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mc:AlternateContent xmlns:mc="http://schemas.openxmlformats.org/markup-compatibility/2006">
    <mc:Choice Requires="x15">
      <x15ac:absPath xmlns:x15ac="http://schemas.microsoft.com/office/spreadsheetml/2010/11/ac" url="/Users/bennotkin/Documents/world-bank/crm/crm-db/monitor-xlsx/"/>
    </mc:Choice>
  </mc:AlternateContent>
  <xr:revisionPtr revIDLastSave="0" documentId="13_ncr:1_{0378AACD-8B77-A64E-AF4C-AC5963B358E6}" xr6:coauthVersionLast="47" xr6:coauthVersionMax="47" xr10:uidLastSave="{00000000-0000-0000-0000-000000000000}"/>
  <bookViews>
    <workbookView xWindow="0" yWindow="22360" windowWidth="30240" windowHeight="18880" xr2:uid="{36762678-7B79-A141-9142-1B21A00D3579}"/>
  </bookViews>
  <sheets>
    <sheet name="Landing" sheetId="26" r:id="rId1"/>
    <sheet name="Dashboard" sheetId="28" r:id="rId2"/>
    <sheet name="Data Dictionary" sheetId="9" r:id="rId3"/>
    <sheet name="Compound Alert" sheetId="1" r:id="rId4"/>
    <sheet name="Health" sheetId="2" r:id="rId5"/>
    <sheet name="Food" sheetId="14" r:id="rId6"/>
    <sheet name="Macro" sheetId="17" r:id="rId7"/>
    <sheet name="Socioeconomic" sheetId="19" r:id="rId8"/>
    <sheet name="Natural Hazard" sheetId="18" r:id="rId9"/>
    <sheet name="Conflict" sheetId="16" r:id="rId10"/>
    <sheet name="Regional Sumaries" sheetId="29" r:id="rId11"/>
    <sheet name="Parameters" sheetId="8" r:id="rId12"/>
    <sheet name="Data Reliability" sheetId="27" r:id="rId13"/>
    <sheet name="Lookup" sheetId="30" r:id="rId14"/>
  </sheets>
  <definedNames>
    <definedName name="_xlnm._FilterDatabase" localSheetId="3" hidden="1">'Compound Alert'!$B$5:$AN$223</definedName>
    <definedName name="_xlnm._FilterDatabase" localSheetId="9" hidden="1">Conflict!$B$7:$T$197</definedName>
    <definedName name="_xlnm._FilterDatabase" localSheetId="1" hidden="1">Dashboard!$B$41:$O$231</definedName>
    <definedName name="_xlnm._FilterDatabase" localSheetId="2" hidden="1">'Data Dictionary'!$B$7:$M$7</definedName>
    <definedName name="_xlnm._FilterDatabase" localSheetId="5" hidden="1">Food!$B$7:$T$225</definedName>
    <definedName name="_xlnm._FilterDatabase" localSheetId="4" hidden="1">Health!$A$7:$R$225</definedName>
    <definedName name="_xlnm._FilterDatabase" localSheetId="6" hidden="1">Macro!$A$7:$R$225</definedName>
    <definedName name="_xlnm._FilterDatabase" localSheetId="8" hidden="1">'Natural Hazard'!$B$7:$V$197</definedName>
    <definedName name="_xlnm._FilterDatabase" localSheetId="7" hidden="1">Socioeconomic!$B$7:$U$197</definedName>
    <definedName name="_xlchart.v5.0" hidden="1">Dashboard!$C$41</definedName>
    <definedName name="_xlchart.v5.1" hidden="1">Dashboard!$C$42:$C$231</definedName>
    <definedName name="_xlchart.v5.2" hidden="1">Dashboard!$I$41</definedName>
    <definedName name="_xlchart.v5.3" hidden="1">Dashboard!$I$42:$I$231</definedName>
    <definedName name="conflict_and_fragility_1" localSheetId="9">Conflict!$J$7:$AA$225</definedName>
    <definedName name="food_security_1" localSheetId="5">Food!$J$7:$V$225</definedName>
    <definedName name="Health" localSheetId="9">Conflict!#REF!</definedName>
    <definedName name="Health" localSheetId="5">Food!#REF!</definedName>
    <definedName name="Health" localSheetId="6">Macro!#REF!</definedName>
    <definedName name="Health" localSheetId="8">'Natural Hazard'!#REF!</definedName>
    <definedName name="Health" localSheetId="7">Socioeconomic!#REF!</definedName>
    <definedName name="health_1" localSheetId="4">Health!$J$7:$R$225</definedName>
    <definedName name="indicators_list" localSheetId="2">'Data Dictionary'!$B$7:$R$35</definedName>
    <definedName name="macro_fiscal_1" localSheetId="6">Macro!$J$7:$P$225</definedName>
    <definedName name="natural_hazard_1" localSheetId="8">'Natural Hazard'!$J$7:$X$225</definedName>
    <definedName name="reliabilitysheet" localSheetId="3">'Compound Alert'!#REF!</definedName>
    <definedName name="reliabilitysheet_1" localSheetId="12">'Data Reliability'!$E$5:$T$223</definedName>
    <definedName name="socioeconomic_vulnerability_1" localSheetId="7">Socioeconomic!$J$7:$T$225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5" i="17" l="1"/>
  <c r="G128" i="17"/>
  <c r="AM1" i="1"/>
  <c r="Z4" i="16"/>
  <c r="Z5" i="16"/>
  <c r="Z6" i="16"/>
  <c r="T4" i="16"/>
  <c r="U4" i="16"/>
  <c r="V4" i="16"/>
  <c r="W4" i="16"/>
  <c r="X4" i="16"/>
  <c r="Y4" i="16"/>
  <c r="T5" i="16"/>
  <c r="U5" i="16"/>
  <c r="V5" i="16"/>
  <c r="W5" i="16"/>
  <c r="X5" i="16"/>
  <c r="Y5" i="16"/>
  <c r="T6" i="16"/>
  <c r="U6" i="16"/>
  <c r="V6" i="16"/>
  <c r="W6" i="16"/>
  <c r="X6" i="16"/>
  <c r="Y6" i="16"/>
  <c r="N4" i="16"/>
  <c r="O4" i="16"/>
  <c r="P4" i="16"/>
  <c r="Q4" i="16"/>
  <c r="R4" i="16"/>
  <c r="S4" i="16"/>
  <c r="N5" i="16"/>
  <c r="O5" i="16"/>
  <c r="P5" i="16"/>
  <c r="Q5" i="16"/>
  <c r="R5" i="16"/>
  <c r="S5" i="16"/>
  <c r="N6" i="16"/>
  <c r="O6" i="16"/>
  <c r="P6" i="16"/>
  <c r="Q6" i="16"/>
  <c r="R6" i="16"/>
  <c r="S6" i="16"/>
  <c r="O3" i="16" l="1"/>
  <c r="W2" i="16"/>
  <c r="Q3" i="16"/>
  <c r="Y3" i="16"/>
  <c r="P3" i="16"/>
  <c r="X2" i="16"/>
  <c r="T2" i="16"/>
  <c r="Y2" i="16"/>
  <c r="U2" i="16"/>
  <c r="O2" i="16"/>
  <c r="W3" i="16"/>
  <c r="S2" i="16"/>
  <c r="R3" i="16"/>
  <c r="N2" i="16"/>
  <c r="X3" i="16"/>
  <c r="V3" i="16"/>
  <c r="Z2" i="16"/>
  <c r="Z3" i="16"/>
  <c r="U3" i="16"/>
  <c r="T3" i="16"/>
  <c r="V2" i="16"/>
  <c r="N3" i="16"/>
  <c r="Q2" i="16"/>
  <c r="P2" i="16"/>
  <c r="S3" i="16"/>
  <c r="R2" i="16"/>
  <c r="AC2" i="16"/>
  <c r="AD2" i="16"/>
  <c r="T2" i="19"/>
  <c r="U2" i="19"/>
  <c r="Y2" i="19"/>
  <c r="Z2" i="19"/>
  <c r="AA2" i="19"/>
  <c r="AB2" i="19"/>
  <c r="AC2" i="19"/>
  <c r="AD2" i="19"/>
  <c r="AE2" i="19"/>
  <c r="T3" i="19"/>
  <c r="U3" i="19"/>
  <c r="Y3" i="19"/>
  <c r="Z3" i="19"/>
  <c r="AA3" i="19"/>
  <c r="M4" i="19"/>
  <c r="N4" i="19"/>
  <c r="O4" i="19"/>
  <c r="P4" i="19"/>
  <c r="Q4" i="19"/>
  <c r="R4" i="19"/>
  <c r="S4" i="19"/>
  <c r="M5" i="19"/>
  <c r="N5" i="19"/>
  <c r="O5" i="19"/>
  <c r="P5" i="19"/>
  <c r="Q5" i="19"/>
  <c r="R5" i="19"/>
  <c r="S5" i="19"/>
  <c r="M6" i="19"/>
  <c r="N6" i="19"/>
  <c r="O6" i="19"/>
  <c r="P6" i="19"/>
  <c r="Q6" i="19"/>
  <c r="R6" i="19"/>
  <c r="S6" i="19"/>
  <c r="T6" i="19"/>
  <c r="U6" i="19"/>
  <c r="AF6" i="19"/>
  <c r="AG6" i="19"/>
  <c r="AH6" i="19"/>
  <c r="AI6" i="19"/>
  <c r="AJ6" i="19"/>
  <c r="AK6" i="19"/>
  <c r="X6" i="2"/>
  <c r="W6" i="2"/>
  <c r="T6" i="2"/>
  <c r="S6" i="2"/>
  <c r="R6" i="2"/>
  <c r="Q6" i="2"/>
  <c r="P6" i="2"/>
  <c r="O6" i="2"/>
  <c r="N6" i="2"/>
  <c r="M6" i="2"/>
  <c r="S5" i="2"/>
  <c r="R5" i="2"/>
  <c r="Q5" i="2"/>
  <c r="P5" i="2"/>
  <c r="O5" i="2"/>
  <c r="N5" i="2"/>
  <c r="M5" i="2"/>
  <c r="S4" i="2"/>
  <c r="R4" i="2"/>
  <c r="Q4" i="2"/>
  <c r="P4" i="2"/>
  <c r="O4" i="2"/>
  <c r="N4" i="2"/>
  <c r="M4" i="2"/>
  <c r="Z3" i="2"/>
  <c r="Y3" i="2"/>
  <c r="X3" i="2"/>
  <c r="W3" i="2"/>
  <c r="T3" i="2"/>
  <c r="Z2" i="2"/>
  <c r="Y2" i="2"/>
  <c r="X2" i="2"/>
  <c r="W2" i="2"/>
  <c r="T2" i="2"/>
  <c r="R3" i="2" l="1"/>
  <c r="S2" i="2"/>
  <c r="R2" i="19"/>
  <c r="O2" i="2"/>
  <c r="P2" i="19"/>
  <c r="S2" i="19"/>
  <c r="S3" i="2"/>
  <c r="N3" i="2"/>
  <c r="M2" i="2"/>
  <c r="P3" i="2"/>
  <c r="Q3" i="2"/>
  <c r="R2" i="2"/>
  <c r="M3" i="2"/>
  <c r="Q2" i="19"/>
  <c r="N2" i="2"/>
  <c r="O3" i="2"/>
  <c r="R3" i="19"/>
  <c r="O2" i="19"/>
  <c r="N2" i="19"/>
  <c r="M2" i="19"/>
  <c r="S3" i="19"/>
  <c r="Q3" i="19"/>
  <c r="P3" i="19"/>
  <c r="O3" i="19"/>
  <c r="N3" i="19"/>
  <c r="M3" i="19"/>
  <c r="Q2" i="2"/>
  <c r="P2" i="2"/>
  <c r="M5" i="17" l="1"/>
  <c r="B146" i="28"/>
  <c r="C146" i="28"/>
  <c r="D146" i="28"/>
  <c r="E146" i="28"/>
  <c r="B57" i="28"/>
  <c r="C57" i="28"/>
  <c r="D57" i="28"/>
  <c r="E57" i="28"/>
  <c r="B134" i="28"/>
  <c r="C134" i="28"/>
  <c r="D134" i="28"/>
  <c r="E134" i="28"/>
  <c r="B148" i="28"/>
  <c r="C148" i="28"/>
  <c r="D148" i="28"/>
  <c r="E148" i="28"/>
  <c r="B63" i="28"/>
  <c r="C63" i="28"/>
  <c r="D63" i="28"/>
  <c r="E63" i="28"/>
  <c r="B198" i="28"/>
  <c r="C198" i="28"/>
  <c r="D198" i="28"/>
  <c r="E198" i="28"/>
  <c r="B101" i="28"/>
  <c r="C101" i="28"/>
  <c r="D101" i="28"/>
  <c r="E101" i="28"/>
  <c r="B167" i="28"/>
  <c r="C167" i="28"/>
  <c r="D167" i="28"/>
  <c r="E167" i="28"/>
  <c r="B74" i="28"/>
  <c r="C74" i="28"/>
  <c r="D74" i="28"/>
  <c r="E74" i="28"/>
  <c r="B122" i="28"/>
  <c r="C122" i="28"/>
  <c r="D122" i="28"/>
  <c r="E122" i="28"/>
  <c r="B128" i="28"/>
  <c r="C128" i="28"/>
  <c r="D128" i="28"/>
  <c r="E128" i="28"/>
  <c r="B79" i="28"/>
  <c r="C79" i="28"/>
  <c r="D79" i="28"/>
  <c r="E79" i="28"/>
  <c r="B259" i="28"/>
  <c r="C259" i="28"/>
  <c r="D259" i="28"/>
  <c r="E259" i="28"/>
  <c r="B187" i="28"/>
  <c r="C187" i="28"/>
  <c r="D187" i="28"/>
  <c r="E187" i="28"/>
  <c r="B254" i="28"/>
  <c r="C254" i="28"/>
  <c r="D254" i="28"/>
  <c r="E254" i="28"/>
  <c r="B145" i="28"/>
  <c r="C145" i="28"/>
  <c r="D145" i="28"/>
  <c r="E145" i="28"/>
  <c r="B60" i="28"/>
  <c r="C60" i="28"/>
  <c r="D60" i="28"/>
  <c r="E60" i="28"/>
  <c r="B92" i="28"/>
  <c r="C92" i="28"/>
  <c r="D92" i="28"/>
  <c r="E92" i="28"/>
  <c r="B186" i="28"/>
  <c r="C186" i="28"/>
  <c r="D186" i="28"/>
  <c r="E186" i="28"/>
  <c r="B137" i="28"/>
  <c r="C137" i="28"/>
  <c r="D137" i="28"/>
  <c r="E137" i="28"/>
  <c r="B100" i="28"/>
  <c r="C100" i="28"/>
  <c r="D100" i="28"/>
  <c r="E100" i="28"/>
  <c r="B182" i="28"/>
  <c r="C182" i="28"/>
  <c r="D182" i="28"/>
  <c r="E182" i="28"/>
  <c r="B91" i="28"/>
  <c r="C91" i="28"/>
  <c r="D91" i="28"/>
  <c r="E91" i="28"/>
  <c r="B255" i="28"/>
  <c r="C255" i="28"/>
  <c r="D255" i="28"/>
  <c r="E255" i="28"/>
  <c r="B194" i="28"/>
  <c r="C194" i="28"/>
  <c r="D194" i="28"/>
  <c r="E194" i="28"/>
  <c r="B87" i="28"/>
  <c r="C87" i="28"/>
  <c r="D87" i="28"/>
  <c r="E87" i="28"/>
  <c r="B86" i="28"/>
  <c r="C86" i="28"/>
  <c r="D86" i="28"/>
  <c r="E86" i="28"/>
  <c r="B256" i="28"/>
  <c r="C256" i="28"/>
  <c r="D256" i="28"/>
  <c r="E256" i="28"/>
  <c r="AM196" i="1"/>
  <c r="L196" i="1" s="1"/>
  <c r="AN196" i="1"/>
  <c r="AM197" i="1"/>
  <c r="L197" i="1" s="1"/>
  <c r="AN197" i="1"/>
  <c r="O197" i="1" s="1"/>
  <c r="AM198" i="1"/>
  <c r="AN198" i="1"/>
  <c r="O198" i="1" s="1"/>
  <c r="AM199" i="1"/>
  <c r="AN199" i="1"/>
  <c r="O199" i="1" s="1"/>
  <c r="AM200" i="1"/>
  <c r="AN200" i="1"/>
  <c r="O200" i="1" s="1"/>
  <c r="AM201" i="1"/>
  <c r="AN201" i="1"/>
  <c r="O201" i="1" s="1"/>
  <c r="AM202" i="1"/>
  <c r="AN202" i="1"/>
  <c r="O202" i="1" s="1"/>
  <c r="AM203" i="1"/>
  <c r="L203" i="1" s="1"/>
  <c r="AN203" i="1"/>
  <c r="O203" i="1" s="1"/>
  <c r="AM204" i="1"/>
  <c r="L204" i="1" s="1"/>
  <c r="AN204" i="1"/>
  <c r="O204" i="1" s="1"/>
  <c r="AM205" i="1"/>
  <c r="L205" i="1" s="1"/>
  <c r="AN205" i="1"/>
  <c r="O205" i="1" s="1"/>
  <c r="AM206" i="1"/>
  <c r="L206" i="1" s="1"/>
  <c r="AN206" i="1"/>
  <c r="AM207" i="1"/>
  <c r="L207" i="1" s="1"/>
  <c r="AN207" i="1"/>
  <c r="AM208" i="1"/>
  <c r="L208" i="1" s="1"/>
  <c r="AN208" i="1"/>
  <c r="AM209" i="1"/>
  <c r="L209" i="1" s="1"/>
  <c r="AN209" i="1"/>
  <c r="AM210" i="1"/>
  <c r="L210" i="1" s="1"/>
  <c r="AN210" i="1"/>
  <c r="AM211" i="1"/>
  <c r="L211" i="1" s="1"/>
  <c r="AN211" i="1"/>
  <c r="AM212" i="1"/>
  <c r="AN212" i="1"/>
  <c r="O212" i="1" s="1"/>
  <c r="AM213" i="1"/>
  <c r="AN213" i="1"/>
  <c r="O213" i="1" s="1"/>
  <c r="AM214" i="1"/>
  <c r="AN214" i="1"/>
  <c r="O214" i="1" s="1"/>
  <c r="AM215" i="1"/>
  <c r="L215" i="1" s="1"/>
  <c r="AN215" i="1"/>
  <c r="O215" i="1" s="1"/>
  <c r="AM216" i="1"/>
  <c r="L216" i="1" s="1"/>
  <c r="AN216" i="1"/>
  <c r="O216" i="1" s="1"/>
  <c r="AM217" i="1"/>
  <c r="L217" i="1" s="1"/>
  <c r="AN217" i="1"/>
  <c r="O217" i="1" s="1"/>
  <c r="AM218" i="1"/>
  <c r="L218" i="1" s="1"/>
  <c r="AN218" i="1"/>
  <c r="O218" i="1" s="1"/>
  <c r="AM219" i="1"/>
  <c r="L219" i="1" s="1"/>
  <c r="AN219" i="1"/>
  <c r="O219" i="1" s="1"/>
  <c r="AM220" i="1"/>
  <c r="L220" i="1" s="1"/>
  <c r="AN220" i="1"/>
  <c r="O220" i="1" s="1"/>
  <c r="AM221" i="1"/>
  <c r="L221" i="1" s="1"/>
  <c r="AN221" i="1"/>
  <c r="O221" i="1" s="1"/>
  <c r="AM222" i="1"/>
  <c r="AN222" i="1"/>
  <c r="O222" i="1" s="1"/>
  <c r="AM223" i="1"/>
  <c r="AN223" i="1"/>
  <c r="O223" i="1" s="1"/>
  <c r="I210" i="1" l="1"/>
  <c r="I208" i="1"/>
  <c r="I207" i="1"/>
  <c r="I206" i="1"/>
  <c r="I196" i="1"/>
  <c r="I201" i="1"/>
  <c r="I199" i="1"/>
  <c r="I212" i="1"/>
  <c r="I211" i="1"/>
  <c r="I202" i="1"/>
  <c r="I200" i="1"/>
  <c r="I198" i="1"/>
  <c r="I223" i="1"/>
  <c r="I221" i="1"/>
  <c r="I213" i="1"/>
  <c r="O206" i="1"/>
  <c r="I222" i="1"/>
  <c r="I209" i="1"/>
  <c r="I214" i="1"/>
  <c r="L214" i="1"/>
  <c r="I215" i="1"/>
  <c r="I219" i="1"/>
  <c r="I218" i="1"/>
  <c r="I217" i="1"/>
  <c r="I216" i="1"/>
  <c r="I220" i="1"/>
  <c r="L223" i="1"/>
  <c r="L222" i="1"/>
  <c r="L212" i="1"/>
  <c r="O211" i="1"/>
  <c r="L213" i="1"/>
  <c r="O210" i="1"/>
  <c r="L202" i="1"/>
  <c r="L201" i="1"/>
  <c r="L200" i="1"/>
  <c r="L199" i="1"/>
  <c r="L198" i="1"/>
  <c r="I197" i="1"/>
  <c r="O209" i="1"/>
  <c r="O208" i="1"/>
  <c r="O207" i="1"/>
  <c r="I205" i="1"/>
  <c r="I204" i="1"/>
  <c r="I203" i="1"/>
  <c r="O196" i="1"/>
  <c r="U233" i="19"/>
  <c r="U234" i="19"/>
  <c r="V234" i="19"/>
  <c r="V233" i="19"/>
  <c r="T233" i="19"/>
  <c r="S234" i="19"/>
  <c r="R234" i="19"/>
  <c r="R233" i="19"/>
  <c r="S233" i="19"/>
  <c r="Q233" i="19"/>
  <c r="Q234" i="19"/>
  <c r="T234" i="19"/>
  <c r="N233" i="19"/>
  <c r="O233" i="19"/>
  <c r="N234" i="19"/>
  <c r="O234" i="19"/>
  <c r="P233" i="19" l="1"/>
  <c r="P234" i="19"/>
  <c r="AA3" i="2"/>
  <c r="AB3" i="2"/>
  <c r="AC3" i="2"/>
  <c r="AD3" i="2"/>
  <c r="C8" i="14" a="1"/>
  <c r="C8" i="17" a="1"/>
  <c r="F214" i="17" s="1"/>
  <c r="C8" i="19" a="1"/>
  <c r="C8" i="18" a="1"/>
  <c r="C8" i="16" a="1"/>
  <c r="C8" i="2" a="1"/>
  <c r="F197" i="16" l="1"/>
  <c r="F215" i="16"/>
  <c r="F217" i="16"/>
  <c r="F219" i="16"/>
  <c r="F221" i="16"/>
  <c r="F223" i="16"/>
  <c r="F225" i="16"/>
  <c r="F208" i="16"/>
  <c r="F210" i="16"/>
  <c r="F212" i="16"/>
  <c r="F214" i="16"/>
  <c r="F216" i="16"/>
  <c r="F218" i="16"/>
  <c r="F220" i="16"/>
  <c r="F198" i="16"/>
  <c r="F200" i="16"/>
  <c r="F202" i="16"/>
  <c r="F204" i="16"/>
  <c r="F206" i="16"/>
  <c r="F222" i="16"/>
  <c r="F224" i="16"/>
  <c r="F199" i="16"/>
  <c r="F201" i="16"/>
  <c r="F203" i="16"/>
  <c r="F205" i="16"/>
  <c r="F207" i="16"/>
  <c r="F209" i="16"/>
  <c r="F211" i="16"/>
  <c r="F213" i="16"/>
  <c r="F197" i="18"/>
  <c r="F199" i="18"/>
  <c r="F201" i="18"/>
  <c r="F203" i="18"/>
  <c r="F205" i="18"/>
  <c r="F207" i="18"/>
  <c r="F209" i="18"/>
  <c r="F211" i="18"/>
  <c r="F221" i="18"/>
  <c r="F223" i="18"/>
  <c r="F225" i="18"/>
  <c r="F198" i="18"/>
  <c r="F200" i="18"/>
  <c r="F202" i="18"/>
  <c r="F204" i="18"/>
  <c r="F206" i="18"/>
  <c r="F216" i="18"/>
  <c r="F218" i="18"/>
  <c r="F220" i="18"/>
  <c r="F222" i="18"/>
  <c r="F224" i="18"/>
  <c r="F208" i="18"/>
  <c r="F210" i="18"/>
  <c r="F212" i="18"/>
  <c r="F214" i="18"/>
  <c r="F213" i="18"/>
  <c r="F215" i="18"/>
  <c r="F217" i="18"/>
  <c r="F219" i="18"/>
  <c r="F197" i="19"/>
  <c r="F199" i="19"/>
  <c r="F201" i="19"/>
  <c r="F203" i="19"/>
  <c r="F205" i="19"/>
  <c r="F207" i="19"/>
  <c r="F209" i="19"/>
  <c r="F211" i="19"/>
  <c r="F213" i="19"/>
  <c r="F215" i="19"/>
  <c r="F217" i="19"/>
  <c r="F219" i="19"/>
  <c r="F223" i="19"/>
  <c r="F225" i="19"/>
  <c r="F198" i="19"/>
  <c r="F204" i="19"/>
  <c r="F206" i="19"/>
  <c r="F212" i="19"/>
  <c r="F214" i="19"/>
  <c r="F218" i="19"/>
  <c r="F220" i="19"/>
  <c r="F222" i="19"/>
  <c r="F224" i="19"/>
  <c r="F200" i="19"/>
  <c r="F202" i="19"/>
  <c r="F208" i="19"/>
  <c r="F210" i="19"/>
  <c r="F216" i="19"/>
  <c r="F221" i="19"/>
  <c r="F197" i="14"/>
  <c r="F199" i="14"/>
  <c r="F203" i="14"/>
  <c r="F207" i="14"/>
  <c r="F209" i="14"/>
  <c r="F213" i="14"/>
  <c r="F221" i="14"/>
  <c r="F198" i="14"/>
  <c r="F202" i="14"/>
  <c r="F206" i="14"/>
  <c r="F208" i="14"/>
  <c r="F212" i="14"/>
  <c r="F216" i="14"/>
  <c r="F218" i="14"/>
  <c r="F220" i="14"/>
  <c r="F222" i="14"/>
  <c r="F224" i="14"/>
  <c r="F225" i="14"/>
  <c r="F200" i="14"/>
  <c r="F204" i="14"/>
  <c r="F210" i="14"/>
  <c r="F214" i="14"/>
  <c r="F201" i="14"/>
  <c r="F205" i="14"/>
  <c r="F211" i="14"/>
  <c r="F215" i="14"/>
  <c r="F217" i="14"/>
  <c r="F219" i="14"/>
  <c r="F223" i="14"/>
  <c r="F197" i="2"/>
  <c r="F198" i="2"/>
  <c r="F202" i="2"/>
  <c r="F206" i="2"/>
  <c r="F210" i="2"/>
  <c r="F214" i="2"/>
  <c r="F218" i="2"/>
  <c r="F222" i="2"/>
  <c r="F199" i="2"/>
  <c r="F203" i="2"/>
  <c r="F207" i="2"/>
  <c r="F211" i="2"/>
  <c r="F215" i="2"/>
  <c r="F219" i="2"/>
  <c r="F223" i="2"/>
  <c r="F225" i="2"/>
  <c r="F200" i="2"/>
  <c r="F204" i="2"/>
  <c r="F208" i="2"/>
  <c r="F212" i="2"/>
  <c r="F216" i="2"/>
  <c r="F220" i="2"/>
  <c r="F224" i="2"/>
  <c r="F201" i="2"/>
  <c r="F205" i="2"/>
  <c r="F209" i="2"/>
  <c r="F213" i="2"/>
  <c r="F217" i="2"/>
  <c r="F221" i="2"/>
  <c r="C8" i="2"/>
  <c r="F10" i="2"/>
  <c r="F14" i="2"/>
  <c r="F18" i="2"/>
  <c r="F22" i="2"/>
  <c r="F26" i="2"/>
  <c r="F30" i="2"/>
  <c r="F34" i="2"/>
  <c r="F38" i="2"/>
  <c r="F42" i="2"/>
  <c r="F46" i="2"/>
  <c r="F50" i="2"/>
  <c r="F54" i="2"/>
  <c r="F58" i="2"/>
  <c r="F62" i="2"/>
  <c r="F66" i="2"/>
  <c r="F70" i="2"/>
  <c r="F74" i="2"/>
  <c r="F78" i="2"/>
  <c r="F82" i="2"/>
  <c r="F86" i="2"/>
  <c r="F90" i="2"/>
  <c r="F94" i="2"/>
  <c r="F98" i="2"/>
  <c r="F102" i="2"/>
  <c r="F106" i="2"/>
  <c r="F110" i="2"/>
  <c r="F114" i="2"/>
  <c r="F118" i="2"/>
  <c r="F122" i="2"/>
  <c r="F126" i="2"/>
  <c r="F130" i="2"/>
  <c r="F134" i="2"/>
  <c r="F138" i="2"/>
  <c r="F142" i="2"/>
  <c r="F146" i="2"/>
  <c r="F150" i="2"/>
  <c r="F154" i="2"/>
  <c r="F158" i="2"/>
  <c r="F162" i="2"/>
  <c r="F166" i="2"/>
  <c r="F170" i="2"/>
  <c r="F174" i="2"/>
  <c r="F178" i="2"/>
  <c r="F182" i="2"/>
  <c r="F186" i="2"/>
  <c r="F190" i="2"/>
  <c r="F194" i="2"/>
  <c r="F89" i="2"/>
  <c r="F109" i="2"/>
  <c r="F121" i="2"/>
  <c r="F129" i="2"/>
  <c r="F137" i="2"/>
  <c r="F149" i="2"/>
  <c r="F161" i="2"/>
  <c r="F169" i="2"/>
  <c r="F177" i="2"/>
  <c r="F185" i="2"/>
  <c r="F11"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3" i="2"/>
  <c r="F17" i="2"/>
  <c r="F21" i="2"/>
  <c r="F25" i="2"/>
  <c r="F29" i="2"/>
  <c r="F33" i="2"/>
  <c r="F41" i="2"/>
  <c r="F45" i="2"/>
  <c r="F49" i="2"/>
  <c r="F57" i="2"/>
  <c r="F65" i="2"/>
  <c r="F69" i="2"/>
  <c r="F77" i="2"/>
  <c r="F85" i="2"/>
  <c r="F97" i="2"/>
  <c r="F105" i="2"/>
  <c r="F113" i="2"/>
  <c r="F125" i="2"/>
  <c r="F141" i="2"/>
  <c r="F153" i="2"/>
  <c r="F165" i="2"/>
  <c r="F181" i="2"/>
  <c r="F193"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9" i="2"/>
  <c r="F37" i="2"/>
  <c r="F53" i="2"/>
  <c r="F61" i="2"/>
  <c r="F73" i="2"/>
  <c r="F81" i="2"/>
  <c r="F93" i="2"/>
  <c r="F101" i="2"/>
  <c r="F117" i="2"/>
  <c r="F133" i="2"/>
  <c r="F145" i="2"/>
  <c r="F157" i="2"/>
  <c r="F173" i="2"/>
  <c r="F189" i="2"/>
  <c r="C8" i="14"/>
  <c r="F9" i="14"/>
  <c r="F13" i="14"/>
  <c r="F17" i="14"/>
  <c r="F21" i="14"/>
  <c r="F25" i="14"/>
  <c r="F29" i="14"/>
  <c r="F33" i="14"/>
  <c r="F37" i="14"/>
  <c r="F41" i="14"/>
  <c r="F45" i="14"/>
  <c r="F49" i="14"/>
  <c r="F53" i="14"/>
  <c r="F57" i="14"/>
  <c r="F61" i="14"/>
  <c r="F65" i="14"/>
  <c r="F69" i="14"/>
  <c r="F73" i="14"/>
  <c r="F77" i="14"/>
  <c r="F81" i="14"/>
  <c r="F85" i="14"/>
  <c r="F89" i="14"/>
  <c r="F93" i="14"/>
  <c r="F97" i="14"/>
  <c r="F101" i="14"/>
  <c r="F105" i="14"/>
  <c r="F109" i="14"/>
  <c r="F113" i="14"/>
  <c r="F117" i="14"/>
  <c r="F121" i="14"/>
  <c r="F125" i="14"/>
  <c r="F129" i="14"/>
  <c r="F133" i="14"/>
  <c r="F137" i="14"/>
  <c r="F141" i="14"/>
  <c r="F145" i="14"/>
  <c r="F149" i="14"/>
  <c r="F153" i="14"/>
  <c r="F157" i="14"/>
  <c r="F161" i="14"/>
  <c r="F165" i="14"/>
  <c r="F169" i="14"/>
  <c r="F173" i="14"/>
  <c r="F177" i="14"/>
  <c r="F181" i="14"/>
  <c r="F185" i="14"/>
  <c r="F189" i="14"/>
  <c r="F193" i="14"/>
  <c r="F144" i="14"/>
  <c r="F156" i="14"/>
  <c r="F168" i="14"/>
  <c r="F176" i="14"/>
  <c r="F188" i="14"/>
  <c r="F192" i="14"/>
  <c r="F196" i="14"/>
  <c r="F10" i="14"/>
  <c r="F14" i="14"/>
  <c r="F18" i="14"/>
  <c r="F22" i="14"/>
  <c r="F26" i="14"/>
  <c r="F30" i="14"/>
  <c r="F34" i="14"/>
  <c r="F38" i="14"/>
  <c r="F42" i="14"/>
  <c r="F46" i="14"/>
  <c r="F50" i="14"/>
  <c r="F54" i="14"/>
  <c r="F58" i="14"/>
  <c r="F62" i="14"/>
  <c r="F66" i="14"/>
  <c r="F70" i="14"/>
  <c r="F74" i="14"/>
  <c r="F78" i="14"/>
  <c r="F82" i="14"/>
  <c r="F86" i="14"/>
  <c r="F90" i="14"/>
  <c r="F94" i="14"/>
  <c r="F98" i="14"/>
  <c r="F102" i="14"/>
  <c r="F106" i="14"/>
  <c r="F110" i="14"/>
  <c r="F114" i="14"/>
  <c r="F118" i="14"/>
  <c r="F122" i="14"/>
  <c r="F126" i="14"/>
  <c r="F130" i="14"/>
  <c r="F134" i="14"/>
  <c r="F138" i="14"/>
  <c r="F142" i="14"/>
  <c r="F146" i="14"/>
  <c r="F150" i="14"/>
  <c r="F154" i="14"/>
  <c r="F158" i="14"/>
  <c r="F162" i="14"/>
  <c r="F166" i="14"/>
  <c r="F170" i="14"/>
  <c r="F174" i="14"/>
  <c r="F178" i="14"/>
  <c r="F182" i="14"/>
  <c r="F186" i="14"/>
  <c r="F190" i="14"/>
  <c r="F194" i="14"/>
  <c r="F16" i="14"/>
  <c r="F32" i="14"/>
  <c r="F40" i="14"/>
  <c r="F48" i="14"/>
  <c r="F56" i="14"/>
  <c r="F60" i="14"/>
  <c r="F68" i="14"/>
  <c r="F76" i="14"/>
  <c r="F84" i="14"/>
  <c r="F96" i="14"/>
  <c r="F104" i="14"/>
  <c r="F108" i="14"/>
  <c r="F116" i="14"/>
  <c r="F128" i="14"/>
  <c r="F136" i="14"/>
  <c r="F148" i="14"/>
  <c r="F160" i="14"/>
  <c r="F180" i="14"/>
  <c r="F11" i="14"/>
  <c r="F15" i="14"/>
  <c r="F19" i="14"/>
  <c r="F23" i="14"/>
  <c r="F27" i="14"/>
  <c r="F31" i="14"/>
  <c r="F35" i="14"/>
  <c r="F39" i="14"/>
  <c r="F43" i="14"/>
  <c r="F47" i="14"/>
  <c r="F51" i="14"/>
  <c r="F55" i="14"/>
  <c r="F59" i="14"/>
  <c r="F63" i="14"/>
  <c r="F67" i="14"/>
  <c r="F71" i="14"/>
  <c r="F75" i="14"/>
  <c r="F79" i="14"/>
  <c r="F83" i="14"/>
  <c r="F87" i="14"/>
  <c r="F91" i="14"/>
  <c r="F95" i="14"/>
  <c r="F99" i="14"/>
  <c r="F103" i="14"/>
  <c r="F107" i="14"/>
  <c r="F111" i="14"/>
  <c r="F115" i="14"/>
  <c r="F119" i="14"/>
  <c r="F123" i="14"/>
  <c r="F127" i="14"/>
  <c r="F131" i="14"/>
  <c r="F135" i="14"/>
  <c r="F139" i="14"/>
  <c r="F143" i="14"/>
  <c r="F147" i="14"/>
  <c r="F151" i="14"/>
  <c r="F155" i="14"/>
  <c r="F159" i="14"/>
  <c r="F163" i="14"/>
  <c r="F167" i="14"/>
  <c r="F171" i="14"/>
  <c r="F175" i="14"/>
  <c r="F179" i="14"/>
  <c r="F183" i="14"/>
  <c r="F187" i="14"/>
  <c r="F191" i="14"/>
  <c r="F195" i="14"/>
  <c r="F12" i="14"/>
  <c r="F20" i="14"/>
  <c r="F24" i="14"/>
  <c r="F28" i="14"/>
  <c r="F36" i="14"/>
  <c r="F44" i="14"/>
  <c r="F52" i="14"/>
  <c r="F64" i="14"/>
  <c r="F72" i="14"/>
  <c r="F80" i="14"/>
  <c r="F88" i="14"/>
  <c r="F92" i="14"/>
  <c r="F100" i="14"/>
  <c r="F112" i="14"/>
  <c r="F120" i="14"/>
  <c r="F124" i="14"/>
  <c r="F132" i="14"/>
  <c r="F140" i="14"/>
  <c r="F152" i="14"/>
  <c r="F164" i="14"/>
  <c r="F172" i="14"/>
  <c r="F184" i="14"/>
  <c r="C8" i="17"/>
  <c r="F9" i="17"/>
  <c r="F13" i="17"/>
  <c r="F17" i="17"/>
  <c r="F21" i="17"/>
  <c r="F25" i="17"/>
  <c r="F29" i="17"/>
  <c r="F33" i="17"/>
  <c r="F37" i="17"/>
  <c r="F41" i="17"/>
  <c r="F45" i="17"/>
  <c r="F49" i="17"/>
  <c r="F53" i="17"/>
  <c r="F57" i="17"/>
  <c r="F61" i="17"/>
  <c r="F65" i="17"/>
  <c r="F69" i="17"/>
  <c r="F73" i="17"/>
  <c r="F77" i="17"/>
  <c r="F81" i="17"/>
  <c r="F85" i="17"/>
  <c r="F89" i="17"/>
  <c r="F93" i="17"/>
  <c r="F97" i="17"/>
  <c r="F101" i="17"/>
  <c r="F105" i="17"/>
  <c r="F109" i="17"/>
  <c r="F113" i="17"/>
  <c r="F117" i="17"/>
  <c r="F121" i="17"/>
  <c r="F125" i="17"/>
  <c r="F129" i="17"/>
  <c r="F133" i="17"/>
  <c r="F137" i="17"/>
  <c r="F141" i="17"/>
  <c r="F145" i="17"/>
  <c r="F149" i="17"/>
  <c r="F153" i="17"/>
  <c r="F157" i="17"/>
  <c r="F161" i="17"/>
  <c r="F165" i="17"/>
  <c r="F169" i="17"/>
  <c r="F173" i="17"/>
  <c r="F177" i="17"/>
  <c r="F181" i="17"/>
  <c r="F185" i="17"/>
  <c r="F189" i="17"/>
  <c r="F193" i="17"/>
  <c r="F10" i="17"/>
  <c r="F14" i="17"/>
  <c r="F18" i="17"/>
  <c r="F22" i="17"/>
  <c r="F26" i="17"/>
  <c r="F30" i="17"/>
  <c r="F34" i="17"/>
  <c r="F38" i="17"/>
  <c r="F42" i="17"/>
  <c r="F46" i="17"/>
  <c r="F50" i="17"/>
  <c r="F54" i="17"/>
  <c r="F58" i="17"/>
  <c r="F62" i="17"/>
  <c r="F66" i="17"/>
  <c r="F70" i="17"/>
  <c r="F74" i="17"/>
  <c r="F78" i="17"/>
  <c r="F86" i="17"/>
  <c r="F90" i="17"/>
  <c r="F94" i="17"/>
  <c r="F98" i="17"/>
  <c r="F102" i="17"/>
  <c r="F106" i="17"/>
  <c r="F110" i="17"/>
  <c r="F114" i="17"/>
  <c r="F122" i="17"/>
  <c r="F126" i="17"/>
  <c r="F134" i="17"/>
  <c r="F138" i="17"/>
  <c r="F150" i="17"/>
  <c r="F158" i="17"/>
  <c r="F166" i="17"/>
  <c r="F174" i="17"/>
  <c r="F182" i="17"/>
  <c r="F194" i="17"/>
  <c r="F15" i="17"/>
  <c r="F82" i="17"/>
  <c r="F118" i="17"/>
  <c r="F130" i="17"/>
  <c r="F142" i="17"/>
  <c r="F146" i="17"/>
  <c r="F154" i="17"/>
  <c r="F162" i="17"/>
  <c r="F170" i="17"/>
  <c r="F178" i="17"/>
  <c r="F186" i="17"/>
  <c r="F190" i="17"/>
  <c r="F11" i="17"/>
  <c r="F12" i="17"/>
  <c r="F23" i="17"/>
  <c r="F31" i="17"/>
  <c r="F39" i="17"/>
  <c r="F47" i="17"/>
  <c r="F55" i="17"/>
  <c r="F63" i="17"/>
  <c r="F71" i="17"/>
  <c r="F79" i="17"/>
  <c r="F87" i="17"/>
  <c r="F95" i="17"/>
  <c r="F103" i="17"/>
  <c r="F111" i="17"/>
  <c r="F119" i="17"/>
  <c r="F127" i="17"/>
  <c r="F135" i="17"/>
  <c r="F143" i="17"/>
  <c r="F151" i="17"/>
  <c r="F159" i="17"/>
  <c r="F167" i="17"/>
  <c r="F175" i="17"/>
  <c r="F183" i="17"/>
  <c r="F191" i="17"/>
  <c r="F16" i="17"/>
  <c r="F24" i="17"/>
  <c r="F32" i="17"/>
  <c r="F40" i="17"/>
  <c r="F48" i="17"/>
  <c r="F56" i="17"/>
  <c r="F64" i="17"/>
  <c r="F72" i="17"/>
  <c r="F80" i="17"/>
  <c r="F88" i="17"/>
  <c r="F96" i="17"/>
  <c r="F104" i="17"/>
  <c r="F112" i="17"/>
  <c r="F120" i="17"/>
  <c r="F128" i="17"/>
  <c r="F136" i="17"/>
  <c r="F144" i="17"/>
  <c r="F152" i="17"/>
  <c r="F160" i="17"/>
  <c r="F168" i="17"/>
  <c r="F176" i="17"/>
  <c r="F184" i="17"/>
  <c r="F192" i="17"/>
  <c r="F19" i="17"/>
  <c r="F27" i="17"/>
  <c r="F35" i="17"/>
  <c r="F43" i="17"/>
  <c r="F51" i="17"/>
  <c r="F59" i="17"/>
  <c r="F67" i="17"/>
  <c r="F75" i="17"/>
  <c r="F83" i="17"/>
  <c r="F91" i="17"/>
  <c r="F99" i="17"/>
  <c r="F107" i="17"/>
  <c r="F115" i="17"/>
  <c r="F123" i="17"/>
  <c r="F131" i="17"/>
  <c r="F139" i="17"/>
  <c r="F147" i="17"/>
  <c r="F155" i="17"/>
  <c r="F163" i="17"/>
  <c r="F171" i="17"/>
  <c r="F179" i="17"/>
  <c r="F187" i="17"/>
  <c r="F195" i="17"/>
  <c r="F164" i="17"/>
  <c r="F180" i="17"/>
  <c r="F213" i="17"/>
  <c r="F20" i="17"/>
  <c r="F28" i="17"/>
  <c r="F36" i="17"/>
  <c r="F44" i="17"/>
  <c r="F52" i="17"/>
  <c r="F60" i="17"/>
  <c r="F68" i="17"/>
  <c r="F76" i="17"/>
  <c r="F84" i="17"/>
  <c r="F92" i="17"/>
  <c r="F100" i="17"/>
  <c r="F108" i="17"/>
  <c r="F116" i="17"/>
  <c r="F124" i="17"/>
  <c r="F132" i="17"/>
  <c r="F140" i="17"/>
  <c r="F148" i="17"/>
  <c r="F156" i="17"/>
  <c r="F172" i="17"/>
  <c r="F188" i="17"/>
  <c r="C8" i="19"/>
  <c r="F9" i="19"/>
  <c r="F13" i="19"/>
  <c r="F17" i="19"/>
  <c r="F21" i="19"/>
  <c r="F25" i="19"/>
  <c r="F29" i="19"/>
  <c r="F33" i="19"/>
  <c r="F37" i="19"/>
  <c r="F41" i="19"/>
  <c r="F45" i="19"/>
  <c r="F49" i="19"/>
  <c r="F53" i="19"/>
  <c r="F57" i="19"/>
  <c r="F61" i="19"/>
  <c r="F65" i="19"/>
  <c r="F69" i="19"/>
  <c r="F73" i="19"/>
  <c r="F77" i="19"/>
  <c r="F81" i="19"/>
  <c r="F85" i="19"/>
  <c r="F89" i="19"/>
  <c r="F93" i="19"/>
  <c r="F97" i="19"/>
  <c r="F101" i="19"/>
  <c r="F105" i="19"/>
  <c r="F109" i="19"/>
  <c r="F113" i="19"/>
  <c r="F117" i="19"/>
  <c r="F121" i="19"/>
  <c r="F125" i="19"/>
  <c r="F129" i="19"/>
  <c r="F133" i="19"/>
  <c r="F137" i="19"/>
  <c r="F141" i="19"/>
  <c r="F145" i="19"/>
  <c r="F149" i="19"/>
  <c r="F153" i="19"/>
  <c r="F157" i="19"/>
  <c r="F161" i="19"/>
  <c r="F165" i="19"/>
  <c r="F169" i="19"/>
  <c r="F173" i="19"/>
  <c r="F177" i="19"/>
  <c r="F181" i="19"/>
  <c r="F185" i="19"/>
  <c r="F189" i="19"/>
  <c r="F193" i="19"/>
  <c r="F150" i="19"/>
  <c r="F154" i="19"/>
  <c r="F158" i="19"/>
  <c r="F162" i="19"/>
  <c r="F166" i="19"/>
  <c r="F170" i="19"/>
  <c r="F174" i="19"/>
  <c r="F178" i="19"/>
  <c r="F182" i="19"/>
  <c r="F186" i="19"/>
  <c r="F190" i="19"/>
  <c r="F194" i="19"/>
  <c r="F48" i="19"/>
  <c r="F60" i="19"/>
  <c r="F68" i="19"/>
  <c r="F76" i="19"/>
  <c r="F84" i="19"/>
  <c r="F92" i="19"/>
  <c r="F104" i="19"/>
  <c r="F112" i="19"/>
  <c r="F124" i="19"/>
  <c r="F136" i="19"/>
  <c r="F148" i="19"/>
  <c r="F160" i="19"/>
  <c r="F172" i="19"/>
  <c r="F184" i="19"/>
  <c r="F196" i="19"/>
  <c r="F10" i="19"/>
  <c r="F14" i="19"/>
  <c r="F18" i="19"/>
  <c r="F22" i="19"/>
  <c r="F26" i="19"/>
  <c r="F30" i="19"/>
  <c r="F34" i="19"/>
  <c r="F38" i="19"/>
  <c r="F42" i="19"/>
  <c r="F46" i="19"/>
  <c r="F50" i="19"/>
  <c r="F54" i="19"/>
  <c r="F58" i="19"/>
  <c r="F62" i="19"/>
  <c r="F66" i="19"/>
  <c r="F70" i="19"/>
  <c r="F74" i="19"/>
  <c r="F78" i="19"/>
  <c r="F82" i="19"/>
  <c r="F86" i="19"/>
  <c r="F90" i="19"/>
  <c r="F94" i="19"/>
  <c r="F98" i="19"/>
  <c r="F102" i="19"/>
  <c r="F106" i="19"/>
  <c r="F110" i="19"/>
  <c r="F114" i="19"/>
  <c r="F118" i="19"/>
  <c r="F122" i="19"/>
  <c r="F126" i="19"/>
  <c r="F130" i="19"/>
  <c r="F134" i="19"/>
  <c r="F138" i="19"/>
  <c r="F142" i="19"/>
  <c r="F146" i="19"/>
  <c r="F120" i="19"/>
  <c r="F140" i="19"/>
  <c r="F152" i="19"/>
  <c r="F164" i="19"/>
  <c r="F180" i="19"/>
  <c r="F192" i="19"/>
  <c r="F11" i="19"/>
  <c r="F15" i="19"/>
  <c r="F19" i="19"/>
  <c r="F23" i="19"/>
  <c r="F27" i="19"/>
  <c r="F31" i="19"/>
  <c r="F35" i="19"/>
  <c r="F39" i="19"/>
  <c r="F43" i="19"/>
  <c r="F47" i="19"/>
  <c r="F51" i="19"/>
  <c r="F55" i="19"/>
  <c r="F59" i="19"/>
  <c r="F63" i="19"/>
  <c r="F67" i="19"/>
  <c r="F71" i="19"/>
  <c r="F75" i="19"/>
  <c r="F79" i="19"/>
  <c r="F83" i="19"/>
  <c r="F87" i="19"/>
  <c r="F91" i="19"/>
  <c r="F95" i="19"/>
  <c r="F99" i="19"/>
  <c r="F103" i="19"/>
  <c r="F107" i="19"/>
  <c r="F111" i="19"/>
  <c r="F115" i="19"/>
  <c r="F119" i="19"/>
  <c r="F123" i="19"/>
  <c r="F127" i="19"/>
  <c r="F131" i="19"/>
  <c r="F135" i="19"/>
  <c r="F139" i="19"/>
  <c r="F143" i="19"/>
  <c r="F147" i="19"/>
  <c r="F151" i="19"/>
  <c r="F155" i="19"/>
  <c r="F159" i="19"/>
  <c r="F163" i="19"/>
  <c r="F167" i="19"/>
  <c r="F171" i="19"/>
  <c r="F175" i="19"/>
  <c r="F179" i="19"/>
  <c r="F183" i="19"/>
  <c r="F187" i="19"/>
  <c r="F191" i="19"/>
  <c r="F195" i="19"/>
  <c r="F12" i="19"/>
  <c r="F16" i="19"/>
  <c r="F20" i="19"/>
  <c r="F24" i="19"/>
  <c r="F28" i="19"/>
  <c r="F32" i="19"/>
  <c r="F36" i="19"/>
  <c r="F40" i="19"/>
  <c r="F44" i="19"/>
  <c r="F52" i="19"/>
  <c r="F56" i="19"/>
  <c r="F64" i="19"/>
  <c r="F72" i="19"/>
  <c r="F80" i="19"/>
  <c r="F88" i="19"/>
  <c r="F96" i="19"/>
  <c r="F100" i="19"/>
  <c r="F108" i="19"/>
  <c r="F116" i="19"/>
  <c r="F128" i="19"/>
  <c r="F132" i="19"/>
  <c r="F144" i="19"/>
  <c r="F156" i="19"/>
  <c r="F168" i="19"/>
  <c r="F176" i="19"/>
  <c r="F188" i="19"/>
  <c r="C8" i="18"/>
  <c r="F9" i="18"/>
  <c r="F13" i="18"/>
  <c r="F17" i="18"/>
  <c r="F21" i="18"/>
  <c r="F25" i="18"/>
  <c r="F29" i="18"/>
  <c r="F33" i="18"/>
  <c r="F37" i="18"/>
  <c r="F41" i="18"/>
  <c r="F45" i="18"/>
  <c r="F49" i="18"/>
  <c r="F53" i="18"/>
  <c r="F57" i="18"/>
  <c r="F61" i="18"/>
  <c r="F65" i="18"/>
  <c r="F69" i="18"/>
  <c r="F73" i="18"/>
  <c r="F77" i="18"/>
  <c r="F81" i="18"/>
  <c r="F85" i="18"/>
  <c r="F89" i="18"/>
  <c r="F93" i="18"/>
  <c r="F97" i="18"/>
  <c r="F101" i="18"/>
  <c r="F105" i="18"/>
  <c r="F109" i="18"/>
  <c r="F113" i="18"/>
  <c r="F117" i="18"/>
  <c r="F121" i="18"/>
  <c r="F125" i="18"/>
  <c r="F129" i="18"/>
  <c r="F133" i="18"/>
  <c r="F137" i="18"/>
  <c r="F141" i="18"/>
  <c r="F145" i="18"/>
  <c r="F149" i="18"/>
  <c r="F153" i="18"/>
  <c r="F157" i="18"/>
  <c r="F161" i="18"/>
  <c r="F165" i="18"/>
  <c r="F169" i="18"/>
  <c r="F173" i="18"/>
  <c r="F177" i="18"/>
  <c r="F181" i="18"/>
  <c r="F185" i="18"/>
  <c r="F189" i="18"/>
  <c r="F193" i="18"/>
  <c r="F150" i="18"/>
  <c r="F154" i="18"/>
  <c r="F158" i="18"/>
  <c r="F162" i="18"/>
  <c r="F166" i="18"/>
  <c r="F170" i="18"/>
  <c r="F174" i="18"/>
  <c r="F178" i="18"/>
  <c r="F182" i="18"/>
  <c r="F186" i="18"/>
  <c r="F190" i="18"/>
  <c r="F194" i="18"/>
  <c r="F64" i="18"/>
  <c r="F84" i="18"/>
  <c r="F96" i="18"/>
  <c r="F108" i="18"/>
  <c r="F112" i="18"/>
  <c r="F124" i="18"/>
  <c r="F128" i="18"/>
  <c r="F140" i="18"/>
  <c r="F152" i="18"/>
  <c r="F164" i="18"/>
  <c r="F176" i="18"/>
  <c r="F188" i="18"/>
  <c r="F196" i="18"/>
  <c r="F10" i="18"/>
  <c r="F14" i="18"/>
  <c r="F18" i="18"/>
  <c r="F22" i="18"/>
  <c r="F26" i="18"/>
  <c r="F30" i="18"/>
  <c r="F34" i="18"/>
  <c r="F38" i="18"/>
  <c r="F42" i="18"/>
  <c r="F46" i="18"/>
  <c r="F50" i="18"/>
  <c r="F54" i="18"/>
  <c r="F58" i="18"/>
  <c r="F62" i="18"/>
  <c r="F66" i="18"/>
  <c r="F70" i="18"/>
  <c r="F74" i="18"/>
  <c r="F78" i="18"/>
  <c r="F82" i="18"/>
  <c r="F86" i="18"/>
  <c r="F90" i="18"/>
  <c r="F94" i="18"/>
  <c r="F98" i="18"/>
  <c r="F102" i="18"/>
  <c r="F106" i="18"/>
  <c r="F110" i="18"/>
  <c r="F114" i="18"/>
  <c r="F118" i="18"/>
  <c r="F122" i="18"/>
  <c r="F126" i="18"/>
  <c r="F130" i="18"/>
  <c r="F134" i="18"/>
  <c r="F138" i="18"/>
  <c r="F142" i="18"/>
  <c r="F146" i="18"/>
  <c r="F72" i="18"/>
  <c r="F88" i="18"/>
  <c r="F100" i="18"/>
  <c r="F116" i="18"/>
  <c r="F132" i="18"/>
  <c r="F144" i="18"/>
  <c r="F156" i="18"/>
  <c r="F160" i="18"/>
  <c r="F172" i="18"/>
  <c r="F184" i="18"/>
  <c r="F192" i="18"/>
  <c r="F11" i="18"/>
  <c r="F15" i="18"/>
  <c r="F19" i="18"/>
  <c r="F23" i="18"/>
  <c r="F27" i="18"/>
  <c r="F31" i="18"/>
  <c r="F35" i="18"/>
  <c r="F39" i="18"/>
  <c r="F43" i="18"/>
  <c r="F47" i="18"/>
  <c r="F51" i="18"/>
  <c r="F55" i="18"/>
  <c r="F59" i="18"/>
  <c r="F63" i="18"/>
  <c r="F67" i="18"/>
  <c r="F71" i="18"/>
  <c r="F75" i="18"/>
  <c r="F79" i="18"/>
  <c r="F83" i="18"/>
  <c r="F87" i="18"/>
  <c r="F91" i="18"/>
  <c r="F95" i="18"/>
  <c r="F99" i="18"/>
  <c r="F103" i="18"/>
  <c r="F107" i="18"/>
  <c r="F111" i="18"/>
  <c r="F115" i="18"/>
  <c r="F119" i="18"/>
  <c r="F123" i="18"/>
  <c r="F127" i="18"/>
  <c r="F131" i="18"/>
  <c r="F135" i="18"/>
  <c r="F139" i="18"/>
  <c r="F143" i="18"/>
  <c r="F147" i="18"/>
  <c r="F151" i="18"/>
  <c r="F155" i="18"/>
  <c r="F159" i="18"/>
  <c r="F163" i="18"/>
  <c r="F167" i="18"/>
  <c r="F171" i="18"/>
  <c r="F175" i="18"/>
  <c r="F179" i="18"/>
  <c r="F183" i="18"/>
  <c r="F187" i="18"/>
  <c r="F191" i="18"/>
  <c r="F195" i="18"/>
  <c r="F12" i="18"/>
  <c r="F16" i="18"/>
  <c r="F20" i="18"/>
  <c r="F24" i="18"/>
  <c r="F28" i="18"/>
  <c r="F32" i="18"/>
  <c r="F36" i="18"/>
  <c r="F40" i="18"/>
  <c r="F44" i="18"/>
  <c r="F48" i="18"/>
  <c r="F52" i="18"/>
  <c r="F56" i="18"/>
  <c r="F60" i="18"/>
  <c r="F68" i="18"/>
  <c r="F76" i="18"/>
  <c r="F80" i="18"/>
  <c r="F92" i="18"/>
  <c r="F104" i="18"/>
  <c r="F120" i="18"/>
  <c r="F136" i="18"/>
  <c r="F148" i="18"/>
  <c r="F168" i="18"/>
  <c r="F180" i="18"/>
  <c r="C8" i="16"/>
  <c r="F9" i="16"/>
  <c r="F13" i="16"/>
  <c r="F17" i="16"/>
  <c r="F21" i="16"/>
  <c r="F25" i="16"/>
  <c r="F29" i="16"/>
  <c r="F33" i="16"/>
  <c r="F37" i="16"/>
  <c r="F41" i="16"/>
  <c r="F45" i="16"/>
  <c r="F49" i="16"/>
  <c r="F53" i="16"/>
  <c r="F57" i="16"/>
  <c r="F61" i="16"/>
  <c r="F65" i="16"/>
  <c r="F69" i="16"/>
  <c r="F73" i="16"/>
  <c r="F77" i="16"/>
  <c r="F81" i="16"/>
  <c r="F85" i="16"/>
  <c r="F89" i="16"/>
  <c r="F93" i="16"/>
  <c r="F97" i="16"/>
  <c r="F101" i="16"/>
  <c r="F105" i="16"/>
  <c r="F109" i="16"/>
  <c r="F113" i="16"/>
  <c r="F117" i="16"/>
  <c r="F121" i="16"/>
  <c r="F125" i="16"/>
  <c r="F129" i="16"/>
  <c r="F133" i="16"/>
  <c r="F137" i="16"/>
  <c r="F141" i="16"/>
  <c r="F145" i="16"/>
  <c r="F149" i="16"/>
  <c r="F153" i="16"/>
  <c r="F157" i="16"/>
  <c r="F161" i="16"/>
  <c r="F165" i="16"/>
  <c r="F169" i="16"/>
  <c r="F173" i="16"/>
  <c r="F177" i="16"/>
  <c r="F181" i="16"/>
  <c r="F185" i="16"/>
  <c r="F189" i="16"/>
  <c r="F193" i="16"/>
  <c r="F118" i="16"/>
  <c r="F130" i="16"/>
  <c r="F134" i="16"/>
  <c r="F142" i="16"/>
  <c r="F150" i="16"/>
  <c r="F158" i="16"/>
  <c r="F166" i="16"/>
  <c r="F174" i="16"/>
  <c r="F182" i="16"/>
  <c r="F190" i="16"/>
  <c r="F11" i="16"/>
  <c r="F27" i="16"/>
  <c r="F39" i="16"/>
  <c r="F51" i="16"/>
  <c r="F59" i="16"/>
  <c r="F71" i="16"/>
  <c r="F83" i="16"/>
  <c r="F91" i="16"/>
  <c r="F99" i="16"/>
  <c r="F107" i="16"/>
  <c r="F111" i="16"/>
  <c r="F119" i="16"/>
  <c r="F127" i="16"/>
  <c r="F139" i="16"/>
  <c r="F147" i="16"/>
  <c r="F155" i="16"/>
  <c r="F167" i="16"/>
  <c r="F175" i="16"/>
  <c r="F183" i="16"/>
  <c r="F191" i="16"/>
  <c r="F12" i="16"/>
  <c r="F24" i="16"/>
  <c r="F32" i="16"/>
  <c r="F40" i="16"/>
  <c r="F48" i="16"/>
  <c r="F56" i="16"/>
  <c r="F64" i="16"/>
  <c r="F10" i="16"/>
  <c r="F14" i="16"/>
  <c r="F18" i="16"/>
  <c r="F22" i="16"/>
  <c r="F26" i="16"/>
  <c r="F30" i="16"/>
  <c r="F34" i="16"/>
  <c r="F38" i="16"/>
  <c r="F42" i="16"/>
  <c r="F46" i="16"/>
  <c r="F50" i="16"/>
  <c r="F54" i="16"/>
  <c r="F58" i="16"/>
  <c r="F62" i="16"/>
  <c r="F66" i="16"/>
  <c r="F70" i="16"/>
  <c r="F74" i="16"/>
  <c r="F78" i="16"/>
  <c r="F82" i="16"/>
  <c r="F86" i="16"/>
  <c r="F90" i="16"/>
  <c r="F94" i="16"/>
  <c r="F98" i="16"/>
  <c r="F102" i="16"/>
  <c r="F106" i="16"/>
  <c r="F110" i="16"/>
  <c r="F114" i="16"/>
  <c r="F122" i="16"/>
  <c r="F126" i="16"/>
  <c r="F138" i="16"/>
  <c r="F146" i="16"/>
  <c r="F154" i="16"/>
  <c r="F162" i="16"/>
  <c r="F170" i="16"/>
  <c r="F178" i="16"/>
  <c r="F186" i="16"/>
  <c r="F194" i="16"/>
  <c r="F15" i="16"/>
  <c r="F19" i="16"/>
  <c r="F23" i="16"/>
  <c r="F31" i="16"/>
  <c r="F35" i="16"/>
  <c r="F43" i="16"/>
  <c r="F47" i="16"/>
  <c r="F55" i="16"/>
  <c r="F63" i="16"/>
  <c r="F67" i="16"/>
  <c r="F75" i="16"/>
  <c r="F79" i="16"/>
  <c r="F87" i="16"/>
  <c r="F95" i="16"/>
  <c r="F103" i="16"/>
  <c r="F115" i="16"/>
  <c r="F123" i="16"/>
  <c r="F131" i="16"/>
  <c r="F135" i="16"/>
  <c r="F143" i="16"/>
  <c r="F151" i="16"/>
  <c r="F159" i="16"/>
  <c r="F163" i="16"/>
  <c r="F171" i="16"/>
  <c r="F179" i="16"/>
  <c r="F187" i="16"/>
  <c r="F195" i="16"/>
  <c r="F16" i="16"/>
  <c r="F20" i="16"/>
  <c r="F28" i="16"/>
  <c r="F36" i="16"/>
  <c r="F44" i="16"/>
  <c r="F52" i="16"/>
  <c r="F60" i="16"/>
  <c r="F68" i="16"/>
  <c r="F72" i="16"/>
  <c r="F88" i="16"/>
  <c r="F104" i="16"/>
  <c r="F120" i="16"/>
  <c r="F136" i="16"/>
  <c r="F152" i="16"/>
  <c r="F168" i="16"/>
  <c r="F184" i="16"/>
  <c r="F76" i="16"/>
  <c r="F124" i="16"/>
  <c r="F156" i="16"/>
  <c r="F188" i="16"/>
  <c r="F80" i="16"/>
  <c r="F96" i="16"/>
  <c r="F112" i="16"/>
  <c r="F128" i="16"/>
  <c r="F144" i="16"/>
  <c r="F160" i="16"/>
  <c r="F176" i="16"/>
  <c r="F192" i="16"/>
  <c r="F100" i="16"/>
  <c r="F116" i="16"/>
  <c r="F132" i="16"/>
  <c r="F164" i="16"/>
  <c r="F180" i="16"/>
  <c r="F92" i="16"/>
  <c r="F140" i="16"/>
  <c r="F84" i="16"/>
  <c r="F148" i="16"/>
  <c r="F196" i="16"/>
  <c r="F108" i="16"/>
  <c r="F172" i="16"/>
  <c r="N232" i="16"/>
  <c r="AF202" i="16"/>
  <c r="AF201" i="16"/>
  <c r="AC6" i="16"/>
  <c r="AB6" i="16"/>
  <c r="M6" i="16"/>
  <c r="AB5" i="16"/>
  <c r="M5" i="16"/>
  <c r="AB4" i="16"/>
  <c r="M4" i="16"/>
  <c r="Z202" i="18"/>
  <c r="Y202" i="18"/>
  <c r="Z201" i="18"/>
  <c r="Y201" i="18"/>
  <c r="V6" i="18"/>
  <c r="U6" i="18"/>
  <c r="T6" i="18"/>
  <c r="S6" i="18"/>
  <c r="R6" i="18"/>
  <c r="Q6" i="18"/>
  <c r="P6" i="18"/>
  <c r="O6" i="18"/>
  <c r="N6" i="18"/>
  <c r="M6" i="18"/>
  <c r="S5" i="18"/>
  <c r="R5" i="18"/>
  <c r="Q5" i="18"/>
  <c r="P5" i="18"/>
  <c r="O5" i="18"/>
  <c r="N5" i="18"/>
  <c r="M5" i="18"/>
  <c r="S4" i="18"/>
  <c r="R4" i="18"/>
  <c r="Q4" i="18"/>
  <c r="P4" i="18"/>
  <c r="O4" i="18"/>
  <c r="N4" i="18"/>
  <c r="M4" i="18"/>
  <c r="AL202" i="19"/>
  <c r="AL201" i="19"/>
  <c r="Y202" i="17"/>
  <c r="X202" i="17"/>
  <c r="W202" i="17"/>
  <c r="V202" i="17"/>
  <c r="U202" i="17"/>
  <c r="Y201" i="17"/>
  <c r="X201" i="17"/>
  <c r="W201" i="17"/>
  <c r="V201" i="17"/>
  <c r="U201" i="17"/>
  <c r="V6" i="17"/>
  <c r="U6" i="17"/>
  <c r="T6" i="17"/>
  <c r="S6" i="17"/>
  <c r="P6" i="17"/>
  <c r="O6" i="17"/>
  <c r="N6" i="17"/>
  <c r="M6" i="17"/>
  <c r="U5" i="17"/>
  <c r="T5" i="17"/>
  <c r="S5" i="17"/>
  <c r="P5" i="17"/>
  <c r="O5" i="17"/>
  <c r="N5" i="17"/>
  <c r="U4" i="17"/>
  <c r="T4" i="17"/>
  <c r="S4" i="17"/>
  <c r="P4" i="17"/>
  <c r="O4" i="17"/>
  <c r="N4" i="17"/>
  <c r="M4" i="17"/>
  <c r="M3" i="17" s="1"/>
  <c r="X6" i="14"/>
  <c r="W6" i="14"/>
  <c r="T6" i="14"/>
  <c r="S6" i="14"/>
  <c r="R6" i="14"/>
  <c r="Q6" i="14"/>
  <c r="P6" i="14"/>
  <c r="O6" i="14"/>
  <c r="N6" i="14"/>
  <c r="M6" i="14"/>
  <c r="S5" i="14"/>
  <c r="R5" i="14"/>
  <c r="Q5" i="14"/>
  <c r="P5" i="14"/>
  <c r="O5" i="14"/>
  <c r="N5" i="14"/>
  <c r="M5" i="14"/>
  <c r="S4" i="14"/>
  <c r="R4" i="14"/>
  <c r="Q4" i="14"/>
  <c r="P4" i="14"/>
  <c r="O4" i="14"/>
  <c r="N4" i="14"/>
  <c r="M4" i="14"/>
  <c r="AJ6" i="2"/>
  <c r="AI6" i="2"/>
  <c r="AH6" i="2"/>
  <c r="AG6" i="2"/>
  <c r="AF6" i="2"/>
  <c r="AE6" i="2"/>
  <c r="AB6" i="2"/>
  <c r="AA6" i="2"/>
  <c r="D55" i="29"/>
  <c r="D54" i="29"/>
  <c r="D53" i="29"/>
  <c r="D52" i="29"/>
  <c r="D51" i="29"/>
  <c r="D50" i="29"/>
  <c r="D49" i="29"/>
  <c r="D34" i="29"/>
  <c r="D33" i="29"/>
  <c r="D32" i="29"/>
  <c r="D31" i="29"/>
  <c r="D30" i="29"/>
  <c r="D29" i="29"/>
  <c r="D28" i="29"/>
  <c r="D8" i="29"/>
  <c r="D9" i="29"/>
  <c r="D10" i="29"/>
  <c r="D11" i="29"/>
  <c r="D12" i="29"/>
  <c r="D13" i="29"/>
  <c r="D7" i="29"/>
  <c r="B244" i="28"/>
  <c r="C244" i="28"/>
  <c r="D244" i="28"/>
  <c r="E244" i="28"/>
  <c r="B85" i="28"/>
  <c r="C85" i="28"/>
  <c r="D85" i="28"/>
  <c r="E85" i="28"/>
  <c r="B64" i="28"/>
  <c r="C64" i="28"/>
  <c r="D64" i="28"/>
  <c r="E64" i="28"/>
  <c r="B218" i="28"/>
  <c r="C218" i="28"/>
  <c r="D218" i="28"/>
  <c r="E218" i="28"/>
  <c r="B245" i="28"/>
  <c r="C245" i="28"/>
  <c r="D245" i="28"/>
  <c r="E245" i="28"/>
  <c r="B155" i="28"/>
  <c r="C155" i="28"/>
  <c r="D155" i="28"/>
  <c r="E155" i="28"/>
  <c r="B156" i="28"/>
  <c r="C156" i="28"/>
  <c r="D156" i="28"/>
  <c r="E156" i="28"/>
  <c r="B183" i="28"/>
  <c r="C183" i="28"/>
  <c r="D183" i="28"/>
  <c r="E183" i="28"/>
  <c r="B178" i="28"/>
  <c r="C178" i="28"/>
  <c r="D178" i="28"/>
  <c r="E178" i="28"/>
  <c r="B44" i="28"/>
  <c r="C44" i="28"/>
  <c r="D44" i="28"/>
  <c r="E44" i="28"/>
  <c r="B95" i="28"/>
  <c r="C95" i="28"/>
  <c r="D95" i="28"/>
  <c r="E95" i="28"/>
  <c r="B248" i="28"/>
  <c r="C248" i="28"/>
  <c r="D248" i="28"/>
  <c r="E248" i="28"/>
  <c r="B252" i="28"/>
  <c r="C252" i="28"/>
  <c r="D252" i="28"/>
  <c r="E252" i="28"/>
  <c r="B119" i="28"/>
  <c r="C119" i="28"/>
  <c r="D119" i="28"/>
  <c r="E119" i="28"/>
  <c r="B113" i="28"/>
  <c r="C113" i="28"/>
  <c r="D113" i="28"/>
  <c r="E113" i="28"/>
  <c r="B190" i="28"/>
  <c r="C190" i="28"/>
  <c r="D190" i="28"/>
  <c r="E190" i="28"/>
  <c r="B43" i="28"/>
  <c r="C43" i="28"/>
  <c r="D43" i="28"/>
  <c r="E43" i="28"/>
  <c r="B246" i="28"/>
  <c r="C246" i="28"/>
  <c r="D246" i="28"/>
  <c r="E246" i="28"/>
  <c r="B59" i="28"/>
  <c r="C59" i="28"/>
  <c r="D59" i="28"/>
  <c r="E59" i="28"/>
  <c r="B157" i="28"/>
  <c r="C157" i="28"/>
  <c r="D157" i="28"/>
  <c r="E157" i="28"/>
  <c r="B93" i="28"/>
  <c r="C93" i="28"/>
  <c r="D93" i="28"/>
  <c r="E93" i="28"/>
  <c r="B250" i="28"/>
  <c r="C250" i="28"/>
  <c r="D250" i="28"/>
  <c r="E250" i="28"/>
  <c r="B251" i="28"/>
  <c r="C251" i="28"/>
  <c r="D251" i="28"/>
  <c r="E251" i="28"/>
  <c r="B158" i="28"/>
  <c r="C158" i="28"/>
  <c r="D158" i="28"/>
  <c r="E158" i="28"/>
  <c r="B173" i="28"/>
  <c r="C173" i="28"/>
  <c r="D173" i="28"/>
  <c r="E173" i="28"/>
  <c r="B249" i="28"/>
  <c r="C249" i="28"/>
  <c r="D249" i="28"/>
  <c r="E249" i="28"/>
  <c r="B247" i="28"/>
  <c r="C247" i="28"/>
  <c r="D247" i="28"/>
  <c r="E247" i="28"/>
  <c r="B50" i="28"/>
  <c r="C50" i="28"/>
  <c r="D50" i="28"/>
  <c r="E50" i="28"/>
  <c r="B144" i="28"/>
  <c r="C144" i="28"/>
  <c r="D144" i="28"/>
  <c r="E144" i="28"/>
  <c r="B42" i="28"/>
  <c r="C42" i="28"/>
  <c r="D42" i="28"/>
  <c r="E42" i="28"/>
  <c r="B193" i="28"/>
  <c r="C193" i="28"/>
  <c r="D193" i="28"/>
  <c r="E193" i="28"/>
  <c r="B241" i="28"/>
  <c r="C241" i="28"/>
  <c r="D241" i="28"/>
  <c r="E241" i="28"/>
  <c r="B49" i="28"/>
  <c r="C49" i="28"/>
  <c r="D49" i="28"/>
  <c r="E49" i="28"/>
  <c r="B192" i="28"/>
  <c r="C192" i="28"/>
  <c r="D192" i="28"/>
  <c r="E192" i="28"/>
  <c r="B118" i="28"/>
  <c r="C118" i="28"/>
  <c r="D118" i="28"/>
  <c r="E118" i="28"/>
  <c r="B104" i="28"/>
  <c r="C104" i="28"/>
  <c r="D104" i="28"/>
  <c r="E104" i="28"/>
  <c r="B242" i="28"/>
  <c r="C242" i="28"/>
  <c r="D242" i="28"/>
  <c r="E242" i="28"/>
  <c r="B75" i="28"/>
  <c r="C75" i="28"/>
  <c r="D75" i="28"/>
  <c r="E75" i="28"/>
  <c r="B243" i="28"/>
  <c r="C243" i="28"/>
  <c r="D243" i="28"/>
  <c r="E243" i="28"/>
  <c r="B126" i="28"/>
  <c r="C126" i="28"/>
  <c r="D126" i="28"/>
  <c r="E126" i="28"/>
  <c r="B73" i="28"/>
  <c r="C73" i="28"/>
  <c r="D73" i="28"/>
  <c r="E73" i="28"/>
  <c r="B159" i="28"/>
  <c r="C159" i="28"/>
  <c r="D159" i="28"/>
  <c r="E159" i="28"/>
  <c r="B150" i="28"/>
  <c r="C150" i="28"/>
  <c r="D150" i="28"/>
  <c r="E150" i="28"/>
  <c r="B203" i="28"/>
  <c r="C203" i="28"/>
  <c r="D203" i="28"/>
  <c r="E203" i="28"/>
  <c r="B149" i="28"/>
  <c r="C149" i="28"/>
  <c r="D149" i="28"/>
  <c r="E149" i="28"/>
  <c r="B55" i="28"/>
  <c r="C55" i="28"/>
  <c r="D55" i="28"/>
  <c r="E55" i="28"/>
  <c r="B205" i="28"/>
  <c r="C205" i="28"/>
  <c r="D205" i="28"/>
  <c r="E205" i="28"/>
  <c r="B185" i="28"/>
  <c r="C185" i="28"/>
  <c r="D185" i="28"/>
  <c r="E185" i="28"/>
  <c r="B53" i="28"/>
  <c r="C53" i="28"/>
  <c r="D53" i="28"/>
  <c r="E53" i="28"/>
  <c r="B65" i="28"/>
  <c r="C65" i="28"/>
  <c r="D65" i="28"/>
  <c r="E65" i="28"/>
  <c r="B208" i="28"/>
  <c r="C208" i="28"/>
  <c r="D208" i="28"/>
  <c r="E208" i="28"/>
  <c r="B169" i="28"/>
  <c r="C169" i="28"/>
  <c r="D169" i="28"/>
  <c r="E169" i="28"/>
  <c r="B204" i="28"/>
  <c r="C204" i="28"/>
  <c r="D204" i="28"/>
  <c r="E204" i="28"/>
  <c r="B130" i="28"/>
  <c r="C130" i="28"/>
  <c r="D130" i="28"/>
  <c r="E130" i="28"/>
  <c r="B161" i="28"/>
  <c r="C161" i="28"/>
  <c r="D161" i="28"/>
  <c r="E161" i="28"/>
  <c r="B138" i="28"/>
  <c r="C138" i="28"/>
  <c r="D138" i="28"/>
  <c r="E138" i="28"/>
  <c r="B206" i="28"/>
  <c r="C206" i="28"/>
  <c r="D206" i="28"/>
  <c r="E206" i="28"/>
  <c r="B72" i="28"/>
  <c r="C72" i="28"/>
  <c r="D72" i="28"/>
  <c r="E72" i="28"/>
  <c r="B109" i="28"/>
  <c r="C109" i="28"/>
  <c r="D109" i="28"/>
  <c r="E109" i="28"/>
  <c r="B160" i="28"/>
  <c r="C160" i="28"/>
  <c r="D160" i="28"/>
  <c r="E160" i="28"/>
  <c r="B168" i="28"/>
  <c r="C168" i="28"/>
  <c r="D168" i="28"/>
  <c r="E168" i="28"/>
  <c r="B136" i="28"/>
  <c r="C136" i="28"/>
  <c r="D136" i="28"/>
  <c r="E136" i="28"/>
  <c r="B207" i="28"/>
  <c r="C207" i="28"/>
  <c r="D207" i="28"/>
  <c r="E207" i="28"/>
  <c r="B81" i="28"/>
  <c r="C81" i="28"/>
  <c r="D81" i="28"/>
  <c r="E81" i="28"/>
  <c r="B209" i="28"/>
  <c r="C209" i="28"/>
  <c r="D209" i="28"/>
  <c r="E209" i="28"/>
  <c r="B253" i="28"/>
  <c r="C253" i="28"/>
  <c r="D253" i="28"/>
  <c r="E253" i="28"/>
  <c r="B210" i="28"/>
  <c r="C210" i="28"/>
  <c r="D210" i="28"/>
  <c r="E210" i="28"/>
  <c r="B111" i="28"/>
  <c r="C111" i="28"/>
  <c r="D111" i="28"/>
  <c r="E111" i="28"/>
  <c r="B98" i="28"/>
  <c r="C98" i="28"/>
  <c r="D98" i="28"/>
  <c r="E98" i="28"/>
  <c r="B94" i="28"/>
  <c r="C94" i="28"/>
  <c r="D94" i="28"/>
  <c r="E94" i="28"/>
  <c r="B67" i="28"/>
  <c r="C67" i="28"/>
  <c r="D67" i="28"/>
  <c r="E67" i="28"/>
  <c r="B58" i="28"/>
  <c r="C58" i="28"/>
  <c r="D58" i="28"/>
  <c r="E58" i="28"/>
  <c r="B62" i="28"/>
  <c r="C62" i="28"/>
  <c r="D62" i="28"/>
  <c r="E62" i="28"/>
  <c r="B112" i="28"/>
  <c r="C112" i="28"/>
  <c r="D112" i="28"/>
  <c r="E112" i="28"/>
  <c r="B179" i="28"/>
  <c r="C179" i="28"/>
  <c r="D179" i="28"/>
  <c r="E179" i="28"/>
  <c r="B176" i="28"/>
  <c r="C176" i="28"/>
  <c r="D176" i="28"/>
  <c r="E176" i="28"/>
  <c r="B142" i="28"/>
  <c r="C142" i="28"/>
  <c r="D142" i="28"/>
  <c r="E142" i="28"/>
  <c r="B77" i="28"/>
  <c r="C77" i="28"/>
  <c r="D77" i="28"/>
  <c r="E77" i="28"/>
  <c r="B212" i="28"/>
  <c r="C212" i="28"/>
  <c r="D212" i="28"/>
  <c r="E212" i="28"/>
  <c r="B143" i="28"/>
  <c r="C143" i="28"/>
  <c r="D143" i="28"/>
  <c r="E143" i="28"/>
  <c r="B171" i="28"/>
  <c r="C171" i="28"/>
  <c r="D171" i="28"/>
  <c r="E171" i="28"/>
  <c r="B213" i="28"/>
  <c r="C213" i="28"/>
  <c r="D213" i="28"/>
  <c r="E213" i="28"/>
  <c r="B151" i="28"/>
  <c r="C151" i="28"/>
  <c r="D151" i="28"/>
  <c r="E151" i="28"/>
  <c r="B76" i="28"/>
  <c r="C76" i="28"/>
  <c r="D76" i="28"/>
  <c r="E76" i="28"/>
  <c r="B162" i="28"/>
  <c r="C162" i="28"/>
  <c r="D162" i="28"/>
  <c r="E162" i="28"/>
  <c r="B214" i="28"/>
  <c r="C214" i="28"/>
  <c r="D214" i="28"/>
  <c r="E214" i="28"/>
  <c r="B129" i="28"/>
  <c r="C129" i="28"/>
  <c r="D129" i="28"/>
  <c r="E129" i="28"/>
  <c r="B96" i="28"/>
  <c r="C96" i="28"/>
  <c r="D96" i="28"/>
  <c r="E96" i="28"/>
  <c r="B172" i="28"/>
  <c r="C172" i="28"/>
  <c r="D172" i="28"/>
  <c r="E172" i="28"/>
  <c r="B71" i="28"/>
  <c r="C71" i="28"/>
  <c r="D71" i="28"/>
  <c r="E71" i="28"/>
  <c r="B114" i="28"/>
  <c r="C114" i="28"/>
  <c r="D114" i="28"/>
  <c r="E114" i="28"/>
  <c r="B120" i="28"/>
  <c r="C120" i="28"/>
  <c r="D120" i="28"/>
  <c r="E120" i="28"/>
  <c r="B215" i="28"/>
  <c r="C215" i="28"/>
  <c r="D215" i="28"/>
  <c r="E215" i="28"/>
  <c r="B56" i="28"/>
  <c r="C56" i="28"/>
  <c r="D56" i="28"/>
  <c r="E56" i="28"/>
  <c r="B217" i="28"/>
  <c r="C217" i="28"/>
  <c r="D217" i="28"/>
  <c r="E217" i="28"/>
  <c r="B195" i="28"/>
  <c r="C195" i="28"/>
  <c r="D195" i="28"/>
  <c r="E195" i="28"/>
  <c r="B163" i="28"/>
  <c r="C163" i="28"/>
  <c r="D163" i="28"/>
  <c r="E163" i="28"/>
  <c r="B216" i="28"/>
  <c r="C216" i="28"/>
  <c r="D216" i="28"/>
  <c r="E216" i="28"/>
  <c r="B199" i="28"/>
  <c r="C199" i="28"/>
  <c r="D199" i="28"/>
  <c r="E199" i="28"/>
  <c r="B78" i="28"/>
  <c r="C78" i="28"/>
  <c r="D78" i="28"/>
  <c r="E78" i="28"/>
  <c r="B258" i="28"/>
  <c r="C258" i="28"/>
  <c r="D258" i="28"/>
  <c r="E258" i="28"/>
  <c r="B219" i="28"/>
  <c r="C219" i="28"/>
  <c r="D219" i="28"/>
  <c r="E219" i="28"/>
  <c r="B83" i="28"/>
  <c r="C83" i="28"/>
  <c r="D83" i="28"/>
  <c r="E83" i="28"/>
  <c r="B196" i="28"/>
  <c r="C196" i="28"/>
  <c r="D196" i="28"/>
  <c r="E196" i="28"/>
  <c r="B80" i="28"/>
  <c r="C80" i="28"/>
  <c r="D80" i="28"/>
  <c r="E80" i="28"/>
  <c r="B82" i="28"/>
  <c r="C82" i="28"/>
  <c r="D82" i="28"/>
  <c r="E82" i="28"/>
  <c r="B115" i="28"/>
  <c r="C115" i="28"/>
  <c r="D115" i="28"/>
  <c r="E115" i="28"/>
  <c r="B135" i="28"/>
  <c r="C135" i="28"/>
  <c r="D135" i="28"/>
  <c r="E135" i="28"/>
  <c r="B123" i="28"/>
  <c r="C123" i="28"/>
  <c r="D123" i="28"/>
  <c r="E123" i="28"/>
  <c r="B164" i="28"/>
  <c r="C164" i="28"/>
  <c r="D164" i="28"/>
  <c r="E164" i="28"/>
  <c r="B220" i="28"/>
  <c r="C220" i="28"/>
  <c r="D220" i="28"/>
  <c r="E220" i="28"/>
  <c r="B68" i="28"/>
  <c r="C68" i="28"/>
  <c r="D68" i="28"/>
  <c r="E68" i="28"/>
  <c r="B124" i="28"/>
  <c r="C124" i="28"/>
  <c r="D124" i="28"/>
  <c r="E124" i="28"/>
  <c r="B116" i="28"/>
  <c r="C116" i="28"/>
  <c r="D116" i="28"/>
  <c r="E116" i="28"/>
  <c r="B221" i="28"/>
  <c r="C221" i="28"/>
  <c r="D221" i="28"/>
  <c r="E221" i="28"/>
  <c r="B139" i="28"/>
  <c r="C139" i="28"/>
  <c r="D139" i="28"/>
  <c r="E139" i="28"/>
  <c r="B211" i="28"/>
  <c r="C211" i="28"/>
  <c r="D211" i="28"/>
  <c r="E211" i="28"/>
  <c r="B52" i="28"/>
  <c r="C52" i="28"/>
  <c r="D52" i="28"/>
  <c r="E52" i="28"/>
  <c r="B222" i="28"/>
  <c r="C222" i="28"/>
  <c r="D222" i="28"/>
  <c r="E222" i="28"/>
  <c r="B90" i="28"/>
  <c r="C90" i="28"/>
  <c r="D90" i="28"/>
  <c r="E90" i="28"/>
  <c r="B225" i="28"/>
  <c r="C225" i="28"/>
  <c r="D225" i="28"/>
  <c r="E225" i="28"/>
  <c r="B97" i="28"/>
  <c r="C97" i="28"/>
  <c r="D97" i="28"/>
  <c r="E97" i="28"/>
  <c r="B224" i="28"/>
  <c r="C224" i="28"/>
  <c r="D224" i="28"/>
  <c r="E224" i="28"/>
  <c r="B99" i="28"/>
  <c r="C99" i="28"/>
  <c r="D99" i="28"/>
  <c r="E99" i="28"/>
  <c r="B152" i="28"/>
  <c r="C152" i="28"/>
  <c r="D152" i="28"/>
  <c r="E152" i="28"/>
  <c r="B223" i="28"/>
  <c r="C223" i="28"/>
  <c r="D223" i="28"/>
  <c r="E223" i="28"/>
  <c r="B153" i="28"/>
  <c r="C153" i="28"/>
  <c r="D153" i="28"/>
  <c r="E153" i="28"/>
  <c r="B125" i="28"/>
  <c r="C125" i="28"/>
  <c r="D125" i="28"/>
  <c r="E125" i="28"/>
  <c r="B131" i="28"/>
  <c r="C131" i="28"/>
  <c r="D131" i="28"/>
  <c r="E131" i="28"/>
  <c r="B227" i="28"/>
  <c r="C227" i="28"/>
  <c r="D227" i="28"/>
  <c r="E227" i="28"/>
  <c r="B226" i="28"/>
  <c r="C226" i="28"/>
  <c r="D226" i="28"/>
  <c r="E226" i="28"/>
  <c r="B189" i="28"/>
  <c r="C189" i="28"/>
  <c r="D189" i="28"/>
  <c r="E189" i="28"/>
  <c r="B66" i="28"/>
  <c r="C66" i="28"/>
  <c r="D66" i="28"/>
  <c r="E66" i="28"/>
  <c r="B103" i="28"/>
  <c r="C103" i="28"/>
  <c r="D103" i="28"/>
  <c r="E103" i="28"/>
  <c r="B110" i="28"/>
  <c r="C110" i="28"/>
  <c r="D110" i="28"/>
  <c r="E110" i="28"/>
  <c r="B132" i="28"/>
  <c r="C132" i="28"/>
  <c r="D132" i="28"/>
  <c r="E132" i="28"/>
  <c r="B165" i="28"/>
  <c r="C165" i="28"/>
  <c r="D165" i="28"/>
  <c r="E165" i="28"/>
  <c r="B177" i="28"/>
  <c r="C177" i="28"/>
  <c r="D177" i="28"/>
  <c r="E177" i="28"/>
  <c r="B174" i="28"/>
  <c r="C174" i="28"/>
  <c r="D174" i="28"/>
  <c r="E174" i="28"/>
  <c r="B107" i="28"/>
  <c r="C107" i="28"/>
  <c r="D107" i="28"/>
  <c r="E107" i="28"/>
  <c r="B69" i="28"/>
  <c r="C69" i="28"/>
  <c r="D69" i="28"/>
  <c r="E69" i="28"/>
  <c r="B105" i="28"/>
  <c r="C105" i="28"/>
  <c r="D105" i="28"/>
  <c r="E105" i="28"/>
  <c r="B106" i="28"/>
  <c r="C106" i="28"/>
  <c r="D106" i="28"/>
  <c r="E106" i="28"/>
  <c r="B166" i="28"/>
  <c r="C166" i="28"/>
  <c r="D166" i="28"/>
  <c r="E166" i="28"/>
  <c r="B229" i="28"/>
  <c r="C229" i="28"/>
  <c r="D229" i="28"/>
  <c r="E229" i="28"/>
  <c r="B88" i="28"/>
  <c r="C88" i="28"/>
  <c r="D88" i="28"/>
  <c r="E88" i="28"/>
  <c r="B154" i="28"/>
  <c r="C154" i="28"/>
  <c r="D154" i="28"/>
  <c r="E154" i="28"/>
  <c r="B230" i="28"/>
  <c r="C230" i="28"/>
  <c r="D230" i="28"/>
  <c r="E230" i="28"/>
  <c r="B231" i="28"/>
  <c r="C231" i="28"/>
  <c r="D231" i="28"/>
  <c r="E231" i="28"/>
  <c r="B228" i="28"/>
  <c r="C228" i="28"/>
  <c r="D228" i="28"/>
  <c r="E228" i="28"/>
  <c r="B232" i="28"/>
  <c r="C232" i="28"/>
  <c r="D232" i="28"/>
  <c r="E232" i="28"/>
  <c r="B127" i="28"/>
  <c r="C127" i="28"/>
  <c r="D127" i="28"/>
  <c r="E127" i="28"/>
  <c r="B84" i="28"/>
  <c r="C84" i="28"/>
  <c r="D84" i="28"/>
  <c r="E84" i="28"/>
  <c r="B235" i="28"/>
  <c r="C235" i="28"/>
  <c r="D235" i="28"/>
  <c r="E235" i="28"/>
  <c r="B234" i="28"/>
  <c r="C234" i="28"/>
  <c r="D234" i="28"/>
  <c r="E234" i="28"/>
  <c r="B102" i="28"/>
  <c r="C102" i="28"/>
  <c r="D102" i="28"/>
  <c r="E102" i="28"/>
  <c r="B188" i="28"/>
  <c r="C188" i="28"/>
  <c r="D188" i="28"/>
  <c r="E188" i="28"/>
  <c r="B140" i="28"/>
  <c r="C140" i="28"/>
  <c r="D140" i="28"/>
  <c r="E140" i="28"/>
  <c r="B197" i="28"/>
  <c r="C197" i="28"/>
  <c r="D197" i="28"/>
  <c r="E197" i="28"/>
  <c r="B239" i="28"/>
  <c r="C239" i="28"/>
  <c r="D239" i="28"/>
  <c r="E239" i="28"/>
  <c r="B47" i="28"/>
  <c r="C47" i="28"/>
  <c r="D47" i="28"/>
  <c r="E47" i="28"/>
  <c r="B233" i="28"/>
  <c r="C233" i="28"/>
  <c r="D233" i="28"/>
  <c r="E233" i="28"/>
  <c r="B45" i="28"/>
  <c r="C45" i="28"/>
  <c r="D45" i="28"/>
  <c r="E45" i="28"/>
  <c r="B170" i="28"/>
  <c r="C170" i="28"/>
  <c r="D170" i="28"/>
  <c r="E170" i="28"/>
  <c r="B200" i="28"/>
  <c r="C200" i="28"/>
  <c r="D200" i="28"/>
  <c r="E200" i="28"/>
  <c r="B181" i="28"/>
  <c r="C181" i="28"/>
  <c r="D181" i="28"/>
  <c r="E181" i="28"/>
  <c r="B70" i="28"/>
  <c r="C70" i="28"/>
  <c r="D70" i="28"/>
  <c r="E70" i="28"/>
  <c r="B191" i="28"/>
  <c r="C191" i="28"/>
  <c r="D191" i="28"/>
  <c r="E191" i="28"/>
  <c r="B184" i="28"/>
  <c r="C184" i="28"/>
  <c r="D184" i="28"/>
  <c r="E184" i="28"/>
  <c r="B54" i="28"/>
  <c r="C54" i="28"/>
  <c r="D54" i="28"/>
  <c r="E54" i="28"/>
  <c r="B133" i="28"/>
  <c r="C133" i="28"/>
  <c r="D133" i="28"/>
  <c r="E133" i="28"/>
  <c r="B117" i="28"/>
  <c r="C117" i="28"/>
  <c r="D117" i="28"/>
  <c r="E117" i="28"/>
  <c r="B141" i="28"/>
  <c r="C141" i="28"/>
  <c r="D141" i="28"/>
  <c r="E141" i="28"/>
  <c r="B48" i="28"/>
  <c r="C48" i="28"/>
  <c r="D48" i="28"/>
  <c r="E48" i="28"/>
  <c r="B46" i="28"/>
  <c r="C46" i="28"/>
  <c r="D46" i="28"/>
  <c r="E46" i="28"/>
  <c r="B89" i="28"/>
  <c r="C89" i="28"/>
  <c r="D89" i="28"/>
  <c r="E89" i="28"/>
  <c r="B237" i="28"/>
  <c r="C237" i="28"/>
  <c r="D237" i="28"/>
  <c r="E237" i="28"/>
  <c r="B240" i="28"/>
  <c r="C240" i="28"/>
  <c r="D240" i="28"/>
  <c r="E240" i="28"/>
  <c r="B147" i="28"/>
  <c r="C147" i="28"/>
  <c r="D147" i="28"/>
  <c r="E147" i="28"/>
  <c r="B236" i="28"/>
  <c r="C236" i="28"/>
  <c r="D236" i="28"/>
  <c r="E236" i="28"/>
  <c r="B238" i="28"/>
  <c r="C238" i="28"/>
  <c r="D238" i="28"/>
  <c r="E238" i="28"/>
  <c r="AM7" i="1"/>
  <c r="AN7" i="1"/>
  <c r="O7" i="1" s="1"/>
  <c r="AM8" i="1"/>
  <c r="AN8" i="1"/>
  <c r="O8" i="1" s="1"/>
  <c r="AM9" i="1"/>
  <c r="AN9" i="1"/>
  <c r="O9" i="1" s="1"/>
  <c r="AM10" i="1"/>
  <c r="L10" i="1" s="1"/>
  <c r="AN10" i="1"/>
  <c r="O10" i="1" s="1"/>
  <c r="AM11" i="1"/>
  <c r="AN11" i="1"/>
  <c r="O11" i="1" s="1"/>
  <c r="AM12" i="1"/>
  <c r="AN12" i="1"/>
  <c r="O12" i="1" s="1"/>
  <c r="AM13" i="1"/>
  <c r="L13" i="1" s="1"/>
  <c r="AN13" i="1"/>
  <c r="AM14" i="1"/>
  <c r="L14" i="1" s="1"/>
  <c r="AN14" i="1"/>
  <c r="O14" i="1" s="1"/>
  <c r="AM15" i="1"/>
  <c r="L15" i="1" s="1"/>
  <c r="AN15" i="1"/>
  <c r="O15" i="1" s="1"/>
  <c r="AM16" i="1"/>
  <c r="AN16" i="1"/>
  <c r="O16" i="1" s="1"/>
  <c r="AM17" i="1"/>
  <c r="L17" i="1" s="1"/>
  <c r="AN17" i="1"/>
  <c r="O17" i="1" s="1"/>
  <c r="AM18" i="1"/>
  <c r="AN18" i="1"/>
  <c r="O18" i="1" s="1"/>
  <c r="AM19" i="1"/>
  <c r="L19" i="1" s="1"/>
  <c r="AN19" i="1"/>
  <c r="O19" i="1" s="1"/>
  <c r="AM20" i="1"/>
  <c r="AN20" i="1"/>
  <c r="O20" i="1" s="1"/>
  <c r="AM21" i="1"/>
  <c r="L21" i="1" s="1"/>
  <c r="AN21" i="1"/>
  <c r="O21" i="1" s="1"/>
  <c r="AM22" i="1"/>
  <c r="L22" i="1" s="1"/>
  <c r="AN22" i="1"/>
  <c r="O22" i="1" s="1"/>
  <c r="AM23" i="1"/>
  <c r="L23" i="1" s="1"/>
  <c r="AN23" i="1"/>
  <c r="O23" i="1" s="1"/>
  <c r="AM24" i="1"/>
  <c r="AN24" i="1"/>
  <c r="O24" i="1" s="1"/>
  <c r="AM25" i="1"/>
  <c r="AN25" i="1"/>
  <c r="O25" i="1" s="1"/>
  <c r="AM26" i="1"/>
  <c r="L26" i="1" s="1"/>
  <c r="AN26" i="1"/>
  <c r="AM27" i="1"/>
  <c r="AN27" i="1"/>
  <c r="O27" i="1" s="1"/>
  <c r="AM28" i="1"/>
  <c r="L28" i="1" s="1"/>
  <c r="AN28" i="1"/>
  <c r="O28" i="1" s="1"/>
  <c r="AM29" i="1"/>
  <c r="AN29" i="1"/>
  <c r="O29" i="1" s="1"/>
  <c r="AM30" i="1"/>
  <c r="L30" i="1" s="1"/>
  <c r="AN30" i="1"/>
  <c r="O30" i="1" s="1"/>
  <c r="AM31" i="1"/>
  <c r="L31" i="1" s="1"/>
  <c r="AN31" i="1"/>
  <c r="O31" i="1" s="1"/>
  <c r="AM32" i="1"/>
  <c r="AN32" i="1"/>
  <c r="O32" i="1" s="1"/>
  <c r="AM33" i="1"/>
  <c r="AN33" i="1"/>
  <c r="O33" i="1" s="1"/>
  <c r="AM34" i="1"/>
  <c r="L34" i="1" s="1"/>
  <c r="AN34" i="1"/>
  <c r="AM35" i="1"/>
  <c r="L35" i="1" s="1"/>
  <c r="AN35" i="1"/>
  <c r="O35" i="1" s="1"/>
  <c r="AM36" i="1"/>
  <c r="L36" i="1" s="1"/>
  <c r="AN36" i="1"/>
  <c r="O36" i="1" s="1"/>
  <c r="AM37" i="1"/>
  <c r="AN37" i="1"/>
  <c r="O37" i="1" s="1"/>
  <c r="AM38" i="1"/>
  <c r="L38" i="1" s="1"/>
  <c r="AN38" i="1"/>
  <c r="O38" i="1" s="1"/>
  <c r="AM39" i="1"/>
  <c r="AN39" i="1"/>
  <c r="O39" i="1" s="1"/>
  <c r="AM40" i="1"/>
  <c r="AN40" i="1"/>
  <c r="O40" i="1" s="1"/>
  <c r="AM41" i="1"/>
  <c r="AN41" i="1"/>
  <c r="O41" i="1" s="1"/>
  <c r="AM42" i="1"/>
  <c r="L42" i="1" s="1"/>
  <c r="AN42" i="1"/>
  <c r="AM43" i="1"/>
  <c r="L43" i="1" s="1"/>
  <c r="AN43" i="1"/>
  <c r="AM44" i="1"/>
  <c r="AN44" i="1"/>
  <c r="O44" i="1" s="1"/>
  <c r="AM45" i="1"/>
  <c r="AN45" i="1"/>
  <c r="O45" i="1" s="1"/>
  <c r="AM46" i="1"/>
  <c r="AN46" i="1"/>
  <c r="O46" i="1" s="1"/>
  <c r="AM47" i="1"/>
  <c r="L47" i="1" s="1"/>
  <c r="AN47" i="1"/>
  <c r="O47" i="1" s="1"/>
  <c r="AM48" i="1"/>
  <c r="L48" i="1" s="1"/>
  <c r="AN48" i="1"/>
  <c r="O48" i="1" s="1"/>
  <c r="AM49" i="1"/>
  <c r="AN49" i="1"/>
  <c r="O49" i="1" s="1"/>
  <c r="AM50" i="1"/>
  <c r="AN50" i="1"/>
  <c r="O50" i="1" s="1"/>
  <c r="AM51" i="1"/>
  <c r="L51" i="1" s="1"/>
  <c r="AN51" i="1"/>
  <c r="O51" i="1" s="1"/>
  <c r="AM52" i="1"/>
  <c r="AN52" i="1"/>
  <c r="O52" i="1" s="1"/>
  <c r="AM53" i="1"/>
  <c r="L53" i="1" s="1"/>
  <c r="AN53" i="1"/>
  <c r="AM54" i="1"/>
  <c r="AN54" i="1"/>
  <c r="O54" i="1" s="1"/>
  <c r="AM55" i="1"/>
  <c r="L55" i="1" s="1"/>
  <c r="AN55" i="1"/>
  <c r="O55" i="1" s="1"/>
  <c r="AM56" i="1"/>
  <c r="AN56" i="1"/>
  <c r="O56" i="1" s="1"/>
  <c r="AM57" i="1"/>
  <c r="L57" i="1" s="1"/>
  <c r="AN57" i="1"/>
  <c r="AM58" i="1"/>
  <c r="AN58" i="1"/>
  <c r="O58" i="1" s="1"/>
  <c r="AM59" i="1"/>
  <c r="L59" i="1" s="1"/>
  <c r="AN59" i="1"/>
  <c r="O59" i="1" s="1"/>
  <c r="AM60" i="1"/>
  <c r="AN60" i="1"/>
  <c r="O60" i="1" s="1"/>
  <c r="AM61" i="1"/>
  <c r="L61" i="1" s="1"/>
  <c r="AN61" i="1"/>
  <c r="AM62" i="1"/>
  <c r="AN62" i="1"/>
  <c r="O62" i="1" s="1"/>
  <c r="AM63" i="1"/>
  <c r="L63" i="1" s="1"/>
  <c r="AN63" i="1"/>
  <c r="O63" i="1" s="1"/>
  <c r="AM64" i="1"/>
  <c r="AN64" i="1"/>
  <c r="O64" i="1" s="1"/>
  <c r="AM65" i="1"/>
  <c r="AN65" i="1"/>
  <c r="O65" i="1" s="1"/>
  <c r="AM66" i="1"/>
  <c r="L66" i="1" s="1"/>
  <c r="AN66" i="1"/>
  <c r="O66" i="1" s="1"/>
  <c r="AM67" i="1"/>
  <c r="L67" i="1" s="1"/>
  <c r="AN67" i="1"/>
  <c r="O67" i="1" s="1"/>
  <c r="AM68" i="1"/>
  <c r="AN68" i="1"/>
  <c r="O68" i="1" s="1"/>
  <c r="AM69" i="1"/>
  <c r="L69" i="1" s="1"/>
  <c r="AN69" i="1"/>
  <c r="AM70" i="1"/>
  <c r="L70" i="1" s="1"/>
  <c r="AN70" i="1"/>
  <c r="O70" i="1" s="1"/>
  <c r="AM71" i="1"/>
  <c r="L71" i="1" s="1"/>
  <c r="AN71" i="1"/>
  <c r="O71" i="1" s="1"/>
  <c r="AM72" i="1"/>
  <c r="AN72" i="1"/>
  <c r="O72" i="1" s="1"/>
  <c r="AM73" i="1"/>
  <c r="L73" i="1" s="1"/>
  <c r="AN73" i="1"/>
  <c r="O73" i="1" s="1"/>
  <c r="AM74" i="1"/>
  <c r="AN74" i="1"/>
  <c r="O74" i="1" s="1"/>
  <c r="AM75" i="1"/>
  <c r="AN75" i="1"/>
  <c r="O75" i="1" s="1"/>
  <c r="AM76" i="1"/>
  <c r="AN76" i="1"/>
  <c r="O76" i="1" s="1"/>
  <c r="AM77" i="1"/>
  <c r="AN77" i="1"/>
  <c r="O77" i="1" s="1"/>
  <c r="AM78" i="1"/>
  <c r="L78" i="1" s="1"/>
  <c r="AN78" i="1"/>
  <c r="AM79" i="1"/>
  <c r="AN79" i="1"/>
  <c r="O79" i="1" s="1"/>
  <c r="AM80" i="1"/>
  <c r="L80" i="1" s="1"/>
  <c r="AN80" i="1"/>
  <c r="AM81" i="1"/>
  <c r="AN81" i="1"/>
  <c r="O81" i="1" s="1"/>
  <c r="AM82" i="1"/>
  <c r="L82" i="1" s="1"/>
  <c r="AN82" i="1"/>
  <c r="AM83" i="1"/>
  <c r="AN83" i="1"/>
  <c r="O83" i="1" s="1"/>
  <c r="AM84" i="1"/>
  <c r="L84" i="1" s="1"/>
  <c r="AN84" i="1"/>
  <c r="O84" i="1" s="1"/>
  <c r="AM85" i="1"/>
  <c r="AN85" i="1"/>
  <c r="O85" i="1" s="1"/>
  <c r="AM86" i="1"/>
  <c r="AN86" i="1"/>
  <c r="O86" i="1" s="1"/>
  <c r="AM87" i="1"/>
  <c r="L87" i="1" s="1"/>
  <c r="AN87" i="1"/>
  <c r="O87" i="1" s="1"/>
  <c r="AM88" i="1"/>
  <c r="L88" i="1" s="1"/>
  <c r="AN88" i="1"/>
  <c r="O88" i="1" s="1"/>
  <c r="AM89" i="1"/>
  <c r="AN89" i="1"/>
  <c r="O89" i="1" s="1"/>
  <c r="AM90" i="1"/>
  <c r="AN90" i="1"/>
  <c r="O90" i="1" s="1"/>
  <c r="AM91" i="1"/>
  <c r="L91" i="1" s="1"/>
  <c r="AN91" i="1"/>
  <c r="O91" i="1" s="1"/>
  <c r="AM92" i="1"/>
  <c r="L92" i="1" s="1"/>
  <c r="AN92" i="1"/>
  <c r="O92" i="1" s="1"/>
  <c r="AM93" i="1"/>
  <c r="AN93" i="1"/>
  <c r="O93" i="1" s="1"/>
  <c r="AM94" i="1"/>
  <c r="L94" i="1" s="1"/>
  <c r="AN94" i="1"/>
  <c r="AM95" i="1"/>
  <c r="L95" i="1" s="1"/>
  <c r="AN95" i="1"/>
  <c r="O95" i="1" s="1"/>
  <c r="AM96" i="1"/>
  <c r="AN96" i="1"/>
  <c r="O96" i="1" s="1"/>
  <c r="AM97" i="1"/>
  <c r="AN97" i="1"/>
  <c r="O97" i="1" s="1"/>
  <c r="AM98" i="1"/>
  <c r="L98" i="1" s="1"/>
  <c r="AN98" i="1"/>
  <c r="AM99" i="1"/>
  <c r="L99" i="1" s="1"/>
  <c r="AN99" i="1"/>
  <c r="O99" i="1" s="1"/>
  <c r="AM100" i="1"/>
  <c r="L100" i="1" s="1"/>
  <c r="AN100" i="1"/>
  <c r="O100" i="1" s="1"/>
  <c r="AM101" i="1"/>
  <c r="AN101" i="1"/>
  <c r="O101" i="1" s="1"/>
  <c r="AM102" i="1"/>
  <c r="AN102" i="1"/>
  <c r="O102" i="1" s="1"/>
  <c r="AM103" i="1"/>
  <c r="L103" i="1" s="1"/>
  <c r="AN103" i="1"/>
  <c r="AM104" i="1"/>
  <c r="AN104" i="1"/>
  <c r="O104" i="1" s="1"/>
  <c r="AM105" i="1"/>
  <c r="L105" i="1" s="1"/>
  <c r="AN105" i="1"/>
  <c r="O105" i="1" s="1"/>
  <c r="AM106" i="1"/>
  <c r="AN106" i="1"/>
  <c r="O106" i="1" s="1"/>
  <c r="AM107" i="1"/>
  <c r="L107" i="1" s="1"/>
  <c r="AN107" i="1"/>
  <c r="AM108" i="1"/>
  <c r="L108" i="1" s="1"/>
  <c r="AN108" i="1"/>
  <c r="O108" i="1" s="1"/>
  <c r="AM109" i="1"/>
  <c r="AN109" i="1"/>
  <c r="O109" i="1" s="1"/>
  <c r="AM110" i="1"/>
  <c r="AN110" i="1"/>
  <c r="O110" i="1" s="1"/>
  <c r="AM111" i="1"/>
  <c r="L111" i="1" s="1"/>
  <c r="AN111" i="1"/>
  <c r="O111" i="1" s="1"/>
  <c r="AM112" i="1"/>
  <c r="L112" i="1" s="1"/>
  <c r="AN112" i="1"/>
  <c r="O112" i="1" s="1"/>
  <c r="AM113" i="1"/>
  <c r="L113" i="1" s="1"/>
  <c r="AN113" i="1"/>
  <c r="O113" i="1" s="1"/>
  <c r="AM114" i="1"/>
  <c r="AN114" i="1"/>
  <c r="O114" i="1" s="1"/>
  <c r="AM115" i="1"/>
  <c r="AN115" i="1"/>
  <c r="O115" i="1" s="1"/>
  <c r="AM116" i="1"/>
  <c r="L116" i="1" s="1"/>
  <c r="AN116" i="1"/>
  <c r="O116" i="1" s="1"/>
  <c r="AM117" i="1"/>
  <c r="L117" i="1" s="1"/>
  <c r="AN117" i="1"/>
  <c r="O117" i="1" s="1"/>
  <c r="AM118" i="1"/>
  <c r="AN118" i="1"/>
  <c r="O118" i="1" s="1"/>
  <c r="AM119" i="1"/>
  <c r="L119" i="1" s="1"/>
  <c r="AN119" i="1"/>
  <c r="AM120" i="1"/>
  <c r="L120" i="1" s="1"/>
  <c r="AN120" i="1"/>
  <c r="O120" i="1" s="1"/>
  <c r="AM121" i="1"/>
  <c r="L121" i="1" s="1"/>
  <c r="AN121" i="1"/>
  <c r="O121" i="1" s="1"/>
  <c r="AM122" i="1"/>
  <c r="AN122" i="1"/>
  <c r="O122" i="1" s="1"/>
  <c r="AM123" i="1"/>
  <c r="L123" i="1" s="1"/>
  <c r="AN123" i="1"/>
  <c r="O123" i="1" s="1"/>
  <c r="AM124" i="1"/>
  <c r="L124" i="1" s="1"/>
  <c r="AN124" i="1"/>
  <c r="O124" i="1" s="1"/>
  <c r="AM125" i="1"/>
  <c r="L125" i="1" s="1"/>
  <c r="AN125" i="1"/>
  <c r="O125" i="1" s="1"/>
  <c r="AM126" i="1"/>
  <c r="AN126" i="1"/>
  <c r="O126" i="1" s="1"/>
  <c r="AM127" i="1"/>
  <c r="L127" i="1" s="1"/>
  <c r="AN127" i="1"/>
  <c r="O127" i="1" s="1"/>
  <c r="AM128" i="1"/>
  <c r="AN128" i="1"/>
  <c r="O128" i="1" s="1"/>
  <c r="AM129" i="1"/>
  <c r="L129" i="1" s="1"/>
  <c r="AN129" i="1"/>
  <c r="O129" i="1" s="1"/>
  <c r="AM130" i="1"/>
  <c r="AN130" i="1"/>
  <c r="O130" i="1" s="1"/>
  <c r="AM131" i="1"/>
  <c r="L131" i="1" s="1"/>
  <c r="AN131" i="1"/>
  <c r="AM132" i="1"/>
  <c r="AN132" i="1"/>
  <c r="O132" i="1" s="1"/>
  <c r="AM133" i="1"/>
  <c r="L133" i="1" s="1"/>
  <c r="AN133" i="1"/>
  <c r="O133" i="1" s="1"/>
  <c r="AM134" i="1"/>
  <c r="AN134" i="1"/>
  <c r="O134" i="1" s="1"/>
  <c r="AM135" i="1"/>
  <c r="L135" i="1" s="1"/>
  <c r="AN135" i="1"/>
  <c r="AM136" i="1"/>
  <c r="AN136" i="1"/>
  <c r="O136" i="1" s="1"/>
  <c r="AM137" i="1"/>
  <c r="L137" i="1" s="1"/>
  <c r="AN137" i="1"/>
  <c r="O137" i="1" s="1"/>
  <c r="AM138" i="1"/>
  <c r="AN138" i="1"/>
  <c r="O138" i="1" s="1"/>
  <c r="AM139" i="1"/>
  <c r="L139" i="1" s="1"/>
  <c r="AN139" i="1"/>
  <c r="AM140" i="1"/>
  <c r="AN140" i="1"/>
  <c r="O140" i="1" s="1"/>
  <c r="AM141" i="1"/>
  <c r="L141" i="1" s="1"/>
  <c r="AN141" i="1"/>
  <c r="O141" i="1" s="1"/>
  <c r="AM142" i="1"/>
  <c r="AN142" i="1"/>
  <c r="O142" i="1" s="1"/>
  <c r="AM143" i="1"/>
  <c r="L143" i="1" s="1"/>
  <c r="AN143" i="1"/>
  <c r="AM144" i="1"/>
  <c r="AN144" i="1"/>
  <c r="O144" i="1" s="1"/>
  <c r="AM145" i="1"/>
  <c r="L145" i="1" s="1"/>
  <c r="AN145" i="1"/>
  <c r="O145" i="1" s="1"/>
  <c r="AM146" i="1"/>
  <c r="AN146" i="1"/>
  <c r="O146" i="1" s="1"/>
  <c r="AM147" i="1"/>
  <c r="L147" i="1" s="1"/>
  <c r="AN147" i="1"/>
  <c r="AM148" i="1"/>
  <c r="AN148" i="1"/>
  <c r="O148" i="1" s="1"/>
  <c r="AM149" i="1"/>
  <c r="AN149" i="1"/>
  <c r="O149" i="1" s="1"/>
  <c r="AM150" i="1"/>
  <c r="AN150" i="1"/>
  <c r="O150" i="1" s="1"/>
  <c r="AM151" i="1"/>
  <c r="L151" i="1" s="1"/>
  <c r="AN151" i="1"/>
  <c r="O151" i="1" s="1"/>
  <c r="AM152" i="1"/>
  <c r="AN152" i="1"/>
  <c r="O152" i="1" s="1"/>
  <c r="AM153" i="1"/>
  <c r="L153" i="1" s="1"/>
  <c r="AN153" i="1"/>
  <c r="O153" i="1" s="1"/>
  <c r="AM154" i="1"/>
  <c r="AN154" i="1"/>
  <c r="O154" i="1" s="1"/>
  <c r="AM155" i="1"/>
  <c r="L155" i="1" s="1"/>
  <c r="AN155" i="1"/>
  <c r="O155" i="1" s="1"/>
  <c r="AM156" i="1"/>
  <c r="L156" i="1" s="1"/>
  <c r="AN156" i="1"/>
  <c r="O156" i="1" s="1"/>
  <c r="AM157" i="1"/>
  <c r="L157" i="1" s="1"/>
  <c r="AN157" i="1"/>
  <c r="O157" i="1" s="1"/>
  <c r="AM158" i="1"/>
  <c r="AN158" i="1"/>
  <c r="O158" i="1" s="1"/>
  <c r="AM159" i="1"/>
  <c r="L159" i="1" s="1"/>
  <c r="AN159" i="1"/>
  <c r="AM160" i="1"/>
  <c r="L160" i="1" s="1"/>
  <c r="AN160" i="1"/>
  <c r="O160" i="1" s="1"/>
  <c r="AM161" i="1"/>
  <c r="L161" i="1" s="1"/>
  <c r="AN161" i="1"/>
  <c r="AM162" i="1"/>
  <c r="AN162" i="1"/>
  <c r="O162" i="1" s="1"/>
  <c r="AM163" i="1"/>
  <c r="L163" i="1" s="1"/>
  <c r="AN163" i="1"/>
  <c r="AM164" i="1"/>
  <c r="L164" i="1" s="1"/>
  <c r="AN164" i="1"/>
  <c r="O164" i="1" s="1"/>
  <c r="AM165" i="1"/>
  <c r="AN165" i="1"/>
  <c r="O165" i="1" s="1"/>
  <c r="AM166" i="1"/>
  <c r="AN166" i="1"/>
  <c r="O166" i="1" s="1"/>
  <c r="AM167" i="1"/>
  <c r="AN167" i="1"/>
  <c r="O167" i="1" s="1"/>
  <c r="AM168" i="1"/>
  <c r="L168" i="1" s="1"/>
  <c r="AN168" i="1"/>
  <c r="O168" i="1" s="1"/>
  <c r="AM169" i="1"/>
  <c r="L169" i="1" s="1"/>
  <c r="AN169" i="1"/>
  <c r="O169" i="1" s="1"/>
  <c r="AM170" i="1"/>
  <c r="AN170" i="1"/>
  <c r="O170" i="1" s="1"/>
  <c r="AM171" i="1"/>
  <c r="AN171" i="1"/>
  <c r="O171" i="1" s="1"/>
  <c r="AM172" i="1"/>
  <c r="L172" i="1" s="1"/>
  <c r="AN172" i="1"/>
  <c r="O172" i="1" s="1"/>
  <c r="AM173" i="1"/>
  <c r="L173" i="1" s="1"/>
  <c r="AN173" i="1"/>
  <c r="O173" i="1" s="1"/>
  <c r="AM174" i="1"/>
  <c r="AN174" i="1"/>
  <c r="O174" i="1" s="1"/>
  <c r="AM175" i="1"/>
  <c r="L175" i="1" s="1"/>
  <c r="AN175" i="1"/>
  <c r="AM176" i="1"/>
  <c r="L176" i="1" s="1"/>
  <c r="AN176" i="1"/>
  <c r="O176" i="1" s="1"/>
  <c r="AM177" i="1"/>
  <c r="L177" i="1" s="1"/>
  <c r="AN177" i="1"/>
  <c r="O177" i="1" s="1"/>
  <c r="AM178" i="1"/>
  <c r="AN178" i="1"/>
  <c r="O178" i="1" s="1"/>
  <c r="AM179" i="1"/>
  <c r="AN179" i="1"/>
  <c r="O179" i="1" s="1"/>
  <c r="AM180" i="1"/>
  <c r="AN180" i="1"/>
  <c r="O180" i="1" s="1"/>
  <c r="AM181" i="1"/>
  <c r="L181" i="1" s="1"/>
  <c r="AN181" i="1"/>
  <c r="AM182" i="1"/>
  <c r="L182" i="1" s="1"/>
  <c r="AN182" i="1"/>
  <c r="AM183" i="1"/>
  <c r="AN183" i="1"/>
  <c r="O183" i="1" s="1"/>
  <c r="AM184" i="1"/>
  <c r="AN184" i="1"/>
  <c r="O184" i="1" s="1"/>
  <c r="AM185" i="1"/>
  <c r="L185" i="1" s="1"/>
  <c r="AN185" i="1"/>
  <c r="AM186" i="1"/>
  <c r="L186" i="1" s="1"/>
  <c r="AN186" i="1"/>
  <c r="AM187" i="1"/>
  <c r="AN187" i="1"/>
  <c r="O187" i="1" s="1"/>
  <c r="AM188" i="1"/>
  <c r="AN188" i="1"/>
  <c r="O188" i="1" s="1"/>
  <c r="AM189" i="1"/>
  <c r="L189" i="1" s="1"/>
  <c r="AN189" i="1"/>
  <c r="AM190" i="1"/>
  <c r="L190" i="1" s="1"/>
  <c r="AN190" i="1"/>
  <c r="AM191" i="1"/>
  <c r="AN191" i="1"/>
  <c r="O191" i="1" s="1"/>
  <c r="AM192" i="1"/>
  <c r="AN192" i="1"/>
  <c r="O192" i="1" s="1"/>
  <c r="AM193" i="1"/>
  <c r="L193" i="1" s="1"/>
  <c r="AN193" i="1"/>
  <c r="AM194" i="1"/>
  <c r="L194" i="1" s="1"/>
  <c r="AN194" i="1"/>
  <c r="AM195" i="1"/>
  <c r="AN195" i="1"/>
  <c r="O195" i="1" s="1"/>
  <c r="N3" i="17" l="1"/>
  <c r="P3" i="17"/>
  <c r="S3" i="17"/>
  <c r="O3" i="17"/>
  <c r="I39" i="16" a="1"/>
  <c r="I39" i="16" s="1"/>
  <c r="I118" i="16" a="1"/>
  <c r="I118" i="16" s="1"/>
  <c r="AB2" i="16"/>
  <c r="I195" i="17" a="1"/>
  <c r="I195" i="17" s="1"/>
  <c r="I217" i="17" a="1"/>
  <c r="I217" i="17" s="1"/>
  <c r="AH215" i="1" s="1"/>
  <c r="I202" i="17" a="1"/>
  <c r="I202" i="17" s="1"/>
  <c r="AH200" i="1" s="1"/>
  <c r="I206" i="17" a="1"/>
  <c r="I206" i="17" s="1"/>
  <c r="AH204" i="1" s="1"/>
  <c r="I219" i="17" a="1"/>
  <c r="I219" i="17" s="1"/>
  <c r="AH217" i="1" s="1"/>
  <c r="I214" i="17" a="1"/>
  <c r="I214" i="17" s="1"/>
  <c r="AH212" i="1" s="1"/>
  <c r="I216" i="17" a="1"/>
  <c r="I216" i="17" s="1"/>
  <c r="AH214" i="1" s="1"/>
  <c r="I220" i="17" a="1"/>
  <c r="I220" i="17" s="1"/>
  <c r="AH218" i="1" s="1"/>
  <c r="I200" i="19" a="1"/>
  <c r="I200" i="19" s="1"/>
  <c r="AI198" i="1" s="1"/>
  <c r="I202" i="19" a="1"/>
  <c r="I202" i="19" s="1"/>
  <c r="AI200" i="1" s="1"/>
  <c r="I206" i="19" a="1"/>
  <c r="I206" i="19" s="1"/>
  <c r="AI204" i="1" s="1"/>
  <c r="I214" i="19" a="1"/>
  <c r="I214" i="19" s="1"/>
  <c r="AI212" i="1" s="1"/>
  <c r="I216" i="19" a="1"/>
  <c r="I216" i="19" s="1"/>
  <c r="AI214" i="1" s="1"/>
  <c r="I220" i="19" a="1"/>
  <c r="I220" i="19" s="1"/>
  <c r="AI218" i="1" s="1"/>
  <c r="I203" i="19" a="1"/>
  <c r="I203" i="19" s="1"/>
  <c r="AI201" i="1" s="1"/>
  <c r="I215" i="19" a="1"/>
  <c r="I215" i="19" s="1"/>
  <c r="AI213" i="1" s="1"/>
  <c r="I217" i="19" a="1"/>
  <c r="I217" i="19" s="1"/>
  <c r="AI215" i="1" s="1"/>
  <c r="I219" i="19" a="1"/>
  <c r="I219" i="19" s="1"/>
  <c r="AI217" i="1" s="1"/>
  <c r="I221" i="19" a="1"/>
  <c r="I221" i="19" s="1"/>
  <c r="AI219" i="1" s="1"/>
  <c r="H207" i="18" a="1"/>
  <c r="H207" i="18" s="1"/>
  <c r="H217" i="18" a="1"/>
  <c r="H217" i="18" s="1"/>
  <c r="H221" i="18" a="1"/>
  <c r="H221" i="18" s="1"/>
  <c r="H216" i="18" a="1"/>
  <c r="H216" i="18" s="1"/>
  <c r="H216" i="16" a="1"/>
  <c r="H216" i="16" s="1"/>
  <c r="H207" i="16" a="1"/>
  <c r="H207" i="16" s="1"/>
  <c r="H217" i="16" a="1"/>
  <c r="H217" i="16" s="1"/>
  <c r="H217" i="2" a="1"/>
  <c r="H217" i="2" s="1"/>
  <c r="H221" i="2" a="1"/>
  <c r="H221" i="2" s="1"/>
  <c r="H207" i="2" a="1"/>
  <c r="H207" i="2" s="1"/>
  <c r="H216" i="2" a="1"/>
  <c r="H216" i="2" s="1"/>
  <c r="H206" i="17" a="1"/>
  <c r="H206" i="17" s="1"/>
  <c r="H202" i="17" a="1"/>
  <c r="H202" i="17" s="1"/>
  <c r="H216" i="17" a="1"/>
  <c r="H216" i="17" s="1"/>
  <c r="H220" i="17" a="1"/>
  <c r="H220" i="17" s="1"/>
  <c r="H195" i="17" a="1"/>
  <c r="H195" i="17" s="1"/>
  <c r="H214" i="17" a="1"/>
  <c r="H214" i="17" s="1"/>
  <c r="H217" i="17" a="1"/>
  <c r="H217" i="17" s="1"/>
  <c r="H219" i="17" a="1"/>
  <c r="H219" i="17" s="1"/>
  <c r="H207" i="19" a="1"/>
  <c r="H207" i="19" s="1"/>
  <c r="H217" i="19" a="1"/>
  <c r="H217" i="19" s="1"/>
  <c r="H221" i="19" a="1"/>
  <c r="H221" i="19" s="1"/>
  <c r="H216" i="19" a="1"/>
  <c r="H216" i="19" s="1"/>
  <c r="I197" i="14" a="1"/>
  <c r="I197" i="14" s="1"/>
  <c r="I199" i="14" a="1"/>
  <c r="I199" i="14" s="1"/>
  <c r="I201" i="14" a="1"/>
  <c r="I201" i="14" s="1"/>
  <c r="I203" i="14" a="1"/>
  <c r="I203" i="14" s="1"/>
  <c r="I205" i="14" a="1"/>
  <c r="I205" i="14" s="1"/>
  <c r="I207" i="14" a="1"/>
  <c r="I207" i="14" s="1"/>
  <c r="AG205" i="1" s="1"/>
  <c r="I211" i="14" a="1"/>
  <c r="I211" i="14" s="1"/>
  <c r="I213" i="14" a="1"/>
  <c r="I213" i="14" s="1"/>
  <c r="I215" i="14" a="1"/>
  <c r="I215" i="14" s="1"/>
  <c r="I217" i="14" a="1"/>
  <c r="I217" i="14" s="1"/>
  <c r="AG215" i="1" s="1"/>
  <c r="I219" i="14" a="1"/>
  <c r="I219" i="14" s="1"/>
  <c r="I221" i="14" a="1"/>
  <c r="I221" i="14" s="1"/>
  <c r="AG219" i="1" s="1"/>
  <c r="I223" i="14" a="1"/>
  <c r="I223" i="14" s="1"/>
  <c r="I218" i="14" a="1"/>
  <c r="I218" i="14" s="1"/>
  <c r="I198" i="14" a="1"/>
  <c r="I198" i="14" s="1"/>
  <c r="I200" i="14" a="1"/>
  <c r="I200" i="14" s="1"/>
  <c r="I202" i="14" a="1"/>
  <c r="I202" i="14" s="1"/>
  <c r="I204" i="14" a="1"/>
  <c r="I204" i="14" s="1"/>
  <c r="I206" i="14" a="1"/>
  <c r="I206" i="14" s="1"/>
  <c r="I208" i="14" a="1"/>
  <c r="I208" i="14" s="1"/>
  <c r="I210" i="14" a="1"/>
  <c r="I210" i="14" s="1"/>
  <c r="I212" i="14" a="1"/>
  <c r="I212" i="14" s="1"/>
  <c r="I214" i="14" a="1"/>
  <c r="I214" i="14" s="1"/>
  <c r="I216" i="14" a="1"/>
  <c r="I216" i="14" s="1"/>
  <c r="AG214" i="1" s="1"/>
  <c r="I220" i="14" a="1"/>
  <c r="I220" i="14" s="1"/>
  <c r="I224" i="14" a="1"/>
  <c r="I224" i="14" s="1"/>
  <c r="H207" i="14" a="1"/>
  <c r="H207" i="14" s="1"/>
  <c r="H217" i="14" a="1"/>
  <c r="H217" i="14" s="1"/>
  <c r="H221" i="14" a="1"/>
  <c r="H221" i="14" s="1"/>
  <c r="H206" i="14" a="1"/>
  <c r="H206" i="14" s="1"/>
  <c r="H216" i="14" a="1"/>
  <c r="H216" i="14" s="1"/>
  <c r="F8" i="16"/>
  <c r="F8" i="19"/>
  <c r="F8" i="14"/>
  <c r="F8" i="18"/>
  <c r="F8" i="17"/>
  <c r="F8" i="2"/>
  <c r="I13" i="1"/>
  <c r="I43" i="1"/>
  <c r="I26" i="1"/>
  <c r="I181" i="1"/>
  <c r="I167" i="1"/>
  <c r="I165" i="1"/>
  <c r="I77" i="1"/>
  <c r="I161" i="1"/>
  <c r="I159" i="1"/>
  <c r="I128" i="1"/>
  <c r="I12" i="1"/>
  <c r="I152" i="1"/>
  <c r="I115" i="1"/>
  <c r="I109" i="1"/>
  <c r="I184" i="1"/>
  <c r="I180" i="1"/>
  <c r="I46" i="1"/>
  <c r="I44" i="1"/>
  <c r="I187" i="1"/>
  <c r="I140" i="1"/>
  <c r="L115" i="1"/>
  <c r="I104" i="1"/>
  <c r="I102" i="1"/>
  <c r="L77" i="1"/>
  <c r="I32" i="1"/>
  <c r="I191" i="1"/>
  <c r="I193" i="1"/>
  <c r="I90" i="1"/>
  <c r="I34" i="1"/>
  <c r="I183" i="1"/>
  <c r="I171" i="1"/>
  <c r="L165" i="1"/>
  <c r="I136" i="1"/>
  <c r="L102" i="1"/>
  <c r="I86" i="1"/>
  <c r="I83" i="1"/>
  <c r="I75" i="1"/>
  <c r="I65" i="1"/>
  <c r="I54" i="1"/>
  <c r="I50" i="1"/>
  <c r="I30" i="1"/>
  <c r="I192" i="1"/>
  <c r="I195" i="1"/>
  <c r="I189" i="1"/>
  <c r="I188" i="1"/>
  <c r="I179" i="1"/>
  <c r="I177" i="1"/>
  <c r="I149" i="1"/>
  <c r="I144" i="1"/>
  <c r="I132" i="1"/>
  <c r="I112" i="1"/>
  <c r="I80" i="1"/>
  <c r="L65" i="1"/>
  <c r="I58" i="1"/>
  <c r="I42" i="1"/>
  <c r="I185" i="1"/>
  <c r="I175" i="1"/>
  <c r="I111" i="1"/>
  <c r="I69" i="1"/>
  <c r="I57" i="1"/>
  <c r="I21" i="1"/>
  <c r="I18" i="1"/>
  <c r="I190" i="1"/>
  <c r="I182" i="1"/>
  <c r="L171" i="1"/>
  <c r="I168" i="1"/>
  <c r="L167" i="1"/>
  <c r="L149" i="1"/>
  <c r="I147" i="1"/>
  <c r="I139" i="1"/>
  <c r="I131" i="1"/>
  <c r="I125" i="1"/>
  <c r="L109" i="1"/>
  <c r="I100" i="1"/>
  <c r="I94" i="1"/>
  <c r="L90" i="1"/>
  <c r="I87" i="1"/>
  <c r="L86" i="1"/>
  <c r="I84" i="1"/>
  <c r="I79" i="1"/>
  <c r="L75" i="1"/>
  <c r="I73" i="1"/>
  <c r="I55" i="1"/>
  <c r="L50" i="1"/>
  <c r="I47" i="1"/>
  <c r="L46" i="1"/>
  <c r="L32" i="1"/>
  <c r="I8" i="1"/>
  <c r="O161" i="1"/>
  <c r="I123" i="1"/>
  <c r="I119" i="1"/>
  <c r="I99" i="1"/>
  <c r="O80" i="1"/>
  <c r="I78" i="1"/>
  <c r="I59" i="1"/>
  <c r="O43" i="1"/>
  <c r="I194" i="1"/>
  <c r="I186" i="1"/>
  <c r="I163" i="1"/>
  <c r="I155" i="1"/>
  <c r="L152" i="1"/>
  <c r="I151" i="1"/>
  <c r="I143" i="1"/>
  <c r="I135" i="1"/>
  <c r="I103" i="1"/>
  <c r="I98" i="1"/>
  <c r="I82" i="1"/>
  <c r="I53" i="1"/>
  <c r="L44" i="1"/>
  <c r="I38" i="1"/>
  <c r="I27" i="1"/>
  <c r="L18" i="1"/>
  <c r="I17" i="1"/>
  <c r="I9" i="1"/>
  <c r="O186" i="1"/>
  <c r="O193" i="1"/>
  <c r="O189" i="1"/>
  <c r="O185" i="1"/>
  <c r="O181" i="1"/>
  <c r="I178" i="1"/>
  <c r="L178" i="1"/>
  <c r="O163" i="1"/>
  <c r="O190" i="1"/>
  <c r="O182" i="1"/>
  <c r="I174" i="1"/>
  <c r="L174" i="1"/>
  <c r="L192" i="1"/>
  <c r="L188" i="1"/>
  <c r="L184" i="1"/>
  <c r="L180" i="1"/>
  <c r="I173" i="1"/>
  <c r="I158" i="1"/>
  <c r="L158" i="1"/>
  <c r="O194" i="1"/>
  <c r="I176" i="1"/>
  <c r="L195" i="1"/>
  <c r="L191" i="1"/>
  <c r="L187" i="1"/>
  <c r="L183" i="1"/>
  <c r="L179" i="1"/>
  <c r="O175" i="1"/>
  <c r="I164" i="1"/>
  <c r="I146" i="1"/>
  <c r="L146" i="1"/>
  <c r="I145" i="1"/>
  <c r="I142" i="1"/>
  <c r="L142" i="1"/>
  <c r="I141" i="1"/>
  <c r="I138" i="1"/>
  <c r="L138" i="1"/>
  <c r="I137" i="1"/>
  <c r="I134" i="1"/>
  <c r="L134" i="1"/>
  <c r="I133" i="1"/>
  <c r="I130" i="1"/>
  <c r="L130" i="1"/>
  <c r="I129" i="1"/>
  <c r="I107" i="1"/>
  <c r="O107" i="1"/>
  <c r="I170" i="1"/>
  <c r="L170" i="1"/>
  <c r="I160" i="1"/>
  <c r="O159" i="1"/>
  <c r="I157" i="1"/>
  <c r="I154" i="1"/>
  <c r="L154" i="1"/>
  <c r="I148" i="1"/>
  <c r="L148" i="1"/>
  <c r="I120" i="1"/>
  <c r="I117" i="1"/>
  <c r="I93" i="1"/>
  <c r="L93" i="1"/>
  <c r="I172" i="1"/>
  <c r="I169" i="1"/>
  <c r="I166" i="1"/>
  <c r="L166" i="1"/>
  <c r="I156" i="1"/>
  <c r="I153" i="1"/>
  <c r="I150" i="1"/>
  <c r="L150" i="1"/>
  <c r="I124" i="1"/>
  <c r="I118" i="1"/>
  <c r="L118" i="1"/>
  <c r="I162" i="1"/>
  <c r="L162" i="1"/>
  <c r="I121" i="1"/>
  <c r="I108" i="1"/>
  <c r="L96" i="1"/>
  <c r="I96" i="1"/>
  <c r="L144" i="1"/>
  <c r="L140" i="1"/>
  <c r="L136" i="1"/>
  <c r="L132" i="1"/>
  <c r="L128" i="1"/>
  <c r="I127" i="1"/>
  <c r="O119" i="1"/>
  <c r="I114" i="1"/>
  <c r="L114" i="1"/>
  <c r="I106" i="1"/>
  <c r="L106" i="1"/>
  <c r="I105" i="1"/>
  <c r="O147" i="1"/>
  <c r="O143" i="1"/>
  <c r="O139" i="1"/>
  <c r="O135" i="1"/>
  <c r="O131" i="1"/>
  <c r="I126" i="1"/>
  <c r="L126" i="1"/>
  <c r="I116" i="1"/>
  <c r="I113" i="1"/>
  <c r="I110" i="1"/>
  <c r="L110" i="1"/>
  <c r="L74" i="1"/>
  <c r="I74" i="1"/>
  <c r="I122" i="1"/>
  <c r="L122" i="1"/>
  <c r="O98" i="1"/>
  <c r="L104" i="1"/>
  <c r="I95" i="1"/>
  <c r="O94" i="1"/>
  <c r="I92" i="1"/>
  <c r="I89" i="1"/>
  <c r="L89" i="1"/>
  <c r="I68" i="1"/>
  <c r="L68" i="1"/>
  <c r="O103" i="1"/>
  <c r="I101" i="1"/>
  <c r="L101" i="1"/>
  <c r="I91" i="1"/>
  <c r="I88" i="1"/>
  <c r="I85" i="1"/>
  <c r="L85" i="1"/>
  <c r="I81" i="1"/>
  <c r="L81" i="1"/>
  <c r="I97" i="1"/>
  <c r="L97" i="1"/>
  <c r="I71" i="1"/>
  <c r="L83" i="1"/>
  <c r="L79" i="1"/>
  <c r="I70" i="1"/>
  <c r="O69" i="1"/>
  <c r="I67" i="1"/>
  <c r="I64" i="1"/>
  <c r="L64" i="1"/>
  <c r="I61" i="1"/>
  <c r="O61" i="1"/>
  <c r="O82" i="1"/>
  <c r="O78" i="1"/>
  <c r="I76" i="1"/>
  <c r="L76" i="1"/>
  <c r="I66" i="1"/>
  <c r="I63" i="1"/>
  <c r="O42" i="1"/>
  <c r="I72" i="1"/>
  <c r="L72" i="1"/>
  <c r="I62" i="1"/>
  <c r="L62" i="1"/>
  <c r="I60" i="1"/>
  <c r="L60" i="1"/>
  <c r="I56" i="1"/>
  <c r="L56" i="1"/>
  <c r="L52" i="1"/>
  <c r="I52" i="1"/>
  <c r="I40" i="1"/>
  <c r="L40" i="1"/>
  <c r="L39" i="1"/>
  <c r="I39" i="1"/>
  <c r="L58" i="1"/>
  <c r="L54" i="1"/>
  <c r="I49" i="1"/>
  <c r="L49" i="1"/>
  <c r="I33" i="1"/>
  <c r="L33" i="1"/>
  <c r="O57" i="1"/>
  <c r="O53" i="1"/>
  <c r="I51" i="1"/>
  <c r="I48" i="1"/>
  <c r="I45" i="1"/>
  <c r="L45" i="1"/>
  <c r="I41" i="1"/>
  <c r="L41" i="1"/>
  <c r="I36" i="1"/>
  <c r="I35" i="1"/>
  <c r="O34" i="1"/>
  <c r="I29" i="1"/>
  <c r="L29" i="1"/>
  <c r="I28" i="1"/>
  <c r="I31" i="1"/>
  <c r="I25" i="1"/>
  <c r="L25" i="1"/>
  <c r="I37" i="1"/>
  <c r="L37" i="1"/>
  <c r="L27" i="1"/>
  <c r="I24" i="1"/>
  <c r="L24" i="1"/>
  <c r="I23" i="1"/>
  <c r="I20" i="1"/>
  <c r="L20" i="1"/>
  <c r="O26" i="1"/>
  <c r="I22" i="1"/>
  <c r="I19" i="1"/>
  <c r="I7" i="1"/>
  <c r="L7" i="1"/>
  <c r="I16" i="1"/>
  <c r="L16" i="1"/>
  <c r="I14" i="1"/>
  <c r="I11" i="1"/>
  <c r="L11" i="1"/>
  <c r="I10" i="1"/>
  <c r="I15" i="1"/>
  <c r="O13" i="1"/>
  <c r="L9" i="1"/>
  <c r="L12" i="1"/>
  <c r="L8" i="1"/>
  <c r="G206" i="17" l="1"/>
  <c r="G202" i="17"/>
  <c r="G214" i="17"/>
  <c r="G219" i="17"/>
  <c r="G220" i="17"/>
  <c r="G216" i="17"/>
  <c r="G195" i="17"/>
  <c r="G217" i="17"/>
  <c r="AB214" i="1"/>
  <c r="G216" i="19"/>
  <c r="AB219" i="1"/>
  <c r="G221" i="19"/>
  <c r="AB215" i="1"/>
  <c r="G217" i="19"/>
  <c r="AB205" i="1"/>
  <c r="AC214" i="1"/>
  <c r="AC219" i="1"/>
  <c r="AC215" i="1"/>
  <c r="AC205" i="1"/>
  <c r="Y219" i="1"/>
  <c r="Y215" i="1"/>
  <c r="Y214" i="1"/>
  <c r="Y205" i="1"/>
  <c r="Z214" i="1"/>
  <c r="G216" i="14"/>
  <c r="Z204" i="1"/>
  <c r="G206" i="14"/>
  <c r="Z219" i="1"/>
  <c r="G221" i="14"/>
  <c r="Z215" i="1"/>
  <c r="G217" i="14"/>
  <c r="Z205" i="1"/>
  <c r="G207" i="14"/>
  <c r="AD215" i="1"/>
  <c r="AD205" i="1"/>
  <c r="AD214" i="1"/>
  <c r="AA212" i="1"/>
  <c r="AA218" i="1"/>
  <c r="AA214" i="1"/>
  <c r="AA200" i="1"/>
  <c r="AA204" i="1"/>
  <c r="AA217" i="1"/>
  <c r="AA215" i="1"/>
  <c r="AG222" i="1"/>
  <c r="AG218" i="1"/>
  <c r="AG206" i="1"/>
  <c r="AG198" i="1"/>
  <c r="AG211" i="1"/>
  <c r="AG203" i="1"/>
  <c r="AG212" i="1"/>
  <c r="AG204" i="1"/>
  <c r="AG196" i="1"/>
  <c r="AG217" i="1"/>
  <c r="AG209" i="1"/>
  <c r="AG201" i="1"/>
  <c r="AG210" i="1"/>
  <c r="AG202" i="1"/>
  <c r="AG216" i="1"/>
  <c r="AG199" i="1"/>
  <c r="AG208" i="1"/>
  <c r="AG200" i="1"/>
  <c r="AG221" i="1"/>
  <c r="AG213" i="1"/>
  <c r="AG197" i="1"/>
  <c r="B7" i="27"/>
  <c r="C7" i="27"/>
  <c r="B8" i="27"/>
  <c r="C8" i="27"/>
  <c r="B9" i="27"/>
  <c r="C9" i="27"/>
  <c r="B10" i="27"/>
  <c r="C10" i="27"/>
  <c r="B11" i="27"/>
  <c r="C11" i="27"/>
  <c r="B12" i="27"/>
  <c r="C12" i="27"/>
  <c r="B13" i="27"/>
  <c r="C13" i="27"/>
  <c r="B14" i="27"/>
  <c r="C14" i="27"/>
  <c r="B15" i="27"/>
  <c r="C15" i="27"/>
  <c r="B16" i="27"/>
  <c r="C16" i="27"/>
  <c r="B17" i="27"/>
  <c r="C17" i="27"/>
  <c r="B18" i="27"/>
  <c r="C18" i="27"/>
  <c r="B19" i="27"/>
  <c r="C19" i="27"/>
  <c r="B20" i="27"/>
  <c r="C20" i="27"/>
  <c r="B21" i="27"/>
  <c r="C21" i="27"/>
  <c r="B22" i="27"/>
  <c r="C22" i="27"/>
  <c r="B23" i="27"/>
  <c r="C23" i="27"/>
  <c r="B24" i="27"/>
  <c r="C24" i="27"/>
  <c r="B25" i="27"/>
  <c r="C25" i="27"/>
  <c r="B26" i="27"/>
  <c r="C26" i="27"/>
  <c r="B27" i="27"/>
  <c r="C27" i="27"/>
  <c r="B28" i="27"/>
  <c r="C28" i="27"/>
  <c r="B29" i="27"/>
  <c r="C29" i="27"/>
  <c r="B30" i="27"/>
  <c r="C30" i="27"/>
  <c r="B31" i="27"/>
  <c r="C31" i="27"/>
  <c r="B32" i="27"/>
  <c r="C32" i="27"/>
  <c r="B33" i="27"/>
  <c r="C33" i="27"/>
  <c r="B34" i="27"/>
  <c r="C34" i="27"/>
  <c r="B35" i="27"/>
  <c r="C35" i="27"/>
  <c r="B36" i="27"/>
  <c r="C36" i="27"/>
  <c r="B37" i="27"/>
  <c r="C37" i="27"/>
  <c r="B38" i="27"/>
  <c r="C38" i="27"/>
  <c r="B39" i="27"/>
  <c r="C39" i="27"/>
  <c r="B40" i="27"/>
  <c r="C40" i="27"/>
  <c r="B41" i="27"/>
  <c r="C41" i="27"/>
  <c r="B42" i="27"/>
  <c r="C42" i="27"/>
  <c r="B43" i="27"/>
  <c r="C43" i="27"/>
  <c r="B44" i="27"/>
  <c r="C44" i="27"/>
  <c r="B45" i="27"/>
  <c r="C45" i="27"/>
  <c r="B46" i="27"/>
  <c r="C46" i="27"/>
  <c r="B47" i="27"/>
  <c r="C47" i="27"/>
  <c r="B48" i="27"/>
  <c r="C48" i="27"/>
  <c r="B49" i="27"/>
  <c r="C49" i="27"/>
  <c r="B50" i="27"/>
  <c r="C50" i="27"/>
  <c r="B51" i="27"/>
  <c r="C51" i="27"/>
  <c r="B52" i="27"/>
  <c r="C52" i="27"/>
  <c r="B53" i="27"/>
  <c r="C53" i="27"/>
  <c r="B54" i="27"/>
  <c r="C54" i="27"/>
  <c r="B55" i="27"/>
  <c r="C55" i="27"/>
  <c r="B56" i="27"/>
  <c r="C56" i="27"/>
  <c r="B57" i="27"/>
  <c r="C57" i="27"/>
  <c r="B58" i="27"/>
  <c r="C58" i="27"/>
  <c r="B59" i="27"/>
  <c r="C59" i="27"/>
  <c r="B60" i="27"/>
  <c r="C60" i="27"/>
  <c r="B61" i="27"/>
  <c r="C61" i="27"/>
  <c r="B62" i="27"/>
  <c r="C62" i="27"/>
  <c r="B63" i="27"/>
  <c r="C63" i="27"/>
  <c r="B64" i="27"/>
  <c r="C64" i="27"/>
  <c r="B65" i="27"/>
  <c r="C65" i="27"/>
  <c r="B66" i="27"/>
  <c r="C66" i="27"/>
  <c r="B67" i="27"/>
  <c r="C67" i="27"/>
  <c r="B68" i="27"/>
  <c r="C68" i="27"/>
  <c r="B69" i="27"/>
  <c r="C69" i="27"/>
  <c r="B70" i="27"/>
  <c r="C70" i="27"/>
  <c r="B71" i="27"/>
  <c r="C71" i="27"/>
  <c r="B72" i="27"/>
  <c r="C72" i="27"/>
  <c r="B73" i="27"/>
  <c r="C73" i="27"/>
  <c r="B74" i="27"/>
  <c r="C74" i="27"/>
  <c r="B75" i="27"/>
  <c r="C75" i="27"/>
  <c r="B76" i="27"/>
  <c r="C76" i="27"/>
  <c r="B77" i="27"/>
  <c r="C77" i="27"/>
  <c r="B78" i="27"/>
  <c r="C78" i="27"/>
  <c r="B79" i="27"/>
  <c r="C79" i="27"/>
  <c r="B80" i="27"/>
  <c r="C80" i="27"/>
  <c r="B81" i="27"/>
  <c r="C81" i="27"/>
  <c r="B82" i="27"/>
  <c r="C82" i="27"/>
  <c r="B83" i="27"/>
  <c r="C83" i="27"/>
  <c r="B84" i="27"/>
  <c r="C84" i="27"/>
  <c r="B85" i="27"/>
  <c r="C85" i="27"/>
  <c r="B86" i="27"/>
  <c r="C86" i="27"/>
  <c r="B87" i="27"/>
  <c r="C87" i="27"/>
  <c r="B88" i="27"/>
  <c r="C88" i="27"/>
  <c r="B89" i="27"/>
  <c r="C89" i="27"/>
  <c r="B90" i="27"/>
  <c r="C90" i="27"/>
  <c r="B91" i="27"/>
  <c r="C91" i="27"/>
  <c r="B92" i="27"/>
  <c r="C92" i="27"/>
  <c r="B93" i="27"/>
  <c r="C93" i="27"/>
  <c r="B94" i="27"/>
  <c r="C94" i="27"/>
  <c r="B95" i="27"/>
  <c r="C95" i="27"/>
  <c r="B96" i="27"/>
  <c r="C96" i="27"/>
  <c r="B97" i="27"/>
  <c r="C97" i="27"/>
  <c r="B98" i="27"/>
  <c r="C98" i="27"/>
  <c r="B99" i="27"/>
  <c r="C99" i="27"/>
  <c r="B100" i="27"/>
  <c r="C100" i="27"/>
  <c r="B101" i="27"/>
  <c r="C101" i="27"/>
  <c r="B102" i="27"/>
  <c r="C102" i="27"/>
  <c r="B103" i="27"/>
  <c r="C103" i="27"/>
  <c r="B104" i="27"/>
  <c r="C104" i="27"/>
  <c r="B105" i="27"/>
  <c r="C105" i="27"/>
  <c r="B106" i="27"/>
  <c r="C106" i="27"/>
  <c r="B107" i="27"/>
  <c r="C107" i="27"/>
  <c r="B108" i="27"/>
  <c r="C108" i="27"/>
  <c r="B109" i="27"/>
  <c r="C109" i="27"/>
  <c r="B110" i="27"/>
  <c r="C110" i="27"/>
  <c r="B111" i="27"/>
  <c r="C111" i="27"/>
  <c r="B112" i="27"/>
  <c r="C112" i="27"/>
  <c r="B113" i="27"/>
  <c r="C113" i="27"/>
  <c r="B114" i="27"/>
  <c r="C114" i="27"/>
  <c r="B115" i="27"/>
  <c r="C115" i="27"/>
  <c r="B116" i="27"/>
  <c r="C116" i="27"/>
  <c r="B117" i="27"/>
  <c r="C117" i="27"/>
  <c r="B118" i="27"/>
  <c r="C118" i="27"/>
  <c r="B119" i="27"/>
  <c r="C119" i="27"/>
  <c r="B120" i="27"/>
  <c r="C120" i="27"/>
  <c r="B121" i="27"/>
  <c r="C121" i="27"/>
  <c r="B122" i="27"/>
  <c r="C122" i="27"/>
  <c r="B123" i="27"/>
  <c r="C123" i="27"/>
  <c r="B124" i="27"/>
  <c r="C124" i="27"/>
  <c r="B125" i="27"/>
  <c r="C125" i="27"/>
  <c r="B126" i="27"/>
  <c r="C126" i="27"/>
  <c r="B127" i="27"/>
  <c r="C127" i="27"/>
  <c r="B128" i="27"/>
  <c r="C128" i="27"/>
  <c r="B129" i="27"/>
  <c r="C129" i="27"/>
  <c r="B130" i="27"/>
  <c r="C130" i="27"/>
  <c r="B131" i="27"/>
  <c r="C131" i="27"/>
  <c r="B132" i="27"/>
  <c r="C132" i="27"/>
  <c r="B133" i="27"/>
  <c r="C133" i="27"/>
  <c r="B134" i="27"/>
  <c r="C134" i="27"/>
  <c r="B135" i="27"/>
  <c r="C135" i="27"/>
  <c r="B136" i="27"/>
  <c r="C136" i="27"/>
  <c r="B137" i="27"/>
  <c r="C137" i="27"/>
  <c r="B138" i="27"/>
  <c r="C138" i="27"/>
  <c r="B139" i="27"/>
  <c r="C139" i="27"/>
  <c r="B140" i="27"/>
  <c r="C140" i="27"/>
  <c r="B141" i="27"/>
  <c r="C141" i="27"/>
  <c r="B142" i="27"/>
  <c r="C142" i="27"/>
  <c r="B143" i="27"/>
  <c r="C143" i="27"/>
  <c r="B144" i="27"/>
  <c r="C144" i="27"/>
  <c r="B145" i="27"/>
  <c r="C145" i="27"/>
  <c r="B146" i="27"/>
  <c r="C146" i="27"/>
  <c r="B147" i="27"/>
  <c r="C147" i="27"/>
  <c r="B148" i="27"/>
  <c r="C148" i="27"/>
  <c r="B149" i="27"/>
  <c r="C149" i="27"/>
  <c r="B150" i="27"/>
  <c r="C150" i="27"/>
  <c r="B151" i="27"/>
  <c r="C151" i="27"/>
  <c r="B152" i="27"/>
  <c r="C152" i="27"/>
  <c r="B153" i="27"/>
  <c r="C153" i="27"/>
  <c r="B154" i="27"/>
  <c r="C154" i="27"/>
  <c r="B155" i="27"/>
  <c r="C155" i="27"/>
  <c r="B156" i="27"/>
  <c r="C156" i="27"/>
  <c r="B157" i="27"/>
  <c r="C157" i="27"/>
  <c r="B158" i="27"/>
  <c r="C158" i="27"/>
  <c r="B159" i="27"/>
  <c r="C159" i="27"/>
  <c r="B160" i="27"/>
  <c r="C160" i="27"/>
  <c r="B161" i="27"/>
  <c r="C161" i="27"/>
  <c r="B162" i="27"/>
  <c r="C162" i="27"/>
  <c r="B163" i="27"/>
  <c r="C163" i="27"/>
  <c r="B164" i="27"/>
  <c r="C164" i="27"/>
  <c r="B165" i="27"/>
  <c r="C165" i="27"/>
  <c r="B166" i="27"/>
  <c r="C166" i="27"/>
  <c r="B167" i="27"/>
  <c r="C167" i="27"/>
  <c r="B168" i="27"/>
  <c r="C168" i="27"/>
  <c r="B169" i="27"/>
  <c r="C169" i="27"/>
  <c r="B170" i="27"/>
  <c r="C170" i="27"/>
  <c r="B171" i="27"/>
  <c r="C171" i="27"/>
  <c r="B172" i="27"/>
  <c r="C172" i="27"/>
  <c r="B173" i="27"/>
  <c r="C173" i="27"/>
  <c r="B174" i="27"/>
  <c r="C174" i="27"/>
  <c r="B175" i="27"/>
  <c r="C175" i="27"/>
  <c r="B176" i="27"/>
  <c r="C176" i="27"/>
  <c r="B177" i="27"/>
  <c r="C177" i="27"/>
  <c r="B178" i="27"/>
  <c r="C178" i="27"/>
  <c r="B179" i="27"/>
  <c r="C179" i="27"/>
  <c r="B180" i="27"/>
  <c r="C180" i="27"/>
  <c r="B181" i="27"/>
  <c r="C181" i="27"/>
  <c r="B182" i="27"/>
  <c r="C182" i="27"/>
  <c r="B183" i="27"/>
  <c r="C183" i="27"/>
  <c r="B184" i="27"/>
  <c r="C184" i="27"/>
  <c r="B185" i="27"/>
  <c r="C185" i="27"/>
  <c r="B186" i="27"/>
  <c r="C186" i="27"/>
  <c r="B187" i="27"/>
  <c r="C187" i="27"/>
  <c r="B188" i="27"/>
  <c r="C188" i="27"/>
  <c r="B189" i="27"/>
  <c r="C189" i="27"/>
  <c r="B190" i="27"/>
  <c r="C190" i="27"/>
  <c r="B191" i="27"/>
  <c r="C191" i="27"/>
  <c r="B192" i="27"/>
  <c r="C192" i="27"/>
  <c r="B193" i="27"/>
  <c r="C193" i="27"/>
  <c r="B194" i="27"/>
  <c r="C194" i="27"/>
  <c r="B195" i="27"/>
  <c r="C195"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AN6" i="1"/>
  <c r="O6" i="1" s="1"/>
  <c r="AM6" i="1"/>
  <c r="L6" i="1" s="1"/>
  <c r="B61" i="28"/>
  <c r="C61" i="28"/>
  <c r="D61" i="28"/>
  <c r="E61" i="28"/>
  <c r="B51" i="28"/>
  <c r="C51" i="28"/>
  <c r="D51" i="28"/>
  <c r="E51" i="28"/>
  <c r="B175" i="28"/>
  <c r="C175" i="28"/>
  <c r="D175" i="28"/>
  <c r="E175" i="28"/>
  <c r="B201" i="28"/>
  <c r="C201" i="28"/>
  <c r="D201" i="28"/>
  <c r="E201" i="28"/>
  <c r="B257" i="28"/>
  <c r="C257" i="28"/>
  <c r="D257" i="28"/>
  <c r="E257" i="28"/>
  <c r="B108" i="28"/>
  <c r="C108" i="28"/>
  <c r="D108" i="28"/>
  <c r="E108" i="28"/>
  <c r="B202" i="28"/>
  <c r="C202" i="28"/>
  <c r="D202" i="28"/>
  <c r="E202" i="28"/>
  <c r="B180" i="28"/>
  <c r="C180" i="28"/>
  <c r="D180" i="28"/>
  <c r="E180" i="28"/>
  <c r="E121" i="28"/>
  <c r="D121" i="28"/>
  <c r="C121" i="28"/>
  <c r="B121" i="28"/>
  <c r="Z3" i="18"/>
  <c r="Y3" i="18"/>
  <c r="V3" i="18"/>
  <c r="U3" i="18"/>
  <c r="T3" i="18"/>
  <c r="Z3" i="17"/>
  <c r="Y3" i="17"/>
  <c r="X3" i="17"/>
  <c r="W3" i="17"/>
  <c r="V3" i="17"/>
  <c r="AD2" i="17"/>
  <c r="AC2" i="17"/>
  <c r="AB2" i="17"/>
  <c r="AA2" i="17"/>
  <c r="Z2" i="17"/>
  <c r="Y2" i="17"/>
  <c r="X2" i="17"/>
  <c r="W2" i="17"/>
  <c r="V2" i="17"/>
  <c r="AD2" i="18"/>
  <c r="AC2" i="18"/>
  <c r="AB2" i="18"/>
  <c r="AA2" i="18"/>
  <c r="Z2" i="18"/>
  <c r="Y2" i="18"/>
  <c r="V2" i="18"/>
  <c r="U2" i="18"/>
  <c r="T2" i="18"/>
  <c r="AG3" i="16"/>
  <c r="AF3" i="16"/>
  <c r="AE3" i="16"/>
  <c r="AD3" i="16"/>
  <c r="AC3" i="16"/>
  <c r="AK2" i="16"/>
  <c r="AJ2" i="16"/>
  <c r="AI2" i="16"/>
  <c r="AH2" i="16"/>
  <c r="AG2" i="16"/>
  <c r="AF2" i="16"/>
  <c r="AE2" i="16"/>
  <c r="Z3" i="14"/>
  <c r="Y3" i="14"/>
  <c r="X3" i="14"/>
  <c r="W3" i="14"/>
  <c r="T3" i="14"/>
  <c r="AD2" i="14"/>
  <c r="AC2" i="14"/>
  <c r="AB2" i="14"/>
  <c r="AA2" i="14"/>
  <c r="Z2" i="14"/>
  <c r="Y2" i="14"/>
  <c r="X2" i="14"/>
  <c r="W2" i="14"/>
  <c r="T2" i="14"/>
  <c r="AA2" i="2"/>
  <c r="AB2" i="2"/>
  <c r="AE2" i="2"/>
  <c r="AF2" i="2"/>
  <c r="I147" i="14" l="1" a="1"/>
  <c r="I147" i="14" s="1"/>
  <c r="I66" i="19" a="1"/>
  <c r="I66" i="19" s="1"/>
  <c r="I74" i="19" a="1"/>
  <c r="I74" i="19" s="1"/>
  <c r="I53" i="19" a="1"/>
  <c r="I53" i="19" s="1"/>
  <c r="I179" i="19" a="1"/>
  <c r="I179" i="19" s="1"/>
  <c r="M3" i="18"/>
  <c r="I182" i="17" a="1"/>
  <c r="I182" i="17" s="1"/>
  <c r="AH180" i="1" s="1"/>
  <c r="I192" i="17" a="1"/>
  <c r="I192" i="17" s="1"/>
  <c r="AH190" i="1" s="1"/>
  <c r="H192" i="17" a="1"/>
  <c r="H192" i="17" s="1"/>
  <c r="H182" i="17" a="1"/>
  <c r="H182" i="17" s="1"/>
  <c r="I22" i="14" a="1"/>
  <c r="I22" i="14" s="1"/>
  <c r="I26" i="14" a="1"/>
  <c r="I26" i="14" s="1"/>
  <c r="I28" i="14" a="1"/>
  <c r="I28" i="14" s="1"/>
  <c r="I30" i="14" a="1"/>
  <c r="I30" i="14" s="1"/>
  <c r="I34" i="14" a="1"/>
  <c r="I34" i="14" s="1"/>
  <c r="I36" i="14" a="1"/>
  <c r="I36" i="14" s="1"/>
  <c r="I50" i="14" a="1"/>
  <c r="I50" i="14" s="1"/>
  <c r="I52" i="14" a="1"/>
  <c r="I52" i="14" s="1"/>
  <c r="I54" i="14" a="1"/>
  <c r="I54" i="14" s="1"/>
  <c r="I56" i="14" a="1"/>
  <c r="I56" i="14" s="1"/>
  <c r="I137" i="14" a="1"/>
  <c r="I137" i="14" s="1"/>
  <c r="I141" i="14" a="1"/>
  <c r="I141" i="14" s="1"/>
  <c r="I148" i="14" a="1"/>
  <c r="I148" i="14" s="1"/>
  <c r="I64" i="14" a="1"/>
  <c r="I64" i="14" s="1"/>
  <c r="I83" i="14" a="1"/>
  <c r="I83" i="14" s="1"/>
  <c r="I85" i="14" a="1"/>
  <c r="I85" i="14" s="1"/>
  <c r="I105" i="14" a="1"/>
  <c r="I105" i="14" s="1"/>
  <c r="I23" i="14" a="1"/>
  <c r="I23" i="14" s="1"/>
  <c r="I25" i="14" a="1"/>
  <c r="I25" i="14" s="1"/>
  <c r="I27" i="14" a="1"/>
  <c r="I27" i="14" s="1"/>
  <c r="I29" i="14" a="1"/>
  <c r="I29" i="14" s="1"/>
  <c r="I31" i="14" a="1"/>
  <c r="I31" i="14" s="1"/>
  <c r="I37" i="14" a="1"/>
  <c r="I37" i="14" s="1"/>
  <c r="I45" i="14" a="1"/>
  <c r="I45" i="14" s="1"/>
  <c r="I49" i="14" a="1"/>
  <c r="I49" i="14" s="1"/>
  <c r="I51" i="14" a="1"/>
  <c r="I51" i="14" s="1"/>
  <c r="I53" i="14" a="1"/>
  <c r="I53" i="14" s="1"/>
  <c r="I55" i="14" a="1"/>
  <c r="I55" i="14" s="1"/>
  <c r="I57" i="14" a="1"/>
  <c r="I57" i="14" s="1"/>
  <c r="I61" i="14" a="1"/>
  <c r="I61" i="14" s="1"/>
  <c r="I134" i="14" a="1"/>
  <c r="I134" i="14" s="1"/>
  <c r="I164" i="14" a="1"/>
  <c r="I164" i="14" s="1"/>
  <c r="I168" i="14" a="1"/>
  <c r="I168" i="14" s="1"/>
  <c r="I170" i="14" a="1"/>
  <c r="I170" i="14" s="1"/>
  <c r="I174" i="14" a="1"/>
  <c r="I174" i="14" s="1"/>
  <c r="I178" i="14" a="1"/>
  <c r="I178" i="14" s="1"/>
  <c r="I180" i="14" a="1"/>
  <c r="I180" i="14" s="1"/>
  <c r="I188" i="14" a="1"/>
  <c r="I188" i="14" s="1"/>
  <c r="I190" i="14" a="1"/>
  <c r="I190" i="14" s="1"/>
  <c r="I192" i="14" a="1"/>
  <c r="I192" i="14" s="1"/>
  <c r="AG190" i="1" s="1"/>
  <c r="I13" i="14" a="1"/>
  <c r="I13" i="14" s="1"/>
  <c r="I80" i="14" a="1"/>
  <c r="I80" i="14" s="1"/>
  <c r="I88" i="14" a="1"/>
  <c r="I88" i="14" s="1"/>
  <c r="I129" i="14" a="1"/>
  <c r="I129" i="14" s="1"/>
  <c r="I133" i="14" a="1"/>
  <c r="I133" i="14" s="1"/>
  <c r="I12" i="14" a="1"/>
  <c r="I12" i="14" s="1"/>
  <c r="I63" i="14" a="1"/>
  <c r="I63" i="14" s="1"/>
  <c r="I106" i="14" a="1"/>
  <c r="I106" i="14" s="1"/>
  <c r="I157" i="14" a="1"/>
  <c r="I157" i="14" s="1"/>
  <c r="I165" i="14" a="1"/>
  <c r="I165" i="14" s="1"/>
  <c r="I167" i="14" a="1"/>
  <c r="I167" i="14" s="1"/>
  <c r="I169" i="14" a="1"/>
  <c r="I169" i="14" s="1"/>
  <c r="I175" i="14" a="1"/>
  <c r="I175" i="14" s="1"/>
  <c r="I177" i="14" a="1"/>
  <c r="I177" i="14" s="1"/>
  <c r="I187" i="14" a="1"/>
  <c r="I187" i="14" s="1"/>
  <c r="I189" i="14" a="1"/>
  <c r="I189" i="14" s="1"/>
  <c r="I191" i="14" a="1"/>
  <c r="I191" i="14" s="1"/>
  <c r="I193" i="14" a="1"/>
  <c r="I193" i="14" s="1"/>
  <c r="I195" i="14" a="1"/>
  <c r="I195" i="14" s="1"/>
  <c r="AG193" i="1" s="1"/>
  <c r="I15" i="14" a="1"/>
  <c r="I15" i="14" s="1"/>
  <c r="I84" i="14" a="1"/>
  <c r="I84" i="14" s="1"/>
  <c r="I92" i="14" a="1"/>
  <c r="I92" i="14" s="1"/>
  <c r="I127" i="14" a="1"/>
  <c r="I127" i="14" s="1"/>
  <c r="I10" i="14" a="1"/>
  <c r="I10" i="14" s="1"/>
  <c r="I11" i="14" a="1"/>
  <c r="I11" i="14" s="1"/>
  <c r="I14" i="14" a="1"/>
  <c r="I14" i="14" s="1"/>
  <c r="I156" i="14" a="1"/>
  <c r="I156" i="14" s="1"/>
  <c r="I135" i="14" a="1"/>
  <c r="I135" i="14" s="1"/>
  <c r="M3" i="14"/>
  <c r="S3" i="18"/>
  <c r="T2" i="17"/>
  <c r="P3" i="14"/>
  <c r="N2" i="17"/>
  <c r="O3" i="14"/>
  <c r="S3" i="14"/>
  <c r="Q3" i="14"/>
  <c r="U3" i="17"/>
  <c r="N3" i="14"/>
  <c r="R3" i="14"/>
  <c r="AB3" i="16"/>
  <c r="O3" i="18"/>
  <c r="T3" i="17"/>
  <c r="S2" i="14"/>
  <c r="P2" i="14"/>
  <c r="O2" i="17"/>
  <c r="U2" i="17"/>
  <c r="O2" i="14"/>
  <c r="M2" i="14"/>
  <c r="Q2" i="14"/>
  <c r="M2" i="16"/>
  <c r="M3" i="16"/>
  <c r="P2" i="17"/>
  <c r="Q3" i="18"/>
  <c r="N2" i="14"/>
  <c r="R2" i="14"/>
  <c r="M2" i="17"/>
  <c r="S2" i="17"/>
  <c r="N3" i="18"/>
  <c r="R3" i="18"/>
  <c r="I6" i="1"/>
  <c r="P3" i="18"/>
  <c r="G182" i="17" l="1"/>
  <c r="G192" i="17"/>
  <c r="AG10" i="1"/>
  <c r="AA180" i="1"/>
  <c r="AA190" i="1"/>
  <c r="AG24" i="1"/>
  <c r="AG78" i="1"/>
  <c r="AG48" i="1"/>
  <c r="AI64" i="1"/>
  <c r="AG26" i="1"/>
  <c r="AG54" i="1"/>
  <c r="AG8" i="1"/>
  <c r="AG28" i="1"/>
  <c r="AG11" i="1"/>
  <c r="AG146" i="1"/>
  <c r="AG20" i="1"/>
  <c r="AG52" i="1"/>
  <c r="AG168" i="1"/>
  <c r="AG191" i="1"/>
  <c r="AG154" i="1"/>
  <c r="AG175" i="1"/>
  <c r="AG186" i="1"/>
  <c r="AG55" i="1"/>
  <c r="AG47" i="1"/>
  <c r="AG21" i="1"/>
  <c r="AI177" i="1"/>
  <c r="AG167" i="1"/>
  <c r="AG189" i="1"/>
  <c r="AG173" i="1"/>
  <c r="AG9" i="1"/>
  <c r="AG178" i="1"/>
  <c r="AG90" i="1"/>
  <c r="AG165" i="1"/>
  <c r="AG187" i="1"/>
  <c r="AG155" i="1"/>
  <c r="AG176" i="1"/>
  <c r="AG25" i="1"/>
  <c r="AG163" i="1"/>
  <c r="AG185" i="1"/>
  <c r="AG166" i="1"/>
  <c r="AG188" i="1"/>
  <c r="AG172" i="1"/>
  <c r="AG43" i="1"/>
  <c r="AG23" i="1"/>
  <c r="E8" i="17" l="1" a="1"/>
  <c r="E8" i="17" s="1"/>
  <c r="E8" i="18" a="1"/>
  <c r="E8" i="18" s="1"/>
  <c r="D8" i="14" l="1" a="1"/>
  <c r="D8" i="14" s="1"/>
  <c r="E8" i="14" a="1"/>
  <c r="E8" i="14" s="1"/>
  <c r="D8" i="16" a="1"/>
  <c r="D8" i="16" s="1"/>
  <c r="E8" i="16" a="1"/>
  <c r="E8" i="16" s="1"/>
  <c r="D8" i="19" a="1"/>
  <c r="D8" i="19" s="1"/>
  <c r="E8" i="19" a="1"/>
  <c r="E8" i="19" s="1"/>
  <c r="D8" i="2" a="1"/>
  <c r="D8" i="2" s="1"/>
  <c r="E8" i="2" a="1"/>
  <c r="E8" i="2" s="1"/>
  <c r="D8" i="17" a="1"/>
  <c r="D8" i="17" s="1"/>
  <c r="D8" i="18" a="1"/>
  <c r="D8" i="18" s="1"/>
  <c r="B8" i="18" a="1"/>
  <c r="B8" i="18" s="1"/>
  <c r="B8" i="17" a="1"/>
  <c r="B8" i="17" s="1"/>
  <c r="B8" i="16" a="1"/>
  <c r="B8" i="16" s="1"/>
  <c r="F7" i="1"/>
  <c r="F11" i="1"/>
  <c r="F15" i="1"/>
  <c r="F8" i="1"/>
  <c r="F187" i="28" s="1"/>
  <c r="F12" i="1"/>
  <c r="F16" i="1"/>
  <c r="F74" i="28" s="1"/>
  <c r="F9" i="1"/>
  <c r="F148" i="28" s="1"/>
  <c r="F13" i="1"/>
  <c r="F128" i="28" s="1"/>
  <c r="F17" i="1"/>
  <c r="F20" i="1"/>
  <c r="F24" i="1"/>
  <c r="F10" i="1"/>
  <c r="F146" i="28" s="1"/>
  <c r="F14" i="1"/>
  <c r="F21" i="1"/>
  <c r="F25" i="1"/>
  <c r="F186" i="28" s="1"/>
  <c r="F29" i="1"/>
  <c r="F256" i="28" s="1"/>
  <c r="F33" i="1"/>
  <c r="F137" i="28" s="1"/>
  <c r="F37" i="1"/>
  <c r="F26" i="1"/>
  <c r="F18" i="1"/>
  <c r="F101" i="28" s="1"/>
  <c r="F19" i="1"/>
  <c r="F22" i="1"/>
  <c r="F27" i="1"/>
  <c r="F28" i="1"/>
  <c r="F30" i="1"/>
  <c r="F87" i="28" s="1"/>
  <c r="F36" i="1"/>
  <c r="F39" i="1"/>
  <c r="F41" i="1"/>
  <c r="F45" i="1"/>
  <c r="F49" i="1"/>
  <c r="F34" i="1"/>
  <c r="F23" i="1"/>
  <c r="F92" i="28" s="1"/>
  <c r="F31" i="1"/>
  <c r="F38" i="1"/>
  <c r="F32" i="1"/>
  <c r="F100" i="28" s="1"/>
  <c r="F35" i="1"/>
  <c r="F194" i="28" s="1"/>
  <c r="F43" i="1"/>
  <c r="F50" i="1"/>
  <c r="F56" i="1"/>
  <c r="F60" i="1"/>
  <c r="F64" i="1"/>
  <c r="F68" i="1"/>
  <c r="F72" i="1"/>
  <c r="F76" i="1"/>
  <c r="F40" i="1"/>
  <c r="F44" i="1"/>
  <c r="F47" i="1"/>
  <c r="F53" i="1"/>
  <c r="F57" i="1"/>
  <c r="F61" i="1"/>
  <c r="F42" i="1"/>
  <c r="F48" i="1"/>
  <c r="F51" i="1"/>
  <c r="F54" i="1"/>
  <c r="F58" i="1"/>
  <c r="F62" i="1"/>
  <c r="F65" i="1"/>
  <c r="F71" i="1"/>
  <c r="F74" i="1"/>
  <c r="F81" i="1"/>
  <c r="F85" i="1"/>
  <c r="F89" i="1"/>
  <c r="F93" i="1"/>
  <c r="F97" i="1"/>
  <c r="F101" i="1"/>
  <c r="F69" i="1"/>
  <c r="F75" i="1"/>
  <c r="F78" i="1"/>
  <c r="F82" i="1"/>
  <c r="F52" i="1"/>
  <c r="F63" i="1"/>
  <c r="F66" i="1"/>
  <c r="F73" i="1"/>
  <c r="F79" i="1"/>
  <c r="F83" i="1"/>
  <c r="F70" i="1"/>
  <c r="F80" i="1"/>
  <c r="F84" i="1"/>
  <c r="F90" i="1"/>
  <c r="F96" i="1"/>
  <c r="F99" i="1"/>
  <c r="F106" i="1"/>
  <c r="F110" i="1"/>
  <c r="F114" i="1"/>
  <c r="F118" i="1"/>
  <c r="F122" i="1"/>
  <c r="F126" i="1"/>
  <c r="F59" i="1"/>
  <c r="F67" i="1"/>
  <c r="F77" i="1"/>
  <c r="F87" i="1"/>
  <c r="F94" i="1"/>
  <c r="F100" i="1"/>
  <c r="F103" i="1"/>
  <c r="F107" i="1"/>
  <c r="F46" i="1"/>
  <c r="F55" i="1"/>
  <c r="F88" i="1"/>
  <c r="F91" i="1"/>
  <c r="F98" i="1"/>
  <c r="F104" i="1"/>
  <c r="F108" i="1"/>
  <c r="F115" i="1"/>
  <c r="F121" i="1"/>
  <c r="F124" i="1"/>
  <c r="F130" i="1"/>
  <c r="F134" i="1"/>
  <c r="F138" i="1"/>
  <c r="F142" i="1"/>
  <c r="F146" i="1"/>
  <c r="F150" i="1"/>
  <c r="F154" i="1"/>
  <c r="F158" i="1"/>
  <c r="F162" i="1"/>
  <c r="F166" i="1"/>
  <c r="F170" i="1"/>
  <c r="F174" i="1"/>
  <c r="F178" i="1"/>
  <c r="F95" i="1"/>
  <c r="F105" i="1"/>
  <c r="F109" i="1"/>
  <c r="F112" i="1"/>
  <c r="F119" i="1"/>
  <c r="F125" i="1"/>
  <c r="F131" i="1"/>
  <c r="F135" i="1"/>
  <c r="F139" i="1"/>
  <c r="F143" i="1"/>
  <c r="F147" i="1"/>
  <c r="F92" i="1"/>
  <c r="F102" i="1"/>
  <c r="F113" i="1"/>
  <c r="F116" i="1"/>
  <c r="F123" i="1"/>
  <c r="F128" i="1"/>
  <c r="F234" i="28" s="1"/>
  <c r="F132" i="1"/>
  <c r="F197" i="28" s="1"/>
  <c r="F136" i="1"/>
  <c r="F140" i="1"/>
  <c r="F144" i="1"/>
  <c r="F148" i="1"/>
  <c r="F111" i="1"/>
  <c r="F149" i="1"/>
  <c r="F155" i="1"/>
  <c r="F161" i="1"/>
  <c r="F164" i="1"/>
  <c r="F171" i="1"/>
  <c r="F177" i="1"/>
  <c r="F127" i="1"/>
  <c r="F152" i="1"/>
  <c r="F159" i="1"/>
  <c r="F165" i="1"/>
  <c r="F168" i="1"/>
  <c r="F86" i="1"/>
  <c r="F129" i="1"/>
  <c r="F133" i="1"/>
  <c r="F137" i="1"/>
  <c r="F141" i="1"/>
  <c r="F145" i="1"/>
  <c r="F153" i="1"/>
  <c r="F156" i="1"/>
  <c r="F163" i="1"/>
  <c r="F169" i="1"/>
  <c r="F172" i="1"/>
  <c r="F117" i="1"/>
  <c r="F166" i="28" s="1"/>
  <c r="F120" i="1"/>
  <c r="F151" i="1"/>
  <c r="F157" i="1"/>
  <c r="F167" i="1"/>
  <c r="F64" i="28" s="1"/>
  <c r="F179" i="1"/>
  <c r="F183" i="1"/>
  <c r="F187" i="1"/>
  <c r="F191" i="1"/>
  <c r="F195" i="1"/>
  <c r="F182" i="1"/>
  <c r="F186" i="1"/>
  <c r="F250" i="28" s="1"/>
  <c r="F190" i="1"/>
  <c r="F175" i="1"/>
  <c r="F176" i="1"/>
  <c r="F180" i="1"/>
  <c r="F184" i="1"/>
  <c r="F188" i="1"/>
  <c r="F192" i="1"/>
  <c r="F194" i="1"/>
  <c r="F181" i="1"/>
  <c r="F185" i="1"/>
  <c r="F189" i="1"/>
  <c r="F193" i="1"/>
  <c r="F160" i="1"/>
  <c r="F173" i="1"/>
  <c r="F178" i="28" s="1"/>
  <c r="B8" i="19" a="1"/>
  <c r="B8" i="19" s="1"/>
  <c r="B8" i="14" a="1"/>
  <c r="B8" i="14" s="1"/>
  <c r="F6" i="1"/>
  <c r="F122" i="28" s="1"/>
  <c r="B8" i="2" a="1"/>
  <c r="B8" i="2" s="1"/>
  <c r="F239" i="28" l="1"/>
  <c r="F52" i="28"/>
  <c r="F91" i="28"/>
  <c r="F198" i="28"/>
  <c r="F259" i="28"/>
  <c r="F248" i="28"/>
  <c r="F245" i="28"/>
  <c r="F134" i="28"/>
  <c r="F182" i="28"/>
  <c r="F86" i="28"/>
  <c r="F254" i="28"/>
  <c r="F255" i="28"/>
  <c r="F79" i="28"/>
  <c r="F63" i="28"/>
  <c r="F135" i="28"/>
  <c r="F145" i="28"/>
  <c r="F156" i="28"/>
  <c r="F48" i="28"/>
  <c r="F60" i="28"/>
  <c r="F57" i="28"/>
  <c r="F167" i="28"/>
  <c r="F69" i="28"/>
  <c r="F258" i="28"/>
  <c r="F246" i="28"/>
  <c r="F222" i="28"/>
  <c r="F221" i="28"/>
  <c r="F95" i="28"/>
  <c r="F155" i="28"/>
  <c r="F190" i="28"/>
  <c r="F244" i="28"/>
  <c r="F131" i="28"/>
  <c r="F252" i="28"/>
  <c r="F88" i="28"/>
  <c r="F165" i="28"/>
  <c r="F71" i="28"/>
  <c r="F158" i="28"/>
  <c r="F191" i="28"/>
  <c r="F73" i="28"/>
  <c r="F44" i="28"/>
  <c r="F242" i="28"/>
  <c r="F43" i="28"/>
  <c r="F157" i="28"/>
  <c r="F49" i="28"/>
  <c r="F75" i="28"/>
  <c r="F238" i="28"/>
  <c r="F224" i="28"/>
  <c r="F215" i="28"/>
  <c r="F172" i="28"/>
  <c r="F83" i="28"/>
  <c r="F129" i="28"/>
  <c r="F136" i="28"/>
  <c r="F93" i="28"/>
  <c r="F113" i="28"/>
  <c r="F177" i="28"/>
  <c r="F226" i="28"/>
  <c r="F213" i="28"/>
  <c r="F56" i="28"/>
  <c r="F78" i="28"/>
  <c r="F210" i="28"/>
  <c r="F114" i="28"/>
  <c r="F94" i="28"/>
  <c r="F55" i="28"/>
  <c r="F108" i="28"/>
  <c r="F42" i="28"/>
  <c r="F241" i="28"/>
  <c r="F181" i="28"/>
  <c r="F104" i="28"/>
  <c r="F233" i="28"/>
  <c r="F174" i="28"/>
  <c r="F243" i="28"/>
  <c r="F126" i="28"/>
  <c r="F147" i="28"/>
  <c r="F45" i="28"/>
  <c r="F106" i="28"/>
  <c r="F140" i="28"/>
  <c r="F132" i="28"/>
  <c r="F118" i="28"/>
  <c r="F184" i="28"/>
  <c r="F249" i="28"/>
  <c r="F161" i="28"/>
  <c r="F117" i="28"/>
  <c r="F188" i="28"/>
  <c r="F231" i="28"/>
  <c r="F212" i="28"/>
  <c r="F193" i="28"/>
  <c r="F232" i="28"/>
  <c r="F153" i="28"/>
  <c r="F229" i="28"/>
  <c r="F120" i="28"/>
  <c r="F76" i="28"/>
  <c r="F206" i="28"/>
  <c r="F160" i="28"/>
  <c r="F203" i="28"/>
  <c r="F154" i="28"/>
  <c r="F247" i="28"/>
  <c r="F218" i="28"/>
  <c r="F235" i="28"/>
  <c r="F107" i="28"/>
  <c r="F54" i="28"/>
  <c r="F127" i="28"/>
  <c r="F189" i="28"/>
  <c r="F200" i="28"/>
  <c r="F230" i="28"/>
  <c r="F152" i="28"/>
  <c r="F62" i="28"/>
  <c r="F225" i="28"/>
  <c r="F214" i="28"/>
  <c r="F163" i="28"/>
  <c r="F80" i="28"/>
  <c r="F99" i="28"/>
  <c r="F179" i="28"/>
  <c r="F143" i="28"/>
  <c r="F65" i="28"/>
  <c r="F111" i="28"/>
  <c r="F149" i="28"/>
  <c r="F138" i="28"/>
  <c r="F201" i="28"/>
  <c r="F202" i="28"/>
  <c r="F144" i="28"/>
  <c r="F251" i="28"/>
  <c r="F192" i="28"/>
  <c r="F183" i="28"/>
  <c r="F236" i="28"/>
  <c r="F133" i="28"/>
  <c r="F97" i="28"/>
  <c r="F85" i="28"/>
  <c r="F237" i="28"/>
  <c r="F47" i="28"/>
  <c r="F105" i="28"/>
  <c r="F103" i="28"/>
  <c r="F84" i="28"/>
  <c r="F164" i="28"/>
  <c r="F219" i="28"/>
  <c r="F90" i="28"/>
  <c r="F162" i="28"/>
  <c r="F98" i="28"/>
  <c r="F112" i="28"/>
  <c r="F199" i="28"/>
  <c r="F109" i="28"/>
  <c r="F168" i="28"/>
  <c r="F253" i="28"/>
  <c r="F130" i="28"/>
  <c r="F204" i="28"/>
  <c r="F169" i="28"/>
  <c r="F208" i="28"/>
  <c r="F159" i="28"/>
  <c r="F173" i="28"/>
  <c r="F59" i="28"/>
  <c r="F240" i="28"/>
  <c r="F102" i="28"/>
  <c r="F89" i="28"/>
  <c r="F70" i="28"/>
  <c r="F228" i="28"/>
  <c r="F141" i="28"/>
  <c r="F110" i="28"/>
  <c r="F196" i="28"/>
  <c r="F66" i="28"/>
  <c r="F82" i="28"/>
  <c r="F195" i="28"/>
  <c r="F139" i="28"/>
  <c r="F216" i="28"/>
  <c r="F96" i="28"/>
  <c r="F67" i="28"/>
  <c r="F217" i="28"/>
  <c r="F209" i="28"/>
  <c r="F176" i="28"/>
  <c r="F207" i="28"/>
  <c r="F81" i="28"/>
  <c r="F185" i="28"/>
  <c r="F205" i="28"/>
  <c r="F150" i="28"/>
  <c r="F257" i="28"/>
  <c r="F124" i="28"/>
  <c r="F115" i="28"/>
  <c r="F123" i="28"/>
  <c r="F68" i="28"/>
  <c r="F77" i="28"/>
  <c r="F72" i="28"/>
  <c r="F58" i="28"/>
  <c r="F180" i="28"/>
  <c r="F50" i="28"/>
  <c r="F220" i="28"/>
  <c r="F142" i="28"/>
  <c r="F223" i="28"/>
  <c r="F119" i="28"/>
  <c r="F170" i="28"/>
  <c r="F46" i="28"/>
  <c r="F116" i="28"/>
  <c r="F211" i="28"/>
  <c r="F151" i="28"/>
  <c r="F227" i="28"/>
  <c r="F171" i="28"/>
  <c r="F53" i="28"/>
  <c r="F125" i="28"/>
  <c r="F51" i="28"/>
  <c r="F61" i="28"/>
  <c r="F175" i="28"/>
  <c r="F121" i="28"/>
  <c r="D6" i="27" l="1"/>
  <c r="C6" i="27"/>
  <c r="B6" i="27"/>
  <c r="G40" i="28"/>
  <c r="B15" i="28"/>
  <c r="N2" i="18" l="1"/>
  <c r="M2" i="18"/>
  <c r="R2" i="18"/>
  <c r="P2" i="18"/>
  <c r="S2" i="18"/>
  <c r="O2" i="18"/>
  <c r="Q2" i="18"/>
  <c r="D22" i="8"/>
  <c r="D23" i="8"/>
  <c r="D24" i="8"/>
  <c r="D25" i="8"/>
  <c r="D26" i="8"/>
  <c r="D27" i="8"/>
  <c r="D21" i="8"/>
  <c r="D16" i="8"/>
  <c r="D17" i="8"/>
  <c r="D15" i="8"/>
  <c r="T180" i="1" l="1"/>
  <c r="T200" i="1"/>
  <c r="T204" i="1"/>
  <c r="T212" i="1"/>
  <c r="T214" i="1"/>
  <c r="T218" i="1"/>
  <c r="T190" i="1"/>
  <c r="T215" i="1"/>
  <c r="T193" i="1"/>
  <c r="T217" i="1"/>
  <c r="I209" i="14" a="1"/>
  <c r="I209" i="14" s="1"/>
  <c r="AG207" i="1" s="1"/>
  <c r="H221" i="16" a="1"/>
  <c r="H221" i="16" s="1"/>
  <c r="S214" i="1"/>
  <c r="S215" i="1"/>
  <c r="S219" i="1"/>
  <c r="S205" i="1"/>
  <c r="U214" i="1"/>
  <c r="S204" i="1"/>
  <c r="U219" i="1"/>
  <c r="U215" i="1"/>
  <c r="I208" i="17" a="1"/>
  <c r="I208" i="17" s="1"/>
  <c r="I225" i="17" a="1"/>
  <c r="I225" i="17" s="1"/>
  <c r="I205" i="17" a="1"/>
  <c r="I205" i="17" s="1"/>
  <c r="I223" i="17" a="1"/>
  <c r="I223" i="17" s="1"/>
  <c r="I218" i="17" a="1"/>
  <c r="I218" i="17" s="1"/>
  <c r="AH216" i="1" s="1"/>
  <c r="I215" i="17" a="1"/>
  <c r="I215" i="17" s="1"/>
  <c r="I208" i="19" a="1"/>
  <c r="I208" i="19" s="1"/>
  <c r="I224" i="19" a="1"/>
  <c r="I224" i="19" s="1"/>
  <c r="I211" i="19" a="1"/>
  <c r="I211" i="19" s="1"/>
  <c r="H197" i="18" a="1"/>
  <c r="H197" i="18" s="1"/>
  <c r="H205" i="18" a="1"/>
  <c r="H205" i="18" s="1"/>
  <c r="H213" i="18" a="1"/>
  <c r="H213" i="18" s="1"/>
  <c r="H210" i="18" a="1"/>
  <c r="H210" i="18" s="1"/>
  <c r="H212" i="18" a="1"/>
  <c r="H212" i="18" s="1"/>
  <c r="H214" i="18" a="1"/>
  <c r="H214" i="18" s="1"/>
  <c r="H200" i="16" a="1"/>
  <c r="H200" i="16" s="1"/>
  <c r="H208" i="16" a="1"/>
  <c r="H208" i="16" s="1"/>
  <c r="H224" i="16" a="1"/>
  <c r="H224" i="16" s="1"/>
  <c r="H223" i="16" a="1"/>
  <c r="H223" i="16" s="1"/>
  <c r="H225" i="16" a="1"/>
  <c r="H225" i="16" s="1"/>
  <c r="H205" i="16" a="1"/>
  <c r="H205" i="16" s="1"/>
  <c r="H220" i="2" a="1"/>
  <c r="H220" i="2" s="1"/>
  <c r="H206" i="2" a="1"/>
  <c r="H206" i="2" s="1"/>
  <c r="H222" i="2" a="1"/>
  <c r="H222" i="2" s="1"/>
  <c r="H210" i="2" a="1"/>
  <c r="H210" i="2" s="1"/>
  <c r="H225" i="2" a="1"/>
  <c r="H225" i="2" s="1"/>
  <c r="H212" i="2" a="1"/>
  <c r="H212" i="2" s="1"/>
  <c r="H211" i="2" a="1"/>
  <c r="H211" i="2" s="1"/>
  <c r="H201" i="17" a="1"/>
  <c r="H201" i="17" s="1"/>
  <c r="H211" i="17" a="1"/>
  <c r="H211" i="17" s="1"/>
  <c r="H199" i="17" a="1"/>
  <c r="H199" i="17" s="1"/>
  <c r="H198" i="17" a="1"/>
  <c r="H198" i="17" s="1"/>
  <c r="H222" i="17" a="1"/>
  <c r="H222" i="17" s="1"/>
  <c r="H224" i="17" a="1"/>
  <c r="H224" i="17" s="1"/>
  <c r="H201" i="19" a="1"/>
  <c r="H201" i="19" s="1"/>
  <c r="H209" i="19" a="1"/>
  <c r="H209" i="19" s="1"/>
  <c r="H225" i="19" a="1"/>
  <c r="H225" i="19" s="1"/>
  <c r="H198" i="19" a="1"/>
  <c r="H198" i="19" s="1"/>
  <c r="H200" i="19" a="1"/>
  <c r="H200" i="19" s="1"/>
  <c r="G200" i="19" s="1"/>
  <c r="H202" i="19" a="1"/>
  <c r="H202" i="19" s="1"/>
  <c r="I204" i="2" a="1"/>
  <c r="I204" i="2" s="1"/>
  <c r="I217" i="2" a="1"/>
  <c r="I217" i="2" s="1"/>
  <c r="I222" i="2" a="1"/>
  <c r="I222" i="2" s="1"/>
  <c r="I206" i="2" a="1"/>
  <c r="I206" i="2" s="1"/>
  <c r="I221" i="2" a="1"/>
  <c r="I221" i="2" s="1"/>
  <c r="I224" i="2" a="1"/>
  <c r="I224" i="2" s="1"/>
  <c r="I214" i="2" a="1"/>
  <c r="I214" i="2" s="1"/>
  <c r="I200" i="18" a="1"/>
  <c r="I200" i="18" s="1"/>
  <c r="I208" i="18" a="1"/>
  <c r="I208" i="18" s="1"/>
  <c r="I216" i="18" a="1"/>
  <c r="I216" i="18" s="1"/>
  <c r="I224" i="18" a="1"/>
  <c r="I224" i="18" s="1"/>
  <c r="I203" i="18" a="1"/>
  <c r="I203" i="18" s="1"/>
  <c r="I211" i="18" a="1"/>
  <c r="I211" i="18" s="1"/>
  <c r="I219" i="18" a="1"/>
  <c r="I219" i="18" s="1"/>
  <c r="I197" i="16" a="1"/>
  <c r="I197" i="16" s="1"/>
  <c r="I205" i="16" a="1"/>
  <c r="I205" i="16" s="1"/>
  <c r="I213" i="16" a="1"/>
  <c r="I213" i="16" s="1"/>
  <c r="I221" i="16" a="1"/>
  <c r="I221" i="16" s="1"/>
  <c r="AK219" i="1" s="1"/>
  <c r="I200" i="16" a="1"/>
  <c r="I200" i="16" s="1"/>
  <c r="I208" i="16" a="1"/>
  <c r="I208" i="16" s="1"/>
  <c r="I216" i="16" a="1"/>
  <c r="I216" i="16" s="1"/>
  <c r="I224" i="16" a="1"/>
  <c r="I224" i="16" s="1"/>
  <c r="I198" i="17" a="1"/>
  <c r="I198" i="17" s="1"/>
  <c r="I212" i="17" a="1"/>
  <c r="I212" i="17" s="1"/>
  <c r="I197" i="17" a="1"/>
  <c r="I197" i="17" s="1"/>
  <c r="I211" i="17" a="1"/>
  <c r="I211" i="17" s="1"/>
  <c r="I204" i="17" a="1"/>
  <c r="I204" i="17" s="1"/>
  <c r="I222" i="17" a="1"/>
  <c r="I222" i="17" s="1"/>
  <c r="AH220" i="1" s="1"/>
  <c r="I210" i="19" a="1"/>
  <c r="I210" i="19" s="1"/>
  <c r="I218" i="19" a="1"/>
  <c r="I218" i="19" s="1"/>
  <c r="I197" i="19" a="1"/>
  <c r="I197" i="19" s="1"/>
  <c r="I205" i="19" a="1"/>
  <c r="I205" i="19" s="1"/>
  <c r="I213" i="19" a="1"/>
  <c r="I213" i="19" s="1"/>
  <c r="H199" i="18" a="1"/>
  <c r="H199" i="18" s="1"/>
  <c r="H215" i="18" a="1"/>
  <c r="H215" i="18" s="1"/>
  <c r="H223" i="18" a="1"/>
  <c r="H223" i="18" s="1"/>
  <c r="H218" i="18" a="1"/>
  <c r="H218" i="18" s="1"/>
  <c r="H220" i="18" a="1"/>
  <c r="H220" i="18" s="1"/>
  <c r="H222" i="18" a="1"/>
  <c r="H222" i="18" s="1"/>
  <c r="H224" i="18" a="1"/>
  <c r="H224" i="18" s="1"/>
  <c r="H202" i="16" a="1"/>
  <c r="H202" i="16" s="1"/>
  <c r="H210" i="16" a="1"/>
  <c r="H210" i="16" s="1"/>
  <c r="H218" i="16" a="1"/>
  <c r="H218" i="16" s="1"/>
  <c r="H199" i="16" a="1"/>
  <c r="H199" i="16" s="1"/>
  <c r="H201" i="16" a="1"/>
  <c r="H201" i="16" s="1"/>
  <c r="H203" i="16" a="1"/>
  <c r="H203" i="16" s="1"/>
  <c r="H213" i="16" a="1"/>
  <c r="H213" i="16" s="1"/>
  <c r="H199" i="2" a="1"/>
  <c r="H199" i="2" s="1"/>
  <c r="H215" i="2" a="1"/>
  <c r="H215" i="2" s="1"/>
  <c r="H203" i="2" a="1"/>
  <c r="H203" i="2" s="1"/>
  <c r="H198" i="2" a="1"/>
  <c r="H198" i="2" s="1"/>
  <c r="H214" i="2" a="1"/>
  <c r="H214" i="2" s="1"/>
  <c r="H213" i="2" a="1"/>
  <c r="H213" i="2" s="1"/>
  <c r="H196" i="17" a="1"/>
  <c r="H196" i="17" s="1"/>
  <c r="H208" i="17" a="1"/>
  <c r="H208" i="17" s="1"/>
  <c r="H218" i="17" a="1"/>
  <c r="H218" i="17" s="1"/>
  <c r="H203" i="17" a="1"/>
  <c r="H203" i="17" s="1"/>
  <c r="H225" i="17" a="1"/>
  <c r="H225" i="17" s="1"/>
  <c r="G225" i="17" s="1"/>
  <c r="H203" i="19" a="1"/>
  <c r="H203" i="19" s="1"/>
  <c r="H211" i="19" a="1"/>
  <c r="H211" i="19" s="1"/>
  <c r="H219" i="19" a="1"/>
  <c r="H219" i="19" s="1"/>
  <c r="H204" i="19" a="1"/>
  <c r="H204" i="19" s="1"/>
  <c r="H206" i="19" a="1"/>
  <c r="H206" i="19" s="1"/>
  <c r="H208" i="19" a="1"/>
  <c r="H208" i="19" s="1"/>
  <c r="H210" i="19" a="1"/>
  <c r="H210" i="19" s="1"/>
  <c r="I208" i="2" a="1"/>
  <c r="I208" i="2" s="1"/>
  <c r="I202" i="2" a="1"/>
  <c r="I202" i="2" s="1"/>
  <c r="I220" i="2" a="1"/>
  <c r="I220" i="2" s="1"/>
  <c r="I213" i="2" a="1"/>
  <c r="I213" i="2" s="1"/>
  <c r="AF211" i="1" s="1"/>
  <c r="I201" i="2" a="1"/>
  <c r="I201" i="2" s="1"/>
  <c r="AF199" i="1" s="1"/>
  <c r="I198" i="2" a="1"/>
  <c r="I198" i="2" s="1"/>
  <c r="I219" i="2" a="1"/>
  <c r="I219" i="2" s="1"/>
  <c r="I202" i="18" a="1"/>
  <c r="I202" i="18" s="1"/>
  <c r="I210" i="18" a="1"/>
  <c r="I210" i="18" s="1"/>
  <c r="I218" i="18" a="1"/>
  <c r="I218" i="18" s="1"/>
  <c r="I197" i="18" a="1"/>
  <c r="I197" i="18" s="1"/>
  <c r="I205" i="18" a="1"/>
  <c r="I205" i="18" s="1"/>
  <c r="I213" i="18" a="1"/>
  <c r="I213" i="18" s="1"/>
  <c r="I221" i="18" a="1"/>
  <c r="I221" i="18" s="1"/>
  <c r="I199" i="16" a="1"/>
  <c r="I199" i="16" s="1"/>
  <c r="I207" i="16" a="1"/>
  <c r="I207" i="16" s="1"/>
  <c r="I215" i="16" a="1"/>
  <c r="I215" i="16" s="1"/>
  <c r="I223" i="16" a="1"/>
  <c r="I223" i="16" s="1"/>
  <c r="I202" i="16" a="1"/>
  <c r="I202" i="16" s="1"/>
  <c r="I210" i="16" a="1"/>
  <c r="I210" i="16" s="1"/>
  <c r="I218" i="16" a="1"/>
  <c r="I218" i="16" s="1"/>
  <c r="I199" i="17" a="1"/>
  <c r="I199" i="17" s="1"/>
  <c r="I201" i="17" a="1"/>
  <c r="I201" i="17" s="1"/>
  <c r="I210" i="17" a="1"/>
  <c r="I210" i="17" s="1"/>
  <c r="AH208" i="1" s="1"/>
  <c r="I209" i="17" a="1"/>
  <c r="I209" i="17" s="1"/>
  <c r="I200" i="17" a="1"/>
  <c r="I200" i="17" s="1"/>
  <c r="I224" i="17" a="1"/>
  <c r="I224" i="17" s="1"/>
  <c r="I204" i="19" a="1"/>
  <c r="I204" i="19" s="1"/>
  <c r="I212" i="19" a="1"/>
  <c r="I212" i="19" s="1"/>
  <c r="I199" i="19" a="1"/>
  <c r="I199" i="19" s="1"/>
  <c r="I207" i="19" a="1"/>
  <c r="I207" i="19" s="1"/>
  <c r="I223" i="19" a="1"/>
  <c r="I223" i="19" s="1"/>
  <c r="H201" i="18" a="1"/>
  <c r="H201" i="18" s="1"/>
  <c r="H209" i="18" a="1"/>
  <c r="H209" i="18" s="1"/>
  <c r="H225" i="18" a="1"/>
  <c r="H225" i="18" s="1"/>
  <c r="H196" i="18" a="1"/>
  <c r="H196" i="18" s="1"/>
  <c r="H198" i="18" a="1"/>
  <c r="H198" i="18" s="1"/>
  <c r="H200" i="18" a="1"/>
  <c r="H200" i="18" s="1"/>
  <c r="H197" i="16" a="1"/>
  <c r="H197" i="16" s="1"/>
  <c r="H204" i="16" a="1"/>
  <c r="H204" i="16" s="1"/>
  <c r="H212" i="16" a="1"/>
  <c r="H212" i="16" s="1"/>
  <c r="H220" i="16" a="1"/>
  <c r="H220" i="16" s="1"/>
  <c r="H209" i="16" a="1"/>
  <c r="H209" i="16" s="1"/>
  <c r="H211" i="16" a="1"/>
  <c r="H211" i="16" s="1"/>
  <c r="H201" i="2" a="1"/>
  <c r="H201" i="2" s="1"/>
  <c r="H218" i="2" a="1"/>
  <c r="H218" i="2" s="1"/>
  <c r="H205" i="2" a="1"/>
  <c r="H205" i="2" s="1"/>
  <c r="H224" i="2" a="1"/>
  <c r="H224" i="2" s="1"/>
  <c r="H200" i="2" a="1"/>
  <c r="H200" i="2" s="1"/>
  <c r="H207" i="17" a="1"/>
  <c r="H207" i="17" s="1"/>
  <c r="H200" i="17" a="1"/>
  <c r="H200" i="17" s="1"/>
  <c r="H209" i="17" a="1"/>
  <c r="H209" i="17" s="1"/>
  <c r="H221" i="17" a="1"/>
  <c r="H221" i="17" s="1"/>
  <c r="H213" i="17" a="1"/>
  <c r="H213" i="17" s="1"/>
  <c r="H212" i="17" a="1"/>
  <c r="H212" i="17" s="1"/>
  <c r="G212" i="17" s="1"/>
  <c r="H205" i="17" a="1"/>
  <c r="H205" i="17" s="1"/>
  <c r="H197" i="19" a="1"/>
  <c r="H197" i="19" s="1"/>
  <c r="H205" i="19" a="1"/>
  <c r="H205" i="19" s="1"/>
  <c r="H213" i="19" a="1"/>
  <c r="H213" i="19" s="1"/>
  <c r="H212" i="19" a="1"/>
  <c r="H212" i="19" s="1"/>
  <c r="H214" i="19" a="1"/>
  <c r="H214" i="19" s="1"/>
  <c r="H218" i="19" a="1"/>
  <c r="H218" i="19" s="1"/>
  <c r="I212" i="2" a="1"/>
  <c r="I212" i="2" s="1"/>
  <c r="I209" i="2" a="1"/>
  <c r="I209" i="2" s="1"/>
  <c r="AF207" i="1" s="1"/>
  <c r="I225" i="2" a="1"/>
  <c r="I225" i="2" s="1"/>
  <c r="AF223" i="1" s="1"/>
  <c r="I215" i="2" a="1"/>
  <c r="I215" i="2" s="1"/>
  <c r="I203" i="2" a="1"/>
  <c r="I203" i="2" s="1"/>
  <c r="I205" i="2" a="1"/>
  <c r="I205" i="2" s="1"/>
  <c r="AF203" i="1" s="1"/>
  <c r="I223" i="2" a="1"/>
  <c r="I223" i="2" s="1"/>
  <c r="I204" i="18" a="1"/>
  <c r="I204" i="18" s="1"/>
  <c r="I212" i="18" a="1"/>
  <c r="I212" i="18" s="1"/>
  <c r="I220" i="18" a="1"/>
  <c r="I220" i="18" s="1"/>
  <c r="I199" i="18" a="1"/>
  <c r="I199" i="18" s="1"/>
  <c r="I207" i="18" a="1"/>
  <c r="I207" i="18" s="1"/>
  <c r="I215" i="18" a="1"/>
  <c r="I215" i="18" s="1"/>
  <c r="I223" i="18" a="1"/>
  <c r="I223" i="18" s="1"/>
  <c r="I201" i="16" a="1"/>
  <c r="I201" i="16" s="1"/>
  <c r="I209" i="16" a="1"/>
  <c r="I209" i="16" s="1"/>
  <c r="I217" i="16" a="1"/>
  <c r="I217" i="16" s="1"/>
  <c r="I225" i="16" a="1"/>
  <c r="I225" i="16" s="1"/>
  <c r="I204" i="16" a="1"/>
  <c r="I204" i="16" s="1"/>
  <c r="I212" i="16" a="1"/>
  <c r="I212" i="16" s="1"/>
  <c r="I220" i="16" a="1"/>
  <c r="I220" i="16" s="1"/>
  <c r="I203" i="17" a="1"/>
  <c r="I203" i="17" s="1"/>
  <c r="I221" i="17" a="1"/>
  <c r="I221" i="17" s="1"/>
  <c r="AH219" i="1" s="1"/>
  <c r="I196" i="17" a="1"/>
  <c r="I196" i="17" s="1"/>
  <c r="I213" i="17" a="1"/>
  <c r="I213" i="17" s="1"/>
  <c r="I207" i="17" a="1"/>
  <c r="I207" i="17" s="1"/>
  <c r="AH205" i="1" s="1"/>
  <c r="I198" i="19" a="1"/>
  <c r="I198" i="19" s="1"/>
  <c r="I222" i="19" a="1"/>
  <c r="I222" i="19" s="1"/>
  <c r="I201" i="19" a="1"/>
  <c r="I201" i="19" s="1"/>
  <c r="I209" i="19" a="1"/>
  <c r="I209" i="19" s="1"/>
  <c r="I225" i="19" a="1"/>
  <c r="I225" i="19" s="1"/>
  <c r="H203" i="18" a="1"/>
  <c r="H203" i="18" s="1"/>
  <c r="H211" i="18" a="1"/>
  <c r="H211" i="18" s="1"/>
  <c r="H219" i="18" a="1"/>
  <c r="H219" i="18" s="1"/>
  <c r="H202" i="18" a="1"/>
  <c r="H202" i="18" s="1"/>
  <c r="H204" i="18" a="1"/>
  <c r="H204" i="18" s="1"/>
  <c r="H206" i="18" a="1"/>
  <c r="H206" i="18" s="1"/>
  <c r="H208" i="18" a="1"/>
  <c r="H208" i="18" s="1"/>
  <c r="H198" i="16" a="1"/>
  <c r="H198" i="16" s="1"/>
  <c r="H206" i="16" a="1"/>
  <c r="H206" i="16" s="1"/>
  <c r="H214" i="16" a="1"/>
  <c r="H214" i="16" s="1"/>
  <c r="H222" i="16" a="1"/>
  <c r="H222" i="16" s="1"/>
  <c r="H215" i="16" a="1"/>
  <c r="H215" i="16" s="1"/>
  <c r="H219" i="16" a="1"/>
  <c r="H219" i="16" s="1"/>
  <c r="H219" i="2" a="1"/>
  <c r="H219" i="2" s="1"/>
  <c r="H204" i="2" a="1"/>
  <c r="H204" i="2" s="1"/>
  <c r="H223" i="2" a="1"/>
  <c r="H223" i="2" s="1"/>
  <c r="H208" i="2" a="1"/>
  <c r="H208" i="2" s="1"/>
  <c r="H209" i="2" a="1"/>
  <c r="H209" i="2" s="1"/>
  <c r="H202" i="2" a="1"/>
  <c r="H202" i="2" s="1"/>
  <c r="H197" i="17" a="1"/>
  <c r="H197" i="17" s="1"/>
  <c r="H210" i="17" a="1"/>
  <c r="H210" i="17" s="1"/>
  <c r="H204" i="17" a="1"/>
  <c r="H204" i="17" s="1"/>
  <c r="H223" i="17" a="1"/>
  <c r="H223" i="17" s="1"/>
  <c r="H215" i="17" a="1"/>
  <c r="H215" i="17" s="1"/>
  <c r="H199" i="19" a="1"/>
  <c r="H199" i="19" s="1"/>
  <c r="H215" i="19" a="1"/>
  <c r="H215" i="19" s="1"/>
  <c r="H223" i="19" a="1"/>
  <c r="H223" i="19" s="1"/>
  <c r="H220" i="19" a="1"/>
  <c r="H220" i="19" s="1"/>
  <c r="H222" i="19" a="1"/>
  <c r="H222" i="19" s="1"/>
  <c r="H224" i="19" a="1"/>
  <c r="H224" i="19" s="1"/>
  <c r="I200" i="2" a="1"/>
  <c r="I200" i="2" s="1"/>
  <c r="I216" i="2" a="1"/>
  <c r="I216" i="2" s="1"/>
  <c r="I211" i="2" a="1"/>
  <c r="I211" i="2" s="1"/>
  <c r="I199" i="2" a="1"/>
  <c r="I199" i="2" s="1"/>
  <c r="I218" i="2" a="1"/>
  <c r="I218" i="2" s="1"/>
  <c r="I210" i="2" a="1"/>
  <c r="I210" i="2" s="1"/>
  <c r="I207" i="2" a="1"/>
  <c r="I207" i="2" s="1"/>
  <c r="I198" i="18" a="1"/>
  <c r="I198" i="18" s="1"/>
  <c r="I206" i="18" a="1"/>
  <c r="I206" i="18" s="1"/>
  <c r="I214" i="18" a="1"/>
  <c r="I214" i="18" s="1"/>
  <c r="I222" i="18" a="1"/>
  <c r="I222" i="18" s="1"/>
  <c r="I201" i="18" a="1"/>
  <c r="I201" i="18" s="1"/>
  <c r="I209" i="18" a="1"/>
  <c r="I209" i="18" s="1"/>
  <c r="I217" i="18" a="1"/>
  <c r="I217" i="18" s="1"/>
  <c r="I225" i="18" a="1"/>
  <c r="I225" i="18" s="1"/>
  <c r="I203" i="16" a="1"/>
  <c r="I203" i="16" s="1"/>
  <c r="I211" i="16" a="1"/>
  <c r="I211" i="16" s="1"/>
  <c r="I219" i="16" a="1"/>
  <c r="I219" i="16" s="1"/>
  <c r="I198" i="16" a="1"/>
  <c r="I198" i="16" s="1"/>
  <c r="I206" i="16" a="1"/>
  <c r="I206" i="16" s="1"/>
  <c r="I214" i="16" a="1"/>
  <c r="I214" i="16" s="1"/>
  <c r="I222" i="16" a="1"/>
  <c r="I222" i="16" s="1"/>
  <c r="H199" i="14" a="1"/>
  <c r="H199" i="14" s="1"/>
  <c r="H215" i="14" a="1"/>
  <c r="H215" i="14" s="1"/>
  <c r="H223" i="14" a="1"/>
  <c r="H223" i="14" s="1"/>
  <c r="H202" i="14" a="1"/>
  <c r="H202" i="14" s="1"/>
  <c r="G202" i="14" s="1"/>
  <c r="H210" i="14" a="1"/>
  <c r="H210" i="14" s="1"/>
  <c r="G210" i="14" s="1"/>
  <c r="H218" i="14" a="1"/>
  <c r="H218" i="14" s="1"/>
  <c r="I225" i="14" a="1"/>
  <c r="I225" i="14" s="1"/>
  <c r="H201" i="14" a="1"/>
  <c r="H201" i="14" s="1"/>
  <c r="H209" i="14" a="1"/>
  <c r="H209" i="14" s="1"/>
  <c r="H225" i="14" a="1"/>
  <c r="H225" i="14" s="1"/>
  <c r="H204" i="14" a="1"/>
  <c r="H204" i="14" s="1"/>
  <c r="H212" i="14" a="1"/>
  <c r="H212" i="14" s="1"/>
  <c r="H220" i="14" a="1"/>
  <c r="H220" i="14" s="1"/>
  <c r="I222" i="14" a="1"/>
  <c r="I222" i="14" s="1"/>
  <c r="H203" i="14" a="1"/>
  <c r="H203" i="14" s="1"/>
  <c r="H211" i="14" a="1"/>
  <c r="H211" i="14" s="1"/>
  <c r="H219" i="14" a="1"/>
  <c r="H219" i="14" s="1"/>
  <c r="H198" i="14" a="1"/>
  <c r="H198" i="14" s="1"/>
  <c r="G198" i="14" s="1"/>
  <c r="H214" i="14" a="1"/>
  <c r="H214" i="14" s="1"/>
  <c r="G214" i="14" s="1"/>
  <c r="H222" i="14" a="1"/>
  <c r="H222" i="14" s="1"/>
  <c r="H197" i="14" a="1"/>
  <c r="H197" i="14" s="1"/>
  <c r="G197" i="14" s="1"/>
  <c r="H205" i="14" a="1"/>
  <c r="H205" i="14" s="1"/>
  <c r="H213" i="14" a="1"/>
  <c r="H213" i="14" s="1"/>
  <c r="H200" i="14" a="1"/>
  <c r="H200" i="14" s="1"/>
  <c r="G200" i="14" s="1"/>
  <c r="H208" i="14" a="1"/>
  <c r="H208" i="14" s="1"/>
  <c r="G208" i="14" s="1"/>
  <c r="H224" i="14" a="1"/>
  <c r="H224" i="14" s="1"/>
  <c r="I116" i="19" a="1"/>
  <c r="I116" i="19" s="1"/>
  <c r="I78" i="19" a="1"/>
  <c r="I78" i="19" s="1"/>
  <c r="H193" i="17" a="1"/>
  <c r="H193" i="17" s="1"/>
  <c r="I24" i="14" a="1"/>
  <c r="I24" i="14" s="1"/>
  <c r="I136" i="14" a="1"/>
  <c r="I136" i="14" s="1"/>
  <c r="I47" i="14" a="1"/>
  <c r="I47" i="14" s="1"/>
  <c r="I189" i="19" a="1"/>
  <c r="I189" i="19" s="1"/>
  <c r="I97" i="19" a="1"/>
  <c r="I97" i="19" s="1"/>
  <c r="I145" i="19" a="1"/>
  <c r="I145" i="19" s="1"/>
  <c r="I98" i="19" a="1"/>
  <c r="I98" i="19" s="1"/>
  <c r="I14" i="19" a="1"/>
  <c r="I14" i="19" s="1"/>
  <c r="I178" i="17" a="1"/>
  <c r="I178" i="17" s="1"/>
  <c r="I193" i="17" a="1"/>
  <c r="I193" i="17" s="1"/>
  <c r="I158" i="14" a="1"/>
  <c r="I158" i="14" s="1"/>
  <c r="I190" i="19" a="1"/>
  <c r="I190" i="19" s="1"/>
  <c r="I137" i="19" a="1"/>
  <c r="I137" i="19" s="1"/>
  <c r="I11" i="19" a="1"/>
  <c r="I11" i="19" s="1"/>
  <c r="I189" i="17" a="1"/>
  <c r="I189" i="17" s="1"/>
  <c r="H178" i="17" a="1"/>
  <c r="H178" i="17" s="1"/>
  <c r="I46" i="14" a="1"/>
  <c r="I46" i="14" s="1"/>
  <c r="I176" i="19" a="1"/>
  <c r="I176" i="19" s="1"/>
  <c r="I48" i="19" a="1"/>
  <c r="I48" i="19" s="1"/>
  <c r="I76" i="19" a="1"/>
  <c r="I76" i="19" s="1"/>
  <c r="I59" i="19" a="1"/>
  <c r="I59" i="19" s="1"/>
  <c r="H189" i="17" a="1"/>
  <c r="H189" i="17" s="1"/>
  <c r="I48" i="14" a="1"/>
  <c r="I48" i="14" s="1"/>
  <c r="I91" i="14" a="1"/>
  <c r="I91" i="14" s="1"/>
  <c r="I100" i="14" a="1"/>
  <c r="I100" i="14" s="1"/>
  <c r="I138" i="14" a="1"/>
  <c r="I138" i="14" s="1"/>
  <c r="I142" i="14" a="1"/>
  <c r="I142" i="14" s="1"/>
  <c r="I101" i="19" a="1"/>
  <c r="I101" i="19" s="1"/>
  <c r="I8" i="19" a="1"/>
  <c r="I8" i="19" s="1"/>
  <c r="I103" i="19" a="1"/>
  <c r="I103" i="19" s="1"/>
  <c r="I87" i="19" a="1"/>
  <c r="I87" i="19" s="1"/>
  <c r="I91" i="19" a="1"/>
  <c r="I91" i="19" s="1"/>
  <c r="I105" i="19" a="1"/>
  <c r="I105" i="19" s="1"/>
  <c r="I140" i="14" a="1"/>
  <c r="I140" i="14" s="1"/>
  <c r="I65" i="14" a="1"/>
  <c r="I65" i="14" s="1"/>
  <c r="I130" i="14" a="1"/>
  <c r="I130" i="14" s="1"/>
  <c r="I101" i="14" a="1"/>
  <c r="I101" i="14" s="1"/>
  <c r="AG86" i="1" s="1"/>
  <c r="I74" i="14" a="1"/>
  <c r="I74" i="14" s="1"/>
  <c r="I60" i="14" a="1"/>
  <c r="I60" i="14" s="1"/>
  <c r="AG51" i="1" s="1"/>
  <c r="I153" i="14" a="1"/>
  <c r="I153" i="14" s="1"/>
  <c r="I186" i="14" a="1"/>
  <c r="I186" i="14" s="1"/>
  <c r="I124" i="14" a="1"/>
  <c r="I124" i="14" s="1"/>
  <c r="I145" i="14" a="1"/>
  <c r="I145" i="14" s="1"/>
  <c r="I162" i="14" a="1"/>
  <c r="I162" i="14" s="1"/>
  <c r="I183" i="14" a="1"/>
  <c r="I183" i="14" s="1"/>
  <c r="I173" i="14" a="1"/>
  <c r="I173" i="14" s="1"/>
  <c r="I182" i="14" a="1"/>
  <c r="I182" i="14" s="1"/>
  <c r="AG180" i="1" s="1"/>
  <c r="I150" i="14" a="1"/>
  <c r="I150" i="14" s="1"/>
  <c r="I90" i="14" a="1"/>
  <c r="I90" i="14" s="1"/>
  <c r="I152" i="14" a="1"/>
  <c r="I152" i="14" s="1"/>
  <c r="AG132" i="1" s="1"/>
  <c r="I69" i="14" a="1"/>
  <c r="I69" i="14" s="1"/>
  <c r="I108" i="14" a="1"/>
  <c r="I108" i="14" s="1"/>
  <c r="I113" i="14" a="1"/>
  <c r="I113" i="14" s="1"/>
  <c r="I185" i="14" a="1"/>
  <c r="I185" i="14" s="1"/>
  <c r="I123" i="14" a="1"/>
  <c r="I123" i="14" s="1"/>
  <c r="I119" i="14" a="1"/>
  <c r="I119" i="14" s="1"/>
  <c r="I99" i="14" a="1"/>
  <c r="I99" i="14" s="1"/>
  <c r="I59" i="14" a="1"/>
  <c r="I59" i="14" s="1"/>
  <c r="AG50" i="1" s="1"/>
  <c r="I76" i="14" a="1"/>
  <c r="I76" i="14" s="1"/>
  <c r="I82" i="14" a="1"/>
  <c r="I82" i="14" s="1"/>
  <c r="I89" i="14" a="1"/>
  <c r="I89" i="14" s="1"/>
  <c r="I75" i="14" a="1"/>
  <c r="I75" i="14" s="1"/>
  <c r="I160" i="14" a="1"/>
  <c r="I160" i="14" s="1"/>
  <c r="I68" i="14" a="1"/>
  <c r="I68" i="14" s="1"/>
  <c r="AG59" i="1" s="1"/>
  <c r="I116" i="14" a="1"/>
  <c r="I116" i="14" s="1"/>
  <c r="I143" i="14" a="1"/>
  <c r="I143" i="14" s="1"/>
  <c r="I159" i="14" a="1"/>
  <c r="I159" i="14" s="1"/>
  <c r="I96" i="14" a="1"/>
  <c r="I96" i="14" s="1"/>
  <c r="I32" i="14" a="1"/>
  <c r="I32" i="14" s="1"/>
  <c r="AG30" i="1" s="1"/>
  <c r="I16" i="14" a="1"/>
  <c r="I16" i="14" s="1"/>
  <c r="I121" i="14" a="1"/>
  <c r="I121" i="14" s="1"/>
  <c r="I98" i="14" a="1"/>
  <c r="I98" i="14" s="1"/>
  <c r="AG83" i="1" s="1"/>
  <c r="I181" i="14" a="1"/>
  <c r="I181" i="14" s="1"/>
  <c r="I151" i="14" a="1"/>
  <c r="I151" i="14" s="1"/>
  <c r="AG131" i="1" s="1"/>
  <c r="I110" i="14" a="1"/>
  <c r="I110" i="14" s="1"/>
  <c r="I149" i="14" a="1"/>
  <c r="I149" i="14" s="1"/>
  <c r="I97" i="14" a="1"/>
  <c r="I97" i="14" s="1"/>
  <c r="AG82" i="1" s="1"/>
  <c r="I19" i="14" a="1"/>
  <c r="I19" i="14" s="1"/>
  <c r="I71" i="14" a="1"/>
  <c r="I71" i="14" s="1"/>
  <c r="I194" i="19" a="1"/>
  <c r="I194" i="19" s="1"/>
  <c r="I182" i="19" a="1"/>
  <c r="I182" i="19" s="1"/>
  <c r="AI180" i="1" s="1"/>
  <c r="I122" i="19" a="1"/>
  <c r="I122" i="19" s="1"/>
  <c r="I139" i="19" a="1"/>
  <c r="I139" i="19" s="1"/>
  <c r="I147" i="19" a="1"/>
  <c r="I147" i="19" s="1"/>
  <c r="I144" i="19" a="1"/>
  <c r="I144" i="19" s="1"/>
  <c r="I116" i="17" a="1"/>
  <c r="I116" i="17" s="1"/>
  <c r="I45" i="17" a="1"/>
  <c r="I45" i="17" s="1"/>
  <c r="I99" i="17" a="1"/>
  <c r="I99" i="17" s="1"/>
  <c r="I118" i="17" a="1"/>
  <c r="I118" i="17" s="1"/>
  <c r="H144" i="17" a="1"/>
  <c r="H144" i="17" s="1"/>
  <c r="H118" i="17" a="1"/>
  <c r="H118" i="17" s="1"/>
  <c r="H45" i="17" a="1"/>
  <c r="H45" i="17" s="1"/>
  <c r="H64" i="17" a="1"/>
  <c r="H64" i="17" s="1"/>
  <c r="I40" i="14" a="1"/>
  <c r="I40" i="14" s="1"/>
  <c r="I107" i="14" a="1"/>
  <c r="I107" i="14" s="1"/>
  <c r="I94" i="14" a="1"/>
  <c r="I94" i="14" s="1"/>
  <c r="I166" i="14" a="1"/>
  <c r="I166" i="14" s="1"/>
  <c r="I176" i="14" a="1"/>
  <c r="I176" i="14" s="1"/>
  <c r="I179" i="14" a="1"/>
  <c r="I179" i="14" s="1"/>
  <c r="H137" i="14" a="1"/>
  <c r="H137" i="14" s="1"/>
  <c r="H14" i="14" a="1"/>
  <c r="H14" i="14" s="1"/>
  <c r="G14" i="14" s="1"/>
  <c r="S12" i="1" s="1"/>
  <c r="I192" i="19" a="1"/>
  <c r="I192" i="19" s="1"/>
  <c r="AI190" i="1" s="1"/>
  <c r="I178" i="19" a="1"/>
  <c r="I178" i="19" s="1"/>
  <c r="I53" i="17" a="1"/>
  <c r="I53" i="17" s="1"/>
  <c r="I144" i="17" a="1"/>
  <c r="I144" i="17" s="1"/>
  <c r="H116" i="17" a="1"/>
  <c r="H116" i="17" s="1"/>
  <c r="H76" i="17" a="1"/>
  <c r="H76" i="17" s="1"/>
  <c r="I17" i="14" a="1"/>
  <c r="I17" i="14" s="1"/>
  <c r="AG12" i="1" s="1"/>
  <c r="I118" i="14" a="1"/>
  <c r="I118" i="14" s="1"/>
  <c r="I117" i="14" a="1"/>
  <c r="I117" i="14" s="1"/>
  <c r="H76" i="14" a="1"/>
  <c r="H76" i="14" s="1"/>
  <c r="I171" i="19" a="1"/>
  <c r="I171" i="19" s="1"/>
  <c r="I118" i="19" a="1"/>
  <c r="I118" i="19" s="1"/>
  <c r="I64" i="17" a="1"/>
  <c r="I64" i="17" s="1"/>
  <c r="I76" i="17" a="1"/>
  <c r="I76" i="17" s="1"/>
  <c r="I158" i="17" a="1"/>
  <c r="I158" i="17" s="1"/>
  <c r="I163" i="17" a="1"/>
  <c r="I163" i="17" s="1"/>
  <c r="I73" i="17" a="1"/>
  <c r="I73" i="17" s="1"/>
  <c r="H163" i="17" a="1"/>
  <c r="H163" i="17" s="1"/>
  <c r="H98" i="17" a="1"/>
  <c r="H98" i="17" s="1"/>
  <c r="H53" i="17" a="1"/>
  <c r="H53" i="17" s="1"/>
  <c r="H73" i="17" a="1"/>
  <c r="H73" i="17" s="1"/>
  <c r="H158" i="17" a="1"/>
  <c r="H158" i="17" s="1"/>
  <c r="I20" i="14" a="1"/>
  <c r="I20" i="14" s="1"/>
  <c r="I70" i="14" a="1"/>
  <c r="I70" i="14" s="1"/>
  <c r="AG61" i="1" s="1"/>
  <c r="I67" i="14" a="1"/>
  <c r="I67" i="14" s="1"/>
  <c r="I111" i="14" a="1"/>
  <c r="I111" i="14" s="1"/>
  <c r="I78" i="14" a="1"/>
  <c r="I78" i="14" s="1"/>
  <c r="I146" i="14" a="1"/>
  <c r="I146" i="14" s="1"/>
  <c r="I114" i="14" a="1"/>
  <c r="I114" i="14" s="1"/>
  <c r="H182" i="14" a="1"/>
  <c r="H182" i="14" s="1"/>
  <c r="H107" i="14" a="1"/>
  <c r="H107" i="14" s="1"/>
  <c r="H118" i="14" a="1"/>
  <c r="H118" i="14" s="1"/>
  <c r="I14" i="17" a="1"/>
  <c r="I14" i="17" s="1"/>
  <c r="H14" i="17" a="1"/>
  <c r="H14" i="17" s="1"/>
  <c r="H66" i="17" a="1"/>
  <c r="H66" i="17" s="1"/>
  <c r="I109" i="14" a="1"/>
  <c r="I109" i="14" s="1"/>
  <c r="I139" i="14" a="1"/>
  <c r="I139" i="14" s="1"/>
  <c r="I193" i="19" a="1"/>
  <c r="I193" i="19" s="1"/>
  <c r="I188" i="19" a="1"/>
  <c r="I188" i="19" s="1"/>
  <c r="I99" i="19" a="1"/>
  <c r="I99" i="19" s="1"/>
  <c r="I107" i="19" a="1"/>
  <c r="I107" i="19" s="1"/>
  <c r="I136" i="19" a="1"/>
  <c r="I136" i="19" s="1"/>
  <c r="I123" i="19" a="1"/>
  <c r="I123" i="19" s="1"/>
  <c r="I98" i="17" a="1"/>
  <c r="I98" i="17" s="1"/>
  <c r="I66" i="17" a="1"/>
  <c r="I66" i="17" s="1"/>
  <c r="I137" i="17" a="1"/>
  <c r="I137" i="17" s="1"/>
  <c r="H106" i="17" a="1"/>
  <c r="H106" i="17" s="1"/>
  <c r="H137" i="17" a="1"/>
  <c r="H137" i="17" s="1"/>
  <c r="H99" i="17" a="1"/>
  <c r="H99" i="17" s="1"/>
  <c r="I38" i="14" a="1"/>
  <c r="I38" i="14" s="1"/>
  <c r="AG32" i="1" s="1"/>
  <c r="I58" i="14" a="1"/>
  <c r="I58" i="14" s="1"/>
  <c r="AG49" i="1" s="1"/>
  <c r="I144" i="14" a="1"/>
  <c r="I144" i="14" s="1"/>
  <c r="AG125" i="1" s="1"/>
  <c r="I93" i="14" a="1"/>
  <c r="I93" i="14" s="1"/>
  <c r="I39" i="14" a="1"/>
  <c r="I39" i="14" s="1"/>
  <c r="I86" i="14" a="1"/>
  <c r="I86" i="14" s="1"/>
  <c r="I112" i="14" a="1"/>
  <c r="I112" i="14" s="1"/>
  <c r="I154" i="14" a="1"/>
  <c r="I154" i="14" s="1"/>
  <c r="H144" i="14" a="1"/>
  <c r="H144" i="14" s="1"/>
  <c r="H66" i="14" a="1"/>
  <c r="H66" i="14" s="1"/>
  <c r="I158" i="19" a="1"/>
  <c r="I158" i="19" s="1"/>
  <c r="I106" i="17" a="1"/>
  <c r="I106" i="17" s="1"/>
  <c r="I33" i="14" a="1"/>
  <c r="I33" i="14" s="1"/>
  <c r="I66" i="14" a="1"/>
  <c r="I66" i="14" s="1"/>
  <c r="H106" i="14" a="1"/>
  <c r="H106" i="14" s="1"/>
  <c r="G106" i="14" s="1"/>
  <c r="S104" i="1" s="1"/>
  <c r="H39" i="17" a="1"/>
  <c r="H39" i="17" s="1"/>
  <c r="H161" i="16" a="1"/>
  <c r="H161" i="16" s="1"/>
  <c r="I154" i="19" a="1"/>
  <c r="I154" i="19" s="1"/>
  <c r="I77" i="16" a="1"/>
  <c r="I77" i="16" s="1"/>
  <c r="I183" i="19" a="1"/>
  <c r="I183" i="19" s="1"/>
  <c r="I16" i="19" a="1"/>
  <c r="I16" i="19" s="1"/>
  <c r="H189" i="19" a="1"/>
  <c r="H189" i="19" s="1"/>
  <c r="H181" i="19" a="1"/>
  <c r="H181" i="19" s="1"/>
  <c r="H173" i="19" a="1"/>
  <c r="H173" i="19" s="1"/>
  <c r="I165" i="19" a="1"/>
  <c r="I165" i="19" s="1"/>
  <c r="H157" i="19" a="1"/>
  <c r="H157" i="19" s="1"/>
  <c r="I187" i="19" a="1"/>
  <c r="I187" i="19" s="1"/>
  <c r="H163" i="19" a="1"/>
  <c r="H163" i="19" s="1"/>
  <c r="H38" i="19" a="1"/>
  <c r="H38" i="19" s="1"/>
  <c r="H48" i="19" a="1"/>
  <c r="H48" i="19" s="1"/>
  <c r="H60" i="19" a="1"/>
  <c r="H60" i="19" s="1"/>
  <c r="H124" i="19" a="1"/>
  <c r="H124" i="19" s="1"/>
  <c r="H145" i="19" a="1"/>
  <c r="H145" i="19" s="1"/>
  <c r="H20" i="19" a="1"/>
  <c r="H20" i="19" s="1"/>
  <c r="H37" i="19" a="1"/>
  <c r="H37" i="19" s="1"/>
  <c r="H53" i="19" a="1"/>
  <c r="H53" i="19" s="1"/>
  <c r="H65" i="19" a="1"/>
  <c r="H65" i="19" s="1"/>
  <c r="H80" i="19" a="1"/>
  <c r="H80" i="19" s="1"/>
  <c r="H88" i="19" a="1"/>
  <c r="H88" i="19" s="1"/>
  <c r="H96" i="19" a="1"/>
  <c r="H96" i="19" s="1"/>
  <c r="H104" i="19" a="1"/>
  <c r="H104" i="19" s="1"/>
  <c r="H113" i="19" a="1"/>
  <c r="H113" i="19" s="1"/>
  <c r="H123" i="19" a="1"/>
  <c r="H123" i="19" s="1"/>
  <c r="H134" i="19" a="1"/>
  <c r="H134" i="19" s="1"/>
  <c r="H144" i="19" a="1"/>
  <c r="H144" i="19" s="1"/>
  <c r="H24" i="19" a="1"/>
  <c r="H24" i="19" s="1"/>
  <c r="H39" i="19" a="1"/>
  <c r="H39" i="19" s="1"/>
  <c r="H58" i="19" a="1"/>
  <c r="H58" i="19" s="1"/>
  <c r="H70" i="19" a="1"/>
  <c r="H70" i="19" s="1"/>
  <c r="H128" i="19" a="1"/>
  <c r="H128" i="19" s="1"/>
  <c r="H150" i="19" a="1"/>
  <c r="H150" i="19" s="1"/>
  <c r="H26" i="19" a="1"/>
  <c r="H26" i="19" s="1"/>
  <c r="H46" i="19" a="1"/>
  <c r="H46" i="19" s="1"/>
  <c r="H66" i="19" a="1"/>
  <c r="H66" i="19" s="1"/>
  <c r="G66" i="19" s="1"/>
  <c r="U64" i="1" s="1"/>
  <c r="H77" i="19" a="1"/>
  <c r="H77" i="19" s="1"/>
  <c r="H85" i="19" a="1"/>
  <c r="H85" i="19" s="1"/>
  <c r="H93" i="19" a="1"/>
  <c r="H93" i="19" s="1"/>
  <c r="H101" i="19" a="1"/>
  <c r="H101" i="19" s="1"/>
  <c r="H109" i="19" a="1"/>
  <c r="H109" i="19" s="1"/>
  <c r="H119" i="19" a="1"/>
  <c r="H119" i="19" s="1"/>
  <c r="H130" i="19" a="1"/>
  <c r="H130" i="19" s="1"/>
  <c r="I12" i="19" a="1"/>
  <c r="I12" i="19" s="1"/>
  <c r="I186" i="19" a="1"/>
  <c r="I186" i="19" s="1"/>
  <c r="I170" i="19" a="1"/>
  <c r="I170" i="19" s="1"/>
  <c r="I160" i="19" a="1"/>
  <c r="I160" i="19" s="1"/>
  <c r="I19" i="19" a="1"/>
  <c r="I19" i="19" s="1"/>
  <c r="I33" i="19" a="1"/>
  <c r="I33" i="19" s="1"/>
  <c r="I52" i="19" a="1"/>
  <c r="I52" i="19" s="1"/>
  <c r="I67" i="19" a="1"/>
  <c r="I67" i="19" s="1"/>
  <c r="I79" i="19" a="1"/>
  <c r="I79" i="19" s="1"/>
  <c r="I95" i="19" a="1"/>
  <c r="I95" i="19" s="1"/>
  <c r="I114" i="19" a="1"/>
  <c r="I114" i="19" s="1"/>
  <c r="I130" i="19" a="1"/>
  <c r="I130" i="19" s="1"/>
  <c r="I146" i="19" a="1"/>
  <c r="I146" i="19" s="1"/>
  <c r="I156" i="19" a="1"/>
  <c r="I156" i="19" s="1"/>
  <c r="I25" i="19" a="1"/>
  <c r="I25" i="19" s="1"/>
  <c r="I43" i="19" a="1"/>
  <c r="I43" i="19" s="1"/>
  <c r="I60" i="19" a="1"/>
  <c r="I60" i="19" s="1"/>
  <c r="AI51" i="1" s="1"/>
  <c r="I132" i="19" a="1"/>
  <c r="I132" i="19" s="1"/>
  <c r="I20" i="19" a="1"/>
  <c r="I20" i="19" s="1"/>
  <c r="I42" i="19" a="1"/>
  <c r="I42" i="19" s="1"/>
  <c r="I51" i="19" a="1"/>
  <c r="I51" i="19" s="1"/>
  <c r="I68" i="19" a="1"/>
  <c r="I68" i="19" s="1"/>
  <c r="I80" i="19" a="1"/>
  <c r="I80" i="19" s="1"/>
  <c r="I88" i="19" a="1"/>
  <c r="I88" i="19" s="1"/>
  <c r="I96" i="19" a="1"/>
  <c r="I96" i="19" s="1"/>
  <c r="I104" i="19" a="1"/>
  <c r="I104" i="19" s="1"/>
  <c r="I113" i="19" a="1"/>
  <c r="I113" i="19" s="1"/>
  <c r="I129" i="19" a="1"/>
  <c r="I129" i="19" s="1"/>
  <c r="I24" i="19" a="1"/>
  <c r="I24" i="19" s="1"/>
  <c r="I39" i="19" a="1"/>
  <c r="I39" i="19" s="1"/>
  <c r="I55" i="19" a="1"/>
  <c r="I55" i="19" s="1"/>
  <c r="I70" i="19" a="1"/>
  <c r="I70" i="19" s="1"/>
  <c r="I120" i="19" a="1"/>
  <c r="I120" i="19" s="1"/>
  <c r="I138" i="19" a="1"/>
  <c r="I138" i="19" s="1"/>
  <c r="I185" i="19" a="1"/>
  <c r="I185" i="19" s="1"/>
  <c r="I161" i="19" a="1"/>
  <c r="I161" i="19" s="1"/>
  <c r="H160" i="19" a="1"/>
  <c r="H160" i="19" s="1"/>
  <c r="H9" i="17" a="1"/>
  <c r="H9" i="17" s="1"/>
  <c r="H153" i="19" a="1"/>
  <c r="H153" i="19" s="1"/>
  <c r="I40" i="18" a="1"/>
  <c r="I40" i="18" s="1"/>
  <c r="H14" i="19" a="1"/>
  <c r="H14" i="19" s="1"/>
  <c r="I177" i="19" a="1"/>
  <c r="I177" i="19" s="1"/>
  <c r="H15" i="19" a="1"/>
  <c r="H15" i="19" s="1"/>
  <c r="H195" i="19" a="1"/>
  <c r="H195" i="19" s="1"/>
  <c r="H187" i="19" a="1"/>
  <c r="H187" i="19" s="1"/>
  <c r="H179" i="19" a="1"/>
  <c r="H179" i="19" s="1"/>
  <c r="G179" i="19" s="1"/>
  <c r="H171" i="19" a="1"/>
  <c r="H171" i="19" s="1"/>
  <c r="H164" i="19" a="1"/>
  <c r="H164" i="19" s="1"/>
  <c r="I155" i="19" a="1"/>
  <c r="I155" i="19" s="1"/>
  <c r="I181" i="19" a="1"/>
  <c r="I181" i="19" s="1"/>
  <c r="H23" i="19" a="1"/>
  <c r="H23" i="19" s="1"/>
  <c r="H40" i="19" a="1"/>
  <c r="H40" i="19" s="1"/>
  <c r="H51" i="19" a="1"/>
  <c r="H51" i="19" s="1"/>
  <c r="G51" i="19" s="1"/>
  <c r="H71" i="19" a="1"/>
  <c r="H71" i="19" s="1"/>
  <c r="H132" i="19" a="1"/>
  <c r="H132" i="19" s="1"/>
  <c r="H148" i="19" a="1"/>
  <c r="H148" i="19" s="1"/>
  <c r="H30" i="19" a="1"/>
  <c r="H30" i="19" s="1"/>
  <c r="H42" i="19" a="1"/>
  <c r="H42" i="19" s="1"/>
  <c r="H56" i="19" a="1"/>
  <c r="H56" i="19" s="1"/>
  <c r="H68" i="19" a="1"/>
  <c r="H68" i="19" s="1"/>
  <c r="H82" i="19" a="1"/>
  <c r="H82" i="19" s="1"/>
  <c r="H90" i="19" a="1"/>
  <c r="H90" i="19" s="1"/>
  <c r="H98" i="19" a="1"/>
  <c r="H98" i="19" s="1"/>
  <c r="H146" i="14" a="1"/>
  <c r="H146" i="14" s="1"/>
  <c r="H140" i="16" a="1"/>
  <c r="H140" i="16" s="1"/>
  <c r="H45" i="16" a="1"/>
  <c r="H45" i="16" s="1"/>
  <c r="I192" i="16" a="1"/>
  <c r="I192" i="16" s="1"/>
  <c r="I195" i="19" a="1"/>
  <c r="I195" i="19" s="1"/>
  <c r="H11" i="19" a="1"/>
  <c r="H11" i="19" s="1"/>
  <c r="H193" i="19" a="1"/>
  <c r="H193" i="19" s="1"/>
  <c r="H185" i="19" a="1"/>
  <c r="H185" i="19" s="1"/>
  <c r="H177" i="19" a="1"/>
  <c r="H177" i="19" s="1"/>
  <c r="H169" i="19" a="1"/>
  <c r="H169" i="19" s="1"/>
  <c r="I162" i="19" a="1"/>
  <c r="I162" i="19" s="1"/>
  <c r="AI142" i="1" s="1"/>
  <c r="H10" i="19" a="1"/>
  <c r="H10" i="19" s="1"/>
  <c r="I175" i="19" a="1"/>
  <c r="I175" i="19" s="1"/>
  <c r="H25" i="19" a="1"/>
  <c r="H25" i="19" s="1"/>
  <c r="H43" i="19" a="1"/>
  <c r="H43" i="19" s="1"/>
  <c r="H54" i="19" a="1"/>
  <c r="H54" i="19" s="1"/>
  <c r="H74" i="19" a="1"/>
  <c r="H74" i="19" s="1"/>
  <c r="H139" i="19" a="1"/>
  <c r="H139" i="19" s="1"/>
  <c r="H152" i="19" a="1"/>
  <c r="H152" i="19" s="1"/>
  <c r="H32" i="19" a="1"/>
  <c r="H32" i="19" s="1"/>
  <c r="H47" i="19" a="1"/>
  <c r="H47" i="19" s="1"/>
  <c r="H59" i="19" a="1"/>
  <c r="H59" i="19" s="1"/>
  <c r="H76" i="19" a="1"/>
  <c r="H76" i="19" s="1"/>
  <c r="H84" i="19" a="1"/>
  <c r="H84" i="19" s="1"/>
  <c r="H92" i="19" a="1"/>
  <c r="H92" i="19" s="1"/>
  <c r="H100" i="19" a="1"/>
  <c r="H100" i="19" s="1"/>
  <c r="H108" i="19" a="1"/>
  <c r="H108" i="19" s="1"/>
  <c r="H118" i="19" a="1"/>
  <c r="H118" i="19" s="1"/>
  <c r="H129" i="19" a="1"/>
  <c r="H129" i="19" s="1"/>
  <c r="G129" i="19" s="1"/>
  <c r="H138" i="19" a="1"/>
  <c r="H138" i="19" s="1"/>
  <c r="H19" i="19" a="1"/>
  <c r="H19" i="19" s="1"/>
  <c r="H29" i="19" a="1"/>
  <c r="H29" i="19" s="1"/>
  <c r="H44" i="19" a="1"/>
  <c r="H44" i="19" s="1"/>
  <c r="H64" i="19" a="1"/>
  <c r="H64" i="19" s="1"/>
  <c r="H112" i="19" a="1"/>
  <c r="H112" i="19" s="1"/>
  <c r="H143" i="19" a="1"/>
  <c r="H143" i="19" s="1"/>
  <c r="H18" i="19" a="1"/>
  <c r="H18" i="19" s="1"/>
  <c r="H33" i="19" a="1"/>
  <c r="H33" i="19" s="1"/>
  <c r="H52" i="19" a="1"/>
  <c r="H52" i="19" s="1"/>
  <c r="H72" i="19" a="1"/>
  <c r="H72" i="19" s="1"/>
  <c r="H81" i="19" a="1"/>
  <c r="H81" i="19" s="1"/>
  <c r="H89" i="19" a="1"/>
  <c r="H89" i="19" s="1"/>
  <c r="H97" i="19" a="1"/>
  <c r="H97" i="19" s="1"/>
  <c r="H105" i="19" a="1"/>
  <c r="H105" i="19" s="1"/>
  <c r="H114" i="19" a="1"/>
  <c r="H114" i="19" s="1"/>
  <c r="H125" i="19" a="1"/>
  <c r="H125" i="19" s="1"/>
  <c r="H135" i="19" a="1"/>
  <c r="H135" i="19" s="1"/>
  <c r="H12" i="19" a="1"/>
  <c r="H12" i="19" s="1"/>
  <c r="I174" i="19" a="1"/>
  <c r="I174" i="19" s="1"/>
  <c r="I166" i="19" a="1"/>
  <c r="I166" i="19" s="1"/>
  <c r="AI145" i="1" s="1"/>
  <c r="H158" i="19" a="1"/>
  <c r="H158" i="19" s="1"/>
  <c r="I29" i="19" a="1"/>
  <c r="I29" i="19" s="1"/>
  <c r="I46" i="19" a="1"/>
  <c r="I46" i="19" s="1"/>
  <c r="I63" i="19" a="1"/>
  <c r="I63" i="19" s="1"/>
  <c r="I75" i="19" a="1"/>
  <c r="I75" i="19" s="1"/>
  <c r="I83" i="19" a="1"/>
  <c r="I83" i="19" s="1"/>
  <c r="AI72" i="1" s="1"/>
  <c r="I135" i="19" a="1"/>
  <c r="I135" i="19" s="1"/>
  <c r="I150" i="19" a="1"/>
  <c r="I150" i="19" s="1"/>
  <c r="I21" i="19" a="1"/>
  <c r="I21" i="19" s="1"/>
  <c r="I38" i="19" a="1"/>
  <c r="I38" i="19" s="1"/>
  <c r="I54" i="19" a="1"/>
  <c r="I54" i="19" s="1"/>
  <c r="I71" i="19" a="1"/>
  <c r="I71" i="19" s="1"/>
  <c r="I124" i="19" a="1"/>
  <c r="I124" i="19" s="1"/>
  <c r="I142" i="19" a="1"/>
  <c r="I142" i="19" s="1"/>
  <c r="I32" i="19" a="1"/>
  <c r="I32" i="19" s="1"/>
  <c r="I47" i="19" a="1"/>
  <c r="I47" i="19" s="1"/>
  <c r="I62" i="19" a="1"/>
  <c r="I62" i="19" s="1"/>
  <c r="I84" i="19" a="1"/>
  <c r="I84" i="19" s="1"/>
  <c r="I92" i="19" a="1"/>
  <c r="I92" i="19" s="1"/>
  <c r="I100" i="19" a="1"/>
  <c r="I100" i="19" s="1"/>
  <c r="I108" i="19" a="1"/>
  <c r="I108" i="19" s="1"/>
  <c r="I121" i="19" a="1"/>
  <c r="I121" i="19" s="1"/>
  <c r="I152" i="19" a="1"/>
  <c r="I152" i="19" s="1"/>
  <c r="I34" i="19" a="1"/>
  <c r="I34" i="19" s="1"/>
  <c r="I44" i="19" a="1"/>
  <c r="I44" i="19" s="1"/>
  <c r="I112" i="19" a="1"/>
  <c r="I112" i="19" s="1"/>
  <c r="I128" i="19" a="1"/>
  <c r="I128" i="19" s="1"/>
  <c r="I173" i="19" a="1"/>
  <c r="I173" i="19" s="1"/>
  <c r="I13" i="19" a="1"/>
  <c r="I13" i="19" s="1"/>
  <c r="H194" i="19" a="1"/>
  <c r="H194" i="19" s="1"/>
  <c r="H186" i="19" a="1"/>
  <c r="H186" i="19" s="1"/>
  <c r="H178" i="19" a="1"/>
  <c r="H178" i="19" s="1"/>
  <c r="H170" i="19" a="1"/>
  <c r="H170" i="19" s="1"/>
  <c r="H178" i="16" a="1"/>
  <c r="H178" i="16" s="1"/>
  <c r="I15" i="16" a="1"/>
  <c r="I15" i="16" s="1"/>
  <c r="H167" i="16" a="1"/>
  <c r="H167" i="16" s="1"/>
  <c r="I27" i="17" a="1"/>
  <c r="I27" i="17" s="1"/>
  <c r="I164" i="19" a="1"/>
  <c r="I164" i="19" s="1"/>
  <c r="I9" i="19" a="1"/>
  <c r="I9" i="19" s="1"/>
  <c r="H191" i="19" a="1"/>
  <c r="H191" i="19" s="1"/>
  <c r="H183" i="19" a="1"/>
  <c r="H183" i="19" s="1"/>
  <c r="H175" i="19" a="1"/>
  <c r="H175" i="19" s="1"/>
  <c r="H167" i="19" a="1"/>
  <c r="H167" i="19" s="1"/>
  <c r="H161" i="19" a="1"/>
  <c r="H161" i="19" s="1"/>
  <c r="I167" i="19" a="1"/>
  <c r="I167" i="19" s="1"/>
  <c r="H28" i="19" a="1"/>
  <c r="H28" i="19" s="1"/>
  <c r="H45" i="19" a="1"/>
  <c r="H45" i="19" s="1"/>
  <c r="H57" i="19" a="1"/>
  <c r="H57" i="19" s="1"/>
  <c r="H116" i="19" a="1"/>
  <c r="H116" i="19" s="1"/>
  <c r="H142" i="19" a="1"/>
  <c r="H142" i="19" s="1"/>
  <c r="H155" i="19" a="1"/>
  <c r="H155" i="19" s="1"/>
  <c r="H35" i="19" a="1"/>
  <c r="H35" i="19" s="1"/>
  <c r="H50" i="19" a="1"/>
  <c r="H50" i="19" s="1"/>
  <c r="H62" i="19" a="1"/>
  <c r="H62" i="19" s="1"/>
  <c r="H78" i="19" a="1"/>
  <c r="H78" i="19" s="1"/>
  <c r="H86" i="19" a="1"/>
  <c r="H86" i="19" s="1"/>
  <c r="H94" i="19" a="1"/>
  <c r="H94" i="19" s="1"/>
  <c r="H102" i="19" a="1"/>
  <c r="H102" i="19" s="1"/>
  <c r="H110" i="19" a="1"/>
  <c r="H110" i="19" s="1"/>
  <c r="H121" i="19" a="1"/>
  <c r="H121" i="19" s="1"/>
  <c r="H131" i="19" a="1"/>
  <c r="H131" i="19" s="1"/>
  <c r="H141" i="19" a="1"/>
  <c r="H141" i="19" s="1"/>
  <c r="H22" i="19" a="1"/>
  <c r="H22" i="19" s="1"/>
  <c r="H34" i="19" a="1"/>
  <c r="H34" i="19" s="1"/>
  <c r="H55" i="19" a="1"/>
  <c r="H55" i="19" s="1"/>
  <c r="H67" i="19" a="1"/>
  <c r="H67" i="19" s="1"/>
  <c r="H120" i="19" a="1"/>
  <c r="H120" i="19" s="1"/>
  <c r="H146" i="19" a="1"/>
  <c r="H146" i="19" s="1"/>
  <c r="G146" i="19" s="1"/>
  <c r="H21" i="19" a="1"/>
  <c r="H21" i="19" s="1"/>
  <c r="H36" i="19" a="1"/>
  <c r="H36" i="19" s="1"/>
  <c r="H63" i="19" a="1"/>
  <c r="H63" i="19" s="1"/>
  <c r="H75" i="19" a="1"/>
  <c r="H75" i="19" s="1"/>
  <c r="H83" i="19" a="1"/>
  <c r="H83" i="19" s="1"/>
  <c r="H91" i="19" a="1"/>
  <c r="H91" i="19" s="1"/>
  <c r="H99" i="19" a="1"/>
  <c r="H99" i="19" s="1"/>
  <c r="H107" i="19" a="1"/>
  <c r="H107" i="19" s="1"/>
  <c r="H117" i="19" a="1"/>
  <c r="H117" i="19" s="1"/>
  <c r="H127" i="19" a="1"/>
  <c r="H127" i="19" s="1"/>
  <c r="H137" i="19" a="1"/>
  <c r="H137" i="19" s="1"/>
  <c r="I196" i="19" a="1"/>
  <c r="I196" i="19" s="1"/>
  <c r="I180" i="19" a="1"/>
  <c r="I180" i="19" s="1"/>
  <c r="I172" i="19" a="1"/>
  <c r="I172" i="19" s="1"/>
  <c r="H165" i="19" a="1"/>
  <c r="H165" i="19" s="1"/>
  <c r="G165" i="19" s="1"/>
  <c r="I18" i="19" a="1"/>
  <c r="I18" i="19" s="1"/>
  <c r="I31" i="19" a="1"/>
  <c r="I31" i="19" s="1"/>
  <c r="I49" i="19" a="1"/>
  <c r="I49" i="19" s="1"/>
  <c r="I77" i="19" a="1"/>
  <c r="I77" i="19" s="1"/>
  <c r="I85" i="19" a="1"/>
  <c r="I85" i="19" s="1"/>
  <c r="AI74" i="1" s="1"/>
  <c r="I93" i="19" a="1"/>
  <c r="I93" i="19" s="1"/>
  <c r="I109" i="19" a="1"/>
  <c r="I109" i="19" s="1"/>
  <c r="I125" i="19" a="1"/>
  <c r="I125" i="19" s="1"/>
  <c r="I153" i="19" a="1"/>
  <c r="I153" i="19" s="1"/>
  <c r="I23" i="19" a="1"/>
  <c r="I23" i="19" s="1"/>
  <c r="I40" i="19" a="1"/>
  <c r="I40" i="19" s="1"/>
  <c r="I57" i="19" a="1"/>
  <c r="I57" i="19" s="1"/>
  <c r="I111" i="19" a="1"/>
  <c r="I111" i="19" s="1"/>
  <c r="I127" i="19" a="1"/>
  <c r="I127" i="19" s="1"/>
  <c r="H115" i="19" a="1"/>
  <c r="H115" i="19" s="1"/>
  <c r="H27" i="19" a="1"/>
  <c r="H27" i="19" s="1"/>
  <c r="H140" i="19" a="1"/>
  <c r="H140" i="19" s="1"/>
  <c r="H69" i="19" a="1"/>
  <c r="H69" i="19" s="1"/>
  <c r="H103" i="19" a="1"/>
  <c r="H103" i="19" s="1"/>
  <c r="H16" i="19" a="1"/>
  <c r="H16" i="19" s="1"/>
  <c r="G16" i="19" s="1"/>
  <c r="I36" i="19" a="1"/>
  <c r="I36" i="19" s="1"/>
  <c r="I81" i="19" a="1"/>
  <c r="I81" i="19" s="1"/>
  <c r="I133" i="19" a="1"/>
  <c r="I133" i="19" s="1"/>
  <c r="I28" i="19" a="1"/>
  <c r="I28" i="19" s="1"/>
  <c r="I119" i="19" a="1"/>
  <c r="I119" i="19" s="1"/>
  <c r="I35" i="19" a="1"/>
  <c r="I35" i="19" s="1"/>
  <c r="I65" i="19" a="1"/>
  <c r="I65" i="19" s="1"/>
  <c r="I82" i="19" a="1"/>
  <c r="I82" i="19" s="1"/>
  <c r="I141" i="19" a="1"/>
  <c r="I141" i="19" s="1"/>
  <c r="I27" i="19" a="1"/>
  <c r="I27" i="19" s="1"/>
  <c r="I58" i="19" a="1"/>
  <c r="I58" i="19" s="1"/>
  <c r="I115" i="19" a="1"/>
  <c r="I115" i="19" s="1"/>
  <c r="H126" i="19" a="1"/>
  <c r="H126" i="19" s="1"/>
  <c r="H41" i="19" a="1"/>
  <c r="H41" i="19" s="1"/>
  <c r="H17" i="19" a="1"/>
  <c r="H17" i="19" s="1"/>
  <c r="H79" i="19" a="1"/>
  <c r="H79" i="19" s="1"/>
  <c r="H111" i="19" a="1"/>
  <c r="H111" i="19" s="1"/>
  <c r="I184" i="19" a="1"/>
  <c r="I184" i="19" s="1"/>
  <c r="AI160" i="1" s="1"/>
  <c r="I168" i="19" a="1"/>
  <c r="I168" i="19" s="1"/>
  <c r="I61" i="19" a="1"/>
  <c r="I61" i="19" s="1"/>
  <c r="AI52" i="1" s="1"/>
  <c r="I45" i="19" a="1"/>
  <c r="I45" i="19" s="1"/>
  <c r="I86" i="19" a="1"/>
  <c r="I86" i="19" s="1"/>
  <c r="I102" i="19" a="1"/>
  <c r="I102" i="19" s="1"/>
  <c r="I126" i="19" a="1"/>
  <c r="I126" i="19" s="1"/>
  <c r="I37" i="19" a="1"/>
  <c r="I37" i="19" s="1"/>
  <c r="H9" i="19" a="1"/>
  <c r="H9" i="19" s="1"/>
  <c r="H188" i="19" a="1"/>
  <c r="H188" i="19" s="1"/>
  <c r="H176" i="19" a="1"/>
  <c r="H176" i="19" s="1"/>
  <c r="H166" i="19" a="1"/>
  <c r="H166" i="19" s="1"/>
  <c r="H156" i="19" a="1"/>
  <c r="H156" i="19" s="1"/>
  <c r="G156" i="19" s="1"/>
  <c r="H154" i="19" a="1"/>
  <c r="H154" i="19" s="1"/>
  <c r="H12" i="18" a="1"/>
  <c r="H12" i="18" s="1"/>
  <c r="H125" i="18" a="1"/>
  <c r="H125" i="18" s="1"/>
  <c r="H15" i="18" a="1"/>
  <c r="H15" i="18" s="1"/>
  <c r="H167" i="18" a="1"/>
  <c r="H167" i="18" s="1"/>
  <c r="H175" i="18" a="1"/>
  <c r="H175" i="18" s="1"/>
  <c r="H189" i="18" a="1"/>
  <c r="H189" i="18" s="1"/>
  <c r="H128" i="18" a="1"/>
  <c r="H128" i="18" s="1"/>
  <c r="I43" i="18" a="1"/>
  <c r="I43" i="18" s="1"/>
  <c r="I9" i="18" a="1"/>
  <c r="I9" i="18" s="1"/>
  <c r="I12" i="18" a="1"/>
  <c r="I12" i="18" s="1"/>
  <c r="I185" i="18" a="1"/>
  <c r="I185" i="18" s="1"/>
  <c r="H152" i="18" a="1"/>
  <c r="H152" i="18" s="1"/>
  <c r="I183" i="18" a="1"/>
  <c r="I183" i="18" s="1"/>
  <c r="H149" i="18" a="1"/>
  <c r="H149" i="18" s="1"/>
  <c r="I189" i="18" a="1"/>
  <c r="I189" i="18" s="1"/>
  <c r="H156" i="18" a="1"/>
  <c r="H156" i="18" s="1"/>
  <c r="I195" i="18" a="1"/>
  <c r="I195" i="18" s="1"/>
  <c r="I163" i="18" a="1"/>
  <c r="I163" i="18" s="1"/>
  <c r="H161" i="18" a="1"/>
  <c r="H161" i="18" s="1"/>
  <c r="H151" i="18" a="1"/>
  <c r="H151" i="18" s="1"/>
  <c r="I140" i="18" a="1"/>
  <c r="I140" i="18" s="1"/>
  <c r="H130" i="18" a="1"/>
  <c r="H130" i="18" s="1"/>
  <c r="I116" i="18" a="1"/>
  <c r="I116" i="18" s="1"/>
  <c r="H98" i="18" a="1"/>
  <c r="H98" i="18" s="1"/>
  <c r="H68" i="18" a="1"/>
  <c r="H68" i="18" s="1"/>
  <c r="H42" i="18" a="1"/>
  <c r="H42" i="18" s="1"/>
  <c r="I196" i="18" a="1"/>
  <c r="I196" i="18" s="1"/>
  <c r="I174" i="18" a="1"/>
  <c r="I174" i="18" s="1"/>
  <c r="I164" i="18" a="1"/>
  <c r="I164" i="18" s="1"/>
  <c r="H155" i="18" a="1"/>
  <c r="H155" i="18" s="1"/>
  <c r="H145" i="18" a="1"/>
  <c r="H145" i="18" s="1"/>
  <c r="I134" i="18" a="1"/>
  <c r="I134" i="18" s="1"/>
  <c r="H124" i="18" a="1"/>
  <c r="H124" i="18" s="1"/>
  <c r="H108" i="18" a="1"/>
  <c r="H108" i="18" s="1"/>
  <c r="I66" i="18" a="1"/>
  <c r="I66" i="18" s="1"/>
  <c r="I20" i="18" a="1"/>
  <c r="I20" i="18" s="1"/>
  <c r="I42" i="18" a="1"/>
  <c r="I42" i="18" s="1"/>
  <c r="I52" i="18" a="1"/>
  <c r="I52" i="18" s="1"/>
  <c r="I69" i="18" a="1"/>
  <c r="I69" i="18" s="1"/>
  <c r="I90" i="18" a="1"/>
  <c r="I90" i="18" s="1"/>
  <c r="I107" i="18" a="1"/>
  <c r="I107" i="18" s="1"/>
  <c r="I27" i="18" a="1"/>
  <c r="I27" i="18" s="1"/>
  <c r="I41" i="18" a="1"/>
  <c r="I41" i="18" s="1"/>
  <c r="I59" i="18" a="1"/>
  <c r="I59" i="18" s="1"/>
  <c r="I74" i="18" a="1"/>
  <c r="I74" i="18" s="1"/>
  <c r="I92" i="18" a="1"/>
  <c r="I92" i="18" s="1"/>
  <c r="I103" i="18" a="1"/>
  <c r="I103" i="18" s="1"/>
  <c r="I115" i="18" a="1"/>
  <c r="I115" i="18" s="1"/>
  <c r="I123" i="18" a="1"/>
  <c r="I123" i="18" s="1"/>
  <c r="I131" i="18" a="1"/>
  <c r="I131" i="18" s="1"/>
  <c r="I139" i="18" a="1"/>
  <c r="I139" i="18" s="1"/>
  <c r="I147" i="18" a="1"/>
  <c r="I147" i="18" s="1"/>
  <c r="I156" i="18" a="1"/>
  <c r="I156" i="18" s="1"/>
  <c r="I26" i="18" a="1"/>
  <c r="I26" i="18" s="1"/>
  <c r="I36" i="18" a="1"/>
  <c r="I36" i="18" s="1"/>
  <c r="I58" i="18" a="1"/>
  <c r="I58" i="18" s="1"/>
  <c r="I79" i="18" a="1"/>
  <c r="I79" i="18" s="1"/>
  <c r="I100" i="18" a="1"/>
  <c r="I100" i="18" s="1"/>
  <c r="I194" i="18" a="1"/>
  <c r="I194" i="18" s="1"/>
  <c r="I182" i="18" a="1"/>
  <c r="I182" i="18" s="1"/>
  <c r="H27" i="18" a="1"/>
  <c r="H27" i="18" s="1"/>
  <c r="H41" i="18" a="1"/>
  <c r="H41" i="18" s="1"/>
  <c r="H59" i="18" a="1"/>
  <c r="H59" i="18" s="1"/>
  <c r="H136" i="19" a="1"/>
  <c r="H136" i="19" s="1"/>
  <c r="H61" i="19" a="1"/>
  <c r="H61" i="19" s="1"/>
  <c r="H31" i="19" a="1"/>
  <c r="H31" i="19" s="1"/>
  <c r="H87" i="19" a="1"/>
  <c r="H87" i="19" s="1"/>
  <c r="H122" i="19" a="1"/>
  <c r="H122" i="19" s="1"/>
  <c r="I159" i="19" a="1"/>
  <c r="I159" i="19" s="1"/>
  <c r="I89" i="19" a="1"/>
  <c r="I89" i="19" s="1"/>
  <c r="I117" i="19" a="1"/>
  <c r="I117" i="19" s="1"/>
  <c r="I149" i="19" a="1"/>
  <c r="I149" i="19" s="1"/>
  <c r="I69" i="19" a="1"/>
  <c r="I69" i="19" s="1"/>
  <c r="I50" i="19" a="1"/>
  <c r="I50" i="19" s="1"/>
  <c r="I90" i="19" a="1"/>
  <c r="I90" i="19" s="1"/>
  <c r="I106" i="19" a="1"/>
  <c r="I106" i="19" s="1"/>
  <c r="I134" i="19" a="1"/>
  <c r="I134" i="19" s="1"/>
  <c r="I151" i="19" a="1"/>
  <c r="I151" i="19" s="1"/>
  <c r="I41" i="19" a="1"/>
  <c r="I41" i="19" s="1"/>
  <c r="I64" i="19" a="1"/>
  <c r="I64" i="19" s="1"/>
  <c r="I131" i="19" a="1"/>
  <c r="I131" i="19" s="1"/>
  <c r="I169" i="19" a="1"/>
  <c r="I169" i="19" s="1"/>
  <c r="H13" i="19" a="1"/>
  <c r="H13" i="19" s="1"/>
  <c r="H196" i="19" a="1"/>
  <c r="H196" i="19" s="1"/>
  <c r="H184" i="19" a="1"/>
  <c r="H184" i="19" s="1"/>
  <c r="H174" i="19" a="1"/>
  <c r="H174" i="19" s="1"/>
  <c r="I163" i="19" a="1"/>
  <c r="I163" i="19" s="1"/>
  <c r="H149" i="19" a="1"/>
  <c r="H149" i="19" s="1"/>
  <c r="H151" i="19" a="1"/>
  <c r="H151" i="19" s="1"/>
  <c r="H183" i="18" a="1"/>
  <c r="H183" i="18" s="1"/>
  <c r="H11" i="18" a="1"/>
  <c r="H11" i="18" s="1"/>
  <c r="H16" i="18" a="1"/>
  <c r="H16" i="18" s="1"/>
  <c r="H37" i="18" a="1"/>
  <c r="H37" i="18" s="1"/>
  <c r="H169" i="18" a="1"/>
  <c r="H169" i="18" s="1"/>
  <c r="H177" i="18" a="1"/>
  <c r="H177" i="18" s="1"/>
  <c r="H195" i="18" a="1"/>
  <c r="H195" i="18" s="1"/>
  <c r="I13" i="18" a="1"/>
  <c r="I13" i="18" s="1"/>
  <c r="I50" i="18" a="1"/>
  <c r="I50" i="18" s="1"/>
  <c r="I75" i="18" a="1"/>
  <c r="I75" i="18" s="1"/>
  <c r="I57" i="18" a="1"/>
  <c r="I57" i="18" s="1"/>
  <c r="H106" i="19" a="1"/>
  <c r="H106" i="19" s="1"/>
  <c r="H147" i="19" a="1"/>
  <c r="H147" i="19" s="1"/>
  <c r="H73" i="19" a="1"/>
  <c r="H73" i="19" s="1"/>
  <c r="H49" i="19" a="1"/>
  <c r="H49" i="19" s="1"/>
  <c r="H95" i="19" a="1"/>
  <c r="H95" i="19" s="1"/>
  <c r="H133" i="19" a="1"/>
  <c r="H133" i="19" s="1"/>
  <c r="I26" i="19" a="1"/>
  <c r="I26" i="19" s="1"/>
  <c r="I72" i="19" a="1"/>
  <c r="I72" i="19" s="1"/>
  <c r="I17" i="19" a="1"/>
  <c r="I17" i="19" s="1"/>
  <c r="I30" i="19" a="1"/>
  <c r="I30" i="19" s="1"/>
  <c r="I56" i="19" a="1"/>
  <c r="I56" i="19" s="1"/>
  <c r="I94" i="19" a="1"/>
  <c r="I94" i="19" s="1"/>
  <c r="I110" i="19" a="1"/>
  <c r="I110" i="19" s="1"/>
  <c r="I22" i="19" a="1"/>
  <c r="I22" i="19" s="1"/>
  <c r="I73" i="19" a="1"/>
  <c r="I73" i="19" s="1"/>
  <c r="I140" i="19" a="1"/>
  <c r="I140" i="19" s="1"/>
  <c r="H192" i="19" a="1"/>
  <c r="H192" i="19" s="1"/>
  <c r="H182" i="19" a="1"/>
  <c r="H182" i="19" s="1"/>
  <c r="H172" i="19" a="1"/>
  <c r="H172" i="19" s="1"/>
  <c r="H162" i="19" a="1"/>
  <c r="H162" i="19" s="1"/>
  <c r="I148" i="19" a="1"/>
  <c r="I148" i="19" s="1"/>
  <c r="H187" i="18" a="1"/>
  <c r="H187" i="18" s="1"/>
  <c r="H110" i="18" a="1"/>
  <c r="H110" i="18" s="1"/>
  <c r="H185" i="18" a="1"/>
  <c r="H185" i="18" s="1"/>
  <c r="H122" i="18" a="1"/>
  <c r="H122" i="18" s="1"/>
  <c r="H171" i="18" a="1"/>
  <c r="H171" i="18" s="1"/>
  <c r="H179" i="18" a="1"/>
  <c r="H179" i="18" s="1"/>
  <c r="H30" i="18" a="1"/>
  <c r="H30" i="18" s="1"/>
  <c r="I16" i="18" a="1"/>
  <c r="I16" i="18" s="1"/>
  <c r="I81" i="18" a="1"/>
  <c r="I81" i="18" s="1"/>
  <c r="I99" i="18" a="1"/>
  <c r="I99" i="18" s="1"/>
  <c r="I93" i="18" a="1"/>
  <c r="I93" i="18" s="1"/>
  <c r="I169" i="18" a="1"/>
  <c r="I169" i="18" s="1"/>
  <c r="H10" i="18" a="1"/>
  <c r="H10" i="18" s="1"/>
  <c r="I167" i="18" a="1"/>
  <c r="I167" i="18" s="1"/>
  <c r="H14" i="18" a="1"/>
  <c r="H14" i="18" s="1"/>
  <c r="I173" i="18" a="1"/>
  <c r="I173" i="18" s="1"/>
  <c r="H136" i="18" a="1"/>
  <c r="H136" i="18" s="1"/>
  <c r="I179" i="18" a="1"/>
  <c r="I179" i="18" s="1"/>
  <c r="H133" i="18" a="1"/>
  <c r="H133" i="18" s="1"/>
  <c r="I155" i="18" a="1"/>
  <c r="I155" i="18" s="1"/>
  <c r="H146" i="18" a="1"/>
  <c r="H146" i="18" s="1"/>
  <c r="H135" i="18" a="1"/>
  <c r="H135" i="18" s="1"/>
  <c r="I124" i="18" a="1"/>
  <c r="I124" i="18" s="1"/>
  <c r="I108" i="18" a="1"/>
  <c r="I108" i="18" s="1"/>
  <c r="H86" i="18" a="1"/>
  <c r="H86" i="18" s="1"/>
  <c r="I55" i="18" a="1"/>
  <c r="I55" i="18" s="1"/>
  <c r="I28" i="18" a="1"/>
  <c r="I28" i="18" s="1"/>
  <c r="I184" i="18" a="1"/>
  <c r="I184" i="18" s="1"/>
  <c r="I168" i="18" a="1"/>
  <c r="I168" i="18" s="1"/>
  <c r="H160" i="18" a="1"/>
  <c r="H160" i="18" s="1"/>
  <c r="I150" i="18" a="1"/>
  <c r="I150" i="18" s="1"/>
  <c r="H140" i="18" a="1"/>
  <c r="H140" i="18" s="1"/>
  <c r="H129" i="18" a="1"/>
  <c r="H129" i="18" s="1"/>
  <c r="H116" i="18" a="1"/>
  <c r="H116" i="18" s="1"/>
  <c r="I78" i="18" a="1"/>
  <c r="I78" i="18" s="1"/>
  <c r="I53" i="18" a="1"/>
  <c r="I53" i="18" s="1"/>
  <c r="I32" i="18" a="1"/>
  <c r="I32" i="18" s="1"/>
  <c r="I47" i="18" a="1"/>
  <c r="I47" i="18" s="1"/>
  <c r="I65" i="18" a="1"/>
  <c r="I65" i="18" s="1"/>
  <c r="AJ56" i="1" s="1"/>
  <c r="I86" i="18" a="1"/>
  <c r="I86" i="18" s="1"/>
  <c r="I101" i="18" a="1"/>
  <c r="I101" i="18" s="1"/>
  <c r="I22" i="18" a="1"/>
  <c r="I22" i="18" s="1"/>
  <c r="I37" i="18" a="1"/>
  <c r="I37" i="18" s="1"/>
  <c r="I54" i="18" a="1"/>
  <c r="I54" i="18" s="1"/>
  <c r="I71" i="18" a="1"/>
  <c r="I71" i="18" s="1"/>
  <c r="I80" i="18" a="1"/>
  <c r="I80" i="18" s="1"/>
  <c r="I97" i="18" a="1"/>
  <c r="I97" i="18" s="1"/>
  <c r="I111" i="18" a="1"/>
  <c r="I111" i="18" s="1"/>
  <c r="I119" i="18" a="1"/>
  <c r="I119" i="18" s="1"/>
  <c r="I127" i="18" a="1"/>
  <c r="I127" i="18" s="1"/>
  <c r="I135" i="18" a="1"/>
  <c r="I135" i="18" s="1"/>
  <c r="I143" i="18" a="1"/>
  <c r="I143" i="18" s="1"/>
  <c r="I151" i="18" a="1"/>
  <c r="I151" i="18" s="1"/>
  <c r="I160" i="18" a="1"/>
  <c r="I160" i="18" s="1"/>
  <c r="I31" i="18" a="1"/>
  <c r="I31" i="18" s="1"/>
  <c r="I48" i="18" a="1"/>
  <c r="I48" i="18" s="1"/>
  <c r="I67" i="18" a="1"/>
  <c r="I67" i="18" s="1"/>
  <c r="I88" i="18" a="1"/>
  <c r="I88" i="18" s="1"/>
  <c r="I105" i="18" a="1"/>
  <c r="I105" i="18" s="1"/>
  <c r="I188" i="18" a="1"/>
  <c r="I188" i="18" s="1"/>
  <c r="I176" i="18" a="1"/>
  <c r="I176" i="18" s="1"/>
  <c r="H22" i="18" a="1"/>
  <c r="H22" i="18" s="1"/>
  <c r="H34" i="18" a="1"/>
  <c r="H34" i="18" s="1"/>
  <c r="H168" i="19" a="1"/>
  <c r="H168" i="19" s="1"/>
  <c r="I143" i="19" a="1"/>
  <c r="I143" i="19" s="1"/>
  <c r="H165" i="18" a="1"/>
  <c r="H165" i="18" s="1"/>
  <c r="I23" i="18" a="1"/>
  <c r="I23" i="18" s="1"/>
  <c r="AJ18" i="1" s="1"/>
  <c r="I177" i="18" a="1"/>
  <c r="I177" i="18" s="1"/>
  <c r="AJ154" i="1" s="1"/>
  <c r="I175" i="18" a="1"/>
  <c r="I175" i="18" s="1"/>
  <c r="I181" i="18" a="1"/>
  <c r="I181" i="18" s="1"/>
  <c r="I187" i="18" a="1"/>
  <c r="I187" i="18" s="1"/>
  <c r="H158" i="18" a="1"/>
  <c r="H158" i="18" s="1"/>
  <c r="H138" i="18" a="1"/>
  <c r="H138" i="18" s="1"/>
  <c r="I112" i="18" a="1"/>
  <c r="I112" i="18" s="1"/>
  <c r="AJ97" i="1" s="1"/>
  <c r="I61" i="18" a="1"/>
  <c r="I61" i="18" s="1"/>
  <c r="I190" i="18" a="1"/>
  <c r="I190" i="18" s="1"/>
  <c r="I162" i="18" a="1"/>
  <c r="I162" i="18" s="1"/>
  <c r="I142" i="18" a="1"/>
  <c r="I142" i="18" s="1"/>
  <c r="H120" i="18" a="1"/>
  <c r="H120" i="18" s="1"/>
  <c r="I60" i="18" a="1"/>
  <c r="I60" i="18" s="1"/>
  <c r="I45" i="18" a="1"/>
  <c r="I45" i="18" s="1"/>
  <c r="I84" i="18" a="1"/>
  <c r="I84" i="18" s="1"/>
  <c r="AJ73" i="1" s="1"/>
  <c r="I17" i="18" a="1"/>
  <c r="I17" i="18" s="1"/>
  <c r="I44" i="18" a="1"/>
  <c r="I44" i="18" s="1"/>
  <c r="I77" i="18" a="1"/>
  <c r="I77" i="18" s="1"/>
  <c r="I109" i="18" a="1"/>
  <c r="I109" i="18" s="1"/>
  <c r="I125" i="18" a="1"/>
  <c r="I125" i="18" s="1"/>
  <c r="I141" i="18" a="1"/>
  <c r="I141" i="18" s="1"/>
  <c r="I158" i="18" a="1"/>
  <c r="I158" i="18" s="1"/>
  <c r="I46" i="18" a="1"/>
  <c r="I46" i="18" s="1"/>
  <c r="AJ39" i="1" s="1"/>
  <c r="I85" i="18" a="1"/>
  <c r="I85" i="18" s="1"/>
  <c r="I192" i="18" a="1"/>
  <c r="I192" i="18" s="1"/>
  <c r="H39" i="18" a="1"/>
  <c r="H39" i="18" s="1"/>
  <c r="H62" i="18" a="1"/>
  <c r="H62" i="18" s="1"/>
  <c r="H83" i="18" a="1"/>
  <c r="H83" i="18" s="1"/>
  <c r="H103" i="18" a="1"/>
  <c r="H103" i="18" s="1"/>
  <c r="H113" i="18" a="1"/>
  <c r="H113" i="18" s="1"/>
  <c r="H121" i="18" a="1"/>
  <c r="H121" i="18" s="1"/>
  <c r="H26" i="18" a="1"/>
  <c r="H26" i="18" s="1"/>
  <c r="H46" i="18" a="1"/>
  <c r="H46" i="18" s="1"/>
  <c r="H58" i="18" a="1"/>
  <c r="H58" i="18" s="1"/>
  <c r="H70" i="18" a="1"/>
  <c r="H70" i="18" s="1"/>
  <c r="H85" i="18" a="1"/>
  <c r="H85" i="18" s="1"/>
  <c r="H105" i="18" a="1"/>
  <c r="H105" i="18" s="1"/>
  <c r="H25" i="18" a="1"/>
  <c r="H25" i="18" s="1"/>
  <c r="H43" i="18" a="1"/>
  <c r="H43" i="18" s="1"/>
  <c r="H57" i="18" a="1"/>
  <c r="H57" i="18" s="1"/>
  <c r="G57" i="18" s="1"/>
  <c r="H69" i="18" a="1"/>
  <c r="H69" i="18" s="1"/>
  <c r="H81" i="18" a="1"/>
  <c r="H81" i="18" s="1"/>
  <c r="H93" i="18" a="1"/>
  <c r="H93" i="18" s="1"/>
  <c r="I14" i="18" a="1"/>
  <c r="I14" i="18" s="1"/>
  <c r="H9" i="18" a="1"/>
  <c r="H9" i="18" s="1"/>
  <c r="G9" i="18" s="1"/>
  <c r="H190" i="18" a="1"/>
  <c r="H190" i="18" s="1"/>
  <c r="H182" i="18" a="1"/>
  <c r="H182" i="18" s="1"/>
  <c r="H174" i="18" a="1"/>
  <c r="H174" i="18" s="1"/>
  <c r="G174" i="18" s="1"/>
  <c r="H166" i="18" a="1"/>
  <c r="H166" i="18" s="1"/>
  <c r="H157" i="18" a="1"/>
  <c r="H157" i="18" s="1"/>
  <c r="I144" i="18" a="1"/>
  <c r="I144" i="18" s="1"/>
  <c r="H134" i="18" a="1"/>
  <c r="H134" i="18" s="1"/>
  <c r="G134" i="18" s="1"/>
  <c r="I122" i="18" a="1"/>
  <c r="I122" i="18" s="1"/>
  <c r="H107" i="18" a="1"/>
  <c r="H107" i="18" s="1"/>
  <c r="I82" i="18" a="1"/>
  <c r="I82" i="18" s="1"/>
  <c r="H52" i="18" a="1"/>
  <c r="H52" i="18" s="1"/>
  <c r="I18" i="18" a="1"/>
  <c r="I18" i="18" s="1"/>
  <c r="I140" i="17" a="1"/>
  <c r="I140" i="17" s="1"/>
  <c r="I25" i="17" a="1"/>
  <c r="I25" i="17" s="1"/>
  <c r="I49" i="17" a="1"/>
  <c r="I49" i="17" s="1"/>
  <c r="I68" i="17" a="1"/>
  <c r="I68" i="17" s="1"/>
  <c r="I83" i="17" a="1"/>
  <c r="I83" i="17" s="1"/>
  <c r="I117" i="17" a="1"/>
  <c r="I117" i="17" s="1"/>
  <c r="I29" i="17" a="1"/>
  <c r="I29" i="17" s="1"/>
  <c r="I46" i="17" a="1"/>
  <c r="I46" i="17" s="1"/>
  <c r="I58" i="17" a="1"/>
  <c r="I58" i="17" s="1"/>
  <c r="I24" i="17" a="1"/>
  <c r="I24" i="17" s="1"/>
  <c r="I38" i="17" a="1"/>
  <c r="I38" i="17" s="1"/>
  <c r="I63" i="17" a="1"/>
  <c r="I63" i="17" s="1"/>
  <c r="I81" i="17" a="1"/>
  <c r="I81" i="17" s="1"/>
  <c r="I40" i="17" a="1"/>
  <c r="I40" i="17" s="1"/>
  <c r="I74" i="17" a="1"/>
  <c r="I74" i="17" s="1"/>
  <c r="I95" i="17" a="1"/>
  <c r="I95" i="17" s="1"/>
  <c r="I111" i="17" a="1"/>
  <c r="I111" i="17" s="1"/>
  <c r="I151" i="17" a="1"/>
  <c r="I151" i="17" s="1"/>
  <c r="I170" i="17" a="1"/>
  <c r="I170" i="17" s="1"/>
  <c r="I70" i="17" a="1"/>
  <c r="I70" i="17" s="1"/>
  <c r="I123" i="17" a="1"/>
  <c r="I123" i="17" s="1"/>
  <c r="I130" i="17" a="1"/>
  <c r="I130" i="17" s="1"/>
  <c r="I138" i="17" a="1"/>
  <c r="I138" i="17" s="1"/>
  <c r="I10" i="19" a="1"/>
  <c r="I10" i="19" s="1"/>
  <c r="H159" i="19" a="1"/>
  <c r="H159" i="19" s="1"/>
  <c r="H193" i="18" a="1"/>
  <c r="H193" i="18" s="1"/>
  <c r="H173" i="18" a="1"/>
  <c r="H173" i="18" s="1"/>
  <c r="I87" i="18" a="1"/>
  <c r="I87" i="18" s="1"/>
  <c r="I161" i="18" a="1"/>
  <c r="I161" i="18" s="1"/>
  <c r="H159" i="18" a="1"/>
  <c r="H159" i="18" s="1"/>
  <c r="I165" i="18" a="1"/>
  <c r="I165" i="18" s="1"/>
  <c r="I171" i="18" a="1"/>
  <c r="I171" i="18" s="1"/>
  <c r="I153" i="18" a="1"/>
  <c r="I153" i="18" s="1"/>
  <c r="I132" i="18" a="1"/>
  <c r="I132" i="18" s="1"/>
  <c r="AJ114" i="1" s="1"/>
  <c r="H104" i="18" a="1"/>
  <c r="H104" i="18" s="1"/>
  <c r="H49" i="18" a="1"/>
  <c r="H49" i="18" s="1"/>
  <c r="I178" i="18" a="1"/>
  <c r="I178" i="18" s="1"/>
  <c r="I157" i="18" a="1"/>
  <c r="I157" i="18" s="1"/>
  <c r="H137" i="18" a="1"/>
  <c r="H137" i="18" s="1"/>
  <c r="H112" i="18" a="1"/>
  <c r="H112" i="18" s="1"/>
  <c r="H47" i="18" a="1"/>
  <c r="H47" i="18" s="1"/>
  <c r="I49" i="18" a="1"/>
  <c r="I49" i="18" s="1"/>
  <c r="I89" i="18" a="1"/>
  <c r="I89" i="18" s="1"/>
  <c r="I24" i="18" a="1"/>
  <c r="I24" i="18" s="1"/>
  <c r="I56" i="18" a="1"/>
  <c r="I56" i="18" s="1"/>
  <c r="I83" i="18" a="1"/>
  <c r="I83" i="18" s="1"/>
  <c r="I113" i="18" a="1"/>
  <c r="I113" i="18" s="1"/>
  <c r="I129" i="18" a="1"/>
  <c r="I129" i="18" s="1"/>
  <c r="I145" i="18" a="1"/>
  <c r="I145" i="18" s="1"/>
  <c r="I19" i="18" a="1"/>
  <c r="I19" i="18" s="1"/>
  <c r="I51" i="18" a="1"/>
  <c r="I51" i="18" s="1"/>
  <c r="I91" i="18" a="1"/>
  <c r="I91" i="18" s="1"/>
  <c r="AJ77" i="1" s="1"/>
  <c r="I186" i="18" a="1"/>
  <c r="I186" i="18" s="1"/>
  <c r="H17" i="18" a="1"/>
  <c r="H17" i="18" s="1"/>
  <c r="H44" i="18" a="1"/>
  <c r="H44" i="18" s="1"/>
  <c r="H73" i="18" a="1"/>
  <c r="H73" i="18" s="1"/>
  <c r="H94" i="18" a="1"/>
  <c r="H94" i="18" s="1"/>
  <c r="H106" i="18" a="1"/>
  <c r="H106" i="18" s="1"/>
  <c r="H115" i="18" a="1"/>
  <c r="H115" i="18" s="1"/>
  <c r="G115" i="18" s="1"/>
  <c r="H123" i="18" a="1"/>
  <c r="H123" i="18" s="1"/>
  <c r="G123" i="18" s="1"/>
  <c r="H31" i="18" a="1"/>
  <c r="H31" i="18" s="1"/>
  <c r="H48" i="18" a="1"/>
  <c r="H48" i="18" s="1"/>
  <c r="H61" i="18" a="1"/>
  <c r="H61" i="18" s="1"/>
  <c r="G61" i="18" s="1"/>
  <c r="H76" i="18" a="1"/>
  <c r="H76" i="18" s="1"/>
  <c r="H88" i="18" a="1"/>
  <c r="H88" i="18" s="1"/>
  <c r="H153" i="18" a="1"/>
  <c r="H153" i="18" s="1"/>
  <c r="H28" i="18" a="1"/>
  <c r="H28" i="18" s="1"/>
  <c r="H45" i="18" a="1"/>
  <c r="H45" i="18" s="1"/>
  <c r="H60" i="18" a="1"/>
  <c r="H60" i="18" s="1"/>
  <c r="H72" i="18" a="1"/>
  <c r="H72" i="18" s="1"/>
  <c r="H84" i="18" a="1"/>
  <c r="H84" i="18" s="1"/>
  <c r="H96" i="18" a="1"/>
  <c r="H96" i="18" s="1"/>
  <c r="H13" i="18" a="1"/>
  <c r="H13" i="18" s="1"/>
  <c r="H188" i="18" a="1"/>
  <c r="H188" i="18" s="1"/>
  <c r="H180" i="18" a="1"/>
  <c r="H180" i="18" s="1"/>
  <c r="H172" i="18" a="1"/>
  <c r="H172" i="18" s="1"/>
  <c r="H164" i="18" a="1"/>
  <c r="H164" i="18" s="1"/>
  <c r="H154" i="18" a="1"/>
  <c r="H154" i="18" s="1"/>
  <c r="H142" i="18" a="1"/>
  <c r="H142" i="18" s="1"/>
  <c r="H131" i="18" a="1"/>
  <c r="H131" i="18" s="1"/>
  <c r="I118" i="18" a="1"/>
  <c r="I118" i="18" s="1"/>
  <c r="H101" i="18" a="1"/>
  <c r="H101" i="18" s="1"/>
  <c r="I76" i="18" a="1"/>
  <c r="I76" i="18" s="1"/>
  <c r="I38" i="18" a="1"/>
  <c r="I38" i="18" s="1"/>
  <c r="H10" i="17" a="1"/>
  <c r="H10" i="17" s="1"/>
  <c r="H120" i="17" a="1"/>
  <c r="H120" i="17" s="1"/>
  <c r="I32" i="17" a="1"/>
  <c r="I32" i="17" s="1"/>
  <c r="I56" i="17" a="1"/>
  <c r="I56" i="17" s="1"/>
  <c r="I69" i="17" a="1"/>
  <c r="I69" i="17" s="1"/>
  <c r="I84" i="17" a="1"/>
  <c r="I84" i="17" s="1"/>
  <c r="I101" i="17" a="1"/>
  <c r="I101" i="17" s="1"/>
  <c r="I19" i="17" a="1"/>
  <c r="I19" i="17" s="1"/>
  <c r="I39" i="17" a="1"/>
  <c r="I39" i="17" s="1"/>
  <c r="I48" i="17" a="1"/>
  <c r="I48" i="17" s="1"/>
  <c r="I15" i="19" a="1"/>
  <c r="I15" i="19" s="1"/>
  <c r="H190" i="19" a="1"/>
  <c r="H190" i="19" s="1"/>
  <c r="H114" i="18" a="1"/>
  <c r="H114" i="18" s="1"/>
  <c r="H181" i="18" a="1"/>
  <c r="H181" i="18" s="1"/>
  <c r="I130" i="18" a="1"/>
  <c r="I130" i="18" s="1"/>
  <c r="H141" i="18" a="1"/>
  <c r="H141" i="18" s="1"/>
  <c r="I138" i="18" a="1"/>
  <c r="I138" i="18" s="1"/>
  <c r="I146" i="18" a="1"/>
  <c r="I146" i="18" s="1"/>
  <c r="H144" i="18" a="1"/>
  <c r="H144" i="18" s="1"/>
  <c r="I148" i="18" a="1"/>
  <c r="I148" i="18" s="1"/>
  <c r="H127" i="18" a="1"/>
  <c r="H127" i="18" s="1"/>
  <c r="H92" i="18" a="1"/>
  <c r="H92" i="18" s="1"/>
  <c r="H35" i="18" a="1"/>
  <c r="H35" i="18" s="1"/>
  <c r="I170" i="18" a="1"/>
  <c r="I170" i="18" s="1"/>
  <c r="I152" i="18" a="1"/>
  <c r="I152" i="18" s="1"/>
  <c r="H132" i="18" a="1"/>
  <c r="H132" i="18" s="1"/>
  <c r="I96" i="18" a="1"/>
  <c r="I96" i="18" s="1"/>
  <c r="I30" i="18" a="1"/>
  <c r="I30" i="18" s="1"/>
  <c r="I63" i="18" a="1"/>
  <c r="I63" i="18" s="1"/>
  <c r="I95" i="18" a="1"/>
  <c r="I95" i="18" s="1"/>
  <c r="I34" i="18" a="1"/>
  <c r="I34" i="18" s="1"/>
  <c r="I62" i="18" a="1"/>
  <c r="I62" i="18" s="1"/>
  <c r="I94" i="18" a="1"/>
  <c r="I94" i="18" s="1"/>
  <c r="I117" i="18" a="1"/>
  <c r="I117" i="18" s="1"/>
  <c r="I133" i="18" a="1"/>
  <c r="I133" i="18" s="1"/>
  <c r="I149" i="18" a="1"/>
  <c r="I149" i="18" s="1"/>
  <c r="I29" i="18" a="1"/>
  <c r="I29" i="18" s="1"/>
  <c r="AJ24" i="1" s="1"/>
  <c r="I64" i="18" a="1"/>
  <c r="I64" i="18" s="1"/>
  <c r="I102" i="18" a="1"/>
  <c r="I102" i="18" s="1"/>
  <c r="AJ87" i="1" s="1"/>
  <c r="I180" i="18" a="1"/>
  <c r="I180" i="18" s="1"/>
  <c r="H24" i="18" a="1"/>
  <c r="H24" i="18" s="1"/>
  <c r="H54" i="18" a="1"/>
  <c r="H54" i="18" s="1"/>
  <c r="H77" i="18" a="1"/>
  <c r="H77" i="18" s="1"/>
  <c r="H97" i="18" a="1"/>
  <c r="H97" i="18" s="1"/>
  <c r="H109" i="18" a="1"/>
  <c r="H109" i="18" s="1"/>
  <c r="H117" i="18" a="1"/>
  <c r="H117" i="18" s="1"/>
  <c r="H19" i="18" a="1"/>
  <c r="H19" i="18" s="1"/>
  <c r="H33" i="18" a="1"/>
  <c r="H33" i="18" s="1"/>
  <c r="H51" i="18" a="1"/>
  <c r="H51" i="18" s="1"/>
  <c r="H64" i="18" a="1"/>
  <c r="H64" i="18" s="1"/>
  <c r="H79" i="18" a="1"/>
  <c r="H79" i="18" s="1"/>
  <c r="H91" i="18" a="1"/>
  <c r="H91" i="18" s="1"/>
  <c r="H18" i="18" a="1"/>
  <c r="H18" i="18" s="1"/>
  <c r="H38" i="18" a="1"/>
  <c r="H38" i="18" s="1"/>
  <c r="H50" i="18" a="1"/>
  <c r="H50" i="18" s="1"/>
  <c r="H63" i="18" a="1"/>
  <c r="H63" i="18" s="1"/>
  <c r="H75" i="18" a="1"/>
  <c r="H75" i="18" s="1"/>
  <c r="H87" i="18" a="1"/>
  <c r="H87" i="18" s="1"/>
  <c r="H99" i="18" a="1"/>
  <c r="H99" i="18" s="1"/>
  <c r="I11" i="18" a="1"/>
  <c r="I11" i="18" s="1"/>
  <c r="H194" i="18" a="1"/>
  <c r="H194" i="18" s="1"/>
  <c r="H186" i="18" a="1"/>
  <c r="H186" i="18" s="1"/>
  <c r="H178" i="18" a="1"/>
  <c r="H178" i="18" s="1"/>
  <c r="H170" i="18" a="1"/>
  <c r="H170" i="18" s="1"/>
  <c r="H162" i="18" a="1"/>
  <c r="H162" i="18" s="1"/>
  <c r="H150" i="18" a="1"/>
  <c r="H150" i="18" s="1"/>
  <c r="H139" i="18" a="1"/>
  <c r="H139" i="18" s="1"/>
  <c r="I128" i="18" a="1"/>
  <c r="I128" i="18" s="1"/>
  <c r="I114" i="18" a="1"/>
  <c r="I114" i="18" s="1"/>
  <c r="H95" i="18" a="1"/>
  <c r="H95" i="18" s="1"/>
  <c r="H71" i="18" a="1"/>
  <c r="H71" i="18" s="1"/>
  <c r="H32" i="18" a="1"/>
  <c r="H32" i="18" s="1"/>
  <c r="I183" i="17" a="1"/>
  <c r="I183" i="17" s="1"/>
  <c r="I17" i="17" a="1"/>
  <c r="I17" i="17" s="1"/>
  <c r="I36" i="17" a="1"/>
  <c r="I36" i="17" s="1"/>
  <c r="AH30" i="1" s="1"/>
  <c r="I59" i="17" a="1"/>
  <c r="I59" i="17" s="1"/>
  <c r="I72" i="17" a="1"/>
  <c r="I72" i="17" s="1"/>
  <c r="I94" i="17" a="1"/>
  <c r="I94" i="17" s="1"/>
  <c r="I104" i="17" a="1"/>
  <c r="I104" i="17" s="1"/>
  <c r="I22" i="17" a="1"/>
  <c r="I22" i="17" s="1"/>
  <c r="AH17" i="1" s="1"/>
  <c r="I42" i="17" a="1"/>
  <c r="I42" i="17" s="1"/>
  <c r="I52" i="17" a="1"/>
  <c r="I52" i="17" s="1"/>
  <c r="I71" i="17" a="1"/>
  <c r="I71" i="17" s="1"/>
  <c r="I89" i="17" a="1"/>
  <c r="I89" i="17" s="1"/>
  <c r="I34" i="17" a="1"/>
  <c r="I34" i="17" s="1"/>
  <c r="I55" i="17" a="1"/>
  <c r="I55" i="17" s="1"/>
  <c r="I67" i="17" a="1"/>
  <c r="I67" i="17" s="1"/>
  <c r="I21" i="17" a="1"/>
  <c r="I21" i="17" s="1"/>
  <c r="I51" i="17" a="1"/>
  <c r="I51" i="17" s="1"/>
  <c r="I91" i="17" a="1"/>
  <c r="I91" i="17" s="1"/>
  <c r="I102" i="17" a="1"/>
  <c r="I102" i="17" s="1"/>
  <c r="I120" i="17" a="1"/>
  <c r="I120" i="17" s="1"/>
  <c r="I162" i="17" a="1"/>
  <c r="I162" i="17" s="1"/>
  <c r="I176" i="17" a="1"/>
  <c r="I176" i="17" s="1"/>
  <c r="I47" i="17" a="1"/>
  <c r="I47" i="17" s="1"/>
  <c r="I114" i="17" a="1"/>
  <c r="I114" i="17" s="1"/>
  <c r="I128" i="17" a="1"/>
  <c r="I128" i="17" s="1"/>
  <c r="I134" i="17" a="1"/>
  <c r="I134" i="17" s="1"/>
  <c r="I142" i="17" a="1"/>
  <c r="I142" i="17" s="1"/>
  <c r="I150" i="17" a="1"/>
  <c r="I150" i="17" s="1"/>
  <c r="I191" i="19" a="1"/>
  <c r="I191" i="19" s="1"/>
  <c r="H180" i="19" a="1"/>
  <c r="H180" i="19" s="1"/>
  <c r="I157" i="19" a="1"/>
  <c r="I157" i="19" s="1"/>
  <c r="H191" i="18" a="1"/>
  <c r="H191" i="18" s="1"/>
  <c r="H118" i="18" a="1"/>
  <c r="H118" i="18" s="1"/>
  <c r="I193" i="18" a="1"/>
  <c r="I193" i="18" s="1"/>
  <c r="I191" i="18" a="1"/>
  <c r="I191" i="18" s="1"/>
  <c r="H20" i="18" a="1"/>
  <c r="H20" i="18" s="1"/>
  <c r="H163" i="18" a="1"/>
  <c r="H163" i="18" s="1"/>
  <c r="H143" i="18" a="1"/>
  <c r="H143" i="18" s="1"/>
  <c r="I120" i="18" a="1"/>
  <c r="I120" i="18" s="1"/>
  <c r="H74" i="18" a="1"/>
  <c r="H74" i="18" s="1"/>
  <c r="I21" i="18" a="1"/>
  <c r="I21" i="18" s="1"/>
  <c r="I166" i="18" a="1"/>
  <c r="I166" i="18" s="1"/>
  <c r="H148" i="18" a="1"/>
  <c r="H148" i="18" s="1"/>
  <c r="I126" i="18" a="1"/>
  <c r="I126" i="18" s="1"/>
  <c r="I72" i="18" a="1"/>
  <c r="I72" i="18" s="1"/>
  <c r="I35" i="18" a="1"/>
  <c r="I35" i="18" s="1"/>
  <c r="I68" i="18" a="1"/>
  <c r="I68" i="18" s="1"/>
  <c r="I104" i="18" a="1"/>
  <c r="I104" i="18" s="1"/>
  <c r="I121" i="18" a="1"/>
  <c r="I121" i="18" s="1"/>
  <c r="I70" i="18" a="1"/>
  <c r="I70" i="18" s="1"/>
  <c r="H29" i="18" a="1"/>
  <c r="H29" i="18" s="1"/>
  <c r="H111" i="18" a="1"/>
  <c r="H111" i="18" s="1"/>
  <c r="H53" i="18" a="1"/>
  <c r="H53" i="18" s="1"/>
  <c r="H23" i="18" a="1"/>
  <c r="H23" i="18" s="1"/>
  <c r="H78" i="18" a="1"/>
  <c r="H78" i="18" s="1"/>
  <c r="H192" i="18" a="1"/>
  <c r="H192" i="18" s="1"/>
  <c r="I159" i="18" a="1"/>
  <c r="I159" i="18" s="1"/>
  <c r="I110" i="18" a="1"/>
  <c r="I110" i="18" s="1"/>
  <c r="I161" i="17" a="1"/>
  <c r="I161" i="17" s="1"/>
  <c r="I79" i="17" a="1"/>
  <c r="I79" i="17" s="1"/>
  <c r="I28" i="17" a="1"/>
  <c r="I28" i="17" s="1"/>
  <c r="I75" i="17" a="1"/>
  <c r="I75" i="17" s="1"/>
  <c r="I31" i="17" a="1"/>
  <c r="I31" i="17" s="1"/>
  <c r="I100" i="17" a="1"/>
  <c r="I100" i="17" s="1"/>
  <c r="I12" i="17" a="1"/>
  <c r="I12" i="17" s="1"/>
  <c r="I166" i="17" a="1"/>
  <c r="I166" i="17" s="1"/>
  <c r="I30" i="17" a="1"/>
  <c r="I30" i="17" s="1"/>
  <c r="I103" i="17" a="1"/>
  <c r="I103" i="17" s="1"/>
  <c r="I127" i="17" a="1"/>
  <c r="I127" i="17" s="1"/>
  <c r="I139" i="17" a="1"/>
  <c r="I139" i="17" s="1"/>
  <c r="I154" i="17" a="1"/>
  <c r="I154" i="17" s="1"/>
  <c r="I168" i="17" a="1"/>
  <c r="I168" i="17" s="1"/>
  <c r="I54" i="17" a="1"/>
  <c r="I54" i="17" s="1"/>
  <c r="I88" i="17" a="1"/>
  <c r="I88" i="17" s="1"/>
  <c r="I109" i="17" a="1"/>
  <c r="I109" i="17" s="1"/>
  <c r="I126" i="17" a="1"/>
  <c r="I126" i="17" s="1"/>
  <c r="I191" i="17" a="1"/>
  <c r="I191" i="17" s="1"/>
  <c r="I165" i="17" a="1"/>
  <c r="I165" i="17" s="1"/>
  <c r="H124" i="17" a="1"/>
  <c r="H124" i="17" s="1"/>
  <c r="H86" i="17" a="1"/>
  <c r="H86" i="17" s="1"/>
  <c r="I171" i="17" a="1"/>
  <c r="I171" i="17" s="1"/>
  <c r="H143" i="17" a="1"/>
  <c r="H143" i="17" s="1"/>
  <c r="I112" i="17" a="1"/>
  <c r="I112" i="17" s="1"/>
  <c r="H12" i="17" a="1"/>
  <c r="H12" i="17" s="1"/>
  <c r="I156" i="17" a="1"/>
  <c r="I156" i="17" s="1"/>
  <c r="H110" i="17" a="1"/>
  <c r="H110" i="17" s="1"/>
  <c r="I186" i="17" a="1"/>
  <c r="I186" i="17" s="1"/>
  <c r="H165" i="17" a="1"/>
  <c r="H165" i="17" s="1"/>
  <c r="I141" i="17" a="1"/>
  <c r="I141" i="17" s="1"/>
  <c r="I33" i="17" a="1"/>
  <c r="I33" i="17" s="1"/>
  <c r="H177" i="17" a="1"/>
  <c r="H177" i="17" s="1"/>
  <c r="H169" i="17" a="1"/>
  <c r="H169" i="17" s="1"/>
  <c r="H156" i="17" a="1"/>
  <c r="H156" i="17" s="1"/>
  <c r="H140" i="17" a="1"/>
  <c r="H140" i="17" s="1"/>
  <c r="H121" i="17" a="1"/>
  <c r="H121" i="17" s="1"/>
  <c r="H107" i="17" a="1"/>
  <c r="H107" i="17" s="1"/>
  <c r="H61" i="17" a="1"/>
  <c r="H61" i="17" s="1"/>
  <c r="H149" i="17" a="1"/>
  <c r="H149" i="17" s="1"/>
  <c r="H133" i="17" a="1"/>
  <c r="H133" i="17" s="1"/>
  <c r="H117" i="17" a="1"/>
  <c r="H117" i="17" s="1"/>
  <c r="H101" i="17" a="1"/>
  <c r="H101" i="17" s="1"/>
  <c r="H22" i="17" a="1"/>
  <c r="H22" i="17" s="1"/>
  <c r="H42" i="17" a="1"/>
  <c r="H42" i="17" s="1"/>
  <c r="H55" i="17" a="1"/>
  <c r="H55" i="17" s="1"/>
  <c r="H71" i="17" a="1"/>
  <c r="H71" i="17" s="1"/>
  <c r="H89" i="17" a="1"/>
  <c r="H89" i="17" s="1"/>
  <c r="H103" i="17" a="1"/>
  <c r="H103" i="17" s="1"/>
  <c r="H27" i="17" a="1"/>
  <c r="H27" i="17" s="1"/>
  <c r="H74" i="17" a="1"/>
  <c r="H74" i="17" s="1"/>
  <c r="H20" i="17" a="1"/>
  <c r="H20" i="17" s="1"/>
  <c r="H33" i="17" a="1"/>
  <c r="H33" i="17" s="1"/>
  <c r="H47" i="17" a="1"/>
  <c r="H47" i="17" s="1"/>
  <c r="H59" i="17" a="1"/>
  <c r="H59" i="17" s="1"/>
  <c r="H70" i="17" a="1"/>
  <c r="H70" i="17" s="1"/>
  <c r="H17" i="17" a="1"/>
  <c r="H17" i="17" s="1"/>
  <c r="H194" i="17" a="1"/>
  <c r="H194" i="17" s="1"/>
  <c r="H186" i="17" a="1"/>
  <c r="H186" i="17" s="1"/>
  <c r="H170" i="17" a="1"/>
  <c r="H170" i="17" s="1"/>
  <c r="H142" i="17" a="1"/>
  <c r="H142" i="17" s="1"/>
  <c r="H123" i="17" a="1"/>
  <c r="H123" i="17" s="1"/>
  <c r="H186" i="14" a="1"/>
  <c r="H186" i="14" s="1"/>
  <c r="H134" i="14" a="1"/>
  <c r="H134" i="14" s="1"/>
  <c r="I39" i="18" a="1"/>
  <c r="I39" i="18" s="1"/>
  <c r="I137" i="18" a="1"/>
  <c r="I137" i="18" s="1"/>
  <c r="I106" i="18" a="1"/>
  <c r="I106" i="18" s="1"/>
  <c r="H56" i="18" a="1"/>
  <c r="H56" i="18" s="1"/>
  <c r="H119" i="18" a="1"/>
  <c r="H119" i="18" s="1"/>
  <c r="H67" i="18" a="1"/>
  <c r="H67" i="18" s="1"/>
  <c r="H40" i="18" a="1"/>
  <c r="H40" i="18" s="1"/>
  <c r="H90" i="18" a="1"/>
  <c r="H90" i="18" s="1"/>
  <c r="H184" i="18" a="1"/>
  <c r="H184" i="18" s="1"/>
  <c r="H147" i="18" a="1"/>
  <c r="H147" i="18" s="1"/>
  <c r="H89" i="18" a="1"/>
  <c r="H89" i="18" s="1"/>
  <c r="I23" i="17" a="1"/>
  <c r="I23" i="17" s="1"/>
  <c r="I97" i="17" a="1"/>
  <c r="I97" i="17" s="1"/>
  <c r="I43" i="17" a="1"/>
  <c r="I43" i="17" s="1"/>
  <c r="I35" i="17" a="1"/>
  <c r="I35" i="17" s="1"/>
  <c r="I78" i="17" a="1"/>
  <c r="I78" i="17" s="1"/>
  <c r="I57" i="17" a="1"/>
  <c r="I57" i="17" s="1"/>
  <c r="I107" i="17" a="1"/>
  <c r="I107" i="17" s="1"/>
  <c r="I174" i="17" a="1"/>
  <c r="I174" i="17" s="1"/>
  <c r="I65" i="17" a="1"/>
  <c r="I65" i="17" s="1"/>
  <c r="I129" i="17" a="1"/>
  <c r="I129" i="17" s="1"/>
  <c r="I143" i="17" a="1"/>
  <c r="I143" i="17" s="1"/>
  <c r="I155" i="17" a="1"/>
  <c r="I155" i="17" s="1"/>
  <c r="I172" i="17" a="1"/>
  <c r="I172" i="17" s="1"/>
  <c r="I77" i="17" a="1"/>
  <c r="I77" i="17" s="1"/>
  <c r="I90" i="17" a="1"/>
  <c r="I90" i="17" s="1"/>
  <c r="I113" i="17" a="1"/>
  <c r="I113" i="17" s="1"/>
  <c r="I10" i="17" a="1"/>
  <c r="I10" i="17" s="1"/>
  <c r="I187" i="17" a="1"/>
  <c r="I187" i="17" s="1"/>
  <c r="I160" i="17" a="1"/>
  <c r="I160" i="17" s="1"/>
  <c r="H139" i="17" a="1"/>
  <c r="H139" i="17" s="1"/>
  <c r="H114" i="17" a="1"/>
  <c r="H114" i="17" s="1"/>
  <c r="H68" i="17" a="1"/>
  <c r="H68" i="17" s="1"/>
  <c r="I175" i="17" a="1"/>
  <c r="I175" i="17" s="1"/>
  <c r="I13" i="17" a="1"/>
  <c r="I13" i="17" s="1"/>
  <c r="H159" i="17" a="1"/>
  <c r="H159" i="17" s="1"/>
  <c r="I92" i="17" a="1"/>
  <c r="I92" i="17" s="1"/>
  <c r="I145" i="17" a="1"/>
  <c r="I145" i="17" s="1"/>
  <c r="H104" i="17" a="1"/>
  <c r="H104" i="17" s="1"/>
  <c r="H36" i="17" a="1"/>
  <c r="H36" i="17" s="1"/>
  <c r="I164" i="17" a="1"/>
  <c r="I164" i="17" s="1"/>
  <c r="H153" i="17" a="1"/>
  <c r="H153" i="17" s="1"/>
  <c r="H191" i="17" a="1"/>
  <c r="H191" i="17" s="1"/>
  <c r="G191" i="17" s="1"/>
  <c r="I15" i="17" a="1"/>
  <c r="I15" i="17" s="1"/>
  <c r="I185" i="17" a="1"/>
  <c r="I185" i="17" s="1"/>
  <c r="I157" i="17" a="1"/>
  <c r="I157" i="17" s="1"/>
  <c r="I136" i="17" a="1"/>
  <c r="I136" i="17" s="1"/>
  <c r="H91" i="17" a="1"/>
  <c r="H91" i="17" s="1"/>
  <c r="G91" i="17" s="1"/>
  <c r="H183" i="17" a="1"/>
  <c r="H183" i="17" s="1"/>
  <c r="H175" i="17" a="1"/>
  <c r="H175" i="17" s="1"/>
  <c r="H167" i="17" a="1"/>
  <c r="H167" i="17" s="1"/>
  <c r="H152" i="17" a="1"/>
  <c r="H152" i="17" s="1"/>
  <c r="H136" i="17" a="1"/>
  <c r="H136" i="17" s="1"/>
  <c r="H102" i="17" a="1"/>
  <c r="H102" i="17" s="1"/>
  <c r="H49" i="17" a="1"/>
  <c r="H49" i="17" s="1"/>
  <c r="H145" i="17" a="1"/>
  <c r="H145" i="17" s="1"/>
  <c r="H126" i="17" a="1"/>
  <c r="H126" i="17" s="1"/>
  <c r="H112" i="17" a="1"/>
  <c r="H112" i="17" s="1"/>
  <c r="H94" i="17" a="1"/>
  <c r="H94" i="17" s="1"/>
  <c r="H28" i="17" a="1"/>
  <c r="H28" i="17" s="1"/>
  <c r="H46" i="17" a="1"/>
  <c r="H46" i="17" s="1"/>
  <c r="H58" i="17" a="1"/>
  <c r="H58" i="17" s="1"/>
  <c r="H75" i="17" a="1"/>
  <c r="H75" i="17" s="1"/>
  <c r="H93" i="17" a="1"/>
  <c r="H93" i="17" s="1"/>
  <c r="H18" i="17" a="1"/>
  <c r="H18" i="17" s="1"/>
  <c r="H34" i="17" a="1"/>
  <c r="H34" i="17" s="1"/>
  <c r="H51" i="17" a="1"/>
  <c r="H51" i="17" s="1"/>
  <c r="H81" i="17" a="1"/>
  <c r="H81" i="17" s="1"/>
  <c r="H23" i="17" a="1"/>
  <c r="H23" i="17" s="1"/>
  <c r="H37" i="17" a="1"/>
  <c r="H37" i="17" s="1"/>
  <c r="H50" i="17" a="1"/>
  <c r="H50" i="17" s="1"/>
  <c r="H62" i="17" a="1"/>
  <c r="H62" i="17" s="1"/>
  <c r="H25" i="17" a="1"/>
  <c r="H25" i="17" s="1"/>
  <c r="H184" i="17" a="1"/>
  <c r="H184" i="17" s="1"/>
  <c r="H176" i="17" a="1"/>
  <c r="H176" i="17" s="1"/>
  <c r="H168" i="17" a="1"/>
  <c r="H168" i="17" s="1"/>
  <c r="H154" i="17" a="1"/>
  <c r="H154" i="17" s="1"/>
  <c r="G154" i="17" s="1"/>
  <c r="H138" i="17" a="1"/>
  <c r="H138" i="17" s="1"/>
  <c r="H119" i="17" a="1"/>
  <c r="H119" i="17" s="1"/>
  <c r="H97" i="17" a="1"/>
  <c r="H97" i="17" s="1"/>
  <c r="H29" i="17" a="1"/>
  <c r="H29" i="17" s="1"/>
  <c r="G29" i="17" s="1"/>
  <c r="I73" i="18" a="1"/>
  <c r="I73" i="18" s="1"/>
  <c r="I154" i="18" a="1"/>
  <c r="I154" i="18" s="1"/>
  <c r="I172" i="18" a="1"/>
  <c r="I172" i="18" s="1"/>
  <c r="H80" i="18" a="1"/>
  <c r="H80" i="18" s="1"/>
  <c r="H21" i="18" a="1"/>
  <c r="H21" i="18" s="1"/>
  <c r="H82" i="18" a="1"/>
  <c r="H82" i="18" s="1"/>
  <c r="H55" i="18" a="1"/>
  <c r="H55" i="18" s="1"/>
  <c r="G55" i="18" s="1"/>
  <c r="I15" i="18" a="1"/>
  <c r="I15" i="18" s="1"/>
  <c r="H176" i="18" a="1"/>
  <c r="H176" i="18" s="1"/>
  <c r="I136" i="18" a="1"/>
  <c r="I136" i="18" s="1"/>
  <c r="H65" i="18" a="1"/>
  <c r="H65" i="18" s="1"/>
  <c r="I37" i="17" a="1"/>
  <c r="I37" i="17" s="1"/>
  <c r="I86" i="17" a="1"/>
  <c r="I86" i="17" s="1"/>
  <c r="I41" i="17" a="1"/>
  <c r="I41" i="17" s="1"/>
  <c r="I20" i="17" a="1"/>
  <c r="I20" i="17" s="1"/>
  <c r="I80" i="17" a="1"/>
  <c r="I80" i="17" s="1"/>
  <c r="AH69" i="1" s="1"/>
  <c r="I115" i="17" a="1"/>
  <c r="I115" i="17" s="1"/>
  <c r="I16" i="17" a="1"/>
  <c r="I16" i="17" s="1"/>
  <c r="I180" i="17" a="1"/>
  <c r="I180" i="17" s="1"/>
  <c r="I87" i="17" a="1"/>
  <c r="I87" i="17" s="1"/>
  <c r="I110" i="17" a="1"/>
  <c r="I110" i="17" s="1"/>
  <c r="I131" i="17" a="1"/>
  <c r="I131" i="17" s="1"/>
  <c r="I146" i="17" a="1"/>
  <c r="I146" i="17" s="1"/>
  <c r="I159" i="17" a="1"/>
  <c r="I159" i="17" s="1"/>
  <c r="I82" i="17" a="1"/>
  <c r="I82" i="17" s="1"/>
  <c r="I96" i="17" a="1"/>
  <c r="I96" i="17" s="1"/>
  <c r="I11" i="17" a="1"/>
  <c r="I11" i="17" s="1"/>
  <c r="I181" i="17" a="1"/>
  <c r="I181" i="17" s="1"/>
  <c r="H155" i="17" a="1"/>
  <c r="H155" i="17" s="1"/>
  <c r="I133" i="17" a="1"/>
  <c r="I133" i="17" s="1"/>
  <c r="I108" i="17" a="1"/>
  <c r="I108" i="17" s="1"/>
  <c r="I44" i="17" a="1"/>
  <c r="I44" i="17" s="1"/>
  <c r="H151" i="17" a="1"/>
  <c r="H151" i="17" s="1"/>
  <c r="I190" i="17" a="1"/>
  <c r="I190" i="17" s="1"/>
  <c r="I153" i="17" a="1"/>
  <c r="I153" i="17" s="1"/>
  <c r="I132" i="17" a="1"/>
  <c r="I132" i="17" s="1"/>
  <c r="H83" i="17" a="1"/>
  <c r="H83" i="17" s="1"/>
  <c r="I188" i="17" a="1"/>
  <c r="I188" i="17" s="1"/>
  <c r="H135" i="17" a="1"/>
  <c r="H135" i="17" s="1"/>
  <c r="I50" i="17" a="1"/>
  <c r="I50" i="17" s="1"/>
  <c r="H16" i="17" a="1"/>
  <c r="H16" i="17" s="1"/>
  <c r="H157" i="17" a="1"/>
  <c r="H157" i="17" s="1"/>
  <c r="H185" i="17" a="1"/>
  <c r="H185" i="17" s="1"/>
  <c r="H13" i="17" a="1"/>
  <c r="H13" i="17" s="1"/>
  <c r="I177" i="17" a="1"/>
  <c r="I177" i="17" s="1"/>
  <c r="I152" i="17" a="1"/>
  <c r="I152" i="17" s="1"/>
  <c r="H131" i="17" a="1"/>
  <c r="H131" i="17" s="1"/>
  <c r="H79" i="17" a="1"/>
  <c r="H79" i="17" s="1"/>
  <c r="H181" i="17" a="1"/>
  <c r="H181" i="17" s="1"/>
  <c r="H173" i="17" a="1"/>
  <c r="H173" i="17" s="1"/>
  <c r="H164" i="17" a="1"/>
  <c r="H164" i="17" s="1"/>
  <c r="H148" i="17" a="1"/>
  <c r="H148" i="17" s="1"/>
  <c r="H132" i="17" a="1"/>
  <c r="H132" i="17" s="1"/>
  <c r="H115" i="17" a="1"/>
  <c r="H115" i="17" s="1"/>
  <c r="H43" i="17" a="1"/>
  <c r="H43" i="17" s="1"/>
  <c r="H141" i="17" a="1"/>
  <c r="H141" i="17" s="1"/>
  <c r="H122" i="17" a="1"/>
  <c r="H122" i="17" s="1"/>
  <c r="H108" i="17" a="1"/>
  <c r="H108" i="17" s="1"/>
  <c r="H92" i="17" a="1"/>
  <c r="H92" i="17" s="1"/>
  <c r="H31" i="17" a="1"/>
  <c r="H31" i="17" s="1"/>
  <c r="G31" i="17" s="1"/>
  <c r="H48" i="17" a="1"/>
  <c r="H48" i="17" s="1"/>
  <c r="H63" i="17" a="1"/>
  <c r="H63" i="17" s="1"/>
  <c r="H78" i="17" a="1"/>
  <c r="H78" i="17" s="1"/>
  <c r="G78" i="17" s="1"/>
  <c r="H96" i="17" a="1"/>
  <c r="H96" i="17" s="1"/>
  <c r="H21" i="17" a="1"/>
  <c r="H21" i="17" s="1"/>
  <c r="H38" i="17" a="1"/>
  <c r="H38" i="17" s="1"/>
  <c r="H60" i="17" a="1"/>
  <c r="H60" i="17" s="1"/>
  <c r="H85" i="17" a="1"/>
  <c r="H85" i="17" s="1"/>
  <c r="H26" i="17" a="1"/>
  <c r="H26" i="17" s="1"/>
  <c r="H40" i="17" a="1"/>
  <c r="H40" i="17" s="1"/>
  <c r="H54" i="17" a="1"/>
  <c r="H54" i="17" s="1"/>
  <c r="H65" i="17" a="1"/>
  <c r="H65" i="17" s="1"/>
  <c r="H77" i="17" a="1"/>
  <c r="H77" i="17" s="1"/>
  <c r="H11" i="17" a="1"/>
  <c r="H11" i="17" s="1"/>
  <c r="H190" i="17" a="1"/>
  <c r="H190" i="17" s="1"/>
  <c r="H174" i="17" a="1"/>
  <c r="H174" i="17" s="1"/>
  <c r="H166" i="17" a="1"/>
  <c r="H166" i="17" s="1"/>
  <c r="H150" i="17" a="1"/>
  <c r="H150" i="17" s="1"/>
  <c r="H134" i="17" a="1"/>
  <c r="H134" i="17" s="1"/>
  <c r="G134" i="17" s="1"/>
  <c r="H113" i="17" a="1"/>
  <c r="H113" i="17" s="1"/>
  <c r="H87" i="17" a="1"/>
  <c r="H87" i="17" s="1"/>
  <c r="H13" i="14" a="1"/>
  <c r="H13" i="14" s="1"/>
  <c r="G13" i="14" s="1"/>
  <c r="H170" i="14" a="1"/>
  <c r="H170" i="14" s="1"/>
  <c r="G170" i="14" s="1"/>
  <c r="I18" i="14" a="1"/>
  <c r="I18" i="14" s="1"/>
  <c r="AG13" i="1" s="1"/>
  <c r="I42" i="14" a="1"/>
  <c r="I42" i="14" s="1"/>
  <c r="I98" i="18" a="1"/>
  <c r="I98" i="18" s="1"/>
  <c r="I33" i="18" a="1"/>
  <c r="I33" i="18" s="1"/>
  <c r="H100" i="18" a="1"/>
  <c r="H100" i="18" s="1"/>
  <c r="H36" i="18" a="1"/>
  <c r="H36" i="18" s="1"/>
  <c r="H102" i="18" a="1"/>
  <c r="H102" i="18" s="1"/>
  <c r="H66" i="18" a="1"/>
  <c r="H66" i="18" s="1"/>
  <c r="I10" i="18" a="1"/>
  <c r="I10" i="18" s="1"/>
  <c r="H168" i="18" a="1"/>
  <c r="H168" i="18" s="1"/>
  <c r="H126" i="18" a="1"/>
  <c r="H126" i="18" s="1"/>
  <c r="I25" i="18" a="1"/>
  <c r="I25" i="18" s="1"/>
  <c r="AJ20" i="1" s="1"/>
  <c r="I61" i="17" a="1"/>
  <c r="I61" i="17" s="1"/>
  <c r="I18" i="17" a="1"/>
  <c r="I18" i="17" s="1"/>
  <c r="I60" i="17" a="1"/>
  <c r="I60" i="17" s="1"/>
  <c r="AH51" i="1" s="1"/>
  <c r="I26" i="17" a="1"/>
  <c r="I26" i="17" s="1"/>
  <c r="AH21" i="1" s="1"/>
  <c r="I93" i="17" a="1"/>
  <c r="I93" i="17" s="1"/>
  <c r="I124" i="17" a="1"/>
  <c r="I124" i="17" s="1"/>
  <c r="I119" i="17" a="1"/>
  <c r="I119" i="17" s="1"/>
  <c r="I135" i="17" a="1"/>
  <c r="I135" i="17" s="1"/>
  <c r="I147" i="17" a="1"/>
  <c r="I147" i="17" s="1"/>
  <c r="I184" i="17" a="1"/>
  <c r="I184" i="17" s="1"/>
  <c r="I85" i="17" a="1"/>
  <c r="I85" i="17" s="1"/>
  <c r="I105" i="17" a="1"/>
  <c r="I105" i="17" s="1"/>
  <c r="I122" i="17" a="1"/>
  <c r="I122" i="17" s="1"/>
  <c r="I9" i="17" a="1"/>
  <c r="I9" i="17" s="1"/>
  <c r="I173" i="17" a="1"/>
  <c r="I173" i="17" s="1"/>
  <c r="I149" i="17" a="1"/>
  <c r="I149" i="17" s="1"/>
  <c r="H130" i="17" a="1"/>
  <c r="H130" i="17" s="1"/>
  <c r="I167" i="17" a="1"/>
  <c r="I167" i="17" s="1"/>
  <c r="H161" i="17" a="1"/>
  <c r="H161" i="17" s="1"/>
  <c r="H56" i="17" a="1"/>
  <c r="H56" i="17" s="1"/>
  <c r="H52" i="17" a="1"/>
  <c r="H52" i="17" s="1"/>
  <c r="H24" i="17" a="1"/>
  <c r="H24" i="17" s="1"/>
  <c r="H88" i="17" a="1"/>
  <c r="H88" i="17" s="1"/>
  <c r="H69" i="17" a="1"/>
  <c r="H69" i="17" s="1"/>
  <c r="H146" i="17" a="1"/>
  <c r="H146" i="17" s="1"/>
  <c r="H84" i="17" a="1"/>
  <c r="H84" i="17" s="1"/>
  <c r="H162" i="14" a="1"/>
  <c r="H162" i="14" s="1"/>
  <c r="I79" i="14" a="1"/>
  <c r="I79" i="14" s="1"/>
  <c r="I87" i="14" a="1"/>
  <c r="I87" i="14" s="1"/>
  <c r="I95" i="14" a="1"/>
  <c r="I95" i="14" s="1"/>
  <c r="AG81" i="1" s="1"/>
  <c r="I103" i="14" a="1"/>
  <c r="I103" i="14" s="1"/>
  <c r="I41" i="14" a="1"/>
  <c r="I41" i="14" s="1"/>
  <c r="AG35" i="1" s="1"/>
  <c r="I104" i="14" a="1"/>
  <c r="I104" i="14" s="1"/>
  <c r="I120" i="14" a="1"/>
  <c r="I120" i="14" s="1"/>
  <c r="AG105" i="1" s="1"/>
  <c r="I184" i="14" a="1"/>
  <c r="I184" i="14" s="1"/>
  <c r="I9" i="14" a="1"/>
  <c r="I9" i="14" s="1"/>
  <c r="I161" i="14" a="1"/>
  <c r="I161" i="14" s="1"/>
  <c r="H192" i="14" a="1"/>
  <c r="H192" i="14" s="1"/>
  <c r="G192" i="14" s="1"/>
  <c r="H160" i="14" a="1"/>
  <c r="H160" i="14" s="1"/>
  <c r="H126" i="14" a="1"/>
  <c r="H126" i="14" s="1"/>
  <c r="H174" i="14" a="1"/>
  <c r="H174" i="14" s="1"/>
  <c r="G174" i="14" s="1"/>
  <c r="H172" i="14" a="1"/>
  <c r="H172" i="14" s="1"/>
  <c r="H58" i="14" a="1"/>
  <c r="H58" i="14" s="1"/>
  <c r="G58" i="14" s="1"/>
  <c r="H26" i="14" a="1"/>
  <c r="H26" i="14" s="1"/>
  <c r="G26" i="14" s="1"/>
  <c r="H69" i="14" a="1"/>
  <c r="H69" i="14" s="1"/>
  <c r="H77" i="14" a="1"/>
  <c r="H77" i="14" s="1"/>
  <c r="H85" i="14" a="1"/>
  <c r="H85" i="14" s="1"/>
  <c r="G85" i="14" s="1"/>
  <c r="H93" i="14" a="1"/>
  <c r="H93" i="14" s="1"/>
  <c r="H101" i="14" a="1"/>
  <c r="H101" i="14" s="1"/>
  <c r="H109" i="14" a="1"/>
  <c r="H109" i="14" s="1"/>
  <c r="H117" i="14" a="1"/>
  <c r="H117" i="14" s="1"/>
  <c r="H143" i="14" a="1"/>
  <c r="H143" i="14" s="1"/>
  <c r="H19" i="14" a="1"/>
  <c r="H19" i="14" s="1"/>
  <c r="H27" i="14" a="1"/>
  <c r="H27" i="14" s="1"/>
  <c r="G27" i="14" s="1"/>
  <c r="H35" i="14" a="1"/>
  <c r="H35" i="14" s="1"/>
  <c r="H43" i="14" a="1"/>
  <c r="H43" i="14" s="1"/>
  <c r="H51" i="14" a="1"/>
  <c r="H51" i="14" s="1"/>
  <c r="G51" i="14" s="1"/>
  <c r="H59" i="14" a="1"/>
  <c r="H59" i="14" s="1"/>
  <c r="H17" i="14" a="1"/>
  <c r="H17" i="14" s="1"/>
  <c r="H68" i="14" a="1"/>
  <c r="H68" i="14" s="1"/>
  <c r="H80" i="14" a="1"/>
  <c r="H80" i="14" s="1"/>
  <c r="G80" i="14" s="1"/>
  <c r="H88" i="14" a="1"/>
  <c r="H88" i="14" s="1"/>
  <c r="G88" i="14" s="1"/>
  <c r="H96" i="14" a="1"/>
  <c r="H96" i="14" s="1"/>
  <c r="G96" i="14" s="1"/>
  <c r="H156" i="14" a="1"/>
  <c r="H156" i="14" s="1"/>
  <c r="G156" i="14" s="1"/>
  <c r="H135" i="14" a="1"/>
  <c r="H135" i="14" s="1"/>
  <c r="G135" i="14" s="1"/>
  <c r="H114" i="14" a="1"/>
  <c r="H114" i="14" s="1"/>
  <c r="H40" i="14" a="1"/>
  <c r="H40" i="14" s="1"/>
  <c r="H189" i="14" a="1"/>
  <c r="H189" i="14" s="1"/>
  <c r="G189" i="14" s="1"/>
  <c r="H181" i="14" a="1"/>
  <c r="H181" i="14" s="1"/>
  <c r="H173" i="14" a="1"/>
  <c r="H173" i="14" s="1"/>
  <c r="G173" i="14" s="1"/>
  <c r="H165" i="14" a="1"/>
  <c r="H165" i="14" s="1"/>
  <c r="G165" i="14" s="1"/>
  <c r="H157" i="14" a="1"/>
  <c r="H157" i="14" s="1"/>
  <c r="G157" i="14" s="1"/>
  <c r="H138" i="14" a="1"/>
  <c r="H138" i="14" s="1"/>
  <c r="H124" i="14" a="1"/>
  <c r="H124" i="14" s="1"/>
  <c r="G124" i="14" s="1"/>
  <c r="H102" i="14" a="1"/>
  <c r="H102" i="14" s="1"/>
  <c r="H38" i="14" a="1"/>
  <c r="H38" i="14" s="1"/>
  <c r="H150" i="14" a="1"/>
  <c r="H150" i="14" s="1"/>
  <c r="H129" i="14" a="1"/>
  <c r="H129" i="14" s="1"/>
  <c r="G129" i="14" s="1"/>
  <c r="H52" i="14" a="1"/>
  <c r="H52" i="14" s="1"/>
  <c r="G52" i="14" s="1"/>
  <c r="H20" i="14" a="1"/>
  <c r="H20" i="14" s="1"/>
  <c r="H134" i="16" a="1"/>
  <c r="H134" i="16" s="1"/>
  <c r="I196" i="16" a="1"/>
  <c r="I196" i="16" s="1"/>
  <c r="I131" i="16" a="1"/>
  <c r="I131" i="16" s="1"/>
  <c r="H11" i="16" a="1"/>
  <c r="H11" i="16" s="1"/>
  <c r="H13" i="16" a="1"/>
  <c r="H13" i="16" s="1"/>
  <c r="I30" i="16" a="1"/>
  <c r="I30" i="16" s="1"/>
  <c r="H170" i="16" a="1"/>
  <c r="H170" i="16" s="1"/>
  <c r="I145" i="16" a="1"/>
  <c r="I145" i="16" s="1"/>
  <c r="I21" i="16" a="1"/>
  <c r="I21" i="16" s="1"/>
  <c r="I162" i="16" a="1"/>
  <c r="I162" i="16" s="1"/>
  <c r="H136" i="16" a="1"/>
  <c r="H136" i="16" s="1"/>
  <c r="I103" i="16" a="1"/>
  <c r="I103" i="16" s="1"/>
  <c r="I187" i="16" a="1"/>
  <c r="I187" i="16" s="1"/>
  <c r="H183" i="16" a="1"/>
  <c r="H183" i="16" s="1"/>
  <c r="I177" i="16" a="1"/>
  <c r="I177" i="16" s="1"/>
  <c r="I172" i="16" a="1"/>
  <c r="I172" i="16" s="1"/>
  <c r="I165" i="16" a="1"/>
  <c r="I165" i="16" s="1"/>
  <c r="H156" i="16" a="1"/>
  <c r="H156" i="16" s="1"/>
  <c r="H150" i="16" a="1"/>
  <c r="H150" i="16" s="1"/>
  <c r="I135" i="16" a="1"/>
  <c r="I135" i="16" s="1"/>
  <c r="H121" i="16" a="1"/>
  <c r="H121" i="16" s="1"/>
  <c r="H113" i="16" a="1"/>
  <c r="H113" i="16" s="1"/>
  <c r="H105" i="16" a="1"/>
  <c r="H105" i="16" s="1"/>
  <c r="H89" i="16" a="1"/>
  <c r="H89" i="16" s="1"/>
  <c r="I58" i="16" a="1"/>
  <c r="I58" i="16" s="1"/>
  <c r="H35" i="16" a="1"/>
  <c r="H35" i="16" s="1"/>
  <c r="I191" i="16" a="1"/>
  <c r="I191" i="16" s="1"/>
  <c r="H176" i="16" a="1"/>
  <c r="H176" i="16" s="1"/>
  <c r="H165" i="16" a="1"/>
  <c r="H165" i="16" s="1"/>
  <c r="I155" i="16" a="1"/>
  <c r="I155" i="16" s="1"/>
  <c r="I146" i="16" a="1"/>
  <c r="I146" i="16" s="1"/>
  <c r="H139" i="16" a="1"/>
  <c r="H139" i="16" s="1"/>
  <c r="H125" i="16" a="1"/>
  <c r="H125" i="16" s="1"/>
  <c r="I110" i="16" a="1"/>
  <c r="I110" i="16" s="1"/>
  <c r="I102" i="16" a="1"/>
  <c r="I102" i="16" s="1"/>
  <c r="I68" i="16" a="1"/>
  <c r="I68" i="16" s="1"/>
  <c r="I17" i="16" a="1"/>
  <c r="I17" i="16" s="1"/>
  <c r="I32" i="16" a="1"/>
  <c r="I32" i="16" s="1"/>
  <c r="I48" i="16" a="1"/>
  <c r="I48" i="16" s="1"/>
  <c r="I64" i="16" a="1"/>
  <c r="I64" i="16" s="1"/>
  <c r="I74" i="16" a="1"/>
  <c r="I74" i="16" s="1"/>
  <c r="I95" i="16" a="1"/>
  <c r="I95" i="16" s="1"/>
  <c r="I112" i="16" a="1"/>
  <c r="I112" i="16" s="1"/>
  <c r="I127" i="16" a="1"/>
  <c r="I127" i="16" s="1"/>
  <c r="I144" i="16" a="1"/>
  <c r="I144" i="16" s="1"/>
  <c r="I34" i="16" a="1"/>
  <c r="I34" i="16" s="1"/>
  <c r="I50" i="16" a="1"/>
  <c r="I50" i="16" s="1"/>
  <c r="I66" i="16" a="1"/>
  <c r="I66" i="16" s="1"/>
  <c r="I80" i="16" a="1"/>
  <c r="I80" i="16" s="1"/>
  <c r="I89" i="16" a="1"/>
  <c r="I89" i="16" s="1"/>
  <c r="I24" i="16" a="1"/>
  <c r="I24" i="16" s="1"/>
  <c r="I40" i="16" a="1"/>
  <c r="I40" i="16" s="1"/>
  <c r="I56" i="16" a="1"/>
  <c r="I56" i="16" s="1"/>
  <c r="I72" i="16" a="1"/>
  <c r="I72" i="16" s="1"/>
  <c r="I93" i="16" a="1"/>
  <c r="I93" i="16" s="1"/>
  <c r="H19" i="16" a="1"/>
  <c r="H19" i="16" s="1"/>
  <c r="H34" i="16" a="1"/>
  <c r="H34" i="16" s="1"/>
  <c r="H50" i="16" a="1"/>
  <c r="H50" i="16" s="1"/>
  <c r="H66" i="16" a="1"/>
  <c r="H66" i="16" s="1"/>
  <c r="H80" i="16" a="1"/>
  <c r="H80" i="16" s="1"/>
  <c r="H94" i="16" a="1"/>
  <c r="H94" i="16" s="1"/>
  <c r="H106" i="16" a="1"/>
  <c r="H106" i="16" s="1"/>
  <c r="H126" i="16" a="1"/>
  <c r="H126" i="16" s="1"/>
  <c r="H138" i="16" a="1"/>
  <c r="H138" i="16" s="1"/>
  <c r="H27" i="16" a="1"/>
  <c r="H27" i="16" s="1"/>
  <c r="H43" i="16" a="1"/>
  <c r="H43" i="16" s="1"/>
  <c r="H59" i="16" a="1"/>
  <c r="H59" i="16" s="1"/>
  <c r="H75" i="16" a="1"/>
  <c r="H75" i="16" s="1"/>
  <c r="H17" i="16" a="1"/>
  <c r="H17" i="16" s="1"/>
  <c r="G17" i="16" s="1"/>
  <c r="H36" i="16" a="1"/>
  <c r="H36" i="16" s="1"/>
  <c r="H52" i="16" a="1"/>
  <c r="H52" i="16" s="1"/>
  <c r="H68" i="16" a="1"/>
  <c r="H68" i="16" s="1"/>
  <c r="H79" i="16" a="1"/>
  <c r="H79" i="16" s="1"/>
  <c r="H90" i="16" a="1"/>
  <c r="H90" i="16" s="1"/>
  <c r="H12" i="16" a="1"/>
  <c r="H12" i="16" s="1"/>
  <c r="H190" i="16" a="1"/>
  <c r="H190" i="16" s="1"/>
  <c r="H186" i="16" a="1"/>
  <c r="H186" i="16" s="1"/>
  <c r="H181" i="16" a="1"/>
  <c r="H181" i="16" s="1"/>
  <c r="I175" i="16" a="1"/>
  <c r="I175" i="16" s="1"/>
  <c r="I170" i="16" a="1"/>
  <c r="I170" i="16" s="1"/>
  <c r="H129" i="17" a="1"/>
  <c r="H129" i="17" s="1"/>
  <c r="H128" i="17" a="1"/>
  <c r="H128" i="17" s="1"/>
  <c r="T126" i="1" s="1"/>
  <c r="I125" i="17" a="1"/>
  <c r="I125" i="17" s="1"/>
  <c r="H187" i="17" a="1"/>
  <c r="H187" i="17" s="1"/>
  <c r="H147" i="17" a="1"/>
  <c r="H147" i="17" s="1"/>
  <c r="H179" i="17" a="1"/>
  <c r="H179" i="17" s="1"/>
  <c r="H125" i="17" a="1"/>
  <c r="H125" i="17" s="1"/>
  <c r="H72" i="17" a="1"/>
  <c r="H72" i="17" s="1"/>
  <c r="H105" i="17" a="1"/>
  <c r="H105" i="17" s="1"/>
  <c r="H67" i="17" a="1"/>
  <c r="H67" i="17" s="1"/>
  <c r="H41" i="17" a="1"/>
  <c r="H41" i="17" s="1"/>
  <c r="H30" i="17" a="1"/>
  <c r="H30" i="17" s="1"/>
  <c r="H188" i="17" a="1"/>
  <c r="H188" i="17" s="1"/>
  <c r="H172" i="17" a="1"/>
  <c r="H172" i="17" s="1"/>
  <c r="H127" i="17" a="1"/>
  <c r="H127" i="17" s="1"/>
  <c r="I44" i="14" a="1"/>
  <c r="I44" i="14" s="1"/>
  <c r="I73" i="14" a="1"/>
  <c r="I73" i="14" s="1"/>
  <c r="I81" i="14" a="1"/>
  <c r="I81" i="14" s="1"/>
  <c r="I35" i="14" a="1"/>
  <c r="I35" i="14" s="1"/>
  <c r="AG29" i="1" s="1"/>
  <c r="I43" i="14" a="1"/>
  <c r="I43" i="14" s="1"/>
  <c r="I122" i="14" a="1"/>
  <c r="I122" i="14" s="1"/>
  <c r="I194" i="14" a="1"/>
  <c r="I194" i="14" s="1"/>
  <c r="I128" i="14" a="1"/>
  <c r="I128" i="14" s="1"/>
  <c r="I163" i="14" a="1"/>
  <c r="I163" i="14" s="1"/>
  <c r="I171" i="14" a="1"/>
  <c r="I171" i="14" s="1"/>
  <c r="H12" i="14" a="1"/>
  <c r="H12" i="14" s="1"/>
  <c r="G12" i="14" s="1"/>
  <c r="H184" i="14" a="1"/>
  <c r="H184" i="14" s="1"/>
  <c r="H153" i="14" a="1"/>
  <c r="H153" i="14" s="1"/>
  <c r="H120" i="14" a="1"/>
  <c r="H120" i="14" s="1"/>
  <c r="H9" i="14" a="1"/>
  <c r="H9" i="14" s="1"/>
  <c r="H166" i="14" a="1"/>
  <c r="H166" i="14" s="1"/>
  <c r="H196" i="14" a="1"/>
  <c r="H196" i="14" s="1"/>
  <c r="H164" i="14" a="1"/>
  <c r="H164" i="14" s="1"/>
  <c r="G164" i="14" s="1"/>
  <c r="H108" i="14" a="1"/>
  <c r="H108" i="14" s="1"/>
  <c r="H50" i="14" a="1"/>
  <c r="H50" i="14" s="1"/>
  <c r="G50" i="14" s="1"/>
  <c r="H72" i="14" a="1"/>
  <c r="H72" i="14" s="1"/>
  <c r="H79" i="14" a="1"/>
  <c r="H79" i="14" s="1"/>
  <c r="H87" i="14" a="1"/>
  <c r="H87" i="14" s="1"/>
  <c r="H95" i="14" a="1"/>
  <c r="H95" i="14" s="1"/>
  <c r="H103" i="14" a="1"/>
  <c r="H103" i="14" s="1"/>
  <c r="H111" i="14" a="1"/>
  <c r="H111" i="14" s="1"/>
  <c r="H119" i="14" a="1"/>
  <c r="H119" i="14" s="1"/>
  <c r="H147" i="14" a="1"/>
  <c r="H147" i="14" s="1"/>
  <c r="G147" i="14" s="1"/>
  <c r="H21" i="14" a="1"/>
  <c r="H21" i="14" s="1"/>
  <c r="H29" i="14" a="1"/>
  <c r="H29" i="14" s="1"/>
  <c r="G29" i="14" s="1"/>
  <c r="H37" i="14" a="1"/>
  <c r="H37" i="14" s="1"/>
  <c r="G37" i="14" s="1"/>
  <c r="H45" i="14" a="1"/>
  <c r="H45" i="14" s="1"/>
  <c r="G45" i="14" s="1"/>
  <c r="H53" i="14" a="1"/>
  <c r="H53" i="14" s="1"/>
  <c r="G53" i="14" s="1"/>
  <c r="H61" i="14" a="1"/>
  <c r="H61" i="14" s="1"/>
  <c r="G61" i="14" s="1"/>
  <c r="H18" i="14" a="1"/>
  <c r="H18" i="14" s="1"/>
  <c r="H71" i="14" a="1"/>
  <c r="H71" i="14" s="1"/>
  <c r="H82" i="14" a="1"/>
  <c r="H82" i="14" s="1"/>
  <c r="H90" i="14" a="1"/>
  <c r="H90" i="14" s="1"/>
  <c r="H98" i="14" a="1"/>
  <c r="H98" i="14" s="1"/>
  <c r="H149" i="14" a="1"/>
  <c r="H149" i="14" s="1"/>
  <c r="G149" i="14" s="1"/>
  <c r="H131" i="14" a="1"/>
  <c r="H131" i="14" s="1"/>
  <c r="H70" i="14" a="1"/>
  <c r="H70" i="14" s="1"/>
  <c r="H32" i="14" a="1"/>
  <c r="H32" i="14" s="1"/>
  <c r="H195" i="14" a="1"/>
  <c r="H195" i="14" s="1"/>
  <c r="G195" i="14" s="1"/>
  <c r="H187" i="14" a="1"/>
  <c r="H187" i="14" s="1"/>
  <c r="G187" i="14" s="1"/>
  <c r="H179" i="14" a="1"/>
  <c r="H179" i="14" s="1"/>
  <c r="H171" i="14" a="1"/>
  <c r="H171" i="14" s="1"/>
  <c r="H163" i="14" a="1"/>
  <c r="H163" i="14" s="1"/>
  <c r="H154" i="14" a="1"/>
  <c r="H154" i="14" s="1"/>
  <c r="G154" i="14" s="1"/>
  <c r="H136" i="14" a="1"/>
  <c r="H136" i="14" s="1"/>
  <c r="G136" i="14" s="1"/>
  <c r="H116" i="14" a="1"/>
  <c r="H116" i="14" s="1"/>
  <c r="H62" i="14" a="1"/>
  <c r="H62" i="14" s="1"/>
  <c r="H30" i="14" a="1"/>
  <c r="H30" i="14" s="1"/>
  <c r="G30" i="14" s="1"/>
  <c r="H148" i="14" a="1"/>
  <c r="H148" i="14" s="1"/>
  <c r="G148" i="14" s="1"/>
  <c r="H125" i="14" a="1"/>
  <c r="H125" i="14" s="1"/>
  <c r="H44" i="14" a="1"/>
  <c r="H44" i="14" s="1"/>
  <c r="H155" i="16" a="1"/>
  <c r="H155" i="16" s="1"/>
  <c r="I101" i="16" a="1"/>
  <c r="I101" i="16" s="1"/>
  <c r="H191" i="16" a="1"/>
  <c r="H191" i="16" s="1"/>
  <c r="I123" i="16" a="1"/>
  <c r="I123" i="16" s="1"/>
  <c r="H15" i="16" a="1"/>
  <c r="H15" i="16" s="1"/>
  <c r="H192" i="16" a="1"/>
  <c r="H192" i="16" s="1"/>
  <c r="I53" i="16" a="1"/>
  <c r="I53" i="16" s="1"/>
  <c r="H164" i="16" a="1"/>
  <c r="H164" i="16" s="1"/>
  <c r="I137" i="16" a="1"/>
  <c r="I137" i="16" s="1"/>
  <c r="H10" i="16" a="1"/>
  <c r="H10" i="16" s="1"/>
  <c r="I156" i="16" a="1"/>
  <c r="I156" i="16" s="1"/>
  <c r="H128" i="16" a="1"/>
  <c r="H128" i="16" s="1"/>
  <c r="I90" i="16" a="1"/>
  <c r="I90" i="16" s="1"/>
  <c r="I186" i="16" a="1"/>
  <c r="I186" i="16" s="1"/>
  <c r="I181" i="16" a="1"/>
  <c r="I181" i="16" s="1"/>
  <c r="I176" i="16" a="1"/>
  <c r="I176" i="16" s="1"/>
  <c r="H171" i="16" a="1"/>
  <c r="H171" i="16" s="1"/>
  <c r="I163" i="16" a="1"/>
  <c r="I163" i="16" s="1"/>
  <c r="I154" i="16" a="1"/>
  <c r="I154" i="16" s="1"/>
  <c r="I148" i="16" a="1"/>
  <c r="I148" i="16" s="1"/>
  <c r="I133" i="16" a="1"/>
  <c r="I133" i="16" s="1"/>
  <c r="H119" i="16" a="1"/>
  <c r="H119" i="16" s="1"/>
  <c r="H111" i="16" a="1"/>
  <c r="H111" i="16" s="1"/>
  <c r="H101" i="16" a="1"/>
  <c r="H101" i="16" s="1"/>
  <c r="H83" i="16" a="1"/>
  <c r="H83" i="16" s="1"/>
  <c r="I52" i="16" a="1"/>
  <c r="I52" i="16" s="1"/>
  <c r="H29" i="16" a="1"/>
  <c r="H29" i="16" s="1"/>
  <c r="I195" i="16" a="1"/>
  <c r="I195" i="16" s="1"/>
  <c r="I190" i="16" a="1"/>
  <c r="I190" i="16" s="1"/>
  <c r="H172" i="16" a="1"/>
  <c r="H172" i="16" s="1"/>
  <c r="I161" i="16" a="1"/>
  <c r="I161" i="16" s="1"/>
  <c r="H154" i="16" a="1"/>
  <c r="H154" i="16" s="1"/>
  <c r="H145" i="16" a="1"/>
  <c r="H145" i="16" s="1"/>
  <c r="G145" i="16" s="1"/>
  <c r="H137" i="16" a="1"/>
  <c r="H137" i="16" s="1"/>
  <c r="I122" i="16" a="1"/>
  <c r="I122" i="16" s="1"/>
  <c r="I108" i="16" a="1"/>
  <c r="I108" i="16" s="1"/>
  <c r="I100" i="16" a="1"/>
  <c r="I100" i="16" s="1"/>
  <c r="I62" i="16" a="1"/>
  <c r="I62" i="16" s="1"/>
  <c r="I20" i="16" a="1"/>
  <c r="I20" i="16" s="1"/>
  <c r="I35" i="16" a="1"/>
  <c r="I35" i="16" s="1"/>
  <c r="I51" i="16" a="1"/>
  <c r="I51" i="16" s="1"/>
  <c r="I67" i="16" a="1"/>
  <c r="I67" i="16" s="1"/>
  <c r="I81" i="16" a="1"/>
  <c r="I81" i="16" s="1"/>
  <c r="I98" i="16" a="1"/>
  <c r="I98" i="16" s="1"/>
  <c r="I113" i="16" a="1"/>
  <c r="I113" i="16" s="1"/>
  <c r="I130" i="16" a="1"/>
  <c r="I130" i="16" s="1"/>
  <c r="I22" i="16" a="1"/>
  <c r="I22" i="16" s="1"/>
  <c r="I38" i="16" a="1"/>
  <c r="I38" i="16" s="1"/>
  <c r="I54" i="16" a="1"/>
  <c r="I54" i="16" s="1"/>
  <c r="I70" i="16" a="1"/>
  <c r="I70" i="16" s="1"/>
  <c r="I83" i="16" a="1"/>
  <c r="I83" i="16" s="1"/>
  <c r="I94" i="16" a="1"/>
  <c r="I94" i="16" s="1"/>
  <c r="I27" i="16" a="1"/>
  <c r="I27" i="16" s="1"/>
  <c r="I43" i="16" a="1"/>
  <c r="I43" i="16" s="1"/>
  <c r="I59" i="16" a="1"/>
  <c r="I59" i="16" s="1"/>
  <c r="I75" i="16" a="1"/>
  <c r="I75" i="16" s="1"/>
  <c r="I96" i="16" a="1"/>
  <c r="I96" i="16" s="1"/>
  <c r="H22" i="16" a="1"/>
  <c r="H22" i="16" s="1"/>
  <c r="H38" i="16" a="1"/>
  <c r="H38" i="16" s="1"/>
  <c r="H54" i="16" a="1"/>
  <c r="H54" i="16" s="1"/>
  <c r="H70" i="16" a="1"/>
  <c r="H70" i="16" s="1"/>
  <c r="H85" i="16" a="1"/>
  <c r="H85" i="16" s="1"/>
  <c r="H97" i="16" a="1"/>
  <c r="H97" i="16" s="1"/>
  <c r="H117" i="16" a="1"/>
  <c r="H117" i="16" s="1"/>
  <c r="H129" i="16" a="1"/>
  <c r="H129" i="16" s="1"/>
  <c r="H18" i="16" a="1"/>
  <c r="H18" i="16" s="1"/>
  <c r="H33" i="16" a="1"/>
  <c r="H33" i="16" s="1"/>
  <c r="H49" i="16" a="1"/>
  <c r="H49" i="16" s="1"/>
  <c r="H65" i="16" a="1"/>
  <c r="H65" i="16" s="1"/>
  <c r="H82" i="16" a="1"/>
  <c r="H82" i="16" s="1"/>
  <c r="H23" i="16" a="1"/>
  <c r="H23" i="16" s="1"/>
  <c r="H39" i="16" a="1"/>
  <c r="H39" i="16" s="1"/>
  <c r="G39" i="16" s="1"/>
  <c r="H55" i="16" a="1"/>
  <c r="H55" i="16" s="1"/>
  <c r="H71" i="16" a="1"/>
  <c r="H71" i="16" s="1"/>
  <c r="H81" i="16" a="1"/>
  <c r="H81" i="16" s="1"/>
  <c r="G81" i="16" s="1"/>
  <c r="I14" i="16" a="1"/>
  <c r="I14" i="16" s="1"/>
  <c r="I10" i="16" a="1"/>
  <c r="I10" i="16" s="1"/>
  <c r="H189" i="16" a="1"/>
  <c r="H189" i="16" s="1"/>
  <c r="H185" i="16" a="1"/>
  <c r="H185" i="16" s="1"/>
  <c r="I179" i="16" a="1"/>
  <c r="I179" i="16" s="1"/>
  <c r="I174" i="16" a="1"/>
  <c r="I174" i="16" s="1"/>
  <c r="H169" i="16" a="1"/>
  <c r="H169" i="16" s="1"/>
  <c r="H163" i="16" a="1"/>
  <c r="H163" i="16" s="1"/>
  <c r="I153" i="16" a="1"/>
  <c r="I153" i="16" s="1"/>
  <c r="H146" i="16" a="1"/>
  <c r="H146" i="16" s="1"/>
  <c r="I136" i="16" a="1"/>
  <c r="I136" i="16" s="1"/>
  <c r="I128" i="16" a="1"/>
  <c r="I128" i="16" s="1"/>
  <c r="I120" i="16" a="1"/>
  <c r="I120" i="16" s="1"/>
  <c r="H112" i="16" a="1"/>
  <c r="H112" i="16" s="1"/>
  <c r="H104" i="16" a="1"/>
  <c r="H104" i="16" s="1"/>
  <c r="H95" i="17" a="1"/>
  <c r="H95" i="17" s="1"/>
  <c r="I179" i="17" a="1"/>
  <c r="I179" i="17" s="1"/>
  <c r="I62" i="17" a="1"/>
  <c r="I62" i="17" s="1"/>
  <c r="AH53" i="1" s="1"/>
  <c r="I121" i="17" a="1"/>
  <c r="I121" i="17" s="1"/>
  <c r="H171" i="17" a="1"/>
  <c r="H171" i="17" s="1"/>
  <c r="H32" i="17" a="1"/>
  <c r="H32" i="17" s="1"/>
  <c r="H90" i="17" a="1"/>
  <c r="H90" i="17" s="1"/>
  <c r="H19" i="17" a="1"/>
  <c r="H19" i="17" s="1"/>
  <c r="H82" i="17" a="1"/>
  <c r="H82" i="17" s="1"/>
  <c r="G82" i="17" s="1"/>
  <c r="H44" i="17" a="1"/>
  <c r="H44" i="17" s="1"/>
  <c r="H80" i="17" a="1"/>
  <c r="H80" i="17" s="1"/>
  <c r="H162" i="17" a="1"/>
  <c r="H162" i="17" s="1"/>
  <c r="H109" i="17" a="1"/>
  <c r="H109" i="17" s="1"/>
  <c r="H194" i="14" a="1"/>
  <c r="H194" i="14" s="1"/>
  <c r="I62" i="14" a="1"/>
  <c r="I62" i="14" s="1"/>
  <c r="AG53" i="1" s="1"/>
  <c r="I72" i="14" a="1"/>
  <c r="I72" i="14" s="1"/>
  <c r="I21" i="14" a="1"/>
  <c r="I21" i="14" s="1"/>
  <c r="I126" i="14" a="1"/>
  <c r="I126" i="14" s="1"/>
  <c r="I172" i="14" a="1"/>
  <c r="I172" i="14" s="1"/>
  <c r="I196" i="14" a="1"/>
  <c r="I196" i="14" s="1"/>
  <c r="I125" i="14" a="1"/>
  <c r="I125" i="14" s="1"/>
  <c r="I131" i="14" a="1"/>
  <c r="I131" i="14" s="1"/>
  <c r="I132" i="14" a="1"/>
  <c r="I132" i="14" s="1"/>
  <c r="H16" i="14" a="1"/>
  <c r="H16" i="14" s="1"/>
  <c r="G16" i="14" s="1"/>
  <c r="H176" i="14" a="1"/>
  <c r="H176" i="14" s="1"/>
  <c r="G176" i="14" s="1"/>
  <c r="H130" i="14" a="1"/>
  <c r="H130" i="14" s="1"/>
  <c r="H122" i="14" a="1"/>
  <c r="H122" i="14" s="1"/>
  <c r="H190" i="14" a="1"/>
  <c r="H190" i="14" s="1"/>
  <c r="G190" i="14" s="1"/>
  <c r="H158" i="14" a="1"/>
  <c r="H158" i="14" s="1"/>
  <c r="G158" i="14" s="1"/>
  <c r="H188" i="14" a="1"/>
  <c r="H188" i="14" s="1"/>
  <c r="H104" i="14" a="1"/>
  <c r="H104" i="14" s="1"/>
  <c r="H42" i="14" a="1"/>
  <c r="H42" i="14" s="1"/>
  <c r="H64" i="14" a="1"/>
  <c r="H64" i="14" s="1"/>
  <c r="G64" i="14" s="1"/>
  <c r="H75" i="14" a="1"/>
  <c r="H75" i="14" s="1"/>
  <c r="G75" i="14" s="1"/>
  <c r="H81" i="14" a="1"/>
  <c r="H81" i="14" s="1"/>
  <c r="H89" i="14" a="1"/>
  <c r="H89" i="14" s="1"/>
  <c r="H97" i="14" a="1"/>
  <c r="H97" i="14" s="1"/>
  <c r="H105" i="14" a="1"/>
  <c r="H105" i="14" s="1"/>
  <c r="G105" i="14" s="1"/>
  <c r="H113" i="14" a="1"/>
  <c r="H113" i="14" s="1"/>
  <c r="G113" i="14" s="1"/>
  <c r="H121" i="14" a="1"/>
  <c r="H121" i="14" s="1"/>
  <c r="H151" i="14" a="1"/>
  <c r="H151" i="14" s="1"/>
  <c r="G151" i="14" s="1"/>
  <c r="H23" i="14" a="1"/>
  <c r="H23" i="14" s="1"/>
  <c r="G23" i="14" s="1"/>
  <c r="H31" i="14" a="1"/>
  <c r="H31" i="14" s="1"/>
  <c r="G31" i="14" s="1"/>
  <c r="H39" i="14" a="1"/>
  <c r="H39" i="14" s="1"/>
  <c r="H47" i="14" a="1"/>
  <c r="H47" i="14" s="1"/>
  <c r="G47" i="14" s="1"/>
  <c r="H55" i="14" a="1"/>
  <c r="H55" i="14" s="1"/>
  <c r="G55" i="14" s="1"/>
  <c r="H63" i="14" a="1"/>
  <c r="H63" i="14" s="1"/>
  <c r="G63" i="14" s="1"/>
  <c r="H73" i="14" a="1"/>
  <c r="H73" i="14" s="1"/>
  <c r="G73" i="14" s="1"/>
  <c r="H84" i="14" a="1"/>
  <c r="H84" i="14" s="1"/>
  <c r="G84" i="14" s="1"/>
  <c r="H92" i="14" a="1"/>
  <c r="H92" i="14" s="1"/>
  <c r="G92" i="14" s="1"/>
  <c r="H142" i="14" a="1"/>
  <c r="H142" i="14" s="1"/>
  <c r="H127" i="14" a="1"/>
  <c r="H127" i="14" s="1"/>
  <c r="G127" i="14" s="1"/>
  <c r="H56" i="14" a="1"/>
  <c r="H56" i="14" s="1"/>
  <c r="G56" i="14" s="1"/>
  <c r="H24" i="14" a="1"/>
  <c r="H24" i="14" s="1"/>
  <c r="G24" i="14" s="1"/>
  <c r="H193" i="14" a="1"/>
  <c r="H193" i="14" s="1"/>
  <c r="G193" i="14" s="1"/>
  <c r="H185" i="14" a="1"/>
  <c r="H185" i="14" s="1"/>
  <c r="G185" i="14" s="1"/>
  <c r="H177" i="14" a="1"/>
  <c r="H177" i="14" s="1"/>
  <c r="G177" i="14" s="1"/>
  <c r="H169" i="14" a="1"/>
  <c r="H169" i="14" s="1"/>
  <c r="G169" i="14" s="1"/>
  <c r="H161" i="14" a="1"/>
  <c r="H161" i="14" s="1"/>
  <c r="H152" i="14" a="1"/>
  <c r="H152" i="14" s="1"/>
  <c r="G152" i="14" s="1"/>
  <c r="H132" i="14" a="1"/>
  <c r="H132" i="14" s="1"/>
  <c r="H110" i="14" a="1"/>
  <c r="H110" i="14" s="1"/>
  <c r="H54" i="14" a="1"/>
  <c r="H54" i="14" s="1"/>
  <c r="G54" i="14" s="1"/>
  <c r="H22" i="14" a="1"/>
  <c r="H22" i="14" s="1"/>
  <c r="G22" i="14" s="1"/>
  <c r="H141" i="14" a="1"/>
  <c r="H141" i="14" s="1"/>
  <c r="G141" i="14" s="1"/>
  <c r="H36" i="14" a="1"/>
  <c r="H36" i="14" s="1"/>
  <c r="G36" i="14" s="1"/>
  <c r="H149" i="16" a="1"/>
  <c r="H149" i="16" s="1"/>
  <c r="I84" i="16" a="1"/>
  <c r="I84" i="16" s="1"/>
  <c r="H182" i="16" a="1"/>
  <c r="H182" i="16" s="1"/>
  <c r="I115" i="16" a="1"/>
  <c r="I115" i="16" s="1"/>
  <c r="H25" i="16" a="1"/>
  <c r="H25" i="16" s="1"/>
  <c r="I42" i="16" a="1"/>
  <c r="I42" i="16" s="1"/>
  <c r="I11" i="16" a="1"/>
  <c r="I11" i="16" s="1"/>
  <c r="H158" i="16" a="1"/>
  <c r="H158" i="16" s="1"/>
  <c r="I129" i="16" a="1"/>
  <c r="I129" i="16" s="1"/>
  <c r="I193" i="16" a="1"/>
  <c r="I193" i="16" s="1"/>
  <c r="I150" i="16" a="1"/>
  <c r="I150" i="16" s="1"/>
  <c r="I119" i="16" a="1"/>
  <c r="I119" i="16" s="1"/>
  <c r="I9" i="16" a="1"/>
  <c r="I9" i="16" s="1"/>
  <c r="I185" i="16" a="1"/>
  <c r="I185" i="16" s="1"/>
  <c r="I180" i="16" a="1"/>
  <c r="I180" i="16" s="1"/>
  <c r="H175" i="16" a="1"/>
  <c r="H175" i="16" s="1"/>
  <c r="I169" i="16" a="1"/>
  <c r="I169" i="16" s="1"/>
  <c r="H162" i="16" a="1"/>
  <c r="H162" i="16" s="1"/>
  <c r="H153" i="16" a="1"/>
  <c r="H153" i="16" s="1"/>
  <c r="H147" i="16" a="1"/>
  <c r="H147" i="16" s="1"/>
  <c r="H127" i="16" a="1"/>
  <c r="H127" i="16" s="1"/>
  <c r="I117" i="16" a="1"/>
  <c r="I117" i="16" s="1"/>
  <c r="H109" i="16" a="1"/>
  <c r="H109" i="16" s="1"/>
  <c r="H99" i="16" a="1"/>
  <c r="H99" i="16" s="1"/>
  <c r="I69" i="16" a="1"/>
  <c r="I69" i="16" s="1"/>
  <c r="I46" i="16" a="1"/>
  <c r="I46" i="16" s="1"/>
  <c r="I16" i="16" a="1"/>
  <c r="I16" i="16" s="1"/>
  <c r="I194" i="16" a="1"/>
  <c r="I194" i="16" s="1"/>
  <c r="H184" i="16" a="1"/>
  <c r="H184" i="16" s="1"/>
  <c r="H168" i="16" a="1"/>
  <c r="H168" i="16" s="1"/>
  <c r="I160" i="16" a="1"/>
  <c r="I160" i="16" s="1"/>
  <c r="H151" i="16" a="1"/>
  <c r="H151" i="16" s="1"/>
  <c r="H143" i="16" a="1"/>
  <c r="H143" i="16" s="1"/>
  <c r="H133" i="16" a="1"/>
  <c r="H133" i="16" s="1"/>
  <c r="I116" i="16" a="1"/>
  <c r="I116" i="16" s="1"/>
  <c r="I106" i="16" a="1"/>
  <c r="I106" i="16" s="1"/>
  <c r="H98" i="16" a="1"/>
  <c r="H98" i="16" s="1"/>
  <c r="H57" i="16" a="1"/>
  <c r="H57" i="16" s="1"/>
  <c r="I23" i="16" a="1"/>
  <c r="I23" i="16" s="1"/>
  <c r="I55" i="16" a="1"/>
  <c r="I55" i="16" s="1"/>
  <c r="I71" i="16" a="1"/>
  <c r="I71" i="16" s="1"/>
  <c r="I86" i="16" a="1"/>
  <c r="I86" i="16" s="1"/>
  <c r="I107" i="16" a="1"/>
  <c r="I107" i="16" s="1"/>
  <c r="I139" i="16" a="1"/>
  <c r="I139" i="16" s="1"/>
  <c r="I28" i="16" a="1"/>
  <c r="I28" i="16" s="1"/>
  <c r="I44" i="16" a="1"/>
  <c r="I44" i="16" s="1"/>
  <c r="I60" i="16" a="1"/>
  <c r="I60" i="16" s="1"/>
  <c r="I76" i="16" a="1"/>
  <c r="I76" i="16" s="1"/>
  <c r="I85" i="16" a="1"/>
  <c r="I85" i="16" s="1"/>
  <c r="I18" i="16" a="1"/>
  <c r="I18" i="16" s="1"/>
  <c r="I31" i="16" a="1"/>
  <c r="I31" i="16" s="1"/>
  <c r="I47" i="16" a="1"/>
  <c r="I47" i="16" s="1"/>
  <c r="I63" i="16" a="1"/>
  <c r="I63" i="16" s="1"/>
  <c r="I82" i="16" a="1"/>
  <c r="I82" i="16" s="1"/>
  <c r="I97" i="16" a="1"/>
  <c r="I97" i="16" s="1"/>
  <c r="H28" i="16" a="1"/>
  <c r="H28" i="16" s="1"/>
  <c r="H44" i="16" a="1"/>
  <c r="H44" i="16" s="1"/>
  <c r="H60" i="16" a="1"/>
  <c r="H60" i="16" s="1"/>
  <c r="H76" i="16" a="1"/>
  <c r="H76" i="16" s="1"/>
  <c r="H88" i="16" a="1"/>
  <c r="H88" i="16" s="1"/>
  <c r="H100" i="16" a="1"/>
  <c r="H100" i="16" s="1"/>
  <c r="H120" i="16" a="1"/>
  <c r="H120" i="16" s="1"/>
  <c r="H132" i="16" a="1"/>
  <c r="H132" i="16" s="1"/>
  <c r="H21" i="16" a="1"/>
  <c r="H21" i="16" s="1"/>
  <c r="H37" i="16" a="1"/>
  <c r="H37" i="16" s="1"/>
  <c r="H53" i="16" a="1"/>
  <c r="H53" i="16" s="1"/>
  <c r="H69" i="16" a="1"/>
  <c r="H69" i="16" s="1"/>
  <c r="H93" i="16" a="1"/>
  <c r="H93" i="16" s="1"/>
  <c r="G93" i="16" s="1"/>
  <c r="H26" i="16" a="1"/>
  <c r="H26" i="16" s="1"/>
  <c r="H42" i="16" a="1"/>
  <c r="H42" i="16" s="1"/>
  <c r="G42" i="16" s="1"/>
  <c r="H58" i="16" a="1"/>
  <c r="H58" i="16" s="1"/>
  <c r="H74" i="16" a="1"/>
  <c r="H74" i="16" s="1"/>
  <c r="H84" i="16" a="1"/>
  <c r="H84" i="16" s="1"/>
  <c r="H16" i="16" a="1"/>
  <c r="H16" i="16" s="1"/>
  <c r="H9" i="16" a="1"/>
  <c r="H9" i="16" s="1"/>
  <c r="H188" i="16" a="1"/>
  <c r="H188" i="16" s="1"/>
  <c r="I183" i="16" a="1"/>
  <c r="I183" i="16" s="1"/>
  <c r="I178" i="16" a="1"/>
  <c r="I178" i="16" s="1"/>
  <c r="H173" i="16" a="1"/>
  <c r="H173" i="16" s="1"/>
  <c r="I167" i="16" a="1"/>
  <c r="I167" i="16" s="1"/>
  <c r="H160" i="16" a="1"/>
  <c r="H160" i="16" s="1"/>
  <c r="I152" i="16" a="1"/>
  <c r="I152" i="16" s="1"/>
  <c r="I142" i="16" a="1"/>
  <c r="I142" i="16" s="1"/>
  <c r="I134" i="16" a="1"/>
  <c r="I134" i="16" s="1"/>
  <c r="I126" i="16" a="1"/>
  <c r="I126" i="16" s="1"/>
  <c r="H118" i="16" a="1"/>
  <c r="H118" i="16" s="1"/>
  <c r="G118" i="16" s="1"/>
  <c r="H110" i="16" a="1"/>
  <c r="H110" i="16" s="1"/>
  <c r="G110" i="16" s="1"/>
  <c r="H102" i="16" a="1"/>
  <c r="H102" i="16" s="1"/>
  <c r="G102" i="16" s="1"/>
  <c r="I79" i="16" a="1"/>
  <c r="I79" i="16" s="1"/>
  <c r="I37" i="16" a="1"/>
  <c r="I37" i="16" s="1"/>
  <c r="H15" i="17" a="1"/>
  <c r="H15" i="17" s="1"/>
  <c r="I148" i="17" a="1"/>
  <c r="I148" i="17" s="1"/>
  <c r="I194" i="17" a="1"/>
  <c r="I194" i="17" s="1"/>
  <c r="I169" i="17" a="1"/>
  <c r="I169" i="17" s="1"/>
  <c r="H160" i="17" a="1"/>
  <c r="H160" i="17" s="1"/>
  <c r="H111" i="17" a="1"/>
  <c r="H111" i="17" s="1"/>
  <c r="G111" i="17" s="1"/>
  <c r="H35" i="17" a="1"/>
  <c r="H35" i="17" s="1"/>
  <c r="H100" i="17" a="1"/>
  <c r="H100" i="17" s="1"/>
  <c r="H57" i="17" a="1"/>
  <c r="H57" i="17" s="1"/>
  <c r="H180" i="17" a="1"/>
  <c r="H180" i="17" s="1"/>
  <c r="H178" i="14" a="1"/>
  <c r="H178" i="14" s="1"/>
  <c r="G178" i="14" s="1"/>
  <c r="I77" i="14" a="1"/>
  <c r="I77" i="14" s="1"/>
  <c r="I115" i="14" a="1"/>
  <c r="I115" i="14" s="1"/>
  <c r="I155" i="14" a="1"/>
  <c r="I155" i="14" s="1"/>
  <c r="AG135" i="1" s="1"/>
  <c r="I102" i="14" a="1"/>
  <c r="I102" i="14" s="1"/>
  <c r="H112" i="14" a="1"/>
  <c r="H112" i="14" s="1"/>
  <c r="H91" i="14" a="1"/>
  <c r="H91" i="14" s="1"/>
  <c r="H139" i="14" a="1"/>
  <c r="H139" i="14" s="1"/>
  <c r="H41" i="14" a="1"/>
  <c r="H41" i="14" s="1"/>
  <c r="G41" i="14" s="1"/>
  <c r="H74" i="14" a="1"/>
  <c r="H74" i="14" s="1"/>
  <c r="G74" i="14" s="1"/>
  <c r="H94" i="14" a="1"/>
  <c r="H94" i="14" s="1"/>
  <c r="H123" i="14" a="1"/>
  <c r="H123" i="14" s="1"/>
  <c r="G123" i="14" s="1"/>
  <c r="H183" i="14" a="1"/>
  <c r="H183" i="14" s="1"/>
  <c r="H145" i="14" a="1"/>
  <c r="H145" i="14" s="1"/>
  <c r="H11" i="14" a="1"/>
  <c r="H11" i="14" s="1"/>
  <c r="G11" i="14" s="1"/>
  <c r="H28" i="14" a="1"/>
  <c r="H28" i="14" s="1"/>
  <c r="G28" i="14" s="1"/>
  <c r="H196" i="16" a="1"/>
  <c r="H196" i="16" s="1"/>
  <c r="H152" i="16" a="1"/>
  <c r="H152" i="16" s="1"/>
  <c r="I111" i="16" a="1"/>
  <c r="I111" i="16" s="1"/>
  <c r="I173" i="16" a="1"/>
  <c r="I173" i="16" s="1"/>
  <c r="I143" i="16" a="1"/>
  <c r="I143" i="16" s="1"/>
  <c r="H95" i="16" a="1"/>
  <c r="H95" i="16" s="1"/>
  <c r="H193" i="16" a="1"/>
  <c r="H193" i="16" s="1"/>
  <c r="H148" i="16" a="1"/>
  <c r="H148" i="16" s="1"/>
  <c r="I104" i="16" a="1"/>
  <c r="I104" i="16" s="1"/>
  <c r="I41" i="16" a="1"/>
  <c r="I41" i="16" s="1"/>
  <c r="I109" i="16" a="1"/>
  <c r="I109" i="16" s="1"/>
  <c r="I45" i="16" a="1"/>
  <c r="I45" i="16" s="1"/>
  <c r="I19" i="16" a="1"/>
  <c r="I19" i="16" s="1"/>
  <c r="I91" i="16" a="1"/>
  <c r="I91" i="16" s="1"/>
  <c r="H63" i="16" a="1"/>
  <c r="H63" i="16" s="1"/>
  <c r="H123" i="16" a="1"/>
  <c r="H123" i="16" s="1"/>
  <c r="H56" i="16" a="1"/>
  <c r="H56" i="16" s="1"/>
  <c r="H46" i="16" a="1"/>
  <c r="H46" i="16" s="1"/>
  <c r="H14" i="16" a="1"/>
  <c r="H14" i="16" s="1"/>
  <c r="H177" i="16" a="1"/>
  <c r="H177" i="16" s="1"/>
  <c r="I158" i="16" a="1"/>
  <c r="I158" i="16" s="1"/>
  <c r="I140" i="16" a="1"/>
  <c r="I140" i="16" s="1"/>
  <c r="H124" i="16" a="1"/>
  <c r="H124" i="16" s="1"/>
  <c r="H108" i="16" a="1"/>
  <c r="H108" i="16" s="1"/>
  <c r="H86" i="16" a="1"/>
  <c r="H86" i="16" s="1"/>
  <c r="H32" i="16" a="1"/>
  <c r="H32" i="16" s="1"/>
  <c r="H8" i="14" a="1"/>
  <c r="H8" i="14" s="1"/>
  <c r="I61" i="16" a="1"/>
  <c r="I61" i="16" s="1"/>
  <c r="I189" i="16" a="1"/>
  <c r="I189" i="16" s="1"/>
  <c r="H135" i="16" a="1"/>
  <c r="H135" i="16" s="1"/>
  <c r="H62" i="16" a="1"/>
  <c r="H62" i="16" s="1"/>
  <c r="I171" i="16" a="1"/>
  <c r="I171" i="16" s="1"/>
  <c r="I138" i="16" a="1"/>
  <c r="I138" i="16" s="1"/>
  <c r="I105" i="16" a="1"/>
  <c r="I105" i="16" s="1"/>
  <c r="I26" i="16" a="1"/>
  <c r="I26" i="16" s="1"/>
  <c r="H67" i="14" a="1"/>
  <c r="H67" i="14" s="1"/>
  <c r="G67" i="14" s="1"/>
  <c r="H99" i="14" a="1"/>
  <c r="H99" i="14" s="1"/>
  <c r="G99" i="14" s="1"/>
  <c r="H155" i="14" a="1"/>
  <c r="H155" i="14" s="1"/>
  <c r="H49" i="14" a="1"/>
  <c r="H49" i="14" s="1"/>
  <c r="G49" i="14" s="1"/>
  <c r="H65" i="14" a="1"/>
  <c r="H65" i="14" s="1"/>
  <c r="H48" i="14" a="1"/>
  <c r="H48" i="14" s="1"/>
  <c r="G48" i="14" s="1"/>
  <c r="H175" i="14" a="1"/>
  <c r="H175" i="14" s="1"/>
  <c r="G175" i="14" s="1"/>
  <c r="H128" i="14" a="1"/>
  <c r="H128" i="14" s="1"/>
  <c r="H133" i="14" a="1"/>
  <c r="H133" i="14" s="1"/>
  <c r="G133" i="14" s="1"/>
  <c r="H142" i="16" a="1"/>
  <c r="H142" i="16" s="1"/>
  <c r="H48" i="16" a="1"/>
  <c r="H48" i="16" s="1"/>
  <c r="I121" i="16" a="1"/>
  <c r="I121" i="16" s="1"/>
  <c r="I188" i="16" a="1"/>
  <c r="I188" i="16" s="1"/>
  <c r="I168" i="16" a="1"/>
  <c r="I168" i="16" s="1"/>
  <c r="I125" i="16" a="1"/>
  <c r="I125" i="16" s="1"/>
  <c r="H64" i="16" a="1"/>
  <c r="H64" i="16" s="1"/>
  <c r="H180" i="16" a="1"/>
  <c r="H180" i="16" s="1"/>
  <c r="H141" i="16" a="1"/>
  <c r="H141" i="16" s="1"/>
  <c r="I87" i="16" a="1"/>
  <c r="I87" i="16" s="1"/>
  <c r="I57" i="16" a="1"/>
  <c r="I57" i="16" s="1"/>
  <c r="I124" i="16" a="1"/>
  <c r="I124" i="16" s="1"/>
  <c r="I33" i="16" a="1"/>
  <c r="I33" i="16" s="1"/>
  <c r="H78" i="16" a="1"/>
  <c r="H78" i="16" s="1"/>
  <c r="H72" i="16" a="1"/>
  <c r="H72" i="16" s="1"/>
  <c r="H194" i="16" a="1"/>
  <c r="H194" i="16" s="1"/>
  <c r="H157" i="16" a="1"/>
  <c r="H157" i="16" s="1"/>
  <c r="H122" i="16" a="1"/>
  <c r="H122" i="16" s="1"/>
  <c r="H73" i="16" a="1"/>
  <c r="H73" i="16" s="1"/>
  <c r="I8" i="17" a="1"/>
  <c r="I8" i="17" s="1"/>
  <c r="H180" i="14" a="1"/>
  <c r="H180" i="14" s="1"/>
  <c r="G180" i="14" s="1"/>
  <c r="H100" i="14" a="1"/>
  <c r="H100" i="14" s="1"/>
  <c r="H25" i="14" a="1"/>
  <c r="H25" i="14" s="1"/>
  <c r="G25" i="14" s="1"/>
  <c r="H57" i="14" a="1"/>
  <c r="H57" i="14" s="1"/>
  <c r="G57" i="14" s="1"/>
  <c r="H78" i="14" a="1"/>
  <c r="H78" i="14" s="1"/>
  <c r="H10" i="14" a="1"/>
  <c r="H10" i="14" s="1"/>
  <c r="G10" i="14" s="1"/>
  <c r="H15" i="14" a="1"/>
  <c r="H15" i="14" s="1"/>
  <c r="G15" i="14" s="1"/>
  <c r="H167" i="14" a="1"/>
  <c r="H167" i="14" s="1"/>
  <c r="G167" i="14" s="1"/>
  <c r="I13" i="16" a="1"/>
  <c r="I13" i="16" s="1"/>
  <c r="I36" i="16" a="1"/>
  <c r="I36" i="16" s="1"/>
  <c r="H174" i="16" a="1"/>
  <c r="H174" i="16" s="1"/>
  <c r="I184" i="16" a="1"/>
  <c r="I184" i="16" s="1"/>
  <c r="H159" i="16" a="1"/>
  <c r="H159" i="16" s="1"/>
  <c r="H115" i="16" a="1"/>
  <c r="H115" i="16" s="1"/>
  <c r="H41" i="16" a="1"/>
  <c r="H41" i="16" s="1"/>
  <c r="I166" i="16" a="1"/>
  <c r="I166" i="16" s="1"/>
  <c r="H131" i="16" a="1"/>
  <c r="H131" i="16" s="1"/>
  <c r="H51" i="16" a="1"/>
  <c r="H51" i="16" s="1"/>
  <c r="I73" i="16" a="1"/>
  <c r="I73" i="16" s="1"/>
  <c r="I141" i="16" a="1"/>
  <c r="I141" i="16" s="1"/>
  <c r="I78" i="16" a="1"/>
  <c r="I78" i="16" s="1"/>
  <c r="I49" i="16" a="1"/>
  <c r="I49" i="16" s="1"/>
  <c r="H31" i="16" a="1"/>
  <c r="H31" i="16" s="1"/>
  <c r="H91" i="16" a="1"/>
  <c r="H91" i="16" s="1"/>
  <c r="H24" i="16" a="1"/>
  <c r="H24" i="16" s="1"/>
  <c r="H96" i="16" a="1"/>
  <c r="H96" i="16" s="1"/>
  <c r="H77" i="16" a="1"/>
  <c r="H77" i="16" s="1"/>
  <c r="H187" i="16" a="1"/>
  <c r="H187" i="16" s="1"/>
  <c r="H166" i="16" a="1"/>
  <c r="H166" i="16" s="1"/>
  <c r="I149" i="16" a="1"/>
  <c r="I149" i="16" s="1"/>
  <c r="I132" i="16" a="1"/>
  <c r="I132" i="16" s="1"/>
  <c r="H116" i="16" a="1"/>
  <c r="H116" i="16" s="1"/>
  <c r="I99" i="16" a="1"/>
  <c r="I99" i="16" s="1"/>
  <c r="H67" i="16" a="1"/>
  <c r="H67" i="16" s="1"/>
  <c r="G67" i="16" s="1"/>
  <c r="H20" i="16" a="1"/>
  <c r="H20" i="16" s="1"/>
  <c r="I8" i="14" a="1"/>
  <c r="I8" i="14" s="1"/>
  <c r="I147" i="16" a="1"/>
  <c r="I147" i="16" s="1"/>
  <c r="H130" i="16" a="1"/>
  <c r="H130" i="16" s="1"/>
  <c r="G130" i="16" s="1"/>
  <c r="H114" i="16" a="1"/>
  <c r="H114" i="16" s="1"/>
  <c r="H92" i="16" a="1"/>
  <c r="H92" i="16" s="1"/>
  <c r="H61" i="16" a="1"/>
  <c r="H61" i="16" s="1"/>
  <c r="H8" i="17" a="1"/>
  <c r="H8" i="17" s="1"/>
  <c r="H168" i="14" a="1"/>
  <c r="H168" i="14" s="1"/>
  <c r="G168" i="14" s="1"/>
  <c r="H34" i="14" a="1"/>
  <c r="H34" i="14" s="1"/>
  <c r="G34" i="14" s="1"/>
  <c r="H83" i="14" a="1"/>
  <c r="H83" i="14" s="1"/>
  <c r="G83" i="14" s="1"/>
  <c r="H115" i="14" a="1"/>
  <c r="H115" i="14" s="1"/>
  <c r="H33" i="14" a="1"/>
  <c r="H33" i="14" s="1"/>
  <c r="G33" i="14" s="1"/>
  <c r="H86" i="14" a="1"/>
  <c r="H86" i="14" s="1"/>
  <c r="G86" i="14" s="1"/>
  <c r="H140" i="14" a="1"/>
  <c r="H140" i="14" s="1"/>
  <c r="H191" i="14" a="1"/>
  <c r="H191" i="14" s="1"/>
  <c r="G191" i="14" s="1"/>
  <c r="H159" i="14" a="1"/>
  <c r="H159" i="14" s="1"/>
  <c r="H46" i="14" a="1"/>
  <c r="H46" i="14" s="1"/>
  <c r="G46" i="14" s="1"/>
  <c r="H60" i="14" a="1"/>
  <c r="H60" i="14" s="1"/>
  <c r="G60" i="14" s="1"/>
  <c r="I159" i="16" a="1"/>
  <c r="I159" i="16" s="1"/>
  <c r="H195" i="16" a="1"/>
  <c r="H195" i="16" s="1"/>
  <c r="H144" i="16" a="1"/>
  <c r="H144" i="16" s="1"/>
  <c r="H179" i="16" a="1"/>
  <c r="H179" i="16" s="1"/>
  <c r="I151" i="16" a="1"/>
  <c r="I151" i="16" s="1"/>
  <c r="H107" i="16" a="1"/>
  <c r="H107" i="16" s="1"/>
  <c r="I12" i="16" a="1"/>
  <c r="I12" i="16" s="1"/>
  <c r="I157" i="16" a="1"/>
  <c r="I157" i="16" s="1"/>
  <c r="I114" i="16" a="1"/>
  <c r="I114" i="16" s="1"/>
  <c r="I25" i="16" a="1"/>
  <c r="I25" i="16" s="1"/>
  <c r="I92" i="16" a="1"/>
  <c r="I92" i="16" s="1"/>
  <c r="I29" i="16" a="1"/>
  <c r="I29" i="16" s="1"/>
  <c r="I88" i="16" a="1"/>
  <c r="I88" i="16" s="1"/>
  <c r="I65" i="16" a="1"/>
  <c r="I65" i="16" s="1"/>
  <c r="H47" i="16" a="1"/>
  <c r="H47" i="16" s="1"/>
  <c r="H103" i="16" a="1"/>
  <c r="H103" i="16" s="1"/>
  <c r="G103" i="16" s="1"/>
  <c r="H40" i="16" a="1"/>
  <c r="H40" i="16" s="1"/>
  <c r="H30" i="16" a="1"/>
  <c r="H30" i="16" s="1"/>
  <c r="H87" i="16" a="1"/>
  <c r="H87" i="16" s="1"/>
  <c r="I182" i="16" a="1"/>
  <c r="I182" i="16" s="1"/>
  <c r="I164" i="16" a="1"/>
  <c r="I164" i="16" s="1"/>
  <c r="I9" i="2" a="1"/>
  <c r="I9" i="2" s="1"/>
  <c r="I30" i="2" a="1"/>
  <c r="I30" i="2" s="1"/>
  <c r="I62" i="2" a="1"/>
  <c r="I62" i="2" s="1"/>
  <c r="I94" i="2" a="1"/>
  <c r="I94" i="2" s="1"/>
  <c r="I21" i="2" a="1"/>
  <c r="I21" i="2" s="1"/>
  <c r="I35" i="2" a="1"/>
  <c r="I35" i="2" s="1"/>
  <c r="I44" i="2" a="1"/>
  <c r="I44" i="2" s="1"/>
  <c r="I53" i="2" a="1"/>
  <c r="I53" i="2" s="1"/>
  <c r="I11" i="2" a="1"/>
  <c r="I11" i="2" s="1"/>
  <c r="I34" i="2" a="1"/>
  <c r="I34" i="2" s="1"/>
  <c r="I66" i="2" a="1"/>
  <c r="I66" i="2" s="1"/>
  <c r="I98" i="2" a="1"/>
  <c r="I98" i="2" s="1"/>
  <c r="I39" i="2" a="1"/>
  <c r="I39" i="2" s="1"/>
  <c r="I75" i="2" a="1"/>
  <c r="I75" i="2" s="1"/>
  <c r="I93" i="2" a="1"/>
  <c r="I93" i="2" s="1"/>
  <c r="I112" i="2" a="1"/>
  <c r="I112" i="2" s="1"/>
  <c r="I121" i="2" a="1"/>
  <c r="I121" i="2" s="1"/>
  <c r="I131" i="2" a="1"/>
  <c r="I131" i="2" s="1"/>
  <c r="I142" i="2" a="1"/>
  <c r="I142" i="2" s="1"/>
  <c r="I153" i="2" a="1"/>
  <c r="I153" i="2" s="1"/>
  <c r="I31" i="2" a="1"/>
  <c r="I31" i="2" s="1"/>
  <c r="I71" i="2" a="1"/>
  <c r="I71" i="2" s="1"/>
  <c r="I89" i="2" a="1"/>
  <c r="I89" i="2" s="1"/>
  <c r="I115" i="2" a="1"/>
  <c r="I115" i="2" s="1"/>
  <c r="I136" i="2" a="1"/>
  <c r="I136" i="2" s="1"/>
  <c r="I41" i="2" a="1"/>
  <c r="I41" i="2" s="1"/>
  <c r="I69" i="2" a="1"/>
  <c r="I69" i="2" s="1"/>
  <c r="AF60" i="1" s="1"/>
  <c r="I92" i="2" a="1"/>
  <c r="I92" i="2" s="1"/>
  <c r="I108" i="2" a="1"/>
  <c r="I108" i="2" s="1"/>
  <c r="I122" i="2" a="1"/>
  <c r="I122" i="2" s="1"/>
  <c r="I124" i="2" a="1"/>
  <c r="I124" i="2" s="1"/>
  <c r="I156" i="2" a="1"/>
  <c r="I156" i="2" s="1"/>
  <c r="I172" i="2" a="1"/>
  <c r="I172" i="2" s="1"/>
  <c r="I193" i="2" a="1"/>
  <c r="I193" i="2" s="1"/>
  <c r="I170" i="2" a="1"/>
  <c r="I170" i="2" s="1"/>
  <c r="I47" i="2" a="1"/>
  <c r="I47" i="2" s="1"/>
  <c r="I143" i="2" a="1"/>
  <c r="I143" i="2" s="1"/>
  <c r="I169" i="2" a="1"/>
  <c r="I169" i="2" s="1"/>
  <c r="I79" i="2" a="1"/>
  <c r="I79" i="2" s="1"/>
  <c r="I125" i="2" a="1"/>
  <c r="I125" i="2" s="1"/>
  <c r="I148" i="2" a="1"/>
  <c r="I148" i="2" s="1"/>
  <c r="I195" i="2" a="1"/>
  <c r="I195" i="2" s="1"/>
  <c r="I174" i="2" a="1"/>
  <c r="I174" i="2" s="1"/>
  <c r="I81" i="2" a="1"/>
  <c r="I81" i="2" s="1"/>
  <c r="I151" i="2" a="1"/>
  <c r="I151" i="2" s="1"/>
  <c r="I171" i="2" a="1"/>
  <c r="I171" i="2" s="1"/>
  <c r="I188" i="2" a="1"/>
  <c r="I188" i="2" s="1"/>
  <c r="I180" i="2" a="1"/>
  <c r="I180" i="2" s="1"/>
  <c r="H35" i="2" a="1"/>
  <c r="H35" i="2" s="1"/>
  <c r="H51" i="2" a="1"/>
  <c r="H51" i="2" s="1"/>
  <c r="H67" i="2" a="1"/>
  <c r="H67" i="2" s="1"/>
  <c r="H83" i="2" a="1"/>
  <c r="H83" i="2" s="1"/>
  <c r="H99" i="2" a="1"/>
  <c r="H99" i="2" s="1"/>
  <c r="H15" i="2" a="1"/>
  <c r="H15" i="2" s="1"/>
  <c r="H25" i="2" a="1"/>
  <c r="H25" i="2" s="1"/>
  <c r="H41" i="2" a="1"/>
  <c r="H41" i="2" s="1"/>
  <c r="H57" i="2" a="1"/>
  <c r="H57" i="2" s="1"/>
  <c r="H23" i="2" a="1"/>
  <c r="H23" i="2" s="1"/>
  <c r="H39" i="2" a="1"/>
  <c r="H39" i="2" s="1"/>
  <c r="H55" i="2" a="1"/>
  <c r="H55" i="2" s="1"/>
  <c r="H71" i="2" a="1"/>
  <c r="H71" i="2" s="1"/>
  <c r="H87" i="2" a="1"/>
  <c r="H87" i="2" s="1"/>
  <c r="H103" i="2" a="1"/>
  <c r="H103" i="2" s="1"/>
  <c r="H53" i="2" a="1"/>
  <c r="H53" i="2" s="1"/>
  <c r="H96" i="2" a="1"/>
  <c r="H96" i="2" s="1"/>
  <c r="H119" i="2" a="1"/>
  <c r="H119" i="2" s="1"/>
  <c r="H136" i="2" a="1"/>
  <c r="H136" i="2" s="1"/>
  <c r="H152" i="2" a="1"/>
  <c r="H152" i="2" s="1"/>
  <c r="H163" i="2" a="1"/>
  <c r="H163" i="2" s="1"/>
  <c r="H171" i="2" a="1"/>
  <c r="H171" i="2" s="1"/>
  <c r="H186" i="2" a="1"/>
  <c r="H186" i="2" s="1"/>
  <c r="H36" i="2" a="1"/>
  <c r="H36" i="2" s="1"/>
  <c r="H85" i="2" a="1"/>
  <c r="H85" i="2" s="1"/>
  <c r="H118" i="2" a="1"/>
  <c r="H118" i="2" s="1"/>
  <c r="H135" i="2" a="1"/>
  <c r="H135" i="2" s="1"/>
  <c r="H60" i="2" a="1"/>
  <c r="H60" i="2" s="1"/>
  <c r="H97" i="2" a="1"/>
  <c r="H97" i="2" s="1"/>
  <c r="H112" i="2" a="1"/>
  <c r="H112" i="2" s="1"/>
  <c r="H121" i="2" a="1"/>
  <c r="H121" i="2" s="1"/>
  <c r="H77" i="2" a="1"/>
  <c r="H77" i="2" s="1"/>
  <c r="H148" i="2" a="1"/>
  <c r="H148" i="2" s="1"/>
  <c r="H175" i="2" a="1"/>
  <c r="H175" i="2" s="1"/>
  <c r="H190" i="2" a="1"/>
  <c r="H190" i="2" s="1"/>
  <c r="H160" i="2" a="1"/>
  <c r="H160" i="2" s="1"/>
  <c r="H197" i="2" a="1"/>
  <c r="H197" i="2" s="1"/>
  <c r="H154" i="2" a="1"/>
  <c r="H154" i="2" s="1"/>
  <c r="H20" i="2" a="1"/>
  <c r="H20" i="2" s="1"/>
  <c r="H138" i="2" a="1"/>
  <c r="H138" i="2" s="1"/>
  <c r="H155" i="2" a="1"/>
  <c r="H155" i="2" s="1"/>
  <c r="H93" i="2" a="1"/>
  <c r="H93" i="2" s="1"/>
  <c r="H61" i="2" a="1"/>
  <c r="H61" i="2" s="1"/>
  <c r="H116" i="2" a="1"/>
  <c r="H116" i="2" s="1"/>
  <c r="H147" i="2" a="1"/>
  <c r="H147" i="2" s="1"/>
  <c r="H176" i="2" a="1"/>
  <c r="H176" i="2" s="1"/>
  <c r="H164" i="2" a="1"/>
  <c r="H164" i="2" s="1"/>
  <c r="I13" i="2" a="1"/>
  <c r="I13" i="2" s="1"/>
  <c r="I38" i="2" a="1"/>
  <c r="I38" i="2" s="1"/>
  <c r="I70" i="2" a="1"/>
  <c r="I70" i="2" s="1"/>
  <c r="I12" i="2" a="1"/>
  <c r="I12" i="2" s="1"/>
  <c r="I27" i="2" a="1"/>
  <c r="I27" i="2" s="1"/>
  <c r="I36" i="2" a="1"/>
  <c r="I36" i="2" s="1"/>
  <c r="I45" i="2" a="1"/>
  <c r="I45" i="2" s="1"/>
  <c r="I59" i="2" a="1"/>
  <c r="I59" i="2" s="1"/>
  <c r="I15" i="2" a="1"/>
  <c r="I15" i="2" s="1"/>
  <c r="I42" i="2" a="1"/>
  <c r="I42" i="2" s="1"/>
  <c r="I74" i="2" a="1"/>
  <c r="I74" i="2" s="1"/>
  <c r="I106" i="2" a="1"/>
  <c r="I106" i="2" s="1"/>
  <c r="I48" i="2" a="1"/>
  <c r="I48" i="2" s="1"/>
  <c r="I77" i="2" a="1"/>
  <c r="I77" i="2" s="1"/>
  <c r="I101" i="2" a="1"/>
  <c r="I101" i="2" s="1"/>
  <c r="I113" i="2" a="1"/>
  <c r="I113" i="2" s="1"/>
  <c r="I123" i="2" a="1"/>
  <c r="I123" i="2" s="1"/>
  <c r="I134" i="2" a="1"/>
  <c r="I134" i="2" s="1"/>
  <c r="I145" i="2" a="1"/>
  <c r="I145" i="2" s="1"/>
  <c r="I155" i="2" a="1"/>
  <c r="I155" i="2" s="1"/>
  <c r="I40" i="2" a="1"/>
  <c r="I40" i="2" s="1"/>
  <c r="I73" i="2" a="1"/>
  <c r="I73" i="2" s="1"/>
  <c r="I96" i="2" a="1"/>
  <c r="I96" i="2" s="1"/>
  <c r="I116" i="2" a="1"/>
  <c r="I116" i="2" s="1"/>
  <c r="I18" i="2" a="1"/>
  <c r="I18" i="2" s="1"/>
  <c r="I55" i="2" a="1"/>
  <c r="I55" i="2" s="1"/>
  <c r="I76" i="2" a="1"/>
  <c r="I76" i="2" s="1"/>
  <c r="I99" i="2" a="1"/>
  <c r="I99" i="2" s="1"/>
  <c r="I109" i="2" a="1"/>
  <c r="I109" i="2" s="1"/>
  <c r="I14" i="2" a="1"/>
  <c r="I14" i="2" s="1"/>
  <c r="I141" i="2" a="1"/>
  <c r="I141" i="2" s="1"/>
  <c r="I159" i="2" a="1"/>
  <c r="I159" i="2" s="1"/>
  <c r="I181" i="2" a="1"/>
  <c r="I181" i="2" s="1"/>
  <c r="I196" i="2" a="1"/>
  <c r="I196" i="2" s="1"/>
  <c r="I173" i="2" a="1"/>
  <c r="I173" i="2" s="1"/>
  <c r="I65" i="2" a="1"/>
  <c r="I65" i="2" s="1"/>
  <c r="I149" i="2" a="1"/>
  <c r="I149" i="2" s="1"/>
  <c r="I189" i="2" a="1"/>
  <c r="I189" i="2" s="1"/>
  <c r="I88" i="2" a="1"/>
  <c r="I88" i="2" s="1"/>
  <c r="I135" i="2" a="1"/>
  <c r="I135" i="2" s="1"/>
  <c r="I162" i="2" a="1"/>
  <c r="I162" i="2" s="1"/>
  <c r="I192" i="2" a="1"/>
  <c r="I192" i="2" s="1"/>
  <c r="I176" i="2" a="1"/>
  <c r="I176" i="2" s="1"/>
  <c r="I132" i="2" a="1"/>
  <c r="I132" i="2" s="1"/>
  <c r="I160" i="2" a="1"/>
  <c r="I160" i="2" s="1"/>
  <c r="I178" i="2" a="1"/>
  <c r="I178" i="2" s="1"/>
  <c r="I194" i="2" a="1"/>
  <c r="I194" i="2" s="1"/>
  <c r="AF169" i="1" s="1"/>
  <c r="H26" i="2" a="1"/>
  <c r="H26" i="2" s="1"/>
  <c r="H42" i="2" a="1"/>
  <c r="H42" i="2" s="1"/>
  <c r="H58" i="2" a="1"/>
  <c r="H58" i="2" s="1"/>
  <c r="H74" i="2" a="1"/>
  <c r="H74" i="2" s="1"/>
  <c r="G74" i="2" s="1"/>
  <c r="H90" i="2" a="1"/>
  <c r="H90" i="2" s="1"/>
  <c r="H10" i="2" a="1"/>
  <c r="H10" i="2" s="1"/>
  <c r="H18" i="2" a="1"/>
  <c r="H18" i="2" s="1"/>
  <c r="H32" i="2" a="1"/>
  <c r="H32" i="2" s="1"/>
  <c r="H48" i="2" a="1"/>
  <c r="H48" i="2" s="1"/>
  <c r="H64" i="2" a="1"/>
  <c r="H64" i="2" s="1"/>
  <c r="H30" i="2" a="1"/>
  <c r="H30" i="2" s="1"/>
  <c r="H46" i="2" a="1"/>
  <c r="H46" i="2" s="1"/>
  <c r="H62" i="2" a="1"/>
  <c r="H62" i="2" s="1"/>
  <c r="G62" i="2" s="1"/>
  <c r="H78" i="2" a="1"/>
  <c r="H78" i="2" s="1"/>
  <c r="H94" i="2" a="1"/>
  <c r="H94" i="2" s="1"/>
  <c r="H16" i="2" a="1"/>
  <c r="H16" i="2" s="1"/>
  <c r="H73" i="2" a="1"/>
  <c r="H73" i="2" s="1"/>
  <c r="H108" i="2" a="1"/>
  <c r="H108" i="2" s="1"/>
  <c r="H125" i="2" a="1"/>
  <c r="H125" i="2" s="1"/>
  <c r="H141" i="2" a="1"/>
  <c r="H141" i="2" s="1"/>
  <c r="H157" i="2" a="1"/>
  <c r="H157" i="2" s="1"/>
  <c r="H165" i="2" a="1"/>
  <c r="H165" i="2" s="1"/>
  <c r="H173" i="2" a="1"/>
  <c r="H173" i="2" s="1"/>
  <c r="H189" i="2" a="1"/>
  <c r="H189" i="2" s="1"/>
  <c r="H45" i="2" a="1"/>
  <c r="H45" i="2" s="1"/>
  <c r="H92" i="2" a="1"/>
  <c r="H92" i="2" s="1"/>
  <c r="H122" i="2" a="1"/>
  <c r="H122" i="2" s="1"/>
  <c r="H13" i="2" a="1"/>
  <c r="H13" i="2" s="1"/>
  <c r="H72" i="2" a="1"/>
  <c r="H72" i="2" s="1"/>
  <c r="H101" i="2" a="1"/>
  <c r="H101" i="2" s="1"/>
  <c r="H113" i="2" a="1"/>
  <c r="H113" i="2" s="1"/>
  <c r="H124" i="2" a="1"/>
  <c r="H124" i="2" s="1"/>
  <c r="H131" i="2" a="1"/>
  <c r="H131" i="2" s="1"/>
  <c r="H150" i="2" a="1"/>
  <c r="H150" i="2" s="1"/>
  <c r="H177" i="2" a="1"/>
  <c r="H177" i="2" s="1"/>
  <c r="H192" i="2" a="1"/>
  <c r="H192" i="2" s="1"/>
  <c r="H182" i="2" a="1"/>
  <c r="H182" i="2" s="1"/>
  <c r="H191" i="2" a="1"/>
  <c r="H191" i="2" s="1"/>
  <c r="H172" i="2" a="1"/>
  <c r="H172" i="2" s="1"/>
  <c r="H110" i="2" a="1"/>
  <c r="H110" i="2" s="1"/>
  <c r="H140" i="2" a="1"/>
  <c r="H140" i="2" s="1"/>
  <c r="H168" i="2" a="1"/>
  <c r="H168" i="2" s="1"/>
  <c r="H137" i="2" a="1"/>
  <c r="H137" i="2" s="1"/>
  <c r="H100" i="2" a="1"/>
  <c r="H100" i="2" s="1"/>
  <c r="H126" i="2" a="1"/>
  <c r="H126" i="2" s="1"/>
  <c r="H158" i="2" a="1"/>
  <c r="H158" i="2" s="1"/>
  <c r="H29" i="2" a="1"/>
  <c r="H29" i="2" s="1"/>
  <c r="H187" i="2" a="1"/>
  <c r="H187" i="2" s="1"/>
  <c r="I17" i="2" a="1"/>
  <c r="I17" i="2" s="1"/>
  <c r="I46" i="2" a="1"/>
  <c r="I46" i="2" s="1"/>
  <c r="I78" i="2" a="1"/>
  <c r="I78" i="2" s="1"/>
  <c r="I16" i="2" a="1"/>
  <c r="I16" i="2" s="1"/>
  <c r="I28" i="2" a="1"/>
  <c r="I28" i="2" s="1"/>
  <c r="I37" i="2" a="1"/>
  <c r="I37" i="2" s="1"/>
  <c r="I51" i="2" a="1"/>
  <c r="I51" i="2" s="1"/>
  <c r="I60" i="2" a="1"/>
  <c r="I60" i="2" s="1"/>
  <c r="I19" i="2" a="1"/>
  <c r="I19" i="2" s="1"/>
  <c r="I50" i="2" a="1"/>
  <c r="I50" i="2" s="1"/>
  <c r="I82" i="2" a="1"/>
  <c r="I82" i="2" s="1"/>
  <c r="I10" i="2" a="1"/>
  <c r="I10" i="2" s="1"/>
  <c r="I57" i="2" a="1"/>
  <c r="I57" i="2" s="1"/>
  <c r="I84" i="2" a="1"/>
  <c r="I84" i="2" s="1"/>
  <c r="I103" i="2" a="1"/>
  <c r="I103" i="2" s="1"/>
  <c r="I117" i="2" a="1"/>
  <c r="I117" i="2" s="1"/>
  <c r="I126" i="2" a="1"/>
  <c r="I126" i="2" s="1"/>
  <c r="I137" i="2" a="1"/>
  <c r="I137" i="2" s="1"/>
  <c r="I147" i="2" a="1"/>
  <c r="I147" i="2" s="1"/>
  <c r="I179" i="2" a="1"/>
  <c r="I179" i="2" s="1"/>
  <c r="I49" i="2" a="1"/>
  <c r="I49" i="2" s="1"/>
  <c r="I80" i="2" a="1"/>
  <c r="I80" i="2" s="1"/>
  <c r="I100" i="2" a="1"/>
  <c r="I100" i="2" s="1"/>
  <c r="I119" i="2" a="1"/>
  <c r="I119" i="2" s="1"/>
  <c r="I23" i="2" a="1"/>
  <c r="I23" i="2" s="1"/>
  <c r="I64" i="2" a="1"/>
  <c r="I64" i="2" s="1"/>
  <c r="I83" i="2" a="1"/>
  <c r="I83" i="2" s="1"/>
  <c r="I102" i="2" a="1"/>
  <c r="I102" i="2" s="1"/>
  <c r="I114" i="2" a="1"/>
  <c r="I114" i="2" s="1"/>
  <c r="I33" i="2" a="1"/>
  <c r="I33" i="2" s="1"/>
  <c r="I152" i="2" a="1"/>
  <c r="I152" i="2" s="1"/>
  <c r="I164" i="2" a="1"/>
  <c r="I164" i="2" s="1"/>
  <c r="I183" i="2" a="1"/>
  <c r="I183" i="2" s="1"/>
  <c r="I157" i="2" a="1"/>
  <c r="I157" i="2" s="1"/>
  <c r="I177" i="2" a="1"/>
  <c r="I177" i="2" s="1"/>
  <c r="I127" i="2" a="1"/>
  <c r="I127" i="2" s="1"/>
  <c r="I161" i="2" a="1"/>
  <c r="I161" i="2" s="1"/>
  <c r="I191" i="2" a="1"/>
  <c r="I191" i="2" s="1"/>
  <c r="I97" i="2" a="1"/>
  <c r="I97" i="2" s="1"/>
  <c r="I144" i="2" a="1"/>
  <c r="I144" i="2" s="1"/>
  <c r="I175" i="2" a="1"/>
  <c r="I175" i="2" s="1"/>
  <c r="I197" i="2" a="1"/>
  <c r="I197" i="2" s="1"/>
  <c r="I24" i="2" a="1"/>
  <c r="I24" i="2" s="1"/>
  <c r="I138" i="2" a="1"/>
  <c r="I138" i="2" s="1"/>
  <c r="I163" i="2" a="1"/>
  <c r="I163" i="2" s="1"/>
  <c r="I182" i="2" a="1"/>
  <c r="I182" i="2" s="1"/>
  <c r="I107" i="2" a="1"/>
  <c r="I107" i="2" s="1"/>
  <c r="H27" i="2" a="1"/>
  <c r="H27" i="2" s="1"/>
  <c r="H43" i="2" a="1"/>
  <c r="H43" i="2" s="1"/>
  <c r="H59" i="2" a="1"/>
  <c r="H59" i="2" s="1"/>
  <c r="H75" i="2" a="1"/>
  <c r="H75" i="2" s="1"/>
  <c r="H91" i="2" a="1"/>
  <c r="H91" i="2" s="1"/>
  <c r="H11" i="2" a="1"/>
  <c r="H11" i="2" s="1"/>
  <c r="H19" i="2" a="1"/>
  <c r="H19" i="2" s="1"/>
  <c r="H33" i="2" a="1"/>
  <c r="H33" i="2" s="1"/>
  <c r="H49" i="2" a="1"/>
  <c r="H49" i="2" s="1"/>
  <c r="H65" i="2" a="1"/>
  <c r="H65" i="2" s="1"/>
  <c r="H31" i="2" a="1"/>
  <c r="H31" i="2" s="1"/>
  <c r="H47" i="2" a="1"/>
  <c r="H47" i="2" s="1"/>
  <c r="H63" i="2" a="1"/>
  <c r="H63" i="2" s="1"/>
  <c r="H79" i="2" a="1"/>
  <c r="H79" i="2" s="1"/>
  <c r="H95" i="2" a="1"/>
  <c r="H95" i="2" s="1"/>
  <c r="H21" i="2" a="1"/>
  <c r="H21" i="2" s="1"/>
  <c r="H80" i="2" a="1"/>
  <c r="H80" i="2" s="1"/>
  <c r="H109" i="2" a="1"/>
  <c r="H109" i="2" s="1"/>
  <c r="H128" i="2" a="1"/>
  <c r="H128" i="2" s="1"/>
  <c r="H144" i="2" a="1"/>
  <c r="H144" i="2" s="1"/>
  <c r="H159" i="2" a="1"/>
  <c r="H159" i="2" s="1"/>
  <c r="H167" i="2" a="1"/>
  <c r="H167" i="2" s="1"/>
  <c r="H178" i="2" a="1"/>
  <c r="H178" i="2" s="1"/>
  <c r="H12" i="2" a="1"/>
  <c r="H12" i="2" s="1"/>
  <c r="H69" i="2" a="1"/>
  <c r="H69" i="2" s="1"/>
  <c r="H105" i="2" a="1"/>
  <c r="H105" i="2" s="1"/>
  <c r="H127" i="2" a="1"/>
  <c r="H127" i="2" s="1"/>
  <c r="H28" i="2" a="1"/>
  <c r="H28" i="2" s="1"/>
  <c r="H81" i="2" a="1"/>
  <c r="H81" i="2" s="1"/>
  <c r="H104" i="2" a="1"/>
  <c r="H104" i="2" s="1"/>
  <c r="H117" i="2" a="1"/>
  <c r="H117" i="2" s="1"/>
  <c r="H52" i="2" a="1"/>
  <c r="H52" i="2" s="1"/>
  <c r="H134" i="2" a="1"/>
  <c r="H134" i="2" s="1"/>
  <c r="H162" i="2" a="1"/>
  <c r="H162" i="2" s="1"/>
  <c r="H179" i="2" a="1"/>
  <c r="H179" i="2" s="1"/>
  <c r="H195" i="2" a="1"/>
  <c r="H195" i="2" s="1"/>
  <c r="H184" i="2" a="1"/>
  <c r="H184" i="2" s="1"/>
  <c r="H196" i="2" a="1"/>
  <c r="H196" i="2" s="1"/>
  <c r="H183" i="2" a="1"/>
  <c r="H183" i="2" s="1"/>
  <c r="H129" i="2" a="1"/>
  <c r="H129" i="2" s="1"/>
  <c r="H142" i="2" a="1"/>
  <c r="H142" i="2" s="1"/>
  <c r="H180" i="2" a="1"/>
  <c r="H180" i="2" s="1"/>
  <c r="H156" i="2" a="1"/>
  <c r="H156" i="2" s="1"/>
  <c r="G156" i="2" s="1"/>
  <c r="H106" i="2" a="1"/>
  <c r="H106" i="2" s="1"/>
  <c r="H143" i="2" a="1"/>
  <c r="H143" i="2" s="1"/>
  <c r="H166" i="2" a="1"/>
  <c r="H166" i="2" s="1"/>
  <c r="H123" i="2" a="1"/>
  <c r="H123" i="2" s="1"/>
  <c r="I22" i="2" a="1"/>
  <c r="I22" i="2" s="1"/>
  <c r="I54" i="2" a="1"/>
  <c r="I54" i="2" s="1"/>
  <c r="I86" i="2" a="1"/>
  <c r="I86" i="2" s="1"/>
  <c r="I20" i="2" a="1"/>
  <c r="I20" i="2" s="1"/>
  <c r="I29" i="2" a="1"/>
  <c r="I29" i="2" s="1"/>
  <c r="I43" i="2" a="1"/>
  <c r="I43" i="2" s="1"/>
  <c r="I52" i="2" a="1"/>
  <c r="I52" i="2" s="1"/>
  <c r="I61" i="2" a="1"/>
  <c r="I61" i="2" s="1"/>
  <c r="I26" i="2" a="1"/>
  <c r="I26" i="2" s="1"/>
  <c r="I58" i="2" a="1"/>
  <c r="I58" i="2" s="1"/>
  <c r="I90" i="2" a="1"/>
  <c r="I90" i="2" s="1"/>
  <c r="I25" i="2" a="1"/>
  <c r="I25" i="2" s="1"/>
  <c r="I68" i="2" a="1"/>
  <c r="I68" i="2" s="1"/>
  <c r="I91" i="2" a="1"/>
  <c r="I91" i="2" s="1"/>
  <c r="I111" i="2" a="1"/>
  <c r="I111" i="2" s="1"/>
  <c r="I120" i="2" a="1"/>
  <c r="I120" i="2" s="1"/>
  <c r="I129" i="2" a="1"/>
  <c r="I129" i="2" s="1"/>
  <c r="I139" i="2" a="1"/>
  <c r="I139" i="2" s="1"/>
  <c r="I150" i="2" a="1"/>
  <c r="I150" i="2" s="1"/>
  <c r="I187" i="2" a="1"/>
  <c r="I187" i="2" s="1"/>
  <c r="I63" i="2" a="1"/>
  <c r="I63" i="2" s="1"/>
  <c r="I87" i="2" a="1"/>
  <c r="I87" i="2" s="1"/>
  <c r="I110" i="2" a="1"/>
  <c r="I110" i="2" s="1"/>
  <c r="I128" i="2" a="1"/>
  <c r="I128" i="2" s="1"/>
  <c r="I32" i="2" a="1"/>
  <c r="I32" i="2" s="1"/>
  <c r="I67" i="2" a="1"/>
  <c r="I67" i="2" s="1"/>
  <c r="I85" i="2" a="1"/>
  <c r="I85" i="2" s="1"/>
  <c r="I105" i="2" a="1"/>
  <c r="I105" i="2" s="1"/>
  <c r="I118" i="2" a="1"/>
  <c r="I118" i="2" s="1"/>
  <c r="I95" i="2" a="1"/>
  <c r="I95" i="2" s="1"/>
  <c r="I154" i="2" a="1"/>
  <c r="I154" i="2" s="1"/>
  <c r="I167" i="2" a="1"/>
  <c r="I167" i="2" s="1"/>
  <c r="I185" i="2" a="1"/>
  <c r="I185" i="2" s="1"/>
  <c r="I165" i="2" a="1"/>
  <c r="I165" i="2" s="1"/>
  <c r="I190" i="2" a="1"/>
  <c r="I190" i="2" s="1"/>
  <c r="I133" i="2" a="1"/>
  <c r="I133" i="2" s="1"/>
  <c r="I166" i="2" a="1"/>
  <c r="I166" i="2" s="1"/>
  <c r="I56" i="2" a="1"/>
  <c r="I56" i="2" s="1"/>
  <c r="I104" i="2" a="1"/>
  <c r="I104" i="2" s="1"/>
  <c r="I146" i="2" a="1"/>
  <c r="I146" i="2" s="1"/>
  <c r="I186" i="2" a="1"/>
  <c r="I186" i="2" s="1"/>
  <c r="I130" i="2" a="1"/>
  <c r="I130" i="2" s="1"/>
  <c r="I72" i="2" a="1"/>
  <c r="I72" i="2" s="1"/>
  <c r="I140" i="2" a="1"/>
  <c r="I140" i="2" s="1"/>
  <c r="I168" i="2" a="1"/>
  <c r="I168" i="2" s="1"/>
  <c r="I184" i="2" a="1"/>
  <c r="I184" i="2" s="1"/>
  <c r="I158" i="2" a="1"/>
  <c r="I158" i="2" s="1"/>
  <c r="H34" i="2" a="1"/>
  <c r="H34" i="2" s="1"/>
  <c r="H50" i="2" a="1"/>
  <c r="H50" i="2" s="1"/>
  <c r="H66" i="2" a="1"/>
  <c r="H66" i="2" s="1"/>
  <c r="H82" i="2" a="1"/>
  <c r="H82" i="2" s="1"/>
  <c r="H98" i="2" a="1"/>
  <c r="H98" i="2" s="1"/>
  <c r="H14" i="2" a="1"/>
  <c r="H14" i="2" s="1"/>
  <c r="H24" i="2" a="1"/>
  <c r="H24" i="2" s="1"/>
  <c r="H40" i="2" a="1"/>
  <c r="H40" i="2" s="1"/>
  <c r="H56" i="2" a="1"/>
  <c r="H56" i="2" s="1"/>
  <c r="H22" i="2" a="1"/>
  <c r="H22" i="2" s="1"/>
  <c r="G22" i="2" s="1"/>
  <c r="H38" i="2" a="1"/>
  <c r="H38" i="2" s="1"/>
  <c r="H54" i="2" a="1"/>
  <c r="H54" i="2" s="1"/>
  <c r="H70" i="2" a="1"/>
  <c r="H70" i="2" s="1"/>
  <c r="H86" i="2" a="1"/>
  <c r="H86" i="2" s="1"/>
  <c r="H102" i="2" a="1"/>
  <c r="H102" i="2" s="1"/>
  <c r="G102" i="2" s="1"/>
  <c r="H44" i="2" a="1"/>
  <c r="H44" i="2" s="1"/>
  <c r="H89" i="2" a="1"/>
  <c r="H89" i="2" s="1"/>
  <c r="H115" i="2" a="1"/>
  <c r="H115" i="2" s="1"/>
  <c r="H133" i="2" a="1"/>
  <c r="H133" i="2" s="1"/>
  <c r="H149" i="2" a="1"/>
  <c r="H149" i="2" s="1"/>
  <c r="H161" i="2" a="1"/>
  <c r="H161" i="2" s="1"/>
  <c r="H169" i="2" a="1"/>
  <c r="H169" i="2" s="1"/>
  <c r="H181" i="2" a="1"/>
  <c r="H181" i="2" s="1"/>
  <c r="H17" i="2" a="1"/>
  <c r="H17" i="2" s="1"/>
  <c r="H76" i="2" a="1"/>
  <c r="H76" i="2" s="1"/>
  <c r="H114" i="2" a="1"/>
  <c r="H114" i="2" s="1"/>
  <c r="H130" i="2" a="1"/>
  <c r="H130" i="2" s="1"/>
  <c r="H37" i="2" a="1"/>
  <c r="H37" i="2" s="1"/>
  <c r="H88" i="2" a="1"/>
  <c r="H88" i="2" s="1"/>
  <c r="H107" i="2" a="1"/>
  <c r="H107" i="2" s="1"/>
  <c r="H120" i="2" a="1"/>
  <c r="H120" i="2" s="1"/>
  <c r="H68" i="2" a="1"/>
  <c r="H68" i="2" s="1"/>
  <c r="H146" i="2" a="1"/>
  <c r="H146" i="2" s="1"/>
  <c r="G146" i="2" s="1"/>
  <c r="H170" i="2" a="1"/>
  <c r="H170" i="2" s="1"/>
  <c r="H188" i="2" a="1"/>
  <c r="H188" i="2" s="1"/>
  <c r="H151" i="2" a="1"/>
  <c r="H151" i="2" s="1"/>
  <c r="H194" i="2" a="1"/>
  <c r="H194" i="2" s="1"/>
  <c r="H84" i="2" a="1"/>
  <c r="H84" i="2" s="1"/>
  <c r="H193" i="2" a="1"/>
  <c r="H193" i="2" s="1"/>
  <c r="G193" i="2" s="1"/>
  <c r="H132" i="2" a="1"/>
  <c r="H132" i="2" s="1"/>
  <c r="H153" i="2" a="1"/>
  <c r="H153" i="2" s="1"/>
  <c r="G153" i="2" s="1"/>
  <c r="H9" i="2" a="1"/>
  <c r="H9" i="2" s="1"/>
  <c r="H185" i="2" a="1"/>
  <c r="H185" i="2" s="1"/>
  <c r="H111" i="2" a="1"/>
  <c r="H111" i="2" s="1"/>
  <c r="H145" i="2" a="1"/>
  <c r="H145" i="2" s="1"/>
  <c r="H174" i="2" a="1"/>
  <c r="H174" i="2" s="1"/>
  <c r="H139" i="2" a="1"/>
  <c r="H139" i="2" s="1"/>
  <c r="I8" i="16" a="1"/>
  <c r="I8" i="16" s="1"/>
  <c r="H8" i="16" a="1"/>
  <c r="H8" i="16" s="1"/>
  <c r="H8" i="19" a="1"/>
  <c r="H8" i="19" s="1"/>
  <c r="I8" i="18" a="1"/>
  <c r="I8" i="18" s="1"/>
  <c r="I8" i="2" a="1"/>
  <c r="I8" i="2" s="1"/>
  <c r="H8" i="2" a="1"/>
  <c r="H8" i="2" s="1"/>
  <c r="H8" i="18" a="1"/>
  <c r="H8" i="18" s="1"/>
  <c r="D32" i="8"/>
  <c r="D31" i="8"/>
  <c r="G95" i="18" l="1"/>
  <c r="G77" i="16"/>
  <c r="G201" i="2"/>
  <c r="G59" i="14"/>
  <c r="G141" i="18"/>
  <c r="G97" i="17"/>
  <c r="G49" i="17"/>
  <c r="G146" i="17"/>
  <c r="G132" i="2"/>
  <c r="G71" i="17"/>
  <c r="T69" i="1" s="1"/>
  <c r="G44" i="17"/>
  <c r="G175" i="17"/>
  <c r="T173" i="1" s="1"/>
  <c r="G10" i="17"/>
  <c r="G45" i="17"/>
  <c r="G207" i="17"/>
  <c r="G160" i="17"/>
  <c r="T158" i="1" s="1"/>
  <c r="G218" i="17"/>
  <c r="T216" i="1" s="1"/>
  <c r="G198" i="17"/>
  <c r="G95" i="17"/>
  <c r="T93" i="1" s="1"/>
  <c r="G133" i="17"/>
  <c r="G223" i="17"/>
  <c r="T221" i="1" s="1"/>
  <c r="G31" i="16"/>
  <c r="G118" i="14"/>
  <c r="S116" i="1" s="1"/>
  <c r="G105" i="19"/>
  <c r="AJ137" i="1"/>
  <c r="G100" i="14"/>
  <c r="G116" i="19"/>
  <c r="G57" i="17"/>
  <c r="G192" i="16"/>
  <c r="G103" i="19"/>
  <c r="G215" i="17"/>
  <c r="G118" i="19"/>
  <c r="G40" i="18"/>
  <c r="G130" i="2"/>
  <c r="G109" i="17"/>
  <c r="AH15" i="1"/>
  <c r="G65" i="14"/>
  <c r="G110" i="14"/>
  <c r="G93" i="14"/>
  <c r="G139" i="14"/>
  <c r="G38" i="14"/>
  <c r="G71" i="14"/>
  <c r="G121" i="14"/>
  <c r="G138" i="14"/>
  <c r="G163" i="18"/>
  <c r="G77" i="17"/>
  <c r="G112" i="17"/>
  <c r="G147" i="18"/>
  <c r="G20" i="18"/>
  <c r="AJ89" i="1"/>
  <c r="G156" i="17"/>
  <c r="G13" i="19"/>
  <c r="G158" i="19"/>
  <c r="G31" i="19"/>
  <c r="G75" i="19"/>
  <c r="G33" i="19"/>
  <c r="G187" i="19"/>
  <c r="G180" i="17"/>
  <c r="G75" i="17"/>
  <c r="G32" i="17"/>
  <c r="G139" i="17"/>
  <c r="G161" i="17"/>
  <c r="G74" i="17"/>
  <c r="G114" i="19"/>
  <c r="G145" i="19"/>
  <c r="G53" i="2"/>
  <c r="G59" i="19"/>
  <c r="G8" i="19"/>
  <c r="G103" i="18"/>
  <c r="G36" i="18"/>
  <c r="G69" i="18"/>
  <c r="G17" i="18"/>
  <c r="G182" i="18"/>
  <c r="G133" i="19"/>
  <c r="G168" i="18"/>
  <c r="G138" i="17"/>
  <c r="G58" i="17"/>
  <c r="G102" i="17"/>
  <c r="G105" i="18"/>
  <c r="G168" i="19"/>
  <c r="G172" i="19"/>
  <c r="G58" i="16"/>
  <c r="G34" i="17"/>
  <c r="G163" i="16"/>
  <c r="G30" i="16"/>
  <c r="AK28" i="1"/>
  <c r="G91" i="14"/>
  <c r="G98" i="14"/>
  <c r="G150" i="14"/>
  <c r="G78" i="14"/>
  <c r="G153" i="14"/>
  <c r="G68" i="14"/>
  <c r="G94" i="14"/>
  <c r="G119" i="14"/>
  <c r="S117" i="1" s="1"/>
  <c r="G33" i="2"/>
  <c r="G113" i="2"/>
  <c r="G94" i="2"/>
  <c r="G47" i="2"/>
  <c r="G98" i="2"/>
  <c r="G92" i="2"/>
  <c r="G204" i="2"/>
  <c r="G49" i="19"/>
  <c r="G75" i="18"/>
  <c r="G127" i="18"/>
  <c r="G176" i="18"/>
  <c r="G112" i="18"/>
  <c r="G82" i="18"/>
  <c r="G139" i="18"/>
  <c r="G99" i="18"/>
  <c r="G15" i="17"/>
  <c r="G24" i="17"/>
  <c r="G84" i="17"/>
  <c r="G151" i="17"/>
  <c r="G27" i="17"/>
  <c r="G37" i="2"/>
  <c r="G109" i="2"/>
  <c r="G56" i="16"/>
  <c r="G36" i="17"/>
  <c r="G83" i="19"/>
  <c r="G183" i="19"/>
  <c r="AK78" i="1"/>
  <c r="G104" i="17"/>
  <c r="G57" i="19"/>
  <c r="G139" i="19"/>
  <c r="G80" i="19"/>
  <c r="G48" i="19"/>
  <c r="G210" i="17"/>
  <c r="G191" i="18"/>
  <c r="G115" i="2"/>
  <c r="G147" i="17"/>
  <c r="G149" i="19"/>
  <c r="G40" i="2"/>
  <c r="G80" i="17"/>
  <c r="G30" i="17"/>
  <c r="G143" i="14"/>
  <c r="G164" i="17"/>
  <c r="G23" i="18"/>
  <c r="G93" i="18"/>
  <c r="G59" i="18"/>
  <c r="G52" i="19"/>
  <c r="G81" i="2"/>
  <c r="G187" i="16"/>
  <c r="G74" i="16"/>
  <c r="G21" i="16"/>
  <c r="G121" i="19"/>
  <c r="G25" i="19"/>
  <c r="G148" i="2"/>
  <c r="G122" i="19"/>
  <c r="G171" i="2"/>
  <c r="G180" i="2"/>
  <c r="G48" i="2"/>
  <c r="G122" i="14"/>
  <c r="G18" i="14"/>
  <c r="G114" i="14"/>
  <c r="G111" i="19"/>
  <c r="G95" i="19"/>
  <c r="G137" i="19"/>
  <c r="G162" i="19"/>
  <c r="G180" i="19"/>
  <c r="G21" i="19"/>
  <c r="G99" i="19"/>
  <c r="G90" i="18"/>
  <c r="G43" i="18"/>
  <c r="G51" i="18"/>
  <c r="G60" i="18"/>
  <c r="G31" i="18"/>
  <c r="G107" i="18"/>
  <c r="G187" i="18"/>
  <c r="G65" i="18"/>
  <c r="G22" i="18"/>
  <c r="G135" i="18"/>
  <c r="G89" i="18"/>
  <c r="G58" i="18"/>
  <c r="G97" i="18"/>
  <c r="G137" i="17"/>
  <c r="G204" i="17"/>
  <c r="G63" i="17"/>
  <c r="G100" i="17"/>
  <c r="G168" i="17"/>
  <c r="G21" i="17"/>
  <c r="G19" i="17"/>
  <c r="G16" i="17"/>
  <c r="G179" i="16"/>
  <c r="G54" i="17"/>
  <c r="G55" i="17"/>
  <c r="G49" i="18"/>
  <c r="G177" i="19"/>
  <c r="G144" i="19"/>
  <c r="AH150" i="1"/>
  <c r="G78" i="18"/>
  <c r="G50" i="18"/>
  <c r="G28" i="18"/>
  <c r="G62" i="19"/>
  <c r="G185" i="19"/>
  <c r="G132" i="19"/>
  <c r="G68" i="2"/>
  <c r="G196" i="2"/>
  <c r="G136" i="2"/>
  <c r="G11" i="2"/>
  <c r="G24" i="2"/>
  <c r="G192" i="2"/>
  <c r="G47" i="16"/>
  <c r="G194" i="16"/>
  <c r="G177" i="16"/>
  <c r="G176" i="17"/>
  <c r="G94" i="17"/>
  <c r="G109" i="18"/>
  <c r="G47" i="18"/>
  <c r="G140" i="19"/>
  <c r="G107" i="19"/>
  <c r="G138" i="19"/>
  <c r="G11" i="19"/>
  <c r="G194" i="2"/>
  <c r="G88" i="2"/>
  <c r="G112" i="2"/>
  <c r="G209" i="2"/>
  <c r="G71" i="2"/>
  <c r="G18" i="2"/>
  <c r="G50" i="2"/>
  <c r="G166" i="2"/>
  <c r="G157" i="2"/>
  <c r="G139" i="2"/>
  <c r="G63" i="2"/>
  <c r="G13" i="2"/>
  <c r="G141" i="2"/>
  <c r="G46" i="2"/>
  <c r="G133" i="2"/>
  <c r="G181" i="2"/>
  <c r="G8" i="2"/>
  <c r="G169" i="2"/>
  <c r="G144" i="2"/>
  <c r="G75" i="2"/>
  <c r="G122" i="2"/>
  <c r="G125" i="2"/>
  <c r="G35" i="2"/>
  <c r="G104" i="14"/>
  <c r="G166" i="14"/>
  <c r="G186" i="14"/>
  <c r="G171" i="14"/>
  <c r="G146" i="14"/>
  <c r="G90" i="14"/>
  <c r="G181" i="14"/>
  <c r="G19" i="14"/>
  <c r="G40" i="14"/>
  <c r="G117" i="14"/>
  <c r="G116" i="14"/>
  <c r="S114" i="1" s="1"/>
  <c r="G109" i="14"/>
  <c r="G151" i="16"/>
  <c r="G67" i="18"/>
  <c r="G131" i="18"/>
  <c r="G96" i="18"/>
  <c r="G175" i="16"/>
  <c r="G189" i="19"/>
  <c r="U187" i="1" s="1"/>
  <c r="G9" i="19"/>
  <c r="G79" i="19"/>
  <c r="G135" i="19"/>
  <c r="G76" i="19"/>
  <c r="G43" i="19"/>
  <c r="G193" i="19"/>
  <c r="U191" i="1" s="1"/>
  <c r="G174" i="19"/>
  <c r="U172" i="1" s="1"/>
  <c r="G166" i="19"/>
  <c r="G126" i="19"/>
  <c r="G35" i="19"/>
  <c r="G82" i="19"/>
  <c r="G101" i="19"/>
  <c r="G113" i="19"/>
  <c r="G20" i="19"/>
  <c r="U18" i="1" s="1"/>
  <c r="G69" i="19"/>
  <c r="U67" i="1" s="1"/>
  <c r="G190" i="19"/>
  <c r="G184" i="19"/>
  <c r="G27" i="19"/>
  <c r="G120" i="19"/>
  <c r="G110" i="19"/>
  <c r="G155" i="19"/>
  <c r="G167" i="19"/>
  <c r="U165" i="1" s="1"/>
  <c r="G18" i="19"/>
  <c r="U16" i="1" s="1"/>
  <c r="G47" i="19"/>
  <c r="G68" i="19"/>
  <c r="G40" i="19"/>
  <c r="G93" i="19"/>
  <c r="G70" i="19"/>
  <c r="G104" i="19"/>
  <c r="G198" i="19"/>
  <c r="U196" i="1" s="1"/>
  <c r="G73" i="19"/>
  <c r="G147" i="19"/>
  <c r="G196" i="19"/>
  <c r="G188" i="19"/>
  <c r="G67" i="19"/>
  <c r="G142" i="19"/>
  <c r="G86" i="18"/>
  <c r="G173" i="18"/>
  <c r="G195" i="18"/>
  <c r="G101" i="18"/>
  <c r="G179" i="18"/>
  <c r="G21" i="18"/>
  <c r="G33" i="18"/>
  <c r="G45" i="18"/>
  <c r="G186" i="18"/>
  <c r="G13" i="18"/>
  <c r="G88" i="18"/>
  <c r="G94" i="18"/>
  <c r="G157" i="18"/>
  <c r="G81" i="18"/>
  <c r="G39" i="18"/>
  <c r="G146" i="18"/>
  <c r="G10" i="18"/>
  <c r="G41" i="18"/>
  <c r="G130" i="18"/>
  <c r="G189" i="18"/>
  <c r="G56" i="18"/>
  <c r="G117" i="18"/>
  <c r="G111" i="18"/>
  <c r="G166" i="18"/>
  <c r="G46" i="18"/>
  <c r="G122" i="18"/>
  <c r="G37" i="18"/>
  <c r="G27" i="18"/>
  <c r="G175" i="18"/>
  <c r="G170" i="18"/>
  <c r="G119" i="18"/>
  <c r="G91" i="18"/>
  <c r="G76" i="18"/>
  <c r="G100" i="18"/>
  <c r="G79" i="18"/>
  <c r="G144" i="18"/>
  <c r="G142" i="18"/>
  <c r="G84" i="18"/>
  <c r="G185" i="18"/>
  <c r="G16" i="18"/>
  <c r="G83" i="17"/>
  <c r="G165" i="17"/>
  <c r="G205" i="17"/>
  <c r="G11" i="17"/>
  <c r="G178" i="17"/>
  <c r="G106" i="17"/>
  <c r="G40" i="17"/>
  <c r="T38" i="1" s="1"/>
  <c r="G171" i="17"/>
  <c r="T169" i="1" s="1"/>
  <c r="G172" i="17"/>
  <c r="G166" i="17"/>
  <c r="T164" i="1" s="1"/>
  <c r="G48" i="17"/>
  <c r="G132" i="17"/>
  <c r="G155" i="17"/>
  <c r="T153" i="1" s="1"/>
  <c r="G37" i="17"/>
  <c r="G123" i="17"/>
  <c r="G47" i="17"/>
  <c r="G197" i="17"/>
  <c r="G187" i="17"/>
  <c r="G92" i="17"/>
  <c r="G185" i="17"/>
  <c r="G81" i="17"/>
  <c r="T79" i="1" s="1"/>
  <c r="G152" i="17"/>
  <c r="G159" i="17"/>
  <c r="G170" i="17"/>
  <c r="T168" i="1" s="1"/>
  <c r="G20" i="17"/>
  <c r="G88" i="17"/>
  <c r="T86" i="1" s="1"/>
  <c r="G188" i="17"/>
  <c r="G35" i="17"/>
  <c r="G41" i="17"/>
  <c r="T39" i="1" s="1"/>
  <c r="G38" i="17"/>
  <c r="G108" i="17"/>
  <c r="T106" i="1" s="1"/>
  <c r="G173" i="17"/>
  <c r="T171" i="1" s="1"/>
  <c r="G157" i="17"/>
  <c r="G51" i="17"/>
  <c r="T49" i="1" s="1"/>
  <c r="G186" i="17"/>
  <c r="G101" i="17"/>
  <c r="G66" i="17"/>
  <c r="T64" i="1" s="1"/>
  <c r="G98" i="17"/>
  <c r="G193" i="17"/>
  <c r="T191" i="1" s="1"/>
  <c r="G213" i="17"/>
  <c r="T211" i="1" s="1"/>
  <c r="G208" i="17"/>
  <c r="G52" i="17"/>
  <c r="T50" i="1" s="1"/>
  <c r="G67" i="17"/>
  <c r="G87" i="17"/>
  <c r="G122" i="17"/>
  <c r="T120" i="1" s="1"/>
  <c r="G181" i="17"/>
  <c r="G153" i="17"/>
  <c r="T151" i="1" s="1"/>
  <c r="G194" i="17"/>
  <c r="T192" i="1" s="1"/>
  <c r="G117" i="17"/>
  <c r="G169" i="17"/>
  <c r="T167" i="1" s="1"/>
  <c r="G12" i="17"/>
  <c r="G14" i="17"/>
  <c r="G163" i="17"/>
  <c r="T161" i="1" s="1"/>
  <c r="G211" i="17"/>
  <c r="G129" i="17"/>
  <c r="T127" i="1" s="1"/>
  <c r="G130" i="17"/>
  <c r="T128" i="1" s="1"/>
  <c r="G141" i="17"/>
  <c r="G183" i="17"/>
  <c r="T181" i="1" s="1"/>
  <c r="G17" i="17"/>
  <c r="G209" i="17"/>
  <c r="G15" i="16"/>
  <c r="G56" i="17"/>
  <c r="AC57" i="1"/>
  <c r="G66" i="18"/>
  <c r="G190" i="17"/>
  <c r="G60" i="17"/>
  <c r="T58" i="1" s="1"/>
  <c r="G28" i="17"/>
  <c r="G22" i="17"/>
  <c r="G140" i="17"/>
  <c r="T138" i="1" s="1"/>
  <c r="G110" i="17"/>
  <c r="G143" i="18"/>
  <c r="G38" i="18"/>
  <c r="G92" i="18"/>
  <c r="AC158" i="1"/>
  <c r="G181" i="18"/>
  <c r="G188" i="18"/>
  <c r="AC133" i="1"/>
  <c r="G153" i="18"/>
  <c r="AC91" i="1"/>
  <c r="G106" i="18"/>
  <c r="G193" i="18"/>
  <c r="G70" i="18"/>
  <c r="G62" i="18"/>
  <c r="G160" i="18"/>
  <c r="G177" i="18"/>
  <c r="AC126" i="1"/>
  <c r="G145" i="18"/>
  <c r="G128" i="18"/>
  <c r="AB35" i="1"/>
  <c r="G41" i="19"/>
  <c r="U39" i="1" s="1"/>
  <c r="G117" i="19"/>
  <c r="U115" i="1" s="1"/>
  <c r="G131" i="19"/>
  <c r="G50" i="19"/>
  <c r="G19" i="19"/>
  <c r="G90" i="19"/>
  <c r="G71" i="19"/>
  <c r="G9" i="17"/>
  <c r="G109" i="19"/>
  <c r="U107" i="1" s="1"/>
  <c r="G150" i="19"/>
  <c r="U148" i="1" s="1"/>
  <c r="G123" i="19"/>
  <c r="G37" i="19"/>
  <c r="G53" i="17"/>
  <c r="AB213" i="1"/>
  <c r="G215" i="19"/>
  <c r="AC209" i="1"/>
  <c r="G211" i="18"/>
  <c r="G205" i="2"/>
  <c r="AI205" i="1"/>
  <c r="G207" i="19"/>
  <c r="AB206" i="1"/>
  <c r="G208" i="19"/>
  <c r="AC222" i="1"/>
  <c r="G224" i="18"/>
  <c r="AB200" i="1"/>
  <c r="G202" i="19"/>
  <c r="G180" i="16"/>
  <c r="G158" i="16"/>
  <c r="AC87" i="1"/>
  <c r="G102" i="18"/>
  <c r="G167" i="17"/>
  <c r="T165" i="1" s="1"/>
  <c r="G53" i="18"/>
  <c r="AC169" i="1"/>
  <c r="G194" i="18"/>
  <c r="G18" i="18"/>
  <c r="G114" i="18"/>
  <c r="G159" i="19"/>
  <c r="G171" i="18"/>
  <c r="G182" i="19"/>
  <c r="U180" i="1" s="1"/>
  <c r="G169" i="18"/>
  <c r="G155" i="18"/>
  <c r="G149" i="18"/>
  <c r="G161" i="19"/>
  <c r="G125" i="19"/>
  <c r="G160" i="19"/>
  <c r="G128" i="19"/>
  <c r="G157" i="19"/>
  <c r="AB197" i="1"/>
  <c r="G199" i="19"/>
  <c r="AC201" i="1"/>
  <c r="G203" i="18"/>
  <c r="AB216" i="1"/>
  <c r="G218" i="19"/>
  <c r="AC198" i="1"/>
  <c r="G200" i="18"/>
  <c r="AJ219" i="1"/>
  <c r="G221" i="18"/>
  <c r="V219" i="1" s="1"/>
  <c r="AB204" i="1"/>
  <c r="G206" i="19"/>
  <c r="AC220" i="1"/>
  <c r="G222" i="18"/>
  <c r="G199" i="17"/>
  <c r="T197" i="1" s="1"/>
  <c r="AC212" i="1"/>
  <c r="G214" i="18"/>
  <c r="AB212" i="1"/>
  <c r="G214" i="19"/>
  <c r="U212" i="1" s="1"/>
  <c r="G221" i="17"/>
  <c r="AC196" i="1"/>
  <c r="G198" i="18"/>
  <c r="AB202" i="1"/>
  <c r="G204" i="19"/>
  <c r="G196" i="17"/>
  <c r="AC218" i="1"/>
  <c r="G220" i="18"/>
  <c r="AC210" i="1"/>
  <c r="G212" i="18"/>
  <c r="G184" i="17"/>
  <c r="AB91" i="1"/>
  <c r="G106" i="19"/>
  <c r="G42" i="2"/>
  <c r="G8" i="17"/>
  <c r="T6" i="1" s="1"/>
  <c r="G111" i="14"/>
  <c r="G105" i="17"/>
  <c r="G113" i="17"/>
  <c r="T111" i="1" s="1"/>
  <c r="G65" i="17"/>
  <c r="G96" i="17"/>
  <c r="T94" i="1" s="1"/>
  <c r="G79" i="17"/>
  <c r="T77" i="1" s="1"/>
  <c r="G18" i="17"/>
  <c r="G126" i="17"/>
  <c r="T124" i="1" s="1"/>
  <c r="G68" i="17"/>
  <c r="G184" i="18"/>
  <c r="G103" i="17"/>
  <c r="T101" i="1" s="1"/>
  <c r="G177" i="17"/>
  <c r="AC24" i="1"/>
  <c r="G29" i="18"/>
  <c r="G148" i="18"/>
  <c r="G77" i="18"/>
  <c r="G44" i="18"/>
  <c r="G137" i="18"/>
  <c r="G52" i="18"/>
  <c r="G26" i="18"/>
  <c r="G133" i="18"/>
  <c r="G151" i="18"/>
  <c r="G152" i="18"/>
  <c r="G167" i="18"/>
  <c r="AB100" i="1"/>
  <c r="G115" i="19"/>
  <c r="G91" i="19"/>
  <c r="G102" i="19"/>
  <c r="G175" i="19"/>
  <c r="G143" i="19"/>
  <c r="U141" i="1" s="1"/>
  <c r="G32" i="19"/>
  <c r="G10" i="19"/>
  <c r="U8" i="1" s="1"/>
  <c r="G56" i="19"/>
  <c r="U54" i="1" s="1"/>
  <c r="G23" i="19"/>
  <c r="G15" i="19"/>
  <c r="G85" i="19"/>
  <c r="G58" i="19"/>
  <c r="G96" i="19"/>
  <c r="G124" i="19"/>
  <c r="G173" i="19"/>
  <c r="U171" i="1" s="1"/>
  <c r="G39" i="17"/>
  <c r="G99" i="17"/>
  <c r="G189" i="17"/>
  <c r="T187" i="1" s="1"/>
  <c r="AC206" i="1"/>
  <c r="G208" i="18"/>
  <c r="AB210" i="1"/>
  <c r="G212" i="19"/>
  <c r="G196" i="18"/>
  <c r="AB217" i="1"/>
  <c r="G219" i="19"/>
  <c r="AC216" i="1"/>
  <c r="G218" i="18"/>
  <c r="AB223" i="1"/>
  <c r="G225" i="19"/>
  <c r="G201" i="17"/>
  <c r="AC208" i="1"/>
  <c r="G210" i="18"/>
  <c r="G73" i="18"/>
  <c r="G192" i="19"/>
  <c r="U190" i="1" s="1"/>
  <c r="AB153" i="1"/>
  <c r="G176" i="19"/>
  <c r="G195" i="19"/>
  <c r="U193" i="1" s="1"/>
  <c r="G8" i="16"/>
  <c r="G151" i="2"/>
  <c r="G54" i="2"/>
  <c r="R52" i="1" s="1"/>
  <c r="G162" i="2"/>
  <c r="G105" i="2"/>
  <c r="G45" i="2"/>
  <c r="G73" i="2"/>
  <c r="G121" i="2"/>
  <c r="G196" i="16"/>
  <c r="G100" i="16"/>
  <c r="G127" i="16"/>
  <c r="W125" i="1" s="1"/>
  <c r="G25" i="16"/>
  <c r="G90" i="17"/>
  <c r="T88" i="1" s="1"/>
  <c r="G129" i="16"/>
  <c r="G83" i="16"/>
  <c r="G72" i="17"/>
  <c r="T70" i="1" s="1"/>
  <c r="G68" i="16"/>
  <c r="G69" i="17"/>
  <c r="T67" i="1" s="1"/>
  <c r="G43" i="17"/>
  <c r="T41" i="1" s="1"/>
  <c r="G131" i="17"/>
  <c r="G135" i="17"/>
  <c r="T133" i="1" s="1"/>
  <c r="G62" i="17"/>
  <c r="T60" i="1" s="1"/>
  <c r="G93" i="17"/>
  <c r="T91" i="1" s="1"/>
  <c r="G145" i="17"/>
  <c r="T143" i="1" s="1"/>
  <c r="G114" i="17"/>
  <c r="T112" i="1" s="1"/>
  <c r="G70" i="17"/>
  <c r="T68" i="1" s="1"/>
  <c r="G89" i="17"/>
  <c r="T87" i="1" s="1"/>
  <c r="G149" i="17"/>
  <c r="G143" i="17"/>
  <c r="T141" i="1" s="1"/>
  <c r="AC130" i="1"/>
  <c r="G150" i="18"/>
  <c r="G87" i="18"/>
  <c r="G64" i="18"/>
  <c r="G54" i="18"/>
  <c r="AC114" i="1"/>
  <c r="G132" i="18"/>
  <c r="G120" i="17"/>
  <c r="T118" i="1" s="1"/>
  <c r="G154" i="18"/>
  <c r="V152" i="1" s="1"/>
  <c r="G72" i="18"/>
  <c r="AC41" i="1"/>
  <c r="G48" i="18"/>
  <c r="G159" i="18"/>
  <c r="G121" i="18"/>
  <c r="G165" i="18"/>
  <c r="G116" i="18"/>
  <c r="G110" i="18"/>
  <c r="V108" i="1" s="1"/>
  <c r="G11" i="18"/>
  <c r="AB75" i="1"/>
  <c r="G87" i="19"/>
  <c r="U85" i="1" s="1"/>
  <c r="G161" i="18"/>
  <c r="G15" i="18"/>
  <c r="G55" i="19"/>
  <c r="U53" i="1" s="1"/>
  <c r="G94" i="19"/>
  <c r="G170" i="19"/>
  <c r="U168" i="1" s="1"/>
  <c r="G97" i="19"/>
  <c r="U95" i="1" s="1"/>
  <c r="G112" i="19"/>
  <c r="G108" i="19"/>
  <c r="G152" i="19"/>
  <c r="U150" i="1" s="1"/>
  <c r="G42" i="19"/>
  <c r="U40" i="1" s="1"/>
  <c r="G77" i="19"/>
  <c r="G39" i="19"/>
  <c r="G88" i="19"/>
  <c r="G60" i="19"/>
  <c r="U58" i="1" s="1"/>
  <c r="G181" i="19"/>
  <c r="G64" i="17"/>
  <c r="T62" i="1" s="1"/>
  <c r="AB222" i="1"/>
  <c r="G224" i="19"/>
  <c r="AC204" i="1"/>
  <c r="G206" i="18"/>
  <c r="AB211" i="1"/>
  <c r="G213" i="19"/>
  <c r="U211" i="1" s="1"/>
  <c r="G200" i="17"/>
  <c r="T198" i="1" s="1"/>
  <c r="AC223" i="1"/>
  <c r="G225" i="18"/>
  <c r="AB209" i="1"/>
  <c r="G211" i="19"/>
  <c r="AC221" i="1"/>
  <c r="G223" i="18"/>
  <c r="V221" i="1" s="1"/>
  <c r="AB207" i="1"/>
  <c r="G209" i="19"/>
  <c r="U207" i="1" s="1"/>
  <c r="AC211" i="1"/>
  <c r="G213" i="18"/>
  <c r="G38" i="2"/>
  <c r="R36" i="1" s="1"/>
  <c r="G134" i="2"/>
  <c r="G194" i="14"/>
  <c r="G95" i="14"/>
  <c r="G127" i="17"/>
  <c r="T125" i="1" s="1"/>
  <c r="G125" i="17"/>
  <c r="T123" i="1" s="1"/>
  <c r="G35" i="14"/>
  <c r="G160" i="14"/>
  <c r="G126" i="18"/>
  <c r="G150" i="17"/>
  <c r="T148" i="1" s="1"/>
  <c r="G115" i="17"/>
  <c r="T113" i="1" s="1"/>
  <c r="G119" i="17"/>
  <c r="G50" i="17"/>
  <c r="T48" i="1" s="1"/>
  <c r="G59" i="17"/>
  <c r="T57" i="1" s="1"/>
  <c r="G61" i="17"/>
  <c r="T59" i="1" s="1"/>
  <c r="G118" i="18"/>
  <c r="G162" i="18"/>
  <c r="G24" i="18"/>
  <c r="G164" i="18"/>
  <c r="G190" i="18"/>
  <c r="V188" i="1" s="1"/>
  <c r="G25" i="18"/>
  <c r="G113" i="18"/>
  <c r="V111" i="1" s="1"/>
  <c r="G138" i="18"/>
  <c r="G129" i="18"/>
  <c r="G136" i="18"/>
  <c r="G183" i="18"/>
  <c r="G108" i="18"/>
  <c r="G42" i="18"/>
  <c r="V40" i="1" s="1"/>
  <c r="G125" i="18"/>
  <c r="AB28" i="1"/>
  <c r="G34" i="19"/>
  <c r="G86" i="19"/>
  <c r="U84" i="1" s="1"/>
  <c r="AB167" i="1"/>
  <c r="G191" i="19"/>
  <c r="G178" i="19"/>
  <c r="G89" i="19"/>
  <c r="G64" i="19"/>
  <c r="U62" i="1" s="1"/>
  <c r="G100" i="19"/>
  <c r="U98" i="1" s="1"/>
  <c r="G169" i="19"/>
  <c r="G30" i="19"/>
  <c r="U28" i="1" s="1"/>
  <c r="G14" i="19"/>
  <c r="G24" i="19"/>
  <c r="G107" i="14"/>
  <c r="S105" i="1" s="1"/>
  <c r="AB220" i="1"/>
  <c r="G222" i="19"/>
  <c r="U220" i="1" s="1"/>
  <c r="AC202" i="1"/>
  <c r="G204" i="18"/>
  <c r="AJ205" i="1"/>
  <c r="G207" i="18"/>
  <c r="V205" i="1" s="1"/>
  <c r="AB203" i="1"/>
  <c r="G205" i="19"/>
  <c r="AC207" i="1"/>
  <c r="G209" i="18"/>
  <c r="AB201" i="1"/>
  <c r="G203" i="19"/>
  <c r="AC213" i="1"/>
  <c r="G215" i="18"/>
  <c r="V213" i="1" s="1"/>
  <c r="AB199" i="1"/>
  <c r="G201" i="19"/>
  <c r="AC203" i="1"/>
  <c r="G205" i="18"/>
  <c r="G9" i="14"/>
  <c r="S7" i="1" s="1"/>
  <c r="G179" i="17"/>
  <c r="T177" i="1" s="1"/>
  <c r="G26" i="17"/>
  <c r="T24" i="1" s="1"/>
  <c r="G107" i="17"/>
  <c r="T105" i="1" s="1"/>
  <c r="G86" i="17"/>
  <c r="T84" i="1" s="1"/>
  <c r="G192" i="18"/>
  <c r="G74" i="18"/>
  <c r="V72" i="1" s="1"/>
  <c r="G32" i="18"/>
  <c r="G63" i="18"/>
  <c r="G172" i="18"/>
  <c r="AC138" i="1"/>
  <c r="G158" i="18"/>
  <c r="AC122" i="1"/>
  <c r="G140" i="18"/>
  <c r="G151" i="19"/>
  <c r="U149" i="1" s="1"/>
  <c r="G61" i="19"/>
  <c r="U59" i="1" s="1"/>
  <c r="G124" i="18"/>
  <c r="V122" i="1" s="1"/>
  <c r="G68" i="18"/>
  <c r="G12" i="18"/>
  <c r="G63" i="19"/>
  <c r="U61" i="1" s="1"/>
  <c r="G22" i="19"/>
  <c r="G78" i="19"/>
  <c r="G45" i="19"/>
  <c r="U43" i="1" s="1"/>
  <c r="AB162" i="1"/>
  <c r="G186" i="19"/>
  <c r="U184" i="1" s="1"/>
  <c r="G81" i="19"/>
  <c r="G44" i="19"/>
  <c r="U42" i="1" s="1"/>
  <c r="G92" i="19"/>
  <c r="U90" i="1" s="1"/>
  <c r="G74" i="19"/>
  <c r="U72" i="1" s="1"/>
  <c r="G148" i="19"/>
  <c r="U146" i="1" s="1"/>
  <c r="G164" i="19"/>
  <c r="U162" i="1" s="1"/>
  <c r="G130" i="19"/>
  <c r="U128" i="1" s="1"/>
  <c r="G46" i="19"/>
  <c r="U44" i="1" s="1"/>
  <c r="G65" i="19"/>
  <c r="G38" i="19"/>
  <c r="U36" i="1" s="1"/>
  <c r="G182" i="14"/>
  <c r="G158" i="17"/>
  <c r="T156" i="1" s="1"/>
  <c r="G76" i="17"/>
  <c r="T74" i="1" s="1"/>
  <c r="G118" i="17"/>
  <c r="T116" i="1" s="1"/>
  <c r="AJ215" i="1"/>
  <c r="G217" i="18"/>
  <c r="V215" i="1" s="1"/>
  <c r="AB218" i="1"/>
  <c r="G220" i="19"/>
  <c r="U218" i="1" s="1"/>
  <c r="AC200" i="1"/>
  <c r="G202" i="18"/>
  <c r="V200" i="1" s="1"/>
  <c r="G197" i="19"/>
  <c r="U195" i="1" s="1"/>
  <c r="AC199" i="1"/>
  <c r="G201" i="18"/>
  <c r="AC197" i="1"/>
  <c r="G199" i="18"/>
  <c r="AJ214" i="1"/>
  <c r="G216" i="18"/>
  <c r="V214" i="1" s="1"/>
  <c r="G224" i="17"/>
  <c r="G197" i="18"/>
  <c r="G9" i="2"/>
  <c r="G172" i="2"/>
  <c r="G8" i="18"/>
  <c r="G123" i="2"/>
  <c r="G117" i="2"/>
  <c r="G101" i="2"/>
  <c r="R99" i="1" s="1"/>
  <c r="G40" i="16"/>
  <c r="G115" i="14"/>
  <c r="S113" i="1" s="1"/>
  <c r="G122" i="16"/>
  <c r="G135" i="16"/>
  <c r="G95" i="16"/>
  <c r="G133" i="16"/>
  <c r="G162" i="16"/>
  <c r="G162" i="17"/>
  <c r="T160" i="1" s="1"/>
  <c r="G79" i="14"/>
  <c r="G120" i="14"/>
  <c r="G174" i="17"/>
  <c r="G85" i="17"/>
  <c r="T83" i="1" s="1"/>
  <c r="G148" i="17"/>
  <c r="T146" i="1" s="1"/>
  <c r="G13" i="17"/>
  <c r="AC69" i="1"/>
  <c r="G80" i="18"/>
  <c r="V78" i="1" s="1"/>
  <c r="G23" i="17"/>
  <c r="G46" i="17"/>
  <c r="T44" i="1" s="1"/>
  <c r="G136" i="17"/>
  <c r="T134" i="1" s="1"/>
  <c r="G142" i="17"/>
  <c r="T140" i="1" s="1"/>
  <c r="G33" i="17"/>
  <c r="T31" i="1" s="1"/>
  <c r="G42" i="17"/>
  <c r="T40" i="1" s="1"/>
  <c r="G121" i="17"/>
  <c r="T119" i="1" s="1"/>
  <c r="G124" i="17"/>
  <c r="T122" i="1" s="1"/>
  <c r="G71" i="18"/>
  <c r="V69" i="1" s="1"/>
  <c r="G178" i="18"/>
  <c r="G19" i="18"/>
  <c r="V17" i="1" s="1"/>
  <c r="G35" i="18"/>
  <c r="G180" i="18"/>
  <c r="G104" i="18"/>
  <c r="V102" i="1" s="1"/>
  <c r="G85" i="18"/>
  <c r="V83" i="1" s="1"/>
  <c r="G83" i="18"/>
  <c r="V81" i="1" s="1"/>
  <c r="G120" i="18"/>
  <c r="AC28" i="1"/>
  <c r="G34" i="18"/>
  <c r="V32" i="1" s="1"/>
  <c r="G14" i="18"/>
  <c r="V12" i="1" s="1"/>
  <c r="G30" i="18"/>
  <c r="V28" i="1" s="1"/>
  <c r="G136" i="19"/>
  <c r="G98" i="18"/>
  <c r="G156" i="18"/>
  <c r="V154" i="1" s="1"/>
  <c r="G154" i="19"/>
  <c r="G17" i="19"/>
  <c r="U15" i="1" s="1"/>
  <c r="G127" i="19"/>
  <c r="U125" i="1" s="1"/>
  <c r="G36" i="19"/>
  <c r="U34" i="1" s="1"/>
  <c r="G141" i="19"/>
  <c r="U139" i="1" s="1"/>
  <c r="G28" i="19"/>
  <c r="G194" i="19"/>
  <c r="U192" i="1" s="1"/>
  <c r="G12" i="19"/>
  <c r="U10" i="1" s="1"/>
  <c r="G72" i="19"/>
  <c r="AB24" i="1"/>
  <c r="G29" i="19"/>
  <c r="U27" i="1" s="1"/>
  <c r="G84" i="19"/>
  <c r="U82" i="1" s="1"/>
  <c r="G54" i="19"/>
  <c r="U52" i="1" s="1"/>
  <c r="G98" i="19"/>
  <c r="U96" i="1" s="1"/>
  <c r="G171" i="19"/>
  <c r="U169" i="1" s="1"/>
  <c r="G153" i="19"/>
  <c r="U151" i="1" s="1"/>
  <c r="G119" i="19"/>
  <c r="G26" i="19"/>
  <c r="U24" i="1" s="1"/>
  <c r="G134" i="19"/>
  <c r="U132" i="1" s="1"/>
  <c r="G53" i="19"/>
  <c r="U51" i="1" s="1"/>
  <c r="G163" i="19"/>
  <c r="U161" i="1" s="1"/>
  <c r="G73" i="17"/>
  <c r="T71" i="1" s="1"/>
  <c r="G116" i="17"/>
  <c r="T114" i="1" s="1"/>
  <c r="G144" i="17"/>
  <c r="T142" i="1" s="1"/>
  <c r="AB221" i="1"/>
  <c r="G223" i="19"/>
  <c r="U221" i="1" s="1"/>
  <c r="AC217" i="1"/>
  <c r="G219" i="18"/>
  <c r="V217" i="1" s="1"/>
  <c r="AB208" i="1"/>
  <c r="G210" i="19"/>
  <c r="G203" i="17"/>
  <c r="T201" i="1" s="1"/>
  <c r="G222" i="17"/>
  <c r="T220" i="1" s="1"/>
  <c r="G174" i="2"/>
  <c r="G106" i="2"/>
  <c r="R104" i="1" s="1"/>
  <c r="G195" i="2"/>
  <c r="G30" i="2"/>
  <c r="R28" i="1" s="1"/>
  <c r="G145" i="2"/>
  <c r="G70" i="2"/>
  <c r="G65" i="2"/>
  <c r="R63" i="1" s="1"/>
  <c r="G43" i="2"/>
  <c r="R41" i="1" s="1"/>
  <c r="G140" i="2"/>
  <c r="G131" i="2"/>
  <c r="G164" i="2"/>
  <c r="G20" i="2"/>
  <c r="R18" i="1" s="1"/>
  <c r="G25" i="2"/>
  <c r="G142" i="2"/>
  <c r="G69" i="2"/>
  <c r="G111" i="2"/>
  <c r="R109" i="1" s="1"/>
  <c r="G66" i="2"/>
  <c r="G170" i="2"/>
  <c r="G52" i="2"/>
  <c r="G12" i="2"/>
  <c r="R10" i="1" s="1"/>
  <c r="G29" i="2"/>
  <c r="G173" i="2"/>
  <c r="G147" i="2"/>
  <c r="G197" i="2"/>
  <c r="R195" i="1" s="1"/>
  <c r="G163" i="2"/>
  <c r="G99" i="2"/>
  <c r="R97" i="1" s="1"/>
  <c r="G200" i="2"/>
  <c r="G114" i="2"/>
  <c r="R112" i="1" s="1"/>
  <c r="G76" i="2"/>
  <c r="G56" i="2"/>
  <c r="G34" i="2"/>
  <c r="R32" i="1" s="1"/>
  <c r="G165" i="2"/>
  <c r="R163" i="1" s="1"/>
  <c r="G78" i="2"/>
  <c r="G55" i="2"/>
  <c r="Y209" i="1"/>
  <c r="G211" i="2"/>
  <c r="R209" i="1" s="1"/>
  <c r="G26" i="2"/>
  <c r="G186" i="2"/>
  <c r="G103" i="2"/>
  <c r="R101" i="1" s="1"/>
  <c r="Y217" i="1"/>
  <c r="G219" i="2"/>
  <c r="Y212" i="1"/>
  <c r="G214" i="2"/>
  <c r="R212" i="1" s="1"/>
  <c r="G185" i="2"/>
  <c r="R183" i="1" s="1"/>
  <c r="G188" i="2"/>
  <c r="G80" i="2"/>
  <c r="G49" i="2"/>
  <c r="R47" i="1" s="1"/>
  <c r="G27" i="2"/>
  <c r="R25" i="1" s="1"/>
  <c r="G187" i="2"/>
  <c r="G110" i="2"/>
  <c r="R108" i="1" s="1"/>
  <c r="G124" i="2"/>
  <c r="R122" i="1" s="1"/>
  <c r="G189" i="2"/>
  <c r="R187" i="1" s="1"/>
  <c r="G16" i="2"/>
  <c r="G32" i="2"/>
  <c r="G176" i="2"/>
  <c r="R174" i="1" s="1"/>
  <c r="G154" i="2"/>
  <c r="R152" i="1" s="1"/>
  <c r="G87" i="2"/>
  <c r="G15" i="2"/>
  <c r="AF205" i="1"/>
  <c r="G207" i="2"/>
  <c r="R205" i="1" s="1"/>
  <c r="Y196" i="1"/>
  <c r="G198" i="2"/>
  <c r="G212" i="2"/>
  <c r="R210" i="1" s="1"/>
  <c r="Y201" i="1"/>
  <c r="G203" i="2"/>
  <c r="AF215" i="1"/>
  <c r="G217" i="2"/>
  <c r="R215" i="1" s="1"/>
  <c r="G225" i="2"/>
  <c r="R223" i="1" s="1"/>
  <c r="Y129" i="1"/>
  <c r="G149" i="2"/>
  <c r="G178" i="2"/>
  <c r="R176" i="1" s="1"/>
  <c r="Y81" i="1"/>
  <c r="G95" i="2"/>
  <c r="G19" i="2"/>
  <c r="G158" i="2"/>
  <c r="R156" i="1" s="1"/>
  <c r="G191" i="2"/>
  <c r="R189" i="1" s="1"/>
  <c r="G10" i="2"/>
  <c r="G116" i="2"/>
  <c r="G160" i="2"/>
  <c r="R158" i="1" s="1"/>
  <c r="G60" i="2"/>
  <c r="R58" i="1" s="1"/>
  <c r="G152" i="2"/>
  <c r="G83" i="2"/>
  <c r="R81" i="1" s="1"/>
  <c r="Y200" i="1"/>
  <c r="G202" i="2"/>
  <c r="R200" i="1" s="1"/>
  <c r="Y222" i="1"/>
  <c r="G224" i="2"/>
  <c r="Y213" i="1"/>
  <c r="G215" i="2"/>
  <c r="R213" i="1" s="1"/>
  <c r="Y208" i="1"/>
  <c r="G210" i="2"/>
  <c r="R208" i="1" s="1"/>
  <c r="Y71" i="1"/>
  <c r="G82" i="2"/>
  <c r="R80" i="1" s="1"/>
  <c r="G17" i="2"/>
  <c r="G104" i="2"/>
  <c r="G126" i="2"/>
  <c r="R124" i="1" s="1"/>
  <c r="G182" i="2"/>
  <c r="R180" i="1" s="1"/>
  <c r="G72" i="2"/>
  <c r="G90" i="2"/>
  <c r="R88" i="1" s="1"/>
  <c r="G61" i="2"/>
  <c r="R59" i="1" s="1"/>
  <c r="G190" i="2"/>
  <c r="R188" i="1" s="1"/>
  <c r="G135" i="2"/>
  <c r="G39" i="2"/>
  <c r="G67" i="2"/>
  <c r="R65" i="1" s="1"/>
  <c r="Y197" i="1"/>
  <c r="G199" i="2"/>
  <c r="G222" i="2"/>
  <c r="Y76" i="1"/>
  <c r="G89" i="2"/>
  <c r="R87" i="1" s="1"/>
  <c r="G143" i="2"/>
  <c r="G93" i="2"/>
  <c r="G175" i="2"/>
  <c r="G118" i="2"/>
  <c r="R116" i="1" s="1"/>
  <c r="G119" i="2"/>
  <c r="G23" i="2"/>
  <c r="R21" i="1" s="1"/>
  <c r="G51" i="2"/>
  <c r="R49" i="1" s="1"/>
  <c r="G208" i="2"/>
  <c r="R206" i="1" s="1"/>
  <c r="G218" i="2"/>
  <c r="Y204" i="1"/>
  <c r="G206" i="2"/>
  <c r="R204" i="1" s="1"/>
  <c r="G167" i="2"/>
  <c r="R165" i="1" s="1"/>
  <c r="G79" i="2"/>
  <c r="G120" i="2"/>
  <c r="R118" i="1" s="1"/>
  <c r="G184" i="2"/>
  <c r="R182" i="1" s="1"/>
  <c r="Y139" i="1"/>
  <c r="G159" i="2"/>
  <c r="G91" i="2"/>
  <c r="G107" i="2"/>
  <c r="R105" i="1" s="1"/>
  <c r="G86" i="2"/>
  <c r="R84" i="1" s="1"/>
  <c r="G14" i="2"/>
  <c r="G28" i="2"/>
  <c r="G137" i="2"/>
  <c r="R135" i="1" s="1"/>
  <c r="G177" i="2"/>
  <c r="R175" i="1" s="1"/>
  <c r="G58" i="2"/>
  <c r="G155" i="2"/>
  <c r="G85" i="2"/>
  <c r="G96" i="2"/>
  <c r="R94" i="1" s="1"/>
  <c r="G57" i="2"/>
  <c r="AF214" i="1"/>
  <c r="G216" i="2"/>
  <c r="R214" i="1" s="1"/>
  <c r="Y221" i="1"/>
  <c r="G223" i="2"/>
  <c r="Y218" i="1"/>
  <c r="G220" i="2"/>
  <c r="R218" i="1" s="1"/>
  <c r="G129" i="2"/>
  <c r="R127" i="1" s="1"/>
  <c r="Y16" i="1"/>
  <c r="G21" i="2"/>
  <c r="G97" i="2"/>
  <c r="R95" i="1" s="1"/>
  <c r="G183" i="2"/>
  <c r="R181" i="1" s="1"/>
  <c r="Y37" i="1"/>
  <c r="G44" i="2"/>
  <c r="G100" i="2"/>
  <c r="R98" i="1" s="1"/>
  <c r="G84" i="2"/>
  <c r="R82" i="1" s="1"/>
  <c r="G161" i="2"/>
  <c r="G179" i="2"/>
  <c r="R177" i="1" s="1"/>
  <c r="G127" i="2"/>
  <c r="R125" i="1" s="1"/>
  <c r="G128" i="2"/>
  <c r="R126" i="1" s="1"/>
  <c r="G31" i="2"/>
  <c r="G59" i="2"/>
  <c r="G168" i="2"/>
  <c r="R166" i="1" s="1"/>
  <c r="G150" i="2"/>
  <c r="R148" i="1" s="1"/>
  <c r="G108" i="2"/>
  <c r="G64" i="2"/>
  <c r="G138" i="2"/>
  <c r="R136" i="1" s="1"/>
  <c r="G77" i="2"/>
  <c r="R75" i="1" s="1"/>
  <c r="G36" i="2"/>
  <c r="G41" i="2"/>
  <c r="G213" i="2"/>
  <c r="R211" i="1" s="1"/>
  <c r="AF219" i="1"/>
  <c r="G221" i="2"/>
  <c r="R219" i="1" s="1"/>
  <c r="G196" i="14"/>
  <c r="S194" i="1" s="1"/>
  <c r="G43" i="14"/>
  <c r="S41" i="1" s="1"/>
  <c r="G145" i="14"/>
  <c r="S143" i="1" s="1"/>
  <c r="G142" i="14"/>
  <c r="G144" i="14"/>
  <c r="G159" i="14"/>
  <c r="G69" i="16"/>
  <c r="W67" i="1" s="1"/>
  <c r="G115" i="16"/>
  <c r="G48" i="16"/>
  <c r="G60" i="16"/>
  <c r="G165" i="16"/>
  <c r="G146" i="16"/>
  <c r="G28" i="16"/>
  <c r="G155" i="16"/>
  <c r="G116" i="16"/>
  <c r="W114" i="1" s="1"/>
  <c r="G131" i="16"/>
  <c r="G16" i="16"/>
  <c r="W14" i="1" s="1"/>
  <c r="G53" i="16"/>
  <c r="W51" i="1" s="1"/>
  <c r="G189" i="16"/>
  <c r="G82" i="16"/>
  <c r="G85" i="16"/>
  <c r="G172" i="16"/>
  <c r="G119" i="16"/>
  <c r="W117" i="1" s="1"/>
  <c r="G186" i="16"/>
  <c r="G121" i="16"/>
  <c r="G166" i="16"/>
  <c r="W164" i="1" s="1"/>
  <c r="G142" i="16"/>
  <c r="G99" i="16"/>
  <c r="G54" i="16"/>
  <c r="G128" i="16"/>
  <c r="G59" i="16"/>
  <c r="W57" i="1" s="1"/>
  <c r="G66" i="16"/>
  <c r="G150" i="16"/>
  <c r="G107" i="16"/>
  <c r="G20" i="16"/>
  <c r="G174" i="16"/>
  <c r="G72" i="16"/>
  <c r="G64" i="16"/>
  <c r="G132" i="16"/>
  <c r="W130" i="1" s="1"/>
  <c r="G38" i="16"/>
  <c r="G90" i="16"/>
  <c r="G50" i="16"/>
  <c r="G96" i="16"/>
  <c r="G51" i="16"/>
  <c r="G78" i="16"/>
  <c r="G32" i="16"/>
  <c r="G120" i="16"/>
  <c r="W118" i="1" s="1"/>
  <c r="G57" i="16"/>
  <c r="G169" i="16"/>
  <c r="W167" i="1" s="1"/>
  <c r="G71" i="16"/>
  <c r="W69" i="1" s="1"/>
  <c r="G22" i="16"/>
  <c r="G10" i="16"/>
  <c r="G27" i="16"/>
  <c r="G34" i="16"/>
  <c r="G44" i="14"/>
  <c r="S42" i="1" s="1"/>
  <c r="G132" i="14"/>
  <c r="G97" i="14"/>
  <c r="S95" i="1" s="1"/>
  <c r="G125" i="14"/>
  <c r="G77" i="14"/>
  <c r="S75" i="1" s="1"/>
  <c r="G112" i="14"/>
  <c r="G89" i="14"/>
  <c r="S87" i="1" s="1"/>
  <c r="G183" i="14"/>
  <c r="S181" i="1" s="1"/>
  <c r="AG87" i="1"/>
  <c r="G82" i="14"/>
  <c r="G163" i="14"/>
  <c r="S161" i="1" s="1"/>
  <c r="G130" i="14"/>
  <c r="S128" i="1" s="1"/>
  <c r="G32" i="14"/>
  <c r="S30" i="1" s="1"/>
  <c r="G108" i="14"/>
  <c r="S106" i="1" s="1"/>
  <c r="G70" i="14"/>
  <c r="S68" i="1" s="1"/>
  <c r="G101" i="14"/>
  <c r="S99" i="1" s="1"/>
  <c r="Z122" i="1"/>
  <c r="G140" i="14"/>
  <c r="G131" i="14"/>
  <c r="S129" i="1" s="1"/>
  <c r="G103" i="14"/>
  <c r="S101" i="1" s="1"/>
  <c r="G20" i="14"/>
  <c r="S18" i="1" s="1"/>
  <c r="G126" i="14"/>
  <c r="S124" i="1" s="1"/>
  <c r="Z116" i="1"/>
  <c r="G134" i="14"/>
  <c r="S132" i="1" s="1"/>
  <c r="Z222" i="1"/>
  <c r="G224" i="14"/>
  <c r="Z223" i="1"/>
  <c r="G225" i="14"/>
  <c r="Z213" i="1"/>
  <c r="G215" i="14"/>
  <c r="S213" i="1" s="1"/>
  <c r="G137" i="14"/>
  <c r="S135" i="1" s="1"/>
  <c r="Z217" i="1"/>
  <c r="G219" i="14"/>
  <c r="S217" i="1" s="1"/>
  <c r="Z207" i="1"/>
  <c r="G209" i="14"/>
  <c r="S207" i="1" s="1"/>
  <c r="Z197" i="1"/>
  <c r="G199" i="14"/>
  <c r="S197" i="1" s="1"/>
  <c r="Z209" i="1"/>
  <c r="G211" i="14"/>
  <c r="S209" i="1" s="1"/>
  <c r="Z199" i="1"/>
  <c r="G201" i="14"/>
  <c r="S199" i="1" s="1"/>
  <c r="Z135" i="1"/>
  <c r="G155" i="14"/>
  <c r="S153" i="1" s="1"/>
  <c r="G39" i="14"/>
  <c r="S37" i="1" s="1"/>
  <c r="G179" i="14"/>
  <c r="S177" i="1" s="1"/>
  <c r="G69" i="14"/>
  <c r="S67" i="1" s="1"/>
  <c r="Z211" i="1"/>
  <c r="G213" i="14"/>
  <c r="Z201" i="1"/>
  <c r="G203" i="14"/>
  <c r="Z164" i="1"/>
  <c r="G188" i="14"/>
  <c r="Z141" i="1"/>
  <c r="G161" i="14"/>
  <c r="S159" i="1" s="1"/>
  <c r="Z70" i="1"/>
  <c r="G81" i="14"/>
  <c r="G21" i="14"/>
  <c r="S19" i="1" s="1"/>
  <c r="G72" i="14"/>
  <c r="Z203" i="1"/>
  <c r="G205" i="14"/>
  <c r="Z216" i="1"/>
  <c r="G218" i="14"/>
  <c r="S216" i="1" s="1"/>
  <c r="G62" i="14"/>
  <c r="S60" i="1" s="1"/>
  <c r="Z160" i="1"/>
  <c r="G184" i="14"/>
  <c r="S182" i="1" s="1"/>
  <c r="G102" i="14"/>
  <c r="G17" i="14"/>
  <c r="S15" i="1" s="1"/>
  <c r="G162" i="14"/>
  <c r="S160" i="1" s="1"/>
  <c r="G66" i="14"/>
  <c r="S64" i="1" s="1"/>
  <c r="Z218" i="1"/>
  <c r="G220" i="14"/>
  <c r="S218" i="1" s="1"/>
  <c r="G128" i="14"/>
  <c r="G172" i="14"/>
  <c r="S170" i="1" s="1"/>
  <c r="G76" i="14"/>
  <c r="Z220" i="1"/>
  <c r="G222" i="14"/>
  <c r="S220" i="1" s="1"/>
  <c r="Z210" i="1"/>
  <c r="G212" i="14"/>
  <c r="S210" i="1" s="1"/>
  <c r="Z75" i="1"/>
  <c r="G87" i="14"/>
  <c r="G8" i="14"/>
  <c r="AG67" i="1"/>
  <c r="G42" i="14"/>
  <c r="S40" i="1" s="1"/>
  <c r="Z202" i="1"/>
  <c r="G204" i="14"/>
  <c r="S202" i="1" s="1"/>
  <c r="Z221" i="1"/>
  <c r="G223" i="14"/>
  <c r="S221" i="1" s="1"/>
  <c r="G94" i="16"/>
  <c r="G13" i="16"/>
  <c r="W11" i="1" s="1"/>
  <c r="AD220" i="1"/>
  <c r="G222" i="16"/>
  <c r="W220" i="1" s="1"/>
  <c r="AD202" i="1"/>
  <c r="G204" i="16"/>
  <c r="W202" i="1" s="1"/>
  <c r="AK205" i="1"/>
  <c r="G207" i="16"/>
  <c r="W205" i="1" s="1"/>
  <c r="AD200" i="1"/>
  <c r="G202" i="16"/>
  <c r="W200" i="1" s="1"/>
  <c r="AD206" i="1"/>
  <c r="G208" i="16"/>
  <c r="W206" i="1" s="1"/>
  <c r="AD139" i="1"/>
  <c r="G159" i="16"/>
  <c r="W157" i="1" s="1"/>
  <c r="G157" i="16"/>
  <c r="G141" i="16"/>
  <c r="W139" i="1" s="1"/>
  <c r="G160" i="16"/>
  <c r="G84" i="16"/>
  <c r="W82" i="1" s="1"/>
  <c r="G37" i="16"/>
  <c r="G44" i="16"/>
  <c r="G143" i="16"/>
  <c r="W141" i="1" s="1"/>
  <c r="G149" i="16"/>
  <c r="W147" i="1" s="1"/>
  <c r="G65" i="16"/>
  <c r="G70" i="16"/>
  <c r="G190" i="16"/>
  <c r="G75" i="16"/>
  <c r="W73" i="1" s="1"/>
  <c r="G80" i="16"/>
  <c r="G176" i="16"/>
  <c r="W174" i="1" s="1"/>
  <c r="G11" i="16"/>
  <c r="W9" i="1" s="1"/>
  <c r="AD212" i="1"/>
  <c r="G214" i="16"/>
  <c r="AK215" i="1"/>
  <c r="G217" i="16"/>
  <c r="W215" i="1" s="1"/>
  <c r="G197" i="16"/>
  <c r="W195" i="1" s="1"/>
  <c r="AD198" i="1"/>
  <c r="G200" i="16"/>
  <c r="W198" i="1" s="1"/>
  <c r="G136" i="16"/>
  <c r="G167" i="16"/>
  <c r="W165" i="1" s="1"/>
  <c r="AD204" i="1"/>
  <c r="G206" i="16"/>
  <c r="W204" i="1" s="1"/>
  <c r="AD211" i="1"/>
  <c r="G213" i="16"/>
  <c r="W211" i="1" s="1"/>
  <c r="G12" i="16"/>
  <c r="G14" i="16"/>
  <c r="W12" i="1" s="1"/>
  <c r="G173" i="16"/>
  <c r="G109" i="16"/>
  <c r="W107" i="1" s="1"/>
  <c r="G33" i="16"/>
  <c r="G29" i="16"/>
  <c r="W27" i="1" s="1"/>
  <c r="G191" i="16"/>
  <c r="G43" i="16"/>
  <c r="W41" i="1" s="1"/>
  <c r="G35" i="16"/>
  <c r="G156" i="16"/>
  <c r="W154" i="1" s="1"/>
  <c r="G161" i="16"/>
  <c r="AD196" i="1"/>
  <c r="G198" i="16"/>
  <c r="W196" i="1" s="1"/>
  <c r="AD201" i="1"/>
  <c r="G203" i="16"/>
  <c r="G49" i="16"/>
  <c r="W47" i="1" s="1"/>
  <c r="G46" i="16"/>
  <c r="G152" i="16"/>
  <c r="W150" i="1" s="1"/>
  <c r="G168" i="16"/>
  <c r="W166" i="1" s="1"/>
  <c r="G104" i="16"/>
  <c r="W102" i="1" s="1"/>
  <c r="G18" i="16"/>
  <c r="W16" i="1" s="1"/>
  <c r="G137" i="16"/>
  <c r="W135" i="1" s="1"/>
  <c r="G79" i="16"/>
  <c r="G125" i="16"/>
  <c r="W123" i="1" s="1"/>
  <c r="G134" i="16"/>
  <c r="G178" i="16"/>
  <c r="W176" i="1" s="1"/>
  <c r="AD209" i="1"/>
  <c r="G211" i="16"/>
  <c r="W209" i="1" s="1"/>
  <c r="AD199" i="1"/>
  <c r="G201" i="16"/>
  <c r="W199" i="1" s="1"/>
  <c r="AK214" i="1"/>
  <c r="G216" i="16"/>
  <c r="W214" i="1" s="1"/>
  <c r="AD203" i="1"/>
  <c r="G205" i="16"/>
  <c r="W203" i="1" s="1"/>
  <c r="AD219" i="1"/>
  <c r="G221" i="16"/>
  <c r="W219" i="1" s="1"/>
  <c r="G61" i="16"/>
  <c r="G112" i="16"/>
  <c r="W110" i="1" s="1"/>
  <c r="G55" i="16"/>
  <c r="W53" i="1" s="1"/>
  <c r="G171" i="16"/>
  <c r="W169" i="1" s="1"/>
  <c r="G138" i="16"/>
  <c r="G19" i="16"/>
  <c r="W17" i="1" s="1"/>
  <c r="G139" i="16"/>
  <c r="W137" i="1" s="1"/>
  <c r="G89" i="16"/>
  <c r="W87" i="1" s="1"/>
  <c r="G45" i="16"/>
  <c r="AD207" i="1"/>
  <c r="G209" i="16"/>
  <c r="W207" i="1" s="1"/>
  <c r="AD197" i="1"/>
  <c r="G199" i="16"/>
  <c r="AD223" i="1"/>
  <c r="G225" i="16"/>
  <c r="W223" i="1" s="1"/>
  <c r="G98" i="16"/>
  <c r="W96" i="1" s="1"/>
  <c r="G87" i="16"/>
  <c r="G144" i="16"/>
  <c r="W142" i="1" s="1"/>
  <c r="G92" i="16"/>
  <c r="W90" i="1" s="1"/>
  <c r="AD77" i="1"/>
  <c r="G91" i="16"/>
  <c r="G108" i="16"/>
  <c r="G123" i="16"/>
  <c r="W121" i="1" s="1"/>
  <c r="G148" i="16"/>
  <c r="W146" i="1" s="1"/>
  <c r="G188" i="16"/>
  <c r="G88" i="16"/>
  <c r="W86" i="1" s="1"/>
  <c r="G147" i="16"/>
  <c r="W145" i="1" s="1"/>
  <c r="G117" i="16"/>
  <c r="W115" i="1" s="1"/>
  <c r="G154" i="16"/>
  <c r="G101" i="16"/>
  <c r="W99" i="1" s="1"/>
  <c r="G164" i="16"/>
  <c r="G52" i="16"/>
  <c r="W50" i="1" s="1"/>
  <c r="G126" i="16"/>
  <c r="G105" i="16"/>
  <c r="W103" i="1" s="1"/>
  <c r="G170" i="16"/>
  <c r="W168" i="1" s="1"/>
  <c r="G140" i="16"/>
  <c r="W138" i="1" s="1"/>
  <c r="AD217" i="1"/>
  <c r="G219" i="16"/>
  <c r="W217" i="1" s="1"/>
  <c r="AD218" i="1"/>
  <c r="G220" i="16"/>
  <c r="W218" i="1" s="1"/>
  <c r="AD216" i="1"/>
  <c r="G218" i="16"/>
  <c r="W216" i="1" s="1"/>
  <c r="AD221" i="1"/>
  <c r="G223" i="16"/>
  <c r="W221" i="1" s="1"/>
  <c r="G24" i="16"/>
  <c r="G86" i="16"/>
  <c r="W84" i="1" s="1"/>
  <c r="G26" i="16"/>
  <c r="W24" i="1" s="1"/>
  <c r="G184" i="16"/>
  <c r="W182" i="1" s="1"/>
  <c r="G195" i="16"/>
  <c r="W193" i="1" s="1"/>
  <c r="G114" i="16"/>
  <c r="W112" i="1" s="1"/>
  <c r="G41" i="16"/>
  <c r="G73" i="16"/>
  <c r="W71" i="1" s="1"/>
  <c r="G62" i="16"/>
  <c r="G124" i="16"/>
  <c r="W122" i="1" s="1"/>
  <c r="G63" i="16"/>
  <c r="G193" i="16"/>
  <c r="W191" i="1" s="1"/>
  <c r="G9" i="16"/>
  <c r="G76" i="16"/>
  <c r="W74" i="1" s="1"/>
  <c r="G153" i="16"/>
  <c r="W151" i="1" s="1"/>
  <c r="G182" i="16"/>
  <c r="W180" i="1" s="1"/>
  <c r="G185" i="16"/>
  <c r="G23" i="16"/>
  <c r="W21" i="1" s="1"/>
  <c r="G97" i="16"/>
  <c r="G111" i="16"/>
  <c r="W109" i="1" s="1"/>
  <c r="G181" i="16"/>
  <c r="W179" i="1" s="1"/>
  <c r="G36" i="16"/>
  <c r="W34" i="1" s="1"/>
  <c r="G106" i="16"/>
  <c r="W104" i="1" s="1"/>
  <c r="G113" i="16"/>
  <c r="W111" i="1" s="1"/>
  <c r="G183" i="16"/>
  <c r="AD213" i="1"/>
  <c r="G215" i="16"/>
  <c r="W213" i="1" s="1"/>
  <c r="AD210" i="1"/>
  <c r="G212" i="16"/>
  <c r="W210" i="1" s="1"/>
  <c r="AD208" i="1"/>
  <c r="G210" i="16"/>
  <c r="AD222" i="1"/>
  <c r="G224" i="16"/>
  <c r="AA201" i="1"/>
  <c r="AA210" i="1"/>
  <c r="AA142" i="1"/>
  <c r="AA166" i="1"/>
  <c r="T109" i="1"/>
  <c r="T72" i="1"/>
  <c r="T99" i="1"/>
  <c r="AA206" i="1"/>
  <c r="AA197" i="1"/>
  <c r="AJ158" i="1"/>
  <c r="T80" i="1"/>
  <c r="T85" i="1"/>
  <c r="T14" i="1"/>
  <c r="T110" i="1"/>
  <c r="T10" i="1"/>
  <c r="T213" i="1"/>
  <c r="AA219" i="1"/>
  <c r="AA209" i="1"/>
  <c r="T29" i="1"/>
  <c r="AA51" i="1"/>
  <c r="T139" i="1"/>
  <c r="T27" i="1"/>
  <c r="T23" i="1"/>
  <c r="T15" i="1"/>
  <c r="AA199" i="1"/>
  <c r="T199" i="1"/>
  <c r="AA60" i="1"/>
  <c r="T52" i="1"/>
  <c r="AA68" i="1"/>
  <c r="T89" i="1"/>
  <c r="AA202" i="1"/>
  <c r="T90" i="1"/>
  <c r="T30" i="1"/>
  <c r="AA104" i="1"/>
  <c r="AA43" i="1"/>
  <c r="AD66" i="1"/>
  <c r="AA156" i="1"/>
  <c r="T130" i="1"/>
  <c r="T100" i="1"/>
  <c r="T45" i="1"/>
  <c r="T53" i="1"/>
  <c r="T195" i="1"/>
  <c r="AA223" i="1"/>
  <c r="T223" i="1"/>
  <c r="AA222" i="1"/>
  <c r="T189" i="1"/>
  <c r="T42" i="1"/>
  <c r="AD163" i="1"/>
  <c r="AD53" i="1"/>
  <c r="T144" i="1"/>
  <c r="AA196" i="1"/>
  <c r="T196" i="1"/>
  <c r="T131" i="1"/>
  <c r="T95" i="1"/>
  <c r="T47" i="1"/>
  <c r="T8" i="1"/>
  <c r="AA205" i="1"/>
  <c r="J205" i="1" s="1" a="1"/>
  <c r="J205" i="1" s="1"/>
  <c r="K205" i="1" s="1"/>
  <c r="T205" i="1"/>
  <c r="Y27" i="1"/>
  <c r="Z80" i="1"/>
  <c r="Z167" i="1"/>
  <c r="Z64" i="1"/>
  <c r="AD63" i="1"/>
  <c r="AF11" i="1"/>
  <c r="AK40" i="1"/>
  <c r="AD27" i="1"/>
  <c r="AF28" i="1"/>
  <c r="AG141" i="1"/>
  <c r="AD138" i="1"/>
  <c r="AH156" i="1"/>
  <c r="AH114" i="1"/>
  <c r="Y59" i="1"/>
  <c r="AH61" i="1"/>
  <c r="AF90" i="1"/>
  <c r="AI102" i="1"/>
  <c r="AI93" i="1"/>
  <c r="AD44" i="1"/>
  <c r="AK37" i="1"/>
  <c r="AH74" i="1"/>
  <c r="AA116" i="1"/>
  <c r="T75" i="1"/>
  <c r="U114" i="1"/>
  <c r="AF145" i="1"/>
  <c r="AG114" i="1"/>
  <c r="Y92" i="1"/>
  <c r="Y10" i="1"/>
  <c r="AF19" i="1"/>
  <c r="AD67" i="1"/>
  <c r="T78" i="1"/>
  <c r="T28" i="1"/>
  <c r="T162" i="1"/>
  <c r="AA147" i="1"/>
  <c r="Z35" i="1"/>
  <c r="AD21" i="1"/>
  <c r="AK18" i="1"/>
  <c r="AK70" i="1"/>
  <c r="AC30" i="1"/>
  <c r="T19" i="1"/>
  <c r="AC66" i="1"/>
  <c r="T61" i="1"/>
  <c r="T55" i="1"/>
  <c r="T34" i="1"/>
  <c r="AK98" i="1"/>
  <c r="AF63" i="1"/>
  <c r="T36" i="1"/>
  <c r="T184" i="1"/>
  <c r="AF170" i="1"/>
  <c r="T65" i="1"/>
  <c r="T179" i="1"/>
  <c r="AG140" i="1"/>
  <c r="AA134" i="1"/>
  <c r="AH62" i="1"/>
  <c r="AH64" i="1"/>
  <c r="T208" i="1"/>
  <c r="U23" i="1"/>
  <c r="AB169" i="1"/>
  <c r="U81" i="1"/>
  <c r="AB111" i="1"/>
  <c r="AI7" i="1"/>
  <c r="AB146" i="1"/>
  <c r="AI103" i="1"/>
  <c r="AB166" i="1"/>
  <c r="U205" i="1"/>
  <c r="AH8" i="1"/>
  <c r="U111" i="1"/>
  <c r="AI29" i="1"/>
  <c r="T154" i="1"/>
  <c r="AA81" i="1"/>
  <c r="T98" i="1"/>
  <c r="T185" i="1"/>
  <c r="T20" i="1"/>
  <c r="Y116" i="1"/>
  <c r="Z146" i="1"/>
  <c r="Z17" i="1"/>
  <c r="AD119" i="1"/>
  <c r="Z118" i="1"/>
  <c r="AI63" i="1"/>
  <c r="AF130" i="1"/>
  <c r="T102" i="1"/>
  <c r="AF13" i="1"/>
  <c r="AF110" i="1"/>
  <c r="Y126" i="1"/>
  <c r="AD127" i="1"/>
  <c r="U103" i="1"/>
  <c r="U116" i="1"/>
  <c r="AJ81" i="1"/>
  <c r="AJ125" i="1"/>
  <c r="AH116" i="1"/>
  <c r="T54" i="1"/>
  <c r="AA161" i="1"/>
  <c r="T26" i="1"/>
  <c r="T135" i="1"/>
  <c r="Y156" i="1"/>
  <c r="AD58" i="1"/>
  <c r="AD103" i="1"/>
  <c r="AK33" i="1"/>
  <c r="AD152" i="1"/>
  <c r="T159" i="1"/>
  <c r="AA8" i="1"/>
  <c r="AA137" i="1"/>
  <c r="AI167" i="1"/>
  <c r="AJ99" i="1"/>
  <c r="AJ54" i="1"/>
  <c r="AC40" i="1"/>
  <c r="V149" i="1"/>
  <c r="U159" i="1"/>
  <c r="AG80" i="1"/>
  <c r="T107" i="1"/>
  <c r="AA149" i="1"/>
  <c r="T81" i="1"/>
  <c r="T136" i="1"/>
  <c r="AB68" i="1"/>
  <c r="AF120" i="1"/>
  <c r="Y85" i="1"/>
  <c r="AA128" i="1"/>
  <c r="AH107" i="1"/>
  <c r="AH75" i="1"/>
  <c r="AJ59" i="1"/>
  <c r="AC14" i="1"/>
  <c r="AJ76" i="1"/>
  <c r="AC150" i="1"/>
  <c r="AB30" i="1"/>
  <c r="AB83" i="1"/>
  <c r="Z111" i="1"/>
  <c r="Z124" i="1"/>
  <c r="AD16" i="1"/>
  <c r="AD88" i="1"/>
  <c r="AD159" i="1"/>
  <c r="T51" i="1"/>
  <c r="Y73" i="1"/>
  <c r="Y136" i="1"/>
  <c r="T13" i="1"/>
  <c r="Z168" i="1"/>
  <c r="AH149" i="1"/>
  <c r="AI21" i="1"/>
  <c r="AI37" i="1"/>
  <c r="AI154" i="1"/>
  <c r="AG97" i="1"/>
  <c r="AG98" i="1"/>
  <c r="Y45" i="1"/>
  <c r="Z100" i="1"/>
  <c r="AK92" i="1"/>
  <c r="AD134" i="1"/>
  <c r="Z38" i="1"/>
  <c r="AC144" i="1"/>
  <c r="AI17" i="1"/>
  <c r="AI43" i="1"/>
  <c r="AB155" i="1"/>
  <c r="Y51" i="1"/>
  <c r="AF42" i="1"/>
  <c r="AF114" i="1"/>
  <c r="AF91" i="1"/>
  <c r="AD31" i="1"/>
  <c r="Z114" i="1"/>
  <c r="AA19" i="1"/>
  <c r="T56" i="1"/>
  <c r="AH124" i="1"/>
  <c r="AJ51" i="1"/>
  <c r="AI113" i="1"/>
  <c r="AB38" i="1"/>
  <c r="AF132" i="1"/>
  <c r="AJ26" i="1"/>
  <c r="AJ83" i="1"/>
  <c r="T174" i="1"/>
  <c r="T73" i="1"/>
  <c r="T137" i="1"/>
  <c r="T149" i="1"/>
  <c r="T32" i="1"/>
  <c r="T121" i="1"/>
  <c r="T25" i="1"/>
  <c r="T115" i="1"/>
  <c r="T92" i="1"/>
  <c r="T33" i="1"/>
  <c r="T82" i="1"/>
  <c r="T46" i="1"/>
  <c r="T178" i="1"/>
  <c r="T17" i="1"/>
  <c r="T172" i="1"/>
  <c r="T63" i="1"/>
  <c r="AA74" i="1"/>
  <c r="AH43" i="1"/>
  <c r="T66" i="1"/>
  <c r="T203" i="1"/>
  <c r="T207" i="1"/>
  <c r="T129" i="1"/>
  <c r="T104" i="1"/>
  <c r="T12" i="1"/>
  <c r="T186" i="1"/>
  <c r="T103" i="1"/>
  <c r="T11" i="1"/>
  <c r="T150" i="1"/>
  <c r="T157" i="1"/>
  <c r="T18" i="1"/>
  <c r="T147" i="1"/>
  <c r="T108" i="1"/>
  <c r="T7" i="1"/>
  <c r="T96" i="1"/>
  <c r="T43" i="1"/>
  <c r="T97" i="1"/>
  <c r="T176" i="1"/>
  <c r="T182" i="1"/>
  <c r="T35" i="1"/>
  <c r="T163" i="1"/>
  <c r="T194" i="1"/>
  <c r="T21" i="1"/>
  <c r="T16" i="1"/>
  <c r="T175" i="1"/>
  <c r="T37" i="1"/>
  <c r="T210" i="1"/>
  <c r="T170" i="1"/>
  <c r="T183" i="1"/>
  <c r="T22" i="1"/>
  <c r="T145" i="1"/>
  <c r="T9" i="1"/>
  <c r="T188" i="1"/>
  <c r="T166" i="1"/>
  <c r="T152" i="1"/>
  <c r="T132" i="1"/>
  <c r="T222" i="1"/>
  <c r="T202" i="1"/>
  <c r="T206" i="1"/>
  <c r="T219" i="1"/>
  <c r="T155" i="1"/>
  <c r="T209" i="1"/>
  <c r="T117" i="1"/>
  <c r="T76" i="1"/>
  <c r="U21" i="1"/>
  <c r="AG63" i="1"/>
  <c r="Z144" i="1"/>
  <c r="AG143" i="1"/>
  <c r="AG36" i="1"/>
  <c r="U142" i="1"/>
  <c r="AG149" i="1"/>
  <c r="Z78" i="1"/>
  <c r="U112" i="1"/>
  <c r="U143" i="1"/>
  <c r="U66" i="1"/>
  <c r="U65" i="1"/>
  <c r="U91" i="1"/>
  <c r="U102" i="1"/>
  <c r="U176" i="1"/>
  <c r="U46" i="1"/>
  <c r="AI137" i="1"/>
  <c r="AA140" i="1"/>
  <c r="AA37" i="1"/>
  <c r="AA71" i="1"/>
  <c r="AA114" i="1"/>
  <c r="AH71" i="1"/>
  <c r="AA97" i="1"/>
  <c r="AA75" i="1"/>
  <c r="AA12" i="1"/>
  <c r="AD132" i="1"/>
  <c r="AG111" i="1"/>
  <c r="Z12" i="1"/>
  <c r="Z74" i="1"/>
  <c r="AG88" i="1"/>
  <c r="Z142" i="1"/>
  <c r="AG110" i="1"/>
  <c r="AF71" i="1"/>
  <c r="AH104" i="1"/>
  <c r="AH110" i="1"/>
  <c r="AD137" i="1"/>
  <c r="Z41" i="1"/>
  <c r="Z132" i="1"/>
  <c r="AA7" i="1"/>
  <c r="AA62" i="1"/>
  <c r="AH142" i="1"/>
  <c r="AH96" i="1"/>
  <c r="AA157" i="1"/>
  <c r="AA141" i="1"/>
  <c r="U29" i="1"/>
  <c r="Z104" i="1"/>
  <c r="AD43" i="1"/>
  <c r="AA135" i="1"/>
  <c r="AG107" i="1"/>
  <c r="AH128" i="1"/>
  <c r="AH161" i="1"/>
  <c r="AH25" i="1"/>
  <c r="AK20" i="1"/>
  <c r="Z147" i="1"/>
  <c r="AD99" i="1"/>
  <c r="Z11" i="1"/>
  <c r="AD109" i="1"/>
  <c r="AD10" i="1"/>
  <c r="AD168" i="1"/>
  <c r="AA48" i="1"/>
  <c r="Z107" i="1"/>
  <c r="AA69" i="1"/>
  <c r="AA25" i="1"/>
  <c r="AA163" i="1"/>
  <c r="AJ27" i="1"/>
  <c r="AC56" i="1"/>
  <c r="AJ149" i="1"/>
  <c r="AH56" i="1"/>
  <c r="AB9" i="1"/>
  <c r="AI12" i="1"/>
  <c r="AI152" i="1"/>
  <c r="AG96" i="1"/>
  <c r="Y121" i="1"/>
  <c r="Y158" i="1"/>
  <c r="Y115" i="1"/>
  <c r="Y87" i="1"/>
  <c r="Y32" i="1"/>
  <c r="Y57" i="1"/>
  <c r="AF160" i="1"/>
  <c r="AF121" i="1"/>
  <c r="AF51" i="1"/>
  <c r="Y163" i="1"/>
  <c r="Y39" i="1"/>
  <c r="AF38" i="1"/>
  <c r="Y75" i="1"/>
  <c r="AF113" i="1"/>
  <c r="AD40" i="1"/>
  <c r="Z48" i="1"/>
  <c r="Z115" i="1"/>
  <c r="Z56" i="1"/>
  <c r="AD93" i="1"/>
  <c r="Z108" i="1"/>
  <c r="AA96" i="1"/>
  <c r="AK146" i="1"/>
  <c r="AD64" i="1"/>
  <c r="AK121" i="1"/>
  <c r="AD115" i="1"/>
  <c r="AK73" i="1"/>
  <c r="Z161" i="1"/>
  <c r="Z33" i="1"/>
  <c r="AD165" i="1"/>
  <c r="Z105" i="1"/>
  <c r="AG148" i="1"/>
  <c r="AG89" i="1"/>
  <c r="AH79" i="1"/>
  <c r="AH52" i="1"/>
  <c r="AH37" i="1"/>
  <c r="AH139" i="1"/>
  <c r="AA59" i="1"/>
  <c r="AH67" i="1"/>
  <c r="AC160" i="1"/>
  <c r="AH97" i="1"/>
  <c r="AH40" i="1"/>
  <c r="AD95" i="1"/>
  <c r="Z123" i="1"/>
  <c r="AH93" i="1"/>
  <c r="AB102" i="1"/>
  <c r="AI89" i="1"/>
  <c r="Y161" i="1"/>
  <c r="Y168" i="1"/>
  <c r="Y105" i="1"/>
  <c r="Y112" i="1"/>
  <c r="Y19" i="1"/>
  <c r="AF81" i="1"/>
  <c r="AF75" i="1"/>
  <c r="AF77" i="1"/>
  <c r="AF49" i="1"/>
  <c r="AF36" i="1"/>
  <c r="Y123" i="1"/>
  <c r="Y69" i="1"/>
  <c r="AF87" i="1"/>
  <c r="AF7" i="1"/>
  <c r="AA9" i="1"/>
  <c r="Y99" i="1"/>
  <c r="Y17" i="1"/>
  <c r="AF147" i="1"/>
  <c r="AF92" i="1"/>
  <c r="AF154" i="1"/>
  <c r="Z139" i="1"/>
  <c r="AK114" i="1"/>
  <c r="AD35" i="1"/>
  <c r="AD151" i="1"/>
  <c r="AK21" i="1"/>
  <c r="AA11" i="1"/>
  <c r="Z54" i="1"/>
  <c r="Z25" i="1"/>
  <c r="Z16" i="1"/>
  <c r="Z170" i="1"/>
  <c r="AH27" i="1"/>
  <c r="AH121" i="1"/>
  <c r="AJ95" i="1"/>
  <c r="AJ61" i="1"/>
  <c r="AJ29" i="1"/>
  <c r="AJ145" i="1"/>
  <c r="AB157" i="1"/>
  <c r="AH12" i="1"/>
  <c r="AC81" i="1"/>
  <c r="AC162" i="1"/>
  <c r="AC32" i="1"/>
  <c r="AJ55" i="1"/>
  <c r="AC86" i="1"/>
  <c r="AC134" i="1"/>
  <c r="AC12" i="1"/>
  <c r="AC79" i="1"/>
  <c r="AC106" i="1"/>
  <c r="AI47" i="1"/>
  <c r="AC154" i="1"/>
  <c r="AI143" i="1"/>
  <c r="AJ88" i="1"/>
  <c r="AJ35" i="1"/>
  <c r="AJ57" i="1"/>
  <c r="AI22" i="1"/>
  <c r="AI70" i="1"/>
  <c r="AB60" i="1"/>
  <c r="AI18" i="1"/>
  <c r="AB113" i="1"/>
  <c r="AB101" i="1"/>
  <c r="AI9" i="1"/>
  <c r="AI53" i="1"/>
  <c r="AB117" i="1"/>
  <c r="AB82" i="1"/>
  <c r="AB132" i="1"/>
  <c r="AI120" i="1"/>
  <c r="AI114" i="1"/>
  <c r="AI81" i="1"/>
  <c r="AI27" i="1"/>
  <c r="AI162" i="1"/>
  <c r="AB94" i="1"/>
  <c r="AB130" i="1"/>
  <c r="AB51" i="1"/>
  <c r="AG94" i="1"/>
  <c r="AG76" i="1"/>
  <c r="AG84" i="1"/>
  <c r="AI119" i="1"/>
  <c r="AI82" i="1"/>
  <c r="AJ118" i="1"/>
  <c r="AJ91" i="1"/>
  <c r="AH136" i="1"/>
  <c r="AJ63" i="1"/>
  <c r="AJ132" i="1"/>
  <c r="AJ103" i="1"/>
  <c r="AJ133" i="1"/>
  <c r="AB139" i="1"/>
  <c r="AB151" i="1"/>
  <c r="AI131" i="1"/>
  <c r="AB26" i="1"/>
  <c r="AJ113" i="1"/>
  <c r="AC165" i="1"/>
  <c r="AI38" i="1"/>
  <c r="AB96" i="1"/>
  <c r="AI104" i="1"/>
  <c r="AB122" i="1"/>
  <c r="AI170" i="1"/>
  <c r="AB65" i="1"/>
  <c r="AB141" i="1"/>
  <c r="AI62" i="1"/>
  <c r="AB27" i="1"/>
  <c r="AB120" i="1"/>
  <c r="AB8" i="1"/>
  <c r="AB10" i="1"/>
  <c r="AB140" i="1"/>
  <c r="AI105" i="1"/>
  <c r="AB15" i="1"/>
  <c r="AG92" i="1"/>
  <c r="AI121" i="1"/>
  <c r="AG56" i="1"/>
  <c r="Y54" i="1"/>
  <c r="AF144" i="1"/>
  <c r="AF112" i="1"/>
  <c r="AF47" i="1"/>
  <c r="AF58" i="1"/>
  <c r="Y70" i="1"/>
  <c r="Y60" i="1"/>
  <c r="Y77" i="1"/>
  <c r="AF125" i="1"/>
  <c r="AF104" i="1"/>
  <c r="AF156" i="1"/>
  <c r="Y43" i="1"/>
  <c r="AF17" i="1"/>
  <c r="Y65" i="1"/>
  <c r="AF88" i="1"/>
  <c r="Y24" i="1"/>
  <c r="Y149" i="1"/>
  <c r="Y107" i="1"/>
  <c r="Y80" i="1"/>
  <c r="AF10" i="1"/>
  <c r="AF67" i="1"/>
  <c r="AF124" i="1"/>
  <c r="AF26" i="1"/>
  <c r="AD54" i="1"/>
  <c r="AG100" i="1"/>
  <c r="AD129" i="1"/>
  <c r="Z46" i="1"/>
  <c r="AK57" i="1"/>
  <c r="AK126" i="1"/>
  <c r="Y164" i="1"/>
  <c r="Y124" i="1"/>
  <c r="Y160" i="1"/>
  <c r="Y42" i="1"/>
  <c r="AF102" i="1"/>
  <c r="AF161" i="1"/>
  <c r="AF21" i="1"/>
  <c r="Y23" i="1"/>
  <c r="Y119" i="1"/>
  <c r="Y133" i="1"/>
  <c r="Y127" i="1"/>
  <c r="Y66" i="1"/>
  <c r="Y83" i="1"/>
  <c r="Y28" i="1"/>
  <c r="AF122" i="1"/>
  <c r="AF127" i="1"/>
  <c r="AF146" i="1"/>
  <c r="AF111" i="1"/>
  <c r="AF105" i="1"/>
  <c r="AF20" i="1"/>
  <c r="AF15" i="1"/>
  <c r="Y102" i="1"/>
  <c r="Y155" i="1"/>
  <c r="Y111" i="1"/>
  <c r="Y26" i="1"/>
  <c r="Y50" i="1"/>
  <c r="AF27" i="1"/>
  <c r="AF55" i="1"/>
  <c r="AF119" i="1"/>
  <c r="Y138" i="1"/>
  <c r="Y147" i="1"/>
  <c r="Y130" i="1"/>
  <c r="Y55" i="1"/>
  <c r="AF140" i="1"/>
  <c r="AF34" i="1"/>
  <c r="AF108" i="1"/>
  <c r="AF22" i="1"/>
  <c r="AF9" i="1"/>
  <c r="Y101" i="1"/>
  <c r="Y120" i="1"/>
  <c r="Y46" i="1"/>
  <c r="Y35" i="1"/>
  <c r="AF157" i="1"/>
  <c r="AF70" i="1"/>
  <c r="AF40" i="1"/>
  <c r="AF133" i="1"/>
  <c r="AF97" i="1"/>
  <c r="AF83" i="1"/>
  <c r="AD34" i="1"/>
  <c r="AD112" i="1"/>
  <c r="Y95" i="1"/>
  <c r="Y109" i="1"/>
  <c r="Y9" i="1"/>
  <c r="Y165" i="1"/>
  <c r="AF153" i="1"/>
  <c r="AF150" i="1"/>
  <c r="AF66" i="1"/>
  <c r="AF126" i="1"/>
  <c r="AF64" i="1"/>
  <c r="AF61" i="1"/>
  <c r="Y153" i="1"/>
  <c r="Y134" i="1"/>
  <c r="Y152" i="1"/>
  <c r="Y97" i="1"/>
  <c r="Y103" i="1"/>
  <c r="Y148" i="1"/>
  <c r="Y104" i="1"/>
  <c r="Y18" i="1"/>
  <c r="AF148" i="1"/>
  <c r="AF168" i="1"/>
  <c r="AF107" i="1"/>
  <c r="AF35" i="1"/>
  <c r="AF62" i="1"/>
  <c r="AF29" i="1"/>
  <c r="AF25" i="1"/>
  <c r="AD75" i="1"/>
  <c r="AD125" i="1"/>
  <c r="Z39" i="1"/>
  <c r="Z28" i="1"/>
  <c r="AD78" i="1"/>
  <c r="AD101" i="1"/>
  <c r="AA82" i="1"/>
  <c r="AA53" i="1"/>
  <c r="AA126" i="1"/>
  <c r="AH7" i="1"/>
  <c r="AH68" i="1"/>
  <c r="AC47" i="1"/>
  <c r="AC18" i="1"/>
  <c r="AJ168" i="1"/>
  <c r="AH77" i="1"/>
  <c r="AH80" i="1"/>
  <c r="AJ102" i="1"/>
  <c r="AJ127" i="1"/>
  <c r="AH41" i="1"/>
  <c r="AA105" i="1"/>
  <c r="AC164" i="1"/>
  <c r="AJ14" i="1"/>
  <c r="AJ72" i="1"/>
  <c r="AJ42" i="1"/>
  <c r="AC139" i="1"/>
  <c r="AC168" i="1"/>
  <c r="AH112" i="1"/>
  <c r="AH19" i="1"/>
  <c r="AH20" i="1"/>
  <c r="AJ71" i="1"/>
  <c r="AC61" i="1"/>
  <c r="AJ40" i="1"/>
  <c r="AC101" i="1"/>
  <c r="AJ146" i="1"/>
  <c r="AJ84" i="1"/>
  <c r="AC156" i="1"/>
  <c r="AC95" i="1"/>
  <c r="AB149" i="1"/>
  <c r="AJ169" i="1"/>
  <c r="AJ121" i="1"/>
  <c r="AJ60" i="1"/>
  <c r="AI26" i="1"/>
  <c r="AI157" i="1"/>
  <c r="Z7" i="1"/>
  <c r="Z85" i="1"/>
  <c r="AD107" i="1"/>
  <c r="AD68" i="1"/>
  <c r="AD41" i="1"/>
  <c r="Z152" i="1"/>
  <c r="AD39" i="1"/>
  <c r="AD81" i="1"/>
  <c r="Z126" i="1"/>
  <c r="Z97" i="1"/>
  <c r="AA85" i="1"/>
  <c r="AK31" i="1"/>
  <c r="AK155" i="1"/>
  <c r="AD105" i="1"/>
  <c r="AK71" i="1"/>
  <c r="AD84" i="1"/>
  <c r="Z30" i="1"/>
  <c r="Z95" i="1"/>
  <c r="Z19" i="1"/>
  <c r="Z18" i="1"/>
  <c r="Z112" i="1"/>
  <c r="AG113" i="1"/>
  <c r="Z169" i="1"/>
  <c r="AK133" i="1"/>
  <c r="AK156" i="1"/>
  <c r="AD33" i="1"/>
  <c r="AD42" i="1"/>
  <c r="AK32" i="1"/>
  <c r="AK83" i="1"/>
  <c r="AK29" i="1"/>
  <c r="AK93" i="1"/>
  <c r="AD111" i="1"/>
  <c r="AD144" i="1"/>
  <c r="AK108" i="1"/>
  <c r="Z129" i="1"/>
  <c r="Z62" i="1"/>
  <c r="Z81" i="1"/>
  <c r="AA35" i="1"/>
  <c r="AA110" i="1"/>
  <c r="AK152" i="1"/>
  <c r="AK79" i="1"/>
  <c r="AK97" i="1"/>
  <c r="AK87" i="1"/>
  <c r="AK127" i="1"/>
  <c r="AK167" i="1"/>
  <c r="Z45" i="1"/>
  <c r="Z102" i="1"/>
  <c r="AA130" i="1"/>
  <c r="AA34" i="1"/>
  <c r="AA32" i="1"/>
  <c r="AA54" i="1"/>
  <c r="AA93" i="1"/>
  <c r="AA100" i="1"/>
  <c r="AA150" i="1"/>
  <c r="AH132" i="1"/>
  <c r="AH164" i="1"/>
  <c r="AH166" i="1"/>
  <c r="AH115" i="1"/>
  <c r="AH113" i="1"/>
  <c r="AC71" i="1"/>
  <c r="AA153" i="1"/>
  <c r="AA65" i="1"/>
  <c r="AA80" i="1"/>
  <c r="AH118" i="1"/>
  <c r="AA167" i="1"/>
  <c r="AD169" i="1"/>
  <c r="AK109" i="1"/>
  <c r="AD157" i="1"/>
  <c r="Z58" i="1"/>
  <c r="AD154" i="1"/>
  <c r="AD108" i="1"/>
  <c r="AK38" i="1"/>
  <c r="Z23" i="1"/>
  <c r="Z121" i="1"/>
  <c r="AD87" i="1"/>
  <c r="AD164" i="1"/>
  <c r="AD79" i="1"/>
  <c r="AD23" i="1"/>
  <c r="AK66" i="1"/>
  <c r="AK62" i="1"/>
  <c r="AD48" i="1"/>
  <c r="AD147" i="1"/>
  <c r="Z106" i="1"/>
  <c r="Z76" i="1"/>
  <c r="Z166" i="1"/>
  <c r="AA14" i="1"/>
  <c r="AH106" i="1"/>
  <c r="AK118" i="1"/>
  <c r="AD62" i="1"/>
  <c r="AD71" i="1"/>
  <c r="AD13" i="1"/>
  <c r="AD74" i="1"/>
  <c r="AD17" i="1"/>
  <c r="AK61" i="1"/>
  <c r="AK112" i="1"/>
  <c r="AK53" i="1"/>
  <c r="AD149" i="1"/>
  <c r="AD104" i="1"/>
  <c r="AK143" i="1"/>
  <c r="AD7" i="1"/>
  <c r="Z156" i="1"/>
  <c r="Z61" i="1"/>
  <c r="Z52" i="1"/>
  <c r="Z24" i="1"/>
  <c r="Z96" i="1"/>
  <c r="AA164" i="1"/>
  <c r="AA90" i="1"/>
  <c r="AD162" i="1"/>
  <c r="AD12" i="1"/>
  <c r="AD22" i="1"/>
  <c r="AD28" i="1"/>
  <c r="AK125" i="1"/>
  <c r="AK64" i="1"/>
  <c r="AK12" i="1"/>
  <c r="AD110" i="1"/>
  <c r="AK49" i="1"/>
  <c r="AD9" i="1"/>
  <c r="Z120" i="1"/>
  <c r="Z158" i="1"/>
  <c r="Z117" i="1"/>
  <c r="Z69" i="1"/>
  <c r="Z86" i="1"/>
  <c r="Z60" i="1"/>
  <c r="Z151" i="1"/>
  <c r="AA45" i="1"/>
  <c r="AA112" i="1"/>
  <c r="AJ7" i="1"/>
  <c r="AC85" i="1"/>
  <c r="AA151" i="1"/>
  <c r="AA56" i="1"/>
  <c r="AA26" i="1"/>
  <c r="AH158" i="1"/>
  <c r="AH31" i="1"/>
  <c r="AJ11" i="1"/>
  <c r="AA24" i="1"/>
  <c r="AA20" i="1"/>
  <c r="AA18" i="1"/>
  <c r="AA118" i="1"/>
  <c r="AA159" i="1"/>
  <c r="AH144" i="1"/>
  <c r="AH163" i="1"/>
  <c r="AH82" i="1"/>
  <c r="AC104" i="1"/>
  <c r="AJ33" i="1"/>
  <c r="AA115" i="1"/>
  <c r="AH141" i="1"/>
  <c r="AC68" i="1"/>
  <c r="AJ105" i="1"/>
  <c r="AJ167" i="1"/>
  <c r="AH87" i="1"/>
  <c r="AB72" i="1"/>
  <c r="AB16" i="1"/>
  <c r="AB43" i="1"/>
  <c r="AI146" i="1"/>
  <c r="AI65" i="1"/>
  <c r="AB45" i="1"/>
  <c r="AB97" i="1"/>
  <c r="AB14" i="1"/>
  <c r="AB93" i="1"/>
  <c r="AB66" i="1"/>
  <c r="AB36" i="1"/>
  <c r="AI158" i="1"/>
  <c r="AI59" i="1"/>
  <c r="AB108" i="1"/>
  <c r="AI163" i="1"/>
  <c r="AI90" i="1"/>
  <c r="AA89" i="1"/>
  <c r="AH9" i="1"/>
  <c r="AA121" i="1"/>
  <c r="AH98" i="1"/>
  <c r="AH135" i="1"/>
  <c r="AH151" i="1"/>
  <c r="AH29" i="1"/>
  <c r="AC76" i="1"/>
  <c r="AC34" i="1"/>
  <c r="AA162" i="1"/>
  <c r="AA52" i="1"/>
  <c r="AA136" i="1"/>
  <c r="AH148" i="1"/>
  <c r="AH23" i="1"/>
  <c r="AJ139" i="1"/>
  <c r="AC46" i="1"/>
  <c r="AJ106" i="1"/>
  <c r="AJ16" i="1"/>
  <c r="AC143" i="1"/>
  <c r="AC103" i="1"/>
  <c r="AH44" i="1"/>
  <c r="AC65" i="1"/>
  <c r="AC13" i="1"/>
  <c r="AC44" i="1"/>
  <c r="AC94" i="1"/>
  <c r="AC19" i="1"/>
  <c r="AJ80" i="1"/>
  <c r="AJ120" i="1"/>
  <c r="AC9" i="1"/>
  <c r="AJ162" i="1"/>
  <c r="AJ126" i="1"/>
  <c r="AJ141" i="1"/>
  <c r="AH108" i="1"/>
  <c r="AH122" i="1"/>
  <c r="AC166" i="1"/>
  <c r="AC20" i="1"/>
  <c r="AJ138" i="1"/>
  <c r="AJ67" i="1"/>
  <c r="AJ38" i="1"/>
  <c r="AC120" i="1"/>
  <c r="AI124" i="1"/>
  <c r="AJ153" i="1"/>
  <c r="AJ58" i="1"/>
  <c r="AJ86" i="1"/>
  <c r="AJ147" i="1"/>
  <c r="AC7" i="1"/>
  <c r="AI25" i="1"/>
  <c r="AB115" i="1"/>
  <c r="AB128" i="1"/>
  <c r="AC159" i="1"/>
  <c r="AI76" i="1"/>
  <c r="AC35" i="1"/>
  <c r="AJ85" i="1"/>
  <c r="AJ22" i="1"/>
  <c r="AC129" i="1"/>
  <c r="AC110" i="1"/>
  <c r="AI31" i="1"/>
  <c r="AI30" i="1"/>
  <c r="AI96" i="1"/>
  <c r="AI133" i="1"/>
  <c r="AB92" i="1"/>
  <c r="AB127" i="1"/>
  <c r="AB106" i="1"/>
  <c r="AB48" i="1"/>
  <c r="AI150" i="1"/>
  <c r="AI85" i="1"/>
  <c r="AI40" i="1"/>
  <c r="AI130" i="1"/>
  <c r="AB110" i="1"/>
  <c r="AB76" i="1"/>
  <c r="AB50" i="1"/>
  <c r="AB121" i="1"/>
  <c r="AB20" i="1"/>
  <c r="AB25" i="1"/>
  <c r="AB44" i="1"/>
  <c r="AI135" i="1"/>
  <c r="AB163" i="1"/>
  <c r="AI19" i="1"/>
  <c r="AI44" i="1"/>
  <c r="AI127" i="1"/>
  <c r="AI14" i="1"/>
  <c r="AB86" i="1"/>
  <c r="AB69" i="1"/>
  <c r="AB41" i="1"/>
  <c r="AB165" i="1"/>
  <c r="AH89" i="1"/>
  <c r="AC62" i="1"/>
  <c r="AC121" i="1"/>
  <c r="AC155" i="1"/>
  <c r="AC84" i="1"/>
  <c r="AC43" i="1"/>
  <c r="AC67" i="1"/>
  <c r="AJ115" i="1"/>
  <c r="AJ28" i="1"/>
  <c r="AC29" i="1"/>
  <c r="AC125" i="1"/>
  <c r="AJ112" i="1"/>
  <c r="AI11" i="1"/>
  <c r="AH86" i="1"/>
  <c r="AC123" i="1"/>
  <c r="AC157" i="1"/>
  <c r="AC73" i="1"/>
  <c r="AC23" i="1"/>
  <c r="AC52" i="1"/>
  <c r="AC37" i="1"/>
  <c r="AJ44" i="1"/>
  <c r="AJ98" i="1"/>
  <c r="AC119" i="1"/>
  <c r="AC89" i="1"/>
  <c r="AC45" i="1"/>
  <c r="AC151" i="1"/>
  <c r="AJ10" i="1"/>
  <c r="AC74" i="1"/>
  <c r="AC72" i="1"/>
  <c r="AJ110" i="1"/>
  <c r="AC105" i="1"/>
  <c r="AJ52" i="1"/>
  <c r="AJ109" i="1"/>
  <c r="AC10" i="1"/>
  <c r="AC25" i="1"/>
  <c r="AB142" i="1"/>
  <c r="AI122" i="1"/>
  <c r="AI80" i="1"/>
  <c r="AB42" i="1"/>
  <c r="AI55" i="1"/>
  <c r="AI129" i="1"/>
  <c r="AB107" i="1"/>
  <c r="AB118" i="1"/>
  <c r="AJ36" i="1"/>
  <c r="AB77" i="1"/>
  <c r="AB58" i="1"/>
  <c r="AI123" i="1"/>
  <c r="AB90" i="1"/>
  <c r="AB63" i="1"/>
  <c r="AI99" i="1"/>
  <c r="AB143" i="1"/>
  <c r="AI159" i="1"/>
  <c r="AG58" i="1"/>
  <c r="AG109" i="1"/>
  <c r="AI126" i="1"/>
  <c r="Y22" i="1"/>
  <c r="Y151" i="1"/>
  <c r="Y6" i="1"/>
  <c r="Y100" i="1"/>
  <c r="AF162" i="1"/>
  <c r="AF103" i="1"/>
  <c r="AF54" i="1"/>
  <c r="AF59" i="1"/>
  <c r="AF24" i="1"/>
  <c r="Y91" i="1"/>
  <c r="Y125" i="1"/>
  <c r="Y40" i="1"/>
  <c r="AF82" i="1"/>
  <c r="AF72" i="1"/>
  <c r="AF85" i="1"/>
  <c r="AF128" i="1"/>
  <c r="AF44" i="1"/>
  <c r="AF68" i="1"/>
  <c r="Y154" i="1"/>
  <c r="Y98" i="1"/>
  <c r="Y150" i="1"/>
  <c r="Y110" i="1"/>
  <c r="Y25" i="1"/>
  <c r="Y13" i="1"/>
  <c r="Y49" i="1"/>
  <c r="AF155" i="1"/>
  <c r="AF165" i="1"/>
  <c r="AF116" i="1"/>
  <c r="AF30" i="1"/>
  <c r="AF32" i="1"/>
  <c r="Y128" i="1"/>
  <c r="Y135" i="1"/>
  <c r="Y171" i="1"/>
  <c r="Y82" i="1"/>
  <c r="Y74" i="1"/>
  <c r="Y143" i="1"/>
  <c r="Y62" i="1"/>
  <c r="Y48" i="1"/>
  <c r="Y84" i="1"/>
  <c r="Y29" i="1"/>
  <c r="AF131" i="1"/>
  <c r="AF149" i="1"/>
  <c r="AF93" i="1"/>
  <c r="AF118" i="1"/>
  <c r="AF106" i="1"/>
  <c r="AF33" i="1"/>
  <c r="AF8" i="1"/>
  <c r="AF16" i="1"/>
  <c r="AF6" i="1"/>
  <c r="AD25" i="1"/>
  <c r="AD92" i="1"/>
  <c r="Z27" i="1"/>
  <c r="AD15" i="1"/>
  <c r="AD26" i="1"/>
  <c r="Z20" i="1"/>
  <c r="AD55" i="1"/>
  <c r="Z42" i="1"/>
  <c r="AK96" i="1"/>
  <c r="Z8" i="1"/>
  <c r="Z77" i="1"/>
  <c r="AD150" i="1"/>
  <c r="AD6" i="1"/>
  <c r="AD49" i="1"/>
  <c r="AD60" i="1"/>
  <c r="AD114" i="1"/>
  <c r="AD83" i="1"/>
  <c r="AD124" i="1"/>
  <c r="AD160" i="1"/>
  <c r="AD20" i="1"/>
  <c r="Z26" i="1"/>
  <c r="Z98" i="1"/>
  <c r="Z89" i="1"/>
  <c r="AD97" i="1"/>
  <c r="AK7" i="1"/>
  <c r="AD56" i="1"/>
  <c r="Y79" i="1"/>
  <c r="Y11" i="1"/>
  <c r="J214" i="1" a="1"/>
  <c r="J214" i="1" s="1"/>
  <c r="K214" i="1" s="1"/>
  <c r="J215" i="1" a="1"/>
  <c r="J215" i="1" s="1"/>
  <c r="K215" i="1" s="1"/>
  <c r="Y169" i="1"/>
  <c r="Y47" i="1"/>
  <c r="Y108" i="1"/>
  <c r="Y159" i="1"/>
  <c r="Y14" i="1"/>
  <c r="AF171" i="1"/>
  <c r="AF137" i="1"/>
  <c r="AF43" i="1"/>
  <c r="AF39" i="1"/>
  <c r="Y78" i="1"/>
  <c r="Y68" i="1"/>
  <c r="Y7" i="1"/>
  <c r="AF142" i="1"/>
  <c r="AF158" i="1"/>
  <c r="AF41" i="1"/>
  <c r="Y140" i="1"/>
  <c r="Y67" i="1"/>
  <c r="Y30" i="1"/>
  <c r="Y132" i="1"/>
  <c r="Y72" i="1"/>
  <c r="AF136" i="1"/>
  <c r="AF78" i="1"/>
  <c r="AF100" i="1"/>
  <c r="AF80" i="1"/>
  <c r="AK90" i="1"/>
  <c r="AK122" i="1"/>
  <c r="AK132" i="1"/>
  <c r="AK80" i="1"/>
  <c r="Z37" i="1"/>
  <c r="Z53" i="1"/>
  <c r="Z143" i="1"/>
  <c r="Z128" i="1"/>
  <c r="Z43" i="1"/>
  <c r="Z145" i="1"/>
  <c r="AD45" i="1"/>
  <c r="AD50" i="1"/>
  <c r="AD57" i="1"/>
  <c r="AK19" i="1"/>
  <c r="AK43" i="1"/>
  <c r="AK41" i="1"/>
  <c r="AD90" i="1"/>
  <c r="AD130" i="1"/>
  <c r="AD118" i="1"/>
  <c r="AK113" i="1"/>
  <c r="Z87" i="1"/>
  <c r="Z34" i="1"/>
  <c r="Z29" i="1"/>
  <c r="Z49" i="1"/>
  <c r="Z140" i="1"/>
  <c r="AG160" i="1"/>
  <c r="AG182" i="1"/>
  <c r="Z9" i="1"/>
  <c r="Y64" i="1"/>
  <c r="Y44" i="1"/>
  <c r="AF65" i="1"/>
  <c r="Y141" i="1"/>
  <c r="Y61" i="1"/>
  <c r="AF115" i="1"/>
  <c r="AF163" i="1"/>
  <c r="AF52" i="1"/>
  <c r="AF167" i="1"/>
  <c r="AF69" i="1"/>
  <c r="AF73" i="1"/>
  <c r="AF31" i="1"/>
  <c r="Y167" i="1"/>
  <c r="Y86" i="1"/>
  <c r="Y93" i="1"/>
  <c r="AF129" i="1"/>
  <c r="AF94" i="1"/>
  <c r="AF46" i="1"/>
  <c r="AD100" i="1"/>
  <c r="AD117" i="1"/>
  <c r="AD46" i="1"/>
  <c r="AD51" i="1"/>
  <c r="AD131" i="1"/>
  <c r="AD128" i="1"/>
  <c r="Z90" i="1"/>
  <c r="Z65" i="1"/>
  <c r="AK105" i="1"/>
  <c r="AK10" i="1"/>
  <c r="AD102" i="1"/>
  <c r="AK65" i="1"/>
  <c r="AD86" i="1"/>
  <c r="Y96" i="1"/>
  <c r="Y114" i="1"/>
  <c r="Y131" i="1"/>
  <c r="Y31" i="1"/>
  <c r="Y12" i="1"/>
  <c r="Y34" i="1"/>
  <c r="AF138" i="1"/>
  <c r="AF89" i="1"/>
  <c r="AF166" i="1"/>
  <c r="AF134" i="1"/>
  <c r="AF74" i="1"/>
  <c r="AF95" i="1"/>
  <c r="AF96" i="1"/>
  <c r="AF45" i="1"/>
  <c r="Y145" i="1"/>
  <c r="Y157" i="1"/>
  <c r="Y170" i="1"/>
  <c r="Y142" i="1"/>
  <c r="Y89" i="1"/>
  <c r="Y90" i="1"/>
  <c r="Y146" i="1"/>
  <c r="Y94" i="1"/>
  <c r="Y56" i="1"/>
  <c r="Y8" i="1"/>
  <c r="Y36" i="1"/>
  <c r="AF143" i="1"/>
  <c r="AF152" i="1"/>
  <c r="AF141" i="1"/>
  <c r="AF159" i="1"/>
  <c r="AF99" i="1"/>
  <c r="AF18" i="1"/>
  <c r="AF48" i="1"/>
  <c r="AF86" i="1"/>
  <c r="AD142" i="1"/>
  <c r="AG170" i="1"/>
  <c r="AG194" i="1"/>
  <c r="AD89" i="1"/>
  <c r="AK86" i="1"/>
  <c r="AD80" i="1"/>
  <c r="AK47" i="1"/>
  <c r="AK69" i="1"/>
  <c r="AD106" i="1"/>
  <c r="AK16" i="1"/>
  <c r="AD116" i="1"/>
  <c r="Z44" i="1"/>
  <c r="Z14" i="1"/>
  <c r="AG75" i="1"/>
  <c r="AA127" i="1"/>
  <c r="AA98" i="1"/>
  <c r="AA13" i="1"/>
  <c r="AA39" i="1"/>
  <c r="AH78" i="1"/>
  <c r="AH48" i="1"/>
  <c r="AH35" i="1"/>
  <c r="AJ134" i="1"/>
  <c r="AA44" i="1"/>
  <c r="AA42" i="1"/>
  <c r="AA146" i="1"/>
  <c r="Z162" i="1"/>
  <c r="AA50" i="1"/>
  <c r="AA86" i="1"/>
  <c r="AH167" i="1"/>
  <c r="AH111" i="1"/>
  <c r="AH28" i="1"/>
  <c r="AH63" i="1"/>
  <c r="AH159" i="1"/>
  <c r="AC142" i="1"/>
  <c r="AC99" i="1"/>
  <c r="AH33" i="1"/>
  <c r="AH60" i="1"/>
  <c r="AC51" i="1"/>
  <c r="AC26" i="1"/>
  <c r="AC80" i="1"/>
  <c r="AJ47" i="1"/>
  <c r="AJ155" i="1"/>
  <c r="AH70" i="1"/>
  <c r="AH49" i="1"/>
  <c r="AH72" i="1"/>
  <c r="AC92" i="1"/>
  <c r="AC137" i="1"/>
  <c r="AC70" i="1"/>
  <c r="AC49" i="1"/>
  <c r="AC98" i="1"/>
  <c r="AC33" i="1"/>
  <c r="AJ142" i="1"/>
  <c r="AJ152" i="1"/>
  <c r="AJ131" i="1"/>
  <c r="AJ104" i="1"/>
  <c r="AJ62" i="1"/>
  <c r="AC127" i="1"/>
  <c r="AC118" i="1"/>
  <c r="AJ70" i="1"/>
  <c r="AC148" i="1"/>
  <c r="AC163" i="1"/>
  <c r="AJ43" i="1"/>
  <c r="AJ21" i="1"/>
  <c r="AJ78" i="1"/>
  <c r="AJ45" i="1"/>
  <c r="AC93" i="1"/>
  <c r="AC135" i="1"/>
  <c r="AC112" i="1"/>
  <c r="AJ143" i="1"/>
  <c r="AB145" i="1"/>
  <c r="AI13" i="1"/>
  <c r="AB29" i="1"/>
  <c r="AD146" i="1"/>
  <c r="AI28" i="1"/>
  <c r="AI54" i="1"/>
  <c r="AB55" i="1"/>
  <c r="AB85" i="1"/>
  <c r="AD122" i="1"/>
  <c r="AB71" i="1"/>
  <c r="AB57" i="1"/>
  <c r="AB19" i="1"/>
  <c r="AB98" i="1"/>
  <c r="AB137" i="1"/>
  <c r="Z91" i="1"/>
  <c r="AI138" i="1"/>
  <c r="AI156" i="1"/>
  <c r="AA119" i="1"/>
  <c r="AH83" i="1"/>
  <c r="AI84" i="1"/>
  <c r="Z103" i="1"/>
  <c r="AG127" i="1"/>
  <c r="AG144" i="1"/>
  <c r="AF14" i="1"/>
  <c r="AF23" i="1"/>
  <c r="AF12" i="1"/>
  <c r="Y122" i="1"/>
  <c r="Y113" i="1"/>
  <c r="Y63" i="1"/>
  <c r="Y38" i="1"/>
  <c r="Y137" i="1"/>
  <c r="Y53" i="1"/>
  <c r="Y41" i="1"/>
  <c r="Y21" i="1"/>
  <c r="AF117" i="1"/>
  <c r="AF56" i="1"/>
  <c r="AF139" i="1"/>
  <c r="AF84" i="1"/>
  <c r="AF101" i="1"/>
  <c r="AF135" i="1"/>
  <c r="AF98" i="1"/>
  <c r="AF50" i="1"/>
  <c r="Y144" i="1"/>
  <c r="Y52" i="1"/>
  <c r="Y15" i="1"/>
  <c r="Y166" i="1"/>
  <c r="Y106" i="1"/>
  <c r="Y117" i="1"/>
  <c r="Y162" i="1"/>
  <c r="Y118" i="1"/>
  <c r="Y88" i="1"/>
  <c r="Y33" i="1"/>
  <c r="Y20" i="1"/>
  <c r="Y58" i="1"/>
  <c r="AF164" i="1"/>
  <c r="AF151" i="1"/>
  <c r="AF109" i="1"/>
  <c r="AF76" i="1"/>
  <c r="AF123" i="1"/>
  <c r="AF79" i="1"/>
  <c r="AF57" i="1"/>
  <c r="AF37" i="1"/>
  <c r="AF53" i="1"/>
  <c r="AD156" i="1"/>
  <c r="Z51" i="1"/>
  <c r="Z72" i="1"/>
  <c r="AD52" i="1"/>
  <c r="AK128" i="1"/>
  <c r="AD145" i="1"/>
  <c r="AD19" i="1"/>
  <c r="AD113" i="1"/>
  <c r="Z68" i="1"/>
  <c r="Z157" i="1"/>
  <c r="AK147" i="1"/>
  <c r="AD123" i="1"/>
  <c r="Z84" i="1"/>
  <c r="AK138" i="1"/>
  <c r="AD47" i="1"/>
  <c r="AK89" i="1"/>
  <c r="AD170" i="1"/>
  <c r="Z159" i="1"/>
  <c r="Z155" i="1"/>
  <c r="AA29" i="1"/>
  <c r="AH169" i="1"/>
  <c r="AD140" i="1"/>
  <c r="AD73" i="1"/>
  <c r="AD85" i="1"/>
  <c r="AD37" i="1"/>
  <c r="AK54" i="1"/>
  <c r="AK23" i="1"/>
  <c r="AK101" i="1"/>
  <c r="AD94" i="1"/>
  <c r="AD133" i="1"/>
  <c r="AK130" i="1"/>
  <c r="AK8" i="1"/>
  <c r="Z154" i="1"/>
  <c r="Z47" i="1"/>
  <c r="Z73" i="1"/>
  <c r="Z40" i="1"/>
  <c r="Z131" i="1"/>
  <c r="Z82" i="1"/>
  <c r="Z55" i="1"/>
  <c r="Z138" i="1"/>
  <c r="Z153" i="1"/>
  <c r="AG16" i="1"/>
  <c r="AA94" i="1"/>
  <c r="AA148" i="1"/>
  <c r="AK111" i="1"/>
  <c r="AD143" i="1"/>
  <c r="AD161" i="1"/>
  <c r="AD70" i="1"/>
  <c r="AD18" i="1"/>
  <c r="AD82" i="1"/>
  <c r="AD32" i="1"/>
  <c r="AK17" i="1"/>
  <c r="AK15" i="1"/>
  <c r="AK107" i="1"/>
  <c r="AK141" i="1"/>
  <c r="AD24" i="1"/>
  <c r="AD96" i="1"/>
  <c r="AK134" i="1"/>
  <c r="AK46" i="1"/>
  <c r="AD167" i="1"/>
  <c r="Z110" i="1"/>
  <c r="Z101" i="1"/>
  <c r="Z148" i="1"/>
  <c r="Z83" i="1"/>
  <c r="Z13" i="1"/>
  <c r="Z31" i="1"/>
  <c r="Z93" i="1"/>
  <c r="Z6" i="1"/>
  <c r="AG169" i="1"/>
  <c r="AG70" i="1"/>
  <c r="AA58" i="1"/>
  <c r="AA111" i="1"/>
  <c r="AD158" i="1"/>
  <c r="AD30" i="1"/>
  <c r="AD36" i="1"/>
  <c r="AD91" i="1"/>
  <c r="AK63" i="1"/>
  <c r="AK76" i="1"/>
  <c r="AK81" i="1"/>
  <c r="AK95" i="1"/>
  <c r="AK135" i="1"/>
  <c r="AD29" i="1"/>
  <c r="AD98" i="1"/>
  <c r="AD136" i="1"/>
  <c r="AK142" i="1"/>
  <c r="AK25" i="1"/>
  <c r="Z109" i="1"/>
  <c r="Z150" i="1"/>
  <c r="Z99" i="1"/>
  <c r="Z50" i="1"/>
  <c r="Z94" i="1"/>
  <c r="Z67" i="1"/>
  <c r="Z149" i="1"/>
  <c r="AA73" i="1"/>
  <c r="AH146" i="1"/>
  <c r="AH6" i="1"/>
  <c r="AH160" i="1"/>
  <c r="AH109" i="1"/>
  <c r="AH13" i="1"/>
  <c r="AC147" i="1"/>
  <c r="AA145" i="1"/>
  <c r="AA67" i="1"/>
  <c r="AA21" i="1"/>
  <c r="AA41" i="1"/>
  <c r="AA107" i="1"/>
  <c r="AA158" i="1"/>
  <c r="AH154" i="1"/>
  <c r="AA72" i="1"/>
  <c r="AA131" i="1"/>
  <c r="AH95" i="1"/>
  <c r="AH100" i="1"/>
  <c r="AC153" i="1"/>
  <c r="AC16" i="1"/>
  <c r="AA120" i="1"/>
  <c r="AA160" i="1"/>
  <c r="AP157" i="1" s="1"/>
  <c r="AA31" i="1"/>
  <c r="AA28" i="1"/>
  <c r="AA49" i="1"/>
  <c r="AA87" i="1"/>
  <c r="AA152" i="1"/>
  <c r="AH137" i="1"/>
  <c r="AA133" i="1"/>
  <c r="AH126" i="1"/>
  <c r="AH152" i="1"/>
  <c r="AH140" i="1"/>
  <c r="AH92" i="1"/>
  <c r="AH36" i="1"/>
  <c r="AC128" i="1"/>
  <c r="AC58" i="1"/>
  <c r="AJ119" i="1"/>
  <c r="AA123" i="1"/>
  <c r="AA27" i="1"/>
  <c r="AA88" i="1"/>
  <c r="AA106" i="1"/>
  <c r="AA154" i="1"/>
  <c r="AH162" i="1"/>
  <c r="AA109" i="1"/>
  <c r="AH94" i="1"/>
  <c r="AH134" i="1"/>
  <c r="AH26" i="1"/>
  <c r="AH123" i="1"/>
  <c r="AH58" i="1"/>
  <c r="AJ66" i="1"/>
  <c r="AC100" i="1"/>
  <c r="AH120" i="1"/>
  <c r="AH32" i="1"/>
  <c r="AH24" i="1"/>
  <c r="AH42" i="1"/>
  <c r="AC116" i="1"/>
  <c r="AC48" i="1"/>
  <c r="AC21" i="1"/>
  <c r="AJ74" i="1"/>
  <c r="AJ12" i="1"/>
  <c r="AJ163" i="1"/>
  <c r="AJ90" i="1"/>
  <c r="AJ117" i="1"/>
  <c r="AJ82" i="1"/>
  <c r="AJ31" i="1"/>
  <c r="AJ68" i="1"/>
  <c r="AJ130" i="1"/>
  <c r="AJ23" i="1"/>
  <c r="AC115" i="1"/>
  <c r="AJ79" i="1"/>
  <c r="AC161" i="1"/>
  <c r="AJ48" i="1"/>
  <c r="AB129" i="1"/>
  <c r="AB170" i="1"/>
  <c r="AI91" i="1"/>
  <c r="AJ49" i="1"/>
  <c r="AJ128" i="1"/>
  <c r="AJ100" i="1"/>
  <c r="AJ50" i="1"/>
  <c r="AJ15" i="1"/>
  <c r="AJ116" i="1"/>
  <c r="AJ151" i="1"/>
  <c r="AD61" i="1"/>
  <c r="AK22" i="1"/>
  <c r="AK85" i="1"/>
  <c r="AD126" i="1"/>
  <c r="AD72" i="1"/>
  <c r="AK115" i="1"/>
  <c r="AD148" i="1"/>
  <c r="AK119" i="1"/>
  <c r="AD11" i="1"/>
  <c r="AD135" i="1"/>
  <c r="Z134" i="1"/>
  <c r="Z163" i="1"/>
  <c r="Z113" i="1"/>
  <c r="Z71" i="1"/>
  <c r="Z88" i="1"/>
  <c r="Z63" i="1"/>
  <c r="Z133" i="1"/>
  <c r="AG37" i="1"/>
  <c r="AG42" i="1"/>
  <c r="AA63" i="1"/>
  <c r="AD166" i="1"/>
  <c r="AD59" i="1"/>
  <c r="AD65" i="1"/>
  <c r="AD120" i="1"/>
  <c r="AD69" i="1"/>
  <c r="AD14" i="1"/>
  <c r="AK34" i="1"/>
  <c r="AK55" i="1"/>
  <c r="AK59" i="1"/>
  <c r="AD121" i="1"/>
  <c r="AD153" i="1"/>
  <c r="AD76" i="1"/>
  <c r="AK117" i="1"/>
  <c r="AK88" i="1"/>
  <c r="AD8" i="1"/>
  <c r="Z15" i="1"/>
  <c r="Z32" i="1"/>
  <c r="Z137" i="1"/>
  <c r="Z165" i="1"/>
  <c r="Z136" i="1"/>
  <c r="Z59" i="1"/>
  <c r="Z36" i="1"/>
  <c r="Z79" i="1"/>
  <c r="Z21" i="1"/>
  <c r="AG6" i="1"/>
  <c r="AG7" i="1"/>
  <c r="AA47" i="1"/>
  <c r="AH129" i="1"/>
  <c r="AH90" i="1"/>
  <c r="AH117" i="1"/>
  <c r="AA78" i="1"/>
  <c r="AA36" i="1"/>
  <c r="AA144" i="1"/>
  <c r="AA113" i="1"/>
  <c r="AA117" i="1"/>
  <c r="AH133" i="1"/>
  <c r="AH127" i="1"/>
  <c r="AH157" i="1"/>
  <c r="AA70" i="1"/>
  <c r="AA79" i="1"/>
  <c r="AA23" i="1"/>
  <c r="AA132" i="1"/>
  <c r="AA77" i="1"/>
  <c r="AH11" i="1"/>
  <c r="AA30" i="1"/>
  <c r="AA139" i="1"/>
  <c r="AA99" i="1"/>
  <c r="AH18" i="1"/>
  <c r="AA61" i="1"/>
  <c r="AA15" i="1"/>
  <c r="AA76" i="1"/>
  <c r="AA17" i="1"/>
  <c r="AA129" i="1"/>
  <c r="AA122" i="1"/>
  <c r="AA95" i="1"/>
  <c r="AA124" i="1"/>
  <c r="AH145" i="1"/>
  <c r="AH65" i="1"/>
  <c r="AC124" i="1"/>
  <c r="AH153" i="1"/>
  <c r="AH45" i="1"/>
  <c r="AC75" i="1"/>
  <c r="AC55" i="1"/>
  <c r="AC102" i="1"/>
  <c r="AC78" i="1"/>
  <c r="AH73" i="1"/>
  <c r="AC63" i="1"/>
  <c r="AH131" i="1"/>
  <c r="AH34" i="1"/>
  <c r="AH102" i="1"/>
  <c r="AC36" i="1"/>
  <c r="AC53" i="1"/>
  <c r="AJ94" i="1"/>
  <c r="AJ123" i="1"/>
  <c r="AC17" i="1"/>
  <c r="AJ140" i="1"/>
  <c r="AJ69" i="1"/>
  <c r="AJ17" i="1"/>
  <c r="AC140" i="1"/>
  <c r="AC117" i="1"/>
  <c r="AJ156" i="1"/>
  <c r="AJ65" i="1"/>
  <c r="AC8" i="1"/>
  <c r="AI35" i="1"/>
  <c r="AC50" i="1"/>
  <c r="AJ30" i="1"/>
  <c r="AJ170" i="1"/>
  <c r="AJ101" i="1"/>
  <c r="AC141" i="1"/>
  <c r="AJ165" i="1"/>
  <c r="AJ161" i="1"/>
  <c r="AC111" i="1"/>
  <c r="AC11" i="1"/>
  <c r="AB136" i="1"/>
  <c r="AB6" i="1"/>
  <c r="AI79" i="1"/>
  <c r="AB80" i="1"/>
  <c r="AB159" i="1"/>
  <c r="AH22" i="1"/>
  <c r="AI109" i="1"/>
  <c r="AI16" i="1"/>
  <c r="AB138" i="1"/>
  <c r="AA46" i="1"/>
  <c r="AH143" i="1"/>
  <c r="AG103" i="1"/>
  <c r="AG116" i="1"/>
  <c r="AH125" i="1"/>
  <c r="Z10" i="1"/>
  <c r="AG145" i="1"/>
  <c r="AG164" i="1"/>
  <c r="AA55" i="1"/>
  <c r="AH103" i="1"/>
  <c r="AI125" i="1"/>
  <c r="AG158" i="1"/>
  <c r="AG179" i="1"/>
  <c r="AG101" i="1"/>
  <c r="AG159" i="1"/>
  <c r="AG181" i="1"/>
  <c r="AG162" i="1"/>
  <c r="AG184" i="1"/>
  <c r="AG85" i="1"/>
  <c r="AI50" i="1"/>
  <c r="AI57" i="1"/>
  <c r="AG39" i="1"/>
  <c r="AG44" i="1"/>
  <c r="AH155" i="1"/>
  <c r="AH176" i="1"/>
  <c r="AA108" i="1"/>
  <c r="AA169" i="1"/>
  <c r="AA40" i="1"/>
  <c r="AA22" i="1"/>
  <c r="AA102" i="1"/>
  <c r="AA92" i="1"/>
  <c r="AH147" i="1"/>
  <c r="AH88" i="1"/>
  <c r="AH85" i="1"/>
  <c r="AC96" i="1"/>
  <c r="AC64" i="1"/>
  <c r="AC15" i="1"/>
  <c r="AC167" i="1"/>
  <c r="AH130" i="1"/>
  <c r="AH99" i="1"/>
  <c r="AH105" i="1"/>
  <c r="AH16" i="1"/>
  <c r="AH76" i="1"/>
  <c r="AH50" i="1"/>
  <c r="AJ111" i="1"/>
  <c r="AJ8" i="1"/>
  <c r="AC54" i="1"/>
  <c r="AC77" i="1"/>
  <c r="AC27" i="1"/>
  <c r="AC82" i="1"/>
  <c r="AJ157" i="1"/>
  <c r="AJ129" i="1"/>
  <c r="AJ53" i="1"/>
  <c r="AJ25" i="1"/>
  <c r="AH14" i="1"/>
  <c r="AH47" i="1"/>
  <c r="AJ32" i="1"/>
  <c r="AC113" i="1"/>
  <c r="AC149" i="1"/>
  <c r="AC38" i="1"/>
  <c r="AC108" i="1"/>
  <c r="AJ19" i="1"/>
  <c r="AC97" i="1"/>
  <c r="AC42" i="1"/>
  <c r="AJ148" i="1"/>
  <c r="AJ75" i="1"/>
  <c r="AH81" i="1"/>
  <c r="AH54" i="1"/>
  <c r="AH39" i="1"/>
  <c r="AH59" i="1"/>
  <c r="AJ13" i="1"/>
  <c r="AJ107" i="1"/>
  <c r="AC145" i="1"/>
  <c r="AC6" i="1"/>
  <c r="AC60" i="1"/>
  <c r="AC90" i="1"/>
  <c r="AC39" i="1"/>
  <c r="AC88" i="1"/>
  <c r="AJ37" i="1"/>
  <c r="AJ166" i="1"/>
  <c r="AB147" i="1"/>
  <c r="AJ164" i="1"/>
  <c r="AJ41" i="1"/>
  <c r="AJ124" i="1"/>
  <c r="AJ96" i="1"/>
  <c r="AJ46" i="1"/>
  <c r="AJ160" i="1"/>
  <c r="AJ93" i="1"/>
  <c r="AJ135" i="1"/>
  <c r="AJ150" i="1"/>
  <c r="AC107" i="1"/>
  <c r="AI95" i="1"/>
  <c r="AB81" i="1"/>
  <c r="AJ9" i="1"/>
  <c r="AC31" i="1"/>
  <c r="AB131" i="1"/>
  <c r="AB160" i="1"/>
  <c r="AI116" i="1"/>
  <c r="AI60" i="1"/>
  <c r="AI139" i="1"/>
  <c r="AB52" i="1"/>
  <c r="AC22" i="1"/>
  <c r="AJ136" i="1"/>
  <c r="AJ108" i="1"/>
  <c r="AJ64" i="1"/>
  <c r="AJ92" i="1"/>
  <c r="AC109" i="1"/>
  <c r="AJ144" i="1"/>
  <c r="AC59" i="1"/>
  <c r="AJ122" i="1"/>
  <c r="AJ159" i="1"/>
  <c r="AJ6" i="1"/>
  <c r="AC152" i="1"/>
  <c r="AI100" i="1"/>
  <c r="AI71" i="1"/>
  <c r="AI23" i="1"/>
  <c r="AB22" i="1"/>
  <c r="AI48" i="1"/>
  <c r="AI110" i="1"/>
  <c r="AI67" i="1"/>
  <c r="AB119" i="1"/>
  <c r="AB84" i="1"/>
  <c r="AB54" i="1"/>
  <c r="AB105" i="1"/>
  <c r="AB17" i="1"/>
  <c r="AB95" i="1"/>
  <c r="AB135" i="1"/>
  <c r="AI6" i="1"/>
  <c r="AK11" i="1"/>
  <c r="AI111" i="1"/>
  <c r="AI132" i="1"/>
  <c r="AI78" i="1"/>
  <c r="AI117" i="1"/>
  <c r="AI39" i="1"/>
  <c r="AI151" i="1"/>
  <c r="AB99" i="1"/>
  <c r="AB70" i="1"/>
  <c r="AB13" i="1"/>
  <c r="AB37" i="1"/>
  <c r="AB78" i="1"/>
  <c r="AB40" i="1"/>
  <c r="AB64" i="1"/>
  <c r="AB154" i="1"/>
  <c r="Z127" i="1"/>
  <c r="AB59" i="1"/>
  <c r="AB34" i="1"/>
  <c r="AB144" i="1"/>
  <c r="AJ34" i="1"/>
  <c r="AI141" i="1"/>
  <c r="AI61" i="1"/>
  <c r="AI36" i="1"/>
  <c r="AI112" i="1"/>
  <c r="AI58" i="1"/>
  <c r="AI140" i="1"/>
  <c r="AC83" i="1"/>
  <c r="AC131" i="1"/>
  <c r="AC136" i="1"/>
  <c r="AC132" i="1"/>
  <c r="AC146" i="1"/>
  <c r="AB134" i="1"/>
  <c r="AB164" i="1"/>
  <c r="AI87" i="1"/>
  <c r="AI147" i="1"/>
  <c r="AB12" i="1"/>
  <c r="AI49" i="1"/>
  <c r="AI56" i="1"/>
  <c r="AI115" i="1"/>
  <c r="AB88" i="1"/>
  <c r="AI34" i="1"/>
  <c r="AI94" i="1"/>
  <c r="AI42" i="1"/>
  <c r="AI149" i="1"/>
  <c r="AB87" i="1"/>
  <c r="AB53" i="1"/>
  <c r="AB123" i="1"/>
  <c r="AB23" i="1"/>
  <c r="AB152" i="1"/>
  <c r="AI144" i="1"/>
  <c r="AD155" i="1"/>
  <c r="AI97" i="1"/>
  <c r="AI106" i="1"/>
  <c r="AI73" i="1"/>
  <c r="AI32" i="1"/>
  <c r="AI24" i="1"/>
  <c r="AB124" i="1"/>
  <c r="AB103" i="1"/>
  <c r="AB73" i="1"/>
  <c r="AB7" i="1"/>
  <c r="AB47" i="1"/>
  <c r="AB114" i="1"/>
  <c r="AB18" i="1"/>
  <c r="AB11" i="1"/>
  <c r="AB133" i="1"/>
  <c r="AI161" i="1"/>
  <c r="AI98" i="1"/>
  <c r="AI69" i="1"/>
  <c r="AI15" i="1"/>
  <c r="AI20" i="1"/>
  <c r="AI45" i="1"/>
  <c r="AB104" i="1"/>
  <c r="AB74" i="1"/>
  <c r="AB21" i="1"/>
  <c r="AB49" i="1"/>
  <c r="AB116" i="1"/>
  <c r="AB46" i="1"/>
  <c r="AB109" i="1"/>
  <c r="AB150" i="1"/>
  <c r="AD141" i="1"/>
  <c r="AG27" i="1"/>
  <c r="AG31" i="1"/>
  <c r="Z125" i="1"/>
  <c r="AG33" i="1"/>
  <c r="AH119" i="1"/>
  <c r="AI118" i="1"/>
  <c r="AI168" i="1"/>
  <c r="AI191" i="1"/>
  <c r="AA10" i="1"/>
  <c r="S180" i="1"/>
  <c r="Z180" i="1"/>
  <c r="AA138" i="1"/>
  <c r="AA143" i="1"/>
  <c r="AH66" i="1"/>
  <c r="AI155" i="1"/>
  <c r="AI176" i="1"/>
  <c r="AG156" i="1"/>
  <c r="AG177" i="1"/>
  <c r="AA103" i="1"/>
  <c r="AH38" i="1"/>
  <c r="AG62" i="1"/>
  <c r="AG69" i="1"/>
  <c r="AG95" i="1"/>
  <c r="AG106" i="1"/>
  <c r="AG119" i="1"/>
  <c r="AG139" i="1"/>
  <c r="AG157" i="1"/>
  <c r="AG66" i="1"/>
  <c r="AG74" i="1"/>
  <c r="AG108" i="1"/>
  <c r="AG60" i="1"/>
  <c r="AG126" i="1"/>
  <c r="AI75" i="1"/>
  <c r="AG123" i="1"/>
  <c r="AG41" i="1"/>
  <c r="AG46" i="1"/>
  <c r="AI41" i="1"/>
  <c r="AI46" i="1"/>
  <c r="AH165" i="1"/>
  <c r="AH187" i="1"/>
  <c r="AG138" i="1"/>
  <c r="AD38" i="1"/>
  <c r="AB62" i="1"/>
  <c r="AA6" i="1"/>
  <c r="AI33" i="1"/>
  <c r="AI136" i="1"/>
  <c r="AB67" i="1"/>
  <c r="AB33" i="1"/>
  <c r="AB31" i="1"/>
  <c r="AB158" i="1"/>
  <c r="AK67" i="1"/>
  <c r="AA33" i="1"/>
  <c r="AH91" i="1"/>
  <c r="AG134" i="1"/>
  <c r="AG152" i="1"/>
  <c r="AG79" i="1"/>
  <c r="AG91" i="1"/>
  <c r="AH57" i="1"/>
  <c r="AI92" i="1"/>
  <c r="AG121" i="1"/>
  <c r="AG137" i="1"/>
  <c r="AH10" i="1"/>
  <c r="AG99" i="1"/>
  <c r="AH55" i="1"/>
  <c r="AG102" i="1"/>
  <c r="AG115" i="1"/>
  <c r="AA101" i="1"/>
  <c r="AG153" i="1"/>
  <c r="AG174" i="1"/>
  <c r="AG34" i="1"/>
  <c r="AG38" i="1"/>
  <c r="AA125" i="1"/>
  <c r="AH101" i="1"/>
  <c r="AI107" i="1"/>
  <c r="AG14" i="1"/>
  <c r="AG17" i="1"/>
  <c r="AG124" i="1"/>
  <c r="AG65" i="1"/>
  <c r="AG73" i="1"/>
  <c r="AG161" i="1"/>
  <c r="AG183" i="1"/>
  <c r="AG150" i="1"/>
  <c r="AG171" i="1"/>
  <c r="AG64" i="1"/>
  <c r="AG72" i="1"/>
  <c r="AG122" i="1"/>
  <c r="AI88" i="1"/>
  <c r="AG120" i="1"/>
  <c r="AG136" i="1"/>
  <c r="AA165" i="1"/>
  <c r="AA187" i="1"/>
  <c r="AI153" i="1"/>
  <c r="AI174" i="1"/>
  <c r="AI8" i="1"/>
  <c r="AH168" i="1"/>
  <c r="AH191" i="1"/>
  <c r="AG118" i="1"/>
  <c r="AI101" i="1"/>
  <c r="Z187" i="1"/>
  <c r="Z212" i="1"/>
  <c r="AG195" i="1"/>
  <c r="AG223" i="1"/>
  <c r="AK187" i="1"/>
  <c r="AK212" i="1"/>
  <c r="AK184" i="1"/>
  <c r="AK209" i="1"/>
  <c r="AJ182" i="1"/>
  <c r="AJ207" i="1"/>
  <c r="AJ180" i="1"/>
  <c r="AJ204" i="1"/>
  <c r="AF189" i="1"/>
  <c r="AF216" i="1"/>
  <c r="AF174" i="1"/>
  <c r="AF198" i="1"/>
  <c r="AA193" i="1"/>
  <c r="AA221" i="1"/>
  <c r="Y178" i="1"/>
  <c r="Y202" i="1"/>
  <c r="AI182" i="1"/>
  <c r="AI207" i="1"/>
  <c r="AH177" i="1"/>
  <c r="AH201" i="1"/>
  <c r="AK195" i="1"/>
  <c r="AK223" i="1"/>
  <c r="AJ193" i="1"/>
  <c r="AJ221" i="1"/>
  <c r="AJ191" i="1"/>
  <c r="AJ218" i="1"/>
  <c r="AA179" i="1"/>
  <c r="AA203" i="1"/>
  <c r="AA182" i="1"/>
  <c r="AA207" i="1"/>
  <c r="AC170" i="1"/>
  <c r="AI193" i="1"/>
  <c r="AI221" i="1"/>
  <c r="AI178" i="1"/>
  <c r="AI202" i="1"/>
  <c r="AK183" i="1"/>
  <c r="AK208" i="1"/>
  <c r="AJ179" i="1"/>
  <c r="AJ203" i="1"/>
  <c r="AJ176" i="1"/>
  <c r="AJ200" i="1"/>
  <c r="Y186" i="1"/>
  <c r="Y211" i="1"/>
  <c r="AI186" i="1"/>
  <c r="AI211" i="1"/>
  <c r="AI183" i="1"/>
  <c r="AI208" i="1"/>
  <c r="AH171" i="1"/>
  <c r="AG19" i="1"/>
  <c r="AG22" i="1"/>
  <c r="Z172" i="1"/>
  <c r="Z196" i="1"/>
  <c r="AG192" i="1"/>
  <c r="AG220" i="1"/>
  <c r="AK180" i="1"/>
  <c r="AK204" i="1"/>
  <c r="AK177" i="1"/>
  <c r="AK201" i="1"/>
  <c r="AJ175" i="1"/>
  <c r="AJ199" i="1"/>
  <c r="AJ172" i="1"/>
  <c r="AJ196" i="1"/>
  <c r="AF173" i="1"/>
  <c r="AF197" i="1"/>
  <c r="Y182" i="1"/>
  <c r="Y207" i="1"/>
  <c r="AI175" i="1"/>
  <c r="AI199" i="1"/>
  <c r="AH186" i="1"/>
  <c r="AH211" i="1"/>
  <c r="AK191" i="1"/>
  <c r="AK218" i="1"/>
  <c r="AJ188" i="1"/>
  <c r="AJ213" i="1"/>
  <c r="AJ185" i="1"/>
  <c r="AJ210" i="1"/>
  <c r="AF177" i="1"/>
  <c r="AF201" i="1"/>
  <c r="AF185" i="1"/>
  <c r="AF210" i="1"/>
  <c r="AA174" i="1"/>
  <c r="AA198" i="1"/>
  <c r="Y179" i="1"/>
  <c r="Y203" i="1"/>
  <c r="AH194" i="1"/>
  <c r="AH222" i="1"/>
  <c r="AH175" i="1"/>
  <c r="AH199" i="1"/>
  <c r="AK176" i="1"/>
  <c r="AK200" i="1"/>
  <c r="AK173" i="1"/>
  <c r="AK197" i="1"/>
  <c r="AJ171" i="1"/>
  <c r="AF190" i="1"/>
  <c r="AF217" i="1"/>
  <c r="AF191" i="1"/>
  <c r="AF218" i="1"/>
  <c r="AA189" i="1"/>
  <c r="AA216" i="1"/>
  <c r="AI179" i="1"/>
  <c r="AI203" i="1"/>
  <c r="AH185" i="1"/>
  <c r="AH210" i="1"/>
  <c r="AK181" i="1"/>
  <c r="AK206" i="1"/>
  <c r="AK179" i="1"/>
  <c r="AK203" i="1"/>
  <c r="AJ177" i="1"/>
  <c r="AJ201" i="1"/>
  <c r="AJ174" i="1"/>
  <c r="AJ198" i="1"/>
  <c r="AF180" i="1"/>
  <c r="AF204" i="1"/>
  <c r="Y192" i="1"/>
  <c r="Y220" i="1"/>
  <c r="AI194" i="1"/>
  <c r="AI222" i="1"/>
  <c r="AH193" i="1"/>
  <c r="AH221" i="1"/>
  <c r="AB112" i="1"/>
  <c r="AB79" i="1"/>
  <c r="AB39" i="1"/>
  <c r="AB61" i="1"/>
  <c r="AB125" i="1"/>
  <c r="AB89" i="1"/>
  <c r="AB56" i="1"/>
  <c r="AB126" i="1"/>
  <c r="AB32" i="1"/>
  <c r="AI134" i="1"/>
  <c r="AG57" i="1"/>
  <c r="Z57" i="1"/>
  <c r="AA91" i="1"/>
  <c r="AI108" i="1"/>
  <c r="AI164" i="1"/>
  <c r="AA57" i="1"/>
  <c r="Z92" i="1"/>
  <c r="AG68" i="1"/>
  <c r="AG15" i="1"/>
  <c r="AG18" i="1"/>
  <c r="AA83" i="1"/>
  <c r="AH138" i="1"/>
  <c r="AI148" i="1"/>
  <c r="AH46" i="1"/>
  <c r="Z119" i="1"/>
  <c r="AA38" i="1"/>
  <c r="AH84" i="1"/>
  <c r="AI128" i="1"/>
  <c r="AI169" i="1"/>
  <c r="AG129" i="1"/>
  <c r="AG147" i="1"/>
  <c r="AG71" i="1"/>
  <c r="AG104" i="1"/>
  <c r="AG117" i="1"/>
  <c r="AG93" i="1"/>
  <c r="AG130" i="1"/>
  <c r="AG142" i="1"/>
  <c r="AG133" i="1"/>
  <c r="AG151" i="1"/>
  <c r="AG112" i="1"/>
  <c r="AG128" i="1"/>
  <c r="AI77" i="1"/>
  <c r="AI86" i="1"/>
  <c r="AG77" i="1"/>
  <c r="AI66" i="1"/>
  <c r="AA155" i="1"/>
  <c r="AA176" i="1"/>
  <c r="AI166" i="1"/>
  <c r="AI188" i="1"/>
  <c r="AI10" i="1"/>
  <c r="AI165" i="1"/>
  <c r="AI187" i="1"/>
  <c r="AA168" i="1"/>
  <c r="AA191" i="1"/>
  <c r="Z181" i="1"/>
  <c r="Z206" i="1"/>
  <c r="Z183" i="1"/>
  <c r="Z208" i="1"/>
  <c r="AK172" i="1"/>
  <c r="AK196" i="1"/>
  <c r="AJ195" i="1"/>
  <c r="AJ223" i="1"/>
  <c r="AJ192" i="1"/>
  <c r="AJ220" i="1"/>
  <c r="AF184" i="1"/>
  <c r="AF209" i="1"/>
  <c r="AA183" i="1"/>
  <c r="AA208" i="1"/>
  <c r="Y181" i="1"/>
  <c r="Y206" i="1"/>
  <c r="AI192" i="1"/>
  <c r="AI220" i="1"/>
  <c r="AH170" i="1"/>
  <c r="AK185" i="1"/>
  <c r="AK210" i="1"/>
  <c r="AK182" i="1"/>
  <c r="AK207" i="1"/>
  <c r="AJ178" i="1"/>
  <c r="AJ202" i="1"/>
  <c r="AF188" i="1"/>
  <c r="AF213" i="1"/>
  <c r="AA186" i="1"/>
  <c r="AA211" i="1"/>
  <c r="Y189" i="1"/>
  <c r="Y216" i="1"/>
  <c r="AI173" i="1"/>
  <c r="AI197" i="1"/>
  <c r="AH174" i="1"/>
  <c r="AH198" i="1"/>
  <c r="AH173" i="1"/>
  <c r="AH197" i="1"/>
  <c r="AK193" i="1"/>
  <c r="AK221" i="1"/>
  <c r="AJ189" i="1"/>
  <c r="AJ216" i="1"/>
  <c r="AF172" i="1"/>
  <c r="AF196" i="1"/>
  <c r="AF176" i="1"/>
  <c r="AF200" i="1"/>
  <c r="AI171" i="1"/>
  <c r="AH178" i="1"/>
  <c r="AH202" i="1"/>
  <c r="AH172" i="1"/>
  <c r="AH196" i="1"/>
  <c r="AK174" i="1"/>
  <c r="AK198" i="1"/>
  <c r="AK171" i="1"/>
  <c r="AJ194" i="1"/>
  <c r="AJ222" i="1"/>
  <c r="AF187" i="1"/>
  <c r="AF212" i="1"/>
  <c r="AF192" i="1"/>
  <c r="AF220" i="1"/>
  <c r="AB174" i="1"/>
  <c r="AB198" i="1"/>
  <c r="Y185" i="1"/>
  <c r="Y210" i="1"/>
  <c r="AI181" i="1"/>
  <c r="AI206" i="1"/>
  <c r="AH179" i="1"/>
  <c r="AH203" i="1"/>
  <c r="AI83" i="1"/>
  <c r="AG40" i="1"/>
  <c r="AG45" i="1"/>
  <c r="AI68" i="1"/>
  <c r="Z174" i="1"/>
  <c r="Z198" i="1"/>
  <c r="Z176" i="1"/>
  <c r="Z200" i="1"/>
  <c r="AK192" i="1"/>
  <c r="AK220" i="1"/>
  <c r="AK190" i="1"/>
  <c r="AK217" i="1"/>
  <c r="AJ187" i="1"/>
  <c r="AJ212" i="1"/>
  <c r="AF183" i="1"/>
  <c r="AF208" i="1"/>
  <c r="AA188" i="1"/>
  <c r="AA213" i="1"/>
  <c r="AI195" i="1"/>
  <c r="AI223" i="1"/>
  <c r="AI172" i="1"/>
  <c r="AI196" i="1"/>
  <c r="AK178" i="1"/>
  <c r="AK202" i="1"/>
  <c r="AK175" i="1"/>
  <c r="AK199" i="1"/>
  <c r="AJ173" i="1"/>
  <c r="AJ197" i="1"/>
  <c r="AF193" i="1"/>
  <c r="AF221" i="1"/>
  <c r="Y174" i="1"/>
  <c r="Y198" i="1"/>
  <c r="Y175" i="1"/>
  <c r="Y199" i="1"/>
  <c r="AI185" i="1"/>
  <c r="AI210" i="1"/>
  <c r="AH182" i="1"/>
  <c r="AH207" i="1"/>
  <c r="AK189" i="1"/>
  <c r="AK216" i="1"/>
  <c r="AK188" i="1"/>
  <c r="AK213" i="1"/>
  <c r="AJ186" i="1"/>
  <c r="AJ211" i="1"/>
  <c r="AJ183" i="1"/>
  <c r="AJ208" i="1"/>
  <c r="AF181" i="1"/>
  <c r="AF206" i="1"/>
  <c r="AA170" i="1"/>
  <c r="AI189" i="1"/>
  <c r="AI216" i="1"/>
  <c r="AH184" i="1"/>
  <c r="AH209" i="1"/>
  <c r="AK194" i="1"/>
  <c r="AK222" i="1"/>
  <c r="AJ190" i="1"/>
  <c r="AJ217" i="1"/>
  <c r="AF194" i="1"/>
  <c r="AF222" i="1"/>
  <c r="AB172" i="1"/>
  <c r="AB196" i="1"/>
  <c r="Y195" i="1"/>
  <c r="Y223" i="1"/>
  <c r="AC171" i="1"/>
  <c r="AH188" i="1"/>
  <c r="AH213" i="1"/>
  <c r="AH195" i="1"/>
  <c r="AH223" i="1"/>
  <c r="AK186" i="1"/>
  <c r="AK211" i="1"/>
  <c r="AJ184" i="1"/>
  <c r="AJ209" i="1"/>
  <c r="AJ181" i="1"/>
  <c r="AJ206" i="1"/>
  <c r="AF178" i="1"/>
  <c r="AF202" i="1"/>
  <c r="AA192" i="1"/>
  <c r="AA220" i="1"/>
  <c r="AI184" i="1"/>
  <c r="AI209" i="1"/>
  <c r="AH181" i="1"/>
  <c r="AH206" i="1"/>
  <c r="AK56" i="1"/>
  <c r="AK48" i="1"/>
  <c r="AK106" i="1"/>
  <c r="AK94" i="1"/>
  <c r="AK123" i="1"/>
  <c r="AK82" i="1"/>
  <c r="AK26" i="1"/>
  <c r="AK51" i="1"/>
  <c r="AK103" i="1"/>
  <c r="AK60" i="1"/>
  <c r="AK6" i="1"/>
  <c r="AK151" i="1"/>
  <c r="AK44" i="1"/>
  <c r="AK166" i="1"/>
  <c r="AK149" i="1"/>
  <c r="AB168" i="1"/>
  <c r="U177" i="1"/>
  <c r="AB156" i="1"/>
  <c r="AA84" i="1"/>
  <c r="S211" i="1"/>
  <c r="Z186" i="1"/>
  <c r="S201" i="1"/>
  <c r="Z177" i="1"/>
  <c r="Z178" i="1"/>
  <c r="Z193" i="1"/>
  <c r="AB193" i="1"/>
  <c r="Y176" i="1"/>
  <c r="AD192" i="1"/>
  <c r="V206" i="1"/>
  <c r="AC181" i="1"/>
  <c r="AC190" i="1"/>
  <c r="R203" i="1"/>
  <c r="AF179" i="1"/>
  <c r="R207" i="1"/>
  <c r="AF182" i="1"/>
  <c r="U210" i="1"/>
  <c r="AB185" i="1"/>
  <c r="R222" i="1"/>
  <c r="Y194" i="1"/>
  <c r="AD184" i="1"/>
  <c r="AD178" i="1"/>
  <c r="AH183" i="1"/>
  <c r="AF186" i="1"/>
  <c r="U208" i="1"/>
  <c r="AB183" i="1"/>
  <c r="U217" i="1"/>
  <c r="AB190" i="1"/>
  <c r="AA177" i="1"/>
  <c r="Y188" i="1"/>
  <c r="AD175" i="1"/>
  <c r="AD176" i="1"/>
  <c r="V216" i="1"/>
  <c r="AC189" i="1"/>
  <c r="U223" i="1"/>
  <c r="AB195" i="1"/>
  <c r="AA175" i="1"/>
  <c r="Y183" i="1"/>
  <c r="AD179" i="1"/>
  <c r="AD181" i="1"/>
  <c r="V208" i="1"/>
  <c r="AC183" i="1"/>
  <c r="AH189" i="1"/>
  <c r="S200" i="1"/>
  <c r="S208" i="1"/>
  <c r="R220" i="1"/>
  <c r="AK144" i="1"/>
  <c r="AK99" i="1"/>
  <c r="AK131" i="1"/>
  <c r="AK139" i="1"/>
  <c r="AK129" i="1"/>
  <c r="AK42" i="1"/>
  <c r="AK30" i="1"/>
  <c r="AK75" i="1"/>
  <c r="AK110" i="1"/>
  <c r="AK77" i="1"/>
  <c r="AK35" i="1"/>
  <c r="AK13" i="1"/>
  <c r="AK91" i="1"/>
  <c r="AK169" i="1"/>
  <c r="AK104" i="1"/>
  <c r="AK100" i="1"/>
  <c r="AK153" i="1"/>
  <c r="AK154" i="1"/>
  <c r="AA64" i="1"/>
  <c r="S222" i="1"/>
  <c r="Z194" i="1"/>
  <c r="S203" i="1"/>
  <c r="Z179" i="1"/>
  <c r="S223" i="1"/>
  <c r="Z195" i="1"/>
  <c r="Z189" i="1"/>
  <c r="Z188" i="1"/>
  <c r="U222" i="1"/>
  <c r="AB194" i="1"/>
  <c r="U213" i="1"/>
  <c r="AB188" i="1"/>
  <c r="AA178" i="1"/>
  <c r="R217" i="1"/>
  <c r="Y190" i="1"/>
  <c r="W212" i="1"/>
  <c r="AD187" i="1"/>
  <c r="V204" i="1"/>
  <c r="AC180" i="1"/>
  <c r="V209" i="1"/>
  <c r="AC184" i="1"/>
  <c r="AB186" i="1"/>
  <c r="AA185" i="1"/>
  <c r="AD182" i="1"/>
  <c r="AD171" i="1"/>
  <c r="V223" i="1"/>
  <c r="AC195" i="1"/>
  <c r="U206" i="1"/>
  <c r="AB181" i="1"/>
  <c r="U209" i="1"/>
  <c r="AB184" i="1"/>
  <c r="Y187" i="1"/>
  <c r="R197" i="1"/>
  <c r="Y173" i="1"/>
  <c r="W197" i="1"/>
  <c r="AD173" i="1"/>
  <c r="V222" i="1"/>
  <c r="AC194" i="1"/>
  <c r="AC193" i="1"/>
  <c r="AH192" i="1"/>
  <c r="U200" i="1"/>
  <c r="AB176" i="1"/>
  <c r="AB182" i="1"/>
  <c r="AA172" i="1"/>
  <c r="Y184" i="1"/>
  <c r="AD195" i="1"/>
  <c r="AD174" i="1"/>
  <c r="V211" i="1"/>
  <c r="AC186" i="1"/>
  <c r="S206" i="1"/>
  <c r="AK24" i="1"/>
  <c r="AK137" i="1"/>
  <c r="AK84" i="1"/>
  <c r="AK68" i="1"/>
  <c r="AK9" i="1"/>
  <c r="AK27" i="1"/>
  <c r="AK120" i="1"/>
  <c r="AK165" i="1"/>
  <c r="AK14" i="1"/>
  <c r="AK124" i="1"/>
  <c r="AK159" i="1"/>
  <c r="AK74" i="1"/>
  <c r="AK140" i="1"/>
  <c r="AK157" i="1"/>
  <c r="AK50" i="1"/>
  <c r="AK72" i="1"/>
  <c r="AK158" i="1"/>
  <c r="AK136" i="1"/>
  <c r="AK170" i="1"/>
  <c r="S25" i="1"/>
  <c r="Z22" i="1"/>
  <c r="AA16" i="1"/>
  <c r="S195" i="1"/>
  <c r="Z171" i="1"/>
  <c r="Z190" i="1"/>
  <c r="Z191" i="1"/>
  <c r="Z182" i="1"/>
  <c r="Z173" i="1"/>
  <c r="AB192" i="1"/>
  <c r="U197" i="1"/>
  <c r="AB173" i="1"/>
  <c r="AD190" i="1"/>
  <c r="AD180" i="1"/>
  <c r="V202" i="1"/>
  <c r="AC178" i="1"/>
  <c r="V201" i="1"/>
  <c r="AC177" i="1"/>
  <c r="U216" i="1"/>
  <c r="AB189" i="1"/>
  <c r="U203" i="1"/>
  <c r="AB179" i="1"/>
  <c r="AD191" i="1"/>
  <c r="V198" i="1"/>
  <c r="AC174" i="1"/>
  <c r="V207" i="1"/>
  <c r="AC182" i="1"/>
  <c r="U204" i="1"/>
  <c r="AB180" i="1"/>
  <c r="U201" i="1"/>
  <c r="AB177" i="1"/>
  <c r="AA181" i="1"/>
  <c r="R196" i="1"/>
  <c r="Y172" i="1"/>
  <c r="AD186" i="1"/>
  <c r="AD189" i="1"/>
  <c r="V220" i="1"/>
  <c r="AC192" i="1"/>
  <c r="AC188" i="1"/>
  <c r="U199" i="1"/>
  <c r="AB175" i="1"/>
  <c r="AA173" i="1"/>
  <c r="Y180" i="1"/>
  <c r="AD193" i="1"/>
  <c r="V212" i="1"/>
  <c r="AC187" i="1"/>
  <c r="V203" i="1"/>
  <c r="AC179" i="1"/>
  <c r="U198" i="1"/>
  <c r="V195" i="1"/>
  <c r="AK145" i="1"/>
  <c r="AK160" i="1"/>
  <c r="AK164" i="1"/>
  <c r="AK148" i="1"/>
  <c r="AK52" i="1"/>
  <c r="AK150" i="1"/>
  <c r="AK116" i="1"/>
  <c r="AK39" i="1"/>
  <c r="AK102" i="1"/>
  <c r="AK161" i="1"/>
  <c r="AK168" i="1"/>
  <c r="AK36" i="1"/>
  <c r="AK58" i="1"/>
  <c r="AK45" i="1"/>
  <c r="AK162" i="1"/>
  <c r="AK163" i="1"/>
  <c r="S148" i="1"/>
  <c r="Z130" i="1"/>
  <c r="U183" i="1"/>
  <c r="AB161" i="1"/>
  <c r="AB148" i="1"/>
  <c r="S74" i="1"/>
  <c r="Z66" i="1"/>
  <c r="AA66" i="1"/>
  <c r="Z192" i="1"/>
  <c r="Z184" i="1"/>
  <c r="Z185" i="1"/>
  <c r="Z175" i="1"/>
  <c r="AB191" i="1"/>
  <c r="AA171" i="1"/>
  <c r="R221" i="1"/>
  <c r="Y193" i="1"/>
  <c r="AD188" i="1"/>
  <c r="AD172" i="1"/>
  <c r="AC176" i="1"/>
  <c r="AF195" i="1"/>
  <c r="AB187" i="1"/>
  <c r="AB171" i="1"/>
  <c r="AD185" i="1"/>
  <c r="V196" i="1"/>
  <c r="AC172" i="1"/>
  <c r="V199" i="1"/>
  <c r="AC175" i="1"/>
  <c r="R199" i="1"/>
  <c r="AF175" i="1"/>
  <c r="U202" i="1"/>
  <c r="AB178" i="1"/>
  <c r="AA195" i="1"/>
  <c r="R201" i="1"/>
  <c r="Y177" i="1"/>
  <c r="W201" i="1"/>
  <c r="AD177" i="1"/>
  <c r="W208" i="1"/>
  <c r="AD183" i="1"/>
  <c r="V218" i="1"/>
  <c r="AC191" i="1"/>
  <c r="V197" i="1"/>
  <c r="AC173" i="1"/>
  <c r="AA194" i="1"/>
  <c r="AA184" i="1"/>
  <c r="Y191" i="1"/>
  <c r="W222" i="1"/>
  <c r="AD194" i="1"/>
  <c r="V210" i="1"/>
  <c r="AC185" i="1"/>
  <c r="S196" i="1"/>
  <c r="S212" i="1"/>
  <c r="S198" i="1"/>
  <c r="R216" i="1"/>
  <c r="R198" i="1"/>
  <c r="R202" i="1"/>
  <c r="U99" i="1"/>
  <c r="U105" i="1"/>
  <c r="U121" i="1"/>
  <c r="U130" i="1"/>
  <c r="U179" i="1"/>
  <c r="U109" i="1"/>
  <c r="U73" i="1"/>
  <c r="U83" i="1"/>
  <c r="U74" i="1"/>
  <c r="U37" i="1"/>
  <c r="U41" i="1"/>
  <c r="U86" i="1"/>
  <c r="U156" i="1"/>
  <c r="U13" i="1"/>
  <c r="U19" i="1"/>
  <c r="U145" i="1"/>
  <c r="U78" i="1"/>
  <c r="U155" i="1"/>
  <c r="V10" i="1"/>
  <c r="S142" i="1"/>
  <c r="U117" i="1"/>
  <c r="V172" i="1"/>
  <c r="U110" i="1"/>
  <c r="U122" i="1"/>
  <c r="U129" i="1"/>
  <c r="U50" i="1"/>
  <c r="U182" i="1"/>
  <c r="V150" i="1"/>
  <c r="V50" i="1"/>
  <c r="U106" i="1"/>
  <c r="U178" i="1"/>
  <c r="U93" i="1"/>
  <c r="U119" i="1"/>
  <c r="U35" i="1"/>
  <c r="U17" i="1"/>
  <c r="U33" i="1"/>
  <c r="S11" i="1"/>
  <c r="V167" i="1"/>
  <c r="V173" i="1"/>
  <c r="V128" i="1"/>
  <c r="V127" i="1"/>
  <c r="V56" i="1"/>
  <c r="V131" i="1"/>
  <c r="U113" i="1"/>
  <c r="U55" i="1"/>
  <c r="U76" i="1"/>
  <c r="U118" i="1"/>
  <c r="U164" i="1"/>
  <c r="U174" i="1"/>
  <c r="V153" i="1"/>
  <c r="V106" i="1"/>
  <c r="V181" i="1"/>
  <c r="S184" i="1"/>
  <c r="V116" i="1"/>
  <c r="S190" i="1"/>
  <c r="S111" i="1"/>
  <c r="V8" i="1"/>
  <c r="S134" i="1"/>
  <c r="V189" i="1"/>
  <c r="V147" i="1"/>
  <c r="V11" i="1"/>
  <c r="V183" i="1"/>
  <c r="V177" i="1"/>
  <c r="V180" i="1"/>
  <c r="V38" i="1"/>
  <c r="V187" i="1"/>
  <c r="V13" i="1"/>
  <c r="V9" i="1"/>
  <c r="W184" i="1"/>
  <c r="W15" i="1"/>
  <c r="W33" i="1"/>
  <c r="V65" i="1"/>
  <c r="S144" i="1"/>
  <c r="V34" i="1"/>
  <c r="U68" i="1"/>
  <c r="W13" i="1"/>
  <c r="V47" i="1"/>
  <c r="V43" i="1"/>
  <c r="V33" i="1"/>
  <c r="S91" i="1"/>
  <c r="V79" i="1"/>
  <c r="V117" i="1"/>
  <c r="V74" i="1"/>
  <c r="S151" i="1"/>
  <c r="W78" i="1"/>
  <c r="S22" i="1"/>
  <c r="S156" i="1"/>
  <c r="W40" i="1"/>
  <c r="W187" i="1"/>
  <c r="V19" i="1"/>
  <c r="W170" i="1"/>
  <c r="V151" i="1"/>
  <c r="R117" i="1"/>
  <c r="W56" i="1"/>
  <c r="U101" i="1"/>
  <c r="U89" i="1"/>
  <c r="U131" i="1"/>
  <c r="U186" i="1"/>
  <c r="U71" i="1"/>
  <c r="U11" i="1"/>
  <c r="U126" i="1"/>
  <c r="U63" i="1"/>
  <c r="V175" i="1"/>
  <c r="V138" i="1"/>
  <c r="V113" i="1"/>
  <c r="V156" i="1"/>
  <c r="V162" i="1"/>
  <c r="V193" i="1"/>
  <c r="V88" i="1"/>
  <c r="R110" i="1"/>
  <c r="R90" i="1"/>
  <c r="R123" i="1"/>
  <c r="R89" i="1"/>
  <c r="S125" i="1"/>
  <c r="S16" i="1"/>
  <c r="S53" i="1"/>
  <c r="S34" i="1"/>
  <c r="S154" i="1"/>
  <c r="W38" i="1"/>
  <c r="W7" i="1"/>
  <c r="W181" i="1"/>
  <c r="R54" i="1"/>
  <c r="S76" i="1"/>
  <c r="V123" i="1"/>
  <c r="V35" i="1"/>
  <c r="V130" i="1"/>
  <c r="V132" i="1"/>
  <c r="V18" i="1"/>
  <c r="V100" i="1"/>
  <c r="V103" i="1"/>
  <c r="V109" i="1"/>
  <c r="V185" i="1"/>
  <c r="V70" i="1"/>
  <c r="V21" i="1"/>
  <c r="V191" i="1"/>
  <c r="V155" i="1"/>
  <c r="V190" i="1"/>
  <c r="V24" i="1"/>
  <c r="V136" i="1"/>
  <c r="V134" i="1"/>
  <c r="S49" i="1"/>
  <c r="S82" i="1"/>
  <c r="S69" i="1"/>
  <c r="S172" i="1"/>
  <c r="S130" i="1"/>
  <c r="S175" i="1"/>
  <c r="S17" i="1"/>
  <c r="S33" i="1"/>
  <c r="S155" i="1"/>
  <c r="S84" i="1"/>
  <c r="S54" i="1"/>
  <c r="S36" i="1"/>
  <c r="S187" i="1"/>
  <c r="S78" i="1"/>
  <c r="S164" i="1"/>
  <c r="S43" i="1"/>
  <c r="S121" i="1"/>
  <c r="W8" i="1"/>
  <c r="W83" i="1"/>
  <c r="W94" i="1"/>
  <c r="W156" i="1"/>
  <c r="W92" i="1"/>
  <c r="W185" i="1"/>
  <c r="W37" i="1"/>
  <c r="W153" i="1"/>
  <c r="W80" i="1"/>
  <c r="W88" i="1"/>
  <c r="W97" i="1"/>
  <c r="W25" i="1"/>
  <c r="W54" i="1"/>
  <c r="W98" i="1"/>
  <c r="W143" i="1"/>
  <c r="W108" i="1"/>
  <c r="W188" i="1"/>
  <c r="W136" i="1"/>
  <c r="W101" i="1"/>
  <c r="W127" i="1"/>
  <c r="W75" i="1"/>
  <c r="R106" i="1"/>
  <c r="R78" i="1"/>
  <c r="R93" i="1"/>
  <c r="V139" i="1"/>
  <c r="V119" i="1"/>
  <c r="V95" i="1"/>
  <c r="V63" i="1"/>
  <c r="V124" i="1"/>
  <c r="V133" i="1"/>
  <c r="V194" i="1"/>
  <c r="V166" i="1"/>
  <c r="V165" i="1"/>
  <c r="V145" i="1"/>
  <c r="V76" i="1"/>
  <c r="V146" i="1"/>
  <c r="V174" i="1"/>
  <c r="V58" i="1"/>
  <c r="R85" i="1"/>
  <c r="R14" i="1"/>
  <c r="S28" i="1"/>
  <c r="S103" i="1"/>
  <c r="S39" i="1"/>
  <c r="S176" i="1"/>
  <c r="S80" i="1"/>
  <c r="S73" i="1"/>
  <c r="S107" i="1"/>
  <c r="S174" i="1"/>
  <c r="S93" i="1"/>
  <c r="S21" i="1"/>
  <c r="S139" i="1"/>
  <c r="S65" i="1"/>
  <c r="S32" i="1"/>
  <c r="S112" i="1"/>
  <c r="S86" i="1"/>
  <c r="S97" i="1"/>
  <c r="S62" i="1"/>
  <c r="S136" i="1"/>
  <c r="S108" i="1"/>
  <c r="S58" i="1"/>
  <c r="S179" i="1"/>
  <c r="S81" i="1"/>
  <c r="S51" i="1"/>
  <c r="S131" i="1"/>
  <c r="S137" i="1"/>
  <c r="S167" i="1"/>
  <c r="S26" i="1"/>
  <c r="S55" i="1"/>
  <c r="S45" i="1"/>
  <c r="S138" i="1"/>
  <c r="W175" i="1"/>
  <c r="W31" i="1"/>
  <c r="W171" i="1"/>
  <c r="W35" i="1"/>
  <c r="W158" i="1"/>
  <c r="W186" i="1"/>
  <c r="S77" i="1"/>
  <c r="S85" i="1"/>
  <c r="S50" i="1"/>
  <c r="S188" i="1"/>
  <c r="S66" i="1"/>
  <c r="S115" i="1"/>
  <c r="S163" i="1"/>
  <c r="S126" i="1"/>
  <c r="S123" i="1"/>
  <c r="S119" i="1"/>
  <c r="S96" i="1"/>
  <c r="S89" i="1"/>
  <c r="S35" i="1"/>
  <c r="S183" i="1"/>
  <c r="S70" i="1"/>
  <c r="S14" i="1"/>
  <c r="S79" i="1"/>
  <c r="S192" i="1"/>
  <c r="S44" i="1"/>
  <c r="S178" i="1"/>
  <c r="U70" i="1"/>
  <c r="U134" i="1"/>
  <c r="U97" i="1"/>
  <c r="U7" i="1"/>
  <c r="U57" i="1"/>
  <c r="U45" i="1"/>
  <c r="U32" i="1"/>
  <c r="U79" i="1"/>
  <c r="U135" i="1"/>
  <c r="U31" i="1"/>
  <c r="U140" i="1"/>
  <c r="U25" i="1"/>
  <c r="U20" i="1"/>
  <c r="U75" i="1"/>
  <c r="U94" i="1"/>
  <c r="U80" i="1"/>
  <c r="U194" i="1"/>
  <c r="U49" i="1"/>
  <c r="U60" i="1"/>
  <c r="U167" i="1"/>
  <c r="U9" i="1"/>
  <c r="U136" i="1"/>
  <c r="U137" i="1"/>
  <c r="U69" i="1"/>
  <c r="U173" i="1"/>
  <c r="U185" i="1"/>
  <c r="U127" i="1"/>
  <c r="U123" i="1"/>
  <c r="U87" i="1"/>
  <c r="U12" i="1"/>
  <c r="U138" i="1"/>
  <c r="U144" i="1"/>
  <c r="U133" i="1"/>
  <c r="U26" i="1"/>
  <c r="U100" i="1"/>
  <c r="U170" i="1"/>
  <c r="U158" i="1"/>
  <c r="U188" i="1"/>
  <c r="U88" i="1"/>
  <c r="U166" i="1"/>
  <c r="U189" i="1"/>
  <c r="U104" i="1"/>
  <c r="U47" i="1"/>
  <c r="U120" i="1"/>
  <c r="U77" i="1"/>
  <c r="V36" i="1"/>
  <c r="V101" i="1"/>
  <c r="V26" i="1"/>
  <c r="V171" i="1"/>
  <c r="V120" i="1"/>
  <c r="V7" i="1"/>
  <c r="V23" i="1"/>
  <c r="V135" i="1"/>
  <c r="V170" i="1"/>
  <c r="V90" i="1"/>
  <c r="V42" i="1"/>
  <c r="V163" i="1"/>
  <c r="V53" i="1"/>
  <c r="V67" i="1"/>
  <c r="V157" i="1"/>
  <c r="V87" i="1"/>
  <c r="V80" i="1"/>
  <c r="V16" i="1"/>
  <c r="V84" i="1"/>
  <c r="V164" i="1"/>
  <c r="V143" i="1"/>
  <c r="V14" i="1"/>
  <c r="V71" i="1"/>
  <c r="V114" i="1"/>
  <c r="V44" i="1"/>
  <c r="V141" i="1"/>
  <c r="V182" i="1"/>
  <c r="V186" i="1"/>
  <c r="V51" i="1"/>
  <c r="V125" i="1"/>
  <c r="V178" i="1"/>
  <c r="R46" i="1"/>
  <c r="R42" i="1"/>
  <c r="R185" i="1"/>
  <c r="R114" i="1"/>
  <c r="R86" i="1"/>
  <c r="R50" i="1"/>
  <c r="R103" i="1"/>
  <c r="S29" i="1"/>
  <c r="S122" i="1"/>
  <c r="S38" i="1"/>
  <c r="S158" i="1"/>
  <c r="S27" i="1"/>
  <c r="S110" i="1"/>
  <c r="S59" i="1"/>
  <c r="S61" i="1"/>
  <c r="S72" i="1"/>
  <c r="S88" i="1"/>
  <c r="S118" i="1"/>
  <c r="S120" i="1"/>
  <c r="S94" i="1"/>
  <c r="S162" i="1"/>
  <c r="S191" i="1"/>
  <c r="S109" i="1"/>
  <c r="S71" i="1"/>
  <c r="S171" i="1"/>
  <c r="S83" i="1"/>
  <c r="S140" i="1"/>
  <c r="S102" i="1"/>
  <c r="S168" i="1"/>
  <c r="W172" i="1"/>
  <c r="W76" i="1"/>
  <c r="W91" i="1"/>
  <c r="W120" i="1"/>
  <c r="W132" i="1"/>
  <c r="W81" i="1"/>
  <c r="W59" i="1"/>
  <c r="W140" i="1"/>
  <c r="W183" i="1"/>
  <c r="W22" i="1"/>
  <c r="W93" i="1"/>
  <c r="W20" i="1"/>
  <c r="W149" i="1"/>
  <c r="W65" i="1"/>
  <c r="W49" i="1"/>
  <c r="W133" i="1"/>
  <c r="W162" i="1"/>
  <c r="W46" i="1"/>
  <c r="R7" i="1"/>
  <c r="R113" i="1"/>
  <c r="R30" i="1"/>
  <c r="R193" i="1"/>
  <c r="R184" i="1"/>
  <c r="R61" i="1"/>
  <c r="W63" i="1"/>
  <c r="W70" i="1"/>
  <c r="S23" i="1"/>
  <c r="R149" i="1"/>
  <c r="R35" i="1"/>
  <c r="R147" i="1"/>
  <c r="R70" i="1"/>
  <c r="R102" i="1"/>
  <c r="R74" i="1"/>
  <c r="R26" i="1"/>
  <c r="R38" i="1"/>
  <c r="R138" i="1"/>
  <c r="R62" i="1"/>
  <c r="R23" i="1"/>
  <c r="R56" i="1"/>
  <c r="W28" i="1"/>
  <c r="S47" i="1"/>
  <c r="W131" i="1"/>
  <c r="S166" i="1"/>
  <c r="W23" i="1"/>
  <c r="W119" i="1"/>
  <c r="R137" i="1"/>
  <c r="R191" i="1"/>
  <c r="R186" i="1"/>
  <c r="R128" i="1"/>
  <c r="R179" i="1"/>
  <c r="R131" i="1"/>
  <c r="R100" i="1"/>
  <c r="R64" i="1"/>
  <c r="R141" i="1"/>
  <c r="R140" i="1"/>
  <c r="R132" i="1"/>
  <c r="R79" i="1"/>
  <c r="R67" i="1"/>
  <c r="R157" i="1"/>
  <c r="R190" i="1"/>
  <c r="R11" i="1"/>
  <c r="R139" i="1"/>
  <c r="R44" i="1"/>
  <c r="R72" i="1"/>
  <c r="R91" i="1"/>
  <c r="R173" i="1"/>
  <c r="R169" i="1"/>
  <c r="R13" i="1"/>
  <c r="W85" i="1"/>
  <c r="W45" i="1"/>
  <c r="W89" i="1"/>
  <c r="S165" i="1"/>
  <c r="W192" i="1"/>
  <c r="W178" i="1"/>
  <c r="S63" i="1"/>
  <c r="W106" i="1"/>
  <c r="W43" i="1"/>
  <c r="W42" i="1"/>
  <c r="S149" i="1"/>
  <c r="W177" i="1"/>
  <c r="W52" i="1"/>
  <c r="W152" i="1"/>
  <c r="S193" i="1"/>
  <c r="S147" i="1"/>
  <c r="S145" i="1"/>
  <c r="S48" i="1"/>
  <c r="W173" i="1"/>
  <c r="W10" i="1"/>
  <c r="W124" i="1"/>
  <c r="W64" i="1"/>
  <c r="W189" i="1"/>
  <c r="S133" i="1"/>
  <c r="V27" i="1"/>
  <c r="V66" i="1"/>
  <c r="V118" i="1"/>
  <c r="V30" i="1"/>
  <c r="V126" i="1"/>
  <c r="V168" i="1"/>
  <c r="V61" i="1"/>
  <c r="V89" i="1"/>
  <c r="V31" i="1"/>
  <c r="V129" i="1"/>
  <c r="V86" i="1"/>
  <c r="V29" i="1"/>
  <c r="V92" i="1"/>
  <c r="V45" i="1"/>
  <c r="V159" i="1"/>
  <c r="U157" i="1"/>
  <c r="V142" i="1"/>
  <c r="V91" i="1"/>
  <c r="V41" i="1"/>
  <c r="V60" i="1"/>
  <c r="V20" i="1"/>
  <c r="V158" i="1"/>
  <c r="V57" i="1"/>
  <c r="U152" i="1"/>
  <c r="U56" i="1"/>
  <c r="U38" i="1"/>
  <c r="U30" i="1"/>
  <c r="U175" i="1"/>
  <c r="R172" i="1"/>
  <c r="R168" i="1"/>
  <c r="R167" i="1"/>
  <c r="R12" i="1"/>
  <c r="R19" i="1"/>
  <c r="R31" i="1"/>
  <c r="R73" i="1"/>
  <c r="R120" i="1"/>
  <c r="R92" i="1"/>
  <c r="R153" i="1"/>
  <c r="R146" i="1"/>
  <c r="R161" i="1"/>
  <c r="R69" i="1"/>
  <c r="W18" i="1"/>
  <c r="W29" i="1"/>
  <c r="S13" i="1"/>
  <c r="W60" i="1"/>
  <c r="W61" i="1"/>
  <c r="S9" i="1"/>
  <c r="W26" i="1"/>
  <c r="S20" i="1"/>
  <c r="S150" i="1"/>
  <c r="W126" i="1"/>
  <c r="W161" i="1"/>
  <c r="W79" i="1"/>
  <c r="W95" i="1"/>
  <c r="W36" i="1"/>
  <c r="W159" i="1"/>
  <c r="S169" i="1"/>
  <c r="S10" i="1"/>
  <c r="W48" i="1"/>
  <c r="W30" i="1"/>
  <c r="W148" i="1"/>
  <c r="S100" i="1"/>
  <c r="S141" i="1"/>
  <c r="S24" i="1"/>
  <c r="V98" i="1"/>
  <c r="V68" i="1"/>
  <c r="V137" i="1"/>
  <c r="V176" i="1"/>
  <c r="V97" i="1"/>
  <c r="V48" i="1"/>
  <c r="V77" i="1"/>
  <c r="V75" i="1"/>
  <c r="V140" i="1"/>
  <c r="V94" i="1"/>
  <c r="V121" i="1"/>
  <c r="V110" i="1"/>
  <c r="V169" i="1"/>
  <c r="V105" i="1"/>
  <c r="V37" i="1"/>
  <c r="V144" i="1"/>
  <c r="U48" i="1"/>
  <c r="V39" i="1"/>
  <c r="U154" i="1"/>
  <c r="U181" i="1"/>
  <c r="R20" i="1"/>
  <c r="R48" i="1"/>
  <c r="R142" i="1"/>
  <c r="R45" i="1"/>
  <c r="R111" i="1"/>
  <c r="R171" i="1"/>
  <c r="R145" i="1"/>
  <c r="R55" i="1"/>
  <c r="R33" i="1"/>
  <c r="W105" i="1"/>
  <c r="S157" i="1"/>
  <c r="R66" i="1"/>
  <c r="R27" i="1"/>
  <c r="R24" i="1"/>
  <c r="R164" i="1"/>
  <c r="R34" i="1"/>
  <c r="R22" i="1"/>
  <c r="W39" i="1"/>
  <c r="S31" i="1"/>
  <c r="S92" i="1"/>
  <c r="W100" i="1"/>
  <c r="W55" i="1"/>
  <c r="R143" i="1"/>
  <c r="R151" i="1"/>
  <c r="R192" i="1"/>
  <c r="R144" i="1"/>
  <c r="R159" i="1"/>
  <c r="R68" i="1"/>
  <c r="R96" i="1"/>
  <c r="R121" i="1"/>
  <c r="R154" i="1"/>
  <c r="R115" i="1"/>
  <c r="R29" i="1"/>
  <c r="R17" i="1"/>
  <c r="R57" i="1"/>
  <c r="R76" i="1"/>
  <c r="R8" i="1"/>
  <c r="R40" i="1"/>
  <c r="R150" i="1"/>
  <c r="R51" i="1"/>
  <c r="R53" i="1"/>
  <c r="R39" i="1"/>
  <c r="S189" i="1"/>
  <c r="W128" i="1"/>
  <c r="W113" i="1"/>
  <c r="S8" i="1"/>
  <c r="S98" i="1"/>
  <c r="S173" i="1"/>
  <c r="W44" i="1"/>
  <c r="S52" i="1"/>
  <c r="W134" i="1"/>
  <c r="W190" i="1"/>
  <c r="S146" i="1"/>
  <c r="W77" i="1"/>
  <c r="W32" i="1"/>
  <c r="W72" i="1"/>
  <c r="W163" i="1"/>
  <c r="W160" i="1"/>
  <c r="S127" i="1"/>
  <c r="S56" i="1"/>
  <c r="V64" i="1"/>
  <c r="V54" i="1"/>
  <c r="V161" i="1"/>
  <c r="V93" i="1"/>
  <c r="V148" i="1"/>
  <c r="V184" i="1"/>
  <c r="V85" i="1"/>
  <c r="V62" i="1"/>
  <c r="V115" i="1"/>
  <c r="V52" i="1"/>
  <c r="V179" i="1"/>
  <c r="V99" i="1"/>
  <c r="V82" i="1"/>
  <c r="V59" i="1"/>
  <c r="U108" i="1"/>
  <c r="V25" i="1"/>
  <c r="R170" i="1"/>
  <c r="R16" i="1"/>
  <c r="R83" i="1"/>
  <c r="R130" i="1"/>
  <c r="R15" i="1"/>
  <c r="R178" i="1"/>
  <c r="R194" i="1"/>
  <c r="R160" i="1"/>
  <c r="R107" i="1"/>
  <c r="R77" i="1"/>
  <c r="R9" i="1"/>
  <c r="R129" i="1"/>
  <c r="R43" i="1"/>
  <c r="R155" i="1"/>
  <c r="R71" i="1"/>
  <c r="R60" i="1"/>
  <c r="R162" i="1"/>
  <c r="R119" i="1"/>
  <c r="R133" i="1"/>
  <c r="R134" i="1"/>
  <c r="R37" i="1"/>
  <c r="W129" i="1"/>
  <c r="W155" i="1"/>
  <c r="S46" i="1"/>
  <c r="W194" i="1"/>
  <c r="W116" i="1"/>
  <c r="W58" i="1"/>
  <c r="S90" i="1"/>
  <c r="S186" i="1"/>
  <c r="W144" i="1"/>
  <c r="W68" i="1"/>
  <c r="S152" i="1"/>
  <c r="S185" i="1"/>
  <c r="W66" i="1"/>
  <c r="W62" i="1"/>
  <c r="W19" i="1"/>
  <c r="S57" i="1"/>
  <c r="V96" i="1"/>
  <c r="V104" i="1"/>
  <c r="V112" i="1"/>
  <c r="V160" i="1"/>
  <c r="V192" i="1"/>
  <c r="V73" i="1"/>
  <c r="V49" i="1"/>
  <c r="V107" i="1"/>
  <c r="V22" i="1"/>
  <c r="V46" i="1"/>
  <c r="V15" i="1"/>
  <c r="V55" i="1"/>
  <c r="U160" i="1"/>
  <c r="U92" i="1"/>
  <c r="U147" i="1"/>
  <c r="U124" i="1"/>
  <c r="U14" i="1"/>
  <c r="U163" i="1"/>
  <c r="U153" i="1"/>
  <c r="U22" i="1"/>
  <c r="D22" i="29"/>
  <c r="D18" i="29"/>
  <c r="D62" i="29"/>
  <c r="D58" i="29"/>
  <c r="D21" i="29"/>
  <c r="D17" i="29"/>
  <c r="D61" i="29"/>
  <c r="D20" i="29"/>
  <c r="D16" i="29"/>
  <c r="D64" i="29"/>
  <c r="D60" i="29"/>
  <c r="D19" i="29"/>
  <c r="D63" i="29"/>
  <c r="D59" i="29"/>
  <c r="D42" i="29"/>
  <c r="D40" i="29"/>
  <c r="D38" i="29"/>
  <c r="D39" i="29"/>
  <c r="D37" i="29"/>
  <c r="D43" i="29"/>
  <c r="D41" i="29"/>
  <c r="M219" i="1" l="1" a="1"/>
  <c r="M219" i="1" s="1"/>
  <c r="N219" i="1" s="1"/>
  <c r="M205" i="1" a="1"/>
  <c r="M205" i="1" s="1"/>
  <c r="N205" i="1" s="1"/>
  <c r="J217" i="1" a="1"/>
  <c r="J217" i="1" s="1"/>
  <c r="K217" i="1" s="1"/>
  <c r="M214" i="1" a="1"/>
  <c r="M214" i="1" s="1"/>
  <c r="N214" i="1" s="1"/>
  <c r="J219" i="1" a="1"/>
  <c r="J219" i="1" s="1"/>
  <c r="K219" i="1" s="1"/>
  <c r="J204" i="1" a="1"/>
  <c r="J204" i="1" s="1"/>
  <c r="K204" i="1" s="1"/>
  <c r="M215" i="1" a="1"/>
  <c r="M215" i="1" s="1"/>
  <c r="N215" i="1" s="1"/>
  <c r="J197" i="1" a="1"/>
  <c r="J197" i="1" s="1"/>
  <c r="K197" i="1" s="1"/>
  <c r="J222" i="1" a="1"/>
  <c r="J222" i="1" s="1"/>
  <c r="K222" i="1" s="1"/>
  <c r="J218" i="1" a="1"/>
  <c r="J218" i="1" s="1"/>
  <c r="K218" i="1" s="1"/>
  <c r="J209" i="1" a="1"/>
  <c r="J209" i="1" s="1"/>
  <c r="K209" i="1" s="1"/>
  <c r="J202" i="1" a="1"/>
  <c r="J202" i="1" s="1"/>
  <c r="K202" i="1" s="1"/>
  <c r="J221" i="1" a="1"/>
  <c r="J221" i="1" s="1"/>
  <c r="K221" i="1" s="1"/>
  <c r="J201" i="1" a="1"/>
  <c r="J201" i="1" s="1"/>
  <c r="K201" i="1" s="1"/>
  <c r="I32" i="29"/>
  <c r="M167" i="28"/>
  <c r="K86" i="28"/>
  <c r="K92" i="28"/>
  <c r="M145" i="28"/>
  <c r="M92" i="28"/>
  <c r="G215" i="1" a="1"/>
  <c r="G215" i="1" s="1"/>
  <c r="H215" i="1" s="1"/>
  <c r="K87" i="28"/>
  <c r="G214" i="1" a="1"/>
  <c r="G214" i="1" s="1"/>
  <c r="N220" i="28"/>
  <c r="O44" i="28"/>
  <c r="N191" i="28"/>
  <c r="N166" i="28"/>
  <c r="N110" i="28"/>
  <c r="N70" i="28"/>
  <c r="N222" i="28"/>
  <c r="N212" i="28"/>
  <c r="N168" i="28"/>
  <c r="N226" i="28"/>
  <c r="N144" i="28"/>
  <c r="O156" i="28"/>
  <c r="N101" i="28"/>
  <c r="O137" i="28"/>
  <c r="O100" i="28"/>
  <c r="N57" i="28"/>
  <c r="N213" i="28"/>
  <c r="N87" i="28"/>
  <c r="N140" i="28"/>
  <c r="N211" i="28"/>
  <c r="N114" i="28"/>
  <c r="N106" i="28"/>
  <c r="N126" i="28"/>
  <c r="N176" i="28"/>
  <c r="O131" i="28"/>
  <c r="N146" i="28"/>
  <c r="N65" i="28"/>
  <c r="N172" i="28"/>
  <c r="N136" i="28"/>
  <c r="N227" i="28"/>
  <c r="N62" i="28"/>
  <c r="O53" i="28"/>
  <c r="O226" i="28"/>
  <c r="O65" i="28"/>
  <c r="O245" i="28"/>
  <c r="N109" i="28"/>
  <c r="N242" i="28"/>
  <c r="O218" i="28"/>
  <c r="O223" i="28"/>
  <c r="O94" i="28"/>
  <c r="O255" i="28"/>
  <c r="N60" i="28"/>
  <c r="M146" i="28"/>
  <c r="O145" i="28"/>
  <c r="N141" i="28"/>
  <c r="N72" i="28"/>
  <c r="N171" i="28"/>
  <c r="N224" i="28"/>
  <c r="N48" i="28"/>
  <c r="O45" i="28"/>
  <c r="O208" i="28"/>
  <c r="O228" i="28"/>
  <c r="O212" i="28"/>
  <c r="N46" i="28"/>
  <c r="O195" i="28"/>
  <c r="O139" i="28"/>
  <c r="O204" i="28"/>
  <c r="O169" i="28"/>
  <c r="N85" i="28"/>
  <c r="N128" i="28"/>
  <c r="O179" i="28"/>
  <c r="O133" i="28"/>
  <c r="N49" i="28"/>
  <c r="N112" i="28"/>
  <c r="O171" i="28"/>
  <c r="N47" i="28"/>
  <c r="N243" i="28"/>
  <c r="O240" i="28"/>
  <c r="O97" i="28"/>
  <c r="O146" i="28"/>
  <c r="N137" i="28"/>
  <c r="N194" i="28"/>
  <c r="O71" i="28"/>
  <c r="N197" i="28"/>
  <c r="N177" i="28"/>
  <c r="N143" i="28"/>
  <c r="O83" i="28"/>
  <c r="O207" i="28"/>
  <c r="O75" i="28"/>
  <c r="N233" i="28"/>
  <c r="O112" i="28"/>
  <c r="O140" i="28"/>
  <c r="O153" i="28"/>
  <c r="O58" i="28"/>
  <c r="O237" i="28"/>
  <c r="N258" i="28"/>
  <c r="N192" i="28"/>
  <c r="N104" i="28"/>
  <c r="N55" i="28"/>
  <c r="N120" i="28"/>
  <c r="N68" i="28"/>
  <c r="O143" i="28"/>
  <c r="O258" i="28"/>
  <c r="O73" i="28"/>
  <c r="O192" i="28"/>
  <c r="O177" i="28"/>
  <c r="O220" i="28"/>
  <c r="O135" i="28"/>
  <c r="N96" i="28"/>
  <c r="O174" i="28"/>
  <c r="N66" i="28"/>
  <c r="O136" i="28"/>
  <c r="O244" i="28"/>
  <c r="O105" i="28"/>
  <c r="O92" i="28"/>
  <c r="O221" i="28"/>
  <c r="N74" i="28"/>
  <c r="O56" i="28"/>
  <c r="N148" i="28"/>
  <c r="M204" i="28"/>
  <c r="L187" i="28"/>
  <c r="F53" i="29"/>
  <c r="L137" i="28"/>
  <c r="J85" i="28"/>
  <c r="M55" i="28"/>
  <c r="K53" i="29"/>
  <c r="J54" i="28"/>
  <c r="J149" i="28"/>
  <c r="M187" i="28"/>
  <c r="J203" i="28"/>
  <c r="M100" i="28"/>
  <c r="G219" i="1" a="1"/>
  <c r="G219" i="1" s="1"/>
  <c r="M134" i="28"/>
  <c r="O235" i="28"/>
  <c r="L146" i="28"/>
  <c r="F32" i="29"/>
  <c r="J93" i="28"/>
  <c r="M78" i="1" a="1"/>
  <c r="M78" i="1" s="1"/>
  <c r="N78" i="1" s="1"/>
  <c r="M204" i="1" a="1"/>
  <c r="M204" i="1" s="1"/>
  <c r="N204" i="1" s="1"/>
  <c r="G205" i="1" a="1"/>
  <c r="G205" i="1" s="1"/>
  <c r="O72" i="28"/>
  <c r="M218" i="1" a="1"/>
  <c r="M218" i="1" s="1"/>
  <c r="N218" i="1" s="1"/>
  <c r="J193" i="28"/>
  <c r="M207" i="1" a="1"/>
  <c r="M207" i="1" s="1"/>
  <c r="N207" i="1" s="1"/>
  <c r="M201" i="1" a="1"/>
  <c r="M201" i="1" s="1"/>
  <c r="N201" i="1" s="1"/>
  <c r="M222" i="1" a="1"/>
  <c r="M222" i="1" s="1"/>
  <c r="N222" i="1" s="1"/>
  <c r="M206" i="1" a="1"/>
  <c r="M206" i="1" s="1"/>
  <c r="N206" i="1" s="1"/>
  <c r="M220" i="1" a="1"/>
  <c r="M220" i="1" s="1"/>
  <c r="N220" i="1" s="1"/>
  <c r="M200" i="1" a="1"/>
  <c r="M200" i="1" s="1"/>
  <c r="N200" i="1" s="1"/>
  <c r="M213" i="1" a="1"/>
  <c r="M213" i="1" s="1"/>
  <c r="N213" i="1" s="1"/>
  <c r="M197" i="1" a="1"/>
  <c r="M197" i="1" s="1"/>
  <c r="N197" i="1" s="1"/>
  <c r="M216" i="1" a="1"/>
  <c r="M216" i="1" s="1"/>
  <c r="N216" i="1" s="1"/>
  <c r="O211" i="28"/>
  <c r="M208" i="1" a="1"/>
  <c r="M208" i="1" s="1"/>
  <c r="N208" i="1" s="1"/>
  <c r="M196" i="1" a="1"/>
  <c r="M196" i="1" s="1"/>
  <c r="N196" i="1" s="1"/>
  <c r="M199" i="1" a="1"/>
  <c r="M199" i="1" s="1"/>
  <c r="N199" i="1" s="1"/>
  <c r="M198" i="1" a="1"/>
  <c r="M198" i="1" s="1"/>
  <c r="N198" i="1" s="1"/>
  <c r="M223" i="1" a="1"/>
  <c r="M223" i="1" s="1"/>
  <c r="N223" i="1" s="1"/>
  <c r="M211" i="1" a="1"/>
  <c r="M211" i="1" s="1"/>
  <c r="N211" i="1" s="1"/>
  <c r="M202" i="1" a="1"/>
  <c r="M202" i="1" s="1"/>
  <c r="N202" i="1" s="1"/>
  <c r="M221" i="1" a="1"/>
  <c r="M221" i="1" s="1"/>
  <c r="N221" i="1" s="1"/>
  <c r="M203" i="1" a="1"/>
  <c r="M203" i="1" s="1"/>
  <c r="N203" i="1" s="1"/>
  <c r="M209" i="1" a="1"/>
  <c r="M209" i="1" s="1"/>
  <c r="N209" i="1" s="1"/>
  <c r="M217" i="1" a="1"/>
  <c r="M217" i="1" s="1"/>
  <c r="N217" i="1" s="1"/>
  <c r="M210" i="1" a="1"/>
  <c r="M210" i="1" s="1"/>
  <c r="N210" i="1" s="1"/>
  <c r="J223" i="1" a="1"/>
  <c r="J223" i="1" s="1"/>
  <c r="K223" i="1" s="1"/>
  <c r="J212" i="1" a="1"/>
  <c r="J212" i="1" s="1"/>
  <c r="K212" i="1" s="1"/>
  <c r="J207" i="1" a="1"/>
  <c r="J207" i="1" s="1"/>
  <c r="K207" i="1" s="1"/>
  <c r="J199" i="1" a="1"/>
  <c r="J199" i="1" s="1"/>
  <c r="K199" i="1" s="1"/>
  <c r="M212" i="1" a="1"/>
  <c r="M212" i="1" s="1"/>
  <c r="N212" i="1" s="1"/>
  <c r="J198" i="1" a="1"/>
  <c r="J198" i="1" s="1"/>
  <c r="K198" i="1" s="1"/>
  <c r="J210" i="1" a="1"/>
  <c r="J210" i="1" s="1"/>
  <c r="K210" i="1" s="1"/>
  <c r="J200" i="1" a="1"/>
  <c r="J200" i="1" s="1"/>
  <c r="K200" i="1" s="1"/>
  <c r="J206" i="1" a="1"/>
  <c r="J206" i="1" s="1"/>
  <c r="K206" i="1" s="1"/>
  <c r="J203" i="1" a="1"/>
  <c r="J203" i="1" s="1"/>
  <c r="K203" i="1" s="1"/>
  <c r="J211" i="1" a="1"/>
  <c r="J211" i="1" s="1"/>
  <c r="K211" i="1" s="1"/>
  <c r="J213" i="1" a="1"/>
  <c r="J213" i="1" s="1"/>
  <c r="K213" i="1" s="1"/>
  <c r="J208" i="1" a="1"/>
  <c r="J208" i="1" s="1"/>
  <c r="K208" i="1" s="1"/>
  <c r="J220" i="1" a="1"/>
  <c r="J220" i="1" s="1"/>
  <c r="K220" i="1" s="1"/>
  <c r="J216" i="1" a="1"/>
  <c r="J216" i="1" s="1"/>
  <c r="K216" i="1" s="1"/>
  <c r="J196" i="1" a="1"/>
  <c r="J196" i="1" s="1"/>
  <c r="K196" i="1" s="1"/>
  <c r="J32" i="29"/>
  <c r="M118" i="28"/>
  <c r="M11" i="1" a="1"/>
  <c r="M11" i="1" s="1"/>
  <c r="N11" i="1" s="1"/>
  <c r="N210" i="28"/>
  <c r="J230" i="28"/>
  <c r="J141" i="28"/>
  <c r="J185" i="28"/>
  <c r="J170" i="28"/>
  <c r="N69" i="28"/>
  <c r="J216" i="28"/>
  <c r="J156" i="28"/>
  <c r="J102" i="28"/>
  <c r="J212" i="28"/>
  <c r="J136" i="28"/>
  <c r="J189" i="28"/>
  <c r="N116" i="28"/>
  <c r="M59" i="1" a="1"/>
  <c r="M59" i="1" s="1"/>
  <c r="N59" i="1" s="1"/>
  <c r="M76" i="1" a="1"/>
  <c r="M76" i="1" s="1"/>
  <c r="N76" i="1" s="1"/>
  <c r="N200" i="28"/>
  <c r="M49" i="1" a="1"/>
  <c r="M49" i="1" s="1"/>
  <c r="N49" i="1" s="1"/>
  <c r="N78" i="28"/>
  <c r="J206" i="28"/>
  <c r="K100" i="28"/>
  <c r="N154" i="28"/>
  <c r="N185" i="28"/>
  <c r="N188" i="28"/>
  <c r="J77" i="28"/>
  <c r="J169" i="28"/>
  <c r="M147" i="1" a="1"/>
  <c r="M147" i="1" s="1"/>
  <c r="N147" i="1" s="1"/>
  <c r="M9" i="1" a="1"/>
  <c r="M9" i="1" s="1"/>
  <c r="N9" i="1" s="1"/>
  <c r="J239" i="28"/>
  <c r="J196" i="28"/>
  <c r="J237" i="28"/>
  <c r="J133" i="28"/>
  <c r="M54" i="1" a="1"/>
  <c r="M54" i="1" s="1"/>
  <c r="N54" i="1" s="1"/>
  <c r="L103" i="28"/>
  <c r="J112" i="28"/>
  <c r="J146" i="28"/>
  <c r="J215" i="28"/>
  <c r="M71" i="1" a="1"/>
  <c r="M71" i="1" s="1"/>
  <c r="N71" i="1" s="1"/>
  <c r="J235" i="28"/>
  <c r="F54" i="29"/>
  <c r="J69" i="28"/>
  <c r="J96" i="28"/>
  <c r="J135" i="28"/>
  <c r="J154" i="28"/>
  <c r="J78" i="28"/>
  <c r="J56" i="28"/>
  <c r="J210" i="28"/>
  <c r="J47" i="28"/>
  <c r="J107" i="28"/>
  <c r="F51" i="29"/>
  <c r="F52" i="29"/>
  <c r="J176" i="28"/>
  <c r="J114" i="28"/>
  <c r="J125" i="28"/>
  <c r="J191" i="28"/>
  <c r="J207" i="28"/>
  <c r="J160" i="28"/>
  <c r="J177" i="28"/>
  <c r="F50" i="29"/>
  <c r="J81" i="28"/>
  <c r="J70" i="28"/>
  <c r="J195" i="28"/>
  <c r="J245" i="28"/>
  <c r="J181" i="28"/>
  <c r="M89" i="1" a="1"/>
  <c r="M89" i="1" s="1"/>
  <c r="N89" i="1" s="1"/>
  <c r="N170" i="28"/>
  <c r="M29" i="1" a="1"/>
  <c r="M29" i="1" s="1"/>
  <c r="N29" i="1" s="1"/>
  <c r="M8" i="1" a="1"/>
  <c r="M8" i="1" s="1"/>
  <c r="N8" i="1" s="1"/>
  <c r="M33" i="1" a="1"/>
  <c r="M33" i="1" s="1"/>
  <c r="N33" i="1" s="1"/>
  <c r="M35" i="1" a="1"/>
  <c r="M35" i="1" s="1"/>
  <c r="N35" i="1" s="1"/>
  <c r="N133" i="28"/>
  <c r="M46" i="1" a="1"/>
  <c r="M46" i="1" s="1"/>
  <c r="N46" i="1" s="1"/>
  <c r="N84" i="28"/>
  <c r="N99" i="28"/>
  <c r="N52" i="28"/>
  <c r="M91" i="1" a="1"/>
  <c r="M91" i="1" s="1"/>
  <c r="N91" i="1" s="1"/>
  <c r="N245" i="28"/>
  <c r="N195" i="28"/>
  <c r="M50" i="1" a="1"/>
  <c r="M50" i="1" s="1"/>
  <c r="N50" i="1" s="1"/>
  <c r="M83" i="1" a="1"/>
  <c r="M83" i="1" s="1"/>
  <c r="N83" i="1" s="1"/>
  <c r="M24" i="1" a="1"/>
  <c r="M24" i="1" s="1"/>
  <c r="N24" i="1" s="1"/>
  <c r="M26" i="1" a="1"/>
  <c r="M26" i="1" s="1"/>
  <c r="N26" i="1" s="1"/>
  <c r="N196" i="28"/>
  <c r="N142" i="28"/>
  <c r="M161" i="1" a="1"/>
  <c r="M161" i="1" s="1"/>
  <c r="N161" i="1" s="1"/>
  <c r="M16" i="1" a="1"/>
  <c r="M16" i="1" s="1"/>
  <c r="N16" i="1" s="1"/>
  <c r="M105" i="1" a="1"/>
  <c r="M105" i="1" s="1"/>
  <c r="N105" i="1" s="1"/>
  <c r="M47" i="1" a="1"/>
  <c r="M47" i="1" s="1"/>
  <c r="N47" i="1" s="1"/>
  <c r="M55" i="1" a="1"/>
  <c r="M55" i="1" s="1"/>
  <c r="N55" i="1" s="1"/>
  <c r="M154" i="1" a="1"/>
  <c r="M154" i="1" s="1"/>
  <c r="N154" i="1" s="1"/>
  <c r="N253" i="28"/>
  <c r="N205" i="28"/>
  <c r="K101" i="28"/>
  <c r="J54" i="29"/>
  <c r="N97" i="28"/>
  <c r="M10" i="1" a="1"/>
  <c r="M10" i="1" s="1"/>
  <c r="N10" i="1" s="1"/>
  <c r="M85" i="1" a="1"/>
  <c r="M85" i="1" s="1"/>
  <c r="N85" i="1" s="1"/>
  <c r="M39" i="1" a="1"/>
  <c r="M39" i="1" s="1"/>
  <c r="N39" i="1" s="1"/>
  <c r="M157" i="1" a="1"/>
  <c r="M157" i="1" s="1"/>
  <c r="N157" i="1" s="1"/>
  <c r="M155" i="1" a="1"/>
  <c r="M155" i="1" s="1"/>
  <c r="N155" i="1" s="1"/>
  <c r="M75" i="1" a="1"/>
  <c r="M75" i="1" s="1"/>
  <c r="N75" i="1" s="1"/>
  <c r="N238" i="28"/>
  <c r="N231" i="28"/>
  <c r="M67" i="1" a="1"/>
  <c r="M67" i="1" s="1"/>
  <c r="N67" i="1" s="1"/>
  <c r="M128" i="28"/>
  <c r="N206" i="28"/>
  <c r="M88" i="1" a="1"/>
  <c r="M88" i="1" s="1"/>
  <c r="N88" i="1" s="1"/>
  <c r="K259" i="28"/>
  <c r="M15" i="1" a="1"/>
  <c r="M15" i="1" s="1"/>
  <c r="N15" i="1" s="1"/>
  <c r="M97" i="1" a="1"/>
  <c r="M97" i="1" s="1"/>
  <c r="N97" i="1" s="1"/>
  <c r="M144" i="1" a="1"/>
  <c r="M144" i="1" s="1"/>
  <c r="N144" i="1" s="1"/>
  <c r="M255" i="28"/>
  <c r="M18" i="1" a="1"/>
  <c r="M18" i="1" s="1"/>
  <c r="N18" i="1" s="1"/>
  <c r="N239" i="28"/>
  <c r="N204" i="28"/>
  <c r="N76" i="28"/>
  <c r="N111" i="28"/>
  <c r="I53" i="29"/>
  <c r="M57" i="1" a="1"/>
  <c r="M57" i="1" s="1"/>
  <c r="N57" i="1" s="1"/>
  <c r="N223" i="28"/>
  <c r="N139" i="28"/>
  <c r="M77" i="1" a="1"/>
  <c r="M77" i="1" s="1"/>
  <c r="N77" i="1" s="1"/>
  <c r="J126" i="1" a="1"/>
  <c r="J126" i="1" s="1"/>
  <c r="K126" i="1" s="1"/>
  <c r="M111" i="1" a="1"/>
  <c r="M111" i="1" s="1"/>
  <c r="N111" i="1" s="1"/>
  <c r="M52" i="1" a="1"/>
  <c r="M52" i="1" s="1"/>
  <c r="N52" i="1" s="1"/>
  <c r="M28" i="1" a="1"/>
  <c r="M28" i="1" s="1"/>
  <c r="N28" i="1" s="1"/>
  <c r="M74" i="1" a="1"/>
  <c r="M74" i="1" s="1"/>
  <c r="N74" i="1" s="1"/>
  <c r="M53" i="1" a="1"/>
  <c r="M53" i="1" s="1"/>
  <c r="N53" i="1" s="1"/>
  <c r="M87" i="28"/>
  <c r="J53" i="29"/>
  <c r="M14" i="1" a="1"/>
  <c r="M14" i="1" s="1"/>
  <c r="N14" i="1" s="1"/>
  <c r="M21" i="1" a="1"/>
  <c r="M21" i="1" s="1"/>
  <c r="N21" i="1" s="1"/>
  <c r="M149" i="28"/>
  <c r="M82" i="1" a="1"/>
  <c r="M82" i="1" s="1"/>
  <c r="N82" i="1" s="1"/>
  <c r="N214" i="28"/>
  <c r="M61" i="1" a="1"/>
  <c r="M61" i="1" s="1"/>
  <c r="N61" i="1" s="1"/>
  <c r="M25" i="1" a="1"/>
  <c r="M25" i="1" s="1"/>
  <c r="N25" i="1" s="1"/>
  <c r="M106" i="1" a="1"/>
  <c r="M106" i="1" s="1"/>
  <c r="N106" i="1" s="1"/>
  <c r="G53" i="29"/>
  <c r="N215" i="28"/>
  <c r="M23" i="1" a="1"/>
  <c r="M23" i="1" s="1"/>
  <c r="N23" i="1" s="1"/>
  <c r="M13" i="1" a="1"/>
  <c r="M13" i="1" s="1"/>
  <c r="N13" i="1" s="1"/>
  <c r="M31" i="1" a="1"/>
  <c r="M31" i="1" s="1"/>
  <c r="N31" i="1" s="1"/>
  <c r="M79" i="28"/>
  <c r="N156" i="28"/>
  <c r="N149" i="28"/>
  <c r="M69" i="1" a="1"/>
  <c r="M69" i="1" s="1"/>
  <c r="N69" i="1" s="1"/>
  <c r="N155" i="28"/>
  <c r="M65" i="28"/>
  <c r="J71" i="28"/>
  <c r="J161" i="28"/>
  <c r="J155" i="28"/>
  <c r="N161" i="28"/>
  <c r="J45" i="28"/>
  <c r="N135" i="28"/>
  <c r="J130" i="28"/>
  <c r="M185" i="28"/>
  <c r="J219" i="28"/>
  <c r="J98" i="28"/>
  <c r="J150" i="28"/>
  <c r="O88" i="28"/>
  <c r="J106" i="28"/>
  <c r="J52" i="28"/>
  <c r="J225" i="28"/>
  <c r="K169" i="28"/>
  <c r="N237" i="28"/>
  <c r="K65" i="28"/>
  <c r="N164" i="28"/>
  <c r="N77" i="28"/>
  <c r="J49" i="28"/>
  <c r="N83" i="28"/>
  <c r="K204" i="28"/>
  <c r="N151" i="28"/>
  <c r="J68" i="28"/>
  <c r="J211" i="28"/>
  <c r="M191" i="1" a="1"/>
  <c r="M191" i="1" s="1"/>
  <c r="N191" i="1" s="1"/>
  <c r="K206" i="28"/>
  <c r="M185" i="1" a="1"/>
  <c r="M185" i="1" s="1"/>
  <c r="N185" i="1" s="1"/>
  <c r="K95" i="28"/>
  <c r="M179" i="1" a="1"/>
  <c r="M179" i="1" s="1"/>
  <c r="N179" i="1" s="1"/>
  <c r="M117" i="1" a="1"/>
  <c r="M117" i="1" s="1"/>
  <c r="N117" i="1" s="1"/>
  <c r="K228" i="28"/>
  <c r="M115" i="1" a="1"/>
  <c r="M115" i="1" s="1"/>
  <c r="N115" i="1" s="1"/>
  <c r="M58" i="1" a="1"/>
  <c r="M58" i="1" s="1"/>
  <c r="N58" i="1" s="1"/>
  <c r="M90" i="1" a="1"/>
  <c r="M90" i="1" s="1"/>
  <c r="N90" i="1" s="1"/>
  <c r="M232" i="28"/>
  <c r="K127" i="28"/>
  <c r="M146" i="1" a="1"/>
  <c r="M146" i="1" s="1"/>
  <c r="N146" i="1" s="1"/>
  <c r="K123" i="28"/>
  <c r="M121" i="1" a="1"/>
  <c r="M121" i="1" s="1"/>
  <c r="N121" i="1" s="1"/>
  <c r="M172" i="1" a="1"/>
  <c r="M172" i="1" s="1"/>
  <c r="N172" i="1" s="1"/>
  <c r="M107" i="1" a="1"/>
  <c r="M107" i="1" s="1"/>
  <c r="N107" i="1" s="1"/>
  <c r="M98" i="1" a="1"/>
  <c r="M98" i="1" s="1"/>
  <c r="N98" i="1" s="1"/>
  <c r="K178" i="28"/>
  <c r="K236" i="28"/>
  <c r="K115" i="28"/>
  <c r="M136" i="1" a="1"/>
  <c r="M136" i="1" s="1"/>
  <c r="N136" i="1" s="1"/>
  <c r="M122" i="1" a="1"/>
  <c r="M122" i="1" s="1"/>
  <c r="N122" i="1" s="1"/>
  <c r="M80" i="1" a="1"/>
  <c r="M80" i="1" s="1"/>
  <c r="N80" i="1" s="1"/>
  <c r="M190" i="1" a="1"/>
  <c r="M190" i="1" s="1"/>
  <c r="N190" i="1" s="1"/>
  <c r="K88" i="28"/>
  <c r="M137" i="1" a="1"/>
  <c r="M137" i="1" s="1"/>
  <c r="N137" i="1" s="1"/>
  <c r="M73" i="1" a="1"/>
  <c r="M73" i="1" s="1"/>
  <c r="N73" i="1" s="1"/>
  <c r="M81" i="1" a="1"/>
  <c r="M81" i="1" s="1"/>
  <c r="N81" i="1" s="1"/>
  <c r="M65" i="1" a="1"/>
  <c r="M65" i="1" s="1"/>
  <c r="N65" i="1" s="1"/>
  <c r="M155" i="28"/>
  <c r="M156" i="28"/>
  <c r="M47" i="28"/>
  <c r="J7" i="1" a="1"/>
  <c r="J7" i="1" s="1"/>
  <c r="K7" i="1" s="1"/>
  <c r="M95" i="1" a="1"/>
  <c r="M95" i="1" s="1"/>
  <c r="N95" i="1" s="1"/>
  <c r="M149" i="1" a="1"/>
  <c r="M149" i="1" s="1"/>
  <c r="N149" i="1" s="1"/>
  <c r="L141" i="28"/>
  <c r="M7" i="1" a="1"/>
  <c r="M7" i="1" s="1"/>
  <c r="N7" i="1" s="1"/>
  <c r="M153" i="1" a="1"/>
  <c r="M153" i="1" s="1"/>
  <c r="N153" i="1" s="1"/>
  <c r="M242" i="28"/>
  <c r="M109" i="1" a="1"/>
  <c r="M109" i="1" s="1"/>
  <c r="N109" i="1" s="1"/>
  <c r="M170" i="1" a="1"/>
  <c r="M170" i="1" s="1"/>
  <c r="N170" i="1" s="1"/>
  <c r="M93" i="1" a="1"/>
  <c r="M93" i="1" s="1"/>
  <c r="N93" i="1" s="1"/>
  <c r="M101" i="1" a="1"/>
  <c r="M101" i="1" s="1"/>
  <c r="N101" i="1" s="1"/>
  <c r="M248" i="28"/>
  <c r="M119" i="1" a="1"/>
  <c r="M119" i="1" s="1"/>
  <c r="N119" i="1" s="1"/>
  <c r="M45" i="1" a="1"/>
  <c r="M45" i="1" s="1"/>
  <c r="N45" i="1" s="1"/>
  <c r="M123" i="1" a="1"/>
  <c r="M123" i="1" s="1"/>
  <c r="N123" i="1" s="1"/>
  <c r="K212" i="28"/>
  <c r="L55" i="28"/>
  <c r="M152" i="1" a="1"/>
  <c r="M152" i="1" s="1"/>
  <c r="N152" i="1" s="1"/>
  <c r="M174" i="28"/>
  <c r="M110" i="1" a="1"/>
  <c r="M110" i="1" s="1"/>
  <c r="N110" i="1" s="1"/>
  <c r="M162" i="1" a="1"/>
  <c r="M162" i="1" s="1"/>
  <c r="N162" i="1" s="1"/>
  <c r="M243" i="28"/>
  <c r="K254" i="28"/>
  <c r="J83" i="1" a="1"/>
  <c r="J83" i="1" s="1"/>
  <c r="K83" i="1" s="1"/>
  <c r="L149" i="28"/>
  <c r="L229" i="28"/>
  <c r="M156" i="1" a="1"/>
  <c r="M156" i="1" s="1"/>
  <c r="N156" i="1" s="1"/>
  <c r="K182" i="28"/>
  <c r="M51" i="1" a="1"/>
  <c r="M51" i="1" s="1"/>
  <c r="N51" i="1" s="1"/>
  <c r="M183" i="1" a="1"/>
  <c r="M183" i="1" s="1"/>
  <c r="N183" i="1" s="1"/>
  <c r="L167" i="28"/>
  <c r="M163" i="1" a="1"/>
  <c r="M163" i="1" s="1"/>
  <c r="N163" i="1" s="1"/>
  <c r="M116" i="1" a="1"/>
  <c r="M116" i="1" s="1"/>
  <c r="N116" i="1" s="1"/>
  <c r="M135" i="1" a="1"/>
  <c r="M135" i="1" s="1"/>
  <c r="N135" i="1" s="1"/>
  <c r="M114" i="1" a="1"/>
  <c r="M114" i="1" s="1"/>
  <c r="N114" i="1" s="1"/>
  <c r="M143" i="1" a="1"/>
  <c r="M143" i="1" s="1"/>
  <c r="N143" i="1" s="1"/>
  <c r="M126" i="28"/>
  <c r="M139" i="1" a="1"/>
  <c r="M139" i="1" s="1"/>
  <c r="N139" i="1" s="1"/>
  <c r="L107" i="28"/>
  <c r="M63" i="1" a="1"/>
  <c r="M63" i="1" s="1"/>
  <c r="N63" i="1" s="1"/>
  <c r="L118" i="28"/>
  <c r="M184" i="1" a="1"/>
  <c r="M184" i="1" s="1"/>
  <c r="N184" i="1" s="1"/>
  <c r="M167" i="1" a="1"/>
  <c r="M167" i="1" s="1"/>
  <c r="N167" i="1" s="1"/>
  <c r="M239" i="28"/>
  <c r="M99" i="1" a="1"/>
  <c r="M99" i="1" s="1"/>
  <c r="N99" i="1" s="1"/>
  <c r="M245" i="28"/>
  <c r="L242" i="28"/>
  <c r="M131" i="1" a="1"/>
  <c r="M131" i="1" s="1"/>
  <c r="N131" i="1" s="1"/>
  <c r="M95" i="28"/>
  <c r="L87" i="28"/>
  <c r="G51" i="29"/>
  <c r="J180" i="1" a="1"/>
  <c r="J180" i="1" s="1"/>
  <c r="K180" i="1" s="1"/>
  <c r="M127" i="1" a="1"/>
  <c r="M127" i="1" s="1"/>
  <c r="N127" i="1" s="1"/>
  <c r="L67" i="28"/>
  <c r="M140" i="1" a="1"/>
  <c r="M140" i="1" s="1"/>
  <c r="N140" i="1" s="1"/>
  <c r="M84" i="1" a="1"/>
  <c r="M84" i="1" s="1"/>
  <c r="N84" i="1" s="1"/>
  <c r="M133" i="1" a="1"/>
  <c r="M133" i="1" s="1"/>
  <c r="N133" i="1" s="1"/>
  <c r="L92" i="28"/>
  <c r="K245" i="28"/>
  <c r="M113" i="1" a="1"/>
  <c r="M113" i="1" s="1"/>
  <c r="N113" i="1" s="1"/>
  <c r="M164" i="1" a="1"/>
  <c r="M164" i="1" s="1"/>
  <c r="N164" i="1" s="1"/>
  <c r="M64" i="28"/>
  <c r="K60" i="28"/>
  <c r="I51" i="29"/>
  <c r="K141" i="28"/>
  <c r="J138" i="1" a="1"/>
  <c r="J138" i="1" s="1"/>
  <c r="K138" i="1" s="1"/>
  <c r="M36" i="1" a="1"/>
  <c r="M36" i="1" s="1"/>
  <c r="N36" i="1" s="1"/>
  <c r="M125" i="1" a="1"/>
  <c r="M125" i="1" s="1"/>
  <c r="N125" i="1" s="1"/>
  <c r="M175" i="1" a="1"/>
  <c r="M175" i="1" s="1"/>
  <c r="N175" i="1" s="1"/>
  <c r="M168" i="1" a="1"/>
  <c r="M168" i="1" s="1"/>
  <c r="N168" i="1" s="1"/>
  <c r="M194" i="28"/>
  <c r="M145" i="1" a="1"/>
  <c r="M145" i="1" s="1"/>
  <c r="N145" i="1" s="1"/>
  <c r="M178" i="1" a="1"/>
  <c r="M178" i="1" s="1"/>
  <c r="N178" i="1" s="1"/>
  <c r="H52" i="29"/>
  <c r="L254" i="28"/>
  <c r="M182" i="1" a="1"/>
  <c r="M182" i="1" s="1"/>
  <c r="N182" i="1" s="1"/>
  <c r="M192" i="1" a="1"/>
  <c r="M192" i="1" s="1"/>
  <c r="N192" i="1" s="1"/>
  <c r="M32" i="1" a="1"/>
  <c r="M32" i="1" s="1"/>
  <c r="N32" i="1" s="1"/>
  <c r="M20" i="1" a="1"/>
  <c r="M20" i="1" s="1"/>
  <c r="N20" i="1" s="1"/>
  <c r="M186" i="1" a="1"/>
  <c r="M186" i="1" s="1"/>
  <c r="N186" i="1" s="1"/>
  <c r="I54" i="29"/>
  <c r="M105" i="28"/>
  <c r="G52" i="29"/>
  <c r="L172" i="28"/>
  <c r="J102" i="1" a="1"/>
  <c r="J102" i="1" s="1"/>
  <c r="K102" i="1" s="1"/>
  <c r="J182" i="1" a="1"/>
  <c r="J182" i="1" s="1"/>
  <c r="K182" i="1" s="1"/>
  <c r="M193" i="1" a="1"/>
  <c r="M193" i="1" s="1"/>
  <c r="N193" i="1" s="1"/>
  <c r="H53" i="29"/>
  <c r="M44" i="28"/>
  <c r="H51" i="29"/>
  <c r="M64" i="1" a="1"/>
  <c r="M64" i="1" s="1"/>
  <c r="N64" i="1" s="1"/>
  <c r="M17" i="1" a="1"/>
  <c r="M17" i="1" s="1"/>
  <c r="N17" i="1" s="1"/>
  <c r="M180" i="1" a="1"/>
  <c r="M180" i="1" s="1"/>
  <c r="N180" i="1" s="1"/>
  <c r="M94" i="1" a="1"/>
  <c r="M94" i="1" s="1"/>
  <c r="N94" i="1" s="1"/>
  <c r="L44" i="28"/>
  <c r="M42" i="1" a="1"/>
  <c r="M42" i="1" s="1"/>
  <c r="N42" i="1" s="1"/>
  <c r="M171" i="1" a="1"/>
  <c r="M171" i="1" s="1"/>
  <c r="N171" i="1" s="1"/>
  <c r="M40" i="1" a="1"/>
  <c r="M40" i="1" s="1"/>
  <c r="N40" i="1" s="1"/>
  <c r="M148" i="1" a="1"/>
  <c r="M148" i="1" s="1"/>
  <c r="N148" i="1" s="1"/>
  <c r="M34" i="1" a="1"/>
  <c r="M34" i="1" s="1"/>
  <c r="N34" i="1" s="1"/>
  <c r="M27" i="1" a="1"/>
  <c r="M27" i="1" s="1"/>
  <c r="N27" i="1" s="1"/>
  <c r="L98" i="28"/>
  <c r="M174" i="1" a="1"/>
  <c r="M174" i="1" s="1"/>
  <c r="N174" i="1" s="1"/>
  <c r="H54" i="29"/>
  <c r="M183" i="28"/>
  <c r="M100" i="1" a="1"/>
  <c r="M100" i="1" s="1"/>
  <c r="N100" i="1" s="1"/>
  <c r="L113" i="28"/>
  <c r="M187" i="1" a="1"/>
  <c r="M187" i="1" s="1"/>
  <c r="N187" i="1" s="1"/>
  <c r="M177" i="28"/>
  <c r="K246" i="28"/>
  <c r="M188" i="1" a="1"/>
  <c r="M188" i="1" s="1"/>
  <c r="N188" i="1" s="1"/>
  <c r="L226" i="28"/>
  <c r="L49" i="28"/>
  <c r="L222" i="28"/>
  <c r="M120" i="1" a="1"/>
  <c r="M120" i="1" s="1"/>
  <c r="N120" i="1" s="1"/>
  <c r="M192" i="28"/>
  <c r="L48" i="28"/>
  <c r="M218" i="28"/>
  <c r="M54" i="28"/>
  <c r="M60" i="1" a="1"/>
  <c r="M60" i="1" s="1"/>
  <c r="N60" i="1" s="1"/>
  <c r="M132" i="1" a="1"/>
  <c r="M132" i="1" s="1"/>
  <c r="N132" i="1" s="1"/>
  <c r="I33" i="29"/>
  <c r="L153" i="28"/>
  <c r="K198" i="28"/>
  <c r="G49" i="29"/>
  <c r="K82" i="28"/>
  <c r="K69" i="28"/>
  <c r="M141" i="1" a="1"/>
  <c r="M141" i="1" s="1"/>
  <c r="N141" i="1" s="1"/>
  <c r="M129" i="1" a="1"/>
  <c r="M129" i="1" s="1"/>
  <c r="N129" i="1" s="1"/>
  <c r="M251" i="28"/>
  <c r="M223" i="28"/>
  <c r="M184" i="28"/>
  <c r="M44" i="1" a="1"/>
  <c r="M44" i="1" s="1"/>
  <c r="N44" i="1" s="1"/>
  <c r="M130" i="1" a="1"/>
  <c r="M130" i="1" s="1"/>
  <c r="N130" i="1" s="1"/>
  <c r="L245" i="28"/>
  <c r="K174" i="28"/>
  <c r="L259" i="28"/>
  <c r="M79" i="1" a="1"/>
  <c r="M79" i="1" s="1"/>
  <c r="N79" i="1" s="1"/>
  <c r="L143" i="28"/>
  <c r="L199" i="28"/>
  <c r="M41" i="1" a="1"/>
  <c r="M41" i="1" s="1"/>
  <c r="N41" i="1" s="1"/>
  <c r="J108" i="1" a="1"/>
  <c r="J108" i="1" s="1"/>
  <c r="K108" i="1" s="1"/>
  <c r="J156" i="1" a="1"/>
  <c r="J156" i="1" s="1"/>
  <c r="K156" i="1" s="1"/>
  <c r="L70" i="28"/>
  <c r="L247" i="28"/>
  <c r="L50" i="28"/>
  <c r="G54" i="29"/>
  <c r="K196" i="28"/>
  <c r="K47" i="28"/>
  <c r="K197" i="28"/>
  <c r="K114" i="28"/>
  <c r="K119" i="28"/>
  <c r="K215" i="28"/>
  <c r="G50" i="29"/>
  <c r="O162" i="28"/>
  <c r="O107" i="28"/>
  <c r="O82" i="28"/>
  <c r="O231" i="28"/>
  <c r="O126" i="28"/>
  <c r="O109" i="28"/>
  <c r="O233" i="28"/>
  <c r="O67" i="28"/>
  <c r="J34" i="1" a="1"/>
  <c r="J34" i="1" s="1"/>
  <c r="K34" i="1" s="1"/>
  <c r="O149" i="28"/>
  <c r="O215" i="28"/>
  <c r="O196" i="28"/>
  <c r="O147" i="28"/>
  <c r="O47" i="28"/>
  <c r="O200" i="28"/>
  <c r="M86" i="1" a="1"/>
  <c r="M86" i="1" s="1"/>
  <c r="N86" i="1" s="1"/>
  <c r="O116" i="28"/>
  <c r="O227" i="28"/>
  <c r="M166" i="1" a="1"/>
  <c r="M166" i="1" s="1"/>
  <c r="N166" i="1" s="1"/>
  <c r="O104" i="28"/>
  <c r="O229" i="28"/>
  <c r="J30" i="1" a="1"/>
  <c r="J30" i="1" s="1"/>
  <c r="K30" i="1" s="1"/>
  <c r="J41" i="1" a="1"/>
  <c r="J41" i="1" s="1"/>
  <c r="K41" i="1" s="1"/>
  <c r="J84" i="1" a="1"/>
  <c r="J84" i="1" s="1"/>
  <c r="K84" i="1" s="1"/>
  <c r="M128" i="1" a="1"/>
  <c r="M128" i="1" s="1"/>
  <c r="N128" i="1" s="1"/>
  <c r="I31" i="29"/>
  <c r="M68" i="1" a="1"/>
  <c r="M68" i="1" s="1"/>
  <c r="N68" i="1" s="1"/>
  <c r="M165" i="1" a="1"/>
  <c r="M165" i="1" s="1"/>
  <c r="N165" i="1" s="1"/>
  <c r="J114" i="1" a="1"/>
  <c r="J114" i="1" s="1"/>
  <c r="K114" i="1" s="1"/>
  <c r="M70" i="1" a="1"/>
  <c r="M70" i="1" s="1"/>
  <c r="N70" i="1" s="1"/>
  <c r="J19" i="1" a="1"/>
  <c r="J19" i="1" s="1"/>
  <c r="K19" i="1" s="1"/>
  <c r="M12" i="1" a="1"/>
  <c r="M12" i="1" s="1"/>
  <c r="N12" i="1" s="1"/>
  <c r="J191" i="1" a="1"/>
  <c r="J191" i="1" s="1"/>
  <c r="K191" i="1" s="1"/>
  <c r="M151" i="1" a="1"/>
  <c r="M151" i="1" s="1"/>
  <c r="N151" i="1" s="1"/>
  <c r="M158" i="1" a="1"/>
  <c r="M158" i="1" s="1"/>
  <c r="N158" i="1" s="1"/>
  <c r="J27" i="1" a="1"/>
  <c r="J27" i="1" s="1"/>
  <c r="K27" i="1" s="1"/>
  <c r="J120" i="1" a="1"/>
  <c r="J120" i="1" s="1"/>
  <c r="K120" i="1" s="1"/>
  <c r="J118" i="1" a="1"/>
  <c r="J118" i="1" s="1"/>
  <c r="K118" i="1" s="1"/>
  <c r="J168" i="1" a="1"/>
  <c r="J168" i="1" s="1"/>
  <c r="K168" i="1" s="1"/>
  <c r="J91" i="1" a="1"/>
  <c r="J91" i="1" s="1"/>
  <c r="K91" i="1" s="1"/>
  <c r="J10" i="1" a="1"/>
  <c r="J10" i="1" s="1"/>
  <c r="K10" i="1" s="1"/>
  <c r="F49" i="29"/>
  <c r="J165" i="1" a="1"/>
  <c r="J165" i="1" s="1"/>
  <c r="K165" i="1" s="1"/>
  <c r="J55" i="29"/>
  <c r="J35" i="1" a="1"/>
  <c r="J35" i="1" s="1"/>
  <c r="K35" i="1" s="1"/>
  <c r="J175" i="1" a="1"/>
  <c r="J175" i="1" s="1"/>
  <c r="K175" i="1" s="1"/>
  <c r="J131" i="1" a="1"/>
  <c r="J131" i="1" s="1"/>
  <c r="K131" i="1" s="1"/>
  <c r="J42" i="1" a="1"/>
  <c r="J42" i="1" s="1"/>
  <c r="K42" i="1" s="1"/>
  <c r="J183" i="1" a="1"/>
  <c r="J183" i="1" s="1"/>
  <c r="K183" i="1" s="1"/>
  <c r="H50" i="29"/>
  <c r="J69" i="1" a="1"/>
  <c r="J69" i="1" s="1"/>
  <c r="K69" i="1" s="1"/>
  <c r="I55" i="29"/>
  <c r="J122" i="1" a="1"/>
  <c r="J122" i="1" s="1"/>
  <c r="K122" i="1" s="1"/>
  <c r="J50" i="1" a="1"/>
  <c r="J50" i="1" s="1"/>
  <c r="K50" i="1" s="1"/>
  <c r="M43" i="1" a="1"/>
  <c r="M43" i="1" s="1"/>
  <c r="N43" i="1" s="1"/>
  <c r="J89" i="1" a="1"/>
  <c r="J89" i="1" s="1"/>
  <c r="K89" i="1" s="1"/>
  <c r="J187" i="1" a="1"/>
  <c r="J187" i="1" s="1"/>
  <c r="K187" i="1" s="1"/>
  <c r="M38" i="1" a="1"/>
  <c r="M38" i="1" s="1"/>
  <c r="N38" i="1" s="1"/>
  <c r="M102" i="1" a="1"/>
  <c r="M102" i="1" s="1"/>
  <c r="N102" i="1" s="1"/>
  <c r="J174" i="1" a="1"/>
  <c r="J174" i="1" s="1"/>
  <c r="K174" i="1" s="1"/>
  <c r="J21" i="1" a="1"/>
  <c r="J21" i="1" s="1"/>
  <c r="K21" i="1" s="1"/>
  <c r="J109" i="1" a="1"/>
  <c r="J109" i="1" s="1"/>
  <c r="K109" i="1" s="1"/>
  <c r="J18" i="1" a="1"/>
  <c r="J18" i="1" s="1"/>
  <c r="K18" i="1" s="1"/>
  <c r="J80" i="1" a="1"/>
  <c r="J80" i="1" s="1"/>
  <c r="K80" i="1" s="1"/>
  <c r="J13" i="1" a="1"/>
  <c r="J13" i="1" s="1"/>
  <c r="K13" i="1" s="1"/>
  <c r="J65" i="1" a="1"/>
  <c r="J65" i="1" s="1"/>
  <c r="K65" i="1" s="1"/>
  <c r="M169" i="1" a="1"/>
  <c r="M169" i="1" s="1"/>
  <c r="N169" i="1" s="1"/>
  <c r="J67" i="1" a="1"/>
  <c r="J67" i="1" s="1"/>
  <c r="K67" i="1" s="1"/>
  <c r="J106" i="1" a="1"/>
  <c r="J106" i="1" s="1"/>
  <c r="K106" i="1" s="1"/>
  <c r="M177" i="1" a="1"/>
  <c r="M177" i="1" s="1"/>
  <c r="N177" i="1" s="1"/>
  <c r="J167" i="1" a="1"/>
  <c r="J167" i="1" s="1"/>
  <c r="K167" i="1" s="1"/>
  <c r="M118" i="1" a="1"/>
  <c r="M118" i="1" s="1"/>
  <c r="N118" i="1" s="1"/>
  <c r="M189" i="1" a="1"/>
  <c r="M189" i="1" s="1"/>
  <c r="N189" i="1" s="1"/>
  <c r="M173" i="1" a="1"/>
  <c r="M173" i="1" s="1"/>
  <c r="N173" i="1" s="1"/>
  <c r="J132" i="1" a="1"/>
  <c r="J132" i="1" s="1"/>
  <c r="K132" i="1" s="1"/>
  <c r="M195" i="1" a="1"/>
  <c r="M195" i="1" s="1"/>
  <c r="N195" i="1" s="1"/>
  <c r="M126" i="1" a="1"/>
  <c r="M126" i="1" s="1"/>
  <c r="N126" i="1" s="1"/>
  <c r="J12" i="1" a="1"/>
  <c r="J12" i="1" s="1"/>
  <c r="K12" i="1" s="1"/>
  <c r="J169" i="1" a="1"/>
  <c r="J169" i="1" s="1"/>
  <c r="K169" i="1" s="1"/>
  <c r="I28" i="29"/>
  <c r="J172" i="1" a="1"/>
  <c r="J172" i="1" s="1"/>
  <c r="K172" i="1" s="1"/>
  <c r="M66" i="1" a="1"/>
  <c r="M66" i="1" s="1"/>
  <c r="N66" i="1" s="1"/>
  <c r="M159" i="1" a="1"/>
  <c r="M159" i="1" s="1"/>
  <c r="N159" i="1" s="1"/>
  <c r="J110" i="1" a="1"/>
  <c r="J110" i="1" s="1"/>
  <c r="K110" i="1" s="1"/>
  <c r="J157" i="1" a="1"/>
  <c r="J157" i="1" s="1"/>
  <c r="K157" i="1" s="1"/>
  <c r="J136" i="1" a="1"/>
  <c r="J136" i="1" s="1"/>
  <c r="K136" i="1" s="1"/>
  <c r="J86" i="1" a="1"/>
  <c r="J86" i="1" s="1"/>
  <c r="K86" i="1" s="1"/>
  <c r="J36" i="1" a="1"/>
  <c r="J36" i="1" s="1"/>
  <c r="K36" i="1" s="1"/>
  <c r="J97" i="1" a="1"/>
  <c r="J97" i="1" s="1"/>
  <c r="K97" i="1" s="1"/>
  <c r="J63" i="1" a="1"/>
  <c r="J63" i="1" s="1"/>
  <c r="K63" i="1" s="1"/>
  <c r="M56" i="1" a="1"/>
  <c r="M56" i="1" s="1"/>
  <c r="N56" i="1" s="1"/>
  <c r="J24" i="1" a="1"/>
  <c r="J24" i="1" s="1"/>
  <c r="K24" i="1" s="1"/>
  <c r="J148" i="1" a="1"/>
  <c r="J148" i="1" s="1"/>
  <c r="K148" i="1" s="1"/>
  <c r="J40" i="1" a="1"/>
  <c r="J40" i="1" s="1"/>
  <c r="K40" i="1" s="1"/>
  <c r="J101" i="1" a="1"/>
  <c r="J101" i="1" s="1"/>
  <c r="K101" i="1" s="1"/>
  <c r="J11" i="1" a="1"/>
  <c r="J11" i="1" s="1"/>
  <c r="K11" i="1" s="1"/>
  <c r="M48" i="1" a="1"/>
  <c r="M48" i="1" s="1"/>
  <c r="N48" i="1" s="1"/>
  <c r="J39" i="1" a="1"/>
  <c r="J39" i="1" s="1"/>
  <c r="K39" i="1" s="1"/>
  <c r="J23" i="1" a="1"/>
  <c r="J23" i="1" s="1"/>
  <c r="K23" i="1" s="1"/>
  <c r="J94" i="1" a="1"/>
  <c r="J94" i="1" s="1"/>
  <c r="K94" i="1" s="1"/>
  <c r="J31" i="1" a="1"/>
  <c r="J31" i="1" s="1"/>
  <c r="K31" i="1" s="1"/>
  <c r="J15" i="1" a="1"/>
  <c r="J15" i="1" s="1"/>
  <c r="K15" i="1" s="1"/>
  <c r="J14" i="1" a="1"/>
  <c r="J14" i="1" s="1"/>
  <c r="K14" i="1" s="1"/>
  <c r="J33" i="29"/>
  <c r="K28" i="29"/>
  <c r="M87" i="1" a="1"/>
  <c r="M87" i="1" s="1"/>
  <c r="N87" i="1" s="1"/>
  <c r="J139" i="1" a="1"/>
  <c r="J139" i="1" s="1"/>
  <c r="K139" i="1" s="1"/>
  <c r="J166" i="1" a="1"/>
  <c r="J166" i="1" s="1"/>
  <c r="K166" i="1" s="1"/>
  <c r="J44" i="1" a="1"/>
  <c r="J44" i="1" s="1"/>
  <c r="K44" i="1" s="1"/>
  <c r="J124" i="1" a="1"/>
  <c r="J124" i="1" s="1"/>
  <c r="K124" i="1" s="1"/>
  <c r="J100" i="1" a="1"/>
  <c r="J100" i="1" s="1"/>
  <c r="K100" i="1" s="1"/>
  <c r="I49" i="29"/>
  <c r="F55" i="29"/>
  <c r="I52" i="29"/>
  <c r="K29" i="29"/>
  <c r="K34" i="29"/>
  <c r="G29" i="29"/>
  <c r="K187" i="28"/>
  <c r="F29" i="29"/>
  <c r="M96" i="1" a="1"/>
  <c r="M96" i="1" s="1"/>
  <c r="N96" i="1" s="1"/>
  <c r="J43" i="1" a="1"/>
  <c r="J43" i="1" s="1"/>
  <c r="K43" i="1" s="1"/>
  <c r="J33" i="1" a="1"/>
  <c r="J33" i="1" s="1"/>
  <c r="K33" i="1" s="1"/>
  <c r="M142" i="1" a="1"/>
  <c r="M142" i="1" s="1"/>
  <c r="N142" i="1" s="1"/>
  <c r="J103" i="1" a="1"/>
  <c r="J103" i="1" s="1"/>
  <c r="K103" i="1" s="1"/>
  <c r="M22" i="1" a="1"/>
  <c r="M22" i="1" s="1"/>
  <c r="N22" i="1" s="1"/>
  <c r="J64" i="1" a="1"/>
  <c r="J64" i="1" s="1"/>
  <c r="K64" i="1" s="1"/>
  <c r="J53" i="1" a="1"/>
  <c r="J53" i="1" s="1"/>
  <c r="K53" i="1" s="1"/>
  <c r="J188" i="1" a="1"/>
  <c r="J188" i="1" s="1"/>
  <c r="K188" i="1" s="1"/>
  <c r="M138" i="1" a="1"/>
  <c r="M138" i="1" s="1"/>
  <c r="N138" i="1" s="1"/>
  <c r="J146" i="1" a="1"/>
  <c r="J146" i="1" s="1"/>
  <c r="K146" i="1" s="1"/>
  <c r="J164" i="1" a="1"/>
  <c r="J164" i="1" s="1"/>
  <c r="K164" i="1" s="1"/>
  <c r="J105" i="1" a="1"/>
  <c r="J105" i="1" s="1"/>
  <c r="K105" i="1" s="1"/>
  <c r="J66" i="1" a="1"/>
  <c r="J66" i="1" s="1"/>
  <c r="K66" i="1" s="1"/>
  <c r="M181" i="1" a="1"/>
  <c r="M181" i="1" s="1"/>
  <c r="N181" i="1" s="1"/>
  <c r="J29" i="1" a="1"/>
  <c r="J29" i="1" s="1"/>
  <c r="K29" i="1" s="1"/>
  <c r="J152" i="1" a="1"/>
  <c r="J152" i="1" s="1"/>
  <c r="K152" i="1" s="1"/>
  <c r="J93" i="1" a="1"/>
  <c r="J93" i="1" s="1"/>
  <c r="K93" i="1" s="1"/>
  <c r="J72" i="1" a="1"/>
  <c r="J72" i="1" s="1"/>
  <c r="K72" i="1" s="1"/>
  <c r="J189" i="1" a="1"/>
  <c r="J189" i="1" s="1"/>
  <c r="K189" i="1" s="1"/>
  <c r="J48" i="1" a="1"/>
  <c r="J48" i="1" s="1"/>
  <c r="K48" i="1" s="1"/>
  <c r="J71" i="1" a="1"/>
  <c r="J71" i="1" s="1"/>
  <c r="K71" i="1" s="1"/>
  <c r="J99" i="1" a="1"/>
  <c r="J99" i="1" s="1"/>
  <c r="K99" i="1" s="1"/>
  <c r="J134" i="1" a="1"/>
  <c r="J134" i="1" s="1"/>
  <c r="K134" i="1" s="1"/>
  <c r="M176" i="1" a="1"/>
  <c r="M176" i="1" s="1"/>
  <c r="N176" i="1" s="1"/>
  <c r="J8" i="1" a="1"/>
  <c r="J8" i="1" s="1"/>
  <c r="J68" i="1" a="1"/>
  <c r="J68" i="1" s="1"/>
  <c r="K68" i="1" s="1"/>
  <c r="J116" i="1" a="1"/>
  <c r="J116" i="1" s="1"/>
  <c r="K116" i="1" s="1"/>
  <c r="J173" i="1" a="1"/>
  <c r="J173" i="1" s="1"/>
  <c r="K173" i="1" s="1"/>
  <c r="J170" i="1" a="1"/>
  <c r="J170" i="1" s="1"/>
  <c r="K170" i="1" s="1"/>
  <c r="M37" i="1" a="1"/>
  <c r="M37" i="1" s="1"/>
  <c r="N37" i="1" s="1"/>
  <c r="J176" i="1" a="1"/>
  <c r="J176" i="1" s="1"/>
  <c r="K176" i="1" s="1"/>
  <c r="J74" i="1" a="1"/>
  <c r="J74" i="1" s="1"/>
  <c r="K74" i="1" s="1"/>
  <c r="M103" i="1" a="1"/>
  <c r="M103" i="1" s="1"/>
  <c r="N103" i="1" s="1"/>
  <c r="J121" i="1" a="1"/>
  <c r="J121" i="1" s="1"/>
  <c r="K121" i="1" s="1"/>
  <c r="J190" i="1" a="1"/>
  <c r="J190" i="1" s="1"/>
  <c r="K190" i="1" s="1"/>
  <c r="I30" i="29"/>
  <c r="J50" i="29"/>
  <c r="K32" i="29"/>
  <c r="G30" i="29"/>
  <c r="G31" i="29"/>
  <c r="K54" i="29"/>
  <c r="F33" i="29"/>
  <c r="F31" i="29"/>
  <c r="K55" i="29"/>
  <c r="J17" i="1" a="1"/>
  <c r="J17" i="1" s="1"/>
  <c r="K17" i="1" s="1"/>
  <c r="J25" i="1" a="1"/>
  <c r="J25" i="1" s="1"/>
  <c r="K25" i="1" s="1"/>
  <c r="J9" i="1" a="1"/>
  <c r="J9" i="1" s="1"/>
  <c r="J57" i="1" a="1"/>
  <c r="J57" i="1" s="1"/>
  <c r="K57" i="1" s="1"/>
  <c r="J125" i="1" a="1"/>
  <c r="J125" i="1" s="1"/>
  <c r="K125" i="1" s="1"/>
  <c r="J193" i="1" a="1"/>
  <c r="J193" i="1" s="1"/>
  <c r="K193" i="1" s="1"/>
  <c r="J123" i="1" a="1"/>
  <c r="J123" i="1" s="1"/>
  <c r="K123" i="1" s="1"/>
  <c r="J145" i="1" a="1"/>
  <c r="J145" i="1" s="1"/>
  <c r="K145" i="1" s="1"/>
  <c r="J88" i="1" a="1"/>
  <c r="J88" i="1" s="1"/>
  <c r="K88" i="1" s="1"/>
  <c r="J171" i="1" a="1"/>
  <c r="J171" i="1" s="1"/>
  <c r="K171" i="1" s="1"/>
  <c r="M160" i="1" a="1"/>
  <c r="M160" i="1" s="1"/>
  <c r="N160" i="1" s="1"/>
  <c r="J38" i="1" a="1"/>
  <c r="J38" i="1" s="1"/>
  <c r="K38" i="1" s="1"/>
  <c r="J61" i="1" a="1"/>
  <c r="J61" i="1" s="1"/>
  <c r="K61" i="1" s="1"/>
  <c r="J115" i="1" a="1"/>
  <c r="J115" i="1" s="1"/>
  <c r="K115" i="1" s="1"/>
  <c r="J178" i="1" a="1"/>
  <c r="J178" i="1" s="1"/>
  <c r="K178" i="1" s="1"/>
  <c r="M62" i="1" a="1"/>
  <c r="M62" i="1" s="1"/>
  <c r="N62" i="1" s="1"/>
  <c r="J154" i="1" a="1"/>
  <c r="J154" i="1" s="1"/>
  <c r="K154" i="1" s="1"/>
  <c r="G55" i="29"/>
  <c r="F30" i="29"/>
  <c r="H55" i="29"/>
  <c r="K52" i="29"/>
  <c r="F28" i="29"/>
  <c r="J128" i="28"/>
  <c r="F34" i="29"/>
  <c r="H28" i="29"/>
  <c r="L128" i="28"/>
  <c r="J194" i="1" a="1"/>
  <c r="J194" i="1" s="1"/>
  <c r="K194" i="1" s="1"/>
  <c r="J185" i="1" a="1"/>
  <c r="J185" i="1" s="1"/>
  <c r="K185" i="1" s="1"/>
  <c r="J107" i="1" a="1"/>
  <c r="J107" i="1" s="1"/>
  <c r="K107" i="1" s="1"/>
  <c r="J78" i="1" a="1"/>
  <c r="J78" i="1" s="1"/>
  <c r="K78" i="1" s="1"/>
  <c r="J47" i="1" a="1"/>
  <c r="J47" i="1" s="1"/>
  <c r="K47" i="1" s="1"/>
  <c r="J73" i="1" a="1"/>
  <c r="J73" i="1" s="1"/>
  <c r="K73" i="1" s="1"/>
  <c r="J37" i="1" a="1"/>
  <c r="J37" i="1" s="1"/>
  <c r="K37" i="1" s="1"/>
  <c r="J127" i="1" a="1"/>
  <c r="J127" i="1" s="1"/>
  <c r="K127" i="1" s="1"/>
  <c r="J30" i="29"/>
  <c r="G32" i="29"/>
  <c r="H34" i="29"/>
  <c r="H32" i="29"/>
  <c r="H33" i="29"/>
  <c r="M150" i="1" a="1"/>
  <c r="M150" i="1" s="1"/>
  <c r="N150" i="1" s="1"/>
  <c r="J159" i="1" a="1"/>
  <c r="J159" i="1" s="1"/>
  <c r="K159" i="1" s="1"/>
  <c r="J151" i="1" a="1"/>
  <c r="J151" i="1" s="1"/>
  <c r="K151" i="1" s="1"/>
  <c r="J147" i="1" a="1"/>
  <c r="J147" i="1" s="1"/>
  <c r="K147" i="1" s="1"/>
  <c r="J113" i="1" a="1"/>
  <c r="J113" i="1" s="1"/>
  <c r="K113" i="1" s="1"/>
  <c r="J81" i="1" a="1"/>
  <c r="J81" i="1" s="1"/>
  <c r="K81" i="1" s="1"/>
  <c r="J45" i="1" a="1"/>
  <c r="J45" i="1" s="1"/>
  <c r="K45" i="1" s="1"/>
  <c r="J75" i="1" a="1"/>
  <c r="J75" i="1" s="1"/>
  <c r="K75" i="1" s="1"/>
  <c r="J77" i="1" a="1"/>
  <c r="J77" i="1" s="1"/>
  <c r="K77" i="1" s="1"/>
  <c r="J181" i="1" a="1"/>
  <c r="J181" i="1" s="1"/>
  <c r="K181" i="1" s="1"/>
  <c r="J129" i="1" a="1"/>
  <c r="J129" i="1" s="1"/>
  <c r="K129" i="1" s="1"/>
  <c r="J26" i="1" a="1"/>
  <c r="J26" i="1" s="1"/>
  <c r="K26" i="1" s="1"/>
  <c r="J119" i="1" a="1"/>
  <c r="J119" i="1" s="1"/>
  <c r="K119" i="1" s="1"/>
  <c r="J184" i="1" a="1"/>
  <c r="J184" i="1" s="1"/>
  <c r="K184" i="1" s="1"/>
  <c r="J22" i="1" a="1"/>
  <c r="J22" i="1" s="1"/>
  <c r="K22" i="1" s="1"/>
  <c r="J52" i="1" a="1"/>
  <c r="J52" i="1" s="1"/>
  <c r="K52" i="1" s="1"/>
  <c r="J87" i="1" a="1"/>
  <c r="J87" i="1" s="1"/>
  <c r="K87" i="1" s="1"/>
  <c r="J58" i="1" a="1"/>
  <c r="J58" i="1" s="1"/>
  <c r="K58" i="1" s="1"/>
  <c r="J149" i="1" a="1"/>
  <c r="J149" i="1" s="1"/>
  <c r="K149" i="1" s="1"/>
  <c r="J143" i="1" a="1"/>
  <c r="J143" i="1" s="1"/>
  <c r="K143" i="1" s="1"/>
  <c r="J130" i="1" a="1"/>
  <c r="J130" i="1" s="1"/>
  <c r="K130" i="1" s="1"/>
  <c r="M124" i="1" a="1"/>
  <c r="M124" i="1" s="1"/>
  <c r="N124" i="1" s="1"/>
  <c r="J162" i="1" a="1"/>
  <c r="J162" i="1" s="1"/>
  <c r="K162" i="1" s="1"/>
  <c r="M92" i="1" a="1"/>
  <c r="M92" i="1" s="1"/>
  <c r="N92" i="1" s="1"/>
  <c r="J49" i="1" a="1"/>
  <c r="J49" i="1" s="1"/>
  <c r="K49" i="1" s="1"/>
  <c r="J96" i="1" a="1"/>
  <c r="J96" i="1" s="1"/>
  <c r="K96" i="1" s="1"/>
  <c r="J195" i="1" a="1"/>
  <c r="J195" i="1" s="1"/>
  <c r="K195" i="1" s="1"/>
  <c r="J59" i="1" a="1"/>
  <c r="J59" i="1" s="1"/>
  <c r="K59" i="1" s="1"/>
  <c r="J95" i="1" a="1"/>
  <c r="J95" i="1" s="1"/>
  <c r="K95" i="1" s="1"/>
  <c r="J144" i="1" a="1"/>
  <c r="J144" i="1" s="1"/>
  <c r="K144" i="1" s="1"/>
  <c r="J46" i="1" a="1"/>
  <c r="J46" i="1" s="1"/>
  <c r="K46" i="1" s="1"/>
  <c r="J62" i="1" a="1"/>
  <c r="J62" i="1" s="1"/>
  <c r="K62" i="1" s="1"/>
  <c r="M30" i="1" a="1"/>
  <c r="M30" i="1" s="1"/>
  <c r="N30" i="1" s="1"/>
  <c r="J82" i="1" a="1"/>
  <c r="J82" i="1" s="1"/>
  <c r="K82" i="1" s="1"/>
  <c r="J111" i="1" a="1"/>
  <c r="J111" i="1" s="1"/>
  <c r="K111" i="1" s="1"/>
  <c r="J192" i="1" a="1"/>
  <c r="J192" i="1" s="1"/>
  <c r="K192" i="1" s="1"/>
  <c r="J51" i="29"/>
  <c r="G34" i="29"/>
  <c r="G33" i="29"/>
  <c r="J28" i="29"/>
  <c r="J31" i="29"/>
  <c r="K31" i="29"/>
  <c r="K30" i="29"/>
  <c r="K51" i="29"/>
  <c r="H30" i="29"/>
  <c r="J150" i="1" a="1"/>
  <c r="J150" i="1" s="1"/>
  <c r="K150" i="1" s="1"/>
  <c r="J155" i="1" a="1"/>
  <c r="J155" i="1" s="1"/>
  <c r="K155" i="1" s="1"/>
  <c r="K49" i="29"/>
  <c r="H29" i="29"/>
  <c r="H31" i="29"/>
  <c r="K50" i="29"/>
  <c r="J34" i="29"/>
  <c r="H49" i="29"/>
  <c r="M19" i="1" a="1"/>
  <c r="M19" i="1" s="1"/>
  <c r="N19" i="1" s="1"/>
  <c r="J186" i="1" a="1"/>
  <c r="J186" i="1" s="1"/>
  <c r="K186" i="1" s="1"/>
  <c r="J20" i="1" a="1"/>
  <c r="J20" i="1" s="1"/>
  <c r="K20" i="1" s="1"/>
  <c r="J54" i="1" a="1"/>
  <c r="J54" i="1" s="1"/>
  <c r="K54" i="1" s="1"/>
  <c r="J79" i="1" a="1"/>
  <c r="J79" i="1" s="1"/>
  <c r="K79" i="1" s="1"/>
  <c r="J160" i="1" a="1"/>
  <c r="J160" i="1" s="1"/>
  <c r="K160" i="1" s="1"/>
  <c r="J98" i="1" a="1"/>
  <c r="J98" i="1" s="1"/>
  <c r="K98" i="1" s="1"/>
  <c r="J158" i="1" a="1"/>
  <c r="J158" i="1" s="1"/>
  <c r="K158" i="1" s="1"/>
  <c r="M134" i="1" a="1"/>
  <c r="M134" i="1" s="1"/>
  <c r="N134" i="1" s="1"/>
  <c r="J117" i="1" a="1"/>
  <c r="J117" i="1" s="1"/>
  <c r="K117" i="1" s="1"/>
  <c r="J133" i="1" a="1"/>
  <c r="J133" i="1" s="1"/>
  <c r="K133" i="1" s="1"/>
  <c r="J70" i="1" a="1"/>
  <c r="J70" i="1" s="1"/>
  <c r="K70" i="1" s="1"/>
  <c r="J16" i="1" a="1"/>
  <c r="J16" i="1" s="1"/>
  <c r="K16" i="1" s="1"/>
  <c r="J90" i="1" a="1"/>
  <c r="J90" i="1" s="1"/>
  <c r="K90" i="1" s="1"/>
  <c r="J128" i="1" a="1"/>
  <c r="J128" i="1" s="1"/>
  <c r="K128" i="1" s="1"/>
  <c r="J153" i="1" a="1"/>
  <c r="J153" i="1" s="1"/>
  <c r="K153" i="1" s="1"/>
  <c r="J179" i="1" a="1"/>
  <c r="J179" i="1" s="1"/>
  <c r="K179" i="1" s="1"/>
  <c r="J55" i="1" a="1"/>
  <c r="J55" i="1" s="1"/>
  <c r="K55" i="1" s="1"/>
  <c r="J85" i="1" a="1"/>
  <c r="J85" i="1" s="1"/>
  <c r="K85" i="1" s="1"/>
  <c r="J28" i="1" a="1"/>
  <c r="J28" i="1" s="1"/>
  <c r="K28" i="1" s="1"/>
  <c r="J142" i="1" a="1"/>
  <c r="J142" i="1" s="1"/>
  <c r="K142" i="1" s="1"/>
  <c r="M194" i="1" a="1"/>
  <c r="M194" i="1" s="1"/>
  <c r="N194" i="1" s="1"/>
  <c r="J104" i="1" a="1"/>
  <c r="J104" i="1" s="1"/>
  <c r="K104" i="1" s="1"/>
  <c r="J60" i="1" a="1"/>
  <c r="J60" i="1" s="1"/>
  <c r="K60" i="1" s="1"/>
  <c r="J140" i="1" a="1"/>
  <c r="J140" i="1" s="1"/>
  <c r="K140" i="1" s="1"/>
  <c r="J177" i="1" a="1"/>
  <c r="J177" i="1" s="1"/>
  <c r="K177" i="1" s="1"/>
  <c r="M112" i="1" a="1"/>
  <c r="M112" i="1" s="1"/>
  <c r="N112" i="1" s="1"/>
  <c r="M108" i="1" a="1"/>
  <c r="M108" i="1" s="1"/>
  <c r="N108" i="1" s="1"/>
  <c r="M72" i="1" a="1"/>
  <c r="M72" i="1" s="1"/>
  <c r="N72" i="1" s="1"/>
  <c r="M104" i="1" a="1"/>
  <c r="M104" i="1" s="1"/>
  <c r="N104" i="1" s="1"/>
  <c r="J112" i="1" a="1"/>
  <c r="J112" i="1" s="1"/>
  <c r="K112" i="1" s="1"/>
  <c r="J56" i="1" a="1"/>
  <c r="J56" i="1" s="1"/>
  <c r="K56" i="1" s="1"/>
  <c r="J141" i="1" a="1"/>
  <c r="J141" i="1" s="1"/>
  <c r="K141" i="1" s="1"/>
  <c r="J32" i="1" a="1"/>
  <c r="J32" i="1" s="1"/>
  <c r="K32" i="1" s="1"/>
  <c r="J76" i="1" a="1"/>
  <c r="J76" i="1" s="1"/>
  <c r="K76" i="1" s="1"/>
  <c r="J135" i="1" a="1"/>
  <c r="J135" i="1" s="1"/>
  <c r="K135" i="1" s="1"/>
  <c r="J137" i="1" a="1"/>
  <c r="J137" i="1" s="1"/>
  <c r="K137" i="1" s="1"/>
  <c r="J161" i="1" a="1"/>
  <c r="J161" i="1" s="1"/>
  <c r="K161" i="1" s="1"/>
  <c r="J51" i="1" a="1"/>
  <c r="J51" i="1" s="1"/>
  <c r="K51" i="1" s="1"/>
  <c r="J92" i="1" a="1"/>
  <c r="J92" i="1" s="1"/>
  <c r="K92" i="1" s="1"/>
  <c r="J163" i="1" a="1"/>
  <c r="J163" i="1" s="1"/>
  <c r="K163" i="1" s="1"/>
  <c r="I29" i="29"/>
  <c r="I34" i="29"/>
  <c r="J29" i="29"/>
  <c r="I50" i="29"/>
  <c r="J49" i="29"/>
  <c r="G28" i="29"/>
  <c r="K128" i="28"/>
  <c r="J52" i="29"/>
  <c r="K33" i="29"/>
  <c r="AR202" i="19"/>
  <c r="AQ202" i="19"/>
  <c r="AP202" i="19"/>
  <c r="AO202" i="19"/>
  <c r="AN202" i="19"/>
  <c r="AM202" i="19"/>
  <c r="AR201" i="19"/>
  <c r="AQ201" i="19"/>
  <c r="AP201" i="19"/>
  <c r="AO201" i="19"/>
  <c r="AN201" i="19"/>
  <c r="AM201" i="19"/>
  <c r="AE202" i="18"/>
  <c r="AD202" i="18"/>
  <c r="AC202" i="18"/>
  <c r="AB202" i="18"/>
  <c r="AA202" i="18"/>
  <c r="AE201" i="18"/>
  <c r="AD201" i="18"/>
  <c r="AC201" i="18"/>
  <c r="AB201" i="18"/>
  <c r="AA201" i="18"/>
  <c r="AB202" i="17"/>
  <c r="AA202" i="17"/>
  <c r="Z202" i="17"/>
  <c r="AB201" i="17"/>
  <c r="AA201" i="17"/>
  <c r="Z201" i="17"/>
  <c r="AG201" i="16"/>
  <c r="AH201" i="16"/>
  <c r="AI201" i="16"/>
  <c r="AG202" i="16"/>
  <c r="AH202" i="16"/>
  <c r="AI202" i="16"/>
  <c r="M139" i="28" l="1"/>
  <c r="N81" i="28"/>
  <c r="O232" i="28"/>
  <c r="M73" i="28"/>
  <c r="J48" i="28"/>
  <c r="N86" i="28"/>
  <c r="O213" i="28"/>
  <c r="O76" i="28"/>
  <c r="O242" i="28"/>
  <c r="O206" i="28"/>
  <c r="O163" i="28"/>
  <c r="L230" i="28"/>
  <c r="M131" i="28"/>
  <c r="L200" i="28"/>
  <c r="K49" i="28"/>
  <c r="K250" i="28"/>
  <c r="L106" i="28"/>
  <c r="J174" i="28"/>
  <c r="J224" i="28"/>
  <c r="J42" i="28"/>
  <c r="M137" i="28"/>
  <c r="M259" i="28"/>
  <c r="O243" i="28"/>
  <c r="O63" i="28"/>
  <c r="O90" i="28"/>
  <c r="N181" i="28"/>
  <c r="O238" i="28"/>
  <c r="O214" i="28"/>
  <c r="O86" i="28"/>
  <c r="O157" i="28"/>
  <c r="N123" i="28"/>
  <c r="N252" i="28"/>
  <c r="O152" i="28"/>
  <c r="O160" i="28"/>
  <c r="K112" i="28"/>
  <c r="M69" i="28"/>
  <c r="M67" i="28"/>
  <c r="J144" i="28"/>
  <c r="J198" i="28"/>
  <c r="J252" i="28"/>
  <c r="J132" i="28"/>
  <c r="J229" i="28"/>
  <c r="J65" i="28"/>
  <c r="M186" i="28"/>
  <c r="O68" i="28"/>
  <c r="N182" i="28"/>
  <c r="O79" i="28"/>
  <c r="N230" i="28"/>
  <c r="N44" i="28"/>
  <c r="N174" i="28"/>
  <c r="N130" i="28"/>
  <c r="N160" i="28"/>
  <c r="M86" i="28"/>
  <c r="L218" i="28"/>
  <c r="L215" i="28"/>
  <c r="L255" i="28"/>
  <c r="K129" i="28"/>
  <c r="J139" i="28"/>
  <c r="M136" i="28"/>
  <c r="J67" i="28"/>
  <c r="J138" i="28"/>
  <c r="J97" i="28"/>
  <c r="O217" i="28"/>
  <c r="N241" i="28"/>
  <c r="O189" i="28"/>
  <c r="N240" i="28"/>
  <c r="O70" i="28"/>
  <c r="O120" i="28"/>
  <c r="N157" i="28"/>
  <c r="N244" i="28"/>
  <c r="O250" i="28"/>
  <c r="O96" i="28"/>
  <c r="N117" i="28"/>
  <c r="K186" i="28"/>
  <c r="K137" i="28"/>
  <c r="L93" i="28"/>
  <c r="K111" i="28"/>
  <c r="M166" i="28"/>
  <c r="L213" i="28"/>
  <c r="L145" i="28"/>
  <c r="M141" i="28"/>
  <c r="K134" i="28"/>
  <c r="K79" i="28"/>
  <c r="M148" i="28"/>
  <c r="M163" i="28"/>
  <c r="J129" i="28"/>
  <c r="J164" i="28"/>
  <c r="J242" i="28"/>
  <c r="M179" i="28"/>
  <c r="J91" i="28"/>
  <c r="J173" i="28"/>
  <c r="J246" i="28"/>
  <c r="J119" i="28"/>
  <c r="M224" i="28"/>
  <c r="J115" i="28"/>
  <c r="O185" i="28"/>
  <c r="N73" i="28"/>
  <c r="N259" i="28"/>
  <c r="O128" i="28"/>
  <c r="O60" i="28"/>
  <c r="O249" i="28"/>
  <c r="N152" i="28"/>
  <c r="N42" i="28"/>
  <c r="O43" i="28"/>
  <c r="L79" i="28"/>
  <c r="L148" i="28"/>
  <c r="M197" i="28"/>
  <c r="L185" i="28"/>
  <c r="L69" i="28"/>
  <c r="K184" i="28"/>
  <c r="K181" i="28"/>
  <c r="M178" i="28"/>
  <c r="K45" i="28"/>
  <c r="K188" i="28"/>
  <c r="K208" i="28"/>
  <c r="M57" i="28"/>
  <c r="J94" i="28"/>
  <c r="M130" i="28"/>
  <c r="M75" i="28"/>
  <c r="J143" i="28"/>
  <c r="O205" i="28"/>
  <c r="O106" i="28"/>
  <c r="N187" i="28"/>
  <c r="N75" i="28"/>
  <c r="N80" i="28"/>
  <c r="N94" i="28"/>
  <c r="O176" i="28"/>
  <c r="O225" i="28"/>
  <c r="O103" i="28"/>
  <c r="N256" i="28"/>
  <c r="O187" i="28"/>
  <c r="N145" i="28"/>
  <c r="O125" i="28"/>
  <c r="N228" i="28"/>
  <c r="O236" i="28"/>
  <c r="O158" i="28"/>
  <c r="N131" i="28"/>
  <c r="N246" i="28"/>
  <c r="N71" i="28"/>
  <c r="M129" i="28"/>
  <c r="M165" i="28"/>
  <c r="M240" i="28"/>
  <c r="M236" i="28"/>
  <c r="M46" i="28"/>
  <c r="K253" i="28"/>
  <c r="M188" i="28"/>
  <c r="K78" i="28"/>
  <c r="K126" i="28"/>
  <c r="L219" i="28"/>
  <c r="K194" i="28"/>
  <c r="J184" i="28"/>
  <c r="J197" i="28"/>
  <c r="J166" i="28"/>
  <c r="M60" i="28"/>
  <c r="J240" i="28"/>
  <c r="J74" i="28"/>
  <c r="J158" i="28"/>
  <c r="J258" i="28"/>
  <c r="J89" i="28"/>
  <c r="J140" i="28"/>
  <c r="J66" i="28"/>
  <c r="J238" i="28"/>
  <c r="O132" i="28"/>
  <c r="O159" i="28"/>
  <c r="O142" i="28"/>
  <c r="O114" i="28"/>
  <c r="O173" i="28"/>
  <c r="O117" i="28"/>
  <c r="O77" i="28"/>
  <c r="N198" i="28"/>
  <c r="O101" i="28"/>
  <c r="O124" i="28"/>
  <c r="O95" i="28"/>
  <c r="N107" i="28"/>
  <c r="N89" i="28"/>
  <c r="N158" i="28"/>
  <c r="N229" i="28"/>
  <c r="L57" i="28"/>
  <c r="L131" i="28"/>
  <c r="M241" i="28"/>
  <c r="K241" i="28"/>
  <c r="M252" i="28"/>
  <c r="K57" i="28"/>
  <c r="J188" i="28"/>
  <c r="J165" i="28"/>
  <c r="M102" i="28"/>
  <c r="J163" i="28"/>
  <c r="J95" i="28"/>
  <c r="J183" i="28"/>
  <c r="L248" i="28"/>
  <c r="J59" i="28"/>
  <c r="J217" i="28"/>
  <c r="J253" i="28"/>
  <c r="L204" i="28"/>
  <c r="J221" i="28"/>
  <c r="J103" i="28"/>
  <c r="O122" i="28"/>
  <c r="O134" i="28"/>
  <c r="O164" i="28"/>
  <c r="N102" i="28"/>
  <c r="N234" i="28"/>
  <c r="M85" i="28"/>
  <c r="O167" i="28"/>
  <c r="O219" i="28"/>
  <c r="O48" i="28"/>
  <c r="N165" i="28"/>
  <c r="O151" i="28"/>
  <c r="O184" i="28"/>
  <c r="O118" i="28"/>
  <c r="N167" i="28"/>
  <c r="O256" i="28"/>
  <c r="N179" i="28"/>
  <c r="O251" i="28"/>
  <c r="N236" i="28"/>
  <c r="O254" i="28"/>
  <c r="O222" i="28"/>
  <c r="K155" i="28"/>
  <c r="M103" i="28"/>
  <c r="L83" i="28"/>
  <c r="K217" i="28"/>
  <c r="K72" i="28"/>
  <c r="M157" i="28"/>
  <c r="J208" i="28"/>
  <c r="J244" i="28"/>
  <c r="O52" i="28"/>
  <c r="N91" i="28"/>
  <c r="N186" i="28"/>
  <c r="O46" i="28"/>
  <c r="N103" i="28"/>
  <c r="N59" i="28"/>
  <c r="N218" i="28"/>
  <c r="O80" i="28"/>
  <c r="O241" i="28"/>
  <c r="N254" i="28"/>
  <c r="K142" i="28"/>
  <c r="K148" i="28"/>
  <c r="L193" i="28"/>
  <c r="M49" i="28"/>
  <c r="M258" i="28"/>
  <c r="L110" i="28"/>
  <c r="K75" i="28"/>
  <c r="L157" i="28"/>
  <c r="L169" i="28"/>
  <c r="L186" i="28"/>
  <c r="L45" i="28"/>
  <c r="L120" i="28"/>
  <c r="L250" i="28"/>
  <c r="L166" i="28"/>
  <c r="L239" i="28"/>
  <c r="K90" i="28"/>
  <c r="J127" i="28"/>
  <c r="M238" i="28"/>
  <c r="M193" i="28"/>
  <c r="M161" i="28"/>
  <c r="L138" i="28"/>
  <c r="L256" i="28"/>
  <c r="M104" i="28"/>
  <c r="M217" i="28"/>
  <c r="K185" i="28"/>
  <c r="K146" i="28"/>
  <c r="K150" i="28"/>
  <c r="K74" i="28"/>
  <c r="L130" i="28"/>
  <c r="L91" i="28"/>
  <c r="L168" i="28"/>
  <c r="K203" i="28"/>
  <c r="K167" i="28"/>
  <c r="L97" i="28"/>
  <c r="L152" i="28"/>
  <c r="L53" i="28"/>
  <c r="L109" i="28"/>
  <c r="L100" i="28"/>
  <c r="M110" i="28"/>
  <c r="K71" i="28"/>
  <c r="K89" i="28"/>
  <c r="K135" i="28"/>
  <c r="M88" i="28"/>
  <c r="M94" i="28"/>
  <c r="K133" i="28"/>
  <c r="L90" i="28"/>
  <c r="L81" i="28"/>
  <c r="L82" i="28"/>
  <c r="M233" i="28"/>
  <c r="L221" i="28"/>
  <c r="M153" i="28"/>
  <c r="K199" i="28"/>
  <c r="K103" i="28"/>
  <c r="L135" i="28"/>
  <c r="M231" i="28"/>
  <c r="M83" i="28"/>
  <c r="M111" i="28"/>
  <c r="K218" i="28"/>
  <c r="M209" i="28"/>
  <c r="J131" i="28"/>
  <c r="J223" i="28"/>
  <c r="L136" i="28"/>
  <c r="J46" i="28"/>
  <c r="L234" i="28"/>
  <c r="M138" i="28"/>
  <c r="M256" i="28"/>
  <c r="J153" i="28"/>
  <c r="J57" i="28"/>
  <c r="J134" i="28"/>
  <c r="L74" i="28"/>
  <c r="M173" i="28"/>
  <c r="J43" i="28"/>
  <c r="M78" i="28"/>
  <c r="M150" i="28"/>
  <c r="M74" i="28"/>
  <c r="J249" i="28"/>
  <c r="J190" i="28"/>
  <c r="M115" i="28"/>
  <c r="J162" i="28"/>
  <c r="M56" i="28"/>
  <c r="J151" i="28"/>
  <c r="M123" i="28"/>
  <c r="K83" i="28"/>
  <c r="J120" i="28"/>
  <c r="M205" i="28"/>
  <c r="M254" i="28"/>
  <c r="J147" i="28"/>
  <c r="J192" i="28"/>
  <c r="M112" i="28"/>
  <c r="J72" i="28"/>
  <c r="J226" i="28"/>
  <c r="N216" i="28"/>
  <c r="N118" i="28"/>
  <c r="O230" i="28"/>
  <c r="O253" i="28"/>
  <c r="N134" i="28"/>
  <c r="O130" i="28"/>
  <c r="O181" i="28"/>
  <c r="O42" i="28"/>
  <c r="N82" i="28"/>
  <c r="O110" i="28"/>
  <c r="O188" i="28"/>
  <c r="O123" i="28"/>
  <c r="N232" i="28"/>
  <c r="O119" i="28"/>
  <c r="N58" i="28"/>
  <c r="O138" i="28"/>
  <c r="N45" i="28"/>
  <c r="O59" i="28"/>
  <c r="N183" i="28"/>
  <c r="O93" i="28"/>
  <c r="N93" i="28"/>
  <c r="O183" i="28"/>
  <c r="N113" i="28"/>
  <c r="N207" i="28"/>
  <c r="N138" i="28"/>
  <c r="N115" i="28"/>
  <c r="N132" i="28"/>
  <c r="L194" i="28"/>
  <c r="J214" i="28"/>
  <c r="M101" i="28"/>
  <c r="M198" i="28"/>
  <c r="K106" i="28"/>
  <c r="K147" i="28"/>
  <c r="K161" i="28"/>
  <c r="M81" i="28"/>
  <c r="M106" i="28"/>
  <c r="K168" i="28"/>
  <c r="K58" i="28"/>
  <c r="M97" i="28"/>
  <c r="K132" i="28"/>
  <c r="L192" i="28"/>
  <c r="J117" i="28"/>
  <c r="M71" i="28"/>
  <c r="J110" i="28"/>
  <c r="J113" i="28"/>
  <c r="J50" i="28"/>
  <c r="J182" i="28"/>
  <c r="J105" i="28"/>
  <c r="J213" i="28"/>
  <c r="J220" i="28"/>
  <c r="M221" i="28"/>
  <c r="J152" i="28"/>
  <c r="J111" i="28"/>
  <c r="J99" i="28"/>
  <c r="J53" i="28"/>
  <c r="J168" i="28"/>
  <c r="J227" i="28"/>
  <c r="M120" i="28"/>
  <c r="J236" i="28"/>
  <c r="J209" i="28"/>
  <c r="O154" i="28"/>
  <c r="O141" i="28"/>
  <c r="O111" i="28"/>
  <c r="O203" i="28"/>
  <c r="N163" i="28"/>
  <c r="O199" i="28"/>
  <c r="M237" i="28"/>
  <c r="O216" i="28"/>
  <c r="O155" i="28"/>
  <c r="N219" i="28"/>
  <c r="O194" i="28"/>
  <c r="O182" i="28"/>
  <c r="O144" i="28"/>
  <c r="O102" i="28"/>
  <c r="O259" i="28"/>
  <c r="N250" i="28"/>
  <c r="O91" i="28"/>
  <c r="O165" i="28"/>
  <c r="N225" i="28"/>
  <c r="N169" i="28"/>
  <c r="N203" i="28"/>
  <c r="N193" i="28"/>
  <c r="O172" i="28"/>
  <c r="O234" i="28"/>
  <c r="N173" i="28"/>
  <c r="N184" i="28"/>
  <c r="N50" i="28"/>
  <c r="N129" i="28"/>
  <c r="N249" i="28"/>
  <c r="N178" i="28"/>
  <c r="O252" i="28"/>
  <c r="N190" i="28"/>
  <c r="N64" i="28"/>
  <c r="N56" i="28"/>
  <c r="N199" i="28"/>
  <c r="J62" i="28"/>
  <c r="K130" i="28"/>
  <c r="K91" i="28"/>
  <c r="J231" i="28"/>
  <c r="M207" i="28"/>
  <c r="O197" i="28"/>
  <c r="N221" i="28"/>
  <c r="J101" i="28"/>
  <c r="K145" i="28"/>
  <c r="J83" i="28"/>
  <c r="M91" i="28"/>
  <c r="K240" i="28"/>
  <c r="K221" i="28"/>
  <c r="K234" i="28"/>
  <c r="M114" i="28"/>
  <c r="M164" i="28"/>
  <c r="M212" i="28"/>
  <c r="K81" i="28"/>
  <c r="K209" i="28"/>
  <c r="K258" i="28"/>
  <c r="K157" i="28"/>
  <c r="K48" i="28"/>
  <c r="K138" i="28"/>
  <c r="K256" i="28"/>
  <c r="K54" i="28"/>
  <c r="J205" i="28"/>
  <c r="J254" i="28"/>
  <c r="M222" i="28"/>
  <c r="M226" i="28"/>
  <c r="M249" i="28"/>
  <c r="L134" i="28"/>
  <c r="J148" i="28"/>
  <c r="J248" i="28"/>
  <c r="J157" i="28"/>
  <c r="M171" i="28"/>
  <c r="M215" i="28"/>
  <c r="J178" i="28"/>
  <c r="J247" i="28"/>
  <c r="J250" i="28"/>
  <c r="J75" i="28"/>
  <c r="J90" i="28"/>
  <c r="J251" i="28"/>
  <c r="J82" i="28"/>
  <c r="J179" i="28"/>
  <c r="K52" i="28"/>
  <c r="M135" i="28"/>
  <c r="L181" i="28"/>
  <c r="J241" i="28"/>
  <c r="J64" i="28"/>
  <c r="J228" i="28"/>
  <c r="O55" i="28"/>
  <c r="O89" i="28"/>
  <c r="O166" i="28"/>
  <c r="M172" i="28"/>
  <c r="N67" i="28"/>
  <c r="O62" i="28"/>
  <c r="N79" i="28"/>
  <c r="O186" i="28"/>
  <c r="O57" i="28"/>
  <c r="O87" i="28"/>
  <c r="N92" i="28"/>
  <c r="O127" i="28"/>
  <c r="N251" i="28"/>
  <c r="O84" i="28"/>
  <c r="O113" i="28"/>
  <c r="O248" i="28"/>
  <c r="N247" i="28"/>
  <c r="O193" i="28"/>
  <c r="O246" i="28"/>
  <c r="N162" i="28"/>
  <c r="N189" i="28"/>
  <c r="N150" i="28"/>
  <c r="O115" i="28"/>
  <c r="O239" i="28"/>
  <c r="O170" i="28"/>
  <c r="O49" i="28"/>
  <c r="O54" i="28"/>
  <c r="J232" i="28"/>
  <c r="O64" i="28"/>
  <c r="N53" i="28"/>
  <c r="J167" i="28"/>
  <c r="N208" i="28"/>
  <c r="O161" i="28"/>
  <c r="K255" i="28"/>
  <c r="O81" i="28"/>
  <c r="J60" i="28"/>
  <c r="L195" i="28"/>
  <c r="M98" i="28"/>
  <c r="K165" i="28"/>
  <c r="J243" i="28"/>
  <c r="J126" i="28"/>
  <c r="L197" i="28"/>
  <c r="L184" i="28"/>
  <c r="K222" i="28"/>
  <c r="J233" i="28"/>
  <c r="J88" i="28"/>
  <c r="M52" i="28"/>
  <c r="J84" i="28"/>
  <c r="L101" i="28"/>
  <c r="J44" i="28"/>
  <c r="M168" i="28"/>
  <c r="M82" i="28"/>
  <c r="J171" i="28"/>
  <c r="J234" i="28"/>
  <c r="L154" i="28"/>
  <c r="M213" i="28"/>
  <c r="J200" i="28"/>
  <c r="J218" i="28"/>
  <c r="J172" i="28"/>
  <c r="L164" i="28"/>
  <c r="M142" i="28"/>
  <c r="J76" i="28"/>
  <c r="J123" i="28"/>
  <c r="J109" i="28"/>
  <c r="J204" i="28"/>
  <c r="N153" i="28"/>
  <c r="N255" i="28"/>
  <c r="N125" i="28"/>
  <c r="N235" i="28"/>
  <c r="O224" i="28"/>
  <c r="O198" i="28"/>
  <c r="O247" i="28"/>
  <c r="O150" i="28"/>
  <c r="N88" i="28"/>
  <c r="O148" i="28"/>
  <c r="O74" i="28"/>
  <c r="N100" i="28"/>
  <c r="O178" i="28"/>
  <c r="N95" i="28"/>
  <c r="N217" i="28"/>
  <c r="O129" i="28"/>
  <c r="N90" i="28"/>
  <c r="O50" i="28"/>
  <c r="O99" i="28"/>
  <c r="N54" i="28"/>
  <c r="N43" i="28"/>
  <c r="J80" i="28"/>
  <c r="N147" i="28"/>
  <c r="N119" i="28"/>
  <c r="O190" i="28"/>
  <c r="N209" i="28"/>
  <c r="N248" i="28"/>
  <c r="O191" i="28"/>
  <c r="N105" i="28"/>
  <c r="O78" i="28"/>
  <c r="N98" i="28"/>
  <c r="J73" i="28"/>
  <c r="J199" i="28"/>
  <c r="O209" i="28"/>
  <c r="L198" i="28"/>
  <c r="M182" i="28"/>
  <c r="J86" i="28"/>
  <c r="O210" i="28"/>
  <c r="N127" i="28"/>
  <c r="K238" i="28"/>
  <c r="J222" i="28"/>
  <c r="J142" i="28"/>
  <c r="H214" i="1"/>
  <c r="L66" i="28"/>
  <c r="K13" i="29"/>
  <c r="L139" i="28"/>
  <c r="J118" i="28"/>
  <c r="G212" i="1" a="1"/>
  <c r="G212" i="1" s="1"/>
  <c r="H212" i="1" s="1"/>
  <c r="G199" i="1" a="1"/>
  <c r="G199" i="1" s="1"/>
  <c r="H199" i="1" s="1"/>
  <c r="K10" i="29"/>
  <c r="K7" i="29"/>
  <c r="G11" i="1" a="1"/>
  <c r="G11" i="1" s="1"/>
  <c r="H11" i="1" s="1"/>
  <c r="J104" i="28"/>
  <c r="L196" i="28"/>
  <c r="G54" i="1" a="1"/>
  <c r="G54" i="1" s="1"/>
  <c r="H54" i="1" s="1"/>
  <c r="M246" i="28"/>
  <c r="L42" i="28"/>
  <c r="G53" i="1" a="1"/>
  <c r="G53" i="1" s="1"/>
  <c r="H53" i="1" s="1"/>
  <c r="G62" i="1" a="1"/>
  <c r="G62" i="1" s="1"/>
  <c r="H62" i="1" s="1"/>
  <c r="G211" i="1" a="1"/>
  <c r="G211" i="1" s="1"/>
  <c r="G210" i="1" a="1"/>
  <c r="G210" i="1" s="1"/>
  <c r="G131" i="1" a="1"/>
  <c r="G131" i="1" s="1"/>
  <c r="H131" i="1" s="1"/>
  <c r="H219" i="1"/>
  <c r="G222" i="1" a="1"/>
  <c r="G222" i="1" s="1"/>
  <c r="G220" i="1" a="1"/>
  <c r="G220" i="1" s="1"/>
  <c r="G223" i="1" a="1"/>
  <c r="G223" i="1" s="1"/>
  <c r="F11" i="29"/>
  <c r="J11" i="29"/>
  <c r="G218" i="1" a="1"/>
  <c r="G218" i="1" s="1"/>
  <c r="J187" i="28"/>
  <c r="G217" i="1" a="1"/>
  <c r="G217" i="1" s="1"/>
  <c r="J259" i="28"/>
  <c r="G216" i="1" a="1"/>
  <c r="G216" i="1" s="1"/>
  <c r="J79" i="28"/>
  <c r="G206" i="1" a="1"/>
  <c r="G206" i="1" s="1"/>
  <c r="J145" i="28"/>
  <c r="G209" i="1" a="1"/>
  <c r="G209" i="1" s="1"/>
  <c r="J186" i="28"/>
  <c r="G207" i="1" a="1"/>
  <c r="G207" i="1" s="1"/>
  <c r="L60" i="28"/>
  <c r="G221" i="1" a="1"/>
  <c r="G221" i="1" s="1"/>
  <c r="G208" i="1" a="1"/>
  <c r="G208" i="1" s="1"/>
  <c r="J92" i="28"/>
  <c r="H205" i="1"/>
  <c r="G198" i="1" a="1"/>
  <c r="G198" i="1" s="1"/>
  <c r="L182" i="28"/>
  <c r="G196" i="1" a="1"/>
  <c r="G196" i="1" s="1"/>
  <c r="J137" i="28"/>
  <c r="G204" i="1" a="1"/>
  <c r="G204" i="1" s="1"/>
  <c r="J256" i="28"/>
  <c r="G197" i="1" a="1"/>
  <c r="G197" i="1" s="1"/>
  <c r="J100" i="28"/>
  <c r="G201" i="1" a="1"/>
  <c r="G201" i="1" s="1"/>
  <c r="J194" i="28"/>
  <c r="G200" i="1" a="1"/>
  <c r="G200" i="1" s="1"/>
  <c r="J255" i="28"/>
  <c r="G203" i="1" a="1"/>
  <c r="G203" i="1" s="1"/>
  <c r="L86" i="28"/>
  <c r="G202" i="1" a="1"/>
  <c r="G202" i="1" s="1"/>
  <c r="J87" i="28"/>
  <c r="G213" i="1" a="1"/>
  <c r="G213" i="1" s="1"/>
  <c r="G49" i="1" a="1"/>
  <c r="G49" i="1" s="1"/>
  <c r="H49" i="1" s="1"/>
  <c r="G51" i="1" a="1"/>
  <c r="G51" i="1" s="1"/>
  <c r="H51" i="1" s="1"/>
  <c r="G35" i="1" a="1"/>
  <c r="G35" i="1" s="1"/>
  <c r="H35" i="1" s="1"/>
  <c r="G56" i="1" a="1"/>
  <c r="G56" i="1" s="1"/>
  <c r="H56" i="1" s="1"/>
  <c r="L56" i="28"/>
  <c r="K172" i="28"/>
  <c r="K136" i="28"/>
  <c r="M80" i="28"/>
  <c r="G46" i="1" a="1"/>
  <c r="G46" i="1" s="1"/>
  <c r="H46" i="1" s="1"/>
  <c r="G78" i="1" a="1"/>
  <c r="G78" i="1" s="1"/>
  <c r="H78" i="1" s="1"/>
  <c r="G67" i="1" a="1"/>
  <c r="G67" i="1" s="1"/>
  <c r="H67" i="1" s="1"/>
  <c r="G122" i="1" a="1"/>
  <c r="G122" i="1" s="1"/>
  <c r="H122" i="1" s="1"/>
  <c r="G91" i="1" a="1"/>
  <c r="G91" i="1" s="1"/>
  <c r="H91" i="1" s="1"/>
  <c r="G45" i="1" a="1"/>
  <c r="G45" i="1" s="1"/>
  <c r="H45" i="1" s="1"/>
  <c r="J58" i="28"/>
  <c r="G14" i="1" a="1"/>
  <c r="G14" i="1" s="1"/>
  <c r="H14" i="1" s="1"/>
  <c r="G74" i="1" a="1"/>
  <c r="G74" i="1" s="1"/>
  <c r="H74" i="1" s="1"/>
  <c r="L111" i="28"/>
  <c r="G26" i="1" a="1"/>
  <c r="G26" i="1" s="1"/>
  <c r="G12" i="1" a="1"/>
  <c r="G12" i="1" s="1"/>
  <c r="H12" i="1" s="1"/>
  <c r="G60" i="1" a="1"/>
  <c r="G60" i="1" s="1"/>
  <c r="H60" i="1" s="1"/>
  <c r="K104" i="28"/>
  <c r="J13" i="29"/>
  <c r="G31" i="1" a="1"/>
  <c r="G31" i="1" s="1"/>
  <c r="H31" i="1" s="1"/>
  <c r="J10" i="29"/>
  <c r="J8" i="29"/>
  <c r="G57" i="1" a="1"/>
  <c r="G57" i="1" s="1"/>
  <c r="H57" i="1" s="1"/>
  <c r="K118" i="28"/>
  <c r="G83" i="1" a="1"/>
  <c r="G83" i="1" s="1"/>
  <c r="H83" i="1" s="1"/>
  <c r="J7" i="29"/>
  <c r="G69" i="1" a="1"/>
  <c r="G69" i="1" s="1"/>
  <c r="H69" i="1" s="1"/>
  <c r="M228" i="28"/>
  <c r="G96" i="1" a="1"/>
  <c r="G96" i="1" s="1"/>
  <c r="H96" i="1" s="1"/>
  <c r="K251" i="28"/>
  <c r="K233" i="28"/>
  <c r="K191" i="28"/>
  <c r="M230" i="28"/>
  <c r="L253" i="28"/>
  <c r="K42" i="28"/>
  <c r="L205" i="28"/>
  <c r="K190" i="28"/>
  <c r="M235" i="28"/>
  <c r="M70" i="28"/>
  <c r="L64" i="28"/>
  <c r="K219" i="28"/>
  <c r="K84" i="28"/>
  <c r="L206" i="28"/>
  <c r="K93" i="28"/>
  <c r="G11" i="29"/>
  <c r="K193" i="28"/>
  <c r="M59" i="28"/>
  <c r="L132" i="28"/>
  <c r="L116" i="28"/>
  <c r="L243" i="28"/>
  <c r="L209" i="28"/>
  <c r="K70" i="28"/>
  <c r="K131" i="28"/>
  <c r="M93" i="28"/>
  <c r="L158" i="28"/>
  <c r="K235" i="28"/>
  <c r="K207" i="28"/>
  <c r="L119" i="28"/>
  <c r="K205" i="28"/>
  <c r="K67" i="28"/>
  <c r="L240" i="28"/>
  <c r="K158" i="28"/>
  <c r="L114" i="28"/>
  <c r="L47" i="28"/>
  <c r="L225" i="28"/>
  <c r="K98" i="28"/>
  <c r="M127" i="28"/>
  <c r="K154" i="28"/>
  <c r="K244" i="28"/>
  <c r="K173" i="28"/>
  <c r="K94" i="28"/>
  <c r="L96" i="28"/>
  <c r="L102" i="28"/>
  <c r="L203" i="28"/>
  <c r="L174" i="28"/>
  <c r="L252" i="28"/>
  <c r="K210" i="28"/>
  <c r="M158" i="28"/>
  <c r="L178" i="28"/>
  <c r="K107" i="28"/>
  <c r="L191" i="28"/>
  <c r="L161" i="28"/>
  <c r="L190" i="28"/>
  <c r="K248" i="28"/>
  <c r="L144" i="28"/>
  <c r="K247" i="28"/>
  <c r="M66" i="28"/>
  <c r="M199" i="28"/>
  <c r="L210" i="28"/>
  <c r="L207" i="28"/>
  <c r="L94" i="28"/>
  <c r="L232" i="28"/>
  <c r="M116" i="28"/>
  <c r="M196" i="28"/>
  <c r="M43" i="28"/>
  <c r="L212" i="28"/>
  <c r="L246" i="28"/>
  <c r="L54" i="28"/>
  <c r="K216" i="28"/>
  <c r="M244" i="28"/>
  <c r="M76" i="28"/>
  <c r="M200" i="28"/>
  <c r="K192" i="28"/>
  <c r="K200" i="28"/>
  <c r="L179" i="28"/>
  <c r="K170" i="28"/>
  <c r="M107" i="28"/>
  <c r="L72" i="28"/>
  <c r="L244" i="28"/>
  <c r="K43" i="28"/>
  <c r="M176" i="28"/>
  <c r="M42" i="28"/>
  <c r="M210" i="28"/>
  <c r="K166" i="28"/>
  <c r="M132" i="28"/>
  <c r="M45" i="28"/>
  <c r="L95" i="28"/>
  <c r="K189" i="28"/>
  <c r="M117" i="28"/>
  <c r="L162" i="28"/>
  <c r="K226" i="28"/>
  <c r="K59" i="28"/>
  <c r="M162" i="28"/>
  <c r="K149" i="28"/>
  <c r="K109" i="28"/>
  <c r="L251" i="28"/>
  <c r="M225" i="28"/>
  <c r="L80" i="28"/>
  <c r="K68" i="28"/>
  <c r="L127" i="28"/>
  <c r="K55" i="28"/>
  <c r="M50" i="28"/>
  <c r="L117" i="28"/>
  <c r="L99" i="28"/>
  <c r="L233" i="28"/>
  <c r="M84" i="28"/>
  <c r="K160" i="28"/>
  <c r="M152" i="28"/>
  <c r="M96" i="28"/>
  <c r="M191" i="28"/>
  <c r="M77" i="28"/>
  <c r="L235" i="28"/>
  <c r="L216" i="28"/>
  <c r="L78" i="28"/>
  <c r="L59" i="28"/>
  <c r="L73" i="28"/>
  <c r="L173" i="28"/>
  <c r="M144" i="28"/>
  <c r="L104" i="28"/>
  <c r="M234" i="28"/>
  <c r="M143" i="28"/>
  <c r="K220" i="28"/>
  <c r="L133" i="28"/>
  <c r="K229" i="28"/>
  <c r="K73" i="28"/>
  <c r="K249" i="28"/>
  <c r="K139" i="28"/>
  <c r="K230" i="28"/>
  <c r="K113" i="28"/>
  <c r="K214" i="28"/>
  <c r="K96" i="28"/>
  <c r="K163" i="28"/>
  <c r="L77" i="28"/>
  <c r="K176" i="28"/>
  <c r="M208" i="28"/>
  <c r="L176" i="28"/>
  <c r="K97" i="28"/>
  <c r="M140" i="28"/>
  <c r="L217" i="28"/>
  <c r="L214" i="28"/>
  <c r="M195" i="28"/>
  <c r="M203" i="28"/>
  <c r="M247" i="28"/>
  <c r="K77" i="28"/>
  <c r="K183" i="28"/>
  <c r="K224" i="28"/>
  <c r="M214" i="28"/>
  <c r="K56" i="28"/>
  <c r="M189" i="28"/>
  <c r="K156" i="28"/>
  <c r="M181" i="28"/>
  <c r="L231" i="28"/>
  <c r="K62" i="28"/>
  <c r="L249" i="28"/>
  <c r="L85" i="28"/>
  <c r="L123" i="28"/>
  <c r="K153" i="28"/>
  <c r="L126" i="28"/>
  <c r="L188" i="28"/>
  <c r="L52" i="28"/>
  <c r="K117" i="28"/>
  <c r="L112" i="28"/>
  <c r="L163" i="28"/>
  <c r="L228" i="28"/>
  <c r="L208" i="28"/>
  <c r="L75" i="28"/>
  <c r="L89" i="28"/>
  <c r="K120" i="28"/>
  <c r="K152" i="28"/>
  <c r="K231" i="28"/>
  <c r="K110" i="28"/>
  <c r="K162" i="28"/>
  <c r="K239" i="28"/>
  <c r="L224" i="28"/>
  <c r="K85" i="28"/>
  <c r="M68" i="28"/>
  <c r="K140" i="28"/>
  <c r="L71" i="28"/>
  <c r="K225" i="28"/>
  <c r="L160" i="28"/>
  <c r="L58" i="28"/>
  <c r="M190" i="28"/>
  <c r="M90" i="28"/>
  <c r="M154" i="28"/>
  <c r="K66" i="28"/>
  <c r="M253" i="28"/>
  <c r="M72" i="28"/>
  <c r="L129" i="28"/>
  <c r="L156" i="28"/>
  <c r="L76" i="28"/>
  <c r="K195" i="28"/>
  <c r="K232" i="28"/>
  <c r="M160" i="28"/>
  <c r="L62" i="28"/>
  <c r="K213" i="28"/>
  <c r="M113" i="28"/>
  <c r="K143" i="28"/>
  <c r="M219" i="28"/>
  <c r="M206" i="28"/>
  <c r="K76" i="28"/>
  <c r="K50" i="28"/>
  <c r="L43" i="28"/>
  <c r="L65" i="28"/>
  <c r="M89" i="28"/>
  <c r="M62" i="28"/>
  <c r="L189" i="28"/>
  <c r="L142" i="28"/>
  <c r="L115" i="28"/>
  <c r="L165" i="28"/>
  <c r="L155" i="28"/>
  <c r="L237" i="28"/>
  <c r="M229" i="28"/>
  <c r="M48" i="28"/>
  <c r="K99" i="28"/>
  <c r="K105" i="28"/>
  <c r="M133" i="28"/>
  <c r="K64" i="28"/>
  <c r="K44" i="28"/>
  <c r="M99" i="28"/>
  <c r="L140" i="28"/>
  <c r="K242" i="28"/>
  <c r="M169" i="28"/>
  <c r="M109" i="28"/>
  <c r="K179" i="28"/>
  <c r="L150" i="28"/>
  <c r="L241" i="28"/>
  <c r="K164" i="28"/>
  <c r="M250" i="28"/>
  <c r="K102" i="28"/>
  <c r="K243" i="28"/>
  <c r="M216" i="28"/>
  <c r="K144" i="28"/>
  <c r="L236" i="28"/>
  <c r="L105" i="28"/>
  <c r="L258" i="28"/>
  <c r="K80" i="28"/>
  <c r="L84" i="28"/>
  <c r="M58" i="28"/>
  <c r="K237" i="28"/>
  <c r="J55" i="28"/>
  <c r="K252" i="28"/>
  <c r="L183" i="28"/>
  <c r="L238" i="28"/>
  <c r="J116" i="28"/>
  <c r="K151" i="28"/>
  <c r="L125" i="28"/>
  <c r="K177" i="28"/>
  <c r="M220" i="28"/>
  <c r="L220" i="28"/>
  <c r="K125" i="28"/>
  <c r="M151" i="28"/>
  <c r="L223" i="28"/>
  <c r="K223" i="28"/>
  <c r="M227" i="28"/>
  <c r="L211" i="28"/>
  <c r="K46" i="28"/>
  <c r="K53" i="28"/>
  <c r="M170" i="28"/>
  <c r="L170" i="28"/>
  <c r="M147" i="28"/>
  <c r="L227" i="28"/>
  <c r="L147" i="28"/>
  <c r="L88" i="28"/>
  <c r="K211" i="28"/>
  <c r="K227" i="28"/>
  <c r="K171" i="28"/>
  <c r="K116" i="28"/>
  <c r="L151" i="28"/>
  <c r="L171" i="28"/>
  <c r="L46" i="28"/>
  <c r="M119" i="28"/>
  <c r="M125" i="28"/>
  <c r="L177" i="28"/>
  <c r="M211" i="28"/>
  <c r="L68" i="28"/>
  <c r="G59" i="1" a="1"/>
  <c r="G59" i="1" s="1"/>
  <c r="H59" i="1" s="1"/>
  <c r="G68" i="1" a="1"/>
  <c r="G68" i="1" s="1"/>
  <c r="H68" i="1" s="1"/>
  <c r="G81" i="1" a="1"/>
  <c r="G81" i="1" s="1"/>
  <c r="G58" i="1" a="1"/>
  <c r="G58" i="1" s="1"/>
  <c r="H58" i="1" s="1"/>
  <c r="G116" i="1" a="1"/>
  <c r="G116" i="1" s="1"/>
  <c r="H116" i="1" s="1"/>
  <c r="G150" i="1" a="1"/>
  <c r="G150" i="1" s="1"/>
  <c r="H150" i="1" s="1"/>
  <c r="G147" i="1" a="1"/>
  <c r="G147" i="1" s="1"/>
  <c r="G171" i="1" a="1"/>
  <c r="G171" i="1" s="1"/>
  <c r="G63" i="1" a="1"/>
  <c r="G63" i="1" s="1"/>
  <c r="G139" i="1" a="1"/>
  <c r="G139" i="1" s="1"/>
  <c r="G76" i="1" a="1"/>
  <c r="G76" i="1" s="1"/>
  <c r="G89" i="1" a="1"/>
  <c r="G89" i="1" s="1"/>
  <c r="H89" i="1" s="1"/>
  <c r="G144" i="1" a="1"/>
  <c r="G144" i="1" s="1"/>
  <c r="G118" i="1" a="1"/>
  <c r="G118" i="1" s="1"/>
  <c r="G48" i="1" a="1"/>
  <c r="G48" i="1" s="1"/>
  <c r="G120" i="1" a="1"/>
  <c r="G120" i="1" s="1"/>
  <c r="H120" i="1" s="1"/>
  <c r="G71" i="1" a="1"/>
  <c r="G71" i="1" s="1"/>
  <c r="H71" i="1" s="1"/>
  <c r="G24" i="1" a="1"/>
  <c r="G24" i="1" s="1"/>
  <c r="G84" i="1" a="1"/>
  <c r="G84" i="1" s="1"/>
  <c r="G50" i="1" a="1"/>
  <c r="G50" i="1" s="1"/>
  <c r="G107" i="1" a="1"/>
  <c r="G107" i="1" s="1"/>
  <c r="H107" i="1" s="1"/>
  <c r="G165" i="1" a="1"/>
  <c r="G165" i="1" s="1"/>
  <c r="H165" i="1" s="1"/>
  <c r="G38" i="1" a="1"/>
  <c r="G38" i="1" s="1"/>
  <c r="G189" i="1" a="1"/>
  <c r="G189" i="1" s="1"/>
  <c r="G73" i="1" a="1"/>
  <c r="G73" i="1" s="1"/>
  <c r="H73" i="1" s="1"/>
  <c r="G128" i="1" a="1"/>
  <c r="G128" i="1" s="1"/>
  <c r="G80" i="1" a="1"/>
  <c r="G80" i="1" s="1"/>
  <c r="H80" i="1" s="1"/>
  <c r="G173" i="1" a="1"/>
  <c r="G173" i="1" s="1"/>
  <c r="G22" i="1" a="1"/>
  <c r="G22" i="1" s="1"/>
  <c r="G159" i="1" a="1"/>
  <c r="G159" i="1" s="1"/>
  <c r="H159" i="1" s="1"/>
  <c r="G95" i="1" a="1"/>
  <c r="G95" i="1" s="1"/>
  <c r="H95" i="1" s="1"/>
  <c r="G164" i="1" a="1"/>
  <c r="G164" i="1" s="1"/>
  <c r="G18" i="1" a="1"/>
  <c r="G18" i="1" s="1"/>
  <c r="G176" i="1" a="1"/>
  <c r="G176" i="1" s="1"/>
  <c r="G52" i="1" a="1"/>
  <c r="G52" i="1" s="1"/>
  <c r="H52" i="1" s="1"/>
  <c r="G133" i="1" a="1"/>
  <c r="G133" i="1" s="1"/>
  <c r="H133" i="1" s="1"/>
  <c r="G32" i="1" a="1"/>
  <c r="G32" i="1" s="1"/>
  <c r="H32" i="1" s="1"/>
  <c r="G47" i="1" a="1"/>
  <c r="G47" i="1" s="1"/>
  <c r="G123" i="1" a="1"/>
  <c r="G123" i="1" s="1"/>
  <c r="H123" i="1" s="1"/>
  <c r="G55" i="1" a="1"/>
  <c r="G55" i="1" s="1"/>
  <c r="G70" i="1" a="1"/>
  <c r="G70" i="1" s="1"/>
  <c r="G115" i="1" a="1"/>
  <c r="G115" i="1" s="1"/>
  <c r="H115" i="1" s="1"/>
  <c r="G155" i="1" a="1"/>
  <c r="G155" i="1" s="1"/>
  <c r="G28" i="1" a="1"/>
  <c r="G28" i="1" s="1"/>
  <c r="H28" i="1" s="1"/>
  <c r="G88" i="1" a="1"/>
  <c r="G88" i="1" s="1"/>
  <c r="G90" i="1" a="1"/>
  <c r="G90" i="1" s="1"/>
  <c r="G158" i="1" a="1"/>
  <c r="G158" i="1" s="1"/>
  <c r="H158" i="1" s="1"/>
  <c r="G61" i="1" a="1"/>
  <c r="G61" i="1" s="1"/>
  <c r="G105" i="1" a="1"/>
  <c r="G105" i="1" s="1"/>
  <c r="H105" i="1" s="1"/>
  <c r="G148" i="1" a="1"/>
  <c r="G148" i="1" s="1"/>
  <c r="H148" i="1" s="1"/>
  <c r="G146" i="1" a="1"/>
  <c r="G146" i="1" s="1"/>
  <c r="H146" i="1" s="1"/>
  <c r="G179" i="1" a="1"/>
  <c r="G179" i="1" s="1"/>
  <c r="H179" i="1" s="1"/>
  <c r="G25" i="1" a="1"/>
  <c r="G25" i="1" s="1"/>
  <c r="G136" i="1" a="1"/>
  <c r="G136" i="1" s="1"/>
  <c r="G40" i="1" a="1"/>
  <c r="G40" i="1" s="1"/>
  <c r="H40" i="1" s="1"/>
  <c r="G124" i="1" a="1"/>
  <c r="G124" i="1" s="1"/>
  <c r="G193" i="1" a="1"/>
  <c r="G193" i="1" s="1"/>
  <c r="G98" i="1" a="1"/>
  <c r="G98" i="1" s="1"/>
  <c r="H98" i="1" s="1"/>
  <c r="G33" i="1" a="1"/>
  <c r="G33" i="1" s="1"/>
  <c r="G75" i="1" a="1"/>
  <c r="G75" i="1" s="1"/>
  <c r="H75" i="1" s="1"/>
  <c r="G185" i="1" a="1"/>
  <c r="G185" i="1" s="1"/>
  <c r="G126" i="1" a="1"/>
  <c r="G126" i="1" s="1"/>
  <c r="H126" i="1" s="1"/>
  <c r="G170" i="1" a="1"/>
  <c r="G170" i="1" s="1"/>
  <c r="H170" i="1" s="1"/>
  <c r="G138" i="1" a="1"/>
  <c r="G138" i="1" s="1"/>
  <c r="H138" i="1" s="1"/>
  <c r="G121" i="1" a="1"/>
  <c r="G121" i="1" s="1"/>
  <c r="G17" i="1" a="1"/>
  <c r="G17" i="1" s="1"/>
  <c r="E53" i="29"/>
  <c r="G145" i="1" a="1"/>
  <c r="G145" i="1" s="1"/>
  <c r="H145" i="1" s="1"/>
  <c r="G92" i="1" a="1"/>
  <c r="G92" i="1" s="1"/>
  <c r="H92" i="1" s="1"/>
  <c r="G19" i="1" a="1"/>
  <c r="G19" i="1" s="1"/>
  <c r="H19" i="1" s="1"/>
  <c r="E62" i="29"/>
  <c r="G37" i="1" a="1"/>
  <c r="G37" i="1" s="1"/>
  <c r="G192" i="1" a="1"/>
  <c r="G192" i="1" s="1"/>
  <c r="G181" i="1" a="1"/>
  <c r="G181" i="1" s="1"/>
  <c r="H181" i="1" s="1"/>
  <c r="G184" i="1" a="1"/>
  <c r="G184" i="1" s="1"/>
  <c r="G129" i="1" a="1"/>
  <c r="G129" i="1" s="1"/>
  <c r="H129" i="1" s="1"/>
  <c r="G43" i="1" a="1"/>
  <c r="G43" i="1" s="1"/>
  <c r="G153" i="1" a="1"/>
  <c r="G153" i="1" s="1"/>
  <c r="H153" i="1" s="1"/>
  <c r="G186" i="1" a="1"/>
  <c r="G186" i="1" s="1"/>
  <c r="G151" i="1" a="1"/>
  <c r="G151" i="1" s="1"/>
  <c r="G240" i="28" s="1"/>
  <c r="I240" i="28" s="1"/>
  <c r="G104" i="1" a="1"/>
  <c r="G104" i="1" s="1"/>
  <c r="G161" i="1" a="1"/>
  <c r="G161" i="1" s="1"/>
  <c r="H161" i="1" s="1"/>
  <c r="G23" i="1" a="1"/>
  <c r="G23" i="1" s="1"/>
  <c r="G65" i="28" s="1"/>
  <c r="I65" i="28" s="1"/>
  <c r="G110" i="1" a="1"/>
  <c r="G110" i="1" s="1"/>
  <c r="H110" i="1" s="1"/>
  <c r="G65" i="1" a="1"/>
  <c r="G65" i="1" s="1"/>
  <c r="G143" i="1" a="1"/>
  <c r="G143" i="1" s="1"/>
  <c r="G130" i="1" a="1"/>
  <c r="G130" i="1" s="1"/>
  <c r="G149" i="1" a="1"/>
  <c r="G149" i="1" s="1"/>
  <c r="G15" i="1" a="1"/>
  <c r="G15" i="1" s="1"/>
  <c r="G44" i="1" a="1"/>
  <c r="G44" i="1" s="1"/>
  <c r="G87" i="1" a="1"/>
  <c r="G87" i="1" s="1"/>
  <c r="G93" i="1" a="1"/>
  <c r="G93" i="1" s="1"/>
  <c r="H93" i="1" s="1"/>
  <c r="I13" i="29"/>
  <c r="G190" i="1" a="1"/>
  <c r="G190" i="1" s="1"/>
  <c r="H190" i="1" s="1"/>
  <c r="G94" i="1" a="1"/>
  <c r="G94" i="1" s="1"/>
  <c r="G162" i="1" a="1"/>
  <c r="G162" i="1" s="1"/>
  <c r="G163" i="1" a="1"/>
  <c r="G163" i="1" s="1"/>
  <c r="H163" i="1" s="1"/>
  <c r="G99" i="1" a="1"/>
  <c r="G99" i="1" s="1"/>
  <c r="G100" i="1" a="1"/>
  <c r="G100" i="1" s="1"/>
  <c r="H100" i="1" s="1"/>
  <c r="G82" i="1" a="1"/>
  <c r="G82" i="1" s="1"/>
  <c r="G111" i="1" a="1"/>
  <c r="G111" i="1" s="1"/>
  <c r="H111" i="1" s="1"/>
  <c r="G119" i="1" a="1"/>
  <c r="G119" i="1" s="1"/>
  <c r="H119" i="1" s="1"/>
  <c r="G21" i="1" a="1"/>
  <c r="G21" i="1" s="1"/>
  <c r="G177" i="1" a="1"/>
  <c r="G177" i="1" s="1"/>
  <c r="H177" i="1" s="1"/>
  <c r="G103" i="1" a="1"/>
  <c r="G103" i="1" s="1"/>
  <c r="G160" i="1" a="1"/>
  <c r="G160" i="1" s="1"/>
  <c r="G242" i="28" s="1"/>
  <c r="I242" i="28" s="1"/>
  <c r="G194" i="1" a="1"/>
  <c r="G194" i="1" s="1"/>
  <c r="H194" i="1" s="1"/>
  <c r="G72" i="1" a="1"/>
  <c r="G72" i="1" s="1"/>
  <c r="H72" i="1" s="1"/>
  <c r="G117" i="1" a="1"/>
  <c r="G117" i="1" s="1"/>
  <c r="H117" i="1" s="1"/>
  <c r="G29" i="1" a="1"/>
  <c r="G29" i="1" s="1"/>
  <c r="G138" i="28" s="1"/>
  <c r="I138" i="28" s="1"/>
  <c r="G152" i="1" a="1"/>
  <c r="G152" i="1" s="1"/>
  <c r="H152" i="1" s="1"/>
  <c r="G30" i="1" a="1"/>
  <c r="G30" i="1" s="1"/>
  <c r="H30" i="1" s="1"/>
  <c r="G135" i="1" a="1"/>
  <c r="G135" i="1" s="1"/>
  <c r="G39" i="1" a="1"/>
  <c r="G39" i="1" s="1"/>
  <c r="H39" i="1" s="1"/>
  <c r="G113" i="1" a="1"/>
  <c r="G113" i="1" s="1"/>
  <c r="H113" i="1" s="1"/>
  <c r="G41" i="1" a="1"/>
  <c r="G41" i="1" s="1"/>
  <c r="G175" i="1" a="1"/>
  <c r="G175" i="1" s="1"/>
  <c r="G85" i="1" a="1"/>
  <c r="G85" i="1" s="1"/>
  <c r="G97" i="1" a="1"/>
  <c r="G97" i="1" s="1"/>
  <c r="G167" i="1" a="1"/>
  <c r="G167" i="1" s="1"/>
  <c r="G127" i="1" a="1"/>
  <c r="G127" i="1" s="1"/>
  <c r="G137" i="1" a="1"/>
  <c r="G137" i="1" s="1"/>
  <c r="H11" i="29"/>
  <c r="G172" i="1" a="1"/>
  <c r="G172" i="1" s="1"/>
  <c r="G36" i="1" a="1"/>
  <c r="G36" i="1" s="1"/>
  <c r="H36" i="1" s="1"/>
  <c r="G154" i="1" a="1"/>
  <c r="G154" i="1" s="1"/>
  <c r="G20" i="1" a="1"/>
  <c r="G20" i="1" s="1"/>
  <c r="G254" i="28" s="1"/>
  <c r="I254" i="28" s="1"/>
  <c r="G112" i="1" a="1"/>
  <c r="G112" i="1" s="1"/>
  <c r="H112" i="1" s="1"/>
  <c r="G66" i="1" a="1"/>
  <c r="G66" i="1" s="1"/>
  <c r="H66" i="1" s="1"/>
  <c r="G42" i="1" a="1"/>
  <c r="G42" i="1" s="1"/>
  <c r="H42" i="1" s="1"/>
  <c r="G141" i="1" a="1"/>
  <c r="G141" i="1" s="1"/>
  <c r="G191" i="1" a="1"/>
  <c r="G191" i="1" s="1"/>
  <c r="G168" i="1" a="1"/>
  <c r="G168" i="1" s="1"/>
  <c r="G218" i="28" s="1"/>
  <c r="I218" i="28" s="1"/>
  <c r="G106" i="1" a="1"/>
  <c r="G106" i="1" s="1"/>
  <c r="H106" i="1" s="1"/>
  <c r="I8" i="29"/>
  <c r="G187" i="1" a="1"/>
  <c r="G187" i="1" s="1"/>
  <c r="G109" i="1" a="1"/>
  <c r="G109" i="1" s="1"/>
  <c r="G183" i="1" a="1"/>
  <c r="G183" i="1" s="1"/>
  <c r="H183" i="1" s="1"/>
  <c r="G174" i="1" a="1"/>
  <c r="G174" i="1" s="1"/>
  <c r="G114" i="1" a="1"/>
  <c r="G114" i="1" s="1"/>
  <c r="G77" i="1" a="1"/>
  <c r="G77" i="1" s="1"/>
  <c r="G101" i="1" a="1"/>
  <c r="G101" i="1" s="1"/>
  <c r="I7" i="29"/>
  <c r="G140" i="1" a="1"/>
  <c r="G140" i="1" s="1"/>
  <c r="G182" i="1" a="1"/>
  <c r="G182" i="1" s="1"/>
  <c r="G156" i="1" a="1"/>
  <c r="G156" i="1" s="1"/>
  <c r="H156" i="1" s="1"/>
  <c r="H10" i="29"/>
  <c r="G142" i="1" a="1"/>
  <c r="G142" i="1" s="1"/>
  <c r="G184" i="28" s="1"/>
  <c r="I184" i="28" s="1"/>
  <c r="H13" i="29"/>
  <c r="G10" i="29"/>
  <c r="G79" i="1" a="1"/>
  <c r="G79" i="1" s="1"/>
  <c r="G108" i="1" a="1"/>
  <c r="G108" i="1" s="1"/>
  <c r="G110" i="28" s="1"/>
  <c r="I110" i="28" s="1"/>
  <c r="G178" i="1" a="1"/>
  <c r="G178" i="1" s="1"/>
  <c r="H178" i="1" s="1"/>
  <c r="G169" i="1" a="1"/>
  <c r="G169" i="1" s="1"/>
  <c r="G245" i="28" s="1"/>
  <c r="I245" i="28" s="1"/>
  <c r="G132" i="1" a="1"/>
  <c r="G132" i="1" s="1"/>
  <c r="H132" i="1" s="1"/>
  <c r="G195" i="1" a="1"/>
  <c r="G195" i="1" s="1"/>
  <c r="H195" i="1" s="1"/>
  <c r="G157" i="1" a="1"/>
  <c r="G157" i="1" s="1"/>
  <c r="G27" i="1" a="1"/>
  <c r="G27" i="1" s="1"/>
  <c r="H27" i="1" s="1"/>
  <c r="G102" i="1" a="1"/>
  <c r="G102" i="1" s="1"/>
  <c r="H102" i="1" s="1"/>
  <c r="I11" i="29"/>
  <c r="G125" i="1" a="1"/>
  <c r="G125" i="1" s="1"/>
  <c r="H125" i="1" s="1"/>
  <c r="G180" i="1" a="1"/>
  <c r="G180" i="1" s="1"/>
  <c r="H180" i="1" s="1"/>
  <c r="G13" i="29"/>
  <c r="G7" i="29"/>
  <c r="G64" i="1" a="1"/>
  <c r="G64" i="1" s="1"/>
  <c r="G188" i="1" a="1"/>
  <c r="G188" i="1" s="1"/>
  <c r="H188" i="1" s="1"/>
  <c r="G8" i="29"/>
  <c r="G16" i="1" a="1"/>
  <c r="G16" i="1" s="1"/>
  <c r="H7" i="29"/>
  <c r="G134" i="1" a="1"/>
  <c r="G134" i="1" s="1"/>
  <c r="H8" i="29"/>
  <c r="O69" i="28"/>
  <c r="O66" i="28"/>
  <c r="O98" i="28"/>
  <c r="E59" i="29"/>
  <c r="E61" i="29"/>
  <c r="E52" i="29"/>
  <c r="E41" i="29"/>
  <c r="E58" i="29"/>
  <c r="G86" i="1" a="1"/>
  <c r="G86" i="1" s="1"/>
  <c r="E49" i="29"/>
  <c r="E43" i="29"/>
  <c r="O85" i="28"/>
  <c r="G166" i="1" a="1"/>
  <c r="G166" i="1" s="1"/>
  <c r="F7" i="29"/>
  <c r="G13" i="1" a="1"/>
  <c r="G13" i="1" s="1"/>
  <c r="G128" i="28" s="1"/>
  <c r="I128" i="28" s="1"/>
  <c r="K9" i="1"/>
  <c r="E40" i="29"/>
  <c r="E31" i="29"/>
  <c r="F10" i="29"/>
  <c r="G9" i="1" a="1"/>
  <c r="G9" i="1" s="1"/>
  <c r="F8" i="29"/>
  <c r="G8" i="1" a="1"/>
  <c r="G8" i="1" s="1"/>
  <c r="E37" i="29"/>
  <c r="O168" i="28"/>
  <c r="K11" i="29"/>
  <c r="E38" i="29"/>
  <c r="E29" i="29"/>
  <c r="K8" i="1"/>
  <c r="K8" i="29"/>
  <c r="E32" i="29"/>
  <c r="E55" i="29"/>
  <c r="M53" i="28"/>
  <c r="I10" i="29"/>
  <c r="E28" i="29"/>
  <c r="F13" i="29"/>
  <c r="G7" i="1" a="1"/>
  <c r="G7" i="1" s="1"/>
  <c r="E50" i="29"/>
  <c r="E34" i="29"/>
  <c r="G10" i="1" a="1"/>
  <c r="G10" i="1" s="1"/>
  <c r="G146" i="28" s="1"/>
  <c r="I146" i="28" s="1"/>
  <c r="E64" i="29"/>
  <c r="G34" i="1" a="1"/>
  <c r="G34" i="1" s="1"/>
  <c r="F62" i="29"/>
  <c r="J201" i="28"/>
  <c r="J257" i="28"/>
  <c r="J180" i="28"/>
  <c r="R6" i="1"/>
  <c r="J108" i="28"/>
  <c r="G69" i="28" l="1"/>
  <c r="I69" i="28" s="1"/>
  <c r="G247" i="28"/>
  <c r="I247" i="28" s="1"/>
  <c r="H103" i="28"/>
  <c r="G225" i="28"/>
  <c r="I225" i="28" s="1"/>
  <c r="G157" i="28"/>
  <c r="I157" i="28" s="1"/>
  <c r="G204" i="28"/>
  <c r="I204" i="28" s="1"/>
  <c r="G248" i="28"/>
  <c r="I248" i="28" s="1"/>
  <c r="G234" i="28"/>
  <c r="I234" i="28" s="1"/>
  <c r="G148" i="28"/>
  <c r="I148" i="28" s="1"/>
  <c r="G101" i="28"/>
  <c r="I101" i="28" s="1"/>
  <c r="G120" i="28"/>
  <c r="I120" i="28" s="1"/>
  <c r="G81" i="28"/>
  <c r="I81" i="28" s="1"/>
  <c r="G83" i="28"/>
  <c r="I83" i="28" s="1"/>
  <c r="G135" i="28"/>
  <c r="I135" i="28" s="1"/>
  <c r="G134" i="28"/>
  <c r="I134" i="28" s="1"/>
  <c r="G57" i="28"/>
  <c r="I57" i="28" s="1"/>
  <c r="G198" i="28"/>
  <c r="I198" i="28" s="1"/>
  <c r="G91" i="28"/>
  <c r="I91" i="28" s="1"/>
  <c r="G167" i="28"/>
  <c r="I167" i="28" s="1"/>
  <c r="G171" i="28"/>
  <c r="I171" i="28" s="1"/>
  <c r="G172" i="28"/>
  <c r="I172" i="28" s="1"/>
  <c r="H211" i="1"/>
  <c r="H210" i="1"/>
  <c r="H223" i="1"/>
  <c r="H222" i="1"/>
  <c r="H221" i="1"/>
  <c r="H220" i="1"/>
  <c r="H216" i="1"/>
  <c r="G79" i="28"/>
  <c r="I79" i="28" s="1"/>
  <c r="H217" i="1"/>
  <c r="G259" i="28"/>
  <c r="I259" i="28" s="1"/>
  <c r="H213" i="1"/>
  <c r="G74" i="28"/>
  <c r="I74" i="28" s="1"/>
  <c r="H218" i="1"/>
  <c r="G187" i="28"/>
  <c r="I187" i="28" s="1"/>
  <c r="H208" i="1"/>
  <c r="G92" i="28"/>
  <c r="I92" i="28" s="1"/>
  <c r="H209" i="1"/>
  <c r="G186" i="28"/>
  <c r="I186" i="28" s="1"/>
  <c r="H207" i="1"/>
  <c r="G60" i="28"/>
  <c r="I60" i="28" s="1"/>
  <c r="H206" i="1"/>
  <c r="G145" i="28"/>
  <c r="I145" i="28" s="1"/>
  <c r="H202" i="1"/>
  <c r="H87" i="28" s="1"/>
  <c r="G87" i="28"/>
  <c r="I87" i="28" s="1"/>
  <c r="H200" i="1"/>
  <c r="G255" i="28"/>
  <c r="I255" i="28" s="1"/>
  <c r="H197" i="1"/>
  <c r="H100" i="28" s="1"/>
  <c r="G100" i="28"/>
  <c r="I100" i="28" s="1"/>
  <c r="H196" i="1"/>
  <c r="G137" i="28"/>
  <c r="I137" i="28" s="1"/>
  <c r="H203" i="1"/>
  <c r="G86" i="28"/>
  <c r="I86" i="28" s="1"/>
  <c r="H201" i="1"/>
  <c r="H194" i="28" s="1"/>
  <c r="G194" i="28"/>
  <c r="I194" i="28" s="1"/>
  <c r="H204" i="1"/>
  <c r="G256" i="28"/>
  <c r="I256" i="28" s="1"/>
  <c r="H198" i="1"/>
  <c r="H182" i="28" s="1"/>
  <c r="G182" i="28"/>
  <c r="I182" i="28" s="1"/>
  <c r="G151" i="28"/>
  <c r="I151" i="28" s="1"/>
  <c r="H26" i="1"/>
  <c r="G56" i="28"/>
  <c r="I56" i="28" s="1"/>
  <c r="G62" i="28"/>
  <c r="I62" i="28" s="1"/>
  <c r="G52" i="28"/>
  <c r="I52" i="28" s="1"/>
  <c r="G164" i="28"/>
  <c r="I164" i="28" s="1"/>
  <c r="G213" i="28"/>
  <c r="I213" i="28" s="1"/>
  <c r="G209" i="28"/>
  <c r="I209" i="28" s="1"/>
  <c r="G150" i="28"/>
  <c r="I150" i="28" s="1"/>
  <c r="H224" i="28"/>
  <c r="G188" i="28"/>
  <c r="I188" i="28" s="1"/>
  <c r="G129" i="28"/>
  <c r="I129" i="28" s="1"/>
  <c r="G111" i="28"/>
  <c r="I111" i="28" s="1"/>
  <c r="G58" i="28"/>
  <c r="I58" i="28" s="1"/>
  <c r="G224" i="28"/>
  <c r="I224" i="28" s="1"/>
  <c r="G114" i="28"/>
  <c r="I114" i="28" s="1"/>
  <c r="G205" i="28"/>
  <c r="I205" i="28" s="1"/>
  <c r="G76" i="28"/>
  <c r="I76" i="28" s="1"/>
  <c r="G143" i="28"/>
  <c r="I143" i="28" s="1"/>
  <c r="G246" i="28"/>
  <c r="I246" i="28" s="1"/>
  <c r="G54" i="28"/>
  <c r="I54" i="28" s="1"/>
  <c r="G176" i="28"/>
  <c r="I176" i="28" s="1"/>
  <c r="G140" i="28"/>
  <c r="I140" i="28" s="1"/>
  <c r="G47" i="28"/>
  <c r="I47" i="28" s="1"/>
  <c r="G82" i="28"/>
  <c r="I82" i="28" s="1"/>
  <c r="H206" i="28"/>
  <c r="G243" i="28"/>
  <c r="I243" i="28" s="1"/>
  <c r="G89" i="28"/>
  <c r="I89" i="28" s="1"/>
  <c r="G93" i="28"/>
  <c r="I93" i="28" s="1"/>
  <c r="G149" i="28"/>
  <c r="I149" i="28" s="1"/>
  <c r="G98" i="28"/>
  <c r="I98" i="28" s="1"/>
  <c r="G196" i="28"/>
  <c r="I196" i="28" s="1"/>
  <c r="G235" i="28"/>
  <c r="I235" i="28" s="1"/>
  <c r="G132" i="28"/>
  <c r="I132" i="28" s="1"/>
  <c r="G183" i="28"/>
  <c r="I183" i="28" s="1"/>
  <c r="G123" i="28"/>
  <c r="I123" i="28" s="1"/>
  <c r="G169" i="28"/>
  <c r="I169" i="28" s="1"/>
  <c r="G221" i="28"/>
  <c r="I221" i="28" s="1"/>
  <c r="G80" i="28"/>
  <c r="I80" i="28" s="1"/>
  <c r="G231" i="28"/>
  <c r="I231" i="28" s="1"/>
  <c r="G191" i="28"/>
  <c r="I191" i="28" s="1"/>
  <c r="G49" i="28"/>
  <c r="I49" i="28" s="1"/>
  <c r="G44" i="28"/>
  <c r="H239" i="28"/>
  <c r="G258" i="28"/>
  <c r="I258" i="28" s="1"/>
  <c r="G238" i="28"/>
  <c r="I238" i="28" s="1"/>
  <c r="G67" i="28"/>
  <c r="I67" i="28" s="1"/>
  <c r="G70" i="28"/>
  <c r="I70" i="28" s="1"/>
  <c r="G251" i="28"/>
  <c r="I251" i="28" s="1"/>
  <c r="G64" i="28"/>
  <c r="I64" i="28" s="1"/>
  <c r="G230" i="28"/>
  <c r="I230" i="28" s="1"/>
  <c r="G144" i="28"/>
  <c r="I144" i="28" s="1"/>
  <c r="G163" i="28"/>
  <c r="I163" i="28" s="1"/>
  <c r="G133" i="28"/>
  <c r="I133" i="28" s="1"/>
  <c r="G71" i="28"/>
  <c r="I71" i="28" s="1"/>
  <c r="G214" i="28"/>
  <c r="I214" i="28" s="1"/>
  <c r="G136" i="28"/>
  <c r="I136" i="28" s="1"/>
  <c r="G99" i="28"/>
  <c r="I99" i="28" s="1"/>
  <c r="G185" i="28"/>
  <c r="I185" i="28" s="1"/>
  <c r="G250" i="28"/>
  <c r="I250" i="28" s="1"/>
  <c r="G232" i="28"/>
  <c r="I232" i="28" s="1"/>
  <c r="G96" i="28"/>
  <c r="I96" i="28" s="1"/>
  <c r="G73" i="28"/>
  <c r="I73" i="28" s="1"/>
  <c r="G178" i="28"/>
  <c r="I178" i="28" s="1"/>
  <c r="G173" i="28"/>
  <c r="I173" i="28" s="1"/>
  <c r="G156" i="28"/>
  <c r="I156" i="28" s="1"/>
  <c r="G195" i="28"/>
  <c r="I195" i="28" s="1"/>
  <c r="G192" i="28"/>
  <c r="I192" i="28" s="1"/>
  <c r="G170" i="28"/>
  <c r="I170" i="28" s="1"/>
  <c r="G203" i="28"/>
  <c r="I203" i="28" s="1"/>
  <c r="G160" i="28"/>
  <c r="I160" i="28" s="1"/>
  <c r="G241" i="28"/>
  <c r="I241" i="28" s="1"/>
  <c r="G179" i="28"/>
  <c r="I179" i="28" s="1"/>
  <c r="G48" i="28"/>
  <c r="I48" i="28" s="1"/>
  <c r="H231" i="28"/>
  <c r="G95" i="28"/>
  <c r="I95" i="28" s="1"/>
  <c r="G233" i="28"/>
  <c r="I233" i="28" s="1"/>
  <c r="G226" i="28"/>
  <c r="I226" i="28" s="1"/>
  <c r="G94" i="28"/>
  <c r="I94" i="28" s="1"/>
  <c r="G50" i="28"/>
  <c r="I50" i="28" s="1"/>
  <c r="G45" i="28"/>
  <c r="I45" i="28" s="1"/>
  <c r="G112" i="28"/>
  <c r="I112" i="28" s="1"/>
  <c r="G208" i="28"/>
  <c r="I208" i="28" s="1"/>
  <c r="G229" i="28"/>
  <c r="I229" i="28" s="1"/>
  <c r="G181" i="28"/>
  <c r="I181" i="28" s="1"/>
  <c r="H217" i="28"/>
  <c r="G77" i="28"/>
  <c r="I77" i="28" s="1"/>
  <c r="G72" i="28"/>
  <c r="I72" i="28" s="1"/>
  <c r="G220" i="28"/>
  <c r="I220" i="28" s="1"/>
  <c r="G125" i="28"/>
  <c r="I125" i="28" s="1"/>
  <c r="G68" i="28"/>
  <c r="I68" i="28" s="1"/>
  <c r="G223" i="28"/>
  <c r="I223" i="28" s="1"/>
  <c r="G116" i="28"/>
  <c r="I116" i="28" s="1"/>
  <c r="G142" i="28"/>
  <c r="I142" i="28" s="1"/>
  <c r="G227" i="28"/>
  <c r="I227" i="28" s="1"/>
  <c r="G211" i="28"/>
  <c r="I211" i="28" s="1"/>
  <c r="G53" i="28"/>
  <c r="I53" i="28" s="1"/>
  <c r="G106" i="28"/>
  <c r="I106" i="28" s="1"/>
  <c r="H76" i="1"/>
  <c r="H83" i="28" s="1"/>
  <c r="G115" i="28"/>
  <c r="I115" i="28" s="1"/>
  <c r="G162" i="28"/>
  <c r="I162" i="28" s="1"/>
  <c r="H118" i="1"/>
  <c r="H167" i="1"/>
  <c r="H81" i="1"/>
  <c r="G217" i="28"/>
  <c r="I217" i="28" s="1"/>
  <c r="H24" i="1"/>
  <c r="H75" i="28" s="1"/>
  <c r="G139" i="28"/>
  <c r="I139" i="28" s="1"/>
  <c r="H50" i="1"/>
  <c r="H165" i="28" s="1"/>
  <c r="H48" i="1"/>
  <c r="H147" i="1"/>
  <c r="H171" i="1"/>
  <c r="H172" i="28" s="1"/>
  <c r="G237" i="28"/>
  <c r="I237" i="28" s="1"/>
  <c r="H189" i="1"/>
  <c r="H144" i="1"/>
  <c r="G216" i="28"/>
  <c r="I216" i="28" s="1"/>
  <c r="H63" i="1"/>
  <c r="H139" i="1"/>
  <c r="H173" i="1"/>
  <c r="H76" i="28" s="1"/>
  <c r="G154" i="28"/>
  <c r="I154" i="28" s="1"/>
  <c r="G78" i="28"/>
  <c r="I78" i="28" s="1"/>
  <c r="H84" i="1"/>
  <c r="H141" i="28" s="1"/>
  <c r="G239" i="28"/>
  <c r="I239" i="28" s="1"/>
  <c r="G103" i="28"/>
  <c r="I103" i="28" s="1"/>
  <c r="H18" i="1"/>
  <c r="H149" i="28" s="1"/>
  <c r="G244" i="28"/>
  <c r="I244" i="28" s="1"/>
  <c r="H164" i="1"/>
  <c r="H73" i="28" s="1"/>
  <c r="H38" i="1"/>
  <c r="H128" i="1"/>
  <c r="G97" i="28"/>
  <c r="I97" i="28" s="1"/>
  <c r="G228" i="28"/>
  <c r="I228" i="28" s="1"/>
  <c r="G118" i="28"/>
  <c r="I118" i="28" s="1"/>
  <c r="G212" i="28"/>
  <c r="I212" i="28" s="1"/>
  <c r="H155" i="1"/>
  <c r="H22" i="1"/>
  <c r="G46" i="28"/>
  <c r="I46" i="28" s="1"/>
  <c r="H176" i="1"/>
  <c r="H248" i="28" s="1"/>
  <c r="G104" i="28"/>
  <c r="I104" i="28" s="1"/>
  <c r="G109" i="28"/>
  <c r="I109" i="28" s="1"/>
  <c r="H55" i="1"/>
  <c r="H61" i="1"/>
  <c r="G161" i="28"/>
  <c r="I161" i="28" s="1"/>
  <c r="G155" i="28"/>
  <c r="I155" i="28" s="1"/>
  <c r="H87" i="1"/>
  <c r="H37" i="1"/>
  <c r="H149" i="1"/>
  <c r="G105" i="28"/>
  <c r="I105" i="28" s="1"/>
  <c r="H90" i="1"/>
  <c r="H47" i="1"/>
  <c r="H70" i="1"/>
  <c r="H258" i="28" s="1"/>
  <c r="G210" i="28"/>
  <c r="I210" i="28" s="1"/>
  <c r="H88" i="1"/>
  <c r="G113" i="28"/>
  <c r="I113" i="28" s="1"/>
  <c r="H124" i="1"/>
  <c r="H66" i="28" s="1"/>
  <c r="H185" i="1"/>
  <c r="G117" i="28"/>
  <c r="I117" i="28" s="1"/>
  <c r="H193" i="1"/>
  <c r="H144" i="28" s="1"/>
  <c r="G189" i="28"/>
  <c r="I189" i="28" s="1"/>
  <c r="H15" i="1"/>
  <c r="H121" i="1"/>
  <c r="H162" i="1"/>
  <c r="H243" i="28" s="1"/>
  <c r="G102" i="28"/>
  <c r="I102" i="28" s="1"/>
  <c r="G90" i="28"/>
  <c r="I90" i="28" s="1"/>
  <c r="H136" i="1"/>
  <c r="H25" i="1"/>
  <c r="H82" i="1"/>
  <c r="G252" i="28"/>
  <c r="I252" i="28" s="1"/>
  <c r="H41" i="1"/>
  <c r="H111" i="28" s="1"/>
  <c r="G199" i="28"/>
  <c r="I199" i="28" s="1"/>
  <c r="H151" i="1"/>
  <c r="H240" i="28" s="1"/>
  <c r="G165" i="28"/>
  <c r="I165" i="28" s="1"/>
  <c r="G75" i="28"/>
  <c r="I75" i="28" s="1"/>
  <c r="G88" i="28"/>
  <c r="I88" i="28" s="1"/>
  <c r="G141" i="28"/>
  <c r="I141" i="28" s="1"/>
  <c r="G43" i="28"/>
  <c r="I43" i="28" s="1"/>
  <c r="H160" i="1"/>
  <c r="H72" i="28" s="1"/>
  <c r="H33" i="1"/>
  <c r="H160" i="28" s="1"/>
  <c r="H85" i="1"/>
  <c r="H99" i="1"/>
  <c r="H17" i="1"/>
  <c r="H203" i="28" s="1"/>
  <c r="G66" i="28"/>
  <c r="I66" i="28" s="1"/>
  <c r="G236" i="28"/>
  <c r="I236" i="28" s="1"/>
  <c r="G119" i="28"/>
  <c r="I119" i="28" s="1"/>
  <c r="H44" i="1"/>
  <c r="H143" i="1"/>
  <c r="G55" i="28"/>
  <c r="I55" i="28" s="1"/>
  <c r="G249" i="28"/>
  <c r="I249" i="28" s="1"/>
  <c r="H192" i="1"/>
  <c r="G222" i="28"/>
  <c r="I222" i="28" s="1"/>
  <c r="H43" i="1"/>
  <c r="G152" i="28"/>
  <c r="I152" i="28" s="1"/>
  <c r="G177" i="28"/>
  <c r="I177" i="28" s="1"/>
  <c r="G126" i="28"/>
  <c r="I126" i="28" s="1"/>
  <c r="H65" i="1"/>
  <c r="G84" i="28"/>
  <c r="I84" i="28" s="1"/>
  <c r="G42" i="28"/>
  <c r="I42" i="28" s="1"/>
  <c r="G153" i="28"/>
  <c r="I153" i="28" s="1"/>
  <c r="H186" i="1"/>
  <c r="H113" i="28" s="1"/>
  <c r="G219" i="28"/>
  <c r="I219" i="28" s="1"/>
  <c r="G59" i="28"/>
  <c r="I59" i="28" s="1"/>
  <c r="H154" i="1"/>
  <c r="H137" i="1"/>
  <c r="G166" i="28"/>
  <c r="I166" i="28" s="1"/>
  <c r="G253" i="28"/>
  <c r="I253" i="28" s="1"/>
  <c r="G200" i="28"/>
  <c r="I200" i="28" s="1"/>
  <c r="H104" i="1"/>
  <c r="G147" i="28"/>
  <c r="I147" i="28" s="1"/>
  <c r="H130" i="1"/>
  <c r="H101" i="1"/>
  <c r="H64" i="1"/>
  <c r="H23" i="1"/>
  <c r="H184" i="1"/>
  <c r="H157" i="28" s="1"/>
  <c r="H21" i="1"/>
  <c r="H97" i="1"/>
  <c r="H94" i="1"/>
  <c r="H225" i="28" s="1"/>
  <c r="H103" i="1"/>
  <c r="H189" i="28" s="1"/>
  <c r="H135" i="1"/>
  <c r="H175" i="1"/>
  <c r="H127" i="1"/>
  <c r="H90" i="28" s="1"/>
  <c r="G127" i="28"/>
  <c r="I127" i="28" s="1"/>
  <c r="H141" i="1"/>
  <c r="H140" i="28" s="1"/>
  <c r="H169" i="1"/>
  <c r="H245" i="28" s="1"/>
  <c r="G107" i="28"/>
  <c r="I107" i="28" s="1"/>
  <c r="H174" i="1"/>
  <c r="H157" i="1"/>
  <c r="H199" i="28" s="1"/>
  <c r="G206" i="28"/>
  <c r="I206" i="28" s="1"/>
  <c r="H182" i="1"/>
  <c r="H29" i="1"/>
  <c r="H138" i="28" s="1"/>
  <c r="H142" i="1"/>
  <c r="H184" i="28" s="1"/>
  <c r="H77" i="1"/>
  <c r="G215" i="28"/>
  <c r="I215" i="28" s="1"/>
  <c r="H79" i="1"/>
  <c r="H134" i="1"/>
  <c r="H47" i="28" s="1"/>
  <c r="H172" i="1"/>
  <c r="H183" i="28" s="1"/>
  <c r="G207" i="28"/>
  <c r="I207" i="28" s="1"/>
  <c r="G174" i="28"/>
  <c r="I174" i="28" s="1"/>
  <c r="H20" i="1"/>
  <c r="H168" i="1"/>
  <c r="H218" i="28" s="1"/>
  <c r="H108" i="1"/>
  <c r="H249" i="28" s="1"/>
  <c r="G193" i="28"/>
  <c r="I193" i="28" s="1"/>
  <c r="H109" i="1"/>
  <c r="H140" i="1"/>
  <c r="H114" i="1"/>
  <c r="H69" i="28" s="1"/>
  <c r="G131" i="28"/>
  <c r="I131" i="28" s="1"/>
  <c r="H191" i="1"/>
  <c r="H187" i="1"/>
  <c r="H176" i="28" s="1"/>
  <c r="G158" i="28"/>
  <c r="I158" i="28" s="1"/>
  <c r="G130" i="28"/>
  <c r="I130" i="28" s="1"/>
  <c r="G190" i="28"/>
  <c r="I190" i="28" s="1"/>
  <c r="G197" i="28"/>
  <c r="I197" i="28" s="1"/>
  <c r="H16" i="1"/>
  <c r="H150" i="28" s="1"/>
  <c r="H86" i="1"/>
  <c r="E8" i="29"/>
  <c r="H8" i="1"/>
  <c r="H118" i="28" s="1"/>
  <c r="E17" i="29"/>
  <c r="H7" i="1"/>
  <c r="H127" i="28" s="1"/>
  <c r="E22" i="29"/>
  <c r="E13" i="29"/>
  <c r="E16" i="29"/>
  <c r="E7" i="29"/>
  <c r="H13" i="1"/>
  <c r="E11" i="29"/>
  <c r="G168" i="28"/>
  <c r="I168" i="28" s="1"/>
  <c r="E20" i="29"/>
  <c r="H34" i="1"/>
  <c r="H10" i="1"/>
  <c r="H146" i="28" s="1"/>
  <c r="E19" i="29"/>
  <c r="H9" i="1"/>
  <c r="H55" i="28" s="1"/>
  <c r="E10" i="29"/>
  <c r="H166" i="1"/>
  <c r="G85" i="28"/>
  <c r="I85" i="28" s="1"/>
  <c r="J51" i="28"/>
  <c r="J61" i="28"/>
  <c r="J175" i="28"/>
  <c r="K62" i="29"/>
  <c r="F61" i="29"/>
  <c r="F64" i="29"/>
  <c r="F60" i="29"/>
  <c r="F58" i="29"/>
  <c r="F59" i="29"/>
  <c r="H62" i="29"/>
  <c r="H59" i="29"/>
  <c r="H63" i="29"/>
  <c r="H61" i="29"/>
  <c r="H58" i="29"/>
  <c r="H64" i="29"/>
  <c r="H60" i="29"/>
  <c r="M202" i="28"/>
  <c r="W6" i="1"/>
  <c r="K9" i="29" s="1"/>
  <c r="V6" i="1"/>
  <c r="L108" i="28"/>
  <c r="L202" i="28"/>
  <c r="M51" i="28"/>
  <c r="N202" i="28"/>
  <c r="U6" i="1"/>
  <c r="M180" i="28"/>
  <c r="N108" i="28"/>
  <c r="I44" i="28" l="1"/>
  <c r="J159" i="28"/>
  <c r="J63" i="28"/>
  <c r="H207" i="28"/>
  <c r="H58" i="28"/>
  <c r="H79" i="28"/>
  <c r="N159" i="28"/>
  <c r="N63" i="28"/>
  <c r="H237" i="28"/>
  <c r="H120" i="28"/>
  <c r="H94" i="28"/>
  <c r="H195" i="28"/>
  <c r="H105" i="28"/>
  <c r="H117" i="28"/>
  <c r="H129" i="28"/>
  <c r="H81" i="28"/>
  <c r="H137" i="28"/>
  <c r="H255" i="28"/>
  <c r="H131" i="28"/>
  <c r="H67" i="28"/>
  <c r="H158" i="28"/>
  <c r="H80" i="28"/>
  <c r="H98" i="28"/>
  <c r="H222" i="28"/>
  <c r="H197" i="28"/>
  <c r="H136" i="28"/>
  <c r="H57" i="28"/>
  <c r="H198" i="28"/>
  <c r="H64" i="28"/>
  <c r="H193" i="28"/>
  <c r="H254" i="28"/>
  <c r="H153" i="28"/>
  <c r="H68" i="28"/>
  <c r="H228" i="28"/>
  <c r="H236" i="28"/>
  <c r="H106" i="28"/>
  <c r="H145" i="28"/>
  <c r="H44" i="28"/>
  <c r="H234" i="28"/>
  <c r="H135" i="28"/>
  <c r="H253" i="28"/>
  <c r="H204" i="28"/>
  <c r="H91" i="28"/>
  <c r="F9" i="29"/>
  <c r="F18" i="29" s="1"/>
  <c r="J122" i="28"/>
  <c r="H96" i="28"/>
  <c r="H256" i="28"/>
  <c r="H86" i="28"/>
  <c r="H60" i="28"/>
  <c r="H92" i="28"/>
  <c r="H74" i="28"/>
  <c r="J9" i="29"/>
  <c r="N122" i="28"/>
  <c r="H230" i="28"/>
  <c r="H78" i="28"/>
  <c r="H213" i="28"/>
  <c r="H252" i="28"/>
  <c r="H167" i="28"/>
  <c r="H114" i="28"/>
  <c r="H133" i="28"/>
  <c r="H59" i="28"/>
  <c r="H42" i="28"/>
  <c r="H186" i="28"/>
  <c r="H187" i="28"/>
  <c r="H259" i="28"/>
  <c r="H134" i="28"/>
  <c r="H101" i="28"/>
  <c r="H104" i="28"/>
  <c r="H128" i="28"/>
  <c r="H125" i="28"/>
  <c r="H123" i="28"/>
  <c r="H241" i="28"/>
  <c r="H173" i="28"/>
  <c r="H219" i="28"/>
  <c r="H102" i="28"/>
  <c r="H148" i="28"/>
  <c r="H130" i="28"/>
  <c r="H82" i="28"/>
  <c r="H221" i="28"/>
  <c r="H235" i="28"/>
  <c r="H246" i="28"/>
  <c r="H85" i="28"/>
  <c r="H247" i="28"/>
  <c r="H233" i="28"/>
  <c r="H169" i="28"/>
  <c r="H65" i="28"/>
  <c r="H251" i="28"/>
  <c r="H93" i="28"/>
  <c r="H132" i="28"/>
  <c r="H205" i="28"/>
  <c r="H191" i="28"/>
  <c r="H238" i="28"/>
  <c r="H110" i="28"/>
  <c r="H209" i="28"/>
  <c r="H70" i="28"/>
  <c r="J12" i="29"/>
  <c r="N124" i="28"/>
  <c r="H168" i="28"/>
  <c r="H52" i="28"/>
  <c r="H192" i="28"/>
  <c r="H185" i="28"/>
  <c r="H232" i="28"/>
  <c r="H163" i="28"/>
  <c r="H89" i="28"/>
  <c r="H220" i="28"/>
  <c r="H56" i="28"/>
  <c r="H181" i="28"/>
  <c r="H179" i="28"/>
  <c r="H244" i="28"/>
  <c r="H166" i="28"/>
  <c r="H97" i="28"/>
  <c r="H162" i="28"/>
  <c r="H216" i="28"/>
  <c r="H174" i="28"/>
  <c r="H188" i="28"/>
  <c r="H54" i="28"/>
  <c r="H112" i="28"/>
  <c r="H71" i="28"/>
  <c r="H152" i="28"/>
  <c r="H214" i="28"/>
  <c r="H212" i="28"/>
  <c r="H210" i="28"/>
  <c r="H49" i="28"/>
  <c r="H50" i="28"/>
  <c r="H242" i="28"/>
  <c r="H45" i="28"/>
  <c r="H211" i="28"/>
  <c r="H156" i="28"/>
  <c r="H84" i="28"/>
  <c r="H62" i="28"/>
  <c r="H43" i="28"/>
  <c r="H143" i="28"/>
  <c r="H139" i="28"/>
  <c r="H107" i="28"/>
  <c r="H77" i="28"/>
  <c r="H109" i="28"/>
  <c r="F12" i="29"/>
  <c r="J124" i="28"/>
  <c r="H196" i="28"/>
  <c r="H164" i="28"/>
  <c r="H95" i="28"/>
  <c r="H99" i="28"/>
  <c r="H226" i="28"/>
  <c r="H170" i="28"/>
  <c r="H250" i="28"/>
  <c r="H178" i="28"/>
  <c r="H48" i="28"/>
  <c r="H208" i="28"/>
  <c r="H229" i="28"/>
  <c r="H126" i="28"/>
  <c r="H215" i="28"/>
  <c r="H115" i="28"/>
  <c r="H155" i="28"/>
  <c r="H119" i="28"/>
  <c r="H154" i="28"/>
  <c r="H161" i="28"/>
  <c r="H200" i="28"/>
  <c r="H190" i="28"/>
  <c r="H177" i="28"/>
  <c r="H116" i="28"/>
  <c r="H223" i="28"/>
  <c r="H53" i="28"/>
  <c r="H227" i="28"/>
  <c r="H142" i="28"/>
  <c r="H171" i="28"/>
  <c r="H147" i="28"/>
  <c r="H46" i="28"/>
  <c r="H88" i="28"/>
  <c r="H151" i="28"/>
  <c r="J121" i="28"/>
  <c r="M61" i="28"/>
  <c r="N61" i="28"/>
  <c r="J202" i="28"/>
  <c r="L61" i="28"/>
  <c r="M175" i="28"/>
  <c r="N121" i="28"/>
  <c r="M201" i="28"/>
  <c r="N175" i="28"/>
  <c r="O257" i="28"/>
  <c r="F20" i="29"/>
  <c r="F22" i="29"/>
  <c r="I62" i="29"/>
  <c r="M257" i="28"/>
  <c r="F16" i="29"/>
  <c r="F37" i="29"/>
  <c r="I63" i="29"/>
  <c r="I64" i="29"/>
  <c r="J60" i="29"/>
  <c r="J63" i="29"/>
  <c r="N51" i="28"/>
  <c r="F38" i="29"/>
  <c r="F43" i="29"/>
  <c r="J62" i="29"/>
  <c r="J61" i="29"/>
  <c r="K12" i="29"/>
  <c r="I60" i="29"/>
  <c r="I61" i="29"/>
  <c r="K63" i="29"/>
  <c r="J58" i="29"/>
  <c r="J64" i="29"/>
  <c r="K60" i="29"/>
  <c r="K64" i="29"/>
  <c r="O61" i="28"/>
  <c r="K61" i="29"/>
  <c r="K59" i="29"/>
  <c r="K58" i="29"/>
  <c r="J59" i="29"/>
  <c r="I59" i="29"/>
  <c r="I58" i="29"/>
  <c r="F17" i="29"/>
  <c r="F41" i="29"/>
  <c r="F19" i="29"/>
  <c r="H20" i="29"/>
  <c r="F39" i="29"/>
  <c r="F40" i="29"/>
  <c r="F42" i="29"/>
  <c r="L180" i="28"/>
  <c r="O180" i="28"/>
  <c r="L51" i="28"/>
  <c r="L175" i="28"/>
  <c r="L201" i="28"/>
  <c r="L257" i="28"/>
  <c r="L159" i="28" l="1"/>
  <c r="L63" i="28"/>
  <c r="M159" i="28"/>
  <c r="M63" i="28"/>
  <c r="H9" i="29"/>
  <c r="H18" i="29" s="1"/>
  <c r="L122" i="28"/>
  <c r="I9" i="29"/>
  <c r="I18" i="29" s="1"/>
  <c r="M122" i="28"/>
  <c r="I12" i="29"/>
  <c r="I21" i="29" s="1"/>
  <c r="M124" i="28"/>
  <c r="H12" i="29"/>
  <c r="H21" i="29" s="1"/>
  <c r="L124" i="28"/>
  <c r="L121" i="28"/>
  <c r="M121" i="28"/>
  <c r="N180" i="28"/>
  <c r="O108" i="28"/>
  <c r="O175" i="28"/>
  <c r="O201" i="28"/>
  <c r="N257" i="28"/>
  <c r="O51" i="28"/>
  <c r="N201" i="28"/>
  <c r="O202" i="28"/>
  <c r="M108" i="28"/>
  <c r="O121" i="28"/>
  <c r="K20" i="29"/>
  <c r="I20" i="29"/>
  <c r="J18" i="29"/>
  <c r="J22" i="29"/>
  <c r="J19" i="29"/>
  <c r="J20" i="29"/>
  <c r="J17" i="29"/>
  <c r="J16" i="29"/>
  <c r="I22" i="29"/>
  <c r="I19" i="29"/>
  <c r="I17" i="29"/>
  <c r="I16" i="29"/>
  <c r="J41" i="29"/>
  <c r="H16" i="29"/>
  <c r="H22" i="29"/>
  <c r="H17" i="29"/>
  <c r="H19" i="29"/>
  <c r="K17" i="29"/>
  <c r="K19" i="29"/>
  <c r="K22" i="29"/>
  <c r="K18" i="29"/>
  <c r="K16" i="29"/>
  <c r="J39" i="29"/>
  <c r="J40" i="29"/>
  <c r="J38" i="29"/>
  <c r="I42" i="29"/>
  <c r="J43" i="29"/>
  <c r="J37" i="29"/>
  <c r="I41" i="29"/>
  <c r="H41" i="29"/>
  <c r="H40" i="29"/>
  <c r="K41" i="29"/>
  <c r="I38" i="29"/>
  <c r="K40" i="29"/>
  <c r="H42" i="29"/>
  <c r="K37" i="29"/>
  <c r="I43" i="29"/>
  <c r="K39" i="29"/>
  <c r="I37" i="29"/>
  <c r="H39" i="29"/>
  <c r="H38" i="29"/>
  <c r="H37" i="29" l="1"/>
  <c r="I39" i="29"/>
  <c r="I40" i="29"/>
  <c r="K38" i="29"/>
  <c r="K43" i="29"/>
  <c r="H43" i="29"/>
  <c r="G62" i="29" l="1"/>
  <c r="K202" i="28"/>
  <c r="K180" i="28"/>
  <c r="S6" i="1"/>
  <c r="K201" i="28"/>
  <c r="K61" i="28" l="1"/>
  <c r="K108" i="28"/>
  <c r="M6" i="1" a="1"/>
  <c r="M6" i="1" s="1"/>
  <c r="G58" i="29"/>
  <c r="G60" i="29"/>
  <c r="G63" i="29"/>
  <c r="G61" i="29"/>
  <c r="G59" i="29"/>
  <c r="K257" i="28"/>
  <c r="G64" i="29"/>
  <c r="G20" i="29"/>
  <c r="J6" i="1" a="1"/>
  <c r="J6" i="1" s="1"/>
  <c r="K159" i="28" l="1"/>
  <c r="K63" i="28"/>
  <c r="G9" i="29"/>
  <c r="G18" i="29" s="1"/>
  <c r="K122" i="28"/>
  <c r="E51" i="29"/>
  <c r="E60" i="29"/>
  <c r="E30" i="29"/>
  <c r="E39" i="29"/>
  <c r="G12" i="29"/>
  <c r="G21" i="29" s="1"/>
  <c r="K124" i="28"/>
  <c r="E54" i="29"/>
  <c r="E63" i="29"/>
  <c r="E42" i="29"/>
  <c r="E33" i="29"/>
  <c r="N6" i="1"/>
  <c r="K51" i="28"/>
  <c r="K175" i="28"/>
  <c r="K121" i="28"/>
  <c r="G17" i="29"/>
  <c r="G22" i="29"/>
  <c r="G19" i="29"/>
  <c r="G16" i="29"/>
  <c r="G108" i="28"/>
  <c r="I108" i="28" s="1"/>
  <c r="G180" i="28"/>
  <c r="I180" i="28" s="1"/>
  <c r="G257" i="28"/>
  <c r="I257" i="28" s="1"/>
  <c r="G6" i="1" a="1"/>
  <c r="G6" i="1" s="1"/>
  <c r="G63" i="28" s="1"/>
  <c r="I63" i="28" s="1"/>
  <c r="G201" i="28"/>
  <c r="I201" i="28" s="1"/>
  <c r="G202" i="28"/>
  <c r="I202" i="28" s="1"/>
  <c r="K6" i="1"/>
  <c r="G122" i="28" l="1"/>
  <c r="I122" i="28" s="1"/>
  <c r="G159" i="28"/>
  <c r="I159" i="28" s="1"/>
  <c r="G124" i="28"/>
  <c r="I124" i="28" s="1"/>
  <c r="E9" i="29"/>
  <c r="E18" i="29"/>
  <c r="E12" i="29"/>
  <c r="E21" i="29"/>
  <c r="G121" i="28"/>
  <c r="I121" i="28" s="1"/>
  <c r="G175" i="28"/>
  <c r="I175" i="28" s="1"/>
  <c r="G51" i="28"/>
  <c r="I51" i="28" s="1"/>
  <c r="G61" i="28"/>
  <c r="G41" i="29"/>
  <c r="G42" i="29"/>
  <c r="G38" i="29"/>
  <c r="G43" i="29"/>
  <c r="G37" i="29"/>
  <c r="G40" i="29"/>
  <c r="G39" i="29"/>
  <c r="H108" i="28"/>
  <c r="H201" i="28"/>
  <c r="H6" i="1"/>
  <c r="H63" i="28" s="1"/>
  <c r="H180" i="28"/>
  <c r="H202" i="28"/>
  <c r="H257" i="28"/>
  <c r="G276" i="28" l="1"/>
  <c r="G275" i="28"/>
  <c r="G273" i="28"/>
  <c r="G274" i="28"/>
  <c r="G271" i="28"/>
  <c r="G272" i="28"/>
  <c r="I61" i="28"/>
  <c r="G270" i="28"/>
  <c r="H122" i="28"/>
  <c r="H159" i="28"/>
  <c r="H121" i="28"/>
  <c r="H124" i="28"/>
  <c r="H175" i="28"/>
  <c r="H61" i="28"/>
  <c r="H51" i="28"/>
  <c r="J42" i="29" l="1"/>
  <c r="J21" i="29" l="1"/>
  <c r="K42" i="29"/>
  <c r="K21" i="29"/>
  <c r="F63" i="29" l="1"/>
  <c r="F21" i="2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A33695-3E40-D14B-8493-BE49E79AC15B}" name="conflict-and-fragility" type="6" refreshedVersion="8" background="1" saveData="1">
    <textPr prompt="0" sourceFile="/Users/bennotkin/Documents/world-bank/crm/crm-db/output/manual/crm-excel/conflict-and-fragility.csv" comma="1">
      <textFields count="9">
        <textField/>
        <textField/>
        <textField/>
        <textField/>
        <textField/>
        <textField/>
        <textField/>
        <textField/>
        <textField/>
      </textFields>
    </textPr>
  </connection>
  <connection id="2" xr16:uid="{5608C074-A043-2A47-BE4F-D27136F5022D}" name="food-security" type="6" refreshedVersion="8" background="1" saveData="1">
    <textPr prompt="0" sourceFile="/Users/bennotkin/Documents/world-bank/crm/crm-db/output/manual/crm-excel/food-security.csv" comma="1">
      <textFields count="9">
        <textField/>
        <textField/>
        <textField/>
        <textField/>
        <textField/>
        <textField/>
        <textField/>
        <textField/>
        <textField/>
      </textFields>
    </textPr>
  </connection>
  <connection id="3" xr16:uid="{9F439F3B-C8CC-BB4C-B1E9-47AC2A5076DD}" name="health" type="6" refreshedVersion="8" background="1" saveData="1">
    <textPr prompt="0" sourceFile="/Users/bennotkin/Documents/world-bank/crm/crm-db/output/manual/crm-excel/health.csv" comma="1">
      <textFields count="21">
        <textField/>
        <textField/>
        <textField/>
        <textField/>
        <textField/>
        <textField/>
        <textField/>
        <textField/>
        <textField/>
        <textField/>
        <textField/>
        <textField/>
        <textField/>
        <textField/>
        <textField/>
        <textField/>
        <textField/>
        <textField/>
        <textField/>
        <textField/>
        <textField/>
      </textFields>
    </textPr>
  </connection>
  <connection id="4" xr16:uid="{D5D1DB6D-C438-0540-9DFB-E68A457E2F17}" name="indicators-list" type="6" refreshedVersion="8" background="1" saveData="1">
    <textPr sourceFile="/Users/bennotkin/Documents/world-bank/crm/crm-db/output/manual/crm-excel/indicators-list-dated.csv" comma="1">
      <textFields count="14">
        <textField/>
        <textField/>
        <textField/>
        <textField/>
        <textField/>
        <textField/>
        <textField/>
        <textField/>
        <textField/>
        <textField/>
        <textField/>
        <textField/>
        <textField/>
        <textField/>
      </textFields>
    </textPr>
  </connection>
  <connection id="5" xr16:uid="{8977E66A-BA9F-6E48-911E-AB58BB1ADE44}" name="macro-fiscal" type="6" refreshedVersion="8" background="1" saveData="1">
    <textPr sourceFile="/Users/bennotkin/Documents/world-bank/crm/crm-db/output/manual/crm-excel/macro-fiscal.csv" comma="1">
      <textFields count="5">
        <textField/>
        <textField/>
        <textField/>
        <textField/>
        <textField/>
      </textFields>
    </textPr>
  </connection>
  <connection id="6" xr16:uid="{0342FCFC-1A0C-3147-8860-C6FCAA4DEC65}" name="natural-hazard" type="6" refreshedVersion="8" background="1" saveData="1">
    <textPr prompt="0" sourceFile="/Users/bennotkin/Documents/world-bank/crm/crm-db/output/manual/crm-excel/natural-hazard.csv" comma="1">
      <textFields count="11">
        <textField/>
        <textField/>
        <textField/>
        <textField/>
        <textField/>
        <textField/>
        <textField/>
        <textField/>
        <textField/>
        <textField/>
        <textField/>
      </textFields>
    </textPr>
  </connection>
  <connection id="7" xr16:uid="{343748CA-8F02-8F4D-8304-1ED052C95692}" name="reliabilitysheet" type="6" refreshedVersion="8" background="1" saveData="1">
    <textPr sourceFile="/Users/bennotkin/Documents/world-bank/crm/crm-db/output/manual/crm-excel/reliability-sheet.csv" comma="1">
      <textFields count="17">
        <textField/>
        <textField/>
        <textField/>
        <textField/>
        <textField/>
        <textField/>
        <textField/>
        <textField/>
        <textField/>
        <textField/>
        <textField/>
        <textField/>
        <textField/>
        <textField/>
        <textField/>
        <textField/>
        <textField/>
      </textFields>
    </textPr>
  </connection>
  <connection id="8" xr16:uid="{54976857-3714-6441-A639-F6857B66AAAB}" name="socioeconomic-vulnerability" type="6" refreshedVersion="8" background="1" saveData="1">
    <textPr sourceFile="/Users/bennotkin/Documents/world-bank/crm/crm-db/output/manual/crm-excel/socioeconomic-vulnerability.csv" comma="1">
      <textFields count="16">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<sst xmlns="http://schemas.openxmlformats.org/spreadsheetml/2006/main" count="10636" uniqueCount="872">
  <si>
    <t>X</t>
  </si>
  <si>
    <t>Countryname</t>
  </si>
  <si>
    <t>Country</t>
  </si>
  <si>
    <t xml:space="preserve"> </t>
  </si>
  <si>
    <t>Overall Alert</t>
  </si>
  <si>
    <t>Underlying Vulnerability</t>
  </si>
  <si>
    <t>Afghanistan</t>
  </si>
  <si>
    <t>AFG</t>
  </si>
  <si>
    <t>Angola</t>
  </si>
  <si>
    <t>AGO</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</si>
  <si>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</si>
  <si>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</si>
  <si>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</si>
  <si>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</si>
  <si>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</si>
  <si>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</si>
  <si>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</si>
  <si>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</si>
  <si>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</si>
  <si>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</si>
  <si>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</si>
  <si>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</si>
  <si>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</si>
  <si>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</si>
  <si>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</si>
  <si>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</si>
  <si>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</si>
  <si>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</si>
  <si>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</si>
  <si>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</si>
  <si>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</si>
  <si>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</si>
  <si>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</si>
  <si>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</si>
  <si>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</si>
  <si>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</si>
  <si>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</si>
  <si>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</si>
  <si>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</si>
  <si>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</si>
  <si>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</si>
  <si>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</si>
  <si>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</si>
  <si>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</si>
  <si>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</si>
  <si>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</si>
  <si>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</si>
  <si>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</si>
  <si>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</si>
  <si>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</si>
  <si>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</si>
  <si>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</si>
  <si>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</si>
  <si>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</si>
  <si>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</si>
  <si>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</si>
  <si>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</si>
  <si>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</si>
  <si>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</si>
  <si>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</si>
  <si>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</si>
  <si>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</si>
  <si>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</si>
  <si>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</si>
  <si>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</si>
  <si>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</si>
  <si>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</si>
  <si>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</si>
  <si>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</si>
  <si>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</si>
  <si>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</si>
  <si>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</si>
  <si>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COD</t>
  </si>
  <si>
    <t>COG</t>
  </si>
  <si>
    <t>Colombia</t>
  </si>
  <si>
    <t>COL</t>
  </si>
  <si>
    <t>Comoros</t>
  </si>
  <si>
    <t>COM</t>
  </si>
  <si>
    <t>Cabo Verde</t>
  </si>
  <si>
    <t>CPV</t>
  </si>
  <si>
    <t>Costa Rica</t>
  </si>
  <si>
    <t>CRI</t>
  </si>
  <si>
    <t>Cuba</t>
  </si>
  <si>
    <t>CUB</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</si>
  <si>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</si>
  <si>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</si>
  <si>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</si>
  <si>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</si>
  <si>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</si>
  <si>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</si>
  <si>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</si>
  <si>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</si>
  <si>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</si>
  <si>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</si>
  <si>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</si>
  <si>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</si>
  <si>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</si>
  <si>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</si>
  <si>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</si>
  <si>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</si>
  <si>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</si>
  <si>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</si>
  <si>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t>
  </si>
  <si>
    <t>Eritrea</t>
  </si>
  <si>
    <t>ERI</t>
  </si>
  <si>
    <t>Spain</t>
  </si>
  <si>
    <t>ESP</t>
  </si>
  <si>
    <t>Estonia</t>
  </si>
  <si>
    <t>EST</t>
  </si>
  <si>
    <t>Ethiopia</t>
  </si>
  <si>
    <t>ETH</t>
  </si>
  <si>
    <t>Finland</t>
  </si>
  <si>
    <t>FIN</t>
  </si>
  <si>
    <t>Fiji</t>
  </si>
  <si>
    <t>FJI</t>
  </si>
  <si>
    <t>France</t>
  </si>
  <si>
    <t>FRA</t>
  </si>
  <si>
    <t>FSM</t>
  </si>
  <si>
    <t>Gabon</t>
  </si>
  <si>
    <t>GAB</t>
  </si>
  <si>
    <t>United Kingdom</t>
  </si>
  <si>
    <t>GBR</t>
  </si>
  <si>
    <t>Georgia</t>
  </si>
  <si>
    <t>GEO</t>
  </si>
  <si>
    <t>Ghana</t>
  </si>
  <si>
    <t>GHA</t>
  </si>
  <si>
    <t>Guinea</t>
  </si>
  <si>
    <t>GIN</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</si>
  <si>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</si>
  <si>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</si>
  <si>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</si>
  <si>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</si>
  <si>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</si>
  <si>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</si>
  <si>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</si>
  <si>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</si>
  <si>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</si>
  <si>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</si>
  <si>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</si>
  <si>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</si>
  <si>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</si>
  <si>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</si>
  <si>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</si>
  <si>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</si>
  <si>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</si>
  <si>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</si>
  <si>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</si>
  <si>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</si>
  <si>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</si>
  <si>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</si>
  <si>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</si>
  <si>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</si>
  <si>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</si>
  <si>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</si>
  <si>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</si>
  <si>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IRN</t>
  </si>
  <si>
    <t>Iraq</t>
  </si>
  <si>
    <t>IRQ</t>
  </si>
  <si>
    <t>Iceland</t>
  </si>
  <si>
    <t>ISL</t>
  </si>
  <si>
    <t>Israel</t>
  </si>
  <si>
    <t>ISR</t>
  </si>
  <si>
    <t>Italy</t>
  </si>
  <si>
    <t>ITA</t>
  </si>
  <si>
    <t>Jamaica</t>
  </si>
  <si>
    <t>JAM</t>
  </si>
  <si>
    <t>Jordan</t>
  </si>
  <si>
    <t>JOR</t>
  </si>
  <si>
    <t>Japan</t>
  </si>
  <si>
    <t>JPN</t>
  </si>
  <si>
    <t>Kazakhstan</t>
  </si>
  <si>
    <t>KAZ</t>
  </si>
  <si>
    <t>Kenya</t>
  </si>
  <si>
    <t>KEN</t>
  </si>
  <si>
    <t>KGZ</t>
  </si>
  <si>
    <t>Cambodia</t>
  </si>
  <si>
    <t>KHM</t>
  </si>
  <si>
    <t>Kiribati</t>
  </si>
  <si>
    <t>KIR</t>
  </si>
  <si>
    <t>KNA</t>
  </si>
  <si>
    <t>KOR</t>
  </si>
  <si>
    <t>Kuwait</t>
  </si>
  <si>
    <t>KWT</t>
  </si>
  <si>
    <t>Lao PDR</t>
  </si>
  <si>
    <t>LAO</t>
  </si>
  <si>
    <t>Lebanon</t>
  </si>
  <si>
    <t>LBN</t>
  </si>
  <si>
    <t>Liberia</t>
  </si>
  <si>
    <t>LBR</t>
  </si>
  <si>
    <t>Libya</t>
  </si>
  <si>
    <t>LBY</t>
  </si>
  <si>
    <t>LCA</t>
  </si>
  <si>
    <t>Liechtenstein</t>
  </si>
  <si>
    <t>LIE</t>
  </si>
  <si>
    <t>Sri Lanka</t>
  </si>
  <si>
    <t>LKA</t>
  </si>
  <si>
    <t>Lesotho</t>
  </si>
  <si>
    <t>LSO</t>
  </si>
  <si>
    <t>Lithuania</t>
  </si>
  <si>
    <t>LTU</t>
  </si>
  <si>
    <t>Luxembourg</t>
  </si>
  <si>
    <t>LUX</t>
  </si>
  <si>
    <t>Latvia</t>
  </si>
  <si>
    <t>LVA</t>
  </si>
  <si>
    <t>Morocco</t>
  </si>
  <si>
    <t>MAR</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</si>
  <si>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</si>
  <si>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</si>
  <si>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</si>
  <si>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</si>
  <si>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</si>
  <si>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</si>
  <si>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</si>
  <si>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</si>
  <si>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</si>
  <si>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</si>
  <si>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</si>
  <si>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</si>
  <si>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</si>
  <si>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</si>
  <si>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</si>
  <si>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</si>
  <si>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</si>
  <si>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</si>
  <si>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</si>
  <si>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</si>
  <si>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</si>
  <si>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</si>
  <si>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</si>
  <si>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</si>
  <si>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</si>
  <si>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</si>
  <si>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</si>
  <si>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</si>
  <si>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</si>
  <si>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</si>
  <si>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</si>
  <si>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</si>
  <si>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</si>
  <si>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</si>
  <si>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</si>
  <si>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</si>
  <si>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</si>
  <si>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</si>
  <si>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</si>
  <si>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</si>
  <si>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</si>
  <si>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</si>
  <si>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</si>
  <si>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</si>
  <si>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</si>
  <si>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</si>
  <si>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</si>
  <si>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</si>
  <si>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</si>
  <si>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</si>
  <si>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</si>
  <si>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</si>
  <si>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</si>
  <si>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</si>
  <si>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</si>
  <si>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</si>
  <si>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</si>
  <si>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</si>
  <si>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</si>
  <si>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</si>
  <si>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</si>
  <si>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</si>
  <si>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</si>
  <si>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</si>
  <si>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</si>
  <si>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</si>
  <si>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</si>
  <si>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</si>
  <si>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</si>
  <si>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</si>
  <si>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</si>
  <si>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</si>
  <si>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</si>
  <si>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</si>
  <si>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</si>
  <si>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</si>
  <si>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</si>
  <si>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</si>
  <si>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</si>
  <si>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</si>
  <si>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</si>
  <si>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</si>
  <si>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</si>
  <si>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</si>
  <si>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</si>
  <si>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</si>
  <si>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</si>
  <si>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</si>
  <si>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</si>
  <si>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</si>
  <si>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</si>
  <si>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</si>
  <si>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</si>
  <si>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</si>
  <si>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</si>
  <si>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</si>
  <si>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South Sudan</t>
  </si>
  <si>
    <t>SSD</t>
  </si>
  <si>
    <t>STP</t>
  </si>
  <si>
    <t>Suriname</t>
  </si>
  <si>
    <t>SUR</t>
  </si>
  <si>
    <t>SVK</t>
  </si>
  <si>
    <t>Slovenia</t>
  </si>
  <si>
    <t>SVN</t>
  </si>
  <si>
    <t>Sweden</t>
  </si>
  <si>
    <t>SWE</t>
  </si>
  <si>
    <t>Eswatini</t>
  </si>
  <si>
    <t>SWZ</t>
  </si>
  <si>
    <t>Seychelles</t>
  </si>
  <si>
    <t>SYC</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</si>
  <si>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</si>
  <si>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</si>
  <si>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</si>
  <si>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</si>
  <si>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</si>
  <si>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</si>
  <si>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</si>
  <si>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</si>
  <si>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</si>
  <si>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</si>
  <si>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</si>
  <si>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</si>
  <si>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</si>
  <si>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</si>
  <si>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</si>
  <si>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</si>
  <si>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</si>
  <si>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</si>
  <si>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</si>
  <si>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t>
  </si>
  <si>
    <t>Tuvalu</t>
  </si>
  <si>
    <t>TUV</t>
  </si>
  <si>
    <t>Tanzania</t>
  </si>
  <si>
    <t>TZA</t>
  </si>
  <si>
    <t>Uganda</t>
  </si>
  <si>
    <t>UGA</t>
  </si>
  <si>
    <t>Ukraine</t>
  </si>
  <si>
    <t>UKR</t>
  </si>
  <si>
    <t>Uruguay</t>
  </si>
  <si>
    <t>URY</t>
  </si>
  <si>
    <t>USA</t>
  </si>
  <si>
    <t>Uzbekistan</t>
  </si>
  <si>
    <t>UZB</t>
  </si>
  <si>
    <t>VCT</t>
  </si>
  <si>
    <t>VEN</t>
  </si>
  <si>
    <t>VNM</t>
  </si>
  <si>
    <t>Vanuatu</t>
  </si>
  <si>
    <t>VUT</t>
  </si>
  <si>
    <t>Samoa</t>
  </si>
  <si>
    <t>WSM</t>
  </si>
  <si>
    <t>YEM</t>
  </si>
  <si>
    <t>South Africa</t>
  </si>
  <si>
    <t>ZAF</t>
  </si>
  <si>
    <t>Zambia</t>
  </si>
  <si>
    <t>ZMB</t>
  </si>
  <si>
    <t>Zimbabwe</t>
  </si>
  <si>
    <t>ZWE</t>
  </si>
  <si>
    <t>Overall Alert Dimensions</t>
  </si>
  <si>
    <t>Underlying Vulnerability Dimensions</t>
  </si>
  <si>
    <t>Reliability Score</t>
  </si>
  <si>
    <t>Overall alerts are the geometric mean of the dimensional scores of underlying vulnerability and upcoming threats.</t>
  </si>
  <si>
    <t>Dimension scores are the maximum score of the constitutive indicators.</t>
  </si>
  <si>
    <t>Country
Name</t>
  </si>
  <si>
    <t>Country Code</t>
  </si>
  <si>
    <t>Upcoming Threats</t>
  </si>
  <si>
    <t>Health</t>
  </si>
  <si>
    <t>Food Security</t>
  </si>
  <si>
    <t>Macro Fiscal</t>
  </si>
  <si>
    <t>Socio-Econ Vulnerability</t>
  </si>
  <si>
    <t>Natural Hazards</t>
  </si>
  <si>
    <t>Conflict Fragility</t>
  </si>
  <si>
    <t>Institutional Fragility</t>
  </si>
  <si>
    <t>Options</t>
  </si>
  <si>
    <t>Conflict and Fragility</t>
  </si>
  <si>
    <t>Indicators</t>
  </si>
  <si>
    <t>High Risk Threshold</t>
  </si>
  <si>
    <t>Medium Risk Threshold</t>
  </si>
  <si>
    <t>≥</t>
  </si>
  <si>
    <t>Geometric mean</t>
  </si>
  <si>
    <t>Arithmetic mean</t>
  </si>
  <si>
    <t>F_Proteus_Score_norm</t>
  </si>
  <si>
    <t>H_HIS_Score_norm</t>
  </si>
  <si>
    <t>M_EIU_Score_12m_norm</t>
  </si>
  <si>
    <t>NH_Hazard_Score_norm</t>
  </si>
  <si>
    <t>Socioeconomic Vulnerability</t>
  </si>
  <si>
    <t>S_INFORM_vul_norm</t>
  </si>
  <si>
    <t>F_fpv_rating</t>
  </si>
  <si>
    <t>M_EIU_12m_change_norm</t>
  </si>
  <si>
    <t>NH_seasonal_risk_norm</t>
  </si>
  <si>
    <t>NH_GDAC_Hazard_Score_Norm</t>
  </si>
  <si>
    <t>NH_locust_norm</t>
  </si>
  <si>
    <t>Aggregation</t>
  </si>
  <si>
    <t>Method</t>
  </si>
  <si>
    <t>Count only high risks</t>
  </si>
  <si>
    <t>Blank1</t>
  </si>
  <si>
    <t>Blank2</t>
  </si>
  <si>
    <t>Blank3</t>
  </si>
  <si>
    <t>Blank4</t>
  </si>
  <si>
    <t>Blank6</t>
  </si>
  <si>
    <t>Blank7</t>
  </si>
  <si>
    <t>B2</t>
  </si>
  <si>
    <t>B1</t>
  </si>
  <si>
    <t>B3</t>
  </si>
  <si>
    <t>NA</t>
  </si>
  <si>
    <t>Socioecon. Vulnerability</t>
  </si>
  <si>
    <t>Include</t>
  </si>
  <si>
    <t>Include in underlying</t>
  </si>
  <si>
    <t>Fr_BRD_Normalised</t>
  </si>
  <si>
    <t>DATA DICTIONARY</t>
  </si>
  <si>
    <t>Indicators used in the Compound Risk Monitor</t>
  </si>
  <si>
    <t>↓</t>
  </si>
  <si>
    <t>Socioecon Vulnerability</t>
  </si>
  <si>
    <t>COMPOUND ALERT</t>
  </si>
  <si>
    <t>HEALTH</t>
  </si>
  <si>
    <t>Alert Flags</t>
  </si>
  <si>
    <r>
      <t xml:space="preserve">Select indicators to include in the monitor. Enter </t>
    </r>
    <r>
      <rPr>
        <i/>
        <sz val="12"/>
        <color rgb="FF000000"/>
        <rFont val="Arial"/>
        <family val="2"/>
      </rPr>
      <t>1</t>
    </r>
    <r>
      <rPr>
        <sz val="12"/>
        <color rgb="FF000000"/>
        <rFont val="Arial"/>
        <family val="2"/>
      </rPr>
      <t xml:space="preserve"> for primary indicators. Enter </t>
    </r>
    <r>
      <rPr>
        <i/>
        <sz val="12"/>
        <color rgb="FF000000"/>
        <rFont val="Arial"/>
        <family val="2"/>
      </rPr>
      <t>2</t>
    </r>
    <r>
      <rPr>
        <sz val="12"/>
        <color rgb="FF000000"/>
        <rFont val="Arial"/>
        <family val="2"/>
      </rPr>
      <t xml:space="preserve"> to use the indicator as a secondary indicator if primary indicators are missing.</t>
    </r>
  </si>
  <si>
    <t>FOOD</t>
  </si>
  <si>
    <t>CONFLCIT AND FRAGILITY</t>
  </si>
  <si>
    <t>MACRO FISCAL</t>
  </si>
  <si>
    <t>SOCIOECONOMIC VULNERABILITY</t>
  </si>
  <si>
    <t>NATURAL HAZARD</t>
  </si>
  <si>
    <t>Region</t>
  </si>
  <si>
    <t>Lending Group</t>
  </si>
  <si>
    <t>IDA</t>
  </si>
  <si>
    <t>IBRD</t>
  </si>
  <si>
    <t>SAS           South Asia</t>
  </si>
  <si>
    <t>SSF           Sub-Saharan Africa</t>
  </si>
  <si>
    <t>ECS           Europe &amp; Central Asia</t>
  </si>
  <si>
    <t>MEA           Middle East &amp; North Africa</t>
  </si>
  <si>
    <t>LCN           Latin America &amp; Caribbean</t>
  </si>
  <si>
    <t>EAS           East Asia &amp; Pacific</t>
  </si>
  <si>
    <t>NAC           North America</t>
  </si>
  <si>
    <t>F_fews_crm_norm</t>
  </si>
  <si>
    <t>S_pov_comb_norm</t>
  </si>
  <si>
    <t>Emerging Threat</t>
  </si>
  <si>
    <t>Reliability of Data</t>
  </si>
  <si>
    <t>Underlying Alert</t>
  </si>
  <si>
    <t>Emerging Alert</t>
  </si>
  <si>
    <t>Number of dimensions with high alert values (1 flag) and medium alert values (0.5 flags). Exclamation marks indicate incomplete data: ! signifies &gt;1/3 indicators are absent; !! signifies &gt;2/3 indicators are absent.</t>
  </si>
  <si>
    <t>1. Indicator Selection</t>
  </si>
  <si>
    <r>
      <rPr>
        <i/>
        <sz val="12"/>
        <rFont val="Arial"/>
        <family val="2"/>
      </rPr>
      <t xml:space="preserve">To select which indicators are included, use the </t>
    </r>
    <r>
      <rPr>
        <i/>
        <u/>
        <sz val="12"/>
        <rFont val="Arial"/>
        <family val="2"/>
      </rPr>
      <t>Data Dictionary sheet</t>
    </r>
    <r>
      <rPr>
        <i/>
        <sz val="12"/>
        <rFont val="Arial"/>
        <family val="2"/>
      </rPr>
      <t xml:space="preserve">. </t>
    </r>
  </si>
  <si>
    <t>2. Indicators → Dimensions</t>
  </si>
  <si>
    <t>3. Dimensions → Overall Dimensions</t>
  </si>
  <si>
    <r>
      <t xml:space="preserve">Max value (default)
</t>
    </r>
    <r>
      <rPr>
        <i/>
        <sz val="12"/>
        <color theme="1"/>
        <rFont val="Arial"/>
        <family val="2"/>
      </rPr>
      <t>Select the maximum value across the suite of grouped indicators.</t>
    </r>
  </si>
  <si>
    <r>
      <t xml:space="preserve">Count high and medium risks
</t>
    </r>
    <r>
      <rPr>
        <i/>
        <sz val="12"/>
        <color theme="1"/>
        <rFont val="Arial"/>
        <family val="2"/>
      </rPr>
      <t>Count all dimensions above high risk threshold as 1 flag and all dimensions above medium risk threshold as 0.5 flags. Set thresholds below.</t>
    </r>
  </si>
  <si>
    <t>Overall Dimension Risk Thresholds</t>
  </si>
  <si>
    <t>4. Dimensions →  Flags</t>
  </si>
  <si>
    <t>Underlying &amp; Emerging Risk Thresholds</t>
  </si>
  <si>
    <t>Include in emerging</t>
  </si>
  <si>
    <t>Emerging Threat Dimensions</t>
  </si>
  <si>
    <t>COMPOUND RISK MONITOR: Methodology Options</t>
  </si>
  <si>
    <t>Snapshot</t>
  </si>
  <si>
    <t>Select one</t>
  </si>
  <si>
    <t>AGGREGATE: Geometric Mean</t>
  </si>
  <si>
    <t>Count medium values as half flags</t>
  </si>
  <si>
    <t>For overall alert, high values are &gt;7 and medium values are &gt;5. For underlying and emerging, high is 10, and medium is &gt;7.</t>
  </si>
  <si>
    <t>Flags</t>
  </si>
  <si>
    <t>Number of Countries</t>
  </si>
  <si>
    <t>FILTER: High alert when underlying and emerging are both 10</t>
  </si>
  <si>
    <t>AGGREGATE: Arithmetic Mean</t>
  </si>
  <si>
    <t>No</t>
  </si>
  <si>
    <t>MAX: Overall alert is max value of underlying and emerging</t>
  </si>
  <si>
    <t>FILTER: High alert when underlying and emerging are both 7+</t>
  </si>
  <si>
    <t>H_HIS_Score_raw</t>
  </si>
  <si>
    <t>F_Proteus_Score_raw</t>
  </si>
  <si>
    <t>Fr_FCV_status_raw</t>
  </si>
  <si>
    <t>M_EIU_Score_12m_raw</t>
  </si>
  <si>
    <t>M_EIU_12m_change_raw</t>
  </si>
  <si>
    <t>NH_GDAC_Hazard_Score_raw</t>
  </si>
  <si>
    <t>NH_Hazard_Score_raw</t>
  </si>
  <si>
    <t>NH_locust_norm_raw</t>
  </si>
  <si>
    <t>S_change_unemp_norm</t>
  </si>
  <si>
    <t>S_INFORM_vul_raw</t>
  </si>
  <si>
    <t>S_pov_prop_22_21_raw</t>
  </si>
  <si>
    <t>Yes (default)</t>
  </si>
  <si>
    <t>Max value (default)
Select the maximum value across the suite of grouped indicators.</t>
  </si>
  <si>
    <t>How to calculate underlying and emerging dimensions from indicators</t>
  </si>
  <si>
    <t>Overall Alert is a synthesis of underlying vulnerability and emerging threat</t>
  </si>
  <si>
    <t>Indicators → Dimensions</t>
  </si>
  <si>
    <t>How to calculate overall alert dimensions from underlying vulnerability and emerging threat dimensions? (Will only effect Overall Alert snapshot)</t>
  </si>
  <si>
    <t>Dimensions → Overall Dimensions</t>
  </si>
  <si>
    <t>FILTER: High alert when underlying and emerging are both 7+; medium alert when one is 7+ and other is 5+</t>
  </si>
  <si>
    <t>FILTER: High alert when underlying and emerging are both 10; medium alert when one is 10 and other is 5+</t>
  </si>
  <si>
    <t>Use the Dashboard sheet to select the aggregation methods. To adjust indicator selection, use the Data Dictionary sheet. This sheet is for backend only.</t>
  </si>
  <si>
    <t>Drop-down List Options</t>
  </si>
  <si>
    <t>Emerging Threats</t>
  </si>
  <si>
    <t>Avg. Flags per Country</t>
  </si>
  <si>
    <t>Countries</t>
  </si>
  <si>
    <t>HIGH RISK LEVELS BY REGION</t>
  </si>
  <si>
    <t>Percent of countries with high emerging threat</t>
  </si>
  <si>
    <t>Number of countries with high emerging threat</t>
  </si>
  <si>
    <t>EMERGING THREAT</t>
  </si>
  <si>
    <t>OVERALL ALERT</t>
  </si>
  <si>
    <t>UNDERLYING VULNERABILITY</t>
  </si>
  <si>
    <t>Number of countries with high overall alert</t>
  </si>
  <si>
    <t>Number of countries with high underlying vulnerability</t>
  </si>
  <si>
    <t>Percent of countries with high overall alert</t>
  </si>
  <si>
    <t>Fr_FCS_normalised</t>
  </si>
  <si>
    <t>S_pov_prop_23_22_raw</t>
  </si>
  <si>
    <t>Conflict &amp; Fragility</t>
  </si>
  <si>
    <t>Underlying_Health_Reliability</t>
  </si>
  <si>
    <t>Emerging_Health_Reliability</t>
  </si>
  <si>
    <t>Underlying_Food Security_Reliability</t>
  </si>
  <si>
    <t>Emerging_Food Security_Reliability</t>
  </si>
  <si>
    <t>Underlying_Macro Fiscal_Reliability</t>
  </si>
  <si>
    <t>Emerging_Macro Fiscal_Reliability</t>
  </si>
  <si>
    <t>Underlying_Socioeconomic Vulnerability_Reliability</t>
  </si>
  <si>
    <t>Emerging_Socioeconomic Vulnerability_Reliability</t>
  </si>
  <si>
    <t>Underlying_Natural Hazard_Reliability</t>
  </si>
  <si>
    <t>Emerging_Natural Hazard_Reliability</t>
  </si>
  <si>
    <t>Underlying_Conflict and Fragility_Reliability</t>
  </si>
  <si>
    <t>Emerging_Conflict and Fragility_Reliability</t>
  </si>
  <si>
    <t>Underlying_Reliability</t>
  </si>
  <si>
    <t>Emerging_Reliability</t>
  </si>
  <si>
    <t>Fr_pseudo_reign_norm</t>
  </si>
  <si>
    <t>H_who_dons_alert</t>
  </si>
  <si>
    <t>H_who_dons_text_raw</t>
  </si>
  <si>
    <t>Fr_coup_election_text_raw</t>
  </si>
  <si>
    <t>NH_seasonal_proportion_anomalous_raw</t>
  </si>
  <si>
    <t>Click on the rectangles, and then the appearing arrow, to see and select options. If display does not refresh you may need to enable automatic calculations (scroll to right for instructions).</t>
  </si>
  <si>
    <t>Fr_fatal_z_raw</t>
  </si>
  <si>
    <t>CÃ´te dâ€™Ivoire</t>
  </si>
  <si>
    <t>St. Lucia</t>
  </si>
  <si>
    <t>Moldova</t>
  </si>
  <si>
    <t>United States</t>
  </si>
  <si>
    <t>Vietnam</t>
  </si>
  <si>
    <t>Blend</t>
  </si>
  <si>
    <t>F_Inflation_raw</t>
  </si>
  <si>
    <t>F_fews_crm_raw</t>
  </si>
  <si>
    <t>Timeframe</t>
  </si>
  <si>
    <t>Dimension</t>
  </si>
  <si>
    <t>indicator_id</t>
  </si>
  <si>
    <t>Indicator</t>
  </si>
  <si>
    <t>Source</t>
  </si>
  <si>
    <t>Updates</t>
  </si>
  <si>
    <t>Last Changed</t>
  </si>
  <si>
    <t>Underlying</t>
  </si>
  <si>
    <t>Upcoming</t>
  </si>
  <si>
    <t>indicator_slug</t>
  </si>
  <si>
    <t>indicator_raw_slug</t>
  </si>
  <si>
    <t>secondary</t>
  </si>
  <si>
    <t>active</t>
  </si>
  <si>
    <t>FCS</t>
  </si>
  <si>
    <t>WB</t>
  </si>
  <si>
    <t>Fr_FCV_status</t>
  </si>
  <si>
    <t>Proteus Composite Index</t>
  </si>
  <si>
    <t>World Food Programme</t>
  </si>
  <si>
    <t>Ad hoc</t>
  </si>
  <si>
    <t>F_Proteus_Score</t>
  </si>
  <si>
    <t>proteus</t>
  </si>
  <si>
    <t>Global Health Security Index</t>
  </si>
  <si>
    <t>Johns Hopkins/Economist Intelligence Unit</t>
  </si>
  <si>
    <t>H_HIS_Score</t>
  </si>
  <si>
    <t>INFORM</t>
  </si>
  <si>
    <t>Economist Intelligence Unit</t>
  </si>
  <si>
    <t>Monthly</t>
  </si>
  <si>
    <t>M_EIU_Score_12m</t>
  </si>
  <si>
    <t>Natural Hazard</t>
  </si>
  <si>
    <t>INFORM Natural Multi-hazard Rating</t>
  </si>
  <si>
    <t>NH_Hazard_Score</t>
  </si>
  <si>
    <t>INFORM Socio-economic Vulnerability Index</t>
  </si>
  <si>
    <t>S_INFORM_vul</t>
  </si>
  <si>
    <t>Emerging</t>
  </si>
  <si>
    <t>Political Fatalities</t>
  </si>
  <si>
    <t>ACLED</t>
  </si>
  <si>
    <t>Fr_fatal_z</t>
  </si>
  <si>
    <t>acled</t>
  </si>
  <si>
    <t>IFES Elections &amp; GIC Coups</t>
  </si>
  <si>
    <t>IFES, GIC</t>
  </si>
  <si>
    <t>Fr_coup_election_text</t>
  </si>
  <si>
    <t>FAO WFP Warning</t>
  </si>
  <si>
    <t>FAO</t>
  </si>
  <si>
    <t>fao_wfp</t>
  </si>
  <si>
    <t>FEWS NET Score</t>
  </si>
  <si>
    <t>FEWS NET</t>
  </si>
  <si>
    <t>Quarterly</t>
  </si>
  <si>
    <t>F_fews_crm</t>
  </si>
  <si>
    <t>F_Inflation</t>
  </si>
  <si>
    <t>fpi</t>
  </si>
  <si>
    <t>Daily</t>
  </si>
  <si>
    <t>WHO Disease Outbreak News</t>
  </si>
  <si>
    <t>WHO</t>
  </si>
  <si>
    <t>H_who_dons_text</t>
  </si>
  <si>
    <t>M_EIU_12m_change</t>
  </si>
  <si>
    <t>GDACS Live Hazard Tracker</t>
  </si>
  <si>
    <t>Global Disaster Alert and Coordination System</t>
  </si>
  <si>
    <t>NH_GDAC_Hazard_Score</t>
  </si>
  <si>
    <t>Locust Threat Level</t>
  </si>
  <si>
    <t>Weekly</t>
  </si>
  <si>
    <t>INFORM Severity</t>
  </si>
  <si>
    <t>Seasonal Forecast Index</t>
  </si>
  <si>
    <t>WB, Columbia University</t>
  </si>
  <si>
    <t>Monthly, on 15th</t>
  </si>
  <si>
    <t>NH_seasonal_proportion_anomalous</t>
  </si>
  <si>
    <t>Unemployment Rate, % Change</t>
  </si>
  <si>
    <t>IMF</t>
  </si>
  <si>
    <t>S_pov_prop_22_21, S_pov_prop_23_22</t>
  </si>
  <si>
    <t>Operational Risk Score, 12M</t>
  </si>
  <si>
    <t>Operational Risk Score, Change</t>
  </si>
  <si>
    <t>underlying_dimension_date</t>
  </si>
  <si>
    <t>emerging_dimension_date</t>
  </si>
  <si>
    <t>Date of Highest Underlying Ind</t>
  </si>
  <si>
    <t>Date of Highest Emerging Ind</t>
  </si>
  <si>
    <t>conflict</t>
  </si>
  <si>
    <t>institutional and social fragility</t>
  </si>
  <si>
    <t>Food Price Inflation</t>
  </si>
  <si>
    <t>Fr_FSI_norm</t>
  </si>
  <si>
    <t>Fr_acaps_risk_level</t>
  </si>
  <si>
    <t>Fr_acled_events_increase_norm</t>
  </si>
  <si>
    <t>Fr_FSI_raw</t>
  </si>
  <si>
    <t>Fr_acled_events_increase_pct_raw</t>
  </si>
  <si>
    <t>H_ifrc_epidemics</t>
  </si>
  <si>
    <t>H_ifrc_epidemics_text_raw</t>
  </si>
  <si>
    <t>NH_acaps_risk_level</t>
  </si>
  <si>
    <t>NH_acaps_risk_text_raw</t>
  </si>
  <si>
    <t>S_acaps_risk_level</t>
  </si>
  <si>
    <t>S_acaps_risk_text_raw</t>
  </si>
  <si>
    <t>automatic</t>
  </si>
  <si>
    <t>function_prefix</t>
  </si>
  <si>
    <t>inputs_archive</t>
  </si>
  <si>
    <t>source_url</t>
  </si>
  <si>
    <t>fcs</t>
  </si>
  <si>
    <t>https://www.worldbank.org/en/topic/fragilityconflictviolence/brief/harmonized-list-of-fragile-situations</t>
  </si>
  <si>
    <t>FSI</t>
  </si>
  <si>
    <t>Fund for Peace</t>
  </si>
  <si>
    <t>Yearly</t>
  </si>
  <si>
    <t>Fr_FSI</t>
  </si>
  <si>
    <t>fsi</t>
  </si>
  <si>
    <t>https://fragilestatesindex.org</t>
  </si>
  <si>
    <t>https://www.researchgate.net/publication/338972365_The_Proteus_composite_index_Towards_a_better_metric_for_global_food_security</t>
  </si>
  <si>
    <t>ghsi</t>
  </si>
  <si>
    <t>https://www.ghsindex.org/</t>
  </si>
  <si>
    <t>eiu</t>
  </si>
  <si>
    <t>http://viewswire.eiu.com/site_info.asp?info_name=VW2_RISK_nib&amp;page=rk&amp;page_title=Risk%20table</t>
  </si>
  <si>
    <t>inform_risk, inform_nathaz</t>
  </si>
  <si>
    <t>https://drmkc.jrc.ec.europa.eu/inform-index</t>
  </si>
  <si>
    <t>inform_risk, inform_socio</t>
  </si>
  <si>
    <t>https://acleddata.com</t>
  </si>
  <si>
    <t>ACAPS Risk List (Conflict)</t>
  </si>
  <si>
    <t>ACAPS</t>
  </si>
  <si>
    <t>acaps_risk_list</t>
  </si>
  <si>
    <t>https://crisisinsight.acaps.org/risklist</t>
  </si>
  <si>
    <t>EIU Security</t>
  </si>
  <si>
    <t>eiu, eiu_security</t>
  </si>
  <si>
    <t>ACLED Events</t>
  </si>
  <si>
    <t>Fr_acled_events_increase_pct</t>
  </si>
  <si>
    <t>acled_events</t>
  </si>
  <si>
    <t>fews</t>
  </si>
  <si>
    <t>dons</t>
  </si>
  <si>
    <t>https://www.who.int/emergencies/disease-outbreak-news</t>
  </si>
  <si>
    <t>IFRC Epidemics</t>
  </si>
  <si>
    <t>IFRC</t>
  </si>
  <si>
    <t>H_ifrc_epidemics_text</t>
  </si>
  <si>
    <t>ifrc</t>
  </si>
  <si>
    <t>https://go.ifrc.org/emergencies</t>
  </si>
  <si>
    <t>gdacs</t>
  </si>
  <si>
    <t>https://www.gdacs.org</t>
  </si>
  <si>
    <t>locust</t>
  </si>
  <si>
    <t>https://www.fao.org/ag/locusts/en/info/info/index.html</t>
  </si>
  <si>
    <t>iri</t>
  </si>
  <si>
    <t>https://iri.columbia.edu/our-expertise/climate/forecasts/seasonal-climate-forecasts/</t>
  </si>
  <si>
    <t>ACAPS Risk List (Natural Hazard)</t>
  </si>
  <si>
    <t>NH_acaps_risk_text</t>
  </si>
  <si>
    <t>imf</t>
  </si>
  <si>
    <t>mpo</t>
  </si>
  <si>
    <t>ACAPS Risk List (Socioeconomic)</t>
  </si>
  <si>
    <t>S_acaps_risk_text</t>
  </si>
  <si>
    <t>ABW</t>
  </si>
  <si>
    <t>AND</t>
  </si>
  <si>
    <t>ASM</t>
  </si>
  <si>
    <t>BMU</t>
  </si>
  <si>
    <t>CHI</t>
  </si>
  <si>
    <t>CUW</t>
  </si>
  <si>
    <t>CYM</t>
  </si>
  <si>
    <t>FRO</t>
  </si>
  <si>
    <t>GIB</t>
  </si>
  <si>
    <t>GRL</t>
  </si>
  <si>
    <t>GUM</t>
  </si>
  <si>
    <t>HKG</t>
  </si>
  <si>
    <t>IMN</t>
  </si>
  <si>
    <t>MAC</t>
  </si>
  <si>
    <t>MAF</t>
  </si>
  <si>
    <t>MCO</t>
  </si>
  <si>
    <t>MNP</t>
  </si>
  <si>
    <t>NCL</t>
  </si>
  <si>
    <t>PRI</t>
  </si>
  <si>
    <t>PSE</t>
  </si>
  <si>
    <t>PYF</t>
  </si>
  <si>
    <t>SMR</t>
  </si>
  <si>
    <t>SXM</t>
  </si>
  <si>
    <t>TCA</t>
  </si>
  <si>
    <t>TWN</t>
  </si>
  <si>
    <t>VGB</t>
  </si>
  <si>
    <t>VIR</t>
  </si>
  <si>
    <t>XKX</t>
  </si>
  <si>
    <t>Aruba</t>
  </si>
  <si>
    <t>Andorra</t>
  </si>
  <si>
    <t>American Samoa</t>
  </si>
  <si>
    <t>Bahamas, The</t>
  </si>
  <si>
    <t>Bermuda</t>
  </si>
  <si>
    <t>Channel Islands</t>
  </si>
  <si>
    <t>Congo, Dem. Rep.</t>
  </si>
  <si>
    <t>Congo, Rep.</t>
  </si>
  <si>
    <t>Cayman Islands</t>
  </si>
  <si>
    <t>Egypt, Arab Rep.</t>
  </si>
  <si>
    <t>Faroe Islands</t>
  </si>
  <si>
    <t>Micronesia, Fed. Sts.</t>
  </si>
  <si>
    <t>Gibraltar</t>
  </si>
  <si>
    <t>Gambia, The</t>
  </si>
  <si>
    <t>Greenland</t>
  </si>
  <si>
    <t>Guam</t>
  </si>
  <si>
    <t>Hong Kong SAR, China</t>
  </si>
  <si>
    <t>Isle of Man</t>
  </si>
  <si>
    <t>Iran, Islamic Rep.</t>
  </si>
  <si>
    <t>Kyrgyz Republic</t>
  </si>
  <si>
    <t>St. Kitts and Nevis</t>
  </si>
  <si>
    <t>Korea, Rep.</t>
  </si>
  <si>
    <t>Macao SAR, China</t>
  </si>
  <si>
    <t>St. Martin (French part)</t>
  </si>
  <si>
    <t>Monaco</t>
  </si>
  <si>
    <t>Northern Mariana Islands</t>
  </si>
  <si>
    <t>New Caledonia</t>
  </si>
  <si>
    <t>Puerto Rico</t>
  </si>
  <si>
    <t>Korea, Dem. People's Rep.</t>
  </si>
  <si>
    <t>West Bank and Gaza</t>
  </si>
  <si>
    <t>French Polynesia</t>
  </si>
  <si>
    <t>San Marino</t>
  </si>
  <si>
    <t>Slovak Republic</t>
  </si>
  <si>
    <t>Sint Maarten (Dutch part)</t>
  </si>
  <si>
    <t>Syrian Arab Republic</t>
  </si>
  <si>
    <t>Turks and Caicos Islands</t>
  </si>
  <si>
    <t>Taiwan, China</t>
  </si>
  <si>
    <t>St. Vincent and the Grenadines</t>
  </si>
  <si>
    <t>Venezuela, RB</t>
  </si>
  <si>
    <t>British Virgin Islands</t>
  </si>
  <si>
    <t>Virgin Islands (U.S.)</t>
  </si>
  <si>
    <t>Kosovo</t>
  </si>
  <si>
    <t>Yemen, Rep.</t>
  </si>
  <si>
    <t>Côte d’Ivoire</t>
  </si>
  <si>
    <t>Curaçao</t>
  </si>
  <si>
    <t>São Tomé and Príncipe</t>
  </si>
  <si>
    <t>Türkiye</t>
  </si>
  <si>
    <t>F_GFSI_norm</t>
  </si>
  <si>
    <t>F_GFSI_raw</t>
  </si>
  <si>
    <t>Global Food Security Index</t>
  </si>
  <si>
    <t>F_GFSI</t>
  </si>
  <si>
    <t>gfsi</t>
  </si>
  <si>
    <t>https://impact.economist.com/sustainability/project/food-security-index/resource-library</t>
  </si>
  <si>
    <t>F_FAO_WFP_Hunger_Hotspot</t>
  </si>
  <si>
    <t>F_FAO_WFP_Concern_raw</t>
  </si>
  <si>
    <t>highest</t>
  </si>
  <si>
    <t>very high</t>
  </si>
  <si>
    <t>high</t>
  </si>
  <si>
    <t>F_FAO_WFP_Concern</t>
  </si>
  <si>
    <t>Fr_acaps_risk_text</t>
  </si>
  <si>
    <t>Fr_acaps_risk_text_raw</t>
  </si>
  <si>
    <t>NH_inform_severity</t>
  </si>
  <si>
    <t>NH_inform_severity_text_raw</t>
  </si>
  <si>
    <t>NH_inform_severity_text</t>
  </si>
  <si>
    <t>CuraÃ§ao</t>
  </si>
  <si>
    <t>SÃ£o TomÃ© and PrÃ­ncipe</t>
  </si>
  <si>
    <t>TÃ¼rkiye</t>
  </si>
  <si>
    <t>People Below $2.05 Poverty Line, % Change</t>
  </si>
  <si>
    <t>fcs.csv</t>
  </si>
  <si>
    <t>fsi.csv</t>
  </si>
  <si>
    <t>proteus.csv</t>
  </si>
  <si>
    <t>gfsi.csv</t>
  </si>
  <si>
    <t>ghsi.csv</t>
  </si>
  <si>
    <t>eiu.csv</t>
  </si>
  <si>
    <t>inform_risk.csv</t>
  </si>
  <si>
    <t>acled.csv</t>
  </si>
  <si>
    <t>ifes, gic, psuedo_reign</t>
  </si>
  <si>
    <t>ifes.csv, gic.csv</t>
  </si>
  <si>
    <t>acaps-risk-list-reviewed/Conflict and Fragility</t>
  </si>
  <si>
    <t>fao-wfp-web</t>
  </si>
  <si>
    <t>wb_fpi.csv</t>
  </si>
  <si>
    <t>who_dons.csv</t>
  </si>
  <si>
    <t>ifrc_epidemics.csv</t>
  </si>
  <si>
    <t>gdacs.csv</t>
  </si>
  <si>
    <t>fao_locust.csv</t>
  </si>
  <si>
    <t>acaps-risk-list-reviewed/Natural Hazard</t>
  </si>
  <si>
    <t>imf_unemployment.csv</t>
  </si>
  <si>
    <t>mpo.csv</t>
  </si>
  <si>
    <t>acaps-risk-list-reviewed/Socioeconomic</t>
  </si>
  <si>
    <t>inform_severity</t>
  </si>
  <si>
    <t>inform-severity</t>
  </si>
  <si>
    <t>https://drmkc.jrc.ec.europa.eu/inform-index/INFORM-Severity</t>
  </si>
  <si>
    <t>Fr_EIU_Security_Change_norm</t>
  </si>
  <si>
    <t>Fr_EIU_Security_Change_raw</t>
  </si>
  <si>
    <t>Fr_EIU_Security_Change</t>
  </si>
  <si>
    <t xml:space="preserve">coup: 2023-06-26 successful; </t>
  </si>
  <si>
    <t xml:space="preserve">coup: 2023-08-30 successful; </t>
  </si>
  <si>
    <t>https://fews.net/; Request from Andres Chamorro</t>
  </si>
  <si>
    <t>Request from Haoyo Wu</t>
  </si>
  <si>
    <t>https://viewpoint.eiu.com/analysis/risk/operational-risk</t>
  </si>
  <si>
    <t>https://www.arresteddictatorship.com/global-instances-of-coups.html, https://www.electionguide.org</t>
  </si>
  <si>
    <t>https://www.hungerhotspots.org</t>
  </si>
  <si>
    <t>https://microdata.worldbank.org/index.php/catalog/4509/get-microdata</t>
  </si>
  <si>
    <t>https://www.imf.org/en/Publications/SPROLLs/world-economic-outlook-databases#sort=%40imfdate%20descending, https://www.imf.org/en/Publications/WEO/weo-database/2023/April/weo-report?c=512,914,612,171,614,311,213,911,314,193,122,912,313,419,513,316,913,124,339,638,514,218,963,616,223,516,918,748,618,624,522,622,156,626,628,228,924,233,632,636,634,238,662,960,423,935,128,611,321,243,248,469,253,642,643,939,734,644,819,172,132,646,648,915,134,652,174,328,258,656,654,336,263,268,532,944,176,534,536,429,433,178,436,136,343,158,439,916,664,826,542,967,443,917,544,941,446,666,668,672,946,137,546,674,676,548,556,678,181,867,682,684,273,868,921,948,943,686,688,518,728,836,558,138,196,278,692,694,962,142,449,564,565,283,853,288,293,566,964,182,359,453,968,922,714,862,135,716,456,722,942,718,724,576,936,961,813,726,199,733,184,524,361,362,364,732,366,144,146,463,528,923,738,578,537,742,866,369,744,186,925,869,746,926,466,112,111,298,927,846,299,582,487,474,754,698,&amp;s=LUR,&amp;sy=2021&amp;ey=2028&amp;ssm=0&amp;scsm=1&amp;scc=0&amp;ssd=1&amp;ssc=0&amp;sic=1&amp;sort=country&amp;ds=.&amp;br=1</t>
  </si>
  <si>
    <t>Not high risk and max IPC of 3 in Oct 2023</t>
  </si>
  <si>
    <t>Complex crisis in Malawi (3.4); Tropical Cyclone Freddy in Malawi (3)</t>
  </si>
  <si>
    <t>TÃ¼rkiye / Syria earthquake in TÃ¼rkiye (3.2)</t>
  </si>
  <si>
    <t>Complex crisis in DPRK (3.7)</t>
  </si>
  <si>
    <t>Complex crisis in Sudan (4.9)</t>
  </si>
  <si>
    <t>Not high risk and max IPC of 3 in Feb 2024</t>
  </si>
  <si>
    <t>Not high risk and max IPC of 2 in Feb 2024</t>
  </si>
  <si>
    <t>High risk and max IPC of 3 in Feb 2024</t>
  </si>
  <si>
    <t>High risk and max IPC of 4 in Feb 2024</t>
  </si>
  <si>
    <t>Not high risk and max IPC of 4 in Feb 2024</t>
  </si>
  <si>
    <t>S_change_unemp_22,S_change_unemp_21</t>
  </si>
  <si>
    <t>Complex crisis in Afghanistan (4.4)</t>
  </si>
  <si>
    <t>Drought in South-West Angola (3.1)</t>
  </si>
  <si>
    <t>Complex in Burundi (3.3)</t>
  </si>
  <si>
    <t>Complex crisis in Somalia (4.6)</t>
  </si>
  <si>
    <t>Drought in Zambia (3.3)</t>
  </si>
  <si>
    <t>BIH: Epidemic - 01-2024 - Measles Outbreak</t>
  </si>
  <si>
    <t>2024-04-10 â€“ Rabies</t>
  </si>
  <si>
    <t>2024-04-09 â€“ Avian Influenza A(H5N1) â€“ United States of America</t>
  </si>
  <si>
    <t>Complex crisis in Zimbabwe (3.6)</t>
  </si>
  <si>
    <t>Fr_coup_underlying</t>
  </si>
  <si>
    <t>Increased security incidents between the // Rationale: Intense fighting may resume if such securit//Resumption of intense fighting will affect the total popu//ovember 2023, the AA launched attacks on the military juntaâ€™s Bord//far, been followed by intense armed conflict between the AA and t//The AAâ€™s attack is considered to be a part of//a greater coordinated attack involving other anti-military//armed groups in many states and reg//s in Rakhine state due to the conflict//dynamics of the Rakhine state conflict has also stoked intercommunal//tension and violence against the Rohingya popula//laced since the escalation of conflict in November 2023//ificant portion of the recent armed conflict in Rakhine state has//ared to previous occasions of armed conflict in the state // Vulnerability:  | Coordinated offensives conducted by anti // Rationale: A coalition of ethnic armed organisations (EAOs) called t//Army, launched a coordinated offensive, named Operation 1027, agains//y the coalition regarding the offensive point to the intention to saf//respond to ongoing artillery attacks and airstrikes from the Myan//ilitary has retaliated to the offensive with air strikes and other he//As at 6 November, heavy fighting is going on and have resul//Some of NUGâ€™s armed wings, such as the Peopleâ€™s D//d or are participating in the offensive//eâ€™s Defense Force launched an attack on military junta bases in Ka//rt of simultaneous resistance attacks against the military junta f//The offensive by the coalition will not onl//y intensify armed conflict in the northern Shan state an//Such a coordinated offensive indicates towards enhanced co//llaborated offensives by many EAOs and anti-coup r//It is highly likely that the armed conflict will intensify throu//7 at the end of October 2023, conflict has increased the number of I//han state on 12 January 2024, conflict is going on with significant//cruited into the military and armed resistance groups, as many of//e civilians would likely join armed resistance instead of the mil//This will result in a broader armed conflict // Vulnerability: ogical distress, gender-based violence, and human trafficking//- People fleeing the conflict-affected areas to remote loca//- Intensified conflict will further increase food pr//ivelihoods due to the growing conflict | Conscription policies implemented by the // Rationale: rtions, and defections in the armed conflict against armed resist//resistance forces and ethnic armed organisations (EAOs)//ta and some may even join the armed resistance groups instead of//phically expand and intensify armed conflict in the country in 20//- Intense armed conflict means heightened protection r//- The increase in conflict will likely result in interna // Vulnerability: - The main protection concerns which are also among the mai//, protracted conflict, human rights violations, int//ty has been widespread in the conflict</t>
  </si>
  <si>
    <t>Increasing trend in tribal fighting and  // Rationale: ed in political and electoral violence between rival political gro//people, and increased tribal fighting would widen such gaps//s changed the dynamics of the clashes and increased casualties si//The number of armed clashes, riots, and incidents of vi//by the state to reign in the violence//- Continued tribal fighting would result in heightened//protection concerns, including increased violenc//The people affected by the conflict would also require shelter, h//- Based on past events of violence and related displacements, // Vulnerability: number of reports of physical violence against women and girls is//traints are aggravated during conflict as roads/areas become conflic | Deteriorating socioeconomic situation in // Rationale: ople reportedly flee from the violence-affected Highlands region t//some form of physical sexual violence, which is almost twice the//rtunistic looting, arson, and violence, mainly in Port Moresby//Widespread sexual violence was also reported//ests, riots, and incidents of violence against civilians in the no//The fragile social and economic situatio//n may trigger more violence incidents, particularly rio//rity forcesâ€™ capacity to deal violence also serves as an aggravati//in impact would be heightened protection concerns and healthcare needs, especi//ble to physical and/or sexual violence in periods of violent riots//- The violence-affected people would also//ter providing protection from violence // Vulnerability: number of reports of physical violence against women and girls is</t>
  </si>
  <si>
    <t xml:space="preserve">The targeting of structures supporting U // Rationale: of power shortages or direct attacks, would lead to a severe disr//There was also an attack on the power lines of the Sou//ollowing the Ukrainian counteroffensive in Kharkiv oblast//a successive wave of Russian attacks on Ukraineâ€™s power grid, cau//y vulnerable to a retaliatory attack should Ukrainian forces conti//Russian forces could attack the Kakhovka dam to cause a m//Any attacks on the dam would lead to an//Because of Russian attacks, Ukraine has already halted//Russian attacks against Ukraineâ€™s power grid//ilities than the mass missile attacks on the energy infrastructure//ne of the largest large-scale attacks on Ukraine, connection to ex // Vulnerability:  | Russian territorial advancements in Done // Rationale: Russian forces are conducting offensive military operations on the fr//Group is leading the Russian offensive in Donetsk oblast, relying on//ave been widely implicated in violence against civilians in Ukrain//ther abuses, including sexual violence//hifts as Russia continues its offensive in Donetsk, new areas will co//ussian forces and the Russian armed groups offensive and attritio//itary continued to conduct an offensive in Donetsk oblast, with repor//ilitary continues to focus on offensives in Donetska oblast, particul // Vulnerability:  | The upcoming Russian presidential electi // Rationale: ikely to increase threats and violence to pressure participation i//to voting through threats and violence will likely increase signif//Widespread and systematic violence is already used against civ//re increasingly vulnerable to violence, forced displacement, deten//ddition to crime, looting and violence resulting from the increase//d presence of Russian armed forces // Vulnerability:  | Increased Russian attacks on grain infra // Rationale: owed by an intensification of attacks targeting Ukraineâ€™s grain st//of grain were damaged by the attacks//Russia carried out 14 attacks â€“between 11 July and 23 Augu//Targeted attacks on grain export routes will//ready heavily impacted by the conflict//metric tonnes of grain in its attacks on Ukraine//and November, Odesa port was attacked 21 times by the Russian mil // Vulnerability:  | Increased fighting and power and gas sup // Rationale: eason in October, the Russian armed forces will likely ramp up at//y is not fully protected from attacks, and the energy infrastructu//Russia has resumed attacks on energy infrastructure in//ia launched the largest drone attack since 2022 with 75 drones on//nts in a frontline oblast was attacked for the fifth time within o//Russia launched the largest attack since 2022 on 29 November 202//(combined drone and missile) attacks against Ukraine, targeting K//The large-scale attack targeted Khmelnytskyi, Odesa,//hia oblast was damaged in the attack//ting capacity in the 22 March attack, and it will months to recove//The attack left more than one million pe//The intensification of attacks on energy infrastructure con//n response to the intensified attacks on energy infrastructure // Vulnerability: </t>
  </si>
  <si>
    <t>AGO: Epidemic - 05-2024 - Polio</t>
  </si>
  <si>
    <t>2024-06-07 â€“ Avian Influenza A (H5N1) - Australia</t>
  </si>
  <si>
    <t>BRA: Epidemic - 01-2024 - Dengue epidemic, - Arbovirus</t>
  </si>
  <si>
    <t>COG: Outbreak - 04-2024 - MONKEY-POX OUTBREAK</t>
  </si>
  <si>
    <t>2024-06-11 â€“ Oropouche virus disease - Cuba</t>
  </si>
  <si>
    <t>GTM: Epidemic - 04-2024 - National Health Emergency due to Dengue</t>
  </si>
  <si>
    <t>2024-06-11 â€“ Avian Influenza A (H9N2)- India</t>
  </si>
  <si>
    <t>KEN: Epidemic - 04-2024 - Cholera Outbreak</t>
  </si>
  <si>
    <t>2024-06-05 â€“ Human infection caused by avian Influenza A(H5N2)- Mexico</t>
  </si>
  <si>
    <t>2024-05-08 â€“ Middle East respiratory syndrome coronavirus-Kingdom of Saudi Arabia</t>
  </si>
  <si>
    <t>2024-05-08 â€“ NA</t>
  </si>
  <si>
    <t>UGA: Epidemic - 01-2024 - Measles Outbreak</t>
  </si>
  <si>
    <t>2024-04-02 â€“ Avian Influenza A(H5N1) â€“ Viet Nam; 2024-04-02 â€“ NA; 2024-04-19 â€“ Avian Influenza A(H9N2)- Viet Nam; 2024-04-19 â€“ NA</t>
  </si>
  <si>
    <t>Drought in Angola, Botswana, Democratic Republic of Congo, Malawi, Mozambique, Namibia, South Africa, Zambia, Zimbabwe: Medium impact for agricultural drought in 1700725 km2</t>
  </si>
  <si>
    <t>Drought in Argentina: Medium impact for agricultural drought in 203502 km2; Drought in Argentina, Bolivia, Brazil, Colombia, Guyana, Peru, Paraguay, Suriname, Venezuela: Medium impact for agricultural drought in 959881 km2</t>
  </si>
  <si>
    <t>Tropical Cyclone REMAL-24: Tropical Storm (maximum wind speed of 102 km/h); Drought in Bangladesh, China, India, Cambodia, Laos, Myanmar, Malaysia, Thailand, Vietnam: Medium impact for agricultural drought in 1333670 km2</t>
  </si>
  <si>
    <t>Chronic Food Security Crisis in Bangladesh (3.5)</t>
  </si>
  <si>
    <t>Drought in Belize, Guatemala, Honduras, Mexico, Nicaragua: Medium impact for agricultural drought in 302011 km2</t>
  </si>
  <si>
    <t>Drought in Argentina, Bolivia, Brazil, Colombia, Guyana, Peru, Paraguay, Suriname, Venezuela: Medium impact for agricultural drought in 959881 km2</t>
  </si>
  <si>
    <t>Tropical Cyclone REMAL-24: Tropical Storm (maximum wind speed of 102 km/h)</t>
  </si>
  <si>
    <t>Drought in Botswana, Namibia, South Africa: Medium impact for agricultural drought in 98638 km2; Drought in Angola, Botswana, Democratic Republic of Congo, Malawi, Mozambique, Namibia, South Africa, Zambia, Zimbabwe: Medium impact for agricultural drought in 1700725 km2</t>
  </si>
  <si>
    <t>Drought in Bangladesh, China, India, Cambodia, Laos, Myanmar, Malaysia, Thailand, Vietnam: Medium impact for agricultural drought in 1333670 km2</t>
  </si>
  <si>
    <t>Complex crisis in Colombia (3.8)</t>
  </si>
  <si>
    <t>Forest fires in Cyprus: Green impact for forestfire in 754 ha</t>
  </si>
  <si>
    <t>Drought in Algeria, Spain, Morocco, Tunisia: Medium impact for agricultural drought in 336180 km2</t>
  </si>
  <si>
    <t>Drought in Spain, Greece, Italy, Malta, TÃ¼rkiye: Medium impact for agricultural drought in 335245 km2; Drought in Algeria, Spain, Morocco, Tunisia: Medium impact for agricultural drought in 336180 km2</t>
  </si>
  <si>
    <t>Complex crisis in Ethiopia (4.4); Drought in Ethiopia (4.1)</t>
  </si>
  <si>
    <t>Drought in Spain, Greece, Italy, Malta, TÃ¼rkiye: Medium impact for agricultural drought in 335245 km2</t>
  </si>
  <si>
    <t>Complex crisis in Haiti (4)</t>
  </si>
  <si>
    <t>Drought in Kenya (3.1)</t>
  </si>
  <si>
    <t>Complex crisis in El Salvador (3.2)</t>
  </si>
  <si>
    <t>Complex crisis in South Sudan (4.4)</t>
  </si>
  <si>
    <t>TÃ¼rkiye / Syria earthquake in Syria (3.1)</t>
  </si>
  <si>
    <t>Complex crisis in Venezuela (3.9)</t>
  </si>
  <si>
    <t>Poor socioeconomic conditions, access re // Rationale: ar or Bangladesh, fleeing bad socioeconomic conditions, insecurity, and//ia and Indonesia in search of livelihood opportunities and better livi // Vulnerability: the ones without a source of livelihood, and the ones who are unemplo</t>
  </si>
  <si>
    <t>The closure of IDP camps across Myanmar  // Rationale: k of shelter, food and water, livelihood opportunities, basic services//ce contamination, and lack of livelihood opportunities, although being//f origin because of a lack of livelihood opportunities and insecurity,//cement to places with lack of livelihood opportunities, adequate shelt // Vulnerability:  | Poor socioeconomic conditions, access re // Rationale: ar or Bangladesh, fleeing bad socioeconomic conditions, insecurity, and//ia and Indonesia in search of livelihood opportunities and better livi // Vulnerability: the ones without a source of livelihood, and the ones who are unemplo | Increased security incidents between the // Rationale: st disruptions, affecting the livelihood of farmers and heightening fo // Vulnerability:  | Coordinated offensives conducted by anti // Rationale:  // Vulnerability: mers are likely to lose their livelihoods due to the growing conflict</t>
  </si>
  <si>
    <t>Deteriorating socioeconomic situation in // Rationale: uinea is marked by high youth unemployment and poverty, reduced purc//s are likely to be in need of livelihood support when riots occur // Vulnerability: - The country is marked by socioeconomic concerns such as high youth//unemployment, reduced purchasing power//Such issues limit people's livelihood opportunities and make them v</t>
  </si>
  <si>
    <t>The targeting of structures supporting U // Rationale: age local agriculture and the livelihoods that depend on it in the are // Vulnerability:  | Increased Russian attacks on grain infra // Rationale: Increasing cost of transportation and storage//es will impact the safety and socioeconomics of Ukrainian farmers, hous//s that depend on agricultural livelihoods and exports // Vulnerability: esses relying on agricultural livelihoods are particularly the most vu</t>
  </si>
  <si>
    <t>GIC Coups</t>
  </si>
  <si>
    <t>GIC</t>
  </si>
  <si>
    <t>gic, psuedo_reign</t>
  </si>
  <si>
    <t>gic.csv</t>
  </si>
  <si>
    <t>https://www.arresteddictatorship.com/global-instances-of-coups.html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</si>
</sst>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d\-mmm\-yy;@"/>
  </numFmts>
  <fonts count="32" x14ac:knownFonts="1">
    <font>
      <sz val="12"/>
      <color rgb="FF000000"/>
      <name val="Arial"/>
    </font>
    <font>
      <sz val="10"/>
      <color rgb="FF000000"/>
      <name val="Arial"/>
      <family val="2"/>
    </font>
    <font>
      <sz val="12"/>
      <color rgb="FF000000"/>
      <name val="Arial"/>
      <family val="2"/>
    </font>
    <font>
      <sz val="12"/>
      <color theme="1"/>
      <name val="Arial"/>
      <family val="2"/>
    </font>
    <font>
      <b/>
      <sz val="10"/>
      <color theme="1"/>
      <name val="Arial"/>
      <family val="2"/>
    </font>
    <font>
      <sz val="10"/>
      <color theme="1"/>
      <name val="Arial"/>
      <family val="2"/>
    </font>
    <font>
      <i/>
      <sz val="10"/>
      <color theme="1"/>
      <name val="Arial"/>
      <family val="2"/>
    </font>
    <font>
      <i/>
      <sz val="12"/>
      <color theme="1"/>
      <name val="Arial"/>
      <family val="2"/>
    </font>
    <font>
      <b/>
      <sz val="12"/>
      <color theme="1"/>
      <name val="Arial"/>
      <family val="2"/>
    </font>
    <font>
      <i/>
      <sz val="12"/>
      <color rgb="FF000000"/>
      <name val="Arial"/>
      <family val="2"/>
    </font>
    <font>
      <b/>
      <sz val="12"/>
      <color rgb="FF000000"/>
      <name val="Arial"/>
      <family val="2"/>
    </font>
    <font>
      <sz val="12"/>
      <color theme="0"/>
      <name val="Arial"/>
      <family val="2"/>
    </font>
    <font>
      <b/>
      <sz val="10"/>
      <color theme="0"/>
      <name val="Arial"/>
      <family val="2"/>
    </font>
    <font>
      <sz val="10"/>
      <color theme="0"/>
      <name val="Arial"/>
      <family val="2"/>
    </font>
    <font>
      <sz val="12"/>
      <name val="Arial"/>
      <family val="2"/>
    </font>
    <font>
      <i/>
      <sz val="12"/>
      <color theme="0"/>
      <name val="Arial"/>
      <family val="2"/>
    </font>
    <font>
      <sz val="16"/>
      <color theme="1"/>
      <name val="Arial"/>
      <family val="2"/>
    </font>
    <font>
      <sz val="10"/>
      <color theme="0" tint="-0.249977111117893"/>
      <name val="Arial"/>
      <family val="2"/>
    </font>
    <font>
      <sz val="12"/>
      <color theme="0" tint="-0.249977111117893"/>
      <name val="Arial"/>
      <family val="2"/>
    </font>
    <font>
      <sz val="12"/>
      <color theme="0" tint="-0.499984740745262"/>
      <name val="Arial"/>
      <family val="2"/>
    </font>
    <font>
      <sz val="12"/>
      <color rgb="FF656565"/>
      <name val="Arial"/>
      <family val="2"/>
    </font>
    <font>
      <sz val="20"/>
      <color rgb="FF000000"/>
      <name val="Arial"/>
      <family val="2"/>
    </font>
    <font>
      <u/>
      <sz val="12"/>
      <color theme="10"/>
      <name val="Arial"/>
      <family val="2"/>
    </font>
    <font>
      <i/>
      <sz val="11"/>
      <color rgb="FF000000"/>
      <name val="Arial"/>
      <family val="2"/>
    </font>
    <font>
      <u/>
      <sz val="12"/>
      <color theme="1"/>
      <name val="Arial"/>
      <family val="2"/>
    </font>
    <font>
      <b/>
      <sz val="10"/>
      <color rgb="FF000000"/>
      <name val="Arial"/>
      <family val="2"/>
    </font>
    <font>
      <i/>
      <u/>
      <sz val="12"/>
      <name val="Arial"/>
      <family val="2"/>
    </font>
    <font>
      <i/>
      <sz val="12"/>
      <name val="Arial"/>
      <family val="2"/>
    </font>
    <font>
      <u/>
      <sz val="12"/>
      <color rgb="FF000000"/>
      <name val="Arial"/>
      <family val="2"/>
    </font>
    <font>
      <sz val="12"/>
      <color rgb="FF000000"/>
      <name val="Arial"/>
      <family val="2"/>
    </font>
    <font>
      <b/>
      <sz val="10"/>
      <color indexed="8"/>
      <name val="Arial"/>
      <family val="2"/>
    </font>
    <font>
      <sz val="9"/>
      <color theme="0"/>
      <name val="Arial"/>
      <family val="2"/>
    </font>
  </fonts>
  <fills count="9">
    <fill>
      <patternFill patternType="none"/>
    </fill>
    <fill>
      <patternFill patternType="gray125"/>
    </fill>
    <fill>
      <patternFill patternType="solid">
        <fgColor rgb="FFFFFFFF"/>
      </patternFill>
    </fill>
    <fill>
      <patternFill patternType="solid">
        <fgColor theme="0"/>
        <bgColor indexed="64"/>
      </patternFill>
    </fill>
    <fill>
      <patternFill patternType="solid">
        <fgColor rgb="FFFFFFFF"/>
        <bgColor rgb="FFFFFFFF"/>
      </patternFill>
    </fill>
    <fill>
      <patternFill patternType="solid">
        <fgColor theme="4" tint="0.79998168889431442"/>
        <bgColor indexed="64"/>
      </patternFill>
    </fill>
    <fill>
      <patternFill patternType="solid">
        <fgColor theme="0"/>
        <bgColor rgb="FFFFFFFF"/>
      </patternFill>
    </fill>
    <fill>
      <patternFill patternType="solid">
        <fgColor theme="0"/>
      </patternFill>
    </fill>
    <fill>
      <patternFill patternType="solid">
        <fgColor theme="0"/>
        <bgColor rgb="FF000000"/>
      </patternFill>
    </fill>
  </fills>
  <borders count="49">
    <border>
      <left/>
      <right/>
      <top/>
      <bottom/>
      <diagonal/>
    </border>
    <border>
      <left style="thin">
        <color rgb="FFFFFFFF"/>
      </left>
      <right style="thin">
        <color rgb="FFFFFFFF"/>
      </right>
      <top style="thin">
        <color rgb="FFFFFFFF"/>
      </top>
      <bottom style="thin">
        <color rgb="FFFFFFFF"/>
      </bottom>
      <diagonal/>
    </border>
    <border>
      <left style="thick">
        <color rgb="FFFFFFFF"/>
      </left>
      <right style="thick">
        <color rgb="FFFFFFFF"/>
      </right>
      <top style="thin">
        <color rgb="FFFFFFFF"/>
      </top>
      <bottom style="thin">
        <color rgb="FF000000"/>
      </bottom>
      <diagonal/>
    </border>
    <border>
      <left/>
      <right/>
      <top/>
      <bottom style="thin">
        <color indexed="64"/>
      </bottom>
      <diagonal/>
    </border>
    <border>
      <left/>
      <right style="thick">
        <color theme="0"/>
      </right>
      <top/>
      <bottom style="thin">
        <color indexed="64"/>
      </bottom>
      <diagonal/>
    </border>
    <border>
      <left/>
      <right style="thin">
        <color theme="0"/>
      </right>
      <top/>
      <bottom/>
      <diagonal/>
    </border>
    <border>
      <left style="thin">
        <color theme="0"/>
      </left>
      <right/>
      <top/>
      <bottom style="thin">
        <color indexed="64"/>
      </bottom>
      <diagonal/>
    </border>
    <border>
      <left style="thin">
        <color theme="0"/>
      </left>
      <right style="thin">
        <color theme="0"/>
      </right>
      <top/>
      <bottom/>
      <diagonal/>
    </border>
    <border>
      <left style="thick">
        <color theme="0"/>
      </left>
      <right style="thick">
        <color theme="0"/>
      </right>
      <top/>
      <bottom style="thin">
        <color indexed="64"/>
      </bottom>
      <diagonal/>
    </border>
    <border>
      <left/>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right/>
      <top style="thin">
        <color rgb="FFFFFFFF"/>
      </top>
      <bottom style="thin">
        <color rgb="FFFFFFFF"/>
      </bottom>
      <diagonal/>
    </border>
    <border>
      <left/>
      <right/>
      <top style="thin">
        <color rgb="FFFFFFFF"/>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ck">
        <color rgb="FFFFFFFF"/>
      </left>
      <right/>
      <top style="thin">
        <color rgb="FFFFFFFF"/>
      </top>
      <bottom style="thin">
        <color rgb="FF000000"/>
      </bottom>
      <diagonal/>
    </border>
    <border>
      <left/>
      <right style="thick">
        <color rgb="FFFFFFFF"/>
      </right>
      <top style="thin">
        <color rgb="FFFFFFFF"/>
      </top>
      <bottom style="thin">
        <color rgb="FF000000"/>
      </bottom>
      <diagonal/>
    </border>
    <border>
      <left style="thin">
        <color rgb="FFFFFFFF"/>
      </left>
      <right style="thin">
        <color rgb="FFFFFFFF"/>
      </right>
      <top style="thin">
        <color rgb="FFFFFFFF"/>
      </top>
      <bottom/>
      <diagonal/>
    </border>
    <border>
      <left/>
      <right/>
      <top/>
      <bottom style="medium">
        <color indexed="64"/>
      </bottom>
      <diagonal/>
    </border>
    <border>
      <left style="thin">
        <color rgb="FFFFFFFF"/>
      </left>
      <right/>
      <top style="thin">
        <color rgb="FFFFFFFF"/>
      </top>
      <bottom style="thin">
        <color rgb="FFFFFFFF"/>
      </bottom>
      <diagonal/>
    </border>
    <border>
      <left style="thick">
        <color theme="0"/>
      </left>
      <right/>
      <top style="thin">
        <color theme="0"/>
      </top>
      <bottom style="thin">
        <color indexed="64"/>
      </bottom>
      <diagonal/>
    </border>
    <border>
      <left/>
      <right style="thick">
        <color theme="0"/>
      </right>
      <top style="thin">
        <color theme="0"/>
      </top>
      <bottom style="thin">
        <color indexed="64"/>
      </bottom>
      <diagonal/>
    </border>
    <border>
      <left style="thin">
        <color theme="0"/>
      </left>
      <right style="thin">
        <color theme="0"/>
      </right>
      <top style="thin">
        <color theme="0"/>
      </top>
      <bottom/>
      <diagonal/>
    </border>
    <border>
      <left/>
      <right/>
      <top/>
      <bottom style="thin">
        <color rgb="FFFFFFFF"/>
      </bottom>
      <diagonal/>
    </border>
    <border>
      <left style="thick">
        <color theme="0"/>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0"/>
      </right>
      <top/>
      <bottom style="thin">
        <color theme="0"/>
      </bottom>
      <diagonal/>
    </border>
    <border>
      <left/>
      <right/>
      <top style="thin">
        <color rgb="FF000000"/>
      </top>
      <bottom/>
      <diagonal/>
    </border>
    <border>
      <left/>
      <right style="thin">
        <color theme="0"/>
      </right>
      <top style="thin">
        <color theme="0"/>
      </top>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ck">
        <color rgb="FFFFFFFF"/>
      </left>
      <right style="thick">
        <color rgb="FFFFFFFF"/>
      </right>
      <top/>
      <bottom style="thin">
        <color rgb="FF000000"/>
      </bottom>
      <diagonal/>
    </border>
    <border>
      <left/>
      <right/>
      <top style="medium">
        <color theme="0"/>
      </top>
      <bottom style="medium">
        <color theme="0"/>
      </bottom>
      <diagonal/>
    </border>
    <border>
      <left style="thick">
        <color theme="0"/>
      </left>
      <right style="thick">
        <color theme="0"/>
      </right>
      <top style="thin">
        <color auto="1"/>
      </top>
      <bottom/>
      <diagonal/>
    </border>
    <border>
      <left/>
      <right/>
      <top style="thin">
        <color rgb="FFFFFFFF"/>
      </top>
      <bottom style="thin">
        <color rgb="FF000000"/>
      </bottom>
      <diagonal/>
    </border>
    <border>
      <left style="thick">
        <color theme="0"/>
      </left>
      <right style="thick">
        <color theme="0"/>
      </right>
      <top style="thin">
        <color rgb="FF000000"/>
      </top>
      <bottom/>
      <diagonal/>
    </border>
  </borders>
  <cellStyleXfs count="3">
    <xf numFmtId="0" fontId="0" fillId="0" borderId="0"/>
    <xf numFmtId="0" fontId="22" fillId="0" borderId="0" applyNumberFormat="0" applyFill="0" applyBorder="0" applyAlignment="0" applyProtection="0"/>
    <xf numFmtId="9" fontId="29" fillId="0" borderId="0" applyFont="0" applyFill="0" applyBorder="0" applyAlignment="0" applyProtection="0"/>
  </cellStyleXfs>
  <cellXfs count="302">
    <xf numFmtId="0" fontId="0" fillId="0" borderId="0" xfId="0"/>
    <xf numFmtId="0" fontId="3" fillId="3" borderId="0" xfId="0" applyFont="1" applyFill="1"/>
    <xf numFmtId="0" fontId="3" fillId="3" borderId="0" xfId="0" applyFont="1" applyFill="1" applyAlignment="1">
      <alignment horizontal="left"/>
    </xf>
    <xf numFmtId="164" fontId="3" fillId="3" borderId="0" xfId="0" applyNumberFormat="1" applyFont="1" applyFill="1"/>
    <xf numFmtId="1" fontId="3" fillId="3" borderId="0" xfId="0" applyNumberFormat="1" applyFont="1" applyFill="1"/>
    <xf numFmtId="0" fontId="4" fillId="3" borderId="0" xfId="0" applyFont="1" applyFill="1" applyAlignment="1">
      <alignment vertical="top"/>
    </xf>
    <xf numFmtId="0" fontId="4" fillId="3" borderId="0" xfId="0" applyFont="1" applyFill="1" applyAlignment="1">
      <alignment horizontal="left" vertical="top"/>
    </xf>
    <xf numFmtId="0" fontId="5" fillId="3" borderId="0" xfId="0" applyFont="1" applyFill="1" applyAlignment="1">
      <alignment vertical="top" wrapText="1"/>
    </xf>
    <xf numFmtId="0" fontId="6" fillId="3" borderId="0" xfId="0" applyFont="1" applyFill="1" applyAlignment="1">
      <alignment horizontal="left" vertical="top" wrapText="1"/>
    </xf>
    <xf numFmtId="1" fontId="5" fillId="3" borderId="0" xfId="0" applyNumberFormat="1" applyFont="1" applyFill="1" applyAlignment="1">
      <alignment horizontal="left" vertical="top" wrapText="1"/>
    </xf>
    <xf numFmtId="0" fontId="5" fillId="3" borderId="7" xfId="0" applyFont="1" applyFill="1" applyBorder="1" applyAlignment="1">
      <alignment horizontal="center" vertical="top" wrapText="1"/>
    </xf>
    <xf numFmtId="0" fontId="4" fillId="3" borderId="4" xfId="0" applyFont="1" applyFill="1" applyBorder="1" applyAlignment="1">
      <alignment horizontal="left" wrapText="1"/>
    </xf>
    <xf numFmtId="0" fontId="4" fillId="3" borderId="3" xfId="0" applyFont="1" applyFill="1" applyBorder="1" applyAlignment="1">
      <alignment horizontal="left" wrapText="1"/>
    </xf>
    <xf numFmtId="0" fontId="5" fillId="3" borderId="12" xfId="0" applyFont="1" applyFill="1" applyBorder="1" applyAlignment="1">
      <alignment horizontal="center" wrapText="1"/>
    </xf>
    <xf numFmtId="164" fontId="5" fillId="3" borderId="4" xfId="0" applyNumberFormat="1" applyFont="1" applyFill="1" applyBorder="1" applyAlignment="1">
      <alignment horizontal="center" wrapText="1"/>
    </xf>
    <xf numFmtId="164" fontId="5" fillId="3" borderId="3" xfId="0" applyNumberFormat="1" applyFont="1" applyFill="1" applyBorder="1" applyAlignment="1">
      <alignment horizontal="center" wrapText="1"/>
    </xf>
    <xf numFmtId="0" fontId="5" fillId="3" borderId="4" xfId="0" applyFont="1" applyFill="1" applyBorder="1" applyAlignment="1">
      <alignment horizontal="center" wrapText="1"/>
    </xf>
    <xf numFmtId="0" fontId="5" fillId="3" borderId="3" xfId="0" applyFont="1" applyFill="1" applyBorder="1" applyAlignment="1">
      <alignment horizontal="center" wrapText="1"/>
    </xf>
    <xf numFmtId="0" fontId="3" fillId="2" borderId="13" xfId="0" applyFont="1" applyFill="1" applyBorder="1" applyAlignment="1">
      <alignment horizontal="center"/>
    </xf>
    <xf numFmtId="0" fontId="3" fillId="0" borderId="0" xfId="0" applyFont="1"/>
    <xf numFmtId="0" fontId="3" fillId="2" borderId="14" xfId="0" applyFont="1" applyFill="1" applyBorder="1" applyAlignment="1">
      <alignment horizontal="left"/>
    </xf>
    <xf numFmtId="0" fontId="3" fillId="2" borderId="14" xfId="0" applyFont="1" applyFill="1" applyBorder="1" applyAlignment="1">
      <alignment horizontal="center"/>
    </xf>
    <xf numFmtId="1" fontId="3" fillId="2" borderId="14" xfId="0" applyNumberFormat="1" applyFont="1" applyFill="1" applyBorder="1" applyAlignment="1">
      <alignment horizontal="center"/>
    </xf>
    <xf numFmtId="164" fontId="3" fillId="2" borderId="14" xfId="0" applyNumberFormat="1" applyFont="1" applyFill="1" applyBorder="1" applyAlignment="1">
      <alignment horizontal="left"/>
    </xf>
    <xf numFmtId="1" fontId="3" fillId="2" borderId="14" xfId="0" applyNumberFormat="1" applyFont="1" applyFill="1" applyBorder="1" applyAlignment="1">
      <alignment horizontal="left"/>
    </xf>
    <xf numFmtId="164" fontId="3" fillId="2" borderId="14" xfId="0" applyNumberFormat="1" applyFont="1" applyFill="1" applyBorder="1" applyAlignment="1">
      <alignment horizontal="right" indent="2"/>
    </xf>
    <xf numFmtId="0" fontId="3" fillId="2" borderId="14" xfId="0" applyFont="1" applyFill="1" applyBorder="1" applyAlignment="1">
      <alignment horizontal="right" indent="2"/>
    </xf>
    <xf numFmtId="0" fontId="3" fillId="0" borderId="14" xfId="0" applyFont="1" applyBorder="1"/>
    <xf numFmtId="0" fontId="3" fillId="0" borderId="14" xfId="0" applyFont="1" applyBorder="1" applyAlignment="1">
      <alignment horizontal="left"/>
    </xf>
    <xf numFmtId="1" fontId="3" fillId="0" borderId="14" xfId="0" applyNumberFormat="1" applyFont="1" applyBorder="1"/>
    <xf numFmtId="164" fontId="3" fillId="0" borderId="14" xfId="0" applyNumberFormat="1" applyFont="1" applyBorder="1"/>
    <xf numFmtId="0" fontId="2" fillId="3" borderId="0" xfId="0" applyFont="1" applyFill="1" applyAlignment="1">
      <alignment vertical="top"/>
    </xf>
    <xf numFmtId="0" fontId="2" fillId="3" borderId="0" xfId="0" applyFont="1" applyFill="1" applyAlignment="1">
      <alignment vertical="top" wrapText="1"/>
    </xf>
    <xf numFmtId="0" fontId="2" fillId="3" borderId="0" xfId="0" applyFont="1" applyFill="1" applyAlignment="1">
      <alignment horizontal="left" vertical="top"/>
    </xf>
    <xf numFmtId="0" fontId="0" fillId="3" borderId="0" xfId="0" applyFill="1"/>
    <xf numFmtId="0" fontId="2" fillId="3" borderId="0" xfId="0" applyFont="1" applyFill="1"/>
    <xf numFmtId="0" fontId="8" fillId="3" borderId="0" xfId="0" applyFont="1" applyFill="1" applyAlignment="1">
      <alignment horizontal="left" vertical="top" wrapText="1"/>
    </xf>
    <xf numFmtId="0" fontId="3" fillId="3" borderId="0" xfId="0" applyFont="1" applyFill="1" applyAlignment="1">
      <alignment horizontal="left" vertical="top" wrapText="1"/>
    </xf>
    <xf numFmtId="0" fontId="7" fillId="3" borderId="0" xfId="0" applyFont="1" applyFill="1" applyAlignment="1">
      <alignment horizontal="left" vertical="top" wrapText="1"/>
    </xf>
    <xf numFmtId="0" fontId="3" fillId="3" borderId="0" xfId="0" applyFont="1" applyFill="1" applyAlignment="1">
      <alignment horizontal="left" vertical="top" wrapText="1" indent="1"/>
    </xf>
    <xf numFmtId="1" fontId="3" fillId="3" borderId="0" xfId="0" applyNumberFormat="1" applyFont="1" applyFill="1" applyAlignment="1">
      <alignment horizontal="right" vertical="top" wrapText="1"/>
    </xf>
    <xf numFmtId="1" fontId="0" fillId="3" borderId="0" xfId="0" applyNumberFormat="1" applyFill="1" applyAlignment="1">
      <alignment horizontal="right"/>
    </xf>
    <xf numFmtId="0" fontId="3" fillId="3" borderId="0" xfId="0" applyFont="1" applyFill="1" applyAlignment="1">
      <alignment horizontal="right" vertical="top" wrapText="1"/>
    </xf>
    <xf numFmtId="164" fontId="3" fillId="3" borderId="0" xfId="0" applyNumberFormat="1" applyFont="1" applyFill="1" applyAlignment="1">
      <alignment horizontal="left"/>
    </xf>
    <xf numFmtId="0" fontId="11" fillId="3" borderId="0" xfId="0" applyFont="1" applyFill="1"/>
    <xf numFmtId="0" fontId="12" fillId="3" borderId="7" xfId="0" applyFont="1" applyFill="1" applyBorder="1" applyAlignment="1">
      <alignment vertical="top"/>
    </xf>
    <xf numFmtId="0" fontId="13" fillId="3" borderId="7" xfId="0" applyFont="1" applyFill="1" applyBorder="1" applyAlignment="1">
      <alignment vertical="top" wrapText="1"/>
    </xf>
    <xf numFmtId="0" fontId="13" fillId="3" borderId="0" xfId="0" applyFont="1" applyFill="1" applyAlignment="1">
      <alignment horizontal="center" wrapText="1"/>
    </xf>
    <xf numFmtId="0" fontId="11" fillId="2" borderId="0" xfId="0" applyFont="1" applyFill="1" applyAlignment="1">
      <alignment horizontal="center"/>
    </xf>
    <xf numFmtId="0" fontId="11" fillId="2" borderId="14" xfId="0" applyFont="1" applyFill="1" applyBorder="1" applyAlignment="1">
      <alignment horizontal="center"/>
    </xf>
    <xf numFmtId="1" fontId="11" fillId="2" borderId="14" xfId="0" applyNumberFormat="1" applyFont="1" applyFill="1" applyBorder="1" applyAlignment="1">
      <alignment horizontal="center"/>
    </xf>
    <xf numFmtId="0" fontId="11" fillId="0" borderId="14" xfId="0" applyFont="1" applyBorder="1"/>
    <xf numFmtId="1" fontId="11" fillId="3" borderId="0" xfId="0" applyNumberFormat="1" applyFont="1" applyFill="1"/>
    <xf numFmtId="0" fontId="12" fillId="3" borderId="7" xfId="0" applyFont="1" applyFill="1" applyBorder="1" applyAlignment="1">
      <alignment horizontal="center" vertical="top"/>
    </xf>
    <xf numFmtId="0" fontId="13" fillId="3" borderId="7" xfId="0" applyFont="1" applyFill="1" applyBorder="1" applyAlignment="1">
      <alignment horizontal="center" vertical="top" wrapText="1"/>
    </xf>
    <xf numFmtId="1" fontId="11" fillId="0" borderId="14" xfId="0" applyNumberFormat="1" applyFont="1" applyBorder="1"/>
    <xf numFmtId="0" fontId="12" fillId="3" borderId="5" xfId="0" applyFont="1" applyFill="1" applyBorder="1" applyAlignment="1">
      <alignment vertical="top"/>
    </xf>
    <xf numFmtId="0" fontId="13" fillId="3" borderId="5" xfId="0" applyFont="1" applyFill="1" applyBorder="1" applyAlignment="1">
      <alignment vertical="top" wrapText="1"/>
    </xf>
    <xf numFmtId="0" fontId="12" fillId="3" borderId="0" xfId="0" applyFont="1" applyFill="1" applyAlignment="1">
      <alignment vertical="top"/>
    </xf>
    <xf numFmtId="0" fontId="13" fillId="3" borderId="0" xfId="0" applyFont="1" applyFill="1" applyAlignment="1">
      <alignment vertical="top" wrapText="1"/>
    </xf>
    <xf numFmtId="0" fontId="13" fillId="3" borderId="12" xfId="0" applyFont="1" applyFill="1" applyBorder="1" applyAlignment="1">
      <alignment horizontal="center" wrapText="1"/>
    </xf>
    <xf numFmtId="0" fontId="11" fillId="3" borderId="13" xfId="0" applyFont="1" applyFill="1" applyBorder="1" applyAlignment="1">
      <alignment horizontal="center"/>
    </xf>
    <xf numFmtId="0" fontId="11" fillId="3" borderId="14" xfId="0" applyFont="1" applyFill="1" applyBorder="1"/>
    <xf numFmtId="0" fontId="14" fillId="3" borderId="14" xfId="0" applyFont="1" applyFill="1" applyBorder="1"/>
    <xf numFmtId="0" fontId="15" fillId="2" borderId="13" xfId="0" applyFont="1" applyFill="1" applyBorder="1" applyAlignment="1">
      <alignment horizontal="left"/>
    </xf>
    <xf numFmtId="0" fontId="11" fillId="2" borderId="13" xfId="0" applyFont="1" applyFill="1" applyBorder="1" applyAlignment="1">
      <alignment horizontal="left"/>
    </xf>
    <xf numFmtId="0" fontId="11" fillId="3" borderId="0" xfId="0" applyFont="1" applyFill="1" applyAlignment="1">
      <alignment horizontal="center"/>
    </xf>
    <xf numFmtId="0" fontId="11" fillId="3" borderId="5" xfId="0" applyFont="1" applyFill="1" applyBorder="1" applyAlignment="1">
      <alignment horizontal="center"/>
    </xf>
    <xf numFmtId="164" fontId="11" fillId="2" borderId="0" xfId="0" applyNumberFormat="1" applyFont="1" applyFill="1" applyAlignment="1">
      <alignment horizontal="center"/>
    </xf>
    <xf numFmtId="0" fontId="14" fillId="3" borderId="15" xfId="0" applyFont="1" applyFill="1" applyBorder="1"/>
    <xf numFmtId="0" fontId="16" fillId="0" borderId="14" xfId="0" applyFont="1" applyBorder="1" applyAlignment="1">
      <alignment horizontal="left"/>
    </xf>
    <xf numFmtId="0" fontId="2" fillId="0" borderId="0" xfId="0" applyFont="1"/>
    <xf numFmtId="2" fontId="1" fillId="4" borderId="2" xfId="0" applyNumberFormat="1" applyFont="1" applyFill="1" applyBorder="1" applyAlignment="1">
      <alignment horizontal="right" wrapText="1"/>
    </xf>
    <xf numFmtId="0" fontId="0" fillId="3" borderId="0" xfId="0" applyFill="1" applyAlignment="1">
      <alignment vertical="top"/>
    </xf>
    <xf numFmtId="164" fontId="3" fillId="3" borderId="24" xfId="0" applyNumberFormat="1" applyFont="1" applyFill="1" applyBorder="1" applyAlignment="1">
      <alignment horizontal="left" vertical="top" wrapText="1"/>
    </xf>
    <xf numFmtId="0" fontId="0" fillId="3" borderId="0" xfId="0" applyFill="1" applyAlignment="1">
      <alignment vertical="top" wrapText="1"/>
    </xf>
    <xf numFmtId="0" fontId="19" fillId="3" borderId="0" xfId="0" applyFont="1" applyFill="1" applyAlignment="1">
      <alignment vertical="top"/>
    </xf>
    <xf numFmtId="164" fontId="20" fillId="3" borderId="24" xfId="0" applyNumberFormat="1" applyFont="1" applyFill="1" applyBorder="1" applyAlignment="1">
      <alignment horizontal="left" vertical="top" wrapText="1"/>
    </xf>
    <xf numFmtId="0" fontId="0" fillId="3" borderId="0" xfId="0" applyFill="1" applyAlignment="1">
      <alignment horizontal="left" vertical="top"/>
    </xf>
    <xf numFmtId="0" fontId="11" fillId="6" borderId="1" xfId="0" applyFont="1" applyFill="1" applyBorder="1" applyAlignment="1">
      <alignment horizontal="right"/>
    </xf>
    <xf numFmtId="2" fontId="2" fillId="6" borderId="1" xfId="0" applyNumberFormat="1" applyFont="1" applyFill="1" applyBorder="1" applyAlignment="1">
      <alignment horizontal="right"/>
    </xf>
    <xf numFmtId="0" fontId="2" fillId="6" borderId="1" xfId="0" applyFont="1" applyFill="1" applyBorder="1" applyAlignment="1">
      <alignment horizontal="right"/>
    </xf>
    <xf numFmtId="0" fontId="3" fillId="5" borderId="0" xfId="0" applyFont="1" applyFill="1" applyAlignment="1">
      <alignment horizontal="right" vertical="top" wrapText="1"/>
    </xf>
    <xf numFmtId="1" fontId="3" fillId="5" borderId="0" xfId="0" applyNumberFormat="1" applyFont="1" applyFill="1" applyAlignment="1">
      <alignment horizontal="right" vertical="top" wrapText="1"/>
    </xf>
    <xf numFmtId="0" fontId="2" fillId="6" borderId="1" xfId="0" applyFont="1" applyFill="1" applyBorder="1" applyAlignment="1">
      <alignment horizontal="left"/>
    </xf>
    <xf numFmtId="0" fontId="2" fillId="6" borderId="23" xfId="0" applyFont="1" applyFill="1" applyBorder="1" applyAlignment="1">
      <alignment horizontal="right"/>
    </xf>
    <xf numFmtId="2" fontId="2" fillId="3" borderId="0" xfId="0" applyNumberFormat="1" applyFont="1" applyFill="1"/>
    <xf numFmtId="2" fontId="2" fillId="6" borderId="0" xfId="0" applyNumberFormat="1" applyFont="1" applyFill="1" applyAlignment="1">
      <alignment horizontal="right"/>
    </xf>
    <xf numFmtId="0" fontId="2" fillId="6" borderId="13" xfId="0" applyFont="1" applyFill="1" applyBorder="1" applyAlignment="1">
      <alignment horizontal="left"/>
    </xf>
    <xf numFmtId="0" fontId="2" fillId="6" borderId="0" xfId="0" applyFont="1" applyFill="1" applyAlignment="1">
      <alignment horizontal="right"/>
    </xf>
    <xf numFmtId="2" fontId="2" fillId="6" borderId="13" xfId="0" applyNumberFormat="1" applyFont="1" applyFill="1" applyBorder="1" applyAlignment="1">
      <alignment horizontal="right"/>
    </xf>
    <xf numFmtId="0" fontId="11" fillId="6" borderId="0" xfId="0" applyFont="1" applyFill="1" applyAlignment="1">
      <alignment horizontal="right"/>
    </xf>
    <xf numFmtId="2" fontId="2" fillId="3" borderId="0" xfId="0" applyNumberFormat="1" applyFont="1" applyFill="1" applyAlignment="1">
      <alignment horizontal="center"/>
    </xf>
    <xf numFmtId="0" fontId="2" fillId="6" borderId="13" xfId="0" applyFont="1" applyFill="1" applyBorder="1" applyAlignment="1">
      <alignment horizontal="right"/>
    </xf>
    <xf numFmtId="0" fontId="18" fillId="3" borderId="0" xfId="0" applyFont="1" applyFill="1"/>
    <xf numFmtId="0" fontId="8" fillId="3" borderId="0" xfId="0" applyFont="1" applyFill="1" applyAlignment="1">
      <alignment horizontal="left" vertical="top"/>
    </xf>
    <xf numFmtId="0" fontId="7" fillId="3" borderId="0" xfId="0" applyFont="1" applyFill="1" applyAlignment="1">
      <alignment horizontal="left" vertical="top"/>
    </xf>
    <xf numFmtId="0" fontId="7" fillId="0" borderId="14" xfId="0" applyFont="1" applyBorder="1" applyAlignment="1">
      <alignment horizontal="left"/>
    </xf>
    <xf numFmtId="0" fontId="10" fillId="6" borderId="13" xfId="0" applyFont="1" applyFill="1" applyBorder="1" applyAlignment="1">
      <alignment horizontal="left"/>
    </xf>
    <xf numFmtId="2" fontId="1" fillId="6" borderId="0" xfId="0" applyNumberFormat="1" applyFont="1" applyFill="1" applyAlignment="1">
      <alignment horizontal="right" wrapText="1"/>
    </xf>
    <xf numFmtId="2" fontId="17" fillId="6" borderId="0" xfId="0" applyNumberFormat="1" applyFont="1" applyFill="1" applyAlignment="1">
      <alignment horizontal="right" wrapText="1"/>
    </xf>
    <xf numFmtId="0" fontId="1" fillId="6" borderId="0" xfId="0" applyFont="1" applyFill="1" applyAlignment="1">
      <alignment horizontal="right" wrapText="1"/>
    </xf>
    <xf numFmtId="0" fontId="17" fillId="6" borderId="0" xfId="0" applyFont="1" applyFill="1" applyAlignment="1">
      <alignment horizontal="right" wrapText="1"/>
    </xf>
    <xf numFmtId="2" fontId="2" fillId="6" borderId="17" xfId="0" applyNumberFormat="1" applyFont="1" applyFill="1" applyBorder="1" applyAlignment="1">
      <alignment horizontal="right"/>
    </xf>
    <xf numFmtId="0" fontId="23" fillId="6" borderId="13" xfId="0" applyFont="1" applyFill="1" applyBorder="1" applyAlignment="1">
      <alignment horizontal="left"/>
    </xf>
    <xf numFmtId="164" fontId="3" fillId="0" borderId="28" xfId="0" applyNumberFormat="1" applyFont="1" applyBorder="1"/>
    <xf numFmtId="164" fontId="4" fillId="3" borderId="4" xfId="0" applyNumberFormat="1" applyFont="1" applyFill="1" applyBorder="1" applyAlignment="1">
      <alignment horizontal="center" wrapText="1"/>
    </xf>
    <xf numFmtId="164" fontId="4" fillId="3" borderId="3" xfId="0" applyNumberFormat="1" applyFont="1" applyFill="1" applyBorder="1" applyAlignment="1">
      <alignment horizontal="center" wrapText="1"/>
    </xf>
    <xf numFmtId="164" fontId="4" fillId="3" borderId="0" xfId="0" applyNumberFormat="1" applyFont="1" applyFill="1" applyAlignment="1">
      <alignment horizontal="center" wrapText="1"/>
    </xf>
    <xf numFmtId="164" fontId="2" fillId="6" borderId="0" xfId="0" applyNumberFormat="1" applyFont="1" applyFill="1" applyAlignment="1">
      <alignment horizontal="left"/>
    </xf>
    <xf numFmtId="164" fontId="2" fillId="6" borderId="0" xfId="0" applyNumberFormat="1" applyFont="1" applyFill="1" applyAlignment="1">
      <alignment horizontal="right"/>
    </xf>
    <xf numFmtId="164" fontId="11" fillId="6" borderId="0" xfId="0" applyNumberFormat="1" applyFont="1" applyFill="1" applyAlignment="1">
      <alignment horizontal="right"/>
    </xf>
    <xf numFmtId="164" fontId="2" fillId="3" borderId="0" xfId="0" applyNumberFormat="1" applyFont="1" applyFill="1" applyAlignment="1">
      <alignment horizontal="center"/>
    </xf>
    <xf numFmtId="164" fontId="0" fillId="3" borderId="0" xfId="0" applyNumberFormat="1" applyFill="1"/>
    <xf numFmtId="0" fontId="4" fillId="3" borderId="0" xfId="0" applyFont="1" applyFill="1" applyAlignment="1">
      <alignment horizontal="center" vertical="top" wrapText="1"/>
    </xf>
    <xf numFmtId="0" fontId="5" fillId="3" borderId="0" xfId="0" applyFont="1" applyFill="1" applyAlignment="1">
      <alignment horizontal="center" wrapText="1"/>
    </xf>
    <xf numFmtId="1" fontId="8" fillId="2" borderId="14" xfId="0" applyNumberFormat="1" applyFont="1" applyFill="1" applyBorder="1" applyAlignment="1">
      <alignment horizontal="left"/>
    </xf>
    <xf numFmtId="1" fontId="11" fillId="0" borderId="28" xfId="0" applyNumberFormat="1" applyFont="1" applyBorder="1"/>
    <xf numFmtId="0" fontId="4" fillId="3" borderId="0" xfId="0" applyFont="1" applyFill="1" applyAlignment="1">
      <alignment horizontal="center" wrapText="1"/>
    </xf>
    <xf numFmtId="0" fontId="28" fillId="3" borderId="0" xfId="0" applyFont="1" applyFill="1"/>
    <xf numFmtId="0" fontId="2" fillId="3" borderId="0" xfId="0" applyFont="1" applyFill="1" applyAlignment="1">
      <alignment horizontal="left" wrapText="1" indent="1"/>
    </xf>
    <xf numFmtId="1" fontId="3" fillId="3" borderId="14" xfId="0" applyNumberFormat="1" applyFont="1" applyFill="1" applyBorder="1"/>
    <xf numFmtId="0" fontId="3" fillId="3" borderId="14" xfId="0" applyFont="1" applyFill="1" applyBorder="1"/>
    <xf numFmtId="2" fontId="25" fillId="3" borderId="0" xfId="0" applyNumberFormat="1" applyFont="1" applyFill="1" applyAlignment="1">
      <alignment horizontal="center"/>
    </xf>
    <xf numFmtId="0" fontId="16" fillId="3" borderId="14" xfId="0" applyFont="1" applyFill="1" applyBorder="1" applyAlignment="1">
      <alignment horizontal="left"/>
    </xf>
    <xf numFmtId="0" fontId="3" fillId="3" borderId="14" xfId="0" applyFont="1" applyFill="1" applyBorder="1" applyAlignment="1">
      <alignment horizontal="left"/>
    </xf>
    <xf numFmtId="164" fontId="3" fillId="3" borderId="14" xfId="0" applyNumberFormat="1" applyFont="1" applyFill="1" applyBorder="1"/>
    <xf numFmtId="1" fontId="7" fillId="3" borderId="18" xfId="0" applyNumberFormat="1" applyFont="1" applyFill="1" applyBorder="1" applyAlignment="1">
      <alignment horizontal="left" indent="1"/>
    </xf>
    <xf numFmtId="0" fontId="24" fillId="3" borderId="34" xfId="1" applyFont="1" applyFill="1" applyBorder="1" applyAlignment="1">
      <alignment horizontal="left"/>
    </xf>
    <xf numFmtId="0" fontId="3" fillId="3" borderId="34" xfId="0" applyFont="1" applyFill="1" applyBorder="1" applyAlignment="1">
      <alignment horizontal="left"/>
    </xf>
    <xf numFmtId="0" fontId="11" fillId="3" borderId="34" xfId="0" applyFont="1" applyFill="1" applyBorder="1"/>
    <xf numFmtId="1" fontId="3" fillId="3" borderId="34" xfId="0" applyNumberFormat="1" applyFont="1" applyFill="1" applyBorder="1"/>
    <xf numFmtId="164" fontId="3" fillId="3" borderId="34" xfId="0" applyNumberFormat="1" applyFont="1" applyFill="1" applyBorder="1"/>
    <xf numFmtId="0" fontId="24" fillId="3" borderId="7" xfId="1" applyFont="1" applyFill="1" applyBorder="1" applyAlignment="1">
      <alignment horizontal="left"/>
    </xf>
    <xf numFmtId="0" fontId="3" fillId="3" borderId="7" xfId="0" applyFont="1" applyFill="1" applyBorder="1" applyAlignment="1">
      <alignment horizontal="left"/>
    </xf>
    <xf numFmtId="0" fontId="11" fillId="3" borderId="7" xfId="0" applyFont="1" applyFill="1" applyBorder="1"/>
    <xf numFmtId="1" fontId="3" fillId="3" borderId="7" xfId="0" applyNumberFormat="1" applyFont="1" applyFill="1" applyBorder="1"/>
    <xf numFmtId="164" fontId="3" fillId="3" borderId="7" xfId="0" applyNumberFormat="1" applyFont="1" applyFill="1" applyBorder="1"/>
    <xf numFmtId="0" fontId="24" fillId="3" borderId="37" xfId="1" applyFont="1" applyFill="1" applyBorder="1" applyAlignment="1">
      <alignment horizontal="left"/>
    </xf>
    <xf numFmtId="1" fontId="3" fillId="3" borderId="36" xfId="0" applyNumberFormat="1" applyFont="1" applyFill="1" applyBorder="1"/>
    <xf numFmtId="0" fontId="8" fillId="0" borderId="14" xfId="0" applyFont="1" applyBorder="1"/>
    <xf numFmtId="0" fontId="3" fillId="3" borderId="0" xfId="0" applyFont="1" applyFill="1" applyAlignment="1">
      <alignment horizontal="left" vertical="top" wrapText="1" indent="2"/>
    </xf>
    <xf numFmtId="0" fontId="0" fillId="0" borderId="0" xfId="0" applyAlignment="1">
      <alignment horizontal="right"/>
    </xf>
    <xf numFmtId="2" fontId="0" fillId="0" borderId="0" xfId="0" applyNumberFormat="1" applyAlignment="1">
      <alignment horizontal="right"/>
    </xf>
    <xf numFmtId="0" fontId="0" fillId="0" borderId="0" xfId="0" applyAlignment="1">
      <alignment wrapText="1"/>
    </xf>
    <xf numFmtId="0" fontId="0" fillId="3" borderId="0" xfId="0" applyFill="1" applyAlignment="1">
      <alignment horizontal="right"/>
    </xf>
    <xf numFmtId="2" fontId="0" fillId="3" borderId="0" xfId="0" applyNumberFormat="1" applyFill="1" applyAlignment="1">
      <alignment horizontal="right"/>
    </xf>
    <xf numFmtId="0" fontId="0" fillId="3" borderId="0" xfId="0" applyFill="1" applyAlignment="1">
      <alignment wrapText="1"/>
    </xf>
    <xf numFmtId="0" fontId="10" fillId="6" borderId="0" xfId="0" applyFont="1" applyFill="1" applyAlignment="1">
      <alignment horizontal="left"/>
    </xf>
    <xf numFmtId="0" fontId="0" fillId="3" borderId="40" xfId="0" applyFill="1" applyBorder="1"/>
    <xf numFmtId="0" fontId="0" fillId="3" borderId="0" xfId="0" applyFill="1" applyAlignment="1">
      <alignment horizontal="left"/>
    </xf>
    <xf numFmtId="0" fontId="0" fillId="3" borderId="41" xfId="0" applyFill="1" applyBorder="1" applyAlignment="1">
      <alignment horizontal="right"/>
    </xf>
    <xf numFmtId="9" fontId="0" fillId="3" borderId="0" xfId="2" applyFont="1" applyFill="1" applyBorder="1" applyAlignment="1">
      <alignment horizontal="right"/>
    </xf>
    <xf numFmtId="9" fontId="0" fillId="3" borderId="41" xfId="2" applyFont="1" applyFill="1" applyBorder="1" applyAlignment="1">
      <alignment horizontal="right"/>
    </xf>
    <xf numFmtId="0" fontId="0" fillId="3" borderId="42" xfId="0" applyFill="1" applyBorder="1"/>
    <xf numFmtId="0" fontId="0" fillId="3" borderId="3" xfId="0" applyFill="1" applyBorder="1"/>
    <xf numFmtId="0" fontId="0" fillId="3" borderId="3" xfId="0" applyFill="1" applyBorder="1" applyAlignment="1">
      <alignment horizontal="right"/>
    </xf>
    <xf numFmtId="2" fontId="0" fillId="3" borderId="3" xfId="0" applyNumberFormat="1" applyFill="1" applyBorder="1" applyAlignment="1">
      <alignment horizontal="right"/>
    </xf>
    <xf numFmtId="0" fontId="0" fillId="3" borderId="43" xfId="0" applyFill="1" applyBorder="1" applyAlignment="1">
      <alignment horizontal="right"/>
    </xf>
    <xf numFmtId="0" fontId="0" fillId="3" borderId="38" xfId="0" applyFill="1" applyBorder="1"/>
    <xf numFmtId="0" fontId="0" fillId="3" borderId="40" xfId="0" applyFill="1" applyBorder="1" applyAlignment="1">
      <alignment wrapText="1"/>
    </xf>
    <xf numFmtId="2" fontId="1" fillId="4" borderId="44" xfId="0" applyNumberFormat="1" applyFont="1" applyFill="1" applyBorder="1" applyAlignment="1">
      <alignment horizontal="right" wrapText="1"/>
    </xf>
    <xf numFmtId="0" fontId="0" fillId="3" borderId="41" xfId="0" applyFill="1" applyBorder="1" applyAlignment="1">
      <alignment horizontal="right" wrapText="1"/>
    </xf>
    <xf numFmtId="0" fontId="0" fillId="3" borderId="9" xfId="0" applyFill="1" applyBorder="1"/>
    <xf numFmtId="0" fontId="0" fillId="3" borderId="9" xfId="0" applyFill="1" applyBorder="1" applyAlignment="1">
      <alignment horizontal="right"/>
    </xf>
    <xf numFmtId="2" fontId="0" fillId="3" borderId="9" xfId="0" applyNumberFormat="1" applyFill="1" applyBorder="1" applyAlignment="1">
      <alignment horizontal="right"/>
    </xf>
    <xf numFmtId="0" fontId="0" fillId="3" borderId="39" xfId="0" applyFill="1" applyBorder="1" applyAlignment="1">
      <alignment horizontal="right"/>
    </xf>
    <xf numFmtId="0" fontId="10" fillId="6" borderId="9" xfId="0" applyFont="1" applyFill="1" applyBorder="1" applyAlignment="1">
      <alignment horizontal="left"/>
    </xf>
    <xf numFmtId="0" fontId="0" fillId="3" borderId="45" xfId="0" applyFill="1" applyBorder="1" applyAlignment="1">
      <alignment horizontal="left"/>
    </xf>
    <xf numFmtId="0" fontId="0" fillId="3" borderId="45" xfId="0" applyFill="1" applyBorder="1" applyAlignment="1">
      <alignment horizontal="right"/>
    </xf>
    <xf numFmtId="2" fontId="0" fillId="3" borderId="45" xfId="0" applyNumberFormat="1" applyFill="1" applyBorder="1" applyAlignment="1">
      <alignment horizontal="right"/>
    </xf>
    <xf numFmtId="9" fontId="0" fillId="3" borderId="45" xfId="2" applyFont="1" applyFill="1" applyBorder="1" applyAlignment="1">
      <alignment horizontal="right"/>
    </xf>
    <xf numFmtId="0" fontId="2" fillId="6" borderId="0" xfId="0" applyFont="1" applyFill="1" applyAlignment="1">
      <alignment horizontal="left"/>
    </xf>
    <xf numFmtId="2" fontId="4" fillId="3" borderId="0" xfId="0" applyNumberFormat="1" applyFont="1" applyFill="1" applyAlignment="1">
      <alignment horizontal="center"/>
    </xf>
    <xf numFmtId="0" fontId="2" fillId="6" borderId="23" xfId="0" applyFont="1" applyFill="1" applyBorder="1" applyAlignment="1">
      <alignment horizontal="left"/>
    </xf>
    <xf numFmtId="2" fontId="2" fillId="6" borderId="23" xfId="0" applyNumberFormat="1" applyFont="1" applyFill="1" applyBorder="1" applyAlignment="1">
      <alignment horizontal="right"/>
    </xf>
    <xf numFmtId="2" fontId="4" fillId="3" borderId="46" xfId="0" applyNumberFormat="1" applyFont="1" applyFill="1" applyBorder="1" applyAlignment="1">
      <alignment horizontal="center"/>
    </xf>
    <xf numFmtId="2" fontId="25" fillId="3" borderId="3" xfId="0" applyNumberFormat="1" applyFont="1" applyFill="1" applyBorder="1" applyAlignment="1">
      <alignment horizontal="left"/>
    </xf>
    <xf numFmtId="2" fontId="30" fillId="3" borderId="32" xfId="0" applyNumberFormat="1" applyFont="1" applyFill="1" applyBorder="1" applyAlignment="1">
      <alignment horizontal="left"/>
    </xf>
    <xf numFmtId="2" fontId="4" fillId="3" borderId="32" xfId="0" applyNumberFormat="1" applyFont="1" applyFill="1" applyBorder="1" applyAlignment="1">
      <alignment horizontal="center"/>
    </xf>
    <xf numFmtId="1" fontId="2" fillId="6" borderId="17" xfId="0" applyNumberFormat="1" applyFont="1" applyFill="1" applyBorder="1" applyAlignment="1">
      <alignment horizontal="right"/>
    </xf>
    <xf numFmtId="1" fontId="2" fillId="6" borderId="1" xfId="0" applyNumberFormat="1" applyFont="1" applyFill="1" applyBorder="1" applyAlignment="1">
      <alignment horizontal="right"/>
    </xf>
    <xf numFmtId="0" fontId="1" fillId="6" borderId="2" xfId="0" applyFont="1" applyFill="1" applyBorder="1" applyAlignment="1">
      <alignment horizontal="left" wrapText="1"/>
    </xf>
    <xf numFmtId="0" fontId="1" fillId="6" borderId="21" xfId="0" applyFont="1" applyFill="1" applyBorder="1" applyAlignment="1">
      <alignment horizontal="left" wrapText="1"/>
    </xf>
    <xf numFmtId="2" fontId="1" fillId="6" borderId="22" xfId="0" applyNumberFormat="1" applyFont="1" applyFill="1" applyBorder="1" applyAlignment="1">
      <alignment horizontal="right" wrapText="1"/>
    </xf>
    <xf numFmtId="2" fontId="1" fillId="6" borderId="2" xfId="0" applyNumberFormat="1" applyFont="1" applyFill="1" applyBorder="1" applyAlignment="1">
      <alignment horizontal="right" wrapText="1"/>
    </xf>
    <xf numFmtId="2" fontId="1" fillId="6" borderId="21" xfId="0" applyNumberFormat="1" applyFont="1" applyFill="1" applyBorder="1" applyAlignment="1">
      <alignment horizontal="right" wrapText="1"/>
    </xf>
    <xf numFmtId="2" fontId="5" fillId="6" borderId="2" xfId="0" applyNumberFormat="1" applyFont="1" applyFill="1" applyBorder="1" applyAlignment="1">
      <alignment horizontal="right" wrapText="1"/>
    </xf>
    <xf numFmtId="0" fontId="17" fillId="6" borderId="13" xfId="0" applyFont="1" applyFill="1" applyBorder="1" applyAlignment="1">
      <alignment horizontal="left" wrapText="1"/>
    </xf>
    <xf numFmtId="2" fontId="17" fillId="6" borderId="13" xfId="0" applyNumberFormat="1" applyFont="1" applyFill="1" applyBorder="1" applyAlignment="1">
      <alignment horizontal="right" wrapText="1"/>
    </xf>
    <xf numFmtId="0" fontId="2" fillId="6" borderId="17" xfId="0" applyFont="1" applyFill="1" applyBorder="1" applyAlignment="1">
      <alignment horizontal="right"/>
    </xf>
    <xf numFmtId="2" fontId="2" fillId="6" borderId="1" xfId="0" applyNumberFormat="1" applyFont="1" applyFill="1" applyBorder="1" applyAlignment="1">
      <alignment horizontal="right" wrapText="1"/>
    </xf>
    <xf numFmtId="2" fontId="3" fillId="6" borderId="0" xfId="0" applyNumberFormat="1" applyFont="1" applyFill="1" applyAlignment="1">
      <alignment horizontal="right"/>
    </xf>
    <xf numFmtId="2" fontId="3" fillId="6" borderId="29" xfId="0" applyNumberFormat="1" applyFont="1" applyFill="1" applyBorder="1" applyAlignment="1">
      <alignment horizontal="right"/>
    </xf>
    <xf numFmtId="1" fontId="2" fillId="6" borderId="16" xfId="0" applyNumberFormat="1" applyFont="1" applyFill="1" applyBorder="1" applyAlignment="1">
      <alignment horizontal="right"/>
    </xf>
    <xf numFmtId="0" fontId="3" fillId="7" borderId="14" xfId="0" applyFont="1" applyFill="1" applyBorder="1" applyAlignment="1">
      <alignment horizontal="left"/>
    </xf>
    <xf numFmtId="0" fontId="2" fillId="6" borderId="16" xfId="0" applyFont="1" applyFill="1" applyBorder="1" applyAlignment="1">
      <alignment horizontal="right"/>
    </xf>
    <xf numFmtId="0" fontId="1" fillId="6" borderId="2" xfId="0" applyFont="1" applyFill="1" applyBorder="1" applyAlignment="1">
      <alignment horizontal="right" wrapText="1"/>
    </xf>
    <xf numFmtId="0" fontId="17" fillId="6" borderId="13" xfId="0" applyFont="1" applyFill="1" applyBorder="1" applyAlignment="1">
      <alignment horizontal="right" wrapText="1"/>
    </xf>
    <xf numFmtId="2" fontId="2" fillId="6" borderId="25" xfId="0" applyNumberFormat="1" applyFont="1" applyFill="1" applyBorder="1" applyAlignment="1">
      <alignment horizontal="right"/>
    </xf>
    <xf numFmtId="0" fontId="2" fillId="3" borderId="0" xfId="0" applyFont="1" applyFill="1" applyAlignment="1">
      <alignment horizontal="right"/>
    </xf>
    <xf numFmtId="1" fontId="2" fillId="6" borderId="46" xfId="0" applyNumberFormat="1" applyFont="1" applyFill="1" applyBorder="1" applyAlignment="1">
      <alignment horizontal="right"/>
    </xf>
    <xf numFmtId="1" fontId="2" fillId="6" borderId="0" xfId="0" applyNumberFormat="1" applyFont="1" applyFill="1" applyAlignment="1">
      <alignment horizontal="right"/>
    </xf>
    <xf numFmtId="0" fontId="13" fillId="6" borderId="0" xfId="0" applyFont="1" applyFill="1" applyAlignment="1">
      <alignment horizontal="right" wrapText="1"/>
    </xf>
    <xf numFmtId="2" fontId="5" fillId="6" borderId="44" xfId="0" applyNumberFormat="1" applyFont="1" applyFill="1" applyBorder="1" applyAlignment="1">
      <alignment horizontal="right" wrapText="1"/>
    </xf>
    <xf numFmtId="0" fontId="3" fillId="6" borderId="0" xfId="0" applyFont="1" applyFill="1" applyAlignment="1">
      <alignment horizontal="right"/>
    </xf>
    <xf numFmtId="0" fontId="31" fillId="2" borderId="14" xfId="0" applyFont="1" applyFill="1" applyBorder="1" applyAlignment="1">
      <alignment horizontal="center"/>
    </xf>
    <xf numFmtId="0" fontId="1" fillId="6" borderId="22" xfId="0" applyFont="1" applyFill="1" applyBorder="1" applyAlignment="1">
      <alignment horizontal="left" wrapText="1"/>
    </xf>
    <xf numFmtId="164" fontId="1" fillId="6" borderId="21" xfId="0" applyNumberFormat="1" applyFont="1" applyFill="1" applyBorder="1" applyAlignment="1">
      <alignment horizontal="right" wrapText="1"/>
    </xf>
    <xf numFmtId="164" fontId="17" fillId="6" borderId="0" xfId="0" applyNumberFormat="1" applyFont="1" applyFill="1" applyAlignment="1">
      <alignment horizontal="left" wrapText="1"/>
    </xf>
    <xf numFmtId="0" fontId="17" fillId="6" borderId="35" xfId="0" applyFont="1" applyFill="1" applyBorder="1" applyAlignment="1">
      <alignment horizontal="right" wrapText="1"/>
    </xf>
    <xf numFmtId="0" fontId="17" fillId="6" borderId="35" xfId="0" applyFont="1" applyFill="1" applyBorder="1" applyAlignment="1">
      <alignment horizontal="left" wrapText="1"/>
    </xf>
    <xf numFmtId="164" fontId="17" fillId="6" borderId="35" xfId="0" applyNumberFormat="1" applyFont="1" applyFill="1" applyBorder="1" applyAlignment="1">
      <alignment horizontal="left" wrapText="1"/>
    </xf>
    <xf numFmtId="164" fontId="17" fillId="6" borderId="35" xfId="0" applyNumberFormat="1" applyFont="1" applyFill="1" applyBorder="1" applyAlignment="1">
      <alignment horizontal="right" wrapText="1"/>
    </xf>
    <xf numFmtId="164" fontId="3" fillId="7" borderId="14" xfId="0" applyNumberFormat="1" applyFont="1" applyFill="1" applyBorder="1" applyAlignment="1">
      <alignment horizontal="right"/>
    </xf>
    <xf numFmtId="164" fontId="3" fillId="7" borderId="0" xfId="0" applyNumberFormat="1" applyFont="1" applyFill="1" applyAlignment="1">
      <alignment horizontal="right"/>
    </xf>
    <xf numFmtId="164" fontId="2" fillId="6" borderId="1" xfId="0" applyNumberFormat="1" applyFont="1" applyFill="1" applyBorder="1" applyAlignment="1">
      <alignment horizontal="left"/>
    </xf>
    <xf numFmtId="0" fontId="11" fillId="2" borderId="14" xfId="0" applyFont="1" applyFill="1" applyBorder="1" applyAlignment="1">
      <alignment horizontal="left"/>
    </xf>
    <xf numFmtId="0" fontId="17" fillId="6" borderId="0" xfId="0" applyFont="1" applyFill="1" applyAlignment="1">
      <alignment horizontal="left" wrapText="1"/>
    </xf>
    <xf numFmtId="0" fontId="2" fillId="6" borderId="17" xfId="0" applyFont="1" applyFill="1" applyBorder="1" applyAlignment="1">
      <alignment horizontal="left"/>
    </xf>
    <xf numFmtId="0" fontId="5" fillId="3" borderId="4" xfId="0" applyFont="1" applyFill="1" applyBorder="1" applyAlignment="1">
      <alignment horizontal="left" wrapText="1"/>
    </xf>
    <xf numFmtId="0" fontId="5" fillId="3" borderId="3" xfId="0" applyFont="1" applyFill="1" applyBorder="1" applyAlignment="1">
      <alignment horizontal="left" wrapText="1"/>
    </xf>
    <xf numFmtId="0" fontId="20" fillId="3" borderId="0" xfId="0" applyFont="1" applyFill="1" applyAlignment="1">
      <alignment vertical="top"/>
    </xf>
    <xf numFmtId="164" fontId="3" fillId="3" borderId="0" xfId="0" applyNumberFormat="1" applyFont="1" applyFill="1" applyAlignment="1">
      <alignment horizontal="center" vertical="top" wrapText="1"/>
    </xf>
    <xf numFmtId="164" fontId="20" fillId="3" borderId="24" xfId="0" applyNumberFormat="1" applyFont="1" applyFill="1" applyBorder="1" applyAlignment="1">
      <alignment horizontal="right" vertical="top" wrapText="1"/>
    </xf>
    <xf numFmtId="49" fontId="3" fillId="3" borderId="24" xfId="0" applyNumberFormat="1" applyFont="1" applyFill="1" applyBorder="1" applyAlignment="1">
      <alignment horizontal="left" vertical="top" wrapText="1"/>
    </xf>
    <xf numFmtId="49" fontId="14" fillId="3" borderId="0" xfId="0" applyNumberFormat="1" applyFont="1" applyFill="1" applyAlignment="1">
      <alignment vertical="top"/>
    </xf>
    <xf numFmtId="0" fontId="14" fillId="3" borderId="0" xfId="0" applyFont="1" applyFill="1" applyAlignment="1">
      <alignment vertical="top"/>
    </xf>
    <xf numFmtId="0" fontId="14" fillId="3" borderId="0" xfId="0" applyFont="1" applyFill="1" applyAlignment="1">
      <alignment vertical="top" wrapText="1"/>
    </xf>
    <xf numFmtId="0" fontId="14" fillId="3" borderId="0" xfId="0" applyFont="1" applyFill="1" applyAlignment="1">
      <alignment horizontal="center" vertical="top" wrapText="1"/>
    </xf>
    <xf numFmtId="0" fontId="14" fillId="3" borderId="0" xfId="0" applyFont="1" applyFill="1" applyAlignment="1">
      <alignment horizontal="center" vertical="top"/>
    </xf>
    <xf numFmtId="0" fontId="20" fillId="3" borderId="24" xfId="0" applyFont="1" applyFill="1" applyBorder="1" applyAlignment="1">
      <alignment horizontal="left" vertical="top"/>
    </xf>
    <xf numFmtId="0" fontId="20" fillId="3" borderId="0" xfId="0" applyFont="1" applyFill="1" applyAlignment="1">
      <alignment horizontal="left" vertical="top"/>
    </xf>
    <xf numFmtId="0" fontId="0" fillId="3" borderId="0" xfId="0" applyFill="1" applyAlignment="1">
      <alignment horizontal="center" vertical="top" wrapText="1"/>
    </xf>
    <xf numFmtId="0" fontId="0" fillId="3" borderId="0" xfId="0" applyFill="1" applyAlignment="1">
      <alignment horizontal="center" vertical="top"/>
    </xf>
    <xf numFmtId="164" fontId="14" fillId="3" borderId="24" xfId="0" applyNumberFormat="1" applyFont="1" applyFill="1" applyBorder="1" applyAlignment="1">
      <alignment horizontal="right" vertical="top"/>
    </xf>
    <xf numFmtId="165" fontId="0" fillId="3" borderId="0" xfId="0" applyNumberFormat="1" applyFill="1" applyAlignment="1">
      <alignment horizontal="right" vertical="top" wrapText="1"/>
    </xf>
    <xf numFmtId="165" fontId="3" fillId="3" borderId="24" xfId="0" applyNumberFormat="1" applyFont="1" applyFill="1" applyBorder="1" applyAlignment="1">
      <alignment horizontal="right" vertical="top" wrapText="1"/>
    </xf>
    <xf numFmtId="165" fontId="14" fillId="3" borderId="0" xfId="0" applyNumberFormat="1" applyFont="1" applyFill="1" applyAlignment="1">
      <alignment horizontal="right" vertical="top" wrapText="1"/>
    </xf>
    <xf numFmtId="0" fontId="11" fillId="6" borderId="29" xfId="0" applyFont="1" applyFill="1" applyBorder="1" applyAlignment="1">
      <alignment horizontal="right"/>
    </xf>
    <xf numFmtId="165" fontId="1" fillId="6" borderId="2" xfId="0" applyNumberFormat="1" applyFont="1" applyFill="1" applyBorder="1" applyAlignment="1">
      <alignment horizontal="right" wrapText="1"/>
    </xf>
    <xf numFmtId="165" fontId="2" fillId="6" borderId="1" xfId="0" applyNumberFormat="1" applyFont="1" applyFill="1" applyBorder="1" applyAlignment="1">
      <alignment horizontal="right"/>
    </xf>
    <xf numFmtId="165" fontId="2" fillId="3" borderId="0" xfId="0" applyNumberFormat="1" applyFont="1" applyFill="1" applyAlignment="1">
      <alignment horizontal="right"/>
    </xf>
    <xf numFmtId="165" fontId="11" fillId="3" borderId="35" xfId="0" applyNumberFormat="1" applyFont="1" applyFill="1" applyBorder="1" applyAlignment="1">
      <alignment horizontal="right"/>
    </xf>
    <xf numFmtId="0" fontId="13" fillId="6" borderId="35" xfId="0" applyFont="1" applyFill="1" applyBorder="1" applyAlignment="1">
      <alignment horizontal="right" wrapText="1"/>
    </xf>
    <xf numFmtId="164" fontId="3" fillId="3" borderId="24" xfId="0" applyNumberFormat="1" applyFont="1" applyFill="1" applyBorder="1" applyAlignment="1">
      <alignment horizontal="center" vertical="top" wrapText="1"/>
    </xf>
    <xf numFmtId="2" fontId="5" fillId="6" borderId="47" xfId="0" applyNumberFormat="1" applyFont="1" applyFill="1" applyBorder="1" applyAlignment="1">
      <alignment horizontal="right" wrapText="1"/>
    </xf>
    <xf numFmtId="2" fontId="17" fillId="6" borderId="48" xfId="0" applyNumberFormat="1" applyFont="1" applyFill="1" applyBorder="1" applyAlignment="1">
      <alignment horizontal="right" wrapText="1"/>
    </xf>
    <xf numFmtId="0" fontId="0" fillId="0" borderId="48" xfId="0" applyBorder="1"/>
    <xf numFmtId="0" fontId="22" fillId="3" borderId="0" xfId="1" applyFill="1" applyAlignment="1">
      <alignment horizontal="left" vertical="top"/>
    </xf>
    <xf numFmtId="0" fontId="3" fillId="3" borderId="31" xfId="0" applyFont="1" applyFill="1" applyBorder="1"/>
    <xf numFmtId="0" fontId="3" fillId="3" borderId="32" xfId="0" applyFont="1" applyFill="1" applyBorder="1"/>
    <xf numFmtId="0" fontId="3" fillId="3" borderId="33" xfId="0" applyFont="1" applyFill="1" applyBorder="1"/>
    <xf numFmtId="0" fontId="3" fillId="3" borderId="31" xfId="1" applyFont="1" applyFill="1" applyBorder="1" applyAlignment="1">
      <alignment horizontal="left" wrapText="1"/>
    </xf>
    <xf numFmtId="0" fontId="3" fillId="3" borderId="32" xfId="1" applyFont="1" applyFill="1" applyBorder="1" applyAlignment="1">
      <alignment horizontal="left"/>
    </xf>
    <xf numFmtId="0" fontId="3" fillId="3" borderId="33" xfId="1" applyFont="1" applyFill="1" applyBorder="1" applyAlignment="1">
      <alignment horizontal="left"/>
    </xf>
    <xf numFmtId="0" fontId="3" fillId="3" borderId="31" xfId="1" applyFont="1" applyFill="1" applyBorder="1" applyAlignment="1">
      <alignment horizontal="left"/>
    </xf>
    <xf numFmtId="0" fontId="4" fillId="3" borderId="26" xfId="0" applyFont="1" applyFill="1" applyBorder="1" applyAlignment="1">
      <alignment horizontal="center" wrapText="1"/>
    </xf>
    <xf numFmtId="0" fontId="4" fillId="3" borderId="27" xfId="0" applyFont="1" applyFill="1" applyBorder="1" applyAlignment="1">
      <alignment horizontal="center" wrapText="1"/>
    </xf>
    <xf numFmtId="0" fontId="8" fillId="3" borderId="19" xfId="0" applyFont="1" applyFill="1" applyBorder="1" applyAlignment="1">
      <alignment horizontal="left"/>
    </xf>
    <xf numFmtId="0" fontId="8" fillId="3" borderId="20" xfId="0" applyFont="1" applyFill="1" applyBorder="1" applyAlignment="1">
      <alignment horizontal="left"/>
    </xf>
    <xf numFmtId="0" fontId="8" fillId="3" borderId="36" xfId="0" applyFont="1" applyFill="1" applyBorder="1" applyAlignment="1">
      <alignment horizontal="left"/>
    </xf>
    <xf numFmtId="0" fontId="8" fillId="3" borderId="19" xfId="0" applyFont="1" applyFill="1" applyBorder="1" applyAlignment="1">
      <alignment horizontal="left" wrapText="1"/>
    </xf>
    <xf numFmtId="0" fontId="8" fillId="3" borderId="20" xfId="0" applyFont="1" applyFill="1" applyBorder="1" applyAlignment="1">
      <alignment horizontal="left" wrapText="1"/>
    </xf>
    <xf numFmtId="0" fontId="8" fillId="3" borderId="36" xfId="0" applyFont="1" applyFill="1" applyBorder="1" applyAlignment="1">
      <alignment horizontal="left" wrapText="1"/>
    </xf>
    <xf numFmtId="0" fontId="7" fillId="3" borderId="0" xfId="0" applyFont="1" applyFill="1" applyAlignment="1">
      <alignment horizontal="left" wrapText="1"/>
    </xf>
    <xf numFmtId="0" fontId="7" fillId="3" borderId="5" xfId="0" applyFont="1" applyFill="1" applyBorder="1" applyAlignment="1">
      <alignment horizontal="left" wrapText="1"/>
    </xf>
    <xf numFmtId="0" fontId="7" fillId="3" borderId="37" xfId="1" applyFont="1" applyFill="1" applyBorder="1" applyAlignment="1">
      <alignment horizontal="left" wrapText="1"/>
    </xf>
    <xf numFmtId="0" fontId="7" fillId="3" borderId="0" xfId="1" applyFont="1" applyFill="1" applyBorder="1" applyAlignment="1">
      <alignment horizontal="left" wrapText="1"/>
    </xf>
    <xf numFmtId="0" fontId="7" fillId="3" borderId="5" xfId="1" applyFont="1" applyFill="1" applyBorder="1" applyAlignment="1">
      <alignment horizontal="left" wrapText="1"/>
    </xf>
    <xf numFmtId="0" fontId="7" fillId="3" borderId="19" xfId="0" applyFont="1" applyFill="1" applyBorder="1" applyAlignment="1">
      <alignment horizontal="left" wrapText="1"/>
    </xf>
    <xf numFmtId="0" fontId="7" fillId="3" borderId="20" xfId="0" applyFont="1" applyFill="1" applyBorder="1" applyAlignment="1">
      <alignment horizontal="left" wrapText="1"/>
    </xf>
    <xf numFmtId="0" fontId="7" fillId="3" borderId="36" xfId="0" applyFont="1" applyFill="1" applyBorder="1" applyAlignment="1">
      <alignment horizontal="left" wrapText="1"/>
    </xf>
    <xf numFmtId="0" fontId="7" fillId="3" borderId="0" xfId="0" applyFont="1" applyFill="1" applyAlignment="1">
      <alignment horizontal="left"/>
    </xf>
    <xf numFmtId="0" fontId="7" fillId="3" borderId="5" xfId="0" applyFont="1" applyFill="1" applyBorder="1" applyAlignment="1">
      <alignment horizontal="left"/>
    </xf>
    <xf numFmtId="164" fontId="3" fillId="3" borderId="24" xfId="0" applyNumberFormat="1" applyFont="1" applyFill="1" applyBorder="1" applyAlignment="1">
      <alignment horizontal="center" vertical="top" wrapText="1"/>
    </xf>
    <xf numFmtId="0" fontId="2" fillId="5" borderId="0" xfId="0" applyFont="1" applyFill="1" applyAlignment="1">
      <alignment horizontal="left" vertical="top" wrapText="1"/>
    </xf>
    <xf numFmtId="0" fontId="21" fillId="5" borderId="0" xfId="0" applyFont="1" applyFill="1" applyAlignment="1">
      <alignment horizontal="center" vertical="center"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164" fontId="4" fillId="3" borderId="6" xfId="0" applyNumberFormat="1"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164" fontId="4" fillId="3" borderId="4" xfId="0" applyNumberFormat="1"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8" xfId="0" applyFont="1" applyFill="1" applyBorder="1" applyAlignment="1">
      <alignment horizontal="center" vertical="top" wrapText="1"/>
    </xf>
    <xf numFmtId="164" fontId="6" fillId="3" borderId="10" xfId="0" applyNumberFormat="1" applyFont="1" applyFill="1" applyBorder="1" applyAlignment="1">
      <alignment horizontal="left" vertical="top" wrapText="1"/>
    </xf>
    <xf numFmtId="164" fontId="6" fillId="3" borderId="9" xfId="0" applyNumberFormat="1" applyFont="1" applyFill="1" applyBorder="1" applyAlignment="1">
      <alignment horizontal="left" vertical="top" wrapText="1"/>
    </xf>
    <xf numFmtId="164" fontId="6" fillId="3" borderId="11" xfId="0" applyNumberFormat="1" applyFont="1" applyFill="1" applyBorder="1" applyAlignment="1">
      <alignment horizontal="left" vertical="top" wrapText="1"/>
    </xf>
    <xf numFmtId="0" fontId="5" fillId="3" borderId="8" xfId="0" applyFont="1" applyFill="1" applyBorder="1" applyAlignment="1">
      <alignment horizontal="center" wrapText="1"/>
    </xf>
    <xf numFmtId="0" fontId="5" fillId="3" borderId="30" xfId="0" applyFont="1" applyFill="1" applyBorder="1" applyAlignment="1">
      <alignment horizontal="center" wrapText="1"/>
    </xf>
    <xf numFmtId="0" fontId="5" fillId="3" borderId="3" xfId="0" applyFont="1" applyFill="1" applyBorder="1" applyAlignment="1">
      <alignment horizontal="center" wrapText="1"/>
    </xf>
    <xf numFmtId="0" fontId="5" fillId="3" borderId="4" xfId="0" applyFont="1" applyFill="1" applyBorder="1" applyAlignment="1">
      <alignment horizontal="center" wrapText="1"/>
    </xf>
    <xf numFmtId="0" fontId="6" fillId="3" borderId="9" xfId="0" applyFont="1" applyFill="1" applyBorder="1" applyAlignment="1">
      <alignment horizontal="left" vertical="top" wrapText="1"/>
    </xf>
    <xf numFmtId="0" fontId="8" fillId="3" borderId="3" xfId="0" applyFont="1" applyFill="1" applyBorder="1" applyAlignment="1">
      <alignment horizontal="left" vertical="top" wrapText="1"/>
    </xf>
    <xf numFmtId="0" fontId="3" fillId="3" borderId="3" xfId="0" applyFont="1" applyFill="1" applyBorder="1" applyAlignment="1">
      <alignment horizontal="left" vertical="top" wrapText="1"/>
    </xf>
    <xf numFmtId="0" fontId="3" fillId="3" borderId="0" xfId="0" applyFont="1" applyFill="1" applyAlignment="1">
      <alignment horizontal="left" vertical="top" wrapText="1"/>
    </xf>
    <xf numFmtId="0" fontId="26" fillId="3" borderId="0" xfId="1" applyFont="1" applyFill="1" applyBorder="1" applyAlignment="1">
      <alignment horizontal="left" vertical="top" wrapText="1"/>
    </xf>
    <xf numFmtId="0" fontId="25" fillId="8" borderId="30" xfId="0" applyFont="1" applyFill="1" applyBorder="1" applyAlignment="1">
      <alignment horizontal="center" vertical="top" wrapText="1"/>
    </xf>
    <xf numFmtId="0" fontId="25" fillId="8" borderId="3" xfId="0" applyFont="1" applyFill="1" applyBorder="1" applyAlignment="1">
      <alignment horizontal="center" vertical="top" wrapText="1"/>
    </xf>
    <xf numFmtId="1" fontId="2" fillId="6" borderId="0" xfId="0" applyNumberFormat="1" applyFont="1" applyFill="1" applyBorder="1" applyAlignment="1">
      <alignment horizontal="right"/>
    </xf>
    <xf numFmtId="2" fontId="5" fillId="6" borderId="0" xfId="0" applyNumberFormat="1" applyFont="1" applyFill="1" applyBorder="1" applyAlignment="1">
      <alignment horizontal="right" wrapText="1"/>
    </xf>
    <xf numFmtId="2" fontId="17" fillId="6" borderId="35" xfId="0" applyNumberFormat="1" applyFont="1" applyFill="1" applyBorder="1" applyAlignment="1">
      <alignment horizontal="right" wrapText="1"/>
    </xf>
  </cellXfs>
  <cellStyles count="3">
    <cellStyle name="Hyperlink" xfId="1" builtinId="8"/>
    <cellStyle name="Normal" xfId="0" builtinId="0"/>
    <cellStyle name="Percent" xfId="2" builtinId="5"/>
  </cellStyles>
  <dxfs count="339">
    <dxf>
      <border>
        <top style="dotted">
          <color auto="1"/>
        </top>
      </border>
    </dxf>
    <dxf>
      <border>
        <top style="thin">
          <color auto="1"/>
        </top>
      </border>
    </dxf>
    <dxf>
      <border>
        <top style="thin">
          <color auto="1"/>
        </top>
      </border>
    </dxf>
    <dxf>
      <fill>
        <patternFill>
          <bgColor theme="4" tint="0.79998168889431442"/>
        </patternFill>
      </fill>
    </dxf>
    <dxf>
      <fill>
        <patternFill>
          <bgColor theme="0"/>
        </patternFill>
      </fill>
    </dxf>
    <dxf>
      <border>
        <top style="dotted">
          <color auto="1"/>
        </top>
      </border>
    </dxf>
    <dxf>
      <font>
        <strike/>
        <color theme="0" tint="-0.24994659260841701"/>
      </font>
    </dxf>
    <dxf>
      <border>
        <top style="thin">
          <color auto="1"/>
        </top>
      </border>
    </dxf>
    <dxf>
      <border>
        <top style="thin">
          <color auto="1"/>
        </top>
      </border>
    </dxf>
    <dxf>
      <font>
        <color theme="0"/>
      </font>
    </dxf>
    <dxf>
      <font>
        <color theme="0"/>
      </font>
    </dxf>
    <dxf>
      <fill>
        <patternFill>
          <bgColor theme="4" tint="0.79998168889431442"/>
        </patternFill>
      </fill>
    </dxf>
    <dxf>
      <fill>
        <patternFill>
          <bgColor theme="0"/>
        </patternFill>
      </fill>
    </dxf>
    <dxf>
      <border>
        <top style="dotted">
          <color auto="1"/>
        </top>
      </border>
    </dxf>
    <dxf>
      <font>
        <strike/>
        <color theme="0" tint="-0.24994659260841701"/>
      </font>
    </dxf>
    <dxf>
      <border>
        <top style="thin">
          <color auto="1"/>
        </top>
      </border>
    </dxf>
    <dxf>
      <border>
        <top style="thin">
          <color auto="1"/>
        </top>
      </border>
    </dxf>
    <dxf>
      <font>
        <color theme="0"/>
      </font>
    </dxf>
    <dxf>
      <font>
        <color theme="0"/>
      </font>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color rgb="FF9C0006"/>
      </font>
      <fill>
        <patternFill>
          <bgColor rgb="FFFFC7CE"/>
        </patternFill>
      </fill>
    </dxf>
    <dxf>
      <border>
        <left/>
        <vertical/>
        <horizontal/>
      </border>
    </dxf>
    <dxf>
      <border>
        <left style="thin">
          <color theme="0"/>
        </left>
        <vertical/>
        <horizontal/>
      </border>
    </dxf>
    <dxf>
      <font>
        <color theme="0"/>
      </font>
      <border>
        <vertical/>
        <horizontal/>
      </border>
    </dxf>
    <dxf>
      <font>
        <color theme="1" tint="0.499984740745262"/>
      </font>
    </dxf>
    <dxf>
      <border>
        <left/>
        <vertical/>
        <horizontal/>
      </border>
    </dxf>
    <dxf>
      <border>
        <left style="thin">
          <color theme="0"/>
        </left>
        <vertical/>
        <horizontal/>
      </border>
    </dxf>
    <dxf>
      <font>
        <color theme="0"/>
      </font>
      <border>
        <vertical/>
        <horizontal/>
      </border>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color theme="1" tint="0.499984740745262"/>
      </font>
    </dxf>
    <dxf>
      <border>
        <left/>
        <vertical/>
        <horizontal/>
      </border>
    </dxf>
    <dxf>
      <border>
        <left style="thin">
          <color theme="0"/>
        </left>
        <vertical/>
        <horizontal/>
      </border>
    </dxf>
    <dxf>
      <font>
        <color theme="0"/>
      </font>
      <border>
        <vertical/>
        <horizontal/>
      </border>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border>
        <left/>
        <vertical/>
        <horizontal/>
      </border>
    </dxf>
    <dxf>
      <border>
        <left style="thin">
          <color theme="0"/>
        </left>
        <vertical/>
        <horizontal/>
      </border>
    </dxf>
    <dxf>
      <font>
        <color theme="0"/>
      </font>
      <border>
        <vertical/>
        <horizontal/>
      </border>
    </dxf>
    <dxf>
      <border>
        <left/>
        <vertical/>
        <horizontal/>
      </border>
    </dxf>
    <dxf>
      <border>
        <left style="thin">
          <color theme="0"/>
        </left>
        <vertical/>
        <horizontal/>
      </border>
    </dxf>
    <dxf>
      <font>
        <color theme="0"/>
      </font>
      <border>
        <vertical/>
        <horizontal/>
      </border>
    </dxf>
    <dxf>
      <font>
        <color theme="1" tint="0.499984740745262"/>
      </font>
    </dxf>
    <dxf>
      <border>
        <left/>
        <vertical/>
        <horizontal/>
      </border>
    </dxf>
    <dxf>
      <border>
        <left style="thin">
          <color theme="0"/>
        </left>
        <vertical/>
        <horizontal/>
      </border>
    </dxf>
    <dxf>
      <font>
        <color theme="0"/>
      </font>
      <border>
        <vertical/>
        <horizontal/>
      </border>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theme="9" tint="-0.24994659260841701"/>
        </patternFill>
      </fill>
    </dxf>
    <dxf>
      <font>
        <sz val="12"/>
        <color theme="1"/>
        <name val="Arial (Body)"/>
      </font>
      <fill>
        <patternFill patternType="solid">
          <bgColor theme="9" tint="0.39994506668294322"/>
        </patternFill>
      </fill>
    </dxf>
    <dxf>
      <font>
        <sz val="12"/>
        <color theme="1"/>
        <name val="Arial (Body)"/>
      </font>
      <fill>
        <patternFill patternType="solid">
          <bgColor theme="9" tint="0.59996337778862885"/>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theme="1"/>
        <name val="Arial (Body)"/>
      </font>
      <fill>
        <patternFill patternType="solid">
          <bgColor rgb="FFF2CAC4"/>
        </patternFill>
      </fill>
    </dxf>
    <dxf>
      <font>
        <sz val="12"/>
        <color theme="1"/>
        <name val="Arial (Body)"/>
      </font>
      <fill>
        <patternFill patternType="solid">
          <bgColor rgb="FFEE9F8F"/>
        </patternFill>
      </fill>
    </dxf>
    <dxf>
      <font>
        <sz val="12"/>
        <color rgb="FF9C0006"/>
        <name val="Arial"/>
      </font>
      <fill>
        <patternFill patternType="solid">
          <bgColor rgb="FFE3593A"/>
        </patternFill>
      </fill>
    </dxf>
    <dxf>
      <font>
        <sz val="12"/>
        <color rgb="FFFFFFFF"/>
        <name val="Arial"/>
      </font>
      <fill>
        <patternFill patternType="solid">
          <bgColor theme="0"/>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s>
  <tableStyles count="0" defaultTableStyle="TableStyleMedium2" defaultPivotStyle="PivotStyleLight16"/>
  <colors>
    <mruColors>
      <color rgb="FFFFFEC2"/>
      <color rgb="FFF2676B"/>
      <color rgb="FFFCDCDF"/>
      <color rgb="FFFFC2C3"/>
      <color rgb="FFDA9694"/>
      <color rgb="FFFFFD78"/>
      <color rgb="FF656565"/>
      <color rgb="FF34081C"/>
      <color rgb="FFB1DFDF"/>
      <color rgb="FFDC54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Distribution</a:t>
            </a:r>
            <a:r>
              <a:rPr lang="en-US" baseline="0">
                <a:latin typeface="Arial" panose="020B0604020202020204" pitchFamily="34" charset="0"/>
                <a:cs typeface="Arial" panose="020B0604020202020204" pitchFamily="34" charset="0"/>
              </a:rPr>
              <a:t> of Flag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Dashboard!$G$269</c:f>
              <c:strCache>
                <c:ptCount val="1"/>
                <c:pt idx="0">
                  <c:v>Number of Countries</c:v>
                </c:pt>
              </c:strCache>
            </c:strRef>
          </c:tx>
          <c:spPr>
            <a:solidFill>
              <a:srgbClr val="E35A39"/>
            </a:solidFill>
            <a:ln>
              <a:noFill/>
            </a:ln>
            <a:effectLst/>
          </c:spPr>
          <c:invertIfNegative val="0"/>
          <c:cat>
            <c:numRef>
              <c:f>Dashboard!$B$270:$B$276</c:f>
              <c:numCache>
                <c:formatCode>General</c:formatCode>
                <c:ptCount val="7"/>
                <c:pt idx="0">
                  <c:v>0</c:v>
                </c:pt>
                <c:pt idx="1">
                  <c:v>1</c:v>
                </c:pt>
                <c:pt idx="2">
                  <c:v>2</c:v>
                </c:pt>
                <c:pt idx="3">
                  <c:v>3</c:v>
                </c:pt>
                <c:pt idx="4">
                  <c:v>4</c:v>
                </c:pt>
                <c:pt idx="5">
                  <c:v>5</c:v>
                </c:pt>
                <c:pt idx="6">
                  <c:v>6</c:v>
                </c:pt>
              </c:numCache>
            </c:numRef>
          </c:cat>
          <c:val>
            <c:numRef>
              <c:f>Dashboard!$G$270:$G$276</c:f>
              <c:numCache>
                <c:formatCode>0</c:formatCode>
                <c:ptCount val="7"/>
                <c:pt idx="0">
                  <c:v>115</c:v>
                </c:pt>
                <c:pt idx="1">
                  <c:v>65</c:v>
                </c:pt>
                <c:pt idx="2">
                  <c:v>22</c:v>
                </c:pt>
                <c:pt idx="3">
                  <c:v>9</c:v>
                </c:pt>
                <c:pt idx="4">
                  <c:v>6</c:v>
                </c:pt>
                <c:pt idx="5">
                  <c:v>1</c:v>
                </c:pt>
                <c:pt idx="6">
                  <c:v>0</c:v>
                </c:pt>
              </c:numCache>
            </c:numRef>
          </c:val>
          <c:extLst>
            <c:ext xmlns:c16="http://schemas.microsoft.com/office/drawing/2014/chart" uri="{C3380CC4-5D6E-409C-BE32-E72D297353CC}">
              <c16:uniqueId val="{00000000-6346-7D4E-8EF8-0519D3F9755B}"/>
            </c:ext>
          </c:extLst>
        </c:ser>
        <c:dLbls>
          <c:showLegendKey val="0"/>
          <c:showVal val="0"/>
          <c:showCatName val="0"/>
          <c:showSerName val="0"/>
          <c:showPercent val="0"/>
          <c:showBubbleSize val="0"/>
        </c:dLbls>
        <c:gapWidth val="2"/>
        <c:overlap val="-26"/>
        <c:axId val="1320142160"/>
        <c:axId val="1320143808"/>
      </c:barChart>
      <c:catAx>
        <c:axId val="1320142160"/>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Flags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3808"/>
        <c:crosses val="autoZero"/>
        <c:auto val="1"/>
        <c:lblAlgn val="ctr"/>
        <c:lblOffset val="100"/>
        <c:noMultiLvlLbl val="0"/>
      </c:catAx>
      <c:valAx>
        <c:axId val="132014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Countries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2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98E1FAC-3612-614B-AE31-122B7CCB6560}">
          <cx:dataId val="0"/>
          <cx:layoutPr>
            <cx:geography cultureLanguage="en-US" cultureRegion="US" attribution="Powered by Bing">
              <cx:geoCache provider="{E9337A44-BEBE-4D9F-B70C-5C5E7DAFC167}">
                <cx:binary>7J3NciM3lu9fReHNXZFmfpMd0xNBUipKpY9WF6Xy2LssiZZoS2I1Rdquep1ZzWJ2s7w7v9j9gZlI
Jo5AMUmhJzNuFyfCPQEUKPB/gIPzff7t5o+/3DxM0vnBH48PT89/ufnjr9/dLxaf//L9988395PH
9Ln9OL2Zz55nPy/aN7PH72c//zy9mXx/O09/nz7dfe93vPD7m/t0vpj88d2//xvfdjeZnc1u0sV0
9vT35WT+5cPkefmweH5lzjp1cDNbPi3U8ju+6a/fjWeP6cM0/e5g8rSYLr5cffk8+et3xr/57uB7
+U0v/urBAxtbLG9ZG7SjuOuH3U4QRH4QRb34u4OH2dNdPh1G7V4cJ724m0T6j16kjyyssJPVPtLb
2/nk+fkg/9/SQmPbpfHp82yY/erhTG1x/LfVb/reRPXf/00M8CvFSAl4Ccm2KYn70eJ+OvvsEvhu
Ow78LrgCbzeM466Be9BT02GUJEHgRaHfS0z0q+zHDv96pcB/PSEJcHRVPwHOv6RPj+lco/D2g+97
bS9JoiTuxFEnDsIEhEsHvxe3Iy/udYNO4Pt+HMW+/tPZ8a+wHzv+xUIBfzEu0T8/rx/9i+ndZO7y
9PfaURdUg16vp26BFwQG+t12pxfGQS9Jul6Q+B1x+itsxw5+sVCAX4xL8C9G9YM/WnL2HbL8sJ30
OknidTpJFMB7PJP1tKJuG+CTTgANQt4GXxz97fuxg6/XCez1sIR+9GP90J/z2Op7/3aW4yXtQB11
rxf04l7ix+Zb2+It9v1up9fr+j7/6YTi2G/bjR32bJUAPRuUkJ+f1Q/5xeT3g2H6MLmdPblkOC34
fdDxer1O5Bmsxoujdtjtdrp+tws34qMJnjH6yvuxoy+WCzKIWUmPi2H99LhMf50+L9Injcrbr4Hf
a8P348SLojCKo9Bk/XG33fXCXjfxeCA8/gt3yoTdjB5V9mMnxXqloMJ6QhLg8rQJBPi8TA/USRkt
p08Thw9BK27HHT+J4EVJp+v5PYV1SQbywrDtRz0v6US5ECRJUX1nm0giv+EFaeQ/eEGiBrzQ4y9O
haMganeUUNThGQh7/uoKlMgSdBFNA7/D+5H4gdIiTLJs3Y2dFvkyQYB8VKI+bsDjPFjOf50+pQfv
0ueZRuDt3Mnz2343iuM4jKMk6vlCL2h57ST0vF7cAfmAd0MqBlV3ZSeCuVrQwpyUJBm8q59XXd1P
Dkbp4yeXL7cXtBFDgdyLA8691w0NJtXyeL8RUsNu3EOcDaJAGCqq7clOjvJaQYzylCTFqAEq23i2
XNwf9H+eT29cPhk+ykEPntNJ0ApKTMmHZ/FmY6mAPOX3uuo+7AQwVwsSmJOSCD/1678Ph5PH2c0c
Y9vNwYfJ5+WnB/6f2c8HC67JECObQ7bV8ts95KaA/8uk2J75lvtBG63Cj4MEGXj1Mcn0lp3aSbf9
GwU5ty+QJB4e1k/i6/HBx+n8bvp0cPL8kD7dPmtcHTxF3XbgJxANS4imWenKteKwDVPseZHWXITq
stPW7ES0fIWgmuVfSDJ9PKmfTP2f7+7TJ8eaTMClCgIsVUpt95MgNJ+mOEaOi4K443WSEDFOmtAr
7slOGWOxoIkxJ6nRb4Cc8M9mhp021pUw8ONuJ/8gFJSuDjJDHCJRoNdk89gEyo/Wzvuz02jD1whq
bfhXkm7DBig676a/TDVSb+dvLQxiXa5HGAaeh/cpDMw3C/s83ic0oE4n5JZFgaDStt3YiZKtEjTI
BiXk797Xz7jO0pnbJyXEqoshLPCS2EdkNu9FJ2gncS9Ap+xGimeJF2XbZuyIZ6sE4tmgRPysAULb
6eTpS+rulHfaUZRgy+0ol0a3k6DYG5gHXAIo0sEo3Au98IVCuXU7dtDzZQL1fFTCfnpU/0Ef4lae
z2YODY0w+R5PMy6mMO75ARZeA3g0fVT5bhwhQGH+6kRCcayyITv265UC/vWEpMCwASrjcPYwc6u7
B+1eJ07gKJ2oEyn9xGQ3rSRAa8SKEnk9H+2RG6LvXWbsrbKjDSQofoskQTHxggQNiDMYLdMF4SYP
DvmPknV6ER6/lTHrxSPb6nXaAQwqwualmI+4BJU2ZCdBaamgQWlGEmF0VT8n+jh5mnxdTlwSAYd2
BwXA44hnH1x7JXm0haqg5gJPa3rCpltpS3YylJYKMpRmJBk+NuBBOJ99VabEfywnmim4ETmVZoDa
5iF4djoBEk6JEJje8UoReBAR+cFb7Qnfd7U92QlRXisoUZ6SpDj/qf4b8W4+ebq5P7icPXx5mjy7
tO4qHQC+A/cJTOW5hROwTQCUF3cjcRl22Y2dFC+/QRDk5T+QZLlsgBrdR2LCvPt0ME4fZw6fDLBv
E3Lm+UHPlFWhFqo1Rvio0xE3o/pe7CSR6wVB5LQkR39c/y25mM0xuZ/O5i6dtGGn7YWeT7iUfhoM
huX5SZsrQgyhn2gbYdmSUXFPdpoYiwVBjDlJjdPL+qkxmDzcTZeP7t6OqKM4VY942Rxp8w0P23Hs
4TrEJ5h9iGsoU6LCfuxUKBYKChTjEv1BAx7v4fKTQ4ZE8A5WVK/Hw01ISMBxNy5BK8Er5aFiBwHm
cIsUu203duCzVQL1bFBCPryu/8BfEiX46BB0FWZAlFrYDTnTsR90IhP0bgflDTNR4qM9WGSl7fux
w67XCeD1sIT+sl8/9MfLp7t0/kVf+LfLqaHi6hE6cceDsysXkIG9h2jk4VFAZ+uuDKPiMa6wHzv2
xUIBfjEu0T9uwMG/mrn0pHbbCRwcJQHtYPWBj5c0BK+toggTgsbzDxJSmc1v24wd92yVAD0blIhf
NcAPcDZd3C9xpznkNlHUhnuDq9/LgBXxBcqUFPaCJMnJImCvtCM79qWlggClGUmFswbYKc5n89nN
jcMggsDDFB14HcR7L4xh/EIli9sImYRsEo3jRSvHtHn2K2zIToJioSBAMS7hP28A0x8v54SfPU40
Bg64fhvZpgOyhIgTfo+DxmA9Le5ID+SJD9fmOv23M3NplR3ZCbBeKSiwnpAkGH+o/90dY6m7Sx80
Cm+nAIpvmJAP1AnNB1dpxCGsKe4QuW/TsyrsZAPy+idI4PX4C9wv6sd9kM4/pbdOHZMB6VgwnS5R
FHhlfA/+Xnp1WxEZQ3AehHylBndwFmuiZ0e/yo7sBFivFBRYT0gSDAb1k+Dk6dbl8+v7eAG8Lj4a
vL8R76wp7CfE7Md+Fz99xvgjrkdZ6tm6Gzv2+TIBfD4qUT9pwsFfPiDouwQ+xAvJg0ribS7YmDyf
uErScjt4DnKjg7CFDipsyI79eqWAfz0hKTBogOg5uF+6zUZJUKWUSUdlIwYdnGAG48E7RkhlQjA+
nEfF2gu5c/t2NqCf/wyJfT78AvkGiJuEny9hOvriv/2xJeENiT/pwm7IwA2iMDSdMSQKdVEGIiV0
hkoqFUynwoY2gK9/iURfj7+A/6R+hj9eBXQ7ti4HMccbA4PKNll9hLKLdbnLoSd+RfCdirux428s
FjQw5iQdThsgc57MXSbDBT5G5QTJMsrFSvMKRCH1GUIeAA93pPoI9rNtM3b8s1UC+GxQIn7SAMQH
6dPdQ3o7eb53x3uIhyfaSsn55CxEmaO3JG/C9rkTOF2I2SIXehXZW5Z3qm3Jjn55raBBeUpSYnBY
Pw86uvvyeeGQCBRZIMkNqd/UthTjV1lWhSsFmaiM/tZt2IHPlwnM81EJ91EDZJ2z6Se3ZRfg9uRJ
dfDfktBJPLpIEmkh5XvYFjD8IBBhBVLREWXgK2zIDn2xUIBfjEv4zxrAd4b36a3+/W+XdojDCpTZ
2CPiLcCK6YunloIwcRcvL7lsL1MFtm3Fjnq2SkCeDUq8rxrAXT5OJwsMag4hJ3XQVwkaeZS/ej1L
TB5KkN8cEyIqI8sr7MSOeLFQgF6MS9w/NkCpvf51npJZ7g53Inc45sT1d3qUGoGLmLhjZlYFMGKs
CT1sbaQA6D+d2XIq7MeOfrFQoF+MS/Sv+/W/qbDAL6kG4O1sBomdbAlinTEocPYDweI9IhHJVMLF
hdRP/RdFGsHhX9+NHfn8Rwjc81GJ+tmP9aNOCKpjRqPyLjnwhZheZjQUUoD1e+TrZ0YeAfq2zdgx
z1YJyLNBifioAV7aVY0lfdjefs6JGyRbgrB9jxz8VeSywdtxkK/qG/WSkIiQKOoI/XXrbuyY58sE
6PmoRP3iqAnn3G3NEE/Zw6gXElGyroe9WEb0M09+EQkXIVYbL5Fmg+0lTOy463UCeD0skR814FUl
1+PTzKmNXiWsYH9HMcJiTFmurmmjx0SJe5ByLhDI72DKD/Vty57VKhuyo79eKfBfT0gKnB7Xf/bf
Ew7ltPoBjycFVxSHx1yGu0QZJEtsvkW+IjZiSneFmGuUWVMwnQobshOgWCjwL8Yl/O8bkE6UXc7W
YPr8nC71UXTA+H0EnBDneA/pcZW1YhIBT23P94nExHATxF1PGfTLEk7lbdlJIZYLgohZSZbRD/Xf
ih8nj5MnDYkDcsRt/CMegk1uwOTMl+4EgWxdLAk+RvxMMhKmnK27sVMhXybQz0cl6j824R2ezB/T
py/ucI8IRFO1MzsJpz2vAlXCnXeYUBKftLoeZWTjF8mNo+37sSNfLBTYF+MS/cMGoM8DOHValKiF
/RjtKkK4XNdTKcPPS4BVgaTSPBpcHPsKG7LDXywU8BfjEv6LBqi44+lkPk8PziYzl1YG4pNj5M8e
7MWLPSqimZyn5VGqi3AGomijhGQWyj3o2wdYqq50xV3ZCWGuFtQwJyVJxg0os3muyg85rSQexrgK
KdYQw2yUTb9jerIQmNrkAqOJxaqkIPYfkxpVNmSnxHqloMJ6QlLgvAH6weEv00+4dKcaBgdPMeGb
6Lq9GJV49eHAl3gSkSaE8itX+/qlLgtGVTZkp8B6paDAekJS4LABpTX6c6dJKqhnyk9LmFSGvrA2
t+Ie1UwoXxflgT7Sl7t1O3bw82UC+XxUwt5vgAB6skgfHApCoSqbjCLQ6ea4mqcequDmxXGOISj7
6AuXvQJbd2NHPV8mUM9HJeonV/WL/f05Yr/TwDVc5CRk8fLCc8iJiEx/FiZP9F+ySP3ES3iCPWHk
r7AfO/LFQoF9MS7R7zdAF76kB8hidvBh6jJcX5kjvIRsOD9PRjFPvioqADfySde1B49U3JSdDMZi
QQpjTpLjsgme3T//ZzE5uP0/J7/NpvOJZghvf4GpV9Xt4V1B8co+ifECt6guQDMV9UTnTwR3pvwE
Dyvvy04UuV7QRU5L0gxP6udTg9kzbOqASooHx5P518nd7DeyLDRMbycRfEmVFMDv21O6GRqCQSLc
ClRo6pDYGISqMo3KNC1TaPft2Sm16XsExTb9M0m5Qb9+yp1O59NP1DrVgL2dViodSVWKVzlHVJYl
PMKgFaV/UbOjkJxr3JzhKma9TKsqG7JTZ71S0GM9ISlw2oC7Q1eH9IvT8hyBqhBPFY6cnfE/BgV4
+tvEhoZUeRLPe5Wt2LFfrxTYryck9uc/1n/6zyd/OH3cVYAiNWpIdLFnX1MdHnWDFDHqxqnSiLJw
0/b9bIA//x0S/Hz4BfT/UT/0Y9fVTzj15LqgUpgiLdVPfLLAemQniVdh6w7sWOfLBNT5qET6h3H9
SA/SexUq5I7D+5TIxTqNH7mDCyHCs2nwF0puwPgxoxYlQvWfzpS3CvuxI18sFNgX4xL9wXH96F9N
H2fz1tnkeeFQZG2R707WF+KONkuYJICx4NHvEhLay1IEkJfKj2zFTdnJYCwWpDDmJDmuGmBCvZ4v
75bpFw3H28WdFskABOVGcHPBeCJVSZoEmIAU+NUHQahMhApbsROgWCjAL8Yl8NcNeGpP0yWi5q8a
grcDD+6wGCQdwolWHxN+qsuQJYD/krTs1Udw/wr7saNfLBToF+O08hQ9LV8M/FPbXv7kuJeHSqNW
WaZUFsMhVrJNE7UYRYSs4KrRZM04/PYd2KHV6wSyelge658aYCMiAecf+sc7ONO4W1RwrY/TRZdW
LQGO1TSJAzQnlCsPl400z23bjB31bJXAPBuUiJ/8vf4H9eR5nk4cVg8IVN35Dj53ytmuqlSZhzwI
2xxwPn5MW1elsmpy56bordvZgHq+TuKeD79AvgFv5/jP/5wdXM0e//yvlaXncv7nfz/dTD87lGuw
ThPcTCBcxrLVfw2OQ+oRfIhiDtpbA88vP6n77NBOns3fJAi2+R9KEo6b4FCgAzXyz4p+qlTC8jbV
CL6de2GGo0UpzefwVqr+r1ITi/HtY2pFL1jFoKL+6r+dXaX+bpuzE876JYJm1n8jydUf1c/rBnh/
HCpu9KeGjVF9jNTVjAbG7aKaBIY5zODxuslj+XZt3Y2dIvkyQYN8VKI+aICL+WLy2WV5Grpv+QRW
4GxLeGbwqpkPTFfZjKhCiZKgKqS8MIhu3Y0d9XyZQD0flahfNKD05xgbxeLgbHnj0t9JH7oujjZV
DjFTElCESwJVKybyndJBCv/syRGSbMVN2UlgLBaEMOYkOc6G9bOeo5slxYLmmkO//XWgCaPKUCWt
j/49EWl8omiHqgdKriVNTW1ugQrbsROhWCgIUIxL8I8aAP7p8vd0unCHPbnZ5I8FhF7rMCLjGhDv
G5L0R8WUvJuyuAXbt2PHXq8T0OthifzpD/Uf+/7DJ7clEkOP+nAkmZG2vfJMqu48JQ7kU4+V/GKQ
VxFI+AU00XORaPt27NAXv0NgX4xL8PsNUDA+/I4H2aFACsshoZJOfF5kgI7K16FUKCWzcpc+r0JZ
0Nm+Dzvoep3AXA9LyD804Lxf/fl/acj7xaEOR6djJeSrqp/Fk1o68DRrCGlVRSJOnlsgTnyVDdnR
X68U+K8nJAWuPtTPccbz6cFZ+vSrw3NPdwbKEYSKn0c+BVOEFk0NaIJdULJDGu5FL7rHVNqQnQSl
pYIGpRlJhLMG9Gs/T6kLupgunzUjcCDvwNpxSFIWkeJ8xFjL2GrCIGiUQRE5HPGqLKsslFVpS3Yy
lJYKMpRmJBnOr+u/C0QL3E5/m7ikAvX/VSdPeBHhXSQ8ecrqUOJHqpsVTjJaiiF75jWFym9BlS1t
ooL+MS+IoCde0OBj/TQ4Tb+mv94/O63XF3bbAAwngtmoMtyiRm6sUjB7CSkIhPwSkyoNQ9W2ZKdC
ea2gQ3lKUuK0AQ18RvPJ5Em1J3bHlBJCf4jLUmWKM30Ya3bpMrSQVimoiFfZt/ssK23JTojSUkGH
0owkw6gBUun498mty+RLquLGxLVjKM0DTs0AOeVtIxMcJ4+uLqfJn6kE27djx1+vE+DrYYn8+Kh+
VnRFre7pbXq7MldfzT6lLlsGkGyZqHoI9Nizm4bI1VTZCchIJgF23JWdGtYvEaSx/htJp6sGeBVG
00/z9GGROrQWUeOSrBzK/CV5GDxqQplRUZcLYxIdQHVLB1718rNdaUt20pSWCoKUZiQZRif1X5dj
0gPpZMV/xn0UmwyOtwuyVJlW4VxdP15nJJRIocJJlTO6h3VJ/9GMU1Xej50OYrmghZiV9DhuhFIx
f75PHx4OTp7VK+5QqiWyCNaEXUmHf5kyLUXZ2wnFAikXlV0PYd84T6tvzE6bl98gyPPyH0gKnTcg
OK+/fF64LQyOUgdbIrwao143wVltsC11Vai5oPIUyICmwpEgTIX92OlRLBRkKMYl+v0GPBtX95MD
Yjcp+OLwavi0dKMILOEzBNKogi/m1VBeBkJsiF8lQJ5WWS/601fclJ0MxmJBCmNOkmMwrv/5GFBd
wmk8ABF6+JkpKkih/OxjXIZWjDJClFPsq95N6sMbX37DK2zIToZioSBBMf4C/gZEkg1mi2fs3w7N
gC1ebtW/GLMGHgZVo9S8C2QrkHoe81qQV9XNpg38K+xoAwGKlZICxcQLEjTAGD66d4o/iYWUCSfk
JSKntsMZNxU9vBM4QlWdU2rxEHqWqLJsZfy3bscOfr5MIJ+PSthHDXiFh6Du0u0Tk2SDn5kc57yE
rPkIt3oxCVIUuiN+0sp3tu/HDrxeJ5DXwxL6Yb9+nj+cz0j+c8hzwkhJOES5kEFO1IVsSeNRzJpI
S8Qf9AnKfcnyLhX2swF7/UMk+Hpcon+MhlR3pPZwOU9vUoe94FTdBOR+FcNlf3G77S6GVhxwuXlP
vLgVNrQBfv1LJPx6XMI/bAC7v0p/mf46dWvpxvtJmrJy+HSoGaJYjCHzoJghD9HJnno7Kh5M1rCu
tiU7DcprBRnKU5ISVw2IuHs/m986bdDB0xpS54ISU8DNW2AKPhiXyBenAhWR3b2uahBkPrzbt2On
gF4n0NfDEvn3f6ufBY1XDWrGyP0O40wT5H4ETxLQiJvvYYUw7gDRF/AoyjxST58nOlAtistiT8Ut
2UlgLBZ0MOYkMcYN0MAuP5ColUHxdrOdqnbHBaCgqY60EGJQhFMuxtkTqUYeZQJcpvN0W5KcHf31
SgH9ekLifslPrvsdPptObu4XkydyNF2GW6t+0Lj/iT7lmS1ZTFVXRCqdUg7VxL3yNuzgi+WCAmJW
kuGsAfZrkmRni3uH4lCLuEfKTKjSLhjjkIpUA8oSIVRkNi4gurZCJapWxNyQ8kWosKENpNC/RBJB
j7+AvwHc52z5x4Tq18v5nUbh7UyIphKJim3kMc4EUlMFxo7dUxk/qvHE6iMJUGlLG2hQWivJUJp6
QYnr+vnRQDXScfUORJRaC2kQisdZHn4Sk0OkH8GGBpOHdP56JJQd8WKhgLsYl1gPmsD7ryC4M6y/
9UP/O0XTvnyYPC8fFqtTcjeZnc1uMDLMnlZTB+JwjI6Qgl3hT7VM1VkiocZyYdkp8XtVdRCnANpX
Po1gWub3o8lsfve6NcR+8ouF8sfpL5Qnf3RUP5e5GjlEnoIUKn6dqOqck5sij1J7eyryK5+VZTSv
Zq+Hdthhz1YJzLNBCfjVqH7Aj1QGqKujjvSumjDFRQ13wd0jCvtie8a9kkEuXtaj58VsS2VJO+bF
QgF7MS6RP2rAUR9+RcB//WIrJeTmj7+U2BVFGsyBgwfY2GJ5SxlqJdfQsCOg87lNrlFt41C7OPCa
4FlERIV92FEvFgrUi3GJ+rAB8YuHFwRhODvvVLQJfOQYHRZnnneVdEAgtbK7ZR8h1BxOnh7T+avl
R+zIFwsF8sW4RP6wAZEnw5+4dK6Q/3bWTTZgFWNOPhCp6grxiJJCdB7rUUguO8ymAa2FY3FVkFQH
8crX9GSOCP962LD9sBcLxWEvxuVhP2kAc3+ffnZpvMQ4rApXkhRATDol5WQIT6DQjwkcpVNEhEUB
k0JG94zFb92NHfl8mcA9H5Wov29CurZbkzGOQWWkQW4nHmGViGEqq5Rhp/IrqcE+bJ5afkKc2WrA
tqOeLxOo56MS9fFh/SLk+LPTSn4hpvgexi/VgEAlKKneVyV9qYW+FNGYTJVz5eXFUBaZh33rdjbA
nv0KCXs2KmE/aoBp7PjDR/3DHdjE1i7yQjQvga5d5Bgl9d/MhUftyt78zNjhLpzqAvBiXELeCN/4
9Q/6578d8m9+8V1MMoORQ/MjJhkaHxIBiL9j9TFlGQpVkgvcodNPni0sXLGD5cNduiVE137q1yvF
sV9PyHM/GNXP4QcqD3PzDd9NTf0WgbnTuT/mqXEFPXHIqpUh2b2mz2kVgMxFiMgMzi6E0FSNOOHN
u7EfemOxOPfG3Iuj34BX9kT12Nr8i3c7+gQXYxEgC165N0rPa4sGHHR4Q+pBpMk++o9mz+zJzb7K
k14ocC++UGJ+0gDMT4/oquUKc1XhB60VKd6AnJgoQnHoHq+ysNVHnPjTydOX9LVd2M96vkygnY9K
rE8boKj2rx3afwkuyDNNzPO9TjHJbe1CiiwyQjYT3Q53sVAAXoxLyJuQYvIunc8m/4T8KzIbyDxE
+RcKExEf9Ewl7il3d6vKGxnQGXOpvB87DcRyQQkxK+nxrgHhZmfp4jeXdnhqbIM1YWS6P5vJeXiE
e9AjxiOYf0xybN+OnQ56nSCAHpbIn6E91h3jdHk/fZh+/kxj+WeNgQO9SpWZT0JaLEQUzyU/lONe
emsxLKjUUSprxMEqIl/chop7stPAWCwIYcxJalwe10+Nn84H7qjwrUD3K/EF/QvMdpvfut2ESpTZ
KFRlG6igsfrwuJbPO3knmI5hOPpPZly//0QlxfkeIk6xUJzvYlye7X4DbJSnI3yPzhD3CNnoEr2k
4gfUx3xwVT0T5QHv6G5HwkB5+mV+9+XrthB/O4MprxX4l6ckCU5H9bOXq+sP7kjwraDbbhFN78Zk
k7o6/8g3CSHaCQX18o/JcQgDoZM8ZYWTQP/RXNKkaM08XUxuD8YL/uf5YPbzwfn0Zk437y3Nxuy3
4d2W7xM3ZNs/l7fmXQMycCkpcUu+kkv5iOYBkId6VzApAnEiUz5qdSlojyuXzGdqpstmYFW2Y6fV
eqWgynpC4n+MGaBuEfV63Ndn+O2iaUDoN/4qiorxGJfe6FavRywaJgrcidmNEhfn+mm6vjWv7ceO
vVguCCBmJRWux/VTYXTiUDT9VsYnD3vdISL23Tx9upm8dvJ2FFoJaPADEt56fuzTQFXlHJYuhOqO
x4ewWVWmIQk87NWGyWLrduwXQf8McQP0sDz675BY6mZA796f6N/+dgZE40E6oZIGRyCgAbiXEEFC
CwalSeg/l7/Z01+mesS2gQ1Ar1ZJmFeDL0BuQK7n+QeHVlBVYxXTjzrdBsYtCp4Tt0DJKh0PKKDO
CqFuK/VtB7y8VsBenpLgnzfghF8t57+qlvLbNKLdOAxvLZX7Ax5Ua9g9BQ+RUFUF9A0lnytuyk4N
8ycJepiTkiJXDRA6R2oTrrQF4o5h8KqxL0y8xONbPQJ9kIVoQLJWo8tMfrRER3ikE/Fre7HjX1oq
wC/NSORH8IC6uf35BZq6K+RDFDVSrOiuk0uVgud3KDNMWBvpJ3ktJP2nM85/TtW+2cPrlnE7/OuV
Av31hAT/vAGyfhE+7YoA0bf48OpJV5d9h5H5JNmqEEHS/a3ldmJqjtAENaDqS2EzLbOey3R7DQ77
0V+vFEd/PSGP/mUTgvOPt0qZon/otpy6HZSLcd9heBHuNQ+dousl5nMTUsI4pJ8ipTesJB+ny9vp
QX+eftqH45mrBenNSUl+ZWCo/dk5xBvoiuu11uXtM6TJwTNe/nV5+7zGnjCQ/8uVtz//m0PvRMuD
91HtihzqXM8wdWuah1Lmk8xrFVhdZnrns6+qS+8/lq/q+Xa2V14rTn95Sp798wZkhA2OHEZ40Wee
mNJeFNMOd/UxRS7qgMZUGIu6+cF/WV3y4W66fNR0qa5vk86eLRTgF+MS+cFR/VznB5dOiRZt9WD7
AeIsxtOynkEkAOYklaABMcoHfpw+zvZQLvJlAul8VOL8QwOsp9dOS/h86y2/YoGlpFxr8t3AZRAj
fgM69hDVkkuzyplfOuJEfkW0VqItQMZ0lEO6fND/VZqknhDTsNWVuJsZCWEG6wQdIOkCQ3kk1SbM
9JepUvMd9GuS2vkHKvnOxL7SnuyPammpYDalGclwTg7rZ+wffkCmdSZOfmuYt43XXJ06tNd9M5yK
6jA7aLL9Dw4JQSJkorJ9y32AS0wfhTYmmUOJm5maJXzG/bkyqu8h3xQLBdMpxiXL6fOj69Zgfzxy
iDzpjjy2XlHGRAR4EeZOBjbOMqLqVh/hx/lxAvKvMUA7u8+XCdTzUYn5jw2Q34d/c4h5i3xIyhLS
gpOc3tXHVFs57kj31O7XcdNCmB/OHmfz2fPusBcLBfDFuIReMdu6j/v110+T7SbK3UQd+qzFND6g
DCR9QOjPKQrUxpTuxBFP+ewuFX48OnVqrDN3QbUt2Y9+ea0gQ3lKUuK6AeaDs77DilXkgZGbp+JK
tSRvyPlUaVZPAjJoFyG0LOGfpfsc/WyVADwblFCfIdHVfehP/4a32pVYSRRQSAsEap7mKY+m1YCU
GZxnPt5hlU5Thnq8qk58OptP9nhbjcUCeGNO4n/aAEf92UcOgSv8v2XJVK1GeKJ8o85gxz1C1Qwa
gOjgXYPDtPCSYCrz8BrbTQm0DZuswnZfL29jZ/PGYnH6jTl5+k8a8OQeX211kZk1mV6r1YaNnuRT
1Z7ONBC3sFWqoAiqnuT0Eb6R45SW0K8dBzvy+TKBeT4q0T6+qp/Xj39w6RLxiWmmKiGYmlw+UK1l
KapE+JvGNBNmjmh7tKDRpx6tbolfrxRgryck3uMGiDGDefp1+vDaz91NmGypVqYR7f7oB0hrlYjU
VJPRUAKYTplURo1I1Ouo6lX6j2cU2L4h+0nX6wT6elhiP2jAu3o0vNa/3XbOdgUeMV3BKfzfrQS3
oCoRhlxf6FdlueboZpmSEvbaTuyIFwsF5MW4xPxoWD9/KarHOXtYv9XH28FQdn6B/cIV9KqcTxeP
6zql2mA1vLV+hEKbROrFVR/9p4s4t8XkaXI3n+lx2y20n30C2oq14viXp+QNOOfX161NDVRFLVck
4IH16BxK54I8lNBMicQtTm0Z2vohdq4+PMNl3kPHzfmWInJ2/IuFAvxiXCI/OK4f+fGhQ4Ee95Py
/WE0MB9YIuAoSoi1gIav2ceE/F+lOuHHIdKsq2NOjAFZc0iLdhtlK1btE+kiV5R2EKxmzCFfHHyc
kkvD/1IO9WBBv9nRfEKzwW1VEOwXYPs3ipuxfYG8Mh8b8Fy/++DQ9EBc9EoZiIiCWn1MHUxFi1Cn
vMjulu+FzhbafKjspNLrBEH0sIS9CclH56oFz+bfuZtkqrwqOEwCTPyFAFryZ7VUZ15CBdF884+v
/3b+TqcPe+hjBBOySmCeDUrEzwkEq/tVHv/gUDAiyQU1oIeClVtzzFdZPR3Ut6VkU/5oS271O/nV
eziyxvk6AboelrCPGyAMnYwdCkM0k+siCvmRzrswYScAkxZ/oW4w/aLF9MnzPJ28qorb+YteJ2DX
wxL2kwac9sNzh2ydRKPQw5YD4zbkf/UqU/SQJ9u399Y9nD1i6rlJNbupLv6vVwrQ1xMS9sMGmDIv
LqG9K7auGpZx0KnXbB7zbkBzBFKPkiDnLsLAczH5nO5xyvNlAu98VIJ90YCi5P2Hu8mWYrG7vaMA
7mE0o3IhPlj+VxQT8OnBgioWe56q4eCTeqdpnT2jFfZj5y/FQoF9MS7RP2yAXXNbzQ9Xt+BbTRTZ
p+afly90MXTIvlrUg6OseY9yTeazQZvSNt1i6RTbzTVo8x5dTH4/GKYPE0JO94myEsvFnRKz8mZd
NEAl+4/T/9CA2B7M3XgaQeVeJ+SF7lq98QmNpTz4Hb2pC40tu7kZTztNl9P5dI9OOsVCgX8xbtMH
TDdfuQMTpdi6quQgnDn7GIIIhQE4Sj5VB+1Zh6ez59lvexgh9Tr5G/Kvs/0EcTlxVYoRh+l9V0OH
Qh63NSGRIyQU28C2RRdzOtgiVFMDdfUR4Ukq6/55ZXIZptOb2XOVAqz2d3DzNwkCbP6H8j5fNeA+
Dz4M3N1nDGWKDkF+0AmeN6mFZkr8JOIJ/kF9U8oXepDOP+GNen5tR3bqrFcKaqwnJPoDfnjdl2T4
4eS137obN6UxjbL6kgObg2umi7S6KggkIoLVz20twtIynFGL4+DDXipRea2gQHlK0mCI/l03DY5d
luXEuKLLrJlHv1xfbcWoROjBuh7aZtnUfvTXKwXw6wkJexNKrJ2eQPvNv3W3o+9hW0HlVIVfso9g
PGhO7bBD0F8k2zWdIkF8Iujjtb3YcV+vFLivJyTup9z2uo97/93otd+6G+6BikwFc8wsGc8xbepx
TO2jbkRT7dwSibOqzO/7P9/dU/hoWwkgO/7GYkECY05Sof+ufioMzhwGOlHeCxcrXTyUoV19xOnv
0hIXUw1hILlNRvAe0oWnXyeaNDax3k4BvU6Ar4cl7oMGGAYG8+XT5NXLvtsFCHG3ktvNq0vKTogb
w5RPVZpg7FNtKqLOI70+Qon81u1sQD5fJ5HPh18gj+e5br4zcOnLU3Fmweojiky0CDDLAp10R0oh
5OiIsM0vzybEs0i5F4hnwy8Qb4Bgc3XlMkeBwL6QOLJOsm7mUXbjYW3vdKk8gWVSM5JMSb+aY2W/
TW9XStjV7FO6V3tt25cIUlj/kKTLFWEBdd+E0cXfNUQ2XrsbA1LZOwSy+iIOhPuhHK4BxW+KJ6H8
8h79gzJrMwzUDwejJTEI6Ws7st8Iy1cIilj+haTHCCjqpsf4Cn/BZn6wGz2oAhlQ2Y6mrcXHUAQI
SSaLEGlJS6qB/tvZdRn/+Z+zg6vZ45//tbowl/M///vpZvp5j9d58zcJMm3+h5Jaqmt83dT6SYlv
rqjVwqtCnj8GiYR3osTPaAbY6SZeSOah/ms5fVZ5QP2f53upyWNjtaSDMSmx/6lfP/Znk0/p0+zV
2IDdbgv6A11xKCtPL3UD/yCiq31CzRwMwB3aHyvylPlXhZ3YuVaxUIBfjEvczwb14z64chg6SIpb
6IVBKOrUUpeT1mik4uqGIuIdH9wvF/tk/+h1Am89LOEeNIDFnA0cws0RR/ynpHXJ5lliNBz0LsQA
+NzdJDSE4lxuZnn/Hx30Q5e55USAk2GCUvYi2wrlAZ9TJ+isS6WVmYsO43g6+DD5vPz0ML3RzMcm
r9nht32HuAK2fyKvwyEivO3F3eiM+hYOUzXB8uyUF3XzrdrtIaMFIv3Je4qDZh/EutIt76I9YZ0h
tVhw1fF8enCWPv26h/xdWioOVmlGnqezBlQdvVZZza6AD1UPDdXOJADZEuKrHD+S5oFc/7FMgLv+
VeUc7CFPFwsF2sW4xPq6ARLbT9PHT+mn31/9ubuddFVokiNOm4Yu/Rs48qpLQwl4MhC6GAFo4kCN
mhedZKrsx85Q1ysF/usJSYCffrAzT+H0/qe6wU+uHHKZMFD+U2odKkuL+ngG9Kq3vIp1xFGeK5/m
0T9ZpA9f9FD1pyxfJmDPRyXmJw2Q3y7TeXq3TF/9qTseeh+zomrhHAO9iuKVrZxpfhXAbLDzkmeJ
3cUTXKfKluznfr1SEGA9IWlw+WP95/5yMl++dtR2xJ9AO2wmMX20V+e+0zGZTitBXyd/IyIuMjv6
zJdFum3b2YD96kdI3FeDLzA/qh9zHC/pfPlq9MRusGNMj2ijTTcBSiGio3jmG4vxpMMDgPkE+2N+
KcqgV9iPHfdioYC+GJfoDxpw4kfXDutiEUmzSlMqyrwJTk9drCQm3Fe1nFQfpsvI0+/iUY9UZ/TZ
KoF5NigBH1034Lg7rTcJh/diYmcwOWUsxkScAvM0Fu4mYSQMtoPZgqoRT+nucK9XCsjXExL2QQMk
muGxyzhc5PQEDwa2Ph21ZIg0KsAvoHMV2pPQnIZ0kX5VrLWzlnyZQDwflXCriGOb9v2/KUAO08+T
g4+T+e2rP3Y3vo6RoBPQyjaRlhEuAe8nWTOqZdXqo491pjxV28wG5Es/RMJfmnpBg4/10+DjCCOw
K41VVXvzOc8YvguMS/pTKyZkQBm842A9X+btgzm1gJ7vySee302f9g9o3fQ9gjab/pmk08dR/XQ6
Gjv05FGIlV6oHpbbnExmolOLqxKFEEp3FpFv8PjzXrUN8mWCCvmoBP1oXD/o4zNEX1eXg4h/BJqg
KPep3G/ly+ER6cc/wL4gnoPxdDKfpwdnE0qBv7YdO28yV0vsja+WJBg34I3of50QOD395XX/zG5v
hDr+UdKlmoSq+in9cxTDjSkZh5EnQQQlEVDoW9V2ZCdGea0gRXlKEqLfgPCyyyOHps3WN6XXdHNY
Oy6c/wgPdMV+aCbSoT2kfnhh/Ab7UeF8KMKhOvf6j2aCEaUF0i97dTNfrxRnfT0hT/p5A7Td02OX
2i6lnDyP7qmi+DBeUboWJVEcBhCiLAQN6Vk0u90nA2+9UuC9npB4nx7X/8qeXTvMu8NpkhC37WO8
yWQbU7SJ8ZuqKCblWFl9hHXhbPnHBPiX8ztNlOo2hvJaQYDylCTB2XX9JHivKt674jRoAX5WTig3
WJqcpkVnZtIZCBPDArT6iAf2ffpIQtseVodioUC/GJfQv+dX160EX6pqIa9DL3Ryh5mMowuX2h8C
LClYWSKKIdlGHAhSJUKV2F9mdVl8ZmswfX5Ol3qq+oUTywXVxayk/agB9qaPFy6vHXZVn0qZRUsl
08rndbiWEYXufdWavkyFj9PJ4mkfo2qxUCBfjEvMPzYgWP/CJatrKedZQCgyFaYzXmbyOtJXsDd5
pEfkMbHCd4aENd2rPWexUEBfjEvoL/r1s7rRB4fm1QR5NcKc19HZEEKdpvkDbkuqCCIKrD4IAuVT
T426ydMDFev08A58Z71UwF/6UkmAUQOU6atjTsHrb42plrxa8Tui4jdOBQrlFKJUiesjYhG+Qtk5
PS+4ztV9Ot0P/vVKgf56QoJ/1QAx9+raceglmgMd8vDZlFCnRiYeM0DPxdtOogkOZ5j89burJTmJ
++gWxUKJuf7CF5A3gNcXHW9cnfkWRjqe0BCjEWW+Q1LOYegl+Ili4THA5xMTtkXVe/nUVtiQ3XBU
LBTwF+MS/ib09Cmnx7uigKoE0CPemDwUXlws1Ab+uhCABw2gj+91BdevtqVNNFgXEXhBhvWUpEQT
CgEM+w55T0xRGIWt563rrpfuQKtHNdJOonRse3W6IS7l21TzperPrl4nsc+/7gXuDZB4jlwWwcC1
2VMlSJDgjUMfJCT6KNfmqqknjF8ImUd41fbq7VMsFIgX4xJyZSKuW58en+FVdcVtImQYWA2V2HNT
hcluVKou9bQ63a5uLqP/dPbajibzx/Tpix6sftSLhQL5Ylwif4gRwYa8Kc6VKjsRhZMQsk3aq/mT
WmTUd3HRkp1kz6g/ejgYpw+/7dlZobxY/Dbji+XvG0NU2+8TppF/arzr9R3awqt8S23RRPxVAbpN
dSficnqoKRQ8p+Guea1pnNPDIq+a51DXhogofY6yw7V9O/ZnTK8T8Othifz1qH7kT3+40r/ddod2
g50obj/BTkI2WKYYmio77j9IQchfbM9aOl3+Tsei17Zjh12vE7DrYQn76Q/1wz78m0N9nabSwE16
sPl4qf5QPRgoLXVyE4k45sPZw+xxLxvJeqXAfD0hUR9uyEn632Qz76ZbzRK7HXj6XOLHxitSMkKV
5DXygVVOt6eDA2WwR4X92E98sVDAX4xL9N+d1H/mj5SpwJX4gHyAmLxqUWSydmJBMJTTXn1DCYPF
/XT2eR81/ahYKUBfT0jUj+CtdT+tgxOHqBNATLgrGZCioiLGWEJgURxDOH5G4uwlHcyeqXi6Kkpw
PJl/ndzNfpvuF/Vq/x5Bik1/ThJm0AAF5lDl5ru6DiqoXqkn6kJkH+NW8BDw6eqa5i8iv4uyzJv3
Y2dExUJBiGJcIt+EOs99lZ2/+Zfu9gRgDFfdGcnvwR5S5v2ddiemvBwO84Ii5ZvRf6Aqwj58qFj4
AvL8CyXk/QaYx/vXLuNtKAhKkRrshAg0JchbPZXWSe4mr3GGOQJRGfPrp+licnswXqSLybOesom9
9sMulgv8xaykggLA9haYSk1JjWwhPVDLggoAcWj8TOQ55Gh+aHedc1D+lf3l82JOJ5NX9Sn7Lywt
Fb+uNCN/Wb8BURajY4fMFF5KLVo6yGstxsS/pYpWMV8UbpZNf0aUJ9wD/HyZAD4flaCPeNVtx+l/
U5w+d1lUh9AWenzidSFRdfUxzf8tRG2KflNcR/dCEaa48aJ9cJ7OacS6+8UurxXwl6ckDc7f1U+D
dadYVw9aa9UANyJ5xuvQZIk62XDREpcl9wYtXuWs0qyDMHeVyV1mP1V2ZOc+65WCCOsJSYImtMM9
V51DXKGPJZrQRVi+kqRLqHvhqrZRjxIkVnHiYjanPdz8Sd2BKexn/wyPzd8kqLL5H0oqnTegtcql
U38BAT9eEnSpVJAxK88gVosStgHhQDjx7dX7L5eT+WKmqmbvUcLfWCxoYsxJMlw2wIdw8uHv7i4L
VZI6GBuRkSIDf6Wmql5mcbAmT5lFnczTf7y2Czt7ylYJwLNBifQJP7Lu13l0/eNrv3FHLYcEGipD
9rSzRro2qGQQh5gG4E/ZR0jeo+WX/WSifJ1AXX+dxH3ET64b9yEnDfH7IKv2V60a1G7EoBpkglap
ypYTEsF/zKeC1iGUaaM6IUEUBEuEMdPl07/PBu03YvM3CXpt/oeSgsMGyFRnqjCAqwcdaapLgecw
Rl9YfUy5FrEXQUpl5OdxRbwkZWKdTT99SfVQdVU1XybIkI9KzM8acGtOnh8mB7OfEV9eld93uyiR
6l0BuJRNLYSmkkzVIjs/Irw07GmZChNOGfyKm7JfDmOxIIQxJ8lx0oDQ+eGPLsOneypUl96h2v5o
XoFWFxOa7yfqgck+0k+VfsHXv79EOxTrBTHktKTHaQOux6XL8gkq2iWkxCGOqwxveE7pWpC6Sbi7
8q1If9Ul1ROmnz/v133aWCxIYMxJ/C8bYOoYnyM7u3oSCGXk8fZpqiNwb6uqOAEFiQpuVeZGY+6A
0u6e9tAZymsF9uUpCf24AazoVKXoOoOe51b1FVFS0epjhuigtyXYl7pFRxgoVCbBafo1/fV+v84j
5bWCBOUpSYLTBiQoH74/0TjYRJDdHmWVjI81A9PR2kNb4j6hj6pB7oFKY1t9xJt8+MuUJMJ9Wu+s
Vwr41xMS/MP39esT/Q+ECbk6/y18B8QzhvT7sobdqToilO1axURlb4NQ5PrzO7WXfezbpaWCAKUZ
SYF+A2wW5+mSOM9t3rrdbgFKms8DGyk9jea7oWljXXUqoQNMlxzmGNWBVBt9BjK/erUt2QXT8lpB
iPKUpIR6AevWrc8PXd4FdC8VsUCR7Z7xEIcxZdS8mHo7dgfbOTHWd+nzTTrXRLFxxU3gr9e+AH89
9QJ8fnfd4Pef7mYPr+qiu12BFpVHSeegFEiPWl0dj34kBhkIKsELEeJEj6jqT9AJb3X5Md6+HzsJ
9DoBvx6W0PcbELjWV4KYszeAehQ+IbEqWd8AvIUCpipOq26cgt/0Hyeqd8UTAcqPs1fPwAbMxXqJ
vZh+QYNx/cf/+NQh7/F9pWJ5aMRrB0FJCFIlQ1DAeKIjIYHSnvHu4FT9Z6yexs1nwk4HsVyQQcxK
Khw3oAz41Xs2sflX78aBAqzWRFjgyLFSgdtA1j38p5fLokIUvUp/mf66Zx/C8lpBhfKUJMFVAwTS
oWoE6owEGLMpw554uqiI+RQT/UIuckAtWSGHUntxHxk0XyYQz0cl2EN+Z92PbpEc6gxwOAvWNvL7
Vn6zlXegxHkIrSKCn1b2aAmr6r3iIaiwHzvnKRYK7Itxib7qXlM3+rrZhrvzju2Nxi0Ind2ELFY8
lAg1JfhbdMTDaUlVIxKjkk6XSi76b2eCf5Ud2QmwXikosJ6QJDhsgPln9OFQI2CTsndj+KrWPQnE
9NTQFv8X6KOUoW3pRmvi9FOEYL8Ey2KhwL4Yl9CP+NV1n/7BB4eMPut5GhRvac+M3Sz3PNX0zkPI
/3W6nQ5PPurf/vazTupqt4fiVAQMCU4TtclqVXHL/4+9L1luW8nafBVHbXrT+APz8EfUwgApSiJl
a/J0Nwja1sU8z3iufoN+sf5SJGgwBRASi91iR5W8coKJRJ4pT55xe8ll6RP2f/+v/OnD7/9xVUZO
+nTou4bljUHNpyiffkwzgAGT43szwO0pc7tV9NbUkP25KxMIbbIv+dHtB8lapDrs1i5Kaf63CKAI
jrh6dfMo+HfDNNxvP74/3K8+nVDm46oloP8JqZG1B3AFXkmUTCbNAjeWTgreV+FRlQK30yhob0dp
YF+dgY7z8OXgPfJtByyUS9SHQPO0bYYnJeUZCVUCSWQpahhszfudYNkI+wdYWkHmR4ibPzMp0P95
QEP/ARt/bxHzaJyQ1KFcoio+EADr/vPfvn2H9GDCfRb33T9+3821YgN8w17/7tAxdP6MyPnnWRTQ
N6+iAf54BkrNbP7l0B7fRu7/3xcx+H+ZLoA+LE57kLPfBnzYh1E/gpSr0WQeXhKRPlBVlN3FNQpt
ldD+Ck51sUP8htynv2eY4Lt5FMl3wzTR62fgwL29P6HVDDW+IeQh4nvtHnqKDIdWsYgElXHH2qo6
+2B/DhuHCfOouil7kykE7D2jsbA8gxD0m8MW27dRP9Iw4DBRUSGuc5TvaTcMyiMiBF1Uu6ckYrcv
7G+iNPp1TPj5biIF/t04DfqbM9AoF+ufp+xAzbDoeKIKqLKL8goIIVTQZGwP/AhyAP2jVJOsySh5
/5xD04f+5PcMi57tNAry21Ea7oszgPv17QlNCAKqX6EEnCTBY7j524c5qdaEUgwv2kder+PDUaXD
wN5Oo4C9HaWBfX0O8uVVfum3iRnSuBPmMtSwQEEdBZ1qqWRU+MplNHNTODiycMQ+d3zoE/q/qa/8
y196J26HNOm34YDUW+U3HvAhtR6ZkZqExtSIWuvW3Cg4X9qfT8f6p/pzKQ7oP6LZ4MsZKDtUIvaG
Gv91LAibrHOJw5kK+zw8KHvSp0s+h7kNuUcqclVxIvQ54dWfNSyNqOk0TvYz21+g5Qz858bnRQeQ
fx0ZOIDR60pEmbWtsQy9hffQQa7CaELJoSnZjmf62Oh6tJOcAyROfjDgUj8irnbkNRR2Rn5FY8kA
gN7bHvGJaA2nYhkN1SpJjlJXPZHC0aa4okKCfzZ/1AXtk2Mh6mR96HuGeWU3kcLDbpyG/KcRyI8W
Z4CbDk2MUG9Fgoeod/khFSg0mBShpQyTXZEdVSP4fjuP2lA3TO/nHjaO96akSQ/92w5BKH9doABa
kGzKz/YA3wsUQM9ZDWX9OrLpbFv/HvECi5sTKh6knyx4E5nMfwIhezBniDMbaWsI0dsH9iME6gK9
do7h3f5citr7j2iKX5yBq9po4pM2UhbQcBOxACK6bu506x74kf1MEANTO+m+Cccqpf5Nf86w9Ozm
UdDvhmnIGz/eX9Z8vbrvKPBf1y0QFkx6U6OWVmc72RPxzyHyKLbISWrn5OjW3qrdD/9yl80vL19B
YWPgFzRivp6BB/XylJX5UT+Uw4EL9Xt7/d83+OKmCrMkpyK3bWce6Kt8l0VordOmQ9YQoQwzxG4i
hYPdOA35yzM4fh/WxW/nw8d0PSGF33YKo6E1xz/HTEJX68kiVFxAyBL07a6vKdeBecMTr/2aYQTs
z6awsP+QRsXDGRjBjM/we51Kp2ZQyw/5UwL+DXIB2uaoPIQXCanc/HVrbzAxewqiX+k6d359GLmW
jH/pMHam30hhbHoCjUXiJH13ffb2hME50Jz+00v7/ikr/PyZqKynaBX9AlVG4WC/TuPHCWsskRw4
OK9QWG9rG0DkU0+WQa9CfiKiGLomC5Qs6xSht/JJN4/ihm74Bc2fgV5lnLLCmwKSf64Ztr3ts/tH
CI5vlChFVgoHw1r/3B4vHvJmDGDCcGkWGiejP3yBpYv3l0wrA4fcOCzedsLjzofUdBZl8/9YMHrM
wcgsnCwovyl3Hc4pbD2gf3n+YVX8OubytzeZwsneMxoNK+P90dAvFXgybPynKuLuTHjDcXE/XW6W
inw5ZefPjyc0wcDQTW6ZMvphbdU5yu9A2mbhFzDTDBu6/108zcaXE0IdSjRavSGUrjuqoAL0hSBi
dVFmWFV2WfQIZt+w/NbaWPxcdyOvv2caz7MosbcZpOWdcQY3zI+PsJqfTNBBO0CshCijdfHzHwVx
GNxJpAWuNdtjie/W3kD8I4oSWMWm0ry+Tn8Wh9vJDN9kBl9C4WPwNzR6Po74Eyih83+1p87D/ISh
F8hHFQF5GbbefU4gDyQE4KE04OB18+EpfLLWfoes1zPDbiIF/904DfOHM4il/uvb/NBO36aJMTBE
isgH0CR1/4KCNjtIi0dBRlI1oi92/nKCn+uf1VM3+npo/5lJgfvPAxref307A5XrWdlcOnmefUAH
qQ+fnkonO7T7t2GARJiiSRTaEO9fVRjSp0+Fkow6ixtphed9RGx01Td817A8GnkNhaKRX9H4Wp4B
f9wSR+upjgwGLn4Vd/RdGTNSrqx3SnMwSiIAElXMSJJlHz236xhHxaen6sOmk3n39PX88vINFFJe
/oDGx+0ZnBH3n6FHnAofqFCNaFOkrSKn7PkPUO+hA6ZjZLMinZ7UE+9j4z5Cdb9jbou7iRTsd+M0
yO/PoJSHcdJKcsj3QGw7ivVtD1/KIwJLloR6cmCRfZAbSLFJo8MRscMi6c9MCuh/HtBQN87ANbuR
kV+d8Bco7/moIEE/m+zbqXKGbzwziFcWpSwV5BmPKLKo+LSLjQfe9lHzr3zpMMqm30ihcnoCjeKv
xvvrAkDm06+Dqs/bEIl4PxTJ5NBNBvGvQCh170ZaITIgeBSn0BAgIe0jcfpbhlHVzaMQ0g3TYF/A
6/3ebpGvp7xmkC5WCAdD54mtPNs/QkhdffIMN/M/8q5/lHzFbaMtng5XqRoGfW8qBf3eExoBX+fv
j4B5lkcTx+fbCJ/Ucldh34UUw/WDhZFj/xwnx7wCdkAoOGk6qVE38Vd8zzAGdhMp+O/GaejPzwD6
qyt8xMk0KHLfQOtvRBjvgRyRxwh7kNEcp1trY/RYOU+/7PwpzPKnY9reUNMpsFNPaeCvziC6ZPUA
he5UwGdwrUZpEA1V/yiCRzwQarLAvNppWd2iWyw8ZVFuHxE8vOom0pDvxl/A/OH9xY1+ys61qDiH
EDckC6L7+lai7xH+c6yVhvxNmRIyeuQ75TF3ht1ECua7cRrm+hncGR6L1NsYOIw1WsZkrymF/jaZ
j5LfCjraIImWsnQoHJE9qIncBTRTlo5jPm1Y/I+/iULV+A9p3D2egVq6I6yTySkORapxMrPELIWk
ZoWnlSQRaXIK/LOigM4HKgrc7curV3zRMIZ2EymE7MZp+J8D7+ikktKpYE+Cq5AEh6ZDnQK6J640
FPVF+iHS5baRoVRErr4OLX/9+ymzD33SCPB7c2n49x69QAF2/95XhMU9+PBUKEDNRmRgsYKAuOjn
v31VCRgiyXCk30q35uaU7u5Q498xDPduHgXzbpiG9zlcyR5P2VmYQd4FL6JaLLttUEOF7SBIXYEj
FIa97QlO0fzjOmyPM+/9mUnB/s8DGvqPZ5B+ON4Wb5z03nZYI3jwPz0C9+MFD8SGHHj0gSKsq1MW
vBN4ZCAq8I123Txg6OuZw9GbCGlipNbjn9qzGwLZyCs0lgs7CfZ6v8RmFr2t51fRvEJSJt77ZOgV
/j8VczAQSCgJgxpUCiJsJUUkmWA9uDMynosIXhNFGMaJdYM6KF71TcNnRW8qhYLeExoPpCjIe+Ph
6hdsZuHvQ/T2NhFF2kgQZxDs3DitoYjCQNpHAlzbKCigabDlQV9CBR/KsvGKDxpGwW4ihYDdOA3+
qzO4U9+c0ieEqxy8D7gA9FIxeqDXcJ7DaoeK11u5Q4Uu3aBRY3BUZ4NuIgX53QtpyN+cg1/o4YS3
A+W/YMjQUCOjCxvblzzEvoSkYahR1IXsAf1s7A8PCFk6QuLvTaZAv/eMBv/DGRC+fvHxdDIHxX3R
PVyASKeFDezZuDEgHqBbbHPE6jCrICv4w8U6O8J6tz+bgvz+Qxr0+hkEjX8Mf0dpuu4gMqRivE3k
o3GTRELBcDcecnzCjqSgaobCUvLmFd8xLOl3EynQ78ZpqH88h6vwU5Rah+2Wb4Y6+mhBqgg8xyPW
hVx7e9IereYQtcfBnYOceRmnAnU7W0x/zzD0dxMp6O/GaegvzsFZo0PXOpWiiXsvMvD2q1f0IM+Q
8rIIEiMZLzvTdl/BRzPW46pb7CZSoN+N06BfnYGGOSetmU8FevTUhfmTRwzkfjQqTliY59BWpSsK
A2bog3xuNXHeDQ1JvGFa306jwL0dpYE9X7y/On+z9teVc2ijbxMyDJKCSDN7tCxQkX0New80mB6t
I6EO2XI4YvEYVcIA/27tzUE7/T3DgO/mUZDvhmnQ33x7f9Dr6BTnZPYbKgC8DRUkJhh3KuKm3EmV
HiaIwwxFrVEbCbb/zd8+Kt7+fcOoGXsPhaqxn9Go+3oGXLMLGzyVmOoFRD73YSds0cNVLyDyuV87
7ad5xfcM42Y3kULGbpyG/jnERd7Mv3eUOiSZ38YlxAsAnz36ym39NPuQR3tFKKskZQH/ulW3ouqp
hoe1Gxv6kmGY32znUSDvhmmI32Cz7230uYlCxI48WenB7b4N8LgEoE4kii5DI+3ET4/kkeOLSvwy
Ekj/+M/6B/TrPmkEA73t0FjoPXqBiTPQS68/n1AvJYWBSW0ykdsnehTQ0tDVEhGLm+sZ3e/jOkqP
MkB08yiYd8M0vK/PIJ6C7vh+KoFPaqX+p9F9/d90NYc3uGAuSEuMU+EDlVFxSUCXLWLpJ3+4D/Sk
ES+h/yuLQk7bSG3aLnfhhFNW8WFRtJtI8cRunGaKizMIppsnxTqPUG/Rf0VWzNtOBdh+ZCQpo6sW
BwMR6XC/hweOReN7WRAUHuF3aEn0IqL0LV82jJGBzVG4GfgFjaXF3fsf2stPp7SY/ie/rSs4c0BE
HXhEO5C/nLJ6KrhGgBIrdYkkVHob/MvI+5EltIjdCDcEwvR1qS/WOjwmCbqbR/FHN0wzxZczuLl9
ujK6vQ9p7G8UVvx/IXwILaOodtSMSmo2cSjEsA3uoq8On9AgOV0jCf3QtwyLp95UCuy9JzTkP53B
ofHxL6jPpzqu0VhEgD8Y4XXby8P+MYHyf7A8oTaNNFzp4mP7lP5cO+4xXrT+XAoD/Uc0Cj6eQbzR
zTfQwalQ8Gzpw/2NZ4cbU6M2lgZTnwaf/u5+1xc6nWlu/HuGGaCbR8G+G6bhfg6WPtQ39p9OCPnn
uBXSrUiF4eJFwATisNEvXCbpNkiQkrp1N0aLyU8ZBvp2GgXz7SgNcmP1/srP7Q84TsdJ621ynuQe
IKVGkmQ6u58TkfonIb9JJYpqn7wv0P/1l/3hNvKb8OmoQt4v30CB/+UPaEzcAgjvbTu6XMPM3cHm
BGeuCrGCSDkenpuui0jvosYoiKUDPmBWEkhE1wsHw+TnDDPAdhqFge0oDfbLx/cH+8M6/HCzRovE
U5rsiEhHyTeN21aY2j91EVUhygIv4q/D90bovO5bhgHfn0tBv/+IRsHDGUQM3VxCEJ5KBqEbJuod
wZszHDHEQeorAs+zpCIf+YPbrS+OQAqZvfb91+QDDSPi5RsodLz8AY2Um8v354tHe+1MmWredjqQ
GGvi6cRxu7ldAfQ9icSxHCqEIQ+2e05h5jUfNIyRPzMpTPx5QGPg8RwwsEI42anYgkHnRtiK0GCt
4wtlH/rEciequKah4PQAXzw6QZQySK/MDypoIwjoT6Zx0H/2Ag1noCEhLWWqQf0b+YAHHyAtFpG8
O4W/xwcMaYSisSK6Hv0xsfZF1Cs+aBgNu4kUCnbjNPhJntd7q0WLU1qvYRYlXQh41Bnco354L0lj
U1hRlS60qGO9zcl8bFGjbh4N8QIVUmDUeAHwMygodTU7obsAtTahAslK55skBL8HeQ7V7likOUHq
Uzcw9PeOjrwR9KZSgO89oWF/dQbE/vAZ6tipRD5y7KHe418nZgDgnpzBjQwUj65KXWYlENMXMw+o
IeUfjqscFjO7iRTsd+M05EnJgfcWM3MEGU20z32jlJf+i/SYgaMM0XOCgnT8Pegj5xKlbpBPjGqE
MA5RtP+KrxmG/W4iBfvdOA37+RkEMvYMsqeifVyxOoszLPovesn+MTzjoEWpzRcIeNUnDaOgN5VC
Qu8JjYZzMDzrs1NaPdHnCt0E0cuqO1D35T7iSmGeQE8AWuwjzL8IfzudLBoyhAzDfTeRgvpunIa5
ju2+t9i5IHFipyJ6lNDkUVMCKv6+vQGNq9FBnFVVFD7daZx9UX+xTqOn42+81HQK/tRTGgsXZyD8
Z1HghHA1hbv+LadDCqJLUbsA/ZOQIPlsa94PmGAUeOpxMUNfa1yAXzZaftunDXPG0DsoJA39hMbU
7AwwdTNdhX6/wSTqQe8PfPDREiUvfj/98x8Mj+ISRAXi4YDpLr09DUlSkGDDIcACFU83fx1ZbAMb
1wUJTS6ybvj1wurmz1QKE70nNAJuvry/wFo2qdW0WX7YI/g2VQnNmCVW1VAaftBcqoi4tKEvPCtt
fZiUsvS6Txpmjf5cChH9RzQmlmfgof9TsuFU5wfqUqBDn0hKbWqs8pxlvK+ziigYjzIhSDhDkAQC
i2gL3b9bXYqP+rdDrP82LoDKSioXoBPcRhZRsSmMDI0JaWei1BnwKOh/TI/qkLCdRhH/dpSm+4/Y
73urTJ/IleVUJA+HpYJmyjzVRnkTdIqqRN0fBevnrseHvmJY2mynUbDejtKw/jR/f1h/XJxQPWXQ
V0V9TqNHpvzzH6DaO26BCwk9QEkn4sHj9iPaiR9ThrSbR4G9G6bh/vEM1JyHHyekcaSSwSnPqSQK
6Plv3/aJorysiDB2DjaKzV9H2FunZHNUw/CHzTQK6NtRGuYPP05B61QrkF7/oZ0WOFvn6zn6muTN
q592CiQ19ZAI2kinq9///AfCb593ttFBySu28zaw7ZqNUxOe1lkO9RRZHSg7J8OJj3hr2PI4XKEr
eGD++Q9ExcuiSqIUEc0oIy8HKTdhlOb2P/+hgskQfc2xqBDCAqlkUkaqIfzzH9CzQAXobowuCyLJ
5RH/0W2OhF9YUbiD0/b/H8IiuI3QfSzDmri4xJufkZ0xMF6huCEHJwXGf63vndAiv/qfhZpmrpeJ
7kqs1MIy55GT8pk4LzzW8r+ZVs0zM1e2lTUXlInj6ZGipUxpZK2YifmdH4aC/9OqpUpeZbHo1796
8Bv4KnjQhz5Kwa77H1ULfi5HShyufDn1fkhsyn/x6wgdEHGcbZAz8HIomoMvx/W6/3I55e2aj6pg
5WdFms0sq9YMweZSbuZmormJLRldZGwH4NL+IhGjmnzW8MHKDrjA0hM7Z5JZViXm+vAmQBqDmyDj
PbQFShGGTegFq0wtgrntW+3C0dq7RPSbOz5JJkA1tgoBYW+VMlVct62CYGVZvHfvR/wda0nFNVeH
ohGX0ePhvYwhhMCwt0oYVZHQoq/xynWdgp0xfCw4l2YllJZuS5mSzg4vM7YZ8HJ/mdTR2DapbH/l
803IPShcyAYLE1GuXGA4tcyGuhLLjBvph5cb4ywSLdtfL5OYNLTsyFyVmSWLqSFnbRssclMumM+u
nbiMONMyTo2CRSNkgX2FX8u+eKEwZlPfMFIr5s2MlctGnEVFkUrKJvbjrZQpUZRZK2bmCoFaLy3O
qb+KQatEl5xqSurV4X2PgRlqQX/bXKopYllH3ioKsk8hm2oGV8XsrLDqxlBD1p7AJiGOAbmlUHLL
b9nMsVRfXTKN/a3iHF63ZKx1eA8jL5cp+WMqTWSJYumteFuUZk7leTeaf6xskCkB5NcZn3CmrS6l
rG2MXFJDV/cZTtzE0o4ieISdSGuLPgJYxbTLSHGFVYZUt+SXYOdN5M4Fl/OcuauFSZkfCSVKBuWx
5rBBk7gr2yu9Us9NO4hnoRCzyQQLjaGBEj98rdY+F1fuSlF8P56pSpwzM1ao+YkNjJCqTNbtC57Q
FE2Oi5WllkHuBJEjzYSc+W7xmnljK9WPw8Q0hg9K7gS84xVhVSnLUI6jmdgkycx04njm+KEzASiC
2gFmIDVO+huJzdxNHYHzV5qfSrqQlI9aXsbfPauoZlEcXfBR7cQTa40hheJv1o49IZRqfxUzYbbQ
Is/6HlqldX0YWGMoodg65oW4tArWX4WCxc6ZOnMM+HwUw4pkSy+tJrg4vM4IUiSKw0vOaiMzKpUl
L9qiLkqZtzAVoZgrfuFswlhG+XAEUCRUto+UHDWIfYblwpUWVu5DJTL256L0Hg5/Pze2AYr5eCnP
WLbW7FUex4yqGLwpR/IFY7da9ZgqipsL84hPGO7RrgQr/9srM5X9kbWRUhuynxf8Q5oICGLXHYaV
1R+Oz2g8f1nUacvdarIUFuHi8IeOfScZ7/GYZDq8rzIJu2TU7O+aja0HJhe/K7nbHrkAxcSa55Um
w8vcsvYYblXyfrVwPY6793zGOhKTFAdrTWibipvyyyYQsquUkZK/VI9PJzYwRicU87YV74VcFeYr
gc0F3U4a5rvUJk4wwa+E3AZkg0TxayKbiZqLir9imJKTTMM0A9XM9cY2hVi32dAs11rje/Vv9Hlh
xVavXD9p1Plh7I+ws0Sxs5bKTMbwfrGqcjbWo0K1nuJYuxMyxbpPZNu9PGoZkeJmIYtwqTKDYhW7
qWnIJRfoqtzmV4mX/GDS3Jw4L0YwRRxzfVrGpcSyWTYol1XrusVVorCxlOgoD8+H0pFLEAnfYxem
TZNa9lNziZtiY0SqnN4HppLaE8QwtgNKaohRldYqw2hLt3ZKeV4xhVxeBJXpL49DBMXtDZ9bRe65
oOVctfKvCSf69sLmS/js51IVquE6qnK+4ibwPiJcSAR2H1qVXJhRXZXlMnCz+LFlpGaVmA535/iB
NiFoRyiYdJTsL6EyeS0nbNIuRa1gjVriSwNHazELnfiukVx7QgiM7YQSArYEHTlMRecmToIvTCE+
qmaUzkqLPfL2I1JioHWCJmAjy70pHeeb6sszQYpbXXJwk6vSTL04jP8x+qL43Yxyxi4Cy165tZyt
uJSPrpWUDad0D8IFA7JMoPjcsiHqhZRh7722/qKGQTirbPN3ISSMYYYhtLe2mh3eCEe+eGgpitcr
PrFNK4zcG99hv4qegsCET45iRbqolpkuBMpXzhN0udYiPSlUd4I/R6iN9GXsU1vgtqHHW769inxT
0gs35w1TyyqjievL2uHb49BEDE79ZZKYaRNX9vl7Nqj92yyI7W+K5rITXDlCBAIlBPzKslKhEuyV
FzaMP+N5z4kXSs3nU1AaW4CM94SkJViJkEuOsIwYLfyLL0NAKLUYfkJhH0MCxfK2rdht0tr2qrAD
ZsF5paBrTe4s8kKw5lUUHSdZBIrlTS1lW0YI7ZugTMVZU8efJccKZorq5UaZKP4EJY8Bi2J8V7Nz
tOKLvBvVzvxF7grOtwaa74TcGoMVxfC2VCuppZrWDQ5EzUC9iGXEacxFJVs/gkJRjMPcOLIKT/F9
aqtMqDlCtPLLQtGugRehXdSNj4UvRCHQXFtvcb8V04lbyAjMeIr5+brNxETkrJuy0nhDqFRu6cNC
e3F4N2Nvp5gcxeNcS7B59r6w0noNM7/DGbanwLp6+P1j0CLjPfZQRT4wZS4GTqAVGazpfeM9V16G
cfA9d2VuAicjJxaJ/OqvYquxokEPsm6g1NmLAkmxc8vORMPlmmh+eCM84bgBIcwTCPZ2UvuOJ7R+
LS5DM9IEGFALj8/auV9JWqNcZnkdRY0ucYJX/FVbWZhdiqYLC+h1mGVKbBlp6zLSQpU9P3F0TVPT
qtJbO1CdZOaqfiPMi7ZKlDVbZVXzWUmQCHmtBb7nf/Pdii2uFVjwNEU3pRxBJ3qj8qHz24zDQt3E
fY9eEEfwxFG743xctxoWcrIqK3WWc/ENa9X+LBUic844qnYcuXEEuD0gZkWYFpbkxfcZ4tj1yFTq
B6XirK+HcTRCzM/Wz97bEy4zNcdno3teLKOV6obqPODEYoICCMMNEABHCS8zrLOyZER1aWtuaIWz
htEy6UoQwsr7O6gUyf5RS76lRIvWlUKlmdlSVFbVxOJEugws/kyVva15oqCWvFz6N0kZfeVT/95j
TaNhivJa9PPvvsAulCKv9dDMptRzwjtDK1JHQiW4isw0jnUTscwXJ2usGS/YiqElcTyxp7EVKIB6
chbKfqUxq8JsWqMqGHdmMpm7cNO2mDgSxsBGHQlikYl1EDf+TZZzf8thZelszOhFlVS6aEmCQQCX
y1Wjh4wkTwijMSqkDogKdX9LJzaZlZjm/r1YC1ypl0oRHXetIYXD+izEe5LoaLZl3TSyFS1MRrn1
mBhmvCBSDZ/s8DAvjSCHow6Gym7T1uRsZ1XFURp812zBKz9prhUltlEnllmyEwuNsRV9QgDvcLhY
wQ3RowuL+2xaZTj3uOIuq7WvdQnjg0ZGDm+LfP4AVT+bsHp8lMRVUPmtxKyi2PZmcpJLRiAB/6yr
sgYLs4ORxs368FpjhEARn+e2giK4bXyvSpl9V0A6wchhsvXl4dePYIil6MxjFC4S4iS+N3FxvuLh
twmNOHMDvU7NY8mApajNqwQpsmHrXiqN4ItGUIpetGAD27f1zDNdYXZ4LyOgIr0z+0RdmVkrab4M
UHkRrMNRaUVXWSg5D8e9nqIxns88z/Pj9F5Ed6QrWRVzz4gLvmkmaHiEqkjMT//zLUmMuMbn6mXZ
8uqsVQvVQKvvxiiKwtGDQvwR4uBfHN7LGNoJCHsULLowolmNlNwHWshcEN63daG23KtaLJVfx61B
HdNBIkUp+uE4q7aEDeOR00zVIz4CXoXSEuYgt8PrjKGdOmNMpOw6INz03mH4Zs4yrJAYsRtk1oQo
HoMVdcI0MC4WPu+10NkaCY5vLTe8sMwM3Ny9CcodW4Jicl6yK2hOWnHfNCa/DBTT/MvLG+E6tSGk
J8hrGEwIGd5HuVPUtpQqXHYfqG0zi5SSWcZewEzoZMPEi5Dy/bezYsTkjZXJ17VWqZ43AwlXicGk
iKgK9Sy3JPNKcQK5zWZJKrPR02HUk29/KYhV0lOmT8YO49t17bTSXcvUdlFfcFXj55Xuu4pikzsu
Y2rJjGcgP4vLrHZUyTHitq2VzxLOczmYsKY/a+8Dn0HK+u59hqeYkdNy0pIVqySsZkJVWUwE704S
WteNyObmCn5xi6+WrV/lbqJ7mlyn3jwWfCaHn9e0crWa85wZtoxeNqHGcgszqzg2MMzC8Vsjk92w
8GdqXiXal7TQ5MKCoSh27UBnKs3UCp3nGVdaZHWhSfllKZtKGBi+nwUuY3ieyDo/DgN8jIgoGRhU
nmq2lg8NshZtGHIL5RLJS9YEG5C3DMCR5KT14RjJdZs3surdOCCni4ZXLtTSbq5daKllWX05vIUx
SiVb64k+R05NxqwjbCEoecMKUnsRwY1lWGzzd40lQ4URJw7XMfKkJKCohHkcxdC3I1aVDTOIr4sI
h2rkQU0gS/GN/6Ot7VAvzfbvw7sbQxAlDCMhQVBTWzFLU4XD9yriSpX/JiSKGF4dXmBYVKkkyLoP
vhCVunKxaaRVyVSlEXmIKrjwzIZ19bgQSm5CWI0hiRKIWdmA1EvRXkmm54C82VRNsuBazTWpuNBK
V2KfqrZR7fpCtCqBmZKRz9ewAQpUCSZ7xAEtTrK8tMlWlhZGSj7zokSS7AvGEVR17gReIVzbiCHi
ijnHWlXhfWrTyC1c2FITx/8uKXwmzbg6Cy1tgoRGwC1R1KoErBVFjJivCjdL4OvyEum7ZfqJr3Ol
7U7w3QjRSBSdNjHX8o4Vp0vVTsp5DNH0C71oq9vDFDP8dpHmapWPGamyRHWdy0yqS6rmG0ppshOn
8zClIFJ0H2OsENmCwDPKOogEc2H5cpDqQcPb9z4u0/dKFjXf4DSWJ7TxYXSIGgUpNvdaTQsq9s6z
OfYCRojoonId68JlKnbiJCVd6wak4HNt1D0arC0TsYmaeqcyrt18NWW7dDldKDzbzvRKahLvOlbC
QvohA4zehSPWqnPFMllSfDJ9JzFFPTMDxquNyG1r00haJwxi3bEztV4gfj/k/FmV+hKr88gfEr4m
goeQIJWLG/snj2pxDFyNSp3I9QXTcFZylAESVTz20ZS5chKJQdjcmwkP7wnruE49i6NGkycYZYzK
KInBSFqVBawk/rabJBTucOjGCKGKpCbPpwLgRkiNFg7wy9dVlCn1fSIVD5kva0aiuunc4cHzGjw2
ocn6E7sZoTPSR6BPAyLTWibPZco69Yp24WqcYcW4zWh5PKGzjATz4cqyv4KHrmaVCk3wPhO4vysW
8Ymsyl41DctfZJrv6pC+N6YX6nEtP7ZiUq8kTXHnqS9OEMTwWY92CPvrJ7asCoigqJd8WQuZN7dM
Ns3CuRoUrvXFLEymXrd8IUxsd2w1AueeXC+YJMgYJRXXXuk3BhsXhg/dcO646W1SwSR6lKRTKVnk
OW6U54KWf7F8SVpGDtNelkXZ/j789jGaoGRPVaVxroacuGZFqZo3fjk3+Zifl6GzSRkYNd+OsJBK
6Q6sq/GtiFCodVXCNmOobZLHD0qUi+yRWKCEQBq2iE1tW8hqh8mNTMEpZvtmotvk4uarhXgkHihZ
EKlmrPptrt2ZrqY+No1VR3ooms6EmXsEEXQwN3Q4vLaQxHViZpJRt8zvxlKEuVUI/sShNoIJ0sOr
T66O7wql7QTOnZmx7s+mFJibDH7oCePf2Nsp1ndUh7PKLGvu4QWQK92sYGGYcS0HP8NhSh1bgOJt
uGu8IMh8de3FabrKG7W4TLJoykA/wsukOEUfOEVhF56S+9myghcg1nnFymZOAwsfaymOpsMBOeWd
H9bfkU+wv1LCIh4ClfSYWzOA0tKwMPWIoTTnIyzWcHJuyIyV6XXMG9Cvy+OIV6HYXCsaVXPNXFnX
dlrWj2msNvmMZW2cA4exM3KM0WHcruV5dSXX3loT/UQv4uqTYnquHpa4o2SRfMtF3v3hlcbgR/F7
5qqR79eceZsEXqbDejYP/PKTybeVoQpprbdWo9dBeoMQv2yCc8Z4k2L9xPJLNks9LGlJ7BdWC+27
Rm2iW6bVpth/hLrpWGq2VlunqSz3Dt0W40eEu9uPbd14ExsYezvF+qxaVFVk8dYdC4ElzJPSkb1l
nkvSlK1phH3oaGo/slNXrUVxLTu5BLdhWs78JFONLGZu5GIyFHlsH5QMgItSAX866lr1EFoLcSCv
GiYwJ5hkBM0yJQPEQs2T0K7zJZ/EWX6tRkV4LaYmON/kCmXKqDW2BzLe0xoidOWyPM0rlihfYVsw
VldNwswTzRXbidyFMWRQzF7EslIpue3dJ1aYzpNG/suRM94ITJ7Vw6S6O8yHY/vg9/eRBaWX1KZp
31tm1lzxWur+1NLJsOAxXFBcHom1bKI/sXnntJZYskaEq3Go6BY80ip3ZYuuNsXchAde3s5FmWJu
5OywMovYvjtgP7uwNA2u+tuMtVP9WSSzrBgbZe49HgU1OqI609SAqYvCv+PdyPV0h69xQCJMxw0n
kD8CODqeWrab2uTkolpiJwJEr3ZpyXFy2VZsO8EmI4inU2MQNazUMsKv7mTNlReBWPK3KcxDxx0k
EsXivK8VcSDw3p0XFbZO0BFZ1V0lw3uc8drX0p5KcBvbBsXtFUJXUEY4L+5Ers0M1fbCmcJ6/gSQ
RqiKNrHAflNHtcWEd2QH8LriTKy5ReJmP9UGh1TUhAspTCdwPrYViuFNmIpjTo2LL1XJRi7C7XBO
LXMkFSkTutfYbiheV8UoFXLfzO8ih5N1OK4R52EleiMU4RxJNNkFk0r3bsbHExsaiStEyaR94ZKI
TmK5TpotnTSV543Y+rOiMLNLh+eNRsP9uEkcc26FjT9HjH9k2KU/FRc0ujYlEJzUdmQ5SJw7VCa4
bZD2ZjKRa4g+ggDkwE2NQmw/10EVGWmAISaJy4lTegTKdHx2UKRiYML+eIcqUysvtTnkIKiPEQuz
lsNFlV43Zm5IUHYOi6KxjdKB2lmYs0rJi9lnz23Y76Lp+6G5qLQw9tZJ0SqIF25rR5zHEi+HOh+w
clYt+MJLzZllK2xSTLDK6HdQV4emlHOXRxILSNZpFnURuTOP5/42mWLeKMqtKDLWvMncZmaKbDRT
fG2CykZ0VpEWNbB+Itmxse8Q761dV+1joCq36AGeb45KkwlmhyE9ciCLlKhJFC1XRS8vv+RZa9/a
cposGh/qPo7P8Hdt2cn88Dojsp8O9DabImITLi3XiZTJ84BNmgurglE91KZM6COSho7zRgaVmrdW
En/OpJz1Z3mlmt9yOWB+Ht7A2OspOSPHCLeVWTdZeojmkLy5zPBqpAdShljAi/9D2rc1x6kz0f4i
qoQQAl6ZMbZjO544iWPnhUqyd7gKAULcfv1Z5Lx4K9bwnTlPe5crhUZSd6vVWmv1+SFsTmZEFuAg
yawdnZ5k27I4Q9FGZTNJwqXpjo7Uh7WSJzAj9qgdti0xgwnPFQVpt78jfu4XD8RzGu82jBZ/+Nbr
cPR2bt+WS5EJ+e6ynrgMHORP3Otv00r2Bzn+Qopxp0u8Df2JHi7RV/2W1pxfR4tNe9v6vkljCwVg
ebj2zSMVvuuQ2wowwmqJZdM6eHvqKlEEd33mT9Vy4RSNKIHHRz0uuIl9Tbn3DRJXwWvYeihZaVnE
8KMPfjd+nn0fdeBmvjTXMSHgJMpYxmciP3XAB7Jr0uL1M3H7lb2cX0VLCDJB4Ixl4eB2XfVV9WF7
UC4q6w5gOKmP3HAgH3ygM3bs3uJaW7OKt/u1LHNRiaaoPy1c119SWvJPTRP9c34ato8bCUjRN3xs
OC0fK8oJErUuw0PkSudh7zHJ4kYmClyJyvVwjaw/4Zk19++yTtTlI5AgoQf2e5QR0B7Pz8Q2kBEe
KhUGirhYJl0CYn4oYHEkXoK6v/Mddw9cYquTe0ZUgFrzADGLQd5NUzvGMlrTY6HX9VCQ6WOm4D9I
fup4EmS6StlQXsvhC3ruPTij+HV+mpYNM6HizuLQoSn74LsX1U28FlV+3QYsvGwRTWC48vtw0UMj
vmZsdmANq3fUXe8/uCyTP85PwBLwqBENeOMrlBsq58QjIDSLdPipyvkokFLTrL+dgEmJ5SpQgMr2
sgXbkm2B8E3AE2WYL+j2xb/zNGfqlgNNkB2rRUzT8/kpWUzPhIrTCfIlsprSk3ALl6EE2a6fVKSR
bpWq2AvbtnXbZvdmFnqV3shWkZ6yOYwOpGhPS66KWCukI5O//mY0ewQ97Z96Zf9eNi0jNkQu74u5
zaqfnTtMV6vH3bhTFKl8MDk7ibNtUkbakJG88GfKnJMYChnzKUxUXg1xUW1nH+Un3ZJrd6iexu0W
eX5WNhemRqCAsEslmdsv/wiA3h6Lxc8OguTyOnPq5iDaoThOaRYci3ZKr51J0INSWR+nKnoNWtRe
z/8Km00acQQP98QrSrH8IIMvv6aTwOYBIHJ9/usWg9xUdd7aSqaittRc5D8XrnSCgntzxapiiBsK
h75sCCOL8OsuaMpoyn/myFMLd0yvh8APYjWn7Y5t2CZhBIoF0Goyl3NzCgvZXRMtlg9iBv1/GHaR
u5aU0jUig8q8YMzbLDjJEdWWdKMPrFOSBtsNWTpAqvns6uI4ZOKEJ195xMlp/lO5xXBF6q79WNKq
29lzi0WZbIvJL3CBYKo/sXRYa4CPa1fhopunFxZGTJ6F7tI2QnU7OCmP309r+hDSsv6/6xSu/u3s
k8f/wU1tu29EBh6ssmbd1J6IO7ArsR3hXGH3HWDfdkzYtmJGINCjU43L7Awn2dXyVqMwRmIfqM7f
l3mI4eJL3jiOX2XqVCkUolFjHx+o9L/MsLmdHNRiviZaG7DvPFsbEp7oPCNe6uALJ+qn2CCpC8Aa
f25E81buOT8hy3qZuO2gdgfRVHL9MTgkrO5IPc54McrkEuQ7uYFl003INhUoIQ5pK/5vboDM/Sjy
abkaOv7lsimYDh/Iusp8GZ2y3HGBvPPC29WdyNX5r9t+/vb3N0f0JLxJsG4VJ8FrUVwLp4WDaETi
5sn3arGHDLftw/b3N8PgKGygwNYspyXwvqU5nQ5efemD06YI9/bjIenmMuNqOXVl+Y/eaCyAY+yF
kG2Z36nYb+24//Px1eFV7yzLKV3q7gMJmgaIy5qflkzLg6d3r7i2FTI9W02D9qtoPikXFNoYOiLe
70o1dKf+Zvu84dkANPsV4I7Vz5nNP0ooZRzbGWnDeSPajre/1witSP67RorpnBfI9U4qwnnUkUrE
RdDL+0wCJtrgnOrDdNypo71vsJ4J006jqpvmlg0n7a1gfa0UWBtvrj44GdnD19qGME7xaoAt+aqf
MESj1rgqUinianL1/LkdHdl+Ob9qtmEMx05Xv81EVPRfqYOdCAs8mcYDiNkJ6pPNz/NjvL/tnolc
TNu0cJzVW040AhVQTrP6MXThdNH5jY5w/9132na9dFHHOsl1dOIu5CcQ4qedXOp9x0OT3f9+vJNl
mequHk8dVBiuOtqra7GdpnkObk+5ZnsQCds2GA6+XVIYrUJ96lL/32lBNYeNwwuKO3uYKttEDM/O
AR5tx3nJfs413AGQCHUIWu+JlLS4k16wg0yy7bTh4IK0cwGIancS63hD3CyCkIT//SIrMmGDrO3d
KXRGfLueKKrjeP6oZlx6z3/9/ZQAMOT/bnS15mCKaip+bb+cFf6HUtBrp2L3fwZaw/Gla4jcsSrL
MpmgwXRya3cSVYeUU4FYsV3a0qh+PT8T28cNj+aCoSnZijpr5zrTNVkn/3PUR3s3JNvXNwN+c4bS
wXF0H4nuJHt3zfDaOrvZsZf1ZaAq7y/s39zmvdZh+z1ELL3Lemd92iRjjufX5v1rsxca7kwQGMq8
mdrvcqim3o2jbuBufxW589LyRNMmGO5CAtR8ko689idUy9M1DWMvDIb0sv0xH5NZnvdDO3T0RxG2
aZw1KT8OkH3csWPL/piPyYUjvZmHhf+48KIVh01sMj22qmeXaWygsdF/DSAPmQL7sHN/lO1CyImU
k3e/rjirvl62RUYk9Ka04p4GdL7NXICc5kYkin8Rs/5cTvn8WLWdPBak+LLM3WVBy6Qd6VLIyi3D
6hfwdl7cOWWR4L65V8e1bIipo1tpaAGB+Rw80hyE9QOKnv4cs6Drbs6vlyXtMVGUchGS5E4bPIYC
oBSd1U9/MluUt9IrsQ6fL4ZBoLPhf7ee5944DBNf70gb3XQB4GdRA12C8/OwrFNg5DtoReDgltTy
R9V6afWgXVf7ePMmHr/MMwIzLtKuLopS1yepsuEqBTj0Jw6Uds/xLAfsX3DKgpQZHVb9yw1xueuK
oDpUW35QspDGowd61GXrtK3fmwBM8qr2xDIWj1qRKn+Qmkf11ZyORXl1fgDbRIwYOa180nW/VidA
wqb4zyGuPb49TAMEADXq2/PD2Pbb8HMJ2cPZUXWNOx9fg4cM9S+dUFHXxWWHbGBkPCCuQtwGolbg
sLtwPK39iBxXlyxiZ6FsMzCTHaUZSUNSnwqIUN4qyMI8+3kZ7KHIt9/5zn3mL3wkXsJcb0BxmkxB
4b7KsRb636KfW3WT+7Unj9Oqg/Rm9djkPBRt6XyfJZwmEWiM/C2bxjxLmoZ1Y4vnCPT7OE5F5q4f
Fig84f8rzoqrZYTk2tWKWrJzoJD71Q+gedTtNfRai/ZA6eJFh9HhdfPgF+jDBmpaFar8kaLAHCag
qo7ug/CDkr8w78+zVBg1Ef4VCidd9AhcYY8iQRW27Q1rvKZKOlWm6hPcAaImdHVZ9a/EEiL3UVEn
fBRHxiz96ZTCDfeALduZZC4hdND/UIPe+AoNs8LtitlNsgUCAwsuHQfi8uK2niH/8v9uxtsQhpWl
iInBNJXrXSckC+5lGHL9acBDyZ4g6XtWtg1gWBlZh1aQXrsJK4tH5ngsGaGxvoNyei8fwsfNenfh
Ly6FDOd0vbCxAPqbLEc00ntYQva9wFvSIZuiEgV9qJuhtdXpohUzNTNEnUXDEBIX5eKF1XHYFsvB
jZb+3/Oft+y5qZVBJaSHeRVhz1P+RJggxxFmcHBU+M/5ASwbYta+uSNysrrYceY5E57DgulxZdn8
fP7rtp+//f2NyXaDYlELsDf4cFIlYEJ1yZitPyJw5i8owmx7vs3rzQiQ4lq5g78nf4D4XbCEd2O3
C2Z87x61fd04PcCBVP2YTekdU+7vheMyW68/UMr7mGbtBDyj92EA/3PnSLctlnGGCB+KwCxflzsw
Lzv3CNmpvAG3INBdcMgHAJj3cNLvnYnbrAwvx0kiItG4m1Fl39ON7s9rya/qDAAM2vOdRNS2doar
K8aoR8mc3kk2vpDqV9ZANImibM9TnrhK9AeA8Pae/d/LGzElswbeDVnaiwX4tqor+xjFnudODZ8n
17uLwJePinEnP7XskVn8XlLh6bbmKdR+nIbesdKnV9HqTbcRHS9Ryt3mYuSOS8NyStOGJoXDb1Mo
vt7icY3uoHAs/k42m3jjL2KEGvjaZt4dWWj4IFAMApuvDvOdcGgJwX/JldSrTgHoxPp0HMT2ikB7
o8/HWDSoxFV8PBLhH5wsGu+cy6BM24IZMYAjSqpiTGkiOvWgQrwQFj6uPdPaXDeu3qtE2LbeiAWA
m5WBHhlNvLJemuMQrP8CSerEJKDtngKgbXeMEICkpicTeCN3qe+qrzKolls394e9wrvt84bjL+MK
vYu0We5k5kdlrALhVtBgc9Y9FWbbAIbPF+l2uNdsudO+dsODDgvofYQiKH+dP0/e//5fVXHOIM8Q
jI13t6BqdlikTxPCG/np/Nffj4t/1cG7tPIbmUvvLuNNlgDvDXGNbOZxwbh7DDL39/lh3jckz9Qn
QdVV18StaZLNePmQWfMLaPLu6JHmEqqjH3mR4eRZBwHBqWi9u1Trn7TE29lIGpWc//m2Pdim9SaC
6EZMXY93szuRivXjxIrqN1qNdBdcpLafvo365uuLRp+IbC3x02v5jHDrH9cozS6K3n/Vv5dmZeFC
ciiqlumD4AqAft7RQ+l1e5Ri294aDtz1kXSFCtxkGyHbfnk7+t/nEPSdy1bfcOEsgBBJQCEKS7rR
u18EUv+uRi5y2dcN/62yec29pkQkFW152Fo6xF6GY/uir5s17w49ZSt086J3kOfrr6oiKF5c2uqd
fMNil2bNmwI2NBfuTBNdRaMP+JUIyMHpqjnaWZz3zzYUSf9rmhmOZB3WbQTDHz8Kz/u2NAt0W5z8
Rg/9AxtQWRW18mM33btcWKzJpMOLLlzmJi+ju4UBnHkUyhtvAU3haTyWwd6tyTbI9vc3HqfLgk/Q
RsSRjVTWi4thCm4K4cqjP4puJ2bYxjC9Gi3BIq8P+XUnMw29d5hUl6EK461oCnPeuN7PAP8qhuuV
NcssXJpwpLGscD1cLzkONrnJyoN9EdyM3rjscbFtoxl+PtEGLQVWJAMcX+cj/cY7LztkFXvy83k9
eGm495RjszrD4aFhDpD2qKO7LIV8AIny4tAp2PcSQqmz9p/0MKifaLbUxOXIdpLE7Zz4u9LgmVXe
DooSbl830R0TmuP1a5DVMU3XJSlm9PZKcjLskf8thmHWe8uOLxo24SZFSb01zly34TFv1u5+XjP5
fN40LNMxK70AGdSjIIIm3djMPwIcAx/bMPD6uynTUfEwMeHvZBCWGPRX2Vf2YTHPHklKlof3WZ+O
9yxwXs5Pw/bxbXpvHLVDy7pczig1VJOKPlAoAB1SPHDvHCwWizYrvpUOnUUR2FlRLH19SGldnMI0
VyQmNCdPIKPI/KAdtKU+np+ObeuNmEAnCq/ssCt6kq8LBUULD6JQg/QW+fX8CLYFMzJ2NO3s+zJH
8aTyPaiNQwvI/TwPERScLvu+EQTSEc3hRtlFd6Gft8+hCsrfpabe9fmv29bHcHw6V3RJETczSMHp
HLhU8YsHQ3c79/Ny4QSM416DLzWGYYCbJsnVcVJgyg64fexEZMvymyXfVDpjRYCKT7o20A8j5DHw
kuClF/qa2V9MT3i6c9HjMIErE3KUxUKdb+vqSHVZQmFy4iXlJd6xw/AuVZXzjVdbcbcPd9+G/5TY
3omy3PBnHkatD4m/fNPxdB8pIPCQGI/iNGDfmRDTMQ3pZwgVfV7YcBUIiD8DGByFbhTXm0SCs45J
ntdP23/PG5xtvzZDfBNfloCTOWtX/B5IDfBY9CDrRSiq7wQY2+e3v7/5PF7AR13j5L9TWtQx3XSr
crj+ztctxyQ3fD2MRjeAtlNwxxneWLkeb+S04EApwSEQ/nClB3k/rl/+BxVry6lidiNjaRZVIxJ7
YNVZ+YOz/J80RPY38Xq+3x7/dib2p9b4npkYcYCngFcD4hnecaSdUH5UR6oCEnd+/8CXAs05IvZ9
qf0vENXMDrwYy+sRRcq8aO+bAsS487Zhm6wRKUTYoa2CP3qJWuAAXQk+dCdW+Wudu/YK0nflJe+a
uP/9xa9viZqV7NbrhXrftD/KQ5PtkicsJmhy61G4JYpCW6iI/6TuaYjek061i8d4Vyhw+/Hb2frG
xKVaRwUgATwo1eATlA70XwgkPdngo6KjP4Mo9LtbPHRZmcUz6f37ko07mYdlg0ykBJQ3VxfvwRg6
zPpr4oavy4gEoYwALMq7PX0uy5lkwiXQ7jXX3bj2RbzWpIhZDQGXufmFbLw7XmRoJu+ehxATm3Ge
4uMQbD6K3sMSNunD5I/pp8CtduBXtomY4SJoWdP223LppUKBmBU3c0/uy2BXgtBma0ZyIFrQ93m/
2cIW2Yt0wq1gvAifu1maERRgSHi0QQNlbPeQTkfhhS7Emi4Bp21fN7ydhtDPbdBgs4iLgkM+fR5I
QjXezc7vsWVpTJ68boO50iBQ46Bx5u4GWXh6ZO2FnmCy4mmtSErHliW8wjXpj2pDAPJ91Tanod3r
2GDJlpnh6d0CWb+mFixZKv59EWBgZY3/RDz9CQ35Xsfcvzq/VBa3NinuEiKWczBs47TqoavGK8an
r93cPQxTful2GOc+r3MJ2dKJJTRNy6sU0gGHfnCeL5vAZgNvQiJgHZnb1gtLJFt/THnza7sjb+p0
XrvXxMq2RoYvCxGOSzGsWKMxTNIJaFm8CNyvbdAe5kr9PD8Pm80a7szLjupRMpbAurIjVDOrg1Tp
ziLZPm5484TOAWsJMfckA5juSkbhP6GqyfGyX244s0AnMTTz6FlSrMDlFbl4RfutC6suJm994oPQ
juOwpAvb+x7yFhUamOMN8Us39j8j9He8LGSYbPVphdq6CGFGmjRVnNXLjxa8uQs/bjgzCxFKSe7D
gAh+MNHsyd2XI7HsrclAp+j80PQ+2UjuG4ifrSgY+c2Fkfov/vk0eqDiVA6KUKCHxxo9nQ4onw87
K2MJcybpXOfMEYXi8F5/+sQXXA2JqL5kWX5DAccMht3zzHIee4YPL412gExH0NaSk5hBrx8Qp744
lou+rHpiMtAzHjl6HRcvIVH9pZJijJ1aXiLPhwPTMxxY915WTxzRoSCLPKSsLW8Aurzw2cJkm+PB
Drqva4fYAyXe4xICQAqZjat+2KNGW1bfZJNPVTcTMq5e0jWtC0vyvy+rkPfoP+Bcnw9CFkMyGeXL
pL2iaLgHFwtPE8K/6qYjq+cfFVhqtUv2YGY4Vd65K/3FKk+1M6L5L87+Rj6rBclcDZGf5PwcLJ5M
t/PnzVEmS3+Rc0cRpcG8jzWu4ki5dqHOtj0wTuHJ54OvfJzC0GkWCkcYlFoApl/r5bYfnXy4umwS
2+TeTKIofMaIYl5CW386dGUwHNZ8T0bCNgfDi7nTaLD6Z5aAah/dU6dYP02QNonnsr+kcyw8zQTB
FVWn3FbPXsKnwYGUFDo6KBLuEKFsO2y4cZXPdYmSlZekfpte6U7oZETKctnKm+ew74GUoQk+7kD3
cunBu2ncSxoCYVlM6JsKlqVQasTKc3ktisyLZ9bs4YUsy2Ji3Lgo0ExiRvxZInBVKgg4oj9Y0e9Y
pCU0mBC3hdeqw2J4SaUgyKAhzHsrJ9zJiV/LTynSiHGETMxFe/AX2q2vmB69gSVoIy4+knBVT13b
7dmmxfxNZncEKnflz66XNBoeXEHF8SgosunJz93jZRMw3JfgbbweQsRRgcYqeHjCo1NPQu9w2dcN
/y3Gpu/qWXlJ6NYDbkzYaNI4r5d93MigFWE1pT2ptuLL9HnKsyYe1KUJoolpW3jvNRDF8RMvAIvK
RfvlOC/Qg+H8b7ftrOG7WQkObzCF8N0AtY8MZOcPZMtBWblehGP0TAAbBTHPD9cUcW2Ur2EK6Vtf
7ZZeLS5motYoq/nkTi1cTPKnwt1IFe0HTvgpG8ovUbvXP86ySiZwrQgiNaYFzAeIexRWZtD9IDL1
q9yU987vgyUSmeg1VRLaINXyIItGfqi1bA5BCaGQyz6+TevN0ZjpbKaNzLxEFtPLVKw8/h8SXNsv
Nxw3i1iepZDdTNCCALJlVfMr7MQe3se28Ibfoh+O5/XNQnGo4xIAMaUWEi14EXZATr0sNJicbTKr
uc9IVEHSEwC/Q0ia/LoZl38vW3rj4JXp5E9e29RAz3szIHUSCiuIbXvkCUuFgBjuqwHKrpt63J4a
x8/oNHGfttVTiipKE+5Ft3f1ZPyImoRtIjVZxTCueTzNkmZfMqcI+C+NJkLtb5alXnkI/LT8tUAu
ZT0tjZePc8xlHQYQ3ZJuWeSHIeqqpTtELUHTrx1I/PtmR01qNwnKslBOj5kPfYl+hN0Ug5O2h02w
fX2LN289Bk3PvdAH+Loj/UNVT95xRkn9onSbmiC2IiAlARsIWCQVfAEwoL7KPdxuLzE4+heJm86E
s4UCNo7bFHV94Pv0bmvQ992Rmhi2vgABQDCkkYOcpribBj/+Q7OuSL4eL/v9hsczHuLCGfVuEqKs
5mW+f0B3r8sebmlknNRQd2kkZETwbt7g6YUz9JNo0yzbAZfYjMbwdT3yfNK+BPq8HPN4UVV/5eZ1
sWM1IUzv7xsgjQxXl9kITqIGwURHS8Ku8MANJbj+IcBD0qDiIHLyHQuybLIJZkMrvWlUI9AYG4he
DnN6nDxoK/UdOsBctMcmoG279reyC1F6z5DrLROVx3KFONVlXzd8V3lN56Yb8mbSwEK6UX+cozq9
uuzjxlVZrAKNvxsBC1LylHkjuSqdtLg9//H3sxkabjvyJuqgGTH6XacFVr6CWDI6Hz1BCXeGQEn0
gNZ5JfjHl+gyI6ab9O2U1w7eujqMRDn7iv6YxV3Yz5fBR6B4+d95LNodRyWxSESMU/JnC1ox/Dy/
SBYvM9u2iAEXBTQWx/bmEIAivWRX68IvaUS8LYzhw1lH11Kh8XHCZXdfca0Orkj7y2KbiT5Tc+4s
o0CA+KMMg46R7Ue0iPF2TkSL9ZiIMwmqXtqzOUr+tLpmHD1bCR6b6b8hYU/1EuzEIcv6m5gzgXSs
pWwLDyBxQIuyPvwP4jCbG70T5EyYWQZGFc2jMUI13H3cFK5ppT9KFd7sE11sv9/w4BDvTlXTt1im
dVqRxw8Dy4911E5P5+3TNgXDiXkhsn4GBCwBf7k4bB1AaLBeb1Xlug72Xulsk9j+/iZSVO6SQm90
wWHgEPVRhUu78TbwTLGzyZYzwOzKUnjBQBq9ucHWv67DDTQuUvrvDJ3rnTuJbQTjKC54loHa4oFe
6DQ9gJ8o/aKd6dW8sJ2HcNs+GJ4s52VGravBAEz7kOvn9+gOmdACdcHQm3dmYdsH41AmbQ8oSoXK
Kdl6GqB7yT9dwPc0PCwnvgkzm+rKF+GAVAhdeD5Apfkmm3HrkRJgKXRGH0r/e7PkO/Vly3aYmDOa
DYPuvI4nRRC2LhhNtKu8KK58WjQJnqjabqccYBvIOJ1pKCR1CGJgNS9fC1/zDxH4EE3h7B2ili0x
wWehbuUK7UYM0BbRS4hW3N9APdqrBNi+vk3rjePRsS6jkeLrUC2WaGwLif19dIJtbUyvrib0onda
YIYzoBYLFG2PwvXrQx1dyLKgJpoM3aRWkkKzOAG4Cm2JHOivU6A3judj37tHUEjNxE4FaTZ3IHg9
I6t+VGNWxbWC9q1TJkzj6u5xfydTete5MZBhRRDnlC3Uf9pndCZLaDB+jvziaYDJApOypzdiG2P7
+5utZtkCSmQ4us+A7tzWS9rEDS8eh7w50HT6fH7B3jUnzMMwp0X2rO8b5T6H01I+qigrrhoot+xk
BLYZGPakWYjeySwlz0UKY2V6OlLRPei1uRuCix6mMAMj13O9dRW6yd3nOh3RnmwK1/oGPVGcH+cX
6F30Iz5vHhNZNTDeU/KstH8H8sajnPG2KacxGWhzdFv/u1cOH0u2++7/rg9iQOPYKEJ0K6baJ896
9L2naKnT9QadkXB04Con98SObY5inBtBOXMPvbzpa1ZOyVgFiUT3I7cNbtFd7YMOxdP51Xv3BAmp
mRKGU+XOmcbqQRvtaYFkeCy8AIVk9VA682Oak+uA5zfnx7IsnJkXFhOeoUWq6Csl7Qc68S/lym8Z
EV/Of95iy2Zm2C6Vg/6YHX2dFo4uS8WTdvmpBsdtGoedo8myKabyTNQOQR6iCeizEuJeyOljJeu7
lUUP4Ho+yJZfUibAphg+36EJLMQinPVZSSrBVhbhdTkUUXJ+nWyTMHy+bTet5aYmz1nfJCB54oLa
zZ+2bYZSLto6+cOn8wPZ9ttw/LSHNh20NNbniAGJPEwCTdxHvAk5U8NP54ewREezdZ8U1cT9blif
WTGup3RQzm3rePqf81+3TcDw9Mh3qjYImvW597PouBKFh9Fy7BK90L3z0DYBw827aKrTZVmw1SOw
VZSjGCR8f09R0eISZn44ZA5VU03WZxfIs66Hd0Pp5rqbpn+8Vexk0ZZFMvPCti9Lt2n1+pxGmXsF
EbTpoF2k0DgC6+vz+2BZJJONEM66Gah05POM3iMPAGC/kHaqdqKS7ePb2r05xIE/GxdkVPMzRDqn
WDL9CUz0nSTE4mpmV76qj1xGpiJ8HYbmqeLLNURavk+RTohcf6Ppx05Ysm3BNrU3UyDREoSOrsLX
gruPKMA+BoAsrWrYE4y3mZHhyF23pGHmOcFrMPKr0HdiPP49hkNzDZ7azhbbVso4xdmQo7l9QbLn
1Rs+0+JTq5oP9VhcrdqJs91On7aJGA6t04YBbjhmz4ygMeo2E+WPn0Kkopus7Hljtc3E8OhMyE73
M8bwFvZ7GwJx4zYr/dutic3+YWo5uE2ygFYdV1nke6/QlHqc1i9UNsfNsiS2BWSPNpQ7KaLFP0zi
QKcgKOFDye81nfiRRc1p324t22FyBvB8EnL0bfdeWTQdG9BUHaViOvtHD8Oc3w3bENvf37iGC4mc
gIiIvqI30gfY1eL3sSuig+u9nB/A4nsmLWCGnnbhpXX6lc/RbYsUwA2XDyB8XRZBTE5A5QxhilWi
f5YIv3+7LfkjfyiRqtd8L9m07bHh4LqeygoXS++1qOjjH91/x9+VorYk6L7h2pR4rYBE6vxaop1F
hGKRx8Q1w0VvS//y6NQNaDrRB5fgmEJqsgOmtpxHkD7EK23HnH3Am/nQfC6j0t3rR2uzKMO/G0eO
eRTl/avTgHRVHEpazuu16FjflvEq3UnmcaVJWv573sAsy2cyBrI0zVTdLf3rFKWHGgG4d3AFhJT6
XIzHHDFl1Pj7rilY4opJIeBlC8Ruz9vXCIFk26kKliaXOZ6aMWmQJILLuBMpbUNtEfSNb2au5gUI
L+2rxGy22cG+m2k8RnOVzKjsuhk/nl9DS0w2qQQpAPdjGgbt68SnTwv6O3EUHNA+6CjYz7zYY/nZ
RtlCxJv5KKBeWduR9nVQw20Pq17bImFt+IBS6QFatPH5ydiWzTjtoyH3yo4t7euCdvHbUFsVvBpT
PKKjClFo1EsvXTcjLsh+7qeKSPkarfKYZ19p3d9mRXoom1/lsncttBm4ER+gwUUGkE3lK/AzMV76
rtOFxWMtj2D3xNt8tgJzifldtnxGDjCBLub6vZCvaoCuvIcGC9sVET60QdT/v5IaZoQKlIZo4CK1
eW4IvUEv9iSYx1tIQh3n3L1STrtj3ZbobRIRaqVc4Mu86KWr/WFjP1Y87iRrup0Vs0Q8k4Cg3D5X
vazK1wrHNLBsH9Ab9jRA0zcSe4my5RT1jFCgp8ApitHNX1MK+FSIXkRbw9wicnem8EcT769no5Ca
VASCzxauo5wXylbIZcQjzRgESge8a2p57CHRNXcHVKoAEkOoaJs7QYFWwesSdTX6J+Ctz+/qG6kz
XaMyotLpheWLGG5nyUe+c9bb9tGIH02kPeUEDX3hUcvaG4jh+4gfK1CVOwNYApRJaZBR35XQ1CIv
uoBcVRMzZ16mPmbzXHrX2u/RKhXti4cuOsxBJrqdC6JtWkYQwdUwa/slml+qOvP8ezwlu+LLSCA1
fdmRb9IbOj9bsyYf2xeat/IHiI30ezbO7Ov5eGH7+Ua84GOPx+TaVy9yA2kdgXp31bXG20p4fX4A
264YUWJC1SKIIjW8OKmIV9c9uJxdpXAtX9A7NCdMzg9jcTGT6LAyYLCDfuxfvLQp9A86zehQHkIA
pfo+zAHPPp8fxjIbk+0ApdYUMkdV+1J48m47NsB9gCYMu9vOje2N8/wwlkPDZDuIPBzFigarLx1g
eVsUz3C+FgriRCEk+ImLJ+cq6dMLUxWT/1A1brDwUIvnjdC6VUi3rEh17Gpx3W9Z9pXRZeeZzWJu
Zie9CDjPNAWc5iWqVfRFTSL/Ivkqn84vmyWU023UNylKm2UrR5zJXyAOlR+ruV2TNnJvaMXWo1rb
vbbINlszXL4bw6hYRJW/NJqj5QkWqnc+jMJR1aFfhtzfUamwDWNkDjNkkAEz6MNvVYDO92Wd5EHw
OuUX6bGFiPT/XaxMEpSE8i78hu7gs3pNI1Hn8YAHY+eyy6mpCKzBqaw03pu/bQzXLHCQ4mc388ri
EkzX8xtuSRZNcgR6iJVT0/4fzq6st1Kc2/4iJIyxsV/hDJlTmSpV9YJq6DJgwIAZDL/+rtP3JR8d
cqT0Q6sVteDgYXt77zXU/JXwzBxaOBTHadulMCXBbhwCsesHVAVb2NbvPn7hxvpdEyag0LtAkSll
r+PYT3dZWg2vJXdQ2vz48RtTvmZMGFGE4dhlwWuk7NQdQ+tH5FqS0S77jDs9nQmWW19x2j9v9okK
POgNwx1+P2n3EICwFUPB5ZzS3MYmXHMlVGcXZgpR7FU/HU4TYbrh2xhGV10qz1QEt16x2ufgQkIY
2Nf9a1rl3isJDFC4B2eKmS3xiOTXn75o6Xvnhmvrdav9bmzAeDj6xV53o/iSpkGdpECpXbW9rkAZ
C+nfj2d/6z2rDW+4RPO2GrO9tuWzbdHnywNzdUIzLyfgw8cv2Zr71bYP4CeggmzK9qlDLgrCuUjG
6VNMKBH86yP/ZmHxGTSQYubFHsTtlxyKJnEZnOU6bAzPmkjhyNy2ncOqLUe7szj8/FDdnyqovqTf
PzU4azoFzQmnhuXlKw4Q/rOY8uwV6Cj7KVS1CNY0CgRbb4H/rn6NBgVp+roUy5DUKVXnTqatITr9
/c34Dx5pZG4L/Wp69dq67A8v/CNdwit69j67EaLWOsBtYUwBHf3iVSs93UJxOJQ7XbNwjkeI2J+T
y936kNUOH9GM6mfHy0NusgeolH2JQrpHM/dKQLT7TLDdesdqW1tOZyW7oTrAJshcVLTs/47NkB9t
0cFSUcyiffrcqlrt62pxNTGClYdG0ylmsBSLF+p/isGERbXa0C4Ph7Co0/LgVMd+MWTCwx6coPAZ
TghlcfjcJ6yyeKtcwSuUlA6L6U1CTO6Oy+TOCXu8H5PImmFBiqjmQPBhJmiXlxe2sNm3EAoE/Zkr
1PtZO1lzJRrVz0Z4GKI0wIWwnmR+zOqwvORO5buotjPqV9M5ruDWx5x+xJs9GLWq1qj3lIe5K54Y
Toe9ITY8fmYeyJo64YewNGKswTwU4X0GM6jE1eBZf+7hpy3/5pcDAKdy4zRW0tQGl8M8GMhtQU36
46e/f6cha+5EGoRRSfNAvdYaBKZmCP6thElV7oemW+IF2QKtf2fDuTvU+9ubrC3xoG3JubJ1eTBE
XkwlgWIMgwgK7mgjVMo/+VGrrT0jayZ9N6lXyEBctCEk8MOrFljUzEI/lsrnwn+eGfnk5K92eqVl
pnhfeM9c+Sgg1pOZql3ZjP7nCqJkTbEQkFVsZSm9r6dr5+nKeWq7zUu/D6Y+QTp9Jpi8f4SQNcGi
XWYRaCsyqGcNIFUh+zAO2hnn05CNpbaG4ZGyHvyh5t7Xoqyvs4kkJXJBnQ/JoIc9qapjWt+21bno
srHh/4PFM6UqGhmUJ74FtoyC7ne9H9nk5JnzY2u8Tiv8zb6s2dA6NuMCCC8rl5AxrA6+1fQIZ/Nz
As4bm2WNw2OW84bOUXlQWRddYsro0Za9f8GAM4xFdVYGf+s9q3NdQpItLDyhUfVeBnpFosUTFyFQ
sIkK0+y7bTIV/vo43my9anW8kwbkclBIyoMdxPRjdEt/V0sGZ3tRLsHDojzYLH38po3jZY3Ri3J4
IyyBLQ5dNxW3XVA95ryE3FKYHcEupnEUnYN9/ptI/7fQS9boPLSUOiPHKvoaoChUoIBMcMQrP7tg
iwdLBHMc4KzUjtPFKML9575udfR3FcSwQtIVh2gpLnylDsjDIUqT2ntcIo9LEZ2rYm8M4xqs10De
GWrzTXGCjzyVIAMl8D/OEgoLOjiD54e05+fYxluvOtUT3uwoNni896jCMtTDP8j6NWCzxXUKmypP
1iSOsv75U4O3Ru1xB6MS12t9YKl6ElP6T0G8b3YMjnQmdUy74u/H73m/EELW0D34dUdGoqZ/CKNF
xzVdvk5jedmw8UKY8cXa+aHP2eHjd23EuzV+L+2mMuq6SB96KtNgF5GisPuyDOrxzIrbesHp729m
xwSMBZgc/rUag6Tv9PdB55+cj1VQKCNJauWZ4oAe421UeiCzy+qur+jeg5kwXGD1meLX1jesEoN8
7AvfCQ9NsUmHXlK2orgFGXgazuRqWyt4lQtEfts3k/XR5zXpcWFWI7cd98Ytl4vQbdLn58x+tj5k
tf1HpIIDxMHxoo7m3zkdl+9WMHnO3mfj8WsMX5ZOXj96QXGAj/RAYgG1aBfP+eCyz63WNYDPozXu
RthoB28qZjgUze0Bie1nf/5pet4sVU/xMZ1Vj72gMv877Q298vyl9s6klxsn/5rLAQX/Ps2zEX2y
3rtjZQ/tiGw6iCA9B/fYGv7Ti9/+/nngUYa+2aEX3S+me/oj8rP+3OhsRCV+euvbp1Pte5CAKQ4M
RwdoQneoCX8BffSfCgpavWX7cTbneN8bG2JN7AiYN/GZZsVB+OmNy1DLHrPlK82bQ0iJH0MC+/ip
8LdWBw7ynmDI8gIazdGwg7HCcsBNlXwKHE34al9LxsXiEwTyZahquCZmyruD+ACwpx//+o2siK+2
8wzN3XCpEJdmnUUHVfIL5tewnNfNbun1mfrsxlys0Xs9mRSLWFEceLWgSir7AwLrcQxRi1eN++ZH
0TkBo43P+Q98L5+gpc40Zh22NW6JfrBwvKhqBz2Ic17hW69YbfEJaHUdaiysrO1ukNXH6eypxIUS
XL3ocxn+fzR+SaBa1E7zA1zvur2oCEHKY7obCEecM1HZ+ozVTu9d2Bm/x7KVXb2XHJ8h9Td4NFyx
5VPMM0HWaL6+FrqClmxxsABp7GvInO3DdHn9eOFuRCq2OrmtC4gY/TQ7LBAwuDeyWC7afAk+hxEk
axhf1lVVrWYMD3RW4J81jQoCSedw/BthfI3aS2kuIzphCek6S1RjXwoA21zdnGmqbk3tak+PXllk
+SQyqAjSXznlXwN/CMq4IcTEbTi152R0Nt6zxurxfqFDFOIzwmi8zerlvvJ7fAb51tv5THj6f1+/
d244a4Qec5XqK5/kL7hLh+IyyuWSH3tTB/9IRtiTqTwavPAuX7odjF2NB7shW+TjI5F5N113s5+r
g1cU+gev8U8ygIslnkrOcv9qwDU3/RENc5bu+srDfyqmKxWHxuR8B0snaDRFALSpIZqbXbdM7bgb
Zz6IpNKhi+KgZ6gSZp3nq2MXCGSMQFTxtj1WEIX/VvPaaw4iHaM8ibqe6d04aFgxMqLMtGvGSNFd
X9fLH8A5xPdgLkgVj2lnvy0h+pMJHKTdBSxO+YNWAdxshFmau9IbYVXm5DAJmfhQ5u52rAZ8iI1i
6eNpFrN3qTy1ZE+BZiFqKQpCknHZQowutmBNPiy6Dc2vIB21dyBFYCBxONP+d617HDFtgwvXngey
8XZBhHJVwptoDmJFu4rctRk8Qr6Bry+8x2wMFnbdEaLHJCxEymNTFsN8jUhY3y/Ma2EgM4U8dHc8
6uZwSFjpNXMi+ELTw9K4UR/hmtuKi7TvuhC3LT8v1ZeoAV3/n2DuNHmwC7RO2gRzTpPCL4ebUPFw
2MnOHw4lAdJwys0id5gCGT2wps3qXYM7cHgLzi4NL4pZFcCX8Ez0xfdq8TS5AyAyLeNlBu4k4Z0R
0zXQG5kDPlrPJO7MqPxdiSrUSV9iYRi1TBTAs5dRnkdHSE3WVz5kNMYwZr0qzV/YpkxenMscobMi
hWF3PPdYdAFTs7E6CgCuehj10BazDE8SKDOwKcqk3qe2aSB8VPgNb5Y4UA31q4MH+XB+741cfJVQ
oEAGERW2T2aIQs/oYOfz74m089M0e/aycMp+WRSD355fF9TEQdf3RexFnn6skYCiyZ2FHcjRMpX0
MAHPBgVUIPNp/jMr6Mhf535K27/1CEPbf5ay9U3iSh+Q1wgeA/YY0h7TGeFWN8bzPC32qJrQjpc5
rKO+eig91Y81YwtJDG+msNyN0rPDTQvYFo+FCQnf9dBy/M0pH1niw0gRwwM1aBXXMje/PNnmN7Bm
m91NK0eYLmtVojpmYNCc7rDQkS639fyjocX8GyKirLxuuWunBLWbYrj0AWUsjiXsMfxH3wVZH6NT
g82nMWgqlqOC/XPXZGJ4oYOuRQzD2OWxrJzLdgbmjftwWsRTPWvrLnAu8Z9VQNldNPajf0GcBxMx
LibxoqzPvi5zw9LnaZLlEuuo6e/7GYJwV+jDk2Ffg/A8XtC2T8n1pDNBbmCgXulvLkJ9GT4DrtW3
FVTVh32YdWZ+RiOs7+68DETyHRr6/reu8UO7b6qsgWg8GDn+A/Q05yH2glHQI/NdPcQt8TCCsDQO
u9iGXEKivS+j7DrM0ua28Fv7xaZG/kmjonMJ4nA3HzJSdejjFs0jLJxaL9FoM72o3u9ZMlgvZPuo
Nmn3hcxMeC6JRugvPA75Mmkdz8zJromxG2t65LLvBGa/qPI4WyArlfSNxc9wwYhA4lnCbu3ozENu
4blz9EjPFcwI9PLHYjD7uAAd0d9lppdweGoDGR3bMJ2/EBLAPMACJGF3fLZekdAJN/vYq4x8dt3Q
/xzlPLUWOkQpcwh4ClJZUKRXhyDs6V+MQ2/3o6qpPDDlcrYzVbssSUggz40CO1dyiDtZlvoPgheM
jTjkQiGvOoYo9bOw0UsB1YOMthej9M14P4WM0xMhe/KX/UgYL/WeBcbye18N7fgkyiz6joMA6w64
1tzdOGg9QoRRmin9MukKGJ9hyeD+0bfVLPeyBDt6Dy0rmCfpyAYhekhMp9d94AJ1BOPKr68AceSv
HhhdQP7iULEHjw8sneMuHOAuYqIqd7usnJrnbpEosVZ5QL1jgcqlQIQ00BINaZUebQY2fB+XTV76
QWwbMQ57uLgxXPnTDLE2LNBoh7L7GDBb4bDI+r/YsNbu/DLl3z2Yv8z7wOvLZ0joklfky6a8k6Fd
/IcJPR52OTlnGhDt0yLYNTXYxpfQuGpxwkNdbDgqoga2R+lt8A4y6Jv5MRq9tr+W7VIALyhofcPg
Epmi4l1ScaF0GzUPsMxryWuYuikJACkK41KY2Qd/XLoABX+4UAep0hFCRWZgUtSVUTs9Slf2feLl
1AVH0A1Me+l13QJkFYQgbIbzjOLkiUESFnBGB5MNrgXtqNyAB+ZFHc+ZjeqdL4BjfFx8NjU4Umv4
BKAMg9U1yzb6XY9FCTRblTYtUEgNcpn9uCz4P1MEf3PRBMBo72vLAp2Mhcvaq7xIm7+ZXADw0U3X
6hdWVM0j6VX1T0d6BHlDYSn/fXCyf3WIDO3lDEz5eFmWhtkxAR2Hm1s34eIuElln7VMI2470FY3Z
pd6fwBLzBIy71uoRDLGUX412iKp9qgaczl2Zz2IPlnQ3XWH+K3srMuld0YwKtWcTsb8zOCO1TWy7
LpeJmUgBepE8FQlg/MeyI4VbaNTgXAu9/DdRvqn2kizmeQpb2aABWhTqKvS1OmcFuJEervG3bmjT
phFp/sKEuyOiv4yIvTyhV+ZOncl0Ny4BazHxsNBE0cbmaEN76bGgYXmRFewcEXDr6auanfAlS6F6
kCFlM/pnlgFgGWMW2Cf7q2stceR5fUsDmh38KYTHQ9VmPIo7VpafQ6eRtZy4dpYTz5uyA9zFsjvY
MBZ3Xp7lZ6hy791iOBHrrhqMbZecpENzk5HCn2BKmPXHquOOxYVrzsGF3/XOOr1ldd0erZqg8DLJ
a6QxbrEXkeDt8ISt1YTfjBw44Ac8W8Jy2ZdoH/Im7ssixFHa+gMfEbqBGkmf5mZ07KKaF7/tjjOW
Jc5qXeumj7nfEQHBLCPgfPLxzfS9asfpF5/2w5sqVw41cjm2uA65bNAmvOoBE6Ow/y37NNNXKvRw
suzakTMVJp0N4SZ3pgb8Xpvz9OLVlR6lISayrFI3PVTeXX3ICsHAj0GkIzsPGbL/N4wKgapCExDc
enYm6HGcoBQt5vbi42/fnK5Via/uFt0zYG6vcwry+DcGq/YRGJcmwDQeaBq4/DIsmn6xN1OpgNuL
bZYXxZWFb0XzInnBchrP/Zhb6HNMYvib22FyfyinVZPv9Rwh/8grR8bPQLBOY7YqI0wzsrgJu+NR
W/DSIdadOQOjLfOZcvnp+asYokDPb5tO6icbLPJGQ5u33MN6GhnLxwP+Xow6PX91128zaDeVwcJv
QgpbvJ3mCFn7Exj1y8fP39jk6yYcOs1UImSUTypXkDPxac2+qlENUwyB5+FMkXNjx6ylMqayXmAX
p/ObwWc56HdIPjUDo4xCtOoQiPZOc+vObJJ/scDrggJGbN2CY0FWW2MkvVkqgHHYgQ15339JAw5A
w6W1HfjxexGU1O+Pc8QagAPyuQ7/9EjzgtveuSb6hQRDlhxXQ0/79W4s4NUqEh9YfPLVFdPETnqv
OIeGq1nh2qTv6pLSf0yfDxk7E3s3pn3d3zN5JYelp8XTkE55ukO+yrrryHmTPNNpeO/wPo3SKpbM
cHqz3Ob5DVMQFDSRfa0d5mYZwiezdOe8/LY+4/T3N6EShW1bkgpWpJ4I9RGU0oZC59mSbPfx6t36
itXuVlKYfs5ldtOnzksiDgrIEpJLJfQlJd05xti7dKvTYK03Oe2WEtcfcg3GRzg5tN7a2keRyovk
jzocYYexQ1I9WHLoqmapX6Sd86hI2jxbRj8mEW6ZL1UKoFizV7kDQTCGDCKwk1UPZdwz635jKNbM
bY/5hZj7qrtO864E9amGEEt4oHMgpI7bfiaqS6hPWXUmcGxN7apxUQzKWh3V801BoPjvC3AeY0Hm
6evHM7sVMlZxD80KJANkgQHjPMv7vmmeYPqMJLxbDtWSmiSi/pkjbWPg1h3JvKkCaZGs38DjbXGx
cdVQHlkJxVw07JGT0IsFiiAoG338YRsBd92fdJkZSO5hnjoP1YmEOljhJcDWii6JIOR27tzbGL+1
yIivnIaCVxZdKzirgoNBK+RAf2AtgUtYLWVh5ktB1DI9jGSx5Tkp3Y1Fse5f8jYNbQrbxMdcpn73
mne2yx7RiHBnKDJbz19FrWqAemWVpvK6Rrb+xFLqXrpSPX9uZk4vfROsqjZtYWDhIxONvPnIc3sp
+tA8DSbrzuzR9/qjiCPrnuU8c9zr5qa69uBqk95Sg/vaz8x6LYpoAPc05ApxX2ZjnI1KhK81mPnk
HPp5a92tYlgmwIucLUVBqwwJIhnncKiFkGbePhUQ5DrHy9vaTauw0EsiaAnS3DUunWMyZc2LKPrn
pcAYBr5++nimtl6yCg6MQPFVLUt/PYsxRPtjohUsCNVULfX3IqslRSVQg1Z+Ztr+pdW+k1Ks+5sO
9S4rc7+4Qs2/d//g0gsNF2Fg5fTkTjRc1CV8HqHSFakOUNM2zYoRbFyHAurPKuyDqIyLtPXChxGa
n+PXJRsLcdCeD5l4CBHMbjrpQbeE60s9qhlWRzBSL0WyiEzMD/NCs/AeULM8AKEVdT6cLBnA0/CN
QvmiVHdkrEnwa2J6HPcL75xXfx+8eWjYbzOnGWrsqRVRUjdc4J5AFAmHb0HBB/NtGRrIsSUgQXTj
le5AzjyzTf+9gL43YKvFNqSLk5MS3c1SM80m2AOLPL/joprhQQnE4ZwnEG/T9MYXY0SDnTdRv3Sx
54lmeAR+D+0V60biT9/ACRjCMPFqP60f8tn4+YA7nazDPQ62oUmGloU7pC+UXhaDdpUF6tdV7tZU
vYfBLXPfPVVj5C/ZYUozU96iztkBahagYBjG8AmC4EVcexbDu1/yvo68GHUaKpb9x0v1XTcB7Pl1
x1qr2qDopttrz4dLLWzjAuh13oedoguqOk2TzTGUoyf4Z/VcNFmccRBm77q5tPlFEOD6/TKL3Jt/
pKh7wD7641+1EUfXUjV+VOJeqnOOEfXVbT5HOTnW0FovD597/mnjvgmlXAemtRXhD4HHFGD+YTQd
6USDc96yG8Fs3WANbQ3/ombob+oyy18i3H0TMM9QbGdD13zyG1ZBRnI082YWdNc4BJz3xwS4J/3k
KOn8+XiM3g9iKBv+7xiFcP8BoVjqL0GVkee2Q/lXN/o5hGnyyxSNLx+/5V0EKUeT5pQgvJmKToQl
cv3c+903JdnDNTndQfj8ibVeF2e0BhVCQPTbebNMpKzRcJPn3EjfnyS6TgamedRDAWvtL6bW7MIn
SsaVQaRpItBtPv66rTE8vfrNx4E33WuvirJfinGUaREzG2fSvV8YecgbIT75mlVmABZzHdYTxjDy
ugIkvSCZCbhuHAJlO6Mq78w5s/U19H+/hruhG7PAuOtuHIpEZuYm0uDOh07tAck985L3E0O6hjOV
0KiaDMnS34tML6TntZAypDDX6++krDQUfuszV9it6V9lAlM3Qtsaduf3QdtKsZ+M1+h70QLB89C0
dY4m5Mdr4P1YRtcIJ+jC4eDvxulaL8IlEOJ1u8H3Xz/18P+c/AT1Aubl+heyZwr9jLGo7pgZxJkY
sPHb14dD2LgQfcQgf5kzkHuuBKIaAT3GKz4hVoHNv0boMBwpKHUs9CexJr1veD9UNz0F0uxTdye6
BumouSwmKLNXP7WRMvEU4jAMR5pY6vaqRXQ7s2Y3ltIarJP6AIt2Xs/utcvyJMeUxCA8tscSgv8f
z/PG1lsfKCpyoa9kXf+McHnew4JdJeALyqRoyA/deOXn1urajltBEpB3UAy4BzoA13K/sad2Khxr
z8zHxkCtETtiAdPXRnn9U6X8se/T8DAW/NCgMnFmnLZesDq0BqDYe0PK8D6cIS3jR8Cx9GGxJ1Fz
Drd2etJ/U0e69uPGlWdWnbD1zzorpsfC138oKecxAYO2PiqATfYWkJOdMpU702TaiIhrOa3KCb+c
pqX6JTr+aJX/d6bLlGgtbsFeK2NYPqjPrePwNKpvjysAVWZX9MH9hJvlHr7fwEdElCe0cS8fr+Ot
b1mdVB2Q1AXEfapfoL4sMRyW+9i1ORgCwqI1D+RYTB0Mrz9+2Ub0Cun/fg5q/XU+0YhdWQ95EoBu
0ewlCxSJPuMVjfAVBv/7AjCqVDe4IftFZP3oeCR2EJL+DDH+9PDV+RQQj0xAu6hfmeu92C0Fvffg
k3jm9Nsam1X2GJZ11aEI49/jomHHfQVbMMAA0RsfP7fV1zJZqsLNHYBk7ye68QHODJilE4EDvJ/G
M6jejb2+FsrC3cPUPAgAvvQlcTsf0wHAnFGALLk6g3Ljp1bRf8Syymqss2Fw96oc6+pqcKQj2O3e
oi8/94JTzH+z67gD0c2Nw3zPIeERFDo/FFF3Titia5BWWxq3VH9Emy34/6OpGsaLvIe+78kQ1j/X
p956x2pT2x5wz6aZw3vcINXOlOn31ievLJ2KM1F9Y7Gu2+yKFd7Qddq/51U5dBft2JgqCasMXaCP
p2DrC1YbGV18z5NFF97rCZ6JfIT4SKv8KQFz4hzFa6Mz+R/n7hzgsSZEOeHe1FUENwZXuunrELF6
+uLQRGsAd+uysfpSWSuaW8B/q/p1ajLORMKVAU14toJE36Ql1fjLRzLu0PqBC0n+WolgWVDHF3ZG
CebjEdka8lV8yB2HJml+OkhhP5oY2P5cj3l3jsO38fS1Opbs+tamo1/9RLHnpsrAGAeA7hwseOvh
qxygCnxXpnk53/sBTMynarR5UjN/PHep23r+6Wx7s1/9HMAmp0l4PzTTnZjr4JbpSZ2RBth6+CoY
eLPtzTx3FYQF8ypp5gYNZ5n2wDd8PK8bK30teDWd4Mo5zOzu1exkcBPmQGYf2qCT6CY0QFJWZ97z
PhaArqWvchUNhXVVcGUzCLVyH2ihiN3obPRwya6vjWM3oKHedPbcVWXrw1aHvVgkVWihT/cpgGdg
avowp+68SzIMn7GJxIG8NgSHVTQAdY0/3YfU9w8cGF2YUPLnz83L6rRvQZATgMYj856ANvFjVVBi
h9jW9oRb8E3bnOl1/5vLv5PArmWw6sJHbIEI/m/thC7rmFD0hfMY1ttFIa8zAD3140RdSgA597Qc
oFBsnA0TNH84+WJSnIfTTg5BEVws3WLT5yGz/ihvI2WG2e1D+MA0R5mjmPswFtQLnzqcQcG9H7K0
lXG+NLMoYWzMzf3s0XbxdoPGnWCKG5bV5RxDWL34Vdce+6n6zt1XMBvJDybDkEOtj8854H5pVP1w
HEi7JcHd0aIpVg/SyCODcU70NLa+srdoc0LSJGESALkHD4VNcgfTlbY8UPhmtX+FJEPxU9Cgqvdp
ypj9M7Xoqe+hVLvk8rtinusFDBc5WvRHqSvgXy99DbuL/kwJemN/rJXCTIA8tFHZ8rucRp1kkXyu
gPnsep8cI+iaxKBc/YGGHwBCfXsOGLRxdVmLhdlMcA4X1QUVj8APL3Uguu4ybEb+o3X9wsYdizhU
K/eCE3CwpMfbzwDBsHXWOmKTbSrFW8WvAGVYbqdppJfBxM6Zr21s/X9P3DcBOQ/g8+lX+C5TMnEJ
warlLuwtvXTMU+f4OBt1crqWEYNm3BwFLA+u/AKFbwPzAj6JA06xh5O4th2r34C+X2g6vsycJF7H
HksFUN3H0eH/BbXf2bX/tv7ffKOBtFypTOv9yP1FpFcZSAr2OXJp5pV7EXoTO7bWlhBIqSbeXqei
VAC5MoDQ83h0AD+zGqqAN1J3jCfemNo0DjiiwI6rCgDNydEKesM2WuYr1UGF6Asf6ii/rnxABaKX
CUDsuTjOneF6ZwAeXV4gOFg4EE3QfIzDk+fab3kytb6CeG2NoYHhHm5ZaScj7+APERA7MYovWG4Q
WyxEAh0+/A7oEMGMeV9oMBb+QiCjK4BGh5SPvAhcJOuHFNY//ePU62W61XzENQJ6W9P8SxOch3dL
7y3tCwjz3fINLpFkvhWlbep/7Am1HCaqF0B3x2UHuI1ICnSkvHsAewLvKQOfO3wET0NN+7QvNH2A
jHgFLBxsL9CLAS83WeZeq4T7VUCes8nl+dfM05bcwD8kky/N5HUlingdXMDSocvTI+Pz0g0xAfFS
XHL8uz1SWGXzXSMkQLN1J4fuyICPUwk8KoYuqYcSYMjIh3EjGkKtB1MuS8Cdsd6s/+FNsDSA8KR2
uA/gjEhvTOCP4hCUhrbHOg+ZuhmFzYCH0jh5yYULjASlQ1Nmf9WuROsoBvSSAq2O2CYui7bQ860a
o7G+qZeT8DKnU58eB2u0+bs00SjyfVhMY3csCerhHRrw+gZOhsLEUEMfOj/pgShHGTbkIIH+qtvZ
Zw9+Py1NG6dljmYhLQcdxX0F+XzwClIXmgWdw2jUz1HIKHtgE1xwRALA8zx+GTMWoU4WFrnAOPIl
T+vf7VjhVpKaKMxhhi5l9A8YAYF6mGCHQIFjksUvrKMhPfaDglcW3N9h2nPA6hyp/W6yoQ5fi6wq
lmNOVDQlc2pPWi6NkY3DYWqC8Lk3kqQ7OpdtCSR6m2pIueeBfxSgqJjL3EepGRUI2TYWdYkerUEY
UxLQcMoSeglJTTKvvermIL2HPwqw1Gmmxvaq4J0HvM1ATJoAkDY/UTaP4htVPu93kHMS3iFjcGm5
QFETe64y3mJeVcTRaQJXplI70BZssIdsfk8vJrA37AGKb50xscFtYa9satmhpaDVJBpcsOJyKuG+
eSV72kNCtJD1cN3kYdMdOfzXgj0jUAm7Lru8gSaPzEtc85T+bXFYTw8oHGY5JG95e1pQ/QinPwfM
+3AViWryXcx8H0t4AEywPkYV2EG3RraVmmIRtUGW7wCWZO01dhroMFh1TfCYztRMDxHh1JcIAnJA
nSIHSWtIsiz0X0RnJ/xl8IYxdXEQgamDIQGo/UBqj/+EP9lY3kYsSJsXzRomd0U7SLiLVmVfPnlB
iBO9CvOiuoekkAnukNcv8qkFsLSAP1Omuh/WzP/H2Zftxo1z3T6RAIqaqNsa7SrH5TFO+obodBKK
mieKop7+rPKHAziMVfpRaKCBdgNicdok915DnQ2rwSSF/p17NE9eikqb6UB05AYrOCfmwT5ohHC2
AgNMwW2AmPs+rwyk7uGKVaEu4/lBsMWWCuUBJgLgrHSBJ9he+Frwm8xFQf02mHKsKL9p3PZ3DMyu
cxgJKECrqpZOlACRXevkMHHiOQ+gwaT9TVmlMCvYIRcM34LQ6frsxWEDLJvzlrJXsP+HbxMsGLhc
6UoBiTkYsG82rkuS8Ru+phRCai+R4NsNicArDFTAKV9Kwc48MFzrnqwjPnoUqjqnYtKotYVJl1Vr
mCxkvy8fVXPfp3++jpowcErgxpyXTJm2PxY5fAXWdGwifl3myrVuysIN006PzD0FXWhQHSrKlB6c
LuXx9nIP3ofis7PWevtmDQRFcJMojuC3tSvwucUa6NM3CV0rGld3nUpufN8pVgirCtZ30U9gjYH7
r47AP1+XPbO1JX2ekQYH/XjyXSQkkMVB2T91xbpX45VJFVtbsoEUbucAun5SUsSviOsM1DGTXeXc
gTufLS6JQz/OW2CwT+GIxKjK4KDZgU+6KYhqbsdseL48WzMXaWI9mEnguKkvZHFkbt6v/Hh8ZXn1
0HTJz/N9TECSk/rqvqSLBiszt01bcLISCjBxZDZPWd2wbRghZtAeTrlpYZb8us+//ZMFSM5768Nl
T9KppCNIxKdpYmQdFcEG1Du1Sz0QUGF7sb48cjO5eGJFgqJxYyg1VeOLX7IhWykOSDEbCdvrrBWP
Io9+jlH0cLmtmahArKjgsyIBfylTJzb0VQNaXgANb2xeRrwlrdG5hWDFhQK98DzdkgMh8iRqBQKf
f/QzVPVVUh1ICccOBcO9Fjf1y32aWwhWmKj6KQY/igwnKDyn2wog7RXnaQb2SbyQDJoBR1BbiLLz
M3DD+ig/hgUeHCqt+daI5hDmRQNltOCOBqBRNKaSZ7bwQ44L7MLa+Hwwqa1QmXmFY/I4HO5xfYuL
nedgttgK1tC1fwP0uo9SJx77E96Qwo9vR0598Pt9B1yWhR/w+YIBR/PPLaCDHIyqrM2PEBjV2Z57
gIrdegmAQQsNzI6tFTgKXD9LUP7cgw/hFyP1vYrYg3LhTsKCu/f3nBrD1dkZJ6LpUoF1blzPa+nD
zkbWcJiciuRHgUVadG26rgJO1jTGugmL4MWf2BfYJ+UrAH5/Xl6mn29zautcyjpOVW/OIwllrL0Z
ALReFThRghXYLu4/XjVJmESCDV8vjOzc1Hl/9hHi147bCOaiVJIRuYYQUV9t3FICQHS5R3MNWMFE
Rs6QI0OhXhSyyM4KmaoQaSeXLqkczX3fiiQAhwnkps2EjY3fzFvmbvCCW0I+zy0BK2w0oe/3GQ/N
6czQjtiqociu3wwqCuNkRfLBH285hxsKmKJat8E3Wdaw5lulCjpaV90uAET8c4ZYmptAA1N70mDd
bo1fBxvWlnDOjmm1uTxHnwfHv5ynNfEmkrBJI8+ctzme4ylgI0geBFM7/IziCDzWyw3NLG+bn1cw
1/UVOBwnPjL2SsArvmMFiJI9iFRr5CjyoxsNw8Ldc64xK2bQaRhGUbjFUdVwSVKTvpe49jVNka61
KR8GsO0u92pu+Kw4IZrcK0mNs4WlNfBpYbzmGkzDBECThTUwF//YefV/DEWZF7l1DxkS0BahrsqG
b2dnqzAkJ+QXbsSQ3DS6BeMmi7+4vFzIPs9sLZvu5vMCmSuY/5w4ABpmnUEZw1snZoqnhQY+z3H+
5U9ddMpJKuZmRwCiyxXx8SLFDBm8p1BnQsEsCe9q4Np3l6dprjtWpACZZiD+0MgjqmWhWGdVBgZ9
MLTR98vfP6+rvy+C1GbX6SZMh6iR/anK3Alv9FjxiNEV/LCRWNCA30q4xDEIuCxVKT9f4MwG6AzI
mUP61jFH3kPj5YujoEb9EPosARyujruAbCukyJtVWgyuUyzEis9HkdkSOz2SYcj+BMVdUmVGdBB+
oEN3l8Ae+xrFc4CcbdBOOIROq6esuwPt3n3uKZhlawbU53+Xp2muA1ZYSFntewy75S5o3be+Lrv7
KUiXKgVzH7dCQQkZQj9IJnbAuTe98SSv6GoCbMpfOE0/DzWQ8/gzDrhJZEjtcXEcCyPgN4oUGCs2
RGRptNa0SfJ/rxsk61pATDXykWMzagh+hGskKdvwYYpZ0i7cluc6Yl0LtBe0NWqL4i6soXqzKqJe
ynXhuHBCGmIgwLbX9cPa8z5DXsvhij+pNIPQKHjgeXnjMbh+LEzI55ue2T52JAqYRGopvStV+g35
MrKd8rBaax5DMQp37svdmBktG58Tgg8Yowf8qSlwlBV8kBsyFQxSONO00JHPYzGzATpALDpUtF1/
TKD8kLmbxhEu+68IUPCHIkodx8ONCk1pQLUOWflV+Qjc1+EXmJ198EF9R7XPT4+ZA3GLPTzek5cO
VPRyc93wnQPoh9OzQZVAJHHOnjIzZesO6s03fhN4a6fKmv11TVhRhYehn4UOi58aPg0Hgpz54X1y
Ene4DrjKvPPi+NALQMNLTJAfgQ/XBWtgq1Gqh1TIGonlJZn9mfBlq3CExehnUxhkd2BCqYd0VDk0
VZQu6oVFNreOrbAiHbgYpyOLnniO15RAHnZNfDzcerI4SnPr2AosRTIY4WHQj1HVxc/InMfyP1Kx
luycvnfEbx9luOm/qQ0q8aUq4zC4smtWpNHe0DYKtfND3DrRweC8f6xjk9z2pXYWrksz572t0FGE
oiXj0JdQPvcgSlMOm7yh+SaCEs/aExCpD4Zr1EZwBtuYn4xM3BFYa49QU3J+VXmrX+kASsxVm8U2
woMZ1TCkQV/ctSj5p89pVpTemyw46W5gGJDkS8v5vWT995WM2VZ4OBULKIBP2bFvQ1n+gqaeZkeB
+xGHIDjEVx8g/JpQd1dOeJEmqOOHzvC1hDBSdQpgBQhniQwV2vSB9VKEt0DbZvp3Y1KInAHMnVfq
S9rG7cQ3IPiTJrzqOcH+SpK2RVBDIk0fei1HaJiXYZbGHqzeoXTxinOSBgtn8Mxut537OuCV6r6P
/Cdciym/zTpoG6D8RqCEdN08WxELZTWvL1BfeFK+NuOLIU0Z7wUvR4Y6chV8vdzKXDfOf/8QF5tE
iSxHPH+E0nR1Z9y4fSzzuttd93UrZEFRlzYM6I87Btpp8aZMCrQSodCLvLIBK2ARV0Vp02r6VED5
AcZnIVJ5O8j2LYmKzGlY2F59zHHSwA/S6NhP6eA/9oki4QThy5B5G6jmQZ1P+6MekzVIo+zoO5kZ
un1FCCQJReU5Z443h+tJv2btFP4rS+OVYg3BOwQjeH34baxf6irikENHUp8AH56QgkQoHEOOcUnZ
eKbMA9PPPyeZChOC36IBD5e8Ck46IDps17AVGsk+405b8lUXKwmqJQELpoPvRFkbehMyqoFgCoJm
rJE3RC3zW5D0jr8HGSryh6fLa2TmWLNRWgZld9gqQKQfLivOFx8Oj/eCde23HEa4C6+WmdhvQ5Dq
0QNdTIjkOERFt85Q0N4DVqoPHpzetjHIXshp0GF9VX9s7JE/GfwDR66D7xOEvX5yvdVYZeOh8Alf
Sq3NDJoNM4IyEwHVysmem7JB5o5CYzJaoaCb6FUUTIsX9JnoYOONRgPlx9QvnYOLu6W7Immh1LaL
CV9KcJ5veJ+cMTbWqCJpzhRPnUPeehP2hfuLNVB/a2MO/i3UChfOzDndEBtUFJIB9vOmJ0cBVmUA
2rapHP8my1Tk3lEqp/gGCdyYCNSpsyxxVxwcbWxJVdU03DiVA5z6Gk7AHGp3AJOOYDdWgOhlmwAk
Zi9/vrxyPh+MyE7wgQJhWJs24b2OUOCjoKdshUYx3YNrZ1wH0cJgzK0dOygHbRILlNmekaKSclMA
qX0DVyPU9NKsTRau9O/aZJ/NrBWZ68514XYp60OU1FnMIOHjB+5Td4bdFdBkDEL5A8wxaXZRlRRN
isiT1uHK9WkHiwAq1JR+o1AM0zt4Z8tBbAR1O70BOAncipXrSD5tx8Yo098VuNKP/QrFMF0/TDWT
KkfVOkGd/JByFZa/g0ZythlyyAf/i+cXcptbiH2WSbgTktXFDm9oLV5zXxXua943LOd7J9JN+Tj6
kZPk63jogwaGJUMX0H0/FFr/rEafcgatPV0AvTUNdGi3YZe58pecCHEh5wi93eKb73hIZG7HukuS
HykE6Mij9Jwm/elFKITcgu3uQ/MaTj8NfdBDHznQ1jV4X0PKRTTlnvUQMaiB/wfV476GnELzhtcr
8wD2BFQlW3O4sSc3JezMgxaO9lVAD9OkYPaJZEPtG7jPe2r09l6j5BAcq0429T8ZDTjbgyvm+m/R
CM/mfqM707q3KQYAj8bcL3GfTBzBe9QX05STTexA5+3YA3fD7iHNAmFhIDX77q0DgLVqti2qLpVa
I+ehh03nZQ7FBEMMumvWEQg9Z6WD3Jm+ZAVNk3BTFEPdP+IVKUtIbUCZzIsBhnJCVIIAQgDi5fJe
molcdu2aQCuXdX5tjgzc4G4bEfRqw6N2yQXk873K7MK1GFquvNKtn5UEaAI0e3pTMNaDw50ON7CC
XEKXz2xWu3TdQzvPmVo+HGLK6nCXJiKOv5UaGLatP6V5tfA6mhsua7cC4BNWeaHrp6b0gJLRJUTg
VlJI58fl6Xj3fvskHNheibzrugCyq8VTPDCg8G6LLO8y+g9glkLkm5KRUuMNoUnTVO0KMpwA5ElB
wKgCg7Vrsv1UJC3u8SZjY/obMCvGDn2dsepBQ4LChSlpCvntWrip9wWvb5XsCh77/FuNdOijz3M1
HSPIb5NjAxkhumEyGMZnGRlBX4lrxPgF7ssQ3wGjPAM6e+Wfge8b2ZSqGFG3HAT9xwAFqZC5GVSz
0W0U9gfhFCnwaGqChu9X/9yhZ79A3uobp4lfQEmoB+N3DVlyqHrf4nYXpkcvhlwKzL0ro6Eg0SUF
9LANmPjltNE4i3qx7ULnHHI60/c1jAIAWt1D4FClgFRR0jebBmeR3nVeOpGDZKIdgFanTQsp5aoC
rwTG26P3VFQKWs11lk7lhsUlhTCHYCSotnheS9wxQVkj5uBHAFyWt5wVRTauCNQDz0bONZQmb1vW
u849BYoLOTm/CPui2yZIb9TOkfgu5L4hLN0BlNmFaQQMPfzj8l+4J5fxQzYUIftPAzcZ9RjN2I0V
0KV+A2kWkXlI7nU112W1l01c1K8RLkau2SQsi7Jgy3NdFN2Njxso8Oy1Cautgh+76laTDiBcfQf9
6KyqH9y+TSEwjrM7usZNEE92G2p1nu4JUDty6IcSV7c01ib8hvWVFLdqGtyUrVJDAJ1b697g8Q0W
J164+dYr+7y8CjjC3qtXH15iLoRTagqZu2NY82bdMVwCMJ0VuY7MA0nVPx8BThJmJOZ6OgbYPtGa
UyfNNsa9ytAGQ2ijrCRIo76sMufRV6HWO2Q7+wJD2C1S3M8/9LMQYpWTaeokcKfKqieZIuSSCML8
GY2/ZFMSbQCu6dbcr5w1OIunWPJ2sxC4Pm00suEhI/LRovPy5C4BBOae0qZozSpzAM3FJpCBz24c
ADi53LQa7NJ+DUl5OoZIxseFSBZyGp8HZ5SM/5y52FEVwOJleld4XdLfAaI+8m0KDOmS98Pn76PI
9jaNUyDRgYyNj2nLTPgr791Afq8ByS2/tl0Qwr2JSVTncM5Bf628qkoSxecT78N6751BC/gzsOPU
jixZKQUmzEoRzhd4J3Ojdv77h+93+djpKXS7ZzwjgMpz4eC5dtxQ84V33ns67+/1GNk2pwjiAcB2
kO4BTyAnwReVRDAo2oQBNaLawkAAxawbAr1vx1sLEDkZADcwrnkiRaOLAIB2+BHTdSghkCThHgiL
YrMpI94BoQaHvNrskT0Zoh/5EJwpkxwHCRxh07Il30YcQAl8XoJEQFYTZwEv6Ip2Z34Di51Yq9Xk
jzHIBzzq3Fu/pKncJv6YkgMAObl7n5tuipbsn+bK67ZwKfxEHQgvltmx6tvhhkv/l4qjBxFU+2xC
cr06K5sAZ9euHDG+Yq5/Xt6Zn88vtaVMQ+LUSRwp0OB8MVEJX8SsCarN1AKB/Ou6JqyNV2RBgZuf
QtG76eHOgDHfYRD5VVdUaiuL+tFZqr0tgRDIIa4vBkD6IdG0pHA3NzzW9pI1qELNKMKTJiZ5yYZc
fY8SPCuvGxlrc0EsCfTtfsDXWUNWxIva7ZS07VVbl0bWC1WU0AkDmD0/FnENoW6KEFsfwQTApea6
n29dd7Xq4J7eTulRKrBjVow0WLhZYOTm8vc/v7UDbvZn7MkI7jMIPcNJGcZeRCKb5mgAcdgiKCBB
ebmRz6M2jazzUE0il/noJ68ZYH1wmzkSF48oE00nJNRPk7xSn4HaupyKIYKBCAKkCSfOMQu8+os2
+TUerqFLbfUtUsGGJa6n5BUXxwcR+cfmnOogsTglWfm9r7RYWLMzk2Lrb+mMB2Ebx2BaFk66pYGe
1u/ux1Ap1NvLUzLXxPm1+OHMCVXbuGkTjCfa1XcybH50uB5iKYQLZ87Mpg7P7X74vtRQiMogL3jy
qY6aFbxkiLj1KJhDCx34/FlLbd9A4khfCEX7k5S1s8ti/pWPvdlpgzRUudyPuXGyNrichgb2llKd
JJXNykzdDwoy0AM8Q7yn62bC2uFnehnIkqiK+61E4js1ufgRVKM3fa8nx0sXoAVzZ59tGlh5RtcD
bbF4QQBa06RBJt3Job8rnK+w8UlWBYBfXzSNfpYi/hKn3Y/L3ZtbCNbeb5IUoN6ulsdG102zkioA
oTgCQ24pMft5JZjaclvQ1YwUUVy8Fj5k3DJn+KYB+dPB9Ltx6a9GJ8XqzAO5qje2+BYXjuyjLCtf
YKV1ZJirbRQPZGFJz6w1W2ERN0ohU6PBzhD1V6jglnB4SZ9Kjsm57tdbm77iICi6hS9elSqaQ5Zr
b4Na/RK8Y+7nn//+YcurVtSx2zXDqYtxejccuFWT9+kelL3gyuG3DnMf2MGxwNS+wgMFV8xz3uXe
DCN7vW58rM0eDl3kluXYn1jF6jciAL5ZgQGrlmBdM3vB1iSDoggksIdBvML7ezwaWfEVfN7im8u/
fiYi2npkfucNQwnLNUi+NB39SlHsK+9cyvgb7KQStsP/SpeSfXNtWbtaxJAFTj0zvTIg5zc0TWE5
5vZyA+kKeI15yXWpAGpjH5WDujXxfY3bG/ldnW0XPdD+F86omQVrYxyh2R4UYcH0aayS8cYZBvhI
AJX6FvtXVjCoDXLU8IszoyOn1yacDBhDPj3imHp2zZXqatRWIoODX0LyMBhfmNLQ3sky6pqbwq+j
7z2ye3ThYT9Dtae2DJkAQZV0tTKvxveAqlVQ9oAt4NgpvsoMremuALM029fOKEc4MxVI+lVjnsHb
zKkrfQM+OXjJMDgPk+3l1T6zl2yIJHP9xEVuWZ1wCRNrmYMhC8/FpTLczKFiy5TxGLq5qAvwF+pV
KKiI4ABXB3+l+fRb1zwE4f4laaS3EJfnFqJ1BegCaOmWhYO+mCm6aXoCtwjFe/Zajwov5csDNtcl
66bP1ThAjBFdQkIzX2d5/SDl4/sNtsvScm1QYsS7Fxmqy83N9cmKELytSw66envizlhupQGwIFOw
KvT0pBbeRjNByIZL8sID8Fn04phFgd5mbvIPadECiSMXzl15uTBwMyvNhkyGnqNGfwRPjhYBWXUd
KNz1+XC7PE5zXz+/mT6cml2mJlCak/GAoB2sqzTLHwIO39HLX58bovPfP3zdRGUzNKgznjpUGvad
I+MVTXi/rtyRPiYc3LvL7cz14rwKPrbTjEBfFnDQywbQc6umIJvBW5yBuV6cW/3wdYIUgUIe1zmQ
sBRnBZgn1pTJXhinWv0fWKQzO8SWNGscDssnlF0OegDBt5r0zo/ZDUMwXZ+DNhRpfgA1s5BUnNkf
nrXnw5IqQG4NTusOFrR4Lp3LF+fUUz0tqdzOPLttL7HKSejguYk66ThF4tnnP+MqyrdjLr01clDZ
KiZQJL68AOamyNruxvSm93PkETJf6taFv6eLIhUtBr+FCgMk1WowPyjqKg+X25tZcDZy0SjlhBUy
FyfovHp7Vav8rZdQDL/u6+cV8mHBSZE6A8rroN2ceThdCtHNqp5+X/74zFDZaMVual0IfnGkXOKy
XfOiD+AFgHhyvuxH0PvaXm5mZoHZsD8+9TH8O1BjKKbBuW2KcMOqEhVBF0Dcyy3MdcTa9ACOOzQ3
3AUhHuBIAzTp+v0lyWALdIzHZol3Onf5sIXLDMxuy6gvzcGEwT8SgwUt7U7t9PQiwf0HQm2PKj+9
oaUHvo/j3zmQuIAA4pWXUGo9C5qshLOLoQR0thwVS9nsWuHmC9P0ea2IUisOgOzXphNMcA6iqfZh
zthGRyg6dl60MrEAPsHl35G/3C2/yOdSATZS0EQNR5MMwyncPar0X0LfPcm+u83i4C7sQJxjg3f0
1fAIFYwlkO7cYrEChIJI7lBDGeBgUtBciwHpY4i3Occ+KhR0TmS4kOiYWfY2gs5E2oeIPCEnVUXR
yp/0hp7HEvK8m6tWvY2ay8Ix1C5wkydO4ciL9qY1gLtsF4nyP5Q3lgCpM8H7L9xcjCNHiOn/h6A+
vMuk77+QHHc1YH1unNFzvl/u0UwstbFz2UBL6rWKnJBc9u7CEF48NWhlC1HiHR75d/WJ2sg5eHr0
4DK10QuUjeAtulF9NtSbFIz1lXTzsvmnUTjfb4BgE9U31fZ+88SB+zSQ4zEqJ/mtR+AazLZQ5fSc
ZxaNxL9noaGFXgnYBZDfAx5xJfSKUxa27TruqBjoqk1klRBIkXgFvfImaENpDEoqeVITfjCqMv9J
KLTBLgS8rwWg9szStRE0AHcEgkDy9EQ9WT/B5+OhgG78LktMfnPVTNuSD9LLfJyXEoqGzjD+aOAV
SwFeRMLj8ufnOmA/MSboVVW5V58My8SRtHipA8gl76IJot+Xm5hbq+e/fziZIZLjpTkwpadwKkex
yiB4JcEr1uVCOJ77vhXr4RhDx7Gs6amoA7hn+xpmoy9wJq7EQsVoZozez7gPHVCll6Qu5xD8c/Mn
cday1enwOPZjvrk8QnMNWJMg6pBMXtryAwjzZAcFL7ouQiVWEeuvzCPaABBkGhiS1WQ6dT2F1B3T
zvcSNqNL5Y+ZObDxH03scKncEvBvnoyQqiHsN8xu6MIemDlwbfQHS0Gtp2EWnLosOJ71JXCig5nY
AggHjTEHLgEvHoJKryAxcNWM2Ly3bIzH/4nTFgH473RSz4pEyUPstIvg/5nT1SaTcOY00G2DfgWM
g1SxD1M65ciFQ/NpwygsZu9JncpDDQk0YC3JVLKbFAphzj20ZcJ//F449UvlGNjVN1w36iu8ckr9
TaL81HzxCj15V2Y6bLCjmYAK1b3P7z0Crf63qTUh5OYrB6pv/9UT7dl1FDRKrOtGqKOphW1S879r
QKOqIwyt/Jv/QyT6fJ+5NlWBjYOs24o28GUwrxy5yV0mjbevwdZ/uWbduDaiR7KhBlnTrU8hx7o5
y1pmkugtZFaXaK1zfbCSDxntfQ+Z1eqEZDHdFqBP3fl4aK9TgF0XMoefr0zXRuzAGLTwcxgWnsQQ
1+vK4MMFrMdXvhs+JxXJXi+P1ecxw7UxOvCSFFBj6NwT50bcMjXiWMgz2S9MxVwvzs1+iNqQpAsh
MGXoyY9atmVRata+UGQXsZJsSpR/N5e78fmtz7WROhIM/hDGZHhSeaCwahhSbxQKdhAwKqZ/h742
t/2wGAnnZt96ejQ+AOK1F2P2yym/BUPJu5UMJ8UAx4GFy9/ctFiHUZZ5RGVggZ40BPnAQxqdCJWC
qOsWpv3zlI0bW9vcAF0P27McUvolfKOLTEXfIXT5T9gH4S5uqrP1bnhIHIiCXp6fmf7YKi2Gi8CT
rsENZzLyDt44eMtEqK68Xfd5K+9QGAW8FLzIT1UoT3j2FvCYWCrEzixhm7Mhs77jZsBLDzS6bEcy
kgJOMvhPeFizbQRg7VJaYGZZ2V7nekxjUXbCPTVsyKsNBFvzaNu10mWrkZ99Di6P1Vx/zs1/2JJ+
7OQ4xyU9GaKgmwRbnyZqu33XE38XDFOw4GgxN+Pnv39shsT5CECle6p4oX5rMXqQoiVyyUl2brCs
+2YXwFq68qD9blI8YVRchP/2Eea9zsJu4VkxE1Nsu3FfRaTSYMmdWIDbDch9K3neEOcXcXT+L5Be
lvjEc72xtjuPNCyXIJSHtYtXPTungQNMzDRxsXB7m5sOa8P7ftnWBEWudzMhlih+8gz+dXlJzXzc
xgf6RZGqsYDXjpBea7YkKcTPNG6S4rroYQMB4aEa5U2LydbUHR4J+FnfYd62lEmaGXzbxNyfuNeV
TuGdJNfung+u9L7CqTKONk7tyWF/3Ridt+OH/VBA3diYII4PMiHpjyxvQQzIWdMuVPhnFqvtMU50
j/UD9PQJevjitnFduIqYSkQ74MFTuvHw4LhJB3hv7q7rjrW9i7Kc2hC3HYg6leQbFy0g0bDFpks1
qrklZe1vOHb5ReNR3EuSvrgnuh3THSR1/CVcz0wUtG3GKQC6JKe1978yAgRcXhgb9ev5BTNBdPu6
S5yNEqx6riE6nXgniBsCQwDf15EeeJC6v2IB+m2Qpbl+uW5CrA2uDTvr8Pfpmyg5nMKcKl3zKFkq
U8zsERsgSB2jI1lViObS7/7tQAD7ZcAm2yZ51m4vd2BmBdsoQd9pkA7kXXlqoKhcH4u+8tSWRxBL
/CWhz1hCslEmYPaM3TR4S0nJmWVmIwaZN0zwryTuCayTalfUNO1WgcPY78t9mhs2a9PTNtSi0XC7
es95ZgzPqUHIG2hXN9ftQxsvCHKfqTLhyjfOkggAbVTEvbVKUmfJkHmuC9ZGV0PZcxBIcQr2MBvU
mSNuaO/Uq75p0oWzaWYv2lbdoBZBEjp3cfqhTKF1DLFuWKb7Ef9ew4zsuvhre3F2UEtLBqKnE+ih
ChJ0nuOhkFeVZolHMrd+rTOcKhqVsNKRb+83Ep123t35Su0XKLa6AYpVcAtb0u6bmxRrs1dV2OcO
garjuy2QgXPLe35b5f5V9W/XBgdCwD8BNY5itDwQ0M6pF+NquqtRDYNzGF+4is7sPhsVWCQZzMrB
Jj2xSJlbnoQTX+WViJegG3PfP0/VhzO34XAorbKzmUacxPdwtFbPfROyzeXNPfd1a3NXjst4q7L0
zYB0tc8kdCB30OKHMP913z9P/sdfXyVJDjF7xCaalupV1SwCqCUPe6G+XdfCuWcfWoDL8lBFuDm8
CSSUDg0s3Wvcakn13+XPz+xr27EUrht5RJN4OnneGG6nZvxXk36Euv6U7wNIKF+5iuifvejO5Ji2
zd2TKRoT7io/HNovo9MBbnW5H3MTbe3srnTTwnXq/g0eXOwYhrR9TP0rAT+u7VMq3XZCnjkA2boo
xq++j2wCHaFblff1wi1kJlrYYEDZFG7s49p5kqbmK9WxBz3B0TWKwiWZ3LkWrPc3HXJfUNWwQ1V3
9bZpyu8w2m63HltaqXMNWDsZniwMDFLevvEcdHNe0bUY0/JcDLvueLDhgDppORjHtXpD+jqXawgS
xAoGLiR+uLyG5jpw/vuHrWaUjFIoUrZvirr0BkmDO1ZW+R1sm39dbuA81H9XC10b16dZ2mhITaIB
JItu/YoGyb0e8iB5gcQL7ECKAITdVzZmTrlPWnJdIimKrc1HlaqjEq4Fj2HGQOVWvGphUsJCkgIn
Ay8/JQ8hAbaA3jodtIeOLtRfyiUyxucBJoqtjcmjvGSi1t1zGDn9Wg9pf2uiQmzdEHppNVXXFbci
O1sGa4Y+qAfWPmfdCLhRUsd3TlzThUzJTC/s3BgTYBqnjgzvAV93drgzvvAeR2zWngFztPx6eX3M
tWJtUa4kVPhbEt43HpLiPADpJqMd2ZI+uP0/gP4+X4bRX0msGlY99dQ1z3AKycUGxbqoOTLakK5Y
dS7x2m9+RkyxbTp4xo+rKcCZdtV5GTFri1EPxjxiTNpn6pbx77ADE3NT5pCduOoYiGyR4Q6dSIaU
srOdALvNKqRPphZSHZfn5/NDJrLVhHUEjJfsyuYZwgXiVncJLLeBE15YY5+HH+jq/hl+dAtXB9Kw
5Ik4AV6j8iwmJJ0y2JQxSxeO+7k2rN3Iynxw+k6mT6Gq+n9MDFc4eCO45jcyi4ItHPZzjVg3X4rS
S1Q61fio4RIUATffTtmuTStRb3IZ19HuqtmwM1phPZE6UmPyREs/uOd1ZsjKg3LEy+XPv2M4/o7W
kZ3RQp2liBMqxQl2mL23gpysa8htQ5seaVI95ml916Rh9wJXID7CScyt4AEMxE+ZA+FMUg+FIAb7
q3wPf6SpAkLc9fKIrOGxUVRfgMHuoUZ1+afObGg7O4bcJ7wUnU48veOCzt4x4TiUWz/WIVRdEOTb
Ktj2tAkW9sHnzyjcQayVGsa+o7GRn0xAu/uOAwwrS9iecxea4bBFKlZDfiXbDiadfzYWKlggjSm2
hYTwLduIXEHiD0WQ+jo8fBSdd/uHY78rgqSG4Ap5NB4MaMedgaByEm8hRQ37x1UywHGH7aBj2EgK
IUNOQ9C/E5pdp1QW2TRbpVLmp0a5j1wl+XhvtJiiDV6+nn9T5oHMF7BjM2eLnUwDRh0mz2VTPxMj
ne+FDAxUaqVm0aGClxxZldVolqLw3PqwogzNBOzbqsB/DHmMVeE75BZ+hj+qVNNHpofXvl+kk85o
ikV/8W/TqQ5hMBo9FlUBjBUZu65aE8/Pw26tVE6HYcMKQcwjVZX//zj7smY3cS7aX0SVmIR4xfax
fYbkDM7UL1Qn6Q8ECBAghPj1d5F7H06rD6au3xInhUDj1t5rGKpdnvplHRzRy0OxDxity+/CCcf+
zo+RGHd2zGN9dB96U75lsbuyHdp5OdqwvO2b2n0rIygIyGI2Bx13E1S26G2OlJGdl+MBjJwh3da8
QbzFOQPrsOxXNI5PHSKKjVLL2mdY4T26FYqUadG+cS/r96TFRttOUPgoXCff2FdWzldq7SusGwd/
9GLvTWFzf1FhUX8vnHoLdbj2AfZGIlOkXnVo3oAm4Qc+NfSQUkSiUFhlh+sb8dqZYTN3G0AaZkAb
ylfRw/Yw1YDzCh/CsOkiuIkszfIXCDXcpZHE6YBzfS9y/58/f1ApjnroGuxm7KUbJ/HKorezdg1Q
M26ax+YtVfDzYVp9F2EPSHYeREkc3jz9rMil4VXBpKTeGxFDe8ig7vdIpEP3o+yrm6BlkU3xTUOc
sjqMxBurJdmXEMAPTsDZZDkq+oZv4cvW+suKXJoqjmaduembZMbv99QsIMIezpdDUiJRrw5jLfPw
5fpkWZmPdv4uMLNsQlqnb3TQnwD47w6pg/NzqDc9N1b24f/k7mLUTKRS6RukzvmdqCJ1yOqBHCCn
8TpLuKvPkbmtMh7ZBF9IqU90LrP0jTnmb4mC3TGGlNWujslWDXBldwit3UGAgWsyFPrfUuMELuSz
xjzfxWUMB8TbBsTaIDLgKWiUYkAgH1zvBHw0EwNRvN0Mh9qNBbk25lasweKZiNirY6g+Sueuz6d0
z+queRi4O218xcoc/k9Gj43QPGJ9+AIp9Po76skMNti6UjyGnR+JW/IDqn9BvcXxWvsia+3TDjYI
IwTELk06TrhLYHuBGnC3czKwfq6PywqoP7LZv55wqtEUPr9ksmsvaSOn7sgVcYodeMGNk/gC+4yq
KvLI8ilCXDMuGr5j625hi9c+0toX0hFW4CMUMC8iCOCl1TbPrG/lCTLHl+ufuDK37fSf4A48aVyP
X1hXgmOmWH5f+PW4MSXWnr7cG95FuIHT4yCKg+k1KGj7WyrwgLGfwujztpe3IgMF4SqThty8Nr2Z
/mK8aQ9d0Oc3do217KHtOSuQcMUljUq4lg0zfIqTphnKjdm1MrY2+1fBqtXEJC4vOq7KapcBdA2T
YAEmU5J3LlSJb+ukZWzejQGb4QJbVTJ+JahC7CUEAU8xoMu3BWc2p5e6KWIxofxXBWLqT1X0/VGj
7NvAHDBrNm4Q3h/y+Ac34sBa68yvuKM5o6/GdfvisQl0XR85h0xpdRgzTIO/CuLKEiCNYKrOJQXa
Z6fS1IkVSLKR7x1SqA8WR+IEQbyHElZoEgapE3rmU04oLLtN2D5lkG5xPuNCG8fZAYT4QvOEzUYM
Z1dCeJIm0C7sD+B/8fwOhyYEGmGU7qSPi3Hhj9HtpuHE4FbzxfhwOn6En3OQ3iEbBMUxKXvZXiTK
Weyh1wUxHSQ7IKKfNH41yrMJNGl/IQFW1wdaOVBEBT4VwkcMumz+ncnK6QGh/PDLpJFIzxlsen8w
n/vugSxORXeUNDyCpcHcuI+M5ukLGOpsOjZtS9gDguToH2eAze9PNfO2/KaAZ4mPpKoDBIPgk0HD
SUVd/lPEQwCjSk0FDre+GJQ8CLf2ARSZlrtaDye3HR2mEsEJj5pfohNTey8dDxcqFkH6iQoZPvXo
8emtr4Xu5AF+x/jqjFdV8RkqzzNMkUfI0v6glddUx6b0hDceRDikg9n1KCiyu1IFXXtKc7Ok12GQ
5O08MWXmryaqx/CZ+nJ+oU0zx3eZkF1xzHzuTQcTh+F8V5a4WIKoXxXZieSRcPdB7PUefD6hCHZf
ohgHm5yE5MD/3c1xC3lTWuaYK0MxmSeNu1FwJ0a4XrSAi8lZCnhQeiSa915UVfSgCj8UR5b52XhX
iklMaieGKZRQJO2bMXicYHU+HeTcNH9H0zTSk1zEi5MaoBeaQIChGI55XcLh2TDDvpRuAYbCBD7K
/+D7PmNOYLy/Od3sOw+pGOf570ZFXJ3B+tDlpYfMp3rg2QgHQMYH823M1fwbBOcBNpzOpGCrnAN7
noA+4PzIQCEA0FGVMDmkrcOLg/GwkT2qwc3GPRwLKpLwKWzaPZWhF0MBCaIDxzzi00NAYqADOq8P
DrmJpvgRpXdu9n7Ke+gmwxYTxI2pb8t7HEqS7CbAv/WvFkLAwy7rO0zXzOiiPPqzw/tfDeHyd+wr
b+eIkIuT12aR+axdQEh3wdxFuPwUuC2etdFOuu9UjU8U7dJnXUxFl5ghE/Eu6JpxVwhK5bg3PjwE
gEGEDcUu7EekRAyQID96HzYYyayG6hlqc3X9PWvdgZzCupsCfCNYmglRy1ENPPFcJRl1dJw4PW4J
h6aFwcXekK79H1zN+6+sIvC3jnM+8z1S4MHvMtP4Ie3n/LWMeN0lLXTzvYc2dUuyC+AUz3d1adB8
JqFju6tz/P89Z0Hri8RnYX/faQ6WgBRMvJGJxyNeiNHyoauGujiMANaWZ0jQGnI3Ia37xKQz8xNK
fL7AGhPV/NiiHhN4Sama2P/exaE7JqWADOvjXBn55swuHNUx5et878eOKZIKsKVvsDIHh2cUDZuP
ca6G6NxqhZxCCvMLSGdnrWdgYDDi5X01u8GddOL+a8UXjFYqgX7Yg89Aemgl6kB9R2LYHb66yqu+
aRjOf4XqRh/DoYVrucsbGHdcjLs4L+gYRNKp6L1vketWMwIJeOE8OI5Ob6MgRoGV2klDJdoc9NfX
ICx7faCeE/v7stCtuoM0gbitbg8dlH+flqIEczQICv+1564Qe6/kfryjtXq76TC21RUCJHvzIB9i
mPiEelci5/MJvs7jxkG5ElHYogo9uHp93NX5G11crmAZGpyYgrzLNETFRtCyEtH5VsjV+8r1R13k
b2kHPCRZbtyt8W+M6X0r5CKR8rs5aPzXCT67bz746Mch9scaoKXhNq5YZFtBwQfeA9i19l/H0Gvb
I9aUG5Xi2RHzLG+LS30r5ILPEBRUq5m9+t6g76G3wx/1kN7m/xzZigolhdJ92U7s1cztuPf4S99j
lwNnYk70iLKgJsWhBo91jJm7cXv8mN6FgOnfq4L1rgdBfMXgdqNfwNQ9GgVWuOoDkmCLMztsLfsh
RF0119psdOLaZLYWPK/lYhDgRq8iLLmCvL4Gyr1hGc6Csa1vlI+KbGMo4hM6guQaYcHnXp+QiEf+
CYKTgtzdtOT/I6rAAPoZWBO9ZqKFbHXf+06zH0k//77t+fYdK0wLWpoKvmAR7PR2jMyjvsujRe7m
egMryRxbWiElDKULyAJe9BhWBw4h/7/gSNS89CjgHwXqenI/QmxnA6u8Muy2wgIN/bRJU4XWQtil
qBywOOWAsh9lm35zS898cJvwlqbf3YiUKWUcjb66sCz93Y9h0CaQ1+iPwSDGJJ8ns590Sz67NJtu
/ChrQ4BQY1fUnKuLyRvQ2w0WiRpg3ZgvzV4fpZXsi62noKvMBBWYzRdIq1QHNXRPgsnolHryqYKD
1G2L0hZW8PRCMxvZcIG2ErgIod/fu9P4acZy2WhhZauxdRRg4QShsEq5rx5OGKACWLsj0iR8QW1o
Ag4VC9QLM/VxUVS83nVrTVpnflPVtWol/39NwtD578UgOBuwq/5pMVjUi4XbJfAS33JhWUb+gzlo
KypkYVWnXTyhiAu2DUQjSs77gwDpfovvu7KObEUF4/WArFfFeAGdfzawpQ6n7H6euEeODqpWtxkr
QnL/32tJuCV0XVg9XGCCnX2VkKT5YWbm3NdzHW8Umde6ygoKXNyTqAO17ZdY+3P2yZsRvO/g94CM
//XxX9kP/qOlULcTBR1pvpAB8bcj8yPtxLgvdfzVr+lj3UZ6P7SVs3Eg/HEV+Gjslw99t/8Q3Xdz
r0J56Y3u9CuDPxWCQQhXE3MW2dzTPUyQSPQGSPDA/mYMCq+fS4iG8C7JohqMryjoA2eDnrOyu/8x
DXv3MkoAdsNThRJKPvtnMfZPAa62cHhw+UPFomdErBvLbK2brSBCIhvgFoPwkEbv2c7L5GMGgOne
C71/QEvYIeP11JHxthqH7ejQTEU3VSiDXRgp0xc1SHAY49g8OdoLN2L5tRVmbRtsmjw3ggL5pVe8
+ERUD3gAcUtzRqDUbGlCrqWgbd4+HxGqRsyQyxzJrzMDCBq+bM6TV0uN639wCeI0GSZM17gAPW8o
tkyGV84Tm9GvJM71RiCbX3bePCWAPJbzngbURfEaNAK5c0qAaZ9vWoE2mV/CWy6do4q8NZMAOdf1
FvUXF73pABjmoVjp6PB1IvEWHH9lx7eZ/UwgsRAgEfdG4J6UlIWzow4e/qdGCfeRepey4ZB72iTz
MkWvf+SaD5/N0+8hT9V3dTxdUPcva7JDpg0mGQmvQ7gEJPGgcD9Ps4H48R6VBnd+BNeoyX4gK+Y5
DxV4D/m4L1JZmOhgqM/4C6sZYr3rb/cHhPfBrmTrsIBXOIsS/kKvCiyU/sJ86lRPuo/z6GnuQ2Qa
kP0Q7l/IxcpI7HXLxzn9uxw7vMj9WICLcyoB+KSwsinqrE4iFyZMOxqK5m8Q5bj+xtsYnhK7WsuS
/+ppV0MaMVRxBgQTfCCQ9LiHI+FSqq5kWDpnDuN1Rfa0azmybWlJkDjJhtxpwHIn2RhU+6CrzPhl
mmFhiG5LZ3mBZ3jV7xuimiqBQL2DBSld6Uy/S6cKHECSQtwc4EQDJYf4LQtDhioucGFOtlc163iD
Wqto/DNutZ4EHJ2lLVbdYFoYRs9e0CXwrY/Im2cwUgcFxLGJTnBcz727Er5Abn8oC0JhMZWmOaRz
9qKgnn7xomiCPQEJg6D/IlyWoYKYNsBiXWjQDPwCVwHf+QYnnawod6LOJlonSlbeoJKCjGH7Avyn
DuMdcwboR01RWdHvHHxczhIhy5yenGjIS3qixkFFcs9HeIbiTVMHTnpIT8XIh3Zg43RmD81tkX1G
Ujfzgr1mmfD2ZR8MobhzKfHlEWe512c7H3bM9bkphmnsE1jWT9FnL41bNwBygemOHvJxIuk/12fd
2i7j//sopKQNdAQBwjeI29wZgm3sj1yIG6i31odMz/VWViIIW6GHCGoKz+XRGwkJ0vaBVw3iiFph
GW8s7bXPsO6qcuxCPhGDlAUwcPOpMk773AgjHqGBW0ynAtLHG7HK2qdYh05pTF3qGnCEYEJG+5CV
kXTux9Yf6UYDH8UDi4/cctq9iweIHglUaOAbkg7Fbx72xTHoZ2T0OmCJdlCLqmrkS4otXt/yVHvT
WVpbPvNda7ADdKAK2HtnPUFKE37p7l7BPequCDjf+KCPemxpwppiQjBYjenBPbPcCbJXiuRrfOSw
LSlumF1LA1ZcI+AKNOCqhQaowx/SGle6cIYc6P//3F2ebk8tGgY0r3h+po1pdkED3czYiTbO3Y/m
7fJwazZRkboVcAf0gYdz9tTXabtTGUSTYJdOH4cu35JEWRkDG4lGBgCCCmhXnnvqduSpobAZQua8
N19u6iQbhsYK2POCINPe6y5+SiXE9uJchvvbHm5dcRwI+U5kmoNz16czPLPkFFRJ3A3R39ef/6ES
I0bBRp8J1rpETRjioHUp3FRydydSQN3KgJ4hmPqFRzXMfKAttGscfglCQPgY8R9GsikA9lFovryB
teh7NXvF3MUGRzCDdV77WAIOhgrmgQIklsfPfhvccJlbWrIXfOFNVdxI/8yQL3zJYEwJkfDSQ43u
emeuzGhqrXZD83Ks/XB48Lqah0nfBQu20qSODMLEwVVLjYdCx7PYUsxYm9rW6je9nAuII5t7jogm
QY3S20Ve+vX616w93Fr8FHgTHcA68UFB+aNE8JOEjadv21motfhNk3s1gPLhA6CP/4xMlUnZbHnZ
rry4DTFTtKzjznThGUU6VBxjOuz8+CbZS0wiG15GUijtyTnLzmoKO31vUhYfIrdpnyCVl8tzCP+b
m/rfxpaZvvVLQPHDMwQ8m5OZgL4+AcdG4uNtz19m8bvjz3VK6fppZbIkrN3xUw5huYTD1/N02+Ot
ZS1Il6WTA5gDqKJt98UfZtG8jI7vOlvpn7VxXn5/9wG0lWVJsjR8kCC8QoQojAnbFc1ywb/tE6z1
DGiJWyjhOycBx7sEEpE8GYv4920Pt9Zur+DqSN0Y5dI/+20aVOrOL8n/bnu6tXhhF4GkEZiPD6rV
n8qGF99zH/XZ2x5uLV5BIB6BKzJePdO83Kso6xN3rn/c9HQbFaZ9qJ4IPw7PGXLve1hjVbuK3ORN
huVrW0ToifVSCM85EQPuO8y2w/pvb+hukZNaHm+d17OsQ5cOHbpmLrv4rozgnjpDFO22GWmTQUnr
AFzscjy+a0hwmGbwu8Pq1lDJRoU1sapKGDs7JwMVlU9ZD0g2TGyj23YEmwhaTlCRBzgnK5I/mb45
axNwP0xyfdos+8oH0bwNBiMG4sMdgKsnmPI2wZ51viG4uhfyLhdbVNa1Nqw1y9kU9hpsgyxRbaG/
zzxC6pTVztOiTHb9M1Y2NRtq4MWldiREFTPI1YOxPPW1Tios3f31x699gbV0IXkFbYDcx+NRcnR3
6dw8MAV9wBh/uN7CMtM/GAcbZSB9HUWIiOmDEO5Rc8Q/DZSHG2Ry5wzS68Wwxbxea2iJJ99t/6U/
OCFDvuZEZPiwxIxsCVfH+sEd6v12GLQSntqgAwUVkzSIYnmfxfQRROY7RcO9btgJ5tvJNJFjXm0R
WlbG3kYgGJ/2xrRTfG6ghNskuLXkWeIAx3p3fWjWnm8dyUDcAAw4lPqBmUUxRWF5F/m8cZNYG46l
0XfD0RTTqAOA+h9kye56eukL+khLegla9tRNKGfd9g3WmWzC3FDYMfbHBr4OCVVVmtwcctlQA0h/
N0OoGaqxQhdxYnjvlIdhLs2v217eOpVN0MRZmPXhCVBB4MwagPDCJlffbnu6tbYzt8umhkXyvkEm
Puk1XBlR7t/o95XhtZEEYFRkc8brIUMGKz55pnzN0qpISBOeoz64H2KgGq9/xsoW5VnrWnUjaNhw
GgcosH2mOMFRDAOyJC+NPF9vYWUd2KACz4wQkO/r4SiH9tFA4QdkB3kL/gYRgI0hECWk+ICOi86y
j589FH/Os1Oqjc11rW+sFQwpJWDy25ycWYrYCKDJBSdc9wNvHn1ACdrbTmrbniEtIFNe5C06KAz/
Kcsw2+f44bYYxgYLACkfjOko01NQUqS3PUgdzycPosTpl9uG1zqlS2HSMaqG8MS5M7Jd4EQvIYMT
8P62x1uLuGmh6F55QXjKwF4okzb3xFPlbtp/rU1OaxUbEYYZBOy6e28GmS7zkHAJF6Dz9ZdfmUB2
6T9VFRcG+G6eyMX5V6AE0iQUwsoP7UCmLdWV5Qr5QQxg1//5IJEA8cbhSEKI3gZwVkzpIqFUMJbt
YS1ibrvl2AAASeJGz7Io76kDxVDNIbFa1jfOU9tEIVWiJmEKW7+yhCbfDlBdGn/xR+F4t3gsYauw
a/8MoNsSUogMePAYInyop72Ydtwyx16ZSH+4w+8OZN2nEAkdMlRnpjBPj4vr5HFKCd1K1q9NJesk
5hWmpuNzespCxHUg2xU7QBe+RvNNJPilf6yFzEU9trOrMI388Ttstfz9KOQWA33lQLOL9JLmcG7k
Bf0TPppo0f1VdJBmJ6vuZxzkc7RzDIT3NxbeH7GPj9aEta51jGwji1160lB2E4lUETK5C17fT7xY
5zU4sd38UrQtY4nJZBgMiS4CfXBaTPCjXzOjXyIAy/9XAzwv93jLvEtCAMZ+oIJNyk8p+Eg/MgRE
/s6LZ4kAyQBtwMUgmkPZQsDwVBRIA3icsvqVtD79CTYDre8CL3R+IIHCP6Ww4AJBGwV2lQRLEfAZ
eHXvB9VDNO5AQALIW+UUDBHQeEj/NM55kx1gzTqnLKG0piFNMtjSZ3tJB1ibJDioOtAoKiCxGyxO
J5L6hG8J8s9miFXpwyoT9I86gSwQ/u3ACtTfL8GsZHyhhCGXo4UEl0YEM+t3XgHQBiZYBw021XPk
e/ADII3cncdn2uX4Gfhp/3Uux6F4rsAIh0k9hBvVRbqjzz4FkDmF3B1V6QSpZ7CVf0CtI+L7rGzz
8eDBI9TfQft7+tnwUPyjay6/5UAV5fdaUF3ukSboqh0qm8Yko78IyApnVGo/sxzQOqgL0fJLFQ1N
ulOM5d6hIrnLdlEggmGDC7yyp9p1RAhMQE941tFJ0/iUDstM9eIQBd08je7CvpLObYc/sc63dISm
G7hh0aksHTdhTjQ/1BQG8TcdQLaMf1M1cHeFuM4JmVW66zuYBfCGpxDqGLzD9SY+vrFFto4/GSEB
0nE0EQQT7Ew9fei1GQi8BLGDNG14BqmI3qH0XZCf11tc2QptnEwKtUAnjSg9pSTnz+mU/07BVrqH
4cgGfGmtASsmbmSpOsJ6iksnHMZ6xJcw/8KXQCNE57fFNTYOJkhr2Lx1GvwhHj/DNW/YtxRWSNd7
aOUwskEvjRuZKGgqdSxDoCw0RVpMU/+2qNjGtqSBD7HDKaQnkFouOqJZkEQhQKE+uGFb95+1D1h+
f3eamsEZY8kiegIA5BvnC37EAQL9eu+sDa91lJZBk88IBNSRO7T6xkUAjJUpoh9hLMnG9vHx+0e2
9QSTaRVRxF//d1UHg/k7yPWX66+/9uzliH3XN8gHAx3pZyFP4KLl771gNEAXb7rFfdw70X8MJ8YA
fKY0y+6J1qVMAtp3300Kjd8YYN2N+bnWxvL7u0+QXus2GSQPEIpRAW5kkz79ud9KojaErtY6yZpA
4PUNBbAa7GR65FYpqjveZycb3Xxji1h7vjWHMqJyBdxMfOq75hcxkCeJNGBst42w9+/ugaI9Daee
4OIfu40GcAkwqXBfdtM0vNzWgnXqKAGFdg6sP2ivCIN1Hrw6dFMRZK1vrNiLpKC0DWJGzs4h0FCU
1M2jXVH29Ubhd2X22EJ5XtgFXegQvHyTOl+9JakNpuhX99bsdsSsAwCgsD4O4Px5/JM5UhlSqoDK
DMnNyf/ItpNQCsYIAAXqB6+tocoRZTJpPDRx0/ja8nsMKuPg7nj6AZpITypGVgdRxrC//vC1/rdW
byolOJS1qx9ERf9qpnbcmQzbp9+VANldb+Lj8Os/GnuMMYj/TE185kvvkBJzNG7SzyaD1ifsSA7X
W1mZqLbWHlVdDLGnIj4LXBcSKqNh53Q3uXyF8X+09pBAg8K026gj3FuzHc3w9Khqnq+/+toYWAu4
x5XfGVPKzsjd+UmqJE9ETd195Vdb5LO1Jqxl3IAkX+YtwOEJzwOpd4qi1FYcC6a8oLjrnGDcMvFY
GQcbQiDSPHK6ZmjPfUzoN7C5h/+NcO0pNubryuNtET9gRGWWC6wu8KE5KstT3zzWqGXcFGMDJP/v
3Zr7FYjn0jQQOAWSx+uh6Z4FiOeKqN2iLax9gXXk69ltJXQU2dkwoDJxiWoPsXeLLgjmqa20x+Jm
MCp38qcUxhRP5ZzGL20xb3karr26tVl4wLQFeVxhs1YDJHs9MPH3i//m9WWw9vTl93eBhNcgo4Mr
cXDOMl8dG59mJwi83xbE2XBC480CsgmxzxMI0v8TlPCsrdp63N/26tYhD/RuzPquD84KEcpT3zAq
k6HXt/a7tUGwySOs4X9e3vO/paSTO2g13OIDscwZa2+AxI+BuWDcIu3eoXsquNUY6PEdWqnM3U39
YwMJIeeNtIFfttic0QRsMKH4KJyv1x++srfZKEKE514XgnB29sL2Xo2F+7VkRh1HuuBfb2vCWrNZ
w72Skaw9Z8hh75HbiBOqIVo0VYh4rzexckraaEKdkTCUQ4B9063MThEo5UHyKf1rCLtwN+TCeb3e
zsoqszGDwosMdmbRnqE18awXd7PC3wx214bCWsJl4zRj5hXtuUGBLmkkrjRlA3ZmF2+6wq29vxWs
66GSZTQVGWTJC0Dul+IZTBhuu2nYhhKN6xtIyeXZfVk5NVgQzQn50604aO3NrVVMYwi2RJ6HdTbC
X5iVCnIp7sxvq5BGNi6QlIvaWYk1BqvHEbsc7B26Vm/MzpV3/w90jxdzzkuXYPEixfHHmGLwNi/x
a0+3lhfp/Qo+eApPb2okzqAHHx7bEYq0N015WwiONiIERN2HOCsJ3P9lQIe8jq7YIkGtLNzQOhSD
yKWMO051XlAbJcTrU4xu1rEn32W/b/uApd/enYyZyJD5q2V3FhMYh2zGDRUWG1usqiW2+W96PbIF
4GTVwEVDaP7E65rfybGnB5BDkS2I4SUArMCwB34vfBrZJhB0bby9f39PHxWQhZoDSD5VzS8o49aH
eIQ17/XOWhsPa5ml/qz0AFEaBNGQeN8xhQWc1dzcQyoJ2hS44VxvZ+0jrGMTzE7qzDMCXRXU4ISD
JgaWMaSrt3T5lsn/wbDYYD4WQt2g8gh/6qH4fw76aNlPn9Mgf1NN5ryOHAXBm77EBvZlM6wJiZY4
eoq5eGpgsPpldh3vNtxJZAP7Uuj9DDz1K0hhw2pDQcTpsQMv8Pq7r5w4NqxPp0Mr4qarzs0EHqwW
HX3mcdhfPK/ZouivDLQN7YO6kQ5aDu915vDPIFfKuxbGRnfX33/t4cvv75Z248zKp7VbnWF32Twq
uJzej9ltqKXIBvaZis7I5mt10gQJA6nCCxD0WzHvyrZhi7sJCDhxQuR4pMb/xov+XI7BQ+mqF0Hk
2YF5dFVu6RGuDbK9pAsfBcdKqZOBtN83CZBitZz8+Y+hqp1/rg/EWhvWck5ljx127BSwCfoubfPh
Ai/Q56jaPCdWRtpG97GsB1U7zMpzRiZ5ohWUWGQKysv11197unVxRRlvnAftjGc65D04jCw8jvVm
XLf2dOuAbjp4j4wwdDrzBumPYJQtZOKgCXzbuy87+fs1ENNJdqHh5yUFKPwKHl6bmMqP3py6kLD+
97MZTrIsCnnzBtyS+3fGge96jXCzGTfulR9Nm+X5Vr/DCglOCG0oX4KKIHSRYzsWn+KqEmkyR16w
ZeH90aG2NGMNgEDwOEEjKr/ouh93jHowqyhShAEMh86QDXx/fSg+WtRLO9ZQyGwqkROas0sq4b4C
IuvDIkkCf9x67y1skDICmVWgBni9uY8J3dR2qlbQpNKSiOmNpVBJIA1gu5AOWpTfm19ZgEqXhL/w
jxQmO2cY597Y6DJV3k03gcNozLmr30yEiuDCYKUQTFB+89hDxHFHIGrQsuY+L7dKkGtfaV1ZkM2I
SNb1+g240fpPg6jlPv9h7EH/pUto5O4iyKKEDab+9Y5dm5ZWhAW4+NjVRcQvKYdfqMhScg/ZJ3g7
QlbxBijgMlXsTZkLtCE8/SbYUJy0CUGEkcQcrn/AWp9Z27FOTYWMCtNvhDe/mNJ/xgj7hLMjQ/VL
ImkZLioXUFHamPkrK8wuRPQcx5nUTFzYXBTnIPfZOW277FyFUGwoos12VlaYXY4gHVwNfKCL3mC5
4fzMalNCv4/3ifDUDMW60bvXOTnVPlbc9Z78KI7EONnFCQ/1rDqdg/rSaM/fGxjSgImPpxMZxLtu
qRTFatPpY2Xe2bWKpoBEUz+r6XPK5mpP8onckSD9UbHNTPba5ywtv1u9qScqxWDh/FkgEVz/zMjo
B8dYhimvE406Ww0hil4MZt/3jAW3hMhLJ9p7RjFOfcFZe9EusBc665qX2WCKXB+i5Sl2qL883dog
iHRRRBU5xLPyof3kpQW/q3qKNOv1x691mbUZQJ0coQzLJfwe5/FezxhyOYf1se+BcZ6QKIgBENpo
a+1TrF2hlKXjF1BjfEvDIf4qZjfudmMMYYWN2by2TK19wYx5Xfhj2VxSOkXkJDLW91liPNFVeQJZ
0qCtIcM8qWaDSrgyoe16g+Y16jHQ0LsgOQ2jECiQOD+5H5S/a6Kj1+vjs9JndtEh5SGP6wr+Wtof
C7JTUZ+FP3NYfkyX6w2sTIBo+f3dmlE0p0aptrpkC59KoHwIOVyoBS2qXYnfIDfn5pshxFqPLSP3
rjHWq9HpVBW/GjI4Oxxp8gjcvt7nObnl0oT1YosdlAERs1/71YXPir4IAQjiMUJhPT9e76+1AVl+
f/cJYEZSx21TeSnBGYd+8BBXB4ij6K172VoXWevdzJmuBMRkLz1o/O6+6VifJpIA13U31TTesh9b
G3Zr3WewhuwjGmYvTM7Vo2CgIKcE7BgVdvS+rZqvdR0EG0HVyrq09Q6Iw2FJ1On8xetzDUBxzvv0
PjRNlD2YMoydfT56LjvdNj7WJgBJXIh8NTR6FoEOn4JFitczrN9YLSujYxcr9MB7OudZcVERp0fC
kPFvJiAHedVs0WNXessuWTAkI2kbUH4xTsT2GlUuuaijBWHo7/wMKtM39RO11z2nMfFVml+CgHjm
ZChE5Z58BgLqxqivLBS7aBGUcROITvOLqsf+2E8wawyHm3iJWOZ2qUJRcHEFAtgL8Rhyzd6oQhji
6DA/dC0EbG/rI2utlzSVOhgm5w1xyigTNRdpm0DePTtcf/7aUFtrnRFPqgoJ4jcy0gpHbgDBEVjy
Nl6zk7r8eb2RlZVu1y2YhItQD/LDpQ+HIqoP/RxLdUf7saZyF0CP3Hz2S4eN/ygwRnR921lve+yA
6Too06XsNZONqneZB7hFSedNwvHaQrSWOeSvXVFok1/k/+HsWpob1bntL6IKBAgxtR0nduJ0Xt3t
0xOqH+eAEEK8hfj1d7m/SVodzC0mGThVEnrsLWnvtddqB2j1iUz5wRY6mjE9TuWYL5zwM3vYBizQ
SQfQUwJDtRxqP9uCUCvrNsbBA/762sy1b0UItC4bk0VT9KIk8z8B+AWMJdS36qW00gwvIbXZDsQA
innUw/tPfVvk3m0VJxFSHYg91E67MWUdxw+kD/Rw9kxt+q+Bywcf0GFEZcEdwYVJk7c8BsfOOoOy
sy1IwNJKFIX/SkbQCTBw9x89vLl362bzslfeHc0ihW5z2QX+a5BLFBxMwn0AVnjlmza0nAFKfAXK
lFP/FQ/1GIJbAmpopBLl+frHz2xoO9PCA9DTG68mr2xwpvZEHTxft5IDnL5jrfx5vZMZhxNap74q
plBBNtUH1XcAsuexch+gQXlqoqY8en618ggLrYs+TRErqeKBPfGihmRTGwjlfSU5CkzvIjEBm4mA
bVovoATnbMj2BL7TVpDr819FnsZnppAj30OzZ3K31+dspn0719JRUD1Ppk//S9KeJJ+ApQzP4MVm
SxCFufYtH2BkitrGvODQpMR5DzHFb5qhbuX6x8/sKju/knaNzEjlZ69mRCDG+AkkATjN/fam8+Kl
SN3cCC677Z3dsRSUZVoO/RsFt3O5T7Km+xY0XpWvAKLjrLeTLHRIGuL2XvzaTxN/4EnifaOA+96E
ahKfr8/T3BAuv78bgrowY3AWOw8tbesdx83oxvOWpJh/F3h+8Ib/K9fiKTBhOrn3JDy/zY/I5ODI
asOCi3+Qv43yU5oNgNRnuDGFu4R2bOumrIxv1DAN7mESU0NvowJvStCmIImfdHhHf6KqqZxd2jd4
FrK+7Q0ETnhdVeDyHCJxy5PaR6wqbUYQ4vusq3djR0PyDcIwzZKS9dysWe5EVPUosjxJX9qwHx/6
PqtRnLFEWDJzb7EpG2rW9K1w0hR3eLx6SEF3IKj+Ygbc9tqifPI6QCGvL/6ckVgepIVqSJy1cf+W
VuOkQfvqQ8O0Djzow3TKLHFEzPheO8fT96HvkSFJT9qU6f5CRw08JHLDXlnvJuL8s2ostl5EoFBo
VhVj+JSwvrkPYsjppp2vP420Wrq1zkyXTd1AOz6l0P8LnzTgPCd3iqBLU4POrFac76+PYm6uLI8S
sGSqqrQCf93FHNOhPwcpnj8186NN5i9yxs7sX1s3gg1QgcpD4jwbRqU5QGJH7nU2UL5w3ZnZwr7l
VWoagn81auu3wG/NgYN1DbxKdCvatL9vq2G/PrhqK0iYvCLa9cPujWY8QjK0KwOBe56v4SbDOs8X
TGVuxiyLb6PAITWkk1/agrv3lA3sLQuHJSqb3woNHzhK37o4AO0x+siIxM+GRBJC3w64Srs7RFed
eOOmQcEeCUEhOoSefCrvBTwj6sUHJ6vSrfaq8AtHhWkEuwouFYOlr1pwqJowDbaqKpBP3QHIztgN
MBkQI9qXI+fHtGCGvgmAaJDOYk7fgJBkVPdZlrUTKDCGIsY9uQtz/wSKVdetwFHSabXn0aXu18hY
ho8p6yAYdH3jz9iWXUjOiiatUbAhXhJSliCrgfBYt6XaB4d86UxmDU8cTlS7khyElgNSkhV/wQu9
EndtkHn61nGclXcmu4LcOAWSn9Due4GcagA2ZhSf0n3RuOFSlG/OQdguG4mYMByz9qWuxxCwlOKN
GuZ+UUH+NpXZ0iN2ZjX+Yuco0mxUjkmeXRkV5TFtRfotpaKKH5uqHRecxIxJ2cQcraimtuiy5iVR
kTjKyAm/l06/xBs0NwQrzAPGV9cdhQ9eEfCM71K8vsBbPBZ3TZrydRdkm5oDQrNI1Ab98JJSHj9S
3baPYdYsUXXO+FBb2QPoLJ/3dZq+6KwHw8IGIjyD/1WlE1ij+6lBuZcxXcb+GQOKepUFM5xbE8tx
a1wwdEwbgU5LSIwlZSHKTaFrp145Z/6f901NRpeaLIyfaV6k4VFA1Ath1673/r3uR2bs4y9RD6iM
6Uin8bNHs89IHDoPEPFKH73AB9lvpDJvyUQur5QPPLat7cFAMxI5k1O8UBYOh7pqIX0IrVtdZOme
+MU/QTfs8wb5hHXjsuze7YakMsBZQRObe8eag9/hNxlMOyJXnvm4G17vZ2YD2CwVYMqPpkITlPRj
8rKT6RAgf66EoWbdBrBJKlTQOo2PgvDngEHmZaMowIGbkvcrJ8qmqTChnjJZjwo6qjy704CNtTXi
1CDRQYl/1C4FmObmydrHkMilRHSBfOljl9yB6YE/OM0Sfm+ucfKnkUBNc6SDg1MklRcJAXBh7Gqk
Cu7WLbF117gEO1OnLbOXIEn4PfiMzUHF+du6xq19aqIQMMAsav4ToZK/epeN2a2nUO52s6p9uzRe
o5TR58hEvYE/CtqGIqYA2MW8xL3negcz54atFcF5aso4b9LPLdjsd6CZnjYucMaHqC/b/fUuZpbX
roynputysHd4z5TJ1ttgjipIJkj/67rmrTeE67i8Ch0n+1x7mj6oi9ZU3/srHYRdHC9wrzFFmTpv
jDTZLVON124mmizGt2ccuC3doKqmhPuc6pekNczbmiCvsq3ySc6/hBco4gaMakHzcn2q5hbbsmKT
QWDQ6SP2XDfQtcS59E2EPn+dXPN9XQeWJUM4si6x/clzH3n1oS5RtsIGN9gjJrJUhjNzENn8GpRn
WRyBruNF9wwyo5O4wX4aHxSr2G0dZe2mYWm8r/Qi98IMCsmm3BAyrPDGzv03IcbPdQFY2CaBZPlJ
aP84Vc5mCkYBhmRwNqLEBa++6zP58TBDG7NoSCM8FlYQwaEAtSS8uoeoxa8eeckNAokQmOjBGufh
BL7e3Ye3L5CPXwb/Li4mXMgWIddWPDIexsPBiMrZBxEGRgsDbWKd9M/+ujpdit4ug37XWzlxCC93
rTyX0hvODExdUONVcbEQR/zQptC8dRfmfdwUAAWLRzNBszj1oK+xxb6BKm0FiaZHL4Lw7YJ//ljj
B31Z3kciTAyZywgRDBT8bXXMuxsTuhALrsMNSB2/A61cQNnjQqspXrwm+3V9vT70qej2YuHvZlC3
Wd43dVicBwRo6pt06uPirnbKOlo42D7cf+jg0vG7DgSLDbCsboq4T6hv9PR2GRWh9Q8UXwVgoK0P
Xtn+WDcYyy0VKSDqOPnlmeRBu5c1oU9DQorbda1bPsnEDGJcpizOTQMcKUhI3ODWdd283V1v/0On
ipmy7xdDKQ2SafIcG/rUlVHxhFiQe3BBSrbQw+wms24ZrtND6SvOyrNEXcY2AwYXugb/5S7CWLyM
+algzaEt9C4Gi9X3SC5RxH6cVXQj+13s9SagYU/kGcnl/5pcHYPwLfHAVJY2KQI1wGBtE0fuvEgd
ZS5+VXoR4XfZZn89N9Cz5SF4lWBHh2lxzlCmeJOMUfbEPaEWtsSMg7AZLJlHdQL1EnnuWRThmpxC
FILVNWjCnC9VBlni6ztjbhCWb4A6Rxz0XlqemYyh7gkAzm3eI1C7rnXLBSQZ4NlGh/JMe6gXeCyO
bpX2lnI9M/Zvc1jy3BVgcaXy3GbJCcWuFTTC2S+Zpb/GOADVWyE3RYiw9vWxzO1wm9XSgabi1EDN
8Qwl7l+qUz+RG2tw7AX/DgMA4TEqVpx0/DyNzj/adxduKx+e7NhklmeAqieE+UZs7y4NH2qh7nNf
OV+jsSp2k5vdNaqBGmsXd9sg9tyFA2NuT1imDLFIqHPHPigqvJE+C0H8/8bBW6oXm2ndDit6rqOU
D0m5c8ddCdY34E6qf3rhhdESqHyuB8swq8Qk0H0aYJg+iVEp3kNXCHw2IIG7vhPm2rfObpogHtsO
MPyqzEKyaS8hzOfW84ficL2DGXdtv/gT6DY0Lefy7ELT8HWKRvPZSBfrYcpqIVM9417sN3+bRE2V
ZaQ4dw3nfFsAwfTCqqL/nPEqcHZhQNjbusFcZvHdKU1R4kggK5meTGaAfQWVlHvUdPLzrVMgqLlg
nTO+wNaZlKmHYp+yl+eh52TjpOqhCBAn88LpK43rH4GXI4kafLs+pLkNYBklLcAUU1eFPCcUlRl1
2A9HEHIku3WtW4e1gBRWPw5ReKLlJa7USr3jhVy6Csx9u2Xcri6SiDt+euJOG+7aAazItVctpS9n
lsGOBSDuxpDeDdOT4MkvNiKEBM7IfY/88jaohuch0Z8v2YqFRZ/ZxHZgAJx/WafDujiDKizc4JLb
bUFAID/FRV1sxMhXwW2gwWcZfF9UdMrjUvyvHxck4rvCEy/Xl3vG2G3ePEOcxqv7XJxNqR99FtEd
BWjhU5+31dfrPcwsuR0fcIvIz1jc5mcTRcNTHRHxJQ8W2bDnvv/S6zv7rj3cIOJyys9thXrBQnhI
D6lmuJPS/3fd91t377xjOuJmFGcvJOwxb2k33qGaXa6hucVTz+bdrAM9hV2vslOeB76/r0ZF8+eh
q5xqX/btFD2vG4Zl162vxk50ODZYI0ANz0xVbyqvBRXruvYty27LdEjHMi/PQQB8Mxou3I2c9Bre
BoqXgfX8Vh6IaQpfJQcSgLWaDwC95JfX95qP/6s+UZRSyCCO87PMmEN3gP567AlQdrMko/exr/ir
MjHhJh0Zp+IsFfSQCrcje4/I6bEs9DNuImuEcy6zZN2n3brRVdPB1rQMg8+yiqPq38p4iThfn6e5
YVys8J21ccQ+sroU/EwB9t9ybKrdOJSXmu9CHwSpwlWVnBiIbdZuhWtHpvk5Get8i7LHcFs3ANVM
hQeW3FIGn68P6GPnhKKBPwdkin4ypcmTA0AI7DYFFdT3KCmzBZubmy7rpA6cwvfHwOdnEOn/Jwcn
dsBOELzkOIy2Hm5sS9xEc6OwbLsJSu2XhmL7Iopfb1XYlWIfJzofFoz743cA8PB/TtOkhcqlgPNA
aVSht9wf+qey0vWn3C2cbxV4kL5GXokSgMhQfePCxfxctT52vaERkywgpZid1Vj4/7SOm36JmlTs
1rVuXdWpJDRTpcDhAeG+B99zE29DOyUXTo6LVfz9RP+rprBKIFGPtSjOYTmqx9YIeUQmhG1VMiwJ
aM51YRl829Oqkv0UH4ipEvDhhd84BNc3YbgUeZrZwr/Zxt9ZvDfwwZAu4eeoNmcCVQiC6m3v62Ac
DqYKlX5ZtxKWvVPpxIMP+MoZMkt7gRDy7RAiDXW98blJsoxcFVU3OVGen5UW0a6EU9w3PX0ZB1SF
r+vBMnQXoiuahkN2ZllQ3NDOkF0yULGbIJlxc72LuYWwbJzpNgVvest/hxtAn80+QwCPpAhroEi1
K5tV0HGXMsvUU5mXxrRNfHCn5FdbZWY7jYswkhlHZdcJBql0uTMl2blG5OS5HTX4G0FVBcrU65M0
175l0GkHSUzmI+jrgYFvp1BrlW50IuLXdc3bN/HJh9RUGmZnWo3dpyIT7KwROkgXvn4mmkhtXkKJ
G04/mmY48dbwh97nvy6suyDFL7cuTaGo5DfZxlVl8RBImW8cV++qdl3AnNrlgl45eWlXFPwcxil9
SlxAybd1Rpwf6+bOsnASQI+3SxFkDkVXxbfl1DfdQ0UJaDbXdeD/eUZRyF/HHFo7Z9NCdjWNG1Vv
u8kDn/719i+L/IE3t5WQTWp6tI+7ldSh+FzivfHQmfIF6tvyUUtZfI7j4Nf1rua2sWXrvcyC3J8y
AQx/GZdbDmF1fRP3KKq93v5MMJHaZIaS+okDjA3yCb36UiXppzGjTyPKOnYRd81GKqiO8erBM6Ag
XL3D7JJB3w89H3pqOEvysDg4Xl29NUPYFwsLNOMh7XJBCbZuagCFO7tuEx+Rys23hA5qq1ip9y5n
S1zVM8fJX/WCKtZ+EISQusjrI08vTyjKpk+xCQuyMJSZvWZXDI5DrTJn0OgCtdqge5P3mZE+3ZDO
gRegXgsZXu6vi1j+VUHoJ3yKhqTLzn1dBnJfOMobD6yR4VKk5OO4DLV1kQm0Tvxajc0DBJ8hOTQU
gPlE0b0OXtN0opsg5/192dXBwlE5N3uWJ+BMZ2ka46jsnNHZOrI7gTuvOrEG8uKKlE858lELgcw5
l23XFE6dI+K61PIc9UpDk5N8j+P+OSPyLVQJgURJ+aVunXIDF/NkItBWVM46J2HXFaZl0AmW+tmZ
VEH7qADWThBwNP1C83OTaN0DAuOD+qLAwIIORxAObbmhoAvbOeP03VAlNr2XyN11fzTj7+ziQsQO
mtD1annOJ/UwgmlvhxjF0m6Ya9y6EyDDHWiWD8gC1eqftoVQYFWC3fz6l8/sbLuqsJYoI3NCE59U
npwSMdxwhWIMNfj3F3KmKKUPRbfEyDO31+yaQSQywxQ0evVRG3oIBj3+5q/sZa0BzMYeuzDkTFH2
yesh55Uz8/2Sdrw+zrlJvPjCd88AVwZp4semOAsSgy9WAUM+biC1oxdMduaBaZcUAj4+FnmVIDqF
PCp3qyPhzwSyqrrsz33Up5taBZuxBxvYuvFYLiJKEhaBx+h//XnjxHYuIqELm2LueLWLCwmikLmR
fXEuuuahxGHqlpChCSC+XDmCbbvQ+1QFgu8vBEqNDwKn64OaOQDtYsOeT60LYtkLJQ9uPRyyPYFA
oBVAR73p/KJZmLuZ8y+0PEMbtqUced48MkQwntqmEeRTzgHK3zi0CdaoBCGUZRcbgltuyEWt4pOW
sC7UT2/+H2w/MzNlcznWZdL5jqPYgdfFwHZUD+ldGrD2hg+4zZHOjZ+uL8mM3dhVhxANAPlTzZNT
jZKKE9VKv+Qx5wtWM9f6ZXjvrFI6UTBkHWAhTQGuywayluO+88PR7K5//cxK2+WGOlKeq/nIDrrO
vgUDGBeIgZI1bvBLr825Hi4jezeCZELRVDQUycmF+tewrXOGWw4fxuGpVN4apfjLVrKMHaRc1C+J
UyDMk3jTFjo18lRf7jzrDMLmeFSVqPqB1Ax8zpDucZm3a+PhM/AGS9yzc7NkvQcC0Xt9YZLoIBKI
G6EK8BSUUXz3/3iYzxmEZdNpMg4+IrvRSXQR/MdI38xYpwcWJv9A8P779e0004kNoVNRWSYZ6iOQ
ZxrzDTJMkLnW1RkVMf6NFy/6pxmrsLFzKHNibGq9/lGa7odMWHkbLfOEzY3hcl16t2HdrPICHYbR
wR3K/MylV3ydYl2/Qnl8KDeTEfVSwfLcKWID51xweuTViDy845jnRtTtc5vo5JOogECOOjCHC+SW
X5vB5KdEil+cNufr6zQ3gZdt+G6MAVAf/aiq4VG1UEZwO2ReNpFTQUt1XfuW0SNUBqkf0tBTAL5G
BC1b8DCAu32/rnXL2tXEeDsNSfsDj5lObFzSFf/wYiXuitoSzqCkIG2qzfD4myOurYH1G2lRr/x4
y9L71q+1W9DhsQVV/7b3CtQrQo1gWFjZmUv972rDdyvLWiOniab68Tc0GFe5Zqt64AhbHh7wTso2
6127DY3jfhaYcijbR1Lmv5gR6Z43kIWf1DrYvAs2zz/3qYkhtghcoX4EAusOFWn8CFJrZxVEltoI
uBRvElny0T2ZaeA7l0HMHkS+5iYZelR1LcbXZ2zNLhmTWaKMIFPzSOo4+QqZyIzvIg8SHLfXrWHm
6LCLxjSqhoOsD7xTUrP2hwsuK5QJafk6QO564fibe5fYSDha0FwMKvVOLQNryvBJFKBXuPd4hXML
3P2gvwCRSo88wp0O4JP9PdBFYOfeMNcZGD8GsWgLunHi0F9avJlZtaEZqi3bOGW+ewoc/bkfcP8t
xsWq77nG7SOgyTuAFFl3gl4iAFgM9T7OJiJOfLduySwHlkwj6xzTeCfC2BNDAd62z5r4tUE94cJB
PDMCG9anPNPkFHU5J7f0up2MffWUhf1Srfdc65YPK1I/lm2D6CXXpD6kOkmALS+XHldzrVs3lR7a
mo0apHnU1ejcF0SrbRghLnF97mdat+GBgRgNaCu5OAfgUrlpWe0fnEvIYF3rlsOqG1c5siroj1HI
cZtPfnSH0rRg4dvnLgx2rbGH/EGSDBLIQER0XRK+9Gkbfwk7yjYkBQ91WcQnaeJ87xpowEx6/LFu
WJe70rtTpaUm4ZJybNiycV4EVHI/Ge19vd74jAOzoYIo/+GuMHCQPB/L86XCJE2gGNtTsUTRPtfD
ZS+8+3wduHBeI6WHng6vbozqKF6B1woC40tOeCa6YcMDi6D2ywLsUd8z4AT3OWod+OjdN2JC+g7n
8RYR0V9OVNyjqn7lkpA/xwT1eKQlooqcAIs37CYJFU3vM1KjXOr6sszcg3+fBe8mjU8ejz2Q0Zx+
P0m4pm9BOzVn4qe/psEsCX/OLY1l7Bp5NiQ/cpwsRWVe0z7Rby4ScN2mgUSSWji/ZjqxUYOEOngx
eJ17AjkumCIu7zcuwKVdJN6wEAaY2QA2ym7gGnQnvhbntGFkM/oF6CVz/itR7Q+TQRYjdRy5mdzw
3qG5XDmsy3DfrVAdO6ILOVZIodpi93tYQVMGNyDe8RYuFzPe8q/SvCQEf4TXuycaBNlLTYlzAk3q
Euhkbl2scxB1VTUkDZLuBFMPfnEWxk91RsFqMWYgab2+jedGYNkJZABA+NVhBHVUQmWbtidFVb1b
17h1EEptRtUD/njisSTfaKuj4b40TJmF6Z+xQbvuDuQYcexkPj2Q6CLyFyM66jq1c1/GU3/reIvc
2B9P0l+VdqpFSQbtKhdplKF4UG2rniPwLC0lu+aat05FJgNZ+dqlh6SGbg9JAdktu7FdMIO51u3b
WlqUQxiXaB0EgCdT+84JYfnwdc0Shxbg7nobH+/z0Kb3B/V46EcgUT3guR9sRADRvT7x0m2hkX29
3sXM1SC08XSoTszNmIz8h3bKn3zM1Ab69dUbucSoyhp1eb4TNxuwWJndkHjhvZ/hz/W+P96loQ2x
Y0OfT9J3woPs/K+pHj//DiTiKfXfGEpnf72TuVW27DiFPH0fRRk9tEGaghNtUj/jjGQv61q3DLku
XVlm00T+5+eQxnNOAQ7uhcX5+HAIbXAdGU3h9NoEBzbSg3Cm/1xP/nSZdvc1Cso6ph5yUHzd+fjP
quH8BaqrYg/JYzc8JDRXd8guk0dgWeSCOtzMdrap+9mopJtPLv8higHIfhTiO90mL33xNg1yEeo/
s+A2Xz+fCEd1RcZ/UE7bz0hEkZ8FcIirnmChTdCfgBvU504UHhRL9A4RRXcTFAHdxm2yhNz7eAC+
7bxbFwryPimD+1oCrqILoPpRgPvPmhUmNloa2S2eiCAP7qHu+MIbMhwacE8f1jVu+eu+bWgn27j6
WWsHGceABbK8zSRkcxfM7dLQ30gbYsu4BBMLkJJDXHPDnZQ/XbTSW+5CC3kQLwqVYSj/nzhCktXK
hxk0Wv68K/WAIU2NEd6/oZeQfUPy8K4AknbBwD9eamI7eN+bShSnUvKvaXvE3uJUgMRq6qtGLGzX
uQ4uv7+76qkcKCEjCfnZQ7YYKBGmonYDmoFgYQAfmzRIBv9sv6/ayrhV5f0M4QU3gPw6u8bx/F2o
9bqiMxKTP7vQpVu6qmPez066qtnFVUTCbeU07ZE4fElG/Xfs8aOdZTnySIWDj1eem29GMTTQ7+lV
ldxg9WuFcHpMPSAEBpkX3lfjk1GHN5wR5ea3pByG5shqEE26d0ZiR26DstH/yjFQYpciaTJ9Jt7g
+Pdg3u28w6QGKCiRwKAK+FCDhA3NS0NLQAXbHKVbGvXBCFpOm2lqmvS+h4oPhSIDqlNDdRuSpDHD
vmVBQfe6rbSz95yc+gub5ePzGJzgf840oPQNeKMSco9cGD0a3oUbEClkRzCG3Tg1akqve4m5bqw9
06FgnpaV0/0bVjUIPKGoo+ONmQTEG7Zdrlj8FBBZfbne2YwBMGv3iIxxXkWufw95Qc/cCkQU+baS
IM07Xe/Au7T0wc5h1s4BR1UPfzO1OZBLWon6xtV5DSdkZO0zf+f7U0zPfcO1w+9EXPQj2SOskKXB
gYZdQ/t7Rl1N+c4fiyyHuoTKONtf/7a5wVuPZDL2WZIUKjy0E31BYjvdhrJao5hGUSp5ubS8cy0R
D32N3BYCYq350YfwK4W7EoVBbEmPFoTbeG658lgXAOvhcRFsIL20sGQz02LLebgAeztBBSCznpAr
S7yA7cYR4g6rJt2G6prCbQpGKb1Hjizd6Q45Oa2Dl+uNz/hbG4orgh76FmBxO7K8ekpGKIKA6u2u
AW3Vyq+3fIAjvSAptEf+bdNhIA+m5CE5xDQapiXeuBnzty+1OsFGZ0LTexeWCYSfs+VV/wpx3K+l
tySFPjNN9j2WQlFL1W1N740KLoKvYPbSaQ12qUU+3Jk9ZN9leT0ZPobwlbKI++B72wVQ/EaJf1Qu
rPRcB9brlIYXEj/adT8l2I/VDZdlae6GUY+raoWJfZEVchgwTZTcQ24q23CtDWpHF8se5r7+sjDv
nEMe9b1OmFHniQ+fh84Dvw9bRDPNrK6tRR9MKh7CtmcHUnc/UgnQDEuCl1ACN7XOyqxDg/jSc4Kg
oYc6gD654vosJG7hy7m9uRFYZ4aSZTyWBSmONGvTG9cTb71U4bbNgoWn9cz82zDu1ONZ17lpcTTa
8XZug7IyGdfr/KeN1oa+FpEG8IMjmA3ptqbueNfpqL9ZNfk2WJt30NlTIif/KtQ74FIUPiG+53xp
tJcvfP/M7NswbQoxVDWB7+rYjl321kYAGG0ad4CceBPotZ1c3N87CyC9iCUgZKgfhPbZhuFGtUmr
EXZQq6Uw6Mwi2/outErivooCcdQxGKBbk7hbsKCve8vZyGygOEfP06OCTjzyXYGkdNvq8fu6Nbau
gMbVk9NKkx57guI0loJxNRiacTOWi+I3c5Nj2bBiXVnTQMDELoyoSGz+V1Uh2637fst+iR+WNXcU
rsYMYAykzYFXklG3hfzYf+t6sK5uSM44Ey1zXIAG9YV49I3Q3mw8fzHwN2MENrLa1LWTI75dH02O
3IbLoaNIBSjgcoWden0MM0tgi97LNohyDvDuEWqaZIvcv9j2CdDI61q3DkhOa+COTMSPLqmefs/+
eGFVXde4Zb2yZsE4uGFxvFQd0mDSWy+rl6Q/5qb+8vs719BnU9W7ppTHPuBI9yAZs0lyAR4iBzUp
677/siTvumC6bj2Nmppj2wC7I1GEUg2gv1vXuGW9cpISaq8DoNgxKKASHyxtE12SX5mbHPLnl7eJ
cESRYnJ0nzc4e3G6pzJ88C8O6Prnz/VgGW8b5zpK607C/Q/nVEPC7XI0ju7i5WeuA8t2L1CqELwr
2ZFleHYR+uYGOtl1SZTfXB/BjGHZCOhUETD/a1UdwZDV7nhUhbumGD9fb3zm620ENMObKEKxIabH
wC0zlqLOswVIfagXGYrnvt8yXcrrRioHRc+Cqds+LcNdka69P9iK9mnCBu0wLC/J+x8UEJ8tsmuf
m8vpeH2C5r7+MnHvbCuNy37qsro+0lIhMyhRcNtIys7XW5+bfstyIWUL4eTOyY79yPbk4nSEW97m
y9t/7vMt62Wsj6couaxvKWBTNSwM/qddZC2Za98yYJ2DcRyPVLSv1U9ghcm2MotxgbnZsWyXI7lf
Ok4HnnkznC9lE8Ifux1SCOnC1X/u6y3bJYXXhk5e4NwV9bHvAINs3CzaXV/bmcZtmHNPtAeEUpAf
A59MyO2jYmf4CgSyQ9YV7BEb4ZwMomz7Hq4ZEsnONqJR+jx2eF5f//6Z2bfJQVORglM5j+RRhlAn
pprtf9sXHgQv6zqwjl03VilBtro6UsiHbhQ20jGo2MkjaolT59LSB9G6v8g/Y28caw+AUBOP0L3V
Hdkykrf7GG666Jv2dt1ALjvgnY8AFRC4lcG8eNSK6Z0WHYrlhr3vDEtceBdX+dE4LCvmSipU6SJA
Ztr6oddEHN3LSWZcpG1zMUFsw1Mg/rs+mrl9a5m0yqHeQSOGZUmH19oDPfDUQJn6euNzm8oyacX7
zs8dgpFcnqp915zoBFgmKMzWvYVtaHPb+x1qyWl51A44F34fBjFZKk+bmRoby1yPdRGyOBbHAEFg
iHgg2jfhOX99auYav6TB3u2iPgpzvMLq4shc6h+hQx0/DKxcpaPiEhvHnCAFEZZ9Uh5rHzjmy8Sn
gY98P9iR132+Zc09CLh0ZoQ69iD42qgeqequSJZKX+Ym57Kf3k2OLKlA6oyJY+JGb6mJ/G2mxmnh
jJ/ZlDZwuZ6SsM3GtDz2iZm2qlagPYDyb5otzc1cB5b9QjM1iUUW4wUpBlzQK9AY/ZYTB/fTuooB
YmN5XZNNscAdBdPvQCDnchOKMJB1a2tZrRk4lC/7PEWayECJ9eITcI59Wde4dQinVTUNZQI1GVMM
N7+XFiLWS5fnmZm3gbyuH5U6B+DxSLyGbyQHsMX43Wsn+BIj68wZYysHyQGlRYaM2JlgBHkhaSH3
RKAMj43hQ1cvVsjNGIAN6k3CUAk9XK4pedncJA2E/qJyMZfvhfHFzXxwxth0nyiWH3DVwjMDqgbq
GzAIdfUKOY7xSz8FnnNDBiZ+pW2al3syBu1d2/E+T8DwPzEIqEjdQNZyAHxypDcEvLDZBmiA6ob3
mJsNqkIRrSU6FmQH8Q3u3SBYSeQnb1JjdVS6huISS3vBJJInxAQpyqcLw+RXaZoS5G5tZMZ+I0p8
4l43SUd2yh+zbEvcgGdgX0/zR8XdDmWJYTdVe1VLcqrJ/3F2Zc2R4uj2FxEhQAjxCrk6vZWXqrJf
CLurSoDYhBCS+PX3ZN+Xmbzt9g2/9XT0ODNB+taz0O4mgvjHlVbBZE8WdfbRStAYi64Kmm2WJuML
2s/lJxmqat2Kcg3fiDLVtzQCcFm5Mtz4LIoffDWs3wjEER7F0pODibsOnxaZrLCLYfembwKSwzmq
geJdmxwiHnRyC40Ts7OdhOcm9rv0KfQ2PfB+sbtlSLrfrJPsSFDsLHudkSYqlM74Hzm18LNi4N7g
BWdO3xoZnZ9YVZIIFl49/aUHym+yFSOFPMsm1R+HZHWvTAjzA40Q+wZLSLbzCTVbLLLxDhjr5icF
KHuc836ao60AQnPXYcv8zWeVONHzOr/QYbc2OVuBaWmBkIMDXwOArahgyhdF8Qp/3zVsT1WJnUfJ
deA2CrQzlDl1tOQixnuHh069XRWrT9GEbTX0rvuUbgyZzI4opdMc9IvhmxgJ9TlZs3HXRat/nTQt
WW6NrFEAsgVXNJsRHfWo4RzBhXLXJFvB1zIlRHaG0fMji9CCdVCRjzYylcrAQ5vTZ8qgpr2BC5U5
Edqm0MmQpoHGO7wjfw69B00dXmYh3UGA2/zI8BTCA5rzEL7CxOs3MrcjvGuDKuSnDuZ6z9JkwQv6
SrHhUzkOp565aWNjW710eg5/izB0Aj47cu03LVTckk08UNFfAyeCnTnRfH1okiAjOwAOk4NjgfwF
8rV5MWsn7kpQbnxuRtdv26ENdoZocazMyp8HQ4YmJ2GIusLapD0E84KjCswc5/nKpQ+vtIj5jfaE
xt/IipXUfS0XNh1FK0J/UKIsfw9BeN5LZXMZb8BD1cOepQgWtcuAkOGqsTdphjlRMQ0lv1VkxncJ
MpTbeeNHEm/8lCpfRBIrl8KvWXWvOxouuZ6jec4TsqR/9WuEx+lVpekmrqwieTnDAeFIaqBAbAaB
sBvWrvDZ61axRnlUyXneqhEr8w2FArc76FC26bZJwMa8Cagdmx1ct3C3ua5Cf2UqRp7b2tZ6G0mE
g2KWHv9ctw4rw5CbCF9D4fI+EK2q7lvjRVe+hA187aAKSEpaYEgIh7uOadY/UIcTlNjBPHZB08g8
g+yrwOqLgfpEZMN7YCBxbQuOrnWSxVx7uh7CdCyrm260oUHpO096o8skFg8kYUQXQk6QCjZTmMhN
hz4XhpVwZ8BrK7XL4Lie2HSbZg6W4hnQAdOeRTOeBU8m6HMBS0bEnq9V2O6tRGCCSAht93ED23bo
xsDEZ1VlP+4ClaQTEDVQ0dvjy84KLipCdHQpSsrK6LbuujotyDzBIymNY9k/+3bs5q4wpknWnLVz
QrcmXsMerooqzMyGkHrub6F/XqPNjUoGopUx42MdYzCW287CT7AldgyvnXcjtF6CJWlsDWqpT6YX
bkTkNqaLgugvoUTjsF/1xkwwHBR99pNlQ48eBGranP2UCHrLtfCrNtugbhg/AmAKGbFtki4JW/I1
Cl3wimErcjGuObP2eghDSGCKenX0VGdyIG5rF9rKJY/w+Jcd9EYm8iaxP1h+QXfwbKeK2mCIAFtt
bAsjwgXKEMgaRrBHEs/wlOg8mapDvfo2w4gb3IojIJq+20Zdo01RpdkY7pYwhNl2p71mm2RKLHup
F6ZvpV2z9ZuEGPF0QsMldS7HdDUFFBuV2yYIsLbQERycN4BXieUeGPSuL3TtS3YMl5SuN2QpWTEI
GokdDcd1X6U4Bm9+XM1ytJmHyzwK75IcLamaeEvmTM2nDg6PGupnc5yOOby1JnIfrmXmvzdT25k9
ZG1l7aDrXo76PhVgIiEiTvGC3BqMJTkBijRlf6ok6OL7shQZ+wMxtyB8q5cKVFqo9yMtpmtWL/sG
irL2GFQdJL5wj+Ch+9uLLBXPmDZJC1ZmIvyWwE/H5tyLxjxpGlVPWG158jxDV74J88w0ke7RQwNP
WIPNBeeBvE4kkyf0EiotEi/a2RadDDsL/wPb9YcaBlvObWwbQX8vt05Vcjt3LKveBNDwS57asiaw
S82i9Fk6W7Zbv6y49KUXwbgnSwLn2Rphcdz4YW6fgFji0KRWsmKHZjJ9tTFZ4+K9QGDxNxZI2QnG
bpDgK3Bi2yNsttU4Yq4JX5pDiVvcI0cg8hUA7YChHXGvRYFToqLjWFOqtt6Ei71hhnTNbujTwD8A
0diMR81d+BYxnbA1jyGPNj2vTWP1KdIz/MiDZcE3SWQMe458cCq7bqHJY7ds4qiYCrAhS3hX4sDC
MDN3ojmHsHjUlOdCW5h6IYKowO1as2TrKeG+ea9mUiZ7yOThUYQO3iU5ddWitqx2q35hc5hmNys8
K7N3CmPx0G66Jl3YyTQmjXdTrMv2sNC+IzvOksS/KQb+5dbMK/xKC8/70U9byYbOXrU2zuyfgczx
9QLuAwiiONTiyCA+9oJH6OoYxsnxHLsdFIptG+foYxLH93KYoElcp6RVP6Cs3spvklDhv5dNgD5k
Q7kIzB23bQ9ZwmyMRvRVc6CyOyltM1xzVHbyQQHNlm2jnicG3EDZN25PurAcTMH6eVy/CdRJE77v
uE7tbwqN/rNgVDX6+oXaLFT3vmrplJuAzfYVpqWoLliSdZB+lhVNl72vWSwfBdppdctYL+hJu4hF
YY57Nap3UvbzX4kAyvS+EzAF35GQBbHdDuHc9VtVtfA4zYc4IP5QstFkG72eA6mqDY2ObpkCn6tY
uOzQUmwZdsrNQ3YL3XcOASbpeuKPTBKhjh0dUnSUrbP+Zxmmkz2iwBlJl/MVAuvvc7uCns6rcRCg
x0K9bNYFaTrDd0NVJifKe2ip0KZ1fONbeLlvQd224QYSFqDAEFZDgqms+pQUdTSpXYsME+fVskix
5YT29JEAY6ZvFXSfbbYR0zC8A9eYVce4o+2DLpdquO6wD2dH3sUWlq/Wtf7KAxUB+yZvwdUuMAcs
p18toHuq6CLY9N2FQRyXr6MmOJ0aQuF2G3LJ5yLKwMhxyZLciKAaliEfRtQ+p7nySLouaKLsNtAi
Odl4pN3BAIIS7SJImrNqU9quyTrYJMgZgUbKVkqTOy8pSMOZi128qwlcVpZ8sLz3FYw7m46+UGX7
8HldqgColkYGzT0Vw9ifwPkPku+aLfBiyeMVehOFHCPUSbaP0nWPSAy/8RQkJVy9RmdnNnQaCHYQ
dRsGbzZQml9BWq2+cl5heZe3k0LWpaaWSE0mcqqEu3NfsvqY1SWh4GxNLnlGpxmXu7lZI7JNTTK8
dnwaxRuvDGo7DskUsYHgdg8OLK979wQ9x1rdd91ULb+7Op74Hzuyrv4WtkvS5YF3vLmG5i1rz0q+
wm1rElTVDrWt7l5YTZNq2+Gek98RBQBngxy4ipuojTVmzbqMq1vwSDTJueun6eh1BMweFJPX9DGC
+/n0zqu4mbZxaVp6pHT08463g3cFHfysbqKkYva3VHjYm3RSRm3b3i3LXg22q581T2OxUzGJ9IYo
p/UPPiL5HIKwQiEEBdQJzUc5r3TaKV6jEt1TOrvXaUIOfgfLMRYsXyoYdu1Q5s/iyZqMjg9x2s3r
CWIEWuxcO6MiwU8q6SO4JHigZnYByhLiS1PubZjWj+WKsvGujhiuFG3jevhpxMwVzys2xPW29zX/
LSxMRFBM1OVUeAjOgfgYUfRPu4SC6vxUKySbQjTzyK8zPHcwMZseDQVme7bax74a9XUsV9VvqyUm
RRgkyI+5yvy0bilC9ppH5WLjvc0y0RVy7tGbkmSyppicrmrkXJAdNkzDOSc3KFYgCZNESpySoVkx
JKukJccEsLVfXQghqjyj0JHbBnbyYX42Rfc5XPSidbsm2fijW5eo2UMAhp/IaFEkAna/4s4hCJGj
zEgSXpfE8Gc4XyMqatO3c8HbbuzgSu1RZPV06Qo0RfpdNBOlBxnqbJI5MiD9voR8Xm7dzNofGUnH
6kdVJfFDuoBjjR5kMNdN5SJw+cOJrbsZckNy3wmBCGG7FN5y1RlU05WpmHZ0Gc+jsyUbsG3CXy2U
J24sPHZEQMdMBN2GV1NGNsTY9IFzJuS2bFVK71E04EYTCv2ZDXU6BVSqbfDP0FkEQKvgFOqK3+Cx
VksEcLjpZiAAz5vMVVn/tAxD8n2IZzQqQ0+RCCic5YOdSKPllq8x8xt8x/pRpkq/+ZAO92YhI7vD
1E+2twPgzj+QP43+ablZVJ7K83/bKzrsUR+L6VsXsBRd/zqmCmV+rdSu6kuJAhHwT0TkvozRJ2E9
u96sUjf2QEKRhpvFszXYKI0LfJbQw8yvrMOixDEcNtKtfb+VYDOan/PIhv5uKBlGGgatFb/tU0u2
JJB+yrvQoiaPKw8kM005+xFNQHO849JlurB0jK/lGDc3QRY5vjUS1dYWtwy3c+2BE/o7m/PtFDj7
u+zOWaKEMQb8MJCfVWGCs8zEYDN8TUPPFh+AIJpfZx1IjdwGIX/04VPIYaRHxgnfZWiHbiuWZC23
HILD72aIzbrHQgK6/LkIBWMPGt0bL9Z4beOdyzKMV2CJIg8xhSJ4HgW6PZL+/BiIF9qf5oyooyEL
FMrLXqK0LWOIie2IzWa1BWC8epF90P1GmpVqM4IZ4HI0J2i82h7h93Wp01lu03SxuOhJJvMYxRXk
lxBZCkxf6LQlGZn5TgczjhOkWpGpaFvqZCeBej/HybB6WhMfGIwvZNCi1CBrWOUDh8dSUYMgx3ce
1xG30WncSSDYy98qc87qoh81jlwFOYY8SeGJjZakQ1c34azin9MRZXQ/TvF1iSIIRqTAp+bS+vaQ
GaFwikI4hCQTFDEL6efmjrVJWl5BVntWG9qBtQ29Yvh4FSKe2DvUhhuDUX0H5+UJslX1LuvWcDlY
iJ6Ee4XEstWQ7UWPsnQqQJ3b4lBSZzS+SHw2B/IZJnaiW2xXzCHRU94CJ9XtyxGmgraKcU6iaXTd
0+AE2gXBqaj2gpESEyTFXXpjPcY0T4pN7FqEdmqu6qotx9zUC4pfbxukq3rGeKmLPMZ9PVReiggS
8FdSl7CYtwPmTwvvhh1sTf0xKFtD0WVqDIaAbYDx8vksf/coJTdRR9BYBIzqK7M0bJ8BpfRyviUn
q5boNosx4cmBdomzouV2ajdDEK1BQYHAfifA87kt76q6Pw1kXUUBNoy+pWRawN1C/SvvZClwJlAW
RvpIqzFWhWC4aWYwEG3qLJ6G0916g6I+Kje9tNUPES3iu2xUe4/q8JxJMi2fJdfqYKAWd7+ys/55
QJcEVUEVkJNE3ztuGZqlK+bqdDr1SLNIWyV8mSLMwXoUzcOEzHwNmkJ8A/U58wT1yH7MKzjD/2pT
P/3GVUmb68pDgy7XvlLnt4CiTjhHKrSkXnw349y8K0jQPEqh7LBjc2DfVI+YmcP5u7vTgVoX0Gao
KHgI+gnWMVE0FSnv1vsosylQ2BW2n9AX7h4ZTJfuumrKvhPMPq6W7GyF3aP2PAhM6TA3kaHf9gRC
iRtKY/fa6qBB8TO06VrUorQMlTuG4BtmGnLHlrQKIJlA9APDzubastKNyI5xfUsTntabVZ5PJZsT
TGBLRfqrGC0YxijcvlVunE6el5gIL+E8bHBg2O8Z/nbL5m9NvoY6QKP7JR6Lsjqr7QLLhvEKy9rm
MBKECq5j/G1IGI8vEfDHushKr9aCQIcxLlafWYksEFTwniSYYklglP+yNV9uCfbcu2HBnQ57ExWI
njAndZ0Y9jxMkhPup31uRyFrEGTY2uUJRqHfCTDgD3HF9FWdLSjge5h5bPzcyVcOW7Hf3tfrn8nZ
5o1gZIdCDYGqkGWEK1UCnHX993++eudeeSbde2drTPY9tfsRJsxHPPj0sKTK2JxNTfBuVAnf6gg+
idYiKm2gOYWZAfUo1TZD3fF+ayAlcqt5XAkQU3R/xemMKaruM/t7HKvgldaowwVa6h7oP5DPqCP0
2VYhvg/uNhwoYCY//WSVU6QAd6UBM6lT6UOiluUKjQn7gVGBvDJBSr7jRyT7Gq4rf0Xj1N0SsNig
Rk5a9+Qxp4wOUmflGyS3EKzqdmqfJO2Hb7Qk08/SDogaqHHOaTCO5LCpPYd8sRIuza5F2zarKzAt
OyuoVSNkBocQLWOuEKHnvJwiyCU4kmLIvi4r5pXam/UX4lO5n+I0ogU2FOZUp6DcjNBwrO5Ix2d+
0y1yQBFDWr5g84YZd58N7UMbjWw6wcl1+m2gqV4MYwJdM1aehbYibFp+YtSCwx+mJdp4GWh9T1ig
5LPpYUaHML3cxyntzuk5QklpkAaHIshUfF1nlJ+ylJhfGLvP38cRAliYTibpvl0twRBsCPEwF0z9
inJBYTXCPqrbQwxS8D2HB8VRABRUbjrWYcjPx4qcAnijMShPgfmIaTJDeksrPI70zKMo5You1EI8
dO/njAe7tgNQII8wjfG7GFOmxzSo4yBfHJLMZp5giqnWDPkM/5o8BD3JeAEyDB64pTK7bQCl0hvR
Zu4RZ1rukA3mo4+qLl96DuVf23scGKcHdE88CTxECIkY0ciUzWuKLUGMs8PFM5OuPfYyKLti6qUa
C7yUcn8Wlb5BBh5noONCiDhwfNCpW+akqBB6UQEEDhS7yNqHhQzLoZ4QopCn6Q4aI6BYKcb7OY9W
RL2WVfMTGfC8IKIxBg8E+NkDhosY8CKixn8wW59fyGJQDjoOb9Y9jPLW/RjaegQ+zCIUTqPyiAGO
nQ11IaBsMRvo7A0msGoXwgk1yTt3nhenkVEHB8nLOhctrR/7Iakt5BVIc6cx+yxm2NU9wbV2Ks4V
wpE1bEkwGAuSN1yuP1xp3IJo5LzbtgkS+p77oNpOqIiDfW8yPFKId/LnsmzwtkWvMSjOKsj34P8z
QrtHpIB2gDBADmOjm/e6zTD3ayqC8V6a8SfQ5wTKY2r2VRjKZ0IJhdsBUe0DfvP6R8K6EzZYIXxS
utDgImFrFt/BDRcFAEWiwVlgkf8zJFY/APXRHxNIMDyWVcT/GCbaXwyuRA/niuSAtwDcVQppK9ZW
wUOQQuryWtAOBasIsnF6SCM2wIVSO79dIbr4gDkz6ugeKIkicQMcklWJyMMIHOvyMWKAqk6BwEMj
CU8efYTVyKSwdTN+gO647dlb3ybRN5xljB/aoMZ6C1/9IVMdhqd1nIGI08DlEr3LQqBp69rEbgi0
VTZjCzePPE4UXvEgMvGdVQw7JY4VzB2v4/pUmY7+OnvPvUbdLO54pDE/SQkfwmdHmng5JHqGW2NU
YgZcmmi4xy66+o0rBFJkjNpyWlhYHsWAqdA3iD5iOYblXEnyRHdzdE+DwZw6DGbnTRCeD4pWazPt
u6RHtTXYKvulBoje7+sokg0WRwlCjFea3GVThWn3EE56BytwfZW2vdQYjeg5PaLXxUSDBOH4Y6iD
pdoCvZSiDlzU47y49NBGEg1FCC3F62xiIT+MHWR/fYCDSUbSsJyYzmRn6puUr9NC+THjNRoqqaCh
c4wbRp+MgeGvayYGDixEAWC/jOa2kN2oHnsONGimWuUg9NyAi7MpGSNXfQBukjdd8C6BVHkXCZ3X
jdNR9bBijDzupZV8SzNs+B5XNOx32H6Ue2RfhAQeOKVPSyDS+QqZ2d5V2vbbEvP8AbwAHpQbYX2Z
5RR4GJa3EJOCxdQM78RisIyPW8JC/2ux2fQNhORoC/W14XXQED7fdqistgQd7gOw4fyWody5oUM9
HNG7m2TTo8cZ0I9FaO3rJevuoOhXxZtGBespXSWy2DiV2JSpZEZqEJh1ZhBccMUUxdG3aKynbVQZ
86jdqEWuu3Njjps/gA6WoFGLgkq+Lu6c9tpaY1yIoRd7kwOtb1dsx+MNspgUGxaS4S/RoF4NXI1i
NKsS+R3bF3QXYmlQ+7pU0LxGL2i3QOzIHayJgvd2MHDizkhM13wUZ2XfwS7x9coxPM0TETu2C0XF
9kPcrr8mgvN+CPpzU65gmLYd8Y7DPEghc7PjSO638Eac5DbyM4ok5BSMImAq3Ry4hDlOFLDhryBG
M1Nw6AnvyilWZOPLITUn49bxRRr8b9RM9e3fW1IUWtXTAOIjkiiwsgEq/+UWMibjj0hgXlFlXB96
YWuPbpW1Bxw1NHvnOT1ISrKP3qdswfrWpUuqd62rZb2tUnCQ8xptDejRlP8MeBnTw7LEgzx0SYIO
IKAJSjSVlnMLFfcqqh+CkkbYy2DfBGbuGON9KB9WCGsdeYBJCi45oKrtwwK139s4wOQxnxOG9cMS
yvXXgCNm76K1JA+kCbsfBL3qY5Km+vsYjNzkMGuqAuBOG2hb1+f8g9V3u9WIJ+2GaGf2WNroZ0t6
tZ+SEdsFISr8Y4Bqux2df6FLFFY3g8DKK9f17I8dwByvEV7yQ9x6bHypiIfT4pDtN7WTwQ4VJZb7
mKDjNapkuR1RACuA/P5eBEg3rPGraBCxNxzbzz8onpR4G1wtdjO4u8FeQj//5ILa/2VXNdPtIMOl
bHLNOD3Mi0pX1GtZ0L/rtHotQ9Nne7HgC8PpJXhAq7+iJYXT65Yo20IIawQ1Hr3Y+EOsXY0Emxks
plW6dI++TvQh1E31gvG0ekQ4Ea8jC7ERxZ6t+l2F575Ap00bFzXWhXfD3JONQaNNX7Cy91dYtQ+Q
TAxjeK5hbpn4TdACptPmEB6Wz1wQdehKjWEds4G1B92EUB2o0LXkegHh/jD4CKkPMgRqI5xW40GP
hC8bZyIyYqid1U2eaQbwSiaIu1uaapQ3HRxomqegSkK7xyK0faCVUPyx8gEWhh2UVn/IBiqxGKdi
l7ezczCTUwQJy2SDNVF009bwZDmmEJY1P/EnwvkQ+1Ss2MsQQDVIUrb8ezr37lefyr4IRtaIbTlY
bJmyipTZLSYxUV9ks4l+9OtK2pcBo6PhkI3NWm8Cv2J3jCs92D36JsxjMCGvxW1GW8QTdJ1Y/WeV
p+Ocj7CuDe4BtDAviWEtYIIY0tLP/Mw/AhtdoO0i0jM/GiP+l/E0YBhzWIM13nwJ8BWeP/U/sHxc
TgML43K4khiU79R6jkJVilD7yd//CPN1gbaLynYsz/IK/4v6rWMF08Bofgw9/czu4aPncwGRNV1i
F4VhztUQA2R38gA9EIwxACfqPyEGfPQJF4i7AZmUowEbrnwARtj5J6Rp85lS60d//AJxV1Plgo7i
AcFx5Q6JTef/D6TmBziySxk9VH91hn4HOLKEkF2kqn5GDnPhPqpiWEktjatQzaXoQfq4puxrCMVL
pVdSO5T8jnfAzYKjZwc2Fik8Nf/9wH5woC6dd8tQAxzWDOIKiYEVQKC9IObczzFXXwOgXuoCMrR4
UQTG3BXoouxbByzMdiA8/hOUGf+SHFN0ab+L/cASY5UIGm88YlZPsUKKpuT/Q9T+4FRdqgBKl53X
bSkuBUWj+8yCpaHfwmAdPuGofgC0JJfXWnXVyKc0PJEYg44Dwda1CwH2gpJp3nuR+r8walkBRvza
S7+445iTo4GFS/EVaqc7f+aLmbV5+H8Q6z46VRdXnNjAJJQFwZF6cPIthbteFKj3THafiXN+9AkX
91yl6LCh7wskPxYdQ66hoFMswmTXrhm+ppwYXkpMUdTkQg6ivYoyx64gU4wy2jF4tXxyNf75rYd/
w1X/I1kIiX0fmykmWkmQU7zeglhY4PUKA3FkkS8xOMJLqakBBbGCt/NwpcIRaJYYxsPTvbeYxaWb
VaMz+QzH/s+vJLyU9BB0hlbjrPw1JTWmyQ0EWryBGEDaoDT694P7wRNLz/fzP54Y0VAuUH2krxR8
ggqedphydgBUwXAh7b5I9w0vZRlYE7RB2aT4lAGy7lgfb0L6RcMRgFb/+ycIeBmRwXXDFUEyQQXa
v0AZBsHqU9rjP8eq8FKKazi7o1ShQAkC6xGgXME4+twp/IN3fCmyiG18FaqgRzQHVwG9f5kT596a
6VNG5QcyjuGlEJeiMla07BfkWPEqkvqOJk/w1PwDsMUj0LAvQlUHuFa/rVH/xQtyEQ3ZIsJRBCCn
1NmwbM486Q7ozcOCmPxJvP3olVyEQ2jEA0Y7dwuYiiUKtSiVGO5XgkSHf78WH/39i2BIypZhTRvS
U0TM1gT6/WwB9+9/+oMXfilAgz1UGaqpiU9e8+ieQ8xrORGswjBKnxPM3f79Uz6415ciNDyq+so1
cXSSVUh2gIaJBPvByE7u26zGwQIPSobxM/biR7/pTEX7jyiiHIYPkQiik49BnJBiqL6VKKKnuVw+
Eeb44IVcatKoskagmicc4qiMC4/bmFft/P7vD+usS/V/2QwhP/+s//j6DM1/MCb1fGWyCaIcbqMj
/ksE8YPNxIHWQY5B2FUb4TP//fM++jHnf/8fnwdUj9eeDvOVzdoW22JYDAbtZ/IQH/3xi8oHWNNy
zbSfrzQHSVthBLlp5acCBR9Fk0vVNFOZxrK0NldYzWGbgHiOhfjj+WGZCurqXdh9B370kMJBp5++
1mKGl0JqdDIx8HwRRoC8naFZAFkZgDE+M3/5Z8JkeOlejMlb1gelw09a7W1pIAQletRXKlU36N2D
PPyUJfvP7Q5gl//94js3mlYk+B1njS4DpjgkHsy2W9SRsLlw6A5TH7x86ZBd6qQx7PxJMIbzFa39
swIDZzN7UFq/9scvLjxW6HUaw/HnCsqtqBbM9N7Gn7rlfBBNLmXSBGFlAKi7uZJp8B27SKDZNaSN
Xfkl1iqccC6pvgY8YjHPtj5GSWD3dcuTfbwkD//+bP4p9J7/+OXtHsfRLm6uj3CR7MoToCZtWx5k
6zDaKcwUyIEUYm1H+0k0+afje/68iwtfp72emcMUqOvC/QD3SBLwg067+2mRT4DoPP77z/qnuHL+
mOi/z25d0zJkWWoO0VkdZjfEq2r2mSVGfDLF+Oi5XeR0Ws3hyCWpjwNL6bOesEpgcSe23iXkCJ/p
z1LjRz/kIrcbxhuCcRnej8CiRi692mTn7d2XHtMl61cCMUPhgm4OxhnsTUoZpcNuCir/yWv4p8uB
13DpX2TrXkOF2y1HBZ8vMEWCxQOj4twhBKL6k9v90Wdc3G5fA9sRscYf676vd1JBJwboKhDK9Gfm
vh+8g0sHIybSyujYLXvazAGYMa4FQypJ4ef6xddwkdL1wiJ4q7XLwUsGFgnqnc/7gY8ez8UFh/qr
WAgHrQ1+DNEdX4ESUZG6abDa++QFfPR44v++awboIjE163IcZsxf7AwNx96Jrxjen4/QxU0GDI2r
hCb4/lZUr3Dd6VHgfIWYfv7jF7e4xuSRx0nijh5AtNyPPQe1eIk/Get89GAu7i7kihte8dAcWBhG
P+C6gBVXgEX49y9d3v9DAC7X3tK16g6crm9YdcxFZb6k6Iwnc8n9tSuwl22m3RGshp9YgQMKmNFP
JBs/iJ2XhF+x9p0GSmU5AG815T5sSsw/iG+38YghSII9zmfKXR8c/kvmr+p7k8ga1GKRljVAQll9
yyvt8hgg06+d/vDi7jKAI7BQxCiwdsMLUKt8P8+ACn3tFV9cXijyOtCiRndU/8PZtTXHqTPbX0QV
CAnE6zBX22N7HDvJzguVZCdcxB3E7defRb4XR9uCOry5xlUSkrpbUmv1WvPjvwOVrENirMqP6NZB
dVxPhHjgrbuLTNOXan56D+0qwvtMdWUFUALbxqA4cMDKystjY0KNq8v3f6pqPYAElxvXHCdUkZ4A
pUOUpVl3xtXB3AkiAYU3nyo+nTgUogArPC33o3HlPxeMd5cgGcVeOTTpcKFlLPZmSBHjNnEQwNfU
d4UwLYE4jEOkfyGji2wvyBXDTeSKc+Pz6f7dl6MANLTsyJDnzMAVqIGAnc+65semaVGfD4D4Lypp
0u4S5pOoT9LKA+uehRCH30C9MX/9bLrvvj5Ooyhye9ZfeIniID8EWpjtO9RfrxzjNOuqvh1ICGha
qJ3o4b0QmAmz4U2W1N22ravPBqQcBMNrKnaXEBi6sATuBcWM3X557jXeqz4aAGsehREQHxczKqpT
0Yz8GrTI9vUWkMkRnkK2xSBT8V/SuUB4m11/cRqRAQsMqXLXWbsrawK0qWzAhcxdO28x/1A1wWt0
B4k+2WaJX0/Afy3Pk26JlV0Yz3TSIobZXETizRi5xNzPCcQtjSN3/rd9itYKbGRtcAuXVmNNENRD
ehqKVMzsrZL8Xu7k40ly1CwG9soBZUIMyiK88ByUxQiUOBo8QVkmoEfLfXxsTY76GFFNEpi6ru0v
fQjIfgRZxql/I1n+2TDXGBE/Xgjcvv6eq74abeFBf/AydhY5B6Ba30EixF7Zh+d4pqbFoFKkJtbN
PgJDp+jbC20YMt78GJbYDAZ3hgW9TiTwAUBYmSvdQJQtv2+A9ByrXl440KAPovBQRNGPaw82utbn
39+FPNhrkTV9NFwkSv59bobiGKWrnC4aW1Lz66YdN7UBrjnovnAPZV3x04giU5/F7uuyIek6UMIF
0p4md7y2uSCTnj6HqUBBfZ0Cfje0a0oaOltVgkZvAOw79mZ4LQy8EYgmOuGW451BxtCfWqDBj8sj
0XWjBI6mNYi04AYXEwjIS5FYDsouJd/HIDYAokiAY2K5ozlYfGC6apI9o3bAIoZNTrDMdAHdTqZH
s+xQb4hcSYIayQYyE0gkAu9WuChUvyH/hwqT5c4166Xm3imYBOICpRaXLEd4DwWASEGZfc4rEABs
60Hx+xDli8DnFQhfIU1fAWr3bn2elYdOzMjZ5T40a6Vm3IldAl0NVcZLD07yfRDIT8WYgy2/4tcI
98eVkWhcU02941iJwmoAuC+kHuRDLBpAu6eyRhnL8ih07SuuT6GRhEIJbFWBk1V3mQ19esNcu+vq
pkg57UNJ2qVF1DeXrB7GY4HK4tOfsyYK0cPrNKwlFHX2pDhnEY2RZNPUXFA8UjyQyHserZY9Rr1Y
cUtdB4pbCtQ45dwjeLqB1tC3AOnwE+t46ndOtuWdGXuJmvmmETKtqMZvLn0O+p+Ag/EI9RUgAxmw
XfUETJ3L660Zipr1rhKz8Ia4aS5yaA0fuFvUOXaoI6xLPBwsd6HZFlWNEGEwvAyUsr1kIGLxqxZ8
lwHFzusMcvLdxrlEFZDF3vzTcocaG1bz4UXtGjn1UlSh2dNcK0e+kLhbo7PT2LCKMZAcF1bQyPaX
EBBl1MtnKeo9sTBhbPUoEazCw7ZBKI4oadsHIHZASsswoFpmoqaLhcka77RuFIonEqjGGTkAnqgD
SVCSVwJGDECcPFgFBEBtXAdfl0ehW3vy90mCD0MRC0+O9z2Kx2Re3BdWdwy77m2GmFiFeAEz+/Ny
V7pVV7x+FAaJOtZim2zDL8gGjr7NUOW0rXHF4/EyMc1vts0F0O58F5qAfHQzscGm1lUVCLBM2Ckk
6pGjzkP3WI0uO6FEdou2AUKJqgJhJqaNcoYY0crM8Xxa/WFqot3a0UEz76oERB8HSRAjeXwBR0jz
CGkocdcNMdt09UOl6d8GlJWlhUK/+XYD2pwvIejvd/mscbA88Zrop8o+ZG6AwuwowcSHUEXNErwI
BGWbH4Yx+ne5B93szL+/O0rHKMM0knCa7kEh9wmMddNumPO8y43rPl/x4hES7W4XjZgczD/Igsa0
PmQpqD3A5bTG8qsbgOLBDgMXCpRShz+vZUEJ0QTD2vLkOlum6rLgaUjMKuouosSRCSXHzl707s/l
ydF9uOKyvLdRKiSgygjQqufX7jAdRmGuBVBN66rmAwgNwREGroAYJbKoJEbdHahHvfbTpm9X5R4Q
+KmZxNV4QeEoPUA9zkUlk/1ruXFN7GfKYRhpSmTgivnZnoDSyYfGJ+ob88bwKzyqfwEQYWNYY4rv
OjGxQg79hHg3gonCl2Hjnu0BxMHL49AtwewV71yrqAvQ3VswScS1qkMZN/mCSuUVNIDGtdjc6bvG
ITzguig1wLfHLXyJd6DzzThqNQ1QB2/KLDpMcd+syAA+Qe1gvCtAi7QnUMk+DAly4MvzoxuC4rmk
zBrUirPxUlVAyhWzBKEJWc+8gQ7Ecg+aWyNT/LcoB2AmOBK7jRd+IyAH+h7UudXsJQo1wh3oZcJz
kIISyJfNADIVw7OzX8s968amOLdJGWg0w3o8SbzkA7TKgXEykm7foZh5v9yFxrxUZQiat4GBopQY
r35d9C0mYbYbBkzittbnA9M7++KmmScgpxoBQLCCPcWbaHuweYuqt+X2NU5OFScvwAXCRQ6ZRlTd
PPEyPlc28Z2ugC8GyXFbH4p/Q2SdlbYB1YNd4EHcKwaSdKb2uFHR3boAfyx3M3/yB7kJOtvAu6mq
CJtQvOuNJ6hpgKmtNL+PHQTGC3Dg3pUJrl0lPHSlL815lSpuD0K00POmYETNVvwkKKSi8Z4DJbpT
4dLDGNq/2nZNOlHXleL9srGs0QB5zqmpUC1oWE+VmSFbaJ5kzF6jwD0CvbdSnqAzZSUSUBAxRGRk
4ykA/MgfE2Cb6mRL/QY2caoEAVI1AlRxE0rXQ1D1gIbHBukkhPbq/WCFZX9aNgLdEBSHD22va4a0
NR4oR9lkZZBfOI2vSQxoGlfFJHgyTRO10HjF8HqNvfwr9vTaX/5yjfn+R0ciB6EP6HTtuSzQeQCW
OEaZ6yirSxf2x2mInpa70ZiTKihBmOiaUtrmqejYYQjsXzxj90VLQbaZvPBJ3gwr2Dgixe9JDeok
ozFgqSiGl8C4xLK+9kW/FyVYuVcdRLcqit+PtEFKiBXg4LGdb06MC4trA3qxPF2aDUQFnRUUZQqy
qMEZkOXQzkS9wEyFiZdo5oNgGDQry93oxqA4ucNwAAoLiXu2230imfM6lWt+p7Mr1amTysmHym5R
uTnsqRCv87Mz9X6kXvaPS7qVgKgbgOLd0q3LvAAf4zkDMxfIMIrEB5XfZXl2NOcHW3Hq3gOLaeM6
yVlkPRjMxXEW13VAjREnuA7E3Q3kK/fG1K3sV5ruVKhZGGRGGDYlATprBBRshv8FBfHBQvnPOExP
c9wFc6Tvbn2aU7FnYgDFAg+K5EysHKX9cfSvS5K1u6tmZVTNCccd+8EuLQSt0rNfQBDoPhkc2M/l
pdG1rvi4lNUAprcsuwKHeSOW23310o5+XW7cms3/gy2dKK4NyHUjyjrKrpVA6SJDITSgK84hDpNq
x7EcNEpeeYO6WySlQMUHojvwbf0AhTIBXcjqs7ImBqjKFIKA3crFMekqBIh6SQx6ogCEHj4tc3sF
HKLrQvF/AqJaMwgD40FkbedX4Mk/CO7YfmuuijDMK/LRXCpxYGzcEkTRTnqVAzibI6C7voA6KABH
hQXRZOhTgfFgedl0PSmxAHwpoMBwo/AaF/IHaabxH2QQx32ehd9Avzr+s9yLJq4RJShUDQsMx0gy
jCffV6I7SIYnZj6g6LRlSJ10TrhW9KhZHRW+Bp6DWEZQnAHv2hS9xgEIL1CVZu+jMv53eTCaXVnF
sAmggxJQcmTXnpHkyk0G9vtiZu8D+4vzLeyq4lajXOoe1E/dWsZGN6p5Yt+dl/tQImNGuXjIog4c
P+Bnv2RGxvY832rWKqgNlFWlCzbO8IpcpQlEDwp3ucxACEBW0QC6Ucy/vxsFKG4TEM/G4BQQSG1B
SLuA2AOgbUi7rOnKauxZLZWf+eN7M2N4xE1bfgqFe0H2Cbn2OgGrR+68LpuAbiBKCJAMROKlGWD1
G+GB1nUCRSi0b1gCoMlyDxqPsZQIIAcz9TyrTK8mQR4k9kC4CEByPMcCywcsyrYPeVKC83i5O83W
oALexqQeLNPpsTI2FJV2TgFpDb8DeSk/LXegWxclAjhNyPHVjriG8WjgvorHU3Cak8iv08K7s6Hj
sJbF08ycCnujQ+1NoAQV12QCc6cP0Hk4vILtBuyL1E7sqwXCD7IJhOioKDheJCASaQNUI8cEJJ4N
OGD91BIvy3OmsTIVBldlYgA1CHjpd4LhPFsV0AnkxfC9rEm/7UigAuGGJHWsDHSEZ+Eml64pBhwH
3bV3Z933K+6eDdwdQ2BlUattFc9ElGDY7uhLSVd3e43ZqlA4FPSlLp63etxTqfUbeIPOtzNzDear
sVkVCidckJ2mIBc7ixq0L70LfvHuKEA7BbmF8/IS6waguHlTh6EwMvAHg4E9sL6D8dhw9mXrguxq
WwfK/l4NNfS7uZ2enc75Bh7fcieS6G25bZ2nKT4dD4NHLWGl57lAlDhAyzZgzDZN0PLxc0H4yhx9
WG7HPPYfNBz29IJgr30QFGKBMR6x47h8CBg0SnD2H3bQA92BjPGatON3oGnXxCI/Nt//6T69260I
OEbtsGWzc08F2PNEfyvK0n3xCP21PIEfrz6AqH/vhyiAA1gFVKnnMe3nOwskvsu0+Lyt8dmq332+
GKsCb4MePh+H7uSCw5Z3njCGba0rvg24pguOvz+TE0zxw0jxvpmbawpnuqmfJ+zdt0PeJJJDx/Ht
oDJgvgSdD+BeoLcC3Wa/cvLVTb6yh1fQweUtqLUwP5XlgE0ZtwQLVrRtfhTHFqkVJQ2fW3faGW8n
QNLkgWRquXXd/CheDVbgaOAQ9kbcA6BrB+gN1CLirvHLvmIrkePj6Mc8xbtNy6iz3AJgZVeR9KWX
0JtJ2GsCGGSSrqF6NGugQtTMMGh7YUQYB5S/xh1Ohdg/uzUYuWaWVAxaI2oSEcQ8jKBsoNGS4gxA
5+eSFsJZKxuorg/FhbPUiieUb6EPaMIUZ1S9/cuTIYDICnOOy4utmyTFkSuwkMRpWKEL8M6x+yBL
nEsJOMxpuXnNOqvoMxQ0dOBX94wTzUHMSSD46gafC8EuJeBuy13oJmke2Tt3bkCeUoPUGyNoMqAV
4jzsDkGTs33Cx2DFXHV9KO4MbhubtSXNsRCguf8JzjO7Og1ZA6LLNoNi3sb1VvyaNE6du2AYBCux
g7jXePIrr6zuETJba5XxupEozp1aZVEbaWwerYid7Q7KCOD0t8Bgu7wYOnNS/Dq1e9BLegl4xJzm
TBokxwxur5EgaBpXIW4c0i2oCxGYHk5NkC3EKGBNIGC4Mvu65ucr+TtDqkwSWZRgakhRIKnfGqja
Q03ZignpWld8mbZQScrB5HeUYD4e6vYEuYmVrOiHTXOPKmZDmWmHzDOy3zxCtQBkD23ftdaqHXSN
KwYDGZghHGlt/sybov2OE335CBGUNR6sP3fA/ySj8O2KwQxdBKBUFIjfHm+vlHhXJ6m6fQOO311q
ZPGuK4MrG+qrrMIKZOLsW9V5W9abe+ojjgMVHLMH0OBHCBbIQ5YArx7LbSgntK5YE63TPETwoz+M
IqG+WeUosk/DlbcbzaL85+0mniY+FiX9wVtc4KdpMHZmHa+UOuoaV7YEwsBIJ4GV+I3KXlCpZ2NK
vthpG61sCbrm58j0zs2gMTGOAMN4vwwIO4EKm0EBKop/bog/mPW503eNgwEe+kWghfsRmTXkK0Bc
72cVdGGWW//wPQCt23+3PkH+0ZvcifxoJpwec+7+ciwcjiA9+A9BNus81c4lgNTBLuqReF7uUzdd
inOXBZALqLUefpYUZaHQ/piqS11XxY/l5mdz/MD/bMW9S7eHYKZpOL86alxjMJJVkCfK+/6aOPIA
1Z+7LMqel7uaI91HXSmuXvFSsgQCaz8LEX2r2xyqIe3BLOmLh5ztWHWH5W4+3OEAqp4X750JuLUd
Tn2ftT+9SnggthbDKZzAmASNC0iCbutDcW6DmXGdudC3gFbErpYEVXjfyLiSndOs+H/eaVC4iTqg
cjhY5V0MFTJSGNsinkoKANmcnkFDGC2LJ6uGNNbn5enQfbHi0lC5sgDcQrs1C/odkqPfezDdrXz0
h0dIrKfi0mNPPNl143AwnPPYH4Yu3tX156LfFjGI4tMyi+uBWFCUlGF5AaHyj7ByV65pf57tPrB4
lQcg49bYxRQqmu4uf+gP3q7dN4d6P/rgVtrzfXl4dPbR/vUn3Vk+kg/74RD69a7ffS5Wgodu7hTv
rkcIx5IecyeKe1CG7aT7OXKAJ1hLh+p8TXHpOuITgXAIFr4onlKZ34GI/QvJoy/LdqX5fPW5JcXF
pEumGnqbMo93aQCZvLR9zO18j3L8NUpDjfGqLy5Rk2HTN7FIAzIaO6iZlrs63pSE4Z5KG1BBfDLm
zoSFDcFx7YJ7lawBXDRzrz6pGAYgTk4u5xhUyj1EU9Jb0UtyhkqtvYI31M2/4tdRHYgW0pcDJIJ/
5tFjUV6hfLaj+Yp16mZe8Wy8o4VuXDZwj2GESkY4/CJjuOnKhplX/DqXkjcNchfQ63R2AIPsbPQB
+rfDsmnqvl3ZlokcCqgyoHmjei26L5S8Lbf75w3mg5ihPpbQRJrx6MKl+s/5q3mw7kmyS7/QzCf7
9Jr74cq+r/t+xXONLgdchmEHc5PS72QOkvO1qdEYpvpG0tWicKYcIxiyN+jQ76LiR80/L0+P5rPV
NxEKJuHYZd1woGXV/eYNqEh9luSrN/CPLZ6rTJSjV0G6zs2Gg0ndAyldH9Sp9a5r8k/QiNyUHETJ
qmr3Fgg6+xobfDJ6bzONox/LalPlIoc84N/HH1sSYQ59MRxAkQSA+W8moEgKlMS2+Z/n7d3hCjz/
rE0ZzD53L6EsABB+WW5YdxFUWQ3qGmqTIBTGpOA+8INdnwe/PX0Sx2Iv3ZWThM54lHlvoCaQugOm
JufJLvQKiLVsjDbqa84UQphUjjnCAZR5wczQl8DfRxu/W4k1UNGFuI07N55A/+6bs/HooxIZ1D1D
fg5vHJB4OEfji2esxPWP31Rgg0pwgYytVxYRIoDttrDt7EVYw2vXsAsn5Kcl5HGS9iermfzG2AQ1
gU8pp/6c2mEM7VgEhuRLZ0FJThyS2IGez6Z4yVWugQk3YTvsU8TL6NBm93WygrT9+FLE1VeaAkoP
eNmATTpj/KvP2AuERg+pMT5SEVwk3/SWjOlR/HYsoTtNB6wIaR/i4S6NV04ImqXGnfjvgJCTNkAe
BW7rNMGuDUroAmc7qCnubFpeDMrvWjc91IPrV5G1EoN0U6a4g2HnMbRCED7dMIUyl7WDOHgcceRM
n3r3thyOPt7DcHz4e1hWF5VQ84E5DX2/S63mwhyog8fZys3g40gED/m7eY9bZZJBReMwAq+QFZAH
Me0V59N8ufrqAR0EyBOk+HLePtD+5tRIta9svprNUX3ycCCuGqQNmrZjcpja2occvN+CWygi+UoX
monhyu4VQXCIzQV8B55j5/rdrxWS69pV7N/Ms5x1PUJo6ApAaoJPbipWJlzX9LwQ77bEgde9xUDO
dXDTwB8MgASg67lshbqm59/fNY26eodLF2ZSpt+s+mVgK0FH167itCiOQD34bH4mqw4QoN0bYgtv
KeOcK84psyCvswALaMn45HUCmin9YXk2dOan+ORAxwZgO0w05DCPFOyeRfOdmpE/Npve2/DxiltW
NM6I7SXowf5Vsm8i/Va6m5I6XH27qLskt4pqnnIj8Jum2oNtcCUeao5OXC3Jz3uR0cBAQISa077M
P09WfgQczc8Z4so1NVIwFZf7qbrvvXK/vBYaC1JL9IfQ4uDmwjIzA/pPNgRl2zWZBF3TiqsGlg3G
Ww5XBalAXN9qd8V8dO0qfjrTDko+oV3PsKEpPTNnbUqYc5XiPy0YlLgI4mLZnNPhAZzg2yZZcVMG
geusg9A7sjePRO5j52Vbu4qPCjkaKPBy+0NlnuMOxn5cbldzd+Wu4qE97IskIRoe77JHeYqvv6wb
8++M53C/dnfSBAFXcVEiuTmhogfnjeHbkAMcbUMg3L0fgBBZHoTGTNTSehuyVITaTn+wbGgnj57v
RmuF73/yfv+923O1sD6FRnqTThTz40Mczo/2ybG4RkeQzL6OTw/2yfb9aPfpDIVQ+nIfftk2IGVL
ZbXsUJmKGQO/hds/DHxbRHMUP5UDySpPIKJB3vGCUHAXQJtt2ycrrjqnktOWBv3BTl1o0fV711m7
m2jsx5mX/d2WWsNVGyrM/gAx0CvP3C85sLvQK0JV87QWkOfP/GiZFb+1q4JRWc3LDFF46KpevdLz
SbmW1NVZqOK+fS2i3BHYVkdmh9C8b8ShD4tiv23uFR920gAvKDYmqPAeQwiWTuzTtoYVz836qm56
MmFRvXzH3XOGELzc8mzJH8y3Wlovp5jLskDLQ1vfNRABxT3/bcA9Clm6n2xaLXH5k1r9qCP+t/F4
aWmLNMXcOLfyKO7Cb+5jtzsZb/ZdcUzu+Etxf2avy2PSLLJac98J1y7rHF1V2aGELNhaeNPYplpi
n0dezo06RHoRUrsJC/wk+tqaZGUH0LWuOG7MbDdBBQuST+wlFj+r+MXMvi5PiK7peaLeOe40cxBY
KZruPFCSVN8phJxlvPG7FY818torcw+xzKD5oevrUzJKH8X72657TPHYFqCVrKqxLwJT/+ja2cHu
3JUv19mJ4q5ZD8mDJECsIUMGqU26g/DJilv9eQH5yNwVj4Xga8xCkAkd6q+9H3wT5/Zs+O7B86fH
5+whe2D+zb38m/1YXuA/rzofdKfWzw8dgerSfNsxr/2v4JlAbf3ZLHf9EXLYP34Hj/m1vBqX5Oru
g+9rMFzNdkAVj5ahkeFQjljqIXbsEvAd7FJWPjnQxTvkMhtW7ohzcx8NTdmDS9DfQxaZ9IeUv4XV
Q8YhDF3dAust7k+sWsuB6eITnUf5zkcMrzDdZrQhVQuxY8amCzStT2SSOy7l3uPkqYTDV153s6Ph
ARLi9yTg/pQXfp6TgyOmp2E0DsurqZtYJRIUlimhHYxPIfItCfdN9Byaz1W8Cf/C1ar7YMgSHA2q
/pCZ2cFz+iOuyitLpftwJRS0SYpy67DHAQH63vvKsPeZyG59eYd6stJfnhxNLFMBW7JxW6MOENxD
w3mAtnC1K4Ls3kzCbRcHqgQFyAm7RtojVnIOcfQTC1eyfbq5UQNCA+pkI4O3dNGexOci/J6A/a06
bZoVFY9lQ7MVVYltfwhoAKnh8qkvyHHI05XmNT6oArIgPN3woJo3kM63LOT+H9gIEfTm3hh3Tr9y
KNYcRVRgVjeRzJqSeeaT9pmU7etU0VNd2FeZFeeisvbbpkpx9DJtYrfEg+khGu8z9yGeUAC94loa
21SVW8QYNnIQA4I+Z+kuw/PR0R2rdMcdkR6Xv16zZ6kgLRwCR7Pr8PUQLXft6zBsnBXFdcskh2zx
fLYZ6Mvofe6ra2WseJRuVpQd3E5pm+bzVtg0D4Z9SYPndGNmSEVgQW6wEYGFrx6HvWc8NNte17la
Kx8PSZzSeZaJTXdO8NN1tmUPVYBVChYXaLSjYRYbe1a3uIJsPM2o9e9ZEOVQ9kHTdDyk9pOZbjuA
qZAqSFQm1shwSirD7Aj1q7sJ6lnLxqzxeBVThSgbUPA/IElDbsl0Mbyzwf9x+zdLrmWBNban1r63
hQs13R6Hh9wsvtJ4emyK4LcUw8blnL303aGBsmD2RgyABIEfOQEUdddgcrq5URwyEyLIcugwHQZI
DQfg2Ny1FdnFnXzsk2o/Umft0VuzMalAKxnlSZZ7Ah0l5Bin48lx3lA74cu1NydNyFJFVwrqhiBx
hWE6UfMZMMI8H16X7Ue3usqeGphW5ho19lSrcP9tMxH6Ziyyx8GS6dtyD5rJUVFUTmdQgPLRwwQ9
+oORpfJsQPlg74R5eIiGbFMpCTLc88b7zpCMhAd5MHHcjpt4n8vgAFzgSmT/GHjrqq+ktZRpJMo/
uYNEHlsLuk+D5aTRjvVBfkxDYu5tZLyfRSnsfV561mV56jTLrmLDyJg0eSVwF7CI74k7Tx6W29Wc
RVRYWG9NeQQGFpyOs1OKvFMcgqqgPxWk2tlD+NwlK3cqjQOqGLFWlF4cR1h6NxsfmTErdZQ+IKDP
KD44Q4Z2pRvdNM22/W7lqe1ldWVJpHYq7xvA9Bn4+/imsgzO1aL7oiLcbRjiU2dFfsTkrp1WQrfG
9VSIWDDEQ+gOTnco7Z2dWHuv+6dO17DiujlRTgxl5PKADPjsIhp2hSt2sN5l49G1rJzuO8n6ntA5
YOf3jTzXw8qt5GMn43+e+N+tYpFB3igt47ndZpdODxGyiwlw06B22afkU2rd0mGNiFQTk1SMmAUO
i54HGANzex+PeCjRe/XYPV3D4/yRMvrgxq0CxdI687yonaf/84/G588v4/PJvT6Y+3H3yQDAfbe8
FhoTUtFWA83NwcYKH9zmjjSfe1AFOfnX5bY166yWz5cpKwI7RtvCvITDXbSWjNC1q3irNdg2Sye0
29Q/PTPZdeB+2fbFc4/vLMhrHAMZwAzXclB74Niya1mx7c6gAqxs5KT/99Hj+DTll2kN4qpbQMVN
R2p2senCN4Px5hYteBAubsM3zofiqW0UJIYH4hagDqLuucjHT3a7em7TfblycHCH3k4LhLBDVj4L
4yyilzR/2bKOYOn5ex1hEKYNplo8aNKHgr0Ea+oUH1meY/2n6J0ylHrFadO94p/FPmQgpU+9LcTJ
c+PzHvjO+EhmmJboMhtsksaQHJ2xcLC5ciY+//8nZW5/DmXv2q/B+NUIIZO3roQ261UaeVB9DUvD
7dYO+h+dCuYeFMdsLFvGPSpmX82K3YcsOgsBTm9HoBCRS6PYGTloc4YOctzbRqS46xjWgVPWGbtl
oGl76MOKPFpOvVa3oVts5fBPAgh8k5LlL4KDdizcFZ5rSO+QV0wma+d+XR+K98aNZRpGZETXEWpD
R4cVgBamxcrx4ENs27weivuGU0mHzmPxVcrybqTlA536fREWz6HBr1kBLoiRTE8M9HleC/aU5UX5
yK3nThW3zgaHjSg0ozeZ5tmRtiLfO101HkEEN6508dGpEF2oELG+Kbideb3xYuJJ7lhQ1FryAkSJ
YuDNoTeCf0ALs6YnqRmOihkrHC5o57b1iwl2saemTADqgrreJ8M0yBpnom6hVNRYKKYsaEwqX0lv
PYEdlZ1HE+IUIRu/j0i8PfAwzMHBUBo+9eidEWxREJgnUgkJzkQbE+xS1i20y6bwKwuS0C8MDwhr
hFMa+1bL5/s4GZrQpM6NTHFcH50imrwDMuvkn2Vj07U///4upkGVCAyHuSQ3c2gkgAiTM3mnyQjl
7+X2dauvxICKUjeoSeLdChZNgw/tozS/48JC8V/NbLFWRawbhhIGCmgpi7yJ6I3LjjxW1OKvkTOk
++VBzKupHiXnVVbCQFWUbkrdIXrJKIjbZdI4hyByv8HEohdorawlS3SDUByfjiZK88squJmtK6dj
KEwnfqjroCw35DAxDhWCZvbQ4syZWbxUPOhPTej9C1WV/DT15spqa0ag4tAg7G5F0SjN2xiao3cG
ZbVNz21PqzUpFY05qaizMa2SkBBsKWEdGd8pQZQSbU2KnVtl5oZT9zxLik/HuegB4oyKt9j1oH0b
eFHMdh3DzrtsTZrgq8rBQFGgFUVos59xI7s6O4IePgaGToDxl995bHSDr1bDcSy6VLGHAq9tRqxi
1Boa07Ytc/fGc7Md6C4HHjv96VrUtKEASwDeZhKEJisPRbqFUvzezIVDzHIo3kYP4j1IQYT3IcAB
/sQHvpLS1XWh+LyDjHli5sNwQxTOwBwwmscmGIPvQwBFteWl0tmz4vixVReO3SO8y6EnxZeMss67
oW5kC9fnbGqKxxPHdDuWJeYN18axPcfUa6LPJp/s+lBOAR9X/F4Tv1REWzFwh/UNF29xgHoCmhuf
CwMn75jF1RFXnjVCNl0386n23V5C47aTIrXJrbLI5ELLMAwsPKfzmrcFsItd09lQwd5Gt4/ZU2Vk
SEdpL1wgffogrVGoJXFfvk+xRmJl+T/Kh8wdKJFADqWVkyAr33gHGrVdj6f1T3HlyOQaTFl0F/Uy
eUmaGLTiOD7R2jj3bbN2pNFYt6ozA3YtDFjEwa1IslcpIKoW1dbT5Jnpedm2das12/y71SI9Aadg
EFs3zjPQKIN0dt9L2EIY0vhTR9bYQzRXGkcJBHGTZZVV9vnLaHfJeRyGrml2wqA4N0dJ4mCzEzGN
Hscok/EuMYYSb47LA9Q4r6PEBwwontwwrN+cTlK2h5yt/NftRNhdltvXrZASHII4IYzmtnPLogEs
7U2bM9/0XO8cgVVnSwJhNkElQpiOV1pW3No3J4PrAAsmk+pQy2JcidOa5VGRc5AnBjuTiHB/AlM+
1H5B98WZsWsgwAxGftHty8wBgn/1xqmZtP/I1NRT0ngQwnkZTTlBmgH8zRAkBaxgVxKHr2x1mpVX
oXNQ8gP/uCemGzGB4T04JrPp5BvQScnWtNY+RDpjYVQYndM6BAfFJsDVOeiqF96aGWBpYYwzSbob
ZWtld2HAiPerbqYo8knLAJkI4prHF0ivU7lnWVBGX2LD89rjskHqhj3P+TuP5s4AcCskTt4kNeob
RX0yKpcIF2uUbbr259/ftQ+ZdRMoudq7VU1dGXvgWoHAE0NorlVf6DpQYoUMKy8x4qp+I4F07uQI
ApKpKoYfy9OjMz0lHjQ0K2WeEFylQtoQ3A3butiZbSUgJAuxoWEl7Oi6UcJCX/eysKKQ3RpokLgP
QVEaKOuzrOCeDbRZuyvoelHiQlgFrRhRd3BrSDQ8hbFh+qMHCHxbWSswEM1iqGA8kk81hb41vVWt
TcZDWAbZsHMi21pZDs3+8x/gXWCjEstK6jfTbLpzE4GCtmdG5Js9C/d11KUrgBzdOOZj+DurhbxQ
lEfg9bpV0J3B23A8ds4lGfJpbZ/RnOdVzF1V284kUOf6RvqmvvegQQHZdPg7wTY3edMtwoGxP5UO
FdN+2ZJ1PSqObpLRTQLWhC/SsOhXGmDqRDCKfWha+T6GvNWDYYbeij3r5m/+/d38YQ8FTs0y6a1P
LXfcB1zYxT5wVxUdNJZMFafHRcfzbDMMX5ysqH1M2XguhjT0O+zfKzu1bgiK5zsygwgN4uxbZgvr
zslG42q39toDgmYLVbF2okjsPqJD/oCcmnnOyv/j7Fua4/SdaD8RVUIIEFvmYY8fSezEcewNFSf5
8xAvAULAp79ncu/CP8UabrFJVbxAo5ZaanWfPofKU1WCrq9iLT3wMDgf+KBeHUBLtLu8/n8RPB8k
JEzOtMDJK4iN8RahTeec5TyKOXtS6i+3tmzR0x2fpXgphOk/Df0o7pchP9GMRBIN5IszxD510gNv
3XIHBAakhIax+UYj4B2BgyPNvtKdDGKZDZG8D5wxWI5qWYaiiJ0iD/e5S8E76ugw9K51GHjZp6nh
YrgnY8Gal1YFswT/VZER6E1rmicr8aplEU1woAilzDqosj5px4EWM0C72cnpnImuPCct59E/6MB6
DMuipv6DoCV5nPVAdyLr+f28gD/h/4M5yjaOcR7lXpkmUV+PTwS60vkMlkTVQNXWW5CX9Mrly+Ut
YvEq7zz6O68VQR5VAyLvB4rX/niE6rOcIaeHoDV2F2etl8A2F+MgUrWzoEwCSZ/ccarPoHzyrgQr
611PBe5WV4CBf9t0jEOI5EnolXNOH5q+853PJGR9COoJQN+v2MT1sHGPGWdRPyAfliwjqJract5B
kUodhn6NVde2gY1TSOVymoJSeQ+NYmiNa+ehA+NQM3iHyzayfd8IPCjl6dK74/iULCI4zYmTdrEj
ELluXAMj5KDg50ghC9Y+6Wbx5iMNok6fFGo7zffFS2X/sGkaJrhQjbJtipRHD21IQLPg6fy5ZN2a
bpfl6jTxhQErqaiqVjyyHE8dtAwd0x5PnVSNw57Uyc4DCHllM1lc0IQcqtSjKpqH8amZBihyQlNc
O3i9Z6n3vM1Sho+jfsLohLz6I0vD4JXyQAe7aEKT68qGsk3g/Pd3Z8icpDWDDJx4FD5oddE01xyT
KevjIVvmjUMYfk1bhPeg36IPc9hUn+bFH4qYJEBmdwNtVppzLYeUye82Q5037BqF+CxwP+e5W92D
8hjcg940xy6UnLbdHyYCkUQj9acey80y3aBWy6nTPvekayDYKKt83o15RPw1oIUlNWXCTqrJc0sf
0hCPtINKswKydSd9/09TNl8CtPYCxQAVpNlX12FZ/7q83Sx2NNEo0G2Zozavp0ctM9ojLz5Ueh+A
EL/f93kwT1D5ypw18JRt75mHGXd52bbF8pBySIMeWAhybTLTlOzTICLbTjRTN2hGM5ZDyIIHbTIi
TeDpT5BDLk/tAn3VTTYzkZdpQWedT0nxtQkaeq9FEuUxkMjlbQ6gwv3iJquagRaDmUBFjDR0UYaE
ZD/wYNcsaM5AlujkLDzdX56LbQQjcOn9vGhwJfKHvuiAHQrCIfqed77rXC1go10j47ONYhxqeNiW
EMbwvQfi+/6tJoF/K6Zw+pr2mThenojlovyLGHt3rgV5OwmGMAznZi3EFd7OXjrtoqok8xYFR2SH
TMhiAN0Q3qTU/Qk5ms49Kx0F+bFQbuPvRhl0466HQlUWF6pKt4jPnoc0YhfhcQl4BfFuKyT4X7WW
y/A9c4tUrESUNqsZ4YuYQNIctdy7hUCVW+qYgPfRu6MkmtbYMm1Lb/i81tDxy1q9PEDprGH7tNP0
k27SHBLfgm2sFJsYR96QKatq1j/1C/EHtF3JJDh1eQIx3U27ywQ2QgYgykir0jtehKUbSy4BfZ8W
v1lZB9sxfH6Gvtu9anSXMQ+75FZSVt4KAFLmibt7gZzT0fGrlcPestomGRttwZ/Le2R/GnSX/iBo
zDryMVx7kFtW2hTWKZohIWxpp4fRKftdRUHjoPqcfM4dtfL7bSMY3gAOY6eu81w9pMUC9CeEzHbQ
nOruRr7GhWSzkOEPJMvQtwmRrKce7qD2olyC54ZlQ7tyddhueMMbRJQ3CRkb8gBCyO4u8EJd7HSj
JucPHykLENujXCjwCALHDpQPwjrNn4eokf0WsXQcKCaHG2VKdQ4EUh7UgvMs5skQPot+5CtFyQ8V
HQMX+Zf/bmTZTfU4eYnzQKhXqNPMQGTwP5b5QDSnYN33X6sZSbqDWvwZIY4HTYrwC4oUDkfLUZG5
CN6YRE9MgjQ8c+JwbLM1AmkLnIiZjQzMgWgpoaN+1EHk7SpoGB5I5B+aNLqXkfenETy74QULdi1R
X0t0Vuwunx0f+zYzEYyBCBmf+3l4qHJn2AU8KnfEG8lBckriyVsDStqGOf/93RFS1cKRcu5R1m5a
JR9oy8r8Kk2Djhy04HV0vzgIgVbW+UNPJL6JYOKRbpMCN/oJVq1vmmYYBsjuhO7er/n447LdPl4w
DHJ20nczkqA27ts0y98CoHn3LqUzZJvg8nnye647HSsOeKMYfrh5pO/EWH6/PK5tbsYpkyonKBqN
VGhQtt/7ENlr6J1978ZgTaHANoB5yPQchwsAgacmQVRHg/p7Qqpi5wF5tHLMfHiMwXLGMVNpvyk1
6bO3WdDijTvBXMYtCFBXqgi2CZhJg4SNKHwt/kmBvuHvBIgE+LOAMOO2CZigJlbKJlC1BxNV/RQh
8SnqIZ7QI7Hy/Q8zBsQ3MU1DKAmvXCXegp6iy8hh6E6MR5pGP9D010NlVIThzmnmp01bykQ4CS40
Uqq0+QT0p4rPqmDEI+XBHTZpCqH0aeKb5qEIokQszSfG1Q+p9YLQF0/hAoLDKyaz7CkT4USAAMvk
XGU/COXtDrdweho4XeOnsWwpE8gUeUUj3HrKfoxJo5GMSNq4KF2U9WRebcmswESGX+O1PuklScVb
RZFeGdr2FwIuf0tBCh+n/z2rOClKClHB5hMUttAkwSFc7STLWqOczfaGP1Nf6TSfZPYDGVhyHeZT
JnEolWQtE2v7vuHQPCSgAAjBGYNys7zmKg/RI1QlzePl7f/h1QSIixEUNAMdCfThk+emnp6ISPQ3
aJbfOg5kXFvoFB8uj2KZhEnD5eSAUjdewJ/DmeV3AlEFUihZtOLCtq8bD+W5rMkyjlH0nFKwiDla
0C+aVulp2283Lm8eZCk4tVn0PGXBl5nU7i4AwOV4+eMW3zJRR6jtReXUpMkzGOKGHYgcv5QdGjWc
cFgrj9sW+Gy0dzd1LmdC2TiGz7kIv+ncW+LUweZnFUaY6iy4ujwR2xoYHhzojno0qeV9BZU27yYf
oHyIipc/F9vOOBNdpMokgBQBiZ4rqfy93wzum6zkvEZLY/v9hhuPbVTkqmyj5wYipNdRz4ZfOnPW
SpYfvi3gZYYTV+NQzR6QWTd53Y57lk4P2rsXCDO40k+NU5D9WfDSWbItqXAkbgyvVhGpwrTKwx+s
5/1N04MxFkG7/t5BhHhlPSw71wQWzaE/kIw04Q+35uy6XaLy6IKqZCdaCEdc3lMfY34wDcOxgx5V
TT3w8obKYJ8r/w8kNr8o/oWGzY0e9RMp/FNf1ujz4tfUBzPbUr1cHto2O8PpR60kmHzq7M0fEQjs
M4ASD2gtK4DhxItof3kQy57zz4O/c03SkF65kJT4kVYB/dWAcOCzF/Ju7eawzeE87LvPy0TmXQCg
xHMtul8ZTbO9rMO3cCmzjb/f8HkmqsArloI/J0WqnlVLwLsi2m/bjEP/++vVUDfgLufiteDcO7mT
aqt4bLJkbXPZjG84fL4oEoSzKl/nqit2f+tRZQ1eoG2/3nB4V/mdWOq5fK3Hkh2oiyqO0N28YvgP
+WcRUppYIXBv81A5kXglPSpFoBXYdaO+9gqZxd4yPTljdZV04XHMgrsCp8wg19iibQ8/E0U0KF4B
9yDL19RPX/u+R88B+5x19Q1eM0M8pvqoPb3vSPUrxR8vG9N2DrB/zgF83HVK8Vqx8Xr2EKf7535X
hybxEvgEQt3Tz2wUUCtOM3Ch43Qo0UEJ4Ze1N4nl/DYhR4DNTky2VLyqobuHVNROlUEY+2n5HQTG
sX+WJDvbea7XVDcstzYzjgblTq0qPcnuUwbw+LnIlA30kNDha8eQg7lsV4sLmJxeJG3THOTx9Y2U
AQFhjdRnRNia7qXt68bpgOYz75y4Fq951HRx2jn8S4buqp+Xf/uH7eZnFzDOByFBaQQNcvE6t3T3
dzvU7XQEmc3xr0/UhbdDbw9S/n2gd+UyXodDdTex8CXI6r1ucEn5EHe4/GMsJ62JSHLDiLYOqaBr
iA0odm2tcUz17uD+1E0TbrvTTQxSz+eaci29+78FJ5qnapcvHjmF1Vr7pWXFTMRPwruKsSai97zN
XqUc/E9lFfQr5VqLjf6B+7gJBT+Djt6wHjq7mXkaHtFHyughg4DKWhnTNgXjpCClP8pwSdiJuuUj
6cgSD6m/qXsXGGYjKCARc9NF4uO45RjoueafIsFLZtMeMlnA5DTTyUk5Ps7xhu8L5zuo6PtDTeu1
CNq2AmebvYsHdAFZrLbACNRrkzhBdpecURhdJda0aM8lkX9gcjCQ4fISzdqlWwXsJJ3uFLAbqoNv
TcgOTZJ+LgPyeWzZSpLzvJ4fjWR4v2oCplrwS50Izse+wrseSgm7pgMYJ6B/FHd3l1fFcg7/QxXm
FaOvwor+DLxzTt5JqzZGjY/tUHhgT0k5r1FE2AYyAoask96g8km8Tp2qAP9Dq/PIGwWxboQOy8x/
X56PZQ+YYJ+hh/z00s4Yxk/n6yAvjzqY2nu0ca1FPpaJmIAfMlYQXUMv2lsJTHYUdyVA8X3NyQ6C
78NnqCusBUG2qRiurgEnkSm6KV7F2I3X0lPhNc0BHQzRZ7nik5bTxGQai0IeSV/g2m+bMf1OROfc
+nrceFaZLGN5IzTkFQbyhpTwcAqweW/OTrJtoQ1nz/2mIQkkwF+jKi8fp27OTyAaKHfbRzCcPc2H
LOw7p3itpjCEjm93P8+TPLVR715dnoPFyU2EzxjJTBeK4aE/ieM0o6XEV+4ukiEkX502lr5eCSZs
62y8Bag/CDSQqOgtz0f3SkqH1LtaymVNBdRyLpq4l0HwPBGeF70NqUOPhZtK0Jk5/IZ7wCkDgJ3s
ZzEuO2yGLbTQiI5MHAzq95IDxcF+QpgoeIb42XziCa4TXpb1inNY/M8EwCTTHLkZXOLNmYL6avKc
6NB5dX3ALNKVISzrYpJ2VdncS7W4/Hl0UuinpkNPIL28rNLG275vXOhzqQcHGMvkDYvtXvVBHT4G
YBHcQPN3XoOz4d7dtzORY+M6gt1xlJS+cUmaCsIdegtB5vnzhoc7Qqeeky/FK1n8z4S17SHTo3Oi
fse+XfY/m3kMD6e91rmYZvdNLcPbMnK9G3CxHy9/3OLcf99676zDCBmBbSrYHY3y30lDd6RHeoWK
FMomffoaEbnmfbZpGN6t+ZxgsC55KaGQUx/PcJ1lv3icrczE5gjG1d2A6S0ZutR566MuukGnRgi9
I7dK4zHL1m4iyxgmyCUC1L8tpHbe2rKrPxfQ4Ypdz+nvKffXEnoWM5n8XcHMap7rPnnj41g+8snn
v51sWtutlrDAxE/qvA5dZ1mcNzn26pi1kNQe8DDTDiLQYcIj+vKusg1z/vu7XVWMQZn3Re+8Zaib
7JK+9vd9BEKXvP+/56tYSUnYjGX4dgMR7aHs3ekF5BQd2amkSPoHZ/KKaNtrz0Ts6LFTIYS+nDdf
jKhITsX9lDlAmIKKZCW0tU3B8G50mfnQcNDspOel/9lywm9dHnX7ywth27DUWAh3gabnwpO3vG+d
o+/q/ruaOrrrW0o2roHh1xwsKhHaB1gRBxDBviKq0n8yGG1b2dCE46i5T6J5ytJf4PfPf7joZr0a
upr93mKff8A4ehKLi6qkX8RMQkp3Jx2B7NI8yBMo3bLD5UE+XuJ/YDXByPomSMHyH8+I1pATdDSI
cpxQNcvao/Lj0OYfBA30hGnTdCLEEO1Cn0cJaqOm9+/Sokiuta7T301dRDd+Xq9k5j9OxTGTFGyG
zssctOH8glxScNe2bkF3sljUnQJ8Kr+ramQGQasT1QCGDXPSoZtaFMOaQsPH25qZhGFoKelbvqj5
RQ7Y1nWffAHBDr/NxnxtBNuanf/+7gTrc55mEqQO0Eut8+FAuCZH5LBWNrVtuQynV0MyBTof4DMK
FDsLUIwoAwpvKq91CekAP8nH3ZSMtX8EiGhckyawrZlxGMxNVCsy5MtLWuijw5crv3spoVYZIa5P
iubG879Juka68/EVwEwOMZkTv9ftmP5KeREdzzAyoqPxvqqbu7JdpSiybQTj0o+mJAfr1ZK8jS6g
VRHqnfN+GkKBRra6ClduM8sgJm1YpEQfVME0v9TAfccOQzqzPqeeKB22lUGYyRY2k0XUC3MdpC6d
UcbU0+I7WFLWaPMtu9nkCQvGgLtCRMmbTMCAfFwyTGHwMn8NOWizkHHfV0uaFi5NvSKmtaYH7QO6
o8CCHY/zGjLXNsT57+8cMgXLYdcVjfNWBAN/ms6vG3BTtfdpxjZdZOwfMJ1I+iBgA0rleQspy2GX
qGHod6PnO57cX74KLC7IDccXkyCFaH16VwX8S0PFt2RAGT1PcW6xc+Wm6epxl4fytFRT9nx5TJvl
DLfvkYsd5oZHb7xwnJfZDb/1ZdJ8k7Ja68qx+Po/YLoiDfTcdvykpnovevB1jDqNvUwflzDblElh
pkQl2FoK1xtI8hwi/75PoR276wgazGqJ3tzLhrJ4iQmpa9A8NDReQk+CoLUc12m9D8N0jc7ZYiQT
UAdMmAu9A7/8Nefh+GVUobcvNHutUkgVxBEgIdtOKxNJ5zVDoxzp8Leu1s2xZZBFQqNcus+y4Ns2
OxneToph8ufZo3cEXXL7mXpoF6WrbwfbKhiOzoV0kE9UATBigoidBmtXzPlawcriDCaKTg5hH0QL
Td7OfiBqPNfTyr8bcpT1LhvHNoDh4QovHpLpiJ7SlALf4+gnKpFsjRbxeHkAm30Md6bV1JcF5JPf
QJk6sX3S+EV7KtTSFyszsA1gBPRqBiz9bxpO1L7n/OQTRJVvU8TEa3o3tgGMS7sho/AEqh8v3eTp
q0WU9Nop1vpEPk5oMBNJFwB0XQf1SO/yur8XI4oqGhSf+yAZDp7jn7o+9HabFsJE01GE21HWOPkP
mhfgkGzSJezjKFGarUSJFjuZRF+iyOe+d/v2BZ1gzSuEGJZhz/Nar9UILFvV5Pmq8sSF8pgTnggY
tw6JVycxRwdXvJ6cti3GeeR3l7aYm5xEKHadwHme7pG9p3GjG30UGvVttIsGcU7JRmudrfh+LE5V
WtMo/YV8mRMdWe/42d3iyGJcWW8L6IL9w+kFGRwXr0V+OsfPoPm7gbgEOmvbuwol7FmB/4INX0Ft
GHcJX8k/WB4KJtxOgqGQDlGf/pozABMHn3txrfNPfb30j1Cbrg9LkV+PtYP+ym2b2nB+hmtq7POK
n9jiBjFt8z5uRbUN3sdMAJ50mMrdRdKXc104S9iwy1m5tj4WdzHRdlKS3AvHALmOkldfEU3XkLL1
0ofLhrE4yz9AuzqvIJaYRUUs3OUnoC7Jnil+v6SrUD7b7z870bsNHMy9N+W5475IKgtIPI7BjQMy
opVT3fb7jUu7WQCmLBjzwKjPox346kMwuiLLu2TR720WMpx9ns4sq3CQFwqIK+tFGfvooAJ3mzsf
t41guDjS1HmAxC5SvHkIXuW5vDpvfycpNt5MvnF5M9kpcF/2qoiTjnR/0qlEs9kuKgmQ8fvLc7CE
gb5xfUsWEVcFmr40A/phEcYmMbj4+ZPXLT8L6bWbcB7MN/w4dVkgknzOf7GKBDGyyhwC6WDxrWfQ
PlyeiW1HGdd4RFgz5F1FX0pvya6qWXQHEA5w0PLrNVy2xSVMgF3VoP+dij77BTC5/Mq6soFqQ4L+
7k0zMFF0WgldEWhNnM47tifkf8yPsh2Iz/uV09Sy2CZiToP5rIKN6EunvNdBkXTHfED6ofHc7Mtu
tbXFNsz57+9Ojnyqc096LP8hk/qlqnVxrTr6zNlcXvuqXNOKtS2G4d/CCxrey4iDqoL7PX+thF+J
5yRbbU+wXHYmEG7mdahl3QG3QsJv0ufkxCFmshMFDkFnnJ4QUEc7J8+bt8vLb5uQ4e2ASc9dlHb5
r0i0cg+yxG5fFsWaWrVtUQxH16ycQbxYsRPDC2mftwn/X5JD0cCNZnqdqd5f8XRLjGWi3hY/1xmK
d6CgEhNoL+Rbmo8If8R0HBOQN0t0yK7sZpu9DIeXJBi9qaHNi+omoLzdHpCSpVvrnrLMw4S9ZREN
iiAf81+ybUWOFjAfqnWen+1CWUSf3Dx0Dv2QJofLa285vEwcnKgccDo2Jc5HAdZ8CrqNQ7qI/th6
oDDbNoRxn4tR9QvFu/4FYD7ocvSVX16FxVQEtzOl4VrUY5uI4fsaXAeJ0EV4AvVegxC7VLcJOVdv
83LtoLes+z+YON/xfVdW3ssseIi+FVC7+WLI95fNZPv6+e/vDi+O2JV6ecJefKA+1E8PDcj+je+o
0FlLT9lMZPg58TioEMMExZFUQX4sJi30zc5Jvv46W8o17gsLGpx5hsMLrnzVCVFDS8t9ZiMfjsWS
RF+HxBW7MAWyS7verVfiRep6jQI1Sj0fk0z83mZG48LHIx19EnqoXua6yfYFlzd+BP7KbR83PL8S
eoZmVRicqrT9Ljuqd2M09SvvKsvymGA46UyygHJEcALIq4rpWCWHM3qwREfotsyuCYZTGYpFrZcH
L6DRVzvUi72bCKyox03GMQmv+q6Z0Ehe1y8JGbpb4Sj5dXMLAzPBb2U1yrpGre0FwNQZEMRx0VDN
q9I17WyL+5nwNw6OiNlfSPErcWskhMFqN9agVQBx02Xr2FbXcG8tc0iuLCJ8YWVyjYy92Pled3JJ
U6wMYJuA4d1TmzdAy2fVC1cuio2O5wRZrCVnV5cnYPu+4daVM0+zhtL8C+WeVx0pENTFVeiAyON5
2wCG5/pejWdfJAp0usnpOnPD4StC3mHT3nfNtlsqPdL0E+1vKhZAfqrodjVJ1pikPrYNSmz/PbsF
raugZF5/ozPIgRAeffe61ZbJj3eOa6oENBqlT88Bc78oFb9KRZpcq6DJ4xLcyysPAMvvN5OFANeP
6kwJcZOWItw3ie53qVzr/rN9/BzmvrvY8t6pUycqh5s0U1PM6uTFIdlarcJiHDM3CERsDm5Xp78B
++mV9MrkkA7Ft1CKbU9h10wO6oz/P+srnv9uGCLJzKvUSmhkM815Vu9Mk/oj6MNr7HEeTeWdXpyX
XkRsJWdmM8150HcfF0WGpp0loreJV/yewUq3k2n3Vmpdruwa2wDGiYOIum6TGRszXUo8G9v5lLTV
d9cN15o0bOYxjhzEJ4itednfkEWOO7CGdPv2vMRbzhs3MJwWcsSgOUnEcNOr9DUIzmjkafXFa/vp
RqTQBVFYOEB//ak7SQ5VRj5DtFlu++Vmho+GdbBEg6K3DRoPor0e0AYas9ZbQ1paFtbM8RHejgsL
ZnCJZeBkrqBcEqPQUsfTnP2+bHvbCMabgDEqw66W3i1ZkI7bVYXQcid8F5jUIZvBVXt5GMsqmCz9
czmnzYIk060SLN3pIHkZxGqB0fbx89ze+RdXKGLXS9GlMU1IeRrDLCc7QcJ2Te3IEkm7/nnkdyN0
AZfjMJ7pliHR8Di1UsSFcJ/zpDstfVbGQH1cl1XJd8AKy33t1WSPivPK8WGbnuHdPsTgQkHnHmTO
QT/o24UXRX50pJ7LP5dX57zY/3bNuGYKkI/gb+6zEAb03bA8lb7zu/Pa736+BDt36H5U3poc0cc5
CLDj/deQYzkWqskHYCUihd6PbKhLdGJJfiIoepIsWhNVsW1rw+tT0olAua5KY4iRfxayLm9K7j6x
AU+cyzazrIqZCWRjMroTLTECbop2ByW4Zu/PSJ5u+7xxV9fAqc1T48JQXRoseBu26YF07raWNdfM
AwbloNJlYPj1aTc9yQwF4aFQa7axWN9six2LSrvF5OPrUaXus0zgtzczlNQxiW3mOY/8ziGLJAt0
GmXI+ng0h0qT5E42PKI2xaptfQyumfyrnCZo86JE7C5YcPLR3XVYQH59mChdo6q17SHDswd0bIau
HDBEwtl0XSxEfpXQV18xkm0ZjFu7Zi40QQj3shjwS5bHA2THe+r4fwAx3ZaCc81kX8lBbKqrIgR8
yx1+TKJ37jM8BlcwNjYDGW6smrEbHNbh6zLJf6sChOleWvNt9jETfE3mFSFVHF+HuEIYo8ufHPpK
NCJO8YjYhp93zcReovMIanyTn8X+VE53YPLzv3hL0287hzzjAu/TSlVO2HJMAiVMl0PpOK4yH0jO
TZ5mNrdyBdkw3XiQ04ZuWHDIZi4hoZBsA2u7Zipvrr1MojmbZTHPyhyQTPENshrlygpb9o93/vu7
YyLqZe4jEMCP92r60+FJtW/HbC1BbPEvs61V+EXAq67FbwcBIvhzSJrf5Gl3Ol9o2+ImM4U38Zq1
A+uxedpu8WMFUpVdsiRrbRE2+xjXcTIpkqPBFAdQuCCshCyduyeB2pYKdv/KZrwzvwLpNvqo3OR3
JqomRvw9x6VyxFnRYluuzjVzdY3qaRF4fvIbLbfDPnST4hjOTXHFGrXWM2cxkpms8+Tg5EoBWhbT
vvzSQv78Ss5TsS26M5N1EpCaaqYdNpFH+F1VqnrPFmeNt9AS2ZnJOi/0lAMRU3z9HK9Wfn+f9uxW
Ocha6KW+qoK1nkybkc4+8m6p02FR0ZD+PannOj9G45RdBb3SK6eQxdWo4cgyL0siyIyrjEod3IG6
DTy4YdYc/b5bKVvZhjAuY04HxxW10jczFFVilbBXklZjvPTDNopHkF/+10YhK0bO+wSTCBps1DgF
NcmeQFb2cdNRTQ1vTnU4ux4jyW8wPH3TUPA6uVxs61p0zV7VGo2ofi5ArBuPDmIskvaTimlZdmsh
6cdIZNdsTYXAN9Rv6pbdNC0407M5lppccVYcdD4ex+Vbi/+GIA24bCvLQ8TsUgXLhJ4jL8N0OJrf
9yqNvkQiG36CAhlwcen4K4QEFr8wW1UZeHpnwmaMQzxgU5FIIQeW4dVzeRq2z5+n987tSCJdqPqe
T4++A9nB7ECqrUWv037b5w2vhihE1UDdYLyhno9cQEKrDGlzrZNt15vZq0pnkQBOWOLnlwV8rW51
eRAqXaMktbi0ScVedVEf0G5mSFt1wZdKueKpEi2EXkIOJMrVNhsZXp0nCHfFVOobPbP+55nQvt91
fT0/X/68bQ6GU4tskeD7GEdQ56GvSffqB0q4DhjGxbfLA9i2kBFjowlKRv5S0ZtmDKNdmmbzzpFI
IV7+uuXnmw2qpBdBViJrcYN+s69/te0TX33yJpRdtg1gPJR51E5jjcf4DTIk5/K/Rhd4m555VINs
/np5DIuJzCZVLGYSQUdrvKl0nx6AzSl3zbSNhtQ15TwaMXhBV88jZCqDR1p6BGmebXR1rskez1WG
MkgxJce+9dQVPI1f5aR49IthjQHLEmCY/agzbd1MuRQj5ICg5g9oFLuWSD6fafe6zF+52c6L+UGC
ihh3cxOMi+P1KeRAzpdDR8XnIG3v6mo80HC5kqA061Y5Em2LbfizL/AKd2iOsdymOHQD/xYCvbtt
IxnOHILPb0C39gx13ynR+6gE4b4U0wqxgM3XDE/mQY7Eai6XLG6CvI7P9c0AMUx8rm9e/v0frzYx
qeKJGvplaFz8/s6dH86sa1BSOoLf5zEY5alAo83lcT6eCTF533tU3+nQaMzEmdx05xez3gkJnve6
WoJNVycEgf97ddZVDdohQL5/z7zTBwYC9pvBkfWPbTMwLmYJ+UEoUS+wVFMt5JDUur/Kxt551GOw
KbRAw+J/J8ACx6ug+Acjda1PDn40oliYVXRlN33scyCx+u/nq7KvM0IhYxVLVx0q6riQj39ISXYd
on0+dlqowvBNirOERIaDK9mVIh0oBgNXL3sCxmA+BksVrOwn2741fBo3Zj6n5ej8ZtPkxBEpFEhJ
O3mlU5CFQs3wi4uX3eWFtw1luLgvoHENKSMsPJBP5KmfATse0mza8z6ju3GUzTGVek0bwjaa4fJe
ECbzXCYYbZmLazanr1kgDuczfqLegZA19O7HhyLq5v/dDFk6Dlo3UqQx2En/NPCd3VhsTCISs9mU
zOgtxD/4+gC+4120JO3OZWsPu49DffJPr2mZsHCAou2fagKdYT5UTMSg6cq+oSwg99h46DW5vPY2
KxlOr8DGwVz0nv5Jof9zygROq5hD5XGNR832fcPj86nnUvTMvRFZ8VnSM+s6ug1XzsPzR/69Y4nZ
bapG4vVdkWZ/kJNLrloFIk2R8eAYSR2uxGq23294eU5G1vQMsZrWoB9OeLZ8ajXqgZetb5uA4eSJ
wxwvlFP2h88AsudSQmu+RctvtyrGYzkSzbZSJonyvBknFQp+/vOZSjJpxk+LN/4E+dS3wa+/uxX7
c3k2NlsZnr2E9Jy2CdI/Z7KjE07c/Gvj1dnjpq+bnaVzVraJKBt4sGxzAp3YCt1ibRQviRMFm5L3
xOwvZUUQuGkwkpukbm/1kHUxZPnW4k6LecymUoRnI4RG5vlGlv+Hsytpjhtnlr+IEeAGglf2Ilnt
VbZ6bF0YnhkZ3EBwB8Ff/5J+Fw0sNL/g0Yow0EShCkBVVuayHIJqQGaIIoW5b3kMR26nlkG6Hklu
1AjGOxXF+VcwTe0SpCTElGVAS5sz4zBweYLSdfWe5oHWiYx89Ey5tG+3LjgWf4jWpXuVGxgLoUkG
ZaSXXkB1KVfgVAhj8lCDfPW0b5kMfyZFrLish/plDHKZjDV6VqcZTcr7Rjf8mfQN0mR6LF7abvIO
up9Q2u83VfRsG8g4pxkeSyX1Sf2iQap4nCNff6GFU59v/3bb2hve22ecSa+Q7oMg3DuKEXoxwODO
atzKzFgONRMo5pW+6gbOypdhSVnSIU9z6Whwoak7fY4rWW3lLC0fYvaU0qjJm6CFWjfvsYkkgIEn
nGhI5ivnx66lMoFjgYs8X6Ad8jB6uj6x3FnuOTTBw7j39h0MJnLMkdNQDFFVvcgi/TDEKT102v0V
z1zs8wNTrQHa0aBkiEv5gkeL/CkG7bd3kSZRvTG+zQiGJ7cT6Lw4j+oXkUJVKYc4xylqZXrH6lZs
ZL8t7vBHK2m5NJKjkfslkPJumbv09D/UOH5XxN64W5hdo6Vbdd5Cg/kBkiW4APsS5foiqfxAIfXH
oTYIR6kh9fLYdkVVFYma5ko/+G00dM0pdyFc451Wmr8yvFMxawT+U55zIOWnsUjbn9NYNsvHENV0
1M5J4QL+SQX5zguJ7khZidBvjm7sCedHvqATwRsr57EgbV1+B3Hv4MoHgutgdueVADMDZdOGIDk7
ObkbgyJYeMptvlXFMo9xIrohLs4Q+IzcjRe1xbQmgmzMix4qELJ+yasxPOSx631uC6WTAWRJG6a1
TbHeZl6fA1HT9q1Tuw86H+lJo4PFSWo3aD5gfXdWEqGm899JwgEMA1yT6WVhYXpUfnqtdb7FVGHZ
nH+gx+p6omAVcB/GUX0ccwAE6xnq5rvij6m2UEZlS+pJuL/rDu3ac04JchkRyE9uT/C7gvHG7jfR
Y34kQQJO2goCPbEuv7R5/JlkM+ibquFDi+aow4j9dvRb6OZNYTMnYbvwdxrQvwOQ459qtOkcyOQc
QNTCTm5Fj/4UPvbVpB8AVGPH2z/StkmMoxxywgvDRpxe5npMk2ae2Z2XTeAqJFm+Afy2TWGc59Bp
6SbpjOIliBwojkw0KVZak8jPtq5tthmMM3129dw1EIt/qXzBP+YC7gvtFPowQZVxw5iWczc0DnYm
Kg7FASlfxqmaLyGvL6HjsUuEPr2DSIEvuG0Oy443IbF61HMVL537kIvqkUI7ClzJ6mnf2MYn5FU7
x1L35UvvYDsmwRSsmrhFRrNdxAfEhMYxIO8iaBcRPPPk53R9psbNZmupZWXMFlmoCTW1k0/TSx8V
Nbh+ocL3P3C9WHaQiYsLugGaSDEZX9Au1RyCIf8UFJDJ45TtC8YmNC4CztwhLB1fwOjkA68wf6xU
2x90Pe58x5sSEakIeK9aDxfbNmJPTh15f8VgzC3BE1YB2nR7D1nyTiY4jpW9XkARJ1/AUdWCyyQa
gQwS9AEVbgjN0eFrPJPx39tz2SxuhKbAYehTRrvfyxx07NIAiUcOuGKp6LRvfDMuTTwMPUeMLyDD
jppjEGTzP0vR+PvutyZCjnQQyktZX7/M6LbLsrQ613X8b+bhkL/9+2171vDnwAOTYpFX9cuqsolu
/iWhUzkmu1MRJk4un8AiHKFx/KVgYX0XQqH2HZ/c6u72z7eY18THuW3Wl2OqxYscSJR48VSfZp6m
x9ujrwnKN87eP+BxaaS6PMZZyYjCydsASQ+0pYAMQVE8yiZ8B2SBr/d12BATLKezSWR4BncvOYOU
QpPnz3Xvf7v9JbZ1Ws3/6hrXgxMnphPMHNb1Y+SX/zIa/Xt7aMsOMmFyOfOFnvtZvEROP/2GiVIB
tvZqKsW+97AJlUNWA1XCLu9eREnlkbSoYk9dfow6/fP2J1jOZRMox2Xbadxmuxfozn7KxuAxVMNH
D5gnJ9xHx0dMzQfGZFR3ude++FE0HEDsQ/DWCHdWQP7AyoHHR6h5GV88AIf+omWsvyxct19vL4/F
wiZMbg69IYh52L7kk8qPNKPXOArUgaYgjL49g8XRTJQckFNu3eA0eHEy5x5n3Peq6u9x8fowQkca
quv/zv7wP6C1LN5gwuaWpWmoTkPxAorZ+dPSoDyWtLlqsh2vgjD+Q5w1hdxi2s9cIq0YAA4mPfJr
hF7xEfR73caKvfUJ6xSGQztulflApy7nmrfHJSCHKFUbr0rb0OvfX8UKMF2KpvGH5Sx8KCTM/Tvd
Dqfbdn7L0dZfbZzGwh+gB9QtCx7x852zvO97MGui2lxPO3+7cRzLvPQ6JbQ+h7Q/5250B+GenStu
vA9A1lMW0m+XcwEZMPDExFRu1GLf7BBal8U4hCdvQMqvhTFBrBCfgoQm/iF6AMbv6ISHrU6gt7wY
k5hJvzCtHReX0+WcxgMCnPMY+uHZd7ofu0xr5vpilta943TLmczybibqri3Hh6wXSdmJjXWyfYGR
JmiG2QM/i1zOlPrB0RHg929mQO3rMog3jPzW1XRdpHXjvtr7bSViEOLGmEKWfRLkRX7yZvQq9j50
LrIxfHa9ak9/wjqX4cLe0GWZAPXkecr1aYVAKEia7TOG4cJ4f8iUOM1ybhfcdJc5re6aCJkbrwMN
BS5IcsOfLaHCTPwhy0dyVy8a2kJPpT+dYlne3/6Ct06EdXEMRw6k64N2P6gBgVh4cQFPy/gj16M8
xLXkn3iqf0kQm+MwIp+yyt9i4LftMMPHZU4jRjIHsxIBir+8cz/R37x0Lvl1+7tsG8xw9QGAzriK
Jn2OS14kMXePddckNYlOSgSPINLZOIIsljFTgynSL2Ck4+65LIom6Tlf7qaiLM+3v8I2upEVHMqg
4r2ocPrM0w89qL9ov3HXsJwQZirQHTtRZE4IC0Bs6HvrRGd3nr7Hmf9NZFtoZNsc699fO/k4oGmx
CPQZXZ+HGmyHpAGuI9B/1fEeXCe2r5kXZHGhXNFmyxkqZXfoovoyZHvgTevQhm8TAV0hj1PsIP5U
keFYkIco34iwNrsa57PX6GIZigwXF1nL9o4KpU8uan+3d81bFfD1lxs+7dVgRJl05d0x4PB4ET2u
eD+vG74WSJX4Y/BQNOp4eyqbiQ1HjnBd9SIXi+TnZZq0Qr1Tiwstm/hUeeGv23PYFstwZYqCeocR
9bkcZP5PUYBJJtG4Ou27ypiJMC6bIlRZR84yWH7ysFjulgFs+rd/uyUMmYmwuKvCkOlIn4eydI/C
CYpHXfToqwYMNnfKCVyZXbVvU/2RFhMiddo4I2cI2jioiUiH5Q8Lr4Yt1R9L1DbTYtThWcWm0j1D
5gCZeK+oEtbx/OSGvtgISxZbm3kxcMP5BZ0JObNBOwmZQXs3gft15wqts74KSDnvwWieLlihqUlP
3pLPP31ah9fbtrb9dsOpy3rSPdIuqOpSxZwPLJ0rXGrwCr09vG31Da/Ol1rEIcSQzoIM4aFt0vqO
o8QFZsPN3WqbwvBmsMXOjY4Cci6D+Un79FvbD1/rVn25/QW2BTIdOUjHrPV7cvZa5n2muIrpQz0N
/ZbigmV8MwU2Uui04z2CM42Czbd96NPSS99Bgyzaoom2zWCcx1RDlq3HM/Oc+sAj/EY7gKx0q8hl
CaZmGkwtoycUIF7nFEClHkf/+f99rOXg/5tAdbXLDGb+SxWygeYmlEnKkvxs6+zfeNnEp9kWaN1Z
rzxMeaBm6QZs0tIBCzsaqFgS5eCxuf3LLfvTTIH1TCmhhMDoVeofuFt+4xkuXF2zC3CCo9NMgS2t
kwna5e55adwe4NDKOXWevyXpY/v9hgu3pehGsCvi7QaY5p3HwH4feOuDRzd7eK3WDzBcOO9FkXeS
k3PuxeRdUMz9z7Dz5FbGxWZfw4Ul+io7yEyzixfr+ArxIMiOuL0ff75tYMvwZgYsddUAkaMqvvRj
7P70QH0w/y/DW9bfTH8RZ8UbZkV0CVxFx4eBDGN9LkaPzOfBRWvhjtIabGCmvUZa5mUcqugygpNn
PHuRBEoG/PLeRgrA9hlr/HjlZEhxeYHnF+xSavqYTmh0ETJvz13QNhuwctsM699fzUCGKU41Su5n
T+KiwmrIWbRDTt/56KTeOcW6BV5Nge4NNPWHGbugIzu7R3Edkuw++DQXUA8fb+8mSzz1jANZDN1S
q8Zv7lfVBlE0D3nZ/Q2unstcbF21bRvW8GhVoiE+nUt1EWXhfQ1oVLQJhIq8jde5bXjDm2npRaQW
ObvkUHg5BlX4GFac3t1eHpuRDV/2AOMBXoz457SSVy1AnOuN40ewAkc7sKXwA7NZVM1UtKIO1CUN
0ZfAKiRlPeyl0+2fb7Gu2RxaOrmaXZTrzmPQPFAHsbR1xTFo2Ieh3GR4sayR2RlK5AIiRc5w4lAU
skkqwms3dd7Huqj3UCmuq2R4c9+qaojz0T8HpPn8+zhuQT52e40s2R1TxRRaYRIQCDVddDGOX5nD
yWWc2ZmsrxzigpFVAaz5QRXTl65n/96e02aXdS+/cmxV6UbiiuGdmQRwJBejh74dAGlUV2d3YQT5
y43bgMU5zMZROiD76VTMP6tS/gPNXLQJDJuanbbBDcdmkgfDEGbzhWRL2T32aGrm4LEp/cbbcD/b
DIZv51HgZyBynS/BNHKZ6LShy6HS3ZZanOXp+VuP4pUd+rAay65Uyx0k0Mtk7BHI1zRPQMXnEp3b
hwb/uG1xi5P80T4al+WkwjS6lLPkZw2uB7BXy/YYO5tsqbYpjIu3F/fdAIiWfybZ2N57cVEmlY5w
SxN6A/hkMYfZPjrGVVCmJVGXgDmwMVKgMblUwETWv/atkuHngN3NRcwmxCuUJpM+xbMBqkXyAvX4
LTET2yqtf39lcg5Cf1fMrY9ju5ArwECcteP+leFYOu37iHX1Xs3gZZFPSY8nCgdP/HD0lgA3NIeH
KU3cLI32qP4iJv7RStpEoFkqccMJaD3+SNFp9s7tiz1qTuvohm/rtJ3RbwtTt6x5r3LP+6I7SPQt
lcuv+5bJ8G0ZIbUjOhZd0oI+94BhnFKJJpfFj3Ym3kyB0z4YadB1CKskUF8gMjIdZTado0p9yWbv
r9tf8bZL/CFzmqsiznkBhUzI8EAPdOmdSwQiqY3bwdvx6Q99U9cZQN7p4WgltEHXSeP1B49Q7wgw
BupxrI5BPNctG/vW9inrj3i1b6Ep46HeJOZLDlHs4kDU0E7HEPfneeOktU1geHc6lXXHSKUuJdQe
mwODOPmlQDvBng76MP5DuzQoFzWFJf//O7/EIf7BXcLneGn2UNysExieLaMCXLpiffkG3k/OFvdT
SsJ04133dmAKzM5RVECRBYiQN2FavE9HR5/K2J9PDmu2OjptMxg+zePBAV1IRM5+5+BVnc/qiBTi
15TLPW3h6wIZPg10YQqebR6cRx0+izDzk2LaxXK2Dm7cxSm4/nS1BNFlVatgh4BwWSV8KUaVdOMy
hOddHm12iLbLzMKJLWuKEiHwQHPqordyU6zQ4gRmi6huR4oMX6QumklAPRT66PNjPA2bjS62CQw3
RgVM5IHowrt+gmrrSdSOFP/EDTBeW+iD1V9NKBoMwQw/DqY2YzrXiNzVEB7Lmr7XC/3c5w5LnE19
cNtnrJv4VTRK/ZjGUzdjWVADrw59jDRZhgLo8baVLb5gNomWs4OsWLkmokERohPdg2gD9CcIeHKz
tc82h/G25sGMHhAnVZffyJu01dWxj6Ac47R8CyNgM4Xh0nLQemrTSt/pAYJpXfXYy/EgwYLLom5P
59RqbsOpR84HWkbpdOlLUHnzwelP0ssH0Cf1W1PYjG24tmqkUwZRTy4crOc/gjZwp8QJnSDbsLZl
fLNLVE5An+OeGl1ab87DRNfDnH9aRtJuFSstB7XZIkr4OASka/B07Ks+kRpBb4TeyX1LIeFZ+F51
3xA2fb+9d9cL/Rv+Z7aMyoI5BageyAWEOv4jawY0XviIUiT11ImPM02kA6y3v0pf357RspMjw+NX
+vZF6w6vl3LoP5OxY5gHBNp9Vndboi42GxkOD3F77RYB+KrGjFUHLsf0OJRTtJElshlonfVVOCld
EcmhiOmFtIF8atn0lRYYnK8PfB2DRS6bqi1MuW21DL8PmnBuY9zTLmR2uvKJQjuR3qc9yGVAA1Kw
fqv91rZihvND3MUrSQMaDt6vlFmq7u9CNI2cbtvcNrrh9noqlRqYA02dkj5Dk5E+dAKlxtuD25bI
cHgy+9msmKQX5UNpmHnoqS69gZwnHwXT21NYfr+JMVNgGq7CaSEXL1pLvWMoQCUaAXm/8Qm28Y3n
djAv7oJTkF5yvL+SPBbOu87nO29SZjOp5ywiW1xXXWSdz+HjjP6Q6iMbBtlu1HktFjDRZZAnLQa/
G8NzCuXkCzoMp3sFvaAPYeVtIZhsK7RO/crnKJKbEEyq6MVzPDSDt+A9zI+Fy9iu9HhA13lfjd9n
I/rmRUkutJyKezHPyDcG+Vh8mED3sIe/GqefCSuDLkaEMJvTi9R5nJQN4kU0Qdx43yY1XFgXzuBk
fU8vvfIUum7VBPRPiub2fcMbPpyGk08Fd6ZLHvdAb0oF2J3ezC7btpDhxMuktIob7p9r2RAo2zjZ
wdP+Mx+G+Xz791tmMJFjLHQzWjQ1vQQKnIMUlM936L4bT77w2a5Kb2AqE7S1J0gkxjJLRtp/6Buw
94Vyk9Hf9gHrcfRqi45e2PA67cNLPjN2TKeuf9LoYToppAz2xbk/ekrDcaJLWoaXtHTvZL/4eLN3
4b4nu4kdAyPjIKDRqS49Hco2kSMrxkPRTtWuMmDwB4CMgVsoFwtWv5fhQ+uoBSJGEMG6vX0sAcgU
HSXx7DMQcYaX1nf6RCC/cfLRJbvvADAhZEAHumkzsfDiIan3QcdD/p6FweO+n254bg46Un9mHAuz
gtOI7qv3U6SmL7dHt21Lw3P50qoZ3Vbrph81VFwI55cYBfeDO6Nt+PYclsU3MWOM91krkQm9QCfh
X0iN9ncL1cWO7kNEZRMz1nZx2iCV5EGN0XETrsGim3ZgHJybbl9+NfgDKuaF9RQPEfyqjconj0lV
HJYJTCQb67OGgDdu8SZSrM9BIVSBWfAim4Ycgz7+ILOx+qH94Wu3qhmhDLTVtGQzxboNXkUhmXYR
n3ISXDwvDKokV4vnv4vAh7GHL2o1h3ESi05MYyq85SJAhFAknqci5wEKU069z9cC40oNzTF/mNMu
uKROBC34PnJDeqj6YtlwCNsKef9doTLodVVAYwC5zzz+BqGa8V9cIsYt9mqLv5mtk26V5yEgJuSy
QHY+AdHqo2yHNPHqecMfbL/fcOi2dDqmm8G9jCKevqsMb8BwjvKtF41leBM1BtWRgHmhu+CmVY/t
kTdAzR6bbAr38LdjA5m9k632y6EQYOILANfQEej4hn6z09qy+iZmLPehxCT7FJsHLpX0BaSOwVUx
fXFj0GfsCnYmXkxmPO4GtKYhwdAvTQIwkavvJpr57mnfBIYLq3Twy8iZ3AvrkZuXSEAntb/3OWaC
xgK0f4SZrkCoPk1hks5O9d71W8iMbz8nbUYwPZij5TaqXEyRpWimX5b0jjjgPa+jXSzJ6yYynFgy
j5aNKL2zzh3qgIkKVPresSxlnn/Pcq/O9xrDOJxpVtOgDaf5wqpg4B8FBaQVbCuyjjcyPJa0ntlD
yXKXeQ3Eny485c952NBTwNT8PDQdct11Wf66vaksiSQTSsbQMtP6AQpkzE8PgVBnpQt9KIPpy+9C
mYcO7KXeor61bAATWEYrV8RlGAWX3l0ZCSQKieUU+oelIvzp9vdYwpQJKqPZEIApxwUka5j1WWR5
ekJD+UYtzvb7jRwYJ+Ck9RtHX7jDhxN0rVG8L7Q+unsrx4GpGCpmYIr1HAcX4LvKA4/BLQ2h6+Iw
K+DX9i3RunSvrgJjwEMOBeDlwn0lv4CeQ/4TDjshCADY/Xd0L3CqCmDN5aLqiL1jLMwvckp/dGyT
JftNEzPfJLtFtbB38r4o//JU6Sc0AnUSOG+20MVv2hijGzZGxTvGwVA4z74u2rOGNFMC1ZvgnrmL
s3Hts33AOvUrA5AijV0kidXf4FPzj0FY1McJQhC3reuuoe6PSyU+wDAviDWHsGyBZxg7dEV7vD6H
AXGTrmSHWbRPdbdc0qkOj7wmJz9A4+Ko/6WUnTemXwPgW9Mb9ofGTgWu2Cn8G9e0Myuazy4NTlms
PwlFPrGxOEVjfl9o6CJS8mlutuBhNrOZgb8IiNKtKyGgXAzDIcsc4IeF8NrvrYyzLSo8m+XMqB+n
qvZFSJ+mLAuLQ+TW3XwInUFuGO9NIBpsZ9zhxgV5CA+Z4ycnQEo3R29HmDuoTEXnlC6fuoA+9mV2
X/bz8ba1LN9jFjplwV0OSFiMbHhEEp3J8OjwzTrnm2cL8806px9wv/LQSvwEeZY+eukLpqcfKh2j
4twEaermiehVuVTnSg6L/s7iScX3tz9s9dY3dqHJkxsg30J14+T/jG57orH4IcLhBD76u8nvN94j
timMQJGVfUyalhf/ZFN0pNjMELv/BtKzQzk6uxLYWEEjUuR9lNZczcETAffygbriOvibmuo2469/
fxWGUgbcHvRVg6emwqJ4LXTzpiXd8xrBLzfCAEDWBA3Si3oam/BnhkZ4kM/5W1oYtl9uOLuY+wZ8
6p56asHGCnq9IUl1tesdgl9u+Hg4llXPkdh8ylLUmydO5KHgbb8v9jPDw9s5WpXfiHqa3XE6MhJ8
CmcoU97e9RaH+6PG2XCPtf6onjo0JOGmeGUNAuxMgNNzxo91CWwuxyV/YzaLFcyCJ2giIZVOaXmF
LCU0sDLHWfpD7OTy5+2vsY2/Zk1e7U+/cYXTzTR+4n7mHlD47xOdT0+3B7ecF2Y5c+rCYYiWXhwH
qC58G3rkliOcyXdD++v2BLZfb7iug84YTVF0PopgKQ9LDIbHBPLm0T/7hl+nfbU4w9R7bl0J/H4n
etc0k/xUdN6wcQzZ9pHhvGPvSyjwtOK4MBdFFd4cZCqahKWxf0KS5Oh7o/+hFVN43Pcxhj8v7pgV
i4P5GjcYztLxuguj4U6XM3XUIWuXdrpW4qim8oRC7/3cbd06bEY2vLlmDR5lbBLHHGqmnLT/+Jpt
7H7LBjVrl67jVUXoLfGTaiL/YZYqS1YE6KEP+q2S/m+M8xunpEmSwXhTTF0jor+l9hUSdQFxorY+
qN7N2OcwkEXJD8XQk1oljUzrlh/ymhdiPOC60PjFeRYLEiv7IqPJRkgYYOllzbC78nTKGrx9UnWI
eI3CzEbAejPdyqAe9l+fUXjoNirT47X33V+9pO9DCocP3U9c1Z8rPm3UJC2bwsyU4fJLaydt8yvP
+V96Ee25yekebsuQQRPhv9+wIIFCG4IdN7XxMQKq3+HoU/A3bGDbdMadpqSggsiJWx0Db0r5KZ6C
4rPolvlz0Y3E2eftJtGIBAVz48ZoDK15BEafogz/mgu6bBTzbJ+wWuVVYIS2eyvztK6OvA2wlYHg
TKolffSaYN+9z6wGN2ic5crPqmNDp2vgRN8m2qMvJIP8sC53LpEREMtBS0lGUaEVHvwHSYlWQqAQ
22WvnY07jqion1ZTjvGjPPzYFAC9AacOZU4ybvH7WIOL4W2FC17eGWjTaxeAR7c4cfASNH4CbcVY
Hjrkw1txiRynQRq5zLpqgcdLEDEeRg0EUHMoAdZmO7ecmVtGmJqnORzIUxUDE+cF6IvQAft2+/Sy
7DgztyyLkKourOPnjvsXzfOXdehmGr/eHn7duG8EabMATiC4Ms68CJ5QoGg8kTTtEo2HmPQVue6b
Yb0GvHKZwHXdrFCCPS2Q20OSQMRfa55uQTRsv9+IWIL5k4eMCr/KHh3OFKIyIBPcoyyBcGhWvhV0
Htp+KrprmrYCpDWuWmWhXX88316aNfC9tfirzV8tja56OfdeVP5DnBLKWbRUkvB7nZFWHUBdXAXV
fQ3OpC2ZCZvTmMXwQeUDD9C787Pu0WPYhFBVyO8bXp3ytr7waE4iZFSy+HMzRBv4EMtdzyyQex7x
SeHJ9qegAMHitXM3K3GhnL2DsuPnNd3gt8EG4Mi2mkZYSzWhbM6L9ifR+kKb5QNru0vk5l91toVp
su02I7LFwxyt7T3ZNcrQ6jhIogAh3IflwA1izdu82g49ut5VO4fp06Sq+bnSTuF87adhVUgqIImq
9z2ezdK2iPxqBN6cXwmInnTlNLj6bcrNW8KVWdSWFPW1EqRGT2iyauRnsgwl+9YBIxH9anRH+vvb
nmMxhFnb9igE+tClPlxLsDVkhxwEWn1SeeNWntOSKjMpUFjEMj+LBucJOdToY4RuukToQB6FDn+B
ZDo9eAuyWZqhpxzKmVvcGb8JAt4ICGaZe9XFjoN6kMdUqylLryII0k/ZDN7/MXHEEMVdkjeyc/Kj
RvtoJ44Q7B7VTzVnTh7iaqvctUI7NEv3LLJau3+rqaZDEqUs+N6XXuZwcB35fQiufygnlz5SpWJi
H2cv9kpxRLkboExICnS1+BEzDuL/k4Oqlpzv2cSC/CugLRrwybQrKH+OCuYjWsxLLIeDU3ZZ3CYO
kohxfZdpin7sLXUW28XaeC/yrpO1o6r8Wc70HRn/gQj6sXHk3e90L8s2qi82ixvRIxh6gDjTmD71
kGfMZ0hw9i5Nxqw+ZJNOeh/YUUhbnmm69bqzfZYRS3RRFGHGneLK8FmphEgjU1+XqPrMuuI8innr
5WPxSLNyTJdR9D30yp9JK++gO7nmKzuUSW87oiXomqr0dAb/s8zK+BlwmXOQo7s8UOzfULDPS7aZ
6rV4u1k9VhUEK3ihwisRYeS94GTU4X3kFqLeOKYstjAZR8C16EvfHcMr4sojD6Y5mWrxGZ/WJA7V
3wR23O3lsk1k7DLqkD6QdYjLEKvfF9mIFwrOw2zO2yTo8irJNvnHbGtmbC/mAflWdh57wokfJx6A
RUnogN/h9nfYNpVx/V7QnsE77bOneNQf3SZ6h5vDB+p7G/aw7CqzbtxQngdDUKqrIvpuqUrAuFt0
hUD9XZ+DKNyYxbJEZsFY0GHgU9yRqydGB5AHBrZ0GT7fXiHb4OsOeHWYT9zNKvxUdUW6Iz6Dr0An
yvfVhttZ7lWmWr2c2pmUi8YC1fRxpv5lDYqVq85D7nycQn3Huy3fsJjarBm3UjuLjMb56i0erZMi
HUqRJ7RSQ/o11n4a3t1eMNsnrQv5asFirTLWeL66Vg76aIfoPavk58KZPwEld7964Ni3Ow1vnCg5
hbDi2AbzlbRQHK3BKPE/1CZs32G4eCri1pkrZ74yNi3/Ro6c/yZhptAxhXpUephT+CRFZRhLqSEJ
sO9SZyra57FGUUGp6Dki6HGOnKhJijrbKonY/NFw9xaq7FMOEdjnmI0A1MxHUsYfmBi/o23+123z
WyKjyVMCVVkK7rZ6vs7t8G4V5F068bse6RIoJlRburyWY94kLEkZrV2Qk/vP6zG/ZupKaMskpbOM
d+g0uitG99mfw+Dc9FuPSNuHGYGAtSqgw6jIMySpPnohPbYzBZG+eFg/jI/LhvtY4o3JYALmfmgP
TERd+eLwYxpI5zCvPYe3rWPZACaHSaBVOgeyi69Ql4YOjXNoR3mZa/Uxz7aoON4mhma+awSA1E91
XI9VfHXnOVk3GdoJvrsx/zTl/gNIQI9tIR+GsIDolRBnL2036hG2bzOiQZlB475sMG8/deeSkGNP
ggceyudgOtxePZttjJCgsn6oclVN1ykHX1fRlklLoj1inkhS/F7OV3GzB3Yni6D8cSWM0GRV/M5k
GYO2cYupwfbrDed3O/CuOKOcrgOvCApOXn+f9+4exTb8fJO3RJVOWBGaT1e3qiHATcQ3YAYe1wvk
7bW3WJesYfrV8qgGbyNZ8+HazuUZhZqPa1W3FyEoQHm74R2WFTJpS4CzlsHaXnolQTteMnT9PiKJ
rjYy/paQZcreQ2HOY5Fbsms/B8cmrA9AQ0O0ZH2VaPRi5BW465sfuACcb6+Y7WvWi8CrFQshyAhp
9zG6+k4F7iCCtkXIK/x9e3BLNCTrpK8Gd4O+qGXo9tc5aK9eEL6sjs1CNPp6Q/g/XLRtH2E4tQ6q
qs5S2j/nM5oLqdJHn8xbUimWK5HJXcJoyTy0RYdXWYVOcSzjofveALX3lxc7u7gs4BfG/d11AbWa
kPm9ti0q+CicsIOXqq+3rWBbHcOlyTS26ETj3ZWU+om4zXTw03mLjfvt1fHidR+/MrHXKxBMtKK7
qgkgQ9Jw+W5S9T91mhbH2z/fNoPp03whKs1Id406KL6NbiaTUqE5LIBa166Q7ZkwQAZGGr+qwu7q
zyM/T0r2X8Bhs6txkaE7979L1KkaWAqv7q5ZOYRVAl3VdjloydXL7QV6O2R4puB9XxJfz3nXXeFp
CY7Tnyx0klzWR+bXd2D/er/ePcZKbtjDNt26zV5ZvA/Bq1TE/oDzLf+rSfknt8c0E78X4BsXsnh0
xvDSlFskvG/HEM8kMkkpiQgBA8XvkO6z5k7/H2dXsmUpy2yfyLUEFXHq6bLPavNk1cRVrS0iKnZP
f7c1yp8vOd51pg5AmgggIvbe1XBIAn67CO8L6a8iKsYimac2FHSrAfj6lzwAhMlfUKycUSDHLy/R
+yZITSYTsINKGYDJ6QXApZneDaJTBNC0phEbHdiMxLBxVYBJyVGkeUGtw6Mmkh2GRjUoytzCeFlG
YJb31RDG7lKJDhw1yFvU+uGwKJLl5vL8vHsdZISYiJwkc4a2qr0SDKRL3aNEEczRzyrLy6E7uVHu
tSouptFJqrhBPLLzjn1ItP+Do8wc115wPbj8PkCwu9cbp/x7E7r+kLEfaDNOrlMQfZYdZ2MMYr3q
0zx4yfdmUVsZoffmdO3D8PockLO+HIn7XLaLQsI0Z4BD1pSQH5dn1da+sSnGqWrVEA7D2V9k94HJ
aApuJxCHdBt3lfdME/9vVifMUAddqdTy75oWeXYnob0JXH8AcrKug/WIjj6QJKCQI0gK8Bw1+6uG
ZWZg9ZD11M99fe5a7rugiGz9Q+qxfitWa1l6MwnLWI2fFi2WRSw/SvAgHJ3E/YvNmV5x51rnzTgQ
cuII34Uay49U6OoTqOPrr8myKTlr+/31+xv/nEeAMvbR1J+Zz3N+BBNrUh5QRuK+NF3o3l5eA9vS
r1vuTSc+FEoG3SbijPBHfRhSTNIaPZ+rMj/KFsWOuYSiyeW+bAPy/revLol4xMsovHM9lNapESm4
MQcjyQS5n40uLJZiYn0om0TCw0SC9KYbgkOXyba4a7p2U2vb1oFp6pHu+wLvnbPbRR0Uh5PqqYeM
xsaGWjeOmUlaN5Rh6DNYvaaeZfmZi4x7NyUFHfKTXwsePDJoHvyeaL9ZlW9ZDTNaK/NCDG6V9+dk
mqpbxjSKVVzUkXmljDYidrYujBuflqRXzaK7s0rA28i7NjthT2W7SW8K71n2r4nt4WFIHad027Pu
80U8UjUN+Zcy1KM8gnhHdC+6VZDfjqugRCHzxpli2QRmHJcPQ7YgmSbOBSuS26oBnM9V/OWylVj2
gBm57XAsyZlV4oyKY+9WufrzuFplvuhlF2abdO22bgzDz4NeE5Fn4pz2dJliwMpVuAOi+qYv6m8B
ku9X7gHD6NWYpRkwLfKsfFj5XOr0NminBWiMTapn2zYzjnjVVT2pPFKfwang7TRUGGI5oaYnqIqt
elFbF4bZu4BYTnmf1+cS9wmGrA9LvwIdF+Vx52eAml+39Ib5jw5I00roC53zGfKaObJKJbiab1Xa
QGI478npcjeWwZhBWxzgvC+Tvj77OUhnuxVVrgenjkEG4m6MxGIhZsDWV3OYyzJR55kG87dUgnQR
/mvLTdoGsDqDN4eWO8wj1OTrGq6rzWO/Jkss/Sw9BulVMH94YjMw6yKuEeZd2ZyRrwGfoFtDrzxG
+ajeWAPbBK1DezME1GuSqahdeZ4nwLxcmUQ3jIkNF2KbH8O2ZxpGjfAoZr8b6M4BbDRe6AQO5q7c
QqHYujDMOpmQQ6pY3p6TFjR8cFDjEZTJ7n4Cq8D+8ja1TZFh1vk018Gk2+YMhWT6EQJ6yz0CdvSK
1Mu6wIZFJ0Ej8n7p6rMrGB4CKgGJDBtFOx2u+3vDln3Ay0mNq9WZOiO7Y8IjP9tyyM5XtW7GX6Hf
kdOe+PI8AkBbx0k/pjzuo7bcuqtZjgczAAu8S5uJaC7OEH0fARUBzbaOVHhDR/W4RONWTM6yxmYM
losS8lRjqp59mT8LErX7iKAU5bpJWsf2xsY0hBjDrlwACgU54c0ITlzAsaVbX5NfwxZyDRt2+4zB
Y5fqWUXyfnSKPobMyo+2kB+mbpM1bvVp71wJzdArZf4YIVItzmVWJABeZCruehBNJaWvDyEPPrXV
pmaebdENoy7rIJ9CPhVn363mXZdGv12dzXer9tm/l8HlZbG4DjMOm2shs6zv1TNH7cx+dpzeu6GZ
Goo454N/TYZiXRzDvpk7Fb0zj9jAQcd3I6hV9xJHeNwwkAldHoht8xomzkvcAohfFuc89RQ5jg4n
QczUttT9+x24Zkw2BQSpmsiiniFmWO9QRvPQDoj6Xv779xfbjYzLuSu8hZSClWfwzYNzBIf/Y157
gHOklY6XwQs+X+7nvTAjI64Zk1XEWZyBUvZZ5FMLvZVuWXbCCeQ+dXApaMKk2OnC625kkT1nLfty
udf3zcY1Y7V8QjipREH0Wc11fsxLh96PPYt2/945QIHOHwcPocHLndnWyXAElGleVlMufugF5JFI
IjWHScpqYyi21tfvb9yYKKSSk3SL85hOfrDLuwb0tAl1+Vatma0Dw+z5DEBNyVV1Bt2KqqFcipK6
W+A8vG7jLLQthnGSuwFxSMKEOHOcgKcS7gT+sTxqCiaGcIp+V9XmC9o2FsPstXSXqPDT4pw63vSd
s7lDfgGlIhsr/b7vck0wNh4Y2MmatndJIl9QtZwDODDSY98M1UZAxjIAMz6bTzqsCTSE75KuuR/T
tI0DBGM2ft+yECb6GqmQuisSSs5ypksMedc2enBz8COiuvSA4rborgDIZ0stzTJZJuB6XkY1OGVW
4Q6RjUOsksF/FZPm91PgZH+uMr3/kE77AAyJqMjPyH4Ce8gHOhcxX7ppoyDMNob1+xvjo0qKEDHR
AbZRiyNTw1NXKHUTzlm9sSa2BV+/v+kBJ+2EAZTtXQrF9G8sk34bZ6jWuiq2Cx3X/20+H3B74KUc
z7rM5QmwhC/SBe2Gnop2J0ok0wdZ9ht71zZZhp2nZddMQzKIc16ByecHCIFDAbqPLsg/TwWqKX5e
t+aGjTOvrfhMmLoDB/tzTpAlLhQSupcbt43BONSBSEdgEnxuZ6XoMyTPs1NVVp/aHCGYyx1Y1tsE
ZHeLM04o+UrP7szrBYXbPiDA9y4U1rZgVpYhmCBsTgTVaRIN57yfw2+0F8N+VordTQMqEC4PwtbF
6mDebFo2I8iKZ+byWfbJo/aL/DjVyN9cqe2Ea4MJxqa1N7UpQLrr+0wXNz4WRuzBfKi/XR6BxRWG
68jejECMTVflVVr+kGH0OxuDh39sw4KQ34QOnwnp840NZVvv9fubjqAXlM5h25dnP2t090mCiWo8
oX5Ni7+XR2JbC8PCtat5tIBf7PPojB+RJwIrPqlRU4og1UatlW0Ihl0nFCgKmuLx2iHpdKd0wIZd
Q8Nw2NhNtvYNg07yCqLmyTScVZFXGIJXvoAA99pDOzRMetTLnIG/f/4sFPuuaI3rU4Toyyly9bAR
5bSMwERmq2x2ZwYx58+Q/ygpRCjymdx5ggxsI7Fq68C4rSs9uTKK0EEuwSSfaFful5ltkUTYWjfM
eSWwIj3Y78+JJzO1c9sVs4Ln/hZC2db++gZ5YwOQpZlSMfnpWUClC/sz0flyykCScl0q0TXxw65y
XLC4L/NnlgvxJJbU/417jvhzlYWZjNIoSwql0O38mS54vHBn6veiS73Yo1cxPsPdmQhi6c4SetZZ
epbUgaKpYiDfolOPq9nlIdhWwDBhBELctlejfkrEKmnhdPl+AW5pY/tbXBAzDHiEcrlbBZl+6rLk
kVUgm89VeMRdc6uwx/KIZIYJixAvK83C/ilXZRdzh/LbOvI6FTd8EgcZ6Y9Bp+cjSiif+z7ZhLBY
3sgmzlbouZaFk5IzGxGQh/Z8tVeyae9lVHwJquQaPm4svkk2Dc1rUsAucCVYk4qdTBHS8+jMfl5e
e8vqBKZ1j7VKcjVnrymIYE6oV/rI86Hb8S55udyBZXOZiNskqZMGAVSGZ8V6o+HNEIa3C5/0cryu
g3Vkb/yHSmUAnQwnOZdhw/xHPfRN+iNSLZcb7tU2RevI3nQwjxR4PQ/7q8tWzQTk81HZiHvTAPH5
jTHYujCP6XZwnR6iMudUMUBcR0+3zsF1cwn8dqvSeaty3bZnDUsXleeTugmXM9Sq1Ullzbe8XOQH
FNh8BQ3fFiWe5foUGBavp6ogM+jXXxnYXutdynKyS7XTf/Pbzj8ot1e3JS4lG/7FtsEM8+echRGS
OwnOp74E82U1ZPEwlNdU4cP+TAivXgqoYWY+jj9w5fLdXERhvy/qhW/kGixLb2J3k7pxnEw12SuA
72ckXRHCjaT6XPTQRL1sILYeDBMnM7RieR/opyVpVbBfcRnJzzHpnGjn4pHf/r7cjWUdTAAvd13i
CyLSVxfCH+pzTkNVfKvGJsg2jMTWwTq+N3ZIZT+NiAJnrzRMu31KCncPWsSvl//eYhkmTle1YV3g
SAUBC6u/qUb/lDVSnz7kK1F4htjg5V5sQzDsPF/aHjTtrfPSpV3hHSQyuANYAWfoeV3uYL3y/Tcj
4JoVbRA4U4CHJslnvyN/cwdhCYQEH9bUfcfAQ+Bm4kj8dmPr2kZj2PkMIb5euIV35o4GLXzq/5kc
0F9eHomtccOsS6JImJHaO6cDWX5z1+vuSifZop20tG5WtbkJUpFgf+yfhAj513yQvberi6TZqgmw
rINZviYVIUjgltkX6Ug/LvPgDtxkcTohMqTxojnUTnYzVFDuuDxZFhP/TzUbSYMIaXt67jrRx1iS
8eALgE+B5N2q17HN2Go4b6yvqxpatrLPvuQNK+8EsNW37Qxa7OsGYNh2KSQqc0uSv0KQTN7QRLM7
L1lcROvyrbCExcJNyHEKIuE68GbnJQWJ1YP0knGfRON0M7djcgq5sxE7sC2FYeIgc9SVSnv/nDsU
XOc8Fe5rInuAAx0v4K+Xp8tywpqlbEkuyEiXDNVMssoPLkOhbjDS4Lj0w/2k0hMZkq3btW3aDCMv
tT+Nw4iVYQpelxRDscuZx09OkBc70mzau23eDHv3O5QDV4nMX0GHDh6GOYFmPUNEIYr835cnzdKD
WdSmYJPSpZF+kh0eAdwJx+dhiki8+NXy4bouVnfwxkiEdB3oZHrBmRbIAJ9AHrbo3azqqdkV1bKV
4LcsiVnXNlfADy0TyYDVFNXBw27Yz0TsAghz7EJkbE7XDcaweJTLoWo16/JXsPvlB9Rn83tnDD7h
LbdFK/UufQ0uV2Y9G62iRgWTxHnYDa+UIoDepOMjiF1RDDjVRay0E9zWKflLUioe+w4ULZfHZvFm
dP3+ZqF4CIQFYFDDUzJ69Jgngv0II75sYLltrRs+QBXtkrpOWryqEQU8WZUN+6Lo1f7yv/+rM3rn
kKf0f39eaAaG6dGt75LKIfsxBOLZb0vv2wIBmOexrvI7fygWsHoks7pNNCgCeKK6H24GweQ0qLyH
pCuqL2RkX7qlhph8lDrX1eW4Jmh5jAjRS0bYmeJh0cQ4Jeoy7vGm2fLitqk13ETe98Cpz7x/Yt5I
TmnkQfaRhCgXv25jmPVvEKBNJRgE8leBjqAnvnhLrMIG9E2XF89yMTCL31iVZKjh9egZyEvIfa9M
paxth72qerpTdfZbE3Bq4YmUbVixZcKIefvP097jQ1G8NqIASwz3dF0euViKrWogy1lkVsOVLtft
kPoIv4wouEsC/Tkt6u5DqYeP9Rym+yVK3I3Js43FuCW4oaqyoCbFq1thz4dpBigF5PSqLX9ka3/9
/sYraIQFRz6FzgsX8uT7wfC0OEn08fLKv3f8BDw0qw4IaHxLP6nGQ+KJz5JH3Z6FzN/Tyb8im7d2
YMwOKAr4xDOJDrrWA/as+5bkgd4TP1vuehAT7FOhgo1s3nsztfZlzFTCS+Ey1HodQPvW9c/8mt26
tmt4TrdTHhJUzniou/zkFM3Jq/LjdfNveM3S63A2V2ia+H9ZeJi1inW1cR+zTYdxSdI6SqQf8vFQ
+fVfNU3Tb+GS5ed1P264PKcBsFYH2DiT+yBwxY++avc6zFr4n4oCF1LAMy3HQ5vlf0MdLSgULK84
BbGWZkFBpoEL7gDoOkxAdLnZh4rcXJ6Q9zzO2rDh0jRQdpS36XRIqxuuxc7PfwUCqpevdSoPl7t4
74q1dmHcfSrUoEDrHP8uHbX3xzsyfyvCW02vKZFd2zdsdWnDYiko2k8KfvSKca2x3wO0dcUptjZv
mKcsVe4FY7jux2gnmunEo2BjVS1uzKwZACEfEZyGw2Hiv8vsN2V/GOk3ftu2sIaJzhAqmEdQFx96
5zHAkQ4mu30+fwBdeAyY1oYfsNiqydcOFe9MRxUdDm4XHmSDJW3H5Vp7Mmy10UOYqAoj8JvS/0D7
bjyBN3zcoiWwTL5ZHzBlABlHARkOjb/sGFj4oTi2nwNvY9db5t8sDqgyFmpKxvGg5P2QfFkI0nHq
UfC7OdpKxtm6MGy3YWDgDDRGUDcfy+o0RYAW+Es8987OqzdS0rZZMozXZyEFI4E74IaAt16wE9mJ
Fd7+smewNb5+f3NHIMNSlLMKxoPm2SOIrE5lxW9H3myYl8XxhIblFiOjkqXYnRHUZCY63HmhjGHJ
kF/Jrju7Q+OMzeomDQcPq5y7d2WUxiTXG/cz29wY9htEpGxHOY8HKFzy7nswf+dbpLkWqzVJ2ZHY
jlyh1n3TA4MOdcvf1y2nabCi7EXLsFd0cdvrP0UEwcaNC5/ll828P6/CKWGVPx6KBRz1x2RLANiy
RUwWdr+FiUKJYzgs4Y+oeKjnn1n9Z5hOV02ISRgeUTAxUIGTaRmnPWQzdi4PobtyDfQBJxMzbNOZ
wPRX4O12mJET/OB5fRinFZl+Xf55y5SbnPCKlJmjxh4bcPRxctAzaAavW00zD4TjegZtJqwGhJz7
JmL7YEo/XP5ri9mYKSDf4yhI9sbhMIO4H3hETz3o6eflti0zYrK3zn7IoOWxmiQfHrtA/MBzbMNV
WX7brKvws3acIE0yHIb2EeTpcRY9JPJ8+bdtba/DeeNlW6/JwEMA2/FRrcR1tR803/N+i4DUMitm
RQU4XfI+UGiehDcZf2rSjZup7bcNBzhzYLd8pNsOYZV9JRU/iKF+kH6xcbDZftt4ZtAqkwlbLZ+w
9CFUwx4g7B+XJ9zWtOEHZygTTWO0oGm8AWiQIFexJYJlmRSzUKKBKqfXNjnWMp32mnQ/2bLcRpO/
QfNqa36NtLzZKlJH4CVhZDxQ/1tPfgj/jy6i+PKs/GMqM0NtcFdmeYQvIPC69InzexbMBZrQeSka
TuMq9O71jC/gurrNO/kN2nXZLhoXdge4YBgz4T7XClifSRYbZ6tlgcw6inDNp0aTOx6apj2kkBzv
HO94eZS2GVy/v5lBJ1+KYVjXvgi7I2VqL0oJQczwuhPF5CiHXFFd+9UwHjpafA1nqJhHZfhNdpBA
ufz/tqkxLjQJg4b24ONKFrq/wz7fDf2WULptZgx7VtQRUbBeaAaEzpZkn6Z1HBQbbt9yjptlEtGS
hqymsObIi+7csTohZnRCOflDNSZX1EZg+5o5eTdQCRcEh/nMjkPzuRz+XjXjJpn2ElFn8ga0S6KT
Ln+C6PO6pTTT8EExa4d7aNhtj23+rOXGndcy1yb1jD/RouYzfFDoEydufTwHpo5959CVuPELugXH
sewXM/0+hTUSb0DtHnr6kpT3K3jeV9cdiSaRDAnqIHJ73G3awdsLERwQbH9MNi/Ytl83DoCcQVmP
dlr8Qu6gjUtf/AKF4hgHil73/2bKPdLAjnlrSCVSj6yp4yU60H7DlFZf/46bNtPtoepKp2Rwjh6Z
jkRDf4jTZIfCRh0nYjgOOv82FLw4XN79ls1kZtuDIewkhVbdATTJQsZTUKgpVlB6uEV2ZTpGib72
Nm6yyJSjS5Dn6MZDBnmrgEanzofOdVRtjMTiOU2u77n1Ao8EuI1DQeCIaskplqnz8/Is2dpev785
VWaF3GG1rjdKperuTMuvl9u1bFST2RsKitkUrs9Xrp27eUIVLB/S3ZDVv69r3/D50KjqOjrDzgae
g1S/fmG83YWSbUTpbdNi3OEk7aNeMkzLWMsDrs9x55Lj5T+3NW2YcMvAE9s6aLrUYQwG0Vh37XV+
2cydg059CIYOlyzC51i14x6k59ddbEzO7nLkVSo8XA8kKnIO4zDTPW7/dOPZZrFVM1ce8nb09cAw
3en4MLLyxLP5xAayH9x062oWve99TMoXpx+IApwYSQv+6FGwZni/2uyuDV+IhyLk8d7dOgLezZfj
PDfz5Sh/W1q/nNI/WZbV+wjsCt0qvzo2qCuqAbm5KUoQjjSS7oaEVickPLagT5a9ZSbMwQLl09rF
GFV7ZPWn6spglCn/nLC+qUKGdn1W7HzS3Ew13V82B4ujMNPks+sCL5dgY3ntzRg9tOMvwrceBrbp
MKwYaZOKpZGGEwqRQB/yRsUl6T5f/nGLJHNIDUMuwB2pRqiHH1rt/KLS20FXIO50/6Nn0z5I9G5s
QbkAEtEeT02/7YGS1luSQhaDMRPgc4mkYa3Qd5CkNzz0PpTITvRJeSOWcOOVbJk8MwceaVUkimFh
lBhPFXXjQG+xWtuaDv/30OlDd5mqDM4bBNMMMQkvz69zU2aaux84ncoZTwGn+5h0KOnauKLb5nvd
vW+OybLwITG8YCf1w/IVHHQfIEUH3aaCd9fdu0wS7s6vuiQRuK3kyw0NPrjhTZtu/LvFwojx8Aob
PDlqnotfkYzYnaToRKEIYC8GdqXf+Wcib6ZnVKWunHU7hk524kUBOpmtikbb3xs2zAKv9LIcFjSk
AjJzT9wFrinYuJHaltUw4SyRKgwklpUUX/vobhy/ZDO4WLboYC373OR4qSNaCDfBxS2R953zPfQ3
ftsyJya1i4pQwBbBzx9ylHZ2abtLMhFXW+Exy6SYjC4uSVwF2Wg8AdjPyPkaeF5cD9XOu04BODR5
tVNXd+ncwvpH8ugjs1G7W3Qutvk2rDToJmcufbQMZ9gosRyyGYSUl929bc7XPt9s8aztcKftMSsg
1omH5qbOz3O2EaO1/bdhoWBmcfW8niRNe+uLB0au/Gfjkhwg0JmHDuwdCr9O8Tyrj9mWU7H9smGW
YpwznWZJf0icpYiHPnv1PXcrw2zbgYZZRiLNPGxBvKe8tIjZVKXHhLCV7iAoY+23W8D999eUmews
Be1QYs5zfYi6BrpGze0AEoVmdq86QZnJz1JDcMKd8rA/yEDfgm5w53TtVeccMylZkHIv5nnADFEn
vCdZckB6+Qq8AHaIWQFVZj7LWZLqQzKiMBqMf0O+pV70/qZhZu3T1JUeZgT7PAF9JBjuwYTjtM0W
/7nlQsbMcidoCDUagktwi8Tp46XKg4eMD/JDHc2PMzjmdjQbv/YNCfZyZMFODqAZLGaXAsuzXCeQ
x8zSqKicgA4P8bqbZ6+5b/qJvDaOTzZSC5YNa+blhC/HsStrfeDTV+7ei/SpHq5bdjNPFCxUg0Fe
6MPkfJm9F0q+Xvab7z+7mIm8nZYuVxSg/0M0PSn9SfEPGerg/U7FxH+qxTnRW+U0tskxvCjiLWr2
OjxS3OV29s9++1rlW7QrtrYNTwowVjFH6+yI5XtUkXhqfjf6GmTvanFG420ClryRSX0IljYOo2lX
bTZt+W+T7XwcW6dV/RoRGINvVTffFDmiU5AEvby4NoM2HDVvg0AOIZoPk2c/Yrt0uk4rmZklb+Uw
NABUw1VEzbIcajikfdSJ6TrPbBa9RWlJmi7BwajJrUweveHKdo2HjTv5DWlz3h+yttzlebNLrgLg
Y5OYtW5d4FdeqGH6AU/OBNEvwCej18vLaNklZp1bVyk4RMDDDsucgvv8qSY3kb4uO8PMKrcOAgEq
oxlK0VZ68rB8DVKx9/ws2DgK17n9b1SZmaVukVO1pHWwB1HE8YeLeTmJmfq7KgyDAy+XL3MXqI2u
+PtdmSB5yMwXUZVgDdr6WZHXJPjQht8672+g3V0oNnz8+5cfZgLlM6fBS6eBNxhS9+TQ6eAh1qa0
OKp2um69zVyvFm3j+SnusoP6yJM/HMJCxUae9z2PAKyI+djsOl2IKG/0k+8Q7zSE+vVfefnlfWpr
3HCUflF0c8onegYB1rMA0vdUd/JKVh+TTrREPaAjZmAK3MHJ7wUPP+hGOhuZLdufG46yTIWcBEAs
566HyGU6tu1DAfnvjdbfs19MuvnOzEFnwVIZBY/pVNXybxoFJSfHqMtJOR+nsgX07AqHv/a0Wsab
V1DPy1w0UeL9cJcquAmyDIg5VGwjsHbVCptvzwTAjlZ2FT2XbjB9V8UKSSGTI7b+/z3jWv9//f7m
/zWHfo2MgFeVPHXzG5GOvXdgZFn6294Jy2KfjTydrhzMulxvOsuR3QJNQ+18FQ2j88Gtmmm5iWhT
bsVO3400r8NZt9ubHnTRBXRh0/zYobz3Vz5KFObHXTbTGdQjEAgediqPgIrhPV9fUqrhUeTsS3Aw
FONuqItwKz1g24HG3SuJZiX9cSBn0dZVsYfOgb6bqj4Yd1HC6MYz2bZ4hvnr0Rd9jjl94DUkgtN8
zJCJAAVU3As/yGI83K7KpKwTazxvO1dMLJojcs4j4YcPfgHumMM8Dcs1gcq1A8Mh+NyrMlFUzgvt
627aJw5oJwvVJO7xsiG9uyDgHV2v4292Rpo2eTbWfvkKsXHnvqOQJe3b0DmAE63ZOA1tXRi+wGdu
C0g8UtucEf7oejWDZGDSTzpul1kH+8sDeddzYiDGlarSYGCmAa4NifZR9wJWr4PjQVn3utYNf+A6
0sU1sy2BZ0WkDnLvC6hTUcKzFWGw/b3hAmgeeSgFk9hHxOfjPRsqrzilo3bUzXUDMDwAp5L6ie/J
O5+M3kMuffnp/wH3XZfSvFsxTL5h1mCSbFiXc0C5/Foegwb6MaHo60MyULmXqpoewGvrxxHdoj6x
7SnDxNMiiEo2TMlXV/dtfq8bEeTx7IFx56MDqY58Y9lt3RjmLZMqTzKvk2DqCeV3F8wLj2kvvIc0
JcmPywtj68Iw8AJXaSzGVLw6qd98kTqsTmnqLiIu2q271rv+EPS/ho1z5bBGkbx6zScw5M4CrCRu
V6u9gh+uIBB/nZ2bj6XZVXnr+6p67RagY9tK1PucV9/0Qq7twbDxsQxLLlRTvFb97OySpfzkUc52
y1h+uWoxzMcT9wPeo5y+eCU59/Xdwspe7iAKLpMDQ2HdtOF0bQtiWHsJgYyK9EzegW5vvE8bMR2Y
nvl9AsKVg2L1xjlo2VrmiwrHe9PlLCpeqevWt0IX7mFY2uEmJf3WZdg2EsPwnWImJWqwylcerKKz
TZnsUH0o9+7g/Y3adqvC1zYSw9wpXcIpG5bqlRc5HeB+4R53jRtU941bOZ8uL77FB5tQImRpc3ei
CXDedHBuZ6Y/d5RnG8k1W+OGmVOfgtTdacOHdG7avonTQoMrtXOqhWw5K0sXJpxIQOpMp06PMyrq
ei+u+jZAMnsJuq3glsXLm4AiAPmhuEQX8eR7C3hl+Ye8kPdyzG5klXzzhSNjj0Dl8arVCA1bL32Q
sU1NJ55o1XNQYafps6f8LZopy4YyOUen3iE+xNbEa7RU/U1e6fyBanLmpPl5+fdtHazf39yramdZ
RmeYxCtxs3MjFif+d61CpGpL1uK9eAbOXBNbRAdeIMbgi1cQUJ5aDQ5N3vS3hftlxEW0zfqtIk5b
P4aJ96Ooo6aW4hVvg+kHUI18V5TVsKsmIDIgk4hMV5ddk69YB2UYOndJKsERLl5bSDtChqUgzp+8
LJwNx2tbFeM8RyVY6PkR5sx3xq+inKr95JafWkiv7S8vu22yDDN3Z+1Nkd96P3gLEiWwbT60uSt3
FVHdLkq/qLHYCga//6YD7b1xqquwoK72/eRFeRB8AQOzhIhQJbz5OMo0ikFIEP5qiyKYY2BbijIu
QNGNaqJ86wpmcTcmcGl2Al0nS6qfZsr1YewH75kEyzV1gdgIJnBJsqAQaeqI18UXdRxWfR47eEfE
OiDRhoexbAYzSdIlYJcO20Q/Me2Puzlwn900TG9qzrdUnmxTZDgB1B62XcuK+lWCaumjJMH96A/p
y+WtZmt8/f7Gw/hV5PSVk5ZPdHZTvHOFHonXxpIwaFVd14Vh+mFeuFmdcfGqQTX2JysEuwOx4JYW
5b9yw3deDcww9oQ3y1iFyv0BSmNP7h3aIr8WRwNfUJYI9gNfvvZZLjuQecmyljRuslyzQyGCdNhr
cIi12ZG1KhnDWwUy23J8QJTPD/6KqPVR4V+Rsc3OOaVe8FE10DD/GDotVceo6MbnsejqOe5Tp0iD
04DLXbWcsI8Xt0K+0fXKcl8NYLVXEHWuQY8bS5TWUlTK1T2EWX6ljCs/2183y4ZTEnOHKs8sEq9z
j+hPwLr5ILT36XLjlguaGSXOnQEUzhnqXiXnzY4WIIzegY0pjavGTU5A82yGzCzmZAaLk0oEfQTZ
ppfZY19wGQEUUA1HJ1VbTDkW32pyp87cyagsuupbmop5xzLhHEdSNjkCOku0ywnrfiEcnm7ESi0T
9x+s0NxEaeMW8kUNwR+wSn9PhqpLdwA/PTq9W2zdbC1WbAKBZNCF9cxU+SIoKtrHZmbIGUKb5fLq
21o3HJC7hEEEFED1Ms7w/WUkp+8OeN6+Xm7dtiCGB3Ir12NgL5Ivfj05sXC7n0kekZ8dAEKH1WL3
YeP/H2dfthwpznX7REQIEELckpOHctecVe4bRbftZhRiFvD0Z9H/jT+1lZzgrsIVgVLDlra21uC9
3G7L1hNjK2KjNzt9tMjfyaSHEDXDUa4S0N28s0oVGJuRh50mEq6fXylfGAQckMgKGGPF0by5pGwR
YgR6lvdulvtV9OlfbR3o7PzBMwB/HYDhNubb1oKRftCSew2diPwdhPNwDvPAu6OqGg+jgvzlrokw
mbND2IdLNGbRpyIRd96IC2vJYOZ1++OWFfUf7iyOXhRakvrqrbaIRRN8IyBtTbEolHNY8LZ+ALYy
3YIPWdaUyaZtAMBIC9aRJxYQQb55kBqeT9xxxj26I0hiTMLWLOuS9e1QXzPH/QyNslLB6rEUcdXo
r+UY7HtAQDtGmCdwx+CO8PknlXbLF91xlcUhEVuQD8uqMmlcINd6PQxq1dXDjf6kYTZQkBzFHUn/
vD3ttokwg9tVMx4v2+IKnbWKx3pgXgOnD7FVY7N934ztpl2EnrLi2sAa5cvclFl4yFs4kG8sW9sA
GYENtxu/rGkEcklPYLCrAYaSHS4tJbbEfSNkBnadpm5PwMnWHR4dSaWdZ78a/Y2zzjI+JpmrSwpH
tv6agYS+qOMQwup97AFsctr1601Cl1IZCUbR5ldOI1wfmwnOp4d5Aq123/fX7eRdKhyWXqcWx5W/
/bl5YcSPoBtfbjB8LHmAydkSZTI78MhVVzjeNHdJ4NzDFUCd3MX/g20KZVkWkMnc4tQpdEBkdW00
l9+HdCm+Ugpf23Hkr/uGaJ36d0NERzZDwDap8M7T8BPNy/qPURfN5fbXLZUhk8XFhxqVWbekT1mQ
Zk7sJT2PHvC3pTqKGSoO3dmFmAg8zQPd6mcP0t5kl7kdiUzxVBppTpN6Ur8TiYJz70VnlU7jsWfQ
Ynb4plidbYaMEGdd10qIxdAnEnnlM2nZPW+W+rXVm3UWWxAaIS6YiuY2IumVoroSHYqhm6ZPPpWi
3PcEZLK+Bhn10JEa6RWWeQM9FUUa8YPi7dYTk2WITOrXnDAIefWh+p05uE/rGad141fO/SKyLaSs
JRhN/ldWJA7sppr0CrNPcmpG6NV6AemeQrDzK5pvCfhbpsKkgMHbc7Vd8dNrwrrqofED8hBVyGxv
B4ttnNa/vwvFGdY3TqWZ/wSzEf8zHzU0MUg0l3FVVhvZsiWPMvldnbsEkDcZ1W8dpNPnJvSae6Lr
5k6JTv3pkOJH0ALTers7ltg3OV/cK5qZ52P0yePqcU0Km1pBTqFxDoCvpPHkDN9DFxIEt1uzTY1x
lOt8KkSl3OzaAJQw3zWoTeq/8khExQ5YFXI2U/PUS6pAdoy51yKKXpEvfMMuvzxBOfIass11bOuF
EeuUFn3bBwm9St7nd//mhICgbZlUWqLkP6QvaFrJMCLqtwpr+IswSt9c3SyXyOXeJ48OGyejZR2b
xC/WCGj9ElH97gIf8LMakJyTI+V0FU3Fi303GlPwtHM86CA3eXDtpJJweEw7dzpiAxvTk186VO7b
G00+WBGGUPUO3OCKA6yDfGvtXvJl2VIZs4Sja0S8FzUSgzWrq9Jj9TDA9uALa+qrxhPBc8bd7sld
si10s23y1yX3bndJWOg3Ih/TBwIRgBNvo/oJwKvlizeJ/E8pRv5zVyCaAL5kmGGkITt1xStjxU8J
YWV3YDCJS463G7AtLyPSE4ktEtp+7hUKov1BSxia48m/OETBpkq5JQxNKB8EyJqqCxb/qhaK6jnl
qGl/XQBN6XcuKyPOZ7eB8KQ3BFc+T+Q3TsN8jPE+P3sbe69ljExAX1LwiaLWGVxnLSRsj5c5gqdN
HzXTKZ/1PO8LQhPN58FpBirleX0VMLY5zG7ZnOHf/M0f9lkUw2zVyOCLgMxSFYiQmc7wUK9A++Bj
OH0XROaHaeLuxqKyRIeJ61N+lE11W9b/B4UYmHqGxP9yVylQcnVRPN9eurZWjHjnpdMGXskDFF2L
4kXm2FJ0Hub/DFnrHfJhJ1rBRPXhk3qpSs+9Ihb7FVPfx03nJoc8h0vF7Z7YFth/bubQua+DCIV4
MQWHnJI57orwFUoH/9xuwBKCpkW4KqYoyGBvcu28IfrEKi2/p0EDWs7tz9t+v5G2S2gm5GOv6t9d
liZPXkan+6pu5WeYHmy97NuaMGK8CxzRqrlg19npij/ZmLCLdMpcxpC83/LX/XhBAXz5v5t6FtFh
ntOp+p3ACfBXlBP6Q0EtLIbMi/7bx0a5cY/7uC/cZKKJtnShHj+QKwG45uCVQfGVQwahFwCn3J6Q
j+ebmzA9KNmGFGK2qCUFQVQevbx05YOTo/6wsVfZGliH8N35p0PVkSyaq98MFY35EcTd1WQvC2Tx
a18P1rF71wBQQJBXi0p2ZTMUG0TiBJd82OcpRLjJTZNupNqOw66vA2P/mE3NfC5XG6nbv922joxw
JlLxISGy/q0y7f2RcSI/lx6EzwhM6eJqqr7ebuZDhh1DL7z/HSNW+SzEU3T9m0TVSyb0Fz3Je11M
4shL9YU081+6LMgRDhuXBsAOHqV/hjn+93bztl4aQT/7QTLoBbefmUzzGfSaTyxoxgcUKc7Qtd73
uMtNg3A9tnhxTevsYfWYAjvtPhGIyNs9sCxiE7EHsZAlUxmvf+c+/Qd6R/3J8TYfCWwfXy9y7xYw
7Spnhn6Wug5JFyYxqDAIPhfSO6/7frxxlnej9BcetMFVw6TxzBdnvoTu8Hvfx43wnkMvLFvKyytN
ifictYt8mjj7se/jRmjDeHhmijn1739RLhE81GOf8i2Mr2VzNeF4bAm9bmrS6nfT+zgenLTy49Uu
ncWZF6mNlWMLPZPmJPGsAO16WVy121YsOLEazxqf9Ain1ztdBqxeYjzrBx0EATrwe8JY5JUjTsC9
dfmnpO0q8m0s09T5ruex2MrlLRFpQi1IDqHY1CV4XGtZ8Cj6oXDOXuaP9fNUeqL7Oik8T2+MwLrM
/osqoKbcCphjhQAVuXjxHQ2odgbED4wyQgWNxRHvVQcnbFH79FiyL0ei5nU76iAUCsur4gUPxKC4
t9MS+6W3QB7C3zd+1LxqJwClwk+SBc8Eq/OpbJMQ1phRO9MjHeGWcijhP9xsIBU/XqbUvHHzTIxh
4aI7DEsiHjV7nTNaHJgnv+2JMmretWGKGqYT8/OXBiTcBv70rZiOfqaSrRiw9cAI47p2oGmVeuzZ
R2cgJDp811HSXPjY7p3ydWt9v4VCyxaCCX7xohLxKhUcfJnj/4nUb5dNM6Hm7doTRblUrMhekmoI
1EWVAU3vwrrotghOHx8C9N/t410PfN4UCyNJ+ULETB6cTCHTW1S+URr6ON6pebFOmhpViGQuXxQW
5tcZT3lxJoGDqlmSXpou3xLPtvXCyL0hiFkBh1bSZ7lWn45dMrjqHpZpal+yR80LtucmSboEaf7i
NW1yqqiqIVY+wwHjdihYVqp5sQ5U1U4ciuXPwu/4t6YvvSpOJ67/HMYZBeHbjayXhA82RPNuzdzG
D1fB9Xudlj/0zO47VxxIob40GtzFHlI53VMFq+DbrVmmxLxhO1UbQtlgTl+QAZAqzuCLmMYZ11s8
H8vSIkZwSyfqg9Gl5Ys3e90f4CN/4xNeGladv79zZySnfd0wIjzXPp5hpOs/FwSSYO0cTQ9Dn+zh
fzNCiZGHY+Ob/JLlxQsEx+Az3k0dtEWTrNwjhrR+3/vf/SkhYQZwK0zE/BHnoBqHM2p1ICyVmy7m
llPWJL7JAdeTUqb+vVqWv5Ip+JZ41UXw5TJw9+BHfKOAZpttI8AHPLoNECtMX4SLh9EAySQsm9kV
L7D9PeDhGzX/j9esb16v6dIqCehE8Jx0nSMPQnuUXaa+wwV1z2pC9/93PprSGVAAdsvnNuySe39S
3ksk0nRLz/HjbcQ3L9V8noO5ROQhz8FsqBqGXRU8rxYusg2EwPpD/7uH+KbYCxdeWoalk7+wcRT+
sWPAszouzr8UloucK/c+UEEwH3lGN9KQjxeYb2rAELyNaQ1c671XhD+SLM3vZ4CrUaVj4nmk+CVL
6Nc7NE1WeIAR7K5ipXIoDkNYp5MOrotBncZ9NfCN49C2voxwj3hbsrAp5IubJ81nUYyQOWWDajbK
jbbPG9HOUDtladmUL25duuOxjDKk15VTNLvgFb4pDjIC/1AMOU7ZIs0xDSkr/qm9ptkYfNviNUIc
cnZ8lDQrXoIygCNIXyBPO8ATmtJv3jhtTcHHG4lv3qhZOBWhN7Dw2degdLuHaF6ULmJMdAMoU5Eu
LgWEcalJEm2EjGVWTH5GsgwD6QYW3GvhdA+sJLANLcuZ8ePtPcUybqbxS9TMBTaTLnkhHVF3JS/L
Lyrh+T/gxm0libYmjIU1thUfZ3dJX3LSdM3XAR6Kw51I+AhAtPByf77c7oplqEzmYOX6S+Nplb3k
MLkE1jrqm+bCUKvZomXYGlg3mXfZrup6xRmUNV8avIPWMQl6fQZXSmxpxloGyuQNtmFUhXhCks9T
Rp37AO+HzYEmVX3leKrcKGx+nMb5pvjKkMk0JOVUPNO+jR7WjZ56w6GB/PBJ+X506NLpL6gIwNV1
y/zYNmrr39+NGq3HqXMZUGZzC/hTyXFjjoDO3/e065uViqKdg2UmCxKUPvjRrpcCEeXn/49LlC3m
jeUbum7Q55OCCDoU7g9tFfwKo7b+VRZtcKgg1XS+vXptk2+UG5H0TJWeqXz2YRWM89B7lL1mh0wv
W/FhOQu5sUXCKaII2xb5SYQCRnXqg7m7Y70I7lWlmI47r59iqDR4W3Fvmfj/MAlTd3STZkpePL8C
nMvl/f3oN0O1sZJtnzeyIQ/neDWojj3Tyc0/J6sNuaMifbw9HbavG7FOme4WFQj/Hroa/GfXQWG0
F+USxvs+vy62d0HBy2ZSXe2xe7nClDtA9eFcuiUzYFlK4fr3dx+nfoXEug7qHNfl1H0A3RII5VMF
wBzsmyrk9HsbMtZs188kj5qsegEI9q9MNNE18tgPP9W7XK2JHxpLtiVOOgxwmn4Ba4hfIAcNuVTC
+gOeXLtLVxV7pDyRupksOI07CFBGPX9mtYuHYwE5mHiExJjYmG7LHmKy3FpVhcRLBXv2wqF9nEGi
jkUyJ0c5tNUx1+0WUsAy8ybfDUTgkpaQ5nlepJdeurH4MRIvh9Q+XJ53LVyzBivCkkIJoAXdeBiV
Qk4t6rk+9njebbYq3JbQM7UBSZCEIlNDcM/cWX2CgHDVx63oly06y7/1ow+uIaZIYFaPlY/3CnYP
CZvlidY9VDhUquGdpHOn8A9ppt0GvKOlBne09crVijAJz2nYo+CecwmY0u3BtC0LI6MvvJ5z9M99
0hkeSrnOlwsUrarDIqNXpx7EvszbZMh1frq0bl6w50lWwxS7bHD+bluSb6TetvkydgEn0Ih82lcv
evAU5FmjKWPDn92CksdWuca2ro19YHCKcPEYrV6qOnysQMA9VhXHsIUMjM7bc2HphUk8a9iMycjm
4F6Qqj11PYBC0LOVG6e7ZaZN1pk3dzIdFDrAqPsZ2UpzaXTXAAATVg9eMAx8Iwe2DJTJNxvTwkHx
wa9eptmpD5K54/1QEXVM5szdonLbRmrt47vjJcFLCCDMQfBcV8Ooj26Rp5DYRALzbd9MrH179/3O
r/M0yVv+rEVNjtwFFvzgqNn1NxIHSwpsek8xOUyKjgtqAjntfkpdTe1fcGdh+hCATaCPPIRK66Eh
ypnjZcFLzOc6r8JhF3QBXir/2zsAgh1npsi6Bj8sfkLxPpsu+ejKaGOlWbI8k4E2YPPKdEWC+4Q2
42GgSf+jKeW3DmfnMY+gX+cIJ9oqCtuWtRH6YMO4ZFmcdSg7Ha9v5FlStCegsD455SZl07bgjOjv
siEfq2i9A4fzXxL3uYObTPlGxFi6YDLRSpn7OXzO+LOfB+QE6XF6SrFNAsel+2PXuMPGXm+ZF5OU
xkH8lNQp1Us3LX8JKcWJeBCi6EcZHmdHyCe/B17jdgRZdgGTkgbKs+wcRrHhd3V6KUnjX8qeqmPp
bb6OWebEJKXVKEzIUVfB81z6qHmUaZs9oFZRbQFwbF0wNwGHFrDsDdkzDAi/J9T9sxq9Q7+QnQm4
yUZr2tFJsiBiz7AxXmngCheggO87EU1nMQgbt4GcFvoMuLE6M6KhONCP876T6j+GYlAR4zTHc4+O
AJKA8CIV8otoRFFs1JwsZVrTVSwN+mJQc8Ce3Vy+MiAo7/SYn0QPAathhISR8GKa93u7Y0R3NXUD
iL+uegE3Ai/tuqa+80W6ZCxeb0eDZamavLSCVMXslfX/1YCVqlCbr5En7+Ne+yYtDWjfLpNgMD8H
K08TtcDEUcdWO3TnAJnWYkMVJG3OffVCsFTjSunyVUKj7nnf6BinuSyTBThZ3ET/pfbPAizcqJBb
Yj+W3dWkpI09kV4lBux6EliGMeppTOFq+1Wo9QLXCfl7Xy/WuX+XM8B7Hug5UODvC5CK42aavLup
ifbhfX2TmNaMIoGidRjce6R+KKq2OfJl+Ar5hqeo6b2NtMQ2VN7/doEO0pm6qIMKBQVrmQB8H4su
fRUwOjm4dbBBkrXsq75xYhPWCuVObnjf5fNPAo59LKbmKUr7YN/u5BvhLNxGFrIew3uUZf6Zo9SP
odp63TXLJvdMZaKdKtmJX8OCd7ysSSFQ1cI75Oftz1vGxqSe4QlrSANPi18TT9Ovmk/k7AV9X8a4
tS9fb7dh2YxM7plMqaeUo/l9UqsKlPSUTcnJ7SB4cfv7tj6sq+tdINAlS0XtATKc5fTXv/MrZfKa
D1l2ut2AZZl6a8PvGsjqQichx4uaTNY6vhyTMnr0JUYIHmBeFfzhZiQqNm6utt4YYd2ABA1XUeU9
sSZrYm9ifzK2iEsabUadbT6MdJx2vpdlCef3BVTODx42q9gNx30vdqbb2AAgYOCoMvmdekF5LNvZ
h1K4F/CtLcM2PEYwg9yb10Tx4LEbCDmzxiseeMOSIx5Zt/Iw2/gY4eylNGsUzA+fBjZiBvrOhcy2
M28sJksHTNBbx4OFAhbuPaEDkLMDDWz5MoDcu7I13C2Oka0Ro1CsktxN5mgJ71W97qkyqi6Lq7O4
Bz72eDsoLKNkot3U0gd5lGnnl85d8RliuORTDUrsed/XjZjuBl6IKBPOLyTcIMKq8BE1imAjV7WN
zvr3d/GcFEBuzQsL7/kq7ZOpJoszQX+07k5Ksm+ajanWKUbZIf/KWvez8JImxjPAlpyPbeSN+GWe
56WywNHcweaQxWqsZn3Y/6hvItyqIpeQmB6cX+2YycuQ5c0ZsNfvtyf2X+reB5VIE+GWDajPy4xC
SlfAi2mKnhS8mS6ChV90LtVZePLZmyp+YIKdp5Bcep2qGLYA7nFJYFM0uWN1qmW7kffbloIR66Qr
AEAfU/kaFY4X48yYLqGGpZWTbSISLU2YSLiO+7Se6qh4nfPcpXHTj3+wEGqv0LYLtq52lhPKhMNl
QR/yrE3kK3A/UKzTvrjiZOJHQRf/m5tuwbxtzawX/XeBIyE3XsBrgt2DtfME4YsT4aMTJ7V4Xhy8
pN1eIbZGjNAXMmyDNq3qly4UkF5iDNy2YiA6dhwQHdK2X7Y01S2BZCLiwEXJp34Z6aNHkAtK4Bri
RSIDut2PfyGnH6x0k2UmPByDXU38eyrCMH/KIhJ4yaEJeZ9hw4l0yq4eSZpMPbbJ3LSPSVSJOY1V
EQJacSw5lePfrIlkOccEcgkkOokiGNlGINo6b+wiaVgGA/eleM3zAtIleiiH53DJt1TAbJ83Uvsh
7GitioE+SijUtMchnVo3Thxvnw6pb8LoGgVwDYFwxiMPHV5VcdEOi/rRDSW0juOlmCN/Yxo/7ggx
JQ1YC5diNQ/Nm4KH2QnS/8WhcJ0tzL3t68ZRxHqnXnibqLeMO/mJeoULnq5aUJi9vQht31///i5i
+VSRJQFR4U1V0atHEz8OVLl107V93FhCDYla4ab9/JCVRRcXmXNtVuGv27/8422TmIlkTTgWY+9V
bwtE9g8kc8ih0OXLXBZbWHTbzzdSyb6D1Fq50OYN/E91t4pitynbpxlCTDJF4nK4ozdj9ZZNEBkd
ImRgDs7VfdNqJpHDoCcCxcXmzY1Y9feUVyhv+8MmLNIyMiZrQucsJ3nbVm9plf0c0nJ47Nx8l1ML
jB+MQ2Se/C6E7EH/FvqZF4dDoS5R3zo7R8Y8PQgoH3MaNm+zG7zpnj40mdwoG31cziamGEHjNHM4
zFHzJhP1PND6ISHpXUfGr6GqvxROdnd74duaMUKWVBChxsbcvDVLkECtkf4qyv43qhhpTIvx6xjk
p9sN2WbZDN9lCKZRl956GGWvGrAiqNyOGkz7fd83jgCeJkno4KJ5Lvy2O/OgJ2c/c7e0Omy/3ohe
T7ZDFM5h/aamjDy2XSmfVEq3yl+2rxt54ZShBBUMQfkWkaUGmYcNFaSC836LgW75vpkUDkUI72y8
+MEaCgqxT5Jo1j2mU1Tsqrn8x0ZILDUfayXCcwYXhhMDS//ilFvUc8sKNXkRmi0rvm32HlkV/pBZ
eRbZeJcV7d8sdA+1Jpdd68ckRORuCWZT7XRvUJ0rsljDFSk/qFnuMtdjcIgxDl9Ocf9TVTM/zDN9
K/rw1U02a4IWlen/OAepcBwXL8CvD0b1Zw+xpb8LyA6cWK9EzINgecx7Vl6Y89cItufZz5ONaqdt
ZRlR7ZaTCJMgaN6i0PHOgjp4dm2Hn7enZN1F/5vSEpMeoYJ0CSPJijeICyenyQUvDIQo7xHeup/d
KN+CDljOfjO581pOxyLMcLxJRU+epG9NMOfHLsIzzO2O2Fow4ttBkXPqixF7Oe9UfghbZ3qIltXV
NMzrYaOU9yHqJoBFUPS/2Vc+L0HlJxTcs5HgiLvUFSjqP6eBK/Y7wqWwOIOEKNPlV92UDBtMCXcU
r0SeA6UNhXtVmAXltwn3ntzbOFw+6vf6i4zCkDclBdSYuuItWeD/wcvoifChOziATd0e2I9WyNrA
ume8SzijxoeOtqiKt8IvB/4zhOhFKQ7hzL3sd5L4uOkXc6U3GrP1xjjsG0dTuHCp+UF0bRYDTfia
5DBT2Fd9X3uzNvyuNxCfYT5U8po3n5TuIc9GFK7raiOfsA3VGsHvPi6rtB+QYHVvnfRdSAA56eQe
/aCBxWfRKJcc+yjx/r49LR/tCmtHjF2BJ6NbRdBEeGgIVAuaHDWVRG09Itg+bhz0FdOki/yxf3Pa
vuseBs4SeeZ+0Tmnfb/eOOshApV7s1thnmtgLrTQP1nkbGHvPjrN1qExtgJvKPlUsok+rgy/2ZUH
5Y44NtmPJg2/TBy1u9udsCxWk0iRaebC36kDsR/PB+eMAtNJ6MTiekpf97VgBDcRjS8SFURnqfQf
jQuIX9flP6op38K+WCaaG8E9F3jHjGB+9Aii6LVb5Lj3Nol5MKkAsG/EJgjZ7XNS9/wi3a77I5DZ
1nXS9tONSIYAVjOric+PXT61n5BVq289ivwbqYollE2FApRhc93DD/Bc1FUtYzD0kbnTtD01kxzO
7rC1ZVjWqon8lyrC5Sbo50fh98I5Dp7uP+uIpr862Iw38PGaIY2cevn8cntF2fplRDYTfG7EELqP
CXCOjyBLBTKuc0f8SaBT/3kZWb2xdG3TY0a4AjnYSXz30cNVRDC9HKoeqky3e2H7uBHhHXNpJIce
taIOYu5I5a+iDb/s+raJ+GfQZ1kvTuKMapR3J5TOL2Oy/HX745Ytw/QNKpKMZKlk9QMdK5AIEn9x
HnXVkvLol6F8u92IZXRMv6A5g/JghIf9c7HADENnAOOG22Nv64JxRM+dHtxaTeLcUCAsOJw8ZiR2
ZycNvu37+UZgCxc4JtHVcK4bCiRZJ5LnY/5raoIBDs63m7BEgUlIk1lG62ocYAffaO/Egzw7wXxg
jBm8imN/ouXGLmKbCfOQDqXwy97j51V88NDAKfEcgBZzvN0L20yYsawdN/RbAWWn3PsngwzhkTB6
KqfNd1NbA0YME5r2Imzy+WFAxfRAx+Ab1GC7w+5szKRGZI5fI5GU9FG0jr7Ax8k9Jq3c2Oosv97k
Q9S9A/h5DuGLOIRlWtxUUO4qKw0Xu1HIjSmwTLDJiXA64fVlHaENzyu/QEY6j5PK6w63J9iyTE0m
hBghtbwETXKRmn9JgL1bExnA5k4wyDjfbsLWASOaZdDBBEP2zhl05cU5QNsBjzGRP2y97tu+bwQz
xV0n6eZ2+NSMEwDvPPiWss0EzHJ4mhwICI5lNeqmw6ckCusnpmgCobZ1IdH2KRGd28VliFb3jZQR
y8TLRJSmc5DEaYk8aeoqHUuv/Xvf141YBg2zkL1X4+tFCiCHn07JYRqSYWMl2WLBiGTeU4AhPdlA
cRU6YFpmLX57H/wRLk532tcD40wGODH3+5b6j8zrsHVP0Heslq0LieX3m8QGlokBvBUizp7f9MUT
o83QnriuSvcPAgXcLcKcrRkj36ZiDkjoEFyqUpDTw7SK4W0d17TeqB+sZQKz2oKM2GQ2MCHShKYJ
Zlk3NY27FZ9A+/mvIW//1pp+WwesHuCDsqQb5YF/X1c+atIIcK2VLxSQzo+eYHxJ4bbYjv1lxsYO
QoKAp+uBJ37CUclI5xfZLSPcyYe5UA8QMXDpGQzxknwf3Ij4b74Ig+A0lv00fyaRu6hX5Bl1ExfD
miKrevUxlgvePA8jrI6mY1lCZuVpbNno7jtPg3Xe3l+wnQa1lyIVuHFhBbMMD+IImnxjrGyzv+5h
776uyrb0Ya+ZXQbSKNQnh5Bm/XQEicItD8A9Vd4/u0LFpE+ILGNTljjOeQD5rEvYfeP1329/2rIl
BsY+IlflAE6S5MIbCNt3EExEHTdUIIWV1UG2uCT5CjSt241ZNvfA2FUSH9cHBljPGXI97KJnoX5E
ZaO/7fu6saFkruCw64uc86yqIpbQrYqdcvp5++OWuTYZExQGAN6gA5x7I/DIXqiedYZdvem23pYs
Y2NSJXS7QAtaYY4lTGOOTY77I03oBv/GMssmN0Kqtk/7JXTOK7UD9b9PiaYPUpfPwpHHKd/S5rEN
krF3NOCT+pOL5IBM5XygGfvE1rfmLNkC69gGaW34XcRlzsR77abVI9KO+VhIQHQEajT7ptgI5wKu
NthbtXPuevGqAcyPJZTJag4iw+0GbL/eyAg4IxUUecL84nWwchEa2WueZxtHhW3sjUDW7ZzUbgJj
NwGls1MxTl8TZ8Frw6R2KP3gLDIJEromlVfA6eZRzLDCpg5ENeVQ7IFcrl83gpd3wZiVZSMfYcBU
xzwBEzGZ8x+3B35dfx+caSYZApouTun7cBXS/vRzLY0Rh99BX+RIpmnjom6ZW5MQkYWJ1/hJWFwG
v88CgJaCKPtZB4Wm+4bfJERoDrlLqrV8JB1IBTAhp3HLtvYH2683Ahf6LgQgl1E+zkOqLiTrySnV
eyxBMLUmHWLAIz9vSJ0lcTYP+d9JG3yqdeLseO1av7526d2WwNPW9TUAhY/ABed/CNJCRETMO5P4
/5AgAg6pz5Bj44S48IHKsv3kzmOyA4a6/nYjZodc5gv3ffnIRmwIg4ua/NyjZuiuaLR9S984cmkn
9BxMfnUhRfmDwmJEhqDDaW/+p68zf6MRS5pq0h900AH9m2CUZKauWovkDgAPfk9TYAOFpGHspmF3
569Sz27bboF4LYeaSYyQaRv03Tgp3HbdC8GBBosIoEf77w4yJAeojNsjaIkNkyChShig5WpRF63x
YCbJMp+wFW68ANk+vvbt3eoVMIGuQlepC8g834fa04eWTVvlANvHjajmqNavtBd1wb96VN4gPj/u
Qghh7ZqUCJJgh5u9RT5KNavVkSw5+S5/vT3mlsPMNOHxVJI5jkZQZxBFiGGUOSPlgi1qMMB3+nYT
ljVreu90UDtwvJCryxoU2QCd8KYJywPwd78yF2soZ5+AyhvhAg8O8e0mbQvWCHdWpWUJ5XN1YXS8
IyCQinH4PnTDHS30MdV7CEPrzBghPzRtDUM0tTzIHkmSWFlOUCr953YfbGvKOKdlE4UElIvloaPs
m6qyPnZEskeRBL/cBLXBxEIuuOzWFz2IJ9gyqtjv4Si665ebkDZogwRpj+TiwlLI2kN5/Zoum5VP
y7CYkLZuaPvR653sXkdVdRgga3wui029Mkv+Ysr+MtmXbsuj7B6+z58gJnQcxupa1PzODRu9MTyW
xWli24CgnQrX1fWFRM7VK9mxwaskmaPr4uH1PttCDtkGav37uw2vCCqXyIRiisv8M1nf6tv968dI
sOccnEXY2DWPXt0N54LU/FI248ZN2TYJRvTKcQqzOQ/bBw3idHIRWYc8T6QdtBTu2yqBXca9E9TQ
hN23XI0oZtG4KDjx4TG9mGbvDlsgGFRVUfjuaV8DRiQDYoi0eApr1HbA/CesymPgDX/s+riJbpu9
qhXZ4mE1LfA3LhZsEU6wpW9pWUMm1wHuSSB8NbJ91FPZxzMpvsmxGDbiwPZx40SmUYj00SHNo4r4
/+Ps25rktKFufxFVQggBr/Rt7mOP7XE7L1TscbgIAUKAgF9/FvnOqZrIQ/OdfkjF6SQIpH2RttZe
ix3T1E1fWzqUG/l+xYhsRBs3NCwbZ27va4N9y0RwFETzXUTkLlpO/NdNvnVKZmna8LHt2nuB7fxJ
jugblLKrNuxmJVDYTQ0CfVm5LJv8dgkUgoETmX/Ny/Z2Sr3fLdmqrK4tg+XKqefTWrZte68nGFDv
lulz0yXkCq4IJJo/UGyg6/aHNgMrVT/ke9HlzxKVsB3qq+fLS7CygbHxa2zoYKW4WLtnnUOxqxeQ
tiFtlr5l2VjeXjeG5cCs85DEqiq/ZTP0Tuowe05K97vixcvl5y9F7D9PzX8o54SsrHpoPmEfMehH
AekljSqzId5dW4rDIKPH60idfah4La/wLitMLKAp7qva+4QpyCSjPfK5K4H63/Dpj1fjD+UcCurg
UEUgISMMEioam2E9Rq/gDboOFhPaHL95QMEXHFXtvQqxjQfz2KmNwGt1eR0+doXQhqDV4PsLxsRD
uBuAExUJMMJxOxaQJ7zu+cu47yYf9+R+O3iFvheF00DzkGb5sZu3haTW3t9yZdJMvUGT3XwHXc3p
iE32Szjl04YnfxxQ/5DLkUFi4LVwNAIi7cQER2Tl26D8hSv6rdPtmvVYmVjlicinzm3v6QwZQtzf
PuQ+zrSe2bwK+zik/qGHEzaum+KE1d73gDHEWJAvy70K1FPpDhum6AHVk+u2eaGNQRM6HwF3G+a7
BJVgxsZvYH8DIsZpY+Hgqv7agwJw1P+1Kq5Kl5tBg4y2bovuVOUp+2dUBOrVl612ZeFtJJrQVdUH
pZnvJuhTxcQbzn1Lv9dz9EpqfyPCrliuDUgDJJ/glsrLbpMWRDxTR4fbQYII4/IXrD19sbd3fgdd
yw6o/Dm7NWhdP6WMmT3okDbKYismZePRjGhGERma3aL77rucoSKB3fGNlt2572G8s4g2alhrA1ne
nXZ1BwfJikdce71CXOUeco0nMw7fFkZaoAU2hlmbLPrfyapFp8I5bNSJLp1mkpPnbVNd+wTLwZPA
q0Go2+o7wSk3ceNmobMzY9EdaMvz9Kl28v4+oDMEMi6v/EpEsUlpNSTLNdJrflvnTj7vJqO84tDP
LkQZJtLTz5dHWZkyG5iWOKINfa/Td9Bmqg6AqelPDSHyugWxkWnoxeh00BgXRLrR27/772bYVGJd
e/Vlpd65hq4aAQmM1r2FNCrqxgmke6ZdVuTdhnesLECwBJV3z4dKEGQpeI+Xn7TaUx2QmGdgDAzr
TY2zj4wKOm6hZbB8yCghyKdnwKAT78RV5bdHnTSd3o89jR4gaxA6AGBBQvPycq/0m0CN7b8flaLN
U8oS2m06W24IsoB/d3gAwZUgYdPBC/vzv0LWinXFSfKKP2AFt8rMH03o8rXWXjTDZdZE0qw5g1d9
PpVTwI6VAKHPHG2E+48sAgPYxqxKf3RHSetzmAEIHte+95U00s02Hr/y/rY1+7PfgiM4rc4t480T
CBXKH3WSPits446Xl+ejfLV8gGXSIInpJt/r5SsPBnqgbvkiFUrJooPy3SiKLaTiR5v2ZRjLsmU2
AbQBZv4zn31xVwuQB1M3KA7YrJz7nPUHLZNdVm2RvaxY+R+sy2oQUQrCvVfIpgV7Xo5pLIUKd2QI
0pu5iW6qfnOXtGYCy+/vnJYq0zuBX8vXXlXQQIMo9K85davrGrFDWxQg46avcwAezp4feHueTc4j
C0V4pYFZ4UA0M/Qpx7A6J8brvB3EMiL+eXYGn8QyHNwtP1ybIysGJBCoZ1XY09fe4GALjGf+MKhN
Iou1p1teznwqSlEDPW0KnDjRheE590HkSbmxmV95vo3AFLMRaSlCeTYhBORdtGWVrni5yv9s5CUd
W0Xn0XNfUUtQd5MX6v4F1pt5dwnSgX4Fh9QWG+naZ1iujsSuIa9VklcI6o33RCwKrU0ydFvH2bXn
L0HsnSNw3GVT9HQ0CFZJ8gytpeoVSqRb0L9/b0Dscz9CiI2SxGEtryo0cT5AjKp7ls6knBs0f0fe
M+RLQvZPX/HRn0/YT0z9996k3PNvKGg9f3IIFTrRru/kVP6TJME45zucuwX7RiMX2Y8XwEMeHAd6
FZ95OURjdehBM9e7mKMpr7/IsTfNV88F2e4Q57PXtHd0zJJgwwXXps3777SF4B1nUw9Rd+UBxK2B
lnhdatEb+Iu1p1sOngtwy5Wdcl/BtO6deo1WljOkjGf3fNl+I7zlR6tieTZYYMWAbtjoQbugLDIM
KAkTZc8h6B1ioM+GvZjDGw98sWAf/HF5yLVPstxd52zMuFOocx0pwBuV9h8ntIvvLz99JeXaEE3g
bYUHSmD6OoVewZ44T0x6g55oUB63U7UlwLM2inUMnR2joWicBq+ND2QYGA3JAYY53KZFaTYy+9oQ
lrujQzkECSZvHgcOyeGhyn5LYMNiSISqja3dSpb1raROIt1qBu7218kvPAhV9eSswyQ9Umb628R3
mrsu8LfEcVZW3cZM+hmZWE2wcXVH02U3flUF/EuhVbNFAL82wPL7u/BFfJIK40GBKlQuyWLgmBcR
C6m2rllXPMW3/NytSm3qoEd4TNBhJ8Duk5NgODDOuhua14j9zX0zoew+d/Saxg3ETBtG2Ycyqdwx
cF9VdQ8I7PepGn9e5yaW3/uenGbpYVevwDf/I3TCcVeBTTGelfHeLg+xtiC2n5eFKHWFvQklLlSQ
ai/k/WfV6XYrpawMYIMnk6opAkJS+qq8iSZ7CthwvnNktqWZufZ8y8lzHqL3dKyaM/bXA90HbuDL
L46XMLnhgGsDWC7OE5GYsR7m/8noU4brXVPOW0QWKwGEWe6NzsEqkI2PvWFtTLYfAxwJIjEDCJQh
vcaXF3nteMiW0d+5nVCexylAjo8TqicoMgoJ8WQkQuGhJxvsLtWegWkUlXFZf55c93s1Ac5+eewV
j2TLtL4besYFNumGtjkb5YqvSRXJxxykssgun8BDD/rjxI92k9MPOjYVdAovj7q2aFYcMELiNqGv
+WvdScMPguWuOLRjuyU7sCzPBxnZpqTuiwhU3RCzBeeR9z015J8a6LSjrOoHXCGmG5a3ZhuW+ydK
RqTLEY0NzlY7iPpFO9pFzV2Tsq3vWLzko++w3D8lRI8iU9OrICiGKMn3Ms3rG5EHbpx7RbvzwOvk
TlxvfNLKuvyBxmTg+0s7jTpFGlT+LvdK1zlkyqCT4KqFt7GYrG3nyLAIITNsWLQUCwsEBZAyb5S+
1lzJxmJOI/qsIGCDeDP1ZF9KoBhkRKdD5Pj3I0hhQfZQT1+Mm/zAPvAOYmzuxpetWINnRQoKuZZh
oEl1Rq+sfCb1UBdx04co6BqJZvXrNso2YBMHMLfHdXRz7tHAv8NVe3pbgKziCiArUqUN2JR1LxsG
tdBHnqLYEveSoCWkanN/w7xWzPkPyCYHa4aoev1YC7TMiLL5lIJifQ+JmR91nYmjmX2zb/qtc+Wa
NdP/xjbwfqGOL2FsUaWq5zbMml+FqsLDZVNe+xjL/dnAdYGKsH7UuTkyhu4MQ/uzLOn3HDuNCaQX
+7HZKuasWZcVCPIwA+SKIQ9NYU2ee81IHDYSTa+evk5NMLQxm8VYedjvkfpM/cYt45n0t1mWzP9c
nq2VtbChmh3qaOlcNPWZOHm4033i3HjutPXuK/HeZrFG3aMGL8ukH/uuLXa0zd5UUd+ltDtHKeCD
lz9hZQ1sssFJ6Nn42aAewYCPLpwWKjO0aIMbR4it/fHaLC1Dv8vGU8KjyikQf/MFJdUDprBfQtXl
9197+PL7u4erQbWCdVQ+Afb9xsCxG6uebByxV5zBhmzi+K5A1hdMDzoA1yhvkZFSIyEkn1Yx2qaz
OKpAgT8sm4nLH7M2oOXblIUYqZlQEjThyzwIFWuVRnEIhvddM/KvEQgw9v68dd5eG85y9t7PxswN
UOPmNH+bah0vmA6Ox+O4dLd06kDx/O3yl62cKG1yQgkeJxVErnxa9mFJVO0X8kPEy7s+o98L/P3y
MCsbPxvQ6U4ll4GH4MjA5bUrJ4ENWM1iJwp/qAaAG0Oj8EgbuaNpSDY8aMUCbZxn7UR5lXRd+/hv
uOwNzuR+GBwvf9DKvNk4T+5lXUPLSj+iTSWK83FB7OvgCAijid0OYkMowFweacUYbMxn6mUQFUDt
4mFqnW5Xl+azgjACqctfydh9qWAZJWMb12FrY1kRAUKoIHr2ERGKuX7wE+iutjJ8ZZyealY8m7lL
4zDKNgZbm0IrQuCmHjuKKdGPskn6gyz5bw3Ib0x6pW66iODy6Ep60vBfXt53wajv23Eht0CkI4CR
s0BOdw165E/XrZAVHaBFHWi/wwop1vuwBXRFLcWGxWHrxOM70kCGGbZ9ebQ1s7aCQz4BJTICZfo/
iWEBARvVJ/vrHm5l/rroKlBDzfJpEjQ56QidjVmGS5bLT19JnDYYNODZ6LOEY1+RB+rgop9/1wEI
gnDWaRnLwriv1w202Pe79a5Z66QmMvqR6DDacXj9/8vSOdlCxa0kaJv6sE6jUGi1TFUFsWguqmH/
LxVVQ7t8YzXWhljm8d1nJG4CcczBaR9l3fByl7ZmqfIP6aua0nnrDLOcgj849dnUh1OrXJPOpH1M
yoH2R1JnlURLKEAIGbgKSld9o3oucHvMc8ckYwy5bFb8Iiol3atTNpBe2pMSp8MD+j/QGl4kI+r4
l5dx7futCMEd4U8ZM/LJTF1zUDn7nXpVc2jwh8sDrPgSWebk3QQHnmqhURFVZ42D6LAbujb/XY3+
FvnAmr1bgaEmFarOpVudncwjcUmTX31GyNdhRkFlbJp+4yC1ErVtjGlChDZdoaszONjPIyq2u2ge
Rb4TDU+a43JzVuZJqHdl1szN8bqZswLFrJaCgMAOG1yu+i6ckmSOsSVTWzKLK0frwCZMFCB0rRyB
AwKJIHyppnNWcLQ8VtDiMOgCEstZO5j8F991x5sgRznkmg8LbASqQB+6A7ky+QRudgg7uthgLlJH
1z18SYXv7M3wMo3KxqvOmUuizx1kI53Y93LU+q57vhUwfNWkXeaJ6jyUlb/PRVbfhKJsNzZUH2/i
Aht/2kKVjlTg4T6nVd3vQFeeokgYvi15bqL0d9ZGu3+3CDUj1+3hgsiOAKlLo9Zrq7MAGHVHzSwf
gZHbkhZZ+yDL/aFe5RezTKMHwEzeNEhx+zGdfiWTyvesmstTEYr6OOk5fcwQKDa89eOYE0RWUMgy
1x9Jx8V5gOzFX3XQdh30d33v5rIJfBwzsXX/r4npKDTMzFX2BAqNr8tuse51+eCk1N8Iymvvb3l+
WLZVOCQ5bAw8OY+eU7o/gTCpN+LKyuvbsFRKehxBnT57WhS69NQ0h7opulsP8oTnqybIxqMGhnch
BNjk2fFcL/+u2GDSnxPR6fiQ9Dphn64bxnL1CTKk1axbHKyGBadYDm2PWnvt710Id/9zeYyVpbBh
qcA8O2FGenGevUTcgUYgueUzqfMNf197/LJG76KV7GQK+FKFvCIIi27HpsrLbzwEv8v+uvdfBn4/
gKNl6QYhFttX4UG6eXKIcJq+/PAV57YJEnXlJzXuFNTdUjFL8+TR8DQ6MlRq0WPLP3Ueev6Wf1Wp
K2v0gQ31UyI3UZ0H8lxkGvLzTlPGQJSgHMzLrS30mn9Y7p36U9Lh9cVZ60zsXQe84Sgt+zsOWZAr
rcpy8KBmyFDY+Z2H1vjpt5AMROU7WUKZ/PPlpVn5CBvDp8NSjF1YlOdkOTDRvn3ErkU+MgiGbRya
l4T356Y2sGF8tSyIajpXnFGz1vt8rutkx0td/AyDTJ+Jmsl1+guBDecT3hjV3TjKczn43s5ARw1M
bk3If1w3VcsHvnORsdFoKRl4eSajCtN4SsHJ3wSls2tr5xraR04CG7sX8LRvy2qS53RMXwAKnU8e
PH8jXaythOXjuer6LnO68iw6/iLE7O3RO0luK2SmBnjrjWi7PO2j9bYyea3GHkzDRXUGh82bYEkc
jNWVxmrl6wa7wbQ0UXEe+dQfAa6tb4E4X5g35mv69JYFsJy6ymsODHWGuNG4FFxCvubDTkxyS4Fn
zd8sjyYC5DszC0ogGn198Gnr/WhmkR/HRlUbWXVlAWzEHhMykzkpYady/NaKwd/1OCZuFFg+ZE/H
BNmYvXwu2qJCF/55CdghB5EBIMZxN7fqNHJJD+AO+1Uxth96cCZ0Puwrk1eewgObTHFmlee6uBk9
D57f7TM3CfJjDjIQ8J25gChe9vO1+bP8nCKTN1WXiLMIjPoiMp4TNPlmyZYEVfixg3Arl6PTtPfd
tqrPrnYgpwXOHsDgzktlajkf1nMu4sxrrgO5BjZykHI3rIqMlGfDXG8/m95AnG5CbxHw1c1GZFyb
McvltQucm18ygFU8FEZBo9mV34Omqaf95RVZcRpu+X1NWB94vF6OHm2Hgn/dNjdQm3RvOEvM1jF3
bRDL86fAVCDPZtkT6QfooVKSnBICyduAVfp43XdYzl+HZFZehQBMhwildz946Do2ndy5SQ+XR1hZ
CRvAV+QFzz3c5p5LVCJOFQ7lOtdb6MC1hy8G/S4BptxhrOtRQ8lBnR2awDxHoo1er3tza5Net3MS
eV6FwOgUN44PujtfBVua9ytr+wdYTwSySDwcNPwRFQpBy33RiEOROsWGha7scG2AngwhjTkw9CqE
I79l+bg3S2EJDMuvSaduJ7+/SdvqDmF5i7dsJZf7yxq9WwvpA+qCiiqybBX+NnMr4qYh6R7tJmWM
3tGNULhW+rFxe4krhHAqA8/DlqEfAaGENguLc6CWXkE3/zAL7B1wBwIQb/sAgur0Ok+xsXs11svV
GOSsOzXsIGZKXktwSIe7gbmQf71scotpfbBTsakPZcO7XJWePGug6/51R68c9J0L8ZS4zdgnVYzX
0FIia/qW56fO5OUd/nrSEZgb9RiYvYka/rMQKb0STRbYkL6aR//XPxeoftAVL+NyS5TMTvnoRFr+
7TsBMIrQ6IszlZFXE2mxcae4EhlsokTfyUp3QH31HDA3Ibg3Cnm7xyGSvVxeqbXnW8GBdI4PB3aQ
kou8vp35kP5gvuf/ffnpK85rY/20k0JkMkUxbbkfVw34VafwrWvNBNx2/qvQv6ZcvJUq57eXx1v7
miVKvfNd03vAQzjYr0jil0HcCN4kR25qZ9ww7LUBlt/fDVADWscignAXdu34ICeDa91MdUGzv+4D
rHzv1QOuJhmqEQ1R/OSnuboJaLlRlFvxShvCx8Ee5vO5wWVOMronmmjtHgB28R48pnUQS6nzfaQ2
MZgruzGbQjFqaCPCZKxQPS/fQCe6MOJB2XuAC5Hp+1BEatcQvpWI1j7OigPMc3ml9SSeUly3Oj3k
GScq/pIVGg/rIzXGdZPHEQdZ0uxwZ+Z27Lp9gc0/BU2NqOxrE90m2WheQuDgH1zV/fz/Nwc/IraM
Ta8711cFhL9pG30SQFzH/gK2v+7h9L+2rDuhSlBEUYh45GKfQ+LqlKEbbOPpH6XR5dXtTZ83JT7k
470jiNPv03S+Uy4kj+nwzZ+24AkfOeMyhLXkKWeVZCInxxpTFIvB6w4FRCJPl6fno50Nnm4XaQXH
YYzMNTmaHIlFhdBo7gLxEuhm2F0eYeX97SItnSR6i/rEBY20/1JnEKIY0KxzhV0ur28F9jBkLJOG
kiPro7fJg3yQC9jrxuKuvfmy6O/CIG9E38ycUAjSh+Fet9jtNTl4la6bFyuKSw+7gwzywdBUwu1U
XnY/E6feOrWtvfry+7tXRxcODvCqdVHkcNWXPADVDrqXt9gz1p5uxW+CC8/Szz0s6dBCZw88mi9j
P6uN9LZmkpbHmjwkpBK+d0SOS/dTV7unbqHRnEueb1Sy1j7Adlt0OxuetOQI1bIvdYmrCdcLzIZL
rT3cctgEWrwjaxEToM3hPXujmHaev7mzXXn6HwXXHAQABU5Rx4KWIwTigfYbcEF4lU3atVbjFprW
RU+PSjBxp7h2VYyoo65BIcNd7QorSdtC+PPcg/G+5cXfsgXNVzCW3y+//Yrh2H3SipVsRoMb/R+P
Yg5Qor0HceRo8uorJ8hyWt10nfAhOnkkxinc3VRUZRYjsQD0fPkb1pZ3+f2d44YmnXz0rpKjEORv
9F8Xh//FMXbt4Zbf9oBx4vJzefuuSG5EUpnj3Duvl998bfYtt2WQzMl8d/aOdAI1hQxH8m3OjBMH
82ZH1hLV7QPXYj6W21I+t9rhElGtQA88n8uXpG1vc1Y/8K66Z/0WPexKVrclaeZU8Ej7OTuCdeFl
HuV+qtVjkpETgEIbhrQyW3aRlfsB56Jl3jHs8xvcYTwvkg+zs7VfW3u8VWphRUYrZ0ldppqiB3C7
5UeDq9KvPhqBj5fXe8WY7FqqkqHK5qU7hvch/TwZ0JH6+dRsnAhXlppbuTefG5I13PWOPNWPuQ6P
ddrsc1m8THMLUewtMOvaR1j+LCru0MFzsH/rQZlUUzTeziCSu86Z7dppWHkgNNKcYe+ZOX+nwD9A
M5Sp5nDdCljurBpdjUGEl5cR/xpWeX7IkiG4ufzwFR+wa6azQMuoT6D+EbjzMwNTnEqqu7Dxb43v
vV4eYs1ILXdWnT/XHppsoA3IWIumtUoXd6wI6mDfFlI0GwfCtTW28rHxOzqDqoyhtRYqdD1OFpWs
N3L9yizZ9dIQfDZ+mpn/MVNCwLNOhqPy+Cdv3mJNXJkl33Ll2nW72rSUHqE4WzxRiG2/qrClh0IM
5VYP0tpnLF74LuuAhqOAKCO8DVcWn0X1S/PqtHxFll+5CHYFFboRag57w45hKeeTrMfoS1YmwTWq
5MgMdv00b5WImiRDMCrUA1ov3/x5i3p5bf4Xs3o3NxzdhUlBEUoXgZA6gJeFORi3o3GTtnptBMuP
GVpOgihFukmm5oG37skIdq+HcMOTV+zfroXOoP0bap+xY5tFBiw7OF8nQ1TsLjvxSqC2i6DpUIEt
N6dY2Dw79VnzQCecrmVUPSxRGjDMraLRmo1abtxnRQ/CBLhx6jrfkqrmf0tI68Vj3vBDm7bd4fL3
rMyWXQTtExr0XeJ5x9wHyVqTvTmF+Xzdoy1PhtD5wCC4haRMiNgxBnbewM23OiRXFsLWg+lcmQsz
KgZZg/xHNApg/L+KKHzskwJ1otHdOJ2tLINd7OQjcfOxGZHTSnkaywAiyulfXZK9dVL/vDxPa1+y
+Mk7j0s5NtR0+RLshx68yIUAQPYWEvbSoI+1uHaPZHcwyzI0AyiN/KNpebaDWNW0D0ue7qEAlV1p
TJZnj9B+rnM+sGODtqlD0qdvMhDZ8fI0rYQNu9BJkxpXpkXLjnkVPAkTvtGpOEaR/nr58WuOYGVn
Q4YuQ6cn5L8Mzms9JD52o7NZNl1bY8ubiZ+5FBcLWOOS/PBzvVgrr/B4rurnaBN0ujJHdl8yYG55
BNwmOxZZ+SUx6EKpsYUB0u775Ulae/7yee9MVZqsd4mXeDhRSWA/kzo8dV77vwG2rizDH+3Bo6nC
MEDQgFTPDCmRpN1fK1VB7K7gPi9ct9QzP5J++panmYzd9hpAPlKy3RM8iwr9827jHz2f/Exc+tsE
2t1IOmvTbvlVKrwkL5DTsG2fTuFQf6eqTGO/qrd4BlainK3iIlQbVJrBcSGh9rcMvR3Nh6ek7J+G
7Brw8DI/ln8p2uPGqx6xr8PuZZ8w/2vpXluXttVberBA1OhrY0c05YBqdjrOLrR0pVtAwmBLA2jF
he2+38TpkFnq1j/yJog5gzh82Igdpeo2coJP89CfL/vYigfYHcCG5u0AoU0s9gQ+ulAN3X4Irn24
5cBoh5nQnAsHlkH9ymZUvbt5k2V4Sewf1Cvsxl9w/BBRGM2O5Typ2AvKowiL/SLgKn0viEUxHB1U
eK6bpsVX3oUi3MYOkyy8NouhpoZLYeqZ6UfZB8m4vzzAik/YAi6sckD81ygfWmruP/82q4F/kPXh
zbZJrS215dd9FOBkIyIPpJrjN014gz4e6LVcfv81e7UKVG3E57QYtX9EWvsLMmdHOiPfyH5I44BP
f5sgv3IlLM/WGdiKmjTzj7IGEX2ivwdQKb/8Da73LyHFB0ZlM2EAmSyZr5MUqRJiN7+kK7kA3akJ
zXGhK/vEiXReQiKDdgdMLgSDeT3NIJPouvEvtyfkWxcoin8OuQ8RYW8EQQscd+6OPZjnuyNNS3lk
bYOQ1EB5TrMwkzvjN/0/BPJ5AzouHfY6Vbp+gKY46D1MBu3EpFH8DrRv02cxqyo61C6qTkqgmZuV
QI2JgeIh4MxA13XZ+J/A7UPi1llIz8Fx1z/UkSBnCh6nGyPL+pbygqmTiNC8Bcls+hQq1rxV+GJn
L3iQmbiseeF9Tmno4d67BY/6nvnpoH7pqOrT3yGtoGiayjydYmaKvNyDHT7QR00c0RxSPvSnVvfB
y4wGtK+Sgj1XMbCvgCBvvO/z0P2JBsDua01KcUwnIb1YdRXEZSDrh779dNDgnwrqrol104BNAewB
LNung5uSPQ1wTQFudFzRQTa7OPdl339JqYyOPTOgneSlX1Lc2c5zDsBh5KAFlw7JXox8eEqLLp0P
qoWyagwcJJufwxYC8bEzjZMBZbgYv6ad1/3KRAgAhmiSWu3Soch3k8ZuHKHLBYwywc3932EVzffA
WtHkL/QztuKRZqy8R5V08A+pwdTu0o55d7jM9O5yktG9hMjrmbgTVccmy/XXyYvMsC+rue3uoI1V
3uYehHx5JNL7mjas3wP3YoZYJzqtT6kEev0A7o+wfMF/lzgxN1wm99zXwGEVEACISQoa6Rr9P+Q0
MRwWUfMcJdu5zlT5r62nUhqrMe0wr7ys9pCUl1McmQg4xjpt1ZekRC0ZoL1wBnrIDdg35jTUR5Qb
m8d66sNT7uogjbvRDBma+f3osyxqnNCJ6LBKFRQ3i51AA+b0kk+1eZl6vNikgny+oZhGtbR9Q6mN
jnlW7Wnb9zImQanpgeRT+lZzGt6KgCbPU9hl8gh92LbcNegEqeKekeCGUGf2Ysyq2uui7umedGPn
3laDpsMBUN3il6Md1P2obvCStRu5fxOWsG8pXLONAZr37koeFePNGFJKvgjted6hh/HxAxmoYLfh
3OXeAbeP5jnn5UTixAvL75lTBcVN1E/srFp/vNF+m76FQcGbF4qS4AsNkHhiXZY9+VUr5ug9NMhm
KKvMTviPCj38UaVBugP9dgv6QViXnJnzmEG47Pek6/6vOWnLhyIDs5LhHt6/Tal3oh0mKAb3e/0Z
G+vMv4+YhL3OTVfddZ5kb6HCpmxqWXg/VWGLBpkGaP1UdeYbNIfLTxCE4D87AQLuOzeHInCfyr5H
03NXersB8ilFnEwlDn5iHgHLjtAB9Y8zq7LfM5Nn8nNJWqyOh//pvs4NfUIwyI8RBYU7AQ0rNDNq
ja6Q0dsnIRhITibBnhyIz2mKc3eQX6Q26OmG1gmaAbO+43dNjZbOTzlkVcQMpD/CQL7HTV2bPzVM
cnWfqrr/RxbUgQF5o5/tJS36FAJW6fDsim7KgZcT03zbU+hzAoETmfaUAutdx4ni4i7nHWbLq4to
2Ndg2TwC/Jx3L0oRPu1yv+peU78LXhL0pn0bQhFUP5tQwPaDCJj9UwAK8ZuxnsO82GWTq+YdQUx5
9IyYTxktphTixBSsVLtpKvPfmrX1TxpF9adeOdEnIAWzlzDzMYtQBMLymWIQ/yQ1QiwhXpaC3SAp
8Zqwpa98ou7PXk/FaUSYvEkUsJNkUb58xTbSK06hyQZ/LwPqJI8J4trXGb22D1A1aCsvzsxUzLct
gZTSiRUtgaoIOguzveacKrTeQRZU7krI1Xx3+oqMv9FX4z2byXT+kVbRFJzSIRyewtQ3X3HnongM
Dabu2csSnu9y6EkNceiH1bSvCYyD+AsXqaSCfuHIRSAU7ahu48rT0UNUswEtU3X3V09yeURFs273
kZ9qGieGld+rHHjlg2kgHr5D5dxxvuVRoftnr1vohmtcw5AdgTrNg1R+F+25jjrzmKTgxywRAr5N
Yp5+9Mh7pyAP+I7xoNExa8byk8lr+sg40y+OP0QotVQk+ypSBn5wk6sfvGj5Z6QuswfHNcDN7ZyO
X5Ox8POYB5KA49PxPHYzMkgyP6F7u56LOOwLMn8FJ0XCFYJRsgyVgs3tF+MOsmcwjRRUBGXi40XA
tPmMSrAjseGrnRfKy4TcaicwoKZNnEqVx9CMTnOsGw+ZsNaDm4GlSRn0sYHn6NAXTohYmgfDo3A9
VN4p8FP6ponasj7ixij7rlMfojE3LGqn/AeORG4alxJYjtsessnBSxM0DEITKQhMSVLC9KHJpuA1
gRbfKqbok8hk+amIZvYN4Kj0/3B2ZU1y4tzyFxEhCRDwCrX0vtluu/1C2G1biE1sQohff5P57oOH
aaoi6s3RMQOFpKOzZeZx9rXM6PTT+hG7NcDIlUnUBo02cUbaoXoTOD30S0tD/Co1tfw32kzdb2gY
9Qfi8fBXyKwqYxfIjD1Cl8qLBZL52zSKOmwZG7Odx5zxgUMeP4gVySv6AJVLGt16SvsMAweLcNil
YnRebK799rYrLP/e+44EpLrW/r7Rs/7FoS76LcryNop7BoRVEqAqaA8T5ew2dCbnTebQ+U4qDqDs
bdh0+PGcjepuwCiMX42oLEt80uRFglBqJklKcB2W3K8elXLaIlGOZXmM+wBs0RZujSZYd5MmLUvd
FzNPcEZc+YWPnLDnP+yo9Kegx5mzAjig2BiRYxJmMVwb5fU/fB/wqcSkyCvytCJD0sxQDeVNpaNd
FkT80ERtSeLcTYcaSaxRd6pT8J5RlMFVC+Sl14P0qk8eGAVT7EnNHbFDacxhsagE/21SXCIIIRdt
Dx65LxZCon8sxvge3QmAwwMfJt7fznbWRyvhiGLjQlUgnoN8LuNwYPw7ybK2ufXGEvtmdGidhNgp
DQCRxUQ6whMHAhIZpn0QeLB40hKrjiukqO9xJYV9GYP/TMjOkU7U5nEEnGh139elGHYupDpYTIOs
mB7GiItyP+AnzjsQwnj4qaSyvTFTNz4XgzuT3Yw+dH/kEe9fi3n0mhjjJ+CAJ0Cq94U/0iKJIswQ
VCPxDrR20u9+AUGI2ZPlHQA6MjEVzwaAIRzPxgKTdWTCWw4VZRtCWSsGwmnI4xHNmiwpsKpFXPaT
y3ZQ4EzLfYf5dey6Drzwehom+xaUjf2q/Jzynch1uxNwjl4Wp7noyl2b1e0BK+fcQoEsmm45bkgn
4ZNFCN6iX/YI+jTuyQIRZ7HXpRtibQWHc8umW6Zd+wbpn/JX47jsqe9NfVM2LbmbwozetCpvsgSX
aH4fdmX5FDnG7ffRQirYjYg8n0xaZh5kl3pc4KNvLGRJXau+C1DysyTqCkQ+oOVkGdRKXVyapPOw
GEGZN5CdbB3xBl0z5RyB0hJeHFaj+DJkNHvheVo8B7htddK6M1o+BDnMnKRQjBt3Fuqke+Pzpkn6
NEx/sGbUbzxtyx8h5rQ8tKmGCxUtwcXSl9DrPAyWlV8RjM8/WtvWQSKpg0ARxGh6w1Li45cQp5uR
VywHKXS6qn0MJ+jXx6PfZs+syORTLpZEpmh7uAIk42GdeO7SdJTIffyr2gZpFVuwDd24RpD5vZ1y
/sOrO/PFT6v2ULTO9IN5PiZkSGiGclfJQxtmiI2zWX0x2vLYCewQT0BRv8ksKJ5R2xFJriPzuQd3
e8AxCUUyNJqTxHPA797haQjQbTTAQopqepUlJKxVPU4/kdC4GvlZgZSi8pz0q+CU/mAjn6Ir7iIC
TtI2x8xC2TcAomhUIfExOcvfMcOwxZ0/2Ou8gD5yMTc5fKsdxxvhK3Pg3Bu+hkDKvuoGaSBUJ5xb
D7nbFW1z6CX4Iv8kAJu0uw71lgS1Nv0JY+7ETvMGe1aP4hqIvhBwysG/DySwg4ltp/Gmr5Q6uAqy
ZrLrZEw8k+4gojOzOGuEuO1cqI7sJgrF9gzl9hiZg7nPDINybOeiLajQ5P/czHS8DkGMRcbR+zse
Dvjfe5dEeYwiOnuw0BW2cVi3/MnTFW4ZQ5r5mBrGzB5juvqH0OgpP6BeDfwPiYIm0W7UPRdtAKP3
odl/T0KNRVeiJFdF3U6vaZXz6zbq/J2FBOfL7ETjfVsM6q5lqr1B1FIkcizn5y7Mh1hPbfGddgu7
RzOsdhqg4CVTT+1QEtFfyRIbpSjA7ARw/C9eUxfv3EJMMMkG2l77dOQ3qlX1TQc5ya8Me3pvMAXn
FlCZ9FFzL98PPa4hVDLznWjqejdhEWIC1f83hqhpiqVu+gm+Lp3LvUds+QaUFssXGbGB7fIe0goK
gNebFmTvezQ4cNy0xVS/uKpxPygfSW3B1fQapf7S73BLrN9ULBe022uKZlGlD1WR8yMlGGEU100N
c5ScxBTx/pNol8kWEyoEwOiF19YVJejEhbH4WlSPk5SFIUdaxUx5tYxW+gYZEf1LGcjKx1JU6R4z
E9orz8Lt7EISNPcp4BdPbci/YzywRjusBIFbg9GPNHoK3EdYZx6BD4acpWqq/llwTOqCR3bvuPXH
6wHm8wm0GVzPaABn7k42PlCsXgQMYRdXju/2O/gHR/tHpEvEiW2oKwX5loxI93OBcRDtFclyIq9q
2vL6+wD2gTwKx+kLgeDOBME10l9kGxw8q2kXToJ8K9BTu+5TgjuC+yz/ySBkApc2j/RlAHdhip1i
urOki3oU1FucVMRZk3vQxjrhJ2KHzkGy3MIXeqoaTBWjlOHhipjT8ms1uVP5B6oJRb/D5CXkd0sy
lINV3UL9w+sg/HLj1gzGFpFu8nZ5FvUpOjMhNqqtufBuUgUaOWQMe5r+ThtW+EcdVBlPwo4H3ZU7
17naOUq79Y0oMCLZoQsiJWsqeRDF2CzRpI9Yu++Jzj4ViESRlpa1KOQnhw6ZHGOgfCLnT1+PY7aX
Hi1wRgckHrHNjHRffQdXgFcT+Eako4DHqSDFMqUWei9PFRsQeuHq1f6Nh6urxxXtQrWz8B327Kki
4D/cyUHanGD5EXMxhbzodpa1I54QXUQBhwOl6ss4FgIC43wKMASJs4Be94oioAmhD6p2tWXGued9
0aFehVmc0bFjBFKLEFQYghtPzl34pYz65a7MBAMwtlrSfQw5GGKRTlgBSB7lziHFqShjXN4Ga0fB
h31Og8AEe9tERf21kKlq7qOwMy+kXoJzUouGHZeLrr3qs8E4h9CxBaZp2MJ+wtADhP2ceVzt+Qw2
HZ7llvLoIWbpAGkKI2cH9WT4UBfDpF8s5gKPb6wM5vCp6vz6B4tymINC3J4lMtN5dqj4EBCEGbg+
HyqvwvDJidYG7bmBs/siaMrxK8ypyvYVSqj5FewMYbDta4AUZcTH4lgbxZ9sM84YTJchDU2NzBGx
kGrJN6Sq073DB/D647YxA2YfW9GICdPGfMOuPLTa+11VFaP5TrErY8J4p97ZnFX0h5u5xrv1KjdD
1TZ1GYATzvU8IsW77o0HBJftkKHykGbkmiPXZTG6LA6C/iE8KhaaHeLMifzS1RCovagguACoQg+9
rHyZjhFD0wktKjUPYQ2RWR5CbDDqZgRHI+kfep03r97Qoz4V+riYQ90Z9WIlCT+nEeiwEgn2kaSS
XElV8GsU5ht0RLRApShNeTfuyxEoaSiWlNkemqbiV+9A5ENCBG4Ko5t2Hu1O12W3R5YBCwwLHwnp
qC3YWCOJ7vyogeUt5waT5QbgfWGLxUD3ZsZtCOc4o+jA0nb4LDo1/zKEidfAM8PO6X195xLAg4dQ
0uecmLa50dBseNAi8B9SrrsxsSNk4nZERtUxQFSKcQEuBAq8Gr4NHBcQptLCH4qkDDAVNsvFUhoI
edXltxiB3pTHkBLcov2EuiHylOq+iIopivXcaLnvfQSlPW5teajQxX9Crus/AKAfXotAvePaQDZA
Q0ch++r6LtEqp8jGuJPuOpC70xi9MXxZqmH5zJv8e4iyocRAoQFCJjJ9J6Of/wA7ZoCuZs/voGii
s0MepCTpZx+ZZFW2/E4zot6zuSN3dKoxO8tFrfo9bEKkTgFi17Ic7SHyAkkPnfZKWAHzvTImDpLZ
WxAHs6PUTCScYo4CN+D8hJGanzyVoQCVjilqLX0ZdmCzgw3TlhnPIH+GMng2oGiJimngf/F63Kw2
HAnAK2y8UU6NUm9IWn07WBQAwrYcrxy1RCCmK/rD1HX5FZx48zC0eeTHYhyc2z4TQBBOQYkcTeA+
+Fw32OMI1c09bqPxOcVVzo/Z0OLQlUIvKwmn7DRBhqbuqBIMj4tkbGbhtkdbZdEvls7RU9jV5Ytn
PKS0HNXHrqvyb+nM6XcNijnCXnhhvF9i9CbqFYCDCduh4NH6LXJyL+3NgY598CYiYNBTSLjmO+Qj
rw2vZ8ha9inapQg0zCNsXDw6qmk+y1CKR+NNaRbXxBXmJxWYYpm4iFa+DJHf3zMvSL+GAMgk3JQk
ReBJ0EBIvbQ+psM4J27Fyjnul/p6IZWrEj24uH6163ixR6DnOgHx8hz4tqgTgPx88JSIQKTtDirt
EMYXTrpveYQz3UZUQnSlzNn3Ph+yrzoMOpEwB6ANiNkha/MKkx2X4VHVrp41DeORofS9L2xOqnhE
0x/TVPLeHw8TqphJpeeC7eawNGrvB0Vu76op7yC+gd5AtyONQ8sDmijTJ06KoLsOR2uKzwVs27lu
LUGKlxoSvRq/GKtXqD1FxZt0oKZY0KZD4awsqoe+FPzJAYpuZ0qJvH9w7fAoBTgdTge1IGxTUbxP
0sNR1RAWz6ws1S6LkEP0WhYHrecaPBCfhl/YYLhJIAbDUWTWkcuRvzfZM+5KNeznCbNC9pCOUfYq
RTw3w413I+5bd0YmXewbZgP/s99T0V7DyUt9XYOmWi/V6SnFpTF6X4a66OzBKSxKDTlr8FvR4EEl
pqYB7vY68txHQVGwgYQSYuo2CKt9FwrYBOZCNrGAjJvYVx3y70VIEAeQ26y9EXM353/6cqYiaUIw
0XCE4OZ/hHrof5BI6Fvr5u1bzxo426qxyJf9Jtdf9eT3yHgG/auavOldpmn50GOq0w5KLOkeATsp
8AUOSdSMQtJEjUoci3mrjxlxwOpDWVI+tIott5Az5UdRw2FRgn8VCtMRO2twEgPKv6chha/PjYx+
ZcBzHxRqm/dgBiOkcL3qi9Mj7ozbUYe3OLcmScMpcxC0MvunLlFvSFBrRTsGnkd9x4WPuKb1dfnZ
EXA5O2RbzovqatTuOtOj1+SrVt/1HFORE6uhWQ1oCEgmbeEg1VGFIi9a5M0LiNH5N9fr2ANrJBdJ
2Tv0U4bLo/mczaYe4gGBm77K8iF4G8RAUNFHbSHv97Z07TP4SSgyV6FPrrWv6Gvq+PQ7mn/zi9FR
v6/Ary52A4IP96quUHSEHD8vUSasBzCwJ0yaHq4jUmK27g5D64I3Vy9pHGsLyJvKnI0t4mg3xAoh
A9yxcpAI7GkXYPy1YPrYOhatCA/olGxXSJabK1u5cA0NbsRYY9YjfqrjzbdO1AXeDpUpx8adD2k/
Mab5HxddmVfL6xGZK4YsAZGL4OutI3CqSeax9k4EyGKvbFblV5WXDgkqRv41GkNefd2mQfWo89Gt
DpnTyXzvBFAxO6IhguyowVzr4TKQyVpPGVM7WzlOEcY/pMB+VIvNwjiHdpcBCHKmJ70BZFmLKVc+
L8tmBEgGvQe95wbXqJxNeowWNNrplvFG2/4/2snQfM9URdyDnRb1sqh6W5C9aOrcUq0/nX7HRt9+
LaFspUjzoQGKQs5BEPcEMRWvzkmEbz18+bC/gA2j7zODCpB3QMAM1eQIQgiyQw582U9fwSYqgkYl
pZN/IEJepRM88VSfnbu0tb3LJ/3107HImBk2uPyQIrWLVQQmTO8M35qUz2fgmFuLs0JMEBASg37w
+MFGURkXZiwSt86/nF6braOzQkwgi+wmTHvguCsponoPUQtAnpH14gZCUGfMbOsL1mgJ0KfLWqEf
JPv0BwTcVOxDquGMfW09fAUz7J285g06qmAq2i96XHZ3as+x5TZ2d62BXOm28ggH42nhXxQppu0g
CR1j39P1/qINICvEsI0gGSZU97+fHwJFsiDDpVZ3TabSM0u09RUrBJTpK6+xFTA3BUS3Yh5hjazR
c+KUqBte9hkrC+5pE/i5o/ylofQ02mnXdcUvD2hV+KBz8jsb6J619nHaB7RP29E9pH35wmqWhAHE
U8BdGefPDW7yM6u1caDI8ve/LLrwwjCXoNceUm90fvsF1KpYLcqr0wu1tRcra+4zTBh25mWhIovy
f323kM5qf3w6/fitH7+yZ4a4qbOkBbwqKpHcE8CfUBf6ednDV3acuhZpTQVrkD7EiTCnOt/RBWB1
2dPXhlwJXfIcTyf99CwacBiCLjpHf/lw2cNoLVAsoyEDJ7V3Dy0a/jGSryFpgcecWvzj9M//8HTi
DStDNmM+E1Fa/9BxcwuJz3/8MImiJAAVqXTOqeB+uMF4zcqWoXElDCa+gLhYAZGBui7EroL+3NO3
lmllxrJrfMDUbPTPZboAzquAfh0gfXLJHuPXL+/9y7ZkGYzIbefwgPD6G2gkJaq6wTkdiA99GR6+
MlyL+kwmJMXD6+rOyvaOL5FQg0ypIs+nN3lrfVbWKyE/bENg0w4oOpU7AGFNjDHhUYIa9zlc8tYG
ryzYG4mGiCT4ZuBxAvrVYTp75nVnJK23lmhlwSj15eDF58CpuCGKdARktuxKyfrpPNz2Q0QsdmFl
xugooeHiVQBqNcJ5SsPmjjj1U+Z6vxoMLCEiR4kjPWNzG2u1lrbAzYa6Vd/BwwiKIUuo2PeHmRef
T2/21tNXFi0GW1O3DEKAPO2C7irTfY3CzuGyp68MOR9yh7behN9OocC4b9oo2AcZuWBch48cdGXI
rEcXWmOkdAY1nPAQSP3JnfSXpnP3+G+/l25wxt98KPa4vGht0QzDuTofGtDx6KDMUdijGapD09Lf
/3tZc2dcswvn/NGFIUJ8/LLVW/bsr4ukylsUYEo/hBvtoxs9oslGbaHOOOmtnV+bOZT4Z5NnILpH
6Iuhzh7sGgzl3l3221cWHlokyE4PC5dk+GkwpmFHw8toAdiPlYWnee43mc/dQ44x2TENdZmEvvci
MteFxzMXHt6Vkft1w9XsDcEB8vVfeItrEECO+TKrXutfhJhVYTCTD6wDMvgouCNfGM1FDL0QaPN/
Hxw+QzF36AU/yCn4LEGcTGYDZMJFO7sWv1DGRwkz1d4BJX5I4AGlfPndvda+yFGHr2bjLkwtYHVl
Vx2Htpbo2rKbAI2IMx56w0Os5YVRXwyAIE494Jndr+0SVS+1hI6YXTaxr5ct08p4IfaMJqOugKwA
4maPgNIc3eLsF2wYb7Ay3tytxhYjxzAQRdfD0+TO0x3rVH7Gg249fWW80GoMAZDSeDpGXn9ltutu
RweN1stWZmW9xJJJYDwknh5qNVyj1yF32k/J6+nHb8Soa9ULLzfOjP4cCCRzJKp4wqw660OPvG7V
z8jrMQyLNedS542FWstfGLSOAEny8C5RMndXizDaI7f9fPpLNo7pWmO4LOWQ9egnwHuW4e8AuJ4E
omiAiPLv3HHPONHlTvgPDyOM1voXAxHzHHFnecmIGWgM0jNo/6QPQAsJoHsHlTBUUr2yuMyprRUx
ACJQJd4HecEGuJTkH5U55Lrt7vSabe3IylVPrcuKoR4w9SXFCFfMc8OsaECOp6z5ctkLlhf/5ZTD
sYXWPXQds3hgyA3RNgLMuJ7PzBH8UGkUoQZfGXYqLBLQbtlz6es9yu9JZcJDT71bqHE/RYg0R3sf
NvwWXI9Lam945craGRVRbQmAd+i2qiNK0QDZu77dn16vrfO1svZ07JBwhTWeLhhQOtT5CYPZOVNz
S7N2gX2wI9AL306/bGv3Vy5bBmoMnLzofpFKT7GfwUu16FhednGtVTK8Fojschy7X3U0QoKVqp/g
srqXHdy1PgbgGlnVF2H7qx/NNy8EQCmPAN44vS7L6f/AyP1VHI7SGMCDLnXe5ZCrY64r5zYIivQq
a1h0LkhejstH71husb8Mo+xs67QkFADpG/rHCVo/rmR5aP2lPKM6g2GhKEhbb9ibcEiizP0azc2E
21id0drZ2Py1eMaYF5GxQNz/WdxLAkASmvc5hk6dXsINt+Kv7F5NQHcTn8l3MNR2JSoqOAoPoMd9
XvQhzn/E1mtW9l9oE0UuAC9/tOyvMXf8E3HCe2n11XILzw6mEZ7+nK3FWhm9hs9CT6izPydiBdqi
EWKfjl+kJxlGazWNUnmztEPhvfdzeqDc26OSAMx3gZmhfqQu/ISVsTfEcgnpFf9nSYDrNV39DrGF
c0rWG9fWWj9DZXruI82cn7ZBfO5rmjhj9RL5KovRDwRaJhuT3vPOFdY2tmOtHCymtsuqSpD3tADc
2zE//AA1kYu2eq2ooaq65AV4E+98MA+mWeYRANR4xiy2fvjK6knohUz6yr4TtyE7vvxqPhfdhU9f
eXPZttRh0ei+Z1mFGuACXIW2xZkba+unL3//68Kq88na0eKnz6ggBzvgnqMIgm91Ly9RbAoBN/j3
CzTnTsDqmbyHlrrXgCFCrA446Uu8UQSM4L+fDlJYWrmjgaxIl8sn1efRja/RYz59aD6MPfH0lduu
CPAAad9Ar4H4t2HovIVyfB5r+Vjb7Eys86FTwitW9hsC8oYvEFAkAiMbkB9DDv04PpcTOydz+HHh
JmJrjy0BP+i1AYWZMQaQnfOm5wA8//FqIa+ziCa577/ks3czZKC8NhfNsQYDaO3MUzuAo6sGegBc
lsasgQvMGvnr9NZ8eG7x8JUzT0GDdEqQXQ//DPvGVC9/50ZnHcPGrqwVrkaQAEt/joolGgzQrA4R
K4w1OCv/ABNOf8HWO9ZmHTU9hXI/O5Q5+dxHHfiSTX3dMXQdT79ga4lWpm1ypx+iqoYoRVYCzm0A
dKCsrM5Y3oc+GhuwsmvVV4C/etAOMlQnwqIq3o8I2Dl7ckhZJ5M9N/x46zPWJg6qK+rWbXMsoGMH
iDfwCMGEOt3pRdrahZWJEyBlUNSEEAIDY6I/Kodln0nfcXlXoos0X7gVKyvX4RRVPJ39Q+qCtWU5
kK7A5FUAP5/+io01+q+jhm5K70HEN52h14myxfdCwk1c9vAlOvjLRagO2GsnI/TAOu0klkEUew7P
tes2rti1XwY1h0ERqmyOSxUqBRz4sY3Awe+GCiTCiF62y2uhK9l4bgX9fqjJRtmLRo8wgYjBm+OT
S2at4K7zVsbccx3UXQp1EN77v4Gp/8Z6AChPr//WEi2b/tf6yzbvu36EtpX29F40wNi6EEllT1nh
nyl/bB2flS07Us9TWTr04Kc+Jmy4sC6vlGp/+vdvPX1lwNxRM0CFE/2flC/i1T4upf/79MM3rqG1
ZL+sux7+raSHQgr3HdtLAfKfecw7SR5BI6ruOwYs2emXfRgPY5dXZpwKt2E0rekB0d0hDcdPdsLc
8nA2B035U+9DdKArz02G2LiZ1nJXFVAuuQvMIrDcUMWrpipPzBQ9lHVlztQ8NtZurT6CmZRQQfBN
cwz9+r3QBRQrAJYtyvclP3VldMZTbOz/P+Inf51fTOMCAZt5FPoj8KWgqr9WtDs3Q23r4avQO5xr
N2ozyAx4Pfh+Avrx7xBIn15Pb/jW01dmzTLMinRIQw/SgAJnPJSuK+udSxC3nr78/a+FAcmHKdfP
oJnq22kPljkHs3D+dNlPX9m0ED4BDtFC/jsH89fH3CpAvvvj6Ydvnc2VSasxlBoiCvQAGRb/SpWg
T0jw/16iDFjd06/YuPXWklpLs5GXgwX8QbcsugVqGyxBSII01Qw+puTUk0lDfa87nH7f1ietbJvX
NcvAs6AHeOVF+hWAlHAEWxAqKhfl6pCyiP6932ZWAcSviqXjMsu7sHQwazoF4+f0B2ycprW0VgPp
gqHJoPfeDATsLqiGJekYRmeuvo3lYcsd8q+zSodm9BmWZ5j5DZYqiD0K6FTO5IWhGFuZsoWi5lQR
S6E50oH4htllOw3uzr70wEk8vUZbX7H8/a+vCOYcE0RsSAE/hbyRko+8NJ+V672dfvzWFqwMWkjt
tMZb8kUI8T1xBeZvqaZzAMKtp68s2qsHQRr05kAFhuRoGqIXq8PGnNngraevTdrXE3XAQDoUoOIg
W6jEflpc9WUrswqzWzp39Qi+EXIR6LjoGYezYWcrbVvburJd6EGUTt+3yDTp5ECHoR53HgEhqynO
YgU3XrEGdxcSUCyZ9Ww5nN97goo3sfMcO27kJxct0RrbXRFW67y0zRHMfkhKgFe+C9yzkMqt37+y
X5XOQVsZyO3z2TOJl/UgEoEDFcEbn/75y4P+U/mOGF1ZL4SLfN1BEuvQdo1+LibftTGow5BWCjyv
+h1yHt4AECZ2p1+39T3L3/+yZF4EoCVRHCjw8HxIpgGyI/sCOIjl2rjsFYul/PUKA51LMOjwRQ3Y
V3d+EPz2JgHK9XKyTr9hedJHa7ay6ALzJxQpEACAvTOCe92GCZjc50Y0bi3RyqILXls59QU9tBYe
TbjGRw1DPkZLIeCy37+yalsV0+SNCI8goSKuIWdQonSIkOP005eT89HqrKxaT+BFpRzRtsygjoGe
nXrlWrRxBvb9sTFgjZ1+z8YurKHfkMvTYM5weiiNHx36wHyhVXBueMPWw1fJc9VB/6KjS30v1z9V
Vo/JlIH1dNkvXxm11UZNeYMVYi5UKQpo+CW+rC9zZmRl0AKFYb/KUFrFRpQJ0xh/OqJ4ePqXb5zN
NcJbjJ2vM7n88qXVDoGz6Qc0stxr9HbsZfHQGt1deTZwIIcDpyBBYypKjGqA6sm5eQ0b1x1ZmS6x
WUBsjrzT0OgqzSA5uIh0dN1wB0FBlsyYGnh6pbYO0NqKoROIkdN5c4SoYJ/uWm7G8r5R9exc+IKV
EXuGVU0XwDO0ZenGQgi5byCad+ERXRkxI23Y0C5UR69V78bPi4PLnf4iy6VrrDeZOjojHQBPoADL
D3zyt39qj5csPF3DvCUGmAaiwXCmqtI/eyh27abxLJno410Ft37lW4aOzQBHgW5S5mC+8/StnOS5
vPLjs0mjleViTIyV0se1XKTeLaKhAhTN8couQCAELrdQ2b+k2RzRNcibC2unzkFSAPEkeoR0yXgV
cPfHZeu/LN1f7lc1dLJQCmgAM6UE7XIeXTnGGS9Bd+Gnr+y3iKoUNNUCoToUN8FVVk5SO+25kunH
rotGK6MFd6V0NLTE/0jfPHhz9d639ROl9WuX1k+XLc/KbE3bD77XD+kfXstfphm+DXrwL/LrdI3s
hqiMG7I8+3+/ohVkVbspk5edmv9guUPw0inKKge0pTA8LBJRjMLQy+ll2Vj59YTCMGLWSx38dO6E
T0xNc2IUVI0X6MWAsunpl3zsvWi4sl7G0Sat2NQcwV8N0PLAyG7RmQIUByiHnn7FxgWxhnWnXQow
XVioY5jXQRoTN0DKEXSte+EnLJ/2l3V5aaY4JSr6U0EMMS46mC5EQlDjCkV95urfuIbClQFXEK+D
2mTXoJgioMvHr3sK6IPKX4wEj38ix8tWamXJaB9MHAdWHbWTQ/64NM/QHTs3WntrG1aGvNDoaFAt
gx19SCMbBmlpKs5N+dh6+NqEIUyLIXoBqk2Rv1cNgHQupjGe8Y1bZ3TleCGFUbsd9HyOUMRx33pI
K2vMi+lc57GWvt+cMbePK+J0jeCWElKSaDM2R4i6Hwg1O6hxHI3r32lwBCY9PkxoF120z2s8t1d2
bsZ85//3WWEEGlpEpXAu6oHQ/yK6hUIeMER/FOLoGOq7kDyc/TOx6MZmrBHdPB1KbwyXLkWkpzs5
qFtIKwGWNwLxfnp1tt6w/P0vexYkgmRBAyswAeiAlqLZ7rkmvC8xlfn59Cs27DlY2bMHspWHRlFz
BC8/TBCG1suIef2maaFjgPVUnEPltDvzQRvGsQZ3Y1RcCmDZkr26eBsUfP2k0+LMZm+t1sqsCZ86
IEwp1JMl4JeFh0FQ1oXWxehcan/r+YYF6uM96armCN12c4C6d53oCPgvH5PYzizR1lesTNxkpqwm
aOMe4flHfg/dYhdq4hP16V1joUNy5jURjtB/83C6xncLURUAgrUQhbEYnZuFEEpXY9ODSO73L9qM
DyxoxxutoT0I0lR7JkrY+Lg17rvFPLn/tV7A+Q5v0xGqaRjL3u4w4+Gy+Zx0jfoWbgS8ECpgR+s7
5JrQyT1m5txEja3fvwrCWziNoshEc5QdMOQQtVUvdYDhI7PM1JlbZcMg+fLqv2we2VTAZp0it6r9
G0z2+YYowewW7woMFAS7F8TNadPfMEa+Mv3UxwSSGbKjB4gq9jvGofWhZnZugu+GE/kP3FtDuM3v
uxojOekfKOr+6Mvis4bCYse92yyjj908Hk5/yNaurAw/hb6eRwisMh0pAzMoJTdjMbWfnEthN/Q/
oLFhUlEwDvXRQH0626ElDb3PeQjYhVf9GjJGxu7/Q1wB0uKxHQ070Gl8GMXcv5xepY2DtUaMhV5R
T26LQeLCM8+hK74uw315yg9hn75C82V/2WtWtbEenAswbCN1LOxgb4Txbno+OLFpUKrJiLGHzD07
4XRj49d4Md42xawgMnuEGs1txbjeN0K9Bg0M5vTHbJjIGjKWzgXg/GwkKJfRI0udd5dkFwaKa1A3
6kx1kSlTH3WrxKMoe+9Lk0Vlepl1/wfVnWZjqP2GHFiKy+odMlflfCf6oQzOhOhbi78K0UPbCcyg
x0a3DvIwnoVPUkKoK0ON8cwnbKR967mIQACIsg4QSi8wBg7EvUV+4dHyvca1eHqDt16xitY5lEfN
VOGWkh1EKVKCwZfgppTey3KQLnvFyqF7YFQU8xyQg1J5F/dDUUJws62/zcKmu6gl5ZnJMxtndQ0X
k93sgTj3f6R9S3OcOhftL6IKEOIxhabdtpMTO49jJxMqDwcECBCI56+/i3x34KNYrVvcWVcPJCFp
7y1trb0WAl8e5RRseGBYtCwjpEuz2iqM2ycSxPdgOb0BBq2Cmgri9UiX5VL4IAC8PlG6D9gd16vI
JzIioxaQgJsVjwIZOFJvytZYr60b/74BXjXuFgIUYYw3N9XQtT/WMPAhpwMeJ9LmlcFZaPaSChdj
eIdx3Iw2N17b3mRQjA6H8NJP3l0B/evrU6T7in3qXn2F33cuaEdLbNddMwNctXSn69qeiRyKz9e7
0K2CYta4JxWgsMUXgG82P9utyD6UIA0zzJGudSVUQ12lzUDPidMtb79meQGS+dakb65rW7FlnouI
4yKPtn28PJSobT514NI3TL2uddWM+2yUER49bzgI/efbVQxOk1Q8gKrQoYlXoWH21C5y8sHe6zvd
AqK7RuCwXy7MdPfSxH8VGOZB+j0sFugGczdI2z6r/5fjsvcclx9kIKwXm8EVaSxBBYet61BElCPP
tRXvagZOS9DJxWS1vzUseDo2W6o9g7IDMh4W7FkyvFK6edMnlvBbUxWR7hN2C3xlaRAg8YdyCgB+
RpWGi/kq/22L4V93WBPbsj1DhNMcksm+2V71UvU19C+norkJu6I6zUNRIycOXYGg7hM3H0FoWwUP
vp//uj5puo9SbBscCBudLYvfUMF4snRZAk7uOUU6BzBEbDfDyUDXjWLkFYCtQVbZ/Gb2siQr5k9h
6d0DKX2z5cxQYaHrQrH1sRohSOU07Y2/hssN+OSTaqT2qe6h7yL8YkqPTZhi9AP86hBU2Mg52GBj
lN3eZK54jyvsB8uY89d8igogW6ELuEILwj57Yf4NRb6JDwFIr8iBiB8OcaFEjgojW5FusSHW0t6A
CuUpGwBJcCSYkq9PksYzqiiyISgB7HYHHHBAIQwqars9dcyYD9G1vk/bKxPhUAXpoUuHoXvTc7gg
qdNEvp8cG7pi5Ry85JKPyKf6KOKJwVcNRTNmLDjReFxVj7HN3WLbyJ7up/Pj2rcQmcLBdb/Kgxbe
OZnBuPtw30jmuIpdb9O2FBNQsuctd59aaX2F1AOKVaGrYvBTukVQLNrrxFh4EvvHzeQPdyA5qIEd
Ux2FbvSKLWeAAoZQINhzwNCucOXQPLO8hG5YdvRsrDKFgmU4WCzIRJ1XiB1lSGlaENsQ/ViG50Mb
6S8kWUeiYANfKtT2CJA49rorrPSgZzr4+KgCyewssJDRJHizwG3x7C+Am7RA859bXN5pbRL21iyF
ShMK3YnQK7sIwJZ8fBkEqnLCYXqkIzFRPuk6UKx5fySsfCrxGfkEGcVdjQwHnVPtHMT0Oc7e8yt/
0XruWFW55Dd+LyH7YHv1V8jd7LzNOYi/j632biav+mgsL8t3IcybJV9cetuj3JvFdVTOxwBGjqMY
tB/IDDKaJVjE2AqC+5wRMFf41TGv5yjWDCk4O4fcQo7q9QIMJbzBy1pj4156bHYUe7aawkcdPAe9
9Jp7T7t8NUjBnejg4JWQ3PbRSobesYtdha+PC2gbgMYINNiHBq/ixlYwmbv5sM+8U/YCJxg+XbaJ
G08UmpigEoZ6TceIO23WGVJJNzMOMHut5mqXEC/jCV2DY/7I3rt/tUPneXKa3gFWYZSwM2/Op2Sr
cIQ5NkmKFUNAZfQdqCXfAEN5ajJ+rshmeCHQRBoVQza2nNggsa73YBC7VXOzGNPEuqYVq0W9csab
EFEyl86Dvwo3CYbo4OVfhY6Fax1kQQ2YJFjKb/rKvUD7DrIPFj/R0gjh0HhPWzFcT0yimj26nf0V
9QuQOsAdLgc+lgyQlr2+tLouFOMNs0baZB62cxFM4vPGMwiDRsW/wdQcYkiMHFsxYNu3C2CWuX0G
pfyPYbHa+E+J8vXhv73G4Of8776nHgDRFcebxla4kKxzkXSGQoXpGLTv77/PWbaKHhsXF0kknHLP
eRB2yY6/ylYIkLRl8SFA2fX1T9B1opiuR+DcpIfjNBv2N1KkPfcTHajY13iBQO/1TnTzpFhw6FhN
D7lC+2wLXsdDBT3moDEKeetaV2JwyFpBCSrtUP8OgTB3Q9n71B+igItslSc0q6BRWYRIbOdstQAN
Wfy4WY2Q+jeHHvqhYmKj45bDABrztMtA5xKMNy0x7R5d04ppVZbYCDRV5tT12njpqtgrj9yGMWjF
pDZfQM8HCjMpqz4t2zvIN8ZBd67oEZ+M2njFqKy6lWBcR/PLMpPEioYFKJCiMETcN/c7WlcejGo2
R12TQxsOWa+TZB+dAvQ5Odzm6cBWR/uKPXXSBxtxhWkvSPapEPSD5T8da1kxoqBs3REaMlMahkF0
6qCsEo+WI8/XW9/H95ezwbgVI6qwDeeqxbiHwb8ZQUxPrPxG1gvYhrYTEY5h+jW7UgWA9HPOy61A
N471YbAh+FOaio/2gb71AcohtnRz1wEl9JhGVgYJHoFw2Cznuht+XZ8g3cgVU62WWiz+n5E70E65
h2jisXYVO4Xm79It2zbiuXI6iVV2EB3JTGdv3aoqpjqXI/Thi3lOq/Z+EaDCWh6KDrJNFDzBi8Fe
NX2o2A7oqkLZqeRjOnXvwzDtKbSrmhvohcfIXx85J+x1Pv8NtF4ooNkYNmM6bvTjDDUqPxviqJoP
XSLQ/v5trw6wuNpysG5bMg1aB8rx9WULycP19dU4HJXCJEf9QO5ATDgd/exLLbuPDuT5cijd2V30
9XoXmq2vPkwXKCOHDBi6kLIHAe1H1D+sqFe43rhu/Pv/r6aG2R0dqMNAGwDqAFf+aknxCVp1Z6sO
H6/3oBv+/v+rHjbkbyWpEAB9e3o/rONzKK3Hhpiwwpr9+dfTdA3uD7CXjCmQ35fVK850+MVD6wI8
Rdqu/ObYRyjuZ+4J1H499OK6/fugdhI5d+emdD5eb17jfdTH6ZVU+RSCJQCSM9C0Dqd0Bufj9aZ1
C6w4oE4EI7BL9ZhWziPUctI2p2nobYnkh3BMoU8VL1SCa91eIKCV9pM4z9uazg1Er6R1vv4B+8Hg
Dc+vPkWPMkBNYI+5AZTtvi/CpICM2FTUSTEs6ZhVsSwhSwwp5evdaZZCfZsuHZY5eYhAY9MmSsIl
aM/gf54ND39vvtGEvkpmMo8W5xASgzIYRMVj0IvMSTVE75FdfQbd/u0SzOzU+SZArMY2VFKTDW/F
kBS2ZUqjD9AxhqKufanlufFIEkTHyF199aU6BB9zNOb5mPa2cGMwnTGIcVS5YfvqlmP//5X3YPME
peRww74FpyDOvA8zO4THwVooNg0xtZmvPgYu5RyLeTzlxETIohu1cpoIQPZRtahyTWVhpyAJvQ3H
zPAcqnGnf9GZ8Lxu3SGUKSrJfo91+4SsZdoBY3l9++uaV4yZ8iyCEiUmZQD2SSynAGLLh3iaQl99
lA5F0NnTVoxpOdKYBha0hUNDGNNMuPoene1s29VizymqINLWXs4QhDy2A9X3ZxQJMqsne4Tk1j8k
295XvTSUGGl8M1GCb4C41dnQUUkL913DbqCZG2f2QxOYgrtmMYkSepeVMrCP49wjM4efArlBk92Z
hwTSfSaxH10Xin1OEbAjIMPCdqSujGu/jmto7sVgOzTMkcaHEcVK7QlW6Q6Y/qh9nKMkAjs+GT4W
3qMF1crre163DIq1slXkMzJJMs0B8Had6DnkxS9U2pfJOHaGz9DNkxKGx0pyWg5Y6o728Z5rZvJS
NKYyR13ritVCuY/3KJXCRtraEyQxk2y7F0YfrGldfVSeAzKKHvKLYP/xLnUWPdghCD7c8d/r06+x
XfU9uczoCg0BZAQ4BAq6aDwhW3s61vS+qV5FD9BWTlbY4WiCe1hkf7Fse/0s2sWqDLkS3dCVzdnJ
vpOAWLMXr+rG+zxfKUqYhOllSLP1XWVf1is8WjQj9onMu7NAr8Y6cYY4c1JDDcavnq/PkeZI4io7
0y1o1eZ4JEqbmUz3NGMf7aheTu4K8S4UR6euZc9xvVDT46NuzpS9Oo9lROwW9wHo2H13p+I8CPvp
+qdomlYfTnsXas1u78CQwx4q7vkPCb1ig5PQTZPqq0WGw2qFxXCWsY7b7mYaye+wBQTZBdpm7d2U
+ZFMr3+Iht/cd3dTfLVxvaEMwVa1T1JbpKL7WWVuGoo8tqA5GgGtB5FX0KO0adhUt9e71DhBFV8g
XacM+hVf4M/feLYmW18nmX8j2y/X29etzT6vr75ILpL2455WpJufVNCdrywTyYTmhqA+NINlHlA3
aNn/siW72OPPBvLe0Sovbbu/+KB2F8q77uwaDmC63pSNUFdB4A8WJor20ZmQD8iRko7Bw+TxAFFP
CJdH+eX6nGn2nPr8nFvQewQ1gUxXfl94v+f6wc//HcVn4j0S33Aj0a3L/v+rdYHaTC2r0ee/Wg/M
ePO41unG7d/HPkDxj5Q2sihDcMXZ3nqHt/S4C7c428JkyG24epoUkhuOaZr9q75DMy5GqFciF8bb
7DvYYK0Pyzg4J4ciH7NR/5BIZuj/odB9NV2knCKPTeOUOlF/oZtz6wKbS11+rqvs2/VJ032J4iBr
DjWRKFqbXxKcbHHeV5+7aPptk+jcAx9wvY8/wfWNW7X6NF0v0LIk7TCnoTvHnfersmhczHY8hS8g
koyXCTzSkZ80SJhtHfnYjo8QDQ8hAb8XLJHQOc3WS1OOJ7baadP/C1hV6gkIuFB5Cl0CKe6nYPIg
LWA/Mh4YzlCaiVGfuyO3R8UzSLnTPuP3A6XvVggOjfwEJSrDftX1oJwXALch87TAyQMPWJ9Lhkzt
SoLsdm48P4mAFfv3+vTr+tn/f7WLQuJUUHDtYNiLe0JNaZxveBLdujomnm3iotRYtvr63dEWAo0d
OuloVZ2YKH5kbDJVxmnOhCp3SjH7zWwX65Tas/2bBJ+9bvtYyMgQ/3StK35DQiChgEz1lLZQ8U6Y
PTt3OWoGIIze+6frS6DrQjlceahJtVFeMqWZhXrkrr7hWXmZ8uzYPdpWTlXbsDSEevOUgjcodlZ5
l4ORzR4bQ1ZeN3rFRziNj+KeGhM0BKAhJGFpQScm+uVt0kSf9XaYo+rj92rVA2S3nSl1ezzftwlZ
sg+j/ErL2yzIz9S++NT04qjrSjkaQIZCSI7y59TprBM0S296cGFEZPo8btvtmomftQjeRaAnP7Ly
VGVW6WzHW6rVn5ARrVIrs1nC3QhFxKOJXeVtw6Mqu0rUd5vTQlM93cZIfJlCVLB9lP4s+PP1D3jb
e1CVVGWzIkplkc9p5HFkO9z2LJcIwCK8/FikNESIt3cYVV/GK6BNxRJhh03DXUvuQ+vbOj5cH/8f
Nty/gw9VqVVcx6ma0UPb27v6xFIW335e3nWf83txU5x5kn/5SP6xPzh36ZY2yW87/vSpv6nORfwJ
P6vTJfvnUr/PT3NMYlOS+e2rFviZ/+uQN3dzihGsmOkW3I31kkh630AgNppjKgxhXbcrFI+wDMAr
5j4+WtRO6lv1HQqwD/kyqrKxoHikriBsCmeMlLWY1jRiRcI9k0ihZiuodCwoOiMZQPJTWvjfuvp3
3Xxchq/Xt4KuacX0Qa3jNrMrp3S1g7thvHgNqF68Y7qaVGVh8SnUOmW9sp/jWvHYZWAhMBOUadZT
5V/xwy6zmDvtDjJjMu5Gt3AuHHUdtsFMdHOzd/zqkLD5TVfgtjynImG3YWJCjuiaVWJrbm3bUE8M
lRrWmU1T7DSniRmG/PaFhaqAF9QkLswNh+LnPPg4M7KLn9HTgFMrWBK/tvLz1niGW5juKxRrCsee
1UWRTbh3MXeMpUWs6jeKPAVJeTcbXZWuGyXOjmz1hxWMaul2clPvpzCMXrN3VBDM4hTWsHTllm5z
ECa15B9YC9TvIZtSMTAtrm9BiyRBOnguB7EXCE9nf64TVpVHu1DOyU64sagNkW/sbT/xyVO+imSc
fl8fvya8qVQo1rpuzUCR8ZW4bgjnuWmfSvHA+OOx5velfmVWXS4ySBGieXfEC4R1t3oPrb8C3me4
iOrWVjHb2R3mQoIwP22a4Wap/ESspny+rmnFdCVbaqDFMe3SRZ4mak/tZNiQmn0eKPGPupYVLDNa
RjIQGiBJmA+Q0Xq5PuO6YSu2OlnZUFYlnlRrL4uBqT/bi2Gr6FpWzLMsApwcJea6dTvIcbjfwMln
OP9oDqUq7mVqoZDYF2ha8HtbrHivamLf+3cKz6Q/Y7MsnsFnar5BBb/YNLQWLjD1U7jGnZNDS+ZQ
gWwIVN1/t7oIsy4K2TbhVcxe45YjOVJVP68vqsZKVUxN76yROzvDkEZ8TaHWkMfT2J28Jji7nJgA
xLq52Tt/Zav+6C5ts+8cSwanLBCJaI95AZUZhVqT5J27Wylsf/TuS75i3+OWaTAo3fTsX/R65KJs
lxmqHACMQDEJp5pwfZD5YzeYGB80oValRImcjjHW4gOs9YFk50Le8+wX/CQUeo1bU+MVVO2sfqy3
vueYfrk9DXjNzoNfVXbsAk5VFpQecto1KKeHdPGAMPXukN1BStDgcnQjVxyDX0dumXX/s14MfrGx
CI7h+qVpW+U+4bPdl5A6xxM5ne7AlQx31p4aSHxcNyzNnv8LUTY3i2AVuItdOn3LOnLJZmLYlLqR
K2G73mggmIeHvHncYq/dYhxvEnoMjB9SleCkWXvg/As0TycUJI5RMpgIbTTXM5XepI0sEg55vqVF
RYK0WYPhft4F+vJ+uJs3Pz+z1hRjdV0phsvnjaxRjZ1jUzyUr+e8ut93D/AcMSVPx5ZYieOjH1Rl
m3srroJgYvP5JWhyQzTRDV8J5LnA0Kcdv7H7NcafxuglZF865wZ+4djglWgOTikyS4pV3uNV64vT
mh8D+1AVSea0kjg9LuKp09PbbngQQXnMqFQQ2ZwDVOcUeE9zlhLQQOcsD15EVLxYxlGqFxXwkQK1
oAVDnVGYxaB7NhzmNd5ABYxZQcnKlrAtZQ29F5HziYYmiRZNiFLRYXxmeMdq4YDH9r7OmtgroGDI
cUw45m1UYNjMC9fB8yVW04XIsHwJycvETXW+unlRzDSbwNKw1Jh2JoNkmIYEsen6/tZNi2KcDQUv
by1gQZiIgLyU/HGiYEYJDmVuqacYKOrG2qWKYD6VeNjPlAjZmCXDbtE4eBUcFrEa+qI+nBca368e
ONE0sNDrE6ObciWmZtsCkSa5v0njXhYF/imaTOPWzLmKDCuykReWvYfU8AmHGVzJsvXwjU8Fh80e
Rs1yDHxzXpzmueP3mJej/lDFh3V8cr2p3z0u7nuB352MO1Hjy1V4mMNmP3e8/80KLqq7c/nf2Itj
RSdUBYi1lRSWO2AzNiVNttE/HT4MqGwkAyFjS/Y4OosX8LWdlig4tg//RoRV6+LtFVXe9shxo9xx
ltd3uMZ8iGKbS8A4i2a0PGGH29bLgLc4441A17gSN2uw7a6gVvhjm3aN9xrn+ehBnSim6blF6TNO
1rQEy/SXrN+5kGqr2R7bKWKmEhyN/aswsFGsi1851poG+frcjNNtG3Q31yde17SSBt7I5E9TBaCD
B44up6GfWDcbopCu6d24Xl3ECgo+kT8oXxdNI2d4NnstXdO7N3vVdJPLtuuFi1kf2mc5F48bniiv
T4hms6j4H9Y0uT2VsB5cXoh8QZDwECuut60b9v7/q2EXBOUpjEW4tfPtNiD5l6bpDUkT3bCV2FmF
oH4tAtKlfAWlDuop3XF6FzitxZNuXC3T1VETLlRg3BqAwHZt4LbkdI9I1++AqPbFmIDUTZBiqXmd
gUEC2jLgMhJ/vKL52KIbuWKoCytXa5uxrgh09fIUkqcJVzFjLNI0rwLgBhbZq9egeYSLesqg8dbG
SONFyJwc2jsqc0jDq7HxPRjqfuwqoi3uaHM61rRiqNBFg6RYhllHwGjyPmVOb/AumlSJKjzlg+In
WAUg8yG74DGzfbFLGe9U8G52NiY592G+8aapYrUK6UalP+5YLdwWG+ehlw9B80BL4PPPxyZIsdty
GDMHlEXAc5BxIYkjvPkiGpeYON10m0cxXuCsW0eG8wAEVX3v1yIl3e8mHD/5plcP3Too4dVlomrh
ev6kVOf2fmuePZx8Ybn/H6FQBWjJnk+QDEaYbai8zaL+w9SxZMw6w+1Xkxb+A9h85Tz7eh4nCL0B
k1v/3so2jGHCTfbQcy/phPWPS0FMazqdabypitGCgwvqZcXJsmzaeHdyOFkGphyEZrVVMBW4wWYr
I2h8JE2MEON5v+CGPPlyaLOqnCGLkFHD+W4OU2efPH/s4wxosGMhTFWeaqJg5cOe3tvfn9aQ/j/k
IHTzsi/GqwUuwNHCFol5icansATxFa6sI/j+D2c5VOiUU0m7mfaKBsBt/3jo400rJtysdRWyP1nt
qkNuBq9ajQmSrPFvKl0IOB5oXgYYNe7E0/R7jy5wbniVY5EJra/rQom745r/31QKbt7cwdWYP1r1
C+5qdmNI3Woiu0oX4oSVCy0WZA3sjixf/KHafvQbiOQN0fFtB+epmClmVXVue5gjfEABmy3WECWp
exCIWHCJit/Xbettv+CpzCFzM/Jp5APSh85XABDiOuygUGAqxn57jjwVHiV5JlyEzPFn1zTtY9VY
y1PbkPoQ3NhTsVFjkeMtiqDwpRuLcElFYA3TOXTEeux066ngqNoeo9ADcDaFqjd4ntd4y4PL9Xl/
2zV4f0GiMMi8qcc1Rcnx00jsD8Af3PisuPRFe+i24qnIqLJwewmZT+TkliAhmYCSRmbwmbpdo0Tf
JefhBljvmjYtSaKlOtGuP4EByLD3ddtGMd6uofNWF+2akmg5DSG0LBgxNK0buXJo7uytjrK9WKrF
g0vVdScwpT2628GJUeFNollwqEWgTfuOe89Clv30iU/Sj+6dAI8lp+ubRzM/quzUaFdLNg9rm+bi
j3pMAwpQ65CmVeipQCfBS6/ntF4BaaT5vTuIKJEevYMufPfF9U04sLf9s6cinlYcF6Kpb5AAkE7s
gUt4BVSzBiEbirA76+OxeVLi79JLr4ZSIqrIBb1f7e00dqYiUU1VjafqTVlY6m1c2Lo/UE0XicY9
CIWGywwApXNb8TxpfW/4MNN/XUrSY9+jhGQ5ZiySJdCm+71gf3OzkQ2/3rQm3Khoq7C1WO4tjfyJ
LA8UJsU7wEL+QSZyjp2NvnBny2OHey/XO9MYYajY9yRctvS1M+AS5V16iIdwUIeB8/KYjausQ1Vo
l0sHJcs0ygD6YQ/cFiCSPhgUVLyVBCzPqyG3k+a2c7dx/tuXW28YucawVbjVNIG/nsy4NhVW8Y4t
bYnqJm7KdGhmXeUb2noIuI4jGgfv2yl37bjx6y91332+vqgai1ahVr6/1a09Yl5YhTxq+4jDCgjb
oaBzFN7iqcxDbFvbJXKmIW0qK8UWgh2shv2vm/n9/1dHdasAvJPUmJz9rROAsQerIoZElq5pxWqL
PljJJEGJ0vfLp8Gz30eZwb9pDhEq0sqdAgfXU0w5cgR50Z/wMJahCmEQT9eXVDdyxU4dKdyh7DEp
QUOfgmGIu2I0UTXqxq4E4rwuK9QBo22krrBb8rlFMWIT7yDY64PXdKCCrnwraiGggQ4Aaumme99/
ENFdN5jYAnXN74701YbZMmiYyAHNZxh1xPIEsJPZulsgjXx9/Bp7+gsUlW8Fh6Yh7ImeLVTeNDi9
4f5i4aGMzZlhkjQr7O9f9+orel4FjluMAM7I8p9KAMTY14bshq7p3Q29btrahpb1aHptQWyMEdvU
lITTeDJVIKpwRp+uSzekFZBWIjgD1Vlww57XratirYjZUxHNwKJ10R2ukCck3uDC3EEallU3dve/
00JLOsi1AZgLqiIfeevfenP1oahNpDC6WVdM1p+R6YEvG9IZD82hF8ULeb6+H3UToxhsEEx0msP9
iX+GZvMUW4ggdKPpXJoSwpodr4Khtm0aG8vB2K3C2rPOkPrF81zcAwxhfDLXfIWKiJrE4EJQFed/
ZoM++mZ3O7hSL/TToUlS+bVm0bRgC0TzcDo1uCshaE5sD8qFptOHZvuouCgy94Pl2Bzb0xnOIf/U
5fNNLo9FKhUa1QUssLyqgDcAHIfawYX0pkIpzflSpdaC9uts8zwf0qH+TfdaausOaKjZ/VX18y01
4Yl0s6MYL/AQdLDW7U8vfG1jDlEsY6pEY1oqsdYcSU/gvtSnXuedZtdPLOadrm8bXdOK1XqMr01p
B33aeSV0p9ezjEwYNN2UKGZrU4tkcApDShd5x+38A4BuicjCr4dGroKhBPO5XWUR7tOY7tWv7mm4
HrMlFQ3VN9XUDgIjDwKXnyAe9W0donQp7PbSbfUh1g1PxURN2O01ldnwB3I1u/n7rj6Yf1ExUXT1
2MJLH69Pdg1SKFJ9a4vSEKU0G0bFQ60sG7aGkj6dpqGLB+5HSdVFB/Mv3t7rq9A9+Gu+TWTwvoZt
V8bMxj2EbqbLn27oio1aYKJwim7yvtbQ44tBToq6uN5UDK1rXImuQzj69VSM3tdyKAQq7+ZnkDr/
PLbVFSOteivvWC28r0EWhfFAwO/rbvWUHGtdsdOq66FYJiPrm0UbKKww3Gw6qFucr7eu8QIqKKpt
O7kCvGB9CxsHAmkMSuULFLRi4MdMkUkz9Soyyt9F2DLXX38C+yMuIObsPg88l4arjq71/czwaktG
ReAwqD57Xy3b3+KwH59duzbdRXSN74eFV43zvEKRUC/XHztMKm7oMMfNAKH463Ova31fk1ets2pi
ARBLxbd57P0gXiMnAmIHonWGqK050qjoqAzA38rLI/6z2bE0EwoTozV4J/OhSnbu/usfodtAitWS
pZ6ihVbdNwoAzG24ZdEFmXEBgkmvPx3rQrHdUIiu7rndfWvz+rMgU/CTust6AoSafbreg+aASRQL
HgaRV+BZ4j+n2u/fzWXknZcNSoTWxMok7MHPHoeln17vTLcsikGvZe8xz0ZnS+s/9bJJ2oC+G3L6
LhAHEb2eCqPaLDGVY76U30m3TrejB3EayGN/uf4Bmn2rcmk1cx3xGjLP32Xuy2QFjjpeobBjWG1d
64pBz6E7+KSHv4MQyueVuXNSzMgEXh+65rTpKgZt+2MdebTon7GNPi09T0jYpUgHI4tdfizXOuGW
KSerWWYVXQUPt1jg9hbPXjRU8bQ670oLOWBblAlOdAYXEsFV/A0I8VRCpdXfwMyYE/EsZvLU8y8C
irKUWXFegWi+lM/E82/nsrxcnz2NmaiqTU0xMmvDKfTZnfyTE8hLxNg3Kkk6zNklmjrDhVK3AxR7
7yTEaWxwkz+DXetUVxZ458PShHXXfYNi6pD5y3IAddxnYtUJgtHDXNDUrZwnAUu0MtNtXrfRFCNH
5sRxpfC756gIXxgKB5ls78e2fy9896Uqi8vQmh7NNR5YxWP5vQ1pymFovssIFJU3yyzCL8MyztXJ
d7lRfl3Xy/6hr4JVwL1xpQhRXykBbzkntHoUNi7gc2Cb+EY0665SbPWWyyO4+OZ7L50ZBOPtHIM9
JTAEKs3CqwCtieQEr7V58x0aHO8pZD7iMcyRW+zGH1VVXryyOYZh9VSUVsSFhQA1ym+Rk7WnvO+m
JO9MQV33vuTss/dqIZBGWGVUl/X3SvofQ3v9ku8CothZ+67K1/JzQNmZZQylM/TYe7qjxHg86NK6
nF3+PQf/Joqu+PQQZsQ6VKzg/UWqtVSdbWdd9w3c12Bz4nUIumKIlFRggzCs/R9g1ht+UgVs2Q23
gcPwom9LWJ99767rye8MFMiF618KODO344lg9Ill8rGnocFf6ja04gREwMCcs/fag4M1rsuuOTVr
Y5Jf1QQYFbmVVw6gLJm7fWW0y92XMFiKJy8oWjA5SCbuPL+1LQPRkK4rxfhFNWBtljb7ipwkD9Iw
cJYWdVluXXXv5NSGrZ0wPCAZrt4aS1VhXV4fCGtaSfYDEPN6TIah+FiULTuVdlt86UU9F8ngGDNz
ut6UI0E+R3lj9WP/s7Dmy34cy63pUQzifWl/NrNka7aCypNVcSuwuCOjH3j0p4lnFQxV8Dj0Xw/M
utYVnzAvVPCh9VDXMlfPIbXs2C7xAn29cd0EKdY/A8sunCgKf+Se/2625scRRNCsHS+DmB4tefDd
RMV+TTIKqizcwifQ+D1BbRJyh1H/SJiVn0SdPVz/lj9e8g1HoFJm8TDLx87LrB+L0zog3+1FAPWi
RIRVOa7gLl9445wHGk71Jy8T1kpi6KzPVtyH/RyRL0OwNuLsQKOsAjMQihXAWgSNwyqCuwopcz5f
H6ZuPRXHUYpMIpRX8w9n6f0bkTnZTdCx+ZA1g+bvvxGESDscK76tP2oPnDLgbC9vgp6Sm3DigJyi
MPh85CuICiGLNlq5GfOXH3+0SokbkWT1ahOE7O0DiaMm6LYOFVfCD4tzkBegxc3sKMmyyn+cB0EO
fYDzV6IOR/h2dDLIPdRwdw1pqy+k7kwcIboP2P9/FcjXUtiOu0IhYdiKAS8CuEzNqawLnHerYOKH
lBlDR83ZZSWVdekHBQQsxycXoPdTWNjHbv+OSm/PXH+qSrdiZ6u160tE3N98cK0URAcmeiXdLCmX
Ae74HDVvpIDu11hekCzlyUx6cktyZlK4eTu6OWpBYxES5laLVZxl4Nm3FcpJk8Kb3V2Ps0mKpVlv
rtvD247U+cNU9mrBfSjuQfSBsfMot/cTiAzjijvv+7ZKM5/fL1tx6NgBHs//bixCXVoTiu9hdG5O
heXPt3bNTbFmj/l/e1BHTedFiAJCyqY4r31+52V+dItXy/cNsU99WPRQthyXuLLJITpOSDT+91sq
i218mwS+pfaD02rX/9jZIk606G7Lg+gaR62BLJag7paoLc7+WEKlc6qas7+NwzEvotY/ij4Ex8u2
snMLQuoLqTnvxjhsmqk7xnbt/JXtKaaZjPWAHI8fbVYcOKLrwOIccefQ+eIvNe46WoeNkq2AYLbl
xUOd+6cliAZD6xoTV+W4sxxQy5Z27LxYQ5tERHbfu8CXsUddcozm3FETP1leEcDh4UaWrvgAzZIu
Xq32wvLxrgzCD2Krj9neX1kf0k/0/3B2ZT1u68zyFwkgtVKvkmXPlpmMJ5ksL0SWc0htFCVK1PLr
b/k+5eiLLMAvwcAISHHpZrNZXaVbIqHbk7cpJ6g9KQ3bo33a8FTrdI/N5Sw1jovj0MYvUMI9Q8sF
sprgNy9uLaql6yzPPMcITCtXHkcZSkj++XPihM1OTnrDB66r6samYFG0EHHkgMiATYafHMM/FKDQ
S3quywP39Y7ZbfipNeW8JMPQRvWMFffLe79qn3zQWLLye5Hr+14PaafVr+t+faunVbSmiXQ0c0aw
Spr4Po6/Gx49drVKIeGdeaw85sXwer2nDUtZp3rccPSFmC5jiqIgDalsEg/Z6Qw1QvmOMW4MZl18
Z3kLlQExoYvGP9eQnPXqNp00vVuW/FjNHyIT7FzK/567pOt0TyR5K3MIShy5WhC6eemUly89Z8fe
+M+lde+sE5+rQL5dn7u/x9R0nf8RhSd51+AkIT3q6FJHI2mZNI4TBjumv7G112kfN++QJckLJ3Mc
+aNQcUbthXRo7pDw1eah8Jub0jF0nQGaWpwgqqsdUNkGUTZ2JWrQhDOfr8/T1h5bXfdcx22JdrGb
gaNqqnvqTN2YsiAe3awCU9Ztwkh0nfVBDblAEQvhmRR+BEUnV0NAU0yH64PYcJTrfE8jmpGqCUEK
2CL7E6rDyIvIx+LzHPYSsNOoPF3vZ2tTrUzfw8NmbygwbJpW6q11+y4VRd7dVKhB1xmeQUb+BEl7
nuU2Sv2pHxKP273708YUrWvzckIWW2nQoIJSvXlA6OZMNoH2dpUnKHYr6j7x8rq8iZeWrlM65aBl
FIY4fmu++Pq9ZW1eP0uvZGLHbW0sxLpYbwkhFFm6uHpA7rh6DZA/OHamDG5ciIut/BG5F01PnIlj
IQR33KdlnjlEDEb1+fom2kjp0nWxXsmtqozfkffRryoBDrqhcsyxF72j20xSamh9hMIhMCkJ9JxB
S3MKdZ3DIEOA+fwgpTUL5c5Q/27+EKz571CXxe8WLgqONxFP3TW+lXeuLca7oq9um02yroXxO7wS
u2HJsyFnODClLR9CsUAV/Pp0/n1jk3URjAzGsejLnGe0n7yDb6o75Mbu+5z806O0+abDi6yLYcLC
MFlMUwx2zCHV4XB0pPdQduVd2dgjYo8MidhTnNvbzpa1WHsfcQb28oZnranrJyeQ/vMiBcuE3/FU
ueGUurbeUyf8+wTSdSYu7D0kXjVxsrmEQ16Cip+6oh0/DGA0PYgmvA1jTNe5OBl3orbIdWVKls3R
ulQmtp/3juO/b+T/UW2nAcAs/QSbRebOuR97bfDYK/yDT+ltspd4N/qvrURtxahHDM+msb4Dkr9N
lmk4Dz0tE2QOf1zfzn/3bP8j4W5sHrtkrnm2LFQdCaPLiwr8cicq+vtak3UhJg1suMwT1hq2GEJK
o+WvC7RuUrfG/u1mu8f0vjWKS/9/eFDuONy6KnSytq946jSoBxexEju3iq3WV/4ZDyAoCESaNgNz
ZPAKgCq79znbK775+076H/12qk2J6FFhnwKWcJj8sP+whLx8ngxg1Lct8iroCsCpBYA5FjlQfvWR
xxG9zxtudpzV1vS4/518VkDeJ7gcjsRpimzyHAqgp2DH27599aIex10UjDF8U4Uz8ssQ5P29KPPb
WHsg+vbfb6/rcRqEgjdvrXYPE/WLA3NouDMzf4/ZyZq8FiSPhNU1Whckvm/Z8IkVdZHV4Yx6B0pT
lNHt1dFtrMG6LFAsi+pEKFDt4Aq8MY2ek1BdNDedD4St9g9mvi5HIXnme+UP3eoy4cJ8s553ivz8
pwYf585G3fAX63LAsekbvATDFnAAxl9ExconbZi5J7joZlRScVtSCG7tv+veFLyLAU+OM553EHs1
XXEH9S0vlTUhN07aKtSpHBYDPTM7WWPlR9fMDJe18lsse4AUeZO0og12Zm1jm61LA6kf1IETUJ6N
0PIGLkDNUjzUAIKpe3AcBOk8tg6uwWx094Kgje22LhhUoZh7U09OFuGp9FcdUf3K2XRb/SxZVwxq
0vqdByh65hSQyxRo/eAWRbdzv2VY4v/NMJN1waAXKrkQr0HrbvlWmglVJWPtJJUd73pn/qWiSp0i
Ne+cHRs7el07CI/oDShfiRFaSbACcq86UjKau1E4oIIWu5wBW/1cVuqPExDZ8qCr8BJ28IGa4eKe
O5ei5qPxdl7NN06paOUCXIDtLa/RvnA/OONTgeM7+Hjdw281vTo/KlLxggIqcZACpwfEGmUSqGrH
NrYaXxl6D/BSDsBPeIiKz2Q6Te0vb08pYqvptYFPNWTnBZoO/U9keh7aO7J3LG00vS4idKEFrnkc
xFlUhBC7Dt04LUAkntTjeFsqmaw529sFm8Wtojgb6jE6hCpa0mFpo5syF2RdRYjbwjSFQBxnY9zi
6tX34IlR8dK9X98yG7t9XT8ILeCKqXYODz3UGMOpOjVAbXSLOubdHnn+1hJcfv/DoHQd21i5E3al
p7KBqtQF63/t2h2/sOFB17WEzjj4jeON4QGkByCB/mqRfrk+NxunwZpVXbEWrPAlPpwzgmp9RDVQ
1cltc+QVTSzZYyLYmp+V1QpJtFMSDMCTQA/0adwVSUj3guINSBVZU6tDshpuIbw0b9/U/Ajm7IxX
7M0X/0b+MQrqi5T1QQl+8CHvd33itjbVyp7Bq+NFFjqch7izKVHLQ+dVqTLuY7HseaONVV+XGrqD
X9cECnaHqGZ4Qnudova2j18XGLZD7GtiMF+NeQ+sTKM4bZwXRLaHmyZnXWHYxkM1hhRfDmYagCej
Bzw2p3rqk2LZK1za2FHrGkMA6KDzMKGLdp4fhMcPsLhTIb0dXMqGXayrDCUJlKgLzJDw6IOqZtQW
RWlEuw/drI4tvdGw1xWHTYl6Y3NZ4okvhxDEQ4u7s8Rb87M6gj0ZdspwMNy29ENb/Zp9kXjNbWmA
dZFh07Y1nQO03VGU2+P6LMudad+wqmB1ACN6U71LCDsAbn0PCztCwfGuCcRLMBT/Xt+bWxOzMlzG
lJ15g4835Vs9fLfNM1OvNzW9rjNswt7mg0HTMkD9UvwexW92+na97Q1nsC40ND4dFjpfPnv6bAaW
TEAjXm95Y6uvwUtjjpQk0ABwBu1vu3yNq+q+aY6RPx9ZLHf62FjXNXppYYV1S4J9vnTNg/TvmPtP
FKqDoOfrY9hY1HWpYTM4UUkijIGOUxI6r1PzLFGjfb3xram//P7H4W5j5oEGyKDxUKYz6jXmna24
1fDKRhktl4AzxD25V8oHOVfuyZOd+Of6Z2/Nifvfzy4AlB4DhTm39bcqr5Mp0KnPbgJKkzVOCRWj
IlIKE87mJki8OLwHg8hD1ext962PX1mpAPAyKhnmXEefNXtQpD8Qf4+aaqPxNSjJJZ1CaANb4gSY
pOrb0mTl4GY3Tfsak7RoOYXCEASz1fATWYjfeQBZkNLkn25r/2LGf+zGCKpmfR5DFnZxjoZ6WQQ4
YFftpZE3tuQaflRrytzYYt7d9tGBtNH0z/Wv3mr3shR/fLUvUP8BCPrluDavvaagd6Y7E77V9OX3
P5r2oLQ+lRWarkn8QYIJzHjtbbt8zbzeW7B+xznm2vPfO6TqA3Mc4j0AzWXof0ktrMnX48HOqCW6
LKT3PkC0u66OrFU7Dner8dVBCjGaATimNkTU+yjUkrjjI1LeO41vzfjKOHMwvgRmhvHHtH7PFckT
I8ed2GLjw9f4scELCtwT8OHR9BbH+d2Uf+DubQBOsq4W7CIH3NwFGvfC8lTN71X5sPBoZx9uffnK
ME3Rd5EIGkRFlzugveNLfBjDnZ24MeVrzJgEUr/wIKx7qFV1N9n86AZ7Jr9xNq9hYj3A7ngqQtOF
916oIFnmIjHRmbX0cN32N3Joa6TYqCo5MBcdRA75UAVI0uHKpKeuS5Ap7pNAlz8jMn6+3tnWKqzO
VJEj39/QMs5CVISlXI1FwvLInuJy3nvCiP9uuGvcmF2UHqUG5VndHSMGkKYaDkH8rZQ/Zk0S2U9p
flsebY0bmwrmAxxfYr+O7f0YRIkoFpWNoEM6XZ+tjdjPXVmy8TrumaCADkb0UrPpPhg/juZro36M
dNjJbG8syBonFvp1hBpmdGGK+2B5H71zo/Yu4Rs7aw0QC6c+8mMHbTez88Ccd+1ABkL/rHJ7IH1a
ljcBf8kaHVaxvqhGsGQcrPwRgQL7YtwFruT13lGwYYJrPBjgDQgvZRgcaqsPHYmfIQV/L5fw3Dbt
jl1sOJA1Igxs8HVPHRlntaiml4lX/cdhWm4DaqxRYCE4hcNS4kFpREXLcGidLiizdqZsOtC4YL+v
b9atWVqZNuAf2nFnyTIuZnPKp7C4C2bhJqR2liO+oPl4vZ+tXbUKnKOxwiuD8liWt+H3comnE7TN
bWqjOqNDnSc+4eOj8ehOcm/DBtf4sGKxTeQHE8umpr4TRfCLjctXAW2dxR+f45LuJX22DHFl6yUU
UyKWN1E297JJc0Y68IaBqG22CFavz9zGJvsfkJge7aRVFWUxAPEPfhT797VGZdNtrV/W649AD2z6
kgMdH2YkmslzwKtpuGurOL4NpUHWwLDOy0foYHnhwen6tHBCIJvdE8gFbjvC17CwkHSGxlHlZ27Y
DUdSN2D6Wxz5z22Tc1n1Pyen6kpIQLIgYxX1xgcIjS9IeXr5JHe26dbaXn7/o4OGTBCZnMcA0rNL
fxD46zECG/2X65+/YXNrUJFrpJzARB9kc0VPM/+aN81jHgUHsniPXh4+2aC4cY+urFuEoJEdQhNk
YkA5HzhJLsyR5LYb/RpGRAM9GePGfubzfIqPTA1q+oCbcRXueNoNH7gmdB+QIRsr1/MzU0T3JKx/
udFyojV98ZxlZwx/7SKK10iigdGOFdLxM+Zyxu+IHbqnmVbOeXFd7yVEDbl/d33Rt3paGfRQhFPR
LZithuYvoS6PZRPTZFhAf3H547ZOLm73j307a1tqv579rB3MPSfDGx+jjyjhfZGef5M8A6bsMsA/
+hCuO+F1xvWzegrsx9xvmycPan17Q/ir6aH5lW03ZIROSYTm3YqbnyUn3dcAJaDvt03QyrBr6oCj
tSR+Fg6ll0CAbczcTjsFdM5Zn0pW4t/belod4H282KUWXf2GwPaD6YMHHowiqVXzhATTzv3xr6cp
5mpl3oZxPg/RVL+xUn7ntX4AFe8bEhpnCiAkDao9UMNWP6sLNgN+xlSQsX4bAnvn5q+o6e+RlKUn
2puPZdfvJMS3ln51aJMSIdsQNi6o37zyoe08kjgCJ8f1BblsoP9JQUTxGv0KVK+oXBv058Vfpk8L
4uascKr6Ay5R1S15a3SxsvG6mbo28Fl/LvFAdjc7rkirEDeZ6wPYWIU19HXsbJQXvXIzNucx9i75
AbnWbBhsdQCILZsmcrre0dZMrSy870lPm5z253hYFnAxVSqdq1Hce4Nxj9e72FjqNf7L9/rZ1xDA
OcsYKT1rGU1tDOmO21pfWTkn7WiKccQAAnDCIRGik5i5X643fpmFv+2jlWE3kOwQZJFuRob5MyHy
bizsazx29+BMuPH7V3bt1l3Q+dAoODc6v5tjxZNKQNHq+vdvTf3KmHuxTFxTbs/aISKth7JLZyH3
SiK39s7KhvnI+AzFD3OW7sCzRlkFHuZuOXrzbg5nYwBrUFcehXQi42DOvvM08H+ivfe4rXZX1tsr
v2BS6egsYvovCUOVFVOkblvSNXJrKqJykiXHvNAwi1X/ofDZjrlufffKXN3Qn4dmIGhaOskwuXdC
3ugz1xgtg1iu5eXUnZslf/Ts+I6qYA4R5L3nuK1Pv/z+RywBd8lkMLDuDLYWWn2gcesOZ0+NOvx0
fbNvGOsanNW2yqunXnXnUIdnR5mvIyoQoU39VTt7VSQbO37N+S76gRJekvaMqu/nsYf0h1OF971E
jeD1MWxN0spgTQfSoXqi7Xnq6xYKE92UGFredmRFK3slIHiux7npzkbHEBsy4/fB9/Zu4RuzvwZr
aV7EqAMb0bhp55ND4uZuds3w0MVhA0qKotsxro0lWCO2mBNaFyLg7ZnpFvyfC/AMUzoql/zyczDm
H66vw8b5u0ZuSY+4ceM3w7lxgEGnICCJ3C91295Pwn303OB8WzcrcxZIUeZUe/7ZdsEhbJtv1dg9
6CbMcPMRhwA4gev9bE3a5fc/bK/CNdSYsZjOoDM6iN4mbd3gMX8PWb/V/Mq0TYCixR70cWeEjlWC
ONVNfapsIp1qj+dka3utTuIA5WGD4bo966h9vNwPL9F1FNoj9tjn2yZpdRKHVeW5fiGn8+B8DIlO
CiWTsA9vs+w1lGtkgSnr0Eznsoh12gagRaORvS2aDleWHUD6jyoFt0Gpw0XiGt9+Nl5hdhzHxvqu
AVs81H04SNWeW9G8o/bvF+vVSVK791Kz4fXWsK26nt2hN9w9l5RXB175Eg8cu61fzvS/BHFr0Jaq
tM3LjnlnMVSfKhtmFnXjXpBnpWZ3F26lwat37Dne6Gplz8E8z848u+65ILj/1fQEipAUEPTvJlSn
Jh5eea7eG9j39R271d1lvf4wawhcN7q1vnfGveA8VxaSfu1T1JtnkqP+5zIyOhzNbWUiUbwGdUFh
PO4XyzUiBI3xyShvXhcT6L10wIaNr1+lwwAU9aA+q86cNO8eG+4uWY3LcDoURNxmhuvH6dYVOgSS
uDqHZQ95JY/VB39w9pCNW4ay8lI9Crv1RF197svo99jEv93aUUnOyr1TdquDlY/yTee1qqPwtEsJ
T8uWUy8V0C/t3vxsHHxroFpPwfqiSdGee9p/JdR/KJb6hAuiSBTq6yMR7zw9bfWz8lhO1GkPUlSX
vTSfPBFltTU/oyp4CP4fVbnXzYZnWSPXwDrHI9dt9bkCNCbpB6LTYl72fPrGaqyxazm3uMiqsYFn
sVMyGQhNgNI7Py60k7cF/GsQm28dz5/GUZ+h2PPTqr4/SAtJl+v+Y8Pg1ui1OQw825RqOOchcj04
jeJxfENS8WsFtqHrXWwtwMpF8WoGz2jQNGcnXsoHQevukdT5Xs3PVuuX3/9wgLwCn/3iecPZHYJ/
oO2Sl6/D0szlx+sfv7FJ18xb3MsbBnFadb7osl1C/qEtj+C4f46ZfvK93bq1rXVYWXVYqRpMZUt/
RvnrMiVVvlC8zyGNnJSyYJ9MFctP10e0NWHr+wXFtdeXzXK2cxckdAYPaDfLG+PANfnWHHCHz5Vq
ziFA/WkeLuQzufCNdnne/Lw+gA2TW0PcirozQawKdaZeMaTtBHpHjuxxwurdqriN1VgD3YKltp0X
dOrcjctLiMT05b0Gx+Hxcte7bRSXDffHvpUz4kuECvV5RERbNO0DqYOnIQr2TtKtWboM7Y/2i2gZ
fVXw+uwtdZ4CxwGZB7wyQ7LS7Enkbs3SyrCFdfTYu5glLZyPfWvEEcHhU+6X5mDq6v36PG11srLv
fAiJcZlWZwKSw8cpFvoTIg+elSIYD+7g5ntZ762OVnYBxsRx6f0yP8NdvYA35V4Gy5dLplUXe1iI
rTVZnXihXmJjQEt/pjr3viCDn6dxPDu/gMJtDtena6OLNcZMMqcwYeTKcxB5jyOdyhRRdeIw/HG9
gw33scaZjaWwY9Ms8jwR70HF9kdRTp+vN70Rpa8JyqwglQVpFcmG0E/G+VVOT135lNt73ARQCddm
O9344cWr/uU+sIacgZk+XHqw32a6nNy2OCjwuLpvQKHbwhxUbX3BDojYwI6eQuUl7twETDfSh8Yx
OIEiN0ECgqDMp20bX8gkBmtE34LQNnTknE0tbwRYe01RgnWr9gFpOgCT74pzGEDtMU+h9hzSn/MM
h/+bABPoiBclRg112lybKfwaalO33+cmHxuZzJDa4b/cMu7NQ9uPkxgT6SFv9kC8ieVjwsCDJnSa
Q5dqgh5YMNOsb9zyYWzDoMaHtsTkn11nUG2XeI4XQJCpHPzJJck0zFz4YLGLYo7IhVGGXFZRS99+
7HPhKC8JABJlT5yFc//uDdA6T0sKlqXRIfnvol6acUrLiFUe8J21dugJRQL+ou7L0FvUOWJjuyxZ
sRSq+rXImbTtwXWjaeqeEfMNroNq3NzpKujqhRcZSaetA/1xdry67yDUDn/lpqA/dkWZ4G0+kL8n
UA8MWYHXvHI5hc6SR19HwEhs8GplhceFlE3Qs+2yusMFrDt4fZ93z3qqlIO7NinA6pLKrrP9l7mv
QOiP62VdkDfpeaHzDbSEBshG43M/mlJZdQ3eDHnhlH19Nxg5BP+aAtpNTtLYpgig/aqZiE60kHBO
CenmaA5PTmWohTTK4vH6V9EEaqyTcqJz6By6UYW+fEPJs6CPkRuBxZ9NcZG4QztBet3Nx+hs5NKE
dzSviuJfS1kR/4gJR1NHRH14P066trS1l46VksBQQQvOQrmBKNigbJrYPPq6z5HWh2Q8D6tkrpDe
aR/KqliC/jg7lTAyMfVSIYqPaZQjpSvHMpifY8l1Xh6dZWhplxjuzMM7QN7xjP+HooP6G4BJpO1S
h0g/+BVBEX0UmQjAXffs0NKtqkcSlEHww3FET4ujM/Y2+D42lS79xJNAQ5/9zvj9p7aCpsGjrqcw
vzeh3xgQW47ca393evB0mUpgaxaajE6NJQyZY+1LEIysLjNVo4avTqDdItr+wAqqlrfY86UnEtD4
+NNP7caVFE864FZ+qPUIsvYD5SQ3RQqdP2+uEqo6jioBQXngTRkOk5DRJ6cNSkKOijVsecp1V7lj
MsU8b/I7UqiWfS0rcDKzY0Co0lh/ngd3TA6qJwfQ1UpwGIyex745g5XWf+Qu98voYJF8drCwPo/0
i2W+8u4B0yTmOTTasScjmqZ/tNaWvDuqyAmip9bxwvhTJXlAvxBJlrhLYoMthgoHF29lpCnl9FBV
oE4tcKoulr6DgZKMX6MucPiY1q5R/C0OZq/7qWQ/9ODbN/HInxseu7jCQQ3v/ykeOzqCUVJp2X4s
IW5biXRqey3mVClv7uaEUsnqTMVzK38zF6GPSlSrjYtiH9TFDj9At1XKJ3eynI+HNjfL8qDDWIvv
jfLb+Qx5oKo/dDmoJYuj1y0de4kmNfSfR1xS2UMUgixbHCa5dOYzd2X4RCGO7j8PVeHXwwuPmMVr
ObSVlylPqi7My7cIVBfyLQg9YvFcPxSoqOzgDAsvmfyZFipdRrRzotg2fPw1t0J7JMv7FoRb0Ppy
zPgYDHhuEAnzuVa/sS6k/ZwXLvXe2VhadlASsm8Hj5pRHObJ1iYdRtqWTwWgAg+DgMPyk7kf8qBO
G6hY568yFqU5uouiFR5HIC2Dct6in+tfjQ/mgRb666NUxX0UzHH8Al7YDrSOKq8ELpyqyaXhB2g6
6/GXQ8BL/m4DSFj/m5NBtK9NyHwIPINKdGwevDJox39U3oTmC1Qs8uLfllUz+24N+LDdDDEKoXhS
4p042kq4dE7jtlbki65mgsLc2Jfwy7ThU30evNiBUrUjgpC3CTgY+uajT/y2fEayUC6vhBmvlqlD
ZzX9K0Bnr88qwNSZg/ZBPHCuwybqScY847G06XmV+4k7ETWZpBpbTVUylC7YJKmSVD90JuYxT+Ri
dfhbsb6Dpkw9WvDV5/Giy1OJlwccjLX18uK5trjspPWMYhjUmOpesbcwhEjhY+WZzvlqQQXTfG3b
Ypb30AUuR5p0fLDEP/Kh9aaPI+XztNy3UAKD0IsPtzm9uCTKuXfI3YrhwbxmuiPQA8ddp4Y+rFpa
TARYR8IyyT0aKJ2MgIc34wnF/IPHjrKFsBV7nwmYPPQH4xpaFE/GN9PkPuYAeTd9GlqCOjWRjn57
8YjgfS2mU5vryK8TZxiH+R9qhMeeAWWgbD4A6z9E96pvg+FQ+27Ulgnk4pv2JIquAzcMgo6O/M5n
USEbUbiOdROzjMuPidWW3hvCfXjpoSgEkyfAAwn/BPHM7kKf7pWxVyehHvrmZGqVdwcLsnV7imBN
UaoDp8mDhyJWVeBCpIDi1EnqkFaAJoC3Z5i+aD7Xp4pGfpQJwCa1ny3we36aA4KaVHTSRZB0BPHv
kuSFWsAWEJR9cISwmJy/xxDg9lJVRiAte9Dx6MBOwmVp8JygBugo3k+WkOHcae05OrE1UG/5Ee+r
ePFLGq/0uzAxkz9MLSTcHMCJHgbc5qBEJz2Ihj9NcmqDJdGCjaN3xPLNw0cpkZj4CXk2ETAcKrby
H3qHMXGIysB0qIeOiqE+BRFX+ieWq/V11imy1AnJnZKSo8jJ8o1x1/5wQTkB+is5U4htHGovCl33
CJexFGGqIhxxZ68mtKlPECkowhPPaVs/cV0J+SJsUDYEj6HTjCKCYcC0PRU5SHWxE7xK6MPCPByu
bB6Exaud4xSYDwJVxq++9iaZjPHQkTsSyPCBXsQqQAPACt8iiBw0pJ4SixiwRlQycRxT6VRYG4l7
MMJNngRaqR3os8IhEJ6KYg7iA6LHCXsd58jAP9KimfyXMkbEWR7iCUfvLyhWdPmrqDiVcyJ9yBgv
WUuiL+Pk5uEb9qRcvnmL641RGusimvxDL3ghwQDDhnmRKURPVPMBqke++gFxpXaMksZ3wNyTRMLO
uGfbUdP+wySIebAgADM+tGpIYJ20ch34ESAYTA9eVi6CwlXATkRE/GO7OGg/1bIs/LuxWtzW3LtF
BFM5qh4HOYjBi6hwfgobX3jNhV/OfEziuC34B8fqVv1jZu1qk7Rl7jX24AZkRpAY5w5w64aG2G3E
DB61iBVgeyGyAkMdfFD94vS/I6sQ2oJ02g4gtkH8VMt/60Uqo57VQomZElrUbJmeqmgSXqaZp41/
AAKnmcZT4IuAFEnNDbNO0ofhSIL7acxd9QxckXHOrpJ59WUuJlqaRC05DVH2PJeDYvchvOvUPoEG
UspXp62WR0kMA3G07LCeZzssrH4SfSFaAPt5ob3y3mVj79UniPLYXD9IEWv9s/NdXB8P4IGh0FyO
mYqG7qHDP6VNO4WVae6qAuDJ5a7hYe/aDOet1OGpytUw6AzxitEW4f0QdOUpGBxa2TObw86Ns9gb
/BK4k9nv1QOehLVcUiVoLIcjAGc/nKUgKSJQVUwHE6vAvjLVF36fuD2P8yqd4c+d4UC9HDcS5Bh6
f87T5RLuQEpk4QSy5T2LA1kel5KNQhzLIcd1J+nVuPAKcY4Nwe9FEMDI30vQaYNNCD8Sf4Ezaut3
FzU2Obmry9IbbSZtbuFH+7HyF3ALy4gv3T3rBO5f9yWicE2PQ2C8SB8b6fQQziiI5y0+MnaVQqki
xmNxhikPcWCRgCvIsEdo2VMrsSpgYP4YqdEEXxaqNZaTRDiIZSHcasY9LNbBcUbuDPzofglT/WX6
Mcp/yHAQkiUh6Eg9GDMdNWtT0oDn7Zd2u8p7ZXJBoHZgVjrBOxVjUX0sBqievmhJhPd10Lqsz6UZ
uEuOcTky3LDyBeI4ZVpZPEaGSeWRClQwFRuBasJ7Dl66o0PP87IKDhYRLuIXxS2KdcLg/yg6k+W4
cSCIfhEjCHC/kuxVuyVZGl8YlmxzX0AQ3L5+Xp/HY3ezQVRVZlbm3E9tTCDarB8bfxUNSRBN77cv
mEjQc7CYNLtzn8q1Unl3wJDUMBttNEWWTJumNuEp83RAHlST2cEeJaYzm/85czPs/zW0i+Zjtrts
y1nUpuN4r4o6queDs/KuE8xhL3k/vW7zZuq7PGh2959jG7fs4523n7ictRXKLw5zYNsdzn2TzAb3
2XE4RUtcY4S31XHvS40xh7/2UT0kfpn36x/XLxk+znuwSupsH3mo22O+e4d3lCgqrxIUKWnyb0WM
rHgR082kN665k1O36flf2krmGbtfXb2qMY1MEK1d3Lru5uWHusf5/nvZy4V73B8V6WFi8sps/JbR
WJSCKbHrNjvp1nLV6rqVdel28QQIoKLHAjJMXweXk+ahrPLJJbHF1mqbrxr4t7XHoi7bP1arctKK
s3HeGi8Za5u1kThz+jF8qygd1ZAMBYfkBicsOjzhW8Kxqgpq+H/2MvbyeRfMJleHVhLP/yCam+mx
c7tRPppxr5cp7vIxqB6KYtvsdPPIoKB39xpvuIvWwPRDnO8l6OtxtByn+lYBAetW7AP6b0+VYjuT
Li53hfVrcdw+vAu2fDTNaVoyd/+gT87zMW4HGhcV3ww/9Yd01WBM7C55iDSlUf5tAbu3RUW4aWv5
5lcWKauXjygKa+vRcun2RsbS1VZdGber4+Qe7ivLuymNCF7bYKiWOR6qfdhfOJ0L93tVoocbCNYL
CZq/G2QX0fd1fttaVryMi/83s+qOAcABM9mS0R7s2UskkI5jCG7GtZNQ+qiwuvU0hLthiLLI6Qu2
Y1uw7nTXBFNDinpnlLG4EUamb4/gsMidFTloM5HwR1uUW/Yd2YJsrLifdtHqy9pGK+q2zW8UU6NS
taQw8+7o4oMArd4M6bAFyjpFnZXrVzQEuydJkO0aE3vOtDwVHLt9i3MH6tmOqzATkYn5zIv1Vq/Z
tvzUYW7dUOxC6fFpBpwaHzECCcx/N7JyaONC0dx9tNKddJjSP/b+D1vttw1VYk0Y6OJKmJwpKnd6
tX2EjHfZgz91Nm8XZvyIrjzmUTzx1kH5E/Gk1pCfAitr6SR1ZbLy7OWwik/NTlLNlhY2CEeTOCza
FnSPU97Wj5NLEoxOss2pt/tOTFK+y1bo7dTsZb5bib9LT7+6RbFnTyg+h6hIsTkekTk0tuTviXfh
T4P66POCfiQR21TOxOGM4BtUUHvFeYn5eO5/LMwT2XidJsYyXuIMF6jYeOveX3dfL5vHJI8Ln8Zm
p87oUQNEID6t145D3pGBiJY8NoO9KZtrQAb2Z+85TKyMBJ2TMZMxImVu0mYDkY5A7jR5rzpg+XRK
7Iw+9kvYQ6S8tKJxtljktFx5M//lqhlNXOXsqGs+FFBbn7jRKHYXi02t5E9exRHUw88m0ItYsbyu
/GSkhYVCWMs+f+ppG0ov8dAzBliWdKXFJoCi46y/N67z/dp3qq6eClrl7b9tbmYv5oczLi0iLn3q
GBrpiefQa7ZlO7Dk3xWfJf6+ffhkRxmW24fBGpjAT6Noo3K7WjbUkTxMozd57VGWBRlBJ9c4ZgNN
CWzd9rGhcPjdpRUh5kv88eKdjpoalaihL1R4WFZs28QpkKTvVWfeA2xAeIzGrFO6rkbMKilyMUx1
QitppjeWciq7+8mGDv4aceMBiapLNchV5GeLBY91fJ3y3H+e1i7wn3wfC/c+cayCfiL1tc0OYj9O
2er/cKN+7eakBKk6lH4emgwKo6jMRc/oKg+Ls9UNoVI9ulyULxVGkl7O79LGzFcDZJZbaeu/0Hfk
MfT16yLtNUsqp26cP1ZZL0YTN1XQRsbBMHtOd5mLkamYy37qm+eQ3I3yt+qw7b76HKLsFjCRu7xo
tZ4V6CS1p9rrYy9ELf5bRlob/nnyZrc5DmUurNdlzkm7g2uedEMCRjNXzpES2GXD2djWMmdvmVet
/duqiQ7+htqzVAlOr6bpXz3Vkg/CTiYZvI1n67vAowBGB8gipI2Htq/l+igpwLxdUTRNroltSluz
HTLHXp382PtOX+1JRKRS/huzVi/kcfS7X44XPjCXabJ4+SZvRvmNOngEMsrXZYsQkiSr9sC1HAAa
Xj4VzsEXLq0e91QnrM59p7tdSsUQx27tMbz5b0Baqb0/DbW1O/vBaQrlbUnDHMQEJSdamJbhQj1N
AAfYxgxMnPmxzCtYroQfx20+Pd9eox82GGL5Ldu5334oa2pJqQgYDIoHF39f/+fQZVH+R9UsPyCp
acwy4/hhqS16ifDunj84rN0Geh864QMA1N7fr6Zaf9cz9Txj5p736LAZw1mkP6si+4Eox8k+506w
zb+b2qMMycYXWRpVdcQ9nhWqUmm2Fe7IZCvVDFgGdNIgCdNluH7kHoOOk/DbruBs6ybXw20V2GZ6
C7sGKy42zrfxnxlLn1Qxwlv93/YONvaO9XJlwGts7qvlmsmAlKIkmKspvNIAiNe2m/Ig1cLTVLCR
VjjeC1HyYAEfLewSjR0kVsdMeZ+140r2oKrN0dlFyWPJQz8nT2nz1zifxrG8y5k89AVeASMjIUW/
JXzhdk6qbtbVIYqs/TPLuvpXUc38ULVRrnVXK+xOqPfS0jbbxpiNAr6POum1PzeXjcjAp4UR8s5x
y/rBmwZGCjcz3TVv3QBoyBunX/6yhu/Z3soPRnT/27OxcU8je57PY8M+AViLRanqRXfysfZrk5Wr
fjoZPKhsnmgBMEZ1eW1bT21Jpkb5a/S2+aX1jLkf7CzUEL4kjYAGrc6YQEWZIzE85lg47fC4E23i
HJbKW/6Ce7vRKylfnv/DwWySWRrAqjrIpdfzocsHiB4Q44E0VzleImdzaIGzGkxqyffIi6u5775G
2/Kmb4T+N75xBOk9AisPQ1rzsoBERIvqT91uReNp3wqxX8MJe3L2B3vHPUu8FlUcmaywr7x22Boh
tahkmk2q+2y8zc5PPevv4A5+78bVGAVjKsHHvsfV3q4ECm9rTHKAo9JuMeopEv0Y3PZjvJ89XiNf
nTWxg2Xv2q2SnBoSHEztlp9eY4esvQb5UsSTUGH7qGyDm7Kj8/oZmwA9E8vg1c5DNA7eq43v5h7b
Td10523LnQdARflViZArj04oujqaFzhmt1Zqxbi0e8G5hYHozuM6GnXgRfRFGm2792hgrfxHb67x
EiNb1MMpHTrmdei2qoydSVZd7KBovVrVVEWxbOgAaTvW/t2sLT/n2tRtlHTlWnmXIK+zKmkGu5ti
Fs9ylQhjcixWZW7+uXtvxicgdTVA52j5wTiyuWRibbpJw2bfPsQQTHu6A8556cRMUycmGFVx74to
dU6TQ/99ijz8ToFnAhZJiccwK4GoI+WPi35f8dGbt8K7K1dWomMR2uKVLpd6hh9rTqNZlLs8uzfQ
49AxyT9qD3A7Vej6nGQfOsfEGA1W+3m1+s5LMrnw20PGo+TNvUCTJ7sBreTlLIlItQpPX2Yjt3/O
3ETVda5YpT2PMB1l3AVVtT7k1u1RAV6MdSqDzj27mK3XSRDMwZPjetWPes1bc5RtxakNcpuBUVX+
sF5maxYuOK07s/HRbdaacgnwZ6K+bvq/JCwWb6Hra4WR6TI6R3bMSXqLnLL0jtXirVuiLELIrqFa
x3tXc1DOBR2OeiFBwXtswiL0j8seRC+tGQtYEL+ly49K85+oUMUnnlrKu8HdC4DGhcp/3Vfj34q4
p4fDRMWOEteWpkuy3YagaOopELiVbfucSPIEHCo0Sys/MbwubIaIfvGA3hqlgDAgAV5IoeD4j30l
Hwtvzi/bCouRqqguoE9cS/xyOtLAMBgOtTi4tVpLHh5VDobHdd7EnDlv+VD08/1STO56CSE21UmM
en1DJd09kfPg+c+5s/BqD4gcqsPEMMg/rtywPg2NaTCf2f39KWsavjc9k36Ty9oU8TjQ2X+YNhJ/
i2Dwv9bSLzKqnSlk9TSFJUb5AB8lQa70+SJx2X1zk07JcbkTdTeVVwDNJfvPjBAP8T5kc/2mwXv/
NWYOhhRzUs9cHXt0KU2T7w0VwCEGNY+mkuS1xstuu2+eW/hN0ovZnn4uVrBQNAfkaPW1GoINLYBb
DCJBDDcV6TQR/RrLoK6blG9pb38HmIL9jlZEqmcNGbdxNWnLIwyQhJezNnn7G2bB42HRM4mLzZ9x
46Eet+3eX50ASJ+aDQ/GR7OTKFdZ9rrR7W2EFgKexaNTaIrV7HqPrcN9zhx+u/ipjl57blp3NZfc
rrchzW6X10HrsPo17GH9X0mXN/6pB1I6zjCW9tO+Ev+cyB53wXhXofMkCAs1sUT+cO/iyYTTNKuR
R1rQ6nPtC/PUu+v8ybJpxygdWT2t+bw67skP7eJvq+sArB12uIr3xoFUzdE3JxBR85VZ0IpirZku
ktB29BVDg7I7YjSg/kxCugMuvdLfu5MahbfSCGazuE5YUfxpUA29CLoiN7YVHthHHXbK3EmkP5ec
obz77hUZEIzXnrxjg03/2DRo5tHv98g/120Z2V+umeX46ealaI4o3UKaFNU4D/U6TYSfUYBgl+tJ
NQfsPymD9lRTuWnakMVI5a/fftUxrvRc+cxJ02i1f+oOWvUPbuyOPtRttyUCg92XmsALJ7bKtu9+
LALK+QSd5VcPGYaX88nKnaE4r2bM/LPySWhN5G5vQdKwO/hkw4SpsyzQDxz7nSf3sFUy6M+tY3b3
Mmaav3IM2OBPJ1QW9r1jzVXAacmt+qBN0LSpyWW932c1bUsZM9yX1aH2wPxP9CN+meTSGzo+W6ef
w3qpvwXzW3jd1kw7SdkjeKHr34r1oV1DsFRECz5XJfN19KRpw5u3uQ1LlhKCqKja5VRuu4nGxJUe
6+UGqZr6kiKIhhNwsth/9WvF4dFbNGzxMIb6vqQO5Zj7jdmv0o2GJxvAYbwDWKBczP0o1EFgcVcx
TyoiyQEvLMFWscAlflvp1lRXcy+HWdf/m0rZT9HJ4J42foZhUevhczOurJqnlShJudxPjW0PlTn2
egci/rPuXVdw0yjWSq+NZettwSGnb4M1VmxiE0aIfs8q1ycI9048lp5gsdIoFEZ/GgPN/8CgXdPQ
hyH4tr9Ze5+ENUPMEHsYixRPyEGsiP0ZQLSkqjsG9ZCuOkjpaBqZTutNKc/Um/8cZDau6dJEwHh+
lLmU9FwU4MHQqd0dgUNzDnZSW24qFR7yZwyOo+dSyj04ZfOuHyVnvjh467ABYOa25SYGigSc0VSd
ife+IEUZn0aoVj372pxFE9T9c4dMHkWDE/U/GffXp2AX6g+1wP20o6nZX9rBZz5vpmlAEtttDox7
0MCZ1djNE7g7OS5uT3W/ileAwMqc7Qg487IharESb3Ial/c5l3maL0F17W9t9F2xTw5bvIE3vNJm
ZdmhlWPQfpopnKifYea/klksn3VvNc6h6YNAzvE8lBF5Z8IZfIqurrr7Ss1i5QortP1kOlm3r3ov
+8sW9k371OpgLK+RyoA7Fq/NljOCSWyVNbsJs5OgRjDzQYSj1LG0yGGIaWjkng7V7VUgp6FrUvrS
hn4q8J3qUPl+3jxMZRhAysw29W/IS+LDYCJlH2vA6/pCbrnE2J3fqTq4E46P6eg2oj7kHWqKs+/M
dDs7xvKvYJfhv61qovt6tps97lfo9OeqDvwPn8C6+mcIOfW3cofqYR4K+F/Fq2s/WCLg3o2hFamA
TSb12w7TECJO2pz9vmtvAa9Btg76RNxJYYAVyiX8bIbR3X91QeblRcLZzrsgWaTOd3b0p/yp7RbA
4wMiobZ7gu+s8jQKBiu4SHsyzV/Gxzl62mz88RN3mbjYRGm55rUHFGh+TkEQWceO/YvgOG0lUNya
l9HPzm6j4SGPovVXMVrzftSWn6/vwyaW+quO2sYGmFaBhbarXoJQ6MRuZfjzZhkwIjCSQvz2l6p7
ouVbphMwVRE+kwrEynHa7hnRGUkeYd77tM6+7d/XrjEQm+tSLM55WaumvzDHTN1hJz++POraURLb
BmdxTuusedwWTExxIu6Gjk8u2nfigcRBXL5kJ+yDu9hjnjbA2O8mF3lwKVvXyVM/kvOnr+bgm2tI
0tWOoTUd9MiHS2xrmC6ICggBwy/zoBlSswOjxxBdrLXLxKkYFocw0NmEFUK2ArxCPeohMHvayGA0
96HKAI+J5W5Ued+hVagOw2jl48Fb7Hx6XoCs898t06L1ZGXlDSrswZ5eSbde7yy5DI9l1K2/WQyz
ERAsC8rmGTXQBCS9z86V8Pl9ujSN2YMHShT/Fcacg7TTBj6469Y+1UOwE2DVZuMLuq/oKiHHw9Sp
bOEkbpdV2zPJTP37zlMpk2XIi3RwNNixRXP35dApn8WOgOp3yanszytjdHMYgmD83YaL+7ZgN3GP
gDX6F4l8epvQGL0MWAm8tk3bWfHujvYnEVT0WstS738Y6WAWGOWK5wWvnmeX+ftf1lRdDv7dDj+3
sozCvxWjtnNSnReIBEqR6RuoOf+zdBvYoxn28p5UwWC5Aejd4w73/Ac9K51ahgYmxTWZsWIu1HYJ
6SOOuUK3cMZQboesWLXf285xIR5QPQVVqGcH7DcKgnNY4mwhIGjXBFJH9VwsO6SVTbvFmLU1NakX
Qv+cQjLf84j37aaczdOpmaEHhmrSJxJPq/qUz2pZ0shd65dwI6OIe9S6m/2s+m5YZ7q40wq0Oi25
naHEhdHbnHW+DDatWNrYunKuU6/H+ZqbgBDpda+n336J3ZcZ+uUdlNo9TMLpXcBlY+wPU3Jhku4V
fE+zO4pjxn7GmNS7Q0dNb+jtZ9t1OjsRIIdR6tpDXt3nCNfhQOac0g/H4v5kxrohwK6exkMWObmf
cOJCZC7FOhxIEkdtkAGEPHplOc6HnI5PJ4gFe++IlaGpru08lfeF7prlCPxup6B+swuvNO5bug8y
3w41aqQc4t7fvTNAVf9zoCsB0l5Ma8cZ0hRMakw33g/LrfEDaERw1oTMSJiPsPcaNr5d042PvneY
sqB41tGczwkfrLBj22bNyR2W/A+ZZpAHtNMkqPZ+J5d0c9fGSS1/L1/hsasnOYRd8QiBrPRpLJWT
HVFAVe3DGgymPxviRI/5LjLQfEUDE0ZT8TYGHDyZRdtju0SywK58Dc5ysBFo5/iJvzSoCK9ZX4k3
5C5yORTagkCwB9ShVavHNnHQ2dWxo01zH7V4A6Ity/PqDOSZ2xc38Jc2abQK37kZAzj4vaL5BIki
NwSO8Tc/MxA2/of+L5t0oZ7bLODQdVY3xtsNtEwdtaxLAjcQiaQtO+9hsmUQszu/nvlJgbwWGvdq
ATeYrTxgfGD6d+N2L0frRpIGC5MtcyMeDQ7NOsT1yaAJoW4pqxNpvjtL/SbXpvnTBWPxwtY2PjMd
aHei1ojv29dVBbFjjek0Vss7E0I3Jlm5Q4dadVX/oyXW4YWseNLch1FWpzVqg78lWXjNmRwbjSdc
lzFzFJbWadZmrneIGqGHWFIxafplVj2IFtYtJRg8v+jM5WK1Q26ha50tTngFIfTQGrX1t+VHSsNG
2dwwQJzWFGd1uT+0RTDreMNBb07BDvl1ENdF96FH5BCE1HbwioreuCDVngzhSA+PdR7ArQWl+TA4
IKYQ9taPNQvst23x62tZdNFPVwAu0VW72yHIMmJHl210fpR1TX84dALyot/88NGQ9PhVNrOov+Vg
ufYU63kbwgTmJaRKrEJb1xw+y3oxeZkx+dVq6RnbgVuPnl6QO/ptWZpko/7OJ9AXZi7tDEPJLc+V
mHKdCXOfWy2yGq8Mx99C18CCjLVOonoFp1ea0G/u5i4KYGq7oP+FYtS5eNCEBbWy5SjInrdBIy5x
0gW9xV1beQPKmtYr70Hfh2/j9eKUWV3wHzrk0gJ6HYr2uAkPHssPmyxMZwNSdEJ3XH+OOQKjpLaH
+n0EVCiQDkJIx3poO/cVJNq7G7ygJCLU4p2J4eb5Eh3iyP1YYrExXeycqZHRL3D2f1x0Q/WDKCWb
JJosrJZ7GKZ2PM3ipuX1O1OcUE6b8pJto54ftFXkzjnSgm1N1ITLX4eu/7qpdfoV1nr7KNTKrgvn
nigbN5rrf11pFj+2xtK86k32wbGYK1Rvm7byl6YOFDaOkadliiOCcdAwN4sGqm1Mnw6gYQb5+NI8
R55/c/ICljzgoKhFHBhujQy0+CviGdVps+0L3gktminRVO1jOOv21SCS/nTmypRxXuL/lWTgXOPR
4BxKfua6R0SEiN75FxK3SS89+ts3cmLzUdpr9S2RLCrkUx1TwZBn87XNqrk7DsS7rlfgjJt2qPS6
/RGhhZOIwFPBOWct+8VdLB/ZoS9BlwdjLzxJYe7mMOo+RkejFo2dzZ7m74KXZDsGveUH55tE4g5T
jzkh5K19tW4hTVCSeavTYPWHZKmW+mqcLHqlisqXrA/k3dAL6z9HW9bBdWHjl66EH3dvHxrSGedN
d2bmKMtVHi27oZNGnlSc8qiihFplcYLuCGjT16JyD12FUsFXCufRLNq7r2mqwe+syLgzvIs7/XLQ
uLmnYV0nBqKm9Q+zFeByt+//dm8R0JydGwWXG7TVEAjZWBfmY3T5ZlwolPB38hEZvv8rEtYQHEcY
gdfZWuUvzoD75Nmq+KklomjkBRpQku4W5RA38vShhT1+ysneurSB9E+noAGKcXTkPW9Qqoc5Eqhw
cMBD8u/rorFABGvxqy+q0TwOGWMjuE2ws70i9wU9Nf806K7vfNX7sL3uAdcsVyu/5OaJ+dPa3OYE
eL5CXcrt3tvz4a7yvNuo0Lr9736dir81FhG/xgnAMRZ+AVe7lf1okkZZwooLKNhjgRDnfZ0HMx6l
LYftPGnL/Q8fxjr2kX4lE+0ipufU7SNYd9mlraoE7s218QTPjQ2CxLT59CVXd64pP1s2Jka2+wvD
0ninQYLvvO12/bOVioyb1bg2C/s0bybA8Fkp/aPeRHmHomcME0urpj+w5U1r6KMceJ4lRGfnDVNc
Ih8rEsSgVqwGnR94yiUC4HEaOaF97/6zncHDg1zT00w1rnpn0UlnPEiECnW8uKv36a2F/3fBBORN
y9X8N457+XiTcixx63TquICZrXCRUvxuxLQzWW3Rc98EQ5KJnatL1d4ZGbyXrM2Y0WMY2r+m2pyr
V0X6Jxfz7sSqD7JTDipxgcFfIHpRTW0or0uBiy2ClTSzUJ6muFFiQhFy1/7VSMeoAJNCs3ULeo5O
nXvjCVBvIU5wi67/cmfbNw8BOuFHVlMy7nnLH//iNlJ2X8hR9BiT57hWSca/9rBlBHpaTWUdTR2K
VIV++2CKto9OS+EDM5S9dt+isgXVzNgWYDcBccxhFC2e/BUtBAbINX/7imB9ioetpoMYnMHco4lW
XeztBUbMos3LLampfPDsQTm9gfBWv32BKB5eC3B+iuzuagYFlsD991hjDvhudTtX/5RvIIIVpNFh
aJrpHf19f1eUXfYcoYl4sxC/cfDsoT0aNIxPVtfA0VhTdV4GqREk+/6Xim54deavqJG6eb0vHcl1
txX1dA7D2uAV3d1ib5a69c68sotzl5tR/CVwh1M1cu90h8KRIJKTh8oKdQZAqfDr7aK2JbzQyOr2
4PPa6bi2vPmPa+2IIHwV2HFojea/ReVCJsRqNHeCUZv6MzcHuw/dI2D7evZ6Q9dO/kgtEmwc5GGm
H//2gsn6G1GwnMTkVR0mHTjfkrCDBFVnq5rOba4VmpZAGP1eNW7pHaxFEmZtfCv/C5eS/3NJ2fxR
sF7TPjKh8EqFauZWKHyG07YRyxf1VJxmR7mf1He3uii+2TuSwOpTZVv90jfTYJ10s/pfTchMG2sk
m+hA2/B7bcd9OK4kpnxNy9YcDEzXg+jtsjiW1grQve74I6W5tzqXcuHeiSOupWTflv48Gmk/qd4x
YxK0qzprJGoNe6l9bqdNSD990V0+X/u1Ce9sRCzvhccanVFtObLXuBYFZHdjf84ajcfgkAqtl9bc
OfbWvyOcaf4ram9+bvQA3sji1BnBhvfGVkf1A+GmISUBqbxORzNF95lwwuzUQ12r2F1bG/lUaPNM
C0SiLaNPnXUJcmEted8neBu3Y3ROl9IVaVEXUbqSiY1imyQrIxeu0Sk01QPcnvVVjouWSVhM8oGL
PUyV56iLxkNYJMs61f96WeR/pjZsMGqlNWc2AzJeqBTADYE+R6gYjyC11hWICrELBLkl8S7o1H/j
ngMMtoRXRIc9ijSi5C0D+u5l5IcXKZGQxgtQ5xst96RRhUSoK3aspMNrXtMtwZ8Zk+b+tP9ZcxQe
EOsIzodm8j9m4TMZ8+CWh8Yugic76xDDwYYAuTh0D3XsmaCvTpZCb3g3BXCkiOWhC6W1QpJU3jTh
g+B4/otqW+WkTTFkD/bkLO65cQlypmsox249Tmww1Gxzeot3VXO/v+yOI18cMJGjRgVQHLZOoUTd
aNPWBNS6Aj51HPueYSMnGQU80X/bZ1WKD01DmfEJA+gXK6uy6ohZ4/RGz7rehxvTOft4IFgOo1Zz
LAPHAjXpeL7uPi/vHpA0yhun11PSZJb4ctkXQcrKGprq58nhqZccTGMzgUC+iCZ/p05FP8uSNMsc
dqy3giLx6uqmPOLedaYHBFXgkGjZTXmYyQkNiaPMy/AN+XKhn/cF3nzFgGlFClOqZaD7C0iOHRPV
Kn62YF7mZ1lk7WsBBPkStHaftm3U/0DpJpPR2vP+DAYwPwg79L7sepjFnRe4U/FORq/9Dj4e+Id2
V8zXxoo8eSGvW6xgJkHYr/QAeVaIq1tOk49JejGzprgMy7zZbNcIse5xvfXBD1YVGufJ2yk+7WFc
aty1kVY1sSqUefFzRLdYwlRP67gODwJq/7nPEEdT3IqwPwCHOeMLAoYAl88WSVR0LxDWERhN/o+o
nmhz6aCqfWFojjJAzqQDeovinuffJCRf9iLNTCPNqa3dvUzLwSz1CQUegewGakJCrFbIK1TPgkdi
0dFVyZ7v7XREZdanNps8mPLLStm88cK+lK7fvfDxQZunHRl3XHQ2HyCT5L0H2g0/vZ2dMlZEG/j/
eQyKkDvZzn5F/3N0Zk1y4moQ/UVEsArxWnv1vre7Xwh73BZiE7uAX38P92liYmxPuwqkT5knU8bh
uFnN60NfO/2NMyT2T95pEJ8uShfqiIAxNO0V/BKAYz/Wz7IJ2M3duRkfgzZeRkQR+tvOTVLyTnhx
QEYavkD8cEsdFkVksu5WTPL/MMkwJfuoHvnDgSSm5NAFJPd3ncuTTMf1wq2cLFmpxJvza/J5HLyb
XVAuGkgPtuJ9KbISVZr50uD+8undCq+O/6PxpLwwpLaPnjM52EfbW1wz7LqX0HFndgsRjMe+Iatx
KlRAgjVmK0xvssy1J4gF7DVH+s+9pY9X4yqe9FLwqHhesz7Ak3W3rLDqWhfYJofSuAP6fwckS4TI
KU/TPK5n5CP/tCCdPwiJ4hyMLDllbEX72GaBdfDFJnzn13LkD77pZ1m+0f5CO8u65lF2yfh63iIT
y4e+jbDVKlieuzlKzFts8/6BCvgcei4N+TYC7gd/d0pM4x2e53BI4biY/9jXsB0Inl4E1yxP+4Dp
+k5jDX4apKEnCRsLpMlAeO25TnhrpUXbNbbNPmMuX7v3VOR/BbmnPpIB3Ib5ly87K6Psa+aJv0Ne
mL8nngDv4E/TMLPXb6KLz5OukC60/0fCv974XYL+B18HvduOBp8A6c776FNJaL4IDUW+o7y1Zapf
dcmnlKwtps7okwU9Yqjj1DZjv2R7DPzoX9abiiTQlCd3jVLOeSs3/gTPYDSbfPm1uJy4dplBIyB7
lHp/HPpvZ1bkafjuhya5sVkgHuNRVxej5vQRyTm5AxKLnqoxqRhZQovht7idc2qqUL8OnaweO6dJ
zwW3WP4bqo0pqdHvjnGOAF+RjKwBBgi7+YR2kYOiaP5P+h3PUlFnkDB22PrHc4ycCsfmpNA/i68w
9If+pXcHZCRSQ+XFEzRWamEt5m4mg/EQDlUEdlCUSh4NOZ2fCLMdntN0BFRIH/CeF+tTBX/7UHIa
3nNk5dU2gR9RdJFE5U+mMUlF15XXWLr1WQoNPNRX6rt14eIuNPyrL38oNxsn2IYvi5HPoSCjPBZA
Ut26qu9/O1oasl1Q7o8RLfBnpyDkcPCmpch/hyIfroVK0Ucsa/6OzQgacB8FxAVOJZLXx1TNZL9l
IfxdoL1sOnUkdZMb1ILVe/EkXc6sNA3zJcISZ0bfrEF7rsIyn3aqrLLp2Lujl2CDtUH5leeBxcoW
IoY3EUtiTu3Gzt9Bk4zdMW+quCd7EnTLQRCM/aRj0XUeyFMzFrhJK+MDB/mBW5yGaZZvnFaXf940
9zh9bIDJv9Y63XzhagjUdEHabJc7HdnitdA6viROpkkPJjIrH/oqYuYPCQXXu7Xb8E8Vj3K6eqHJ
3cuAM31TkKggRdlGEw54t7Iue1L+zbnZtd1prIFoV7S5Si8jp2Ik8lS4AD+5CzJUy6W5h2AP/zqF
SvTDGldpcvTGKGB/SmBtd24M9nOQXFs83+vIjSqCL8L+4SqFklxfXyqCAxAR3Wna5gG4S8vHS78D
+tXEdBfsCC54h3itJPHoabI/bIrTdIcR4H3ES8ThKYcCcTg9pjkXr/fJ2yxrl8MoZxOSBkv4Ieqk
xMCyRdGc65pCrLYPLTn8peBQEU5NepRFPuOjFnNYoW8kLiBqIJ30tcoo27FrSyJNc+rc65zrHvZL
nPVvTIbZfIZ4Dc5q4Yb0w4I68cjCo0sCBXFanLQhgA4ON6OoKTj5DI8mz2kf7vOuu81zk1X7WI3k
lmRS5reYxhg7NfRzvHOtFJdpbTfN09tOLC00w964Nmj3AddZ/DiyK+RjtiRreWjneHhcAI8fRNP6
y7nt0TWnFlifZXFOq6PfEKQjndvBpSu6bCGc+KPvUQU5Fq5+xnGXYkDC+aH2mWSnTvCotwQ1ZYdd
euSKnlJzxmmRVm2DAt0ww39P4KAXm4TDPymnhqUFcvd3SyxKPPumqX6qdFy+Urj35hwugVkOdVs2
40OnahJMWRkfEj/u7+1gCUZmKeduZ8nDWO1Vzj3OF+YRnEcWuRmVCUHzynhqwj9EqpO/JE/w+tig
Ez7pomseRlnlezqRjd7NbDUstUgS4b6ndzv6BaITcW+DEbo1JVLHkDUkJ5eWUso6KOf2azBZj9vd
Bl54VkSR9EdKxZnr6BvDelJ79xBlZafuQC2QAfkSxjm6TZG2q71sVqgEwJP0YmjqfImTVrQbwtJV
qL21Ifp9jtMx+Df5U/Hetj5KHclvc5uurctUlKopZt/LBufKvdWxJDY3FN/06uFejUmRn1bpRWPN
SF1gyy+5SD/nuupldPBL6Z+SKlzuRTeV7ge0rwj/Fj0yyWOQDt0dBntVHeDo1LdqiSfvHCqQ2O4g
S+385uSFjX7oiJvYmDgp0uO/q2IniBlJNYd7csVoVElYiPY0clRwbwAMtT6hNSp8wtnd4J61Mf84
6cb2sR4Srz2YLO1v3Mhnv02lH7yUC2UHu0m6rceCENTnvERtlQTxucLBRSX3rb98EYnd3ndPsn/2
umz/bqj0S0WDZ7bTmNnAxlUIQe7NWJae6hLqVpN6NPle9tZ4ly5c5vjgOWC63MEmgdFI0iqQoYF4
3pHNb6r9feuGeXT0MCnL53rDvIu9k4MD3y505/4GEC/NoQCilg8kNWV5MOQjM9I2xZi9JBDPJFto
Nkh2mQxB7ri0KhJHcjh1SCSfhPQuAWq5Yytp7pNp8auT0aQXd7Rl8OUlfaE+LI0vpJU0T0GDhn5n
LSMSPi3xokuVO55+0dwlmb8R4ffahwI9GPaFf3mIg26+C4WD2BKorDBIKgzRe9iX6SGVYy/+s2PJ
iDDVoCGtllWC/50LJAeAgRv+/ysHFKrXOUDPnrmJyW0uXBpc9D/RbKQ8NVwy254z9l8MRwCU/tbk
vIiYVpy3aVGwHgfKNh8KKh9Jg74NTuPLSzBEgFG7taKXY9tcrTeroxMMffOHORSRdVfBtXEsFiZA
hjQeyf/XnMBRf4eOhBa8xFLkdy3AzUT8JOinV7DalVuUYs58hxKso9uzec3Tk1qbhPMDbmHzMYJm
vHieKcVx7HM9n8eooeci9FODuUsVwFPe28hHbELyupUyX5IjHp1GCPCgSI8tiVDc4aYPntohXq7w
3A3sa6v1jW9KgAsaEtqzK1fvnaW6q77c1gGoLAU62DUOoaCulEJUOSNRvMS3Cwf5hhe8UN13AqZz
GdiC00s9xhkJ32FwzANLRw9g17t+mz8vTtg9KyTHv5SKd+iUrQi7OwChDP1HEODSBzOU5k+N8c7V
f30/5s81KU6MICNWdS4j43J5aeVOSIG0ton5i/d+jMM9zcEkOQZJO8ZPRgek/VPqgZd/59etrn9l
Nfr7Ewrn4p4yn25xUOaocZjjwk6ecb1iTJUwtn0QnV1vkuWLR9x99Q6RIDh9rRJsjue80F7/Z7Yh
fkjIjl/f+FhV8W/OSnM4oNAaWCb2l2JU0TkjYBYuYNPbuWRv02rqlr1m/PEfWh6D8FIZG6hvChS8
7l+IEBSl+FwsvNvZJo+Di0t8pfkjeVf629xUVYhrhGXzRbulj3bvy57Wnroo4qralaG11LOoeiyf
GkEm94ruGFUPwzJH0uPaAlBdDVrzZTIIaerbo7W40nyAqY6HlvwrCeyJOwt4FYPwtYMNvhtcvO2E
Oa1hSC972yanWbUivZlCb1huHWyU7M4Zhj77WSEJ/IWvmwH/SxGxrsAUYOuq94EOsfwj7gJffuZ9
3wfpTqcskh++qgXt/UXBdTmYor1oYnu1iuWwv+SBHrsc5a+QkXNsrSi99EVnufXsPvHKurkfrCUG
ktUrsbizotE3i/MdwIzNjjJJcnVZWpq45GFuSDXvJGcvoO7OtOGp8Kp13TddFjbsiFUk6YpC2VmS
j27ys69lVXF+mwwM+bspYqJuzuXU8ohPSEL9Na/72aHZt57T943iokVD15l6CXMP9+GQdmGNNuG6
4RDf+PFI6HvXAQwM7x0w03DBu0dTT61xwk/XjsAaavHA57vBT6rjjIE5vAJkx/Vz03ZDcAtbFnFw
TaulOGWOL/Uzn8n6RMIt1EfKZDhV5Dh9L9ESR3qvq4IgZitk8FI4Xc/U7JWYeFACibo0CL72lEZx
wdIQzcmlmp0BfKWzQNBF0AzVZ2z5wZkXa9dLrngeKjv3kh4YUHlkswdRolk9dAFdT/d+XyzlxYVU
Wh+tpj2oO3hRbNRRl8FsL1rolL/6NCdT8wQflzc85t7mc0/Luqa7EL2VfwFi7kOWbKeLluJcxyEp
e0oOKuwjlBfMSlbtyNNnMUR9L9kKBcflY18DMfGPwQjqhsAm/Ga42LFJivsoaawAh6q6Lt5PvdDr
3VSnXPWE4uzitKZiU64wsWFT4yVAhau7eT2rQqqfZiVdSs54SuP7rqlwkWoNscdT1cJGLYnHZE3M
/5VASRfvfMfA8ePZzU+2DiFgTO+s93ELrs7tkLE1lIzM7qOLGboeE/IoTFRd8Fh3RbBc3SomeT6P
vsb5CiZ8R89J3N8+hSxwBzqo5W5BicuPumr1TyoEIrSJBvXOrVs+rZGie3GoUPvtMY2x6uQujG08
Fu2x7iY2yaVku913/YIBl7dDdg6MH3pHGgfQ9qhE0MVDOtJKfvJMyCHPGzJ1CuMyf8UAApuOEi7r
Iek2lZ/5Uo9AMhZRZZeNHYenvt06vNgR/f84s493fRpTlrDMHlJvXDbJh6qBSfdJNgOWruvMHUJj
ppqXNkrgE5N50+NEZZHMWtFVHltsmh0ptvE/KRCFzSJvTzown3DnAy5RX/dl0Tm/W4eGnqMNjfNb
zuuobzz8lpVWdU2yg1QaJfGT414B4Oh8WLYjtU1ql7z8gkUSJnrDEfBT0l1O1+c7JVOkgKlO8aaL
chr3UqJMvW7r4u3SN2yBygXspE2rM1dRKg6RzA0k2JIoCr1diu//jlNePXCroiq4Gtk2Hfp6U17X
uPP53XRXHqC4oodYu8hX2diw9NVZtCunUV31YNaHuYB93FnQHyr0pypVBC9ntze/BX1hbsOb4Q7z
fR8N8YirRxvTEQsu6882Zxcsz5Z4ftKQcffQtQpKT7rkGkWr1A1TZq3TZ3fxWz3sxwXi/bRyWCln
XNhhGbiwzS3ck+yi3n6lrVDBTY89O52yZLYJ48846ZshqYjHFajVGJZV/RNlQwBkQObsLs3m+CtZ
jfOH0YzPZGIPKQ9LS2ISp32bm7X1GZ3SdOZosqw00PGA9U53DgWk+E0ZOFK/N3Ob4LJJcs68/WNm
r2SFeSYys8hrZhltgd+gJXahm/e/UBsZrcOVWfeiY4+KuYY9xjtwWmFXsXRamIfVGOVXL+ArxNYm
t3VVua9W15PVpcjq2b+JYAOJcRfwRtmvdpnH7D4Vm0d7LHqTYEFJDxGaLAkQdVZQYxMShuLsbJbY
XoKAoG/wjMY0rh9rzI1DcDZRWosD2ZhquQBydcUpilvpoUWPhohtbLXXvUwFkY1y8ZnTLCbHQwNU
VBwmo2J9Yv2HQGsXF2gCZpbzXGQVbh+QH+MScQI7f4JDRQSbQzCzXdzQkLcjJS3GWw3f+QFTnvUP
ZpztfEpKWdlXy+n4rs7V2u9jeo/Ya0WPHVH4U0u72+yTtatSVw7nWAxO/6nClo8A2jYMQJGDIOpv
smAkPzEN1coQzVsMLFQ4zfxtZxCS27Sl3ueY8TzWb7JkRjtqqB3yDqET/iLkwQcXr3UJXSc8WL8q
GVzzNcy5uOtpoZrOtWN7fR5G1PpHlp7enfcrTXrkaoEbKtjjMBEnj9EVWJ5R9u8ypHS98atteHBG
GjvueHBMgymbGf8cUss3fPWAG/8ciW4LC7Dkwz5lCP9au4kqDRnGtXfR7VKs725ulnU/DY6ISMtk
TpqwP4Xme7aqmW5I6SzuzQqT+REOnc72fYJOcSnJEsuzXJ3uK1Dj+AstlJNHVzlRTXo1b8rT6ptp
PtOV1xDkmZLXrvYw+0YUtvzUevi3B0Iy7Sf2a/hvleCm+15MKznFdtpCnj7GyJKK5auyll4YdEBI
uGwT5uIirOXBX1VYE1XVUv9G5fOfxZzFw90mU9EaOJsO6pza3/VKdjM4E/l1fkjhedeW4nN7T8UE
WfDegJH2/ooQCUWE2pkXwNd5MFbmFOLZ3/S5gsOOSmXrB2KJpmZuKgl+JXEds6lyEeq6h6dmPh27
HjEFhVfQiMV5eyvzYRG8R4UlVokuyZeTEDe3V95tP/pKDTTFLk4DUDYEKLY0WvSSXz3nIoIbaI9q
tw41k207V/xH9tt8okjBNA8Elc2H50TLa+0I7zt3Iv+/OEKO+3GETqZrzimeWCBp8sL+SW3JOGKG
Il/PWz2LPhA3TKBvS48D3NLB8FwKKswwIoF2z3OG9IcMR7/b6lSPmmKH5TC7sgjOPj1k0C5ceASU
Grlhip48sO+FdDFdxypULvWRvvgknB17B2xH8e3RC5icMowEf6ufYyHMmfnfkC+nS5Sv+mehH+s5
ppzonuLT5Z+TMxft6EekTWXa8nG7TIWUFPhDkdIoRjHMvVyj9cVrW+cnyJx53XNXefKs4B/fxUhF
2w73XB07Jfz/MrzndcdPvXmnURXcrZjanEDYBRl7dX5p/KynGaFVR7cI2BibVfXPiZ8Gjx1RFWrJ
qLohKV3iAetm8KuDGEXytCm4YC1+6Lq8MrjoyQxFGSgEHqeGLaQ8SpUfgvd7uGoqKK/9QEMQ1EUu
H4wQnHGLPpLXglrJuyKv3ZeR1NVybNW6jTKEevW+rlIqHrzVuacmxf6yPdc3wJQsnQuQmYmZp6nM
3oOAgjRyMRqZrsxc8u61it7DhjIIGjSV+ytozejTg2iWcUefL9xvDf9yaNux1bvBw1xsuiZ91PyO
YzrXcNb8uT4PX5QkCNNss99h1xcfGXgpVv4azQwlnXQpwZk7WiMvRudxeGAqNN1tOip+PEH3jzyJ
arTONiqgJdYQ3K8mwbJHrC1e+DTJvjSJE7xTNTQdVFgBafSZKPy/xmyW/VpW3okixRzMJ95ijwGd
BC/UOXAG2eHxBM6t9crk5KLZ00Gz8ul8cN1kzz0QqqkklG1UPgAFkfOnZcsfHjlY6eI8LEWRo79z
CnkgPjJHLMemeXEHiqP2Pc2vdxY9gALAmKtWaDoMXJc1GUoAFX9b90u/q5pTaNuufsoH+lFv6nxQ
I9oIW8qV0yhT2IBbTP9dlLCURSghwT6rJyTI3ZAIQZdW1DupN53tFGJz75Somv9DflhqchfizXq/
nZFJ4BgVsR0uC54ugZXJr8QJIjl6Bc6OspPVqehPaDGq5QDYg1J+dKSC5ulcybbjhCX84N/IrQjP
kRCpOUCryexmslINL06u8quwEb4Z7rP94/OmJbsWhPd5lX5+39GX/Jf/XC+HztsgtRaagO9wIue3
Iw5clE8ggjp9w/QivMsf6ZTPlm6P+Ax0auMjR5Mc3DAPRE26pQQLSMu+P6cDdUQHqm2cPzZmoN97
tbTfUcrxf8WgWmr16GYVWeuJDMN3HXJG4HPWRMHtMMdk+CWgBIsCTBwQPiOrKMC/EQ8HiEsaPow6
TDLg5uiKE1p9E/ZZVF+RpUNoNkCI6DAOqRe/yzrC8QFXeRf0/54U8U11JIJNYNukZBLOlDSC/pcp
WyXjUvIUE5BIOaZWmLO1Z/1LOfX1eE4Kmpm2YYJvqUC2ffCLFuCB8hrnhfEwjW8qWMfgKqTiGFyb
XpubaoxJXKo0ZSfYFdoXlPyMJb2te7605YvOvORCO8tCExxvGln0waWVyhAcIM5hyuy+Q1RBRe2l
8O40fmK3cweQEAwnomsQmRHGQBs3SEMOOf9lFy8VenkKH/Y2oxKc5aBqFzaXRN8xFWp4i2kM2vdd
2jYfYPl8hUmVRB+Z3+d/qhUXzhpZynORE5jZRSKsXttRl28m7O34n6qWoP0NusXhqSNS1+/YVbYw
TtrPw3klsm0eJbqluavycrzrMOGOxKOq+GzbeIMSBr/xX+jXEc+o1yVmUJUTcAc/4CLfkV9i9sU0
pp9WrvLaIofhY9BHdMKNCuSlUDbCvvQpQn1tglTJE7nsNj+HpoKH4m7Klau2x6V/6gHgWLz5cNjv
ecLO0WyJvdcNPjtOto8ZM2Zu97tdLSkPkCgcfpp3gj0oJTLF2OXLf/NKXP3awjxjc62TOCPWNk+y
17a+2wTyeS81ues9oeFIPuZy5MqkGOliOKVT430Ib8nPuR8Y7w4ISKLnVxVT7ezqvjhBpHD5hxch
//4Hz8AkSzRFPHGMLbd4BUW5N7KRFq25dggcP2XuMp5F4KIFmKAq9BFlqnZuZzjwWw+x+Gnp66j+
29vaJgfhRqr+cjJL0ESORXQtKOisz/U01PU5Iuio7yhlw3qhLch8t1RgXsGPYFIMvY7BvnGM156W
3oP5kUCIBS2b5MqOqz8296rfgMZM9233FNoCy50IX0LAz8jsTUXo7wQTQMKOC9BfeGVhDv/J1heA
reQ9dlhrs3tC2ZYaSJ87E+Es5uKM1EsRxU5RPvwB7ZlP54S8zpYOjev+UkWqaSn2C0Qn/vrMSdR6
Vp33RkggfIN7YGDi9KWCh8ihXmvv9ykR3KQhi3c79WM/nXK9wrCZuHfza6NDB1MuyCH/FU/7RF5m
CR2CV4qTztz7XvkgbCrWU9nkuaBjehupOs/kFx1l5V/EWoSikbp5KCKuIga2DBL/s14T8MWJgfzR
FtHmsY6h++67A0GNdEo1UEWeqvswQRn5MxqM2jO2NxPmWAAQ3BhaBm6phsGKikXdjRcTrJLiwsjN
yW0tM5P3qV25iYEiTJ+ag7BJcLO7nFGF9tWOa5gABfqsPsHSteWefgZqLmY3G343ROTlI91kYngE
hqN1NiTFcBKUliMDt3N9tORHCRm2ZXybiEKzkVB/SbKp4ECyXWHiPy9FnHq3yhYI3dQgblkYznCC
tNkgNui5ollHLJmGDR5ics69sT+UV4dv9OwSrShUSBo7Y4n+paOQ5btsmrU+FGPKlkdODv4V/lBN
hyUnkWKQ3NedndpyuOaaer99kTdIJqkfabyNxpXdycFe4Yuu5vKqghXKrRLQa/1QxFxVn9Y0eKZD
iymSBuwo1EhVTEa+UcV3TJYy3ynI9ycXpRLEk/zWnng/YY+2Z26mk9gbz3RO+09UrLrVnl2DhZgE
y0a/pmAGfDw9KHpNbdlzQ2QCtGGksGEn5PZ31ZyL8I0XGq92nMIdGmzRPV+QVVyiFG1UHtnpoWJ8
7nb49Ioce7VoUvl32yLdXRhO4olOHHFHsJd8V1xTRgN6uLGewJ9g1fmZgliIZcaeMDj2wmWWF24N
Z8BGVJqTOw9TdnTdVFVgVWXWnSrVqkfLcf9ZNal90/HKTBlOY/Ng/U7ea4/VAeRPUYMQ+FvNBeIn
NzMAcusHf6It70Rzpf9bqknQoNg66rVqIEeYiX3+oAXMSNxHK57tgqV6BNhNywvrZ9E8CH+V76qo
gq+wAw+jKXDZpC/OZ5c2x73Zu+UcE/voFB+ItcRiqGGfhofUc3L0JVMT/RgBnI+ph9sDHWQTsssh
0QPGtoBcGavQPV9a+aV7H0iGgJ6UvOaTf8+SQX6s8XNQmcjwLVDpTqiK1NWWpMrq9EiOdzNgmq3u
xdJlOSMyztnnMsURidSeBWKv5wZsmIGXSQnftcdprXW+L4hFXU1Qsg5GaoRbqMiA/QgKhZLjmAcs
0WO0Jq/aDNlLNc/lZ1JpFex0F2+G/xrrX+O6VTT4Q8evlZ2s/7gT3Qj83uRDFjERArcTdxJz5ztd
wyQ4bDpOtzcxfbm7qMVCbQF8XhnORXPUtceXwQk0e07HLIHuanrjvy5N6ugLLTbQaKPYcB4lnPCi
XU1fAPZ7+Zdeh5UiGBydb7dPADr6SupXQ5j9u+Iuk/YiIazRktF++kMR5UAIRiAx7UQ8QlOqCsNe
ez5/J93LTu1FHAEeOxX0GsEt3vJ+GUvSQDoAr1Dp9tDLiO2hWBdWuYpqcjboNoqqs1j67MV0W9U0
tQwsidQvISlD/I6zwDqQjEg5uS0q1UALt9hf2pl+PobI1cFRKNzOw3Y53BfDBWs7HgQ5X8Oy/Gx9
EFAoRn6aVkECVew5Zo+2znPSwv98O8nCKUA7FraMEImG4lvMf6rrakW1VehfaBFGv0uxg7ngIRqK
5rg0Zvmv7RO4P00xJiS6ywXVNP9jVA9J293qTnKsk6UzfNEqywNeRA41cFG2Medw2gTFOLMQgYBD
/OuvgjsTaO5tPsceqYqfE03xgB2Cj9EOnfueFmH+xydObXbW07nH5T9W3CgysetZ8rSReHWa4CuY
CzAjtwo5SRU0x9bnObBgigDCtJZw7diU3Vgz9/FuzIcwO2U9UNux9+qk2GHUTuU9SDvkY7cCbV18
CortTd32NLOrvrJkg1fhLtfQd8nqwMmgbPCXCzuIT4qY+kGEPKx64u/iDoblcUgmdG8SUe2VYk24
QDOI9baFORCnRZc2fW+GhSoquW4Cnhe5HaJkP0X2OlvWB86J/IwM0fIqczz+Q2s4waBXOA2VHGq7
tC7mUpyrm0lGvmFZWQ9aeEuQQclVCHcmHoPlNDVMSgszY34LndEtvJ65NhfD0SCCCQGsKe78WRf1
h+Zb0I8hBlr33IgCxZH6VOnvlWJc46QSNaK9FVESTyMqJBWc1zCk2PWGdabOnngN5o7VndlwT9tR
lzyGeQmWAL/Zuxdu/m10t6esT1Ddk1q+Ta6htVRG4FX/cIWa4OIuom8a2bcZ+R9QWZJl9iIHrx7d
w+hWwzpcQvpDY9aabOsXSdN44ijYcU/Eg+FylAXJMLHFQQZY8uOxAhHq2jsubyrSF7vwsD6OXk+x
sc4S1FvQTjb/65DjhjwoKtzFrUVNdo5UJXG8YRYpuvPo0YhnaCa2tlY3RcgrGCJmADhT4zm2pF5J
GGKZ3zAsQTftfUHAl3xRjonaXZQFGf9VAd0p8iOd618o4Wk7yJPEW81fd3U59vssk8Wv1q+xjo9l
SY8NaLwqO/8hqgZipGKFudpXUTVS4q9ninFOHJ98BxBxbAkBjnxypDoTICpAHZqReFZDKGSGh2ni
66fLKOH4Aagx4a+NzA9ES5RXuXd+72tk/26us5jLBvI5/VPI7Z8HPyhkTSRjJmMKyFM0VfTtOjTJ
cMkDN/4cJqFR73Ux8RzTJuUH920z0eyritHxdn6OaAzaKGigvE3nIpJ3Mag51fJmCMOb0oow9s75
UObRN41byUZZQrGREA4WADUSik197Wq+gI3OMH7Kl0TW6DrpqGnu+2o7mctm5Iy7FG5NnZ8XZ2L6
oEV2qp4spnTxTyGPoIUsc7E+hi29wpel8SGq8dt8eU9innXEranGelYDDXBP1FNVsKtuV4f3PfXl
znWCGaCKuA6r8FWErbc8KT9EJXPptymgpNuh2YWQZ+0lpeUJJZis+HxSUx5kb6ZSov6WbrOE2bFo
PYZUWgZBPQCakjs/M5QOTC6VUjGHgm7Pw7o01zku8RQXJ56yg/W49I8ih7D5O/Ka7kFX7PSLvZMK
pCSTQ0U7w8xJdUdnIUkkTclzeh1rhDSkbxksf2HE3Ww8oNy0Lt1UG6k9rEZU5y73kI0Iw9uXMQDT
3+vALd7R3hkwuFqLVEgqfPBjOhVKtORByAOWjmP+EgSOpjeUjADJBHYJe6hIo4UrfiO+dPfPICox
/u6nwNB1zMWhQ3X2V28dKM/yA/mIC+YxVvpcjvFR5XVTfCKPOITrcy6AcY4CEINAwiiVMDf+HA0r
kWcUFTTskbT3TYNYXJxsTPImozfNHsKc2r1f5SyH9DJRHMkxtJKcZakG69oWlFTROk8aV3EOhwPH
nEP1zZgpFoZEglEMLHVhxlvJqX5JecF7CnaYyhI6cWgaawi87I2FG5gO7TIG/jmdJ9SnRfvKfi4k
cin7U7pV/xHkytUNMVDyU9tlILDNJmMWoRKeHAqNDOoel2djCzksDwdDxUnFTsrNUNOOyFYwX2lq
jJwPv9ag65pzfDDspUpxJLDfMBqy0WWvArnsGEagJSjz9GWXUF4We8tzT+wbo88xbE4+l7GZHzd3
xuiGRa195JYQrr/QWy1HV2wDPGWwJOQqr3ZDjGS3KNQLZQBN/aPrEhRxwYB0nzntAlKGXKaUn2AF
pvBmwXmnnJieWKSLdeIYwaIoz1SDDYXiXLbIiFXb/I+j81qOG4eC6BexCgRJEHydLI1G2bbsF5Zl
axnBBOav30O/bnkdNEPiom/3aXVneH5JRPue+5kZIcRjMg7OLswi038sIBKosSLIkHt8JQGff2Ga
s/E9M9VSP8p6wqFzWjoMI3xxa36ir5C/ZPDEPSU91cAYxwuiAZ/4Hocv2/7BTWr9Yvlp63DnMZT2
bFw9TAn+vCYztMExQyVpI+60O1o9wvDaFNE8HJpSqKU6Ih/3y8EQ9/TuUFzm5jkbzGrsA7UJanjJ
JjNG5Z7lNOiM3dwkbD0ECw8osCtRiPRtQAlq/hobY2mDHyHi7pm+ho3Mh5kSjqmj2ViR6+HYhcyG
TJFkQCXB+mSs46V27UZgXnmXSECZy2XIGyLZQgX9sw+KUFwtl/+OuLbu2ltNpP5z6AG/3CVcVbpP
u3ae/lFL2i8PGvCtvS4j5swXd3B0BTPDX9/Jm3vucdLt4t6bFFrAh3SbeH5KB5gjp440gbD4kiQv
06Ve+u4yQAVy4Wr0hDPieLDFTS/MDlc6QUm2tINtsl+T0zjFD6UXx/lvylamYfaNvAokCKJgp7rc
1z2GTPa2xzXA674VlGwBldwWXwCXoCTkqzjKlsbOt1au4/oIwzozWB4qHXlYgwh8lRcAUfxu4JTs
rxa2N3uaMkdvtSHXTe4fovTtEXGbnpFdimp985OlHU5THwRvTNXw3ITkb7jXPBoSbjRKzF4m+M8P
E6yb7EVVSGofDIrlhsvymvYkEHg88Jsp9yfIKM1yhtyEt40Lto/BfuT+PO+i3MP0VBRdxJ1H2NZB
AJlrstIw+byAhz9f3ozIjfPkO2OtH3wXYYzXP1UF+Y5xrhq+YckqEKc39CvOAxwa5IeW8CXL43C6
kkeQN2JZ0D5Aq0giKOhIvKcS6sWwkCmRDP47DpiwPy+uBoLrLyt5GTFmbfRExw8RIhSVcHrPWXOp
7RHy1A6sf7zp9tHy6UfJyJ23Dnk1F5Bfu+M0SrAjPnujiEsB4u6pI1C8EjDfTgbwzaFzAn4XB+zx
s65c3hT/G6kp3hzrvSMH8gWWVnDnd+LIgk3uxIr3suLBRFMhkz8c4nrJ9E+VsGA7uTBdgtMcsyQ7
aBV12/onarKrhWwSftY+FVAsqlD9lnsifT6euwlauXMkE+wenCbo21NjyTKD3wFBfmfaGPXMB8c0
7CZ8cj/aqK3/hF0XZUeFa7ni7Pay5nc80eGyYBbEWc/XiDTk7CNOZlOJf6YHBXXgimUkcEPQwGdk
mLk5w/jnjUatmeM98H3lJZxUuBFvamxYhsXE1cV9HbJjG2Yn7k/t6OqZGGySOY9SG9xEQ19F/Zlc
Ehxp34atfdEZzqPrMPRuysAQuZ/cCgr3S7tF7f6YCLkWElQqAE+z4Nw5GlMgJAnKoNqHbJrAm8Ue
08xNmRzNjMN9FoRzPKh4kK1dPJf1koeHVnltf499uP5DmRfuMckrcsFbJnnZNGuREgWSIgjgjsEn
383jmvmPARi69Q7nv85uLF6K9qCxKWDYVSvxAtLiIru4cMPKMxcO4pfckGfX+cHaoi9/CZCT6m7S
SO44ytFTvzWOi/c7mW03PwEVCN5sU03qiLA2m/cY9i87A9NwhNhxZG5UfhLhgChrS3yGhAcQsDWV
AbmdMKnqO4SkcrlXDL3THe/ZvH3m3sGFPekx58VEtMI3UbZcwXFTgZmI0UYP1PGxitFFsni/h6A3
1UVXc84lNtzgvItg3tFcpgX7QD1xMbUReasDi+9SXuA0F+mNoHtsXwbikm11RHzjFF3Khl3FsLJd
5LN0WOwbvKfqwpK1BKLvSIN6tWi+5+wAayp2Kjx8sPGzaahOnOxkdwga1BF/Gumf82D4L18KQEt4
WQbNgxqrCEgwm2ducpyuZJ58Q0HPRWoPvELbhqv/px9cHP9J00H2qpeop3OtXfnKhJS03zA3LeKl
B1T+C4uitUfbLUwgMjb4enaLN0zuocT2pHG6rDNW1nrNn2p35Ia2eBN53YHlnOFp0O4nhuDNb1dD
p2SgNspt9tbx4icBBYMFKYzf7qyXyZsfWSIocRmwuQwHmgac8uZXrSjPeNHFE3ujJLimecOom3Gh
/DvNm1eVt7U3fBSrzfUTpFdkdtQc8vACa1TFZG85dMww5NlnFrfDw6RqwiVdbtfwWribgQ6mCiOg
0gaCXuHWW91L3aOHY0LJYlhpW35OexNySRYmXBTrf9drP2XPvZ8c338flOKXwB+13xIqsJy3NpCc
emTDFaIw5rLmYXb7ubnPxq4oEMUgKTmsacvt/MlmNHFILqUH+wvFzlpxFLhUeJvnOtJ7Zt+4x1s5
2d8erpaQi1jOIVt6pfyIOPyJX1M89YPhHl7PEI+wD3XSkF8KxRRBQuoJEQ051Rk73mXUD3t42Ptn
Jh5SUMxTnjrK0Yf17FWKy27HiDTcPEj77kNSY2+C6hNP4y9J0GF7RGbbv1PWU4q3XJHv+FE0fdjT
rsjqmsae2GFVgJAYFU+EDja89JyUtxW4+nlryFPXSEZM76PHHuatalTgMb1TW7fjseWLgyyH8gqZ
EooPVlkZXy0T73pfq1x9EZuBu6m6INdXvKLpV0yGLz1RZOgKKnkqviVt3gn/juCrG7wsBpzYj4K/
9vhYjrOs7+dYru0PQVBNU14EI3afAcgNDlmu2BPaniY2FuAeNcfnLWmRHawgUAmsCnENYQvn1RvL
Gc1DF9Dj9ygZ9IOzHSR+IIkzHH8Xwh1mfAViwZgy0t9FuzrteKxtrKonurE69+/oTdV6G/s08MAo
NQOlTFz6+i93nUHbDTh5vUfU0opbdTH5Bvd1F87QG4Z2YOivg3Zenmy2bGkKSP508cyiNY+A81GQ
lrCGSc97M1h++bOPbK8hi5anNiJlvVPVGIoLN1xvA/sHGb6q3ocMHmaJ/x+bPuW/xgIiJGhT0GRc
gFzosx9YWQSJCjEH8yUJ1fRuKtKDoB2ltAyGJjt5zCLFmVjrJjkhr/5m7RX0TwU3V2pTe0aPA/RR
Kc/tslmkeeGibWv6Nv4Bs4kyaF92H4mDAYHSU/LQ4prZahzvKqyDw7MZnaC8UmWFlCPcpEVjypQM
ots2rSY3XibEaJMOctQly0H7X2ozFqBkmxiSJqTEfjhMDTbVA+ijuX7E6LiWmIfXyH/L5DiVd+RF
MZmi93uWZighXEU0c0zz8E9Bk71/z1HI4gbfgfoSupm+Mhj65WNDM4B/pBIif1NYLtN3VPC6OCWl
H6dPmh6NmjmYmcn/bhUdKm8F+5vPwXU9W7BmNK5zjLmxQzqoRJI9uarjfZFZscH/c6Gim2DTz6fF
H9a/TPii5k9lEbJ4OuIy7V/rmIltrymdcU+agpDmlYsQQVtcPVmvcSF7LqQHD2Hiv9FjY4Wy7K7r
ewMNamZDF+X6dUHSB0ju8b4tLO6ipKN4OdthAWQBxGIcYpOM3BQsR8jt6ZXoYFpfSMGQb+3nYGx+
LqidGmMUka/1YKe8F1ehLKR17CmIDLA8t1e5uw3EWZiOw4FPYWGLgP01fDWOu52qg+eN9yRFeVVM
XuGnFy+HVfsmlkYBZq0hM8JoBqf2V0yMEmwMVtB5PvHz8jglZnLfokUhAPpYooInz/i8uyY8wuEp
L2c0WOG1CEtlPGhBHLJY0DOtjIN7tiXEHnz8CD4RhW5InjqleCVD5VrCM5q7cTkkA2vS46QS5vfW
DxFleo9s8wEIkRAHo+x2nGtIme3BXWhr2bEHh7C3S5uRuAuHdL4+Qcj1Z2c/uNQTPBqFdaY583sv
wQMG5GV93eRIvlcmhPw/jA38bwQnTbEhqQLOHlUk83RZWH7ah84JjPsig0XlcAOSkNWSqgUwe7r1
+ucByEv5IEddsHMjha/O1aYmkSuzeTjf82eF0b2Oiri970mjvHrw9Z2zlxXxCWUWcqDPTy/6Eovb
VAeBujbhaRnVAwUkxE6s2Cay2TgolFT3ztdy9sb2fkhrXibsz/MbOsKGRpPtgKYPRLpQR4UFZfPL
t7jMcVCiU9TNBumlJRQHHj2ILDzqLINXPvWuzZ8ZIkm6Zmacck5a8l3+KWv8wRzgHKQYh1TT9L8G
HfmNe2yzoTouY8xsi/USXjik+KQuDkVq5uRH3cneeclB4XkXom0ouWIiyX/IMOuSuSzAx7Ks8zi+
5ZCX4900NwN2wgxkwa+BIHzLn8/SHtFzXb3IOxWAtTAQ8+ojzrhE1C4dp3WYyYo5USHehimMhl+U
36rnQZP2f2OO9NPHEFfw7F4qwz74iblmsB9di256KTSWQkxwjEb7mfCUbA9ll2+0BDEt+W3lorHA
uOAucElHzW1z8kb40paOKsoi85LMr0/oEglEgTxPDKz6T+iktj4Pgm/8meZkzgFOFfw4eNK64JaV
hhgXlczBtV3qaaHuJSlZr2YDQTCsmdGqr7FPGuw88c/O7tg8kped9IQ6wEI89X7y1AbxC4son2Q7
4Tn71tYRyOHM9dmfO8XsBdxTG708ijX2srdke3kfASzo4hb7sCTvN/YzrgkdgviG25wHZ9mDTaMA
YNX+Mw2V8leUxXXzXvfQNU7DIMPoOZ6JqO645ac9nzkLxVNiwAm8dANBaYplC4RaXYzub5bIuEYJ
LOGCm4BNlHd6tl52w8RKlLnw/Um9j3M8+U+lxO3qdqOznqN25ggXrR2ulTtn5QHVFtl59nNGdAKZ
pge97Y0UWIQS9LFH5y2Gc8oZNdYLWcNOocDqX1PL3KEgjWNOiR3sC/aqRWvRUhpGIYX1fybC6Un8
2gfGX/q3dvjSuMu1/OS7fcInBWynJ2wC0BcTkgS5FICSI5Ifyz+j69T+M68LWLICIGl2bEMbtEcc
E1Ye4es13VXniiAocxkHL9159EntLOAVyoDTllYAO2/k5qIOSpo3ppyPgeXkoKlZMm15km0QZ39M
h8o2hYBP7hUv6icIOnx9hq2B6D0IaCoFo83mcLoTNCYwTbiIOR8KOW/6ojWGTVHX4aI6dmLgm8DQ
4CQDLZWWFZgfpFn2ijlDZd/R9mq+WNMAfCrHU5V+iAbSBnhFBrrQ4gbe0iML+8QBgtBbxakboOlI
qMOkLoPmhVZhXlQcBDVHaEdkle5vFBZo4keFw7TOzhPCGOaHdQ67+uYO7hA9tjRixDeQf8DOMtKx
mGLCsRPHEB6+gRFe5OoZVMwSnNlkQ8o34DPY/Qe1gNqUtyFgMiT1f/ceR5K/1rVkoIOi6wkEbmca
jPnuUw8deD/awgFS3XhsJaVrUNGOcYGxHeRTqDkIF6xyks4Ntx3eDJ757B2MJAZxXnDe+gQ9gfXK
bkvD49tlqSwPo69miGfYUH54Aw8ww08RPtHAkLtnlhiQCCa34Q4TENghzucwWL3D18HVKrvR+Dcx
BRP1SUFTNu4O1YEnqyEkbY8D3bBAD1qmsgtyb/QgmD2nHzh1eHWj7xDOh4TiPWmSQWuLOTAYEdyx
FEPD4pUF5Ko33rh88j4JxVslEcsS0cdkJetSwLxYhcP8PhIXD3/YdFuFp9SbfFc+OfHDOqUOa63Q
MDmgkeMTCKTf9fdN7c00UEtn5XuZtBhIDjhwPPkUuoEMxh3UZhonudJ13aXw4RM8rFFpwZqBlTzO
focQhrcupLsPrgBu9nURVXAEFoAoO7NWTjAabM//JRmtcO4G4WYPSDSITVm3uu2Dzk3/h9OrdJ89
FjPU7ZaZV/6LXAfQrGVBJxz3PJcEM2vEaCCeD2KPtWMOtiM4SkSf5RN+j8qvlqmdIUtvUqgNpRv/
ZTOAuAZPHNmjo7wyS9OeIPTcqhcgqzA9L0L5fNg8OyVfm3j0y/sQ64C754ZEpI6La9JdwjBXaNlk
PJKkvfip9br+eaOfBbdYb3E76K119aWwjIir40ztpQb8lv6XLEYOQLbJXjRb2sMdf/UUqNO+jTN5
uENO6qHb6zlIIIaMbqlekxzAd7bT2umZTdN5U5XVgrRPk4+y8c5Cwd5sxsbnx266mb/YTa1dnTQn
AqcoC20T8M7KUq2/kUbxdXWMZoUqWEnGxE88LlJ+8/yQ28M6DoWDqup3ONPA6IaGaoA4pbuHQqpE
fS9jdtnjnsIoBO42Nv70NGI3NXczLbzOd3cosdvUw0pOyIacOS9kgFiICDWaL9VsJ121oPYe1Yjo
dO5rGGVs3iqveMF2zDedFT5Z9pGygfWThk/KWJY5nz6ol4yLh7KeeJz8KY3D9ygKMu/dlhXYDkAU
7jsuDSf6aOumfy8Iq7LUdQyrvMh4bMr6Na8viWiQTPXsF9U9TbD4qrgvYYpGlWK/hro0u4eMXu6e
N04ZcDuu25V0AnMG3YzvmNW6qt6hYLKGY4tKWONcj2M3PENJCvkzitaXP4OcJrJdT98nqgWW/fqR
LqGSNLrUpE5AoYH7pO9ZkFvFGRJr1Vx7wzWA3bPc6nfZZbF/HZhOoMM6WFNi1urNvo7WBK8Ue+X6
vujr0cOFs4C2OxrVRNEz3x7mfBuOrTyHaDbTSXFCgPyM2gEPAK23ghL7SdafFlsAlipF8P29zg3t
yPSF45mhExeJd3EG8YSXdx1ddDa2PUcVcLzvKik4b1vXwa+quFSy940K3DqGBeqangSc6IjVR66q
b3We5h+pRWEjR+mAsmQa70F0f5KPd4tfS8PW7kekJ8iyh6qkMFgCoaT8h7A7zXLTCbnbm686s1Fz
x9sRf/z9PLn2G2C8xdD75TsrDQhtHXhlvU8QhzCE4PZeBbXeyQQLKB0KF+IdnPoGjHjk1wnJzTnl
bgcEiUMwZuWzvCREi9afJigIuAnW3StTAcoO2ac0+Md5HGCQ/uQdWTJ5QKpYxWOFwISbnumk5CYG
Fw37EJVLPDoIO7n3wdd4TL4S1p7NvphI8fxAqHSXO9iuKy2XcWVTXNVbdIEXZTf9Zm4BfkK3jcxn
agErZrmviH9CfGyQYAFseSigeUv1axWNXzEJimpHTVA2/efCs6mOfTDRpLzDmbMxcJmCN2ZJx14B
YO+a7HPlm68hqTCi5Wii4aXCKf0Xtyd5e9pt7HPAzC6fHUkO9WlbT4472kGxCwoM4Y9eVgcGn4PM
su88niYHmhZI7KwYi5cpuVB5UGNLGitLLRYCNJprTF6djrPZuYYYrnnQZ1++ZJy4PIodk+hx7GB6
XvnxzsPfhPRcfe/7PAbg/CS3B1oNUV+WeJOSOAVTD5gLe1zhWz7VFBls2o/xIPsbK9a2uaQg7Ogk
li3SLxmIWN3HvBxYe1s420RzKeUm2bvo9UyPC+v9bMjouOsIptqHYaufZ4ce+PqBzQ0hqayiD2M3
BmPeveKbxAwXZYn8JTyMRfznalC0tG0i5mpXFzQzIeir0ydY55I0509yo3Fgw1T6LC0CXQHV4ozb
5AvytiGoySKYnljzMEKZzpTlnit0oQ9JQqYGwHHfN3+lQ1riLnOyCDSy0VBisPqx7LoriICBBhzq
Wn4qr0NJOUuqWpKb03bYl6yRPJpo6rw8cadk8r7uZx18tkb1ogAbXkQEYLhvsTPe2bmO8wt9W0Sd
aNTjHYBUgpbMccx1bOpH3IJJQ/LwUjdUlq4nrjFYL2ILk/nZGUNlKQLDLjVG937hTIIYuS3DjDs0
keDF33nGhBEBGKYCtQu3bB8aB60MKVYjsJr6ftLB1liB7Uj2FcCaFaMX5jZoWG+q6ZBzD1HMzfWe
1jVvwenF/X8GJ8ZWP/2vKAKTpU9cYzFC7K1PfTLPyFTH2bcZ2pTmjs4PUrKJb5I1fkx0TQz8bXD8
cl44sltIBk98Ibb3mcunyLiao/5t182o0REX8yoGxsslbfhIRzK5t7JfmjI6ZmO8vSTCrKP/tp2B
ndEg1gzzRVQ2GGkY8r25vzT0EynnkJA6MiCY87Zdn5m4POe3Crqq5PQBvFSidGCBx4DThO4MfpLG
nuq8FrXHd3niVpD+ZocCqHS3pHISP+Ievg60z3rAl1SM3fKWQxOuH7KgJb6mdLhdVY1lXx9whYm3
SbQqhPMZ8JxQvENMFtcVaO031VE7zy5p8Poj10575gPQP8PeNe1vpWd+R9abX7rbyocEeSUwTpWU
pynBrY7xVKBlLKUbPPKlqLmH9j0eXaoUw+bG4RnCuIBp/RqUm1GXkDzLq2wr2RNBq8/oRN6Dzdv8
AywW1rk2HvGloeKv9olSqbDepzhI7kHZruWeapqYUjxMFJrNTYl8zfV82NSfsAK9u9+4ju0Bayjd
l33GQundLRSItsNAi3gz7PGHTQK65hxKdsiR10WE9cO1Z4XkbtktH4IJcIPWJdjA9WRyuWcwjL2F
pKDXA2sm6OV5GLrx3cReJT1K1EAq7TrBEqJOU5rK2GQn7nvMGpAF41qv4WPS4Q0HxD2FI5Y+J5d/
NHjt+RKLIqovgjZodaKt0Fa3BjdCgD11LV4MTreYLsuN+pwuHVGeehHutvub3XyA6jW27I8i/Z7Y
zGbXAQOIfjHWW6qHtlyC7qEd81TtC0yt5cH4aZTdK70GGWu0NfzDueygrTmxX92JstsIUOWGKYi9
tnxPVscy1fDLZzJQG3EjO8AdjRruAexRY7gDAUo6fQVouCtXvb9An1CI/BzvbNIHOL1hA6FkiqKF
uDokaKMPBB+I+cdRpX4nYdueYYNMzWc3u8GV77rTIYv1nj3YlezBiZN2BO5A8mw1NwIPfJmaZgaT
2BGjgPyZ5zR5xWJ2bn7XzOkdvqhGP2B/5rPAKtz/Ib5pP2ud8+oyq8OSTa5RmN3pFCj8o18hBu3h
cegze13+1Zpv1VNdKenv615j5EHTl/YCsnKwX4rhBSydDLEDf4x4Xb9DfWUcNGPPoUSdOUgMJtbw
KWiyjL4y0B/8FZdpZJ8kmRlhJTuzar5qz+3N98KX8idct/pCgKBoXpbB7bzPBCNTT87BiBjxCvN1
gahJV33eHdtSLtlBTVn/Kyk4fc7Ca8LXiaPyZYgVGZENMTwxuq7lzzoObI5GawLvpQBczvu8mUP9
U2ZgMX5C0GxZSDio0ZKuqMbDe53kXAONG5Pba8MB0/ZkI2jYiQ9qjAs55t5/N1CEIny2LV9R87eJ
A8QUMLLTq+uL9BVXLwNDq8GJHzfbYHtfBpgpsY5uC/q62Mj/RLGxUZRtmBJW/wfeXLsOyfHAHIOZ
oouIv30KqkhxO9Ss4MXnxhGbqBmIqDUSPq+RqNuISXmRMDzh6GifYCYk43OOlEmxJQ2tg72DWdCm
V1w8M4nJ1fiMkxBiaMgoMMP0/T5Nctd7zvjhjZinJSaNw9JBsPhDVn2c3xK7NpnLu6HU+W+7xDOK
A0tK4xOOCoo5/LXZGTh2gQdoc1c5c0JnYqRC5wo/g4eTND55iE8p4WB9sIqvnTuJtOyx0hZWD/T0
JanzEiOAX1ws0LeKBWbwHBCA7869ySFxJhr1NNBeIu5A4tPRRhwLO6CGI0xaoNAK2SdiA911SFMX
2+fcX8BlgkiXtGQclpIqADTlpJhOoWtke8KoNvzkWN5Ah0vKUzfY4aeWHd/0eYOrPiCuJOR5V9aO
5ryGqR/duTFP4kPOy6z+2TQBkUmNNyt4TDBq3IdpJl5p5/LlUXml+7XQhKFf+lzxyQpostuokLGE
W2IPsTEkILfJLpQFcvTz6EgSQtkpBZ33Q3dhVt0YP+RtDmEEbica+31M/M7XykCLwTZJeAv7vmGj
g314aLPuHDZV9HcOyb4daleRk17Xtef+MSr7O2xQunGDs2M+5PhIblkTg56doi09EGLnOAFBYvzF
08b6Qi1uS2tx2XBeMeMwo8kA1CwMkm3tNKVFG3IU1Ux6db29ExIPizemrOmJX2u/6ThPLzAIbfMW
psTTwPJTX8NPpS6mFof4RBHv2nIv39UjCP0gntkkCLf1yZc4TviMWxNLazDyyD4kfsD9IlJpws2v
C/uWEQnS9fuAT7G7Z68wRrjvnQCln71ajEoY491s6WJLKV07Yp7GgKpBjPhcj4eV2xo2sJzO+rGn
sHefsp+q7k2fyM8OGEJ3ws02+EeOLK6SjEpQTHnfhRUzShrJXu+jYtT+a24iaJA2JlpyowY+Co9+
6pIQGQYsWgIGBugAyFnFXUCktseWkzn9KWj05jVm21ZfAK71UfDcW+n7LtWuAYzFA1viASqyTy5w
z8sh6e6YsChWtK2MP9nWMLjusBQbe/VwmJiNwdwN8aNbbYrRks70WmHTnaDRA3YJItJaPhiqq11T
rjSQDMBHYkMbN5hftDJiSay67YlLUfHNxe0U3gsrsunit2Z5K/iZRizc5k6qfNdZ27t37B7xl13I
STZ0vZiJ/zlgjiK+yGS3HGnki7sbsJiy/OZUCSdso8PUPcxrNtEFzaamfCBYi22LU2Wa3VcxjGSC
KBWrbcIn1qAIPRFT9KKviDk6jfYqWMroMfODCsYmzdGW6ROfm5dcYp9FzTG2THE3NEC/e13FAP6U
bXzDO4doIG+rFpKBvqrIyelN9vptWDeM91xWRFKgKBwG8nIxmDs67dsvwzhc9mcN/56iccJt66Ht
Pc2Fg85s4p8QdGZz42vPuKkyFy+VNpazHjqHsdUDcsw4vlBR7GqXM46/ND0V3FfSHZ4IWuZBFbfu
f0mZ5fYPsyR7XXa1hccKUWfiMzR1TN3ziOH0mvQhCffMjtyzklCCv0QbZhL/ZcBC+MdFYw0ID4kn
kvFVZqTuby2uz+UXh27zqO3YssvVlXqbnEHfLPrcBYkGn0BBZZN4wOsSZNc5gCDzDN1H5Ze0mbbE
sRf02dGE/Aeh8mREn2H1dm9wfMLky+Hu4U4wc/jZ9myUa7qgNjOG8vBoIOKTmtgVHfwI6g8p+qBo
vWZYYtVF3WwFuXIPFUV9zYGA0UwRRvaz8sfA7nGDyv66hiFp5SBka8mB2zBq1i6hJ0471qemINIC
Z5HIXz30mQeXgSrPzJfYDttxQjsahIe5igbmgqgjSXdqE/Tabq5KurU3rx9DF8U4G0lpXWiCUB45
kL2vvS312yK7mKxHIjejv/yM9GZmy8tiq2psEwohR6obxGXhLLNEqSWBTx0GLEU8sd33kVWmj6rO
ad2penxQ0Nw8XohCj+78KvBVVs8ZGLDpLzEtXDAFwNruJ2HErfWEvQyu1GXzXOCtlrcsbwpLv88K
dZjQBcBJaw14umFgSbrYeLqiWLNrYPakp8Kka+ey4Kvp5U1oTHgMiFmYc/NPmxRBlDjDiet5QhH5
UiEuC+LhwwH8etT/9mnorMmwZ1xtIdROw5Y2qFzloO2Dgu286ZlqUnEJWfjGpzQoVHgeY2dR52zV
pF0WntTfWy4wuYp2G8si1/S/CEWy+ABt5f/1jBNWxY6ioU4+cPyK6kaukvvRNK+p+4Vzd/qWYVUp
9vyguMZrpTiHhDNE+QPrFPvFuMfPWytCqbXhhb5PvNJY2umd+nWRLgvDrnC7D5XlLPL9RUDUDUzz
TqJpsliSUjZYioULwDyXmwqMqSh4y4OJLRxamP7AGFXqJ5M58pkkdTvguREAEjN4h/14WtIw5KwO
ouoDNk79MiFOM7GDeHlPpglTLWrLdPJNjSvS2MjzTyR0qktrunx4awWdX6J3wQCsOp1YXfwrBS1c
rCdUlMn2OyoLzY5EnmOTPYzBal81X1JSbBwD+lQJtCAYLN46HmjR5qpQZzQNLpguhnjPbZ97z1Vh
/KAtA9Vds7EKevlEU2mVPxTuFmIPMWyxp+7x1PK5g8VdSEchtZ+rmeQbUL4Ja7lvHJ9xkf7KcecG
Wcj13mBhAnqbv1GogyQ6uSmks6nDI3fOKtg5f6CJ4qgn70g4N8OAzy4coi6OShHZ7xk6AqQdqulj
AqdAgH1O4ppVaVx5d7WaCd56WKj2SdmHzuMW5c3P/DsSCGAgFbD/Q4vmSUc/Df9j/9Q5F2GVcI4i
FJzke9myJPhG41Da/RQdQv835Qhogjuel7oE717qOolfEK/wrULvqQLOzXJ2BxhYhU3+W/g6hPqQ
0jXhJQ9oI/70SJQOYQdnfwX3kuCduoo8g7qD9Qz4/yvb2Tyt7lgOl81jjH9hfENY6Tvqh5ttqAMN
O3tXX7OAxTfXsnC9I2vPPIGR2HUeqZ5whi3d7pY+vyXUtOWg01GMz1ML3vArkANYbj52F7+jdRdO
S3LrylmGV96womt3qu9khv9R8/Z7DiiIsAxlWMX+uG0Tt8u71Qvh/N3YyFYxKTH0f3OSNM1eE9Lb
zNYI1pg7wIIE6QP5TzPf9xDloOTiPsgm/PJ+GS/7ag7kioQ4VuKByZgtKhiysLus7JWXV/bs9K62
HiSw/UTtBxhlKIvFhPdRLgKYSYaZRMQBcUs8ZrM6bb8pLDsVTcGrKzL8qgMAj+BhoVJK/vJks/zI
yt4tLgx/OTUCXASD+rqqrkuvfQMygkIF01RXcksQ3Fw5zNN/BbXm1QEeDbqIvyLMGLyKm9tti2MM
a4muAWWICVtEGjtf4k14roa2U/dtFHE3CgOztDdiLHnHAcKAgnWwA1rHZrnZOgDjqHtJ8XITPipM
cqrJ5mKHo5F6yz/1Xhl9SBp0vIpX1Mpc0LlpfNFLJT4y7ZcV3ckQEb/7azk9zCCj5CYQBN1XAIuI
fx/xbdY6gSBSDnpTJidSd3ArduHMc01aP//DIR2W4ZaLCEciNIjwbFN8SSk7LktP5yHuV95d8UuV
LmF/dJ3CLwrqaLqtW64VbviD9617quamGR6rqOam4nkOblc4RwS/6XtnBYnstBGpRElyA6I1UwxZ
SySbqSGsRyEzPTXAih33l0m3ZG1ZkZ4GPjqn1LBVNKcDGIpM8DB1G5wn4Y7KOjlGWTrDhHCjN36c
QEyaRVPka42vu4OXseU7DqvGNm5AXjs7Q8zDwhpCKjk5hksHqGHxBuEV03/RzWI5JWRjo/NC2CM5
tYrJ6YT4I34n7IoIs+Kou7pJXhOQ0i45YD0K/weHnysZTmhXdhmMCQDxB7UibllIzXPbPSsCl19r
aScP2jnrrlsSoCY+ZiOIxkMcsDTb5Rh8I2hUvtteymbMN/oQtY07KT37xdc0yP5n7EyW40ayLPor
aVo3qjHD0dZZiwjEHJwZpMgNjBIpzIPDATiAr+8TquyhatVmmQuJVDCIANyfv3fvuY9QYhf5vRg5
te4hKCBrwlLFE03zmGY/Thjp7rSXt1QWjeO1IGNRsQNugRqROfj9RR3eK9VZ5Q5pg13daYI1vReT
WA7J7l4wbwb0YQhGyQwJEvkiVdahYuzdgD4YcxPM1YWN1G7IArs8Lj3K6G1pUbo82qFGZJSCBpVn
NfpwBG0DesfRQewrT0tqWvYmddkNvmgz96YHAbNdvM+ZAUL6QLPPZT2jOwwwpWizcQuQJOgwM3LF
4SY1MyG4+D7SI6kqVC2zp6Ds0/FjsRjMsGafTbuc5q7Pb7UtlorGAQuejG/R3bD/MmOa1Rn1EtZK
eF1ThgGgoyBDpUOYfQw8yyReAcozjYISfSOgpAFibKgGNpclTVADSccMPgZK8PaKfgNIEjBRXyFw
lsXJhkLE2ae7agEaOHPymGUEr51NL4c/MuDdJt2+03yVJYRJgAw5PkdFVwbOOumc3t6ayiHkEs72
gvK0sul04Oy8ShBgvZi0Zn4QocyTBNbde7EN27udl5JrRcoFHSgoL2b/QsnLaVsmApgPRrOx311J
Cm+xa6Vf3FmUkgIJ/Yft5PpRdA03hxwCFEt0hgle1/Q72IjRYxqrAfZssS7kxAkWsRmSEtDnv4+U
V0xOlZmIiRrk+/yytsctYZL7w0J1JYCvUtB6P6EyMmIp4K59L2kHGEg584LGg0c/a+22TfculMyP
zNlSI4K95hPwCko7obkQz5LZINQf+rEzfpoIIhstM99ckDjSuE/EayJ8dRxwsM6nBJrvTwTyOKez
2CnY3yRBY1dFHx4KZZN+FiGlp7+qwUk+xBbYiw2atLaNksLmgFVNoGpWhOwGzxkSWxGhrsKhF9vK
eOcXFBc7hFCA3JdtC/VSJusTFj7keyhQoVsgduIdFr1Bg9Xy1EulPdR4aGJAFkOW9X+YZqVcrFO0
xN1DWDp8NMi4qurYEQYLtMFqofhgFCUag8SS67kYSvRKaYCmdILQvR85I1PJNzEpplsw1Eh/zXhO
gtvCARqxhihK5haI3fJkwxpQB7j8nPoJqxlHWLnIITF3hkcKT/bW2DAwCZrCpZCVGhHjiqmAIpqt
K0xmELw6wfO5pCXHEvfQmhNlkrLb8Az60H41hhZDYEDF5N6bNmP1yLTb1HvwR6Ak4Nuu2JI5w4SA
nfOacQT/eTrDriixo/QoeHxnxvJHXVbcxzoDLYK4wUV4jXt0AziGX0PN2DgjjibzdE56IAPXierM
OOsq5JN2yUGJZo+7IatPQ1An3ao/CITOxMYPI4QnjDoU2dI0eH7cvKBCjidJalyMJOxHUtvGiecE
Az5KZf/BtybOg43MUG1nxMrSrKt17d6z7VA0+gh8A0CULW4OVVtev+L+V+mhSz0jOc2hIjmn0Awu
zinCIpgXqMuSNS18633GKREpuoV0hrscg5yYrrYeVniMdzPTBvcyZEarL0UWwlDLQ0S+FWGGB8ye
16qDeArKSHROrKDElDbQDyEh/SwQCFbrZWzci0ry0H4LaiwSJ8E47onuQLGtw5xtVwgAgavCySv3
IEMTIoGNdpdPNwkRK8dLox9z16ajb6rU2szz1E1c/RhuGagOvDGoIqfptZdXMmHcMqNCprQof+cS
bkNxh5EeX8eklbemp1zyKavy6hcCafVQJ8jntlJ34GlcAiIcHqwyJjUDmg2O4G1OF0G80hMiiABY
AoRjZWBHiRggenvUEi3i5dSVT9ig2MhtLlTxNMwob/8iEsdaLr9iLAdkqA1DQbI0o5jd0CwI4fMQ
pfaRLEi1L8rfDjuX5AC02C0yOjxBfs8KQlLlgbw9fIcGQw0iiX3iZW8TwHKSA2TeHzUiA04AhSXu
S2YPPfgM33mTlpPcxsGQPlsqUMjdHJgUV0fjMDGhb/If0pXE5HqTUYkVRo6OJXyywqZmpFz4d6Jf
rHbVSWYBh1gZ4T2CDpJjSiqYJ50AtFkPY2AIolfYPSiY4nCH/xT/OJE5NScjHGSIOuoZmW3gh5Z+
XOg2QkDpB8D0QddbE9gfVyBK3ftxiZgqKGR3DtGVDXf2PHFx4EBkm8BGh7QdaOm6t7gGR2NrKyub
iH/PR6RGLsBsYrJ6+x3rjI5pS5dBvm6b6fr8gDEg65fwL42Cmz781nOoK9t8ZmILgoZbRfrt9OER
+UEkTpmhkghL3O+kU4+lgXHQZdDxj4hysFi4bmJC7PIVICjrRXVE2o9VhRQF46FjQvR1agXIaGyJ
vCOH4jMRgzEcmtG/+ti6iXHI1HhU0w2YGyrGZqQEzPHbsChnYcWSY0BpmNn1Tk5dc5ZE2mP0UUgv
fjkIxvVf3TQg7217puHbKc8sf+3gYnoN5hE2CjB6q/kM27ymy0qqbPAa4CDhFfmQaOBB74tTqH8A
Rw9V7prk9w1GE27t2ZMDWq4MjeE6xrmujkbat2xLYJ561KEYe/FiVLHnIs10VEDWi511cHwLTpz0
IhnKWe1ljgHtIVZB13dvFLgofkzWHJYfGVF89Ftp0F4DF1KVykOFqN0+lsIYmZYq0jCKO9U6Vwv6
lAKyOE5J0NtFhLbbp+PiLE65y2A/EyeqsN8rNIDcOHT0GekVnGaLI45KMABVqzMuJRHiBBslpKgu
e9XlXQvdiCQhfQ+HAXGGZ159cTMLpN7BcyyfYdchAxHKQLjkzqPLs4x4Ij1m9P0n0oc6+ggmhep0
bgbq0k2DAsx+dIse8RbtS6bvLovTS4VbFaNT7vlM231vKJ9qmu7Vs0GcwPTuYzJ9bSQaNG44KvHZ
IN8CUWU+yJ+yNieHPTPrEouuFFnFLGYLrIJfldS9hio8lwjDDn7rjmSA8tF03esQL6YvVtdg49Zc
B9jkzTWcN0Gd3Q0jI2S0DuBngQ0kl7gflUXfxpFLceRecO6qpNZ9d4PFlPvL91heqG2kFkjPGV0n
BNxRk0A6rxtUqVEFy3RrInN8QVlHmFKnbHnIXXpLJQbSpHSeC9dw6/cmDMncBYqZn5vUNxi4SjxF
tiP94yDsyar2rqNg9pPdQ7Nok9TBkhycdjIAWja5U31I15TBliNvmP1AO0XvmVB3p32svd5NLiWr
lX4ru4C+CNPy3gc32iO+8y5pCcMH7t+1WBWDyc+PJcfZXzTFQldRU/QtDQ65MBT9NYwcIkAoKESJ
ADMcd4GzmI2F9J+GDqsbO/UIA5n2cZjOELiF3ZO/EPTV9yGHeXLiLppUFtl+Q6TWWpSUrkcG4ddu
Y+JZJGvIMrQImwkTGv6ZRQ7y3TANAuzOMEh9QSFRGjNCf+4fY40OJb+abSA2iWFf0GaZmW94jU+0
1tIJlqfRnLF0aTyU6oXhQmNcgkoE1eMALMDBrGP3ScF0B2EHrdQESouNISpGDJ3jhr4ffNcPSTHi
TNBMB+ZpOjORuqmsfQMfR68f7VFTmI9GW1mdt2pE1RlvS9JZvr1e/DnBiEEsDsJ/Hpimdrakinl1
F9nKFvWDQRJFA3/AIpsLo01pxDysJTx3ZnNxQGd0s+DIkPOWWJtEGOfFFvyrWcCDd6Myrr0K3RXa
58lb9TglzCxKUy9/yytzgejDmf0pydNsRgHVN2+SoYXtnElPFdaxai0yfGru1XORoqpdmZzKLNSp
AYZRoCjQZldKhoXccbIbm3CTZgsTy7UlbSwAm9ZBJ/fQd0j4b+mw90Qd4UjS408glM78s/bJQz1T
uSzhL1tAe133ZCZ0p5YDp4nPhnX3mOElAvoaUFZw2+BuPFeoVttbRYZKt9XS04z5VCsfQ3ckNFvB
EQuw69TwB9eAHWeMQxli9YsVd90vfN6p+zDZ+YJsU5lzeRej4WjXbuIbOeYcoh33Kd1b0swXXZ2N
2qg+SU9S5Y7IWxMeLn5fYmc1jan7ESF9sp8ku0i9zm2IrLeeotsn6RxXqd1GvesbH2RCW+TcdFzC
J/LMKdbWKBpRzQsMweB6kVyLbcbDmP9gruaVN7SFTOx69MSpCKokJ1ScnjagT1K2GKJ0Kp6+iLwr
8deXlEyLvcodEkwQR442gcxuQqNwzUypu5jZpLkHR7YIOlRMIm8L0UFYCXBVOAdsnjMfuSaxiUJK
hd2vscqnh8JhKhwwZrbEsGGgG4bkTZCZFN/hFuqCdwxzEqBdLMoPYoBiRQs7MUL9RJg9Y6Q1UupZ
r/qpG31Q1Hxcq3BE9352gyWWt3pmaHceh8qBJAljPvjKGLs5z+1EnYL6NIbEEeZYXsJ1aAQSjWLi
+XdhNzYBwLLJIOMi7FvAaZZn7noVNiRpTSndmy4jHPo6TWxtivI1vhimOUVSGIhAbBJ5VgEMTiRG
eeoeW12LHzFe0nxtdeaISk1ZSJTzzHAjVDzh93qxsW0gcoq9laDjqXfI94hiNT3DfQZVJJ6wDvR0
1tmsW9PVHy2w3zRayIWA9zH4hXscUYlJOnCs1ez3DfJPzLH2M6vCfOMIDXEwB6dLOnEF9QZLTz7c
MO+p3mhGGwngBollAUxn9Qu1wHxqpBi3Geee1yHJmntCur3tSC1wYyHPvTX8MnyJPT29DRyWHIj9
EBNoKxXZeaIn/CFY3uDqx2Yi9obtNji0yUakR2YkZkD1Cy9jveiu/xHUrbgSNAU9JY487ZZnjuy2
ksHwF3yx7t0upeOvgywtHq+ihScyd+0ndF8TZrAsMY8gm9jQUA9wqGr65LasFTHBjkLAznkSxE+m
ESloQhB+2W3gnOCslLjeugRQuJq7X1hFpxPlPSEsiyJJgeqnnr4Ma0j8jVvR4IQcgbPnmZjucMY0
hE6EV+YZwcVT5xW3vZPSWblqezmJ1yQJcC35tS8jehYgMY4n363Uk5cqgdtBXeMlN32MHXw/1ZNT
bygSCwLZhgTKqhEygR4LW9/hjmb8KKTfrCuj9MzbpcuAY6xqJCvLZaYws7P1KJcOmrcCELWWqR9+
ei0WhChlhTuVpaTd2HQoytZlC8C0Eh4iysb3OJgyotP5mx5b9y3Voj1VDikY6y4M2nY/YcshNAL4
y8FqW7NeFwjLYN1cx5xoKFt/H+am9rek6xTBa2oP1R4BJzs9nLPgV0KgGQfTAtZ6xDwmGRlEjYu+
922jxGSfjO4BXlAygcD0anNV02hnYwU+F+BhsyZcgJWtg2v3SPkkadhptoFMUeH5ikVzbitzdtY0
Eio3CsvakwfmAXhUsILRNq5nCSsQH2dpMRCNxRKF9OjK9ZgX1g3J81MUgJ9k+fNLoQ4LEr33EbSL
F5HYzoLTdEGscGbp9FnjhyqjgRlscwn8EXHToPiZP5drFBey1CIQ98gj3TEiUz5w936ZC2NjFKpn
dJ7jaL4qjMj9IMLGhaJNErWDpbBKVBM7OymCsTpRRVguGiWjFJxAgrngtX4PMFyrKr8znQfWoOsK
prWpcAY4hqsu2iv9cCV63/x0QAx9GLllgBBJHO8DTuwAl2ZBgsiEtKzeAmEhRsY1iMtxRIQarJAi
VHhBge4QgD208sHzetpXTT0wKA5tcZw6lOHHuEDzuQk9l/omt1FfbQAv9Mx8LZRrTMKk4d4VrbZ/
KO339Rm3jcoujeyNN8uw2uboe1N1y/GKET0GYXKJgHW4CLg4n5EW18wkx3S9Q641oQHGBWVN93O2
KcsJoDXM5Gx3ghVwMuSUUV6hXUXVY1QfpizCglKWkx2QS+aocpNVnM83jGSri7BSyeNIiNE5mNop
4VCRsk73OvMDIppLOMw+1tAHNQzpsSk4wEVGH+YXpAzdxePkdjQ5Del9SJAS3iI0EDFgxNZMn8Ma
V/RPXB71dFMnjM1o6npFHE32UiIsShObeybpWwQ/KXpz65yHTt5e+taqphusr416LvLGwZfcpq0o
V4x0ZYNGEZ76jlKdFNsOII99GsCGlDRXyqL+QDxVGM8a/+5054IJavF5Y8tcwwMgS1CEdc9aCUa8
oqE31WaYw3HPzSViceb6w8Zr9Dkz06rcWGnZGEx+PBPJgDEZ8Q0ZAoa7yxB/wt3MZqBZpGTSwKsZ
3gSH6/mze8vxpYQudlQ3rg4FMGVoYyYuzrUGG8G9w+c03hDXk9lvGsujmtbQfDKPyFn0Ga+mRU8t
aitgxc/GwpnlJcSfzhi20HHwxoWRLs0iIjz2Tjgl84WhV6i3igEa3CxU4/YOh3KOJzehrL7B0VIH
+0VTbax1M3oswVQneDWCJsjjrXL73N0NU2iIC9ZthMIr2uw6Jwo29l5Jc7KIsmFrCqJc067EuUzo
JHSnJCzSVYkYi2jLABc/FWRow4AgbzyazSnJziGtp3pj45ho9uR7qvI+CHzBK+hGBs4DDesZqZpd
ABp4a+1ASvoAczOtKU+a+lKqoRyOrHZV9ZHGjeFu8yq3Oy9CqpPjN4vNprsr8fXZ91NgzcPN2KRN
dYcFIViY8eQzI0MOAyEqClOGx75ktvQ6W6BhN4wQSK3maU/mLfm/dv2MTNGeoXyyY19sBLPpvK5c
l7h6iq2S8a2fISJj36pdzKG4Vi8l3iPvy+rTOri/gsrmzby0XKaoBp/tIjia0Z5G3pjKYMMspCpR
uSXMOTcTTK4rJKWTDylPL8MnliGqRATnv3zCdfqNodOWOsD0gvdpCqonj8FOvi0DMYzRkBWI9Hw/
pZnoaTCxdANnFB1TE8rvS+UHNKPcQGGoKvRAagb9V3jT8LiLKNRBF9/KNHRvZc4xY1NJY/5B2oZD
MZEPPZYlf8IVH5ExWmCTYba30qzTiEvt0H7pcJjiQq8oBzFZ0Lyn84Rfa206c3bXUhpepS+pejVJ
oqHxy1zm1LIRjTTqLfXpaG1pYNl5DwI+C9W4N20G3OAFEpKug5YIP0B2jBPAYTYsNTw+zEzNKfRR
Zc0hTVetW01WUNIVDNFIFaHnzECs2bchyZCAQ2gr4h4BebTpqyzsNnNJxO0BHDAleMp8L153Bg2f
TRh4EjWkw6TtRDScRP1I554g8uo6iqSUDtbMt0exUk6ZJVvodjj5PVRWRHddT7orPlNXbJUXdMQg
t2wRKwCr9msQ05fZOKhy3iHc619JPCBKhJVCGIISkk3Yzt3SOXKfNa9jVs47Otr+sGmxo+abRZWm
u2ftMtFKcZK6s5oYRvMy5/YCYi/uXgK3U/OLRPA4krdu6PlnpnMKfuCSwGi4snraEziS3oKHsdpH
jlPQxMUsZ+fAtpE4THMEPBLGsqoZ7BUKb6lvkW3azd73AOXAxyOJZRvrkFJRdpWNxaZTRnaTGfgo
1kza63CfGt3cYE9rCYNciWwU6Qm4fI7AYRiaFOWCm/zA+e/aEGV1eso1GMvbhRTN5SbUQ+/fAUdc
BhiagHwizzD8jwBGbbLyuowqx2pkWeyLmXnWJoBzcP2brLvNEUsfebiG9yTE3ccdPxbf26QQ6R3+
/7A4kFXXLdtKesEjDB89bchFwhbEKqmby0KzFAkRBuMCezkrCCdCf0LiRhoqH4SXG68+KL72hFs4
rk9+leUTVwStADrsvqf5F9axDzpLDpuFlyFXA4qvEQ0GlJqLb2MJB+OERn/LJ9YtFw71oR2RTVG3
3Ehy/kA+RQyl36QWtHmY+9X9OHRee861r/NzJwqiEBdcmM0mXOoBdiaV7U8wUoju62roPhav1eMm
JtR55BfLKh62xalxpI/LvPX71A023SxA2JQkgTrPjgct5dNqTWSwDFZzfb+QUzJHxug67U52NLF2
omTXWrFeDuStzI4QUWNXOqApPdZkmjesKFsCOtqnYrb7X3i+QQPi9/PvYokeCf3bgKxe+7D5DzmS
Hr03hJGl0UhzdfisaLYDmE+ZhkMq0V28c2h5WxGaeqDs5RyEz8lgoNy04XCUx7Ey+vrgmH5nRsyS
jXGLIos2oeelTXuuPEziHumBgpoeagz6y/i20TaeagjgX1bLSVjCEbt1GH7vZlE1w4dXDSWCk1G8
i5a80a625c5TtXEZHSkQrMBZfyyzub3zCMHgmQd/t+GRmHZ1GDRfPVm5VwiahSCvjGODyj+wH1pa
Bh+KdXC7IDU/eubYNvfUENatGxuBu3OCgrObAzHzq+rSEPndoo44tH2IiPYUdUxkn1jS7F2WGla1
wZrvbyDlVjtAC/NDO5oOPrIaPp+j/B8078anNiWz/YA3y/s5syKfQmsyDrKPl3cQqyBeGxHINdYm
2pWKuMp93gFD2prD5HrsIGbgRG2dqqcmnfyjUnis10U7IkTNmDo/GNBZHKCmub9DF5VtaotoUPjb
/paECOQ1VTge0bQOJif21s9uoT8P2aG23YC7gXDF9WCA8mvzLD6kaplJvUTyt8JOm33v8hyeq24d
TtBGhtZ7Bc0czbynnBQFBg/PSKoqc18ar71+BVmcShJkUzzohm/Zet9Ir3uME4cJAxBD0Bg0CAjo
k3ihbiYiL2S7wvM6fJIYFkCRVmD6QS6Y6sagsaAijwEFluG8mAn5lPVCgadmDzcRMJNhi0d1hjTu
WHf0+8NzWmB7xj24vAV6di6kraJ44LTpQpXEsXLiGqfZgQS8HCce00WWVYPXMqVtvk2YOc093MRr
fUQbsGfsNjYQAfoCohE3YqL2IHcWfZ5rJ2/W0GhwbYBxZdp0MKecXgkFY1Xuer9y7oGVADMdS7mz
tOpOYOicnQna+k4A5HopJPkc5IF0W6p+9ZiUdad2IguBW3Qc3liFhdt3J7tAkktTBbnFysmEwaSk
gQMQEQY104hIOs+OSMUDn9Varq9ROONpeElKINlS6uqpmZV9Q5uvwxwOxuZFL7IhZkwK5oQCKbPF
2MQf62YvMGiRYU1MMIBN6CZEsI9KUhrWumXzjkNg9AT58hGihmE8TORHvEnaJb8Zrs0fdgEaTJKr
BlSrUOYD+N9p37WW/s7UFRjgEpsfGfkRh9idvT2+pvqAdSifN0GCMS3S5WIUB5fCuXo3JHjGrVMX
Gt0l4Z7u2mzDDlwrJ79ijerOyjdJziRtj0CeMKdcVLDw6TFWlvBBWtYdBtwxcwwSUqVu+LR7TnZk
Ti7TLuuKUSHEzpb4hMdgCS+hIF/pWbLeUhp4igzMORdxeQZVPxDWwmCe5p5BQIwZCC+yRJv9yLk3
T0HSu7QIfMDWnePdo+CaKM74u7YZS2Se0sLF3MqcFuUwfGqLBzWsOznvHf86Ze4AQhBritORU/8U
L4RLI3nejd2Cf7YlRiu+I2ix7iNQQcUtLK/8jjy6cEZllnXHsZ+e4M3k7q1Z5hhCaE+gRyK5JIPy
BKooyl3ipbY9QF5ACDRENIg7Y1RHZHaW4kjlQsa4zdp64VF1GO1kcHQZ+w6X2WAqxYZgwQvMdjkQ
E4sAv5DA3hQfP2VRfIcufDGmyEBgOewWxyg4HRpeG1bPKD+trI8qZXpCbaERko6Kbw+diu6b+0Bh
T9G1IQFIkooIGmxT9ZyD+yizFsNzYYYpt1WRwVF9aM7EES/lhRBjo32dtRp5V21vu9PRsxTD0UMn
AyY/kQAH0n0geBxx6DUkFDNg0AkeMh5yTN9J5NHMvt5yftAzuwLsOK+N0A0fBSka1AUAI4z56LNn
F19D37oMm4QyO5dRqUoXf5NhObHvbcszzMO3P/797//57z+n/0i+6P2BYGtq9ff/5M8/G+ZTWcIg
8J//+Hf45fz3+9/8z/f8y7fsvprbD0ZI//pN15/zP/+G1/3r50Yf/cc//WFT91k/Pwxf3fz4xQmr
//36vMPrd/5/v/jH1+9XeZ7brz+//WyGur++Gi3O+ttfXzp8/vkt8H9fgX9cgOvL//W16/v/89u2
+6p/pn/shuyj/vjXf/b1ofo/vxme9TffCUOeJYfhuIvu/tsf+usfX3L/5iF1MAMrsHyqbi/89kdN
Mmj65zfvb4GHP5t2vOnSb3ZC69sf1LzXL9l/s+zAJI48CGwfbZrrfPvv3/+fPqH//cT+qIfqHuV1
r/78Zrnf/mj/8UFefz/Pp9L2HTChnuPbwuZ/vv7z4zGjy8F3/xv5hBSGAmMMmB19RjPJptHM61ZM
98mAi56JbNGpjxS304qmwj2MzjPjcBszOTiRCoz77v9cwr/e4T+9I094//qeAocr5Tq254LIsN3r
1//Pe8o5VgaId67c8O7kluWv2mJ3rQG27RiUUVYitiOni5BiRqOpCHeMS0j0GT+6YbhdcgcraOIq
4h9poDRlhIrJ3LIqMqELy+8Fg6cRx7RBF3k/OfgtsxkK8YzdSwM5qjz05ow3t75qPusEcgMubLIB
NAhPt3JuRZIba0+QVE+Rcec7dCjTD8aEPgcwm4lrTpFhMaWTbe9gnTi6ufrO8n8B6TWugCyfe9OK
twC6vR3lNskh9Pq7+ahm85xVvj4iX9vOxgJ13kdehbA5W3GmNZoJuVMqnoMCeZzdaxLoar0mMjNc
p+o4hv4Dc1WNkzVGZqXlkZjMr3wDc6J41O5+zEf06r59Qn7u3SDTIpGGbkxmVRCWDeuOvS4KJ9Su
FW7nNV26e7egAPWSec9x04DIKB8dcpePSUDMIA4hhiUANjfZMlIotvbGBEywQjgMDAhYNZ02IsQr
IIELHCRUYPNDqbPXpggwawl9X7XVmeDwek0+N5Q3NAzNQpIAJkryXVWEUpm8s7na+gktBKzR4VFP
Ly0mpTVpVxOpWLQK2KlPtkPb0dKMLb3hPi31uEYaXWyXvFSbhCFX1M+3VWArZEYcRev4o1g5/MS9
MZl3bir4cYGpd27xgFy3XHmQNCANFD+AH2w8VXlb4QwQVt3icW7cF5T/y71ukfVaKN+isJiPnmhI
TCaiaoP+dDP6QiH2A6cBT/w+d5b3oqWPS7/GWhfzaskI6DZDYlcBSgGND62nCfwp9tER4KkLObNw
UJEWNBwquz560I6i8I3+ZrvzU/8zISA2nAIdeSoADubrLbZfTsSThXLKkY9sxJEtiMelAQooTvMJ
ZKa++pTFl63CQwxMFkGy9K+KHgQ7PkD1pldPyPZrJNgQb/GkV9EQbEe/vtc6eCGK6OfkF2nUevNw
WCItvgeD85XMM9JW/KIEZW+wbn0QsEczK+h/wBImOqfvnpghoCLQZxPySxSPy81CzC39VvnAT69b
zKHps9tjLvHG/ruVTPu2Ce6w2w2bseeMnesB9yuzzCH48O2qPYxOcTZiea8HgE2zn7zTGn9eRPfF
1N+8Q9t80t6WhF5rNVqDv17M+WxN3XF2ABeP8QImtWF6jnB3JQe3RZGCys02ezb86iFGl7OCIV0Q
Z9Of6F0GtOT28Xht7fQFpoww4zOuyYhylvJrdtwf/eg1K8JNJkRf/tZwxKfRmo8e0yRVzsRfBHa9
Gn3n0TA/pjndlQ2Ro/ZyM5sLSmUS6tdmygfu8yzgXsBOz4gMJcW464qz26XoI5ENP9PiSLhHCHM3
rT2CbLrhrneW5mkM++MYi5n51Z7dGbI5PP6m2i7dnCBw8cy15WYYACRB8VLxCwTYdQhOfwnn4hPc
9if1TE7TF8LQQgNilEz7metzsiruC6em5dO40W/XCLMyVvzqK62aecVZPV/HIVmiRfqFd/BGUNQ/
kFwPA7134KGh9DEtwvtiea666n32eU928p1+hb2rTa/lOYJ3hgmk2qKzYynbQPyqYeAi5CfJ75Pa
ZYaODKAdTUaxFUjIt2nhFbu8iI/w3bFmz6J/HUb9C2TCjiNZFllL8pWZTNu62bs4Tvk0jrTvBfcy
iWEAj1IWT0BW+8GdbxJkn1mpzsK2brOStAi3OXh5yNiPaJKNR02eokWOgB5vx4kL6LhDGiEMUnd4
30m28ITcGAYtnCLYyy5dTTENZg5keD8RMWSGJIfcFtlhEvl7r7SzUbMBkRLSocU4bJ0lGrbAuGEa
tLYr49lJmnfs8Cixve4JWCuohObQchrqJjmsBTZdBewEZ1941w7hcxu4a4T699Vg/nL1s9G550yg
qOHiXAVWwTUVDslEXMwbWf+qUB2ucH2yJ2E4QWhziCl8VgQIXpP46O0PBAgvCHRe4pF4jLaQvA+Z
tndMCk5unR86oj+K7Aoh4CBpV4euCDBLIMHSgm6M04fRCNT/HFiciOdpmA8cjkkFKVchkYgbA4rI
GnrVLqfxzKz3IcwzeeeijIpIE3+GbzFsyN88FGP4EPT9cJtCmWedLKKWkp1RUxqCsuX8wNB6KGT7
gB6GXokZpXA5dq3H1q6GH4sIwc3MVX2IY2+tEFAhxnDFJswuuNedlWVXX65Gt3f1cMGq+q7SvLng
+jDvGSkdfZNk1XTqv4OB8Pc4xL8D0UY6E4+vCAn2LgcQBLbxtGo9jmipn55rJ5rg6OzssWCcY2bO
kR4u+DRTnBZ7BJUgcJy3JlYmQvWGNRj0eRsaxtkjG8EL9x4iiZWHF32jp5XRTb9j0ogz1psg1s/Q
jdB9YhrIurI+lM0AM5HR+sp26g6CSH6ocKU9CZifK6hhWEMWvFQFLDAjvNGT8R7mhFplhM1vc1s/
j1QcqBsDdHIY84ipO9HxRgQfp7ctUT8rNJTZybLqHSMIuRkpwjiLD3SU3I4gJfOuH4IHmzR7sxud
Z64mN6IoHpqyy3ZVFX/iDuT3c9ZezmTOyYdoJF9hO9QOU4hyEXvCJdBmcFaDxju/UMz1fKuOCLoX
O48xXtux55BHVDBXZW69EJRxavLpvCCh27dWdwS/1B270nhT5QiAAMYMXO8q4NubuxKI8aqrIJPZ
nsywskycjVN3yxPf77BZuKt2cvwdJ2JANwNpTKZPwRb48QYxarjCJQ3RzprlDeUk5sCcyepgFyvm
QMlWiahPGmoO77Gamu9uWD+gnjd3gXfjCt3cAK/+EF3GAugY6CuG6qBDQZ9aHqx0QjwljJOFlHJm
QPeEdQKBr5sw7RKoiMbf4mmRbGhMdzdKzuE6Z+K5YX9PyJNZzia358Ge/ou9M1mSG7m27ReBBkeP
yRsEmkB02fcTGJlkou97fP1dYFVJLKokSrI3eM/sjqhSJhkRCMD9+Dl7r91/bvVxOY10gXY0yLE3
WeZyruluttSogH3RNNo9ii/OjE4raNxJBi0bKHHJlTnl8TEz0o62ocC2HY6L+/0/TWA8o2Jqpdvk
knqwSYRz8yFJqAfXczhMyxWi/BeoFPuZXdQLYQA4QAPDm9WWzzAzoupUzpCPgXJyPm2KmCGpkgRr
xMAxtshAJqrmsHI3XBFigbShzPbkdJcOjKP4rpCkg4zgODTr5KqYtFPToRZJYsVASC9OxdiG92XT
7oDRPOqIQi5SaLnhYK6HeR4f9EVqvCo+glGrybM0MgheJI/QNr6ZIboweYk+ImMMd/KY2ugpAGdY
RuImK7AwJLGKw8nlCDSAWXcje4LW86FJ0DVjngV7gGUHIwbi9UqTA2T+nJHpcR5i8o6UmaS+Eioo
Lb7S3sPNYOMOyqFfnYoADR8VO640Uz9jmKBEsxDAUIukKA/B2X1I68iESU0cviGn2v4VHQim1NIx
J+sF3weDqVO8lr60aA8TtoC73pa/QJuCOh4LHcEqbeAsX1cemH56lavSHdpQ2ync6gdkeNu+tT6O
tdw84ml1Kw0ZBKFZ+TUSrc8QAmp/NW9lqEsQcszuIowhI162UA4IXE8hGmPXXBT1xLGQQ1H6kSjz
6lpAUf1GK0n7xAS+3Z5cXqmusae5sdmuVMpdvGcTrTksYMVTYbM16RPiZA1uVoEBJ4LelsgjUGR7
oUdSLhg1UROkslXeH7gczNDN2PbXkBEH2etwRfP+1BZl7cMQvhe9lryk8jvBoYd6mJobaSYZqahJ
jCnt9YiGVnnAwoTML2koJTJccJ02+kgWZ0cvpizITWyQczK+r2snroquren/TvVeZYQLyNfw6GCa
e4KeW79EKHkqcGNsI09PVmbZXSbqQnqnoO1E/jrJhb0voXdcupX5ZB/WpVe2jKf1ZpLQXMvryXpt
pnjk657Hsy0nF4CC85WpNpAUZPFEzLQ4mRbjz5xEx1M7SV9TxfrA4KbtM6HbB4ZfHVEg+PGtfLDc
tB/lL2Ft3rRz+i7KvvbTGa1CiZnLUa3S9NRZaNejWe7mXJnuQN+5sh7fc++IvZKzo9ZhdGRg5uBe
KY69GD9vUUaHvCEZUMa1cBqWsYa5Z56zUb+kom+PmOoMTzUNFF919s6u3R3Gdn6LoX48yJOz2vUX
a02NA2K+C8dW62bNS8fmwnisDUjRW4jkitpiyhk0hrcyDxjA10sokHr3FEP7qmDmI8HdcOlkvzY1
Tj+yf99T8uX71byy86G+ZLH1nidMgizQHC6jQ7+fOeAzk8BRpCn7ehxhMw2Aj6Gl36PRHoI5BsEz
0T4TuSIf+9m4zmypYOfiHEIBuhebHmSQtI/MvFNRBVJgJU8F/JpryMlOOcwJa4xxwXmpnzLVhroZ
9XwTqrcoN2jbq0BVyvcWxCrjNci2um7GngTTDlbB/LVpOIEXFb0Ik+LW040ymECyOuoi1HuD4BhC
mAofvIV64anaLWvppVOhvMRSQfpzSCW9oF5LhRG0LA3dOEt+u0vnOPQtFPWOCmqZILSq2xV18hm1
9jOEAtUsmoNULzy1KHr8TPT3i1HvoSyNu8QsEk5UFAxVMt7YLYhcHBFFQDPBCRX1LUvEfIgM9a0H
SRIUzQPQDR76sH2OzMmRarW5ZT9gUUsgTGpUw56qipGliocGj9eybeSUIAYYVRTTfOqPsmpCz0Cd
5cwcH/ZZqdwbZniTTfFZUqLcldukxHKrYygGaLAnKQ13NyleeZZhD4vAsc9FYJQmm/qgDxu+haoF
ZYrfZO2rhHsvq+T1QosczXB0gD13MPJFhVJSwE+S84Uh/px7ECvOEw1PbyqK14p4NiQhGJxtxnVk
Yu1i0D3kyXff+oFCD2zoiSnQcawGaIi2ucOsNsEHK6g+QHc6y4Reiayx/FTjuK3meTkBR6Mq2IBj
YxQe5kWmBgASjSS1S3xzVFiLQYegK33m896NY/eop8SydqyM62xfCMJ+JDb1EXI1XCPLPiD1pr0W
X2hks9fNyh1hVy/dZu9vZOvIy9JXSC1GkErvh/jG6L13j2ynZTAul5WVlcoWvFrezcJvVGHyiOTe
FgTPAL/9ImHJ85m7zLsIv/gujs3u2ERrjGkVrGkG8S+QMsQwGuGAncxpKtPp30+9XXvrCPcaLe5r
abbQ86SBDkwmcwIC+0Eb5dz0VAtptsZoH6OXYojoRq0CmUfjs0WEx76NbgE9fUOlue4EZ8hdomNu
SuAM7dqJiXSP5KVF3PBoAN07DSxwUPGMdThWJiV8ujbFfugBgRH8+sEe1Llmgd6inXQvtssroRES
R0jIadakFGcGuSLkhG19IeWNJZRjbKZD+okWmhpZW3n6+oYx1ry17EfCBB8FzuNzPUGQRTbsUpiX
B5y7VMD2A8ji+2RdJ8BR4W1RsustN4PG5iBnSIUGRs6iwCyDxxdHIdC+tWv2YZttERNnFQO1M9B6
xHNAoKLM2EZPIuNYlFQPEvJKw7A9xoSZG8rlGzLL4pDPI/cThUiiWg/2OrT+ACLSiaAXMgBManE0
TBREZhm9dEhtk7paCcG4G428deqpSXacuVDRtLond8o3pKSMAHqgQzO4lzzCLYj3Co5zVOMKFYdZ
km6ribiWvuhYMFUohVYXhJHNMX40D9DAr6dOglyVNuWBTUu+lrLxg7UpQAKaX6pEQbY85Y+TTTA0
NxfnUbqtbTL5ksBSXDWFeeoN4qHiRg3IZnhIgAS6PPDdDiMvs3F5ehpkcYNUUb50VfrVMkxnQBaP
+Id42jGiXu6F7hNN7Wfm6rVjOQfc+8+ENntsByiEze0U25q3i2Z4CAQMp4y205K2zYkxtDrwhu9E
n8Z7TLzTbgoV08WmiigaaeJ+rMdvBRqbFiKbazH+XtqV3MGVeL6YKsawk+aE/4DVXUGzGQIZFQrd
G8Liu0AlKxHNuI7bdicncrKnMMSihXyuLepjKOT4MiQbswDwqIrE3VuS5FCleD+NorvG8fdS2NoT
k+wbkhL76xTZgqrZwsHVmtDs4KykMG2mT7HZjT9HfSP8AlIiKaC0ri1tegeY5gMyQUCsLQ6y91vD
EFdzvmU/qWsQttJ133cnQrI4ouEH2A1Il9CIy7oXdTx6RtV+SUk01DvrtSub2y4mWjIaA53ScAKF
Bq4OEfyI0JQmYF/Oj7xtBnzaw2LNdylJng62+o8+km8wVZEUsNgvEimQEL3qMKjCWxiJqTerTG3T
VnPhpVEh2tcy7gJPUbPrZGqPcGDPjEh3KhyPnSZkyy1Tdu2srCsXv5jsMSM/ryr9vDIsyChhosXB
NnVLpcRWgxiIvAT7tR0uKc3xRdHvkSdf7CbFCqLdmEOD7qhDSEbi4cPQVijtUHTrsZw6iBZ5uu/X
JHtqYweG+3WFIBdB5nO9aa8nDch8ctoG/Tgwpgumz0ORjROLufS14ykRenXuKosPC8Qn17e2LWLA
iAMG++hnuQ3Mjdc68AtqaN0uUniP8+6JRZkD9wJ0NcnuBqytaCXXM+Sz2S3Nhcuj3KHxWitO+STv
fAOC9IgL6U3p+sPUWddyO90xo7ljVIqlMwu0lZeqrEuZo7Ew85MpJWiFusjLl/CrgQWb7hrSVTxo
UONg6Ic9R1FdrxgpKFeIwnD9FfT0rDyhVatUTKxp+sAmVzHKRIOrW0TWyTwR0XUok7vdX9Kkfhpr
8xHvruySzAyFJ6rak7oYb8KyA6DOXyZU8ruoHM9Tr87OKrRbhj86lC72auRhd8YsuYalv2IwbE+d
bAP2CG8MeqpVUx0hLbYcEkMK74lzF3zeiwp+flcIA3tVTF2aJNpON1/nqke3ZOBA1qIi88pJex41
BedZvXxjazS9fqxuzUVXAI3dSlXITmx8NInNpHMc3dKg0QsayKusYS+TPs5yaDIVAOfQStVps1Qx
vYgXjKpwfeimn+g6w00ormV7eUustHNlwplTm1jAQXmvIfy7M73L2Cho9rC5L8kH/Pw36OX4K/oR
EzyfKxHSSChQccra5ylAAX/IJaB+ZsmYQNHbfdZ0CK/6cL8aVnat3pRFn+3rorJ3tRGjbowobes9
FhHkLnb6lHYFMT6K8gBkSUPt3JXHWkQc3whtX6WnVMngj6t2oGZbOwOp4KZS4phnxU7ej2YwWTQN
UKYe1b580jSEE+ps3GRroMlCvxlETB0TmvsplG/VehAXyL/7cixJL2Ks08oTWybhSCHGohHCSZ2I
aWv24nZl9CFpreYDj8BgPstXIjQjVyRayJJfMB9AFv99Fvh/e6B8Sd7bqqs++p8nysxt/zZQ/j//
H42dOdj8MDT9h7nz/ecvfxo3f//13+fNhvpJEWipGZtaJHqBufjbvHn7kW4Jg7mxgY0HXtTf5s3C
/GQwZrYsZtGGLlTD/Nu8efsR/yDuX0sVso7T8D+ZN2v8Qz/Om3XL0JlqKwKhBmNxW2Ow/eNst8cc
oRUwJDnJ7NR2oo2r3LTqeBdqGJbLHC/HC+I4MHLwnC2dWR3LXEmbmHDaWKILo1xThV6RnbjvEWLG
yRetfG4jHaEYy7TcEqXBpq1zalNX+B4iOpOCfBRWFiR1coyQ8NFmbf2MkiJVXmQgO8XSH4xUvo63
yI65/WKHxhXjiX2dH5JMDzR1uJtRCFG2TNZ/cXv/e/fuP/2t/wc1E5hw/tXNu6vKz0n77Ue5xPe/
8cf9a30SNtBBWzNNXbV/1EsY1idNkU3ZNGXF4BYVf9dLCOWTKritUUZrsmKpvIPf5RL8RFbQUNga
mgLd1JX/5O5VtrvzB7WEbhiqypxcJ5cMvKH4+e6dZ2XgPKoKt+qVJ8Povy7SeFRW45J34UPedhC6
MmVX6MU70TtfiMJxiIC4Z9iIJaRbgIpvRuZwyf2aop6m1l2PyW8nU6msFsXGD9f1L5UU8j++XU2F
QW2AlDFYE3562ACaYyw3C0EBnFE2JjbxDCFl+MiYDeD4JSqesZkQIkD/Gdeag0cUVb8apw6ydVD8
JNcAaLFgA0gVzIRlb4UdHFB56HaxvV63SqOweQIK1moiEHMUXcpFniWUiXhHXSCpmHVBlzSVxca/
prZDBgSzNCX73IGlzmMkl2I5550VlKb6BtLM2omBmWbOQGl9aqSB7poOpwuQzkBHAmgMC8eQaZWT
D99Y/ZJdq6qZb3AhYyJQdtxT+EfUxbN6/c0c+mXXTcozyLeHdTJzj0y5mw3XsKOQCLJWi7fg2Nld
4tbHiaQfopyCPJ6h0PE7mdr7cCvgSdQ7bF79vhjlndTTqGor7b6QGXjVMUSTmPy2pT0DRaXrbDIH
gqFNah89YENOb2Qhv0tKfaMN6RvjPW9qpACSACM4si6xpjAf6FRaZ+v7kEffikKiOp82PD7BZS3n
rIUvdifRxdyB6Zf2DHSPg/xaIuHyMuNtsez7ZY1ua/0mwqjujJPMOcywvLrr3hGcJl4ogNeuaXvm
+BtMYeRjs3wHNHcvx2uB5CD6lmEgstpBOLHMDLNgyQTue1ggAOJHMh/GJb4bV/NxAma/06YP7Hiw
3EZyHWbcVhKtbKnLau6A/CquRygX2A7nGI1hpMD0MVMcYVGMuXCLcmHw45rxFDn/WyX8O+I0oSOM
Qp9HlfO7+O1P6rRLheLrW9t+7n9ca7//pT/WWrRkcJVltnabZpVtUXX8rk0zlE+smopmM/jRKBh0
yojftWnC+GQRuUxvHK2lKbBk/H2xNT4xIwRJoKsmowOd4uOPt/f7evWbXPCfaNMMCpI/LbeWzSKv
stibtqmaLGR/Lhbg48T1WnKIGsP2WolRWM+NV2Nwl0hLUOve7+vYnw2bFAWZkdFTLyRHsrR9HrNm
IbCvr0uiCHIBHWUJTOLbgC5qNjT5ibF+NV1pKVr7vD5NTUfjb8FPaNAP+EKsuDOaHUf66jIy9pXy
5gqaPqHv1oERqadlo5dYeB8Wy0sZPC5fc8r8LlV90c3PS6cf83b0174IEuO1t8iIwoiaKO2Bgc8Z
XP5JkuNjt3IyphoPINntcjxbeoOZSL/gcrjBb+jlEvwn5UQ0LGP+6L42o4/axCg3wxldohdUoeD4
3JTfkqSTojNuQoMGjevQc3jSYUS1juCIwaD4SIbHVTPkLhEGCyIx4vk8QOrHrqkOqxLIU3uKtYtR
dq7C3I8AkaMsxQcxIVdpTlNacEmw4YjKU9E9jGNF4+FrITGtN6CmEZixqgi3q9gTcnGOu+lq7szH
rJCecWSfmJft5jK/NWzj3p6xO3Lyja1oDyEArJR5nXA5WT9oTqoXjuHvDORAOmiuFlU7kxw71Py0
xT0w7kfihW6JZH1jpE0/jkJOVV5UVOQD1rQZPKiZ9dfSbN+1UnqLT5V2OirasrjFrndVWglBiIyh
2X46294bY3I3t9gh6iJ5lSRk0E33ZMbSg9awUBXLWbGm+/9dpf69VYqq5J+vUr9paKXLZ3xBZdIM
fyoMkb6ydv0mpDXkT6aNW9pCEWvbirBQqv6xWIlPCtQRFQ0nvQBTN/nRH4uV9slCRKvbCqkZGnN5
lsw/KkPtEwceBbsExyXd0P9DIe3PtZYttiKLyDjWUpUX3A4+P4hWScnm1A8PxYVFvnszgyQUO1KT
afW/VQzubdpIWEd/UeJtb/9PK+T2qoiLKXsNVUcPzDL946tmdVpgFyUsx7Cfh+XRVO5EScABTME4
e4vZ8gdfRFBFysc6P8f0iyrp6yVlvC2nntp4GOOwQWU8it+64pF4WDu5t8fPGm0+Un/MYOkesDMx
u35sZiSM7TcrfjVE8tsG/tu+9BeFqvaTCBn3KJ9CCEG5z5+y2PaBH65dq8q4MW3ULyXLSFm/kJbn
EavhS8AyEajQcSUUMrqxuppOuEWLnxzuxSGpa9kc3BX2zzjd1fYrBsfAsCpfIjMSOz/M2dqLi2Oc
lT6wg8b4oqSf9QTNSoZA19RPOSKBppZ8qY/dmAUeecfCRDcO77IvKSZCK3ymFejSGvXUYfJ+uM//
4lOzTf7jV0fXm1sQ+bWQt5//8KGTDn0tekwG+wTjJIBlKzu9Jc4L+PzHhFyroFKXIt3/16+q/HwA
51pzhcFjITGWsZz9dMfEOszWZFBLV6fdDcxrQTJY29CvqoM9g3PqE18ajoRwBX2T+mUTHexGeBA/
nc6W3BrlmGV/nYYHyGaBdibYAnIFjbcrLM2ccT7r1PDEFvwX9znvmqd7a2wolB5/vljtRLwen6t0
UbJENEJ7UaEnQm0X7mbjgyV9R+ruaMa33cwMptgZoeZIybOKiIck8Fb+PFIJCOOeEWmiBe3AWLN7
JH4JXHOMxH0VpMoUEH4lIqHx83btg6k+JCsHJgJ5GXH/4o7fjqo/f/m0QDiQmqBrkP//JLsnNAzf
dC5IRCVTKzJaYMgoUZD9gcWE/kFEWqzsMdQEvWIcknQ847rspK9z+SyYAsBrbXU5WGu0JfMU/Os7
RPzFSvan9/bTjTnh1qWFvXJjKg9rPPp2K2ErFRh1LCdkpFi0F5Sxrgwp5Bev/PPx+vu9+ferYm7v
7IdHouNtxWHEt6zyHQhNdeFuQZVq9xztLA5FXBsyfxwrIpjZNNxfvPp2D/14uP/51X86LTM1bvOe
HBQ3w25oo5FvihulvJdhZdvZ54wzTYe1t8UmZjaJV4j4F29A2R69f3gDtCkw69k8nvZPyyCG2riQ
KXhdlSilCX0XWA43IhDDQB6VbTnhhCO2jEy63CWMw1UlhfMnV8h8q6TcJbR2N15vYwLen2viW1KT
F5Ke6wjBitn7iba6OIl+9aX9xRYkZBWcJd0R8K/GT1/aOBD+KDEUcdM8dfvU9pu02l9A67plNzLk
WwN0R15sLkFhDf7avZmZSfjPBFlW+sUV/L5R/HwFVdVUthYm5xBte68/3EA0NpSckF5klI3qG1yF
AVbbuDNpDq4GYMLOz9MXCRNa3TGsvIbq/asH+6+WV1vTNWGZNDhN66eroZJGNTGL5ibiiQ0z5A/V
5CZhexWPMVws5NLpTRtn97ZeXRh9nSWI0sh/YzExBIv3omj92orf/4tb29YVhQ2WBrD+fTn64boQ
2AvLRc1Lt9A7r4+nAy6kg1Iz6kbaaLSNzyj0pJAkH/LATYwMtdQ4/eI9/NXD/cN7UH66MtGIadQc
uTKKEh1roMRoUK6yLHvuok3jMJDdwHSmaE5D9iCV469WNWXzbv38eFEhYYBmH1EsisE/3xxhYy6A
zKLSrWfbLUNmwwtTT3osI18DCQYGfpyxJWZdo9mz5AgDUbOtkR/N6rlZ+j1osYtt5q9E/vlhe5/M
2oFxCAM2hTkjiOTbaIYmBEMaJMDOsL9BV0Am0++VJgKeh7eCH6ERQZpa4EwhKGYVZ9IO9yORlRh9
XJtlX6hSYK1385S7ehYdaiEFSMuDISpcGK0oKonolM3GG0AFCCsPRlxN5aRToVmHkiZOa6mgYeIb
ezFBnmhoAhV/e61mbN1Wjt0Gv2tShecZnhNe6yBTZR/XpAsExmuV0APYuwNU4S9CcXq5CIhNBOKP
7Cr0lkk4ZiicOpEC0cOyxw3cADeS5X4/dnsUcLtRE75tN3eJASNglLzeVE560nrMvdxF+jZqtPCE
dhQwJFOkiZo4CAu5DaNlesHudq3i+Cz6Zzn7uileiym9Nciiw/q5B2aNX1b25VpxMvyxCu4ojE5e
qLzNpBLlC5lIK9+L8iaQK2VD5RXSmZOwwLcAvArjf+NZUel00fMyX9r4bSUWssiEny5FYCqPGxKX
7Cc3TN8aQe6UtkLOk7yClmDPhF9g4pl6emmLQsOucMDP+FHWeimJuZ1cnKKVmL148nHzHMAX7TcF
P/5qEpCK13C6kE4BnNGdR9OxU8yfBxE1VxlOi35CUccaHZYGvqDGs9naDa6YsgwoGgoUvrwX1vbB
gITEVR0tvgCdJmGv4NhTSArb4dByxmxDGsMNK75mKXaEg/lUz/0uVqpLpuqvJM4/0PPczeCz5mw+
XVDinUO5YGoJNiNfHWR7x5BKZM3RUCxcO+NllrHbrwbhlq2jvut3xBx5cfwihoQPfRcmiaNlA1km
jVPC/SsVisl06+cSSiXGY0GWHX58Z6QU5CztWdaVaBHQLdzeyCIZU6LqBKbom8Xg1kAOW/ChTXVj
ZzeGgeS8wYp9b0cA8rvCKUq2QvTpXZa5ZDQkKeNOcapKRtXqIa7ACLAZmsam1L0paSxMdceFe2ga
FGrcKi01NiqVnSBi3FKIgWoe6sJ2pIFOyoxBxrhrpxfdVJzGpomRo9LHpJO1nBnycFfWG/4/dWcs
2JoyeX1ZeypVYh+nnt4LH704vL101/S4fog2NsuXZrklfQY0wS5eauhmIHp1xZPizyaYtXkhqwKY
i2k9dpD3rF495nPow8VGwfy5hQ5lSPPOqTDVaa0Fs5KKgxznMtbx133m/IsRfHIqkzIc8V+23OjQ
W/kmI26WMD/WPIVJne9UekMN34/SlU6MKFQvSsdcUbqinJJt8sdmrrzp2oS8EQ4MUiXyxYpfRdN2
m96qkYC7fW2babfyF3LwMsL6WiMWxqlDuQzEAsawtuvVN+4HNxePPdp/sHFOQ+e8pG+tCijJ8JgG
pCdDdI2N/Pu1Dvf9mEE+GP2ypxZADDKE71Cl3Jz6MhbqXqdcsAfTJQoZquh0LAhOi1AfQdbYQ1ZA
0oLYYxx8GxpMStAZRAk3Mbh+83GCNBNOfFR1dnUC5OQINeUC5VDZ9fgAQiVHeVIEUr/SsssCvf+c
ywAwLHUfrYpHaeeRKOaasswNhhpYH9yY9aODC99DMmW441SMInTq0CVBYVePJ0tM8MpB78D7acmQ
zopsp+mQtAFaVWisbJk5xYaYuBoH2RXmA9pBDtF3ifakh/dEmjki3uYqGvKUEjMK+eOA4wRjgrwq
DlVrP64K1h71i627UWv7ScGgRJjnKt3TX5Ta5GZeJR+Pzz6bQbNPxb5iYkLY437gqSFi4QJK1Svn
iX+rRlK9ayJGMIsIZkymWlQetFq4wBAarJxlB26aC2rUmDgm0lyX4aQgitcB3WgIABeQpROHVLtB
2xtJXprLAfRyhkFtMCDVlPkkm+QIbak6WE4zP0bhs29kiGP59F4zEIfSbNLNx4V5gKEWh35CCkSU
IGYkAqE7p1EeZGU/JoW/KIO7aKg/EhIo8Jw0NnmBue5X3exzNGE+gXIhYkMKnTza943qlpJ4LrrG
A7qxD6UwiEopIFnJXcmDJLHh0KbKUQnDAFeE1i1uOip+rZwblqJOYoOmSTml8n2N7qXjJkZfeg/9
ZaesNzWiQTUPvTVmj84FiIXwkKgnvTUPA9uknaknSQ+DcVKPbatdOtDUUB7228q1NuYBW6+/bcM0
n475qLqaBH9+9VQ2tG1X7iTtJMqBtY76PtOBvulHYM2gMuLXMtTdodUOLRFBTaIdQWPtJcGbKjai
OJCmtQUq2+/rqPF46txC4Y1TWQgqgu3/ixqEtuwYEOLcbY2sLNXNuO81a3G4DNSebsfZ8vtfH6KD
LKvnjpdKFeFvGxFM2ZMxyD4yaAygoDJMAZqc+VEuO9aHwum7sbytWqKIGlCCqbEL3aZpnrEQO9O2
S9Xr/WhJAbEwzqhIwVbdIPvzG+ncWyrSJnFu3vpaCpZC+AOmG0lt93Pfesz7HaHKjtzLPuHleFkZ
JY5sgbAXLftCg8avav0QE8+Q6vZ13tvXAOyvh166Fi0Ij+RNrimIKLSiEemeG8vGQVHEeWtZV0MW
WDUXHdPvgtCqn4xDnsW3xqSetv9OhArFSz5Nmv2giPic2Ad8GwGgtmPcgqBW5FMUSxSO6sVs2Zmh
PmWzhwzW0xea6vr8lk3EDUnaFTz5wyiH1/OMdVe7bRDwdxEgBu6TGN9FKs7hFpCytX14T1uRJKxm
Lw/aKcyXZ3Q8B2WWeCrvJYIz4KkRmv2k5RgtJP2Qx8WtQE+42WuFgLIieiLESKKFMBii6CUz9mrs
rIfKqh4iPT8vvXppQ+thNPOAqtJXGu243RIIvYmMaD3yrNF2UwrxuC501JkZn+moQpWQz5jBkc+L
Z5oY8U5IcCehrFEWrldkLwUN9akchlBTs2Ar/OhYYKQe1As3XpKyDVeh/X0DxrCUROSi9B3XvAGp
w1oAhmKXj98SKl+RDsdGW/eCVulBrZNgUtBlxWo+7umfXbB+SMEM/sklqZHa6SU0oJ/R4zphFLsz
RoEfiRcn4ak6JnL4oYJshgn2zGnwkOD7WBrG03Z4baX5N87fp8GQ33thn5VNhUobMWvnqy6Z34TR
3XXZfJ9TmYEkrlBya0gfM1+Jr0FYenCV3ktpfZvi9k7TpBfkCLuJ5UDZOmXFdAaacQ/whe2Xupwt
gxhiFFISDFIHOyfeU/ldDcvRRZ/z1LfVid3uDKwWj+X8tvDi6LbHt0YW9yHXcjYhtwwfqRrdmF14
BbzHtNY3JZWfc2FcjUl9JzfNYwSB1arVc2UpRzjPKYLRNVzuVZmzi6kcOXbfixC8TRdrT1orOWqR
3UIzfZI3Ja45vKjtem+0WHMBGL0u8itAfRJDE2QKkmCByrVLBcFnez7jKQ0QM/Q8hlxXRm6sQy2n
j5bQXD27XTNuVyGxuXOS4oaCH3XsC8KDIvTqbfKWU3DZDynfjrDEWYdiU3Ob2uHCeKxl84/W51km
j8Wi54vaO1TVUyHJFyshhVSWLw2KH+xR1PIoL/lwkOY5zIbXsF89ohkOI0/ssNV+IvM1WiA6N4vN
W6Kh4xjk3MexN5E8NhfM+41HkwvZHDtI+aYAywBfLaTTkvmiedPmGQFq5MZqewrTfB8MeXFr9MXr
3MoHad4TARaIjiYdbiwCMDTQ+138BVSKp/UfI+YN7Ji0zBI3jDz6VFwithpGizEmJz25BT4UbEtI
uCSkJpQdWzaPP/lZFnCyGXVDz6Ut3tbZOGwLoFQN++2VjISal7PhtkjF6zuoEJ+MFQe15lRHfv8y
mGx2hIXqFYC/UD1uS3dRkOTAIxMrJ6vQD+DeSAfVD2NGX41jxXaC2jahrXiGy8Mxj0Maf6KrgMNF
gUdGQGEzO2UfbSXlshbDfkglb9sOUzKSqqHbq6xAdoN+cdUumQgfeomicAq9UUQHKWv3eigjFqgB
Rdi+LqF8X/1atq9BQR5ManwiikA+WQdbvWXUTBiifoWeIzAoWi0tDYjN2WdG6cdMemFzobUuAssk
Ls2UAvKMrtROcbE8KcdpqCE9URrrsh/R87dUvJy8FdEgIFthZXxsB9dtB91UEm3R76tSnEfOVOSz
xaruTSb/yV9uOZ0yEz9vR/y14tTJMS9JVDefZb+upQcSM+7a+XaYqiA2Q1T85W2+MNWpih7A3J3R
6Md1JUgbuUg58j+asjgoJpHTdlgR+VTjLcvCM5YhSysoIR+3t6RzQ5ktGzM7iCay1yIlLDGh68ve
MCuC8Sp/cowfalZ8E4QZrYm1ajyMsA7BicFqcpU0P2oSv0GGyddAFFX+vcOwNSRkHv7aFPglOEHC
091OmDp303akr/A0pdta14YBUr3vvxNhfrdV66BYLfhH8ipM9SJlRHdPwMCY1m61B6Qod6JDsA1n
IjYSwSGhirr9dpW3+LllMy0P/X4pThoeTW1RjkkXXpNjd64Vtm5DgpckOX35SH/lIGr11DYKNGiq
HF29NDq9TJNH11auysg4TF+4wyiRvEixHmRDvWCnpA9KpcCzouJiNDProOIQyreeDv+QEYoT2yER
Ei6Pu5lKNwTd3ab68rbdRWIs+PJ09NKKu70jUwohnrIXN9jT0cN/1FbKmXZwJ+0g0YeJu2Q7TYYr
Op0i9LLsumeKvF1CAH3e9jSlfFMDFXglddvuuI9pHEmSvN1oMAD5xrjEpC062xNYkD2SwKPZqlbT
jjjsbxJ4blXjf9g7jyXHsWzL/kr9AMqgxaQHoAC1UzhdTWDhClpfyK/vhYgSkWmWr6ysJ91mPajK
zPBwEgSBi3PP2XttlhOfphB3Hpndu1FkdICw+PIaPytZ+h6zhzj1T+WUHXAlr+cbsS5CD828m3XG
dlTGt/nPuD1WUqPvyDC+aNY5xnffhAa7OGPlZC3bMo6Md5qPcD4PTVCvZF/dzdcS23YeH85K8Gl0
s3zCxOWBldy30hJDMtdU4P3sCs6yxH+LPP7EiPrTf/6vvxQ3/kG++/ifwVJ/+ULz4fxLCPx/B1lK
lWlP/vVY/EZ4g/jbOUK/8/W3H/nn347zbBy+6e9anp+v8Y/xuGH+fZbqsF1VaTvrzFH/NR7nR3Cn
bFNmygiEiLbnP4bjujXrf2S0F/8GUDW/KFO6CYFKtjCA2rJp8nf+O92k+achgUbr2TCY7jLiVRSL
Efkfe686QrGQKJ7QiwsaKCraGwsiEO87r1kHZhUMrbVJdmtcg1MREhUQtsdsjIiA6liQaOB3mCQr
XIHNtNZJmzOV8XGSnAAyuGBXDgLcbeVqpedQQ9Uo25NNdJoAtLptQWI4DGaMvt1xGJC/0GoMAGrT
DcC8Hw3xZxurGPn1JzssOpw6QGxUiNk++WF6XTw44fTkKICWCp1ais1jgKuriUNgy0PwDhXDc0LZ
YSj9ST9BcplLIHXTrHfe/SvDmLoKpvTk0yhcNEQQ+oaKKyCJCDkkCwmF6YVTc4JE+ZYMbKrUT1xN
MtSS4hj78CQaWJHUwWypRvtj0Jpbmk/FEvPrbLVNZvruNG3I6T7WRBa4hH6TGWOJc6SWGF4/C3vG
bU5HPQGIERjVS1pmb86wlWb1qYJ1r8WS3cf+biSJSkFbBL8ueQ/N9BNl/8XwUSSSDLTqEzxUNPwU
mhUmf2lqh29L23bGl83zPe1m1koc3B3pYSi18zRhQOhs0iRH89RbwyIMpO9GRJ8hW5AK24dnttbO
Zu2eZD5ybgKD6HvVG4m9A/ZGu4nSetmlAEUq38ZywMo59BBCVGtuFRqHQadNOwSEySbvdUZ/WCXb
gSOLVJfg+C0hQu8MXS92t2vm9nWUgOohL/m9n6ztZMfETvqU3EmZgukjJ6OPvhs032z86YCrK00I
n45jeib48Hnq6d6pBpeFhUtMQVnetpeOduCE1zmRSRGJRz69P9PRMqRPXTtxQsrsi+4rF0wlCHzr
jCU1s0CUgP9ysvtlHRwrKAOrHtMJxwFhCezPwuolNlhpjs2yiN6FT8Gqg410bZDTq0m7lCqknCF0
QAc31VtYEEvXYEebr0pXn74Mq1jXMiEDuFHoNeAdxf7xKXAAubEt1Sd2TFs9RtNKGgUP7uWomt2O
2OOjaHCSWw2DjITAWxDhbLwIyIbeGN8ISYY0wiAyIQcRtnR9prkGf6x2lm3RKUuAwxicMNX4I+c4
r8gXPRCMwvNyTK+mk10AYGQuKjDd36VB8g5hYhUMuhfG9QlK7xprMAbQtLyFcKciybk4YXCu5RL1
HtvQtJcMN5ykXTmwKuC/PosvLXa2CtcBuThvU9nBMjdMgKP+jpjajSD7MY3rsyWDMquS/mkYMcWS
J/nbSnz+NU78nVD3pzmShuIRYCmDJN1Q52Ha/PPfhmlmLhd6QGYmjGIuCqswvDE22cIncNr09PA/
v5nyp7HZr3dDdA4qkHdVnD+9W9cqCHyYirMRLnClOWeDnQ4wJfq05qmNPqa+AxKVPMRWcYmS5uU/
vP2fhuK/3t6xZAJDSGTjE//xw+YZtLPCUAOvSJL3vLbsRSAOPpldnsTyvPj1XdC9cyCM2jmDtMla
/8+H8KeJ6s8jQKOKAYXnhswe+Y9HoGuElFfMFTwm8EddzQ5BaG7n3j6ApFXhJ//hhP+c0P42Q57f
jzE2Tz8FswFF4CxW+u3rzfFd1zBGArARPFRCK4PMRcnHSlL31NIyXFYjnLaE0sPeM/onq1EuudaC
oA8JSHsbG50udr4vnlqi8Jiav2Xtvoq7JxtTJ6SZDc2JE+E90DSIlqhSgKiUkcrEUgcY5IKmFJxK
b20rPX4nIHEXlORFBe+GBYuIHHH629gsoWK+DSmhjaWmHMaqqEmNmE55md1bJz34NrTzMOx/VJrz
mAUqG82aMpMotmQVtTZ0EZhmJJyf69q1qvolbmg/65PWePjBLtgYl3WdHnWFOA82sl4alAwFx+lJ
rexHkHxPyWg/stI4wngcCfNxo9o+4Zmgr5jQ8vSntcQjLCWKsWBph/OY/hqy/1dF4/9JOfh7Nfj/
ki0M+aNuznLrv64b9/jguuL3IvFfv/SrUFQVZJQ61isVV9cf6kRV/jvSSuwiGkIODC4G8pN/Foo4
xygELYDAKD1IfuIe/Weh+Ov1ZlMO6ktcXfp/JfnmQczt9e/bj+Ai2zJVTUFHyUtiBPrTeie6kr2x
rmd0quwvXEAMq+rm1MJUurfqpQMX8ElQB34I56hHZc0AxxkvgZ3IHvQj5i+WuWlSez0IOV7LEuMh
ntJHUFropQetXCNCbTxY/O8ZVeSTpR9imd1ai5assk692pAkXByNFHMFqpVjp8xya4TSaLTC1l2b
+rBQAiqtqiMxSpGfjYx1j9CRYGtN4wsnqF2LjnGZXPHXVTBwlFpQgxrE3fj14tPP/0vqPoN/lXhN
KI3rQZOw8IopuzcrSUjdYXTOVAYmIVoS82tHvcior2izxOFSDZkA4D8n4JahqhlvpnQa95h6broS
hg/o/CmI2+KBJBFnGRevGDXuhdm2rjOYcCkcmV+ScaeAZRmjmbyXUpIP8O8Jpo/3iW3s1QLknKp0
4GmwepYyGCY7MrjZO4bgxlAyhI8Djta3jil++gRuYgfaLhCkbSg9I7ex6tKNNulfQ0kn3DEVD+Qa
8T52i4tfA3lR1CYDi8ztFyRgkRgnFOZgQfTUE0JAKi3suDglXRQtCxPvHvFALgFVRDTfpuuiK5+g
WB8TyqTAtMD4RTUNnco5Tap9ABVlbeO5xE+5fIxcbEYFHGcaGMMKZxccZUvgTUpJC5Pn4Xyfo16X
0S+QnJ5mbiy17couUANqqKQiBhmeTzNm4TPe0DuWSFmHmj75kCr64kYtrrKHgZ7XMXRRxJtewZkD
+mpqMXQiK0V47l+0Vn/JE1LzYmGZ7lAx6suuELd2/kyhkCz9rve5vCr0SqFFywagxlOk8FhZkg/5
qgVl72mlgbkhoeMG6Hm0+ouIrhW9OzWgaUNvjksUcB5OLY22STbQF6y8nJGq0UmHRk+35EHTBCex
NKne8mC4JVG2o2OxbYriLEF6aMuHuqofHAMgFeQtgPguYyuarYDcrHRXFd3Jrm1vavMdpeWqMPSH
kLlhmj7KcuVll8nId0ztNpXNeDlgwDYHY040g0Sxht4WyhLbGgnR2qPfvddjtQzQ16BDW7XmC56j
PewqSl57Q/4UMKJpgwTloIXtshaKayrFsa9xIIX50RbVgzzFeN8Vb3SSZwPphVE0yzRWP+28X6Nl
PgyGs4tibuR+XBMTx7CM3NXe8QKf8pbpCFPyVdz5uy7tCTMot0TYA0ca7rKW0Tp1ToSy74e8W8v0
NQl82RBvty202EuHyNO7+CD4TKbauoXM+1UlqpI3xhKrYjCoqydE2LjqAcbb2bght3LvjBhFGGa0
3Wb+oywo120rnzvybRUSCJSmxC4OUREXlVk/jT7IWWBMvOmmbMdFpIWnSukPdjRc5j/PVOOBWTk8
DGdbwqm01ddWJZczpeneaqs60d35n9Af1ykJUXETeSqt7zqMfigEKhHa4UHeIRtuhN+6VK1y0XUO
SBQVn4m8JIeAuoDmFUZ89qmWQwYCxLKHEiG4MmANdOiG+R6BvFvwSKQnTstiCNZMmzfr+XQQF7lE
I7JxNDQPiXE2d2VabhwoFonMlzGGJ+H/aBSuPasDUkn/ODimQD30AdZKE29jnB1lxDer4C8xXuaj
NO3uNtFlDnXwfmMFFkFb6ZjaiFOQKufLQOswhZHnDNlRM7bVhPeOFCUMfFvtvdPFMp6DcvPsGeDP
LQ6bJdF6ZI1PFEI9MiUdNlv3FPUw8aVpo1m4jMinzuKDjdWlFQzgs2E1IP22VHZYmYlGrIOoXHt6
jI1tqphowUVDdqwY3N548efTpJbFopmOudmBLCGIs3NwFU5AhlCU6OZhBnLxIwFhhMbf63wpz+dc
Gwz6+GdLvxIkRDMjJCESJNK6kptFEjLAcTyNdiw8m4dEwdSkW5u6sU9lkR1DRFyT/qCzw5qk8BLs
RifcjwVXUQPqosvOY5RcELc8kAXjTTWpxqHlWuM7eXBuj+KjlTwSYk+B7Xsyvksd1RbcNoj3qCWI
tOuodoXJ8ichKs3weNobLe7XWoUEexi9VpWO/I9N6KrbTTCYONRjxWLBvdxAXciQsZjw//2IOS4T
nnFA5sVCPP93SxEKl3Ejoa/lQgDUmS4L7sdg0td5kR55oKIEIKELGBAzZCtmfMuPlUTHktlz68tH
NZkt4dG59mF8DZwYSD0I49TcPDSkxQ+xsSTMeItbzWUWqWLghCS1k2QHJsPwYdvJQmlIVu3Vh1AJ
nsisPzoJ2acW470GIrrP3dBL6yaJEWdY25AGfesUO8IQydZyiNAzD05jbTGAweSPVl0xkAvasCeq
PEguF0TSaPHIqPeNd0UyY5TqzlGSzYNmsm5ystPyuaIZ2zPkdkBG+0VzIAXlUS7Go0mj1ob2a6N2
kV07eSdDYlGK8lWyhvN0gk7xDKh3l9gxFCtgrfqrpISXIkzOIitfAz33CDjc5Gl0baYIkX+jr1nr
dsjy4BIRcHCc5mnz0D2BGbmSG7Ek72yZB1wySr0cg2jhjAw6UMnrR/7Ncvg6UcPZk8SIgq8u/JQE
i6ztmgionKykGfWZ6rMGTV9oLLd6spbHVaOPS7uhBmrDlU+EEJTmQWU83fGVIB+R0STGY+R1fr4N
pHLXx+pDPfVkQRHqFXMeaUyhIFhkiNyCoiR9fKJHMfHkQYb1gCd4KXFTl7Hmo9hqoL+akNG0VVJP
CxSZILfIHIKdrBytioUopcuFMI+Yim2jQCzeGE64GIMen9i4CaSR4QaMJz5SwUYmVe+cFHc+A6pg
Y4Z6qrWGTUdcR98hPiEuB7Z8QtFgQg4fAmiJFVCxOl+FcbDGYrgYSPCa/zw040Ungm3mozgjoJWI
8AH+K1cB7cE2hyeW2V7BCGK+cuyD73yWLcl5fAuWocy35oJcoN2InHQ+mJQUzxg5lP2KXlbWb32Y
b3DmHBuJaAu/veajxATISV7q9zDNADrHl7GaIDg5zaMBn8kiILIvxE1k4q6G0kXPw4PVfRgmTR0W
g1ABaEW4udxDJgTQEHzN13eWJ+esKx+mNnz2jbOEe6iH4UTWycVqo2viNNfYNt5DlK1dcvLLcUfQ
8p4kFTJxs53iBEzaPIPmm4XAuUzQ+SnkUeEvriN516TVLiMZOXAqaPomlTjiSuMrixl/qMhhecbL
jmvK5J8PmpuTDuZw6RUoOTGsH/LxiZhPFnJy5qNgpajjFroZAZk9qrPuZgQ8g83gIKDzGJO+YBYb
P8Q2Bv1nJequVRwtRP8poa2buZ0tkbvUIgpMOgLgD2EhDuioNtVBRV964imb5OmuUbUHDTHwyCFj
+yaK5FikxqFGmpjTNIxzceBuXIz4UCp9WNLQVsE5jyC180Wf0XoV+kGPheck+apup43NDcRkSXXw
QIIOhpHEwhyr8dwp3MnVsCVukCyb9EUyrY2FGdWkydUrwRWCjVEwqtdsT0vsQ0IYmqR3j6Q9AN4J
vVFyruBARd+RQGZ9mfXwNOr5+xiVj6ZKXSZl7hArGEpeaFKedfJ5mUdmEG4RLaj6gyrRdx7M4KmM
LHIkaXHGzUfjZBtsv6tZl0sI/ZZ9HRipcS0X4cHPc9DR/ZYM50cp4iRQ4UuspfAMPTFJ3qiKlZXx
ZNSMdQumW3KoUg1KaQvABzK6gTGvJl07oMA66H3FD2is4LHt8X2pGcE+ZfOh1/m7iW9Nra6qbr4a
QXi3i7syOjeGxLoJOMiyAA/X7b0xUcqFa8QEe5jst9roUUCM3Wl+EJJ7ep+TPTl//bRvW/9eC35j
MF+rxnzVQvk50ZOXMQgey7654b89GSYwYhUISf6iFWSjGW+R3h2iKriGk/wZ9I+hqe5Mp+dW8J8M
LXhSs/xdd3RcSsqK9DdIrm17m38w9O2d3UeZJ5Sfu6BBSJuO99yBEWYf1Cg9y3H2AqDoVmXlUZTj
pWfD0GTHuLNPnK173GdnRW9PSLyvuT3cRmt4yNXvkUD50SPU9FI9M0B/66vkvS252WJjMdTZsZO5
ZZLgcX5yzcc5fwqYA3MQ524+rL4gMCb46thZSKJ7rOL+QsV7BU7tDnrmzb/GQPQ+/1oy+neBx9+Q
muMY8132slen+muKche2P89f8zU0pmetF1cq5hdAFzc79vd5P7k1+dNF1W/9qj3Vjbhbg7hHYX5u
EVuniH7sCtJZL25dkp4LTXmXR3Fz/LMaDvtcCU9h7llF+zhE07NqV6ehTAGSQjhLDq0Rb0a1f858
cFyUEbUvqKQ/BDvApCveRirOUGBjNF5SYO9Spnj5YN8gee0iK32HyXF2AEoG0qWqjVe2zre8kQhy
XhEwcZ4vCj317+RRvs5fo5S1j9MwXIBfsIs5E9BxNlSLgxsu8yEYFiFuanos6x8JNkrFaW9da564
m+8Mla6mP1zAD+9CwiDmnzlpwlOVoPO0u9pZdrZAr2sjF1apPgRpf63q+Cyaj1I1j71AsGn0t9A0
XzOpfptCoJpYwZ98M33BHweqKTp02vAs6f0dOdeeb/ZqFZ7vV8fQb05RK1EI2jdCs09qqzxLVngk
HRtnH3oedTkfOEP5W1z5RyUKnuYPlYbVrlbewjI49PY1G7GuZMFTLLJdH7W3AKiiohCh6dx+vn7t
wKhz6a3eG77I+UueLCh9BH4oXNnD1DAN+pBi7Ti/lT8ZpzKADxgFz+Ug3fW8PSnOc9hx3/fiZMk8
WOTgWjdE24jgmvXGsQY9Wee/LpvK9m/CbE76IF0ITLpKfALcPfEpPQVEQc7Hg01ii30Rq5HxOv/V
IJzOkiHdZQmtixh2ogmvdHXPMlTFtCECDZAIsdMpTOxVA398iIqlquQY4+9Oc2brYNviODoEDHKk
NcvkeS5NtfFB/kjK+s5Dok/XQZnu+pBmBmoHkPLqksmO4fcM4KXb/AUMYXBnslVa4oon1k0yg/Yq
2zuFY+yA1irSxUqdGyTPdRhyXJp5sli3hnB8Trgjpdg8hCmldh4soW+fNZNw93jlJ/Jzxg3ay1wN
rKC1fhpASybCvwT5dO+pDCqluYF/OnBtbgn+W8wX33xFyVVwqg3xFPfhdb6jWt0/O0clL159Ujcm
ZQf6qDf9G535m5WmZ7Xrn+ejH8d4TZgkLR3lYf55ONm3IFOeB704Gfk5Lfme0OjKjbG0ydDL7Qk1
nuxaQXpKQueuKfJ5FOJm69NGyNYq04abrtWPbcI1Jo3PtiZWzmCsKoIzKfmlN1KuBrepyPYGvEjz
f75LJ3UE1t9d4xnrlpELpour+K5T5zKV4YtYBYp/FuTdliFWOIaFTtS89UL25qeDNrwrin/MeQmV
1ouSbKEsRCQv5keibYh3kPaTLZ+lStznYwot6xX8tTd3ZkjcuzNpvc2fcb6y24hukzPu5nvVgPcs
EnWXNxafs783I49MPLNFId1y2zzhkzjYaJ0hKzCcPMdc4tqQnJshO1ciO+q1thQ0pZRovgaU5/ns
hlZ/NpzspSzau3DqN73vaRoRL8p/07SZXCphvJHVc1TXRyWdNmHyMtHY4aFX8Aj3IfJ4KnDDuFoZ
1OZRzgbbCk52UhDOAO8HVPdHTfmTKureErBxq6J8oHG6KSHhaDQVkfD7OGDnAnVA+CMQG88rag4A
+OcdkISeDksHji5WnvAgq09FwmVNPThfNFMQehl73qTSgM46j+iP3Vod94b/jD9AJf7BEhIzEh4L
gezN/wTRv8xTgoEyFIWd5nYhyzf2wVTPVnm+633TTRh62pq1HYpiJdRiGxkEfE6ogVg6C6R4Unwu
zXjpxHu7+26z7EgwHH6r0RWScRCEF0b6w6hFiSuLfEe4Z4lfi7omcnak3HlO61MXIl4dxMlkeiIF
5vyt0BMJTk0SrsZcX2ul5IHDJh/JXBM3uHdiyl6bjlG3bWUV7oi9mV+O249IAUxifXRS2qKm9PQw
UHlDKJ97Od9F5YuW04EwEf/VS9svPZ22k1m+hvrjnFLEeZ3Pc4UjLwj3GdMYpQ5WWk87i6vOoN04
ny0h87WkINIBF2ZksviKs+YphTUBU8AWU8S2SHxss2RqNAKgr7qyiTidf5N1KqjINTRpd3FKSUSI
Sb4xS+I+RnZnbKdGTVo2MwNVrZYzHDlJdRimgMnHisLzNJ+T3nQ8GUmcicneNPxVY+W7pJFWadev
E+JbBgLz1OQgpyym0m4wpG8/ryAxpV9phHyavFlP0h17ITfds9QNyqHI0Ita5nAMrUOcdLsYECo1
lIwCO6sw8QP7jPV2n7a6G8mgOAs68dEwrMg2OUbwql2uRRr5CfD4Ek1JHJC76FhklVQK+7ukXMV6
8Wj4zpdCXOBKaxoTlnq+SA3jAlG52sSxc2vL4Nb4a9+B0u43M9FWajwjSNqVXxTLWM77JXjfYFFp
xqPf9A9N0n63WOuX+UrYAwEoWa+6JQ4KeSyIhm7RzU9l/1moGBgmWX2POtALRfQ2QkYJmnhTYLIP
nWNa0CLCjc4MWl90mnKSS+uE/jlflPAl3FyyN8nEXlrK/YRXJcNA1z7TJv4O2CIEw5a4tGZvnMNY
mg0/NPKgqwCowlPkZ/KzNbUvVZc8RzI+UEO82maVHXvHp7gwbnGCIqxUMoDksQWpX0pw7Nr0VRGb
EC+01HNHPPQOB5G0FiqHHrxrxhqtI7sZbAkuJJEPozD3hYIxJJBoJKhECIQKZ0OQf7ePjRgGTbqo
BpOMAZ+/RF7uizHlt6jpR1dSEYX7Gh2NcPjQc1xMRiilLgN8b/Rr3e0CdNQlIaRrAhKRVEqA8Ws6
8Jk0EmQUTMoiw31XtYhwMnP47vtgQ3AmsTA0FCZAQosYxxojC3QepvjR6+09sXtP9xv2l2xDXeVu
9kVJbNzPB++wSAjgdh3DenTKHhSD6nR0aR2kxIW9iPiqyS6+qSYIa7QYJ6UZP4XV5ohWSg/VDqWZ
Ro8w09NPrkoT1aaP1AmJoQlr3kyn71oZ79IAXK16hXVYLQkAxzpjS7u2a0mczITjDrT/ml4+Gl1y
jAwjgEdRmb/s2/9/lvofkh1VC6HFX89Rb1/1e/Tj9znqz1/4xwxV+7sMh5DJKuIPRUEx8E+tnWL/
3Ua+Pv/EIlgLQd6/Z6gmYEMFopbN2FUBgMkc958zVGBbmgmJBn6Mxo/N/wqbxSx3npH+cYYK4EO1
FYUhGUCVGd71u4ShFW0+lT6pTpZzbHWV5EKyowkoUva1TZ9PpOG+tWZnZpaUy1LstDqGDp3lWJFb
GAEFU0lpGkLiHQHLZANisbL+DJj1L+SIBKJUgZbeOeDxi6Zyw8h8JrmVsVmMkRv/+QMemI5ey9VM
JHVFveOYXqV2A1OoTY53DIW5humsJhZAqsFCxalDiyQl6oJ0holmwQKi/TLTZ09cghI+LTAsBeXC
tAeAKP6XIeK7IWMqC31iDiyiYG1lFpL59jGL7WljTDLw3+FEmErlcptBK7EwHpNJzh0FITTjgdqS
Ur1QfRUpHQ0YqUse01yeZs6UwR+V5TKf8sUQ++qWzatrmg4pHUZJcyay9rqJO6mgb11Ba5cxZ8JU
TUFb+2Rd+PigfIYsaRKw0Qx5lNMCSCbKrkZCI5gx6yQTvCirh1qy4OuoNMEns45Wdh6++UacIdAA
VIDCbqDlkSqLvNcYlOrBoTH9jJknQB/6xYD9puqrTkbJo5DfRKJLPaoJs+l3Thk/O8OTFCmnJogZ
QfWfCX/RrdLkhy+BvOqZbYMoZBCks10TSbqbKglov65+Zx2wCT1DZyYwePe6z+QPO0jAF5SZdblI
J+2tl269gciy1Rv0kWU4S5d9KhYHpqHAU+101TrTivdqNKhKDyHzYtbEAaqO0yi8OGltVk0LX6Bu
jLpihc/mB4OvSuQ30ZJNpYE/xu7QJPTfj23P+Bj2Y2CMx7L7BgS0YWL91HZkjXG2thr9Hr2h9dax
6VN6JhRYCn7IvMIYAq4nEG0b+d2NjfmpzDIi2vi9II29yZheSfnG9qeggOxy5TSrACPzIEv6G0P4
z14LNyJIV1zK5M0UPdnYM46R9KSnbWKQ6J7g+FiUGc+hqglAZRpHX7KP1MaZ6y/NwOH0tS3qsMr8
QVwCvTeHVkxjx6QbgixypJMd9RgBgktu2CdLsV+Y+vD9qtlDBFCz6fVbWNcQFzVSCy2fx1refdME
2Q5YWe1yctyfH1nP2msto85RyA9UqFY161Yr1lao3yLI3s1kfMhT4x4M/qHsmgdN+mGao9eTdMR8
PHw2w/4ykj/MxjowmqulsBMImPHRN2ljFEBltB5CNhvVipOHqr+6iiratt0h8zEKZyQ3YFyvVepD
81hHymNgmtvEbyskn1hny1R9qehn8FUv1FfLLKncSm4NO8IfLKQPzY5egobae67Rmn0bYJ2VO//N
1uk7SWzPF8oeklO3FA2zRvJmF1rV/ygabUv89TmKla1WZ50rG64w6x9Sp3wYevfaC65Y0El+yZIE
9+tcFurWYcJHPg4ecEGji4tRk9tDmEkXwEJILxNrr8rJUzz70E1Qp2GK/V4Ns3FRqMMrkKYlMRqh
m6q05u0heSf9G7++1oiXKE6fHZuwzQSbMVzPJXjRW0Q8jtu0FHgReaZuf6kVbQRX14WzjXxLS5h0
Fy7DBRCg51ofT53M5Kpl826ORMenkfbOhn9NVSfjM08eKxMKgUmGwoQCRMQfLZmYks5kJqP+7uiz
k059jlApyDVOQaxOVxrgvE5jMIXGr9yy8KvCesyLHCifgw5h6B8YfzZLwQgaCrnRMYmz37SJ3ZbV
0JnP7U3QKB6BJs3aYlAb6Rmd72jfk7LlpkZKNSm0o18lFwQe26ZtP7W6QGLc4RtL2FhhiOEqKAN/
IVXEMTI72pM8gbhW6Z7AVrxHZlgvkYtEKxmbqqity2C/I7Gpl6mjvjRO9UJ0DdNCsjkN3l7WTBIX
BVmGUum18zEwE19ZEretQIU3CuXS2dXeCCJjxYoKTmtIr5WF8wv7LlGDb0pMMiL6Wqtg9GCmKSiE
TKMq12uKso9xguiQVT267Z48OrqXXWmUi1AycldLpHDB3vl5nCwybJqBTwrcNFLvlS691XQ1pGOa
Dp9+YCKznmdd8FonZWtVGNWc3PwRZQ68QqJDTDG9FDba1XQqjhn+dQEfISqIK0xGqtFRWeqhfolY
mHF+wqwybRadImGMpNEXS7JyPYD2X2o+JvhgX1o22WjUhEWcfyZh6Lh+gcfaKtsDczlWZmFukspS
XaTuIVU1fvw254Frg0abZLYmxKUt28l56YT2nYXBqoH7tMh9pl5TlhbQTKp27Lk2tKfOGB8EW6B1
biSda1r5xY+lp84Er2vi1V/1gX0eSzQNgtCQCZQWvGBou1EQvVaCQRHtFrEsgk9bwupDGlWogiZq
x/zC3buK1ZnOQBKPq7XpJjUaJt4tpnmFBULNBpx6/laNfVw47Og6XcIb1RXKIrXpJ+vtNuaSJ5Fk
YPDC1yILfC51nyytrtq1Zjwu7Lh6iRo4WaljvalKdVO69E488WZyEOQXRHa6c6svR4rZxjQ4ZI2l
vk8Rbo6pl/k8BfWoMldtBQZTD+y9rPS4lLWJPChMP1ZERlAnt7KrIPpC/uDZpc/qw5NzAXi/dJ3p
0KiWxvImkcSwSgzCe8YOfEDZCzg8NipMrJxEfLnJoH5bbP1lq3wmD5EsNQe1PUNsSbWuOWHycAU/
UhtSdIXvfIhhnQQig0wl+e+yVHIDD4rDHjVakTtAeytCRzUgVRqTmGjKGoRbJmSiXufJNrL1aQSB
lsXdXp5NlaGj/CgGhxb4uGGjRFUQJIobxvMT03+UOr/ECSGepSElLKGImPf/1DsQ8yXJucWKQ/MT
Yym7cnJ+u5wsqqnIEEW08jUOMDHK2gv1UALHKlRo6aQQYAjUtevBWtiTAaCCuanNkssTryVopec5
SCthwm7lOnOtOWj6UUrpHqJNcdIc1EQgPnJ6KwtmhL4i4elM/Q+98b947G8HW1nRSIWOAch1HXXN
qZqyHVcxEQrBRh/kaF1nIc+cClWM6lsI2+pa2sd1ulIrWdvIdQkGIiO6R7CI4clf1J1zKsPOI77m
neEGor6essP/EqAVSno2FATd1vaV65iWpEZbkAQDmYgioDDUkPuaOAb8skXIxLi+ian1kZrUr8J3
rTT8ToLoYar9pyHIPoLQeLDi0i2c4dGYLy6J7TyUw/DNUs5DBy9FGhDkWEV9oarelrmMDHowPuOI
tCFRnvE7mAtNIXKsdPDX8SQkIhYRoRzj7dLM7ZjIwyKX5qwkP2WVz/RlrqXkJufmhxMqT2EEu6A0
7lz5iasYtYrUorxUdvpYZkaMVQK1Lx2yo0izHwih6bxYqPNs+mVd8b9ZOo/lxpUsiH4RIuDNlp4U
KYmU1wYh1/CugAKq8PVz8GJ2M0/dLYoiqq7JPGlTrGrOrDQbn7ukQIXPqABtcrIpwlda/h/hpezA
cZuN3Kan3LW2fZXPlzSbvlqT1yyY+0c9cUKVGhi9F8az6ubbrPWEs11bq+w/uIhX/ctjlmMMo3e2
t9jILeATozjkFIaW1ED8iuEziDkuuXwZWhAkHgmi1sphWbxXXLtV4v0HNsnxKVjuijhEzlyksdua
EK2xTpl19rGNYq1C4LMA2glxX/UTyzSNRB1oB8a5YkYd7Zf0+qr5yeeY+sU6+uJXxwsaT1MADAYf
eG2Va9ESCDd1dX3ox2Ww1pYYkBCur0m0j9fm5Ob7JnHmjY5aonLNkDukgJKVi/qgk4+8xdKHoRUU
icHB0U9zcugxFA8U2nsri59j6ngSTXtjbdbZnVewLgSazkq7bqkJG1jqSpwytA9ryJ3LMUvJnDLC
VRmfpqQlRd6q/5SFRGZyLrCU4Byn5g/qOuDt+PU5nIMbPSiW5epsNgBH4GD9kuNziDDJSqycRh5V
Z8TB9IqFjf3cQaNhe/KflXmUNga7bLtRa78r3Dcy6aYeOYfwbbFsnRarddyvoUkXRxgK7bhwFFhk
N8sPiMfSQgWTocvIHd64ugH44ezhyPvrsWr/Bq8/FXo09gTefEAvctelY+wBRZLb2eLWd5KJjJvA
O1j1slN3m3jb4guPFFB5cZhmSgEcmRCZMDFFBt2hlZv3JHp+mP4CGa3rJ6NIP1sxceiVKQXIlD/p
3nqezbxmYkQmlATh7ATv5gRHNLcF3HnUaiPgiJPdH4JMLKibuWHzxDA5vxVT3jw1g3P12SScgAFN
8AHa9UTW91HUCL9sqO+Q9h/NFkkLy9Hfnh2yrvFwd4PIN7ZtPiju2E0r62Gd22DifXAdqF1RNfZp
u4mbMCQtl1RGPtL+yS3VBxxHplbaDXZVIrlQlu7DiuHN1ZztFN/hzirloUsTcZhTJ6fKtO7yaskF
a8zgNIXug5DNU6yCuzRommNi6ydtNiBgcnDwGimQ70vIcQEUJLdbQNaq+5KJ9PfDaNwYQ+SIb+hf
566+s7z8TLQzrV78L7KD4NTo6ZX0WKQZLbMIM+CDOY0SjleUNHt3EjPTM/7dtEL0gfBlExiIUSRo
E6hNBv6I5uTz6WKZLhru7Q0pqyMFvw0UK0t47jmYfFbq67IAc2F6nolD6yWNPsOU2HWKiBqsBo0S
cDWP1GxzYmrIo4ZYh+RcADnE5xo8mC76Hsy2j3os2NV7O2p8d0Ngl+iycG9VTrtSRmng82jDdSqn
i5GHNmQi+ngy8U5LZOs4JcQEuIa5BBNfwloegoLTpfD6Z9w10doUfrtGc/hPSxdgFnGsa0MYOzer
1Up6Ezn0lnNolvmlFY1Ip1PjNbF37SLKTk3qFp2F4KhKjmcJrjv007UsiwVCFDGcDsgxs2h+6Gkl
mU4cSXGgf2sWs9sWt7IzaGNTjmg9QlNEDGabad2HZHDWVfNeBXSWIZqa7QJ/Qcv6UhqD2nRVSeXJ
djxIcxdSAP2TRc/kYcQuaKnXno8zfNc4brOhjTVIdfLfcSfua/6unSZc6alwSIggrsDhnTFn4tFL
9Blu0EKhWBZPGSODPNIEY6C2MwaKTlfVV1VYf5OM4I5r0hFpTYuYOFLt+zUKbwcRqyR3KnYe7eQw
iuC9Uu0/s+PxqOpGb1sbjC/7np5p0m72c2bFkf9RIsrB7nKqulef4BlihKs7UU4Fs57mPm9VeWhG
iFxli1ikNaAQlekXZVlT48UpAA2uipY0U4+Q0nJ6iV0YWLK0+00i00fXDJ7/G0oME16YjkTMzqeJ
GYRxqGX7pKTD9rfeVnnwElY5gs/ZX5B6ygVTwLfMLLaEnIeweOzTPORXWzR/wXwOTNRAgeuuPa/D
hzSOyKjj4m6Ui5VHrKMWEXA5hYwHguFgD/2rk0Gsc0pJWMN0SqPiD1+QQdvBekCYUNj6lCFFOlsr
J0q+zPA84lRdt29DRK5ek0QwoYcfbVlsknj+AUiRpJX2n70Mk000JfijNp3BEMZsyI0wiOFkLGOg
hix9vl9NVOOVu5dH3orfpA26UFg/pi6/w5JVgzLN3wLkmusYfCgo4jnTpn1n8UwLiZ4KsaqfcnzN
PY2L1SIVXizrWLa4CnLOKtnUHzLy9mOFIZdQ34VOG39GQLwm376F+H6dzv1wiuswu28U6aC0EvHL
7uDFKjWB83b20jckiHgcFJX6y6rhPaAmJPkjp4XpMCX6D5WZ/xts83vC6OAt3xm9yo+tkVbW5c5x
HLWCZlmRQTndOYP34yY2lZL5PGvnJhGkZQ2lfF6D0+5YrTRs/HMPLkXQufuoYSHv5G+mIOn5vz+n
UQ0J13o3Od9XAZuX2nQ40SQqqFwmBzVRxNgGtqoydA8hC3uAA4TGlGVdbZ28ZSWz0KLYcebsDpy0
aNbsmAYyTvg4KI2oAfVnKu1zyDAlhk+VcczHCRdrMO3qfGioFyPJ1bkZm+61Ay3VzEO3nS3ibjI+
8NSGC+5u/sh0SLcwetugeeviHicG8uBVNV0JdonXARaYbu6e8jL5Ngf/s/WcB/RICHBlTzM/LRFr
LbAniW4ybxtCbO1lwKrvqv7HrG2erjGxV4ZX/GS0FjphgzxZT1GTBMjV6XeNELSKyVROSU9sbMBQ
pjmHdwhhw9j+Gfv+kxjZaSXmgMi0mA6eoPOTpRmu1ZrFTu8lJ9tPE9A6373P6BBF6rBlacNwwDkL
JixJ71RIlTDrjry73SSObcXet9mbTCfnad4w5t+1y9c9g8RmMu2ANT6jzT2kZr0Pu4BUNmUyFZbe
vhnRsQbRvKEKyqi53X8Tv4eFvB1NA++1nU8MEV/S3n2pBuGt8b/yH7L+HfQS90XTo3iZmg8R5h+B
/pqH6V16W1nDszQrD+Ndli4GaZTcqf/cmDme9tA6qUVr3NgD8zLoTysXwif+XfoqwVOeRv/Kpvrq
+vGUMK4gT5kbKuWXobEw2sr57lJSYO0Fmznahwko4IaqCtdTAU8nkQeYmzSng92uPAH8pFbvLrKJ
0uQokKH50FrRQJzoYG+aWp8A452wFdKmRTBKafI/BjeB80GPjUkGkCa1sjZImUvM9mEQw8WqJEG/
RFQPHjJ/rvd1UA3QLV28Mk5Bam12Rhmidz4KZB1lr7LnxQKRC9aCu21p4dMjwnAC6dpJba0e09Do
7FGtM0Zm74pcAIiawQM3KPdxRn2xYwjDrJHBRTuyLeiG4cso/WsZpKSGxc52mmdKUEDdK13LXxxk
IQpqu10PosiANJqfbuO/oEqTG1xqWx4RjnjEqADmK2qOMHsoxUCFV1zM2HG32RhCKCnUvRPreN3H
1nMVLqUeRiHE0N7iLbrXqvDWzcz+pH9D9npTBXMWu7MA6bSkb3gW68aasOcJxv+E8oClfVjSLexN
T6Q7N9+w7AWy2aO1a2tEUEmH2j7vdnygNoqAyXVp6Tcf5/sqq2WNscjoyGGudsZ/GsnAfWgluLdO
1w0K3/QNMztcFfdrcYJiYYM5RBn8MVjFV+Joa6tm42Xw2Ie0+OZhQgKzamZ2shZ4TKnqj6Yyr6oX
1Ms+DEzJupO6ujhycr4yruhCV2IbwD+R5C4YrrRetYE5rjNiXfcStf/O8rKnunW/delGRK+PLRYw
OTHfMTiU5hqpgoAWkxKHOPjen5PEJb1bSfAnCfa8M8HatnV9yBWBcIAkmFR3UBYdjFY6oJOpLbLF
SW2vdmPSvZrCFJui571HMjff+cYvEs+FrkJdOjAFsMknd0L8IlFYPg7R8J2xWetYaqUl80Od1gFz
Bay4rfSr7WiiTSp8sSsHAA7ehGqprFmloPUvIzpJz2pPNhbDTdF9ZJm8FNPkItWr8D+wJmFJzNuO
SH49+s1vbHyJ4hG8z9jNbG2K8mzlzksZQItKYpuFEq7EasEfiHDOdg4UQkZg0Rz/zoSsdwaSlLR4
G7qupARSTLojWisHIkRFYjdrdtQgDlYa20gWZ0i3RUJsrTzZIW5LLGyQ9V5LppJ1ljZr2RbPuRE9
xsb0Mk3+azGYy44N5BmzmXVW+wONe652XrUvMkxVnCtKD+vIDbbKlsPWQTez8rr8J/ZSnFcfPTsC
4s9eHFzN60o4/1Q8fFuxWfJZahBtESGbJpz4Zsg9k/oeWMCOVBiixbjSxjeXUpfSwb1OHT+UsXy8
PcESqo8H6hKaK38RSUY9oxIMeMcWjrrtMSOEwK4QYWUE9shr6LDJinWAL7JrWIriW6zSU60oxDFg
l8wQPR8V4anOrAQOZwvCEwWnbRi7VIIGHsVP1OqPULX5xmgDxPs509jcNvehG2WbxpuOY+PjRQsq
VHn+P7stDFjfn7qmQEe7xaUi5R/1m9UO3oZLCg5T0n9BN6C3QGxadOlfMU8HVdQfiFiIpE2WJCOX
6YoKne1YVfG5kFctp4+2q9KDFjo4qRlvZJKAfkotgqWjL7TX6zB1x7t8QlMDJLGoSVnEAsMb5Q/G
3ispssIoQxHLU2gFFeJ7AzchjSLuxBHiSXiyHBTxVfCUlnc1h7YwebfqCWIHVTniIIopXUCSazXQ
CaU/RIBKS9dFz3Iz4r617Ts3np5JEv+LosyicekpqwGIIn9iieNVIfg69h5IHt64Ecln9/nmc20+
Vq1A3jW7h9nIvyCSeLtYVv8AYwERn8mtq/rQZ2QHEkQ6nbGvtUA1mf7Inla4GfkuoxddAx9/jluQ
i2vY+iCR+yJaQuExTw9tHJ3bmiyUgU6YaQWGrzG3b1HBOkN1Hq6Ewlyl/c+SGi5k9FiOPkOepjij
5lj5RbIfk4thavgl7HK3CDQvavZfk86w1jHdO1kCKGgSDBXkuMh17PDJ8ihsu54kJlkYw9r2B2aA
s7+x7PAztou3To4ZYb3iNU/NA6EY/jrMQmdFpfFReNafS6aRQ+3FTcz9FjDCLqdq2miuXzqy7uTN
6YMMKv/E3bivU7owWcFzZmY12ohKCrMCT1gv405E6o7A7lMglSt7cYhD3AvFgldN0CVvsSn9IgL6
lBuzrRkd2pD1qtk5O6RwkrcusVOW4yc0sn5kSje4zZ9VoSBUCYNlCB7ONQh8jNLGKM70qatBarnN
Y3WTSfrdOEjYWEHs4Bn9pLVzTEPv4ka72OnHjW2Apo6zZcMIN6d/J2maZykoX5yaSVbfjflnIkpK
ftPrdkq65c7MkwcfGpftxsa9KrKtokzctsvMy1a62uIlzTah2wJWw9LUYXVJAXmdGrfdLckid2YA
RHXg8Q2h43Y2ZkogoU1cB9f8qAGI4XL0zt6MG8pHsEa/WuIogR/x7XHg7/KUGVeiW948TSfdG9Qt
k5/jKByG34zE3JPlTeFJl/7Fy/AKZeVICnOvzm5G2Pto+N0J7TMk9bi5V/F8n5gyoh8ch00Ue8wn
VRDPJ8CG3yE8300VGB9TiGgoNdKN56ErKoL802cD2JHJnimDlA6Vs6cZSzb7etLUi1zo+cz6c+jP
SV2HZ07G1ehNw57W4YgUAgoMv6xNOdnjFstN0hLCavsvVt5uItFnt9bw/fWETrR5qiKZYlhktSjU
tEuihO1lkoQMzC9johTThNRqt0lpME7xsIXlwmk3Uy4PZYJ1wI4951ArExVVwzRWysC4a5R9LbIR
W78sFTu8uuCt7SdodREoRkVBP1kQOGr7krXT4qCV5NHYxcx7LF9o82fOgLPjSaBADaf53Hp7M8Jt
bfOEscPCkxnaO5vN1obom6/ScPtdNWxIicmgGfkppMbXMoQF6wpJ2vZU4LW0V3hDhw2qfIy9/nws
mvy1tnt/nUjaIhdkH/T1YMK6E362fjidueBXuBERiEgtmMh0waUYsk/f9oAsmu06GJFZFhEu7CoX
PIMUOp5X7EvYjACA6sXxk59wHt21no0mp/SR6YldEjh7NafBcSwHFh+VD0zd1dFmlsSp22RyOtgu
1gFiOkU7s4/A9ayWgViSwEXqxn064//i5/1XsDGbJVBDmVGhDhZ5T1E/MqEnBofUCv54JTAgRfwS
LIX4x+4UAj8h31syG+rUnJ8g0OQYt4rXqJs4Jk3IznH9yLn3jkyKGxJlr+9PLcO0Dh2t99T2/CpQ
wf3DE4BYtSab2py+hlof6hk7o44QgySN/vP4NzcxrfYGmyRz1sBsD7jZIVixp+x968fuGLn7HXpY
0b0W1L8wmYMDAHeTgc5inOHjCKoOcNfMT9QzfttVoTgIcDWrrpL51vDKkCEq19kYvNbQmNZGbLw0
GCDXo2UgRsRGWPRnVQg8qGFUHuPh1A+YVZ0mzp8q6JCmbzx0ZfQX6kofx2gmf9AT71k5/YDEWnsQ
F2GvYxCkbYlNxM8MW3uFzd8frmnTn1qbtklZVg322t9XgW5WZmiB1RYsgbuuO+aNnLfK4OYMjNJe
67a+jipL1lSDE89JtBhf+48gRKqaNnYOxPRC4lh7oez69V6teBpOsYsXtRVvg89ux+OuB30V3Wuf
wwDaB9VUAFQMEzaoDw6KCQZjNMlNrbLvdoh+CVX4lxGcDE1hfmoMwv889SYrxQqcp8orG1bSHDeb
iXAGnClQzee/uM/mo+TY3oAJZgPoPjam794VzvQ4KdafciCfqyrn75Q+NWwYtMxJ/9hNOfdQgcXR
GFhZ6xBQTNPDMmvTAt8m/6lQNaRp6q4VmbAZppbqJ+4GA2zpmGx8Ed7h7PyKa+urEgOQd9mQbv+G
kgsPzD5OuvaoBG/Rsq2USXHgeV6Wmekphpe1O8xTscOfzG44Kxk5TcWtlM4h68uCZtO/r0wuHrvG
LA9geuzISwwwxjEHtb4ojVi+z5qxxEHZmuWrZrcfBOmH4ATs6EVZ2+Yja1uizBBfm2ZsbgYRvVvA
PwcQuvWYM9Ds0cDMmrzC8YCwmg4gIfVVsrU8zw4eRzcV8JQ95NDsyNe2InOobSf34MU3iaguEWqj
pNmgBYPsZqNFViG4q0bej4mLhMd/ChrzMInpvZlqLjw7+i2hi3JNH+Z4RqBHMoCCECxr659JlRjG
+cPosPwFIHotRfPSZTEMMkFXnxXyMo3WcOBgupj5mVsSiT9m9TUhfQz82+zVS0GXW4i42eWz47/P
E/mrc/RzOuJPtFGsNlXukNdr9NOK8UzH6sQqRrXKJH6OHCvfyXg1cSocg2Y45V7RsKit9G6gQcyF
9Rf0abHVdnf128CgOkL7344Qt9VwwhbMKNcg/ANI3RLcUVBkzQHuaoduPQJRIOmOoy7uUBXVJP+g
SF5lc1VsA5e2YlElpVq2ly7lVF7sJywq8+THt0nqNfHdEpcTk77U40tgEDXKGLV+QZeoZL+1x6y7
eXl9MGuI0lFdfbvVfAtqaf56jTwGZf3Rc0dfS2pJKuepPkcGdmBlboc+eWSP0Bwyug4+ugENaN+2
r0PmHF0zxDrIx1cbvtqZU30Sic6/OqO8qpqG3W9lQLu6RCAAMdwysWOnPz8O5SNRA8md7LpvpGob
uwy9E2sI7jed/mXKO2ZWQAARC5/Y+YyLJatmpp1ScvwKW/VWB7hfeKRB13Oa4o4pzE0zuC+JDx14
bpns9DPPb9aG5pET+c0bicyLcvlsFc28Gjm8jzFPoIr74iFjQ58PjNeEFgxeQFGvGYkEwWhtk6iw
mR0S8d4k8suK6WfZ9YaR2puyu9RV2t8FLpy8kQXDupLSgJEC0t+fUr1u2dMe141wYJGMuIt8n+SI
0NRgHpnYGUugdDByebnxbxY7/6TdvS4nWd4ctCZZwnIyG5lK+Y0EQHYjI3aKLwbau6KrUzaBepVU
+NSRIkwy5CeNyks4McLWZvcVNGyAcBnoQ0izoG0x77vZd9E6SayHOBF0nNf39ujuheftGUn81DZA
l8JnJReCl2FfwBh10W6Thp06MYbkjnid8Qux0rLTZYsnUe3gA2+3lYWCHqkOb8Sicp85rhInu+9H
ezUbsTh3DeEFTSW2bPU5J/JDNvvhrmpCJEp1dQ+OLtwLv744HhYhszygQ+RDnjjUc1R0k06Zo4sX
l0tgJSrtoNNZ7DLdh/Ye6ml012aD2o568yzb+txRg82tc7BhjG2iFrxJNTH0bFHnYbjsiETiyE5F
gNOSAKtppJTLjO4cDojDRIhDgasNsTxjWDDBco1tHZEZOytDZThCiAmrITeHGf4vsSwK4LUjuOWk
Taw1GZFs1zuPDkJgbKwNceuI6knANHH0WDZHcnAlTulASO7Fncwj2i2sZsGld+Ijt4u+6xVVUIdk
KUYslIFHtn1AxLUOKN80cpO8SX9HeRDyWubFpWLkaJArv1JFeC34NXcJk5GccUfHbiOOXfro5Fnh
Q6AEQIEi+VcMDf0gdL8QglrHwf3JW7ILCsAFICETFCcscjD72jlOW1v9Li8y9qudHxR446w38pae
dJg8L2EYXLjHNp2vGJee0yF6Gd3wjPH/2JjcDXX6XLr/Ii2hn6Q3N9Mvykpfwfy+VL33BIwxcNVb
0oX3UI1eSsAXMf7Zxj+quXiMrfA+j8S9JqVixhDK8PdoJGwlAvoJ4R9SWTyay5Vi80Kn3to41ZeI
b6Ltz6Stbg2BDyyJDmlc4D63wT/ZW+2z9iUR2J8e6P7h6DBXa1/iALZjlUJmF+w7DAcrZMLzl3W0
rGlKNePKW+McvJxtZjRyZ6aL8QxP5IUy+9lRyX4QTJ6X2OX0EJNS4EILGG3kjwyAjnT+70uor3Il
bjKmnhwILCQ74qhIHm7L77yMP7lT/vmwNNf4Ol79LHlAIMLSIagRDjV3LhPsIuFhdXhCOnM+qRZo
gjZubdHc1d207fTRw8kRuv1aopBT0YUqzhffk3dnJM670eK5hnkytnjLsCyW3rxXalinmI9wFZ5t
juO0YSI7OoCKEuNMx1a41mPpys88Kk++SN+aFo5sPp9HJRn6QVAN7G/hW5d+oJPOnCdKazHftY46
JCZ/M8FThuvOa9w/b1FqYlxTYc5kWr1NoXEzsGzzsxEI0Q3sJutLXwx3SbspzfcxM3EtFxiMMcnH
RfoGP/2rGIDMTjcEM18V/V6Rozpui9v8Mc/1X43jT6Y7BfejFBPxqHxvyyQvK995A/1GUm+bKHnV
CXKEfLxlbXSq2uxK+t1+dss9sJcaZ1gwxHAC2v7WWNk+i4/dgDm1Dc7+MO68CMiGjcdPOWuEW2tU
Ctu4vwYUUYMKKDHhsBfzKWWSWVdktixr6S8TIhM34dYcN12JgaG10y/NMABKgr81wTSMwnpbXPNN
PDBJn7HYh9uitA6dHp9yy37sO+PF8Bm7sfng62+hh7OUJszg16jU+BLpx0h394123iweyOUBRKv2
IO1+69vFrozHmx3ot7qoHzFS/vf1CLFUfAIPdFZ29+E9SDe5RnX9WOv8NubTa19k94QVHW38tXQj
6wm/Lbk6Z4H/Fj3eLcWPW+LL1awrevfewK2rEP4u9noDFy+xvC6eXhNvr4nHlykBaxr/vLjxNR7g
EC8wOq77xRXr4BEehfEEWfmW4r028cIvx0gIbaMdrdXy6pXEp5W9ZJh7l5MkwvFnOWvoT6H/PrWP
iSheJ68CRLAjs6fHjt//m8HzD3qd8GhQB5fTvW4ee2u8oK0Pe/ytLzQxF/JpN4KpE2jdGckOIwex
U5k+my2bU+yySua3ztCn/0R9efbaJNZjaklSyMMPwcwsbPujtXAMWEGmj8ZDOe8ColdCqW/LMbf8
UXZbz2yAXpxxfOmQhpQ4wHGP3Lr/22Z9HOLAAu4THOOteJ+y6d7yORmH7I0N8qPETV2W2WsOwcbt
fksp71NQA2NARNhCguMHI27z5hjuC1hjvzLul9dD1OmTHJlTUpXV01Nf1rBMWDNN5SPItzJOz07+
lWpxGnR0DxgeZlByX/Wc0Xwrj58g9/1t097Pc36JfefNU/J+WKzf/AKWf79y+osx7n2c+SiJ7tCh
vUw49juc+4qLjqCOdyysr8pHa8yt95n5YC7w/C+fKGsMLyr40Zi0aZpvQ+U+uNhdQxT2EeSAAYIA
zT/NB6ojPnwZhAGg0ye4oVcH8oAZ8r0gESxfKyETdOJLyBrtcvaqISrgO7wuP9QMz4D2rYdu4Oj5
ysrxOZfyCYXux3+Xjhl82GAP4pLFcPqKNPQpwxqNTfvmCfzF8lHLBk6sOgU4pAVYZxLxthaTa6Z/
Opq2pgG8eJZok38dYsCqqKRyT5+Xl1AV5SEczqMVfyxPFO8VllnrbRyn51Lu8zG/ty1913bX3hmf
JuF+B1n9SCX1xG7g5s35QcYEF6Kf+u9jY44vyy858dSxBsg4M8ENXeMuaocnND3v84xvfImIGf2P
xqN6DXBgw7FArkHQmLfjk8kFUaxyeBc23IvFXr/ckxM8jMWfsLjxWzgZMbwMCTfDA5/BkexC03Ch
aoTQNZa/xuLzv+u1hr4hTZhJ0Disxl1XWbJXUDpcaB3iLZzFFatpDoqk+qfj8YFC92lBG/zHVYD5
UXlwQ2CALOI+Fls9ZJCOX14Qjk+mnb8vDnUDvJjQDzIaXwyhbrS7DYu2VP1Xhiwv679f4wIj6bEk
OSjLUNby/fnCQi1ZXicUE2N8TmCapAvbBMaJ9D6Xn8IfwMRAQHH9UwQPhSX+k4KPgp/y3YaXUvGh
EAs/BY7KAE/FhasyIZmJNiWsFRfmiuDc6pYFYwGNRUFlqdIdAvdDKPgbC7TFgd7i1TuTLwfNC17n
l+XysiG9eABf4L4M8F8sODAj/ZNPR8XyCGIXpBjJCZpAjukhyPRozZoAjzVS4qrfV818CSL40OTI
dK7celFyyGtISdSkAR177slzERjPCCuOVdAQv5WdPWveRRDHs7Siqiyuy80uouoQwb9J4eA08HAm
P3kFxLdE5LgP8ULMgZzjLAiddmgep/p9yq1fuSB2PJtjsX1WkHc8CDwVJJ4eIk9VPij4PD6cHtOH
jemOzzn8HhuOTwvPx4XrE7G0gPLjQfvxof7EC/0HCpCEBjRDBdLQgTKUlWDCEgTn+M8sCEIhCXKK
kdfCFUJchI5lH8MbGuEOEUm7DuAQdfCI8OVqJB2as8Fd15E8Y2R/dBb8Wuifg9y6JKCPdH4Ugdyj
z34wWeTBAkwfuSSyewaohzKWZ8w+ZwUHYGBQPZh3GQiBGJJSP/22cJVM+Eql98ZTnz2QTOJSD/do
U0JoTC5UpiEZEUJPWwGtyYTalCKWMRlLamhOlX5Nkuw8NWTYwXpa5H9xCMNqiJ8tKMmeXaGWwrsI
56X7Y4dKeQk+L6GEQetpms2pgyul0Fu0KDwbeFPL+7xUlMgSTWhU6NpPDa4ZG0oVm7sT9tr7hJoD
hlUOy8qHaSVzfcVsgOQVur/HmcYiHAJWCQkrRISIP4xlDnD4dcorSVgloJMgMAMh0fiT8Cmyc04k
Ob40w/jkGMgic0BlMLgQNNtMPfJrAp2r49sV79WC7MqoDAQMr1bpC6xLiH4oxB6CjwzWVwHzC8bX
Qo/7c2GBecwmoJLvNQO0BkNSFP0G56VwTUCPCWhiNsfZaP7lfXhe1JVDsM+ji+0hzfHT46CKdcmS
Ep0Go4R4HfEk2n2zNZZXyX/vgPhhsV518M1sOGfjeJVQzyDsE+NMMBs0tOXFJPhECvulhpU2MDio
0Oga9PoBLDUFU41/dQ2NjZg9JybJBsgb0oOTY9SH1JovI8PbuA+PmKSUXvfa3tqBu1uAA1bBZAb/
9UZAd+sf2nzchhkIyxj3OSuaOF4eXGPdqvCUeLFYuzYGnfHYVOYDBrHTQjtwunTfQxm1PH2YUmAn
0BxdvZOo91CYgqGw2SsiO+yJNcx3wsaXQ4ohJelk/ob04B4P0MiPFA/c3L8OEleUAnxOkbqCiAj1
LXQvyzvA/1rq5eW3UMHNc6GrDXresNK7hYF6NYCFBJF5iSJidsDjwSWdwXtiLWEgmt1AgB4Mp97T
9X/U6dKqpdcKil8ew1LLQQkS3wLjTz3E8P5Q9n/EDMzpslpogDLcBeadx6M/QwoUvXpGS3aG7vA4
oi5oIQoW7VsJXzDP+/3yKShN48J5k2MR+pl8RjWejS7H1VcE8iypaXmWzSgEw+WAWD7fESVnAeFw
ufAGNJgJ5MMEAqKAhJhARJwgIwo+hakg8Q3IF13uJYGg6E72gwlRMYCsmENYjM2IxbI+Wbzqpl+7
cBhDeIwo6TcCa4tFuxqNUAbIyJzahy6enliYPFpQHd0G2zuUx9ZwgUuiZuV0cnDsLKVplzDgmHe4
jS+TRyokX+ZG33h5eAyIDbWwv1QBp2mV7DQODA0sY+hpFPj/GeinGN7kwosdB3chKLeuQXocl8GZ
3KpKJ0w50nvlz3t01FtBTmqsowM30NaBgYlPanEJ4R7elhAyQeBvlv8882YbQbzn0bxnlz5yGCyS
c19/L5oKjZARX/B+uQhVRvDgCJUTOqeC0qmgdRrM+9IrE4GTdh8SeJ4NXM8OvmcF5zOH95nB/bTh
f5pwQPP0qWWDS8CVR2QrFN2BgZXR3wB5zGRI+14L+m0mDrD7aJ3k2nLtZQLYmHdG4MkETdMHh8ca
KpvgS317sXlX/WBaGz5Ha4bnEiojzqkNgckrB9JpD/E0hnzqQED1WYxPEFGbYtraRnEMTRSsKj2T
CjZHZDHM+uBPHiCm4bXN+cVR4GVI5Jdu7n/snceS5EiWZX9lpNeDElBVQKR7Fsapm5lzjw0kmIMD
Ck6+fg4sqqcyI2eyfmA2SDcPkh5mgKq+9+49l4plFcNhZaT/FsFlbeGzmt/mm8qF2VoiiCYYyoXk
OkJ0BfLKwUv8jNN9rzOcG8y1nqudMVibe3VoN08BpQzpTe+l0o9NFG4148P3wz005bVy6OOZpB7C
dKRIdHE4O93XzNHOdcsEqErPKQlc5V5PLNBdOJBtZ2eB4bXbbsMfzHZ9g2mNZUfCIkTNtJeZB6/T
JQoLUN0njCnylSRvnrnw8Bre33L+X7U9rXyGcvQWVy0pI3R+5x9yBGGRxt6WjsOCe+XLTF2xQOYA
VjvQoCZJ3LxTbub/xpG/Nvth4xYfqeVvROHuBy24mbZ1qXUYuGF3i7T2VOI5pEO2ZG1lgmBvIvi4
wn/RJpQY4bgawmKHSgaYJZa8VqeVoAj7HXdd2+3CaEcNyXtSHu9rNbBiB2hxRncvB2JMax64Jxpa
dX83xrhFsplvehGeHHhydhdtNSn2TdDvXBeFUtRu7A7GXgPtCDhiYnYvijFcMuV7abb7hFIZkz7b
tQlbmpxHUMy+gdjGqLELDJsxdx5SRuNoFU8zLjaspx9NVfH7Mjoy0dt8JydgjPHYXCaVnnsFIM7j
rGUjpEW5UlchjFtuutxcM7ve3fmwgTqa9bvZM6oiZjU3AICE3yR1HeSBVPdXsXvMVb5BP72lk7Sa
P+hSIt2Ist0Iyjq9TZxJkvQ5AHKdO/ZFB3qNAOoggWArYNg5UOwZ71ONOlxbvGpAs2EDHEsg2ki7
Lz7oJdDaEYjtGNR2BnJbJRQ9kJoGUNwVSG70sqcMRHds8X9CZDPN6G6kFTofw4Am1ZzAYeeMTDly
u9OpGYv9OGH8rlNUW3Zp/0jN2NqiMCpiVSJV0QFjXquYZMm0818sU0O3r6x6c/QHN1xbk2JAnFEJ
+Gjq71SM/48P+Xf4EJsglP83PuQlj5qfP/7HMcqDH0X2J4zI/Ad/YUSMOYkB5JZnujb4D+kRuND/
rJv/+g/N/QcMCYusLCFN5lWgPP4PR0To/3Btl2wEsqGEDtuDv++/OSLePzxi3DmHGFJAniHB4X/9
J2EXvyex/ev1H2NujN+CV2y0K8KWjmvws7m2KX4LXtE7i/aDCvtl2hafTmiBSxiaGxXr2qTkcBp5
Mp+UPwXn+2XQY7VTlZPBOGvQAnVhf1DkzL9qcfTN8qf2V3Lcn37cP/545p1i8i/KicPPJ2hD87ZJ
aZgoRnkj/kg5SRLYu/T3OYSrrtmLrsPMYelABi0LPzIjGoRE/vb+8n4pTIuhQq69lz2+Mrjb2rUy
4AuXeGlWaiZiAPC1XkCL6mSbMMMczElBekqmL5mX3FTqbLNZyMTnlj1Xc+5TmHoM9Dt5ocvwPehr
fV+ImtkbQT77MLP6ldVkOrABLWHY5fRblLXRt9rHfeLmTPHs1P5WOEFzQb/cd6b2YAYdJhATgU8D
mXcf2DiQ6qnJXk1Pu4qKDQc1qSG2cmR4OrQCpU2lkhGBenJko9L2btJiwAnDhJqLMHq3M74ksYi+
xcqtF3kpyUrs+bm9AMkAuu2njHMTRWx3jAQSPXpAyWvmDWhBw14ChmF0ZpUDYnKCDk5172XP/Rih
XW0tnWHB/d82d/MkpjqXqqGdDRfDVYj3ERrvwW6rcataQaxTFzBu7FB6lZH2TePUzurb/rQFI2ib
poFrKCK2+2YfSou4VNe4BhJmWMB4bhGWVvaMeC15HtdeB+kvHBMb/SrCJ7Sx0R7FXbYJegZZZd7z
IdC48JpxZ4RmuBONeE7dbrqVNvqW3AjSk0nm5YbJOHNOr1l3HnS6NtSHa5NpwxV5Zo6EqrhklmNh
pgFpQThHekhNVKv3l4kIsguCce9idsJ8EdAyL4y/fr1qdW0k7yA7yDE4xKPKZgO/h8tvgLIOXlsi
AVs1kQqPiZnvyc6AcD9NL3FNlLdt5+Wq6I8AG6aHBJnE5X7JJ3R1vRadhzpgO1esJAeaDGrHyGo4
U6paeBP78T2dkNzD242QFMHVkYZ8toe+vpEONlyTmEOYQ0FXTIN7tv20vow1Ch6c3A4DIZyUhstQ
uElxJMqEfHG39qMfhgId1+juewzWZV0RKVqPHOBAHD0ldH4uClOphaxPL+sTH890IJVuB7ggZ4KN
cZmRYM6EARHBUuuQK3RGm/GRmY52bHwL+Fw87SqJogtrrLjldjx+H/lCi/vpQxtJ+OrAhGR1oz9W
NktJZDsdx1VmT0E0kMgcS73eoPKTN0yjQiTlDZ+ovIkMbolygDiWWnM1/Sk522MBVbkTJGUE5qMD
h/R4/+zSIP4hopcJWsxJnz/MnG9Qked7r60fXKXkETQf4xlbP7XzxZtj0Vp6JisLSNrRD8cJmuI8
kZVS0Qap0q9xh5+zq8pnfYiPsRug0NN0/WWAlb9wtTj+WhSA71IOJH/YXa6/Fr0/LYZ/Jj7NayGN
LLYMy3AsCznVb2u1n3SjGGUPrN/wSZCJ+4KYLIpjzWJAOlwSSAUX3zSdl6B71CpLey1d9aaiAgvx
jdhk71ICrroEtoexPctN5G8YYjh+pd9HGVCVFc6Lm/olNQzD/vlQURb9cJY0Cv7+H2I4f9l1xB2s
pes22xg20N9WdSM17QjWEPa0CiBTTB/neL+Uff3Pr/71Paer8mWnSAjbhR5ihcYZVrQ5nYcqt6tb
TVLPhvkxbI+YvJQwanTGOlnxYJZVfehihjrG4DxZ1g8hyurx/qJz22lp+369u78UoyBhqAIWwJ5R
7Esr4B7mEzgGUTXQw0iNi5v2zEJM5V4mIYyTCgfK3zo4ZU2ErQ0tarh03I8OZf4uroPuOQ+RFmlT
NLsWtBB7R+mKQxJjP1WyfU0phIPFsNDrEO9PlooXTDKSeGeBzsmMxpulFd4GO4JOoU9fLVNedSKH
koGraR260aCx3YNNcAdz1+EVOzXDhenJeMwDlMCaZ38d2FQeAz/XbhFKWD1+tEpJkLSlkUbZu/Wj
3WffxjIej6I31wAnAVwAKCGJgEvgK86bvjncsFHopwy/2KaoYH3UVps9GyYoyEFuNTOyvV2bFA6f
DdQoR8c5qKVMzsK4GR9iDYfNqhE1Tpxm+etpRpm+DE1WQKKOSHJilAy+cYIx5LCuvWR9Fe1nQezy
/px2wxTtK4dEzl9rsI6mUcwoh1qrN5qta+QgEFeIeLh+LwWZuGxfO5MYb38Rh9F4yIy4Ot8vfd/4
myGbk7iRVpASGSI/LHwAFEZbIi5J7e9WgQwDSX/cLfNYtORHBXAVOYfTGQvRV8fZvitd+sfOSBI7
HtbhlDnlqsts/Vh5ozxHNKQ2RIB2RAYQ9e2leGAKiY8oc0uUSRa1uwlxy+9p+GUFYpu/f6CsP+dp
sTII6GQsC44tpWdY4rc4u4m7soVmkSGBdZCWKpOkZ+J8ndILnxyVcvFu1eCubU0W5HayPR7NpCzw
jVTJYRrq+hIHcfbd7oS1YSFGhMcgfNVRdyOodPMHGHlHtKgvLh2+x67EEtJ54xdVIO8Nh7qg+aRv
FdTGR2xZG7OJ1lh5UHAYCOtSAHabqJiiowGd4/j3/3BzXij+dDwUgpmhPS8hFu5u+RsEzydvM6l7
qqgkpkFA1rrBtXLTrJpzDfo8h+s49pdiatGqDyBndZ9HwIeOm4nibYwB2gdT8aVz4+Fa5rqJZt1Z
GRnqPy8yYX7YhYRd4clzK8zPv//Z5e8fmiQHbA5ukzaRap7hAhj849E2GgxTlxqLMUjM/Ir5e1/b
Vn+u5rCTVL5ERTWcJ2Ai7GTpMs6T90hq2dEdXYGQysfZY3i7vnDJn5p6/6aIXNuNLZOG+/daLd0G
DgmcftfMZDXt11dgJGyYtdW+nx/1frAQ8MOxHI8p85wFqZ5IrpiSoV00rTe752hqat3119EhBXGt
eFzr0lTfugJwFifUlCZY0ZIx3chzPF9GM5bMrBJ5yFsSFOZX9+/7QnRbJwb5pjmlu5ZuHO8j22jf
MFLhn+nU0a41s10yNPB396N81jzQt5QXI4rx8eEoWxcREwYPHdwpGRAJQuagETTqrExO82GKEjFq
4Y/PIjNWTQ83B16Cvm0IWPv7Tw7G4++3nQMRRtpUb64hbdP4bf+aIpHAxB+r5cTYCJ5xfBhoLgHk
MeDW+Lq1LZ1iOlVObFwtjEWbXoLjIeQlOE9iTqACIkBoSBe/BGrGOCVQs8LavybMhc8VM9Gl3zTG
2vDQJPVNSm5S49GL6GCS1olBaHmUW4/3rwyEozmQp6bVvG2TmUSaUFKuwPQYGwkaSXP98QudkGVl
6tFT3arJYKb/JaWCkJVR3e4XXRPeEaeJh/0li85213q3Xhu/E5BrvlfUAroe08COjA9D1e7KUkrD
gCni9yFivBzJZUOYwAWxL7kdYe69tkWroXBrbBhrub6YZhe7W03ta68MSp8oK0+6TL91SLivMtcz
7vuCd8F4raR5bE3hvKU9NDjkeO4ZxqrIdc2kshAF7V6nW8UmNKG+KYgK8sND5Ppy98uQULkNKhM/
7NfczQ2qxZb5ro8QOI7JT2rQM7stJ3v8UNtKmQS/R755ajL4QUivyDizerRsUectOzTCSxtp7sGB
p7nQZS7XuZZy+IBSraFKyluTlI0KwZtEncMDgGjKQIKXR1F27eevNIoUatYgZSjZTTQJ3WBX0Ku/
lL2dzLhczmBCS64hXivyq1y5CapcPei1wVdIWq3SQ2juWctO9+uLlSpqhZQ2VVK9NtLbjyLSHglS
i5FCSfY8eIIbVLLGc2wBnHJ9endYR4xnYBfexoSIv/JAeGi+tK+uY6tdz8O5mmJ39W+eDP33EHAb
OZywySDUCXecj3e/PRq6gUNBa0Fa217wJZJ4AspwjG/1fMErN9LshUgZE9p2s2ovvlVkV50Cw7jc
f8f9W4h/wa5AgJnhO0hqLcDI+RAzp8yN/OqyIew9Ugbur0bDP9FFy7bwvBVgssp6KG1EOYQVjtbV
QjMyr5CVx1Fo9Ar34Fyc6qImAsu0KD5Kv4qBlHO5f3W/KNmRbazTbrWJWn6O2BBkXkFF0bb0Zbuj
ZBjN5AelbRYZ3TJOBoLFhoShSqPJV6AnP3DfVfCLFk0EhIW2cLuUg3Q2iM/Fa2xHD3nXumt+T72D
i2ZhjsfYlrbXqg/NvbKmr1rOj859aF0z1to1oqaIkIOpoYJpyhVNQgVUM3bB/qsHG8Pqs2e0uDik
6e0ng+gz5gHVKphkedXQE9ziyFpFicye805opN/A6Bp9eBx8Sv6+SiNiGAfrLUnKZ6zqn0CPkQx5
/ve8Tq45h5lfO2swMtOqiaGy9MJiXKrDx6rDDSc+xlaChMcwb48h3HKi+FyWuSls1poHM9zGuLSI
SZD5puKWfrlw3mOSEKB56ss2qYJns2KBtlsVrbPEsffmLAbXEaCu0E13jDO9D8dN8BqMzUXr22Rd
NSTyGNTOlPcZt+IxTXRxJCPdeAp1+VPv7Bul65KuD+kSQqTbyLPN5cDxZReOUu0b5ST7UnNoGpX+
xiOhbD2JyXvr5XyU77xy2XUOxvAmzi5x6CMxB9r1SMsnhhE6KOSQooAAUztIViWaSsV4oMbHsGxE
eOOwMez7Omt5LvXkRXhxcDKxqSza+aULTcw0nL1hGqDmxOD3h0YY/7xAq9T3qgD0mCCMqZNOp3Se
TQ/zy3G++EDRSZwzrVWpwQXvquoSaJaxRRUNfAZ83KnDQ3AKopvO9AUwoV09BF5TPbi4MH99lese
QZwhE4D7r8r5tyAmzjdNyypVgvhMoH6+x0XHVFgH/R6MlrHTvDE6do1TbGo9sxlPYBLzTfzGINaw
Q8TKeZ0M7+pqyLNzh5a1TeLOGaBpVCT1q4zbk2e16puQHbSayGsvXTtnXPAMrZpsKL5RfuNG9SUC
daBgHsnLR8oLpsuhq73myr/FQ/XD17N1iw/zOdDC5LG23aPZ99UxC6iaRuVFD/TGHlsFgxHL4MbH
gLkwCjkRbF+cmq6Sz1Xpx89Cuai0Eqd6JD4x3hGcA3h4fjkz4B8NlGSLqZPlrk0DSPjTY+smxtP9
Ajrulc6MOt9feXScNjiZnFVUlk+tP6UHPaD9HukGvrFG9Q9xqHW/LmiRAZwos4Xby7QvjOppm8V2
+dwN5SGiPiLTOchXvaVarNrzl63Jai0pDrGlqH1RavvYco8j682LXjlIoTsGSVXTf1J2MSLTmI/Z
DYqbJpvItxrA9tOJcLj6secQiinZMSd/U6haewgtXd8UZUbQQxKhNpsv/vAwxGW64+T81eP0VLZx
+WnFLfrEMvjwM439XAcrFA07TZpYKFVvPBDKZTy00zA9wGvsSeI1GlyFXRnmz8SWF6fKbIFUdRFj
WoyVXaPGJ3vuqopeVAsC0NSxSJFReCFOJqKX5qJDNNtIBSP+T0ALWtpSuFFNvgCsdsD56x2JDPKz
nORXu6y5UZBELfIGdNc0BGzYPJLECKkDNM+XcbyWzPWvxqQtAEvvmzKJP+B9ejE9rsxPLi3qjgNS
8HSpp3D1NIItI0/HDYnfzMZPvDKJ2uEOGnABlD5OLhBU+N8VYIGYaSefHEjYx4r5aFC/sp3JVd1a
hzjAuseQTbLSVbsu1Z9U1H7XvXgXN25NbqZgQFjANardBiYFBNVFbX2dgmRdVhLxPZpE0yiwRE77
bMy/kk7eb7Q52kBa9grgNtzAc55aE2f74aszGmTP0L/a08mkWz/5AJgcuEuROUG1JWoibVmnS0Uf
uSt+pvEc8qgSVBBu+ebFZrpu6/BiF8NXPaU81pLg2EEdQ4VpfKIohTrDEzVU2HEDmW59T95y/q4j
k95r10Xc/mXxA96eftAd8CR5YtXM0CS4DasjU7D06M/hiPGskvjOszXp6cpNZogaethFobXGCu0O
HY9HGs9skbWPa4j6eg12wICjY6mHlDUeBjmUFKHbL4RaE0GvowrodWGs0O8mhm/uggJePqc72gzD
cbAZApccEoV03gDtmks637c4bH7yDH5zul1rX3pL3Dpr3Nho8xY9/fmFrlVzVgEgREqKZUZLyrPz
lIhEO1kPCcdotNeky7gMOpvpBJ0sPhc5HdhxlK8RqB8nx0lcsSGuaqc7txn6dZpK3ak4xqlOg8Ry
1KbJSUrGVK8qOiC1YmBs94621AbHAf92xM/3JKPJ3XcT++P4U9TDMam6jQ9fZNuE1acRAMYbS3I/
EkipPqXgQtjuGle7fZjIbHBDC4txY732DQo63W5vvPFsbQZJGQncMN3vj/TL8UpJOh8momHPIDhb
8omuSlVvowFWjd2AKLR6rD0J3mtsTOvSKyYKEUTfWnjxAY4ex/ylN8PxkAqzObaOiRvXxkTOgGnZ
G4BQWkYIy8D3vnjNJzUp0/VUf8xd5GJpLL42rVvSEMEvwHJvqfjQRTshZlMBPV8DVGgzRDer+BmV
k1rD2AXOE3E7TC6gcR8z5RIgZYO9LuQEoWs/MZM8kxP4FacxxLzks/KsCQvc1W0dZKYRIjYoowe6
a3uhF+8W7OJlTDSew8GA9YLmfGE1UEWshzZ8jCfm6bZq+e1Nvxi77hvVEzkePIut045bWivbuCwJ
2myqYBPQktygx82oOQcIU1KjDYJodV/k7647Fpi1WTFzZ0TvMkApylptB8hjxUcqVnj08mWtMvCs
7sbqmkvnJ5+9p/pFVzVyaQzRXoz0+WuODkvZljpE1pIWMrCeFt5lDbV3bZo5P1zprQm0OrsyBPyB
56GvcDYUNSKGigmZWxn7FFst++1aDGRQN9J9D7EbQuGShzILLmZgk9nWAyEbun6bjcW4yQSGoqnG
yTQm5X5wDNrdvn4An/SFZOY8m10iZslybz4lnvnptDae70m9I1nhpGfkDOBi/Rjo89lFVeBj2niT
CG9YezUyW4zWHlvVCmucywJzKEfCITvAPOuxIbWR0od0yE3IDICmz9aCAZJAJXKbFsQiFSCjLYyL
mIQWUv+MtQ39Q0iqvJvFZIsdwKnVMNi0Mwp09LGVLEuv39iFCnZmCY0Sk0tt13D8J9ZrcJ52bvTb
QioHU8+EGxCIyK6zzD2s2IdaYQPXgPgsScusjv1oEuimPaWVbCj7fdgk8UhIdDIQOxCUHWBn4SHa
LT99WXrblhJpRqX+GMq+Oxul2BPtvhlj44l4ahITrRwmLNmWBXnNpIfCWR32Le6ltvd3ge2+9jWU
XTtksJSEJRrFCfIOrPonCAEAJKi+15lZfi0cCxZO1JdL4HmEmpYWob60ARXib9YivYTawaHNrF8j
IxSY+rTV0I/ou0Z4FilMSZqlxa1FA7sw3W2QCQJSZPRzGmA14qcQiziD5Zdr/cUL1WdTEKxZ4/EM
W8xtMd4Jz3zNW3daNH5OH6LgTKGF5ibpcYSWmQWzQWvn5GsY7b134Ow2bIn1+YY/8ExvAeHzeE1c
+8oZ4lk2c9HcOy8Oa2DbwNoRdXDo82lgQQne/Nz7akwkvnvWuxHEa0MDAOj6b6rm39hH8kUrgu+F
xcZjMIvnkZxJn4747pDHtYtlCOWnWTtl0u7NBvJxWad714P2IpynMID07w4yXbaByTLLMoiig4/0
URTWk2loOhSF+ERfBAZfaxbU+0ZlL3oWtLFubq0ErtCTK6AOAibAmfXeeRQN3fBMzxe9CSddlE5L
wjjZADJ605GDjEHMAEptM2SgC1jscPX9Y09rxWi2HNVMEQerush66DUjY76Q4UZGQh8D4oU/rCMd
qEDTBXhyrQwuSg9A3S5BpEcloys9+sn50lkzQ7hgEt00Ez92Y+NE4nTaQkuBchmYq3HOCckqbjZn
/AbwYNEm7bATdtguR62EIVZ11iakFOSXMcRtJjMddyxY+CLDt3Jy7SWgTm8VI2+DcuuhUgytnWHz
BOSZ3LJdc+Ji5zEB0K4U9BnztarTDzngC+uHXFvGOoPzuP7IXA4cTtsoZKHsoy6ZQlbfArBpWS4m
C3wivKshq0CiW4SVefA3YmCHHPg/JAqbA6MceokjvYHMgOpl+Cs3cJccdIOlLyL2hAy11Vhjky/o
MRVF8Nk1yaOOD2uCJ9GVlb1mjQZoZcDqJbxq3AypeOA0ap0CAjkoPQlNrxUJ7+CBgAagtKfwECxp
be4w/oQyLizH3JUGjf4hIkgsZ2Jyf1/ClnXWGroaKqr+ORXBFx7ZEDJc5SwiCEMGE3qow/Mgx5Jb
BgxyY+/8SJQ061jxk3xE22Ydjein5RzrSJZLPP0HUIEp2+uE8RYbSqtwzTDoCQ+9Vb4xJoCBC0MB
/Ho3g2q8pfJH2igue45efA+nalhIyjD0a094MeGbMC4w9e5n1bW4yAN3PTIxBg+JUVzYRHo4797M
tZb68Db5mgVVR0Z7hf8xrTL9yaGbCIyuWMa+S6IvHJfIAi0YlqRoGFA14eEgCMUjdwx6BT0NmP8K
hMn9j1ieCStsrdN2riPcOQjzqs2UTXKDG+Ma0Ouka1rXi1GofV5DRBq04rs/Wztr7lHCp0BLgTrB
1WPsptoRVLWce8Kk+Ww1SG6COFrkHoSRuM+NyoMLSzAQc/FlnolbNArXo97Tm0rS5qnRKx1ZIpiw
+8ti/p5fsoTl+yLS0eyiz3keRKPobYjL33fMJCKfP00whCd105SML13b8P4ywdDAjqd+IAkpRouO
txDEbGKZnCoarOHjPMdLuyp5BMIDNThcq7qJT0kMXsN1UejYDCyrSESHKnf7M7K9leYZD8Af7A1r
IG6mujEWrYbywh88C3EhOOXK4h9ueoH1cn9Zgn2M5YyR6r0TxiLjGGnDsyo0zE9TbIApR8znmBPB
Gq1AOJ73kDJIQyHfZkIhY4IOdIMnZ/ARF+gqwd6nh9he21sxVXIJ0T3ea6oR14TNx23R2odk6izS
IatvD8g89PUwaxvGyv6o7u3pWCmY1m1o74cmdvDhVOZOOdpHabTDQ9uqj7B0nFNp9+9SdcWZ+ew/
Lwibz1Fjid3ff0L275+Q46A+shyG1QZjd/d3iVRbCg2dHds89pQttEnIY6Pmnqaqq/ZtNEEZ723m
swr6SIWYU9cpZW237naUNPDxc061iCOS99ByPoTDfqD71YfAr/wWU2NB/RxebH8cLqIGfM+RwohM
jFXO8AVABUlkXp3D/7KfcDAgZlRCbDRgV3Ei2m8tMmhCDBqi1sPwZprBdAos4pxmv5OvxMXpXCCm
KogOf/+WWH+ZfyBKszwkCA4sdJe3hpv6+9dH5qL1f/2H8T8HXZTWUBLXlKXNrqBl95H3GN6h9pym
ybe2EThVllQ6UbGRQBtKraPO6rlqcdVzdMjjkw7IYGPpzk5GpotYnO0ocVJrzwPi3WDzUN04ff4d
tcq2DAuFYbQsT2lKiH1c2LthcKpzlKBY9rtabFzKg1VSWfrJzJHOOI1PEokGoiGAZ1gYxBwkSrMO
TSjc09+/Ewjufnt+HaFb7GsObQ+b2b/721vRdZ4DAgpYI6IVzWqOZTx1z2UWqjVSrG7TE5P50FbF
BxA2d9lkNU1812q3jI2vQ9QHq7scLe+kt7u/dBkGHiOLtAOPpjgLTq72qiwa6vDgbAZzYlJjaK/Q
XxoIQFoBzJ2XjOw3tm0SLUMTsC+iYkk2mLfC1N41i5CmAVtTxraIRXlTpmwK/y3oC/TwK3wJ7jfp
byDWkjUoMvsxSDT7gaGa9WKjzgLAskHeSKPXGH+2huho7sMQ3FZI/dUkRiitWOnBZ5kLnRDHBxdp
/6w/airth9X64+4+ZSrBSW+G3qMy6vyfpWL2TNGoor0mACbcL7k2TJsOgdZiylFxI+DHXxIWxVvi
rk0/fMowYXzOjahR1MYPpcStqEGN5XH6MVDNw0cZ4auElGODiy+uZU+lmRvlx0wn/yC3vOwxs+Fe
ur33OBmHuzJCsY6um55S+C6aiOOWXpXGFhoYIU3Pkh0HyVdI82VensegDU70+LNF34f2azoiFcGt
nd6ylIOvnYF2UMxsN5G0rnclyCjr7rkllSYas/qigyMIanIaUkESgWx0Ep18u1pFzPAuZhTq8GhY
cu8vDVy3CZkJePBJAGsqAeGiL0+eGPdSIhgfms9Ci/X1r6U5C2GH/PoZJYgnRGSduhYwXRZj6+gf
Y0ivNejN+KhnxGNmBYFhDGjOiH/8068RkkC7Zgfn+4U1+LsfNu1Cs0C9otjv8N2OEtmcS2d8DkGb
B31XeCnvVjLCdomrVz0IL5mKgw8n0R46pztpjbpUBM8/Rw4fAW1Y0qLq+rvmOP17FJQ3PUgFhJr6
ixEizXbCzF8195vr/rqr3QtrMUjF+9bjOoO2Nuab0FD2Y6bQjoiqkJjL61VC5+sYzZf7V8z3umU2
0dKpPQ1yhStLzC5U1dAT15qoCxy7+Muh34ykLhZAiAZwIaoCH4J+Rt/dZxoakIoGMMyihDT85gQ7
S9eCn/EkD2bp37xR6RfcVMmlIhIDrg/V4H0O13If78cE7UMXzK6WoU7XGks9/YWoX4t0FpchQOd2
gs4Cv4ta1G6aZBclBaTCQu2x7l3wCCWbwiv0669PJiH2aYF1JDnGgY2DS1Wce5uAnA2jt8isLNU1
NDV9N0XYfGUJNgAVYeDq/WtelynPEqO0g4F29FjNpLso4XHKR+xW95cCbdKtS0hB0SJKRwqeaGUU
sXZoksQ41bFFhyE34o1O/snad5LhbDQDy7P2ghujmyQ1e05TJF7+/cr6121X6LP0mfk6MmdH934b
JAYBqLwgDNVy6oyByHp3aWut+zBxhlohR/oWO5a+h/dHWHfERMxEdbo2LJWtZY0GjHAPRIXkBzza
frWw6c/+AIM3o1Gyh2LIyjPaAIZLTv3oWzqUar9UH46Oja3W21vSO7u77Cgq/XzXaE25TCMC9bDO
7OtEh+UnU7xFE2XTjH1gjh4PUbXQYiNd3yUj9SwKGn0j+Xdvyl8kgLwpBnoEg3OIxO3wm9CnTjBI
mhV9kFpRGRuNrI/TfIkm2oCcm+8HxsEPu73hoXDiMIChwGOuaAgnvKX1cCjjxn6qQK+0uMJvtugO
Dgjyl/uv8x7u+oz2WoNBVSRdchrZjaVTX/sEQxbw9GxhbBMNJQfCDBqntay0B0gXTR2DY7XCawUO
66ymYl3ScF/cRUWRL65OrGevluGGuCGshybDSSEGIzuasAy2te4m+7+/eaz/y64sOZs4tskhBfvu
bzePoYe6ac3vUyhN/dsYglUeW2ZiCGqjx1Tv6qUI0CN4g/2QjYZi720R2fbpcFWRIm+J5DdCiQpo
Krr5glRRLHq4E/vSRF2EsPDSdcbn4MZil7LQrPu49jZsxMGGRNv4SIavgCTC2ay1eVQDF2BrQQyh
ldUv03zu1qgkOCKs00xNG8Qg3VOa4EgsWoaHtMwWf/9mmFgM/lRicESRrmUyjueuwTXw203TAdNM
gL0WS2fWdxXNUACQgdrK/IYPmIuFt3ZqS+2tc9UP3SUWnRuAJppBy/+XmMrF00OuoeMGYu21AMyY
ENNrEk5zBl50DnsFk0dk9anThubfiArsv6pFPQORF+o224W/f/cI/OG02Wt9qKma+rwfpq+j3fxv
ys6rN3Kji7a/iABDMb2qc1bWaF6I0QTmWEzFX38XqbnXn8eAjQvDBKmW5ZaarHDO3muTaZESV9jr
2xbpyjFSOnY0KOlrcqiDh6JAh9JGQ7EXcTan50CdC3Q33tNRbeGXRNFFyfp5Ucqxb7VR+w36MQtt
/bicmYVQu8jPxgCAChJoEMTq5jvZo5CK0jQ0DW0A/dZICmr4MVlaNveR9KtXRU0wWWRoGhUlfapT
+64flL2P/fyXKaf8BkidKIsKJ6wJB8tqJTxSzsw2Hbb//plb/xwo0AGSWmvahsm49efo2ZNF7igz
RZ6Vk9N0jCPIojiq3lItlHvdSZx12eQQyeez0LfsbZKbATkxahO4g/1qMQVdXbal2AuGX54xvJPs
EVxJVQ2uqiJb3K8YczMSSZ4yTd8KKZ1nh4TZNZNEu8UyKSlONVtj6pIftYRiX1kRfKbI4UHyu+be
cPLmUs2uM7qMPnoEK/2vlfk/73o0db6OIAXhA17p+S/0v3dNWLkh2Rkpq17KAGVqrpKevgFeA2MF
iNEDOmyl27GzrQsFcXEh8JdcLI8Z2R8TH5ItmI5ZdtNHrri0JUNANKQdMWDp9Q/FyCIl0VTw+u+f
oSnmvcPf1I2uQc4Ao5fgM7TNPwXfaMiGkBEW4UHudYiURHpeRmXntQmG7K2nb9SN9V5r82iXjz71
r1igLiFrfgjkuOoDv3kY3OSJRevdohjJiBq7ZxEGMk/axSn2Y4Lt27h9rAoRgtC3UdTOGpsgM4DI
RMJZ6UYiH5SrjlUK9QgrrVXjEI9g9EHQ8Cn/tH2MBRCMzCIPtihb3I/C3M7jvZL5uadlhS9cv5lN
7VxMtFuX0ezDvZ+3wVlLJnlxIQbQdnDv7FE5J5yD+XPT9aBC6Z5b4XguUgJxioTAJ0r/46Wo8/MQ
G9Y1L5wUPliw7aVmP7fzwU+h+8cJbqTmgwK1fJAOuKmwicqdVzL50HQ3t8sUCTmT/reHAT1TMWO1
DiVmGkgDtEnC4c9KbED/NM4He+6fgOMh7m5wp30EQ+tGhAnyExNPYDSKi5cHEBHmWUHlFrx5LSBd
0Ir6G6PHrvnRh452dssCBKhrsfrq631QaumFAc3cVENRPucDiL2owzXjMXMmJAnMNLmzFvT+MWCd
/XmospwYLpWfafiW67YWzX1VDRjQRUyfMYD8ryZVYRDGZ2gGlX+I+mmPjzDDWhy+tn4BzWEPNA6R
cJEmX1SKdzW2aVxGKal7Q5msAaIV7/qosr2JIWBr+13xToH0MfamGz2QeK0J1DFp4/1cpHslANy+
gdYvjKbeTx2oOG+i04PIzS4T/4n0xeqdvA7ntcuw8euVKq/DdvHggId1dsQ78j83DXO/rL6iGouu
J6BfpV10GiaYl32dbirX7feGk9lvWt++6rhh7sYasNTi1mABgO4qSBH9+hpJvs1kW9dQJM4pJiky
8i2IOnFxhJqEs8OEDVc710WN/VuSTRW/vxFtKR5t3+mvbQXMPI7HL7TKs3MrMwrRjvFcZmDqyXwi
zQyyIFRjR66arFdfy3nzC0LbOoRpHK/YorcHYbcfKTjyG+GI1FJJhKMiLdP9coN0BU1cYPDUsgoc
vRTKiJgcHiz6s4M/PBRQItMNgO2PsUAUIS2VPGsdMhCEW1/72oqeOgS7lxClis1fYyMlWQyb2IuL
ta33DTuqsD4ShYsshCuEcuxydEiepZEZJ3sWiEy+bAA3h+LImE4zK/KZnXz1paRW/u+jl/OPGpGr
69ZcIBK4SnxCeP8+/iYetYdcDBlY2R45dhN7X8aI5u5o2O+AVr9ag45IkUbYoyz68jGp5iyUsb1v
4Kc+lsKkn5XHcm+JYgOaJj97Und2NnfDrClJH/FtET+kerEJfF3bq4gE8eWeGIAV7BIjoHubG2fa
M+UxoyOY2H7yNNbBNxuR0kiX8jEaLXl2C0gSnpWvB9h4x8h05KPy9WcZZiuH9rHpS/fd8WjqBJ1s
bnnf4gUU1eNooniPCUdefa6PJJuSMNXtp5aO5Urhjlp/6ubaiUxEShbn5eBmMyJUNnx0hqntlzWI
mh+TeCy+aEk30F7NoxOmTMj58007pbC3//2DMf6xNuaD8SydaZFqo8688vcPJiYykZG9wnmcB96G
2pl4Sa3wMKrhe99MlCcNp6E0bH13h/Er1vx4m8WEIqCLtOjDoRsMonVZ2eFd6rJyVQmAT9vF6UHi
63/I++1/lF5dXbBkpeqG8cmGa/v3txo4qAAKdMUU91kzDHzES7ksnAjWWC6F55e7ocMTJePYOAvX
/2FL0W71vlKn5dBGc6egcF9In2BPW8X1aUprY8fWT96mOlypnsL6qpRNcj/0oGxGgQrILcAWitBF
UZr+Wq48zfDvUGa2GCRMeWMG8K+EeBkPA2hIRisNoyjElGi4QUAUN6csO1ZdMHvSoWkuzaiIjzaG
ftXMf0aeUdh3ZIUg8eNycMRLzCr+ontte9A0c/PvH7k5/53+vpDQbUNg2ESvzj9/rgYLOgf5MCNX
P81NsA9OTYH8Z4rwlOL/W2Hs75MV5pBDlkJCIYpCfeUPs8ryB/Ju4k1jReBEq0k7WqNuv9slICW9
bde220WbZascQWmiP/37YcedJYLpTU7i/f//VxGex5qILbAuyF/7+y1hSnQXpiYyno/ZYgKff+6V
VmuepejSlZAdtNCB+M0K6W4cxuoxcQPsMHqFZ6mQz6RiaaulWeL69V7mQjsshbDEPollnJo8YNig
ah5JUXShq8y2EgAf4r4oa9I8wQj+R3/BnN/x3z8cQ3eEmCvqFozWP/sLUTP5BFtS2SX2+12MVI6z
vvdOoYMqT7dzsivTkOZ2sQOSRmIheTN3od8Rm165JpnCvMthPJldbL8WodWswY67N6r/JD1pKL+0
ITtboV/weRnJfz2f887x72993mCz0yAOwfOF+GNnWfgmO2WDIJewJ22104ph3U9OfC6H9mcI7mlP
9dvEpMgZtKdq3dSdXA8Omnmtnfz3tsm2bMgtdMpgvOtpyndT0CjQEBh3OpvprtSNk4i7w1wmOod0
ri+0y3a0TPAuzcYks/agAKFAXQtDmZjVJsA3mopWvjNri6zm3YKGD2sBoDYmCuc65apdIysNDzik
nghjsL9EOZJ53ZYH1/fKV2Gs0CKrr6Ix0p3t3H8+MZWejdu8hTKa9Egzl7NsPtPQSv3HHf7PQY/b
mqaTMT+ohvtn7YLeCvYlvWTQm6gcrJeiJ5Bx+xS4cwXDER+1q/vnaPZMF432ZtnK3UvITMRENaN1
tDNuIJ0HW3c8yprkUYoOgZ1SfXm/bOmLGtUSOkvzP3qZxj8cTZSmeDv0yhzPhE/wx7OpwrZBt0uW
bkVZoAosik2+S1fQ7rGx2JA17IJJz2qumqll0LxsOW+9cKBNNblYvZYhVoJYW/j/sRc0/twLMtUx
vNPZNn2X+sGfU17KzeBnaMIQKcbdvmP0KtCUv9kuiTy9roAfjQGFTCfvjgJ23OcglkjIrL2O2jNl
uvyPT9n486nnLXmUZNAr4tsDbfDn1FZbjhtRaMQKwYJQkAt67QvowkVAw8ydhmd9ICvPcI84wO7h
xlsXS4+t1QTC+z/eijD1P9dqrsCjK3waWMJwXGHOr//PXrmHqhOqsUZuoWGl05vx2vM5DF25bdvZ
Gd1MPZjyEA6nLk+qScUpNDJn62eRePAyTOeQe9YZduN1HuvBJu58eamJgpBw1G9m7siDKYyvdjuw
NVFutLEBnN+WFy1BgZK7PC1C8FExrlsZ9BaJ8KiKlstMM149d8hny2a4pT1IQ2SaK21B5W17y3n7
bWTkmbcd6hXW3HkiRAs3alGy7Kamc+cRTL4qPbotehZxaxrgnKTLOD9/L4q7AdlS4W3k0FebRqPf
KnKfBBA3+vA7sgcllbvdlPn5lnQDsNJ2Ny/icgJHaxGta8Vy/JOTgJ3Yu6i082/6fMi71GIGpd9g
1w92rj2A0JpxPQF/189nOzS9JweByoykoFOS4BDYlE0F3ufT1WOmlIioBp+Ul0V7qFsXd5hwPNBU
sSeCmqg4G8+e0z0KhqurUqXxjEiIaV5hFAyUt6YuFawj3dO35BKmhN37gHkGsnA1vSUpGNEc6k3o
AZNRsHUeG/spxmfdZo245QBnurB5MUo6S8gO/XOSJsa+0gEWN1ZbPLvAlqByRrcGv8P2U74weVa0
HSB230e+D4A2tk5NJKxdj56HtNKfWZOIQ2Aa3j20lPjIUpt7DlnKKvUVdALZItfGBCkvUwhsog2L
M0m1xdlqpt9n0bnV4AFZIB7upoC0GKD44TlwqukyknOKACXG4dPZBx4fav+hUTxulyPrhJKwJ2AI
Q0IBsS2SYe9GY76r/Paroup7E5DV1l1kiyPed/sINb6m2QOxP+TOmka449Ty+oi0yRbzE/JHwtiW
3o4WVM3WI/7nYCko7aEEl6wpUnQ86O9kRnt0+XTPfCHHAvxPVec7NgBpRigccTmPeMSmR6cuGzw+
dMjnZeznQzefaUI9qJo82OVLhtYycbrDK7FlX6aqFNvK7yEmlHp5aZu6vBDxkqJrpemUxTiH7Fon
PDcPTFau+KHhXU7Uf5Xd3tfzYci94ydrJAhiikxDOlxGL28fssx+jesnO4WUZiU1vXU/rkzq45a6
kowxrp3cTAHQ+Se6Y8YjCyPjUWmCeGanTvGhCZ1+DYc563jMB3W/XOk2OqmgRvQawbKYK4kYpoLr
csbM4RzKQAfz6rB2DvznNKnIsLC7aD/ZQEKXOnzzpCRKOex57kbXc+2sp7V1GgonO9FuCy6aJcXK
dEvjA0c4yNCeVPmytNL7HLvbo7QKEpdHMd082RGLlGE4Dy74cuSJNqBf3bVtD7wiJ3BY4IM8YHDZ
1XMjx/Qc3IS5Qqxeogxdi7qlvpkk5OROhgntfLJHIGO9DseF+Q5vfngL+q9uOKljbFM7Q3qLNmq5
xn9cAuknQGMuvOd+pXfQDW1oUhZeadHbeF4tWt8ZWknHbZyNFPo9IAJ1XCAyvbaVi0rGrgOyUvWs
fVQ2isgmeygs8fL5GsWIr3C4KVHNyC+nAQSaIUq74461twMkveW/a0aRP4wKfDl9YBc95jamnM97
4DIlkPzCAgj6ZkoAZJrr7SXDJ0DXx3juSWN8qoufys4ZmGZDUDv+aIJYRagAgUxLqX0PCuSiqvdv
FavqK6iFehuMADSS2YfWxKM6W5X4aXgd5hAeeS3YG9Kt78tBNQ8EgMGk97hz1eNfX9U8M7pUDMX1
B0JbATCVhngijUOx0BEIhCR/O6p2ZEvme6sc/RU7gHefT/4L5e07l23L1655inDuPqV2Ttog2c+P
uhrjDUmU3TbQVUJs51Qxmc2bR9kCjStygubEsAoygtMJVgJJCbl3gNoW+LDh5ucuGNGYWNWISn9+
AsseOQGWBLK1ch8kSYt+7sh685zXLmvWGqDaEJQF2jL0WmIgIdT2NEwlfFQXDKBjuYNpCUdHdV8L
CASfbufF8uzOvuflzBeWYJTpoc2EhGUlmR/uMCUWYNwsi2Jq21DGAkIIHq96CgKyskctuc95vs/l
fEhNzO6mV22TpsWpwUz+XPkajBt2HeCB2OKjFXGIa7Jw0vyC9rAae8+7J7Dkl99CHgkIIDnjlew2
mWXqJI5zubxAIuOzR2Vjn7k4O4icNdKzhzSmiZR2YcHfrCIScGGJz7CWYfAg+lExzBS1WHKBuhcZ
EIhdGZa8fc5/dGL0/f/+UjU5iXd9AWeKuDzjMjLoEEc1n5rdK9JDIHSJddYzO3yNS/+H14fW4VPb
1tK1AEyrvYRdZXzMJ3pqZbcgIDOp8NjbkrTz0jbddGuhK3aaQkALVmWo7W66s/ALrLTBYWVWhBM8
ppzykF6VH2ANWHTrOir1JGmqW/mrET+iYajf27g39knDw9NPPspVtHAbetyXvvCnZ1dEArV1UqVb
UWfThUYl8MMWOJzsavq4eoPAd154RV1CEFAikZi7iASIxngzyc1cp8r2TrnovEdRqpfArNedVhdH
h6ecHcJfp8pHO17rLtkG815x2TbCdrSPYRAUjNRSdnt7Gc2k7sPPlh4RQZrd7JRDUEYXj+BGZ5e2
1Cx1E9W3OsmNV5xN00G1zOjjSYaavLfnPGDUackmswWSUKM0B4ZuYp3WwNzvqKLj8Mwg8L95TrSV
AhOLMa+PFplLShFt21M+3WSO6to73UZcUEd0IrSqiZ4QQCZ3FtmvZ2dZirOQN045vBWH3CEYgAC/
q3A4ZrP6IxpGkzGxZjUJBuJTyfKXpqV13wPvTfWpdxIh7NJaZyhfLjOnRdObCjoEU2ZodylNoJ0T
YDQqMsNdJxnEwNBIfy54FHaj6hOUUprueNLj7BUErnE2yIp7FD5KqXkxJ5WVPjpcSX+8EU/DCOv0
EFVkFxwqidlquYwbl+x0Y+r3FYUnI8vyL7Wh/4pH2jKftwcKb3SsdjbaWOTwExL2QTP6CUORG5zq
FKTrxELdiBv72FRIx3tPuwSxBlw2LNXXNtOYcH2D5e3gbRdJRJmREG7lUfp5OYih2cemQOI7hdWT
KvsPf2y8NwPlItlL2hzApB3T+aDi/q1rIuuC8jC594PwZx1Z6kvIBMpd3Jk7u6rUFzcG/kLgFdZb
vgupykdpXqKkjC+1kW4+ASo9/Yev7BpQTwRMXAhMxcGn67jVgWS8hKp9iSZMFpSccNs6YX1L6uFQ
Uq1Eb5inr9LNV8KEUdDSXd9PZj/tqjKKnwOEjgwGENKpO19Dw4+olEcPdZZVh0Y1m1xAva6c1rhk
tNsuyyWk8IyEv/qbSZ35VsRdAVStYrVs0cxdLpcXNPnwKVhTXr9XgxPAZlX596mDd52bH9M4/mzA
oCyMhKaMXz22To9JPtZXFmgkelZxAsxq1tji0a83tXQsSEJls68cErRa5eioHCXR5NCFN3U6WFiE
kYUC7SicYssqDgdfA4ercGGcTKV55EH93D+xKpAbXShCSLW0vJbCIGHYNVnly7I/hANRLWEYDpey
q8h6D/Xhwrqq3RHQ425TY/w+8ZRdWBZPq7Q1m2+lH90MnqiXniB4vD8mRoKMnQHorueoAmKdQ8qj
izQrA3PAHV2hczkvzpZX7VZOe1ht2rajereh1N7PK3vIXnZgvGqx86PAfno14KC+Yipbi7wZn5py
7PYNXb67Wfhy8uYdzoB7V9Nkelyulq+7Y2pBq52/Bf3W/z0lWygN18t3tfq30PH1o6Nab01lRxHi
44an5eDOZ2VCz3C1nMZk0f7x85efUfvypzYMiE7n6tJSZyLJN1iPJQmX4wwCqsEpwyQMTsEkgpPC
CCAdz7nlburdw67fLhbXlqTHUWtDwNYu1P/5YJOyt2LrdZfnZQ25P8GuIqOPYM4lIJtuowAObfVZ
yxPm1e/DcsnSESJtaY6UBQLrCjT7oc117SAcrVklbaWdkGmEG9sgB5LZ2XqhsReygy03wGXyC8uy
8poIZ1gl6B83hDImIJo6e4NGnPxXYamvKbRXnh31YufVnrpwR3nfsDDG5BXNwcD54bVY3N22fbPR
WIW5qvej8Ehymslatp6/pJBoT7hAHrDgReeFy8VTsMPPxr1vGOraJOF0LQATX0Xe4u+p/fv53yJz
7klzHY9lGGivnSFfRexrNw/c1KUJ828BmAGMoM4PIZJfDcE/L2no0EKsHYPIDiJl3fHF7e+FiKu3
ArHvNerjZ/60Gz2o3Z+VZLswE7Ymz7w5dqpvg4q6n2sTVAWASqI1Hvxnu8uGTZ6leIuL1H+2DD/b
K4OwPR0aejXviKO6YsMU4k5IqxySyWwBHMzqC3DbZNfOUCwSEFBzppG3WSqXE4ymkxqw/2Bdy5+t
fBzvwkKhfs2pw8WjnX9vCUlK0EO9EPnzvYqatyhL2RTR4mcjOYRUoPL6KURK/siEkO4wkZE07Xnx
VzgyC3tp+TKdR7hLPsqzwO5frDT8MoyDdsOEQbDbQtAzAjawGMHEwSvjxwJd2s3XdrQpAA4lzNRZ
IO9dKApH1PmQa0IaOrgJgkcn8svXcYh75lrBniouoncei4D4bbdkPG/9O6fE/9MMYwr9qSrwHaSS
1BSYwUOtv+otpQKT5QexCdWv0NZmdjt/geUMdXG4nehY39hs87VKZxdOJvsKwRwjK3qVb1LzIe5l
7g8sTNAh/NrEzZG2+6SEimyV0c1KRpzkLjkZjpKr3u9YYNKvPaYdP8zLwQA3bh3ubVtjxGsRmzaM
yFk4E7pNSGGdbSQ7gkDnDE26Oa2x7nqRnNssy8CSV9+4VyHsGVFPqSHbJmN7nLtmr2meOnctudsn
hufo1XTxhMQWqvLl1arVP4bSLs4hzidvXq4H8yEcwRO7Oi64FIb71o/Gdpfyo6kqxMZmIXNo6hEz
XPykKE8TL1Pmh3yXzYitIoZqEllVvyPunT8ykZUbValkpzy72xeGYb6MVOsMtnwfmAyARxYqv+m6
uoyAS7ZQMaZDWQ7OMaxYtJXk4xKP1u3MSVSXyh0Fge22/hT4kXdX2dqXJI2qqzffD9l8P2jz/RDN
+jS06eSUtxvfE+wEZwijSajGfYs8Q8Vtwh5OjoA/+W9AN+//Wt0tS7zCrE79QoaUKSiMOkHrhvQ9
JviyI06rDZElx30vHs1Ac8i/S59dz4DRFvvNDo4oe+2sIFizaUhUrMf2WyP95tknRHgvGNN27PL3
ET4yYlFy1kNGUf2M+MgS8ta1tL8z8yDciUoW27EkvczREtKu7bVHnH0Si/ybhFCw9n0/P0+A9q4p
yumV7af52+8JW/cuQEK0m6MKNvd1zX4/Tp2nYrKCp9A3nnOm6wvc6f5SlmRwe94Zidn4phVNfnYc
VKZ10OivdOBRN3evC8hTBuR4w7NeKys3nlTUPnbS9p7dpD/HuZu9BtJgBJDGY1R3D/YMccvysSVT
XG1q1DrPPclBnt+Xp579LZyZBjVT2WqIoAszO4UiKHaandgXspJagvH09nGxEOiavy+bYTfgfqop
FVHnAhHU2rFCX1NU2+XSWmBBPTz9j9KpxotvpiFwYMuBK1KWcJxKj3t18jdoz+rLWLfdmrGVFTEx
1nd8JsOOTEA8MQWVMBsM7nbpX/Rp+t3FAmMnmAcSZfFk4lS508H7eChHPnmleWb9yL2+p3g26efK
aPvDFDfPxCslFUSKu9C+UsSVh3Ake5iLaPnq1F3DtHJeKAgQPVO5FdscEV0AdFavE8OvljFuOFUX
o6YnRgVVkv1m+Ei/RO31a+jtOxT505meiL7uzNRYZyL1twX+YBufXQ8xd2ahWXmLoKpwtW3iNJhI
e35bYwAsk5jxD0ABYEDSS9hR9FoOPAU6chkB+r1T/aN/hfQQ3BuJs1mmhN4h+lcS4oB5Gmy+YCZX
I0Q28JD89KGW3xsFAlI2TrunRTS+jkZ/kPAlv+kxvbPeQgrByhB7CGul5VD2VspCsnM2yyUyquMo
YT521oCgaVEzjWZ4n2fmtqNp+2TY9P9drXqXOv7TYJaol3rSXGkxZAUUuqmBS6LqyF8vqqvYye1j
uxBk7aFPL3ADa8wBEQFwvg1qcgAM//m2cHoLHvESdqJH5nwkpuZccVuuvaaiLRuO8IzZsaWUNucn
O1d5epbgufQBjsFEI56l6YAhrUsvn6dCS9NLZiCRDAaGW1KorH0Y5+Zxmpk4DLXdulKVJw4PBnW9
aGVNDfUUs9E27ax/o7HXXVD6HboZ/rsc/ITAD5s3v/rra63jq0tWkVikz7Hkk0UToMfNsLbjUazN
XDVb8vvIyPb1loVNUp/y0SQNJGs+qtaKzgtpuReyOtJ1ADw9a3sKoxtQiEX1rvQwqc+7JSshZgeJ
Wr22rKg4Nz6BHctOf7QauKIi+kUfJGBVEYA8m4zgWUjN7IibB0m9/L6T6UFGicJyvVy2xpTuYQ4T
dRsFzdbqhh7FVGc8p03VHPFUM66rvniohiQ4lolJeksT9h/sqjdTajpfqsCV23ZugxURETwLCnDg
Rjz9dZBmf58b+GEnqX/PWhH81JPvQzw+SmaoY9ek64pB+RQbrGDwJtxNrkAtY4y5v51GWPTOWMZ7
ZCjRg4y7T8moB+jpqZV02jPQLsgHMcCn5DfhZMTpTjF1OWD2edDlrAPK1Esqecuf5U0nFfH9ssjs
7C925mb3rd20twHTJLNfePLmtb7rDAmq0/n692mFPSnFIHUJvfIiJ6Vfu9LoCKuS/jHudFoHXUsn
eySoed2xJYPuE1JCreXOQPx5ROFKrW7e4tZKh4gwaOmZZtdT1CifB/tMm1neUFmAAp968Yv2AwyJ
oovOY1fH57QJPryiYUfaSbVpXEPcpXvgy+bP2veeXE2fXpAV7Uq9+7l8fJLl0aOHOM+ZK67zff3g
V4yy0doaEwgIleacXF+2Hwb2wDsZJtkbcn6TG8VNjwNQ6nUCB3zpOqRQle/N3Dz10mRzADFi5fcK
+avX9tA3PFruOfsq6ZVAIKn9AoKmEaPx22YQqs6ywJtqp2H0PvmzErK2xCnAvvPU+uwvnVA+6BWR
eXkfvhn8Hq8s12nqiuxhuSIhbRzL/DUL9A6eLhYEL/seeX7yI8hw66lUe4utZNqI0SGqCDLktQH4
58j4efHRDbX4iN1RAceDCJCiOjpNNZYBz2iDK/kM/UYou38ssoq46mDqXxOdimZbFHQzMisj6qUk
A8NFpzKvA5f5rLFf6tYYXgxd/67l/rxqiNnM9pfKewAUrn7gOh0Z2mvzCfYRlfh6IMFHFLumRRUs
spY+mOvPJG0gCat+GmDqzF9cXg4N2zsTC9zdiakFcv7/fHbLWYmX3fU6sMO1rWUkaB1zrdKOg8mE
zY5iPha+ouYyf5VIZG87ye41NYP6Ugi9vqiRScVpJLbw+XJ5QelmPd5Jp8bRUtv+kSDjzfLqX9+S
DjRzm1F7GWAe3yu8HwetAKdSxLWGw4ivedbYXfgYd6ijYNDraCwTPax2bjV152HGUi1neftO96eF
ee3TKCg9rzvLTDe3mqowsuvkMkFTcVchzfiXDJPnQUaU4atR+0F/Bc5FXLkIEgmnK2wnOmm+mZ//
OlgJ9la+48dScAxzffZqYR6th5MqLfM0uI61spXTpW9mZHW3gWXDuvWwLS6jiV1KNHYldCiyuw+9
jOUqC7lJoij5kZFrjxUqsQ5xiuNS6PgvlN01u2Ue6jo7PQ+ZCZGmuwARzDaO1UVP1MgOBT7U8+L3
iFQ77pA7kgk4Y9t97PTyrY1Gb9+bx1bk5spmUH8fNXFfjsXEL/HGmHIMXThZiv3KU+wzUA+K2vqo
d9/C0m73aRmYhBn1h8E23VXDzuEoUwjNkU+LQldttrJk27x7YYb0VXfWkzMLG7WpevA6FN4zZysb
UZQlA4ZCd0wug+E33xCz8SzURnhJmHvvbY2/eTYQmWyRRrBZlE8Tu587y6GD8bv2yx5+01n0+eIY
kzzS8QmLaC1PiY+TqgsG7LQSN09lDTdDAZnyXVCYy9y5FMDNwYNLZ5XftV7zT5XjnbqEBhsVVPtE
d/kjk7WiYzKTickjAKsmaqCu3wLw2oDtfH8l9eSoz2XTRgXVBhwibcOOpoCBmepDK/kV66H8SXX7
V4cA94WxMdnWdjScKP935ONuarKdYhNu0yf4c3Io8qIGYPUzz6OqjegHR98rdRv95vBpc5V6iesD
VLGVDddhrmQsboYBdEFnIfoM7aJb93DSzo3G5sNQpNbaZfwyjkO3+2x2d1kfn0rr2OWN89oqZEpY
3n0CJgjCYfd1gL1CD5zq2ImRjep6ju9Omlh25/8baerNUeUUsNPZRbF8LbG/M0+OiJHy6CrRpawG
1UMHL6NZ5lVvGn7sNkxs+3muNh8wySM/ni9jFaQXO2HNRyCMahE9rAY6/2zZIHxQ8RSPg4kgfX7V
c7PwZEnWKPTejacSdbXf+vEXH9TkIRnhQNCCMI9xAMPFRqqbkmb94g9DvhN1Xh1oTjoPBAlMd0UQ
Bq9OKPaI8YxV1g8eIVSelm4sr78NvWZvhs560+YqmT8flrPesxLwQGZ6pon3inRjepCuk97XthXe
ETQavmtFVGyKzD4HFI4uhRHgLMO99O4Hwl8NkGBPbe/HLzqmdyMIjOMic7AS4hOo2Jhqz7RmsXRL
1H0fafd0e7RXs1HvY54SvBkktCPC7s504FH6Dg8PCOHfG73Yh/v514J6qTlqRTzuIMe9SE/RssJp
MBwKZ3zAM+A15FfR7h2wkIQsKObm33LWOzX5TzSulnLd5Brh1dFPo6NdF5k7nZW7ZIqmO5YF9rlK
xwMUtGa9pIZEvYdb2ygeWkMnb3zuPVMfxkk4FS+dAx8OmcDXoSaNowmM6X/gyrExIesuCrk1Rx1G
qEhGA98DNGdIwPed0RBq3zJehlpdotIPp/ocF/rJqwPoIzY8832T+IzLVZOei5abumrNvdPnwVGy
Ea9n/fLyWo5k6VzV8loFjdWxHwomRoQ5JhBRy9GT+K1br4t2mQbzg4nz2ZvDHD+r/rFnTSukyXOv
zG1N+Oh5uNG8/ksSGYyI3oemskeofJg6LftAQgXMVTL+drkZ/rRixZas9sc7u1LqqtctcoQkrUi7
G0NxWBJJFEbcXsujo1+kiINLVqONZpiHVEdQvexOXW8adp+3yqdT+v8wdma7jWNbtv2VQr7zFMlN
cpOFOudBfWdZlruwXwhH2Mm+7/n1d5CKqjwZCVReICGIssNpS+TmXmvNOSYm84DeAuXOEPfVRozC
W9VhLpcGsyHGpDpXaMPgHLLbZgZmeIBer9ORAKpPYOsADr6hf/FgeepD1WPWNknHvNVJNOH77eyD
7yyPbA1d9Veze0TQ1zu5opQrA6/F0nXZnzDID06+06C4neYmbv5E9nf6GjlVhcghSLg95KSPj56y
d5vwKe44rc2q23i1Jo7zUN32aMN4SUDMfB49pXH5PuBruNfikBZIrmYXhXEhpWNV7UB4JUcrt8A/
leJBITn3W2UplPZUC2PMUHEibs0yLLd0gmVe1+Dh/OJ7rtM+NagEn5gfPcaan+0d9lRbkbioomiO
bmeSvxqThjNfkPUunwb6+Yj/h99jBaOymUKcr7cvj5iIYsUGmJhLZSFGWe1xBN2ShmqpvAC2crc+
aCDDS/dWpVufoAhR6uw9xyWQHEc63UWAmpg6CyjT1bhWZO28dD0ABjI97FoHLaVVl0w9GZOAR2Tz
Qoq++ZafgCzBudXjVmf624J3YkUCV7kKI9XbaWn0EvuBcqbdYy6VbHTXigG5p2sZM3XhND8AetXq
yLBsxE5n+hgvalwll9xWLnbaDQeaOohFurx403GDLuYHP2vk+mZzd4LzQFvsJnpAkwX9g73Pwp9I
KkNhavvZntw5TIhcZpOAPFz6F6WdaXeGsuUOkJ0rS9+bNAD3s/OB2W9petlWcRsDJqN6mKcPsxeE
8WrkOVzK01ijTdoeSLA9bCOEGeugLopV2fcAjzMUQSLw153nQtVgoH5rxRRIiPZ+Kc814p9vrhzi
de63P5EImLnC0CBYnv3Bq5/Rkc0VG24DTqpHbLhboxxBb8Sw9uZRhAp6KyCEHSQYzUslMV87JQk/
/RglSksajcyZE852Yxd33KbmnIePhFUSvnF1rMzcXHkFuwizsurT/OCr6rvOSIQtuUWNF45RvQ8E
0rvABXqUdXcSpS4LYEIW0CyfVENr0FZhydKnUaAUjZqdzSHfMH2LudrI3HYc9cK903qYLy23Mrgz
pt195a6kiVVMNu5UmU0n5JfdhN2nl2IyNTWlw95ljwDHUDjfzjFPJactEcC0uHuKZTO1JDxibXdV
DBupYLle1CB7jqPIxS4onWqNyRX+DTXZnryD6kHxUa/Mh1oOanKmnPier52COnlwSTpYVGVnvaAN
2NOMpwtcDKvZUlJRh6wVxoMP9K/05fze5CV/U5Q0W96aqnTupZYwRJ9VibHVXpvCcf7tkA9A2c4/
q0uymCYRe90uhkmftVZ4HMvi9/kMzZBeMdUgMhQSB3b9kmxYZhXiTskeitJmpt+J2t2HgPrjSasD
cbA80fNqCCK4cgMgnod1mIm1oNFnw2q1dbAGTu87F2y/P2jKbDsPXYt0fHkM8+a7brnV5rZb87h/
xTF2XMJ6slPYxt6V4epGKcRnbUJ7Cw3xP8K1KDJOTcBAMy11Rs0xbkN+a5JngkJAHQwD+PBGkhBx
VGrhom3jpzylIQv9x9z3VkqMuUtaQdsna0aO0ZNfpfEjCHKsE6gffNp8N+lUGDXe8XZ7SSZCUtNB
KBc2BBB/ikf4uUHN6DcUsSL2oiPCS5uyOEoNv5iX9yG9+vixc2v/u+JNpKRWTHg/uz0EwgQhPOov
smRzljoOYVZS9DhY2O7+8TDLGebDtDPICSehQPMKCMFBPgFtbe+pwcm8DYqWO77RWBtf5zYrQ2Dd
M3l81LNFVQHKnxHkTo0mpLRZMaDSwMePU/08lOCHOzSINR2GXdhkwabVMStNS5LjJ+YyDUJ/7UMe
ghhW5oSpAEBH95kXK/j6I6XBNFRmrTjmkZttK6yNb1HxVLpZtsmyPmbYEjxqMlO+BDDwikp7oaUG
wgqEVvTyJwWG4opQYQIZIiIwYJIprWcDbBVcNVOPxif9xM41bhs5JGsPs84uSOt0q8eG8gyz5yGs
DQ3tBNmcNk1O0DiVhzFIpsaWMuIecgyy79bA9AI1ZARO0mZbx/KNp8J9yyuClzF1fvZ86GcF6TA7
16pYpiTCPc/PSMMr6WYguN6bekF65DRCaSzWoNIYHuLEah9lzRJhxtGFU1VBEMmQ1uutb2Xu6Lt6
sjf4evKAyGHY33RkBSoLrnjvCOLexFaoD+9jhMRUJfMXtlkjz42VmnQBlzqmQO4HvrqHU6Osoix8
80l0yJeuXXyzZWmfJDjA0hog2Vo5flP2I5u56WTIUe46FX+05XFBGhhyNwjY8wuYBPTW1A0S7vTS
z7V4k04qLQ+ki9eG9XrWbCnYDDfzM0/IeNMxPF16xfjeWk1/V9hxsHX9CPp46DMSbctHN0dvNlQa
a7kSywMgHH07xAKfdcqgAhet9pAlofYQ6eD2WeyEW+vbChzssuJusQ8c8vHmBSjo5UdTWtgzme9f
E8e4k2P2QyUT4T6EjoLgN+JySRF9R4Z0d3VjEEseKsfYbxNYyPxANXayb5DGfmQG424oMEs/kv41
ACi4ZUAPp0KqO0AiBRVecNFjsyWNLv6c7aatZXyoYWXuespYRIDESSjsi6H/R8mPqLV3EOqib67b
ILnpy+yQkzq4qEyT0OKpMVCb40ejugGaOwJ5o77H5Fb4xkKPwNnNi+9gwy5Jw/Ki0VprjVZ/jpUo
XFVkju8ZnidEGCXGsgfJTjxIkzMKRwCyGoVj7qymHB7pQG+iCFWVnmXAfsy4vgQ5CEagEdYaZYp4
VgKiCxP/G1g8wuy6/DzX9izwFFHdo5J+dZOaKNGmX00m9GkbSUtZKFt8NI9eXEVPkLm4MCfY3G3p
sxr9eW6JF3EIuMVFUTG3xAnsW8K33mpq0eyboLZfrGhYoxAf3i0PiSXiNmWvNAJKUGozAVaNi+XZ
5UoHsXZkE+U/GbwR5HZcVE+PXknZfsmTsH8b6zKEZx6Oj4YdV+t2CDZu2xxkaxr4OMW7iTKFJnTt
n1kx/XPjajUFrJVtUzXDmA328qzgOH/yIwQOBEB86xtEXyo3u5XqjGfuE9eiL2gl4D57SDwbdbCU
7bYRZvAYw9imcrjTie5aDg4hUF6qvM2y+lufYMhzFThnizS4SZKNPfRnGorJBgU40XmNjZ0grAg0
G/ti2Tu1vFi4wJbxAGGhSMCRJqj/74RSGg9xOX7On0X2v693jOqARwZMADzyH2fkCjXWMQi74rXV
upOw3A+jTo1z7NrirOoQ+FStKqjKEDGmVkuHj7Njxa4TXSvZVC3tXfQquPcEs8IAje63kKTHZZjA
EzQsHAo93IC14euviq8xwglKkoNhz9v98M2EatS2Wbdr6zrc5roOMwLd2bmhExTmybnog3rdGcAJ
hulmQd70BEBPSTsLdH3ft/qHH+PG1AsuT5SB6TcQAyPO3FfNrA1c9GTUdGadvnjOCH6E9hXOnTS7
asiXF1Gs94c2S1GO5Wl1Ct3kIXSr8jJUoONkk1QrBSHuSiliex05vXkQFN7LPnAxztE835bSkOvc
qdA3WNarVtjliWZJder1PCYgPCA20fmanStisq8kfRUsOH3cI0g/FxzmFphZvM5MMVyKULyggc0f
1Bh0k647P0wyTneuh+5w7oP80RZpdWWTq8ppNHP6k73Yxlqh0Y+kYaS0aXsP2HeaY8Qo1aWXvzqg
HEIaXUBzxDNVq9xFtkG1NkjEcVky7uaWvBciug3bl8yjHAim3WKclcZ+cPtuaWdWv8nGlmV0YhbA
5GiWup3h2gnii+JL/43oDqOLCIVTqp9PonStapH3Eip1c+/Dy4Se2VD9IXojx3Gh0UB6CIf6zbGn
9paDZNNzQ/t025Wjdp2oLDJbBIUhlqVqdhuLMcaGDOv4sWKX6gjvnE8xstjJ81M5jvpiPtRA1exG
ptsruScQpEix501Ijt7VEUSSYdhsMUiXT8zxGX4mRvYllOvAzX558+Pc1iIjYJ0Lhaue2jhJVjls
hyfhZk8yYtSAtORd2j6buoguTVEgmmij/HF+a5DArRHk7Vk7q4eWnhygnPiF6Z14HsUENW4bTjgl
mHQ0dbNlsULzDIjmqeLTWUvC1jf4uiHh4g4+BeS/Gg66m9kyQUni7qIRcG4kArTFxDrTvkrNR6U2
93HV9veg3cxHCwgU82cVkXRF/ECNeeGSpQYaG7rDKvP8/ZAEw4VtvVzVrelgVapJZ+B+t5XSZtJv
Qb4uu2Z4uI3OXAi2Ky8jWKyOaX6heii37D2sDfvuYT2bLAhW+HnY1GPzPF5mlpUWo5wLR+YP/pSG
FnqkcTEfwyuUoIPAw9ZV98TdnmzLSI5z08PLPepIvrBMZl0v0qZiaQcBm9Gp04vYSiwCjHbHUICO
JszyRo6oaAeeu9n9pOodf7cLstDVJWqcmAFY5UnMykb4LmwfeNsgPrnp3gH6WRkyE6eZKuoWYBfL
0T6LEs9hmg7gxTVyv6HmbUhBsq+KSvmWm6yOjbdPblW1h/LIFpbJ/zA7GJ0fPqj4bxDYq+06TQyE
TwyfXm7PQuRL8/Ku6WXEMDtDPBmX1jViw38DMcy/R4wzfEWPa4RAiOpF68wjs7WSYPXiKcvUdYdW
lfhHa1yx2gWf+djC4y3a7iBJ9qTp6bBgtNk3PXPsdVIz2J271OwgV7f3p7EN4hWnO48WesiGuJsc
es3dlFpRvYwIQffYQSu24aa+DDrig0K9WFum536VhX7NVUn6+VA8GU78SQBj9IEl6rPri03Uad2b
YpFcD7T2NRwAdTJqZCbf++ESmOQKRnn80AqfJvbgYNKpe3WbZpb52NiwtiacgRv18X2LGhAuLSR3
jXvWBhzD790UZuX4pbFzKoeUizC56P2IkJ8K+9Y1U7204WQPjIVU3fbVoxpHHnm9oWHt5pILO174
1hi/UE7zzqVped8UWrnTw5o0gqZcKWy8HwvHLQ8e2aaLYpLwza957ZfMSP+rTPmiFrEBsSt88bCc
4cgrxKujE2CrEqt+0popRrKIEmSgAZT/ANneypyGQpZqD7vb2kIqWXg3s3Ns6u8tLuajl9n9YrpZ
/+i6N7fx2NgNI47tJRXKCCQ8R/uS6C2dWi3SH3tJ9z6KyWCOaprwAVE6IFfwGKgTuYbKBuHi9F4S
ynNvo1U5tnnlr9Ws09/bUC6aJs62VMMo7ScsjrRIWuhd0e7EfJvATiYyT1yHJFOXwm2jvVc+QpwW
z64HdTZiRr3CgiS3pRdS1QdDdDKIk99oqWwejLJjhmTkd2OcKis3Bx2w0Ox4ONyeugyL17Tr6iUa
H6MMyk/UaAR9FOm29mMDOjOz2mnNVPWhwTZylk2ungtG+dsO5sHp9gZ2ElG/DBFeZuiEb84gk5jh
0hLGOp8eZsZKR9KDKnYOnZj9LwL8SFfT9U3nOPrDOVEiZPMOAJ8/Zkk1Ew9iM5nkTFappOkBqbJJ
RezP4K6prokIqZxyu1nEoJ+Ot9/MQXzsThKk2W1T+WMK3F9tV/bcvI5VMi6ABe86P5YLD3/1yTBi
bxcxy7w9mwsh3C4VO+K8evBtXzvqbC6xezfgJXC+kc2ERMv3h6ltmR9m2pCrEuTieeTNhFqC2qJo
aeVa5NqMvuu9grdMFlRM5ncXIZ/D3fS5zbtvBE9hqE89uZ7bfPO607p6tSp6+X00sYq0ZmNeRRbH
SzvKuNcZ4hyEqrpULSZImcC0oCETqnBh1EtnzK8iETjttQni7g4KgdqO+CTouD4kXlSvwqQKtrEo
0fAYUXWK4aFSZxPJGuiau+SHK+cKazB7a6p8mgtHJbOSr+lJCnDqa4jqI/ekdH7lz19SuvL2PfM3
0/5i7EtsXaaR8R6OqXXx/JiOJlPxNTLOiuUhNLciU/oT3hakWTSh3jilsP0SV3Tv2KG8pyeWM9OQ
yhu5sWzG/kBFz89kDj46lGs7u7cVMk9D2oz35qSJQqlfnYRmp8+oAX1Iia1/h1fKPdZp9u5SLx/n
hzDQYcShB4L0aOxbP8e8VbjGHicMvcianXuJZOE5koSt1BZrvQJW7m4+jKT6ze3hiK1Li+0bPNH0
zQhd9FnIJwdVcffxJBvBodkshpAIJKPrxCnXEXuEpdFt44bQCGdS/FdJ+xI3iXMtu6BcJWpl72Tb
vIZj3h8izQ5pl6jqlUwrklhpmuv9egZW0oGND5yQEelGJRgiE/0Fjdp1UwNPmrvJUpJK2eAZ53wk
PsxCsgT+TXAC50sobwzj9dZI6Ee774NoyZZFsyyWBc2NbVvmvzs45N4HpcOyDYT1ZjNtLM1j2EtD
DbWaXBFzUryhu/rdjflduri7qmUeL/0Okwc2zHiZYR8rguS5nw6Ulpfnb/A6M7w9++Nb1bzp70WV
9ivsVsUrZuJVOEFMnFq31nHZx/smj0vad93K0+jj4hToyCogQRq4BT1wC0J+kras0H85box8/Vgl
uv7cRPdK4zQrKWpxKeUAs8Aff2SDynqRK+pFRll1UMgu2YQaIh2XwfCuV7t4ATsoYAFuoPpotKWb
/C5W/XFCh3rrrGGTS2xf+KoWslgAOBnugiIJX/0ATKxgFGTrdYE2NjsUjhe95sQ6Ew1E1ML8XW6R
fm9cO93mHZkmhkNYtjbdQOaH2vWecs6coxe1P1/KRX2FjugeY2ekyvQN7wEnRnSavz+SjAdu3rDa
53QkKbd5BHu6RFcDVEwn0zSNurNlmS1CnbY9JzZTSfY90cqYXmND+N6VMdD/sieaC2sv83HadhFN
H0ac6A67ouyWrYXriMyQ9jGr0PDoZsWl0pebWfoxP9ST68wWOAbDJBo2afNxmzh2fktkeV7bn2S2
GHSSv4oQnRdvVfdUoMFddKoe7JQefYkzPSidAG1perRjcE5FKVuGfNDug0TIvU5PEu4jWo6uaeV7
NAKbIkTgpdT7noZuq60T3NgHtXAx3QTNpJGToUT3Z1lHGLp0jerOWc6HWPfgaiWDTuCIU26yMB6P
fUxTEPVxxhDDqt6UvBn5GMIVe+CHzA67ixOmTLkDOjGEtQBNZiUq9RRTJlCieXtZGbq/Dn0YeEat
d6f5mT8fWtwa9DZ5oHtuXjXgYIYXb2vnWhWqoIjhoRX5eLSKg82wZ1mIjNpGTLnmOKYfIvyu29L3
OqRfmfY2tBd9tOz30ByZvFgPNdEfd5LpPgYajD+Lroz8zfyi4pf+dlAQ9UZ5AfAZ0XlRhuNCdeJ0
o4u4X3R1lR0SY8CSHDtU+8ZdkLfaCv0+Ux1DTBEck1OM4OFXv1roiMDeIsWWuwy89zLIrQgIYWOM
6xYrf2GwZNZJYl0zuMkbvyzEoXLd4c7SS9yCoRhfyOH50A1F+aoMPiNJ49eswh86XdAhS7EW47h/
dTKAE13i3PeNhfZ05nB5DuyPXu5r7LoLrbVQ0YMh3OcTCiGsTaatTFKGMqdaZsx/VsD/0eMN3LMu
SSQXXVgdBkkcHa2iYWm1dXwIKqlOrJ11RKPiURhVuvVyx1pSrX3Xggg/QkODrU4GcRhzo7rcOkO5
bi3acQQVQeYE9jc4VvV0CPHUWck4E9vaA0St621xxN3Mu1ejgcdCqu6I8lM3VabBHw/oVbuWkV4I
LQxIiIDlZkRt+RGk5t7s8Ps1TLC2GTHA26Hz+j3aLOuiDlWwbDWr+CRC2CxTlGVO7JxISSEBrA+y
Pd49e6umg3nU6utkkP8oB9VdjWgGjr2KmGrQx30FvuaoRoznwGcFTY7ZQvb1o+559yIV/Rt3qaG0
0TVPRTPCwnLyEuKltz3nvhA6f/j0rJbGj6TdpvFonSYj4Iue+Ue/8W0yeXXzmRaVl+FYwklW0pNz
9WXcwS5NmzbdeJoV3EWaPux1uBwL7LDDVmvabDGPotFHiVOHkGahTx8yJMhN13vZfQ+EL/CvM/Gd
ORm7b7ddKWZQYDpovaf5QUUwi/PycT6QOOHw8GjGxium6WJC0pLMWm3jRfqwMGZDM61vRgqoSNf/
7rbVqdcaiupFGYo3qwzEa5lr2U5hrs2dmENBE34ZmY56DAv3pI+5RFmLdJZ7Iykaxd5TBtoyxvf5
pkxSpnoq1CFdDMrQ3ASGTTtZCrErL6zJEztbYYehcI8pS4Dq2OmBAMSXqHCM+74di10ra6DknnSX
8/ReiaR5lCGKlPkt060oOBqVv3KM/jrLFnGpF6dyuJ9x+Th5xF3WF8f5iMKIKMOZjH/b10pRGhDF
iBcYwCpj6IuyzWxct1pEuXDO3hJFf5+nkv6kHY0VzBfkG2KUzIWxbdKGbux0V46xFVpx8liS8VON
KoQ8Aks3buKcm8FwTkMbhrvBtqt9qinFqtBbRtV0kYoi915bC2pUYBDoBcbNvhJOv54dT4HwNk1b
53dVHFyUsZe7UFFBMbtVvTJmyryvWdwErOz32yGMl2ng3rnkdDlnItGQtzYCWabfmNvblibT2se5
0U2imL0Mnaq9NbrH0eIPGQO67HR1OgF2nEnQlvjfhxyfDHUxfyRtQtjB6SlE4XVSyM+hfzs9ten/
ntzpgcm6vRVx9dI6LpMLGeIcdgyPPCJ45ZXWUXem0X2tV9QacekdabPhxxKjsoLOsIxt8Gb9VGYk
MeTTDD4p3SR62jbhpPfEkxe7oVaabSUzMiOj9BLURrrI5WDsMA49W/Y0mFZq/8kl6TfUECKXmNHS
gPHs0MS5sRA1RAnUAdOEuhndFSSjvGTqlVT2600MNgR+vPaL3lp4nUfgO7J4rUZViHMLAZE2Ztr6
lqzdGXdTCaBkav4jsJWrZ9Xuh+a+UMjcIesJP029/sAfHD7HMvC2DJaC1e2W5ozE7bYV26yKQvUH
F9XFx6X5ws891GOXLdtCls/x0MFpUEvry8AxKfHTjcw3Vyn3Qjxc9VAe54e2kz+fgY17pMU4bjPq
BPPOJrb15GQmjXMncNaYU3CA5F370nCC7OZy14xyg7wKghB5W37Hc6BdjKwJ8X7Z8jhY4jXUPfNk
6CAHjFEn/mTsfkZTh3AWUskW9Pa2oHKgnT+h7ecHhD7uFrNgt0h69+dr8xcGGWOaRZixbPzunZUH
/bos0mOU9t55LnYziYJVMzHZkm0+z456PTIfghjD8YSkKeLupfI1Ax21Q1vRscRxfqY25tMAh6Vc
+xmogSgj5R1frfaqx/5XTdjaF9XrEkfJKjXHHvci1qTQRNGIcr8j+nCyOruBGS3n/6doCFerYjBA
/N/XTcv4JE0DibaAfM9ba6cZfFKr4uQ9m1yx1ALYa9JKPxZJD9vCTwCNjMkRfxEs6fkpKxmTL/VA
8qO4a2HF0IupTrM8rLDTgbrI6NcALomMk5FF2Jg/TOmSEnNX1a97ShmD9KTOv58fKt0/Vnj5jwwY
gYBu6zrdYAOiP9gIhU8qBtGN5XFI5KZT1fYs/aY+kNhKX71oz8P0kj/l/Xqsmqt6FHCUS0AiSnkq
gnY4VdND28TTg0mmBGi2dW8OJXc7BgypYX4YmpItMpW7rReQdKb6HhOTauSmo3BRRYmVvQYqgl/K
uoueGO2RERyz3qmhE0SNu1RLtFkR7YxHmDmLYFpFMIR5J2QSH56PHmc++uN1Reuh7mlygUQHN1xu
T+XWIIiczCMbvS9DB4W++Y8+7C8QzuWPlid+yCs4yk1uZQmZYJdaT5KrIr2HWRhUEsYDeZWdDNqE
5FFLy29q+RDQNv7RAypZ2nTJz2o6ArXhahetkekLJH75unc8ZDjTp1aHg7MISaIF4ZKY9+SxMjSd
RqI6Ksll1WYkMM3Y3JBYHWA/BGHCLk47KsoCPK4vxYBiQ3vN0AgtcivH5Iv/i0TegqhUDXmB11Bw
WCPdmIJ53bFzKAMdLV31icjutM6urqHGYJPzf0/bdopm1Rj/0x99zhzWOjfIUZk1LHgQX5RzKts7
xgjuS0/tC/Pa7ZHsB5tZI24P5dWLabLMAkOrS/cpAcu503+rTMtdaWb26dlKcYhm00UR0dIbUuBV
NrBhR1OSO0tRTjkDisdC+h+Fptm3I01FkGFjTadJxhcjP+jvkHa9zEfzQ4tEzhyBkM5HMtGI1kyn
QKUArlYc9w95X/yu0boOQ6J0aIO8zk1bleDnKYjozlcQhBXs+N/ZDy/zKUg9UToewtBHjqBoi8JF
i74Eyw9kMqVvaUQug1+i5A2I74dAms1Gh3amj1t2ZTHntWkcC/nWCcwwq3BKmK7NzqIvOfHXQuYP
LFhM9pIURZdqPoyjre4Nw3nFWhpjjyMvm61nd1fbyTd06/YB/1WyEcxbF33feltrCgcgUaG8jHVf
XppW/Tu04Yxa/zPpUjrOpFqSDsRc9VdcX66Qaity5JpRShMvnyRjrbsV7FXOjcDp0ZARmFN26CG8
qIkc4yNZZe8AynGRVnW7qxzzDbOV2BPWx6DfqdA0MuzezDuTPkkW/zdFUtP+kpow81E1KVW60hbU
xT8z/cpaEPBXwXzNWmk8OzrYUAMb0MP8TPcI90Eseq6LUqW52KkEywfjUYny6lxJKt4yZB9Y5aI6
F9PDIJDs9rXUl1cGU0wWNS+5InjZQQM882kQr2OTeDpMmoFCjSl39fzgqTF5fSwlJGaadJVgXSH9
Ti9mn6QoSHhtrLWWjottr4yBUizw62HZ1dETv0J5ui3F/hRtk/vrou/cr9oqsH1i1ZmSeW2vH68Y
pA+K4decw6W3YlaSHvKpM+EFgKd0URJfksDnno7m11spwm0sS6zSMUYfxpr2YXbty7bbCbUgMTdo
TbJxsoD5eVkuOzZ16yYv/G0/pZTlplGwGcriFeOvbAkS1Lm4eh6ubqjYwLsKZjV4VamSDXLiVk4S
d6eqt+57j/QgokUIJ5yajDED94WThBfibczHig7dqu6BT87Xon6eAVGRopkI4+C3zZogrsno3B1s
etmEmk9wUNMiE9uiyXC+yYSspis3A1icndqG08SOFphM4280rKd0uhBibjIR2AKP0bJJTy8im+qq
Bpl/jcPh72LifiWZWnC8mZlpKtcqrj/nF8YlhtwU/FvPNCBu7pUWLJKHm3zRj1TSUn/JNa8/lCC+
dlFkwXn1zIuet+zyLYvBHxDeZ4nFYAgre2/pBATPLlW11C0mjAdEBJu5qPNjL7pOR7GJeLZN87ex
KDfGZPiKIoXWPUOhtbCiac+Gle3vLrPpMvr3hYG/UcCAgQisW4Yl7V/QmaqMB5crB+NglmMFE0xI
4Zp6C7NO+LPa5DtXJw69GdqmNOm6G5KbczUbVXvKfPG9Zan7+P1NwjlvnnO1a/1dx4CJLGQmUxAn
iEVTqcZks001W0J9UtDqhRtz8oYnRe8/mhV9JIYv5Xbq6ZoNLOiVH5O8XhLneWOVjIbZ7Qz2cG5I
l7XRKGtKLVefGHfsWow0XGFEchpFB6SkNY+W9HaD39X7+QaFnRODhaHVu5kKpYWNvxGzyDvnKtLH
sblLGp1J8IQ1NI2G2VCeVTRNso/AV1MkeHxbgcnrbNXyO3V5cA4sqzzTr/msq+Z+yJLuGlH9rolq
MQ8YHcb7uuHejpPQVsZHaD0Rxmg8TxlvG60CZGMjREtEGMGj2bQ0LXxR7+jZP8kmKO59zIroFyw0
soaDz5SOgliIANYUHGL0GvC0NgF29G85gtMwK+2PWMPK5lXIR5xVr2XuV5sp1E1l+m4PxbNrPItJ
ekAmwkJrfP7kqaEQwAjdq/nkTGFveDNUJ01xLR0+aHtyxA+or/6G5m3/SvOeTjmL+EWyQSSnnfYL
Zhctlt1kkhy/zomfGjN7KzDr7Kse1qogC3ZptyLgHfQ2DpmFv6d9f1Cxrx+dQssgISNmb9K6us9a
Lz20Xm9vZBVVT2bi3UHd2Y+alr9mJa0rFhvtQakY7sRsIEncJCqmlfLD6hNwWaGabjUj8C8l8+KV
z1CVKjFDlVEWlIR6HexgESU7RrNHPBrDcT6LlLwjCQCT4wGH7TJKtOQJ0wODyZSYcLsx8bkTDFHq
2u9xQcLbbNwb0ejuR6Q+q67WlBej7+8II2bpHDGA5WxJrl2Jst2OtfEjURvOuS56Ls1AXYwo6sih
aYYS8kWBHhk6wF4z6UuQLus+sM10H5qSYlTVtHNZBSjUUZE/I1QKFk7ZY7ic5q88VAeSonjQMouG
ZNs+xRRsl/6ijq55LG2DOFw/ByY2HYauMfxNmtVfCOF84CRZgFyDZGeJv2DwnbLz6Kyr0TJUyvqu
0IMKZoEarqO+Nh6apvqsLSaoM7/GwZcPIEvZC2PkVB2R/OFb7NRVxjRi7wl+Q0Ty78kYR9tZiD0q
6Qe6BXkB9B0tsVSl23mJ/M8f/X95X9nlthZW//pvjn9k+VAiJ6p/OfzXU5bw339P/+Z/v+fP/+Jf
d8GPMquy3+v/87u2X9n5I/mqfv2mP/1k/u8/f7vVR/3xp4M17qV6eAD9MVy/qiau59+Cv2P6zv/f
L/7H1/xTnob865+//ci4WqafBv4i/e3nl/af//xNn3K4/vPff/7PL05/wD9/e+yCevwq44/08y//
6uujqslRVf9hgD6zHEF4F5e7wTrQfU1fMf/hgGs2HbZqFrtRffoKRJra/+dvhvyHrZpCcKbwj3Rj
OpeqDLkvXzL/Yesm22ObZqUANK//9j+/3Z8+xT8+1f9Im+SSIYwm1RVA85/jiaTKucgOj18DfLTN
z/sl+lQEaKYJqwVUQMqSyRZrYdcZe5KRZ3HTnEflew0RnNELPr2YVWmRGD7zbJeWaaueA+MJedp4
LlBzEXlZaks2QvoCW96d1K9hjbXBTJNVCft9jUITuIdqf9phD9Uj8hcGtJzWcnf9FGtdqOu0FZBU
a/1b1Y5kIufNFgBAuFD6oVxUucy2sToi5vx/7J3JcuRImqRfqFFiWA24wgFfua9BXiBkkMS+A4bl
6ftDVHVLVkrPtMx9LhQJMjOC7g4YzH5V/bSYKn90twhgh9+dvjHT10sgiNa4AnFZ9wS4c3zZltxs
SqBMKE1XEHN3ZUWgMZ2NeW9gKd4ULFA72l2De/C44iOi0G05tg4VGD1837GAdwcycK+0XAvsJQI/
TSNeMFHE4OtG+VypXp3bnrhPtRSkbQnpai1OdeSdzr8YRg63JYNKusYlcQePjpoITgkc2WBerQf8
b99NGzFYI7wcLtbT6JBANoHdOA09QMYWpneK7Jvhy2/wNMM5td7AFegkQTeZhFr2wT0rx0kfJ93V
wmajvVgcweUAsAvjeXxutPxzbBv96KrpF9nFLZGynNyYR6JHD8pQZvxuheHtbBD+7di/zKSfk5iU
hsObTt43Pk/YBUDlwbtuENES9iOIPDd4dLtQWBPR+WEFMJf3+4S4WDzKK1t+pIYyL8uaPsatAXQt
964FWusmmYmd02fBhA9t72jzECZdg2/QnZ4Zv6U7i7iyLya4zqs5+84EkZsba2ewIyRWvd7mhjqO
Tg1ajb3v4jn0nCefVgfCOycb28JXxHMdXcrM2HPMC9NJ35c6eb0irsx90pi0dJrJc6TTjwhJlw88
1W8Q+J94aBghuOC9HcdLGP+imZpgtNkzOyjdvdtRQoRpEajx/O6W/Rp4iZKhZeRnhjq1H8OF3EVI
9ndsk/yBjh7sR7R61qnNpMwieSpjw+9LMtWkj8IiWm5MkRxbK0qZPALazmeDME7nJgdzqqxQTa/N
KHX6pe2EjFkmYcsu7dnrjUcdSywHOXFDax3YXMsOCe7xG0yW8rfDe1rQuCxyhoQG/VX7tlOvKUVS
u1TCPEIjvuntX9KaH9lDmpeh9tBymCPYsfxdgu8diGUfFmA4CTwjJgdoJYZZ4f5fgYya6HkXXNf3
tOi+t0DQV/DjQy9eEDCjq1RMj9qi9n1TTZdkBcWOk+5momflaA/UFPDWNTvnlygqjMXQTalmcdfA
BtDKNmdwj9NpXicwM6CIU7wpjIhwuw9jXV2zYz/qZb6XEiuRK+06BHJ/AEy83JeA0HhVuh9Rnhsk
3QMoQF/vs23ACi3TsSNzJ8BToh44BwSxt0hwaNQI8tFuccH4othHN/cy67+BYuFBajEBNfba7PUB
GuFgYVLpND7KbrnSNYQ5rrSB10x6o6/q68KFgkCCngpPiEMOHhvbDCIs84dIP5i0qe/ZIlmBbn41
DZt5wb7qAn4EqBIERWJDrCFkTgFyCSoZ87izdy00khBKyGmW0Se6CQ3g1nDyXOc5s+qbkkaMI6QY
eusyDFtDfepFUvKehbZGoJHyRKAJH82ohYaL9iyNKQptlqwYhsVxQ113dDB13dDCWh0wsafm1vk1
vgKw/Uz4XxDLe7+ObxmAttz2Ht2hdnm7itQLEn14x1NeByw9iAY97g5PscC6kQ3qfJcwI7NRyREx
sI5gluXAkB3FaLzgZSwphj9rLlPxLMZ1Ttyj3zvzApcW6PDsZHaol0vDpp61YeJj0wcjO8rR/JJ6
mrH+tUHprqGMpuTMFZYQ9A1JQNjBYhUikHP9ao3RfZzLCWR4f6238zmF35hLXgxcHmAUrn6HX7Xa
J/WCV6RQXQDp28dzfdcR1qIj8hsaLe12OqKAIdcPT0gVFl535mSuUNgwJXdqJo5xBB9RBi1qWrCk
7rmSMr1VjnYn2RHtIE7Q0TuMZ2eiQ4zUcLqXRR6Flp76iTaog83jMSqai803PC6GcOktTOBdNPjS
WUOTb9c2yIYaIawwU49lHNhPoeFWQq1ZKnBKGhtWpnDKCCJpMdOPIi7uFFgPgdmAbsudaXdwmYuY
qvqysw+iX4gdSFgUMXthHEskFFrHe3Pa3+iO5yVW16BTtIeomt47De5sY8IMSTtzeMQCQ6zMc6/s
1fPpX4a0hlpurewro+XgGlLfTVE8BHOjY+7oh180O1NVJ/tARDx/+0J7ILXwtd3vBg8XggQK8FmU
HPKcArpUxJR3WU+li0a6xPQhaPnE7Miz9pnCMxBrNSJTSoC2Z7Yd1eZLDejYR+xukIqnjNFvRaGD
6XLmC4YF5YBG9oDDBlcVtgV/qFH8ep27GVfPzsjdwMga7CzE1n5RQnCQ3W7M5SsEZPCXGUeUroHN
THD6ZtE588/bCwOlvOM4XZ20FcpKUdkfazftKwspKZnEd16UJAmcYIjcKahzcC0RJxLGvsZBpHEQ
rbqCZTG9JND6zosx575rdN92C7VwKv+oKj940e7hyh8Vf/YaGua2H4AUWQMdp+lumIHl6PbmEOMh
tUuAIIC1zz4RE49dvWpHozOjG4KAF1FQjqVDXAyIUWye0y4wpQ0pfhgOjVaNT7StYu9YkUAI/e7w
WPc7PO9DU0bXBjsyV7fKEKaKc4C9dzS0Se1Za3q0K/tU1po6TOn6uMTzm+LtanvYEIvVUWFTw+g2
OTVNgKKtiPKXeRL6AUTFGcgjlSjyA79yCn+8308aZcswcdypA1kknnsF/G6Y0nPSG2O4DeJ47oGG
cbKJEsxCv1vtazK324O9vWptxotuY1y7pXvnLYnt6x7wCwYIhAQW/p2adgzdMgkMESNfEypgtgdk
OXiwLB5sgrGX1ks/dA0wGa83CaRxtEvxWbjRvOtWnsMF4P59Ij/sipzy1OTl9vwnLyTms+EuVw5e
oqO7NAg6S0vYk4i8ge1CmnvDaPoL+hOePQCRwEG0HdOymal/fdWCNUbExlTG0HZeZ/5mxXovSYEf
3HJjtguK3eO4Uf58xb98x73IEttgIGdrZd0yBT/05RDkad8wkvbISJINYQgiT44c0oeuEE9KafjG
rIl0AvDfpSygW1WkMi3V3zUrDtiegpdJa38yUL4Pkkz3flljI6gYa1sqKe7Z46W4aZZ+3yXcSkkO
RvgqQaYk3l2zFTenryRd74jBfMG27TfA3SsA8wpPyYh/aHrsU+QZAx5FBOHGatbqNdXUI6QlIJ36
dpcWiXYWasGI6hDd04ff+qadyfLcMEtvXYzgKiMFZBo3WWqTfcPFiZ3eVCE+LyCAq37lYO1buBsY
O1dd4MBcOUjnTCY8pO/02Z6qOqCNip5sR8VhWpnHpkhR/HlUWtH7NlOnW6qfA44+BF6Y8eUz7FcE
wiwgCGPuJovvKTpUcmfJL65FsFrNoGawj5JB4hOlUoB5sc2gxCkx4Gww5sj9QJxrMOmJ6oLyZIS1
blHkYXto55ytr6jzXAE5TM7RWdWOTO0S2J6bwGur+4e2sR/6hl7KcuQdAtgvQvzt8bU5rRfUX/de
uxns8tS0IBk3KLSa6vEw29M9Sa0gLqS8zHDwsVKKMDLX5Zhn5m/BRlHJ6pfraN/okQe77IiIpfWH
rtr23PXVbS+KhZkr0lpSfcrWGQ+Z8O66uC+PZNY+3NFRe92yh8M8Lk+DreVBPWLjXEU4jOMK706D
OeGe1zKOib9QTMKuBNehIMJKrpihAs+lqeVJmN00hf6oCgRymUCRi3VOXqARzitbcDfT+xOuPtgF
Ywx0QPNTaX1tx8Wxqy+tFbhLNd1jrxYckkZONHqkHQUQGa0Zeu5K86vFEnDj6OyBCBDqw0qcvMB/
wkl9CFIQN/Ta6m8ll7kvEwIartIksUzDb3XQCu7Iiy2OVFHLq1gATI+hhSwTv/uU5hR2tMIfp/yu
q8WxxvtNvBkrZqTTwNEU63PHZRQrgd1LiJcE1HsQVZTyTjycRg7NvumWXrhKFF0JlS2eILm17bEt
ovfOJmzdM0qsbIUnDTQ8yG7OOJXi+JfgvjQNdgQFf4+KuOyZRabjZB50tSZBbId23ysGftkP7FPT
zS4mre5KgqMoZnfwByJmvuHaYeZgnU5ijnWpbINkWfpD103nkZ3cGch7RtPOnGKfK+T8OgoyKuu9
UbDsdVYgZg//K2dEzs0BTZHSN1GH9n1Z35aOLE+ROVxs3HLAD4w7exyj/Wikg09Wt7tClH+puZJT
cHncSVq7a6j29jOb68JYo7fWiturYXQYGLBQjC10OIZsPJ+aW3MWyWmObHRA58EVyWtaThyiLLlv
tsQYVaLnbfJucpgsEniq7qztiiI7O+4kfaW5v2dNaDxJsKOt1QYWKL60WCnftduM2edwWjou9K5w
KaXV6RYQz7Fkh0CwkXLBvvFnvLmUWNA7lfPmNG5qYS+wkTe5ZcO6ZplsNXynost/912SYQo9Lfa3
TptzZgy3VbxDnPAZhcwH257g+mlazkq4kmkussvYWbd1a1tUCIlfXTnSmUJBoJ5I9lSj86O5LCVe
4bSUJiS/oD/vuqoWe8eeATTEd0vFU1o4107lYbtt552ldCw6TeAVSwaThdKllhYpfEUX3JHvefnQ
e99U3iddPwFaGVnxIIH5DSnpsKrXr6wv8AO6Jol1hlD+aNkuh351GsWzp4hgueYPrTlQhTt0Q5H/
WPliHjKTx3MyUjfM1ojVACW5m65c4PrVpNa91zn4I2aClQ7T88F74u1efcehf0F3255Jc3FtgdAJ
6ygb/Hg28Yuv2a0Llbtu4odpPmSePVwb9GWQ7P5aLP3N1FzG4St5xE7n4M+8x++X6MzEct+Uw+9F
lB+e0WAK9ats0Lmzm3cKK+5qPUsPbhy0tnFXN1rQJNre6DvY7nSQOZpgOOX9cJKGVDwQx6ii1PPX
pQytsXnkvvwZeoeGUQDGgeZifSgpc44laZwoZZApHFiZ4Air/LUAR+wTWbuRHDOqGAOQhpvaFzys
TRwG+2mNfvRo+d2X2Xs7kauonacKhC4nUChGTnJin9js1dQBNsrYLWlmvovjSA/Xm55QI3BLngbE
gm6TpTgWKUtw6vTshLWEQucpucqtnSpmDr1V+uzRGezLVJt9syxeFGpJOE/qy4nXAlklgtDQv5u9
OQWF0V7NFJnBVrD3XT/mmGaEFmbaVTs6zhXzsJqRIz/Vn5XWvneWC5K1uvY0SCCZSbLEQDMOyOHu
+oqbpnBgb+TW76KifqY0xytLOHdq69HB+8DH7BlId36uCuu2Nb6KpXmaNYPgfFKHzrBYFNosASVD
DFpiL8Sf5FelXtFrNT7RggC7oys4FZmxBsHGOiwL8xerSHicdtlpmnBHGfCnV7d9IjLfQ2fHQFo2
xV3hyHceu7STzTFzJshzkx3fNoNBB12i43zqRvAubeGXpwRawNyiobS4M9h2iSCFtzfGUMKl6k+Y
S4NZ7KBnUjIvipfR6jhkjeuHTR2pKk2SvbV9oNgAkoX0DiSfjHPhKSpfkLFzOAhhE2cXEPXDeZig
SVdrGdZyeE+sbjnIdDX9yuTzl2bOEdiIPskG3Y3LwVqb8bErFQe52SqZJ1AMMuSFc8xp1NspXIMq
0qfdmkpfM6yaI0H8M/P4T8viLPP0IelH9zBbRO1cjgcQe04Jz/wggR3qu4qRkiE6AvDRHXmACO8e
Y6fWrn9MntaH7LMtjBW4LOZkM6D4LqJ+BYOq0dbeVcwyBc3htlzVlVeMb1gL0d00yZor6eCtnrJ2
WM9wvQxZVdd5dqHqOQ8pHZh2tjB/rTPJyWnevEldBZtgmn4GTb4TB3qg1I4B3/hYMW8NmOvo6fpa
4lvIG5DiFvYQIRucJ4P74EXtwTK96W6bDfnktezAgPqso/VcgxCmiFL0EjKWtUOrA8RsrNw03G6N
7eq7uVgwCc5tyELX+dQkFYFZxE+F1pc7RvDxuZpgwLqALFZ26JELWCdK64zDJpgOLTP0I6CP+3R6
BeIe1ANJckbgavfGqR+YtqynP9eV3udtMOS96eM8AV1aMghYkhuambKrqqWZkrY6ni4jeGRoqX4N
q3WEI39LEzh0/MGy/SlpKr9cRR3qoLw500kV2BHcgUJqpb8aY3UcBPKu2gaEhjWFaErpvoQ96I9N
2DcR6A5hR3uP2grQbCBfo/5hbZIn3UsvRjvAV6w0a6fHdRlszWwxNg7dxO/louzuvKw79FPOVidu
Xtyo/V0mzuuqw8ZbEJP7hDM6Au8RKeFatgzvjdTiZlfWdV3u8Yn+YvyDZNA+jCBQSSB6O3y8C7O/
5M1hoIbWis+D5jWfQkUjdG/Zq6Rs6Kx9Munvjs6oaoUx77NzCOS6zuye1borE/MXYQdOuNew2vMn
ubWQ1mx3JrJLXE0/8wwUxYjdX6MePS69xBurwYNbxdY16e47GpuaZgbjPbqb4WdPd/q50q/j3jFu
17nEk57y6SmYLGVv30QMRZsBZ/eQyR9K0wLRsqA57hBxJtNeoYbuIxtOM8fU9Fh2v8rVfScl8AGe
GdhQ2wVCU2/t6AGaK4nGTy6PYx3Rs4zlea6cb5z/+I46hTZPyfQ+TZ9hsrI/G284tm9VjsmZiWe5
a2yMsNo6ZACo+vNKFjhEJ8ejbidYpgST7WlC/i+AcGCkZq+pu/OOfVJT0HASJ56x04rioZ9JZscK
FFwtO/IxbFX+kGLHLbZvrYKPs3nUY+OsN8kvfBVXG4LP9+qzWV3aLVRRTe5FWyBeC2cIVZF9QYKS
j2TBRn+spgkRWHuASOYEfLaMv7INoDpMnwzQRqsIJc+MqMjaKxA8sR9pHbOAKssPcpIvqWr5K2Ke
fS5LWrW+Z3MHWmaZbuO2gYCsjy9YLgRP2hknHrc0zwOn29UZEyWhjRv1H0VANS9t0ZCQN5KXnl4Y
zhJ9/gDn+Jmg/ef8IxK5J4wWH0X63HhmSfUOPW+rDsxoKd16T0fXw5/IFEp5sreF2rDzaOzj+Irz
KsWSVI6hsWb70pm01yWdL/E8bJElShurzTtLVeF03XSsbKatYM1PJQzXlZCDwu2ja4zQrXicf5W2
g9SVftQ05+KF+F57AKVcHfjmIi1Y0/adgFHA6Ku8anp9n6rm2GDoPLR6RFHDjc7pM8jbXt1TOVCT
nIy0a7i4O7PmLclyiDG5OTl+xxjLb9DRjqowXzo17RcboPAanZKy/gaWEXEw47qavMgNyk4XnFyo
PAEBnZ5kdhNJar60dnLOFXI6SI08LJKWUNNYWKe+Ktdd9YFdFEPiBG91+ZjrCASEq39iJGXpUlqg
YwpENsISTopd33XdLDiS9Edn6vc5JyyLaU2jbxqSvvwwu9HAgNTniKP4zsiYCwvRLjT7MGNOdYhW
jkHxVeO019j9H4uEMR/ZoMDEjLFjXv5i1d3vvKkIxtS1iZuVAUtLkRCRb/Yp+dyAt2TNnZ38JSqW
R1NtOZqMEaMzsQZhOJOoNveNpW5lUz113I6+F2F2QXVoziaC6q1FbmbfGDpbMJyjOb5PpaJgKVd9
ZzeSj4tnME1IhCya6E1pTOJhn1Y49co2tNGTKm6mmV1aqvd+L6yvdLuDYcfTsQ2DnnDrGowlnKZC
npIxKg8ECZ6MEqAZhY+vpmzaXfuTm81DAlC7onCIpdGOd3ouP6fmK9sGf0Tl+gTHgxTVg1QO8/7q
RoDQaY0roy4emrn8Vk6/r4Ya/WeM3nTcHKhBSJ8mVWXCmXR/MZun0cOJka7YfVCxr9yB6YkXq5fe
scNWVtfOGwcQQxy7yP0edaYKHJSX6kG19u/WqdmsRwCm5pPnLMAO8+OQRLNfddZvEx4HxjJ/IGbO
5qCnpiMdrV9c0nTc8sZ2jJfsm0HoY5jiMAJrMeBuc2/0JrQ8jXBndzMO66e+JEEjMlq0AL2X4IOL
dbZ5tt/Na3XXOysLqsfyi3HiBMlIv5mIUZOohr2gkj00wvSY2512F20vEnTlgW4MHh3Qr1mNmvVF
RudZNTECsrIZYaN6z41YzuSk3xQkiDVT2XmgNHRhVHk98oseRJmdEBChdsjk2nL7N+F11ENyxOgn
CKcatTvBgDbEyT6t94Qdg9jCMWPVcX8kAcI2vrcZjfAuCeZll65zq0ufxxYj/6jeaWbj0ItU0zbT
9zpHF9mfHdpkdpZtdUHfthrTL2qd6g/8Juu+NdunjGyccFYL/qHo9xQpcfxkLOfnBjVXgkznCSHo
UucWbTGMEbMMb/QaeikbosTGzgnQ5twt8y3crntLbCQt9uJ0Qox3k6PeVjhaA60cdtI7jHlmdkAm
NwasLLUiqRRgqIcB/lI9yYhNDYgXwybbLOIba17DpdbWMDF1lD6btqcOepPf4XSssKFd1RkG7ziW
43mhsJmtArst5gfHBmv9jnojLm9ygzA8g0Ef9DCOEb09UuyZOTyLJDqzmRJ7odH10M9AgaJuPpZK
atgYCoM9YkJyYRkvGB8WFiPup4VHA5FOkmTzCCa0EOYum7jC8wb9M0oi6ROXfibKi3KQd+CaAY17
BgfIdp6D1AV4HBsKfQHSUiEQXdsJ7kTtUonHuZpTTE3h1LRm5Njr+AYOrMP2XtvXbvmYigLPFPhs
zs/EhXUITEFqi8/Zrmo8P2ikyPbyyEVxNIlT7akru4Z6HZ81FhJ22UdrKfX9Zi6Qa9KEet3i1R7b
l2KRj0k6PK2ahG5hJ5/pK7QpVFb4zQxr5z6IBWfuIv+0DMQh2aSl7yXGm913p5V1KgJhiOTbN2ds
Ec6Xrv3kWPMC1aULN/mXYXuv6AU5GtD6PvZuHErTIcxOndEYI+kk6z7Bj2bnyr635uFgjjOYryHT
uBpmWERx++5kbAfHwiQ/qqavpfyhaPjbKeZnnYf6aimYP9FHw/5izZEandbhgLv1sUGZoz2pfwDz
wmWgZxme6/yldJoPey3Ls9mX346jzkQK4QKMtOMmmrnyeng1wqyp01SMrzOmsDiAGctwyjXjF3pB
XnJMbltczl9y3QE9PJ9kZ5LCiLME46Mlfawq8UlkGg/0zqUcBIhiZQx8Zjy+It38HF363HPn27NW
K8xB9WgJeX3DQylEdXRHymCsbdy/8L5VcxEKm5AVp5bAy+2Mg5AlaEMWiK1rvqcKi6Mlw87BhXra
KoNLcHWe7BwAB3CODD5P6i9xTPlGR/Y2mdFF2tJA1KZdKMsO9RYAbW3pW1WM9o/fjqlVdGLb7B55
09+VyS1K6gt11kMWtRDhpz7btWDAfNOAFCPNc0ZD3DAvP5rXfhKzZcY0svNVsdCvcZEWwM2+y9p4
B4pQMTdh5uqRL6uYjJnZBrxrPscKH545XmtRXh6WpmdWh/BPocQuN8YRXtqOPEl6lII68NGL4B3n
oB9q/uPIgVZTNnNQyvR3LAk0zXpF2zZ4UvymxdWfL+y7iqtedflutoXFKKlktDt2kO2H5NtI0G/W
Dus23ehzOKTju2HHNC9SIZt6RmCk+rdnwDQUEWRFe+Q/tBSSnzZRa0tbIovwxBwdnQyk2YpcQ6PK
KSKGpVVXbVkhmUcfG+GNzkgCNbX9IUbTl230mNQgfatuZmcC98rkfk3nYLLzl2wwWD+W8a115H5V
zJfU8jLKciTJNz1WhpXd93zgnH7u6FdbH6amvsF8TFSpaDUc0+6DpWqeOUZr+MXCagwLhq5be+Tk
3MXMX6lGXdtpK1WAjzCPiJhjJW9spahJpPHCzxkB1LmT3hkx02ll03AOfngNUxfLQ9fmF0PLX3EV
Zee57UcCKCvivOQwRrsBcRJLMifqvDUQnZkGnLuPyqatcCWJmTvm1zQ6TEzLmLL4iT5MFmGlzdf1
AoqeaovHFEdrl0rFIs+7pkaOQ87yCiqHm4OSxyO4ZyOlG7vF0bnrPPuVcj0eJpZ4LPDtY+hS6tT2
DD6gM2Z2Rek1ehLAHaf0Nb0zGJ/Ex4+iyrLbrnzVZuCSjGQi0QVJuXxFgjkS3CEf4IgdjuQIM8A1
rdZeiy4ZQ6UTY0SYuVNVClldEqdZ0VyxlnLWhtqdJOktN3nx3oG1okol2jeFuAcsS0bQFGHZaepE
RZO54xrljhaTdQQQ9AEnlPS/8dCWYC9tK+0ZTKsqJCEe0TndHR3Rqld7k/Jzeq08Eevsguf8srRN
GC/tHcfTH6CI6cFLQVQx52ZERcCW9SF5dfvB2E/VCrBgdHGTRUNoYNaSMCqrrWaNahFFlU0A6BDh
Y5w/S5ND4ySLdzxw5jFa6+dhvil1AN55O6YHuq1gFbvVB9ZdwcFy+QC1X4DZW8xdQ4w2bSgC0kj/
GFmPCM7AeKdtx3qdukiyFe9IKvl+HMC/k1+/NnimCthPvmyQTMHngsvAMZ815FTTQbyMi/s9d4N1
1k3PCKdAZh6vTcOTVYJn2lklaNUuS677en2zSptxQCSns5q05lhXqRZg0rW2CXJaXWkYR4jjLchT
AytI3lZIpRQT9jULXYdaFjFmkMynC+9Cnj4FplAz4LXfM6J4ODOckYYTn1ALfp4ku+2BcOwGZf/Y
hn6tUYh01LsC9m3FGc0WF5XeWFnRsAch1OK1RdDqw33vKT7fYjmO0YB3a5PR/4NC23YdIOb5Q4st
B1rsV4XYSYXTI/IuPifnNcndQ1ErpncTUERT7FtpPmVedbXGK9NzxcU+bwJq3r1pLXaL/xhltmar
wzwodnBxzAXH4A0cp+CLjmz/qApB/RPx28gIx54QlRwt/cRK/Fi6xZ3hysX3XD5LMy3P9ERg1OGE
OKKq+5krOfUkMQPh+d4ggHLOqzcB5uufgYp/+XH/zWf6307g/+8Wxuzr/V/dwne4e1kPir9ahf/8
L/+0CmvOP3TXII/tQASkehXT8H95hTVT/wemGtPiWIIfWApyYv/lFTb+gSrrbD9xDGzBBtmVf3mF
TfEPYdJHzk9sC4MAsZb/B6/w37Nojkk60RCuYXiESRyqlf49i8bYjdj5pjPHHmb+sfmi7oxh3Grd
9sYAn8fyntyk10I59jdeWYNqYnNGY1t+UH3zVMWed9ad+uTgBtw3jlyCvziv/3XN/dXLbNn/HuIB
JkY6TQjPAanOb6nzWTS/Px7SKsb5rP/HRPstx3EdECOHfjKiWbfvxQwD7jKMlHBVqnD3UKKPikcT
JWl1dt/FhKZtLb1vkAlQQ5OTU6b1M3ylXUf95c5BHgkNb3zKXaPaCbdsb+3qtNIaigewvP0TdnWo
62lr0wmoJUlOZWcxKaP9ei/qElW1asdz3KYfgjbam4qhMwOr7D42nTjokrzmKKXTd9xSnW2u8Z2a
TPOGqWaoounBTKfyf3uLtrfgLzkn3iLMPDCv+Pikben637JcPIpraRv1gqoDlv9vtHHqeUZQI+ig
Tt+BRIcA+Spgl4W2MbUHZ+nmXU3F+SVn3xnH+nxJFp2hTw5Seh5V4KWpRihV+9WzRl5yckT3DApv
13EqnmpHv4kbzTr0M8ry1DTRdVJVSIUuU0+CHzgsUxzCRnKQJcXlE7/FbiREgbQ/yddVsS0bk/S8
mK4TxCbxLC1mMLLYmvPPlevfYg5/vYjk32I52ztkeMIzSd0atmHaWyDzLxdRi2ZexokJV3WhxGEe
T3lBu0+cTNNDVmC4UsgjVC9lFxW1A2YP8is8VQaHAXOVXaxxyi6eOVzzaLlpZmQSfeyyEJJifI0l
9nYxrPzaGfriOikN2tNnYNnbt8BM55yPSBlhAhQbMjwPgJw3e4rexP28fSltdvn6JLrj6jVgPjg5
3XtL5htZ7PwsRX9nV6q5x9J2NVECj9nYrP/5hajMv/7o0MtUNfpW/UZTZLfaJtMiev2moTvSGVtD
NXNrdvFM//LY9PaDCTDYrfN3u7Dl3qKFZsc7ph9n0cxXMCFA+aW4pLc//flWumGNmjHNzokkyTLl
kOPwAF+GBpyBizUpymArM+m4ofi+u2La9r+tAQYr5L9f4I4hsQpQLcvRVErnbxe4RtdKwe2LE9xF
1TNqoyDSj9Vzpd7GG82O1uR6CDjiZs+TOaBquG3xRH/Tvk1EH0b2jG13Y02CLjhXA7pTuyLxWOly
QwA8u2rMJr/p84UL96Zg4P/SLFtBdO3U1xSw4AiOV+Z4lctQ2Jqyf2Zw/o/Xpvu3lCJBDZNTpCtM
iwWfl/i3BU6tGQnLARFpnqZPMLRT+IcaSVYJLlnMLcUI6k8OFTLYm7VUL72up/fImL+T1G3PAOmo
b9y+RUyVCIAzmoc/3/vzBZcHdbaqxry4CBpdzJQG2zE5qizHlBPl2Yu2QWU1qNEcTi3cCPbMSYUv
4JNOjUZadyrn5WGkV+LcMjTHYMYPk65YHkxIC7uBJ8CBgijH8fq7Ml7FndMx/R48yvf+/PHPF9ll
cl9Lppvsa7WbaOJ8G/HOfDiefZcvbvJsWBQpV2YfdOjQoYYI/uYu+ZuO+eieWWKNotUcaWnax5Sr
ZzirvD7gkvH4R5oQGnX9XNQFNZSxacCdEc4JHw/In41MsZrutOt4WqE7jg90+1q3wH3il9gxziOl
LPcjA6uXBh270SubvGpDLOi/00P/wzPM/h8+YpYghzgguqQpne3nf1l+XI/ibgF2cadcW2Fgkfdx
aeVP9YIWvPa/4krab2Q8tB7fJuu1PP/zizlQIuDGN7lh07uAXH1RVbbutXlNdjzW7m1X4eXdvkCk
d6/MwqqRr7wH2O1xG6gCGuniUYmaSYsSyK4CjEUZaAd4Vk9pY3B6U/+VrLfNCB0TxwDyKduRi7CG
6D8JO6/lyJE2yT4RzICAvk2tFTVvYCxBaCACGnj6OaDZ7v7Ts9Zzk9as6qpKMgFExOfux3dM717D
bOjeo9H7lZe29Sct901l7hqJfz/86QrmoBMltX6IwMInBviobB4hYMYLDpGp/s+Lq5zVv/84DeN/
7AkcVzi2a3sWgVLumX8Eewe6o8aqFHSwDevIsVqGHRyOcPzgUs3twEFlGzuaPzi5AXKzHxh97Ydn
PNfC1O8JuKNL6ylSJy51eP/3hbHfSoJa36iGgk2HTc2LSvttmTjGm60KHLV5P+6LCla2HtmHkd3/
lofnoSPrXcJYIXKe3Dy/nB45ZqCVRr/duhom92xY8lRawrpXaUsVBW6nZWZab77BLaL5PTySREGO
Mv+Mjouz0KU74Yez9INAhOTYA2jx4c3b3lrNHUGUr4V7b6ruOonCY8vhj6h8oG/4SU0LqUnq2Yf8
VUTDUTNq54aq2VwdprGxMmwaVXiZ5jRkRubDxh+2lUGtnZFvNVQlmopNsdOajDbKESBSNcJ3MBr9
bDMy8rAL7XxNiZs7v3CgB5rITPwylHhkBrSYax4N3TrxZXuHu6KjoWj5xZpP2EFI5r1pCd01RkYV
FzEAaXNGpZSon8s9Zk8pBE/Ka99b2ikeQyiLc+TrClOZVXzKrHnORUlaPxqZtMwv5TRihVTikFdT
gQ0fVFY/mva5T7Tfnl4Wv//9qjP/x03sEun1WX+EiRVe/BPa4JKpKsbWJSZRrQa7kw+UbLmrZKBD
4Yzcs92KAnJjMiwboaeLKMeFNYXpvsPgfjSHrN6RR/nmUDtA0yl9SiZj9y2YW+j7KvrDmFTbRvgR
ivFeor6u0qJOid4Y2sPCW7FrakFL5+iffl5yhc4cxIIeRiwLL5LpBRSh6e3fv2Wu/nlj9J9bS5eN
Nzsvnl62LXy2Uf/9yUUVed961ogVal7rx/L552W2poMGEVQXWqjug/dRZ/h/w4YIYeV4+d4AmYz+
nsavdq9zzA/8flF2Q/zqFbFz6DvMRz+/i3242zOdtZc1oanXgWk9iDg6npFYRrpMXqBhMRYE8hCo
8PEDCtZMPeNfKsG7c9R9YDGB6RRFSFGdbn8Plmmdh5L1bmy8W0XfFyTRmpBRMW6LgJ5wPClLoxv6
vZzUa9JVlNmGyEQxrL1AIRRH6rNML9Sjxn+8tGeKi+IDC/4zsElhqYl2kOZjNP33mh3tsoW35H0X
HTFLmZbLQXPwlqbj50AiTVBphpTPiplPPZWM4fil+jiax9hIPcwpBjx+SwYCW78MoYBnsK5UVrHv
7L0rVIVgApBazEXF8cVQNGbnxS2puo+ksnepm36Rmt76yqMFB0QzEUZiiWWCRcwk54UTzbtU2NG3
dqB9TYXC5cJUgn1FfKZYN8FdH84BFkZWZfpk2BL2GmkZwBivSZy8V9qz4ygGnBQDJRYDnKpoPpsq
T1dkK9+0grMDYj3Nn1hPjEG7wt6gr1uviOLlA7EmrSVzv4nrfouD4MnxGVFoL5Ef0rNU+OdglPfU
BbE3hN1WN5iisxtAFxTlGtdGgSqD8ySvlLaojIDAefGmsLshVcbT0sxEvdBt8pwZ/u6d7uO8bFnf
lyayjYnXQBlwssE9L+DAJWtN2dCp4V11rQ8pSoa/9Wqhaa73Rzn6Ph5RJEQcWRujyYN9+Ah8UBUW
ThPGrmQ9M7vV0WSunHl4OuUrz028lwJKb+5j5rPsZOm1yM9ZRXGsFrdbZk09kVjPxvukk+QgVNt1
8dbutJMVhNGhoJlXtKXEEERAnKiEkbndth0IvAY0MNhyCAEmYw6fMnroLNhSgWAMrlqBaarSttmo
X3VpfGNzZpYl8AhFyCmUVhSPqtWfE23bdjPB3JM7R0jSghySoQruhbQP0I0llHjn5skRuZqCmoVU
uAYISS3sURgXkc7ITgactcVMOm35dRZEd+Pw1NvZAkjikGRri8PuDh/9sO66pRYXr37jfeWl36/i
HYmeM90RaCsN3OVhqKrnXHe/syo49rYVwfi08e2ywQAIYq6U45zhHJsLKSLtZkxPyi5+1aRVkogx
3MQjhAwCplvQZyNWjbYl/sBQTw7+rRVJua6J5DX0frYTo+khSV81Xf/SrJ61KHybY3hAy3ad0y3S
5zhCqs8a5eMCcK/NEF8HwxsPzRvNS9yG0v+YKmfr56OGTNCt5LxQmVhX2t+R+2FodYsFepT0JRmH
bvibAnf/yHnj0Crn6oHOveeH0Kz0a06ADGtrkOKv42Ye7fIhUv/LSSdjV/UKr1pEw6qDzYQsFKZW
EIDdBqOnce704bsoBxj3QzG+UFe8q9EaGaSzEJot9vSy1wU1vFTzGWb6R6aRdegR4wED0TDdB44L
u0Td/bJnfoocEFvJL6B7BVrScMRasfGCol1PY8cpL8RUnfnFJ72diplu9jpJ55YfoLZQEIL1DLFV
cacVBN/XBhOLRUfz3A5ihROnf0kk95mpNt1EtDIoKFaxncfoUW/f2PCExtGh5XVVdngTK9WLgyyC
p/Kep2QxQgvJuc6Dz9Yq9y0kTMRER2zY/L2y9dDOdA5q58GlGKnD4MG6T5MNSReEwsPcjhW4lXdi
BHPhA/9OMt5XLWNtoYRGcE8ty0Zr7z1ZuMax1ULPKZCm0Bn0PinEUEg+BJ8keYvtq3O3rbKrg5Nt
O3fEr5Ty1+Ru8B5ih6IJT2E7DbKljHS5okIGO41qXuogwbDJYJy/jH5pU/5t47NvPOLR+U4iO8Tz
VZhrKNIUxtHvvDCC/FzRrUk11/jWSIbBWBCNlQx6RG2nV2s6gqnb0ubAUdyYGyiCfwwz/+t5cfZO
He4aejtklHjKb4V5AyDzAoLyAV5HbcMUHkZ7j5uN6s3nohQxLQDxk9tY9Ed1G6gb074TU7210+xv
U1c4CQfI2pozhNfAJbLW1tbfgCpTtnNI7FTct14/7jwxt8GSsXkUyBkZpUzbVgxH1eBLBfBPld+I
AA2kmatyIzKkx9Y0qAhku1eiDg/DSCzX8K7KeibdVawSwJCryc/ontHBNqHPaWl6lrVCMEuNYu0W
5E5Kd80ASMcvHdFv/QdNnsBqxgOxn+J8byl1Kttgds6Q+PCrpNxwK0jV/fZL/iPrqEhAZfkVSY/Y
e4DAyFX+zGL7qrqBwQBRrnMVa2cs/NlC6sG9E25/sYqYRu0k/SujqNv49Lf2WVXDxwcslcQcwPRx
eEG2tfFAl7/NFnWzSYoXsxf3wHxK4KcunbJ+tU2VwJFxV5Jy03MrtDUfdbCOSOYtW5+OZ0VzsMrC
lWmDrYFhYBKvJezkwinR2BYfa02+9z0l7ASef+mqpeaXAHyQ4hDty/p3F7enjkkH/i8PRuhAOD2M
GWAh9ZO8jhCxCj6UCdfHqu9Sf9UjIu9KXHSCUpN8PFNznC6p1OvpmEYsaOlNoY7UOGMkfWDdfU51
YLxcY4FTOWvVow/jvrqWg+Ytx5g84uTcqkRzdwhnwRqjHCprYR39Wk1HP//KQK5Tb03JbznQ+px6
RJzmFxr5WJpY/GTuZkS8qukWmSkn0DY/KfnEFLKYeef5scgoo+FcQS3e4H27Osu6b65QR0DeYPFY
NJFLZsJzaSrQnGbJolWv5GrkmUfEmOwHbGkaqdliMrQpOr/haqStOBvfXRoQNl7upnCDh5e26T8D
K5mnFvm+K+cjbq0RJ6PCbAlFTW1iDBxQSRbk2Ra1bzTLavDeaYbgR24CkcycI0NC9g9/4LCphWk3
064rQEr4ViLYVUj9QGrTBsZ9d8oiWXcwzjjfs/A5rPUuhVpVo8Eqn1nSkmxLneB86imMt2is21Sj
G6wwtsVr8PbFMk0Dqj89fFoiSN/Md2tK3Z1VG9lKuDBBHZzBjkZ/BHEeTG2yv8nEpuioOsi6zRet
DYTGLqOPcIQLx+CxiqZ+08n8rGcx0m/4GaG2Jn1wxVi0wC22IZiGmbBnHzPa7tEnshO5zSKt2z9x
6Oy02mI6XD73U/qcNjhlXN988cd+SVFVuKSKeN072rdopnAVWRjPhcCtbbgC1ZCUX4xZTotPxdTI
ZdoUBlSzAyafaWcMze9g8E5g4a1lINp3kvLVfpwOTcvwIOREQ8US6Wq6nWggepnwLfvYvpKG+JFl
NptMtSMfO6Hc2TWDREJhsL8ypLaGfc78qkr6Lf5KBG/YHSoW8L2mBvSr5KjvCm7JZirWzreXcz3g
vrasYzIXjUbzS5irXQ8Kfz/WgmwbSEqlz+KnNFLKyBcSN8SaCTj1Tp5cRM9iqKDLzt2F09ACFDTJ
DxUFmAqg/YuOBOpSL5146WcTPo0KH6PBH6W7OdnQyXLl+MoulTa4fmxu08A12IVYC7H0b6gQNNbJ
pID/ddSN+bskpn4ih2eRtCaRw9qPt5qP43DK4Wdo4m1S67Juq53dRVeo5ltyVLi/taRahDqjgjbp
Dg6rFM1kzpZbg4QESi1PZPWJl5n0mGQjb0KZom0Ph8pQ7hM8sgsj5WrXAlLBox79BrXxyEqc7H3j
kLqW5RdnUx44sRpWImdDK0LDOehpsZlMuFRTwjEhG6s/JtryyuDdLdIjLKT+FCTmZTLoioJiGKwE
tsbz5LAbKCp34bA0cAoSMYc5xfFtVfAm2caXJEe4jxeWkSvYlpGxSqfhjpNgOpgTpWM43felHq+B
KMxkB4d9oR0f1Qh2yuithRG2Z+w069rH7OZVlKg5tcszX3G2iSbKHnTpbUHlfYxju8o7/+Tnzp1i
YpR+sKroI0TpKBzQlr7dNSdc0Puxq18kvgNtjKdNGip09spgEaGNqE71T+qGswOEGpOQmPqsCxEz
ooaFkQu/BlJsXYPxA6vMNcHFgCM8ItvPucABkwURO1xXQoCXmU6xGOJjlrAUCcn9RkViFWKmdaaJ
aiHP8XDTu9MaOphJ0U9Mm9OQO/5GN6NwLQeY17N4jegSv+b6jn39NbXNkAzQ8GLxUAFcQvX53AHl
uUzRgvswUElKhTIJBzsZzQesUlxGTmRtc5ogF9Ak8bOlfv+wC23f+YzaqZkxDPElwg52V+6w+nWQ
/AowEVaxcnm+7Coj7jjLEsyjM4VWEfA8AVY+3bPvlRZ9sANfSc/6DBB9lrZpv6TC2qUdTkpNWVcA
Dd7I8X56D1DPOYon9PE52MQna54njH5HKvQESZAm0MB5aXN5C6GG/MnCflU42NkbTdyihrdRROFZ
4tA/jIFDh8tZFzDycqHhbSVUyDcHJHYpJlpa6sKhzKgJtk4O7iUGescy91pL64s7LF61PqfZTK9G
MjC0FkZT9JWFJVtzEjxUZAIbZF+aUqrSBgc7C9hq+ixQBsm5KGwAFETvqcyI+fEXaC3n7waENxth
7gM4xsvQJtAXyvfQJLLj9u2pTRIJZISDkGMYq3qynnI6mytN7/dekD2nM9IwicCekML0RJ2uIlt4
K6KKb2NpPg9kqQRcORbkg+ak+xi9azlpPem2KeYDAnJJSurDUDY1UDUlawGPq6nN/4ZsSfGj0EeW
b5u+o3p1KPYl5sKw1zdxWjQXcfNazAhMkOsNwsaEDEPrXoZkutc0VIimM7cAlcSiTUpmHh0HSxCS
itix54Uhb3iAcM8zr0oA/rSxtVIdR6wyJAOWmmA4RY5dvKucXdO5JzY1T0GJBjOKbl33cxCBUY8h
eC4i2NgqJTcRPAXTJcJwyv4tVkfZQ+5IK4pxSAJc06r/0/UE3bUhJdFENVZKDoKzr3Fkb92wmn3X
Xv+iBtUdYRZtmq76juBjbgHuzD6kj7qMj1reULYyP4rCBvwjOcY5yU4xmbT9Zj04sA6iI9crEwEt
07ConZOAPX8Wm1/mWHxpskBooNXWB9mx8ol+TWjRiB3BxqNYyqusmzNYWI5sPiSHOBHfwqYpqaAD
lSIoiA0femskmDizF8BL+qKK5LBOFeZEynIddg94pmJ2DKPELh9PXI6aTqxP3tgHo2FZ4D4URVaL
hiIT2kvs+X/kn+vSB+FH0uCkT0T+UVkH183d9RjY0yrQqJ70QvZm4eCuHefF1iLt2I5MqPXSdPk9
KlzbFtu3XzzlQZXzVZevYv6eqWT8jRWdHSn716o3gXuDm+Y6oW8xMJw991DKo36yTpra+pq0OGBj
lqR6/SgR3JZ0bGE4ZzOw7lGZXc3eQFO+hUV8sFpSsB0wLTtlREBOA8tZnM+ZoWXnvGtOdoRYkwRp
fGhSdaWU7r1PSa7ZWnhrAhsyZ2X8hY91SyYiA+nYPul1BD8nUvUiyLPPmuSrn5NXMhnV8Vmnn1F0
bXrZEaDD6VhTFUBhItRM/TW1wmE9hQRMyGacIP7REBezGTXg15N2oSLHIJ5pT8Ev1JuK+FQUkdMP
YEjbT21GXfFDdvoMxZUPGddnTRTpEU7JOfsFQDwLBp+bzd53WJuXkVPjCKoSb+Pk+rKgCKMynrXZ
xik2+RRwQiBXG7fFV+yrfdE2O9xaCYOLlNWP5iMJ4WPR5aB/UmvYUJbBuYTT7M9X6YCCXLvauWid
rTDrcFd3rEi94UtCVeK1qEJzNUtHIk+Z0YXxq6zMkJNb8hy6MG4lBhMOJ1io9agC/8VaXSpG3s24
cTrxd2hi7dAH07anx3EEKbLFqo/vyZP4Y4FR0f9sV+mu9MZ1lmYWkDO21g6glMUA1aUHUjpDTHhf
lPUNBtb03OdESpjbdr7MCAVYmi1Qqyxc5ioUdwrF2YEz20AT60i2og4m7GyGXrxYTvVWDkwLDH8M
t7lMHmFus5Mr9L+QvFgEAK0RbRcAk0mfwkgg+Ne3L8UYzBw955qa9tbvyo3NwXwXhpumvle6Ph6r
VPnrhjgOnlxGF53zsYXm/p7q4S/Hw+5uatmtdQeXy51ewTwQdz1qvjNBqGNMQqIT/jrJcqgHqod3
nOKX7KkgzUPn1Nb1n9T4BjaWs4PmIWKKV88lquZl0Uxw5RGR4LxIi3Ft6RyFpIrXVdvk9yaGiezH
wY6GtjY86LCZ9jZ1M3pnugvYZAGPn+ozG0hhnCjMY4aP75X7H+SJAaFjqGuf/qmXIlc2rno32knM
7Vj/oYf4FNMsTFKxi/SgUBe98kbGdWdqfEi29mTEVKoNcXaWPWcv6tZo0dLWoz8x0fGcp6ApT7mN
+k4w5JWFlKdUlL66fZLtyUgwCNTZY1M1vXAHddXGOVU7ME1ieGAz/e0sWhaHY26wF9RTwsDJvMUx
+mnpyPorgf9/7OfDIEVBW2cwViETl4WLvOC20XmYGspbLI/2wqC2NwUgQuJas3WP6YRJiJ13zDTA
SC9aQmQjrbKYc5YKd26sfpdZzYi4VmA/duRRnsypIsNdGfsqw9auMsIhWYZLfkh3QATNRUmkgCfa
9BfQAZFty98xCJAAeaxqnwAAwjAJIgaqDAzebp8wKF9OzIAdM7xmQuxayj9OsUUynVbutsvCJ90a
9v0wJTCU7AAftfroNdCyzRO1Luocrebm56VjAfbxeiGB/oyXyDBuvgETnSvxr1o5Ph9GqrdoNAmb
HBxbfxExFtwnp5bbi+UiAzhBa+GWioBtk8cW+5ovnmX8wwjzkwvzKPeuoxEfkiB+itmRDB4XkB3w
5Oxx1C+zCutQRfLHK3zagQtIEXnaLYyOnGrlmXs12B/a/JlP6KI7e6KlvK5+sRxo0BGJsJaGtqxr
71SVrb9FLCRRPP2VzABXHL2+DIM9ck5DIkL5bcQvc6jTfEc9PHVmdtgsOL023MMe/ofYO2e9Dam6
6d5dMElhmZwnvxfbaNpPPz0GIVVV/iuja0YcpQ0zlxldX7lfg8tpGVc9m9WsFMsB+ePgM75sxpQx
gB+CdxWsxl5EX0GCxKAig8qtgDxIoLtX0dQrYdiM7kA3Ilg80bQHsoczTTDkj8y4J3TT39x4Tz8F
RSu0ly7cKqTXjXFxU/9Na5ufXcYoix/ktvPqe5NM3iL1G8HBWXvJNVzfdWDhAm3VNwoEAcyI1mB7
ELfem/JFZ7nfeZoThDKuduoR6KwIQdVzoR7SJr4fRbyxZ6QVDrij2fO9seEP1gH7FYoTsjNJkt9e
OtL2kwbMb+bDilaPG76Lhp8OHrzGNJ57TxnPBFu3gh3zotAH5CWPM3qoWSXeFX28ue14KJwifLB8
NHvUeq4BK/LXQQ3oAzdicLHZuFw8fZrWYTH1y0SWHGNG/4iBpLmYOFtdFZan2HCri+ZBj0rptZHa
a9HL7xDv76sBUuvEg7uFsQi7bGTntnEtOsCjhEg09eBJPiyqFl/PQAz2JhWEuXKQbNsZqq9Ds/ul
9eWxcMZiL6KYcV1qVMTxYNoYsml+J8MiKdUc+S50WLy2vWl8lM7KZiYQZ/CKKk/vz71q84fvFivF
rvBBxWTeqJqgar6Gc9ozA4PbEbigTleCXy+Mq1M1MR3DTnelf6W/eo1D157HnrVNvtq8sW9JUiWP
2JyQ6O3o3au1+PHzknRetoGK2K5M399HTpxdAjbMD84H2B6sgKxwGaBIx3bNDKiA4B9HA8F7gIq9
J03axzhKGB8droZDVAbxPZ1kctfYyFIcELS7+Tf7LLcOGlDpm9F1UMlUgmwqLe3GrKtf2y1ctEFF
zUrr63rj+nA8/fmlqi3uwai/6ATyHn45Bke++fe8yY1FmOom5D7hPQXu71ByZkYkJ5bCckbzjWat
KtNSJ8dYa07foj0EMxpyOOuT6J7y7GX0pHpwpu6fIt2E4SynePvzpT5RNSOsON+MvvunbLnxl/oq
6yGMQw2pnqm2+k79Qj9BK6mevUK4+Bhzf/Pzm2GjeGqH0/NoJg9dRf5bL4yGgbTKd/7Umc92Pxcz
xPom8NiCUqcGscsEbaTFVvEkQj5CziI8lcO6eHJFqy3NUbMuucXlks5AzHLwym9BsRxQHyc/RxS0
LfRJc1ZOEg4XP4rDdVRHtylMagR098vsLOezQuGCVuftqtTy7oWFyDF0zp+AE/W86FjcNF9DFn2G
CRhsIhwG3gD3nngaDedlo/BPUTdMfKbYzvPTE+nS5EBTPDQqYqOSMBAGWdF+V5V4djVHf3jaUcTM
L+AZfUhaMU1U4pNlMim3tJ7WW+8ZZCzMR83GO9RyWw/VxU2QlRtE1yXveNz2pKe0snqpmlA9EW1b
GAZRyrF7K42gxEl50V2oQ5WR91AJfTKuSoTHhn0T/czhKcY5tsrsZy8xl5pbckA262RHMPLx051q
a0GNYNZH61RLBWb+bk/+KN7zQyGl0OfNa24bS+VONF27VOt1DrIU7P21EcjgzWa7ddDtknCF/S0T
K1xKMlkPALfPY6+Jg1l5KUO3gmiRKaMT45V7T2XsKtAHunAIzZ2x2xqrKsESh0w+Mr3ISixYxbay
E/KSdqW2vdLsOz3NxZUB9GZQjf9UtMWjSKV77Cz/YHdFtvEYIoHZwOQh2vDUmoTz4I0+qvFHSBHI
Hl6pTuaU2wfV8tiP7AwDab4Mdcs75j66RyG6bmPGGlk20ypwKk+fPH+DnZu62r6NqbN1Gmcban7+
MMam3FWzhlk672bdO3tbYpGWdNNzJ8QXTKLvCduFS0k4lXeVe9uJM/+2rtUN2kS9C6uIBLfhXX5e
isHZuSrXdiMWwTUxYSI4LKYJirtyf0F0YCMswSMW4BGbQVgn+sRWvtZWFzija9h24WF0YntNDH/n
s+Ct07pvt57DhSo1l/xi4OzNEJ4Wp2nsL84N6hKB40b4eHHp14lwwYyhlu+ChjkorHm50qxY0uwq
xyPNtUCXHCRCX81W3oCkecF9vI+pRw6lMn/nhbmaCQ65UetvmTGOJ/RBTBDJkD7ZpbMyzMQ7/ryU
ceMdtfCt6vLiDgHIehQi1FZe+x5iZNnoyChEZ4xoJ8r6Uy8pWhGUnlmCAa4Xjs7dw1G5KP15sDMx
qK3d5lSIHNJZjdURpCpUd/0CMbyEM6pR0wjZ5Obo+Lpcu6H2M0Pg57BVfQm/+eNfjamXj5RV2eoz
dlylCTPFcMiJUSmGh4XwYkRGeZOELRa+onrKKXEOi92YTuNVpI58CXrtj6bwqmvJCO6QQ4WXpnsZ
i+iUUfsVCjs56xpQgc60X6kfsk/Kq71LAmvQUCPN4lH8YjYofH0aGve0cZDiJoNwHfhbdqyhsS1y
6Z+LLpm5xMSPtNZkAIJ1F2eEvGOFme4hXuRH5w3HqtTEnmKZGeccg/twrfDs4kz0snZNcwhQBXoR
TrKggLwMwLTYkU5JGU+orW+O430arH00SfcSDnW/KeusoXcPKq6X9Rt6lN3LYBYVPoiFVafWLSsR
Ev3anJjNNx3MPpdHVNLCaBsVME0OlS+hnGfridWfxsJyj0MlDKSZDoGitjRwkMH0mlk6BeAi/lo2
ttGf4T5NKzKvYmnoLnWemcZN2Y5UXpRZcfx5yYKEYUMhkFR7DLB+i/PfS355wUtLW3exzF3kcp7n
1jpTZvAo4gCuVsqgCXjdBkqJ/1w7tf9cqg+Byna1Ju8xc6w3xdRmm26QFp5nvIwjeHlS0gQTVc3Z
UKn4Xu8m9PyQIO6duZh2NvR+07aGedDKwETSr14nVO5t5PGZm66Xr6mFZOqkivzk6fkuwt6zHKf8
OQ+N4lgwIoPt0WJCtKzyGqStvNptIq8hbRGifo7yoSLTHuCf1cO3vrHHCzfpvSMM8u1xEFU1nXNF
DZZ9su3V/9vnlL29R0X/WRN8kJ+fetseCiR1sI8UnDlssA7SCzEY61AaW0JnlQPqpq08+eL2eree
NJqdYUVaSyWyBNUTv5+lS/3GOkSKrymGZ39gk1K5iYRB7hyAXtg37isi5koNm1hvAwCk7rguLaCY
/IHwGEe1u0yaxn12aIvC1ECHO3fGK6Bb3akJ65fO38wft/kQlQ8jomKJk5xc9YMLNq2G6Zm1OlVE
rpMjsmXdOaC9u/OefMTGonTsJ9NnHlWF8RfJP6aAYVGdqOZyzq1+tWjX2Y2V/pQbTnjq2SAtq/eK
bpWNdFvjOSgMHoiBxgx2iv0DoueyITWxiCFBbsBX0EqTBv6cmy8OuCqqk5vlzOqCJKGPnlJPZvko
DQaOOF8l6CJAf9wl7XTi6g8RvRNNZO6sPOzAcAyKdLKWUuCu0Pqr5vLzlQiUscB76W3rokgOZRx8
WXbXYj+jKxJcWbvro6ncYg40l8xX5UP5Uj6s7g/e0OJK711xziKON/VkE62XvCAzLWdAC46ScK40
rrqbl3rN0TPtW2i1D92tjIsfZP1znzyLSBcvP18U5hNYJ3HNQvFssz8+Sxs4n0gm/2N05Z5DTMfI
Ls62ta2Ce22P+f3fHZBoPP80QNomPS4mMwKP0KBpzdGE/7BuQ0TqagBdNVSVzMQ9U+t3uA0+mC/4
d1Yi4crMYYiY8OhCb8McCCvx/CAa946feysz0NsNSwqYDzVX1gVTzxgNz0pkvuaUqzKUAGI2VuDM
aiptmbxQCkKXrnlkID0bNjb47l0Pt72bNmfOJ+VNDqD2ctUBzuVFGxDDigE7zc+XevJLxgj1uXC7
YxB6q7qr6x3UH4f0oxXtqziKj75rmfuxSNQhrz/tjuWqVQ5WQ70too2VNO85Wa6fmu+fwu+o5tqe
TGNYxohOWFmiNNuYJpNNU2T4lZ3ihTod++iBnVjEZYexNXBeh7YyFjNwj/F1upvYciwmB/8qh2bQ
uKDSVvw91ofp+jvNlbMEp9ODzZ+hgJtoZVc2b8UAQQEMc3GRhKIZypUDudWgfLRMiFcetO/Nz5Vn
xjfPbTRqHYZ3EQzJK5IM+Y0hCw+N+TZgrHn8vHigrudkDXWrxzLKsksZNOqURjByXa18ko1y/5eq
t/9hGnYdXNeW6zrCE7YjnLmG6z8vH6o0YXvP8xHw7yRd4xJR2izXv7p00j5ah0JrUqD4M3T+H2rK
+gPwbpBrgikV6fWRDyzZuHBvyEUk9jnygAHxUIlvowvC1IzAIaRWFVw10/pVttnA0QTjRARyijTy
u0+kcFU0rF91Xj+6LJWbwCgZTSsUcsMwbxG5gf+lEeefWR3X04VwPd9yDYPo3pyd/M/vOJQCGnPH
B6eBM10wNfnr5Np3bLCpVdo8jTaQwjs7ZPg849H//X61/lFrxsVGlR3VZhhFDN+2/vnz1pXXN1I1
FeVdZccIF7w91dQryCtiHUBc2hQDDstacLY3AqGfaABe6XUQXynzTq6xjuuu1CtaOTDjSd+p36jb
1g6l0tNVyObmow1nvaWjwTXFjQ/Mk/07fy6MnEtUfXV6AABPNhdDVIigqsbDWg5Xk13rW2S1OlSk
/M1L9YORo6MQgAmORo59FMksOTKQeOM4lj/9+4/kJz/03yzcfCCmx88Ce7dpmPo/LkGr8Ouekg6W
t9H6gkLyOTjWHua4v1ITcIzU0A4CSTWr1oiwPZTa4cvKPEiqTVvv/v29/P+uDQYU/8XeeTS5qqxZ
9BfxApO4qUAI+apS2TMhyh28h8T8+l56L6LNm3T0vEd3cI8rCTI/s/faumpprsNb8W/pWByDQMFj
Ns6RXv3MfUdln+4B+pgs2sajlUCQt8U6hjW8g3/+zf/vXf5fko7IIftvX9E9Sel/JB1hXvq3kKN/
/oZ/OZd1cfcg2zYUCktVuf/4Ov8VcqTxfzAMYzg14RNppA39p3HZFP9wyPkEe00ypGXj3f1P47Jw
/6GquqqRS3IP7zH5Xf8H47Ktmfej5L+ebJsWWOgOllfVFI4lMCf9z6PG1hQRY7yGqhwNV5JnjnnX
BJmjHjvtJpu29IRi0DUvfjXZQaT3h8JJUbUk4G4SxG80st3PkDFTM/J9rmeeYpbgXe6auDm0RhHI
4iOzWI08kp6aQmTOes0zcB2pHVbKMoSMSK7YH1v7FPR5d852gR9GDoEAODIWLIvvkv7hs0nI1kQg
pC36ZwmRbyUBQUFnhVhYwNri3C+jrUTBDlEkWbFRIKvI5R6CdwWqQxliT46su8o/M/UWAqDAYV3Y
vlVj9vSnjJ/J/do481l3byl89gG9b86wl3wYCgvSOKv+wmLYglGj99BNJ4+zaWOxG3Q76NuPZh3a
buwrNmIqE5zfn6o4u4RAxXnjJ0AnKrgDtf3e8IfqI8kYTy5AHMNPm094DBuRBUwPhyj1a7M/tJ2n
s+yIXPI/2YuzckG13jr3aYvXFiSbfOR4f/PE17qnZqUFolaWRskkD9ThX7sPh4ppRTP/SjSmhmI8
jbl5EMk5gXG0jHBZ+tMIJAywSW6iS0bIVdGRZmLcxZhwZuGZGl8aYyGcuwNycYI/23xXGm93aVGn
f+gxmh9SXmNUbxFmt4BY6qNOhjnz6VwAqf52DZWw3INpg712cyLa1rBUpmur7IknRKACcA2+Kly0
zTCTxxfZHkYRT18YQIDppa+DoouEQuWy6Yqzrj+WArayg1INYyNo50xgOwDgH+cwNZPWp9bxZbgY
t4mYPKtw9l2E7BsjsQAYV8FnZ2DkqdGZxRlaQe9e50tTnlmiI5VCgk7DHEVPYKe9EYxaTw+T5GRW
+wPK6GwPH3TDIM8lNNF4MYT5IJPxcTWurtF4MEnhYPBRjde5OzmZZB7ZbZJm8OhHtmt7pcTCjpyf
yhVQVkdEibPum67+Ab9m2yjYTrZ4zaLHhG0J7tpur8CJApuJ3cVJD5IaBmnRpuAVYbCGqs190jKG
BGpFBCp9RbZuG9w9OQ9Nzvh/nrcqwtpxpkaaAEK6ylGloK5QgqR1sUkIpqoM2qk23ispnqvkwQA3
riXrdrQgYpc44JC75vGnbewsJFi7JZLnQfVb5zXjqhfNHQgzJ6HZsWV7XdHLt6eqoZn5cOLogiMc
fA3AUbS3LRvO2S2PRartCv2zW/8aOlHs/InLw9RNrDDyoG21HVy5o9ORGYECgvVVCtnqPsEM1q71
iLap3DA1HEJ623CY6GqGHwPpWVzNoUzfHKf1xVzs7CTfwfB8u4vtStzwEi9lwzB8vqbVJ9GYJ7V9
HhHyEX7EvgAeEokG/fQnyw9DQ7Lal60SfREVGzPi0XO/4LytS/Ek2a8tAp0mj1TD542PMcJtd5dJ
tLM4TjDAchXWVXwzYaCNjE8ajbgyUw8JdsEaJCQ6GbZ8ZydD71BV3aGo0x0CC8lJZAPwNzr2yQR3
lzqWGnOfN18AWr1EMu1E9jULuTU19xDLl0nIg87GQNUfM7VF4At0PgnoeLbruG4FplbBcREzS5Wr
cY56G5wTzNy8Qy8OG0A5dnpsMRpEgDunfRh161dWjv5ov68JOSVdP0GCHJJPaWytjMlqdifms4fU
t4ONBLvSEM9AhSLwegXBY1uaQLDUJBgmBEkyANENl0iosrmzWPHvuRNeRdN6nuamQUPKwMWsF/KE
8j32eoLMJPC1df3BnsMCcLHmnWsq3blmZ+IBnHL0d7VN0W0XON9I5Ijd2T7oZvqKl9DdZbHy7SbW
0QZid4Cbfeyt6KU0oaFVFPK+1RVmWJnMGNApL8qNsjlFCOvKrUOnU+n4lCRrogI/m497ZtlaEKQ0
gt0C1Rl/NRrtTV2aqMPNfN4zfU23lpvecq4uMu55P4zBi3rEMfVSbFy9bDbVkHzYLfW3oTpk0tYp
azXVDTnaS2xtOSjVymzZ64dKwmY6diUrzQhuAkrWtMh8ND+ebPH4zQ2bGLmOMlAaWkNB8oBCiBFx
TGV9QEIFxZI0UbMjeyxp079oOEZXNFuCvAuf7Hh131rZb08IOp9gC9QR4tSIeRdfRIuMCwQhrf3b
EH3QvzFdg/A1sj8VEbT2mmy0EIPMz4KZQiGDI8ke1mUeN1Chy/0gp33Cpjhx2vZbT4fHaRFfhKWJ
RxdShtflyrgbO0KdJnseD2Oj/s54ijdty8FIllukIgIbentrk0smOgbddnMZW5ar6Dk3ltY5e6Ck
d9n49FSkrf2EsfVCYCQtstuwQx/GqxZh7jL6c0FAxy7VwYsWJfn27McCAZUTazBJbXPVHhhL/cnk
9KUvJbnxK151DTnXfSTpDOVzP2Gruz8ZHXpzGNrNUL72kf6yqrnmm62DFf99mDPeANYyempUcBw4
kwc7WcKFk8ScBC+HSO4AQR8HbeLLdR12ko3iCzwrtrYwv3RiTPc2U8MkUcdjlhZk+zj6a2zbyTlL
7ShEtMwBOHy3EMIOOBs3PR8Ok3WmQ0zzVRjuEEy7V9ajMDBa7W0yISwpyKB1BqD7ou8QVtMuQcTG
CLei2pRExjJk3DlzceEyvEQiTq7RmpmXjLzXwSHHvqRAcufy02yBcjtO/WO2+PEmwagEaNY4G4rX
mW68rZL6ZBgy9q1iqbYD0NyrWgqijXK8RBWCZcBkUAuz1et5pvZEM9xEEuW7rGPApbbiMpE7oAPQ
2xC+jCSpx5QwMcs4mIshvHEYctTOE+yBPt6PM/cxv2wBo5ZKpMzxq2Ujix1OTodrqausATjctGmc
bLh0/GJuVAfk2WAAZVwzasC2PvDTgVizf9xVvwnMAJ7IysGzUBabCgr33p1OblbLs6zbvaoPQZku
z3nmfnajc9GFJPnSeCgQGsAEqwNN32Q6LoGDE0l/ohRsYApMXEa6XlMLHc0izLpTZewdPb6npHs6
wJcChyalJeMh5IMsMgGqks9Vrntt+ETxOmlHa7xi9fBYf2MK4kCbbD+u26soDuwgE+2bwEZD+zXc
q5vsOoqGgp8g6W9OeVNSGye6ee16nR/yWsb7uDq5KqHY+V8ru+RDcylRQabUS0jSokb3R+tBaodh
if2mSfbs2Zq4ChilRhOSpKoKVcKMBk18LiaJS8SSs7YIdfIPctLb7qAOQhjZDP6phhJ9FHbGkocX
nJl7t9kNgSYdaooRldpbl34sRR6UfHvMTboVD07r2Xy/8DGOeftECW1PSMSoXQcXzoL1p2nnbWRd
Wq0/9FDsHtD2PlvQQVuefhVcZWttYeFBMXyCPgaWAXFGaBVlQJ0DBGfdGAkoDL52SUklBd6V5GEE
bmqJ2e+JfbAnA+H+AVxgTdrEZBPxrahHoR4trX4WQEE2pus+LHG9TTD55xooWJd18IfblL4KUDkz
0RKaO8bjKHUwEMiFLc64SbVTz9pu5cWm9ql3jY6C33yXKHRnygli8zrWOaurwZM47Km1ZycUzfDA
0MMjHoDiZfU7wCN4NzAYRDq7YxOhho1U4iuZbZ7XFRAggEtyDpkgqzxUMts76iP7b1IucEyQZtdZ
38k9YXLezvesinmggzk7zGLW+QedCyBfGq4Vud/4e1cSLxB/s67Yztxi1p1ZQtQEsrjuGMefsgvI
N1AbAhEpO4uzRKztiPpsO7vceiMNh7i6dn5ck6eRSLJxfLkjuivN5JR7JfzGi6n43XXYFlx1EZjN
TNf2BZY0PG/kLlwZhrHvl5e+yy8IO1kgbkHmhIyT6avwfag2+Yl4s2QjdpGw0XFm6yuG6Q33sn/f
Lfew3BCgYyV1tna9b5fkIcV1kMX8K3QUJYm1xXW6oXRJtb0kdtUxLuwnNGa5gttOeVDjJ0fAiWKz
bKv7xIX/oZ3c9EOfSwwWHYp+7KnkXlrZAdAo2tccl4Hjo2q20lNk45DrHp2SBkDyt0Z/8gRaL59n
YwOjb3uqXnx+a4VQm9BzJWK53DzJfLlZzUWK+WCwbtATOyQEZJsZ1V4l0Uq5O+2Arg7OeazHN0ep
dwZWUuVoE5fT4smfh3duLyiLq5exua3o0IZL4uxFCm48sw5QeA+qfuZlzDB35AQ0trDGyzIj2OJ9
uUMsVmJr9rX9mKLmbdFwufEfK6YgmMxjE32O2V3N+4Tq0ugi/n1qHGj2S4sDdpDYtui+Wj0Rm5Sn
1qn5Bt7NTr7chegjAW41m1CNXINFgWaRXKtmxO7P1gRLVyWCUT3HTHo7hKLKuhut0o+ckIyYZ91+
nql8DBA8LrgLwwqNMQsV5d40IIWaxH4cDgtccWJg/ALxVSHoRqvZ6+0UIk1zI0/iOSIoNF2/ZkT1
Oh08WmLCkpeVZd58BMTEwgQCD7rMu815IOu0uu8oMZcykphJuJlRN6ojeVRPC0xlqXyvPfGyA3VN
2hOIRwc7uW04d8x1GUFEKcLMBpsvRHyLhDizSK4xCYOVUz6gZkUddg+7ulblx0SwnhU3e4V3AJns
tZyyrzrlaCcUarvE9omV4HHeGxxeCOZj/dY6awjgZ2f3J3AhvpkQOqS+NPOyV7qYuCTzpO87q9vB
y0UxrhxXoCkuuWoFPXwpcRu39Y1jIVDa/lZhi1AjzS/7MqBFeVWTeI8Y97HhYjac9lRiGI3z14WJ
wlwfF9jDbdx45pNpP5s97j8wo0sKXH9Z8nf8/Mci6a4j8bGG6vVWs2NRuUWBxNWnP9rqCd3yTl0i
T9WIG0lt8adkD22ztEyUs83ZqMV3zj9WN3VZzjKtffZIwGldFlrY8lUkI+bLbLJCKweqSWZCsKw3
Vmn8zMxJ7ZGvuH/V8Q0ywz4mEflGuKJnt9rUlfOYEr7l0EICdt8qzkemPsYu6Z31z2w99+t7lwHm
hSztqi9W9LdAvg7WldPe5dxASJ2h9GhRozG8fmRdg53ybyvNQI8ZWtAloPP7RsyydZZ63wysSsak
Cyz8zJybujOT29URbLB056TgytGgpxLS2Jvz2+KgY5qDKe6vRVrBc+iYSMh3zArXFUkz+roZm8pK
FpKsroB2t6pEH0oChCGe0jJUJ2Jc74/7elHuGbrUHNIotjizi0r1XzWxPOaYCrTqI3MVL6FUNtOG
2vd3dt+WQj3GELml+Is8flM119qYgjLKvH7eW/MhnmjZBEk7+cJHlQSdcWKc4rcqnIhd7lCuFs42
Lb/UClN0l5wUYX5oiXuJ0I3kdkx4HjcZRKPUQMsF6aEXl9UMTexCJjZSUyfQs6AxJT2V0dTerM7q
344SOyWgcqLMiMsiZGbW1i8IEg5ZkXudGmhmF9Z4qFRo4UrNmsXiLdbbA3m1pPHNp9p2uYmE5/aI
Ex8tDkDhEUgPS+wd7hp5CYe8JkAoaU5qLfyMbqyJjj3MlKpJHqPlwUg6DlgOV+PamOWxrvRbPdEr
PhgrWyiIsuxcMRfxVvDKPaWR2MzI3GX35Sbjs7hz/qfFHxps4+5fWF6InMlCWr5kTcAl7oKozBGL
ExytloGi68B7X7hHu+wtcr9G+ysZLrb7XOoTQADU6JV2KMe9W2J26U9W62vK+9qS2MbUpltr7prV
N9o5xJJEyGThE8oaIKyBhTBVBP1hn3ZvjhXEOFi0AJ48CCvPjU6YWXosjvdGc8CtwHi09JBEA6S/
FTnjjh5SgTNZu4WfUcOs26QYupIpLM2LRnNnj1MouoqOh45UZue0NImUQrcVCAT7OhhDXNk5h4fe
ko2RvkqGVXeP5KhvHlk17ooUWUDzPBTOOQP3jyYK1etN1dlRjuh232HybudV3/fjFDRGv7fT8czb
gKz9JyakYBDaruHlhEBNJNUa6o6KeWNfQ88t8UmpcRRM473yCtb+EeUTA2VqQmTx0PvyiBx6SpVK
db/z0cCticGLuCMo9cGqvmm4fYtp+W6Tv0VOqrNxoK3cDt0x6+7WfBkUyFIneZzBKOrzc5/+qirc
MGC90Uy0AtbhexrlLDFlo0OO9YcZxH7NWl+tcP30yNWsDxsrewLRzeJYXZgwDjBv2+WKwTtciF3X
qooj1aWhyx6f1oJQ0KoHWVwzJqMHWjCxmtCe5XggR5xP+ZoZoG1Skv3GBOQ3nXdSPy5D92QBBRG0
pGUZXWKZed/DcDeiqDZ8wD5wp4AxCL25Smqeu8kdIA2/NUcf11K/mFuVnFWsIlLCGuSXj0i/WRo2
bhrE9MouE4CxYFgKqaEvdvhYtqbcWSj2+5giDh0cPnpCIg0YeSWyIkCeznidiJTr84tw+cWuL+JA
ukzzWCbBNNt2jH8QUjHUPC/5sGlzCf6CDI8JvjaYxroLJaq4CU0LQaIJaVO18+PgRMXSvpFkvC8j
WVXlsoMFCir/bzG/9ckaZslIPpUejEx4s4Jqzk1DZ/QbtdtEvKUjfvxuGCkXP1ae5W75zjt3azVk
RuifsQZRAcsJGhKEdiFkCZu7GnZUuSMuwBvaN8XcGUiAiFvZNHwMc3OeAIPbKhixKZjwjGfpcEYP
kC6fNpajtgY9wdDX1TguHM4bTnUZlVTfOV37oRJr4BShBiMLilm8HKbhtCoFWVfv5gwj3CL0OA7d
4jpYe4VdxsS2uiJOgjxLf3zNIJWlkqd/OJWUGC0gSuusFwsfHVewc1VBZ2gm4HB5aSDINeK16q+R
OYT6HctRPTfmn0a6Hko8EvkuhcKIKQYyg05LK8/WelURg8WgnWidxuJbpK8ruDVMpOEyRECweQn6
8cNwH+NVhcgIApB1hpPvCIjbwHHa6PYJfm2uXtq62bLQWdUlRAEAfDpmGVzhQFH2JRkl1Hc2yBDr
JhEdMZ6NZzjQSA+UP1oHE5LTvzkMFpV49n0nHuVZ/GMMKIGee9oo9N7NtOwK7TNpb2v3NbkjtiYK
Ic3YCsZqjjRCdX63XJKeCWhv8SAnBzW+w5DqPUo3TyPbLyOeDkvRticUm0W/ZzZ+z9kz2ExqnNsA
Z4CLTufcS3nuCFBbyWDmEzDRpALsqa1jsf5C7vYMAXdT+7S7PezBICYwcJw2k9n6rS536Ry9DKzA
oXlASCfpnVr0Pu5VRFAy/VzXm8m5NToFG55vkBieMTieojMGAAyBQvFs5cX9y99oZn5LbXRnWruX
rM0sdgzUXbFFsNNQkmIbuMknZvmztTDA2VplHuga8nETRQpYIHZAzrwd43nTTBwVa+YjncRevIWU
cESz0bTPM5WMgfF6jlM+nz+KifdtPBqkEDIYWihR5fJA3uEOHvwOKvd9pMKd0b5JxIyyJo5Sm4+9
bM4Led8lsVkE3C/O8mIPbRC1xEXcM2PjLGTAOJL+jW3EzAEoOCiOtY8kmanTbiQkOyRhrlil8X5u
bEAMRfXYaA9V8yzmL9nW+95pmJksfsuOXGM708XHiqggZfjbNNulneINQ54Tu89NCSlkItIZRKwV
46Du3a22vK/ybbF90w413MzfNoEdEsWYWe1k/FLX4la8r92V9HhmB7jNhHzJ6alzVX1oGqQv7cC4
dz1M4s0a7C0gQSSyzlO8fk4lL1ftHOuuhxeybHJS8Drk7IxxF9LIKMVBLJXP/4wXgaq2cZbuY1YR
OWIAtSzudHPxpqoH8OP4sesy2Ma6OZKRwSHHVduQ1uRMJt6Jr5V2UWSvy3QlgGHRLH/Ry0Or1bhH
BpRmbwbcpNEqPiYGczY2fNWQJ+Sx5Nj2N+JkjlTpB5TLTKgsNdCHyYfiClLrEKt2UOX4IsyTgprK
iV8lNb/JuSiit46WYJy7Xd4iWKkyPv2OSzveznbFnFt5Nmm9M+Ww4GyqZjgQ2upXZfYi2MTV0ElG
G0L0PEHkm3aIbrP82cFp0ruM6kiviqPFy9N0M0dgtjoU72RJuKrYJSpsEsbeqDPDwXoXMwClOAkn
2znjDjuZ1uNKqNZcM76k+VO7KEiQC1fOs+VG28z5KNq3MbNeQCt/jyWW1wt+Sw/HDkaco4EQhQGr
L+UB7dhakhKVkW6gv5DtQ+zIi3scmuQ6Jk2gtw+6OnsLyq12wvDFehuYkn5NtURuCuMlWsFqQHzg
raSgYxgs/+Z2f+3zCpdTskOD8xbxt5u99Th1ZWDf7SzjsF80w5dkEzftT99n287pjx29z9pl4Bn8
xEnRxGTHRLBOvh//14z7pDVnfOHSc5fTIKM9cKDNhO9OF8yyyfph0M1wE2jEYV0CaXQ0I/IgmObH
2gcXYSi/OQms/ikeT+q6S+V1dp9TcUsCjQtXkz/cxEpyBRZow1noHPDIb1nx6GQgKEtveCCm5Nha
m+mpGcI42Q9u0L9oAt3IWY/CHHL+Arol99oSQiXzD+sTV/F3DgVvVqjswLuB/fS0oSfBwaQnsqCh
jMzCq3KnNAAgll/shAcrbUOMsgFMuLesJfma2onNHSNdGwvNw8CAo7Ruazmi0yl3cRtMnO+I4c/V
XUfQLE9kKzAWzD7dRd+YbR0M7GREqfvIpLZS0Zk/XlbdIjam8O8RMfOEIphNfCubfU6xwd7woLJw
aLlhdQx+JREznXOreDAQD+oiPqSCpS4XPOkku4IUXmvuQ7IA90b0oax/rSqhP5u5GRuv15P3Uubb
lezMumUpihCP2iqPrNOdQ5Iwk5vInCd8gqHeAxlLn7F9U9zqSeiPYjiJyUE0Re5VzeQTRJdjvTk9
k4PijrEKLEN/skdIEcuyM+0vXQtHpvUgXvw++lWXd6p5HLf2Gx5gL9aQy6ebfvzE0XrmLBAskxv8
Xnl+GbJrRSOgc0bZPHhrVG/sCoQGlvXUpo1tpj9N/mmBBkgK2HqQ2sD8kJM+7OyvQU9ogjHWxh9S
2Ew77noMnW8FI9pLrcEZQx6ACUthswWtZeHd1Y/pHzuqr2lNwQJ7pBgudflVmx/V5G6GMvlVcJBV
ZfRARpqXTl+mciDqyU/018RWzwOqTOzMfI+/k3tJVu2N6ht5CdG5Svpjj8XWkdDUWNIqGSPNme13
wq0uBl9LKCeUncqFzj7VyxLrtbJf4vJvJRIP4V7JOCw3lmumkdrGLSlyDO8FAZNlT2/+VFsLphTS
dvo9th5PK/H24S1Ugdus4ttp+oszuTsrSp5rczk4wgU5b4fqeHLkC95iRgfMUqjtJvfNKv+aFZ/B
wUkRazMD7osgqlbP5HZtGauJgoVmBMYGdQe1NmqVrUiUZ5QYnAAckXwttHMThg9rPNcjTa2t+SNB
tlNxsZsaH7aVhUmR+PpI+JKYDnEhw1FJbj1pqsX0IAflW8fq3IKihcvMNHPYDU1xWJt6o6lM+1i0
DmW3jZ2tADyoVMWz7LJfmzSqica+xKRkrr+F3CXtR2bP9NXyqvZEujS/ekdCE70BNgaGCfNVSTtK
qVfTYcuN4aGI8IgzaWvbs+FGb4v+qNgiSLUaVyq0gbxgJcNP8Tauz/eGgZX8x2Dx2eVLaOvuyPMl
GXo1ND509X8po0IMQy+lawRZu4mexpFRHqbMven+aCtxe1giuqFHiXToZyOcmv4F/kBgIz7Ixrci
V3d5rfzaCtZ5x73VkA9GnOAg/q9ppF4xDtaUG+Ierc2QYFP2Le4auVWX8sTg/Yhv7inTl33f1XsA
itg5KB2ZCdSNtuvGndpPl9oe91NyNX5qhr6TWnwSxuPzsVj1Re2owHXtZsTjEUUASdHd37kKCJ/0
otXaNQ52i34NGnPaxU5yxCYzsCSOk+acSITLuh8rMcpSm8E/e0kTi5FB/nKcH+sFaWenB1HtQNgg
YhVfK9sL6aejvdF6trHlSn4Yp5TWDTcHuKIRDf4xt7o9XADYSk+IwmElVUzy2keba20xGMlPX5Ho
2W1qx4kBIbuFJxfHibfAtgQV4iL8GMvxCb0IzJxyp1JKGAYWRZP8YYbUiq69D+t0yLi0NGV9thFY
1zlqHUX9ZCHgl5HtU33uG7RDbCdBLjxOQDHHtHkYNHT1NrosVduPsqej+ACqxBCfjAenI+JdAQQK
mCFsFqppKwKAQMNd1Fszv6ODEH3r84OCciN6aAl0xAuOKGyWtzxxPzoHGg13eju9aAAPVqTXmKK2
afyTjFQnPPy1pm5TWscWJTd7ReJ9Tzhp/8ylggDlhXzgTZoZe5BSHAFjqJhsmaOtxXZuXX7n9WdU
lD0Vkw+7LUCPyr4ViBOJ2r8iuc+9geDr/b6nJFOSI2XJ1PWv1f3NSyjq+nG/2n8d5EsQKXfwn/0a
5VGVV9AniDdGHFQQN7NK/RWRH/p2x58rPBmla999o8jfqUF3E61JVAONzWs8JppvDaxas13TT2FG
rPFUfTgDdxMuPIarCkg1xYMiArBgW1IJsCiZeDiqCR1Tu1v6x2FIzvky+xGfu4CR0tFc90xbkFrA
vkSAVG4bB6K81obAlBgRKK8cmn6dP1jafe88BXl3McV6NFGdobw48oFcsJ/5w+KDDwK0OF7jKOw1
GUSTjTEy3pp6HGou+q5eEhnP9ICNYZyieBuaAAoVRf7odbV1aPTqSnSZ3305PJAjysD7qohJO7Kg
+r2qX5UJ/8Jwv9wZK6TTY4PrckK/5drOU0VvDqfEK+kMK6vz68e2i9mHyg3kvL0CEwk34S0jU6uv
KwYIH0J8gJ6Y+AKMVPXxxmzmNfUq/ciS4dWm+O2kzWyOyAdzU4zyGafLoTOjb13wFuN/hgwqn4h+
+tB7SiWjwvvHDKZU1S0ZTAdjyHftqFzmhaqIGC006mTsks5IrbSZYnXbZ7ovMIZJMBsr84tWD0g6
ZqzRTpcUzIsxg/8hTXl0kiCni8wIKYVQXOfMECIQemOAQzooSPJVSGzCvIn6pfEfWrfaNYlBivZ6
yNafHAHb3MPJr433KNtL9luLeBPKb8MgBRuY51bvjrbsYlzaU/uzGDtDpzsA0sL9GS2AAjGb4nNV
Zg3GDRwhkyiYWIT2CFTJG1IL9FC0b2MC7Fh76+johvKskTxtJdle5KXfoY0T8c0wEXPviSIP2pH/
QhPp+q/GvekZfEPT9CLcEqz5V/Upbp70+XOqGAoJ6Of0HSLzFz7ZSUPwZfSP4+r82iWDFG4GSlly
+TY5oVSJQZdv3pJyOiaKuaF8PNcpiFWj2S3Oyjxs8AwzOwEb+0rV6UPDUq1NGg7dmgUMiD4WJYRI
Q+bbAVCd74HlEqEIh1mzDo/zSO1icerb2KumgXj7lMT3CVBC7bi/k518dIzWa8IzUUiM547Db1xw
0bfznzXiWOi/6jKmlKryMwvq3OguHKimeVMVQu96DSzXPKBRkdF7Qf5swqtZXhCH8jTEWO+K5QGb
6I0EtLM5G+Su6OgDVNzI/4TnTcPAZPlbMq/tmsO6Fp89aItNE4nByyFCz0S/xUogqNRqrTzJXCeG
dzXFG8PdB0Lz0mOOWHy3wtiYrFl9nVzxg9n8BAj8Q8LOfXMA82CFeK1ceGmNYrahmiRMb2FwiQzv
MpljzEarfnMXUsVPpuJCxNYpfHmJqRGgCijNTZ3YjDbJ1rAnr0IOKo3B/DNOQoXnWcqzxpddrn3n
A1MFNsWumKlC8VFh1beJAnDlmAZLl7Km55hbG/DX1cr0bmYttUOoURScBlE++HNkgIYxhx9nxB3a
kwn1FKVIk1xIJiKrePxKzB25mhyycYywpWq976T2X65hKzShzTIBpfMR2pEsRmar1dwz3+niXV5g
O+D9zXvmgKTIbnWkCG5mbCzKSdw3W1WDuxi9KictuUcE/rj6ZXAXFtbvcfE4A1qh8tne5Rd63kBx
A9DTM0lmd1reK3Q0PPyBKCEFDt4rzAWExKFuSxbfIDpEtq11He1ZtgczMcxzYCXNXqWebax9pfLE
MPljk8823jhq8XKL5BQdS/gYz8JBlKLDVypTmsXydRFcNl2WXdp5aHxoBMlusL/lwBEGMmt6K6y+
2rLYIhmUQJBJAcgQJQ+T3tAbjnuJH6sBNnZIxyIEpWHspMwqFpoz4XFJliMcZtlbTyy5iIf1ZdaP
XpSz3sFwaHnxQhc894wf0aAalJfs1K2iC2Lj1iJJJvAQeSOz8Rnlo44qSXsA7t0dtHb+yhhIhVPd
MU+bJSlLIleeNRWFOYzDNW1s9hi5SrMHOdi0rr2GdqFJqucZ5csSX1JWt0aMNUl+r8zcykxl34/a
GVyZxv3nMl+L1mXrtOiRSWqksGJY6AntQGyyZzUMNCRbwQk6MIWQzblgSK5vgS3P5CaLmQqhYDB0
X5OQiDAVVSj6xIsRDyE5GDWcVbk+9cy63PirRefg8G1l5qdSFgx5sk1Ro49QfUf4eeJQFfzYBqte
i9owxlA68ruBjNzF7Ni3kFDPYZ8eZvNPWQ1BTR5VZH5LNNmKiS7HfdEyFPY4s00AqcLd1OD7hoY5
e0h+OP080XgBo08CsHdFtQYaRv+JRMNiYk7Gnk9hYO6I98r8JGDUc4cLF2zXPJfNm8PQSKr9/q5j
XetDHRFCaz/WCcZI0J+AwRAaU8SidkkljWTkwf80dH4ctT+l9olzu2FpVxqZD9Jxwu0ptbeaoa2R
k+DQIF+Jni21Y2PzLrElalyOvcXUACjKPHOh/wdX57UcN6xt2y9iFZjJ185BrW5lWy8sSZYYwASC
+evPoPatu0+dly5JtuwOJLCw1pxjOqQi8q4R1b5Jy7NV/3CEMCgO0onVfUB0YOJzvfpsF7Yvj03C
RH+GX+2hcz9Br95OKUBXYHD5Ex2niTNweyfSMy0MN7p69OqFnHYJpMLR2Q+c9H33vTcfa19jcSe2
EfgWo20CQhPbBj/Tc/w8hvDcKOKBPtf7AsKTwe5IBPEq+UdbdF20d+gdWPCbNb1Zmf5LMuCBzDSg
gSTyHSz2xsUVrO6XAZLBgAP5sVIfFfGgJdOLgpGbICCqI5SClF2XAs1N1W5cHJvdXUTnFBO74f8J
aeF26Z+at2Z0+Tt8KhXi50rtuj7dBIhsFyWmP1FFvM00pV3zvtbZubIBZPYgZWs6iPWfTB9VQdhj
dMowetCEqs1z3H9b0a2+Rcxteza7wbqMgjqSEdKEcxBLBfB5nAItZ/R6fjRatNsgC4zm7EfPFmIR
n/W+lOjkSI+CmSo5oif10zRsneZrBuAOZkcl/1R6Wgz/6IzkcJnC76gnujkGTQTAFrFGwA5rD8Q8
zmLnorKdDh7iSWAXxXeom2UGfMy5iRtO5obb7rzwx8tZXWaanKO7dr1vkXAwHLbtzKvgCK/KU+bo
lem8CJAubGddok9Rtk2ic5q9lO24cjmGSrI56x+UoKsy4Nh0qByENTkNo53pgY/Mx3XB0m2eKlpu
hGzMgJZjxziOLCWdeACy6huoacyrzZFFB/sJYVrzx4y985B/xVSzXRusoup1HM7CI0MaxJLeLpfO
zJQ94wgklNiQ4jziBGl29ri0404hnU0i5Vbo+6YS3OafRhJHzLoHpzxmtbRJ+ZiJHO4yOEOK0s5c
18XRls+z9w3FPs7fXQSf6l+Vyk0VEjXz5RXOxohe7BohiasaQXqpnslCIrmcdoFOx/oWVI8+gekH
U3MqaYCFT0QIbirL9I7m5OZHH8AyfAyMzz4h3ZqT0M6N8gRrTAa7alHPGW31IBn00WT5toHCerOB
hHlK8c13bvQUuteBQ5Jvps6rQbh1PdBrt/Cewvye/iVuEbzqnpNUFKs/TceYMq0qBgKdoFXD1Jxg
8TvXLwhICO4ZbbsvXftulZm/LXOYEUSdZnlgPODHjR+d/CuM+pwBGkuV4bQ4lTwLfFvZ/xT19Obl
7J7Iw/gEHyqIanbqPWn4EPuk83ZerP9CsdOfRMVUq4KTgsM4i4NlTc+tY8E3EmFuE2uId/AEuwHV
DDZ/dZ26F9LjNg5PxPbhfUQPZsrNgHwi5P9hXEHj1mIiHWCJIuhcikO5ME/u4I0h92TAFPwE2d4X
N3KynydMRB6M3sb6geHBs6j28/DT+sQhPCvjLsj/OUb2kPL2oomGY6de5YDU1cP41G07kJEpUprB
6zd+B/zQedQISWJsSkkOw09eyvE17B3IGu+EwkDD+x0sLpujvQRxBMR4J8Nd4/BqkuIkye1DH+UP
Nwy5JXjOYtum4m/eWPfQfMBiNpyZZ8AMrqtqpLEkaUtIgoH21h484dwIzH+0W/cOJKQ70i8yYtJv
KtXHxKDkKXxczZlXJDvSpMlWAlayZ+d/aw1yjdQARoHoBzKbgn2svUMmjXBPpUy8m7hLS3mPtX/C
U0NuSWUOTKyk9wS6bCsgFG8qgwA4q65BoyhukBa4HP0eF/3CQCZwJvxbbmR3EWPOemJx5l4AIE6v
cafsaZ0PWLkJE3gN6r66WF2TbHsZDMRm5HeB3dG6YDT+GDn3DLAe07z18cXpYWMviq25QFNaEfGz
MlqPYGZ65QXBZOs09dAVnkyiUDbDkFjrRXasx6m+5DPyc+TRh0TJz9BCoEBBbO6p6Y4hNAA+qU1X
Gc8JWuFAXpu4qNYup7JtZrRMmIp3c+qBVGefkytG2q9yY2h33mupGGeTZkALZ9HjIMvktmWgwhPi
3cDkY75WqTtwDd14cSnVHhFbZpvumoj9vWkQz3gdAr7UqE4FY8+V4u3k0D25VIzmPkp8RjMlDYk0
OUAybVepSoI1yJpyDcIlBHQf0+ToF3Q07eTF+WW09XI6oVKMBeAZTtR668sEBUaSP2HEOKCXoI5A
+DkrpAlVwdbfmNXfss3IvkjBNrDzxUl/m0bPvvPh0g9DvTXiLDx0ZYGOXq44p/rMZtFIzzGTafY+
M0XuMCqMyWQGn3+/d5RwaEfIp2mUTAeXB5kbmtP68uXvD38fSHqcTpk1tIwlly9/f9gqg1GK3V9D
Ej5OHD4GcPLLlxNyG1jsJhZGr8oaAhtiKpmKmaYWpTh1ywN29vk/D78/+++3v3/6f372+6dtO/zv
X6vLOTkFzamyuQTXHm//aeojxCymzrKNAaEYr14LvzDGrZBS8K1+wy8NJUAi/34pCh9td4hd+xgo
AoiWgEyUh9X5P39gsrwK3ArAE05GPeCNcwVcuv889Fm0yoYebbCFTQdiuH/6/ar+/1/959vUrY82
ijwDcu85WZILfh9sGyS8FcQGZ0tHnl0kVzRm3TMTtXmPNDpamBAWMLX/PLgZsz57efg/P4uUAfey
6OmlZz5bbeuff7/iHE8bShLf7dHPcDjXwAcsbWtHiVDtm6z7O0S22a7KpAXekAfkW1RRuausOjvQ
AL0lneucg1GmDeVr6jJ7HZyzkYEJ/1/fJ2M8n5O3//6F39/6/asdIYkrKL3knYsREGXn/7+Hbq6b
8zd0LXjsIjv/PgyhzUnov9/bvAfMRzsaBw7+hf0YiY/Waqyz65bYagJfIWjN3ae5D97qtkXPwLnE
ch4M+Hv3UUL/A3L9fQ9feDYz/eDYbXpibPsOrhu/Y4VCHWFLsB9aDiBuM+aXeMC02lnhaW5NFMp4
dLbDiCLLMbPkzsusDwQ67k47Asal3dJopYN5/n3A4AlDtDeQPnS1Oo9pEfClwQLalUCdjXXkg+KI
Z/0pZdyijkYsg1ZCR4DG6jh+iSNHMYST/dlnwEXDijp+yQmNmsbYJnQYV1mKx0/UcKUJZyK0XjxC
khUHuO3HohyQFWhw+2ANUCQgNK29CSeypB1nJnpXlfbe9WYEY0I1xGURC5XRqcwiEnTS4dlLAuM1
Ru9d9pwqLIiBEBk5saE1j45+mCL0zaBIMl/e2nO4Mw1yhGwU1iSgcDazOVvBR7/GEnefEII0gcRI
ThanXrDADBcC4o5bJZZZBqEwIW0zkhQI7APTvEGeeKsus98aFO0w2lKXLn1qomkMctpkqtFXSHK/
/7WrI8wPkXDPZY0XgZS653LCNjhFTKbctn/2DOwsSFN+/+KkaKObHDaPwLyQYFewzdycXivozXE7
YUoKOM9se5UqhnwVqYPAD/dpE2brml7TA9kASzUPx1pk3dbsCrVLYButMvC0hwLw3K2EAb72FTRx
/D/zLQQVhMu2p0Xfzn9FOA8PHk5IH02btPR0sNCmJXP2U+UxsmrTlLeqFpd+ru03PgtrWxW1v05m
RpMOfJs9JW23sTy4in1ObkY1aqSci9Y0in8gYwIaRSocFUeaQ/T/ZaUvGfRABNjjq1s0BP7l/fSe
4o/x67IB1S9JVyqCR0JFoVkZPrOEzn9sLbvfWzSO4A6tk9HyHpxQeQ8+ylvOhnax++/PVLZ0pS0X
JRVBY9dOC4SQor2ROpus8b1X+4zWyO33QReJQoIgHy1bzHjO/OTqzdZdZC2u0YoTqy55m7QZiz38
r+ZuTG2SkNuGtrbTxkB5jfhMi7zYV7YeGcbTsfHZCFuwYzWcIypsYV966RFbpeG2cUqlpWZN8Z7M
xfqCcqaG4EIVUdV1uO3yhq4KhfZOtyOhIlZR3auW9EvLcZu9t7TUdKOqSxQp1Lx+hyDGxb4Ck5UG
U9eNdxT86dHO8ku7XI1yRvsMOK7imgjQKrY2gSJeF3/akr5ZHHbmGdskRtTRYj5bGpe+NfWdgTF8
hNtx17UOD1YnGBN2tGaCi8eWcs7N1L8lJlPTCLHfQSNRDzEUPkjwR0sgBL7c5d8iojDYuI5zaxUo
yN9sT8to/Vvp4k4i0HjoHHFsJ3/843N2YpLqc7u8uDpAlKojLDwUgF7W+Tffc/Wj9KM34PY+kynG
PfwfIgBM/0tmTxXJaEkXWHRS5/iSdamJrJgxr8ruxy4hmkc/6ianT1SEwX2M8/UsWl+f5Qg7Gktt
tJ2E6O/zSvVwU+MHL8bPzUdN+sWURPe2VMHWoiLcBGZvktYtfHKjAMqS2Uv6efhatyDxopJjndV7
1osehn7rBEfRszajRSe0IFgCzTCahsK7kIFpHcZhIF9EZTn6oum5R4oPpI7mB0kn24R8k486qJ8H
CxN4lAl1NtIiew4bDDa0TPjY5Qu1UrGNqCKOloB8aNooUZRRXGoGqDcAltqPn4MwXbi5Y4MltXAJ
ZUA997tIRS5Nc0DgSBkS69FTsEzbYOAIjOyvw0uI19BvpuGsCj7tbvSHs+uk8pgLH5oMyiG3wUjo
TFUCRE5zcQWJnGkHMwPr49Y5SQQJZkawzHJ9+bh4DGvoTnQeUWAOY3KB8awJIOZXUnSApBvXf4c5
E1fbRbZZ9k8CTI8hWob+nvKvingDAHpcUKGkHSaqbNy4aZwS1+odhz6UZ7YvvVW17/1J0dIvwqn6
oFm4ro0JT7gMKpTDg5lfQR7FV+8prkzjGrNY7UyCFyHfKr5dfhZQWxwsC+tDSFrLyvTYPnvb9u/b
5QFGJQLZdIaSt9zRU+9cgsqaj22HiH6s7n9vuHkJDySWF11u32IEMfRdbVDYxX2YICEIafU4iaWv
5lCQjsfFSfRVih9I9K9RJq0rBxjrCqCAaqAsaFkob+/lTnrfgoxBX5pm//lKty6dXNCpNm3/bTxG
TEtdHuBQEqE0aROlmGVvAthMRwkqIE4aoM6twAXYY1Ifx/7P2MXVZSCz4BTQRZM2SBDcM+kyYZH3
Y9srKOLB3s4sScPVHW/tFPzoxM/2HqTmMyiLXmTRbqqn7zAx442p7V0EC3rt2SlRCDMRYETuwC03
0h0BE9aBEdjNZsyJilDgbo/AxjtxxAB0wGJPki7a9jA4K2BmOJC6PxDt4L4lP8ICYZjXqf3SFwEb
Ch3dCR+c20bZAb92dspdxMpaupi12PpDjSAhQp6790kZnIrhOlrOJiz1EfEuhc7kwqWOH1U3H3QS
rQfTMneW4NRXt+HjnMbPOUyHcT8glT6l0bvjFuGTa3pIkQBRrSu1DVN0mmSvo2kskujkRd0aLiV5
XU4qWFXm69w0u17akmZZLWEmuQ9FVR/moOTkh3ZrcA6lWypK2KnaFYywCnvxBYzGWzG2F86fHcFV
iElUgFHHoOb3iK4qead9exGL9HfTGFibNINbnwXB1ak5k4sgbU8DodcnGhm2ZIdT4liM5OmxmdIM
BmzS4kMHLuCh81vXfn7toLRy0v8CPxOf67lK17IrFybfK9ALmnD5tuZkDMZfoA3W2Vo28YeV5fa6
VOgIPPKbwh5eOyEXbDvzZx9nRyHoSApjVvBehzczRn1Wm/PFVMN74HPaaklyAOKNfj3o0N0KGKpZ
66ijEowGHSS3csT8lrkuoEgvZMQ0GBAk/YvgriG5m9TyqXL8ZaJEs0HehUT4GVa8Ccf520ppvdNr
QOyVdOC+jSrdGfnb5EEqQazQrIXQzjme7LPAfKBZIx/sarjXjtZ3sUPORhk2r0PeI90oeOlT/RAG
s79ivXOvMTF4a4LW6cKjHDsRcrJhtybBgVkYyTfAAbzU2mmoAPQZyRJzmm7HmGNR03rJpnPDv4kF
tmWSzV3oJuo+ooOOMMPalmZHwwWEehA3D02WG3+FTvdW0D7liXWtG1Jc8kKfDEx/OLGteSNCl6c7
ZFfKteaAuxwQrhjIqhCQTwgXOIF+fx7zATwzXsY7qrbXzk4efsu/36IvMlt5MgLrM7Br5CeDRwFb
lXsGECMqIXvfLUYD4Uc52dcT4WAWmnQ3JdzRqdj2gowBVlFdRmSDjKnadSamreX1HeTFkUjf/FO0
6tVLAA9EPrBiDqjbsX+IMg31MLS3qVVXB1htE59PiKmGU2gvPHgv0/QBjR2+ihg/kQjg+/dCOFw1
SYJDopZmNe60GsDQwPNGV9tRwWOxCRzXPujpy5waYpaa4pE3vKOvz7SKnKSARFcs9U6GLhwb4d7R
/qdfOe5ZjP/mwEWCNUHJs+o9xu2/poitjaxq9yI6Fzv6dO6y4W9bGvFGqAyB2WTBWq94vy0HY+zQ
fBuwGDZTZqTrQCN6TB5mFz1XihIVv4jqNzlNKzA8/dPoyxlSLK3lrLthFCbqxSyIl7d+TMe3V3lW
25vCorlVCIT3GZLwiFBwNTOb61AXB6y4m7A10ZFz+Z2hgNiMmFs7e9McIrZtptSmpPP+L5xupc6/
KtCEnY+fqzT5UI2ClDuA0c22yRh05UVjrJGQg/ZtxGaGkL4CPfyawCPyRlWufU++W/6U75zsb8hQ
dT90GklApy5hYSLMaSs0CB2Hf20813JgSJflfzq3e00Ink4murWOaz3p2WS+rLd0S0WVt39EY30D
w87vWszeocU2KCgM4IrAznfrfO8quztPgBM6EzQImXpwFpttq9yd22fp1kad0vrlw9yVfxM3IHPG
RVA4xAyuA3ry+ChZAKFvrFOSb6Y2e7QoS5vqh+ycaA/s0SElHsxAGH/bsviTToAoggRzFF38Q9I5
RIaRz8cRK/5xBguGq8QG7xjmd+UltJmH8cP0jZdygGJZlcxrJioZD6Sw3Sy5CINzD2WBsqCq/jn6
j+MNI9Jy9alCivdoYgc3zOYd/OUmN7W3Jd8IVRi6otqmIu57gTqDJlhEIjYkxbuWEXE1JeUWiTde
5DnajWYPnh/kklpVz4bHCb0TzF9K/YcDD1adif3Ttx9BbESbB7fMPppc4fSNczr8LPCRN/yJk8V0
2PnfcTXa+zin05ThPhOcIuGBmI9m+iVj77n1vb3Tz6+TZKikdGHTWWBIaCqGKc7R8UlWbL3eOMks
eTGkz9iyzahgqg+3S1DmV8jeRuL9FmsRhMGd64xiBbX5IbOgD3IX7tNUs7hACt6ECzpClxMTFFPs
mhoj/dAtzyt1jn6N3SbIUR+Mif3qzDTGPHfcSO+rkYV/CpexLwz/DRPpMQBmQJTK1tFEmlONbqFh
7CsYtxGxjY2MNkPKypDaKAkBzqR2zemOAbBb2/mOmoo5s0c715+w4Vl49E2JvVETgIR49Ckb/XOM
cLAPiCeh+KL31gPxRGhnsAHupDG9EK5AdzMh/yMb+A8Db4b3MGXIUji35FHz5SxqTuujNcmGKpT/
Lm1EPX65dUfl06elmVHz1Ioo/TP27fPE1gn4xTsEiVDbuPP3FcuWV3AuwpEPvAYedlncpOdfKiSx
JYd+kd26AOJPUPFZZxDTqenjfzn8YBwANdYNcadwAYDnyE9piVpTRf4hMh/h0ggC6djRNCoqh4ZB
XT4NDYoNo1x3pi8OZvIvTsavgq7TykmRtnP6XAPF5bnUlGrCVB+hRnJm1vnDXJB6IcQ+K8v0OUUz
SugR2hqYN2lJpIAdEUlRsiuB6ulfWzB55G02ZIS7DGdFgYYDtliyJUOZqKwANHmm7bUkm2aU+YtT
NgeEqu9CPA5t/VSXJZgEUO7roLPX6MqXNwZlYjNNJEGw/kSRcxCKgNsuqiqmBM2DkyV/AxmKlcsm
tdK6PBM2v/CgP6ZSelub3Cfe3/GB1BIWp4jIAQPQGvVos/ez/EBVRR+Y/bvRQu3akTdJ+c5ejO1W
CDhLRoi7z5dPZepgWyJ5XnTgPx0R5kfyDrECeo91jXokyPR3Gk2rbnETYhlDo0hCCTkWHKbsJUBS
PwzcAlHZ4M2Q6ivPJm/XOB10iOiJKQvesPEi6Ytvuo5JihrUhZbTQ4bl4dAs71/vw7gxRw6iSZid
RIid1fSeAWDfyRboOUeNH1U00cYze5gp5RdJcAhHHF+tRwzEJH44b5bVEjs0kcE11ta/rs1vSOda
Gouw7aYkvpc2jb1qzq52LYp1Ers7I/beeJIzE8LsTz4lAPxDNDeTM18A+9EvC0y6htwA+7k2N36D
gRXX79kPmYPC5hqaFPUnME7gB96GU/S6Xio8ID4KBQvsqdSczHUHNmLyIHvZDrVD5aPDqSpBbwRJ
Qm3kKGMGtJ4S7ykUkbc+JB6O0QEXcqP8I5v6Ma/t5mxIZldwD+Yyv6u5nALbI8V07O5CFikLQZxT
+n/MqCOFrT93cfgzwTs+gERE5QY9arKcJzptgA4Tm51bvs9z1+zjor3PG/9N+hXoFnLHq8/YqC/c
q+/qF9FDb7LEZYOhqeAyA/UbxNYlz7q7KR5uZWSpbUK9x2TTpVzEzMMrx3vsM0RxUVDhlulA/iho
YFpCkvYH0EA1uysAhXdscLRHerMEgut9Dbr+6KdgFTAh3dklAurKufrE7pxIfK3cABNM8zYxXuUD
9D5gliP7mh29GTuxnpb4SsKFypKaILfvB2gy82DuJa0JDoGaFIkFVAHoCqeT0z/Pun5B4wPzWVP+
J6YSq3AO2pNmV6cwe0d7BrQjdoAe0DY6B+04r3gDnlGph/BXb4WdbGCjs4kHNUxDy39EMIyQBKUF
YSPTW4jVmRwPsuuvg2W/ejGv36Q0jgwGc3MHcBA69Y5zyoSK2UBuhQSDcdrjpG1cEySGr4Aq//Pv
3LlhBc47Urmlzw0ER2cz5446UyS9NSPDeHgw28qvX0rOinWW1AeZq3A1AF4hDolGro3pTOrzbFif
M4ax1ok1k2eJoyah+J+dmIV6qXofC6NhLfBzJiaWQoxdeuY6G1W+9oIs3wJiSVDdSU5HwBAnB3YY
2LDDPISPZoKjwDP8eT1ol9APTUe3ajUMM4VSVCOMa+haS3qna8vjl3UfHmDpA2wxONJ1mQUKJHgr
TDD4ETUiCJKVCMmeipu3YKH4WH30qnX33ikkBl5L9zWvdtJuD2ZuP2l7nB+6XOJ3MvntqS0Qxzvj
ftRtt3ZXGSmN900qz1E0ojJuybxiDnOtYzMiV04gJmnyL3OwWU2DeDsE+Rt7BhdyHJoIM0cuxsY7
06JUWyf0rpbqLrZ+daVtQtbrN2E2oIsPil3cp+9YvSj7zeoxouFAnK1/6Ra1b5WOzQ7a6VNbgUkK
cxupZ0RXfNLiTgNQjBDB7MPYQptWmO/ZzEje9q1j0bOYd7V55CZkWcmsdZR4/2oSgNgFYqCJAYt1
q+N9nIKsrOlY5QHmZTLBcZhFBu+w2+NwcJuaQo29OpjzR+Z22IBCrFFGXj13hDYgFqEfOdfQruz4
q6AtSE0J6YT5x7MarWtl064WGJUJtDbJtWVxpDG1Dyx6xCJrJxxNfbNnhd2FRhjuDBSIosPEbzjM
p6NxkBddFhcdMvn0dFFfs5HaytWIsIO0dg9EoK/ymJ09aTrMBUCjzBTnz2QnO1uW4kCCGyZqJqqz
031klQRW9aBwx62pXTBZ2zgYYys7Fym5iMqWmyH+KEWE6BWGdmXRfq1mMHbVANohjKxN7jOQLCXd
GbNg/DEWMCqiedcU8WuOWkEu03Vy6B8KNumYlN0CDRy8MQbs5yIK5Vb3aFDNJH8uA05tCFKRKWHr
BtToz/05MTGgRD4cRuGVt1Ya/0RRG/hG/HEdB4RrGNVdO5jvHW20NUFO0yoLzdvvd5ACq02ZwyON
mSlsfEYpKw21/hCzZEa2aMn5RbilJ8yOcR6zpHu80dGwszzIPDVRLvQisp9WDyBo4dppFPUqTX5A
TyJ1s4J5IT8e0Nv0L51VnyjuyoMXIvjJXOxtVo2mKUmdbic8lLOivHUpcqZYoFebsmw3Y8dcWz5U
wN4MjvGyXaVEK626GI9U6ZDt0YPNTvsTmsgjkQTjLZ3GH8XJlLrAXvuWz56p8Q5EEers2h/PEyT4
ldsO4caGTosoEklQysa0XB6wW2qwNgtnp6Lcs/P2Pe3acWdAB2ic0Vy3sv9J5/Ktj5xiaxvblhMC
t+kwbzrscLVFXT8QerJ1csQeBFVEYXRhVMT4IUgXjTYOCJbFvv0WIn4tID7d6bl8z2s5UTe1D8Ho
ybPXlHdRoJDaQRxMZVNcmJK9KVENazdJIAgZq8imlUr9gkKnsee94/FuZIXxRqk53ZWBZKgxcwoN
EkDiGbdcZU/nfPCyG0XlmNMdnsbIpBorx33dFwfK6LPRQnwwZiHWs0e6DP+YjbgPd6h7aImwqWgH
aRgx3Psgmcj222cp/7Brz2Ts+fhuy27Tp8gs68KRa2DeSODagmQi48glUpx64dOaSUjt6OB0uOTB
YwcjjLYDOhjhxir8wUHLNyGNVzbBZrP4qrkvE2EkLLu8DkFkDdh9driy4oiEwC+p5+QmcpwpMxbx
GKETuzyZjzXWgWJoAra5cTcbRHxPKZyhefyZmHiuxk4HO4/5w1mYxg06fnxBZwskJ3sbwtTeyZTk
HOHgH1cxtCD8HUpPm6FxqLEVtECGayjH+nTfYffQOGM2qYMGPUyS8a42ufj5s8dkQHkEi0PCuuWp
D8gmCY2abUQfTb0sGKh1ZF3w+xlmQxXfOBKmB8dTz15l2szEkr0zsjR3k3+fF/GtyBG0OIz7wHhw
VFVgtro4y+mQVMdGvdfZu1BkAtQc9cI5DJAXWJ9T5X46Ea9DlxBdhmQhJrpyazvm++jKR126+DvL
7qXxcJTPJZTYGogF+iFWbjoiMkc+F4YfQRChMrTuPSm/0N+/GpG366vsfeJssR6t4DpEFUSREWfo
VJbccgL1Amm3p4nAjbVJ6LJdds95V68zAse2ErH6btJz9zI6GpxzNR3xzFyQ7CPo76p2K8vZW7cl
8l46zytpRuwk4AZ3VgS7hOt+ncXe2kU0P/j02NMYW72uMpCDHK56TAvbfI5RrHf9Pmc0uLZ1VnAE
bhZx0vI3AjyWMn40e8HWihLUX1q2QXNmXDWuMA6yqhMQurJaaE+t+VM3KTrXPHov0uRuVngMAHB+
YVdAWAq/VXR/mUFskClAOyZneTtI73PKxycEPXgj1U5pJK3W9JQzx9/4xkNonLRNizQH6b8u8xLN
dVVXay81Qd/lsPJ03x+LKHLPMXV6GRGmmbCgoMxqcQ0gxZ4Jpc1MQhymGO6Dq2FDMpkJ0/JvIWia
9gSAsgT1p3kIKPYNd9ha+3Sok3WkZHBQCPJFVmb7UGTv9ItrSBBwbFu3/+fXYDU8TH1i0MUeCjgR
1hA0xgIOW1EitldYipCT85Lo5KN/V2n14+dRCMOblF5/kK8KEfJQEOccl4CT0ONs0z5BWg1UaAhC
Gr3tTVZYBmeXyaBX0WQxaF17Nc5Giw/eCM3DYAYw3JDE8YFZgo9EehIbK7B/xtHNBzEhyxn0lifk
gk2NcxWl9dY3iDmVsngr/JAIB53EdJDnbaNND79USfYi3c/NhLKSususqCDlOqUvvfIil1KvxkjY
u/SHItzCSYJqzIoRyRjBYotPzH95Xr0oWGKlRdxCZ4EWwOnDp1BoFCLj2UPNuHKc8W9eyiVNUv7x
HNUcHR1/iBRnpcFJuNPbSsDCadq6P1iuuI8m/1A1zbNp0ZJmdAhAIb50HHcxGZX/6iYeAWIFf+0i
/KikC9q2vooge+4SVNCSuBwQSvmaGnKvbdBbA7QOxkpM5V22Ve5/bg2BiwhzJQPPYdd7De6hQOKK
qTMEDHSDBHKYeknfawD2Bj5IRFDIR6fFv9wPBlUfR+yQKTFGtZ71rrHhJoxXgjHchf/9YEicWBKl
sOk4r02rAj5UP18n+acRfefSQ23km0ssQ58DCcT92wgfhGOPYyVBkxX31bmd7J/U67/aHsFhUhP/
61f1jokiquhwryFueobzzgTwIxZ9xGUH6RyYceEji42xx5QRpahWn0banQy7Co/oea5e3NRn8uz4
tOz+weix8bUGbdr4GxHIORuhzBHS+omF6XW2UgMfkoGc3f+LmoyT5qSOBSsHvVUHaS5TlgZXyLof
c8hY/Wv4tx+cb8+z2Jf6gOqKhkg+eh8RJfy6R98jZ1C8uCts9IvRXoo5Wdclo6EB2TS2r3HnaG7c
uunpUfnOqk3G33XrpSgWAvsx5yaIeozmsx1f0PTs+CDcPeIDLHdiYgHD8fADNQNuYTcyYyzspyxi
kFTQ2vcDGuumG+Albd7HHL/84AoyHiGzeLwEbVZ4HzNgbqED5sz9KcPJ3rSRuXZ1d845Pu7nKXru
gsA8t91hhHd40hahWKpMjm47fsWNt8SRhj6Nl5Is+qR/QlWPKmyQdzkr8xRmzV4N5lV2IRa8GnVm
gzZ37cnhZIAua9unrmk1y0m8cRw3ZEyyhgK+yhAQoWS50Us6EgoBSG/JCu2EXvyhMOvSfHgJG7yD
rTG85nR/4LGFV8cTD+TXAGSOgk9WZXrB9owwZmLz0kaHYCkejU1Ub1rNZTOTjAUjttaUjhjorgBS
pw8brv4m6xQrgYZrT5BItGZuTwB6w3zEs5xkY4flZ1nzDyT5q2JeykATiVaaNuvOaEHmROoAPVGC
LpentMfkKemF2alCONGr75Ym8TCY34MBV61kFeUlMLfW7Cd6QnFjNVzj4wxtAouJN3Moc1Nvqxpa
8g1WyYEp+tLcMxUwPhIVFQnkuyAHk0mu1ErAVt8ypfsf9s5kN3Ik27a/8lBzFmg0kkY+oCaS9+5y
uatXTIiQIoJ93/Pr7yJVuDcq8yETd/4mDskjM0JykmbHztl77VPhsMK29p3G73gjKxfLnD9srTTP
1306WCuDSivsEM5nYQN+r9e/pfYArB8EBlmc+4zOTk8/BQBc6ayiwdlWEzidnAPGOou0l35k0Zps
OBjYbyA/0HNzkFrkDYivfkpfp2kbxfnPplcHw+dfSyy5HUFZ8Q/RfvVNBn+kjmfaxKSs8faZ5h5F
iPkrQZzt+rq91/3xmg3wRgSiHcK7wb3p2Su1h74eHBxIKDpSpPZNNwXM5h1GihbT9/q5CcvHCjkR
8ApATs1Ih6yVj5yvtq0UQOBLIpLrNjty3KCpIq21xumHtgZOqAHRFYyVkzdNT6w09U08kh0QsaLX
oa0z5JkPxjFOBMNONqPGKmBV1r6jCL81PQd+LRycG9PIr0l/VCNYbTu81yPMHN30lgfvA8GFZodK
ztA5JWdke97WprwL6ZpSYIHwz7CzWEQvaJIRzBAyfWdOv3GZ9fDcEA803xwFXhkmWSlKimG4C/J3
nR3y1mTixL5fvhl0dwobn2AejS9h0ja3xGaRRmzmcPpvSQZfW9Hwg5/ilITqfjYB90N9AsL9XDY+
bKdqTXBmR9I2eXQAx3eJCbB5ItJVVe54g+RtzBS+LJq1hadysLb6pXLvu8AFGhTWL4EDV9R9JGb1
I4auvynepohqpWgA8qrCPhtJ8EbRWdzmRiXWrfnGCirQRPaXqdEuGuhQxC60ncszD+FRDdYOCXuL
ENDGZOPOifJZ9KMQuJ3RWfhzG0Erh01ARPxmkkiOhEsfyTCgpypAfkKX3xmZrbQgZCIaZjs5s1nj
D0LqfZLocuqsHgdcF9Axzdy5xdTvwraUwLW2HJqgZBm2sy0tC5xvA6J4MrKJ7E0mjY32IpLCxT1D
J8iv82CvFc9JMoAmh9prUDJRREEZkQxlmOJs9QrGczSxkujKpAcomqNgvjh2eKdk7ye3YzmcXD95
8FPrVzodSfV8drnJQzqTt1XgOsCAIKvbPR3agPYOFTbevtKud0nqnmrRtEespfNBHeAiXfyj45iv
+sQjHmdlt47sT80E5eda5bkXAoeG3z4Fkn5B0WUvCOCxNnmsMRPd1psq9Va6Tc9E0Y5kANAzg1JM
aXrY1PDRvpsx8yX0Bx+OT9lkOcNTQutoFfRdBLuAjrwl6OpTZhFCpuDacrGr8sJQAiGBY/5IbXFy
BtfZ0OPBY1HheCZutQ0mczWV1nfbx5uIBdfAwMphiSHUGNOUIKn2JsyAIw1lDPLfSVh7J97XWLJv
+p2mjT8DWb1GgbXlYPMwkBxSGB7eWPPCk03eHgy7NHCAtwUWbXDsg47XrhjodAhXefKEsfMtHiRF
syQDau6HqX2TZJ62Ja7EgX0qV0PaXWRslBetxedoBtU+ZcZpp3W7TfzuLMomXJc5B+G+9/aOVXwO
jAi0kZFVFChEwS2mx6S7zzFmcXgfwAdk2or6hd9UxGKvm/R7INPsqR5XhkvHWdXGJ2o6mw+J9YAI
g3U9MU0Hpqit8iz6DAbtmuXJY2R2r5OHbICe8GfuGvm6oTArGmuH7uIzqtx4j5R9neC1M2TVrDAT
1TvXttfGEBTrIvhOKpCCN5OdLDCqeOg8BykkznWBzRFq/niTNrhX6hLQtIuUn0HWnU/+9KE1tWdE
OR8BtMq133dvYzgwAwiedcC3t22KO0M8TiONAguRxxSnIKAbWgI97bZpUHNGGPm+OfLZuIhfvZgS
vUJcS/qSeDeqkY5Q9o39XakfhEU/y4pSXfOILInqS6G1hybmAJIP2bfIgbeYindniGIeSQb8cRXI
dWmFD518zfVkN5VhfEKUf9t6a4EF+jbG0NXUoPO1/nsnxXtWNfdmbL7UgkKyC+UBqTWk0Hw1YEHl
3P4dy/SjqFD71J0BRtSK1jJHMyuYJSi75SAp9DNjgm5l0HNZh3ywemvmCCuy+4otVxsyknGt4qB6
vqA3dBB2fx+W6L9bHy7+ZHmXyMI+7gNUwsoHIVMM8WOrO8xSaW0OzbPn0jq1FdpjN4nfypzsiqgo
KcQ2Lr6/AP93sWkr2DjYW3CWjTNTAjJwl4QnO0TBjgeIBbIaoELAIdlY9w6Bu9zZHJyN0gA2aeZv
rknjYxxffQsUp5EHR4AwBDvT2l8b7cVWJBy1DBEsbNaryAMUQ3IeJ/nRx5bbzjsoza8+wNleG2t3
tF9ITYGbG9I0St+QPJabTudfoiuCeh3lKM+PafPHdj38ysb47KZueWOk47lDArYKq4gmrvhA0Jge
DRejS0XbndsTVoe0NkGM7d3L7Hs9TF7UIz1BdwfWFAJyhHiR6Cgn7++LoblMiV1sHEpyyX5HeTlh
/desvUwZ65bRfV/Nxc3oP3Uy3jZdJ88WnCbbwITttOzxeoBOzgqrvSijXyKPd3X9QvDhNxU0AZSt
9pJ7/EhpvzJd9V5IlpsSqeYqCZq5cVxwgaW78wzxy+sZARlltRJ9RG8rhYLkoxVHWLexW+sRAP1L
0cJhAhO9ymwOV1mprbuw/WbHKQ2Vfjg1TZJtsrYxVlODIFmtRQQCw3EsZ+UK+VYIbdVSqq0QGT5H
Ol1ag/inlUYG2k3bjRDgetRbyD+x3ZD8qtnpj4gpPZHhytiYKJjiWYon0vEHUSgUHs3w1IYTnx1N
hBsknMfEsKYZ6IpjeUaDKZBio16IG2jztngOHXRwtLb1lVR0n0mznm7AJszZQdq+gYOODGGNse7D
J0oq9NS7ZUJT7Bx6CZ3zotOq3xY2o8ccetYB3zOpt8UtioYKLkr9UuRuiqIVZITfhis10x0SFM64
YlEnjy6EVq18tkqoJVg5WxMGSht5hzRg39YjjV3JttSNQzHiSVSrXsjkt6nbXSSND78f6WxJuIMl
pltAHMTMozkrh2sY9rs+amiAzRSvMTQJmVTFt7JQXJCsJBQjtn76vf1tcsjKye2Q8R7H50CkbBFW
fLrLGcjfJg2bQC6tz9F9j8BeGJhpVmC1ZgOZ8QSuN7odUAitJBr+1aCRrKir2bBlQI5LSTxqmAgO
4NFWBDpg+guwYzlB8Nqayl6xXe7Z9caV9LX9VLkPmqTHiwHDrcwtnAntxo9i4rAdiomCX21MnGd6
+mgcm4lbU2h0wfuSgBJqhbpNACECNGVgRzlZqp8DSHjyesjqEVjrGIkzp3oekowSJoL7XwPtpBPY
WNdG/rDy9pfFhdh0qe2sRPxZODT0SS26TVBShB5aRw6G7a3bwewicMvs7IRFKcN+lpMwqqRHXYum
0hEDhyXTdnC5MVCoM6KffNQS6LDlpkEHdqv5mbYZJcNLaehbPa8FlAl1mbrS2AofukI+ydumHW5N
mV4s/0319R1olKMNUC8qnzXvF43FizTSRw6wIcwJest2Yq0jK3puLWZ8VRH+xFPyZhCbBC+xJW5B
CAukCgAEt5s2Y8A8KAwLY6dr8plostxOjyrHx1IEBeurUZDZwO0cNzPvtPyWtazaI/qszkY9pwRw
KxTpk/+99JFQ1qOdMXALnjPyMdt5QXHSo1a1P3xjhH/Nh55H8GjQ7txYP5xC+y4KqTZdGP2yIqPY
doaOcMyMwWNMnLnZOu7SqrXPNDn3Fr7AA8JRTMieTv1v0nwubQyttEjuGJyxSLtIxhMPeHbwblra
28AJYmN3+Qtyz8fa1RscYg+uqKvNZLS/jAEvaBmTymFmSFEKbrZkBnOgB0H+Y+8dpZo9A5SJ68Q/
PjwMKH9SQZ4AvEYGV74c9vRgfiBtWmf+B8sXGPEZgzO7J79Pc9Zfr+aN+WF2uwTR+DqJBCHPe2P2
DEUhZenFPoScZKb2NvARdRXuEWEE4kW/OFDn8+PkhxazJb4WMKRAic1bMgSmNr64LCQtOsYUprSc
F3hsn5O3q9p417npe0lVEA7+cZzidzGxJGnDJnfeK4Njee9BwZDBR6yxD32WmX0swmv5bhX+RYhX
X37jiTv07IIJDCD4jEwG3QOSmjOF0Soqqg8bmERNsmP/imGWAL+2e3a74Y4x/apwZkEFPyLc5LbP
3sqST6HlOGDV1RGUQ2wmtymqAzYZqlN9OzSoh8VaZu7GvWc2srYskBKJuFJ4fKtIhHe8C5m8NLPM
qwWpJJMUDLMqwR4YQbTe0UvAGYfpIw7uQbW/fMkYtHPleNOT4NO7Ym9H0a41glerAONAodryyXAi
fc9RXVPG38jW2AZqePLr+EDSsF6Wl9bofhjiWRB3xGpyk4XxOop5PKGOmvbDqPucUcabQHPObXYe
R45A/z+NFdlYM/5dGqtSf5XGes6r/vv4j38ntO5//OsfYv4ffn6vm3/9Q4p/6jZiHMcVgnxuYZNU
/pXGav5ToR10dd2VhhQErBKrm+VVE/zrH0r8kwhm6ImObnBD6S7/U5238x9Z6p+ucnnCTSVcQzqG
879JY3X4uX7LYrVdZZuEY5L56szZr/x7/PlvQdemEWSVKIxgY5htvmUlyr1bRm02z8bEMBpyvuPo
OFTGNMHflBJiCeylBCjtFrbcuCJKDlXdOMAjmRrpiXSfXOYyPXOOBzGU7lPkqTcGDB6mAP4M08DZ
o0eUQOdzw6n5VkcIpMaSypOHJKaDgVsD+9P4hnN153sceBCy2TepYObQD7TcvdlxbyI4vY+0uiYd
z6FRhb/JJuzZtB9bIz1BGA1ggMTtvsNIGECO9YJzDFHsxqhbjY6EWV1HDK43sR9dMQi0x7ozNeAv
pkq9G7PrDGhmCNfMIDLuFB6QvSs0mlAFflwm3fuMZXYLj+SJ0MFDPxU/RG+6R+nkJ18PsosVnqV3
afwg3Bk5qVDWzBOxUSS3R91CXlKDIH0mbyuHba9pQXcZLahakYRsMVTWoxABVDUTPnas+79+uy0v
XxG7/ydr00uOGrKeb6M/XW1L6UJXyjHQYJk6t9XvVzu2UGvk2HQ3hGtP0OqAWiLLQOUbDcCd687P
D//z4lEAG7n3vRC9d7I6Uz2J2ttWFTs5x8BIvZkuslIBIWGrCCsHMqo/D8jmDrqGgbo3JZ6y+fIw
hxc7zXCzHYvweKbZE+0yBQPQLsbxzKKP7LmqvKMduHfxBHltcrSzVRf1FS1tdS3n1hLgKVKsTMYc
hTEoqnr8sj5q9b1RMIjW4p2p+/l9F3c9jp562uIsLj7nqeBGG2wmzVg+DxWn4PmbCM0pRXIBrS6t
7vwkdk+61OqH3kNg63kJOP9eRacmVVCT5xsDFaC50XXSqpRhfBojM7pxVllUhmdCgqvT+PzX10nw
EP/nY2nR+hGEN9uIbXWed4Kaf79QqpUy9XJC1gCjf7MJ+ZYrY2sQJgZCpbtnOlBdQcBE95NPAyPm
qKGUn6ILD+sTjeRsz+j7Xq8y+WyPtqQeL1vI2Fj7lm+nhOCVrBjTw/IB11QaGzCNyWoyyTIpzeHi
2tmZwD7Exp4NBSmwgTvn+ZsR1+ZhItGqDcnjCUQH6IyW28WpYY31Wdnul//b0UP3NkuT6EVysOtM
Zj6xh3nGREJ9jBudzLE5kytMqyfb0V16LrW++/qo6bgn4M2wjzsUA1GIeJhR07AJTT141NsZZzLj
wUsZPIZOCt4lRiYtTE+SNTuln3BgtmB9oLXK78WEcsOpRHTKdeTNdvQRjkF+ziIBA82x6anN3tTW
nR4GGgFs7uapLyz90UwhnAiaqrMVc3nRWqzGUc+dwNKT2e1z7zqUqg5PUJLhZbbNXN0BYFN3k4V/
f2AQ7w7FuwkPaLG+Vj6hNLBYd0xUultjvg6mGtTeEZw+G6Z6Vd5XZ9dzWSHy6Vc2abDCVI7MYL7O
dLRuJZDdtVdUwaNfZghnGewUXZvdoTibtkn7YLBh7JCV00SstQlbg5uuDEzlF7zV+ibqS4MEZoRl
LXDYfT5HU//NDSv+M9Ob4HBdcb/qIFVMaWDl+sM+ok+EK3cj+pJCy6y7FngNgrugPkbMmV8TBx+p
adwIhmTvXxc6sBOdbO9puLPCOVZ3tvMuL1MdGEcRG8aaEem4c8fqpa14HJM0jE6mnZnPAxLE5ucQ
Zvg9uxormkFA9CYSZBZ4DnFuTZCY7e3kuAqPFyMLmt8Ybujs4/rzEmdbz8bi7rNIanHqNFvCGq+u
ZBK7l9royzWfDlL+qiv3y7c4QAaAvfA8fB+POEgQbz9NPTsFyl/Kz/ku8XSa4p6dlu8KWu6pSEqM
Qq6D9NurJB74vFotRuY8x36L0xULgVtb9G1x+SAlkM/YXIOZcO/EBTdVBXb4y268WG2tlpMEWqSA
DawA16b4iS5jjTdrdjfX8wtnD4SCXULdKuQ5jgf/BWWpglVTIMMPq+Alt3GJde6GAMrbmJtr1jY7
aM7lCToLx6aizUy8R7WLOYzRiEuiZ8BP5ctW7miRx0+ZAWgorsN1gW738rVjgin1cVIyuPQwFZZp
9MDzhi6hCKFcifLcVrm7owhed+Ng7T1Tf/yb207/021nuK6rlHRJkdddBpT/uU42Y46JYcDHhYa9
OebzxUhM14c6mwV32NGmNdxlnXRv0PEEGXslsk3ALlk4MrhQ/YSHPMVMH3qGd7Jh8WwDmITxBs2q
tUXLpE54zeG8T/62yiyIiFNGymHLwS40n5I01Y/LCqpB9dtGFaQZqxrDVZz6NnpDjysRYs1f/MFO
PjlHjJrF0fbq19jJoWxZJ2O++MnYPJbEWY+ikyhvZzZA2ZqXQUl5aXu3PU2oURQtoXa+WWsBJa4t
Cf9cfLhytJOtH5OE5geWnOPfi22RaHJP04b0F8RUOy8gHM4AnbAv+K3Zw1j2IEs+LE+jrk68Ed2j
nEquvV1eF6/68lINcIsS77W06dj1YrAeKQyJTa5PzmzqaKfAfkZs2R9rrLo3gc/EbzLEU6yAXxFc
CX9Ea+CP2EqnQW0LaayVx0G6tcsHzYsIF2k4fDKW5LZWo/OdSe4+1ZvDEDc7uofmU8hA4wbv8fCA
jWtYLV9ljrH563vIsf641VL+2oYtXUew3+p/rImUU/kVjVM0g7WGNLcO0bgtq5YnrsVoRi9hLC1a
+wbotlCrro2joVJ1Y/cGfV+/RVwp6BjyEE6pDhoumkYIlLxnx1hOls/eStDCOgE+L2Gij7UKnt2i
KpEwRdL9QGXjQIzCJUbLQKNhlbaQF2dlUJ+mJy2eI2RqAUymDR4BAdX3gFO3GXStk8hNEtva8dg7
8e8v2oSYtmkLtddKbUJvZI+C7Ig3Wkf1DIpjI+P+/bTT9Gc1r4WL8VurnJUdBPH9SF2qz3vUnGz1
9Zw7xiS3adz2j2w6SLObI79+eBQJ4OERvqYThtq8T3lXNZrDHqUx9lJVt8Ah/CO9p+xCMxFPzzR7
xsH+NBJve1zL6lKTPIG6OFx15tTcMAEjmSWZmqueZc62aer4bzYqw/3z1aao0jlXWRKs/nwa+72w
cn3bmxqTkz2BKuRAhxz8C6tds688dmNSHdsECXGITGVvida9d5roV6p58hRVVveUuUaHqiGgoe0j
1gJ/cIaGBLgIZCzHIqNoCK/PVtxS9loxFn6QxXekhNpbIMY7MTNeDG7359FyzXXeGt/++k42//i7
USYKx9KlUrqylfzj7yaoWnNPoBADA08OoAfYSGceS/ruxEy3BmyxXt7sohGZkumxRScTu8qonVwx
IkElbh3SUaAdU3SmqWt8vVPnE1mA8V43pP2omwHB5ikGJdO9YVj978In1lr+m2HMo03eltU5aEao
bk7HX+To9KG5LeDtODRDZN/HZ1gseIXmtpreRhbZYgE0c92Ur30lq1NgW+3dstgNzFugJ+PO98z2
w2OSiek4/gYkyMIgWPbbv/kE/1h2u5aQQjkO0gDXthyXE/nvdwdUzrHFWdfAsJ77VHk14Ggnn/pm
yILhzgVrtrV8/zOwIuQik1kSQMCIwzGSbJt1wTqqchKUEkcc4A+2B26RSjGe5YI9Wzz/dzVCcsY8
vfY8UDMe0Zyrd0Le5sZjeBc6IFDsySQ1IR8Ze3S4j0do8TVHSXhpgX+nFejp4NSrPazlbJ2Tmr5a
sEVGhjnW4N7gXNUnFxgsPwYJyxXskhaV3hPHn4Z4RpzJy7ckwRt/88kZ84Hk68A59zuo/6SgVywl
mZfCMI3lQPNbH0FFmgriUllf5UGvCHNcPrORGpDiW3nlzyl84Lc2f1lm+jIU8hpExXY55tmR7E9M
uC9S7oU1ag8Yo61H3DA7u4z7+8hWw6GxJ3SdGAKrJKbKrUpKFl9mXw2uz+H/+j/z/8cB2fzjZkAJ
IVkZIDArNiTxx0fIMgRCKLIT54kToPaZbra8WP/91fKtmfUN6ME89TYes2+v8/rtcvQxfAlMTozj
hnqYskhPnuzCJsgCdjdhIHZObJCW8KSExX7SM+jBAEqWQ8LXSWG6C3s6E1+LdOBl+kOXJtiS6dys
v97MDUmuc0kpN9QYNCsCuPhA6anOCI0a2mjmH1LpvhqBbjwHCeXgVKpX6TFK/N8+LJRcFhMnh7VG
p63wh4clnBATlD1TNBlP2h0jzOHKsvhsFcX45lhS20ybAH/ftihE/MoDt2sLJIF2ljxUdlEQdZwe
zQ7YX9NOj+ilw2MqMRyVBike87qynKrcrnCOrqxWredW0IZN7Bd9izWC/C2trU511IQHWaKq1qt4
l6uRHbzXgMMspDLDD4e7Uosf87lmpUTtEJi8NuRQqaaYXl3CssskeFwOVoOXE7pXSMvc9QUhRJoJ
Lv2vPzHjz7uPoBdI68XWbQNShZy7cb89JRkUVw3xB/PD2PxcTvE2OwxPfUCkaaFbyG8t7YZiNbpE
Ir5fysNR0PSXDTx7RnYYQZazt1Sls+Nf+ao8lrfikGArwk0wPWe6fJ7c+4yK52k59hMMyf2KbTFT
pXXtaIk+NA4S+q8PjKda3rqhqq7Iu5nPuNaryMVA6EpbbssoPWZJGRJBwPgAI13zYDek+6TIw055
BTopHaPpTjEmagBGX+os7G+RWcEBDnTOKRo4as8lVmx0rx2JTs+Y+LEHGvNRUBWGzRkFi7bu+vK5
iYPwDiQcpSt6YvwEp8nH7UvAyTmaa9vAST4DrX+chgLr1XKtc4Tlt/2I6JyYCIFilnP3UJcFVqVf
GDPdFwQQBCstbRycCP6t37XVYeyt4EDvbVPgH+5mbExtpxXGZ3/O8kpf/n3YT2oTg3jnHYv5RUWQ
cWqLaRQwCx2iW3QvRKhf/Ta7GGksX6ukOCvO9eaeOQWnhhldNSZJB0FwegiHcHiQVbBTsO7vlpcy
7XdfJ8n571r+Ci3UMvKqqnIXVxne7eKH7Vjumj6oOmud1GFqD4PY6uZUbP2OgCM9G1vY01TdsSLM
yMHF51gaKStMnpGYoPwZY7VKwcRsl75DG2g2MpwUVcdEj8ZKaEjmFGmlMRv/qy5hpyV5WxvRB4vw
ZelIUiLKdb80R4NxgtyYuTpc6Ek/JY614jBJv3Q+fCdtbADgI/K1mQlfiLBDHGdjj/R6gGfuR+k2
IMuKrJ3+Q+8NeiNd+xbMwzdLH41LEbk25g+v2H41J2PLf0r7sJ+zzycCPgwHn9qMHlJkp8fOhLMP
2mXem+NuKTFNu3PXYCterELdL4fArIqGfaj116/nqMdWEEZ9NSNIgrU3KHyOU+Wh/e8VRbmEqb/c
J8tN5A8RDpPUowWml/0PMoIdtIhoQiuF2EUy7UWwu85nA0FYFBwulU27R9Mw5ZqirDZo2PqdxFK+
Dnja1vz//R3nD8CsZHww50m2zWhlwaoeq9euAGSKpk4+y1G8tByGzkudaPFdLIqWn9XyKngrDYiL
+cy6vOgmWmG/GvO/2crNeRH6j62cBrEjdYfJAFiTPxVBptGOAWYrrNapQArMHH8DmTmCecahQJsp
Ycu3y4eK/u+MAXOXU+CftKFXm2Qov3uOKrDPze+x0fHl0MjwFExxeKpT3PYtUrTCRREMbqstj03F
rJDBHHLh+VsbQC7D/FJj6v5RZkl4J7C1d7nilOSP39phOqZxJe9HMjqLoWoenC557ooYDLqSalXV
vYsiI0Eb4Y0uAAuVGjSFsbGETpBsdVXlZ2/CKvLXizuTmz9/bq5FsBQFODMb057//LfF3YEik4H6
UasorAfMaVLdhYAj12pAwUJNW9751aZdMGW2ZbzbWWzt0rj2zjZHr5rIhFNhGB5PfZvwxEKvLyuH
G4s8Hlwdde+stKFBBwv646uqN1zvp+o4F87YA/1RmLD1GPcI+GCh2hYjnZtJz+91I3cvqZmeYjsz
Ln3ASbqHm1xW6ttAr3efh01xj1STeaKoSeX0gFs0mLTuzYb4UB+R+NeVFz59dJgel+XCz9+Ztete
AIgNQRdfLK2oj9Q6DxFTzsvyIgr1gxyMHMC0iQBUjPr78mzJoL/QHnOIPuns7Vehzxq5Wn795RNZ
XgKCwnD9+GunLXEd6fH0rbXJC+iKo7CZtS+fsJg/Zi23/QOOs2MvyzecIvXVLpJqm+Pa2iFVbR6n
+FucBxc+bP1heUmtaUAMAFSuy0u2GPYBva3C+8Qdr47LyQc4BzvxWGOnZoOw6KnkHnub+dEWRbTp
IkiRec6Ew0z18RBnFh0wK38Em1w8SrND3ukmcDzm9wCahwcWffAM85+2c+pHSPTSrZZHL9l8WCLA
3YWgUETaDZJLmuphKYD8C+2dU+a8xDEF0WOGRCXnZiAJgWg3bVrQ1HTIbIyr8n5ZAO2pOMDAOy+F
KKTN9h5TxhnWUvekMsZJM0Ssbz1Q3FOpXZaS6KusoEEw3ZcqZS4trfDSdjLbuVN+3xcGs/xuugJf
AAzax9195rrDBdFmvy5GvGKOgiIUBDK4uGHw75eYxn2JQ/EECa2CcR8PYArS+oqAHjIavtDl/gmI
FV1ZlpPvlmVlcoLvFWE4fZS6D/T/Sfxp8lOlO9AIW8vY+C6EgaKVxDgOhNuUtu5vagQciJlflnFB
oxjw5z0bOEc3myYbh19ccv/+anmvUZ22CULx+vWHtTwMlZmtdAMqhG/0bNZR0+61ETJ+OAnzIbE+
+5JgD92rkkPeRZ9J4Hq7CbEAak3vXNgfDkFceNZC/x4IYy1XfR0RY0s7iXxxIN8WvRwmRbCgNNEC
AUrJ/fF7XH2FR8+xMu3gcZSvRYYsuHzJp07dLZcucvzHCDHrzbJb6kxVTfKDPAu5c6P2NLM++vk0
ymrmQBhKW9jYNKa/Ws1uEnwvCn9OZ4mx8mYVpa7e/6R7xQGRCUQbttlTnegQDzmBhUl+WaatHM+6
TeoQsIxNrjtXWdyfPYKmXbsnYtO2eGt+3zQTaxbGRUSO9vhSMResRhR/vVUbl2ZAl618rVoVFpmd
FCTpU18W416vgDjlWp+B9Zx7T3URjJQeNVPYjjZmJzDtJLVlPRVussK+PlzapprFln59DcjxWynV
Xbu5/pcKEo3wyBqPYj06xMLBbz2P7pavMicwDnBfw9u6DCgsGxuBLqatcY7V0QwmlwxRSDBE3Zi7
aryt0sR/hgV9LfLP/8GJLsxHozCmQ9sgQ5tHUcvPyvSBfIt+XgOqqxeU4UlX9QZ33P1gFumP+Yuc
g8SOUCgq9YgxP+Mbr10P6OxWQ9M2TH/zK71/75qZQ7gVWS9vwbN618rNtCu+NKj1AbQEHXRr2E9H
JylL0qG7HPrDQDcwDUdWzco4xZq9jyaln3wNGV/IaHnnRNaDNldkEwl8RBrV5Y2pp5DFXZL+5h/N
SwkaiOuKuNb/fgmQtNzCQ602y3tdLLZBmp/kIGsihj2CmAI5vmHRh8Dt1xEwytJ+NOxh35WqgGhC
uDVCHzokRAdzYkYBGx9G3yoPLqfzrYFz9GI5H1H4Tt2NpaWc2pevr8Dyh2OcMj+fMC6VEQCBqqn3
DTFLWLiompeXlpixwkAfm9TZfhmz2MBubr8q5qXFvQxCMFqT1SikfbEsPiWZB49uAPwGowKQoS4r
9s3kKBq2XBUyx+OLsrsJS1xqns08OZgwEze9kRj3MQsuwx9Ulzjhr1HfmQ+C2wuBL4+OxoEHG0Ti
EbFlF653XL7KR7TvXyePvu/ZtZWWnVNa7i7r07F2Mm52ZY3nHN39qiTfS+Udh1F6JRsFpndlhoLu
nFcPtCMpS2AxIEpC3KeeS9n6J8yGeA3o9K5BMbob7IrFvqoBSQQzNZ+QbyqB+e7HBPZIvpEZ3+ma
Lw9kum4JITGvA8ZfpKEVkQ8MJw5m3j+V1Hz3BjMG/NjzDMtttXYdBaPYZgWippRM2EshciJFeyfY
oTq9+uZUnazSulOe/2TOt+/yknLPjn7dnYz5ra5j0GtIv9tUbr/GOtE/fM1HrXbgrzHgYRjzRt1j
f7nFvI58i4QzVZrAhBARWJtUiHPW5h80FIhgsfUCzYc1wpGMEzu+/Rp+VQohpse51SMKXXcPzTyE
Fr5TbJKiRrf2dZjxcQNokCNK0yE2sDGei7b8FXynKNd2X8RXVIIemy9t7rAQj31s5ge7QQlu6R1L
jF8ekHGDXKGndofPwCJdyq12WIS61YJPrlHvH1GNI/0C3931H9psF1xelC7hb0bmvgDefbMMWkwx
cYVN3TrRtwzd0H8PMWuxLc7MF7oFu8iNsyuA9zc8Fhyt08A+pjNrI+9JCvzrElXKP/Y3LVpzYm5t
mZT3KED+UKKiDoO+2QTOOkjrrT0PgizBwdeCSbtCIzncaWaHQT1gsIrI/qYyu2s5c9GZXfi3egZ1
y2r8cN3VXnOF3xviTHqbWounuzXhMJo5ma+dOQL9OC+7fBeUxaUIwS8AI9r6zN5uRFzmZyPMfpbl
fxF2XsuNI9u2/SJEwAP5Su9FSpRU0gtCpgreJ+zX3wGo7+l9+kT0fkGTEKVqkkCateYcM4r3aOi5
4pv2r67wLCVSB/gbZkmxl24iU4pumhsADcgeKusxRGJFttYkyzCiHk7btCPUvbG7SM3bNgMeHt0E
qoKOzzxUzo64qmJXxLlceT2KkNrGVzn/NlFba7OUTA5GMLa72BpPRpLu0BIgQZctqzDaJqy9/OIh
k2Z6M28hEY3zAqwjEOVXUaQFmWDM+j99I80ndYzyn/cIVOpP3ZXpl8o8p3gB3ChC3cPceC4iLdkY
JviglNYJxdi2vsVhqu+yXl/XdA1POHZOauZ6J6XIzlEVhU9O1sfrJAJPiHhhYHBYBx0dwLnjNNd9
gAvcnDIcVxqppsR0HMepCFJklK9S0938vXpEfklhgDCdc2qS19Em3cD2W1k3iojPxJsw1sgiOPuE
9wGl0NZ5KdR1bnP/kdKRbTStttZOKjs2+iGeID7rXY6d5YComhXZ2KsrNdX163wwfAtbhOte/j4F
JW2KHTTIZpeB8fMyN4JiZAJ2XUasMlZJ3f727bg/u6WpbQLwGHCX2vEygbQdtNgbc6otNjI7Vrnh
3S1rrHeKJRr+xLBSwjF80mjsLglQaiD+refNBqLtcR9MbDyJGuUuZW7dwvM8dcxLYB0d3l8DA4vA
eKWo/gUPFu7gacVBtbhdVRWxSn1CPx8qoomKbCR21lZNzKKxINKJmqOidVtdif0Ntex85Rodm7kB
E03VxdRmoI3DfMdDqmYR6DPKO14e/nZSrIX4inG+9PhlMmkcvKm0ErZRu6mdlBmkd/5kvkXgUF9z
EUyTj5fjRmvN6BQmdngczfdg0px5g55eBzl8uN7gAh0Nmu1cuJoPxkBpFDXIFcPYTe2oiTQS6q9C
PWubkR2j4itVKnqedb7ldvI/lah/ZvoMP5kEFuiThjfX6c5Khogd6LWNNYF/bf5354Ou8mbH3N/+
DPkdqbB7lt57gzy5SxEW6QVPjHlBEAs2qu3KNzsh0lH1S6z/reIfHN03H3J6j4sYe6RdnynAQ4pw
9DE7GrpCoWQirOvNb4vfXuroGfdN7x0gogwWtU6CXkD/DmsgKlMWSHGqheeT7lMj/reVrRXqyfP0
jlrPaZ88ARTAjzGgR+1ZCYruwCf72QWuvSl8ZN1AjODDWIjKZ8mhihp7UybcSlanbXKzj85paown
pP04xHo9OAzQ14F9Gol9yBzTPxupS4/rp8dqESY9r8ocZBgH2Wh8cWbwyj4ck2GcmouhSO+9nVrY
EawA7mYSrDUVR1YtK2+Xh0Swe+TX7lPBBnqnkTTjZJg1F7VEABx0JGUMrB9oKqseGny/KBdqWwzH
wiJ1lDsHKcAGLmy5jmCD3KvU7U4GSM6syLqXCF30Wh0f0wyk+t/z8/zIacU+Ms3ogODnl4Y6bG1G
hnuKdPsRwdzw1GYNZrm0qgF5Bdnx3+co658SRUu3XMe0HGpQfJOoYP93FYWCW61npd+u+QJZfjU2
Fg9/SL/8AierE5Zvihaoa1NVlYNpJywdI5LXI8m6wu2DbqM5ZfIQQnB6oEQOMR1d99pLOw9BFU/n
c+Q9NOt5AUl33CSrh6/NRUTCer2iB/EnhoVGVFEQnwMrGDBlEzzWB2G79jEfLn5yQqTFgD3PIx06
eahxerJqhYg2Vd4nm5+lSwr0atkZrNzSmsEixE+xZnVjrUFtYUDQcHoMOTa8aaeGhT79Ga/+/eM0
Jt3VfxbzBJE22qTM0rEnGcL8hy7Lx5c/CVYwgkd6vgrwXO16ewBM76fbBHXntYXo0eLm3tqxUiOe
+//yWgHbyZNC3iqdSOZItupn3Hj+ASRvflbLJDtpHjEYXqqbl7hOL8h8DjQWjZONExHBmrAvSrYJ
p321KyRe1Mbdl703/reeyj8VQIKenM6SRqXw5pqaPXX0/qPqpjLl4hFHahGXUIrsSQFZQXmgw0IT
LhcuQjhYu5uhd4Z9WMcMASkJlhMrZmsN1AMBA+xVDfNk12dkobjGEQ+QdwgHldZ1Gqe3pmbt3noA
wLUO4EJu6P9F7en+85KnzErP0cQI7NLBt+1/iJh8KXylK4p2VaMfJD7IaXdei1VWhv5X3Qz3Hq8f
QcdUX9MXUlRhr/atdRsdfQd/UL0GsW4uk149GEoZvJjq6O9NhVVxK/IaSzS1msaNIKY5VLTRUnWP
UMK6R/ZwuFVa9zo/iwY33bfYgKURvESEFJ3LMTfP8yPLL3H4xnSnGSfLUzeeVdkr7Kmjv5ZftYay
IIafvOqBb1mE52AXXkWOdM5tWKVH4TZ0rIP8MSPpKS96/Qo/48Nyw27dURA6Gy4qFZ/iSFuVYtsn
DGR1DjVqEo700mbZ3WrHn6FpcMFICkkKvF4/OvK9VQdv1Y+1cvFz8yvD2zkRB8g9BPQ27l2IygD3
44emUAED8+csI6GfUIasRQVhzC0+YxUJ2cu/33XzRfe/7zq0EAYrbPT1Bi3Df9x1jpClFaPuW05b
deDxB6F9Z6B2lWXZts6yVAk9YMFTIz1l9OpJoFz3ofKXBtYEvea1IdYpu/8NQ2C4tjqWVtOtBW3O
CL281zylAApOqpXlD7Ib9iLuJhi5aW39QjGf0hjyJEqWfTCt6XXQCD/TVNeg46mawj/9dM+KQf0R
Ec5KQl3Ggl6ao9HYjt5mwRdq0/wEYea1pVS6hIuBJ7fq0XxMh7rKoYJn/TeS2mod6JjtmxLIBSuZ
aA1sgHxQcl8vWBjHS2gY23mTNYblY+VCD9NGl1pm0ugNqedI5fBQeRg0kTr++3fxfyYURkB2PYKh
AZcsjotpAPmPASIuFYu9AAE61GkQ402lM0ZvyDXq3neC4sFFlb6pM6N46KyC4T6qnrtI9VC5px2s
vk6gFI2pNvfQ2FwAeeA0AAhRyEMGFvrtoZvWiYVVAXk2zGgj6NqtJ/MGpjXo1SEwYtYoIxgNGM41
fI6T5oQmhRoOWoHSl47kFH9CjFUKQHbu0o09YMZMM5+qQvS/cs8+DDT8ydxT/kc+KzUkfjZaQV81
vJViquRQdk9aHPCyaR9bhqzd/v2T1LR/djjEJO+YhJaCNoejWf9QpZdmIdQYvydqg6E7jp1ZURMj
XAW+3zKNipcWNtm3NI2Do0QQIGaPQdRBmmnBk13m/SYdgnBplIAsqFrcfoQAkTj/9DGs8N2YQ1lc
umSnKCc8ovEeCwS8u59OoF1HWw+d1cnWcvrbsD6XmR/EGzzW9a6nC8C8HarNYsBuDTbFU3f6wKyg
Ek2z/bsv0SENX3u+zmYWf8us4DQqlpFpUrrbxBjvdu+kD8YkoKi7/g7BCWm9AQuLUmq3hTUJwmzS
zc1lKpUW9TpDa77BKRLtcanHK4Y39RQLYjOFETKXmN79p9wCxPeOshgvpu7Hu046dFlaiBg/C4as
I344ntonsMmBKLSDsQ2np2ZPVePnlq1s+Z1NTf6xQhE0Xy3J9DTWjAeqT/Y+SOz6mTl7NS+ba2L4
9hb4xZ+1Ofs1gj1VBThj6w4HyNRX1yfECDdJR++IAak1LNz4U6KN5jRsnKj2UrXS2MVrgFeD1joH
IyyLqSUBotrYzNfkj3NGs1tj31JNEZ7J9rlGvbLVvOAzdJLXZhzkYbbHRMbrf7ssHf3/rHKQvNkq
DmwkFw6Lxn/MoHo62B3O+Gb5c821WJboRvrEIHgTng5Mlq6P4WtgR7sU/wL28MBfyumibBPxHBlL
15IhwybMfrJIWFmWGBqCzlYgs6AmjgQ5vD8Kcr69N831d/MVnUrxWUCtv5kmeOQakMe9b2S79fI4
JrQ4+q32ntzFDWkeXZN/ZYxOD14Wfxm5FlyQmYNdCaKbVbWXMVSDTycluLhr4oMeN3eHmQFngx8+
AUNAyzgFTgQ3PSe+oA/04hXVJEZIW2Z7wowQvVNMkAtYRwE2Rt855lZyRNQgriY8iYXvNtUlbz8A
yVjPtLK6K+KBe+P4N63Ni+fCLHXwGZk8JCRfUNQpFh1Zkj8+E8tFKNhRO1izF36eyzoUkeKlW6FX
YUuXNr18pCRsPnCPIvpgbLfzuDh1g3SJwvVfmYqLJ1Y9V79sWBuHOWrkSfecd+ASXAgCScUtVBky
uxP1oMC5G2OQg+AaoNSmR0xJw7tiIqsVDl0U26vqjUbQ5yHTJyacaNzFMCQmBFCGBLXPSWZISReK
JVGFvUMOgdrS0YQ8qSGR1osrel9tXSggut0YaZXROvqqEb511w3Pwm4s8nfPdp9G3a7/GPkDJQYC
OpxPuOcQaDXkE8zN5Q4hcr3Lc1iaYt6TDbp7JUcIH1uSXUnjNF4zk6V+UeHN6XSy1nI8y2Du6CUC
AXR2YSS1damkBsYaR33oXdVcaLhQykleUIQpxtTRRrlpfpUjF/4iMKlhTjUxlW/hlDP070YJdy0i
YCVnnrILh3xvJ10mhlof5sXi/JQP+UjkC33v6SOfT3XSWzlSCQ/4VUvA7/V97q067HFWRU0yjlND
VZ+QBQuA5dqOId6bvGnysQIBAozL/S0mpegsF50PqSs+aLYcO51heFYfxQk3UO6wx84I/HVCKCml
w6fAknSKIuJ/xS5Mxk0JvnMO7fv7ECvBHR1pTdA6DUOY2rgTEJq4hBPAfPhpiVceXedZkQJFhmHJ
7AaQrwRUCKzXxyyu+ORlFz06gzhGcVe8hoqtr2k+uQ+I1h6UwDcuMLXTu0tY4eC1nbfx6xB+ll2a
r1O6epg5xoOZ5zg1Otc/W7Jqt6ZZRFTHLOWT6B5G1Hn7F+nVy4ih7Dar6QmwJZzey7xTnBCEyj1E
Xzy3H2bhE7y4q5DeEXsbXqhSBE+BMgHomlxHAx1CV0UAq/UddWr7/FeRUq38h9mvgguSzYeTDzv4
GMoJ6GW5CTUrvZpZHe3CzKZC0MX9rR7q+AF5IU2w0XxSKNy80Ct/mN1RZToFDA2jgfEPC4lrevbF
cpiN5FhSg458yKNNkb8AsqTuHpdvUQlbMy+Vmm4xPbwgCElHnnVXCXSibUiZ+xT143r2OoSj+63E
kfHkUUKmFRCQUTzsR9dqvhADflOtcX4hbwLGXjgYvPsiZYaPlG3SY8jA4hY/xkWJMVzIeznpreYr
a1YjJ32S021vkh177fimvSGaISx6lsQF8CwW0+Q9rwjkiOxtfhSPxt5yMmIawmrYUD2SZMxGPUCW
uES+DkbnoudYut0Mxw9Vs/eKSGFK32YP2rg0WBp0yovHD7vaEYdsJIAh0UrthBOPUAqvfIoc34eT
WbvGPoFGOkyNwoE0HGhvttzatRIepZu+5VHcHMomNvB9E7TW6fILSly9TkLP3/zUdFFG0Os7U43v
TgOZILB7/aNSRCwNi3qT+Vl3V0yuSfRrygLmBwgUCKrfFD7KnUxdOJwiQUSQoBBpIl9b1qZFVxsf
1capNEqYTtesY5WK0LxSjbl1zE7DnF6l750JXkIdm+jMuqJ56OXgLQonPcCkcu5qEf7pB9fbiL4h
5HjqcmR2NMEsfVqVXmm8onuF9IIO6eRNNCDVmiSo0Ub6yrPWJLSXKsw3X5B8yiOALAbXwsLRCLMW
M4F/iVic7MDCoWtwrGodVriW3Mj4DdyVFlDGwOXn4JBnvxHxPv5urpSw5C6YupVnGzDuwiG26pwY
SQR+Ae6ZYUU3YmThvJGO+FPdL4fhy++74m2u9nZ8RUcqgei4wKJeVH+ErOG5e7vW7W+3b197YOs1
xczrCLbnFjbukSGBLlWDLP6gJJ1/8Lv09admQz8OjXvTLGdjYZIfKMKdddOH0RanXyPrUNUTU9CW
ePpRdwEBTxvS0OqxI4rUlZdKF6y4ktP8z4dEDCilDkZwvrLp7lzmwSc2Bv/cm+ZyHmK6QPuTefB7
6fACalWnr70AQ7SknPziQUO6R+KPpcBqmDs3Sqgla9nVhNIU0K4RxObxJiUrYRpaMyTrnvnQdTSa
Ee9tSuxNgWvESwjxmS1d+GY+IIfipOZ6v+n68ItVvrKp9fGiUXPdeRTNHOwQew3MpRZVztqU9KsL
d+tmVGRan/W5UGl/W/WfJgZSNirVW5eQlCYiaNM2NMjGBSRvxePvEXZdOZpbVH2o1qUKbaaKlUVW
N2t0pCR0xAE2wT47lSJxl7XmaOsh9cAQEcKxGQwK2DoaZ9qdWoycQgsgvDC3wDnFxEbxP7TOtE63
RdNFO1XoFIrqgEJ95/vbEkbUEqDJMaqriwz7DkG1svdsAJmm9zK2sKJp24qF8l3FwAJZoAebPgR0
GcQfSZo/ZF36W2ka9sMfvu1fsxA8StPvBLIfpTAfqLKWSvlhp8pZLbrfBenkkR9fNcc/CmeLWGTf
4OsVXnds7OBuuoO17kb5OcbI/tORhZYuk3uajQBMSY8cuqJdZCWdOo1QnhrqBOPbIRET2w5hLp+3
vUXXcFL84BOeKhcosZVsNxZZg9Ay7x2mg46QUASkToXmi7wEONnfHjtIrKhesNYnoYA7TvX3PNko
LX1CNRk2gxOy8c0B7dbWIfVghDi9FyxdE1h3awb0EJCgkZ+STolUutSirWnk332t72k74ZcZrfYx
ScabNpbnwg5O7CDflKyk6e9vIzvG4YBdLeCiGWMYfpZsrgFeXlCPL32bP/ToEtDqEL8rVokkSQjf
Hw2W5hTGw92Q8d4nVNWOnbfBKNmH8/4hOC+B6pF7w8INja/4jT50yVhFbkjD3BQZuDyrjD8lk3dT
VaZvk9jooo5pFPKJeSP0p2ZZBVhWytIEqJm99rzNQREnRy2/R3RKApvWwurYexdt8FJqebkxzXg3
Nl29NAZiR6A48rWgEVKTpqMAV6BUG24oxF8jQ17KyHfvVpB+VBkQ00GadN3xyi0AD33QcL2xJ12b
A/DvRN/VpC2pebbqJmehjdGwMgDDQDP6MtykIltNkFhgQiC6Gmbx5JDlumiYTsZA3M28rRb73qJZ
7ZqXiALMOZUx4YlJQj5diYaURttWAlzdd0Phr5JR+3Cxk8KCKVeB7jULvIH+Ers6w20n/rSgM4Vs
uPo67dZm+jee5dekOQjrUccHttAtltEFWiW2smB1CXdZ0BFC+9AQ6joJI0lNaFNYqOyoaXcg5NPV
IiYgsSL01JenAMrgNlfU93ZGBhAVyPJvYDSj51Vc2H1zKxUvWOJvDXQ+XbP0ZavVZDEOx1hBs8eg
QNkmyPtFyZqlhwFT1KAfLd3+jCIVnZR6xNNQ0t41DjmxyqQ7xSMhuRFkNSctUlp7xYNjNnz/AxW8
QlKu9OSjL/Q3fLDEUUTW2dNAag8KJnTQ9I7XXCDJektceOFGjZ1lZsNR7bz+6Dl6dTBFr25EEA5r
rRspRrTdMxJoddnI8HcYKFutIh6m8Pa+3+/hEGZLkARyMb1JOxpQkFjICf3YlnwP2MroRRTDqetV
KNhWqa/VOjoFFI+mawHyt+sEl3RYZ1g2i0pl31vGn04ZvbZFutFo/YOR86Cf59E1Ju9o19jF3YhD
1BP9k8bbXQ9NRkZSqCDJQc1N3AtvOMDIbym7CjCbFYhffp/iSKnQk8XVSkCCWCXmsExterc5jpzM
FH+kNepLvxqhXmmUdEVUPPHfkUQewjkw8NxH1HfJxM8aGXtHoJYnOjonMiDLZTtsSjdxVwkrFlYR
oDE8Srkj1EhvSB6xcecHN9dAGBletJau6Dd+8kQa3DbQq+Agea1qJQMDuuOCCB9OLRzv5RBhXjCG
8oLkcI0NBQ2NEVCIDYrnfMzXOZnuQNMHZSGsL92M9bUVYhpP00g5aF9lRUVaWk609zTLIbAOZp3h
gXc3S9VZGJV1V1TBcpwN1C73klWmHFTs7RC4w3QLGJQdQZdyAYfGeTTCV3uAH8IKNNu1NnzyptT6
FUah4FDdY4t8kVLPnm1luEcBI0tpw6/uWRAZ0mohZNf4EuOvWnTDORm63wj0yhXismgZarywTa2V
CRuLSyWz1x2hVMMgqgMqNtQmMHyXOGCbpRGB72SrsowifLxuwGbBIb5vxaeeL1ydjG+YHDAzMo85
xyiXuojhgklS63reTGoy+GPsJdgO/GSFSmCtRMGDaZZ/NA9sJaQYSsUN4Bi+qqWrSmCqXmseaG9i
CYxyosUVB92MthR4e6ddO7VOVZJt1hKbyFKTjA5S0HwNE39ahDk2fHVrB3FyJDMZAF9c71IbpYZn
dFT74uJMAx75jfoZqAjDkzxfUir6Y1n+1yiU5WA2965UT5YCOiyCNiCD5yEhEifrH+E93c0kZPAz
g60bRuDT9fQRx3eCedI/U8E29uzOyPvsEv1Dxxfp6pHy3AFPXaF+OejkkEHpRtxm2y1p85n1HpJB
tA4CCCt67N/q3vRfUXtRCyHbRNjRuLHz8j3lf2YDCe+TEui64n8fMDv08BTxt60PMEyDE17Az0Di
G4j7p8ajMt4WfbGCIMsN1/9i25ifIIPzyYu7wHxxYVUBGTxFildoKC9MTVlmhMpizQI9KrNf3Zi5
j23bRocKMCclEfBYJu+GXBQOMY3w1ahyVzA6irMo3ODQlsFpfjYONgiXsNs3AbnwKpetz/Z7lbKw
XNoT0dXrWgQ/fKbCYQBiv7OWXNx7JQyTI4aAIaVJ7Dr1OfNsfCQM9QjfCU8vEI5O3Ml24j80GCK0
DnuFbGhONoH9Lq3kU4qOdg4xHcQNbBCN6WX+NUYxae1aR0idmGThinwfBdEDfazuBh+OYJqFEMGb
nSlI/Mgt9kJaaoUbei71uQrq++xPw+obbrNM0TfGJCkZx2KNPHoZeIX1zNZPO5sSLrBmRPZzI4fy
XLlptJh/Wlk19QC/gUVq69ZzDFeD3Z5hHHzX7onLqoDr6t7BB0H+otAY2bWOT7sJLsOvCv6Y7G3r
A8Apwxr6qZMY1eDWs+4h1oIfZJb/J0vS4dGME5e6cRav5/Njc6Ue2INLwspvo4halEH/20Uxduw8
RVIjs80lwFoqVDZ9GPi5OhOiJ/pVZOcuCiUWedTaQd+N9dUu65fUN9pXGRbZPhYwNYOxaF9NtypW
DbPLPp9+mtblE/h95ypLad7r2lrOvzSin4SJyZw1/xJqx2YjIQisBrsCZCq64NaOaXWJVGWFozq4
eS6n5vNj9KHoIyXQ/zkTGuWDKxvCkHUvpjLgagwDRYpgOtA0kMH+eJsPtkz+tEbQw6us/zql6+WD
gwXx9POC6XxI14aoK5LOp1+cX6qQnB7K/KjAh2AV3LwhQzWWoETynT4mcm9jB+F/HyrjQPofu3uA
/FA1P3WEeCubeMlz68KWHaJJ48bg9Zk5/inBGviiSuQziPVNvPje+KIptDanFyh9Ey9lWqx1I1bO
aamSZKUjCW1btb4GrTKSyeQ777mwtjiQmu2Qpyq7AHRoDTEF57Ee1VdJGY9V4Cvoo5bmukl6kkjU
V6fumy1FHrH2bZUkmkILdziDkOGPstiwi5HsH5PsYGXplF0Wy7uobePqq8m28dTuzBWOfZAookAI
9Z3R0KDeV9kHSCnaXRf6eT4PtIrBIOqTY9Zp6V1I5YE/XbNJJ10j9WrwoEU4vo1Rda9zHx5+IjZR
YIgJoz1wk/vxhz+05sIsXInzOI/XcJiMS+J2LXaXFhIrq/xuglUYCnUbYLY+ZYxUnoEwKBvskeLi
Wom/iYgwvjo5jDv40dU+puB6MjM8Q1E6lt91RA63bih/dOlcSlUfTlIdrKXXUWmRhJdSu+k66rWS
+PPKblZaqQeUEkxt6wjsWWGlUJZUGwiSuNL3XW45pyToYRGSIHSzlF5fNHalP/SBaC6+0ZQLy3Sy
X33iuOu8HaxtLov8V6OVT5Zev1dNsyucRruPRBotknKID8Q185nKDPtP5aSb+adh6m5MeqSUJ2Lt
Foi2WZEeIJ6Y4qeUsLB4sVRp4oRCRl4P+PM8FHRbu6Fq3pTFZuhy75XdXenIz6ounWkINY4ha0mA
2Sgr5x8ADXnIc816Zr9mkaw8XnVhmNtWa93nNq6u/FwDsNi1C6UMq1tFkfpAQacnad2S7xk5zfMr
KIY5yxi3/LlTbBNF7zhu4hfPl+mNoNMawWoCYo1CF3oxtn4wmWLd9285hqerQhv1nI5Q3sA8X+tY
eugy8hezt40HuRmitArYU0ZkypvVXe9SMVway082xQjVfnRdYOAWQ9XkHjPSVmGp4Gq8E556aoBe
vpvMZMoQRsS5jb/mH2QQOobBwO2D8/KkTAdTWspxPpAZ5tcLyO7T2jJtV8oggx093OduYpRkTvbX
YaaVKKQjIIjR4vhgIIOeXzKzTP5+3XyuIWtQabP0pcJ8imyaLFnH+6iThCgZpV4LfSB8QIQqYNWc
3pBQyz2QIP1bGtljm6nlJ7m834prVZfBIeI79oZVZRYKKwnKHFy17akDuZrJ0/w4zO2WeWw6XUTQ
LxeRT1BvmRnqcj5pGAZ1ZdqkbUQSjd+pNtqlAhnT/LCKA+MUmO9WiQwtaDr6Fk55dZKO4Bk58Tr0
6k85nRoh1wtSaYxHwlqC4/yK+bUoGONtxt6C2B5XKdY5MGGoUsEFIxTw8rDSV7mmYPnVTP1QMKNe
+rzOVoVWBe8t37TOYuW3kduvVE27F8oq9D6I+j0lKiors9UVNlEi/KWIkZhFXmorgLqIwvo1gu1d
2aFVnekIOyvD6NlNWlQLoZ6LXxl/OmZC+uoxD2J+FwInSInfSMI+qvvIv5P16LO94yXIqU+JE9KX
AZa1pi9IXzZt1YehqOrl9IeQgXkvyJaOau2Yz21Wo04O22wjIyf7KE442uVHYgUh4SJZta87qrlt
kJ3t6Xw/BW8ZhI+eB8WorlatYgFBSUrbhE8FhxCYf1P26ximDvF2OR/wdGgoBJPjY0yBtMZjWALM
9z8gyLbYa7loslrJ79Sm87s0sCAI4NXTk74G2IdF890ttHI/JHYAYyUKoRjmIJfnh/PBjurwWABK
sHqb3oyvJef5IF3vr0fzU1x8WzMT8SEpbIARZTowrxn0MSIHAn9nZu0zmwixzP3SJQ86zgAN5wZr
DML0fJbQb+wFAMAOrvGgTHudSDFvdBV6suN6rJ4UTw6qBhHc72Rydco1G1VuEEk7FSFpUu/9utau
86GLPBTGWo92SMSkoNPED07Quc9qi+SX0JqPMbVUAHQc6JxS8ZkOhtWPKbFcnMQE1m8s6T/9/ZL5
0fy6+Te0v188P//Hj+en8wGTQLwudHwILUqoK9tn7JuSwI/ay69e10ckn8QGpGMfNhR2MOgT06EU
dC40qznNz+bz8+83KO8JtQkD0A38uQgX4dVuKFolYfU8n/r7F5II4WMpUcfP5xSjf8J4gAzZrfjA
1eo65hSeU9D7KtLRfSWoBCl++5yGFP/bvv1uYqf8ZTYkLSmowMgCfC4kYuKClY+ix8MFPZexaoAv
YrA1vqu2BlTlDpBz42xnjRa516X52Y1Vwsju6cckTrynvqsNtOSTmRzx7VNiAnDHtLVo2MoIGVZP
ZamXT+w+GsplPS2P6Wk4eo8CiN+mqMAAN15GaFFNWKZHExSYp7aKTWWrV41ywp/73fn6Uffy6EvQ
BF1klsKmdtTyXZ04HRCrsNpBIIiIrGtpprB/fgYi+RYWVCr7yvtlohfeSs9rtmE+pm/g4YiiiJMP
aUl1jZ6YeIpEZd+W6sGzl3cXla70h6MT14GKlc0e5oKrkpFT33jjB8pG7Smu9UdZDaxXJfZ1Gb+T
O2+/k5pAAK0NZ73IC0LKCB++W32QblSjHNZlhNuSgA3vUNXTW+5UlVg5Js9WTeSjmozfaWEWx/lZ
rGI4tSi7z0qw+ZRPTCe+xvKhbKkYUC3Lb91gZzfshdrG7YCcBwYRTJlI9zAWg01oxOpR5mSm/Tyk
zoY/1CzdIz6f72bI/C+C1H9V9LjvCXum3QC5dkuESfIs0vF5foGrZrjIujx/GrhP9oTU+tuhwFfp
puLc9/qUbWGT1gA67+br6LXbaoBWEcCDbAwqSNM/Yscll7e1cWvKBVVi2fDpdMhjBvIHhXzCW9BC
6Ce3Ln7G9LMOo6I5zodAN4aNJpO3rO+tYtFPm5mKGh92g0QpFoGlibVTTmxRHR9HHQ7PzGvxk0gI
JUtEsdSyAZ+Ufo+Uppvuz4zbfwBDGUzDfsy0VPel8jwEpLeLyA+/m0wgdx7xBrtICwKwCIgL0+cu
x0MgKJHFhtCoR7FvNMSXToQBVk/YZrVpH0NU+iwZUlTIo3wLbMgmCRqhTSiM+i3WlMOIwOku3SI5
EyfFtTudZ0f6JFAjDKNWPKToH38OvR/aizAZSM2NCrxXUmkWdiiHh/lQ+lMOSBQqa+bYfQ385TGy
OvFY5nAq2gxza/Lelpa4dY6hH9TU+RPrUtzmAw3ybgM/JVr9fQ471QES3R20FR0g8Pmrwu6bvQdD
AdslGzwdpYJDOPtG0OlX9B51vxRcUYVypzCxrVST+B3DLJfsSoedVTW/qloNLkGCk3TRJKwDjDQ+
t5Jdfxt8MWXUlFOH+jI/0qZHYBzID3d7bUUw2KPvyP4iZNRfPFoWl/lp2DYV5QpgkXB3F4GSdg9g
49uHOsUGbufYaYe2Tfg+eDqf6yvljyZsVMeUtKwM/ZNL+fnm9LV1zmV5qK3Su6VGZe/prJpLLkPM
MIrbnAljDXakl4kJXFfs/RHT7hDE2kHgBdgrThed1KahhzVaGqXqAPdRwT5V0SODld4Y3ciUs1ad
Kb9E/P/YOo/lxrUtiX4RIuDNlAQIepHypQlCqquCtwf+63sBui/qdUdPUCKpoiSSONhn78yVYX5t
pvE7S5L4heYYe6CCXNxgrr8UrB9bqLNV0ynXKjCeqLRtnr2cA3r9ho4ILsS9HWETcUdCEon01Ymz
GDtEXZm0h0BXXLpq+O9DU88fPeL3WlGazJf02vLUzlY3WAIRp2WaAWFq/XKaA/uM9bfqZB7AgvGE
w8M48cufRC7xbvXG+CinQ37qZPuPNJcF2XkW2uyub2a/iHQym6Ylx5sGXwtC1FNpAmGV5CBpFU6H
jkJBZ9jurg+s97VsRHmVl4fXb2xDuQK+sNwmLRfhKK2HOyKccV+FhXpR8cUxh9SIeotH9bLeZ4Lo
+/er5b4hEw60ZF3z5knSWV+WO/9+T8leTm4U+fj3CX6eZfk2UYjxqOQMY/7+1/XR9ZBO4B+cniiE
//N//z4Bg1vyoMe4260/8f/7PhXORBPAPfv5X8svLwMmAxYGrOpQlNPP34Ima0DPzBbPqIWz00Wt
X9p2WT3i6MFA+X3MGZfM+VUatJMVILYK2fruFS0wvWIkqqLW9PbQqDTzGWNFxN6b6XEMhXzPRAm6
ErjUPC/2h5K1JpCs7mKlzSubKisq6W+uFsj6nsvOV+dIb70eI2VIMnI3xyoJdquv24rtq66M8XEO
lEDZEGpNHqaRxz4nw8Qm2pi8PPjugWY/yBja7utBt4trW3f12ayJ8kAoMqlh/8gArjjj2n5tbLl7
JHp5ACPUXpRk+G2MyYcEwmNfGaZyW7AFlQ6YSMm1JWVdH/wRXPdOS86sdfF711X2Uc31xLWndElg
n+NFjejiKkNKMRpHIcrGY7UjG08V2YOkMxSrIoO9SW/x8/p709T1tmw6kp/GzrwStfscQH3oOkV/
zeae96lplTcreUlwWMn83Q4h48cKmtWBjb2viqlkykqLVJcnt53DEuwDyZ4j8imUxITlCc5faCk0
RWpyFab+EevD6NUZfZJUtaVnS5CjmXW6cJ26Cl9QuOtHdDUme2UerZoSfGBdvMfLrSZtgnvmhN76
WBfbyPNICaaPMBIrI7T5W9U08iDWm+p6TFl5j+vhv25j+mSxXx4hBKQ+/r1pWomFvXp5JNDH3NW6
ztn2Ths9lrMRPVbAcWi2iFu+3MpARJ/Z3v48tn5X1LizDQggQO/2cwhJsneDDl/s3/vWr3AGDOeC
ANm/9ztLkLK1HqQl/rokffHvowRC5FRmBmJ5nNZMYcP6HvYoTwgjVfBRy+WpeNMyEXjrJ6+v6/iO
3/qBqKsHNErBZyTeZk3vqUNon8+aZbjGyHAbQkdJAAZaiQpOKjDb6jGmK3qYxuRbs7o7QwXzHmDJ
uSdjCDaRvMGAImsTimm6M9qb6Ft2kY9zIN3kw+QLuyogcnJOwjhdaBnYJ/Ipti9VhTexw+pQl8XD
HAfl2YoblPMklCLIw3hjlUQ2uuud8iT/+7CZJTEVZBQZQP4Cb33072F9GuDJSVrEzzKwjaSaceJx
xfOhnMW+XUXzLwQH7EctehkmMFpA0zY6D+5PEoa+UgAtVNOXZA24e+dEv8agfl9yjIl+J+G3HEpI
hyrhqmHN9Fcdpn4jV9kAVYLBhFPU89FiyIe5l+SJQvUmhU52SUjM20gzbjO3g8YQqphwB5BnrFmv
qlVagAEswoWW7zIMxAhI4UcvX27GoUPcVtoPYGSCLyUlVtIJJPEqjTQfW3vHJm+8iK9Rk8d3CI/h
yRiAn+aWYr63phZuEVcBqoSs+LI4JAoEKns6JpWPOJfkJychH6a1tYhZli32Q2mhMEl72PEJMuqi
VRhALIe8JjU81YCzNNK/d9mDopwJfXeMvCK1dyYuoJ6HpxbVB2FYE6KHzHEIaJxwHG8z9tYINPie
v4esTkl0XMJZKqNWjlYgEy7krEd5zEkIW+9eN5zrwVAoMeGkMEjXYAIZYBF8Le3UN9x6uHLiPIO+
njRvTLjWuwOiPac2yy+rsS02JRP+yyJWXXxuSDSJVF3cbQbTUsYQ4vZ/7i9y3cQ6/F/fnqI4oV3a
HIskm0m6pjBYv3KmCOhFl6F1mvJTUP3n/iHRxhMs/SqWvmhHIq3Xwm+yab6ikA9XnaevZp9WblTZ
mpckScCFI9mrdpe8iWx4T4Qcb+xqbi+sgy1WY1749SvZLEf6yiMthb4rT/nYxgtfk8GcJh1bNQb3
2ZGJBh00v4QDC79OfUSPb+q3dWwziQ0d7ovKCN0y71wSydlJyQEe/Xw5J+YV7GzOcrEnA1KhtVmS
RDAD4UyUJaO56k+A+jqXpf4gpGrc2KaZPagg5aji7TtYiM8gBhefOQITljJBE9GZ7tMWP+ZmvqOg
Uw4AisZzL1fjef1qPYzLzZ/7SlJHnQCbIQYRmkLwB50ze/t/D7iRnHOmoT9zkmxX9zWYc5x1EzBZ
M7BuUVLbNzyPwaGsxz/Jcmu9v8iBOSsSbuCES+sUW3e4fxfZmh2v6wjTLusy2FP5WvTKmQzIaTMc
U7A2XCc2GmSyW1F1f6KarKVR50XWmtkBETE911NunzDA/KIU1BVNY6//iY0gPSSG+j4sqYOG0Ur0
fCc+Tk5PTjr9IlmSD00W+2mpvii00I8lTpxjpQckY7LpGWxN8WJhM3sezHLL7owBvNMqmxFjhoKU
fUOcLKIBhpVNU6DziMm7k8IgO0TQo5TwKWrk8ZBLdPoSddpb6qaEr+UmpJFujU79Ig/zaUhsINhA
9DCCHYifq7Z6JZ/5XIDvU6+5zbUtv2LVWiQ9fBTxuSHJsWxlNxMUFSvYs2cNAhIpXW4ijVcpT+JN
EzjqdjJVBcneV0kdiOft3haQM8iwKBOCJoYWWynXB1dNKRAKG8NaI9yxfB4qabzMpiipdMLvtCnb
AzwfsTFEJ0hQwqyrjkTFweTYJHbxCS7FnVDhT5xPSWiRRB2Zz3I4Wl4XDn7nqGwLFmd6PjiHaOCq
LWE/3oYUxFNK73lgiGKP9ivBk2Ir5/kNEGu7kWNhbrWYBDxBdURiEg7pYAHEJOCIHDvhkhg4p4n8
rM2gYNWiR/FQl/LsEkJ3EYlmkEv4imN72KmwAvKC5muSg8UwK+W9TStG7w2JJrEZbmsleyzRKbsc
+BsNsEpjL/nhFJoenhvjtUhfbHnpgaPivuRh1d3HsLs44EZSDcK4jSnlWirvtmiLt4qpI5Uaic3r
zXbSHlu08ZfoHye21QPaJDJM9QPGhqfRATw0DF5cO91bIlpKsFTd5uTRoZMmaHvs5IvhFOGhAsCj
wc03ZxoGY6FSKjdhuw8jMj8TQelKhEgHK9JzZgGVGOYUgwUUrhmtmanAoetYIFnzjsAPPDDbbNCJ
HCiQulqK/ZjF3VlO6P73pMe1Ndt6G+Bg14oXLSzrbZ2SfIYJmXiMyEDLyijiBMt4O+HNzmORHetI
/8cKUxhuGTRDrEESe7rWF9FWTbtvWuCHsdxM4ShfijL4IzOk2ZSM/4EbjZ5Q6OpAUifXk0FxPMG1
abJU2SKWHmWiF1J9w7DJrAZ6FgOq76pEhi/r03M7ag1Qy2qjm2JrUsxueGlAnpDTQxE8vDYEDWMC
SvZTpElXsvT2urEh5xCXx4S7FkNsZ3NBjiWBCrWXEuTF4b2xHWmnIR/crFekTuv3WtsyDrNt4SFr
KB/5PWLnqZwcc1vV/eT2Mfshy0YTloi9Gs7Nw2RCfIeRMDJmOCi9g+9Lj55okzH71XdlhBQGg9Fp
kphCSlWUbRK9/eio77QxuZqzaZwkh5UK0d65KBZo24AupUIRGBjEykDhIjBIClwKwWe2v9fAmEBT
D1137uR6OgbElpBdyQ48weeKdYUA4sQ5YF3+HKXFKkUCuKEjckxidvrAKuCDBF2xy2Sr9w1d+SoY
rlycgT9o1uRol+LteqayJfWcWRBIh6TeRLWQTtasXDGwjg8xY8Agg8JDN7WVMiKtk6Z4YAq4JYDT
KxhEPGQl3hylgbAbMGUrqpaEhpHkTLulwmtadYYQlHwyLmwvRj2KnS4tbrBoemlNujpaDldvfNL4
WCyCzekc5+V8HpOo6Wib/uf2+lU/p5ILyU76eWCQ0C+3WkIMcNYqLlwqKBqzOCha7IsGzijaD5Cv
AjQZwttrwFJxtskVNWl1HaXOxCLl6L5CC+eQIxZAd7vJR0L/OolxqBoqzxM65aqz4w1rPM47neYD
HOM8sw5BKjOe51rvTVyMIGPWX1bOYHXUsl0ZO8uAxkSshHFBWDu7H5yjTvTo6igoGvt3Lci4MMGj
bYIqxegO8TCrAok1IAgAe0+IMIalP5bWTK2aONkGbek1RVJcCrtpbo6aaW4QNLorhY0F+yS7lYic
kFMIcZ2V+aGJG2MT4twltF7Sz6oN/0IKafM20UHErIGy6cS/WN598KLYeBROdbiEvcz5wZwKYXrH
pAwdt69H7R7yenXJeushllIZoxayLJFzJteLwzCwlOYhSMRl4rv26aLtyLNYw1XRuxXr/kwfHGm6
yPwZbxakQYclMmTxRRmZ6aBkcJhiqjXeBdpBtDVdiT8VmU/HBOGnVzPOfe81NXuEWm7rM7i++qzK
wW9MU+gktJC9WqQ/R7CVfEZJKEC5mjLXM1lMWENS5NsSddCMCKjNj9KoED7C+tmjR8+l4jdYLhnI
qll6U4gOlD45Ql8Mv3j2j6XzUTFq3NGh4CXLcOTWbJeOnVT9EwS5xZ7EaZluOc51NorvThkuE439
O916RJyImzYd+Ag3D8bso22NR4jDyd7obN4ardEeWdSabREo2T6CRX7X2LeFjnmLjepOprSCMVCV
oKUj48HYSL9djo3jJOCVLLfMZqgfyKy0kIxwFjQh2SK9JNCFRxbqpXoOt5alfxRtyHYoi/xanR66
MtMu66Fpeu0iNVW17RQn97AO/fuAyaiNmcDyjZNe7QKLKnf95r//d/1Kq2mkJtp8+3//awRhCuF6
UbpdZ2jYMZGM/zzp+lxWr15rs+0P63/+rx/J2a6CtjJdUYffhHwPHgWDF3bd/AmyioxVBBrvrVPS
c8MjTbeit7ejOuiPGBxjT4n0/Kb2arvrZpn+SjhLPojzRZYlXpDEjycZ2HDGvfh83oaYDGMQNvR0
Jpmob2Z9+CSu6IEoPpSoeYg4DVoynY61ToarnGX5r7zQEX6jQTypdUIDC5+8yHaKEc1Pk5zRnWkH
41hX8gkXnPNQDbL6zJBWRijbSMf1ZmUShY0DMvLXm7Up5XvEBqCHu3jcy4vgM8Q8ejab/Jv5/PBM
F159NHK/jB6n1M6eh+VQmekfW0j9eb1LaHLrpYqc7SwjvNcgDXJT5LT4+j9aRFayZZCRUocZ0XX/
QFFkpAbowAUgpnjUh7Irde1N1IN1JDhpq5WNcpcS6ZSR/uBBccw2Zi3yW3IhcI5sUCcefShC9j0K
QbvXhcQlt8AiFcFambOCBF1sCGlS9X7ZU5z1jb8AL8Na/RiUpmSfzmkztPo1q9pdZpGCB0eNNNC8
8glsUPLuYAvz08YuuDGt8NUKqCnBsCFnJPNSRytZV4Czcsv4VTqkjjT2XlOj7iEL2+HFCBEsWwwx
0fdHfmbNe8I+SS8qB9WtK8wDzUDpH1D0voGNuumgkkm8QIZeXgo9f2RS9JB3jT/ONfvmfp90tZvg
UCpTqMtK9GaK4IPsV4KXSulQlnAIxHBNJY+YOTTMUyo2Dd6QXCt3uHpvCUg75r13Ev9eaqe8NeHj
TPNUwMHczpBVOysuN3y6H+wwu6vqseN0FpP1Bzrggbfvq6NAzhut2ZQOa4mAR2iJfUEHKBs0zA03
bLs7uZKOWYMDen5UipnA0+pgBQCKx52cj7jPJobjaYBSKurvKEeoB2jVt7yJs3qWHlG8otjDe5Lm
AJPEkJ21ia2BfIlz8mlLu9onqvlZA2UPe/mphDi/YayEGLc3fSJSd5qtXEfR32o6kk42f4RtcJ5/
50PFbsH4ZWiPsIb3Zqwici9NTjmFjZWy1Ud0RFa7kwaTxKje+S3PF+TqhzpTX5Aav3UxdEPMLbsy
RzzXZb9CQ78p/XhkvP2qs2AumxNEPuc4XuZ29a5oC6/GVmtL4gaf0ITrWTmPILmBnp8rybqTX3ez
VOlAL2VjNJgwhfEgww/qwcPSRyZiGOH6Az4Pe6zuBSk/zjA+QZK/URPhzQso5etdNkm3gaVfl336
0ngjrRnnQnYc4uploOYKmsCDQa9/k+V35CQ/whnwCEZ6kBOmVIQsyzifGFTH+XtJ4Yy46qmHWL/B
LcK6o3CpGeSFBYJERDI+ap3Rgt7D92JPNZJSNS/jykX6DBQPJqH8ahWMjNulGbi8XnSBxCbjtNqU
sv4PhmfYMZ9FDsOpLhC9maw+DJY9qWCDMLYo8ilzhxY/fRaLz0l2DrkSewYV4BADlVhEqtvRRK1F
ZZOwJqamOFZYbXP27WGm+CylEPgBNauTZ1jTgXxEkiZS3CdhcLQ/htE8MASQzPlxdvIvoY+vwAEO
qOC2aZDvxkm/YFj0KkbgYcfoC6wdb6brGJ2PfHcXTyaTCZ25D/nJw7TPJxzMg3wpk/EuW3TXh4iW
iYaNu3vmIjJS9Vzs4YMJ7bwVMrvWWFVKBDV7u0++sAB60BOvluBRqzIQrNB4xfLEcj67ZWR6TZc9
cJr/zjsWroxxWhwxqksumRzfLT4ulum4gIEemtB570cSgmK2r0V523fyxtCaw6j1567WD4oi7Us1
OVs2LHCieYa2JLIcLdDUfhZmrp0U9Z9K+jBQCu4rhbWxIWhNVYFvK79bVfmq7ZS9E97KOduhEH00
DAip1oTpsu9Pjpn9YlqByFILEe5Hl9GUn6mzd6Yi+bWARTwoKP5jafw1k8mrqGiNaBq/oyqCN9EX
X8jRD5XJSVs3aC8tZuMaguhgNy1CQ0ygG8t4tVSUGiHc7SGenzu7/EIZpuBRmakIwLX8guwHrjA8
lU55Mn5jIyIPYrgqXJhwfuVZhJOC83KUWpRH57IYGSlIrt6SWaGmw/tUz2hCS5+44is+mpsBo5pP
6yI5SXx1jE/IWXY2QNgw3OXDfDUDktsnUqkQYB2L1jjLNW4EK+QiAfYgBqDRj8+A9dh5Mq0c7N9k
ki/Q++vs0Hkd/xRUSnNgbdvmDVlFdyrC8FsNgl06psPGVELfqcerQUgQIKZiNNFG8HlraW30NcE5
SGl0tq+2pGDkz735WkFv90xUEsiDYatxqhCwgysQ/CkbwZPSD59sWRCaKK3XzkHptlFy00vpOGjd
YYQhvVxt5DR4V6TWtXOsMZb8Ouk4jiw6d2amlRuuLT7Mq2uoptjgpOa9F5k7Wc/Ite7yqDi7WntI
e+NLA4dn9MASgOFsqoh4eKP5VWbBPTEpIRBxeJogu8hB9D+r6Jj0XHzE5JVWKOLw9ZNcjkda4moH
uWVD4+BQQBibtU8dfrM5NNgphfVIaMFWGVHeyW38rmYjLGIu79uipXGlG7dRH34hBqBbSOssUsXj
pCvvRnFmE2xvsHST2x7ke43QkE1PUyRm2E2g31U3jRvCCK8shhPCNezrLawkOr1qSWMQ9NVX4sNW
8BsqW+qq6kOy0/c7QUjF1pAUtl3ID61e1l2hc+Gy7ewzxd9Jr+yKPfW1KYo/cxDf7Bg2DZsMKgHN
fNEbbM5FR+ifIG3agudQxNdYZmrYs09sSsdrCKzYEzFBNkdCzAL5i2xTAtdp1atKytYYGCm9xvS7
iMSLbO2gc0R0aiiocNJc5ViLcVLMvmnKn3IVArlRPdSG2xi7jEExHjKtCNKNKaluSP3Z/jIS8k9Q
KGoDjZQUaTSEhamvPQXyZj/0WwwJWih7QVqB5pM9MUa+iMWuSxi2YoxKrZBkj3SHdFjPdilPm/BE
M/werSFJWGRepxKW2iSH1AjcXKclPm1FhJpfYRgO+1Ywdk8Ni4kHtB+RowJvkbIUPt3qdIZKpnOB
FZWL+g+Op+Ji4fU1XcAYbPedpXmiz3mnyB9WfbSuO6UM/Mj6Ktg7xWigTWTRI2QstZDPrUa8TvzC
zz6n0KQY+OxkafKmMbyzMh4n2CxTmS34YD9QNL+l6WLR0BLDtBttxLaxtauSchey961aX1e5nAnb
1crJS8vxoGbWPsO529PGyBPl3vHTFU3fRegDcLKB6ca93kh7YSDfEeQ6w8rn8hGgTacpfAjTnjE/
zZ2WAGSu4KVmeUPKhneM98wSPLnUEYzGXlhde6YgwZAcWplEo1k5BEujAe9AiHuDbd6O7FBkFAN6
CxkNOG8g48aQZ4DJr+TxoTCHXazGh8o2ToNZIRHrfcVqXT2ZdlJsbgtYIlGRbkc+4BONqIaugVU/
OJwHYz3v6BR62Jt2E9oLg73yRAtYCIumMNFKlemNzbgHn7FrVAQV4K5KVd9LgQ3NaVsZ8xIM7emm
CQThSbOSa5wLbwaUUqomKmNrL3WzZyUq/2JMhiZbIJGiPY2hefZ0mQ1YlvphGFOrL0zdAb2H/GRD
EloeLy3JfZTi0pWLLdacQyZheM4mt5KySxpYBzZwfmlaeKvn57BzFyu3op3kVtsvJtxFNdW7y+9j
RcmeoSKI08mNOt1Pq/KgAzVJW4T5s7EPHd1lg37srQxWfQwBb1tosOeSelf2JTsGcQqX8IheB90W
70OcK2Gh/S7ZWyl8eCN58jvD8M1sdKkZp9mDIbCzhO2lkuzGYXQV9GqhOxykRN6TN+LW0iEnJEM2
fqfp5KZVvTMk40g6AV0/+8D56w7yXkjNMSaIM+XVsUfKOnuTav+Mi6Yl63YFVWc5mG6KUVc1yjdR
ijPu5rD+GM2OHpkJJ03xiGKFK6/gmJLIsTZ4T53GXwwb9MhnQ/Cmd/i85RLxw3rARbmXyoxBV49u
dsnQTNo8OqxcUFhloc+M62PJ7oM3UckepJh/Q6paZqiXFkneyprPwcDvGbZfGmN6HET/i6ERDpuF
xLamwKyHRjF+clxbaY7OGU4RkafV+zDsm44uf4bavzOZi7RMak6zgc6jqzLLE4GSniIcVfgDClqr
Si2x14XFBBaQ2ixolGOjwVwbi5Oaf6Lb+zc3tp+C9Ghk8xfmwumDZr30YEdO6SoyEAQpXPwm9AAO
eSSx0WmHrxIoRhKO8M2ca7Rw/FaY34rgw2uC9XVBDDtlULPeO/JZBjBwhin8Vg+V9mLQ1kaobLuK
GiY7rFjyeeXLrbzu9aaOlHEpFOExS9DmFr5rpkzPRDg1jK2W5BazvTAKFadhfRWKqkkhSE7zjoLx
n5wBxzkczZTPkBOje2JZw9CQn/U4ko+KPjtcLjo6MnnkU2yOO2L7JnfF0mi44fcsUB548PFWFGSl
gXSgACdQfcvqo20IZLP9NV/eglNCa3/JzkSwxCWHnLflj5XsXOEPElthZe4P1UdEcopWNUh9tuAP
lcT+BjdC52NG1FkqGOIHtOx/nitTE1jyTr1li4/xoB1JklgOOI7RYfcM41mqM0A2erut6FYTQf2f
QzGQ9RlY2Zi+ZQObeJIFVnN2+hTmMGSmbr/m5+hany0XO8Gw2gEEJgWdvc2kiGIlyMTDSh0rZK76
P7/Q1FOKR+0xUKbvKK+Ma4Lxsl9zSOjZRIdWBxS2BOumCwpr/Wo9tDW5NEy5RngQlkLjoSfcVs6a
g+o03cPPCzM29rdhvdjEnREBKSVUMhz0O7v6/qJm4R4aSXBaD+NUB6fCij/HeDZ2rbLQj+LlUfUq
08y7GksKxXpodZYJZi/H9VbdEUxRFeZVx3O6X3kx0kInqtB1wooLP9tMrTX3/kO+iCblV+1YZCos
iVXKLEsMw1KdvRM/qVl/6N9f6ee23ckLqnsMd+sj6+9E2N59HBBIjVBRUIdPVB1hJWwC79qJ4OT4
uwfov58GbZmUyqjlNWGgkHRkyTMX7PqKD6vr7LEhPOew3jJD/XdU1wOOvnbEMKjVbrMwsXpdf2l4
cfZAt51zb9b/5OpU+Out9WAobd2465dYyskEKEltsSesAUmlvU16T4DwqPq2EfZ3Xb0PzaheHYNR
KzCi/oxKnw2FWtU4LcNNENLGX+/ndz/IAVbBkba1MiXTQ9Q3SFD/F5mHzya7WBUhIu4GbLym2uym
wDF1/O46CqLlMOghM4o2MVB6IYPBNRy0blSr2iYhY+u0HuoBq4KKutTNkwxim6It6U01vfB8XvLx
ALzAvILFH/KNj2UaPqdF9Cy1EVw+Vd339MJ95Lf4L6uF6bMsPk2K+Mrq6cOBCuZElUZ9vzw3Cp3+
EDg9gx9n3NNiiF+anDVYR/v0E9UICr7BukN7qOPFuTEVTXY65K9Ns/zxcYCW3iZMfnmnZ3jjVxC4
5RXDtl+VSv5YzIgGqj6UcDeUwtUCBVZYl227pQ2sjol+YXqjXXR5/Gdx4NM3G56jFiOqSam+7wY4
Ao1q0Viu1k/lC+GR6o4BES18eHaT0Aa/krqgPWhcKRYflX0so9cg0m2E78mjovbHTpmnY6zlfOzr
Ikc/T0550KcPMRv2g7EYfrXlMNQh2+ykVueNEZW5myn0h/WlsnHkAlZBiet7nPkhWgpPfGXNt/Rs
z0OuM+1HTCS06KQusWVE7yDLiUZfcTo2byTuIamzTj+ELFPNiANvOvYcTUFfTR6CZ9GBM2DyMSIm
jmG/LXmP3dSb+zbO3xwEyvLCw9NUxrCwzrNXLbKvdJgac44v2KTrS8GH/CKwXZ3SFmmKKOXyQs8F
GD8N1U3uVOc6ApdHFJ7sLzq6c9WRLdeqtFaQnFoRp6quNS09InWMPPwGDvYKkgnZ1NCRNGv4uezx
69/C7TT0D9bKALJTBP92o/+pJ/ApkyATJWlD0FPNTOJcN/Kn57xsvlzoxakSlfPS2QuqUnOeLbZI
oSb3vmpp8r5FAOkODrAoAsVSt+kzDa2pafuyorTbYsSrugKX8W7ceLkSem8og6X0FkM4XAJSHF3c
Q9nojki2yJ1NdfRyy82CS/RFpUVmUQHJ1W0aRuuw/MZJ5UVTEyFGg3+g1jp9SS154nKD2k60UsnM
SVi+7ZZqaR1IDbcv8XLZ15bQjpzaDEW0jdc9a8NjCpVnDZxuCubqbI+Wzhafksz+tK3yexKO8Nf3
o8uyct/Dy6K1mUQHEIvdPhG8BSryFhGgTF7fxUhpGMIszakp+VKGljp+ebowAYaoVVF/4dMIdlsv
q6Mq4/ZA8JCdf94sSKrFsQ5CslSDYTcO6TFM7eBgCKWDJVvJvTcBhdiY4zK7nmvkzph8T+tXwmkZ
CzJwVNV+2MhCIiW+SfP6WLbacS1X1kO1jOlINn/Tu+WT7cSOr/btU4nEDOd+QQO0ts17nAfaxsi7
dk8YAww1INt1WkwHS2aKuJYreubgxmSkkVEMbldsp9IrOiPVybcyK0FbRnCNUpsphkkglZVlfie4
FLG0gdMymCAuNcJgBvZRH0IwYdNjUClv09gkD3Il74Q9RcsnzDHo4U4WW6R+vwKv7NJSPmT6oFcw
ufUH8aOkXrZ0kpo6PXYddHjdKgcPSy8KRpuUqDQK4sdWp65kRoF+G+vcnO4VfRG/5rf1sJKUF8lC
CxTcUePfmaKgJdD6zsf6OV3rDJj0ugj/LKgyKNStkqEXWdfTEVifpA7I6oZm+vk8D4aT+6Jw8Hyr
A0zUpU4BTvgttTimJCFrF2c5IEAszlYv9bdBQWS2Lg0/HLbKRFiG2kS7kZPEn1PCDanVUv8JoiNz
UD2kJJRWdn1bsQcC+RIso2UZlCqjvyjmXhZNelUaQyOgBssSsbvmo6NbQApIvzgSJWk+BgHiANa4
W8SEzcVQmu2VLFevIdYp/LRAH8Opi5huv9ecHE89IIncSZtdliH1N5j3eF0CnCOly+rOyPh8ZUp/
kZrSHXhsvKTMpfcQbSfnC01Y+CQXQ3w3kxL5IfnCkMbCTZe32rQJpUi9AAo0T9OAxmRhNlgDLUrE
A/HOSCTnst7nABm8jAn5SGVkPK/lWwT7nM04hTWggn3CMlLb6JnWt62JM7ToJm1BtvVlc1xD+ExN
s67Y9RZWamSr78QbEMu8lDAhiB6ZCL2DQYvqQaas3OlJgzhb74fIM+ZCYAFnQNET5f6fOxs6PCpM
2xQAyLpyGcs9jWRwCcLYcVeWOCPYt6ZrREizGAkiXcnK0P2pvJeEqzEg9tIyn/9m3nex6WzHmgFY
PEHC30JMOLSmah0bogJ+8q4qi0aKlTdIR/BsPjfGbxw9rdcTtOPGpO89QPSTL32abo2YGhtibLrR
5kH3jMUYdVh/1voIFOwcOeOxU7FlbWroeFxo6+CoxIzexiqF/yzJT3JFfKoaJ/rNapXvKGaEsB90
CyAeW4wbGmIc+gQTL8k6lDbgGO1A+EarPgLdDnx9QlC/hn3AaeoI6xAmmR45ISlEceoH+kL3tfiI
DaxUvdHPXlQT1IgvjpBDqWP6NRT3nIbHbp5QVcpzYFDbaUwlluWrHYZmR3ypjuev7pAtweeZJ4Q8
thOSP55mtUs4YkPrCSw66U3amWwC66YaaM3U0Sm4TnYmsBN4LHbgwqSNYLaQOLHE07SMFg7YRB8Q
AsfXdXnQq+j3+uZFDa3fNtLDHYWoc5PS9yYtGXyaFMNt1p6Yyr8Cs2EHEdY3Q5X0m6r+iWdAKgv4
fqIlb2Q9F+j1Fy7UTDnVAENABNKHM4eCLlf/ulL2rGSBxQ8ZHq64ORVy8KwtrzZw323Fx9aMQ+VG
VOLXGmxlyg6JPBHKXT4cEHNAOHFqcChbouf/h6vzam4bWbfoL0IVUiO8MkeRCpZsvaAs2wOgkXP4
9XehOee47nlhkbLHI4lE4wt7r902Mj62idMR4WI9z1HZ7W3VOJKWZxbG3ZU4aR/vz1gjkCa59zkh
SWInjAjW6xJQHcUA8cwW7WjukjPRcxehKk/fiw7H0FDN8yrR+vfaCeSboQ/8dX1cmwM2gjwpNrhJ
tOcw+hUtGVwVi44TmelnHBD6kz2n2oYkyOCKyhIsJKGSKvJ6dAucVUZ4LfpGsu4Q3nuYDM8oWOaX
SIpNFvrxTw6NrtBfVRMcWdJjyrNEO5VoFFEbTZ+ObqQM5uL83HRw0y072ZDgmb6H9oRO/53q1vhh
YaDCpMKmTCMXx0lICa28+jI69Tfd8gtSx6fpgCPsw6qyDyv2SfCurA8NAeZKylmcg5CderPUk+pG
61UGd0+reY6Xs00dcLgxyCNgmrA20JBew9w3D+MwMvTWSNvIKIVBemY7EtAPjcFV4Cbk56EhP3HL
EwNGkf5zRodwMA1D3sC7ovQLCoxHvMq7OjpZWG9TGARPnmwZlQn3Pvqtyy0uwMJfBPpXFtm4P4bs
0lD3vrZvfTqGwGSq/O6Wcp20kGrM17ELC9B/VXHtwfQ//sMmc+G6Lsdi5kQAHUzeiiqa9aegchEQ
ej0aPcgPm9DUfmh6D7Uk/B7pBCBYBr6cDBzPIUL+f3TKwDiSTZPz00YBXC8ejJytXD6lIbHWuYtq
P0hes1yIF9QzzktTZGCdRrAR+XL/QtF6CjyHHYFX/SqqOP7m+Yl3L6V9QBQdf5PGsFR1lGjcBNnt
ReIdPOeyLBc/1KvcKy1ooF5DTAl/KAzo7WQ6ypVv57hfEB2FFQ6mvyetjhEeo/JI/HXlbfx6/upA
e6XWnzTqXooO1RExXPbCv6bugKHDMuXSz9BraF2xhmHmPpQTYGPmdMzxqZqjCRuZvpwBM+sgwuKO
VTyYSAs7Ajb7ttuFItJefK5WVe+0Yf3pT7710gDG2Prs2LbqZWqSfmoPbPkAOvn72M8+Ut27V1k1
XbkuxNs4+19ySuprl5TRdoI8vXdqjzcPJ8V5Qi18sFuZr4OehD3RT29ISjK21nRGeF8XjFDMAjxM
L008NlsnzLHLzD0pn/23ekzLC/iCMzyZep8s46BJ/OJI4N6T4njKQi19itFX9KPWP9WGfxAiMw7c
vVn6CYbvIo7eAimy5yS1vouhDFDyuuFR19zpw4vYO3lsnQNzqtfCLtxrYLfmhRkZuFWtP5DdY67m
YEINJyb+I3mozXbLTgadfrQfhj5deXPzh2/Ye8ZAme2rKCm2sUDyqg7w0DX1Lza0LlxqBzo0U2Gk
wDro7tTMqiNvDEPGKUsuMzahvSVb1MokfKKwN4udyfztkJlawXy6aVCLoJoFCByfOAwrQBEZ+RyQ
OhkZ3KSQGd0ZttQOxY5Tx9YHemPcqEuh2Huxc6sbdMCsXf4UZX9Im7a/z0kG0Lhjn0Jb5a5rLa2O
5iDZ7KTWUxdFZ2umxlafC8MBSxwsozsgt9t6JmjFYJyN0DkiD+WPdKS5L/Qg35v88vDvgaeBUB2v
M1P80xRTcS7nvD7MgS7OZj692yQ+PedgYnYGdB7wO/Z5DPue2o2qJzS5PQTgJLsgQ91i2c9W6Sbo
oaDbxZb9k8KivhAZ0FzUM82RZIDUurl2Iz42MsXY6C+2ckS3+KH1G//tbND1RQHo26icCURrL7b2
AWVv682leVWFsOP2WPCYO5tL02Yt7ag3JhISMPMg3c3nb41JefY4OmzBLzWEPsfuJPzwmCKs8tBk
l5bpf9TA0mmqQ4e/l3lyxb6xbb0bsYVjS1pZGji8JY3Q9sMIF6IeZrkpY0BAo9QIE0qtxjth4enI
Yv8A2mqd4HPdLYJlHuDvYYGEZ4ZZo2ofvTV1or/ykBA9DYDUt72eBY9w2Lrohq3RRt16oK9pdoM5
6DvVVViFW+yIHZQoKQd51rpc0m6zWWQyilKYY3dMiFXhGvnTTf4vRYK3GiBjmU4hObtPth+8F54N
F1935b7G0BaD+t7qPplMAfm/hAwD1VAP8TKjYkr+leeEgJjQ3u45fhW8CH0CO5L6IM6YYecsjDai
QmWramOaGOYNJSh8WPSHZMDF6BvEmKrEv7hNX+LIAR0MYl/db8es/o1Uv79Zo4FGurGDfRdCeBd1
h7a6hl0gyUlZZwEF3WbQioiDtfDWZm7VtxQ0yBK0liaef0GAyn3OLKVstl6BcoE8I4JVEw7suin6
Q9iNl1YTF1YIlN1W/xJW7luNaBw+nnfp8V9GG9pjgZzTOdjVr8R2gWT6BZ5QTk0DOTwJFWNGL6s7
Ag5Bb44gPZ6jYWRPV/fP1H4fambg4Ls92EP/6iEGGnh371bpDS8JcW6z6+vvFPHNpk0Hela/A0G6
PGCU9SAPOlhuPWtvp9J4E0ynTvZSvtV5cSCwvthWM+YNw4xfTWr2Y9XiQsWm1D6uAT49nO265azV
v6hSfb3J/PMYF5hj8T2Ne+roMR8B+845QEVkNmbrDO95Fd1LFrsns0hgQVLmbQOps8koY7yFc3FO
3fRn7y6AyypbNpldcIxFAzTLrF9k28b3sMb8tLSgZcrQr2XCsNKGGjathx240jS2qA6NeKCF8Yl5
g/FstDpfK+srqVD6CdbcWhV6feG1RwfKfz3W4hVvL4rN2FqNhNztzLr58nPyA2rsF02vD2sJuIIF
ajlcG8tjPES22gFaJ+uGrN6yGwk+gVh+RVQ+hsGKxA+LD5rNPym32tU0z9ZpikfrKZTW3W7jhkxl
6W0rm84Axhvi3KXcnavuwqjY+lYFmvMk02cUx90qa1Ptns7Ma2oNIa5RYuXJywksYjdqT04SbjxH
fGsNb+6xfuSvRmaSFe728ffEpckGGOidvBan7wQCNHLLYv0YJkUZWnDhMawyay0gKdGH2JzK8Ehi
E4TGvltcHLgy5sH4xXI1ezM0rbh2ofD2xBUNR5EjEknmFP5MlN+B4iAViXFNtwauaZv7aoBqzzOK
TzPP4pfH/xMh3lYvfDio8H3PEayJG/V38m1BJZpFflWVspGk4CLHPNn06SYeES9oOlZO1d0Ued1u
NUv32N4wy3RjshJt2rKNetl09i3pkt9OBqjTczXn2s5N+4yU8h//WG20vi2osNP23VTkbwhF2Bvs
D8DSoBCWJ6CgCZyYL21iaVejsPwZeQRroTZyIM/RMYZf7tKTq8shzKoU/sIymLOKHJtFQqBwnumf
2GGd3+hfoEQJ782dGrFDNjk9PbrJZZ5dg8GGKekOq0ciTQcG92PO9Wg9g6x4yVKyI0OqMxEM39Wn
04gStky5N+5VSHbSNjWl7VQ+Xqr07LAEj12M/EAlhh1+O2+WDLZ2h0k98YYP/k15ksxLdgHn5SmK
5U+yKdo1YRdEgC69OZFD/o3Cv10JXxR7eJtz82TbMT016Qh+Hl1retJbZcVM0JzxtyxNcUYaGr0m
PgGP3MoZzmgvcRfVv2CHvZAiWf+aeDLIuF43hKzJvAyhfIT4zDWHSEFnZmoxzitLtNY3Frfo5Ryd
r2ntCLhp2BgdfRmSLDWuEC2d34zvfu0Ns3E2bOYT6hm/QlJb4vyLxE9EdjaKkL874yHJSyxYEID0
SoybSWRY/mtyMaJQof2i+yS0ghAEkPJ1ghIrT3DILiM4NX2TI6qcVWPPI7aXrMdMTlyKlzfOQQPz
ep5aPQdzLxg+T0zOCzLBiG3KtjV2VESuWsXAixy45QIpBaGGHaLyg5xKLJYGeVKrxLXOdjBmhwm7
ACR1drMO7bu6NMuyzhetio+PTvQXmFHwyLgFD5cSMjjxdufGMrGu6QYJUf/5dKlFydxQxJVeDCpy
Cc1EYcPHHNb4Gh9YvInLsmtXsRz/DA4nj+qeqRW9Fb1Vte8SI9/pWHw2kf8KUMv6Fb8hWBK/PcxS
MSkGwpTO3kuE/erA9zibZQs3esmAgUJcEBMMTi+dMXNj10CqqnZw4JiOhiz/YP2s33TdWLNL8p7V
K243M9AG4Hjq5dww1gNgpW8RwZGLbDH8AUbUPGMdEQfhMJYOhezJ3rENByJMZwGkcggL+c+9TT1j
x44dQB2Iow75qyGOXXVOVJTtpSPfU33p8YCIat12PXkMjuae/z44SYlCvqk+KKsjfmBeqT/s9J9i
/qFqFj0PwaP7GpnOox2cVIeKPzo+1yhBVasKEg+PLHX6xoTCfMmDrNolfZK/lkXPMJ4Pgn20jLhf
q5XX34c4aTZpBPhf6NRrUHhXnW7G38sK5EGjY0pPWtO+jY0p8C/EZHaSeUqtDSqK/LegXaK7NQyG
dCbLew20OYLtEZnbyNFJ0zKtD33wmiMAxQ1y7QndtAftqh3ru4zG9tbH979fUV+eB6xSxciNkcl+
v7Fi9mi1QcvBRgRRsyXsgzN0+s4uffvgo83aJKIFEeEiCLDw8Wzg/EB5LCREuW4wspvxzC61eSR7
1cuz2q2ym/Oa5LZ7zZEEDkA1NjnGYxQvKI8ZktnXSANuIx1n/iwc6uNQNMHJ0gIDejJ6AaWQIG8m
4ZaQZhXzG7etDgad98GP3foZh3S+G7NQbvioIWKRYbufU4+5SBdSN0QBWKXlY10Xkb1xIsfaMSUU
r43NZ6aywy//m7pUbKJIjB2HeIhOvY8I38yKZ0+U60JARFd3zNZjw1u44OWIGcGXOcirNpDwaWhF
9U7W+gSnczU2TAJsYYnXUjDNA9ID5MvRBYv4YixZH/bexUwyDxgjmTx/X8Yl9FjiAow17CVCdR65
uGTVHNU0v+KnPsGQegJlVl8aOZYXRP7zIPeFBCH5CPPVBt70KEoN5qldc1ONm+uP/U+30CnlW/9p
tDqc4cth0y2HT+eghu2bkvVZ4IBcrRy8qqJwWWEK+YKHC4JoS9ra8sqpAnCe4VkdVY36J5aHlBEg
XjY4k+oPJjYnmGf16M9IHPia2UK7aYtc8s8ucfQ5pkhOba703gswvIsc+5jXvntml7E7wbZVF9YL
TGAGQXJGD14HyXZsgMQ6c3dJBEOf1GU7NzO1orRgYWn0tPlN08mngt0l7k68wbCBKLsATUREm2e0
fFEDBRvd598xeBrPP4r2R2XzG1SRtPpUfqJSGs+pFO016ALGcAlSMoYDZGvVOoXE1L6HEaOksH9S
kcC6qSOEiCGV0+3B/RfGLY51+VKhFPGz6bmTU3og/In1d2yiaqPtuhZuQzBw6FRbP2zMm232H+SR
43jJ+vLaZcmr41ozGsAXuSxymCNWt/yGONrnR2YGgML77CxDClUXFXCvSUL80ZqIuURL5lOkTlFh
VT9dHO91ZDpMZ8nhGyXyeMtscJqXxbdlnFi44fjGerBfT43xhUIEvYg6qEYkQiSID8Q2ce1G16p7
pb6C1TjbR9kHf0h3jR8dZkCYDhA7VPkhNxel+Aol6mMIO/Z1bnvAbwnrBG3yMJGxDc0d5AteS4yq
PVch34r9+m/Bxd6M9GwQHctf43bb7vKa7TkITsIm1YGfG27yPMq5PJokyK6CtEiP9sIwUDPrEpP1
OsuTeK2+Zi4/8jSz9hwM4e3UBF/LMJRF2kQNvRj3SZQ91q2j72XdPcLoVONJrZ9hmyq1ra8jjhvQ
+78YIUMJcCwQO1zQ7pWZfaWFBiG/Y9gVoBPtlwTLeQ6hGWZxu7UTm1t3E5ln9SxNu5ltVU4+MtuV
S8/YIrbaQ0vcH2kCIjYOPdLoPC1vwbKfUTMW/qbHFl4SSgUNNGBXbiZPWVG+qs+dCZh9FYZDt0rZ
iTzRWB64EgY6LF4FUUe0RwkEVYlAwsAr9kk8v+tuXTzpVoO7pyhLxORJCo4sYaFhsLaQYGBXgdKz
uNgx1bPSwi8cWP6e5BAHd2lpH7xcp2rsxVNRufMLmgQQj9MVsjGZlHZcftT4+3eBnSGWDzLACW4+
EciHXEM9xI5hQLebrc3fr0U4kV172qgtRXLUXY5YfYYnbwS6PMMxzkj11ZhwBLUkiC2W2L/5A/XS
DxiSUBMpBZ8PuZhzAA9HL044OmEPLQ8eq6THM/XSsbIfIBT8/d+vB5GTrOWspfupxcSOYznYU92d
qMWDkw1Q6gz3mS6AdAJChNNyPYnkU2+89kldWcsrQWDe2bW6x9ZpWpRYTulz4msAbLUxSuDCIwDD
DhUeoEG+tZPIo00QIViecafEPbp8h0XZhTVNdVbHdkPEzNoARYgXZjkDe3NggNuXh5AlKtJL/o/7
AZv9TgkPm4orfQ/qpdpWuV0/j8apCWICZO1pvAcJ2+ewSdzr5IY3dyRihPczntLuHVNAefZy76C6
D9d7tWVfEr8nXqEOW2fhpuHdabvoguTZXpWl3UMTCiT+NRJnSwvhQVN3MGqS5HcvQSgDuBEwYGE8
L2uQOMSiArxjOHaM1c+lgf81gm2+mkQ1HKBl5kwgecgL3zj1jNMzb3xRxwggmheJ5jmG13n1qoDN
X2iRroueN9y5KkS29mIihEzUrCXdS8tUrX2LEz++qKI1nMAoSN9YqyhOzccHU/K5mFCkXkur34dR
6YFxvoZm7b+pXCg70f/plgu5JSnlGNQ9Ym07bw/SsZO9MGPvpXUHO7nONqXsOJbl1bS1EsyF4X6O
ZfgBF/qmPsRa69+QDCWrcbgGUTJ99/LcPMoZE+gQuvoPvqt39Du/69jD4f7/JIGPT4l0yBIlztDL
IwbJXTx9n+L0j3ornapgrprazUGPA+emCT2F+Vd5J9DfYs3gYDqzg8GNuAFBUTznRb1wiAy8lENH
FBp1DZEd1ZcZzPnPfnhjOmh8YZKneU6chBmRnJ9EFgGhpR17IlslOKhrS7ewDngNSVjqpVgqd8hi
z1NgApEhEWVlG0N0GzMSOFc9KTLnlFt2pdXuPoIlvoKQxR0zLX8vTxoQE3dOk3jldkl1aIgNX5Mt
NOPAI3qviONjo4faH++XZ0v0LoP2Z/maQHmzcmwRv6JlPiTcI55tQJoc+uUSa0BKQ1BzAaq3srOI
aZC2/Q8VXg6u5U8IJmiV34OI2fg6jUdKEtAGm8KJfpFUK34Eec49DkQA5Ix+/4gPa0R2qxwD93LL
b9orO/ZHXrKLqwQejIWjyog48wc+meCMMURpw9UMFglSOMASZFNzQscXA/UYGdhkEUp6rRAnObjd
qfQJBG8Ay/gm32Ql5CnKq+o9MFtECnhJ2YUk14br7ibKIGAtbv3hXOgOceFi8VrWgKlpuFjCIy4n
MnPppLwnzHT6RmhJ/tLjYuwWvYG6uaq5RgnBaGuAH+Lt1+rjbA/PGpk/3aObgehUpVL/DExLuzWa
ddOMxN+aXs1Ojs4sLab+Z5lNuck8pM1/DplYMn90UbxwPpiPKtwFGnExHEGGXPA7LOV7iDPlFFnM
CCnB2mdkiPly8c8/yUjKV5nN6i2Og38iTMyvwbjsKBxuyUrGQ1+hBNIzPrirro1Y8BqyzybUfoy8
rY/C86ft4MCqmxcdNfUyHhDuPrYo1iRLOG8BU+/7o11S+d8ee+YQCdRkr+CTOvs5ZDXrRZa1JROM
Q6gIEBwVMBZbA7tsWLJC0gzTv3XzWvq0VhVn2Grw+umjb8NyD2kVb3w7mmt1GyJR9d8b0t+blIuM
TI+aq1YxotW6aNgZGuywlemF/vlxhMMYih/CYHjC+OYmMPpJFV6nMSYrLiRZRo0rAIi5V8/CSrIM
L9TWDDHop5+UYv9QGTtZcfQ1IMBGBJaFDWCyd+I4QrNg/+6nrj1lJJyufMB4JesY8kbsWOyCgqKG
oXV3hzuE1ZRF2dPj4wzCIN7PCcqmXHrivR7Q2rl6NB1U05Nx6q+KDpt2TopGQRrtOw6MZB3FifWc
aOTkIMElIYhcLGOpOKoWmJuD2nvJvKUjheK0yStC2KXXdEfaBmflezrE7NzH0hk+P9oEviXy9Zj4
39G3hPfopzpZZZ2UJwYqCBBRmNyHOQo26UI267PZPSFf4+DTUAo4PX60Wim6qgy485zjnNN9Rvau
I5oXfKTeLSBxw0Iz1duM+ViDzqTbluwIPAAjMJSk9Y0UhHtEtws/wiXZJBsW/JQLOg6JFxMn9XZg
dLb3BSElDyl4X/VbTS/aXT03+otcflz22lmNPpk9KJHcZrWpPJyn2DPOoq2Siw4BC2BrcBCG9aud
owpL3oi3mwlAf9EjerQXL0ruZWzUhE1EmGJJyrHKwrvIqUuvQdzq9OBJ+RmTmJF6OVmk0fCpfszF
yH8jQWeXtNW0fry3rEPsckZmHfWMgpfxVTvRe3slaRVB7H33Wzv7LvX84NrkRVVBp28ev6GH+tv2
U/BjnoZR0e6Q+WnMokalyzHzeq2WSeayUVLP/uel3/KdE1j6CSAS1I8nJP5l08q3aoeXRuQnuTbT
qr8KaW2RoZM1eQz7obqOtI3k+ZkV8A5P42PAe6rFkbiZDrHOS8HvJMSR9f6E1SUPym0GdGMjlpxz
d3koZffRVBX2cItwa/wK+YklzZoxIj4BfByPEu1/bshjCahi27V6vXONtNv3eSyOj9/I4y4xNtQS
y++RWuG5E3V6xot+1bQxeQun+AXY9fQxDOWvjG2wH/WvxbKSqIZgcecSNmNjwVPyILDq7j2Y8S9D
qiEteJEMhXYQYiRNfyiBx1/3B1vsZF8Rx5bLrn5Ui/Pi0BosB+GQdVeSYh35CfweTDiDn3brchY2
WuMX1QBLvzq4AnYG7IlbAub+ZrfCX+eFS9dQVs9mIOWF/D1ikeOyII4GYENjY1FRZZ9hkVgL8B5g
lFlEFhtmDMmlV3+ZSVWAQe3YzNl+synmZKYY61w+XpqHsqI+DnOa7XuBg8v1wBCnJjLjZQFlOghM
HYvqVRaWhusNiA5oYsLBCvsFSnL7NHXMBhpqt5yIOJlkGIX1BMjucv4/RvVl6G2F3lO/Edp3mURD
ZkT5UyuD7CWwdXEZFjb5wD7339lZXLME6soZBEoVE4HL2bVWGm07C9w955J1HEfettnNxSu2Dn+T
pdawW2veSIbzKLJfkmzsGnRpWzT6k4WjHKRcyMRMq6t2o+aSsAu2AXclltWIvldqMNnPVw91QHJl
yohqqvLR6Q8p7fui/GQRt2ZSvs177r9GVb4UlWVeKyf9QaxN+YM9GooeB/Vf06AfTVKKV9drX2h/
9U9/vqJ1X2RbgG/VfdSRXfPCIZekw68iwLcb5l35kY0NV7WR+4ckN4Lz4+RCsPg9Tua7o1F6Me4A
K2Vq57aDKQ38AGXamO1HCk3nZA1kh9CnKhtP32PGGSczW/cJJ/iusdiw24VuEpmKZ4DF7T+u1l19
0U7PJI4S6jdF36JhMk7o25Nrri2+D6MGtbmM2Kvesekvxh92PuI/9wvGcBm65dUM0Rx9mgCZ7STN
dsAStXaWi1pzxmk/M13BNM3LpMkugJFxoYOnuYwY5tc2u0oWy2wjHVCbdz2AIEBkN//m0nl0yz31
u1vPxKK6HoybiqDMbo5/saMEIPLfL4FqOg/wNVG51Rn5IMHA/KoiMpXcreOj/4ggCcmeLXDqQllW
OwU5o0Fg05bbjNbL3kcQxwK4gUCSg9nD+FdqtXdpovgfnwP+bQ7IVKvBEReo3d+KJCWTNwxP6uqX
w0IN6YkUMGr3rUFbfHpcIIh6UNrTdoEBPM1F6r6pgQhMCoLZ4tch4qw0SHYh0q5hei50GPhjPOzn
1o7vmqsHt8fWerSlOCiLxEzNB8TQtgni0dlL5nq4c7RaPsYD3jIj+J9BAW3I82NeGVmud0SGcLPn
IXhWD/x9d18RAgVmeMCepvZqPZ/7lbL0ce3EqwzwzcnP/lGL5Kbn9lxjD696Pi9D3p6AwLNdGod6
S4o6rWlsvEZ6kRw8KXO4o8TS5u10VOWGjScBzi5KzEASk5P7nAM5bXZKFQVebqgft2Q10lcPfNIq
8qMpClW5IUg546Jk0/aYbI/acO9DqF1YksWwGBF0VOo49Metst2te1o/1i/dF+HQ7zqJz7Od9Jd0
zBryR4c9ZMXVQ/rj5NyJezz6U0kIJhSDd7Z0eJ2WtSFeNQsgWcFmZ9n4hLPbrhodzxcusO955PTX
oUJ2qxWkDtuNRgkCWBvgwDiNyMbjaKsv75l6aBJqTWbpkHGWz3ugWfEdOG3EJIytFYAo1k6BJVfp
0nkavVZetODIEeWeMIK6J/VMPfjG+O9Lw9dgki9/qr5WFgT6umXjb/I6SrG8w7A+PWZVbg/a19Zz
UrKWCwsZGebuHE8z8ZzOSZbReS5t/B4D+07ZItixJtfYN4YnIWejsHrsgESWIq13DSg7Uv+F9/DR
JGhpWj3laXtRZ1vqbhDDkZxikoyat5R/fQB9ME7QLT+etpKmooU1s+kj7SA6QEJ/H6DT0KDrWFOs
rK+4vbj4E+lERsv7hMfPcRAa8ScCk+7YtCnRvoEwNnB1xmKfu0dhvvlmP31xOspQcidgIkfLZZAS
5+vJrnBbeXVJJtlQvE5f1rBxmvFnyK31oBQVf9das4s0JPaR+wct4Gbd57pGq9V/NERqzOjWXhrK
ztc6ygiYlf7hUX865Axhmu/JE180sVbRvBYh9/Rk8eRlABgeDQZBR7gOFhGtH7raturgbgxm91yb
A/44nY7GL1DEBgwLV3NvyX0JzF6tZHubd6RLSO2aC8lolpn1djbN8BzbmLfUs3F5OTFOPUS+dVBf
x/sfENfJzZ+McsvYo5QaGIJAfykLs7moEr7ImGE7ebN51LaymCtCdTDG81+4ePD8/1iCFxWAkR21
rN+WXpYg5WSepkTduc3CQc7Y+3h3qN2hs4IhQd8oC+fzcXWkPnZSchLUxaUuM2lbZDinMasSfuUH
inSG20xy1nkyWBcq5GsWOzVb0pFJHDl+4urI7wYSDszbaIdDeLAegOi/PZgJCjINRH+Mp/oP5oZp
p0y2WB0AOyzFQ28Vcq3272Us/FtMngfLbDNZ66V4hTAf46hFa6piS1poOxdy5p+YcXUhwBuw24hT
tYNO27xNeuRBJjngmPboQZgkkiMHrknN7Bwv/cJuVR5t9iB74p3YoapNS+MSXGgF42pMh+k7Z/KH
77HRTLWZLLiUFBu9z5zN7Eb81MaijnrcB9BPv6pSU9128IZSdFOQOBbJu2rDqPaNwSR6wjXqgbU6
LHSnNurnMjbfMZInx2auzOMwYlgLwya/qZEMQrGK6n26WuDkPi0blZWWe9FrzxZxJ2vRg0BYtB3Z
iNHVbfq3zAcM79t0gX1T3UNBVCXvTXMNvIiEnKSCoZS4xRZFULMWWl8QYQ6Yk0BYBHpYTqDqdd44
fZfkcy7vzIrjmVVh5xGc2USEexr9sUn76TM0o1++9LOLlSePsfHfybBoe4ZqTlARxYpni4Z7hv39
hjDsUI19dIVhheyfDe66HvPyA4gn4EpcP/vRhdSLIwpVl27jA4HP5DUzaeqJ5H5feMdQq8p7Yo/w
sXM8+X7dzqh98Fv92/4yCNhputHvZ4EGjuqDzaBXr/JMtm95Zm4MaZQnfB7ZvUhpzx813JTNvIms
NnPLr/bOZJeboEl+FgTewgHUsrvtWLxrcUuh6GnkCzdU4y5ogRcBT4KChFGFupBsWVSb0cqJScMA
8dZmDQHpLGbAeDDCCKvhd2WBg1CzwFJ3vleSLgiFwJzv0A2uNegFl8ZAxhuaXb8TDkoP9bJoDRsx
lFy1MaW9WsrOaeE+L3n0qg9H54NZ0jSe1H1+TuA4szRFt0DnbhAUkS462TbKxg2nLsQxpCOER/S7
tuogOVSCROomlBd70fNldtMdjJmV3sYIN0pUN1Siwy9QWJdmGhEGLMPx2CyJAso/NV8rDtVy6sAY
dK9KCBwtx5HWwUDE3/lTfd2/wBuqYdyiG3SwDCyuf3qBdJ174mRlKJPUL5QksQaPcn2wkeP8W2FP
4asZgsaOUvycVTRp1yluESK1pIVeXXd04TI1dA7w9rclyWoXtT9X6/SqmNq1S68BZhPPS+MBnUbK
2B/N0saAKFIBpssAybV862o9qE7SxG0+9Nx9c6K4uehZF7HcKDCa+2O7KxxnfCkmvSRXLCx/jML6
99nja6Md7SLTFIB25+mcU1S50sdhhmCEjdInF324AXrpnocR8Uyoh98fhd1Y5M2S/TZuIm4VF7IQ
+m0csX9olrWER0bLXnLYrUfIn0zbFm1b4WfWWk0svD6cKWqiEBVe8EFOVPqtR5Pv2pn3HZsNABYB
BnmoG+sqSP1bGVUWvi5yaGhy5U94PtGNNYn+HuIbRgtpInEcqzcvkXjUS6AwDBjPrc+aDlD2KigI
9/IXgUEf1cGJ92+vMaS/agwhAGO0IFpKRIv/fShj79+XIfqcHZIHc6MzVyZEjUik3oWBp24oWCfH
LQPDfO1jP9tWCaQs/Oaze3BDtJLKMOMB4uQQcMHt1s4Lftk601/V3kKGmO5Rj2w6AzLskpl4bYrO
1TfMuJcwchujl9VFr7MZ+quHKb4x0VCOE8M1aQGkzbxXhL8DU9eYgirzsTUOtdtdoZaPrrT2Wkrq
Wpr3yyoAht++wiO0ngzZPA+V7z+4HUVdv2K4J2ytrGiyF+YAvUfyko2IjZA4+PMAlpPRlnpoFvPw
ZDrYBRY3LvPaCjduG24foyFq2BNYcwrhUQocKxYyW/XSE810eLdilJpKro4kbVXZoDoevYQbDfXe
o23lXRqKc9Xln37lXNUtuO99gmKZF7e0RVg7kx2/V3SFYzSgNiDmSBVGqh5Sz9yM+/owev3KatpV
a/7wmOx/+oyytpPWiWOnZ+S5xKAFSVypd1w0zHpI+NrM+BwR7EI8mYYPdcNVH2Q3crMtGTLxKiFE
kp2maf8sPZpSOT8Plnmm28jeyml2L8LNfjl1G13ZiUfbyhMwI622BwCdrlkdhYRE9hxKxYKyCQij
rVFICRbJy3Wel82XpnmMrJZXtVehiE9lt+tAeWLnD2hcFvc4Z9m2KMVRKR/Yl8TvFsOqdajB7W48
dJV0EOeZhJjHZCjlFXZbE5bf4QELYQLokN1Bmo9Xk8SyjF0Tx/Oe2u6PmhGqh0KEV0niGprCMjsW
elyeZT/XIDL6n6po9B2rOZeD+BVwEa4fJSjnL0tqnClrApmdJ8b/W5IRFx9pWICt4AJTz/4+mNjF
SUbC2qTlk3VvoYet/4+rM2tuWvm+9idSlebh1rNjx0mcBAg3KiCgeWjN0qf/P93i/HjrvTgu28CB
2FL37r3XehaZgP4hkcLg1mBgjwN3otn1X1npLJ35bi2cgqc/Y1jOLxrcmFPi66QuteVXfRhgh3I+
vloOAJilMKpLl3jvYzOYD3lBdHtocrpB+vuB6YhTpm58xjEd8aRlTGERRHb2iI6/R0S7aZLOiX2b
FA6R0IIDwrCJsoUvRE5bIp0WrHLtuB6INaYF+n2Yq+rZD+ytelXQabqGhlmf1LrjlrTBbQFQCV/y
jQ/8uIjaPKsm1GQ1xlXRAtTL/mG9Ngw0bsouKghY2HUzHahp5lbeD0Gf7yLfwTiaxIIMZq3+INzB
3gXsjOehIJI4CjDvrPsMavgv/876RPxUYpPY4nNAanZsLAxphRn9FtLZqh7idNIf1AASqz3SJAia
aaO9T/kQH3oTGGznTPvRaP0XHVEwXZE6/ytcrnRtowVu8FHbCa2epA4/Rk8/G1ULDq9Nrg20+Pd+
+rFO73RECNXidn9a4ON6QNtaq2vtkUge5MrG7D61yRdVyEEaj08emUwbMboBjv3s1NgIVgWtKxgW
sNyKYqs6d6yeNKhkqDZn9GBkbe6B0N3LIgKlkLKLFX2+10c0lJJg4shThiKpLBPcwMUGe9BlaA0j
O0OSoO424e9tI/hIsrGG0zsa+2lqpuOI9uwxCovgkahpJpXgnjxhCgw3TXTJEYJwKEePEpnFeFZu
DRZNMk4sGg8WJUgwFt+asbbePVGftch0vyaed41Cy/nEznwt255cJtPbDVHa7KbiK9TpnY2P7FGX
/6bYA7HiZD5DJ/ky0wepedqpoWTQdUj5sFdefW3p4E7k85n+uyPc6r2xmPC1Y/9skkiGb8z116ZM
l6E6Sgy6ashWoeigXVAPqjuuhlT0hPdxrJ+J5apBiRtgBLSgPq5nCNfkSktIVz8J07RQv0lbNkee
jTK5Em9hEqXCJ1vECOP/DiZoW+Cfy8rnwQ6afeyQtble8lW1HFGOwvGRIrTEscqb2zCXngNiFmX7
lz2YH7fCtDQ2TxAEQekQB3fL9bo7eVJRXFwiy4OvLIXFbqaxgyYYZUKpDnHIlie1ZKajnY++uQdG
SsnZmOhvB8H8ZrEgsMYBkDsSlsTAcRi6wQSg2DYb92o03YNB++mk5Mr/1MuZ0OnL+HbCJmmlEZ91
6O/Wj0YbR0TWXkqmfDz2l6DujMNaBrkzmBSmUvmpcmRA0jSXuOiCTnullGm3/88sl+Rs0vhosqAr
ji7mZNhP6kE4M4pvA2a7ejng7Spct77OikRClUeeRup9DZcau3OHePRU2s+1btrHfw0J9azGIrcx
ZjRlqtOrZgY6JyAx8fcpOebE2Wa/Vnyaq6fbf78vz2BdhF5xVtdKnPFPbw0iYBowOm2I7Nu2suxN
aO6uS6gxWzZ5aHc0x3U6cV/Vs6wbGjyFBBiN0hA+6wZKR8+yntWDNYBqzcswdL4lRh7ttNzNmR7W
X1EDg7qxjTS+DkkXX8fM/pODxDJ2fa43Fx1fwzag3nohw9J6U2MPX6DPYSm5CD+vDpVTmpe0kxEN
9ONolZhfnTju3rMs4cgyJeZb1k5vvdQg0oYa9lk0cowhhD7e+howvqqNxMUXceBvi8yHQO4jvDXq
6C794DfGf8VbWt7LFvR6aYbDt9FCKTpD3lqfqffo1A6bUb63PtOz3WiAL4btmpIee12nqIhaidqk
Q8YhOg05hpgDwfdJ+NgMjr0ht4wMcy3qr+3kv7WQfs6dGRuQxv9z2qpnDkGtlJUAZU3Sl6K4H15b
wlGfnUSsr1yrFFtOSvOMzIW9DvFHBp5UdQ6bFtv4bCLBUUcg0XHfMEIJd+o6teeKslP+nmtlTKWW
I1PXbkEqwGF2KIQQjv/WO6/80qKq5ozUz0xD599GKeBuSfd4H8Lk6BYqezFgfITnkdIKWupdnS1f
lwA9OwK5+q7HyCPilJhSj24HU1eU0kyFo0MzoW7zrIj5mVwivNb63qnLg10fXNwCqXiTdFGLE4Gq
rSGFwGoZCCoJYBohWFL7eGvZ5UMJuh8y71IVJ4x3WGnZgm0AOWfLLlxvxaJg+YKNYpnfutGpmZ1L
OjckSn7jTDnDknQy/cl6WD+WqGdSQAU8HwoBm9DohHlYIlv4m9SxnVtT/8IPlDCJaZPnWj5rA4Il
3GLjRIZ5UCOcGUjMRurgrpYRWrsuRXDxRzQD8kdHEJ8qD7boHQmjUVIpY4F1nXrDMS/Ij20TkPz/
qHKNNnn4LXAakrfJ1CM6DzJnuJnT7FIiW6Vx3POvapefzF3pKDXx9C0jGiGe0vO6AqxkBhMHOUXt
0BE7Desr6QFgMuV7Zwubd1XdabdhMpxj5vl7tknJ20Ipqx6KFL9IC8f9bDff2ooTny2bXX7kkh+s
jojUOZxM4poQ7mr+Ljl8DZGE23z2i535v0lDnMXVdsli71gLE2OscGzI3WJictO/x5bxoaXe9OyO
7idr2IZfnl45FjKciwmFaYluibRoetWjxX4gnOJe07e4DN7wooaxQuZJqWeZODIbwBmF3XzwdUR+
sXZRs+pkduJtSlrR2s0gh/VUpaMDDwUY01i2FBzjAk89E1DDmBlLdZZp9d2jehWQLYg2WqqYMH1a
2zEoS9hgHuWrPPGVnU94RTQfmMs+j7NXfyR25JKdRHCSY7NOKs1zZAwwkYiZy4qM9BI1bPG9ILia
ln8FBlN9d3WbbJ4I9LSwTXDr9DfPkYRjunrz1XSxUa+UxVT7rjp3LT19sFbaVhXa5uykz1VPv2Hs
b2Uft5+12d50BmzfDB+Brp9u1aSy1rP6JJjqsc/SD55SY9qFUq2feom9MUrrUVgRrRnbTmtAtGb7
ZBX+afIdjnxR+rkqT8BwwRxI24dVbh+IXz3pm7epOSeaFl//sdbA4oxXbqHgGCzTK3VuSzQfoeqV
UzFcag18dmYUUZxCqpkNj7xx3vr3fmZe5yQQB5pF094xibjVaJvvfCSUn3WnZ2cmvOPJSPOvVbS4
94Skob3Z50i/qB9CbjdK29YM/Q96rnB3h8T/wMeL/KuhPJ3T1zYbl6PRAdc1GW4DmfHP1YLiwEj1
C8N8UPP91N1VJziFA8b8aZsw33lcfFACiUfxq7l8CXVObegZEh7vTV/KGPKNRKL0Rj0wz4UDisEh
wn3WLa8DX/JzbLh7QhuW1zjkrVqKgKIF8zlgoIbttkmuEev56f97Nk6kCIy1JI11sc64EU9Vjxn9
ksaEFecujbZWH7yrLNFb4fZ/mPYeaSWSAofV8GBPHp5KUH5fdRPpjcAD8WsM/IOVJtp3r0znm7qa
g5l+cl9xqJp7wCyu4doPI1amDUon8dQ7urMVY0X6uhorL7qNEVEqdTqDDlAcZs5JtQziyXurUe9t
B7Ppz4vjjo8eILmx839aJX097js7CsJdBjP7EjdwaGsNB54IUdjrxReSFr61o3fzh+mXOj/0FfnW
RTlLOSFFLyILyeBuGK5y+93yGR75/5at3uXiIq1CbH2DZIwuDevXthnabaqhX9eQq6vBH/6I4jx6
Px1stUSWmPZDJOgCe2bpAP90LXAzoCjU8LJgl2fgcsFAfvcpuFZJCpQsB812Nxy1GOZUHdT6LhpH
8WFTszCUeNf9vLmoJRONUkqsmj/s4x+Bh45bNfEzECr7OkYMi8+IWYmtPRIGH2bbmebAYUg7sbMQ
8N8N2+rQrVfGezn3SMWRHsOPqyOT9PB0sp/shqZ1OTjZJhtzTAf0nzFo0MRq8lcuCeeMN7h9nnck
zATAG8BZ57j9mZcGR2DhK7cxiuAqcKd+a+bMwqSdYE1iW0VmN3wZrcV69nsLmkaVYd/hz6xVLylz
pBTyo6mXvS+GByRnF81OQozw7odaPlXbwpIpSUIcFyDfGPCgYIWCc4Jlm/WhI3JwY9vuOZtrgiiM
gB7g//xFjsfpsKeZpOZlhWF8TkHlHPrQvykFcVLN3zB6eC9xgjdXwhWGueP8Ec/rfB7WLCKbonvv
s0j2txOJOIXNMjTG3yI0GeAbR8X0tbqq6wKQ+lPte+XOw5b9ZmrNPY6G31nqSIgktRjFUAfmofhF
K7ifvi/FCBL4TzGGh87tPdby6tbEJATR4dkEbQaOoTcEJHi5qPaB+zqa1Yuj6jAIC8QoxXLVh/2S
lOGN6WyCp8DCKJN42TG3tZP/uniZBph9aj8nMWJp6QxmtlVmZSCjtHdn6N+S3AzPftcDA3NSmNmq
zrAzztScNcILJzL8e6nxqB6Mvg3pAueEh2bR8lnz/3u0c288x330OfezQ4Idx28rmotfoM+dpiDu
IGGCYuDIAEYaIUD2i/LUWOZvxEz97d/76iXm3vdSy4CJSOmUerCz5ctc2dr6Vuh21rbuyKeKxjIn
0brMD3bU0SUfNSc5AgNA9U/HM/YqIO4UHGrEFv8g9v6hSHx6Waryo6p3rnbm0CiFzBhV3ywSwI6y
3za6TgfK3JZcOZ6N4CDOFJ+YrTGfEYiBRqbpBlytCWSKsv9pFhmXTWVEJ3Oev63nXrVpV7ZV7aJo
/lqZnvhJxqMqeozaJj5imWGgy0N9GwPXcFuAXmSHmAcuv2416f87vKWpFx7atnwUy1Rf3NK7YFA/
Dz0QSEOjSQQvgCnaoBG9OLLMY7mjx9GIvNoFdXxH3d886rLxbqPZMjIaJ4MfWSwzJvkApfvZZdMH
ewd2mQC2rrrpdCdZHg1yXaAwo4FTflhoWRmaPL56qX0PADdlwZ+W8Zuc6nT3APIJivT4ZPmpJkNm
0jdNJM963EzY2lqkA7o2XwdSOzeq4hgGtLeg4uhQ9VS9+MOKM+O2aku32ziUpqHv3ID2E7icdKvP
mnNMvWK+IsXauXATbihIvnDSRCwbyaBMDr8Ip7B1nCC1ia3uUhb3rfNhi3GUyzyREp5O+1xhIvXR
7G6Vjom9M0gPZ2F7RSDOWKwu6FJKrIKP9XnD8f4balGM+MPTLEF0+QBGFhyevydAZ3qthmAdrGFU
OKcEdJ7xnic7qHauVLRU0EVQyi62huF6ZiLiBNFtoHV4JhCDvXX0jBO+8ui0yn1pWp36mVw9tUUl
C6dAAyjrKYelCzM1y+99ubxYvYnRL8fUl5bmk0l3/MKoGF+KQ6JYZrg/28RMcNCxc6lB3Bjq5qWz
88vY2PtV0TTWdHCGxJlupdG4u9BFHVsTz6EKvKTxt8Kdui9hnj+Yce0dg7Ged6pA5/y5HS0s6Fxf
n74xPZaltXzS9q1+tpH1p2PwdlFTDCQd1kM9udVGIxps0ybjr6CXjBuzfhG06x+V4DAE24ycopue
U4MkdzUAmErARAaCyZ1twVaNu+oUcgUq84uP8eMBNgH0DssdwXOn1iGSz0qde1hJxnM0tts+8ILT
5OTJS+nSyZKHJpTdb4qV1DC+KJ0yv4CXczZ6ltgEOzn5OWns+pTXHrE/DVGqa4OGMmNbGTYBOJVe
HNS6P6cotvHw2BACIp0FKXV3eov31E8QDkQFsEzCq585iMT4s/XhQfmxUDmiM0ugyNu+d4RjHP8c
Un1B9T62xzkcWPw9s//NmvDk1RVisbgs94UGifPfIoD0FNnLsoS7CjPP3icZ45RYkOKxJMzfZ3pv
toPnCG2Guc+4Wh/LoKk3zkDLm+s0PeuD1W1CxG0nE3sRMyWJwR0RlwuKZ2rzmFMFgCEln6vcqL2s
QtgZzXzfET5G88i+txxBOCF235eZNWGrh0jPGwj/R65WzjRaTOMD5c41lwGAMblxV1fkTDAmsrrk
KyuEVeV6pNtjJnqurDb+OXeDv8FK1j0E1fK4OtOj4jugC/y0ZBr9lWY3mflUNGQRTt78YGaEwFlK
MKWNk3jVUstEjdf0zytaV/UuDETlDV7mozUUPU19I3/Fzv1SlQbZS4352tsdxZC0ToxAllPJs+G8
onPnVvws6qV8UM96MFX7RENjF5dG9qKVlr/hJ0g/i+6n2Yr4wuaBoELi2Oc8zK5e0zfYN6Sii3ic
Lw564X1i6dH68VpltF0/XRGE0y0Kb2JgPJFW9Qg4HKGKMUyoFav0vYx1cBkQb4xoQFMixxGKOInm
kOIzIotIGvabmPFzUk/eqoVkFlw9DGX3TX2XhiFkGDTCx43H/X+K2J3xPEi6ob+44y5F8M3lhhOa
fXG7vmejR2yQojy5QDQUID4/02YND0Ndx29jbhWbOUx/k5GXvA29TvdZR7i/F1H8fT3+EeEb7vl/
newqM/AfMSMeohFHjzpdae4VawuIzZFYHm/gTt+mujjWHWl7rWOGF9ow5RvQVaLVQyyIZZJe454M
MxPrLsMUMV+IYXhCT7UwhQKH/ddV3RPRutSB9UC7Ao+xTXvf77K/OuLMyI6tnG1GONV2DvFfW9Uu
W3tm0LkAgDBGNvEQ9lpUbLom7Qga5EFLi/CKiO/kSq2ZemtJl0+gCAbSrOxJbWdMW9Nn9SqHJLuO
3VD5jOtcs44iBs8yAkMZPUTFNLTM54rbAOug09NNTdtQv6txku5Gv61YS05NWLm3vIhMDF/8oIU7
vAYeYnNz+OJnVnBT2liWhOApH8avdY3bFpNvsFn1bHSPnGurXcOwXlZB9d+WfLD0lwq1BD3KJf/V
1caR0Vf+qE1hfx0G5z6RrvLbhpITdsMbdzgyCTF8QC4qj8sIoSvOyqPWTGwKfLsbczSzl7l2Z7K0
3JPaXtXDmKQoampcn1n1Y+6MZqPKCARHqC6VnjrlKlOiVD3HDk/erj9umw7tnZI78B0yP6X028SJ
AUVMNjnVg/oSDYMeYK0bgrw4/NRDYgCcURyFvEcTp4C66sGcAuzoafUx2hnMVSmt8RBR3GIMUB6i
2Z2mF1id0gTuv5Ykh6mkO6QMu1DqyDlRR3FPT8WOHl2SzQ/rpI0WMXExyKwriECrECTucrzDgOY5
VUn0tsSSqwePeCso5rQDh7r7E0nSTxqnGglt83wIJOmnWrpfsbVzKqfF2YF43wFovPfYC0Gu+fHe
F3SEig6cB8xE/qFN4F0Th+y5ri45ykdZ8nNpl3dxjLI2/1H17S+GEPWPJaxvffBbaUvGLskvdpFI
0GBgXFMv4jyjBZiIV4FPPZc7C4/KJdIK51F7VxIF9aAkLQSeIm71iL6rwOvu0jnyX2jWYzUm5xtL
GHs7quhXoioXdoqZ270KLtWUJ6Rc61eyVewvIo9+jW70ZCV+d9VpY5+TZfpUcnN1XouJS9uYaBnO
SjTSWpWLqaYfdg2seqVfQrAQHlOgSpvEi9KfEUGzSHolxAbOmMiRRjj9LnNJsrS05TqmmfUcDfqC
Eaf4hVLRuVRR8ahcHUtxVw3kjLGeHn5lcZ2PrTzXGR67Ym0V5drHNEKSajKHnrjqDwRoZpAPlOGG
ShUUFWtvC+lnp6p9K6v1Y3WknT+/mqYHDi3x7n0xnPo6iO6GMMKHsY8LaEhVsreCueHiIgKkGDnF
RfP4A7E/mBlN/Jiy6JKOArSCnNhXs2MQB0mFr4qmkm7tBhV9h3iKuKhVV2bW/l3NZWwb4w2EIIaz
Tr0xUHtfo37J8YJLRU6Ls6LMbPta0yk5+qnAqaIGKZHeXcxuoMcLJoOMqDw5laNwt7SMDOLKJudh
Wsgjw+wAbKBg2RIzwnsUdDIIaE5fFoZsOL1b79xGvbiIAHP7Rj2NZNBMMdh0cgriiTZ6kf5kY6HX
Q2xRE5IqxNKgfbHtnqP7SG9RvUx8PmGPKEVX1uJUDGjHr+oHROj0mYdzuh9Qe63WO1vS5daOKNnV
w250iLny9PkpDG35E8VpSBgy0DFVW+QGcOpZoO2DQiaxh5HWgoA0Y+uAhjfbq3q0Iyo1BF20CWiv
n9TlWE00W9a/ZfEaY++Tlys71KmWhS/GggTadd1fBRkSL7G2tNK6EexI2gv2Q5stfO4Wej9RP815
hVXGXk4J4q9TG+gVWD8CryITxVkw4CJUDz662PXZv/c8+avZiCmjhiS1+/cL4KtO5DReummu8Aq4
91FpB5KcOkC+VOsxUEw8PbnL4oh1/ga0r/Lxk7PUN771Y7BK7W7AjdqUhs6w0SmeIUuBAC2oVTTX
oVad8B9XJK1ey1RHiJGI90WeXxEr6RI/ilBfvjQ4LDR+2tDNFTMdZUJ3oIduo540BXOpf1GOj4eo
aLMvKOUyoIgZ0IHK1BhsgRSfD+PJnRvxmUmNi4GOZoN+8wApzvlWmvAT1ZTS64vmsOSIVOrZRlFL
ZXGKu255z3HT/hq6jlZKGGBtxeiUxkZ7X4aEoTJo9AcTZfw2NhmrB2QgYMhyUURSXD2K6UF1CoFT
m9eqcL+odmbYtp9V6HkyjYrpWT2Ez5XPVjY0nCzsqfHOxVwQYkT/LvYjIA+LMz1DhhQPbZLlG82C
Qk8r5iUr+HjB35yNztwwVBs+HB1kdjg3A8pZAHdqBaFgtK4hWqGXHp7ipuk7n4M0Y1C1NHUVo6o8
i+//Zjz1yJYzatl0iNxsenRiFD+Dma2CJpmg8qRDIbW7qUe2HEzHpffeha/1x9X2h8f9cUDA+zTa
9SWvm/BVPYDXuSM9jm/qlQZLANwkIKQuSLVXAW7lr6rTTdN+Y3Se91JjfdfyoP4o8Nj8vRcrsKEt
cV2CbSoa0T5y6WjkJcl9p2EAmfqguAyAebscb9/3SYBs7Ai1LnrvoPTg/3ALTYcQcxWPgVX4noL3
ejMJAm5tff67KhWkvP7TM6hndAJEFVwdh5gVPYVcH/VJ89oaMPaaGVFOI0zxmgZYketAe9N9278X
sCSlHk4IMhxtTDRrWxjBZ3sYqE53BJBJomxnHJckPS2tGXyPNLCIHLfLTW02I8BP6ehskmQ5NAJN
AnGF2Kt14WHk1o1TUZY9J6awZKBdxsegD6abT4MS9XdCnSW9Ykspo7bIwcrtsVs2Cffixmra/FjG
CG4LamMEQtJuROtuRGsRzxvQ0PUTUhZqSuDGCng8eUyB+xbHF0rTqtzOv+y6me95ON0JrnldhWw9
acC1GO8AHIhIGxlRk8h8d2l0vWgdvau1N5/ZHSnTodNd9Kj8Ymo+nRXHK7fFiN7NKyJ7H3NefIGN
HEEi0whh9buCDC3+vmvsNT+cuSmP6pUe6HRwipwOrHo9EJy466FlbunRzVf1yza2ckfK4uert3jO
MWG2mRbFqU7s07CciYgEL20Epn9YwibbqbK5b7VdXDoH0N5wtcw52sXgZc9ZQNTTbD15A2MPTry5
uPR43tTpWE27/z2o90boCKC5m7t6v5KTgrZetAez5dyV94xYhD9k+9ZmErCJexdbfwDtdH1dpOOv
qc3+hCVpbWtFxL/yzfV68yGu3OahFCK+kuzBeaavbRziVrJrrf4Ly5356rjZ9wb/2abANndVgnzL
Qlmf/kccdGK6WO4CwFZaYk3H/6zMhYRuhhi7OLQg7FIkvq3F6VBzlS6he9TdAuA3ruwHK7TaW445
ZAeUKCaeSe/JWIyc3YKs9ZL0OcG7GVmoa+Mj0hoO7GbmbtjKf/XB8DGLPNs7VhgArO1uEVFer96S
+MdRJ2OAEOCHyDDcrwR5nFO7sB5HcCz/jCy6Bld6Ku6jzPJYGOnxX31j5IgPRdUUYYqV1ccw5Uij
Z6CBIjUN5BhKVxQRRjcl1tbOa0K6fO8rW6a2MgX/6XMQH7NN9EuBjEHeNV5P2oodwXd1PfEJDY7y
x9YWc6uARevv6UAaYiar96MAic1AwfpqeTE+i8g7dL5lPeXiCvVhA8M9pTgmWa3bDFbdX9enOkzK
jXGOfE5cqwLAdIuQ71VOenXc4GreGg6a90A7BkQsDUTP0oJD4NPJUSEpATS9U5sl7vrSlZkpsGxx
fGPV3XtF+pF3aCOPFiSek4JGImilp65yXBxhvfrarF0naA13+A8/G2V8kKnm2BnO3jRsVxEqOQkL
8b6I8BgzoH4i0K0+pDrnIUarVCndFG+Vycy0IjxD6mlaa7uecK/bPIAeB28OxFSJi8Pva8OqaYgS
gfnzFE4DAB07qu5I26obPcOzerXIt9KIqy0Kq0vlDL9j9uDOpuUnT3a1V+cbYUwm/xyXaWVNFkox
xA6ULfwahJqoh9DHOk6MlbP/9x496Yx0Crwhg+9Uux6B2KmlR7Bfz2EiYqo4Okg1hQF6qsq+K0ff
KHJ323rgu0uEQo9lseBoQFL8XiL+SN34eTKe1l0UncgxM7Pptkw9U3dR5LcsBTjPx/RgzJ1/KJel
eHBQ+50tEp+VjxZZBPmMAOahnci1eU615EhANpNSO/CfAgsBZhxEXJjSz1rm8EcCJ7Qf7MVhmdZb
mgBS7xpH2rJzMgLguDI+7ZAsEnUVIf255H3r7qtwIodWeoaNSmZwu3mP2zlD9luawYNpcECzm6Al
szXT9xKPSmvMQJckn1WLfU2L2tjnNdQMetPmM+JfsITAGjczs9mPpCyeC286qvuqSmYTJbJU1+kh
JwVkHmyXcGFSbXyz3EJ/SSJ6T1zKi5F9J5DS28WzC4be+lSCakRch15gwqutyIKPJgkLkz0+px6W
EwXkDgKMuql2zVucz+s9ypfRb1SlHxJDfXFnsrDFVJCcTS92cJLkZzp1qECzA7kUT9GQEhOk5PlN
jqmsHG+T3wSPDPKrG6DaG+DP6lmj4b3/90wbOwT0NgSrVdYSmMxpg14QAl5b+nFyyRZVoi5houNd
F6g8lxn0buxc/d6DcxlY7sPMqenZQZfGRMa5p0HVPdMS7p5DaFbnnLVu41HsKUWHB7zrhN7G25dV
N63FHg1NMMJLkBDzohPR6zif4OPYccY+fO6t6k1LhcOBvphPlb58A2wgDgKhFgm6ZbT3Q5YUzQBC
oUxhYVsgjAsgp9RFeYhyHPFk9t2CJf0ajYn2grG5OMa1Pt8sA9owFoKfHrbXDQJnLlacGvglWc4G
LMxz/KyL7JONCqGCMztvINfHLc3fHIa25ryNG+uHW5Xvaijv6H53ZK0Mj51oWSnhi58KpkiHtcOD
DJ3ZTR6c4G1OH0Ziv7ZuXWfkqqJPEQmNQfTvWbmQp2RM2h7K4XQBWg3XZ2mfiug7zZjmqCYKgfmK
Xww6msm5Q7V3PRJjOntgqtYM1mNDvUKOK7fnxUQOIP4ebSIv+lP6RfFUYfRzR4OAQwxeeKbtMVlN
Ij63aNBEh6IPnMcONMJLbUObhAH8ZV1OkoiEE2mjUBf1KBANMLQSJ+ETUIhi1eKPx+OF2JJim8kM
g5HjFVnK8722NGYlcgJpMBl/6PgMCZPhNM4QIj8Gbpvhhwm6SzIK5A2DRyt9gdHEBZAeR2iP6ECJ
VY5loD0Hq1gjD7pvnqNE+/Cl4qZkMHbwlqg+ZWnByXpchos6gomfNRiybSBXYtYd51XLkK0YjR2Q
eyLIcl5M5pVu32zNHMNMWy09Zt8cz7Hfje0jo+YWSlFJ68A6qxfqbU6DxkEMQP482fdQI3vD0JDf
YhNWbyWWeJkWDE4T6RHnLoQS4TqXsoQ96dYoZ0epAPz3YAIq2zB6K462LeU8UCvOqmVXgAU7tGK0
thGhEhukYeSXhXX4RFnWX+OuODAWN8gmNZ2dE5IYqssGWCbzJzpwqghXQQkMCyGnJGIdVrWxbSCC
mv3vupuMp3W3JrcHc2745MQ6pEPOyTv1txOTg9ZA3VWqRaQ5qN4UxqA0CfYR3WzAAq3eql6MEZ8v
ic3KF/rXGNGk0dZwF5tyPwLiGhAxyhkDh9Zg6e5/WBobDAQOGBMzu/NWViyz6uKitSXJwggbiU2a
t6zS+Ys9+Xe6FdqbrC0pSTe1ZNgQJ1rTT+Vn14apflLPxILwyB6PXWY0q7dHGXw6yB2wtcW3FftK
UZ5S9NfzNzNDU0bL4wBi0HiOIFxs+JPzrxgj5tqn50sRU/xaL712IAlzgzV80SzuX2Y6r1E0UE5P
V8wP00sXGSHW6oVrvpKh2cQhqY8s8Mm8UzAOZtJkOsJFgfM5RMdJekE9PC1nVgXKpTksNpI38aBT
vA95q93WamOivTjhsxg6gj6VGE89GPDpD/CwcMO0uvvQawYogNmNP0RTIwYQwV+RedHGzVOR6/NO
L0NvT6v4jGYYRl8P/AA4QM7RRSPwRL7lBUnPvEEO47TJGp6rgpsDBW5yBjkEfYQ2ex2TnEwf61F1
3mMH+MF6eSWaO0tQcblbJt0lhRWKAa0qMAsBre1HUp1lgBdFfvPgusOftRdmaHZwyK/QavQNyNOZ
VIs+/e2UjbnpOt++4YK0b1ZYE9s2EYuoTI6enf/MjC5F9zmGHP3HnwZk4HtJREq0wYozI5Glf1wK
shiMZIFxUyG4N3r8SGqbtLThryGYERr8Kyv4y58KB7YXIFBb1b0lGJVqDGntUTHhZtcNaM+VFb1Y
VmzwwQlCs6E8qlk59RZQS3XHaNRN6/8hk3FPg2Bo4+NR5uxi+s+GBn5RqXc6PpUzjMf3WHbvdXJQ
VnZK0SANnHxC1pphfhOWJwmJmU8qnDonSI3uvFiootRUf6Ztf0sXyrcRAnBV+U9qfuI2SE4TN0UI
IWcqiTfcSw5fF6PzzaMIbHPD28kupVzPDikZv9siMN4s4YSPndUXb4QrAh4PxvsALw23CTN8JeNa
OGaRGrQ8t2lHcdkW0ynU5/QWZfZdLYemj6uCLgm4G1nj9JpOZil5u7uQA/ojqYE999wLtZ93iGvX
uOQ4dC50CTCrqE8Pj9LJlDFKAYcGFggDCmptXnxN1Bskg42MtmPSX40/ppZAeG6XZ9UibgED48oE
QCO0fTY5FVaDRjwkxkBdTTwDAUkDqEC/te5TlI9Iv4ZHL8bpG9ompuqxwMCyqkyDanoiKkCLDO/Z
DBFO9IS6PyRpBS18yG+6B7+nMa2FGfRU7TTtj4bwixg45+e6YnRQkuS3nh26vo6unDdPc2RH59Fh
EKZSNEgVH1YFVyZVKnzC9hq/HGq/emb7703jPSJ77l8if9HfRfAlpI90Xr9/or7D49rWHcb8pNZd
A1DnhWjkeNd4nrtTa68K+B7q8aIaQS6+1c0wflRmHh+CxG0fFj2CQwKub6vR9L9DPgKFUpTeTr0M
JtLZGZkLPssUgLX8LtWxES7JfCwoih7zbY1/9gO9cHKu0eDsndAqXvVlAaMTmAR4OP5ODRowAp9R
UGM3rku4TZDht650ZjeLPZ0V48xYdEA+WfPWTy5UjYkhXuI3XxdhWI8zVRBS0JuDDuQISXnaqJfq
QbOB76WIIcx8ns8euKtjLPz5AIYXhIaYi01VG+nn/xF2JstxI9uW/ZVrd1ywQutwlNWrQfQ9O1EU
NYGpS/R9j6+vBQ9VZabuM+UgYRFkmkgiAMfxc/ZeW7AdDKZ2eNdJP2KK8ZBPxEiPS6HaLwdXxOPJ
LPu3aClg5zz0Lz3+Def/G6aUf8p2I2aViBqjMk+fGF58Ue0+Y24XcLt3oUkoDrk+uIeIMeEuL8j9
riecJZE7P7tWyXMGLIlyGInSfYgM9rizxzZY9dZ1eyS6Uz332oQep5jgfrYVTwkoH6vgnT6rJ1Yi
1KMlfwXWH8rKt2wEV1ZBzt6ZEYJ8QkEDW9i3gn7GrqFjvSiZy3VUa5eC/vj3ritextADMlZG0P9t
Im4yEw5VhOcg8vPy1oYBLS1Liotnmv4zBMxnkqOyb8ZcvEWb+yyf0BgcmcW7h3T+CeWedTMjMa3K
Jfdt1p1+DSbncxxM1UZN6aWGfb61gue24cJLjfkLpsJyM4aSoNYxNTf3R7JpRP5WTSaTnoSKLkLX
tcwpvckaH6DHrmqSeNbV4qgjHzw7tuptML5ZIV3iaVmfUgDIWGA7bR/Y8YB5rD4q62+Cz3dVZd58
0+ZySwbye1bgEiUt6POM8jlqo2e96x8A1pjI/Cg8BGPbJYQquGYN00YSt5udClborYRU8iADNuUB
72dWYpzDLi4Prl2cexGYR7vCB7tQv6oUyBOpLObJmeaVELb1RxLXT0ojCycErmXuesfcFaC8UlN/
wJhNzhw20oS19qCiXvIa4Hkb5voOebGxsghEXRlKO0Bye7kv3IBMxLLicT/N27rpxW6IrI2qkyub
BjXIcgf1Ep0ycLivHrSNldCyiulOR2USIMECWAVXLHAmsvISWv8OX3foYoraqJ+GBpJO48QQdMBn
b8i6ao8WlXqcJGhDMprBhUOr3dOyJ8/SSO2yJKNfPSSl0SXrzly01WPfE/u+vJ18PyEAjGKH1kNd
H+u4KDZOJBDIyw91lNJFNNDkLcmtWifRTZR+yMDEDb8KAj1KHxhw19IxV25hhyihdYH3f3GCWrZf
PJMDinY+AHBpEML2llJMH3Sf/hFCsOBNhFSSC6MzaOCO5hOZWaMAUwo3Nj4ktoOfB2Kktu6LzuA5
xZ65jNrjcvUXccLUZ7KMW6rVhNUFGOPjYPB2kJTb3aSV3wfDvvk9yUfwNLAC+ZAvV4ZLNkzuYkrI
+pHSq4PSVr/UTSs391njHbiIwypFzj3mJxA20852y2dtsCN+ozmm9xy262Qi70PwC29sjCHbvhpn
7kJUIx6hspv748Y18vJV1v4ld5gXiXSGSrEAWzGbhyt7TrT3MCt28Wy7H4ALjUd/RATX2VwDhjSJ
2Y2XNmT8UneudcS/tW8Wfa+0fVCWhRVuKp39AQ0c8qEQ9VxDvLunIMg+KdzQmPN/1G5OFuoiC6km
h27AyELGMnTRawgiPUXHnYacum2yyz1vfESRhnxvePUde5m1ddUDlpPscwL+Qo1oQzuedopkqDMQ
A2aGLF94Ja14M8JdYpTd2hP8+wsXB6vbaiYLxcuhk6n5dFPV/SlL7WUDM9anoi/jXV7N9PaLDAkv
OmmB3OuRdnZ6YZf1RRGX0I3aKxHV1KK5NRAnOXwN42w/z7G81oBizn3BJTTpQ/dsVzCPoAH6hyYi
r7JPA3+l7jInDKx160TlSi/EG75A8Z1S7qhp8xcm9agtCCg/1pUlt/kCkNaSZOPU87V0dMKC5Gge
Q0TK68rNfvR2b74iPsGuUjMR7QNi5ESdUjwuAvUsZ4nHkP/5rmTsOzZSZEc8NO14vQ890Yh2W3/0
Nk3mh6c8mro1YoqdWj2z1PzqzuGtGBrnA0y1fN8CbN6ot3E3gLUFP7RqJfMXL5acjwVLokae+DcD
4OY2mzknivfmyACxqAMbGEzYnmkokg5EoutTYGXnfNCQkizvorIt+INJqQRdZ5n6Ei+4YFykP9xE
4SL88pyXyQr0J2VLSzR2u1E8Z980pN89QA+S368qkhbc7nxldo6tnFtDpl3zql41oz0/hjNrl+1O
3UrLW20diW+xNQd7IaaSlKxlZj/lJLyrQpaZuoquakH4HIC3Ef6G2n5rJg1pyrZJI6Vxh22QtO7B
M+L5BYHssxUO420wUzwqmX1yGY5fS10aFEbLLG/EcX+4xzQz34iKFVcrijdS8zbmCFHe51LZh/Rx
hjgkTGq5cJFPlrTYCIDVHIwIy5wlbwiGC/ouOaMlwOltOhdX9x4CjC2PQTxXTNhg68cOdBF1lcZk
XWzZy79W5Amc0hSNMDnEzdXVrQ/ck4xN2uErCX/Gcxmi9UcuK4hLBgMA3zHiMxhrXX8FcdBtlXYB
fkmws9p82ERFKa8+9TMEpD4+u+RrxQ2DcPVcKDX/5MxAX4MBE7VL4Ng6T61HCx76p8496+EAdwKY
ysmPqq/ZQkkcUFs6/Ym5XA+F7ybdgX2uZZpc3bO2cWnT7u6SxbpueDD28TFpIGMvLwK9YGwyDY/U
cTYVtE2CYufekhHedlt5twJX4UYLR4rtkhHfGacdAwY2BKtGUYs0WdGynMdNkZLZo1xI0MdawDfy
ApB0iT3Gq6Q0glXNjEH1/zQjy0620MOVq+nzq9GkhEJqV717kKIvThVdjlsxIb0HkrGOzXx4Va9Q
nCGRGQESJYYRXYZ6fLrrZLRYzy55FmKw0WX8oGn5PmitnvU1Tx6WOY8+LySfyRXVLsUEtO61DFVl
uamdfPgmi5DgD39hoTcjN5wcn+IZ85JvBWJNmy7ZR9XkvwAH2N5HlT6K876/JpXRvbOUanvGOCns
X3ljlUXVPeTlAfIGY8sgOKoSttFpFPk86/fR5J3B/ppMDBlTWTmNQQpHjbK2xiEwEPaufKgjcFPq
F/PODIOK/dKb7aJ/Nh7NhAJ+yYPTIWaiU/H6lm07gL+yI8m0c6MXGofJ1i4wVXVt+UKMt/WHRu+L
/3Ii1FIGzFpiP2qkjK9MaZfvZeimWwm7+Kia/Dx8IJk4EHDcllLUdqonQcTwJlOTGZaAkS1v8OiL
4OO40MGgJNfrGjzsAFbm2AgyiLTKNFYlEiqFMJuWCDHLFg3aAXPTTLW/KfsceXvnPt8rlgKwnEZO
SIIU+SrlexfzT/b1FMGppCs5d4AZeKBGqyhjd+XiHHyZqCMp6eYvdIYcPEUkeixN14vvudGq0bLp
VC2W/6UmOOnN9MUpBe450i1Ua2Bo3eYhbdjw9I0NdX6phGVc5DcYxRuIYPSincg8a+5cIshEjR2T
wMi9OL+0wq4fckZiG4Jw523V00ErynfHQbuUmYa9ido2fXSaDxg1wXpUzYQbjKGEZ9avGmO3fU0S
TiJ7JOB9fnEn3T+FpKCtTFvWXBlAxpVhI5dpc38bz88xmSaPd3RFHnjbzo8RFjXGtlvg98uyEPYF
Rewk36NJNohqjWGj9VmA3rs+05nQrmnetc+Fi5JO9MEF/4m+7+fpOy0VPcUysEyF7qaJpeBL2jw7
jYnlPwx1fZLWmllTlqwQeDZda36poupjtxCwqn44N47hvlR+iVpZHIapZBi/jOlTI937OArXjdVX
l0TW5ZmJqdwRb6BvW2g8yBPG5uJ3Q7vuFzuqARcaXNfGmPL4zRDGR4/x07du9JBwgA/MU+cSLV2c
YDnIicRGLTc3RYiGtpSN/VCH/NQ5CT5DJRL7+2qH2b7dVwPkAtoQ6UJhjJ8pALKu0Q8Z+gQ85TR3
3SyyXm2f7geK8Uu/0PfckkajuvJc62128ydfphXk86WPgdmSjnpWQjBYHGJBrTunyNVuifFKG8N9
VKCJQcei0mTUQ6NWN3u6icjp1Jhcz6Be9/majJZknyyalPiHi1N8N/ZYgu8/QkREao1zTgt1Cevp
c7s7JH79SQHGehrC0FjzcVsOVoVIswdKJkqkbwujropCHa6SdUAfWD9psGm3WtlMaICA7t55VUWK
TL1Kz1jru0NQAyTx7PoNOTqSOoz3IDc7Og3VwEPLtpND43gfgy77oWxnhmmRzCALhwaUR4s/QEQa
ms+VT7Syq6FQZ1LVARVFBycd0jT8MsmvqSHfTE18VerKOpO7CvVfhRjuWDEJodXseA9qnUAt225Q
qGVMVnLax2hGWEvzD5ZNEnVcMZxeNo8z4ow7VzEVQUm/DV5Uq+G+QD+irLDDsETOZQiK6rb9AquP
5D/S7u+4I1QnjBywsGbWyBRy2YIuB0ML14J78aNvu6v0GjSG+8XVeIJ2SY0MEE/7ysSRaq3SgIVL
N+HBVqE1fapb423mt8s1jGjGDhfNfL23ol1HBs9cItlPxjnzcrlgcuyvOnJTNjOLIdVs3HVAxOHV
rCsmuVZ30SNjX+H0aZEmmhFjrsZbh1SL4/TJcEZr9e9//c//87+/jf8r+FFA75uCIv9X3gHyi/K2
+a9/G6b973+V968fv//Xv/E2oZhwLN11dNe2DSEk3//25TnKg+V//x9aiGEm74G7ZU09ndT5SzEv
HkNhPnZd+aOi+frc+GV2yCxK47DqwVpROZ8bLuCjdHvYGAxlScQR18hCNRg6TQ/kiw7cbV4OZ92I
3PtLO5sxPijnthM7H4nE8femswDP3N56C/PxYNL20LNggBgdVI8+BQ4Zb5Tymfk0TzRtk9iAs7eQ
kc2BK9HKyCLqcITsLQcHpaoyRFexg8TkwrTVRLI7jxWVS8Hq5xO8gdYHx5UovhW1ZUMMkAZpxfne
8xe+59I98jWU6NESL+rEpfMUOd0fiQhppyQLvnqyQNANEVRePHuPKcDPp2E4S1AVoD/SZzXBa1DM
3JKiOLmSbDFmcsONHSDMXLXTmDp/x9wRtFJhpPcZYzmF17AqNeyl6GpVoRrpbEONWCBdW6CJTdCj
p2CJerfkbegNWNFOy3ZjGfqrgzRks4Xo8Iy2wNzhr+1O0LbSw0g07iqNa9T6i38H32S5KgIkETox
3y8U52qjFPZi7wz4DDIP8i8GBfbLqVfswrl6qEtv/NTn2zFCeFeYUf6R8j949pPXut82WnP2CdZ+
wIfmvDTgEP7h+rS9Xy5Pz7J1w9WFcKQQuuWIv1+eEiIl6bWIhIeh/cbV6b/YduMdfcd1V1NUaS/U
ee1L5m5GNEL1eiASGZU2nQ2MahbIDF/ubanT3Cqa5glFbf1EqwJNtOkesQJmz3URGTuB/JFWyUz+
scS5pEgDBB0U91OOKEBumN2sSsNp3oxG7FXpBqolO3jMQSCLjilMnVyenDLPD0UBGJbAo/kk40DQ
AsIR17OnWroKYoTX5Wn5eLzDiitvKJBf+fOWUut7gjP48fc3+HJ+/np7L+ePGk7nFkeE6ej638+f
icBSAzQiAGBRxMw+vuoJZxrduslhIPHt9z/NXFaL//hxnu6ZtufolmktH+dfVhMxDyaDRlyB94EV
TaNv0VQu2Xw2oSGWPT8ME+0hTXxgDsbjWgQLaTvdF1iAds3mntUEigY4XFxekiL7Af4sPqh5EFzQ
D/MAL0m9M1H2OzKcV1PIQj5n0fRYm0GzTSuiYH//V7nmf/xVXCyQLRChWAbNtGUN/ctfNUNrnpvM
8tcgw+yTEi4RFDKd1SuJ4GEjHGCXyoAk043pSe8x7VFyyzGsN/Cg/BvFDjjWsGzRb/K2MIiwylIY
oP8diN4jKXRVlZVWb6eRKuBPYv5om3+g0mnOWprXOBhyew3LFp+UZnigpXmQoX4mDdXSjvdBiFXs
jaUOHTTrTGTwDBxEvDqIZpa2FH50zUtXdoC4U7XI1SEJvhRKRuN5b1C90zX40Hh/j80aqoi+y1gd
AvGVkUKi76s8jcjc+xYmTBhqR6t2zOkM2C+LrEfCnl0bCSmhSqbfBQiMaMhXZ/VWvZqaf7jiHeOX
T8sxTMiZnqFTeQqXj+zvn5atMYuqGieBVRudRi2hBHI5BRRp9OPY7TS1l5/RpX2ddTmep8AKr04T
fsKy4N3MBXARVw9qEVYHxtZru8/kReKv2MuRZ71Kq1IHjKvhw1RZ8Q7vAbtfBfKZwuxcziW2VFJR
s3Phm8keXoUJr2CRwQjL7KEGQoCaXPO0IL4/l+HgbULX78glMYJtXdgMh+n2rAnoyKNB36oyUBFk
4eX1l5BTqy/Tfy6UiK7K5AKJYffw+8ve/vVm5kQaljBc02Oz5+ruL2tvy4Tb0YMi3U6t/6z1uOAr
jMAY73kVNd2P1AiqvfqS+qbjkRvMjJRN/TAb5z8PDeDNY+L4OOmXHR7wraPq1Hahf1PsR3VwsnYr
9SjFwS3tE5YM7Qrd2do3BtNiwyGGzyl3je+nIOjz2l45uTedEsz4R9kZ/lo5Ojo/cLZVkzZbdptH
CNH6E4ITuRFt7D0lZW5vDLY2z3mH/m1w2/55gI6/MWaa//9w7pZ19a8LIfe7ZbvScjh31Fb2L0tG
MoI+jnogbKkv8Gz2XvXkBNaw8hb9J5ju4xhPsP8qvLBq7x4xxprMIT7nc91c7OtAMABJidHXZvY/
uU5c7Zw0BA3EO0l27RraA6FACDTwUbcpZQYimBU9ZdoXC47R7Ip4U3alv43HjlaLyYKi++NLuPT7
5yml20bYLLDaT1ov29OAaI/6RPiXwAtqCpfi6ffnQ/5aZqo609Vt0/WkySZhWWL/soQmdFRb2yAs
594AErhk1lmlJRc/jCmtl1FGZTN+CaFmIzkPq0e7mXwUhaBi5zQ/QfZ+ipaNZTLvaZx4cJOXcsix
3eFQ1IZNehEcaOJj43VUyejBnK3u6mguVjZ69mFaBx/naMzWTNHpWiyvyL0VtCcaNH6L/MQGqEIs
9HEm3+kR/S+yoFL39mbTMGctI1Q+WJz7FJ/yVLTVLuz8aNfE5TaYcpyNLQMmkT31kas/N6jwfNMQ
N5LONqmGNSLwn8m3Kq+NDGnhQNcm/MvZhXFAzomXfZjK3FnnLV2pZQfnmGRQlaLXNlXR+2cehvTR
MD7JoroqvIjva18hyI3HhHzVler3a0PWQbfKnkYLkSUBIf5BVZv1kC/xFKIgl23jGv7nqArkDRCb
3Pz+8/3POs0xdUcsoB3TduiZ/vL5ahMFmRUSbMau1RMnfOPVFXW0f/DnBp7tF6UyUYcIfCiMGix+
XGo9UjX3NEd1dAoJgVilqTY+cIEvqB7H2lokZh6Gma6f1sCODWpiUDsH60yKV+OmQUVHCEucjT9e
FZGvbYuMAYp3TLRm3I6+0F+9GgFrbAyE8oBO30ZSG9dcc/M5m+ePLlfJjSyzW2nw0eRYrPkcpvcW
GPnGYuPLPRPE2zAIjYsTvDVzETx2jOf/4ea4V7G/rBasF8LT0UUKDL2/nL2iDQucXzRL73cHg8fP
d/FOwl1a1CaiGauEPmwP4Cnj2NMpPYZL5eBOhRiTbOxB606dyLnuCfbR23QF0yDd+oFIAWXo5ds4
UiQMKI1Ps9Yt7tPxqg5GAV9BM+Bm4YpZSTBWK4VUabPoJEop3mImtduClGMjRL1+h0yNhfV0374G
mha9OfNsYTxlHsiGp3iHRZVx2t4tHu/8mlFObo2hVaeg/blB02nK9JX0LkmVvAoCgPd/ygAim+wC
q0rByYfrVgZnC4iQtRHkSfS5c1Yo8iwOi7MPI1QLXbQjIK+qbZfMZMxalntTh9kaUaKUi5c70YSE
LwK6emwlfaRupnv/RZVKyjqQusGr1vkPWpo1pG914Yckbgg+IWZAtapnw3DpPmdb0hMPKYOPkCfZ
D0viQSP08CZLV6x8PUf4TL7qqyBJkDxTP17lA0bDtTdOfAxd++0+2acqrtdqOjPF5XzpR+vcSJl9
BnwWrDHLezvDbw0I9GjmiMElkbHMh3s/cIw/0Dcdbs5gf4eJpx1mDB07T4NrNOq+vuqaUfsK/W6T
RVp2Q1E7bjrRfbHY4j5hb54fhOvOK6sUxqG7ZwcX0MA1fKF73dd2Y+G+DoMlPt77sUZqTi9Eef90
UoWdcdRMh40opNdjSwL6NsBOvgnF+KBap2p4z7NwW+FWxhxm5neleW3iANFGJKlBGj0YNpMqFpB0
72bmYwQ7jod649PIGpiuKI9o5REIraH1vrDx/G7GY/YhDYpiG3CBrYqsnW/8kp/SykhhkQzpWf0A
P+rJnMtkgTR4TM4lZitZselrS4ibqR1gby4XMg+PR8g81llG8Ufg79YttShxlwazeseH8KmMCvvs
zdgIXW0mX4EAOVDYTXnCnt8dtThiYmN70Tt6588udnkrlBoiAUQikzmGO9Rz2kcWXXs9BdXHJkM3
ULopY3t2/OfcR2tidzr0JQbAUc6XBe23Pb0S/1iR545NBnk8y8cnGP3Y+SgpARW0F6NDMGs/ZjWp
aWSgGrufrkJ7/H6v1Ltufgct0391h1VHeuPXBhj+trWr/jyjvEGBKnt/V9bIB0cXFCqZg4tBExGk
eittwkb6Kcr3dZSdlJAlGcM315g7YOAleWA6evK7SV2O7kWJQfREUkE0cAnDKSxuExlsFIbrsC+r
s2KZat3/e6W+5saQ6H5uSrIexnFUhlvMvc0OaEb3fP+OA7Lq4C9crWwOzcNdsIYxLH6WSZ+DgCG8
AknqkqzwZ03ctDNWZ3W3ouM4J7JD3Vxl38zaf2ppp9W+I08aEAEHWS2BTgs/I3NDLKbLq7rCC6Al
OikSuulA5pubvZL++NVCULIsCjOOazikaCfdPLneT0TrOM/l6LC56AvCBKxF7ADHa2V9DnxIOV1Y
nyyndAFbdUO1VqKRJNLoJDiFvlfj7JicVPoWob6XJv39u9iAkrdaefTxDn427uulBLinqyMD/Sa5
JJ2sz7ZKCa1kMChm8p+yD7JVWDSxPZ+HLicBXhuvVdZdGx9qHE424+YmU8CKSOxthegiGwz9SLZA
yn2SSOjVExdkFQU8e6NAntRabw1AWJamq5AlWjMbvJjSrxTD+Ekhb/6hjPh1y+GBZ6N8cBwbfYFO
NfH3MjGWgDmFJNHhXkY0MMFUVy5ZUDPqlTrkE/9LrHXTyoRlrxqofz7TLJiRK5eO9FZBUgaCHTe0
XB68JZN+BphEcGlIcHkS7PwoYdDvCOt0X/asuX1WQ2bogZussd2rZ7BskYV9bpmgU2zBjAtnBn7+
RMxDL5KPrL3OWZYDBDWZPBljVFE+wClwMKquocm664IV76kTsKAE6gf1bhJG9vAPp+7XCtsxhWF6
lGG6bVFD/LrjSNOF4O3LgevRxhpWL8aBNkGk0XUeOigpvrqICs+ym/AYdYjs6gFDmEfoZUq39Bjm
nBjdsYeDN0XRmSCxH04pt4YbEadWOAgK6fVuvSQm134MJEaTEkrcxHM2FXH7QQwDNgOs7I6zBdPW
n90ouyvW6TXYu18T4rG+6gfbiJwTRoxuJbE07UkutMWqHUsQPFO2z/lILqnpuP+wNTOc/+ZMURTo
AIAM27EM+UvLW5DqKTSbuJyfmnGNH5t1X4IUthjiYftBHZAOOQ+WZ37Cr47gUH8Pe6MgDSZxBcKn
6AXmM7uFZtnFSRKKYw/csKlju8nD/D2W9rRjcxIyDnVBO5fdU2i0BDdVWAhyGKZdah+UGDb2bbGD
Z85oIW/hO9vD2nN6/HpV3TzUHWA8oRVPbGnLtW+5zZOZenIfJp6N8nM2rrguw5upkRshGpcsSrwD
SkUMhmTdMdB4VpFZxASdGPZPj5AMnU2fDfZJHZrQsU+ohj/7TjUds6Yc1xpypFU+ttbeogGhVBDe
zCAXCn5OLKX3bdDr4WYOdflYl3G1CsT3+70TjQSDWH33XLv2oQD0tgvGVJ4KCgwSfkjHZD6La+oC
3MnYzCX0gpsTyWTdLUAM9VgMEv1MywRx80Rza2ojLoJFzTTQJ/Ahnq7/bBYkZF/df2zhtu5FEVvu
12bUDG9tmwAu0EW3i6WbvEq02NKnAPa1CNp/bmZnoefJWXrswDxSYTbs48vjXRpVp6iG1CkM2EpF
LRQhA8cWWVooAkbNBNmTWdULKKXkIGpRHcpQJofcYhgZygHmuwlDzjfJXh06nmVZ6dO/93gmbaKG
hD5t2IcRW8E/n15546+T0jBv/K3OOoVgsFP7QD3Dk9LFz55HymWNH/nkLRHfWgDzPR8SkmZc+Sl0
zJ2s2chK/kFaa5Qy6m1ll99/v76IXzvxrC+W49DWdQ3P5t75pRs0VdPUT73H+qKjmu7crr0IN4ci
CxGOgAJ05nWQb/uQKBT1NnRLfT1aMNbRuiyblxJFWQMW/jLqCDZnFFswZTosGLWF/cYFYiCToFsX
BtYOpywg7OrlWniMlIop1w/jopcYmMXcdLa9hEQwOcyiIxCVtbPoM1tEuvjl51cvqcU1WXjpTY3V
/g5JGh3IjZM7frLaajxo/jbX+YfV5d2Dtt1oknSdwIV765XzVc3DB1ecK2fqYLGY9VGvs4/qcTHQ
MYX3Yr2a8yiWxqu8JKMm34xT1LNVMEmqaX3YUUW9OEEZYr9XKFBWrVaGBP3Mjy1ijn9Y0tRj8a/7
R9cFVCil6diWI2m7//LZyKxm2loZUEBKXBOHqmOStzQ1evsV5QCC8yoXp4anw9pHMf86pEW4Bivi
vuU6z0VIK2lZGed4OXRxa2CYfs5MHnMqydrCobaOs+1dEUWz8Xx3Brti8tYBOal89rrscQz3IU2p
zGevdU/JaDHrBbUb/exFd4HZ3MMCtNKlhZkG3P64EVIuKeJ3ynQyD2hgrddmFA8AObxNWXrojOQk
bhMUH7mJfdoGrb6gu2J2xuo7fkapG3gATmxSMdue8bbMqS/Q0Vg5DsHmhxrwxirdcOmQ4x0CEpK6
0BNl9/X3d4mhboNfPwrL8nS5jAtsQ1+6039pdFnRIEEa2/42IRFi5S0htP4SPSuXg2sFDzjVzKP6
egjV+JYmDRGUIFt3iVdDMEFGdZywup4tx08OyppuBNkfIev4IQhGKCA6cjpV7dSTV69dkbSbOE+T
AJt0oG8nvB8+1riVyDCiqQjnxv58L15LBr3bMTNAXxSUp6zfzk7Phj/6Vs/O0oKSagX0Ab0k3YDT
mvdhX8uPZohdgICEzpiyTeAMHqE12lk9u+YSMx9ZWjcsq9vGB1GSaJY8VvOk7ZWwiAk6k0f5qa87
UrkM39+EUVmcbBTkRIgfvLbrjUMuCBKEW6P333tnmC4e4m6rS3uE2pWEtLswhbL2PcdJsYG6yWSc
iu2H+iadrOGO8VAsj3jMs3tfsMum5NI7WPQ80S4rOMFyflkD4EwyJpzaeLPpxJyzEM+ckhpWIhPQ
Ff0Cb5avQ/kzxM5fJMAN4+ptrlZxd0iKfdskBJK2fgOLwGac0oCGlqkpdrYFRZ25GDPmjFq5KUWH
sLbzHrI2Ta5NP20jWmMP4YSku+opKcjGHLZGMeyaRh/ufHTE2TWs60XD7cn+4GGtwG6B9izv0VY3
3bjv6yF9ZFQanKjKy/eU7MKLmlNoXpDQdJjYbi+bVIKYjU/3Jk0zE44+j9O4zbDDPkyuO5ziqjHx
ZjN7MMeO5tICU28m91kzhvRoazRbRZigiI8a7VtajGts+HgA6qng1zEcGnr1sKOf/f3ubdZ1b97+
/kYyLfeXDrorhbRdFjRTly7L1y9rWtenOJOKdtqFfg88BzVlhkxm7RdzeMxD65OpWeLoE8aAJoO5
swapN0c5+ah6yeisdoZDMKqzjF7ZH47X3uJGoyoWX8w//CzZMMO0/0C6ea2BZXyeuURXc5+cnWKh
WLo51kND67Zh79psFnHH4H6ltUrHaX83xjQIhgoBoE3BgjBGDaf7tcrQbzxMai9Y4nxfJ7XjUQtm
8b6I0nSjhscdesTjXaPehBJkDuTWXdFh3soarB5+EBjPTtkiwSFA+WxYrn0G4INwqg3PvRojyUTc
GINtwuCqQfE/dk3UPBrI9dxW7/eiYWJQLgIVe8C8lybtI24NBg8zQvUlJ0cfHeoXR/+gsqb1kfhy
gzqPHYPoPlQdovNYz7tbWETJdia2Ywld1eKy2yuiu9YD8kT+aO9UF75PyGNWTQ1VzOm5c1PrgwYB
81QvhSyT0uCkJMFlveRgl3aOAiujnJ0n+Ujg1bYkqvug2nJ/5q61JJPu2E1NPIgGubrfGG1HV2/R
99ZpTTasCR/dHbOL5hrJC8GC8UrO9h9eYFRIGnSmSVVXQClx36CXaTezBkdA32Ybm2O6Cb1cXP3o
S8Ng9kOOiQAyPgklyfBDhXv6Zdyup5zAFTWu6oO23XR1AUWYpCtOI0I0pSWMSvoy989e9GO7ioZU
7vrRA/K7KMR0D73F/Xd3BFPtzu8eDQ0Ej72Ytu04f3Tz5hJHRrbqcrRqg6IrN4klD4hvOHUNlta4
tWB1xtSGVgijR0mWBtLTEUpVqwbXFbj0gqe9GtySwMne02/z4wD04klaLaEJcxd/j1k8bUdsocys
uhaI+5aHRLzq3cA+xMjwTvcuCvnTwO0sAXvTLr+aZZmvUIirMMAsKOm+L0qWUdTIJUCbKVUZwkeS
kqsJksXSvaGI66ETREcmMPso6K5Kkc0jXbuCLG0ElLx2GXak0WRf8OpfYwD1976KE9VHp9X39hRy
18ZYZGlGtvu474ozS+nPA4YZ4vaI6l62sPS25gwMvIqNrhpwdHHdHIgLgsfTWOGTTsbT2Z2iYxaM
8dlBP72pxPh8X/bs0XyYCzs9kRpp3bKwsC+/X8qs/2hq2MBZLJu5CJ+o4F79e0nQZfZYkikKcDu2
7IvOnBTRwh86juRdWRJoEiVxcC4yBs31nPgrL/f7B2vEWgeOGatVX7erbtF/0f2G6+cV8qDeLmyq
kO701mkH/2y55jW0o52a9meult+4P1bQwn52JyCkFB/mOI12jpVe5pyYIddye5byaYf4rH0MYxFt
S9G0zwB8gA0yg/uHMtWQ/7GmwwX1pMHWWye8hX7F38+EtPqWeARR7u4fdYweYBfq36wSEboH7W9r
dOLJWyImlZYiGGlxu8bYk02HeKacSknQbO3qO6TF3RqPqLlVlZCsyGVUFQFhrMlOhd5VssrO959T
aURphm4nz7aDytrT/OJaMBG+J4cs8SETWXEFcTpt4ZU3vfm/lJ3Zbt1Klm1/JXHemcWeDOBmPZC7
79Rakv1CyLLMvg32X38Ht07eTOsUnLcAQ5AgWdoNGRFrrTnH1Kdz1SrMrnKPEtxT4xzFDK2dzRWR
9q+K9fpZFciddIBBS04SHMIoO+n4jKsP80iVEWONKYEDwnUxwHV8KfRXFyv6BmTIiAoAj3rakVfV
Y3f1+kbMmzzT9NU1dDamvD2XMw2ovIopIe8/7tBQwSlUuE536woNrIrFaZjASVA3CyR9dJbU22xk
BDDCkPpgmqFaKz8wL3q9qpkana+soG5udldZRAnb7fYDK2TNlLlXcWdE6WnGjb/M005gBN0/dSAU
0QRVD2rs2RDp/X+t/bGVn7Uk/prjdroLFIUaPzWfay3f2lqK81nbBHClCQ/FTFmiuQsGqWzHYqEd
XJe9SmrvH2slwQw0rBHTMyqMBgTzH+3VJklhLV8bq20T+9duXeP2xWFSGHou1iLkQeN+4RgQuFGT
PPeTTlhN/05X8X2h8HPcyPCtRecMLFpuq2zWdhbAIj8sjNM1NFFRKowsyC25f6bYjwTn0NVHkuLS
ub/+zDVicXCqfv2REuywBhwqJdyqbowt2UpPjCwvZVY9XGcjmsBhWePa3eV5shrDxLlcYQyVRjw8
gzsiKvf1n0s/qaHxhoPd6yQIHRuWYXWTDPk+XHacqVZeI1g1m4+2bI/zghp7efdJy7nClUP6wuuJ
hMkQHN2JHpi+1WYJbWFa/X5hcz8rbRjqu9zNBggDzdL+InKwq1y0UVVJ3yWX66HKA1gfMipu2KiU
Y+Jo32mZKxs9mIG6dmi/53I+mvEU78beeWmMtmJRdsqjXhFG4Bijvqvlgmqm39HOBZU4x+DeRWd1
femtsG3WrXtj125+U9VGsy0zfOplEKHywR+5a0clP0MG6LlcYmCndXobTcjLMeLkby1EpgGi1zcc
d2+Y4sIdJSeDCpf0U7Th8HKD8pA5zo5eV4z7ZdAfdZjPvuIyQW3L6s4O0gf2xW4N7TPaX7E0+mjt
i7I3XwkJ+MbRu71x8oquRp7TWQ1jm6E+8TTHvipt30U0sNKCwvCWU9CxVMV3IkwgTiSpshaChvFQ
B+GlQoZ9uX6mM45Z65ba+VeQpl4Ht5PZN4e5F/2KvZp0bK4GI68ffv+mWn/ZrSxN8FaqOuoVW1U/
C4INKZwpIanQj/XZ8T6kyJOZQTIYzDUXPGHCdm0+T3NLNJVmwuOOZH+0lNZ6SMtpm3J8ux2MCANa
Riw5FK6egTS5OEnGBL9Z5mNRzzgFkA66lGV61rnDV9edxpvrN2V46CIleUrMGSRoNNNvV7h10ogo
NLEYR43RzyL1Jcvfr/OPrl3oW7JTF99x4glhQ0MgNxtSX2d5pRlNIGgVsr9Kg+QFRzFXphidFyvX
jm6Jfdw0MIobOyDf7qU0oGVOHLW+FT1+7THp3ktnfqxItdn+/lW2P++ESAA1YaNtRQwj4Oh9bhMU
uYUAfe5XH4eQqOqIkqVbRJFl9vfXD8qoKV4D0nR3/ZIkq/m20J+GeR+bKjGQZsg9t6CawN2fUSIX
XiHpPUk1ulw/DKIxt8Bm8pVpKPWpHOE/ubkj1gPe0fPHB0v0qNZw9o05w7KPcRv40fkjHQI/BEtP
SitXk61YS90ciMBkT0hjKP9lncQe0JPmW6rWZ6I8j0VpygvM4upZKy+OOudP9nybT8Vw2xXL81vy
u+d6wB6kcZgrKtGcxhIxv45bn6Gv3rDIjvmtDCNkcnNTcf5F4AyCehNx4jxNqZQQ0tmmrE7utLbc
//5NcaxPJacwXQO1rGapHE+AjXw6nhD87eKmgA/O/kvaZSXRjMz9FyhTYFWJNkPMwMFIH+OtuqCa
koaov95BMo1YgZZQ/kgHOLhT7MBzZs0fFC25meEWnIPGxHidtoccQ8Lh+tn1gwkaddt3SQ69BNRG
yHmDEFg+VLb487PYxhOjprP2GCZkn0f7JHOqk9WW5j7sBUfgMa9vtbzr9rYTmTv0z6EH7csFPkw0
oXQhr1w38laNzkoLk19n5rlpdfpqoRk9WQtk6TpMhJLbifk+7Jl1k5hMF7MYw0NOctnszAHhtfEr
sBUaAG7TIGC6uhdgtS1cvTnB4k5Is+5QDav4lP1MJmI96SWJ08Sg0QGaIO920x0pbeIQB2n1n06W
n5vTwnY0R9BXMxHb0aP+NNIRecI4Nm4lc1aGlZYzDBzc1PLSV5jBJhDiT+1gZV5gOvnNTNzbulZR
b4ejnE6Epzv09GNY0C1WJxbGeucqNanestbO5DyRgmHsfn+l6X+50ni8rmNrrLOCwdnnx9uQwoIa
h909L6in4paGJ9fJMOrK5frFOOT2TTO11b4p0EC39bRWpWsd6UCjexG4ervc2GKHTNmKouBw/eCq
RnaIkKJcy2MrzlGm9JO9VuLCxmUcEw2mBtp/EEfrfzkE8FQEPRoqDcumwvl004jAqBwltKWfpcad
gy7OuxpjjF5/tdKQ+ITqEASLNKEKKtBP6vAl1JbIrjDJ3zp3j1Uh/z6HNZnmHU3QJBXaPmmFfbk2
dxVbO8c1YWO/f/2Nv7z+S7Oc0Q6XC2Nm87NGOFPqSaOlSpoAXsEFZUSwGKkmujntrnNvNZt/6H1q
7vPWOlhFYO5ErMzbjiiIdVmPveeYQXGJreT7R93PbCfz3Aq8OE6TaDWQVYvFW6CWldc7Zcxnf8jp
l2QSbu8VEY4C4TXt3ScRArWeonnJh/pnSi0uvuaW0xRxB//hiX/WpQqeuGNTjdrIdSjFPr1bbM6I
pHqYB4ndvF+fqpXoD3npzqc6I9WmsdR2y1s1HK3m0XTArqTZxjY4b5Y20uc+Vecja9cShdfkGz0a
s7s8rId1MoQbIpWGUxdHuyICAsHk3D44UOZw36TOUx+Pd2YAyaIKtzqMp4gKM2w+ttX/+sXPJK/+
preymgj0itpPX/73Y5nz7/8s/+f//cyv/+O/z/Ebfo/yZ/vbn9q+l5fX/F1+/qFffjN//c9Ht3pt
X3/5Yl20EE3uuneAx++yy9p/+rKWn/z//ebf3q+/BQ3o+z/+eANk3i6/LYzL4o8/v7XYuBC6/9t1
sPz+P7+5PIF//HF5b6P3Jnstfsi//K/3V9n+4w/n72QFIJq3UV9oukub4o+/0eXiO8bfURNY7Ii6
qmsUMRa3UlE2bfSPPyzj79byHf7jovlEu/jH3whEv35L/btjcbARGsXBooI2//jns7/9mJZ8vG3/
s0vN+vW0hLVAmCbLJNJh7lb26E+2EkYAcpxSXExdb4wbTS1cYmLVe6VLk3UtsnOhdWJXTJgs5xRQ
l10mnAltGsUkGlp+CO8h70o4f9I9SRcKKA5Ww7fpk4aFFNsw66INrqiAWlxBT92wCsn+JqvY9pK+
2Q8NMTbSbC1CubJbrdb3kKzP6dKQQkhZEyvUu5sEEZCiacpWSZT3a/ouh7/xHJKyGJROTUB8PB2Q
ObSnxqBbajcqDIKg3BIhDqmy1ZtH9Gww8GkOJVbmHEYyE70htqJdyUxGVISyJwhS4dH363+7Fv58
tX/xAP4Pry5TQ2a7HHoMqACfPEKqObm1QRCSRyrDbZZrCvxQUnfHstbuIYGMzDS8uK4pvpTZN9vk
RWePX02yDTAPl81OJsar0LKzXg5Po4Mx9fePz/51sb6++5brLvYlS4dfoX7qn01mDSRvmCiRxLNV
N9EhssKbANH3seOIAmOiQEUcKzsroc9Jizzx0rTipGmHD51bMU8a5AoHXXBwElkerRclbsBvhvQx
YXB4IYK8VNQvUxxmq9ZZ3u+4E1uakt/sSvbrILWxQXMF5P18muu5AJMz4uXRq68qEfajU8Hza+v8
MHfgDREp01DYoeqaN4rDGLhvtF1LgJYnc72/6CjJkDH2QCjs7MGysdtGVcxAawKzZXL8V6v4JxWm
AneBtKUoMc7kAiCIQXXhZcDYQ9HvNBwlq2imZoSzM2+soQ0O1wvkShv+/Yv/yft0ffE5CLvMZxgu
L+LuX1t2RegQ15rWKCcTRrRW8IBWLNvboXZbTvnIXgCX2pC22GnqvIFAq2zCenrME+fJsHJzIypy
rGWSI263gXpaZgMxMB8dwp+LZ+GAaEUVARB83kflPF4GNBm2Z7hhvykQlK8NJshpgw+q6dN+rQJg
XNlz+yNEmrgtOw7ZpTtozH5iHDBEUeaER1zzfxBT7u14avYihtHbmmLaBwH8eyLScIyh3NnG0H1X
00Dwi1zimppQr7ei6d6jMU7OhIvFZ87NX82utrdK2b6FoqBVdGWILB9wIiRU8lQCHy2nULOxx4d7
LKf6rpFauJF5jjQqc74ApRE7W4z6NqCc8jotJCCtUOP/cKS5vhH/Gjw7qqbyHqEvdpk7LwqNT3dx
ZXME57YlHLzOYnZv1++FMR9wKOU+0YdIwFrx2C0OpTbFkdJMg1wDhj0rhYPOtbK5ouvwXAcxlD8T
30xRIdyHzSmi/oQWxy+CecvK1B/TrkO5gWEWy3rqHjMj/GYJOV4SVr0Vq7d2NpLc8WFB6L6NZJAc
wR6dVx0Sf5fr906+Fq2TIYRTB2IVunbdL3dXi6lM8Hp5kYucp33vrKHb/P5a/jxTXC5m27WFhuuZ
45/zMbz/t+E8lmEcHC1NGFlG5IOAJ3BkmWysNrntIpKUIS7fmn3/LEBOq0Q9gwSjBeyAKHJ14ayn
HL9hJ4lpUAdClUxS2TBz0N6pLsFi7SKNpVmXc2P7jMqidagYZG4nzsL5zQihygBGVizgePaVhqgM
XSNKETAcfVXlhVCRI2Rv4wj0mexbK6j2yJSHbYxZ6BikyqNryoJP5MEemswnhJlkGZE1u1hr10k3
o4eaaX2PhE6u03Rs8Is8xqq+MzWoU1GwvmZEzdawLvK02enYk5B6rG3qm21eppfSSV9SMRJbrXbN
brbaXWu6P5WqG7wq1DT4qePoBbkdb0i2e5vUxl2ZTv+9tOjRNcE8eKpbOh7hsDKvcB5V5pthdXBX
mqH3r2mvYgrvglJ3T4kKDA1fzpAtEnXQretUWs06JMaJsJlOW2vMM7xomMQ6DpXWy+1s3EkoHqtK
gSAmdYnMZamZnSXTcU7PrAPjxmpCqrbevJ9b4x4F8/cwUh7TiO+EoFcdBE0b/kLkTVOe7VIZJStz
8Q2IpEj2vcooNxrTrzHDoqMFJ0RIMnpSJeY8XOJgjEP+ZqE38mAF+tdUDwJ0suM7g02xcjAOYNxZ
21Yyr64PU9QKkqD86wzacgvI/V2tUuKZGmeLH6s+6DVeKweolddrL5qDOgx/B3BQqgbDqr2WqeV5
ihpmcR0NNkbQ2Tg82FK5iYx41/Vu8QC/ewPZmYyPr/j/oC8XCsaZRCU0iQDOqgtZUwW4AWQ7KtFd
fitaGAJMqI+1qjyWLZD4crCzTQZqcRXGvQp930F6Eqh7wkIPDPintVmntUe/IV45qMMBGAY/sg46
RruoletylzKPtNu29qsofRGqdjHBUAQx3jy1pLjr95wL9YfOIi6VhiJ2bLd4TSbj1s2YSknok+2k
ND6QgQ5Z/E43pXNT9Y8atpUNUbUvs92/mYFOJx2UQIE9fRytEGjMHnqPzRjc6+slCsVwO6YQBjn0
c3oMRBntpqC97Rjr0t0Aj6JM6r6q6uIY/8xLrdr3QjxREm7MDM3eWGRvnSme0ylAP4RQ1jIOxfSa
xE7pB8J9XPr3mTFF/7texXWhtg2bmEzCzukAXoUP/7YIFW5vkGDADCSIWE4ET8ao2sbTNG5konVa
5GzsSlANxp3AtBMBhqNLM29CrtWNjE84+r63uvU6k+GsK27gx6aFuyvXz79fLrVfK/uPB4pA1qVQ
FDi7Pp+7RkMpOWWg/1HvgsaBU6oXyqOms3yCerrSD4eTSQKpVBAHDPlQrgGA//4xLNXFv/kol8fA
qdRx2HGo0h2sUb8eP5CIh7rSDQShNMC+x7QHtmrS+JjkMdcWRVV5F6Tpl6Jviu3x4/RQc/dgnAlT
KD3hxKVLrIMdWNZR0Rd9cVKggG3Mzrse6ibwsDttkWUFIS0xkit86ItiWxYCwE0UKQfycJTD9TP2
XblFlQUizVIP0/KhbweVCNqlUd4D+1V7o4YTPJIUuAS6RIkPJ5IuPSdKSEt1u8ZxcZ1B0fC8ARKZ
HCzSWsnHsz0VwMJ2CHvmG+PKMrroYW4rv5sU96NG/qVE/uW476p/eVE1Tvsc93Glq0Kon429zQDy
g5hRXozZ/p63i5OUYn4eED84ZXFvFEXuIcWiR68wygIvldmEWdZa+lwT1sF166h+nZ/REc2zvbAE
2BsJjj2RhepikY7uxmBBT/RPy0Dcd/DeAIqOmNY/BpbvaLH4QqKy6wHRY+yXuZgWnPvZFQU0xoH8
uCEb1sTNoMPwXZSC+yYdbtLZ1Dy7s17tRufQ1Yd0umP9rXKYA9cOhVHZJ4dpoJ3DNKzZsO/QTsew
1C7ZrkpMfvw2GeGShKh7bVnPvhhsIHYy3bWqKVc2WeKy6xOok9GTGdo3Iwa4PjdejCrxKz1b60q5
qc3kFZ6NeSQzbuMGsfQCe3Q8Ymzeor4ztmZa05xrNN+kmvJsHapsQkz8zDuwth3WxlKwKBlSfzB1
YzuF1iFMh8IrB/YAEA685hXo51zZMuFWUCfLn9JGqJF0ccdjlqdc1BaGoEisGi1J/SAbeHtoe64k
Xllfr/sI3WX0Mg6CEoJpQAUXy3IhKOqqkqy40bKVnVLbIfSXutGDxsU/mQZoApsCR7G1TK6q/FKC
8ovsgNRRa25w1r20s/sj0+SbaVm1P9aOeSjbATbVk50oo1eBUlyF6K5M1c/1yd42EMm2nTZ7eVl+
5UE6vmWSvCbepFXsCLFQbx3OElGKVXsWvH1BPMZru2Zzc5z0YIOERcolJEYCx9K9Xjp01C3EOrFx
lwGF9fHdiQPJpXs9lfZt/KRMxrcuRE+vmCPmz/HbgD6VjaK9cJa95234ztk4IyJBoAMyk1uYSJOf
ZUWOdsD2gxC48dhDarGBLy1j1OrOdLPvqAFwTI28jnMeDIzuxGvggJUzScuwBYogIffFzBtSmnl1
FlN7zhSV9noOx6WZ1GOca/MOBNcNnq49mZOS8hkeJik0D6pbPZYZzKWumZ/ToPJny0LBPbnhI0r5
PcTIbh3nPYkDCtmlqT4jrM9diHoCf3QjMVgwMEDJdSi7+zzJ7E1K8wmrYU7A26mOxuCMORZG9yCs
9144xAdg7GRu6X5r6T94ZJi3mEi9mYzFfTYSfjeR/7MKqyeLQtBrswQB/WisLfAa2GFV058bxVlx
8R4NgXDbmuQ5VKINdQYKIHQtgNE1AyBl3zAavK1m1b03A5sYXkdfD4Xi3oeufpkp5VZ6/MOog+xI
/go5d3pIiIHXoG1iNk3tS64LyL4w2xqhCwsEFutGjYeTVcwr8CAkgmjA7+hb4qJPMzpAfa1uusEB
wBY7N8NQahB8kseiMgavoAWJmyXapdyFPqZly6u0Fbld+ipNUH/nQbYe8uqnqtAtEPMSZCVahryZ
s85SvAA1VuAN2I9H2Dxeljsv2B8eR6a2+DX1muucurTWD3MN78Iix3dluvEBOMlDlHDMy6qjMszV
xhDD96JyCQ8yWSab+TvDJcVTOZxh283uovxbNI1bYL0hyp/F0RQ6Hro0e1UVZumzFHtJKF9rkt63
FbU2M4MXhGP1CZoaSYAdKSO15qmpseDvqF5MtiDfytp63Qxq4WGcDVddCXAmr6vxqOdxu9IKnTxt
xxo35MlhIQHqPOmSMd6ogNih+ol0LH+qvs7VYQMnIDh3rXUOprDlYEliBZ0+BI15SpalHcsVZEHH
cxxaE2Rm78zLuGHjqn0z8YmdgdWr1wnDS0A6dsctL9E45+CsKOhjakD3RnH6AP6yyku9RE0qJE8u
7yqzNPuOJQnx7Ti/Qpo5slHw38qIMzIWcBrlfear6Ek8K2/itQocvszC+dALwkRjaoZCEXKllpjc
FJKDOIy1nPnFESf02RIddtuBZyvFA9zK3ItC8aRNAE/pR58eKTkIx3MfHRnd9OxBOA1wBcalRQdk
DO/mlohUa+S07ljhTozK2Z4ra5Pq6smiKxTy+qHpJe9eJi4HbFc5jNJ6hDj/FmYjy7w1GZsmVNau
A9oqYeC0d8dy3crQ9QVG11VeqdEhntOf9uDM51oBuxdCxt0Oh0HU4b2rMaEwaoVjb87AIKGrgPIN
mFmba9tO5hP6oXKPGH9rtN0xlOoLm/3KQhIHA3980Gr7oWeQs1Lhk7C8hFvL6kY6IEO9DlyiGA0Y
E7BLHlK9NzkUs68mdpjvUrt8UmvKnIougYbjOyCzYsl4b/rXtj9kEek0NH4KDjwEjmpU9NqFuJR1
kCgMCah+kESWm06pwiXtWeHAq76B7xPk4diPmqHSE9Nd94I1nczCEpQoCbtNStNsKKCAznjqtJzF
Vwz6nTGKL8PahoqTsx7uySU8ORX3DXYLdFbMkTjXASKNRz1Zya2TOMegQMPTmLOzJ1zg4ETKjU0I
KA2JWR76xkZlCR52ch3ivnXmzgiDGGONP7SYP1MPwT4aCUUXZA6T8jmtOxnNfhFV33LVNn3bkLeD
kiXbztW/NvQJwjS7BJWJs3eiP5eGU+ZFs0ZaZeOeexe7UFtGkKvU4EW8jb37zgLQwbuY3h33p45Q
e0cMns/8CyWNm4rNHNujh16XttYsjmQWvuFKq31UfGOU6KthGprt2DfNOjNyzW8b+zuk7NjnAkA5
j76awEej2CUNSocwSF/zuHvrg7o9u4SB9HNzK2zwLmpdsI3nxZ6WrnGCW4d70NpS+b6XQa+uFbvN
dwCIe6K3Da45Qk5nHa0eK+5R5DHdS80dDn3QpZ7WNDdRaR0dCAQTxyUqSE25c5vpVI/mmpyca0do
9o0geXLVp7HLjLPasNYZTUYgPQw+ILzaEWepe8S3zGs3nlAybZqibXfGApT2SkmcyawODyPtPbYM
EjCrMqYrzwJdtLRM3VBuSsQHXkEXXdWs6pSbRcw9gDm5d42KpikzSIzL/Q5Lk9zZPZwRZ3qomwAe
clvvZw7nmw4wAVty7/iRPp41mZ8TKty7yKifO8jkN4A33U7eznP+XYvkTp+lXCOWjyjq8yM9x9vO
gKA+JlXJnXiAaGFC1IYS1tQqkbQbTqYiJB1Y1o6zaNh8mUfmKtI1QUYPfkCtGVc68kfPhem9IMdR
EKHfKhEm0HYKnwx6H3iRbRz8U/kz0RP8fcaWdR2JhzM/z6XiVfZMJGgFIM6J6LGUuFHysaTRMdPE
yQiLG4z52NXcOVqkrMCjxX7ShLfRMFSHPrZ3CXbnlV5DIlBc8WQ1ESD/GRYJIPvjWDNpX75CRxGc
RiVCLjhmnK/Gsj9Kc4xXBRI6f6MGjbsux5zXFNxYaI3DPVvJd81uNDB0M9Aj0Cq7sjIm+lPNt3Fw
kmPJkHU/SDkdDEYjHN6rUyIlr4kSqgeLMMSp1khSYvT0KAyp7EjpnWkDr1I1JI/HTkLaLI55juFj
Og5OXUu8wMKwoPVuEIKJfTJlG3CR33o96h/tMLyD4Rc6xoMmlT3dlHiTKO7COZTWrQnG3uC4kXaW
44MMHrd661oew6qvdkoahmlURLfKzNc081FNix+YBIFkMIkz7KiFrUmHnoZsnLCllGSBAIAf7zsS
uzd9Wlp3Bf4pLJAI04ag2DJsoLAZa8XHHt3uwWPHvv6gUXjFYMv3I4kH1cL/Z0ayF0gxELSG674Q
OCstOlmxBOYcqHgWr8L0cqSFxz76biaXxlWQb6ucoNpslOc8nDaIt55V6KeHWHXvqtAubtGSBiR1
VYfrQ4Af8dQWkb2HHLRhJgNWH8GmNkQ3acElMxoxOdCTuWsFffDOLE1f657CbmISUmIenjAGaNpP
hApfBGBqTyvwTgBhCk9WKtPQy/Xs+9WBn0psY/FigbVIWB+1Rp7Zl8N1YhnJKllkEQAq6+0UL5Md
eW9WNj7JIbi3QXLt9Gjudx+/UMxj6I3S6RgJ0SOAIrDpulrs6CE1R7tXSeQhNoxknmZf2s1jOuPI
Y27tHMOCddPhVd9e5wZTd0awm12SimDoCAd1mE3VlqRzYz8l5XOQkaxSqd1brEavVvYO3PdbEchu
x6R/lzZBeAgW9XsLPzwI2dsnLbyRXGinSQWPQHQQzqJcsY/XD6lOgN6koiq+CnGtVvmSVYD4oyJ7
rImtPhdOoZxzqmsi1tV0g9R/ukTZ0meTNArHEZ4CXtriPuqq52DKyTkemW3ytJVtpkzfrXIoDiCn
tVuVQCn2I2MVVDWForC726CV9BoD9EdBYTaXTu3hWkaEdhUJa43DUWtLM47pmIHPVZIHvTLHds8x
rn7U28nnKH5jCkruhR58tYTgRtqUykRf1USQF2NM9TQFkR0OEox+CnCqnImZbt8XafSYQsxaFzGb
VGPRzCbbxOrE2hiAYGWzIreslD/VeTq1OpEVnd4SUOJwAkULKXV2eWlztpzjYSvT8nR1rDRhT9yf
jI+EGHVHSc8KKEC8wvNHmEtiNkc8skSXtJVBXKWSbuvc1J5KEqv8mcSGQ5ogZUthml30rHkSBh6r
DND50zjv5t7In5cnUcBTuO1hsrSYtx7nnqiBqcJEsDS/M6uKfcOa2ZYdi0gR29VPTdSe6p7mSUKd
QwItljzINd1ahixaoZq/q8bTEDnjKfR5C6YVoxkkdkufW1/EdnGJ0w4JfbUaIr5cKFbj3F4SvB1+
GiMnR3rb+Mbir5jxqACY7+TazUG8aPhgHcKAVrMW7KrUHGguWBXNUGftuDjT4s5W0fKtmqG75z7D
21NGCp7WqYLo21L8D4V2lnQEUY4hfGaLbgx3PJQzF0yl2qemHA4Ue8WZcpa4ZJZVoafrqi3Gx0mi
Q7BVcTIzwLZK7nIDGSnk6EIM+84BCWUp4rYwVekL15LYs7mtxaSeEzdT2RHdbtM6dXeOhE493fUc
c9uWU+KgPCMFTPZJkDGcW6CPbZLfYLnIbmAcFTSrgg11kHnISxpDvdljqiNvZAPkIiK0mEjuC3j/
n9e4Q7sFXDME0c9IJ02oD/SLlgmW8BBpVOgAKbIKEiDVph8xypvVaTAGgp6nZD9jA/9itO3JmGqA
TDO/v8yE+oK8k/VqwR73cXkvnJKd2dBpo+kaEv/I2ZlkH2yRy4QPU8Lil1mAFkxzem0LjRoQyzNv
SH4h/4CajTSaJ0ZhHVhM96VhDrOvoroj9N4W2yyp1VVtmg1mdFQ17Tw+Y4EKvXawMZaD2dwVVZYS
6yUpkfpxM4Tl9E0SNBCn0/ho9NQiVmeu6zpx0Xfq8iR1nRyt9GA2OtHkYAxpwKlf1ck01nGTHtSC
8VJfqVTe4QBZun5iPANXiZeXxdz5rsTDAZRuvCU1EZiow+EDd1e8BUj/NQwDEsDQ+60qNee3ODV7
oRjkpmeR95uoZJY9FV+IcWn3qsqfwALLEElv2jXDllNQ9tjZ1S/IYj08pwTrldpzHqr3KU9ARKRu
N3jFvdhy9sSGKf44CuE7WKCg5pobpSyqPaFOqBFyzF8pY7GGKWhMZ4xoW6bq7McNQfXFGNl+G9UH
te0O1yu+FQEIGyIt/EK3lo53/4zQqwdVlUP+tnpapoqbEz/D+LDJnYQcPPpcxH/g1Sko7/rBWre0
AFqrj7cIQLXNoJZ42EoISFlZ95c2q2+G2h2OtVm/kW4ho1Ts9ZldUHWaZne9CcfJHjzekwhuOA9r
nDcoMLCap87LsDwP4AXqfj6oc3Mvbb5maetv8Up+7ybxJayY6A2RDtaz0YlyyRQasEvzsx52qkEI
QMEUhopxVgP3FA0rFWgfDSQDuEFXvvUOVRSc/eioZR7m2nhbLn0bN7FWZq6cqnTmpI8VwGelyTyr
a+90QONeNfGyKVbhcsu04bpkNmT3M/NyATcToAKZ3mF3Cdsg/piljS4zyLDRt3S/yqOB6B0S3zht
QN4cCj1j6lzJamdKurK0qDOSppdXDFGaDvF5HfQNPwqqd0XPx9y4SrjTaBTReOza7WT/RFwGvbnA
TwdjvDmZDu9OVbxUnardSBHd4bMhKNuWe6UkPSbEvI/2kF5JPU44jS14aJVzhgT7lU5cwNaOoAO/
ClljgH3D8wCRzGPKVvt2nfnJcvXNzkthG81N64T12ii+YBmE5lEGF3viDmpLgpJpOh2HnaEhORws
KqVpGQ4Owzeyoctjg1sLi1GzmQ179GtH3IaojFejwWYQW2K852xJso8WTKcc/zpyYC+eUUtbhT7u
c3U+J/PYMwQm/UOtexOpHmqTxrxTjPTEKLvZuUYXb7tR69aWO81bU2Uih68pasR9ovIAYmP2VZw8
B5BsGsOAHlKTTkSX28XnFu/N1omMH7QYyPJDwDw11MFzjKafKEiCVdgkCpPmgqGcaTwhVy7Jy44j
5Vu9DGxHs3iKo6DzNEJt/Woki6SrMmvVwlFbzbIoNuUy8GtVceiGRnB5RfTusZ54ZEr96EqEWDkh
RqmpAx7vCXPFvUXnPWvRA1XizWy7+WhU59at9H3VK28tqAN7aL9MZWjf22rwBYlSDelfVbwRmwow
J5PiqEE4o9dAGCmy/ClLaLoQv37Xkn7lJS5qnYYFVwnsTR/9X/bObDl268q2/1LPBQX65hVddkwy
2SV5+IIg84hoNvoe+PoaOLJvSLpVdtR7OWyFLVOHyASw99przTnmrKJFSV47QuloYTH3h6DzDlJt
59iNOAAVt091NasuNqFXyg0zBhNV0YoJjPmH1i3VeeT3kCVLzw+bWyXbl6KmxpomPFvGok+hRlDR
+ddfYhm1Pr1FhQFxxoMDAJzx93vHIO7cHmi5nbJIoBReh7BV0Q1NSwSeBuSfadskQWTGbaV94VbE
v/SDShHByM5dmLTvHUlqmFFRHzLIp5ixVQ6Z6oc+TMdl6OCwJdpzGpl4DVLW4ZRPak07ADCcrQwN
V7EjYWJZueLJ4lnhxUB6o1ZLKM/WmR0S64dGnpyKoFeZtOXekJtPvcsWiGaKTa9CORVb1mdWYcuU
OY4aNX6cfsPjRiNJ4Eav3luxyW/A6Ya9oyfca5ULj1XAM6J2fSfF9rGNrHNdQp6Xe7PHM9z+rrdd
8qOVUQ9oWuvsUQbdMKUvnHOzL1WuDhligCBZe+deoAHINZs2VfNDSPmVMymwbyg6nMk8RynKY207
pxS/su9MYOJmcovhzDtdOBWJTRJt271rGms7Voq3wlhfllzgqTXm5U4ZaYiQY31ARae8PANurf1o
7vApwiLNZqn0y3UriNPx2NI9PRc4FYch3xfVaHvtaHa7OfqOUIS/Qp37mVcpIaMKbQrbZsYa2+Ha
kfdgwwNTBBB4lpIefQhqTS1YpoTMn7IZj+NAJktpYwdXnJ+LY6NioBLy+3rOzjHMH1LBm5dm7akQ
deyJrTHh0CisEGfqIV+zxB/TAn+3FD1j61HPmkJTvdqQ7jo5Z2GCKtFvGpYrYT6vSfrex1ocxjbk
sJTv3T/xleEgmesh3NwHkX0QSyL2ENvSXTt3+1aT5+OcdK8tztZdgtb4tGrPrUm9YNrtsGuWGmRZ
VXmscLxrKkPbbVwWNOQJuDXiyUvT2wtnzfltMNSHfFyuMXhPxab0TfrroKb3/WrQHrTmwJrEU4pU
2231vPRW2nGuvc8sXSARTBZvnD6xnTheo7CPmHDZiDp5qulk+ePGdelTp/D0zblNz+0DdhxTto5D
m67RjrGwilV2c6Px5yml8RDVVDOWdVoi46vk4fC2i8ko7pycNDFdK7jKGte65kAuID6oN31By0qb
s8q1Bw0421C+Fbn1MJPSuUNeCrEpceo9BLrCU9NocZtKfl2wXz6rYEoHNIfgOoTWnYeKzEkyP1oE
opbYk6cXBzqrI7ohVEFk3HznzZiHRTJLYRsNh2FO7jjDRfdx2xOtSgt/mmJxVPr1VhcTT05Pg7FL
4vsxpd2TyMqljbuPaqJRWJsnWViffWq8l8mBZHjgUzP6r74Zl3NjyveiHRhcqNZ66JZbbDJtyIrq
FdhU6jbl+OhMcXzI7fEeYbOvUnPAutJs34FUB6jc77EUUTVdCSukvKLkm1CctLP1jB3p3exUoHyJ
w1x9Sm9SHz/j3B/dRthl2MODwWVzqWSd4eyg4bCvNGos2kZzl+WeQbAdk/wlCbtuy0Ec0AbHE+ti
FZXWI/1bUBDaRWrYC6gmLSoM3i1SO0mtrWyPGS01CIfeRaUTwweMbLo3kv2CwaqxBi+t4lOCpOs/
+S/AUTlfuZy/fyASvOgYIN3YZIRZKbvJmA8jr67T3XdFeu6edrY2IeRZLmU5H+HKRm5+nO9yCdeg
ypF6HZdPwnvfgFBe9Tzxa3sg4VA9yOu3nnQ7IWUv2ipemhhgyH/KOh3Spti4z7HFII+ecV2bz45W
Hac8e8kYFKq5cT9Ea/mH1vD/ZPb/TmZvan+Sr/x/MvvzZ95//kVgv/38HwJ7Rf/NsEzsVrpuIaRH
pflPgT3/D6JIfZut4qNBL488+x8Ce838jbhV5O4IXxxZhmn//wT2mvGbLSPMdxRE0ZaGouB/I7Bn
NfqrzgbRt2NDdNBRc+GgQhvyN50N8GgJrk/vJhV2bkKt1MKvTUZDJlqMtbnXO8C19i2zKbIElvLk
LU9uqvZoyJ2r0DiQy8KXh2xXp7mvdJw918xtGBm18jWviNuzGdHRTNePc/RaEbjFEqg8riopg8Pn
lqBMxN3waRXfcn+MLqV0MRbPwZD7EpMXz+GSOS3uT6zWHDPvHPmJ0/8aPSzVz7WuwcFjPSG+BVxz
wc7imgvQ65oyDv+T8soGZDoX3QR1SiPNmUMzigFxSaxTMBABzOt2TMbfwS4KnwQJkLgVtI7BhYtY
xPTswIZqF9RE1ARMBJqWdq7wJw4r29eTSDNCS9Xl8O0uI0sx+kwElrtU4iPYnJXjfWtoZyEX9K9b
zHrvtvjyGpmIY75n08Ybx9RBIrlEIOKLDa5oYbVBQ8CIxeUYIpuZD0ycWiXzbVSTKbIchh92nvnk
C4G4nsJJtU6w0Q7kTnqjE4cj1m+ljsOiSk4xabmgJCBk/67MysGh2jRxd5aL8EeyNOs4CYck203V
4gv0TwvDV5HeCEmLE5vey27jtI4OhHyEaHRwf/nmYRfiFVxar+mgndKsnWOxi9h8tuuUiPVhrK+m
j1P2ZpDSjrTRIK2Qs7H9OixXdZ+Z93H6UcnHqvu02El0u/FSBdaQRVxhdW1rtlrJnfqJQNyrwRSm
Uq5cU0kCXETKvNRct6tMmccuEpN45vxVfJNYx+kEu1E1hw1AAo1/bs3HoE1IuQcBS0VIsNQHTxW1
j68Cx6dx5ak8qEJTPHpSLUZ+nRm1CaWDjzI3t+3vwNmlmJQCYxuXdaR3q7ex6dwEf+okqV4jfRWr
4k7ztcwxK6NjmChfoxrb5Loz0gXA/qbMZMwz4EdGeRRhDdWZK84OpywHCgnY59KafFo3ekWoUPtR
ddeuvzFS8mijui0Y+pbHa4o1EEG0rPk1MuYtUwP8zvioZNaqJ0/UkNArmJ8D35ahoEhhzUalyj/6
7qgwagF/TbQKbHYyn6uZyJWOpzZm35jgpzdbA+FakygnO9JmYYEdzlVlMMDIX+vvG2TzFqYaYR+c
9gpm3WXeGoBJRBchuQBzgsZMOQvvsOb4jQp/p4adz1S5H/mQCUfdSEWcRNWL0aVF87sqhEUictu+
M6oDTOSzj+nRL7VbzcWa60KhIN81aJYAQ/h5yeMErWqhOd0wQjenGekxz4p1MduWXZlosLXzkqME
uVYaz0l2+9Mi/t/4Y6zNX/InZf0fa6Mhq1i1aYagjvjr2kjatuok/Sbhy7+7qvXXB6em55trnph4
5Gi38tQXRUMe9PbJ7FOfq7xqEmL4g25xikGFvHDHR1khDWiX+ZwxZyAoo6aEA+aeuu9cGvyMKBvc
IAIF3aWV9zXNiB7CEVEx3koQrEN/KV9u20s2z7/ega56lOVLhL7c0RmL0U3SJ8Jrk1vOC8R4Vaes
UTXP4c6D9fVQdkTgj/MmA1h+07MfRUg82840j01RIay4tc1jN6uulN0ioEAV3/U2YrXRJpnmQ5c8
FTT+jfnfyRH/253nT9/u3zlfFvG3lc63u+avYn7BK+gVWszjn5HE0rkyAvO++db0eym7XzaaCb3y
rr0z0ib41/f5b5we9lj2QF1TTduwMLqw4f71PpcjmZ1TJ7jPFZtdWCt3IJDY6vAEMxp3oXg1sEmj
Y2XfO70fLX7TXaCXx42KZSsAUm6ZO1P3xbDr5BPnPuRRav0oqodidtvmVhunRjpIMJHSN03bCTMl
xGXPNMmVhn8DA9526789sZihN0PI9mnsXzFNf5IYaxnQf5n8XhcHTut8DX3uD5xaVgswU/tHMfg/
6kn/ar3+9a3xuzSTnjbfGo3ov35rLd3zJAGM4U46zBnAy34+MnzbGdBTvuhO/+ubRGPz759NoRCS
MSaoCCyIqPmbG2yygZWpUULwNevNmqkHK+K1SghTrJXDTNusUpZQzDdVat4liZg1DSe+gz71Om0D
pJj25KxS/Sv3SI1oqmrsI8mJQdN5W+XJ504xEV7jrCa6sf6K9TeZmK80ec20bFfykk9p/9OQlEOU
kKreHwiH8pQOOg06s7hQ3e0qEONfOns6I9nZ6+XNmg1fW8LWZrHABAvUTf5s1jhohtvEDMfSDzKb
61ZGSBbn1AyBfLMT3Yl/s72eEYsEYBFRox7iJdrPVAQ68buWkvkt8iDQiqFmXrTxKdKKXSf9YLR1
IPVrD8XbW5obioqjmu9ZQhHh86RGs19YF3WgkBkJIma9T7nsbXtQLfYyJBpThDqBnW/7tPFEjmnq
RlcZdFjFjFboLbO3jEzl61Y1QItFgsDLgYYtR0G6LfQIKY7Dl5X5gjkd5CN/XN4QSrsmnod+ghiQ
7FQ2P13iGDnMri79JH3irWsuPSL3sQ6zDPgAsOmaTSKm7lnKsAXtsTCxHJBXj7TSnPV3XVwksLIR
obAq+VRTGbuK+Ng+17ahFNXbqvMlNWeM1Y1NBYkIBwES6Qs/kOF42zU37HmoS/icYjc2qa8/DAtd
3cQKdAGw1T6KmAK44g/L6O4ZNNLpnmu/tkm4Sm7To6xMizcDIZQCd6ia0BaMPk32Q9LZ94su7U2M
n3jduTY6zB8gtTzaLn5Oj7VPk6CKKRbRf0S0gKo9zBIG4MLt0iXcoMlZNQZa3PAN72AqIPO6A5kb
xmwrI5smitq9iSTaNmnRj5SqBBT4qXn+tS8H9up4nfjsEoM2tECrd1WiOKgrXFUSGgkUkYwdO5IU
2a61CSkV5VEtxE4q2/3ES7PtSEBzQOnIa36FGuYpGa31Aga1Tnjs40b+GCiEVINnMYtfRKlRKp7A
RvgZ5/2+jl8gWHlieyCkK+wz3qunUZkZINBrMsZzH1MblB1F1W2yv1SqayAbXkcct323cNZOKWvt
L20a3FJ5KYfO3X6DTU3Ng19xcfN4dLCkd8v2LLcT1azMjkUSCoGY/mTxD3fHbR0YJxVN3kxsOvFb
Wb9H0BVqy9tWilDdOPHib28lMnDYjzHNacrQ5pkngLbTXqKfUKOgSdyY7bBWqTUSlQMBMfLOBWmy
t60XVgNCur1W1vxrtxoMxYczAc92j6YO1hMj2h4FCG9Zy+OybFX1/FL0X9shwsKEvJ0xWvzzlnoT
ufrrKsqM6OTxFslSABgu0IrHobttRdSkH0pwz2yKukXbwkn8CrJSYiVBIgEzXz9EOv8qik1TotVE
zm7h6sOLOVd+CfkjqW9l91YLOkxTgNuNzHAEWs4cmL1yMOv00pF0bfJ5iB5ajdTdfFaKxsuV7xIF
LWaSe20XoZZ7tknaSIdr0dyHYAtpoEDT5GTREZNJLh1HGLz9I6YBSNDcr7n+x8GCp2E7Ojjsog4P
GogCD1SXr3ckX6qPILgIoZPwa/yUIqha7w4j4b5/BCyi0HderK/tO9dqcnjFrS1Z96kznWkMRtwh
OfOk7UQ1KPmDhS7GbGhN5ysWTZDacIRzwfij8Zq44JzJiYVJiBx1D6KNdxWrWGt/RMNHlZpU6Z65
HXvbj5xhFWJKNwMUwm2FT3Ydslel/E5LgzqfFAEz96dh8WuuQR5HN498o0Bjw+ObtKvfl3u6f21N
7pKXoZnZ/jPTdZR6fTdrZ7rsQHiP+Tp4Goq9pi4vNS7LCnFyhMZBlgxPReRPj853ZryE8r5THhtx
jJJ9nb/gCcyTL53wCW0XEetk3FKg8vFLT0W83eupTHfmM0RuxDnf/7zYCsSF0z8p0kVMuY9P2kst
KbQrg3MFewkamTyjM2hQ5C07vSEPnUFv1PmttvhRiZcFEE+zbbryrlK+ZXGH+ITZdes2JFPlU0iV
oWLkMwxXhSw9uLgUEKsJV+7Mc5l8jXy16as9vLCyxhVXpoqQ8mJnsgj/nhiFa5MXFL9MOrPk7iSx
bpI660f9a6W9zNmnxPLMDhDx+nBY7e+EQkQwZKjWWP3GuttEM6TS9A8ElafjPkoOQjk6631fPSys
gJ2/FUHbLVuHK1gL+FZgv3xdRbGXNvAF7xwy5GS+ClzM06eD4aBKifZUQwPIjtBHT6AsqAbDzSQF
+YPvWO1B0QbS95xXCawuNBdEHiqR81R9irxzZLQM5JamC5CRksskYnfrdzRIYQTuetHEYaI5LwLx
uOIQBsg7ZaRSoJe8SCx/CuRQB5ejkn/UFP594kldcpzAASAkySTakfZdy4ZgtXmo4DjVuSO1T+8w
jnaSlm7UWR4gKeggoFVby5JFsgSIKHWc7SaW29GN197LFSiHb4b6Uqo6YiQDQf+HPv6w1FdSydwc
ahOjQFI6GV8Es05SG3pcAVKXEFEME1uqeYlCegoGGrhqhHeNmL91USkPcKCKDlm9/qiVeqjO9GVY
JIuMhuZbO1Z0kxxXNREEI5YqB56unNeqGkMLPnJC3agrQOHAU5mUkxbuISV/3n5xy1G0SQwvKboD
MrJAwwAnTS/D/D3QA5EZlmmQdSleBI93zHoICFBZ34tqr2kvkgz3dECtL71Mbeap6jdhjOTFxq62
SkG+9NzwlG3oe3tQVNYmJfqep5dJA9RT0OPVBwzDO7mhuWt+r9robl9JzTrXzgaDTi52SYK9aaJn
Nr9NEgsw/sK0+gCz7uoMm1pGm8oiu7nyUSKIjGKeiRbbK8VRgYeUaREiO35M2y5mRaUdBW1KfBla
73lFYUT324i44Ag0RJS4LQIZVWWQkSS/fh6fNSdgpk4AZ3XeNotEReb5MeBubByUpjx2SRos+cAL
wEg1g9QkNmgUFwrzO8tiN2W1k1gdEpK1+uZjGTC1Uj1ui4RkGVz4XYPexph1t92WdwfWJUfC2Zof
C87u24/h3PFSJMRQEl25HPELEzVk8JohnZP1ZLe28ZPeAZUxy48FmAVT7bDtQ6P5Xozp3NGVSmke
ZMUS2kAfUax5zqLeOe1DvrnnOe0jRgqpUeao4JUQQU5fbQX/V3ZTMK2UvkZyKoTGfLsNlPHsJNl1
RPGYZuEqQAm2MUIe+SOdIlZ1uDUo1rZ+R28MZyKxj936ZAqEV2xn2AG8iP5eql+7AmcYRe/WNuxA
n8nUeX31GJN3F+m0+etor1lJuBWekEOCbp7Dre1TijQs2M01SyIIcA0mjToDM9ekfLYGrzy450yu
9wlFJVu2O9nIeCaIzCceB9naGxM40a0HOfdHUbZehwGjoUpLNWVXYsqLEjC2vI4ZJgrFn5qTxjO9
TLds208PjMrRtvzsZvlggUVwpgmj9dbQle/M8bqu7b1TJOFWsxPd6v5crVsXwwSnS7gVWaAV9/0q
dk6XP0hTS+oWYSd9s0vi7Kohkx/QDBdl+vTrdPd/g4V/N1jQ/+Vg4Tmvxk+R/nW2sP0jf8wWVPU3
wzRMXKIcww22TNoBf8B7FPM3+vkW5lnQURrdDQ7L/5gt6M5vpqwprDqKvg0S/uOf6B7d+s1SbUW2
dJTEaNes/91kAZfuXw/ssqqb2nZexx5oY/pW1b82CMBiWOtIN5XkKbYUDoclpLtmN2d0gmtFfoGc
4+wGoSIm432yaGPfF+bkx5v2XjC71xR8jowQU2+tRLE3c/0FYrJ5B7vjvV2adCP9zIi7VswTEpFp
Tdz19x3D/mRe+hNCdKIFylT18y0HU+XPp8omKmPd/Lv2qu3kvk9fFME8sWgcNWB4m3ASSO2D1uBc
SuqxOoRWs9qHZiaQKOcKYGcAvARsOfTm5JWNtgaoqoCc0pkgDonjTq8u8r4Q07Ml369FI4MbiVr8
61rpUkzZQ3QsFuf3vsChKZpGQA9/yrvJdOeWjhupOKdlJW1Qjq8iKh/1PGOUnPKH5DoabbibLRNA
VxR4+WYFDa2q4PvhpwND8Kb3uuFXvaq6rR0R1FvTzI8NtFIxnaximRE3SMqzwSxhEej0suEnDMfv
WKtug1YEjajPkQPCCyzGVFRnNe+fhqKg2pxPDXJuaywI7rBtGiTVa91ZB8cablpPoviSKCx6Pc3+
duYoJcJRXi7qEiMSiNDQZ/N7lKZPbV4TbR1jbI+bG4mMT4RG1Lpy3zYpPzinHK97UHwKJ4AIoGfA
nMVMHBgA4snWhwcAba9DGYdTfe0l+vRDHj2MkC6w8XhzbP3IFlN4HMipeTjwWgbB9WSQq+DrpQ8R
reg9i/q5Jhc6xYPPUSNBI1DrvxtQHjBbSUdlTJ4BXDpht6CSQXpHVWpKSmgXKGTJU9I9wVSkMFTd
x0KIHRM0XVSUmF6bmQkV93ViKM7JCqJEnHJWTwZna9EAe7YSFGbS8GKsS3/V2/7HKmu+ZbSPaaw8
5zGHpFXSAWbknjX2nCZUZETLRreJuoKqEL+mtRYnUdJ5iBk0016fFX/RMRm3Ssx5zMEIDLLyNW82
2KrRYzKIpxtIBpIqANa7eaJvVrfGJ5fvvRIW8Bs7UO3e0ycFkSWCCF9j9+er4oM0iewtnCUiIz0t
wJUYU9X4CDsqBaCIqURVAQSuCQfI+3rOQW2SIw2K5YT+uLI/7Myy/UhaEtqOWlhCnglNAk7dFP03
4KZAaRECxHOvuhXm/QLu1C5F5EVNiBG/H7j+2ODoHadFaGCoJXf9YJJXcyyj/PfEMh8zLUWw3yU/
7aqK91PWPpQFZdViYTta8dAQDlPvNKG/d/XcuNLEfaW/M2Pb5YFI9Hw8a/UcZjpuYpMfCeQhofim
2DTM2AmQirGD9gT3YKzx8qXZ56lSe0gYQzBSjiflMkmEae1iE3udVvFzhL7kwcBBO2wvvAn2dOEH
uSci+rTR0rsicqhEVfP3paONNqmfZYJ6kVdBZaXJH5C9oguRNChkqrXHv67uWMoFoTtvbdXrvkEw
slq8z/NABww7otvmBsupBAQVZe8+tjgomt3XQDIT3IhiIu3P+lQmNDLoVIWXplRdDJH93uLzDFny
tJA8H6CSSehONTPTQvIeBKc9VK858Tm5jw2m17Hh96QkomW+KJthAv/Wg0YMj7cgTNyZ8FcoFxkQ
OL156qgjdXCUZ4tcnVnbjvgt+pABqTaLqL4sRxVPgA8M9nmLPbYYsDaxytfPqZ0uII9so8AVNSn+
gSdSA+rQK8lLZmZGr8auxhyTukP0y4yWT6w1klOH5mXW0dCjzUFsqA0GKmfoW9r3JfnzEi3TBEaj
mD7kqTP8Zuvm9A7TU0s8FkqqHoqIWxTBzN84Ik9iSZOHBjocp3ZnPC6ahAZbQ+XZy4wqS4Epil/W
xBtzHK13zGlfl9MfWdMBg3Qe17Va+Jt75gfOvjbETVv1u6LmnUxVnF2l6F6SruOZJp+bMXU5XqJH
J35SsyzarzKruQaSprHGo2S3b13b+pmu3M19LoElwL0W4xei6TB5a464riovuY09PR4yjdkcXVm6
fFGooS9dYcVRh7O/xtwqHwoLljgHzbnMLL4V91k0acCU1Yely+7UGfPWihUD5nDhm5CL7mvm6Rm7
qm/XdHVGcnsb/nVHqNGhsqoGA2/2kMg2brjpp5RynGPeHwm62Fj/sKrWNttunDzYFZ6vlb5dTU98
Z0XWwZBLi5mA8rNaFiOQEQlytOVZKlcO7OhRWfgTaP9MSomUTx/SLBqCegu3sPFKuYmuecUADFuJ
BSJWgayrteevhM+PLHAFqD5t9ukxREYrB5OR3noOOWpHK6o1E79cchxKqhzMfZdz2qwXt1zLfK/X
6UunroECT4RjICd9JacY7k0OUEmq/14mFvyFXidbWEW7arWfK/ymUCLkV8TmZwyMJrSKggdrIwn0
Uo4CZ2QQKskIVGV4ZCZu1haOx1iNElwXzqORheFfW+J7s7ObUzu96WqnP672K0ut49YNvysfnZwy
hHdVN40kUGSYMHA2WvoEk8fphNYcp/kdgOuGExh+kTwqAmD5NICLBTljNK0+xmEcLZRmPiq80p37
9Vtd8rPUoarL1QAIouMaPYsQ+YF4phuBXHwwA2F2yAZbMnzrOl5OYxNVfpfSNq85vRqC8aKtLDHB
dEnuF/RxoPbhRJKVlzbrfqZq1DEDobMV6fTO8qi9t8b5BU+ess0HNFx6ccVJx88RxCqZ83OY8caT
Wxvx9KRffS5/VCOxF62ou0vK2CKJNM5TkDXkjlF0agAPaTfKVI+tfiKxBi98FtJrd1t5/ik3hkO0
sbI8FIbBo4tNx9Vji+jdJPKjvCZRBIqCl8+CF2hFCtcxss/VYr8KXJG6jYVwGOrpnOFgw5YHI6yM
76Vap+XIhKf326otT0lsPNS0xzbOJEqRZTrXmfWWO5DmVnADfDJm6ElnvCxAiaBcX5Iy+yQ8Ifav
C5BivloksaoZjKma7Wul/7Cc9uc4duQaWYjzRxSDbpqiV1s7RAspMtZUnd0Jr0+olhJDR4WXegOK
+MbUcYpXacFIGlLuJl5jt+EQiXr6Juc1M2FkIXNkfJP7EhA8e7+a+uscdxyaizih5Q1woWk6tjSU
NqDwdyJlj9KcT7WySl9FRQaz5LHJ6RLSaMgdGl8lQv4uJjRUS2WUNNajblLp2d1Xx+v3wQoE6T25
Rs7TwsxW0bDZv+Xm9tU+UOZmNCDU5KOh/aefkwXh4dkwHqr88pXpX1n+aSeYGy5rIdPloCOf7XrF
K9mReqRBRmbQyf0cKXNQ7GNwvNXxtUbDDgtqyn8C5JyUBzyKheNpRaiowgPdS9fen+k7lCs8uekk
g5YrM/R/BIDIMZyA1rqsiU2vjEi5GOaAeGrpQPfyesCPegZTtRGI99ZkHBIx7ibnfZs24WvPzEDm
zxBTxacFGlAVXtcI7jx506ScxaeuhFqyqPSE7dAgur3HzWNlnz2qJGoTf1SzAFe3J8eNayoMhdD/
7qz4KwNhPykfEsBqp3ukAYmIhrqr+rLlcwP1sVEemqdJq6nt58sAtmJsHuTN2W5ieqGH0qNJsApI
SAyHCogMHE8Ykazy24j4tS1o10nJE3cq7CcUCLE4D1hDhOg9kiT2rXo/oTXIhkPG/LvZtgdaTsWr
NdibuRVcwXsJU3tKkGkUYQM4Y/3lsX9KHSyyZhs4ZbK32Ogpb8CXoCaAzySN+8rIjnmnwh6EWo89
rqfIA4jo2/0mYKExjsrVlC4pM08NC/aTiiDlon9j4AcIHQ1+dquzGjFu0EPCW2F13o30rJIgoo8b
+1BrICSrVljT0SU1wqC5i7OJXtPEyvQaEdRGVB58SuVONn3wsfyVretOh731YQo3fcoJ5cBOz8Re
HFMQjl0wd0FVV152Zz+W72RClgAFSGiIHmLlbArk8RRy5a5aAyHvR+lTaf1Evic82laPQBYaPG2H
yTwJY3QryHKs2WiuCxsW6GFkrFld0eV28Rl3Fjun20s7jh9uRP0mz09V8jAtZw0/YWq9VNmxmO7I
+3L18jg2IH/8GCl54RkYQ0H+4ESaT6l5Gue3Aiuq14b2+GrULyytdISTHC/NrhF7xjw1Izd2Bt+E
lAWqIdpKxbjnJBtuqdbibthE7ojUQ3t9kPPjGu8yaDDqrmWbJpy7+YkR2dJ/pxeNyA6wLresJuxU
eoiA9g9eLA7pE/VjX3hAroGjxGuwJkFrPq2ot40A2AY7x11713yqRxux23N+wdPBeOAHC2sK0YgN
t/fM1QPPxyIRL6htTybeVmPPUDq2wk37p6Im9CRyIKqAlZeIHJbrxAyiXabybfn6I4po9Mro0tBv
o686W82e3CzL2pkZ0KFTt+5LalwjxMhXYVMWoPyO2eiwT9OO20XKUbZYqji/NOu+aG5T9TP7UT9U
6Z60RRneHOkbrv66TaDKF96RQMLUho8BG2t0zgmbU++siVjKZzln9Lpi8IT0pR55rJruS9AinHzU
iriGXNYO+zHNn0ltYKr5PXG/lu2q1u491xO3UI88dcw3dLKEo3Uv8mdV2TEa5EHsLyYS59IdPlDe
4Wc3WOzITLC9pH/nOWtxL2WHOYxmOLH4tSBfXOjR0bYOJa6mPBEdYdk7+t/pCqcDc8Jzcd+1LlSF
RTyvAyrBy2b2Mk6MOWJlJxbiwYKCeHFcEQ/biAnRucvwpnANCpzG3ewzfg88IHbLNrAU3xwZFj3Z
219Z4H/EUcBEwaZ1zN7/GcVnpqN2EVTywe6fpJsofKf4IaA4EAfCE9z42iWf7+NrnHjtjTgdCAq0
qGPLtxK3QXwPJgG5TRmwQef2fpaOy0ZN8czhk/ecHr2NKb47auWDEtNX31uDS+YXICJzDmixivWM
JM+yH0YRpkjl6c/e+uLJNo5tFqjJQ6vc0dZtSsTvfu2QqeQ21D3vtE7Sb9aO6opEfEOLUbgqHGSC
OEMP73OBmkoj2pc0f2B54e6nh7i7M8v7PvWXz0Xd4cXLO99hiEyaNi71R8PZiT4kfzxF07cWIUWG
YwTMWqp7Phr31uxCoHXAihozRO42DHfmcDdhHqpPJsNCwNSZ9KoBKR6ZMIB8OfZQcJxgMR5TMsGw
iue7XrsUfOyYLu3RQW8mh8UnN07UJ1KXrLByaQc/oW/gPZKWsMRcgDWH8mgNTQk00y6WnmuueInu
F0Z4o3RmzIy8B1mw1RGBHtoQC9Sj0I6rs1vwTNsHXnezv1OVM8mVYleJwKn8JEHPcpqkJ2UjjKVP
PD8NgN9BuuQEWs4zavWrqr7Ylg/OI0hi+9BdYVFJpF+JO2b2MvtBsuvKgPwZgZ9vuGOH4CWlDyFk
jzYPKDAdWeEP2bwXH41GzMFV5EFF/Se8aYdMEn2yhjRSfiZGCtw2ZMUI8xpZ7i0NPSnghlhvWE8Y
2HYmaxkqJr9kkLvXuhP/K3+2wABlJDSFdNYwFlCZ+IWCthZREeFVOMcDAbgD01sJKwsA1Z5XY1EJ
DvZBh7FmDDhMWd0Z2Hyo3ybFE/Oy3q9GfEAPCZB8r6WpRcnrKSgzsGgBWZZ9zgkGJ1sMOs7PHglk
9kxn36mCsfVoJ6G/lkkXeBOAl3TNtUtKwL3CxNl2lzMwNkvcySsEse2zS9LD3KMhCEGisXPjWVbM
n6DVsnHXgbFFT82Qy3ZDdt3kMUsQHoaY1MiWANzv6qSyIbzMD/1FqICKoHXpRPEaviM87b/YO6/1
SI7lWr/KeYHSKW8uT7UFuoEGGkAD0zf1wcyU976eXn9gtiRuiof7071IzhBoUyYrMyIyYq0V9Sbf
JNw00r2EKRC0l00VnHR170wHxA+j8JCYv4b2pjdukVydra2HAJcG9WJTao9E6AS76yr8jM0dywz1
wJVSnHjQAcILkGXoJ4tfRhNmXLMHJ3cTwRlZO92tqu7V8oDzVXB/zsEL7sbhvab9W3YDj0lJju1r
kh7Lhfe3A/rP7il9DdTHddezCDc92OcbzwCsdy/bSptWzzZtaHfEAQMCW8ZOUe5AaSr9bTNjPndG
8jJjvGe2zKvpk6VYURIvPWAbWzu5RwTNqDbTq01juXoFUMXbTXQ3XFYOQAFQPO1WV+SGEPYMh48y
p8pI2Ys0GlTAPdba8NBXeC4hEZLfaraYXD3Y4LHx3uPwoinbOLwzc8LN7aBsuaW+2U7ujoCm5BTN
uqFSiGQo+sUBhvSONq0kUKqtvkA/pvEprXN92Hk90A0SOeaL1q4+SPkZC/v+VfaJz1U94IzE9StM
T4Z1Iv+Vr6CjPJOFwTqxbnC0rBAiBE37NGxvVYz3Ib3x9DNRLMq8TwqKHvxELqKnK6W1p+I/9a92
ePOB3hGl5uEUjdNGGmZ0ZLmj9ER348E62e6xok31VQ2fWnTBEt+uX8yKLkNPESdPT4vxolv3IekG
jBeZ081s3Lr2gXQM4dqnVt9NDqD+e8IrYpOs8nHQ9giUksr/qcIP/AyxxPVParmldoOkx9a8Ep4o
LLJhZfZHHm9w24SHxjomkEe7fWjcFWwedVrf3tPPtyGpWaFCdBuZ5oZdZUVKK0Qt3tcY5WyTaE9K
Bc5rW5cb5ogFuo3YCF6ssqGJMAn2nj585LE8hP02jCitASe2kQGmXkIo2jYj0oPSFzXttUkGbp8v
G9GC6zYFH8OfDKjprPGcMWK0QM4AZaMOizrfnVGvBzBD7WbYjiJWhOO/7RFwTvfm7McXU6WvPJsL
rPTGad+IbPkUF5Of8dDNsEK8IoPBCWaogk1BMkueN+gCnW/U/nivI33J8x/W6Qi0aA8iWKPz7vyr
jvuKCNL8KFgzo3ZL6OiRNsvIiS+telKNpgesv9XMk2qu4f1Djrey5+I7InHbc/xOe0UDndv6HNz0
Z7iCcbEeL9EbB4Ne2m2YHva7U62JBIFBg2mcX9QLiedbtzyQo8MnJsGpvnc+wfLl5yBeTWQ/rTW9
jmmn+5JTbsHU3hMysskodxUC1DiQqdrb5UFBB53qNDvBs4YNWbSakNcDZpjdOEMIoAOaQVlDiyxv
INShRQlx07conPcdgJqs0W+gh28YscgCxe89GuS7Cg25Xir7d0VWYe7RJGxvQprfgdqih5LkhVsa
aFk03lHMF+KvcFlpNy1bYNo+3Hm9X71BmIWFgTwdD88zN2fqxdpX9lZ4KHBu9Dt0JOPLrN0u6Zbg
qXB3OlFttWIfh8XIFcD3W7bhOg3X35L4nPwI3DUbQYdImGC2kJmp0Nu+9xmRCMyLCYYluzGAWvas
RfADQNgMBBbpZeVha1aFsW5R8WhOQ33nPS2uXJIbbDJ9PVcP9AmD3gfJxwAsNjw5w6ugQOkQuXf0
X33q7XQzPkzA+uv+RUNA9WIYn94EukbF6N3HqOsig4AIoA1M7DBXG7p/ufN5iXeREjwu7Q9EtUP0
P5hRESX9k0IiBVguypNm8ctFjKQie1V3CqDrYFWwZ0scyCcWtYwwy2/WKuppfZMgQTwca7e5D2gO
YaJMEDoQJcpV7W766UeirgnmEFSctY/eux9HBy7sgNBUBxCeMPLUZEcUYTt7MxOoUl1/VIfo0QAl
SoPL9VOMoBuldDe97evleQo0EF3BwVoOXtxvyEzf9HNCt8HkpKH3NFg9QoDNGfXDuk9uLIw1oC9/
CFB/QR+V1CUb/215jyQMVIYQan+XOjeTB57I6W66GeUr9JWngp5aNREl2pesXNpZCItHg/bb/wq0
ttlm07nz1G6b1cE5zvPLjNLi1rKUNy/60WVBQZDjKUeV1uXUwe4aiBI+1Q64oQESkQnK4UhBIco/
dfaNbgsjh9aJ1TKmx9okohl1VVnZiV7txjj5pVeGs/Uq5d3+8rC1MEU6ePAx2ybwCE48fVVuTpuL
/qGkKxv6uS8dosqrWUuAos3XENn6TUoT68Rw2BdCTu9DLE59RcGMzdDsEcXqCG6SvyTNL+GPnR+Q
UNEU4yWJK32PpBaCgfRlg0GVbUjwWQdarNobYwbhU84VNZ7452ClGE0reQFybG2MJMKX6CB69fzJ
1sOHUPnVJPWLg5ZvZNB4rr/r+jfLyB/6flrN5WLQrYB0zlCDEvWcB61stXtTV3fEiSiJR4Wy7VMH
Ss6SGGx5qLbS0PC2ohn9agk0yss2HBkTXT22oph5aLvwdMF8oReS0R7xIRhQ8HEG8GRJ0CarHKXj
yMNbu1Ox19PPMbfdtc1IUCTrf0XlV9TE1mMbiWxgQTvD7hsSnr7QaQFkbox2eo1UjEYD76V2fqYR
OEiRGev6DGTjPK6yEVnaQVM02M1LBlk/KiFXuC9JRQYVgQPwVYRIpkMEq0mPQNWK0bVdq6hBOKN3
QxFhZm+d3wymYwtT99WL2pxQAkc/p8DZjK7JicaH215PXtEdwV4rqBcneQUszqZsoOdIycSm+myh
TOwb6JNRXWruF+9HZVifeacC+qZvxmrTpMnRM8h7KxTmaHJDChRw2soMjKuWWj8zNEBBUDoNRZvq
ijQALsQLoaYHJctL7/d1NTwaJlziPkDgMqPoqlgw/iVeM/QPOobucwSTSAoQ36W06LCBTyCmRT4b
qUoUAvskuB3IVbttvs2i9KIZ5Utsu5sR6JFPLh0KwwSRMYx6tnIBCdYSfngLR8tNQfaWNH5YkSyt
ujxCCKfFnytM59G9jK4gbhqWWd1bP0bIj4GhftDxeWMhcVVXpXKTgvnqFQs9XQo82wJ40DpyEwDF
tvYSPthKptGALyXWGKgZ6GRso0THPSbqwbUUpKJj9GWDbnq20oDccD5/ZQ3oTatLbxPX0Wks4czr
0Mm/0kwrtgic5b7eRtthmKttU0JdzntyBIULzJSi/Usw0tChQ1cvKrU3B0rJWqUAs6W59NxNx7zv
9HXbZcV2HCck3Lh3Z2quCCNvnCbBF5ctmw/cXDrkF6e3nqbc2IYezr6E5KIjGQn6sl7rkaPfB+78
q6/ZvaPhi2emqmyPhYn5Q8AtZLACkAoK9YcZg4KIHuzBJb+2yotepnuM3C87BncZ1WzsAEKuag/L
rg3swMLMoNqQ7No5fJ4awuQmOZk56L4wtG80Sucbs0VQ15ugFJGV3mbj8OBm8wnpZ8iXDoleHHec
Oe7eeNTi7KIUNogzL9oFMymaYOaShmbaGF5C85uSJira/DHT0Wa00ILVyQFa4MX8ck7vnXb6BQk4
XndmuGn79mwtyaFxnHY9a4i9FUr+hl4TcufwsGb70ukbk9ZDhHyE+lWKJYko6PvpSKqJVejbQ5aj
DEm22HFc9HUfggy5vyiSPJATH0ypYubz/BqYCnz2/C1IJiC7yDTgAImsvbuSvpvEYy392SemkI2A
Olnz+Fi40v4dlZyODp9AndtylVcEFhFMznWN3kxabe2CylBkRW+WNKrQNQC4atW8LPSB7FQXtFj6
pBhzydaexK7Rw8A0LBerimJOUuMDdXuEqGuTjh2Ly9JZ1W04F5cWrtTkkqZBOXCbRDg3EyAoHZ4G
XKt679oUNGjDa6zNksy7laBQCupTpx8isjL6k+Ip147gVTpjBoQEfWwgXAOO30rNC63LTiPaPVHX
v1tOfpuo7d6aiIdyBEgRaTBcMzlWKpVa47WxyAA3kbGh3SM6EZOb7GDxG06DF5qKa5+SlASycTsm
7UODfCitUJFzq6qXKLW+3l21uGrNTJVK+1FEkG281MPNVunrlLLlLyoAt4MoQRCo0aGZ7VbKZttG
zhD4oLWfHoOZ7pxajYIjKKgYta0j3KI3XMiyUYzyIx9Qc9Jr5bZv7qIOgSW1RNcuyFGYsFWqzaYF
IhlVixvNtVE2QY3K94biWBqxs/Hma687JbpLJHEtq9n3Y97BGM5P/aKsjVJDUNL2PooOaRiKtzRv
pXkDFMA5AC4cmwN76OSJOuTjOIefThoqa+on2rrWSeyOJiIfnWP7hbF85tGAxAWkyDzK+ht60l4a
LaVdDLpqvm0WyjpJp/sqWZpVPpxSHAYIVDxpSBNOcBLW0bOqzwmR3aYE+KTX5LHycLh38rbfFSwf
04wadDap8MVN/aAV3cOi62td56SWoSu7EMw+kIgAec7GD1sAvE6p7WP2SXnjDr67ICTcOxMybxHQ
ZqRcwM2CdmF9zeZDrQdC8ravQaE8DlDyuqZ6DcPlJ5AKKEVoLJEvHFyoxDPdUFa0nJ5WC2UeWwP5
k3VUPersCfQMKZIUQBNS6+/5ZJprJRxJ64Fqteiz5HZsNyi6HzPV+RotkLsVdwItyKEcqKL0jNqL
BWvAGStSXUayz+kxs7bd6dkLKUt1lf4xRlrk03PgvQZctGlLEtXtPELyadkyteRy2zyghI51m4LY
3lTFjEjGUFwyevbtdYs+jvUQbielvKdlCH6y/lQLumnh5kdk+MxXszEPUWJTKtGSGCha1x/y3DvW
uLS9VTQAU8diBPWgOt97V3pXeetkcVBpinCJSvDSuwd0934FYXZe6unoNC6gEweyzNTBCInag+aY
DQ3lURjVmm5ZDZGzM8k0ZxReDCu8ZsUX2vU57bVvwvolojnTjVKD5keOFGSgcnFScpaqjg581eG2
G/RRV6Bp3F2a47+SdofkCQ5n2pce9BMkROACoXBClEZxbp6jcJd9mL2dr8e42IfIw8AGayEZG+8u
+15d0eLNtLB2jVRwUqGLtht0hnAsqpUXvXkaeoDQpr8qQ+Pho4hJAREWXyEtBxQ2NUeY/uF6SYmW
jM57CNz+wfFCjVrImzln2obCqBCngle3su/rTiVfIWQQ7wUFnQXsc/dhPXp9z04mbi8LRDPKhyf0
qMmR6sjXTYgm22qyTZa9YVnMyKn7kZrIoKuBszcSyn8tKr17B726uSLfZDQvw9Qi01j8SEUY346O
QJO+aqXbjOgNZMWhK8jG1iaZktAaLl1fxlvQB/4U1m+GsLeXVIcZYL9VMLUch6JpTfoW/FlFGi5w
NtaA61aScDvHkCVD04EgHkF1cBiulqWXNGMOCtG4K4u+WBkqqQJrSFjvCuIR0Y9xedOSga5wAWCv
Kr1ExaHU88dwRrM5dCzq/x36kCKNXlvi4ks1Q60+BYFPQ5AutunDTOSaFihS0GOMFOeyPC/NdEwn
WLlaxeY5ic3rZNsbK9Z7irQVjakRy4JurYI3m3dqbzz187DLF9tBKI1cfx/XT/PUvlS5cxvpbNk6
k2IRKv9bc5MZaDa6RaluTKV6dSe0eYBWMSHQ2tTC+TEIVfsGoZa1pVJcaaB/13UWUGiZN0pJMqia
2EGPI5sJL97r9mTsDK1YD0mS3A+th6+Kmk1OryEM2nw7KH1zdMcMTVpHQR7NtPe5BkAG1flu3TbT
Z1cj+AkMuKDu5FGlQSjvYEGaFGwTTVic5aedt8Vt4Fg3aP0rezpIvC9D5a0NJN5TJbhR7QEVIY0O
L0HeNGDzGGukr5UdLVmawww/ZLs0wbEfovpkw9hcdUj6k4aI+gNqGrDrKntKDupU36Qq4kein2SW
y42ltAgEQ59UlZEuH2Mm+/C7VlvIsIbDO8DDagWGddojVkukMCrdqrVRRmRbuy3G1EFwggQdCIMH
s0+Ku5Esnevl92mstrdegXYWmojkVEqLRnHjUamj8LbuKbW59icNVMPbbGzGfTK7B01jFxJZXrK3
5oCQYFmevHz0tlNIwB1h0leVMa1A3rb7gUacq3AyOxppkGjTzTQ7Rx6l6CSK1VsgaX2GnGK/Ds0p
YWtnLdneduGblUkkQo04zMo82+Y87oEdQ7wfjPW3ZK8Rzt7W9UhLZDH7Hwsq8NZVLeQXwXWWOrCp
ZEkz4MT6pvScUwBZ+45C+M5Jx/lUyfyuMUtNiVoD9rretAOhohokbLZ0Y/d9igK1n60VU45k82hs
8/QIW5FGRklCV4FUS1E9KqZd1mrXsdLT+6qtf3XBdAagaWHXcEuJRRNKrRI9uKy01/NCHUujcSCr
EmOl21pPxklPqeiAJlObzaC28w0NH2/hFdJKEPITtrI+2L23DnuoLAV949aVgyQVPfxSRNXd9zqw
IGlPSbCNK7CAY4j4RBIjk6U5HZ55HI6OPuyRb2V/ouRkBEfIugPeVFSsb4whfXdp2gWNKw83kORH
FXl4RR3nmxJlxdBaKEWmTbJFzAMUBlLKZoTVc3KaviZjhswz+7FBILhzJ9Ih9VWZAD7MY1KAT0S9
JNdpcZNDsSjHSIUagXBhjNgmQtRFsVFmFwBvFlTrYqKMZsem82yRPsgd7xb1gO697eMdzQF2dq/Y
77ZBOgICFbLfEFIbMGOtHY8nt0ryQ4XmFkNU7AYtNQ9D1oJYM3rq16SXsnymiuwRlDqkeAeOsKdH
IATWxeW12HieJ3V4iotpD06fqDUD8sI6/uXMVM9b55cOIn1vdns1H5OVkXQftuK9ejl5wkx3ISaa
xvNQG58jMFoaDe0qU3UOFi1TsZEmsOr4lkEEX1AjPVK743NT2N0OANapBySghrDEnG58a+q52OhO
TCc+0+lWCDm6KbEKWCPaCDXpcQjo06BNlPNMY/llu4VHF7MpJd8o2i19+SsK2CLOGL1t2N6YsfJq
tjQIaUASbsLJ3Swd11s7Zr4KdPD/g9fvu2akWWR1axD7rwy7vPVsYuImJSEWT2QaCvO2qijmZWNY
72NC98hGsC7ngoNlGU+JCT7JcZpP+M8ZYZlBnkOaCbgRQvuQnmQjoxbrFlqak1LTVkmBhK1+i8Yh
dDfEAhB+dA5skIVYdHBMCNlenk8I0FEhSdCvxRBG1Hbamv6RC1VePZZ+B0CFuxT4BlVr20O20g0n
SigUVhuTqeUF5DaKgOloZa8t/bF6urugmATDB/W5TKFC4A3Zw6KAPIsb69UmVwFExt67aPVoEZ7b
pi6GbHewj+13S5VBK6se0jMq/Hn/047V7KbdjDVkdiWY2azAb/XGYD6JfGq7DdR8ZzrkTecMlqFN
8hDgiu7ADYx0kv1oJVVB2h8zkTbujbOHiB28uqDe10p1E7odTfMUh9kH9Awu9rZo7eimI7XnUB5c
3L7eWzUktxrS7cbO0RlABhCyNNsTlOmXrRU2YFBGkwzGSOufrl5qyoaZNNBabovwZ9+GyOXl1U6r
J1caGwj2UC32FvtUPSutfRZRj3REBTWxmbPO+Aid/LmIl/DRc4dHDg1KWNNDCnjtK34/fO7Jkge0
2sAzFx6kSPgCtL7JKFZmE7VRN0K5l5i2OKgqCi5Vi5Ho1PimmYfiaSq30BCKBwchJlI9Ody3/s2D
W09xHc7eYFLFqwMolJrZvo4R+XJ0cehMpVYmkhRdQzt08gVBY4Lwr4DAQRwgNkRhh2LCSjFRWtKA
kAxG9CN2bBBdjfIe9UxTdahQhDPMF8zBXC0dWw10HmudYNItPZAE2s7K6YUwJ3iJICZwsBomRgyn
bHDGcxKFcCkd9VzVbNS7eDooFdoCE4C6AuX/bcylZNCF9rSn97tyRgK1zM+NEyA5OQNetebp1cm1
eUfpQH1RBtW+MxG+AZHYLDvbyOfjQhVgiXPoHgpg4CxfWsT9qCpEHqQX8N/B75at/0sIe/77hu4e
JKn/+x8d0/+b0Nyu/9kU7c/5j1pz8o2f79KxXdH/TbPQ+kTQzTVVz9RF6OY3H4y3bHbLNMLVTA0R
FUfe+i9CGCQxtOboB2hqtqohvPKPbu5wxQyPfxxH0zRX4+3/idic/s+KP5bpCCVNA25NuGLQhfdP
3dyRzyeN6qXTt9ZcIoJSADopXcXeg2h2FNToUKxIx2NvPIj0gkdzOetjQJmklk1a/JgQWpnzw1Ls
GyIjG9hmQ71w/uwARPxhXP9C+4nh+IOQzn+7VPtPkkBhq8CAqOgSbg9XRIfQWBgsqihwCZT+qNEV
4O9Pp1t/eULTpeEmfDkkbmTs/qDck81BXs2QrXwZl25EJcFBqY6fhQi66McCY78fEDsAbY+0TFM9
TkRo6XD0ROLzFVIqki85FbrYIbOMvnhzFAYqfNkZdMlljF9HNk+efpT2hXKQQr/oHVowHsnDaCPK
UgqCyNGrEx/z8TPlE5r1SWbIDh9FkSuI0SPQ0YeJjiNiJdTqVnKUvrqQm0KjpM5eY9STXCSuudBs
+pzyx0Q5iMzKQob7qe629GVY7M8BOQaeO6JUroVeg/5Z2A8IqZVUuTi26IbVJP9F364LPrk6FH1o
MsiFNDliX+S6qPQC1mAMMuOS90fwQotF+hFU9wAdGgENYhJf5TgZpVMR4OAyKkpJaMzZ7gWBOjej
Xo/wCeJywBh6XoMZMR5h7AW/rO5S2g/KcuRNEcxygX4k1SWCmQzZRWS0kviTuJh030VEKyzwV/kx
K+h9Nj+IsM08XkJSzWF4ZIsLAZhEEAFfEB67+tiAghwSkTy5sNvqwdOOAOSJlpA80ZCykU+K6lyG
AygOWXBI5s+xOsrakHEcrEMY7TmjA74H7ZEme5VvmMEFbQiFkTHUGSyyrh1pYuxo82EyqbCwombt
gfhjqI5Zui6dHHpNC9WBchjQj3zP/cqIGVxHVSbkfEC0BAnYP9I45C0tcrsOf2r1Qo92v3IPDWrL
EX3aICVz/ar9UaCgjAYHanoql8kJa41eBih2EUhpySOnF8UUmX+W8dmYDyI1WfGR8pFn3/SfcuqI
kgpZ3JgZL9fFp0QiTql5ZuLojlw998DMZOJ0FbBeWIsPMcUSUQ8YdJ+X04BehI81zQiwFhw8aZ/1
7xnDWuCp8QoVCb89FERaokHyL5bwP6vF/TYZrmYQQtKv1tY17PIfV7ChxG7mtB0VTBJOSCut5hed
hgb6VUHjzOy4BIqj0CdilBDwrRoZqwGQQJ1fa+av3kAlRwScJ5EYzIriGLjXNEOT4V/Zmn/W7fp9
nZ6l2qan6bTkMP50nZGeJ3AkMG0DNZoSud/2OnVnMW2ds8LckQ/4F9aNxOVfmFPPdU3TxDfpnvsn
c0q/6JgKEnJornqruYR/NGpWZ5JFIz0kOt9KkNoipaR16HDQuDqwgTubwNvccwd+AyRSPn+PhMQv
wQiylfYQFAr8HiJFS8XHXJfzWb7Fb3F7yMK9A+7n+9MxygRhQYx9FnmDDjGQkZYqSDYDPEc2m2ML
iGxGnYMCliioU6YFskEltWivMZz/YSxWbfa02EDN9GNZkqKpriMiBDgF8CWOsopAxhXBueuuGjQL
vsYHsuCqozPCZVEiJalF5wSXGwTHa5F8zvWcSjAxeQhMdgAP7IK/Ct/llmQ8QuNMP2jfQHAmTJ44
j6NBoH232IvRWXAvF21ZR4upwZbH16SHKW/N6nWotBVTbSGRGkS2DxaDfcuZJyyj24Ci4UeGMuG2
XAZI7TMgP8exI+Ac5I0oAUXSX+UFuSzGX+O28/poOWfebhRuXF9r6jlurjw7Ho4MmFtdy1q62cGw
6NStXDahyDZAcmFoeJLQNenJnWMcVRiGMzfGdWnAHxYeYwx/tprPHG1Yvh91YZ55ikhbymgAPauA
NHPkFPUvGRQuj0GtuRc+5dl3SQk3kuTc7xVXgpuxmMDQODYOub8YhFaYMgolpXd2YnJXInHRo74i
I4orkO0B9ybjbhjAMh04l2Sn4Vlw7VzM9wQFlJVBW0gboCN8MIfA2aJfIhckr8vvE6hSyGc7sA/V
5D5HA4j9dw/6nr18Ig3aRLvia1RrEGXv8tQajcMB9CdbLhGPom5l/ORORNCJ88gUBIfir+UH+fTC
ZIk87ot5KlOghQceJb34Lh5rgyHkJwaRpwZPnpIkD7FYaWSo5A2t2enlVcZGwpcUn6Ky2hL0/Efu
k1nCQ5jsKyx7vPSZhSWTIwf833FJqUYPqZkLnll34sz3QG6SK65vqMFd7YySMSENFpggG+8m5ogc
+NvE8VDZ+F/lggewUOQT/QjMLBPKgW+KhVvIAHgaysCGRf4VC9id5Qq5WGmnNaR0h86ukN/lFbns
0DsX1IIinmwB30geBzQMldt0ipUYL5lpwluSo8Cc3ZSkuBUg6VpERd84FzBcmF3WgBQShlc+VaGz
InOxj3msjKpb0TGZFSUzp2nzNRebNUjQuufGYNXkR2XkCzyOWTry4k0NRH3GXAVeflXcayhMXYyK
3FUBZKJ0qWgy+bEUPBeFNgO04eNKUhgVdE43+rNcgBxT6pNyPDO+0qfHj3nyFkUNCP2IlvC04RAY
qbZqw2xN1RhUZr4aLDZg8ZXBYWXITdDHlgByJ+4m1SjUswrkXnqmqrydw96VR8l3NPTgFNsf0TeW
I4lRkkmtaNjB+VyaHXgkjDP2Kgg/MoDrNs0fGEy5Wi5f3mjUO1enmy5oE94Qv8Y0IvMvZmfJn7iq
qM5B8iIO1hzF3YmFYnK1yrlUCCp4AMwjGUpFv3qkv/FBPR+xSPnI2umX84TRcIdmI5cpXop9Lqkb
7XvOBF4FRYn6DmMvjwZLpGOCwwpWAyPK82JVePgFOYN42vx7Cskzb0B0iEHlutoUx6HXG3Vrp5B/
Gfj0OAI3k+do4KY1fIhV75gF3FxlmnRlaHeu955AYDIQvgoo+HJR8sV+3GWsETl7Qh2b/RAU1meL
nsw6tDbsMDciYy0OjHbj/mJZwBKMtdzkgkOskexhaDOXfsWMtvgLmWPiP3QiQ94Sq7jYD2awLhRm
qQOyOCSDvtyFAvxkCAAhyTyWuSsTkEcgVzNzIjGC9GgCtM3UIkfetGeZHSLeU+J16xxdLFk/Kfiz
uNuJ++SE34+DgRLTiZdozN92WFzXb6fRE66KU4bkiyxU/Nu+8pq4ymnCx7J2xRtFzZV1J/4aY8ZX
IWGuRotB18R1Bmh+RawJljLGb26PYgNVRl8OzRvhdOVv5qXDgpBFIa9XFu81qBXRVdrgEkNjPaLg
pBKbAmpbXZg+FicqjzKX8F5yZgkTYqyTTHNx0XIjYtfoMAXuAMckE2i6ytPhgekMtxiOvw8W/2q7
59rEiTr5fxXt2T9t96YQ0J1nAvcvgo6CPgYYlyCBCPeo4h1bCBOsZxlOCdNkTuFs5UfGjzvO2QnP
4RNcc3Ffsp6/1/aMCLsqxvu3O/U0jsTzkq8bw3KVhSu2ow4ROoOnl65Zpu5YbSxuFrMms1DMfY2E
kvhb1GegRXF6bEaDXRyLq0UgO51lVORF0e5iFsGHXskgNUu2/vuBMlC6//NG3LVtzfUsECAU6mTf
/Id9sR7pdI0LHYSRIhTOuX8cHHNHnG4HCmdofvSVj9+yliPGFz8oXlTskI3LlvkvP8PX/G2bGGCs
rRcD8oKUJy5EFqQYPQkxGFcHJTcmzd/fhGb/xe6eu3Ad27Eth9L6nx63PkxIeNkmklxMLJ42lxoD
HnF3gD8lbuOpR/1ORpSAQ+5SEZPjXGfsr4QtfES8Ph8jUqm+FOfchwQofJDIUPyd0xCEYL8loGHv
wGn0uQc/dpUVYrXGt3FZwqcCLJgxtDtiDPn4aF/lOY9onMnkkz9iMSX+40T6ZK6dmTCclUYEIZ5W
3hEPyfwSkzpyFRJnYBqhrH+7RPEz3zYY45mlz462mdQPOUKBFywdBe6ItpIgsG/VrQiazfZZYtHv
u+ZjEkwSzTDr+Inwhg0CeAt+FXcjvlF86PdI/V6cEqbojhBeMJG/AxzDvtfBiWCzxGHKxBUn2aHz
LxGF+BFxAOI3SEmBgvpqwFnU1hVDJNsGnETMmEu83nF/sgZF4l3+UGpNoHPY7JMHL9iwqZAjY18k
MAnUo1h4LI2YbcSZ5HpEbBCgpKiVsk6Ms/hAsb8V7oe3CXbKxPRz4yhWnK+3SPep6hmvJPdIqzx5
UYmfxBPLsxwRqpC7Es/J6TGc8vjFVvKVv5+2fzVpVZqCMmd1ExWpPwk8oxVp0NyZlBQmB1vEf+Lh
xGNwVol8//503wLO/yVe/b0xdVWErOiR4ZAj/PPG1KS2i9jT7/PJPANaLTOeqSaPgG2NxJAAcPHJ
CKC1t8a8LxtsN0PvlicCKUIa2eoxyjzJGff/i7H7+4v8qzFxVES3SGCqWCX9n80R7cwMMw3onck6
lTi9C7cS/EgEweNnXL5P979p8H+RBtfQDdMcGd3/fzL8/330/+eub/9ZHO0/v/c7JW5Z/6Zatu05
mFyT3LhL0uZ3RlzeUcmAoPkODs6W1PZ/JMR1WqyQ8yYL65Eg0S2DDMo/EuLylmWZWHLrf5IJNxCV
/ye/5hgO5wVoZNEWhoy96kg26Q9+LXcshWCEeKVb5/7l+nxq/VPsP0/+88f148r69k8fJ/7i9da/
gn/2P8xN639o/jPxn/8Ry/u8Tm5cPit/Xa8qStWQaxw/9+/mFfBQv1s7/Po2rx7fKDf511J+bjc5
L8qncv/N8y8XrkB+S/23r8uFBO7K8z8+TqePZ04DxXf9TLJ3g5ldXa+enIvDkMOgJxnf/8d3Lf9g
+W+sRnkF6o585sqZ5RzzqodJ8zX6X45/J++VHP4Z0rwcS37jmnP/gJSSXJB8XgYF9ji/yrVdxsfU
Pxj+V8rPXxd+Qc/dP3zJ36PvrR8vXzB+d3JetL0YCfmX8fwelDcuwvEHDij/Xi5ywRd2bjvD7zkO
ukDX5jNZHcbVRe6dVLB/4VYOnJFPwnghOJT/jzDtvz8hnwL0zjd7/6LwOUQ/N1NP51RA6Md6POrq
bWpu6WBnv+BqeDn46cLrjHzbgPK4W35wXs4yMoKUKRlreXSCMNst22X79tavDnCjQd53QAbId6d3
DcG540ujmJJecivjC9WG3I8/esdPX7sf5t100u+WU8C1oNhqAMj140tyo94Gjx0iAEQ79/V98SMA
CB+C1eYjm5nQc9va90t4dJxbGHtJ96R5QFNvC2Tjw5tgvPNgliqIUIK4Rk/ez2+N/bhrV9ePk/d7
Rl6fn0P/J3+eSQDc9NV2xLuWq1amKHP5P/9b/OffrzCjePPjBOKbD5xlcj0z1xNcn74LduGjQQnh
pvZlSD7o6+3vznSi9n8u/pm/WRvJ+nsu+h+1L6c+//wZylv8BeE4fFwO7NLIpj0iSR753utw0/Ev
5ejvye4wZZhf+or58PX16/Hy+HWQ2cexnpmKEfNxWyVQ0kC/7NKNDVCQQyv+Rykn4yZCf0v6wX/m
x48Tv33fBDL68p7cMW/x1yaDzD/RiAzMmU8Beys3LyuI92VGyjRlcUz++SdvfLCsiQhWrOuPaPVh
rz5473tFfH/qg3V++mCd85t8+cTFsHrk3HL2Kx9mIF8fGJlnaJ5cF1/gWKd6JaeVr/Mf/9uWK/6W
b92AtuNeNsYrzwqI/er546NmPd/RreX7ImXgr5xNjNH3Ev19No76fc/PPH1+4OhYIE54+uCf7985
H788n7YxMkY6m1ZfO6DRBMPBekU1RAaO9fB7XXKQmeeCoZEzncT2fUAzuPNe81t6X+s/jVR4itqz
vqFZw4bblxOePu5EdenHabhBJXfTb+xd8KicrLfmyCcW//Q9dixxOS4Hlv/+nbzz2HIcydL0q9Tp
PepAi8UsGqBWTldBZ2xwXEJrjaefz+hZXZmR3ZnT6wlGMChAwMQ1g4l7v19chHoWHZ7oZsQrh2fx
EJ98f05y3ugvhA3cCt8ic09rf/EkCnYk0cIOhRFQeuLxmz2Q6u8yKSg5EijKnI6HXpKzDMsXrv92
9229GCvLEPxQmIvI7uyGC2HBn58PW/tqnu0tWzOQD/V+U0NZ6Dfsky5EsT1wFNby0OPmw0IWXmpu
9LOkZRoLQkmNfbMe1tkm4+6wensTtwtMlrwIQ7rZjcjlzzdKj8Tx/LYK6cdvfePT0+f5enl4uKUG
5+ybaYtDbq9W8eK75m+/Cz1yyneYEvX8JjIr7Alje/kpDqOlflvF080GxPVJ7XdlixsVYQykQ9TA
T3EXOf4UlSoeRDbeHh+P96J5OiL5jnt3SzWdA0bWuN/N/LsfoWJF9pD6AmZws8+3u89T6b5eD+dP
+hd6l1sB31IrutY30nJL68PnJXev18vh/fPsL8Q5FU4vLiTMgt89YO8kVeSD3uV0ej1dH55E9SzW
n+9ksHepw8+eGvmUvBGbGEXKPkW9c8k3ihk7qkQexgVZ4GSmJwqKM38m/ODp1j4j97y8Ht7X57Oo
WU57fjiviQPxHh6+7UMUv/iSWheZoBv8fHgXrVIc/PBws73Gw0CFuQbu+nI9f67PfPfJepybHKWH
fg8JfZstOfb82TNh+Sj3wph6HvHbe+tidFzgzBU+38+Xy5o0fNviLZNnjI0j+XJ0twFRIWT8IVyQ
jZv5i0T96/FEt0AFhR6GID777ulvxoEdrBTS9/RZeJgN5YrhENEs/ufoO16/UW5v4meiid0KCou6
/VgYPoffOas38UJcknZ0Pq/PNBhRO+fPd+bRwmI/1xTu5/l8OZ282N09h+5j6e52ofs1uPf8/Xp8
fH09hXzDV4b3vHt9LV3fBZqwULxr6Z6uineyXZ692Tsth8XyOnvnVNQrjY+sf4oq713qyPJ4Sl2+
PFz5c3p+foVi4n6Jaz4+Hy5XrrI7XXP38nw9HXJ3yavD+XAhde7o6e76/fJ+OWfew+WVa2KMl+sJ
M8uXu9h9Vd3n19fn0/X0+nwfus87zI99Zl7I7ulyOVw53+V6STmjyYvzBQMSH18u7wfbJRhgMYpU
kyrylLucHS1ZHqfr6/V1p7qn16s4hUg4CeU8ZxJGgMXyapKuw/V8xgLO758XTivs8fNADJXrrw4c
eTkfxKfnnBOTp25xWV8upIKUXG0+m1YnmhVn5vyHy+FyJl+HqyiqwwHmgCsuTG759jtNw4LkkVM+
MN3D6Xpd8t+ZFNBARZFdrxMjO0rhdH1f527kna/X5xOHX2bOdqFkCK1dXsiGyNHzlRxTXDWHU6JX
vqQ74PXplYrnP1W0eo49kAJRdbcDbqldknw+FHmw+YKT2eLyt7SSJFG8fPZd8rzgJLcEitNQQgld
Jp144L5/wnSimNbvDxKfia5FNEfRXsVrmhFt/My5KYqLqBCsEyP9fLg8P77Sfq+nXemuOfjhdcfF
KekDJiPqVpTmw1l0FhTs5UIv4JGaK0es18vXne++Ulh8cMuNeC3KQvwlj7fXy653r757he+DkQA6
9ITp25SQeC3+iU9xGnWHBU7rouTwYHORaOMj3M/4QCQ7cCEGuM12WFhctHRZ0HbTh6j38pPKKtQX
svHFk/bFRcXpv/9917U4h3jMXAgRH84jepZ38UJ0oHSotz71k09IB9Veii8fUI91n233FZcD7/l1
WtBmSZpouN/ppt2iTsEbRhmevFI8WpT4VjTq7w+XJdccFuMP6P2IBhQEHBPWjjRb+Kq/4P87dGsF
6BL4OfARbkkGOq/8Gu+tpbWs9/ZWpG++JVfyHM9Zvou38YJ48lW/9Xfj9jgzuyJqnluumG8Ut/xc
KL7axRbBAvCPgQ9oKW+VrbG0y7swM/GFKNJ/vfZdmiGN7B2fVfedvNPl8Nc62Vt7i0MQ/bYYOH0P
zvAQ4TLvHCsMEVfo3545e73sVsIMU+4XLFd5RE54/uLhnO/PQAJ4G6zPQH8YhMyUu09GsN2IXkmc
p1kQ6OHh5L4UpoCwyYp5CyW7VFeq+5Wu8aHnfU6ZEhFLNVEtom5CEvAuUoe7+/JSu3SEROwIExoW
OJu7z6LWWKu/lcXEvOcZiy09ZnITv61d+gjRT4kzUrc0qZTqJi+ilOgSwe7wECXyfgnd3MO+Upfb
15v48PReeO/L0C3Xj0S0YiSiLChHxCdvl3zFIm4ly0K+S4GZfCnKXPxfkjIOEy+vr8+4iQM7bNdI
wJOQ1LtN9yZvEKkSxfBtl98p5lS5yNbNNNEdIhsINdySe2VnyH19fv6u4N+slVyIE4gyFukQSaND
f6V7VJb4upCAV6YupOUVWU6+vp1ZPInHd4J/a1TfKSdH34eJZ+5Z4lBgTDQtkcP399FD/ZTHQIXC
HqM1iDbBvUWmZB9zMpV6THBOzqLjVbBI+SRYiAL8Ek8TbwY3WUjXpkdIGpnikqLBoG3XhcXKTK1H
yAp7gtEBVMotru2D9loR2vTkfNb34b5d71qP2w2MErIaL0tPXFhUMFBsqnC6vYMi4Ja7ZCU+g/LC
t/hq3QyLdIgEse7JoTw/55/5c3mULxB1+RSlBBIrvhdJt8iET3ZYEWA+LYbyE5MKmBTY4xtGUnmF
J6wn8YBE8ko0CFa9l6HvhsR365DI3ege/tCxWke7bE2w1UoMrxR+uRUDGjFcyRecCY863uI8zvRW
fPg9U9CQJVM9excOP4i2axfDslzEnuwx9BULM6L3oHN7IH7BFas3rFLQv33I3htyEvQZRPvSORIz
d3t3m39t5OXMQovjMr/hROKBtBhJlslYD9Bv5J/FdG1YsqHKKHOAabdxnuLn/FivswWRwkv8uhdE
c1KcuSeqV1S5sGVip90vnO8XzoYlDJysP4Z6T+QCmnG4ohNMjYcdwhyJsa4gp/qeDzS6Jxx4CcC5
VveNeeyTPT5kCpukDUooa4Rn4moFvM5gIWpj7uOdvWnv+3WKzRAQInvNGTGahYGWjMzzuHzVC0w+
PMkra82dZA0wcsWWzBod0QWxJh7RA55Ka6hdczXTFw2LZgFRdtktdDfa4q3Mu9FD32MdbbsVv122
y2QLcWkr7gDK0vCItnXVCzayQiJnAYYR0g7d+sLHVqyFvCi9dE0OSE/CEcBO1gTsL6DL8Y6QllUg
rGw9bXBfxzjzdcTnw2ba8PkqWpVrBFeW9AkpA0v23Tx/aVPl/apfNcxFX/qVhEqVC5tvqe/qQ342
PeQgV9Waf16y3EImEbMs/mz5x6vtluc75r8rUetHpmw/X176BTUsZqZU9W1pjKdJrFq8pFt9/TLt
9HsJtjizFhbFXvZ75rtHsVa2/7F/eeH3L/sXlqVeeMv7zP3Yl4uXHz+PL4vEfdy//Dwy+/OMS3qn
bIQ1f88YmbmMmG++nV9wUCc/6nrYqceJtTXRuKSVsQjXNkAGwq9PMmHa52YvPdknhAAW4tEYxO/F
+Jwj6Uf8PetjqfdhsVMLFYhuEU/63CNy1Fl8UXLicS+awhdtnb8sDd5/fXx83H/cb1iYER/+9ufx
8WsS/aUw3t2zGDOKcT0Lc5lYbCRzL2JBhff3JPMoe+IULBHy9X7xQ6wiipmdKFFKVpQpUzI4DMw5
xQTy+Nv6JEezlPdBwkRWHfqWgUU9VvX3+TF4dLbWVqQbfAZ0rx5As5s+TxfRX5Vr2BDBYtqUx+Et
/5SkDYoy00V9U9/G4Tjq4Gk8m+2wzfhZ3cEaJBMJdpet2nVxJyce+7grsvMoZg/8Ex0m2eQVcegu
EwNe8e6HWKwSLVnj0A+xpsBSjcgZBUdRkL8fLFX+ayr9kXpf343+63bK52L1/Ho6v17WYgoUUtBf
9x//Idbd/1e7FMfovS6a4qu9/ey9KKc6CsL25sr+73dPRcbfXw8RF/qvY5r/urBwf//DmyURfe10
jxP89PDZdOn32YPPQhz5//rlPz5vZ/mbDQggL8I9/X/efVgX6Wv+j82nyGTze3/83375vf+gia0E
U5dlBEuJ1VUM9tC+9x/4xiA8H6dIGVd43DDZafrNIV/T/olOuxCF15F3h7Xyb4d8TfjxI3cnW4bi
GJqi/q+2IX7dl8ZNFQVXxzEcdkFsU7cUpGV+vwvhTF03mMAoPdSj0k0OD8acNLxSarR/y3I84qnF
uvZEl9t2O7tLcfPp1KNG4P0iNSBnyg10cAMQKLphdjb/8Ecb9y4dSRRJCj4iJbwvJpONy0E9aL21
DPpsHbR4oaAPcAo7Vnxz1rNyDUftPC5FMI312FLeh2jCUwG48Q/CFnZtkq8VvbjDr/ok4UAqye1+
6tNj4USrRC6519cqnsxBfo//8lF2/Beiu9WVQ/ibFxTtfTv2h7Rt0HIBxOI5ZQh5tTHmnVTDh020
MroSMzijYWIVBx3Rmtibbb/FZ7yA2dKb/pI4U3o+qPUMGYi2bpc1zqkMpw0juJRANB6TQlEZGHdj
eh+Ppr1ic7TZZvoAzr/MDZ9Aeh1vbzPPPi2dEcMYm/AcwsLZJamdEK8DI0LqiVDFg/6pVgnVH4tY
IyJpgNAQtNA8q1bfgWVCH5Lg7f3oaONdPMTWOo/YSE86GGLQqU2nvI/RFd1MMhoJRQrotAcEhA+V
bW90OdbXXYNbT6TnT1Y+RZspQAYalEefM3qbh+YzjYbNUFaPg1K8+GPruHaqPDW9PbkjYe3EqhG8
OxXSYxabhIangJgLpbzLC+1a44uETGZTEu08TcTlBTszwgW/qE0HqdY2V5ZTISSnm1c9gNCZKPVb
Pcgm3hz9XnJs2MiqmtwNQy0v1bmo10MnMb4MOuKGm8BY+FAKwGnmO8mM0UTMx3KNEg5+UUT9IrUS
xyvEcsu9o2f5fWNa3WMpDc0T0eagxUpELVjNB9k6I0mLECV+15UNuLBEVqGQ2WYqtOKkt9N8rk0V
1/AM5H1XSW//33eSqsqu5f/cRYK4az8//vGf9evbP5ZZVL+2n3/oKW8//22f1vynxnavTaCRQ69k
mOz8/rZPq/zTwO3WsDTdNjX0qfjmt35SNf8pWziVO/xSt2Xd/N0+Lf0kwlfQ6nHxsRydneR/BVX9
FvzDbeZ/VLpW/ui+LjZrbVs1TcKn2EfGi4c0/L6bNOlHSyuWioUdx6Cz9eoI5IYptmNAoWKlfp4C
exV2NfK02SXRw8xVEKLFLSpIvBRn+1WoVvdpOQSb35Xnbwn9R95l5yLK2+b//IfyR++o74Qhr2WS
RZmbya8uGpnqQIXx4e0a+ETgBG70G8VM/LOSzndVrzxIhn3B/WxfxnV40IzkQaoCff/XifhjPMFv
aaBMHLxEHCHO/cfCqQrVTM3CJmI6W9E7ZfvKZHtYiiD41NHbLIVQYbLYWDRqnmz/95c2HJMdeU3j
vmv/4lbV1Q0+VRldQF5lIT6VwbDUjH6CSwwHbSaUtCskXBu7e8upor/J9u3e+G93FZFvRxbb9wZa
ajjJ6L/ENNTExzYWnTKeyF4fT9V1dPAp556wMutMWil2z3IUETKLhiSCiPSHgxP13dIJIPU2hfvX
RSHawe8c5b6TQ/cEC8oWDeLXarBmTQMj0JeLAb+VTRfqJ6OMp61TNcoxyomZtltut0LBoQdx08oD
TCwUG4fSnv/GKv9sEI6uywxhZIIGxdjnjwZBXHgyGIbRLMAQEFFC5DAew3V1mkN9BckxQU9QZyqm
dc+qCR7xr8tBWNsvtUKMianaPBRbs34Z0RQoh06WrXaLWp+k1VRrb/h7yVsngL6Irll3+uvL/aJx
J4zAxAYsvEuQpMcU/5hXP1DtMpfDDhS6znL5APo3hmzUqfIPtZ8OPrpbu7++oiKK75ccmviz0K05
tqUxfvvjJcN+gMwy9t1C0aZpM+PhgrwodOgY/rnf4LQWIGnRm1qyHALiVTTWQPJCXWcga1DVTDxV
cvq7v06T+t+Uum0zjJRtapxE/dIWEDTWyplOBpybYa3bTmr2Q6XyBIaPeL7Y3sTluE4MAO9mldxD
OdK2id3A3dMiXBqRznXoMc/lEJfoaTlwV1JJ3o+TzoRMQsaliXV5lZY21ISHODVmALIWYwqza8Cv
cPhfZ0cTRvKHImaoLssarj4Q74io/cWIatWozKpqGb05cCJxBd8koZns0Fth+cLAj7FWxtdMHbVL
GM4/nfIq5Vm07uw03EatuUlB9wIoU3+kxlS7kZK92lU0rlrLBlbRWXeVqapHaW6cHfG8+KYMRr1l
PvIDOZZwo6YyTgZFN+GvDOS4HxDmDonTP2r+YMBCKJZ/nVn1Tx0HBqwrGjdJTcGcfvVNzUxVmoew
Zbkf0MLKLAfcIke0ShLJYqUwV/Fws4Od5RBRnipE9NW+iiwSyhTNLKmrPlTaY6JathdHhHZIFggU
P0GoqjX08F0bd3FesYrZhj1Rnr2z/pvE/9Efj16PxDMd0k2d3obmJzL3OzcqAmptJVIiFjrDWb8r
M52uJsYrUpcPShdYriTb9dY2mg9JaXEh7S3lucnetDKVRSQFi2IVUrsdULndqOBDXpbKloBbgPAg
M5cT+C9G4cSzxuFHPtnSAaILgNSxk11lJsIIpWB1nYA//Zs6uZX5LwZIZwLOhzBuponOLwbYTZOi
g5DqFtXc4OUe5LMHJ6dYzSLipVCN/OcoXs3MRYwsmfdvtRHVOyh/aLOPIc6iUbFsTNXaTTl3ITu1
nzRVEyKC0K9f1LFS1s4cPlRJH2xkiz3aKky3aqE+SZPcneo+ApOYmWhHw09YmIOODrwZrJSAZVMl
mhwPRTP0l/Kh8ybDjJGgGsKVYeEDacwOayT19DFHzc5KiuKlk6NTls763zTRP9e7TMg6fBWhVIoH
/S/9LqyWaM6SoMWvmXXqcrQmFCzJjeWjGaPocB5aNEM92xmDv+nrtD91+cinajo9vy6jecrzLyaX
tpCvTOAuihFDMZzCT2OW74h5gfniS8ch78MlUExciOYWcv7EwleWtPEibNCqhE/cLVojBTVS+izl
lqaOjKk1742Q2V02jwhUhfTtqprViyKzN5lZhauKgXZrTyD4leHZNHxUNas8YI4t9UsQVw3EsUTf
RoCRh85M9qXNHT6GWLXK7WFatGql/42B/nm0YdLmFNugl9RofzeH99+1O9YVTHipcBlrReuPcfeo
WCVb9nqlr5IGR+2ZOHfmyj1R+jYU+TwCpNpkabliYJIs/roTUP5cIzjjCuCBQfA8rsO/GENjW0Nc
JSxkw2hp1nqUPvhEZJ9TYCUX2LQBKOHEIDQ9Y5evkD7BzSRbIwx+9qrKBpNZA85NpZVqiBhrq7f/
Zjj0p3ujqauqwiCR2QP2aojU/66oJkuPqj4FUZZo6dZE3nMzKxgp2nm45jl5/nct4883LwqC5SYx
LtV0hoN/vJ6fpsWY+NwYnUm7KyNpi5qpdR90Unefy2BvwlJloy+KBDAWF/kMKDREksaC64zQtuYg
bhMiU9Db1o8IWEyW4XsPxac6WihQpcUxlNTyWOX+NiwAVEa+oRG5Ob3kbeGjcBSDuh1MDT6ygUzL
jIKGYUMHtozgOHTcPcuwOxm6sgwxofshGre+ryc/tEI/1HpLDEMLC3xALbSt03HbK7W5HeYQ4fG5
mJ+zsRwIZnBAXUWmzuAiOrRmEV3zBsyWjR8+xKjtqDlsEHMHX+uI7VVWynqvEF1D96y8WrAknDCY
iHgfDlFf5o86jKuxDQtUQ3nVKrmx9NVnyxzZL7fU7pGhGPs4sdw/mmDCvLxGikS2Utur9QC9ec1Y
t75T3zOcWLYBxLnZ0thCs1GL+msjV/+baiWEwnJkjaEm3c8vd7p0bCuTKST6yII4DvP8YMOiSeR8
ParWx4iws6umGgI7Uf0chPMBGtdnkfnyXW1leJa1MiWX9EBoYJtKQ8JuMhDzyqmOUe/8dDo1vYSJ
9gboM/f+OuXKDS7yy3iKnsK0mYxb9Bi6Kqaxv2sCWeXrdu/T86V9E2/rqM3XDczjM+t0qM+XjvFj
HBM2JW1QZqMx4Qg8gcDMQz1aoqpnNsNJYQbomlJzmhVj9AJdu0KjqzeKHZ/slnWkcnDwuSvVjPHl
oHt55z/msQOIXJfe4gImr+4L6MAEebCgGx7GaeG00zkQZuTEkxvJiZALSr0ymhCRkHaW1CC57Cz1
Kvmyx1iDeOFfAMf90IcKMprhf+qp8zbXgYRsg/oRZXYsaJ9snzvVl40aKDQK0L26334Cc9ywBBwv
ar/VgZpA1EZGRu+rgAiQ9F6bm7sQpYwlYqPsgsHhZqBiK/pK0lm3Q8n4YmdwRxOTyA/Zn54yp0Hl
qpP3UP2QSRqnZQf/jmLM7ztpxqtJlwHhycZi0JUOFkj0FUgVxN/UQB56oBSH9Og34VM69+AfO4RT
OvjPZtkqUIHZXjMNGYgaDI70OklBfuqCp6qq5pOWgRVvpbvemVHlUwHcmjVm3qJUjYwLKjBT6UjL
udFw6LOL6+wTUdlOtQpQkmisJGOg5IzreEqTjVT0HphEc2yaXV5Y0UqF8sf28rRStUpZGIpPUmvj
g0htKjtpd5aiE7wDGpydRvTABzQAiLpBzkvOWDpVlNwD97vO53napDHO5r2GbCuc8NmIGTezxkqA
W70xO2Vd6x1NVg/ZVkWoIaoQtWxihxh4JUM64YneSl/5tpWuZynZNjL0whxUdTNoKE5lxQPnOdlz
ictHg9UpydWCQwbFNIZ8ZctxA3Qk2Tm9iQZpPhyZ/uurGAh9Bj3FaAIU7TIczFm4AlpmLwqI2h7r
luBusx631mpghzYak1XraKtSrQ5akLXLeJraDTw0IIxsfw4ZQiMozaQDC9MjoV5jwEjBTMx1Cg1e
HaCD9DUbWPUDi8Toeqr9lzSNj0PV7/U4BTg22w92WMEj7AeVMeL8Siihj7h68oPl//tMR4Qs9NH1
GMt524fzfS2jTq1EoF8HNdsVDtou3PtdPe7Ddef3P4fJmV2Wf2LUudqlPBfFRoEBAKB3X8TAoYfJ
mJZObG60iWByScKv12wKqJOx7QH/94lzLaGeQBGsc2BuBWJws0b31MCSO6DBDt4P4a/K4LdFye6t
yUYjfNTHJEAaKQEVoouT5FMVbmpYAAunHOaNkwBb1BVpDd0rObRZa50IA7NOWqA+Tr38YgW+srQG
tbsDKpcb06Ka4A+2kfKWIskp9+ZXKZciEjkmLmKiz9U7QRlINlnNpKEuZu6Wo+zR80a7FBE+hQjn
ZWw5iGkxYVQyjY1VFbmg3mL7T84dNJScoy1o8r21izvtq4iSi1RJzJycZVkEpTemODZzV4ZPODBh
Ue9zK2ObokXttek22WimAC9UtH9qAIVOX166GYwdFgTY26/e62SDgC13c7vB8d0stxHhmLlJM6m0
PqArpfycTtnO7NoBW3WklRzBimH5fdE21JKJxCi3LyRXEL9qZg34gb9TGyZ/ekPwKFOC19FwnocS
9llaGmjuBTkxxpkSbNS+e1oVIXKNnd/BpRMMeLtrD5XZAlNXP2A6P7UT6056ZC+rokKyp0MFg1mk
iIVX8JoaAHOONjI6lbDkk5pBfkmMEoeLstvauhRs+qolMlxyWBxgQSFvWFTTZzx/qpmVA9h/bn0u
Q1wOpj6gMSHk45TxKq37H1KndctUYtgDEQAVnq4Dz5vFuyKB+qZ0KJ3EnBCcIKpUEGl0ouFlAbzJ
YUulVRgt0gmSbomXixwuCZhdTaqxZyhOkEo5Fl5BlEbXp8zEjPxiFKXkqaVzHw/GKR4R9PURg61I
nqfpqBGA+V9VTblP4+Da2D1T1aKpXTVBw9cYfwI8RZXTmQAPjA4Bn/DkFT1fq838mM3+zxqF6oXZ
NLBT2ndIkxP6vkSJAGXF1b49VsmMkFYr01SzpzlOcdViW8hL/XmPWMGXoRHhEQWXYDZCuCcAnKbI
REp+Vo5gP+nEw5Fg/5T4Onm2d224riOgf6aRWsQBt/cpyE8ixuNPtfM/SrNpV319r03OhKhUSCxj
T3pHdBnzmD1+KJjjaKSsy3QHK7cQactowdZ8NlvrBwBEPG6YWyzrmrjFqmXxxqkJSRmFuMGEIsEQ
MPFMRgAq+JZF+c8gYw5aGMhvsxWmEaLK7lCQ9QzAkCugv7GOBFLtjUqgi2Z/YDBXnOI2/dnIhLHH
8/jADidcTgN9t2RQvL4xR9hGtGsj+VFk91qrvYGUPNoTm2BWjLz9RMylhVNRlA8LyUg345h9daDm
V5riIOHdpAut1AKYE2iBVla9SfL8ZNryj6mK6BYvJhx0N2kfxxF5SlSphTjzS8O8FPuHKSA10cHp
IARpCqBF3bdXuup4QPY/7XhGbEPrnqx5WKilei4nFvO6RF9OKKMT3knVSXZ6F7ec2HdSpNiSpS4n
u6QdUVXA02uAahxri1KoPEizDr1Blb1c4zqaw+Ze+zlaIeN5DUci+H+cjC7HqHHdGYj+H0d4pLKB
/4Nf0XfqVGpeSihyJQehJSli1dwI2W/PN0DS18YPlY3WyTLuRshQ4ohEHQE0sNoL2Ua+GkrESsuu
JwvWmBMaNSNs5xtIGQ4TxNkWxci0mHFwV4xlIO5H9fA4dM67Eeg4THTxXdBz/1MeEVVQuWsqeGMU
8TVrZod9QGNY1FO+TfToUZ/bHyMeSBacQzSQ5ve60waYvd3F3zkdchuG/obMtXBbUyfC6hXIrcNh
NCCj+Ik+eUgNHUv9CyP56ThwvVDbYEc1GFaTrsMMq2PKGL9Qwm03U+P7CzZ57/VWx8sH7rw+WN4s
h2j7yua7RRyolOBCJffcd5zm2YJUfQRLUx8HeXQ2g0NYshbb+9tTa9vPja5kMJ35qAlLCK96wCpB
ac47M4zlXRMo6EclFv54AaqlcTHv6JxFWFEAbaRiD8CdzFQ5tHPzxO6MdMij1EZFlaXgVgwFi34Z
qIoBKh9JMgPBmc4wgP+reELpMR2fZT7JlJPX2eDtY2djTuZIyII8GFBpgoZhTvDCaOhLURC2NLMq
22hhhzRdo/YQXCyQusEEsjNUkeerxnTpMwQ/+q11jeyQdsqcaYn0j88esDafDKlfs7yI913P4CfM
UTBNWD1E2YcDOi3bhRah1YNfrzJ1kFB+uwuk6NVBrnxfo9RMX2x9tkFt77ViznZOVRqbOEG6bmYA
uExGrxyFyFtsqotcjfTdDIprJcXWo9+l/cH+MRJZfDSz6LExJvOxmke84BRClLib/jQyO1hb7UaP
Fe2shbl+8hWII1WJkyNabas6s1bdQJOazewQo+yOvl2WH52aiV5lDuaqt9tTrBTDutCHZRTb6V5D
BTro5fKQDN1WT7hawv6oqwZBvi2ECk6HIvm6pBG7TBmCTYGTVGGaWylkGJVIA4t3Vmyec62600OM
u+4lVAKtYV5LnRIg6nofOONnMw7WoXPm8UltEKCOLYjasLHXRVDIhwGpeAgjfC7LRbgCY46eN7fk
vRrE90wjWq/O0ua+zfwDm3pPUMRHN+/a4aluhlUaDMOrmYZ7ecAHrtDtN72GNthE8hrYiX2ZIHqM
gUE/OcvFJptC/+RM6OzO/W7obNC+cQ0lC3meKPOLvYKIx5I5s4mwddge1NXk9Oqumwp9OepKuNGY
RXkNXdJ6pIM3gtwHjFb/VFRJXrBqiQIME52kH66Bou0dM6pwTYmvsaISgWrmFfJPdLwAnX0PuZ9V
GLflMukQMQsNdHfw7NjaZo4Qahdz6xvKvRT0V79J93bMrahNuPvJIDTyOgBpIVdfiaG6TYnUnkRj
XsZsJzKEHbZhp7ChKU/BD9wO0kQZFpq8BdanbBStm8CFTyfVn4fNLMnpFqDmEjl5luiCrLHve1bD
vKZi80DLEuOePdiOe4j/2pi+fdfU5owCktltA2ghi1g1LFQKTlLR9RtW83CQn8p2mcK4P9R1Em2H
ihk/Agy7KlRSNly5g6BTMC0sOXC8bJq1HSZ/rw8m0nPEqq9RcW2epJB4SBYqug+jsleqAsc5rFqG
GCEIjJ5+6iFmRAwaelRYJA6M/RDMyNmZs8xuUhSeTRSalnHnmwAS0FIZkqLhVjXke1MuUXogDtVW
6nrd+5qyHFBbX1UV08C6aBOyFilPVQGF2oL1rRjg4guA/g85vMsF4/5dWRXok/aB81Nj6jFn82vq
BPe1Co6yMdNuE5VJe22iHAqSgwhdcdcUWbvLuhqX9kRpn5h7LrPZlnaZEdwZ7JIjy2VKh8oBUhz0
DId6Bz/GvrjLOiCCbHcAILSgDCPLJtdFfI+bj7VMWwuFySh6NvVYdJdw1c2aNcGR2Nd6No5VZSCW
V87pKhkLODhca9UherCZ8GFuPli0qA/6GO3kpje3LYR7ZHCEEB+DNMSFbSHOaAw4Q8VHu8vRBuvn
eYVaDFG7EjdaI0+tA1thmmdrLUGARm2c57l57CZmSpGfM5GN4j3L6ZZXJrXEJhO1iQvSRqmTB8pP
KLgiBWKpMxEA6qwfu1H+iC2W+KcZ5y7g5dGzQN0/K2n3WpoORDVfnnaMBjdtO/mPWT++M2QuH3L8
M1aDpRTO0paDrWJk1mKCj3+Mpyg99llTLJU+kb9F5HTkH3HrMatllVXgL2yYlgZw8DZKsncDeewq
GLN1rvn4KQVoDQchXUAj1JtUOWZkgeLE0umSGkX0KL4bfHQd2rLZEhnvnCfEKyakfDylzrVnKSQs
V8ULWaohhAz9ZL+aEUNvO8/OTWsmYtUhXolzLQN2QBfqqOh36dzpDGjMbIm6THwacPJRJUvdwX+3
FzOEtG1S1bvKQdGjKyFP+aGYHhsjBK4cVZKafc61zd10OSRttxyi4aHVme40miQdpiCDAqo/xEbc
3xGGMqjJIQkRFGCS+1YULPN0Q+M8lqY1bA2KnE5m0O1Xf1Kzcz4jfpRkCdq4+CskXQebfLK1jROV
iESpaeWpOrdAHSUw+kfbWTalOiJlrjwU1f8l7zy2G0eCdP0q9wEGfeCB3NwFvRNFSpSqxA2OVCrB
eyBhnn4+sLqnTJuZ3s09d6OupkgKSGRGRkb8xnWe4tBAb016nCWG4j4pLXvXlpNyqvGa+2O+yoeE
jox0rZVhRmKuqeRXldSwxdX1TZGZ1YlsS51z7EEY3a8q/BZVQBKkKYfY1/u5rnNeJ1yQijQZvUpT
IhhuTW7suXUOnBCeUDpi+6PHzSaQOZaNreGh1lhY24YIuC8VvVu2AT7IKjvM2na0N87lFU86sFdu
0yeroqVtAUSYvN/D3AN/qjBpLzW2RYCjpfV5oIa4EmLEkU1v9o7WNPssiQdcIGR/aBwE3VODlUpD
c1PmTJG6Nfx7P6BAGJKnrwzEJucyN5IX1MbfK5nCIlaIS7ohutPQZt0pHFt/30XRReDYPQ7qg1O2
zSaxqph+VispRLTdEk0JcRJ68+BVCdtXL8OlUNjSirwjXvelifYQAnFWdBp7ZFz0Jz3uYdZrxVvk
tPGdM86UgnO0p4wljhb9Kuqz6FgWcYp9g0JLFGm9FnduubWHtLx3fKRljdYeV7HX9SutU9YZ/dhD
aagxSrL8KzeHc2MDNvK9Mb2zMxNSvoGuQOqiJzdaGPbihJEuIscP99LxFsa0Bhqrq++yTyW+PCJE
aTlwLRDedWls/D5S0Zej4mmp6c4zRHbKBnq3VlFxj0xydnIw9rjN3Ym8W+X9Jxqkh6od8PWqEcFX
Q71auRX2C3YrlJ3SEc1hUZGujaN7yFNDnRuWRs1NGzCjcgWHxJj2nIaiOZ0yda8PeHy6sYv9lBW8
FT4WlCG1DEPBFUtYWfwiFX2HR4T9HifDWic7GaMs2EoX5oFaufpdCXJUuM0lJ+3uozYA4TdUC31w
60WDHv/cjUN03DxFOxmhfR5Q8zmMWlQzhRcZmdcuLxj/zArWPoZY96XVwMwpinxrDRHlEN3sKaW3
YhZJUmOzIzYVTlk94I6ASU8QXEx58Vn9J7sWKNzWAjR7FUVPCgALezTeXdOtsZsQ1ayrzfTsjgFH
TVrYaF279gqEcvk89Ls88rudVAN3neMoYrLnXQIwHW0r9aUIOaKosabdWyq+04WOgeFYW49thwxD
WgYH5BNtUPWDcZIhzTapdDMszpQVYFuFtiNHGLwV2pk+CM5sI9mVGATqh/KpR9v6ELXNk81Z+Ukp
QdDG2thtbS1dKLy2avQAJFNanmnuv3OoTrBpxBcH1Ouqxs0oM+xDGps91bfOX7m3dpJU/X0WayZ+
tCoC/2QVWIu163IUylrUh0xtjEuuQhMJ68zDRzimiKc5wV5io7BPOSwyeQJcGWrzU8UpUHqYPyUt
FOauGe+z0hzvwY2iKNpDd0eg0016efKE2axstO5mZieTvezNZN/jXoNNVYazi9kfx9ptNkrdPMSx
sQ4wMlsiScmpPOvlKjJKlEynxuAgMQTxmgjOyzjaq0KtsOqNhmaLGNGzyKx4kXCiZXaE8HiGVrkf
egmkN2uNM5nts6nXBz2mBpR6Xr0C0nRqfQ62fD1+r32QoIalK9tqBICk1DK4wxutaR6HoH9thlRZ
q1gsbM2yB86PTM2iL+t6JtPO3OHv6a4tTXntPMzCFGl1J0V2zTpy42ifJ/VJb01mZa+r9zR8d5xS
/ftR777gx5bsyR6HMxt9dtapM8nyFIY27oOoasvKpIafqfjrYdSYBeqL7MgREMvWORjSGjRMYW2K
nHZqoOBVX+JlhyG8tFctSQOVXnzaIx9fSt1EypAy8I7+J3Z5aRqsFQyYMH5LzhMEf2GOCDio8ex2
wg2inAaIoobLHCQoz4imoqZTkRjbnb6Xrh9sqXdFC8c10G7qfUi/lEcEYcnI37smY5+K9HbtV9q9
YhvefqyC15rTHRq0LvTzDhk32XYgheiC0+pVq1Pj2q+51ecbV6DKapE0LmUVP3fTRqGMFJbJQL1j
YD16zl3rBmKHhS+up1jD335M9Z9VVFjlLnPNs1/iftOXXbQVjbHtqf1h9W26xe72Q9ZJuRN+p81y
1ZRrWhSnGqOpD5VchNZJ+KWpHH3WOln3aGu4m1e+LfZBiW42MFLsFHRHPnr0VeluoDtuMQwVgskf
We+fKhHnL2oF5CYztebUdTiIeHE0boO+6459phoLMDLOc54pb+MQ8jfp5SBfRL2H+mpLJ+TJGuNs
aQ21ejfqarnLMYpcG03TnL0RP7WCUsw1HKL97Ypx91hzaDNfdcxL52bftQ8yDsWKzSra96FvHoZw
MJe6RSPKzIJJr86s3zEqnt0+bhjeE2eK4LOLOeSCpFvep/SoN4nmu5uQxXN/+8XtLX4QPLfTKNXA
6pXGaN6pciNMXlbjZaBotXTNwuTAzR82XClWJsv94XZZtwu0gmh9G6Wh9vcU27urk2rNvHPN5ny7
xTSsy93ttoO8y5Zjl+tPfoj8embX5tcqXt6ueBo3MQ3gYLbIXpZJfwR9M2yTKE03tlo2p9vgx86Q
v0zPNYufOcrb1Nf9/vDtB2WsAwEmxvRILXpEFPnhDP17WpBMB9V0Dri98faL7x+5/cstTW+Z97jk
3f739gXfvuv27u9f+O3X7BYjXlffv+n2rx/+xu1thtk7qA7XgAxul3V7MZwu8/avb2/PR4USROU8
fv+y72/59XYi7FG91qm3f3lV0w1/+wR1TIxtgObRJPpjKAoRMTTfv/v2FXEtk52mFMtfXv/hAn+4
6kS/GpnI1r9e1g/vNnpVWxalSe3v5yfzw3u+3+mEj0nikpRjemzfX//lapxA4BlUWzU2WH/czg+D
/f1ztd2QpNBD//7S7V+/Pk80CMfFf0QmKsswX0iRBxnsYvCcRyQ3I4L/MnXy8GJ2D6l08PejP76J
K6oijYLT0+1/g1GZw8iBqVF/5LVDgkzBfFapGYLgnLxnqaaW90ktx50fUGTNpQi+QRH+Fd3rr4lc
P/K4/u//jBG2/pofX9Ov9f8DnDAD2MLfsx2Or/K1rl//z7aGGPb+IyNs+tw3moPiTKpznDlN6w8C
1x88h9uvdAdYFKA/MuMbBeJ3ooPm/mZqOlBjBxgLmGYXyO/vgnT8iuTZAfz0jTbx7/hgv/AJAGWj
eKchswqcwjW4kF+g23Wul5aGhdFS6VAga94Ke5MXR4FRAwx26xDU9ykdV4k17bAwh+UorTWGRrMW
3Vhps9knxxiVIo3+64FeLpbohN6ZUOHUZ5PPI0Ks7013DGh78Ul1Ag4oJR5jr0p0NksXuc27GPV8
c0d7y8XyydqN1bwyNslHkd6V4bUxVxUHe/8OnpGBti3WrSoZrvvsGLTPea05gjsCdwYdst/DKlJh
jdmbDj8k7XNnbWq8QbOKGs99bW2NaOmmZ9ncqxroCnceuxR8q6s7fvHdnRcijmYgi72p7a2Z3OGt
CQO665eqf+3SuzolaH81sre6pU23oaNsFE+jfSqnY+2itneOhcvsxhYQyPJ5xkIPV5Z8HHGeKDCS
i99uM+1frcj/2XL723f9L+RgQgX6pwV3hvRZ/bjObu//nU+k/QYFAHimuEk1/sElUn9j2QFFQvZx
QinpQOO+c4k0FyFIAeIaNWbIlf+1xHTzNxPPCgPeD3kAVYV/xyX6EzuC9FlgpwQvCe4n4OWfsVB6
UUatLbx64bU6SW62yGwidCVewZ8ZGOf6O00qn82T3uj0odupAhvTEusGdakpdN4KX5979HaSnqOH
Z6B9mrWnH8bx9A1n/BOtaLqGn+DHFjEKQugUiQwHcPjP1xiPphapsVkt3EG5cCBtjOAjCo6it6x5
7rnbaDSPoeMD9NEmQYge3Ev634A6/wTw5RKc6SFhGOXqDkTXnyBjZtzIPszUalFqHPgV+xJpLlzE
luNU4F0q0BcscQCb/3znE4HtlztnVgjisG5itPcnlF0RmRHwHo/cNaHGZXorQTG7zcBl9dbCpSwX
K3jOG+bSC3sAgtrMLvptET1PpE0zwgkpV5Y9Xpd2FX8Cw7bM3HDTm8oV65y7EBTeIrKD/+5pmeqf
sIHwFKBKqDhsqa5u/CqSPWZ935iNly0st6wubtEc4lH418YoQeLSbD+ZI5YomojQ1MiAprVRyeHY
k9pisIfsEwviReqR9VVayzzZ0J3DBsMeieXIUPj6Lkyx+kvkcky6vVGnd5hs4GbTHZWB0+iQLVpr
fEjD/KTgDo9G8dGmWqOH1hUMDUgyMve632ZJunL7CqTXXMVtnm7yxhP61rafGjmsxt6ddot2zJdY
PK3AV8nWXPWFsmkkZJC63eoWjsiAHUx4bk6eH7SunttBtrbLaEON7a7ujYNptgBcvF0Uq5vJk2X4
wCQbypF/X+jDUZvqLQ78VHUdFzFNdW3pZcEa6M6qBBaqPPp18NALjHc8c2/43sqmhpmEyUok3Tkc
PUB596WQm6DtZvAAkLHA+lgr88uojVtRqBMWgi5Mdhk9ijAGwK2qQq4p9JETMeCh1Y9q1T+GOFxY
hb11Gu/aajXZRDZvTbQmWsBTprZ2U5c6fr9PVWfbdtpjAa6DeszOScrjULpHP6UKHhaXibZVlsOb
6bFFg5iZRXUHqiPxkkVdAjPwd0oe4DlIV6uQFNaD8M4DGBkoyTJSxnkDCXeM+i2+jauQY4rjg5a2
XpIazFLlHessWXUARGu8BzGTe7DUcS4SneMtihvesAk7ayGh3AntXocCMfUMxdoJ5TYajDUUgacU
oQSzDT/RB1r3gXwKyuIOL+MCkNTJ8HKKAx2RAwpvgU53eMS3+ikxgWDoTvPF17HCqqor+GLwNoIy
TS+dhejGcwewahFSypg3OXwHW3FRvfGaR59yquWu60I5ujooZM1axYkPigcIFTdoJ9VkMKU9qY04
JsXwVPNdQZV8adV66dT+vYkGeZz0Z7BVPpQQ99ip6SdnBJCTGQsjhFUyWuGdYzNWpn2nWFca50vs
qRdOb95lA18cv3QpXsv+eEo8Gki+OwrQNS2S6tXXpAaLmaO2Wj+70bC3LEqETbexmw9FjdeIXq+t
Kt132uQy2y6N0N0UaBIvbZNnJ+FBz1qLWj346oNnO3SznFff0ktqGJNZrFosYaZQ9geP4LbjwS+M
tS3aXVt7K1frty1tJ6UWSyv2175QF9CJZq12wF8TT2roSoBNNSU+1dbFMsqVG48bt4bADsqlKftd
qTrgAhDf0INlawygrwGDjYaY52m/tUFa4twEkiWfTaFx7PptPbD0kvbs99YD0NSd1yQnNej2ZYPX
KkbmXMLchXftKidaXnVzxO34oINKLRR9Y4phDjeCxgN1RGyfRS33YyBWpcCJZrRhebbnNhm2StLv
rVDdTM83nYDCfr4Nw084ENDVLHZOlM+L0TlGxbCvmqk+hVTSkH/yE4wVehvj5SajTo5MlP3cuO8m
NsgYVG9r9OFdq11WASV6ntGgeas4xGAsV0CANxgQFumxXks8fGk5QQXuz17fbxUzOTTKeqDlq+FS
bXbtsnAA2AuD4HHycvzjUAMuWLbN8EzfFaucLZU74CDeA0H3ocySjyTkUaIs/t65+VlrAvJRqOu+
Q9PMSJl9PjRez6weASud1UaTcy2v3QkW8nVUW54jICrfh+Bej60yzzT48iL0EA4ucEHP+VOZehjd
fgc+axul4cYprM9BitE5Z415K+x6XmBVJH1sZrP6VDBmC8Pq5MLyAYENbARWn304WhzT6DPulOLe
rcwvtj6sejPaaGFwT9cZqWI/xXtUzR41m7qnuY795FFTxFJLtR2ExXlowAMx/bOWJdgeRDt4GuoM
SN2nUNWfikbfqs50zm7nfpQ91wq4faVJjlOV3g/g+2n12Yj7fdxRnS0z5MqM9nOgxgR+f+NG3bWk
rtsSD0rdWysZVES3oFs+iHqHq3KDqkCtQxvApgURCAdwgnHFAWZW+hcQUzluaK72WU3TnSo5pvSR
hoAWo9cktTPXsTuK7aBY+sKd0/uwcFvheSmG+gnVAx4iBchagUoSB9khMYGbahfphB9emlxzGNrz
KN+C3p+XVf7s1MXVGMUq7LLHLI0/l445s6WFGJQaTZseEFmIg8jtxUXKfesvvk+LLbcxRxwSYIG+
DeSG77AAWlEUyK/DmF5dmVyr+HXwg12SqmRIKfcQSYppMQCzmWGF94qoz05GyA0Sa4Mj2Ql7uIub
Rx9eCXB3qAIAgQhIeQ0qZZI2WbiTZfDhlOXXukm2Seyg6aeEH63eAF6h1dOMlMWBrCB1bL5UebwP
NbqnwI8Fch7Q45wiu2aOAbKQMU7zY53P4aV8UIiEIovTHyOVGQ3r1UPytAex4TtM6yTFVyQCrBEJ
WEKplXwYkW3Nb8MiK+6/N7yl1Pv1hP1uc4/4GOoACxyMJCN/SftTA2HAXVLhfyLFoA7CAbINlWe9
HOU8Sr1PrJ63she0qxvSNAv4CDaWnzTFQoOrHR5sGX1xGnOcD/ShAH/E0IIAhsfZl0yi69wP4YcN
zGXeKDx0yyE4ay4yI9JiBCtmpZePd26kx4su5HnaWg8dV9ZAhvVknFoO5F8mAdhfBXUmcdHAajib
DH3gLWjk8r5GpFfs/JoNEZJhAtVo3X3XQuXgx/y6rfjSqA0/pvGD7VDPbNqkmZu94MmBG4eGOEHo
rD2n59gaP1BXfhehiQ6gl14zL70DQYGOn5MCgOg/t0GwsHp9Y4j+c+Zj2VWb9juwv1MBRyMr8/lo
BhfV5AGSl6wcuwvXyIDcKd5H2RvJTMUmI03FY8ja8WEEz7BLvoqBEXGBgla9cq5s86NoEYaM6Jyh
qPFk6N6GhTcPTRoaapUc8igmCRKzdshgHbrJPM2Sgym9apEQ7Oyq2srEWSPq0S0cptfQBumyI62G
R2JPDdWdVADPGBF7fYDcymwcujdrLOdR0ZhgyifgrYrnvRPrSzRQjokvfTIz6VF9CHcmu4tlhK9d
geD3hDyjlM/xSodIYxYPDggozXyK8/jjtj4j6V1GEIRql+9jkxmAcbec+7axSQFRE3SndGYahrDl
x202yy7A1C97CMbsEAQMjO4xbqVmbIu+eVTN/NRp8Ude5SdT0jnNuz0wkmTWwhBhKuGz1iNYZ0fD
ejr6NN27YwvgxBU240plPUrnDAMmWGiNBlLbOUhVY3FF+xQrHdzVtA2rkoiihfaiEPm2DPMa6GO5
N+ATq4qU81Ihvbez/qJZVzNi+7ITlQSsisq5lIW78PN4WeXMa7+hpQLX/kHUyLf5gcrN6/5HA4yi
A+kAknmC+qQnT/dISIrInnMo2I3aPEcsaKmrlbu2KegghTSdi5KP2nXf8sQlgjM3xmn5eBOmsCte
hQazwSZBL8UgSe8ZWKPLJ18UFxSmf9IkylsFf2WsIFYLR9DKhy6RsRCB1CE2botHbZDh2sNmZZ2r
I9/PMIspEKdtNqu9cm5k7sWR/KbByWWRh+rSnpZxZxm7Yajeys7hJjRLMo0nzkXHZtu5Fw9RD0RE
46uaeTjnRXYyd9Xs5Lnph88JdeZGnFNoMJXJHHmThGS515fmME3+0CPZV4+JAxNXSETIAgmWH8Tn
Ui8ilD8c1pLCxTonLGxUcLByEQXKl9zs76R0d52yM219o3neV7UIP3I3+PA16lg2B6A+M0hEbMkU
14BFDOU5L3y8T7XhMg5Ft9BgCrLB37cJr2aDfdFBFQIVnsd2elI1tpAYmCLIbkx3xXBVlPAADeHa
9M4FGP8pm1hj0+lB1ftXWZgbKMvJBERmBEzzqa7aYyfuh4T7H1w2mkZJTkrKvmIUJzV6w596Oy2b
pOBlYU7d+HKrJt0ymaCnARuVOWRXE1kkiDTbrhJIIRLbUsHDsR35XmUg7EfCTKSxLEAZrvoc/HvK
iQA2U/hRV+IiKUeqDQYTgX+n59ZGZbviLFAelISrtJgqXh1dWfgqnkGMrp5Yl9RrlnUZPt/mR1Lz
3QNhnZ7ZptCDa69Q19Ds6GNanKRv17L07qfF6hlsqE71VICNLSL3oofJobCoQ0yfNkT4CL2xtjFF
5Ck1IqEAOrm3clSpap4qIhziDRrsSgu+DbDfcF01PpFEh3gwLjEchCny+xHN/xyXz1KFAdG/hXmB
DGNO9I8LRj8Py2UUMFyBAvqVwamH+l6kwfk2wpZOfqDJdJupJbhMuCBp/KoT4Ba6GuJqBG4Ydozn
JU+3cHv7jFOIewuk0G2uew6MIj050c/+MDKGZlo/Js/QJTZUrXIBA2jNNZmfEjU/UQDBOnAKYDXz
Kc6vVc91Ts9FgX4MP5myQHm0A/stcNisOOteyza7KhHvysprRp3AiLxdaxTZrGmLe26MSleWPHuZ
ss+oNIRZcad77WuaPpI90eh39XHmVTjoVjXH6tKC3C5fhQEzKmmAmuOKF0TiUxGPnwJ9ciLlDm63
AuF67MpNZkXQ0qmiTTOvsLkMIcz36JiWTAvJFC7Hz5ZuvYUjG8UUPm6RAhbctbWodhkgi6ORkXpX
k+FKr3ZLT/ZzPhqnykdqBaB1apD3hKRftwXRWcSaaWXmWfpWB0uCDAwnLz5YDdeAlTBQM7TJOLJn
1WFUhk01GsuI5CAVc6ALc+It92Xugj5t57nEFjEHkqqq20ShJ+/YSFM0+9HO0F1IUYSsAet0ofGh
lekj8JmlsNuv2TBejMBeNq19HgUACIoWCKyN4FAI2iSSRXmKhP/B/nDSSIs0oMvUF5ZQkFbTFg3e
9+pbyWHKFXVXWZqYic3gYC0pEdwyXBkOH6Mmd1a6n9b/LTEKp10zDLi+8jmX/iVVm1ViCXDD2jhj
Wp/7ngS79vsl/BUEYAUQpq4aN5khiQHkNgGxMq2IPtPW1+XRNVWiDwumthWX54ZpZKX+B2UUDMyS
gxrFUBzlfbidJmukmwt/hHzO8quTKQCj4DAD7Y5WL3XhWXJs23aX6/qrR2q3QJIOdbv6ixeP5cLR
oPSG4SKu+8+pri1LrXztLCJX0kLVYI9euWJ8dcf6nNQmok7dUiZIQsdLXdbXKabmPP6RyzEq9eRZ
zJQpZqild1FU5WvBEE9rY1q1cVoBEa/5dE9dhxng9fU9HIYHt/rkMd2qND20obhMyyUT7T5Nw/MU
XLLR2Ng9Kcrtm8MoO01Rr6qSqwzZ5GJrQ/HGVD7rTnaNlTtYrZse6H3vKs+3+S084FJ+RZswr1Z9
0G6isCiWKsRNyycgT09wbLPDLRnNs+FLMtgA+PPTNP4B0yTP5SZPrWtPb5ttebi3DCrUOfCroaje
LI+5rinEoGMU2V8VgxQR277beg8H8A22g3o2MAqO8sF1elpxhgEjpOOVB99u1tf1VksEfLpALuyU
82TS2ActH/ZTAJ7Go6/jD6tyjmxNCB15wE+Dpy4IoOsl13aqlYzdCOi/Pd8q02PH+geiv/dz+TQN
0G2CTLtJ73/ykr5clPowwPst32XHVtq6jEHfsJyGIaY2z54vLGTsxtFjQ8m7RSM1ZJNEjZmlyqyC
HvoYaNoZr8h40fdjDGyxtnEjDV45b8dbIso8K+1xk2T9UrH8ZJ2MDkfUPGBUXdpifZKN3Gigz3q3
3+dGMKxlYG9xE81mSms/VxCdFm3MdRSKsgxqrtHqmoSmm1in8UEqHJrammiR9umwVNgL5q02PscG
u2ATZPG907hwb+hiO5i+o4sFW3na7ZMMO7WmQgR9itpNnKOZRSkQsLYIN4YCbLsJktciVjjmWnBg
7bKhhtizM+mtPQ89VI2iVj2DmpshgaXMzaoMll5Dce4lQjpn1zRRhkZF20Duo5Oot3G4Ly3wnRr7
ZV868mkoyyfL76svQQRjhIqYl/Wf1UoNiE46qoMiVcD8n3RFxucyTxKwhsK9SykDb4w8hZkQ1goP
O/vatpZxlzqpPTEl340+MhEa4KXePugVrcLbK6VrwWWwNOiXhUItLaMW8c+dg7/SiEMmDtU5mhWO
o9q/yIJ4iuuEdYgU21SZTSQwV/xZTNtbqYG5dlEcJ9Kzt+9sNVpVwgOc9wJKdq10+p3lqt80J/5V
Q/D/xxa9pmoqYng0k/6+UX94LZrgNfmpc/hfH/vWPnTV33RLJ1EXhopkgePSwf8mR+iI3xDVcFF9
QBiK/2i09/6QbVV/c13HpD9Ie19Hmobu5e9dekP9zXIcm64iv9Bo0Py7Nv2kGvtDl0rR6R2CIEDa
8OemWC2EEcuyVNbojXCSqZHv7N14l5GIZEWHonofvHQ14SuCoT9oLxqV4Jmr4BAKpasvICZAcgwj
Nru0pN6Yv8Dq29dp/1IpNL9d/Rqaj4Zsw3XUnvXKgRSrpWzy40XRh8/B2F0ajRYSAgCLUa2zmdmw
A/t1CNnZCI65h/gGiyuvomAlqLS3XQ1E14mRA6fWETgZqsZDza4jq11c2Yex4FCitcV8TD4EVwxl
/ODJ4Zo02qYwA2wKtIte4wBvaB4BgkViNwh8R/Ihq+SDr1Wfg9pGwd18GdTwayuC/aBD0w51/VMk
x01bqYu2cd+SUiHNHCJE8XsHvIBzD0WLJgmZWIFUUslV1Ehp1BIh2dSB7udUDznCpz54vsVgVV9r
o3sohnJXO0m86/yQg3yftYu4JEmEyoQRG0SFmZ85s04H4z6U8qhqAZlpSrYThujghoCO4ZOBO1TG
WTyOysIrUYif7F5T6GxWAvFf2g0w4Vwg9HAUSqxtbTCriuoET7Gg+RKKl8qzOsRJqEg71TELVdjU
WUxm78bBCshas8ntZuMPsOF6tYFF2nQr1JMkED8/x3mOfsY6bMP+EFhNuCnreK3KtF0MopX3o4/a
Qu/SG4iML0FfuhtdmDg3+w5WyIayEZ5ngNDtwCGrJ1GzjRR6g8gS50qEHG7cd8YmR/JhY8bIoMGr
sj8CtMpkNIhvknv/Krb9LYzhJwTSX0fA/41IB4uO7t9HrLvXIW+arz9FrOkT34KVaf1GXWlShkFE
ZAo/dPO/BSt+g9bjFK5AL3AcmOLI78FK0VBI1XQV5UoTPWmgE3zf79FK0YwJpYR6qkARWgOf6fwb
9VRjatV/RxPQj9axkEVgDuqVCvZCm6LZl9eHMPMnSdP/0BwlnzIedyZyfWWVn0D3M0VLZ+vmMf3d
GFUmMTzILnmOzL6ccWZHU3mcJWC/5zp9NebZTNdnnTIxXeqVEeFySL5iNCskFmlPYr+Q+ngylCgC
ZE9ETfhZcfoRDNEZHaCDWUf70C3OuXMO7fbLDw/i9GeoxCTT/cvN4eM94UL4IVxhTr//4eY4x6FB
43U06bQBHNBJ5QhqYqUdhNHZy4yVP+rzcRElNCx8PCOr6+CPj4FSXtK42JkVjIHO2fToaadBskan
74DeW4OAa68vXLeD/wvK1XoU+t5BvrGhARlkKyPQYR8m90ZRgzPOd0MjFiUWyE7+Eeb2/J/v8Ge8
yvT0uEFke5AJdzRT/RWvUqJCyHEKXRmtr5aRHp6CwdnaTns3GGKXhea6SPJT32e/owz/VnRXnxKm
n6eNa9PnRNWCDZ1t/RfRIE+aWlH3QAE04zn3q7XWZPuq9gBhwb2UzyON89DEhiIfVpzIKPmrezX1
7zgIr6G5QGqvdjq0LpcilSmJ1o//PC63hO5P14em0QTimTy9f9mMe+EE/hijkp3TtbU4MZbZsE7V
XdcEd9YwHHrH2Pd2f1R7GghhsKLAdOdMUbd616W2hvEIhqwhj/6cGP4mHJJ1m6N2RVsrbsrPlh+e
uSuwBHDSVW9TNFNs3qLiTW/FuJSEVcSOxIjEj1Y0L3rL7jq0dGwD5ZMmQXNHEdoR2KukkPVrEHW6
s+85sDqH0elX6jEvjAdDIy/N/WBlq/arHqafOHXeRzTSNc9ZNSn1OaU7CjsBrf/yz4NHvvIXT9fV
TI2oRVAgLPy8blQXhYIs7sRMjOXRapyzE7DuA6xI4/ZO1/J9Y761qnlWZPiki+xLFHh0F8zPfifv
NZ8uakFVIXiyVHq143ZUHdS94cLH+hsyXBs2pznb5UI1/BVtiGtc4xiCSlgCcb9APAelyojOuQ9L
rqGr7dvDHvYmLFC5bGy6HtoiNRROVrTkK5/6+XgBS/saxcETGdHeRMy45xyXdvUGNdWFHwmaL8l4
wRccoAuhS1Ve3NZd+fmbgJNVac4dVd+7rsyXqmKt6qg49mmyq+3wMWaqevSPrQMu9wDOi4Mws7OK
kmjqv0wCoFatH2OvgO1i4VeY2+9WZSODMiLQA5syslYki4vG044qXPMyl1vUJSg/z1vVunfVfO3G
8c6OoJk17i6ytbemS/h/2nFDTwMdj3KKz0V913XtfVjbG7zFV+Vnp5JoEoAqiII7iaZe19R39Qil
i+I+TgKLBj0i18sPeTjsM0WskURcmpAPV5H4T+q+rbtOHdn6F9GDu+B1XQy+xIkT20n2i0ay9w53
kIRAgl9/Jun+vl5WGzi93s5jVoYldKmSVDVrzuKUORBWQkFEjuCgtvlJ49HfFEuxXnMfFdPH0kW2
tQY+eeiOsXRu/54V++CV4rHwy0ThLexLSO5KPnywiuiHy+kPSH637QdJCuieuIhPNl8HL7oHiYHd
R9Ab6Dqwd4ZgNXMeUCJ5X2vr7NEqGVt1bjJxRxVCznWfWrT7WKjshYvqhPgsKHTvmhxpxpKnCrQx
IBW7+bsZEEGyg5tZkttAza9lmP1qB5LS+jMqHG8OSy7ARfSTBuILKF4SOrMvCC2dAQlLfscKx8B+
osAWVGB4tqzyL4J64Bz+h6CQFA+EZxmiwslBvbj/1AQop5+jpNL5XyFYqUD6eeOBZwrMPw8zRyqb
+OSZc3DJCGiwo/YRWKC/LMK/zZqewfv7PC1el/Sowie3Y/918MNHnw4fAqf9o3fZp25qHsB/+QgS
kKrLbstv7Ow42CMgWnFxFY2DexBfAQgvfeR0YfGEY0Ed6yx49wV0XLmYk6kJH0uKm/7cPDjWC0NN
iCOjZx/E3oCbgUghuiEiSKp2eq17RHgxvTeoo0gp4pSWpQFIaCC0ZL/KyU9R+PvTIgjBx6gDrSGa
4NXnbMh/uj5/aiBB5Fb0WcfFzxJVRq3XnGNZ/kSi5ZG7S40//ZHR6JmFwwcvQLBqcp7EUrgWBz0I
MwHRA73XGMEPg/nwyOo8AQXZFxF5jyqjd3NYvYw/FOBWAPSC0IuTs44R7cE91Zr4o4304Rz/CpHs
btzuC2/Va2shqqUyCxsX5yoyQbDbZ2ZVn9V9WFkgFMHiCh9hzPphqNWHPiePIFL50jf+q/g7RELp
wAQu6uo+ix79WH6NivipKuUJLwVke0D0NCOUD47Kb12R/5UjGHloafVSBmK4IQ2kOwm7X2LHqL3/
pTmCPh2gChkl6RIGq3tIPxXO/e+AX14/hF3wCLWMvgpuRdt98Raegwz809VEwRXnJnbNko4wAFUG
QMv8CbRJy1XCxz2rnF2k0F37V1SJaklJ/6QCeX1cW4qZtycaTuDqqKN7INIR/OQI//K2zRDVPAF5
Cy0/soB68OSyZyR0c+dsR/UX0Yu0jCdwM7j+k2uTx85F6NYOb2wWInwHli0W/EQh3C04CG8tCXjF
3HqIoVp3dm3duRoeBpTM0NM9OX356oUBeJVV2rVIqgJLbnmf5xDqc2S+AfgDsXRkCAX7UvtfwZjx
oGfxAaDBe9XVJ5uEd8jaASEgX8GzkgbZeOs6xdfOmj+OAxAzvgs1HsR2cw1Ci5b+Ak3nSRL+JGLn
Q0+zc/lBO91nBhAnUpjToUHJeY3rqvXRmbpnAoAWGALuLQ8UpxMQNyoqHgUIeeY5PjcjYudBCZQc
ADF8Soq8eLIhlajr76zPUy1hYxAJj9WE/HT5eWHtnz1+Qt7wyR3je9A+HUYHnDM9cFpN/oEBEQZS
9VtAHSjyGGFcQmsbVCBUP7t1+IkOzZ3EObB9Qhukqv+89+HhANkaXABRDmBcbIHzV2VbI0VclzaS
aK+Rik50/NiC9WQWEKvS7DCV9mFYYP8jiAvkWckn3/6prGe/RwlxhvcMnjz/1bPv/Qfdmzff/+5l
+H+o6sTdBMF/mH60zVsY/PIH/3wZIhr2DwfKDF5sOwhHOcsa/vNlGLv4DwDkcb32wADgL9IZ/w8J
H/0jADQ9BLspopnImOM596+HYfwPXAQRMwLZbggaAEQ7/5t34dsb4D+DWBFw9fjcyxfTDLSy8PjA
UhHW3cMMmuZvzGv9Yufd8vbV+e/mjdcmdIQysKIi7wE2JfZgqVghagHsFATu2hg1I9tmsnzsvx8B
/+5l6f3i2Ze7HdL5PWEpkJgcHSBbB0gd6PhQO++6QzrwYA4+ycKCAsh2j2vTZjw34BgDUG3MXZpb
MfWPynUg6VwPyB9st2/UAP17SN7bIXEJNIlfT12qKwGYsxycsE8Dfwa7/WhJeudkgfobr7Xs2aqV
/ObNoQTuk4H47xaUr+J1+zPWhrmUJlxMrFX7FujqB56ObAATAWiveH0m5QQY4HYHa/vDeHjkowwE
2F6QRsi88UurIudXWfPIP4Y47vdYe9c6MZIBmpUtst45S3nRBijAxiH6sRIKjFONUPOOq16ZKlMI
Qsoh0kHecdSuO+NHEFapT8Hcujs6JytDWGplLheiK5gcpbBQPi0K4KAmBCoTQPOAV5wICKyT7dVY
G4PhDMBZlAOyQDtoJkAmZwbN58mu2+Lzda0bvqAsLYDrSMlSqGAMT9xhyDzmRITivN2+kfz5/zZj
Vqk4LdOQGelYGlYoyfyYFcFk3yJiQr0zSj15fjuBO/JeiBIMePDDAK674BAJ76BpVNj3QdOD4ZjW
NgWn5dyAJEZaMnKOuNmE2c4nvg3j/PsLl4m/sKep6FQH2SWWUlAkSQBJbOAQKj/zm5ussmIASHMw
K5xB4su8h5DICjl5v3Dnp+0ZWmb6HT/5m9X6ontoQKgxArQlDTsBLNNE/ac5KjvgsUMwcbVD/HO7
n7V9ZLiNoZ5ZhQsLT8F2135uQG1IDrnTseg67+saXiMr8PYCKxJLwfbKwMHptM0LafJox+utGZvh
L6QKB+2VOR6iwNgg7xmUX6xclH+qiTc73mKliyVxdbkRwBsnaptUPLXiqYeEpYWWbTGr4FCCe+86
c3YMp1HPAu+CPGKAFbgFORSBhxRQ1SwcLdvrvDYKw1/gsJ1pTnE8+J3l9Cjqbzg7DeAQAs6nsMuv
1/Vi+A3XtiG+QQKWgsaoBzYQrHsLR6Ma60fdD4Adb3ezzMo7xvHbq1wYxxBPklAg5lOfKK2PIPQH
byjwQpqgqCS2piNFokmAeAmB/KexnhBg2e54bRYNpzDmNlCojMJtjQXEAAuUAx+J1BwQpzgDcfB2
L8tsvTc840LhCa0kSOK6FGD2NtOHyUUZ1FlZpGGnpkaVEAfOTk5/bPe24gF+K1ZcTOYYWcylmvN0
6FnUnikDVc15HvL25br2DQ+gGbE9v3Nxba1wsQbdet/95dd2Fu3M1tr3Gy7AKvFwbXnB0iKOCzAb
hfwEcFN93v76lWPANqy/w8O7EXbZpcrBlABylTmFPrtRK8kL1FnmMK0K8BxAZaZk0X3FWTQhX7rU
XG33v7LjzApFqAghnO9gdUB3F3+jjef+pexZZxB8iKydPlZm0DZ8Q2hZJORiwp1cdAp8mDNIdBQl
5Nf2ENam0HAKeAtXNvEaniKGWfVHf+j9+JzV0AlYMteIJXl9wSH5RiMHCP9qAjc8Db0/tztfsSUA
CN547xylrhP3cdGwKXgvgSvp8xwMqM6knwpmKesLyWXXfd7ubG0il98vTAmlWIg1tTW2ot/MP0u8
qF5QujjTHR++rMc7fsE2/ELIXQvEY5Knsp4saE3ZXxvQkXZ53wEW1r1ALiDZHsfapnPfjqOB1CtY
RnFoRyjkkGcPEV+QWiMZ6UKUy57l6bpuDM8wBQ0PfTFiumwk7wbCX0DuC3g6q6/swHANHkoKe86x
+BLhctR82I6mBw/IgxygVvkvMoHVxNv7ywIxybezhQqZoCs6vMtVUDfti5N7EDLKoEHkodqlQXx4
VtRjB936trUzsGVD/edOgFbX2y6bqHA7z8H93C6d9jPqOKAsj2ASOJSvWRnwZLxtP2ayJL2NNwyE
PwTEfSqHqDMIy0BKNffaDz5td7M2DMMzZLUHNAR1WOqNHWQiQEp79AbOrhyEYfpdIxoWL9bYIp98
3xIBiNncgvhuyvc0Ld83FGSx384TDUHZaUd4roYtmPmtEqQcgVRfwFUub66bIsPmc8ePQAwpWcr0
VB4E6thvBM+cndbXvt8w9BEW3YyZwAL0ngdqQYlisxmE2h2Kzq/7fsPGwc3FgUjETi2qnP9oUEDT
HRqraF+va96w8IijsKEtNO7NEEP82AUW5Mxid/cmtmLaC3/MpUMPZ8sBS1+Dr5/Ur5ki+7dUUNaF
zg5AooORLt8RSXOWD37Hos2o8dRWdUy6FuvcghjTLb5FFKIukfjUVwpqHs0dy91fOESrI3HyPcjA
iv1FhpmXtqaIt8SIXJXFXVyCCI1WO0fhys5CxPPNzEm/l8A0w4PkBDyxWdyBkh3pE2gzFtaOfS9N
vTdlhn0PeqwB6hq6tB9UEhRyPkkPpDOuG5+gDse/X7XDIsPEZWdBpsLGHEU5qqBnHTig5Gr4abv1
tTEY5g3R1UJ4DFf9Djq7JUS6T5N0yxMWG+i4eKa3292srYZh52ByGEeNeAtQbjPPjyj5Yx85XhjI
6zn2sEcGsradDFsH0yKEaycAjZ1InF01QK4et/8rV9uwdO6xiOSgq0sjsFI48z34Ow8OEual2++s
xcrnE8PY81b6YxwqljaRcDzQ1lM93oPRWKh0exVWIsURMY7tKOAlU6jHSa1mISMr3OFOMNs9NLzt
AGl3688ASecfox4kfg6bwy/CA0IpGHr9dfsL1oZoGHygpwC80FAa6iWb4PS7/vMw2fnDdusr3pIY
Nu8QPYxdjc3seo31MSsHicR22wH+MIwxZMIK2fnf2ayB/NzucG04hgeYcpD4ezmY9N3K4dNx1gCI
HCBrFl/33keM9q0XQ8FENiP136GAT1qHEjIci1gTsotlpJLrxmB4AGDvixxqMwirI5t4mkQDiSzZ
ZjuGv7YkhuHLALTnZYBISRzO5ZdmIjdU5qfa4UPSTu3PShCxsxYrnowYxs8gJQrRgx5rkU9wx2pW
x4J46gEIl+xF40Jx3p6v92M/ETH8QOdDNqRWYCdFUbSbSiEEqqC7b62f3wUyfpo58LwVl8HX7e5W
POeS77u8ATT96OUjZTjHCmhaHSftQPSu1ZEC/6+k/XWbwFQFnVGsMZYZJk9bIPSxWeZDygr0n9tj
WDGTBV9/OQbZQ7UNYrfwy1AKu2GsG0DGSqub7dbXZsiwelvQESTYcMzZgFLzoRUBxHeDPCWR3rtE
rnWx/H7xrnbBoD54DhzL5BfOAyRV8k8di20oTbUgLtgextokGaYO/hzImExxnfY92BcyPHPPgKrt
VrvYKxe80LBzFrkhqpB6yMnUcfs0oqYp7cuhShs7mkGDPPQJim+AV5+B6we1CYQhoF92tDWBgJiV
Q0QkjloCVlwiCsAvhAdmiwh1lZ/7nFfloSsjCMvgMaWex1mANySq/MQKyuqOzGx4qYs5PFB71PdF
7UOVjfTun6gyEC+jUFkA5UNAkUHVgns5ihQAWwAyF5UDrLbGDwXkA1ADDF6Y4NRk45QdI1yI7trB
t51DhWwXqlCBSYM2QPfR8XtQEUzF8G1uSQ0FFUc233ijvY85uJhPfR1av2rFUUwesQbc4q4FYL7P
qvquzsj8OmouX4dZdy6K6tzwY6Xm+iWbgj9Eqe2fXVVMd+gbNY1THn11JQqd7D7IUsDYQADcanbE
AHEJBD1zEo0KfDpgAE2QYLIh5WVXUDOpUUgvrQlA4Hl2P5Pcj/4STshewtKFNmphgRwUgKNhAJUI
UrkglwC4DuWihDyDEzg4hGEFmTroNUjozoFBNPxFwQN7B1k0lOvXFrh2l6rc8JPyuwhlm1CXyGgO
lM9UeNFrE3ocDDx53AUHOTb0704W+V48YMVAAuNioXvfj2afNSnEw+eT1RL/NLA4O0O9TO7cv9Yu
L6YcbwtpwFn1dp1mhWcFdyiQgzjcPINfK7Ez7SA5Jv3Iu13ItSm4tinwn6DKVRqMYiCcQ5SPRrO3
8zGL933n6h8axxrgzVA6bJo2ZdksnyWkix4RwPxBUQsL3gC7yqBr2jQARDIeP1LBIAK47SVWJtrE
Vk8IHbSoTOnSsGzshCBBdwMmhAmqlMBJXteFccAFrVK1qoounXvJQbiTuRNA69T/DoVCgJiv6iQw
jrVe2FGYeVWbFpGDKtwaJNJZ3LT3oJ1HNfh2Hyse9Xcx1oXXrqE6ao2QO03ncLDdo/SgvXokQ8S+
X9e+cSrIbi5GP5vqFNx+QIf7qPuWOQRetltf2WKBcR5MdFSKTG6FEp7gK3Xz7ihVDKBbBL4St+4Q
x67t4aZf/gnKa39nY6/NmXFKUN8qJDRw65TZoFwpx0kkQQvc5/aYVm6DZknCoGYr5M4AdEpDZn0c
VCn/AtbOeco5YLgiVJBx5EMDDOt2fyvWEhh3QotCJsMDgVTq6woyWjXjKFP3iwpSQ0PX1K/bvazN
mWEwTlCoykcUPK1QYH1Pa1KjID9iP7dbX64x77ga37CUvPZ1EMW5BLccSGuALxRgNKwrzz1UQ0la
1MKVYthZ/bUokFkU0wZhMAxlDXGD0u0OsceQjqM4mev8h67zl17qG0Bo2e2A267y5dP2EFcm0Dfu
hyiFKIFZ1xRPglpDBc2yEl5EYmdQK5vAN+6HFXTHocTkitS2NaSHYqjGBeeINjGYhqD80O10szp3
pjtgjNSQAhJgwwuHezU2HBwElQdp8cgmhN6pJQIMyYC4ahHBy32oEaDwqfw05FrMOx+x8jhZCKwv
L6oMlCwDEnNd2gqr/6OYZzC1EZ5nZz4jyt1As+BchaG8KRHX1TtGvbZ6y+8XbtbCvdUukNZKM879
Z4d3KJqK92xrbfd7bxunXYHSegWJYA7+P6DhqTxBcqk4D0i4F1b8dXsDrm0R920vQV8MAREo5qlm
2NvRgxv/XnNoeZw62vh313VirE0kB5Tzofwn8Qtwznocss91pVEV1IAsZLuLtaUwPZFqIEkk/Rg6
c+34ipJ36wNFudPOebeyFp7hiXRDXeJbFQVNmRN8GzuAjnDvdyU407qOjzceAqxsZyQrK/K7eu9i
U8U8HKvIsqOEt+DBmlAus5Tgeocs9sadfbtyGJlwVscDlEFCCCfVNg2Kv8mI5PkdkEetQvVuC+k+
jkj+cKsV7ibby7PW4zKxF4Pqm6wqQURLE+hIOSDhCPzgwPoRqIERxXyQv6srKJ6jHhMVZts9rmyI
3xWeFz2OOsrrPCghawoWuuwoo1FCs9uze2fnhF3rYPn9ooNcaGrrCg5btHbk4a0iUdjcaN7MOx2s
bQTDAZTu7ApWWjQBdlbeVHEVp1k+gCO+HK90YJ5h/Txwu1JPUPTpoXYIPcvJOUEVfg/AsTZDhk0G
EA8OQdPSppGuv44jJFy6ULU7Ec+Vxk0k6QyqbeWCEgnMkJBoCSYV34BUhOzM/VrrxqsOXANViLIc
tE5KcT/GdpxK6Tg7e3MFgwmu8Ld7J85qFFLRxk2GLGy+QSXcP7oMSN64Aho757gLTkQD2+hBPzlk
jnvfzXUMktixTEEZJdJCVxBhhrQkOJx2fMKKi3MNC/V4gMLDNmpShA9RtscIVT+lW2RPlVOFf49Z
Ue1V6a7saxOAGtXQho4FgjDM56jVQY3UB2I7/q1NC3oVEDj6TZl+YZuQbowtwGgQ4vFRhYTkv3yo
le2CH2Huf237l7VRGNaJoAzABvCcqQ+K6DtJwhZQ4NpOpyEedpZkbRMa1kldZYP5PSxBhgsYyE1b
a0g1ZKBEdXd2+dqaG+dyI4aAM40O7J4Mr8EIZkgL16UjtPuCj3XX7YFa1gZiOIKyAAtlg9qfRFYi
tw9B5yqUDtnDTHZmamUxTKBo59JpCPO+TMc5hPpebvuocSMOIrlNG+5M1lofhktAfIuFYU2LlE5l
e4M6X3BpW2oKJpRzh+GPq3bV7wqni41LREYQ0qNYEWehQo/DtoQ0KJlAOOlloD4+bXezsiAmvYGP
ynvbtXWZegNDFawaUOZvk+jK1Vhm8GIQVejXWadFmQZRGT3IcV5qWCvnqS55+O26ASwDu+gCJWe6
Ui260ML9wXMETjLuf7iubcOyISQtQ5c0Zdr2PfsU6WgEdWTXX+eaTMyn0kAuQj+5wFkOehNoaPuC
HMrJouUhLh2+Fy1bW2HDtMsMSnaMWQXKs5f6zSqKsuzYWh6kJrdnacV3/H4LXqwAArYkR919ntLM
/xH3c38QVQk9Yf2oRu0etztZiQSZEFBG8iiaUJSCUXiPs6P+Vi2IsB06nHjkfAWBNTlk5Rffmp+3
+1uxcRPyyaoRj9fcK9JhDAGZh4C2Bxq3TP4B0avrYPl4AL/duqAWcGthIUuj57gFWcJMEkdE8+32
CFbW3V6W62JZtItKdVCtgikfZdGp0+Jlh8SztzM/a+thWDa41Z0srEFWQGYQ3IMLIgTTY5EP/k/p
AGL82PgoG+U6j/+YFk0vlJlGCNan20NbW5xlyBdDkxCZZ2OIV8vouPrWFaP1JMexuAdJCXnZ7mLx
5e9EnEyYp+OJMagALQJ0Rp5FRP5uFzHMbJI/Yn+CzEKJaLaPEvadI2VtsYwDPgxbgFoQlEmRCVFn
y1HD13iqdrH6a80bPqCrQfdOFqIOC6rK90HmIUMzglBge65WnnS/s20Xy6EpDzLOuixtKueTAPVu
0E/jIbM9sG6Rr23v7/Tz/rITE+MJtk3oxOSIg3Sgmj31UsiDTREH0SrnO+uw1oVxtDfDJIvItvG8
b4HQOIRxA5FNDpWEA+0GcIduT9haL4bhC993RyZ6hFpsMN1CnBFih2Xc9OA/nOp+5wLx/ppDS+qt
kahZstELJ5BzeBJVzz1/8NR0HWqYLGW2lxZIkM4uSDtYCbJQzYHy4mPdQPiznOjL9hStff3y+8We
4iP8bhmhA7fv8pPv2OK215on17VuHOyiZmp0SlB/5AUvHjw92yCWaPeAu2vfbhhzo7N6RvFWnAyy
CW9IMIUAfIjmdN23G7ZcNKi09wBOST3Z/Yq6ujuCAmkvdrr26cb93C1HFFhZPfS7Q9BQMFqAx8Me
i52X+sq+N5GcHhdOO9A5huSOBz5VCMaAxNRqcrxtQZ7T7CUmVwZhwjiRHAQnS9QilhF6bjqOClxF
vRquuhQSE685oKbXi8sOikFlWYI2NM4S1bjtVQFSVLK/3fdOpOUsKYUDEhyXgmAspQZpDTSeDnmL
Y2HnOrW2Eob9gtfLHXMJPxdO5BdYhKFzzJwPzAEP81W71ERsYmV75GWLLBUl5HUd8PacCYVCwXbr
a59v2G/RliO3GJIlInTUt8ofyrMA0+thzj35abuLtU1kGDEICKO6KD2aKKYQnx7Z1x4E0Fd+v2HD
HZjXW7Bl04Q72YsTsXu/oa+QP/+5/e1r02NYMR06AJliiKYxYIkh0uXW97iDzamG+Pt1Z7GJ04zB
+QcyYKjVeMP8lEMxwZ74bc26vfK7lek3UZog/q1CryjiBCQ/FdRCGtAee8ICYf72FK21bxzB3MtG
lKXgdOSVDl57yKl8lhzcNNe1blgxZKVVrPMQ54uYswfSTDzNB0CKt1tfWvnPuykhhvE20aQmrXE2
Wi1U0wAQQlKIEX0s2V2bOd2OJ1qboeX3ixPYbV1fOQXDHgWNAZDvrOSHrJhAgbw9irX2DRt2wZQO
9IjACb8wwNKi+qDmorjZbnxtigzrLTRm2wUPP+TcPAXepB74Kho+jfBIR1Br7MQeVuzMhFu6LCqt
EvUJ2ES2/N4xpwbRGPiwo4cAT5+9irO1iTKsuawh+qKGgiY1vMVRBUOAUCnRO8v8/uUdjClvlzmM
x8lHzQ9mKpD+bdAK74kXVnvkUXlum6h64U5Ed5zG+48qYiIsg8Z344kAmZSX4KkHI5W4i4FjuoV+
XwN+sRaiaZ43ncu69XYMcWUfmKjLqYUrhAgQTfwg/Bx4yDXJOruxJf9UxP4e6nZlgcKl8wtLwZza
VdwgJ+hG0LcoBqc41cGwF45fa92wdq/AVaz0cysZ5eSdyj4mJ6+W3s6VbK315feLb+8U5d4I0GEy
CgbtpRCFX2Pt1f9kvV2tyltr3bBxAFwEizhSb16bBTpBRLlVR5SNk3InyLECOABd0Nvvz0BCkROK
LeXR8fvQxV8lKBnPsTXf12pKIb7ET0y5kIEt72yqf217lzWbMY5vDirEeM6plaBuqxOAqKJs505m
VdafyiYHbdcUEM8+FhMUqnYGuuJqQsMJyNgKZFsoK8nBifwpjkcFOjWLf3YasVefsmIrJhzNk4U3
IwQZJ2DzBHFpIN1GQXyrD7+7GM6jamexM38rWS8wz79dNR5BPhj0bRTCQTzMP/PJFdVC79dMnxik
uT5Ry2fObVe1bAYJEoGaXO+GHMSLBQr/k6xBDuw8Va0NIu2h8OWpDvPCPgFnsouaWtm5JhyHykmq
DqLmSZtJAaVgDSJTMe8VFK6spgnH0ZMEUx3t8RDyhgdLLoIAwx04Va97opgoUdFPCJZmPvYngP9/
CBASV0ebyO51e/u/H/sjJqYwdrrMcTq9EGfaIM70fwpiIUFRPpdzA6FZhz7JdmKPVjFeFSkngeEC
fVbjteJzmvRe+2XONTR6+aPiFbvuKmLCDD3k0RvWyBgao6gzcoO5TixoDu60vrLYC/f1pYvlAJf3
GVDtiYa4WzFGT2FtPeFlvRfgX2vfcIFg7ArURMY4obz+PEAExhrbm4DyHWNda95wdqqQgLhHFe5p
dAghWNSVIDkaBIQw2HUIDdA1v52hUI2Flh1GEDn9n4WLjRSKnevNytebyEE5eoE9DPA0Fo28M0hC
aTr6bXsupjjb2Z0rftPEC3YjXvEUymoJFEnIc6BsiJAQK/5EhP4JGvy9ZPnKoeMvI7w4qb2O1n3L
gAbK7Mw5az6C64iPHYSYCgiElqjodLNh71xdc3/GtSDKc8p9wRA8ZLnz3fVI85MXlOxcOtYWxbCI
kvbI07moEAhQSn2yOz0fEUvskjms9y5+awMwjCImWQsMN40S5ofsGTrT7kcbUaFk2wOurYVhE9DQ
aFVrYVeJmYOsgw1tnOpM9IjiZmDrDtwKUokTiFS3u1sbjGEfjQUJmmaECWZhOCVCM3jA2u/O263/
5jd65z1pYtqKEUlglYGcU9pd/3egdB3c+nah/54r5Axuymz65IJvOpyc4lPscZLdQsV+so7Q4nPz
BEVtf5IhrsRDCdGYh9hyQJbfhP4gT/Msguei7yN/51NXNo6JiCtrHQxMNxGE263iq+Jl/AVQVpAV
h71u0+3pWOtjWfMLO9PaGpqqIDRpCn+4if0hOGi/Hc/c2sUUrXWxeJKLLmqoWJZqHmHKqiiOWZw9
CkV+uVm5c+1e8Ugm4q2KfDaDZBivHpFB5CtXBwRQoN0xjk8DCBlO2xO1siu95feLUVSjM9OoRJCD
OBY5VIEGP3gR8ON1rRs+YpSkdJwmoAlCHbhLNJn9hdqEf95ufcWATbgb8ustoWyIk8ovj4ElUHiU
hZDwIvN0KPAQ6p3sdbuntVkyXAWJQIPcaLhtAorTH3aRQfiB5fTLda0bnmHwOwhLRLizV1n0GgRM
fxxolD9vN76yjUxgHRv9ym4cHMth7t5PrXqAfNT9gLozRf09aOPK9JhEjX1odVYECYjEQp3HDQH9
1Qc9D8HL9gjWWjdsGRwwrmtDxCWBLFKVNCV0bRij8Xm79RUzNoFyeh6twGcDoKx0lF898E3+cKFh
fg/VCb4XR1/rY/n9wsisopvDXsVRomtR33ZNC829oBvOHRZ7x9LWulgm76KLqqFT27WLcEJR3wV+
e/ad+jtp+Hl7ltbWwDBk5TsBU5LFUI8LyX1WQ5GbssreeRev7VHjnI9QCsLDCpcvAqH6Ow1G1A8K
DE23jTMB7IJAUpxsD2Ntlgw7ViXSqAT6sEme9T8a1XyD3O0Dil32QMQrj6rfgiIXqzDUgGGFizIe
YayFcmwA+Pqh4AFpk5ZVMSQ1tVcEt1gfW9xQVBlAdb2F0NR1Vwwzhx/S2Q8cnZOkc3G7jJvJemgY
FZ+2J+/9PRCamXtOIf1V5j5JFhTmiWeWd5qhErVzYq/sARPzF4cU4QShcJxCcuLQ9ATPFC3bQxDq
Z+g/7ey098cAZ/3WTCBoKBxqQfEAMS3xQ8lpTu15nHbeKWtjMDxVoyG2vsi2Jb5V32alzo/g4U/j
GhVImQ9Vie11WOtl+f1ik03QVW38ClkVN2s/ChW/xA1/ZNR9HmoA/7b7WJsn02NBayR2BcLVPrSO
zx2nYSJiIXauNmutL79fjGDuwtkRtIez4plGCrxxz3lYvF736YarQgGPChtXkmRUUMs+Tk1RlwB+
gKBzZ/7Xvt7wVpB/mZoRSgZJPkIFIy96nuRNJZ+v+3zDRUEbUkCagUfJMPXuQ1DN7TkcnevYUaHW
9XbmEd3UWQUtBYicdMVNWYz1WfW6uW7XmPi+mYp+iEOsayBElYQ9g/QD+F13Eg8r+95E8/Ut2MdF
lEWQkog+ebUzLjLPH3xSDccpjL9fNf0mnK+BcIDr1pwkHKrdXx2We09qYGzHya2cPyacT3iIXUCd
PkQtvaWfiJuLkwUc5D2oo8TOEbeyO02aRtcebMXsHB6uj7weIrs6fw2bAvDH6ybIsF27x9ux970w
iZQesrMWooAmRpCLnf2/NkWG+Xo0d4ifIUzYRkPwHWq5fjpVUXbL9Jw9bQ9hrQvDgGUmuY9aCBw1
OHu/DH5Bzyj7Kk+QfN5Dnq6tgmHFHfHjIvLwYKBuxw+l6vtDNrK9yPP7rYcmaSFUhQAzW04ALyNn
PBz+cAMo+W5PzvtWBqWFtx7C9yZdlxovZ9XIITuI2M1vC2ccEiiFQTs3roMdZ/H+KoQmtG3MhmqG
UH2cIMidTppAvpl/jxvv5/Y41uZo6fbijKko5K1kNePpCeLQ16aNyvJGRtDj3TnrlxvDf8Zbwnjp
96L9fm5rZZWITYXEPVmW/6Ai/Sef6+/IWad1NCU8dq68eBkm4ZSZAKw0JAgaelVz8CxR14epzW37
yqUwDIJYFBUJHd4nXDtQXM2bZHKis6bhVU4Vii5v58rXXquGicAaNOIxpxzSrMhNs8i/TpkCqdq3
HQyViGopIly8yAhxa2aTYx4Pe+RYKzvVRLxBynpGBADGjGR3fhyi6ttkB18JSsd35n/F5kysWw/B
JMY17r4e8T/rth9vWjD0dzL0bq3pX8LM/2UaF/GEt3PEKwkeCYl4lZwhv+ULFKnZFKIT2+b2u9bk
HXswMW9UTWHdUIXEYxXnGejxAnA66YxMUGJzwNhzHznQWgFoGfINdRuBXaLldfjKWGyJXyhvcKGr
x0D9Sv2I3ZZAwvzp+9BBOkeQr7uuTgZyNG+nAHW/SkZQeEgiS813ceNH+gAtR7VX37Dic0xGrany
w1l4ZYAwUYXgCuTVg+9D7TT2eXuS1zai4dN4M3hjM+soaaFkNp8I1m84yKANhwMnUBTZOQJWhmHC
/gKQAmqUdCFc0Y79C/Xc8Xszq//h7Mqa3MTZ9S+iCrSw3AJe2r0k3Z10MnNDZQWxCbQA0q8/j7+r
GZ9xXNVXU9WZsg2SXr3Ls8Q38vNrD3ERzVKF3m9dE5zVuXnClkHDjor7RpiXP7+ka7/+Iphp54J4
0mMK1zEXQ/MjHt40hLVuhP1rn36xhVKYz0Qh8EKHhs4sK7KsrddiWhOf3ThI177gIpQJG5N+gtjO
Ae2n7BcSQ/cpHeny+c8v58rLv0T89W2yeuhKZofJpdOJrnMIf+QB8MIqjd9VYsP79t+HrILMDvgJ
Ddp1VVcbEHoAzM7nTvD0fdsT1sD/unkdwUwuA2f/IKGIckhg+F2Mg7ilfnHtDZ1j9D/u9XqGTWJl
AaqVnSm6mqLIWM7A5hvLe/6R/xEmL2F/WdgTm4QjP0TS38VVNsHdjhwSBa/KQddlM63P71vp8/76
x3PQZtzqpQr4AbT59TAEGH50jIUfNPfzOzfTxUke1jbwole41td++cyXIOryXswZjGb8Fnz983Nk
V17YxXHutU9o06zJgUwjv1sdZb+IUTospiXZBZkBl3p9BbOrylc5tPs/f+mVQ3iJp4OHA7AoKb40
TDYMZ+lsChpMt8bZVx7pEkE3s5nBQBRQMxO9Vb2HVJQ5Zg1a2wvbQdq8TFDaqugmRvPKjr6Ez/WO
tE5LfB1jcHjIF7NCUjRQyQC11ITdiOrX3tjFsfFWwWNnAxmDyX7ZixQWjHwi699/Xo//0Sn/49jE
52f7x25OMQZmS5rGB+lsbmG569ah0P03BwP7pYI/pmX3hkx3XmnYCasHjLXeB1OP44uDNHiUcWub
nL/awcK3olkOBwuIWGlVvXO7XRyk2Il+UimLDxDUn9AqpD+rLnufahC8FP/96oShs6QmYgc79PMO
qpi6UEvVw+B0uVGfXNvPF3fitEnmDBSXDpRX+Vz3+4qGUy5hP9mSEN472xPMu0tBb7Ugru6GizsS
iaNRjUJPEv2rLj70XTjKXWvFNOXUB1tbCNIFVd5NbeYhtq/kVrjKgy8Xh4P8DNfPFqSzNazcu6Ba
8SXorkexP4Bpj5ZjDHBf20IYGqXnLc3OK0frEmfHQbkASq6JD/Oq9rjo3mAZeqOldu2jL65S0Iqz
xcP6+tDHm9tB7GgptF5v4bf/Z031H6f2EmMWh+PsmEcqBg4bnHFT18FRGpp/EHBJof4751YE0ce4
FirIq4RV1R3MgJI1DxsVJnkQB2FQwKsL3qbCaxLtVZNBn64ThJuT8m77HtI0KQMSf+SV8bDQRZYq
ixUSk/Huz4HnSuy8BK0pAUAZLKD5Qar5GFX9m9i2JpeE39rL11bgIroImYRwU2XnL7A/Iixzjp7I
+whCsLL/99Hvzq262sO/tko09AnTH4OvX7Mo/fHnl3Ptt19Elj4xNMwUyvol5Rq8XbWWQR/eIlaf
b47/2jwXUQVdQBIlSsUH2EKYD2gOdU2+QVK2lJBY27mhzt4XfS+Ba1xoePnyBJnSwsh3eC+ncKum
Nfbkn1/T/0ZY//Ekl/A18ESBiYWUxaEmsLjcBXy0fREB0fkpglrK07D1jt33gxnNl0CJtt71noxP
bYzIVcI1BNIqHCAdB8cklwaFqa0ac/hFwvY3nJohhVQqUuIS3ko6hsGIW28RnK6swCUmDkbntYBH
Mz8YI97Om/+8fZJ6mfOmXd5XT11CdLe68l6MJDl0IAZ5+D3FxBaMBOaWt8GVTXqJ0pV0yQDcRL9a
GwYhX2Q8d31D6I2r79qnX+QlWbfUMHEJ+cGjtQhZumw8QW8X9td/3jrXPv7893+kPQ7afrjqztVm
2NY/1kmhp4VecnhL9eFKeGMXASLBVjLLunHcWSzJ1/mMH+iTLI+q8H0zoZhdBAmIS4NvFJv4UDXI
Q/IVqkR/NVPVvWuUGLOLKOESOO912mABhnq+ow03RRKb8QYq9Nr7v0g0JngqhZvRHAQ2ak5+M/0R
C/4+7FV8CdmD81w/AlfMDlPEmrIKMl6mPnxnIXsJs0s1PGnMiL1DIdfXQKm6HeqcyFHUp47b+Pef
d+iVHXSpPQcQvAfjDvMyS+blldVJ+JIQJ35A6K4ed3/+jiutdnqOT/84BVCCBJi7Q4BWKvmGZK6H
YmgooRXsh44hs2v4L5vV4qtN1mi58Z1XVv4SfQcwHMbsuJsPa9Y0czFEUABHyqzYrz8/05XYeom7
C5Z5RK2PSSA8D+c0V1ZzWjDvs59xItknB5DC25+/6doKXZxx0GpRKzUKTclOmCeBjObvGEjal6qL
x/cdwksgXsfjpJongplgENs7jp4eRmtRd3jfA1wc8TGdtBtCggdYR66KZlmrJ4ibpX+nyPVvBNpr
W+zioIN+ImK4hnIsd5uAyB7X/ncjCWM595NL7mpf99XjqvBDcg9o0i0r6Cvb4BKd16ctxcZyCF81
+xBP8sn0SelxKSIfbuvizy/wyl6+hOfBHjDNxLii5xRH2Qc6WLafen4Lznvt0y9qiIyxATsZGay3
UfOQsjo62oZ3N87hlX7ZJTyv0cO2jGNED25MbGGhM3qKWRbtYZ9td8pk1T5Lq/Z9R+VSyo6yuHUj
RNkBHZl6VzSNkFsJHVIBgV3AMm5ZFV05kZdydlAZsxCvr+khxWE862680q7vC7Gl7zuPl5bHPau5
b+uFHhQX7m5qxQQTHHZLne3agl/c6FVfbZGNRnYIZTftuwUg8mQN5/37NuvFaZ+guw+v3p4dzpTJ
OSdiiT5tMDu+ReS59usvTno3Qew1qPH5DX1hPhmemE/l+/oAlxg2oCB01NQt0ky1xEAesV/6bHT8
rhdzCV1DwxsKQAqZzip8ex91QoBLL+MbP/3KObtUqlvktkXjgr50qOXgi7bqfAr0mvQ4DIw5vk9C
k31pFmK+//lxrhAW4kvRuqqKhfVRSg+dFTIFrt1CmQFN1mDJz/2qRyvTAfYDBBaNupyohQUGVFlh
F1RKYdmSM7gR6B1pUCvl2UpiV7QxBMuRGChYyVZtCKUnsEbpKR1Mc+PWvrJ5wvPf/5GJBEKNaGXA
eh4kIbNzVcjLfpjfJ3kSX5oxNy2UluDXSg9rgkFfvk1jZ/JYtu6d5UR08fN1jzHVEK4IPKZV5Rxp
VgTjuJV/XtErLye6SDRIywLpOTaMX8lyBClyeOZD9z5zHLzjf7/6foWnlGlCcoC2zVzCnMOcRo/x
Sde3t8TWriQB//Pr+MfqrhOK/lkygjZe98FZBpAZEY+x0p+qERjCgS1kP92cx1+5BS6heNQChhQn
Iz1AUIferTYgxVax4ZjiqW5kTleyi0s83tJicqKgGA/wcTYkBRu76UsWVnIu6NhCQJCFsb51qV37
rvNL/cfL05DQ0Xag0WHkvS3TcOBFOBD3SGGD8D1dqLuxy668tkuAXlybqt2qhBy09wYjDCiLmDzN
dEOLyfR6eV+0vUTqwTDeLPq83VaMeI/w3qjKBtiSGw9x5ahcgvQGG4KApWl4CIY0LRoWJyXW5hZ4
99pSXBzEXm+1jjHCP8D+aoSgiHvW4bKWcIvAoPSWCPy1R7g8j0GfaNj6EBTeG/sM9r4skorKz++K
JeFFFuDSpmODDKNDrNrl88T69rHbhltOcVcuu0uc/DKm3ealjg5ppkTuJ4Muo9FBZfNA1+GnsJmX
BQT1oLpBlfzvd8UvkfOCEu7aZcX3rSsgCcwOBcbM5sbA/b+Xm1+iAVfO4ELZmujQGdHvWMzu557v
V964PEkAAX3PivBLXKAzdZr22xQd5qCeXx18jT9wvd7qkf73qeaXYEAlE5IlA57B9U48biJI70MZ
uSEHq+h96B9+KXfnwbrY4GpDkHbX7KVWpn+cYkK+ve/9nNf+H/GvsekyIW8JD7Bo7/cDel1l1HS3
/BCuvZ+LI01xaUeQYgkPmx79vs+yXueLctUJZiMgSbzvES6PtEuhTRbZ8LD2UVXG8E+792x5n3ce
vwQBJlzVGuiACExDNn2pAz9+Bl3vZqv02hu6yOvTVXK5yApnjK8K3mRclyvM4EACbMMbZdV/zznh
VfPvJU54i8J2XLHEwZR8lshJi22Z6zwO1uU+EHSE5VrYnfS0dJ8tdbeQplee7BIdmAR9PYkBsVDA
x4Pkap7598xFpik2mNdtuz8v/pUocgkPbJgOash/4Upy1N1F0Sp2Adgr+9XXajcuxt5o+P937OWX
OEEv2gjlRBAeog4WjUc/wOgWxPHRdrvKJuO8gy5BSyAIfE5R//xoV8Jven6x/ziaHZTxlmkcw4OA
oyZaR1DzMrZR+/d9+sXB90mypGF9Fv/fdP1B6iB6651bb+y5a7/94uBbMdTQgRPkECVW7WbefIct
p7/xYq6t+cWB5/NMNPi/ODMymQ5bGGTHYew8eIlJ+gQRqfcJxvP04jafRzARyFCTgxoY+mezk2cp
9FuNbsrT89v4/xM2nl4c/iAdwwE6vuSw0br+HbKVo6eaGtf2FmIXve4+iBnthDu+dcuWb8o5lLhz
IPxrNep+KV1TqfADX5OMFE6Nw7KDhusGeB8q4qqAIgpcI1rNZ/0lA28zzGPXsqUMA9vmG6QVTNOE
BUvBJVjbv7Ry91VSDfdrRqvnlFr3DC8lXYwqWQq5NFuu0rnDxTZFeZBOaw5KzmkT+q9oDrd8zOqu
6JplLmLufkxdAAtFxdZT7DMJSL58RF9nKzOMscqqq44rs00edMGcx4OsYKeWkN2YwcVRur6QQOMu
evwieRjsu276udB1g9R9B05iUD+L1f8a5+psjBe9cad+weXyCzfhZ0PWuOiI9fkSmrWIQhYX0qwP
oyaQYYvYsA9AgOYE/reA+Y5F3fLTIoOPcUNVOS7xRziumly16snO0UsX8c/9BK0RTpCE9lPMC5XM
MGOOw7Wopfvu620+BeH2NQVFcpdkMOs00fg57bu3Jus+LPj3HexWVbmRbTlMZsyKuXd0zDtnYVQX
dDKnYnVvtdHkUDPcKG1tH7eKv1ZiC+4aaBmjh09zEofPbWb7HCLdn0dYoRbSpzWmqvNcpgkPcr2o
YC9r90NaqEMLFsrchrEBgqU+2WwTuUggEKfp95ZXK+TdyS9ZseeQDfwpkPaEDElAmYwC/CHor5AE
MzRW+v5gluy+mrZTb7MTnL1/8N7/DDS7U91ADxszaS7iHg7flSflhsQ0B7dJ4hHlUqim+6baNCrt
wlw+V1Cpg29Rezck0E1HY58fYcgynJpNN2UkxLajtPsrEc2DHnWaxybiOeew4WCk+b02rMtb0tfP
tp5eIA7VAoPIh7wzyZxLDKHzpJ1/QqHJlWbql13Sh5+nZNkKLNsGo83O5i6T23HTtsKAUKcltX1f
RijtctOaN8Lt61ypDzyIAOk16NHiHKWY5QIwYdPmtYbHI8bTuiu5hyZ2CHHgQ+3NawRZsVwqqNXJ
xs/5lETmgTn1iEP1K5nCY1InaaHOFP8Ftk15SDOyC/S45GQ0n3o2oH6Kph+W82/gbqEtZLksIIYK
vWGCVbR1+tcyDno3hl20m9CiKARrZM7W7u+ZZPCLDSw6LbPPdTQYHLrxF5Oo84AiflIsel76FIab
i79z9TIWWdI9cJbtIRbT3XtF6oJTdCarJbh3Te+PyusPnW5efMBefIxjg8H/eJABAl44jz+j2lJA
hke1lzpFbit5wROT7YO4sWUUtL5Ye6CXpqkOirj3PwxZujw4C+bD/OSjmcPPIsmeJ+LMboDvZN4g
PBU2BGhk1UB/69qwfVzJn1qtLTCrCtiYSXD4prGl6KFykns71gVxYO6mxJEjnURTSseavXHWFREs
Bu7mKFZw/nRhEQzsaYibJu/j5Id08ZuZK7BPINSNnWJtvkBc5hAxiMJm6SZe0U7ip8kGWuQqBHVk
oln4JQJ69ouqWriWRlUE/RE1K/GcwfWRFXzS5KvgfauBljLxo9OpOglL270GlORFzYg2NjTDUiQM
PewigeJzky9BXO9x/GtX0HAJ3toFdtxJTVWNZSDq0EcbO05Qlj2FswyPGlYl+4W2DDdOjF9ReetP
3Xb2iq8iBNANEIq7mDHzyl2nVJFV4JoRQCTReZucfAgnhV6jqLlgOV2BUcqhTps9hXbsfvum4fdm
AmYj1zKRBwmDyZLha0VuY9rcc0vEcTEksXmEkvxjQFn019As+h64/eF31sz1s0on/hrVaevhhR1F
z3Wm3dNIkc0WKZ+GZ5bWwU/m1uVTPa4JVjcNPnAvusMKG5Yadxxv77UDhDsfp9E9JqrT8nGCIRes
eHg8BLkhlD5kiVmPmoqt39eBpsfMG3ckVvtPS5rZzwb2xw+BAyk+h+ljG+dDvVWlImcvi8lxP+wU
SedfCZTObd6IbYJ2voPI4Gar1+DMf0WEeGpW/mM2gKAMsx6KqM/afDLTD1fN60s3baCEUG1zEobq
4wQvtxN0gh7BtHQ5JdshjcmXqqevKTZQDvE/hcsLzwSntLGc7PwWEEFKSNyg562x/3g6fvVN8MNj
I92zWj/bdgRyCqLOn7qwwiaJE3GCB0eVwwqH7KYwCvPBgSyBMP7Cu+RUcfIG5qXdpwPUkoUb3Uno
ZMrnlbeFnmGv28+YyYPMvSHsCvUR+GlWcmBcC1x533QrPnQButaxSqYCQOHo3jEFy8809gXl8rmV
MLQc5AwQ/IhhVT2HTzwmEnc5DusMn8s7mfRPBrak4HJUnzbDBxhWkx1Di780duK4wBdVEC9cTvT4
Q9cZ6K4ubgvrlgVBfTC4/1GE9IE+DFSKQsZzkMNI9an3pi6qrg8KjMyD3Gfgpw2Sfha904UPkV5I
uw13spm/YTIMQ6oaA88B2UnuqDmsMRL/OdW+EJynxQoDtBJ45U+TA7e87T10w8L+WyoWWEZLU++m
NnqDCGyXN1HUA1s8snLl64hmabYUQ6D+NlX0E9IBda4758pMBceYTymc5ru2NC2QgNAlfBugjZTL
nryEEZUnECsAHzXcPcZDn+Kmpa2DWND4pU7MgEdTyb7Z6Lqf5NS9MuBbc2+2w1CP4X7B/QaMSfW4
AJX6a1u9ynHJh0cAE5p9QKZ4P6ueH6uGBOjhg9OSxenQF6mekn0dGngywkmnLuGxLVpEeddOz7IL
cC5msWJEN8BLoHvkko7qmIK3vhf+fFxQF56dzl3NP9ItnCdwBqAmWfBOJy/YZEtJiE7vaBadS3cx
/lz83N7FzeiPQKK6nVtr9S2Mm6lIZGo/pgujJ1KJ9OiEl3dzxv1rSAn7oMkmXyr49LY5MTz4Xgkt
X7aIVU/Q5Yz3QTY3X0dwZY9wy6xe4LprSoN+x4cqa8Zf0DpodkMz+8c0o+Yekos1FIVmjJvHapiK
KmyzPldkRYSYUv8qKYOSWzoO94tbVo1rGTbiqw+z+7CuwgOEfdbdCvHlZ+fEWtqs9wyRcbaP2Ovk
q647/amekN9MfYtMvKUrqHluwhGOm7c2Uu2r8T3ZDYtLwY6lfYFVQd7XjuiKKS3pfRp4vjcdj7Bl
3fZY66kqLY3Hz0sk0lMveSPylDfgsOAmf5C1mMTeU9mVdVunBU0qUoCg2ZbQEKv3EIPiGHkTuyO+
o3dDRqadaMy3qQqqH6Pdth/9WuM91ZTsYpjTfs/iNfuQoSOInWG7zwZ+NS9q6NQ+zSq567KxOQjT
TeV5nR9HWHghs0hGAESr4Ki3Zj72swWLjSnI7NB4PYHB3CPZ8YCwYki+a2BvWiDl2Uo1DeyNhj6+
X3B2y1RT+TQtZi5FYFbMIYboowFSv9BnQTrbrQlwgjEpbRIHz1nC42NvMIXK/ZghZNZVRd60MNl8
hCAPXN9NbNYdTH17ASfTZOryrNHhl9hAzSj3IJA+tm0SnIaw7cE6nMI1J9VSf2z9yp8xQbY/2WbC
tzXi9L7fourbRqroCxFhFr0JXks0fF1P4ACgnQj+Tjq8zP0cuWosgkAb8nebRb0rxZY135tILtOj
iKZp2kkHliCUiaHqV4iGB19h81r1qE/q7ougXQAeRI2mzSlaeNDvRG3HKkeyTllJu9puJ2zzfj7R
FOajBVFjw8N8olX7mwGcg1AedGAc9k0i3BH2kyHLdcZVU2oHxj3yVDLNuzXKwIDoZFMXltmZHOFe
AJ0OC0/n8Rfp4H1+rxfXVse+WqIgF4tY/k7gd/qhSwwHV3xe2vi+Zi72e7UFUZsL5H1NrhyblufF
M2L/MuiNbwUQJciT5KhNe5eOMovyNUgGDagmwZ01wkQNRpPiTNyb06QDF7GuUSLBb34KS7dVG7Zf
hyV4CXANQaG2UXBXAC0+Gw+RbpKfPQTV1wJkykg+OAIcRFmxJhtOzHbpeJKBSad8HILIFNnkZ//E
qoh2oH/K7EFGMxJDsSnLnllPwWSFyw9KBp9xg1szMSIcdoHSLYaxfeBfs3kc4JPAKebaKWXe7kVA
I7Zf4m17AWU/oN+BSsVImvAZftiw52XtbkD6LvcT24LuuQ1mzFHGra2qUqooFrC6n9u5WMgSq4OM
Jiq/h601ITJMSiOUHl6E9gWiebQ9dWoSGO/MUIg5pTaKkMatELZ9dV2/pScV1NFwmJ2esQjtINrt
bsx6Ft1V/WTSJ7QBEhHlvV5JVqzZGujcUixbDhxRDKNG18oG5eegfjZT4sZHx7nxTyQeYSGe+7Bp
3Hc60rYpqiBFQAhGFaWnrh5tmmfcbkAIwaluhh4OwvuObAaVQQgZjC7vgqY/zqSqAUxHmgCbx3Ww
iF1QHq52PQmAGsVNiFNZiwX38LJi8vfqaxoGX8822XRvSYRkOuxairLXTeyjrSyFPjLGFzlfg7R6
pI6RvmxGxI2j1H5dcgzFhw67vV2xqUSdxTunWh2g28FHeZcCihx+r2Dz8si7IdQ5hSswEqeUmwbP
NEGPyPdR5vYhXKEIiv5oFNjePpuXPJ5ttuL0TtDaQORfpr2OjPmtBV++GwUl5XKFZG11bEfAwp9i
GZD0RAjU/Qqg+bclRxpHtwf4f/moDPTUjI9iGbiBgkTaD3ejqYZoZ7eFjjBRU5N9S1oX0c9EU8Qw
3OarKxZdpyGsNPukPgHsDnljFuA/uwri5+ShbkL5rLsMc02Um5Xe41ZG3Uep7drHNnBBcrJIuFpI
GnRwAscRTJY7sOTsp0r38ZdA1EuDTg3RvFjCCsOIAh4etd6jkp7cD780lD1heNpMv2AUEtlfEF3H
z5PwTduRNMjED+L78VvEUR+WIEIZmvPN+eVpDsEf+zBsQPsVOk7T4CPsf5Uu00pYgZQqHDEsBzPZ
4TIgDPcC0N/oMG2yBcdo1WNdOuQyCAVWNOIj9DE69bUOIeJyEmM9fd/aTIhnNpIZLoZcmWEnx7E3
Reoq6U4+NV2EhVJdD6KncDR3ZKX+yVfT6g7LMLrg1Meu+zLXwtTPy6oWmlu7rtMd9g6dcudF1pTw
M+HbLvKrXA9k7qLfdGrCX3pJ8f8NEZLEA2o7nTyoREc9qu8VscgP1vLHeQFP485yI8PTRP3m75jq
1LIPWRWMj9gxEX/ByMGidwWuOCssj1e2i8ksbNmtIWp5iqP+N5xmtfsVhoD7fmoAavI52scdO6Q0
zqCJmFgotS99H4cAOoUa+sVdM6h7ZsbUl1FkErGL123SDzy2XhQ0ZkF615MhDiGLJ1NymKIFxUCG
5g0qj0Cvft/A1u9nrPtVlmySiuEOsk3/gBm3oSe9TQZn2OO+Km3Qd3xXJb7JdsZIaQ9ozFmE+op3
2PWQe23yZtIb26WtyrYdKB8zigSIOgQ5Jgqhym2PNuw9MgPWPNQdSoqiVeviy9AGjO0AQgyelrkX
4pDVoKPkUvgGk0rAEHWuxzBu75E1T+aIspDpw0Jl48oeER+VWLLV4l6MzHdlIDbi0S0bq98hDYJ1
F7czGUshu/6vnrf1G8i6MioaJ8nvpAFCLR8W25pybhI6l41d6TM4DPOv8x+R98Jfst7xpgm6Mmay
/ppAWTbKfRzzvwwLO3W3kSaeSuXmBbG36YNoKniv6W+w+le+WzCDUyjjK3TVCG2QHaEvWI/3G2QK
hn1ibNsetOaTOEFjKcaiwG7UksJW0oi9TLIm9nmLY9TsFg2hnpezT0dzp2qoJyHkxrV6thnMmwoM
haL40W8SrKLa6S0A6GELKQgUZugXckIhzJNSJXjevYacLVLwdFConwSUl7ABYY8CKenZv01L28Cs
HRV/nAeCbfxv1YHp+JFCinDbM8jUdK/AqEZJjVYZtA8KJYx9SVoJGBLn0C761Le8Vce+BhVqt2R9
396pGQqWPyNep9Epg8gwiE/R0LVfYXXdD3vE5xgtRzUSSNHjQMpdULchK9vVyvoDLjDYRrdBkMox
h5wqdOWRgGDg/1ABtroWDrYWOBhZm80/RkljefRbIjYQW6SX9xBR3Og5ErpmKGJcXyrHpT6JPEO2
iYu7le36jHKT4B+qFsOZ/YBm4gdkdLLeK7SYTG7NJl05x8DH3zXIFqMTC8ZkPkl0VtlpICI6wn9a
P/SQoh3vZD8i9lhCPcrPGUzOHR0jGAvNE6cYOkhejUejdJcADy356+r8hDy9l12MBgs3aHd0S1Xl
bUs6U8YR42i1rr1SPw23YVDibYrqGc51aBWOkvFXCUq+xBWCLucOOIs62mNwahAVwR1rS+iPCX1a
06n6KnCdNo8dHG0ZilMxJzkUkn32xDMxA/ztosnmU5YuJa3Jeg8/jXXIjVzlcdZZ9BMd8fAjmtvJ
VzI4GePyXOfd1s0L1Oz72T+fk1yZu2YEUEnE6Eono8mem9mtMq+mBM1jwToYk/LmJeMxhcBL6H4k
Y1p/xbWy3LfwxPtUBVGIFFeM82HyfkY+2WpfoYCGjGE7RPWeBE2yi6GD9RiusjI5ohJOL0PMh2OZ
Ce5VtLbhuf/YNTvVV+33dl7RI+mcSR4aCcWXQtiAo31YbeFuqEKrccdm4Q4EaPs2RGS0KIoUf+s1
ehfVAtDnrlVtsEuMVqcO64rhQ6pCbJ4qw8Ret/CghZBssp/5tqK2hkkPOE/afnCUzJ+rbvB7jh7F
eOqqGkLtkbXoLLGAfM1q68e9nocek4dGpwRFwYa+MEmJdch4UneMPUqx54kN84lHFepiGbafAlnB
eSQQ7cdqNMHdFhBswywdH+tu5TALiVNQGvWaLIh5I3liAhOEeonCb3CFsod1AeX6HLI/t+3GS4/h
9z33sn0g+F7Emql5TeaNPsNrpPo7VPL3OKVNsaxss3kGXfjj7JaQ5rgAV/R/1wxBIkigoExxSWGG
9rnzDDPiJowtZL7m5cG3JPmuYoWA0018n9VMf+/NqP+281ifDGvMzz5J0YnfUmLAZEUFlG/puD0m
KFK+QUiXIGZuq+r3Tg/gIUNStKYFSczkytr/H0fnsdw2soXhJ0IVctgikRSDsixrg5JlD3IGGo1+
+vvxbqamaspjiQS6z/kjNi2G1nG1w104pgrH3SiK01r6jZ90Uya3U0/P/Zayzv9UqnyvSntK8NlZ
N8NVjR8ZeLGSAWE9kyD7WuoN/aInCgukF/K+meDD+/bqq7z+lJbVxMFCBFXui+KVzOjuvwEO5sdX
i/m3axTDq2z0mivJmWJ9nBt2pEZMp2LTXxZfg+QtrR+Ti/qKeAzOubT3X1ZdTpE+BTO5CPYaN5Y1
0LrUBpGxadm75ZX39tt6V8m0r6QGFsRRwRqJUGkgS17jDsemsQKABap3+XHtVLKoJUGXfQ36nkEG
bn4qdVUCHpVNyv27fGJGYn5B03/LVXb0pKMnuqSWwNFUHYp2xZzfeOJLr3PtIvjY6kXfzo2+b8d1
7aY1wTGgwRTRhvfvLhH8YxIqnsxYCpN5ptNs8XsndTVNH0On870f3MJuQPfo1KecMXYyafZ6WSnP
OY1eH6RLOaIc6Tw7gofkT2dN/VCXrvbgrv58gn0zjntLFJdk0iJlR7qx2fjZuzsE6ynQDZfX0mEp
x6T8Q4d254Xcveqz1ixFMxzVHPxh9dfqOKyMjuXFg+AIAyKsQyhIxcSwaLFimjjoBcvpYg3zk6vb
1Wle1UwBjORt1Gr7saNYqoFn84cDBWIybEnWbBFC9OqFEd6JO37iZN1EUbC1a9pTN47i7Ae59bkW
63ouWLIi2WpVuNULC7RZdfJH+Wo7dvTWXDRT+9MalfchRCbfujl/9m19xdQP9dWXsmQHoguq5Gd6
1RsnP+3OMEb+1I7pMI7DJ+i+/7Q7Rf8J6TPbsS8c7hUKNGN3Wtw2GR0x62991fIs6WJqDr5n+Qnx
G0WMhLsjtdPxp4Rhyk6ENlovS+MEMdbN7qGoVsXMGZRh1XkGCTN3PCObR6gcW8aDMq3bMuRr3DZb
fQOU7A6F0RmxEcjvnKngSnN98aRqYcX4DNZjMZkyaTtWm87Qgsgbiz/Zbt2KeWSHMWorqntZRw3F
UfdQ7vxgm1kbT0tVr7SWeyDFXQawCKa+w2zoZsBCp218jbFtF87PNmrFNWhq82HJ3M0Edr6D/puZ
pSbS4riEkONHKzM3EutU/Z3cQoWutdQf22RyLsEwnSxvyf4VlTGfCXMYHsbizsDh+LA/vF1a8ESC
VT7yhpxM5mwz1FXeG3wd2aAbYe180TvL/nQcb1jZJbHsR55F84QszTej6l9bh6E58kGLALnLUVAc
VcG7eJLjJRw64mbD3CLMKzSGcSUSoyH+eV/z6S9VDepsiqqOR9m7K0zfTA09wMtp8q2M5mplpoVo
Tr6+Lq+aqwcfxp7Pf8oKrm1kPI19IpMOm2o1jH3ldO1XXkZcit25tTXv1K5VwUOyQHDUQDKvdmA1
/IQaPZcN/2s0HtOYZI0Lvef3c5Kb+Su5TEG6adLeIQJ976ErggAwQqusxCf+9au3DXLPKOeKHJBK
Iio87caLPoUeUP6PsjX9dews92hrHITTtgUPgh6IdGGRPytL867AfvO132dIJrM+UtiaR8S2qW/Q
uSLRV1E96Vbz3rZG8yCrsYYrn7evaWye8cnDcg0TZVlobQ59p4kTE9lehbmh3LRS9nvPuRBW1pgd
p5UDaw2E+btoWuN9rzeNwPah/nTtqjl0jWEwGcNqIEDbvzNdt/7TXf/fQnQzzMU4evE9WwFWJ4Bb
D6o2XTt9vjaGs6UOHVVR4LTWbeWE53bqc/1YVXMTI5jB7tQE7nDw7006nV71Z0We2wmJSP4VAHI9
i9Ilp3lc6y9pLeLQCWd/9Td3eFDGoiVVVw6PwTBr8d7rGJXrIK7nUiVeXyIzCqpPuoayEKFHGfsa
L6tZSoDhgrnatCrvEYmhTLNiy69NFvzxXKt79vo7yBSY43bWcs8912sN8Qdu82yXw5aKSoDxl7rV
Rj0jd1LkA9+s2zhktdqcg2B0IGqYruaEaIP5L54o86YFgZaubtnEVSCRLDMRPwSO4VJM4KkPA3aO
ba7yLwWR7R9D4fe08WqJRftZ3JpBezEN0g74S6z8p/N9hVXc+hbV0N36rXlu9d1+rEy6aSawpgt0
gZNM7VYcbSdzPuhYCr4cNWe3vYacbMuxP+GiVFcqq4sHlJdGoutdgsTEe6qYBRNN68XB6LgdQ3PC
Cqx30Cr9mv1uKXS+9EL2f/sJoEXaFZhLV09AiaJIlN0ZyTZB/3XFsqbsxdmFjdM7ziCMKe8Fdz9A
1Gkstv2fHFfCEyflnLcWGrvquM/13EYUMK7uyWn2DsakTMW4N+nUTlZqI9r6LOcF4KnyP2y3Do7Y
juQNJX0Qq3qqwnFFd4NKAdaGVEw/FSgOmRt3cQWI7G+1Vc1Hzc/rMzhFEc5rM7BGDw3vA2lqPWrm
aA4EjIOr8ril8uz3OEGNTGXfxGbGAEQggRFtO5hCwe1ycY3gvSHbGwHOPF00iITXXFDaGQIFrhez
CKqLHNS3NxUagS7Zf95uJP1kNS+GZSgit+A6NFN3wlYZbYr6A5ReMYcVxZzKMpPHyRXf4xCMwHmz
GcFZbQelBveGy0IDB6tFc1S9rSWTcn94aSqyiOVwCWZ9PbJ/bYwSdXMAXbZfNeioE0546IPG+6wd
aj4zvOusDlQpChPP8a7v08lo7sTGDm0i5daBaThrmLHqv7WtOYcuo+kpYI2NVrCDP2BH0MV0IXx6
tV9/7HdveqETx5LVs3Zm5fBPDjPx8yZy4zRxMKV0c6Km0Vg0r2IJqucGu+unJ9fyqSnpwJzuiqss
H7sTdHhzLafx0QgEfqdR/RoZBBIQzjxqJ0c7Lllwm909SJHK/Kylt8V63hQfGlPHY028WVpPcJnS
a8SDhCI4loX9mRu8+tm8CpMYmLqNIb2H2Pct7qFiaf4hvJoOhQNHpfnLcty1jWsCQ2OeMeAiGFB/
175xLaIPKu+h9IMu3FRV/VMDHJjRF12y2QSRuebSpAZ0JpNIVXG6sxng98tPuoUCqgGIqVhii+5x
cy2g6dwVEeqtGZzO8qLS6IZLlznTZaqa7LRLIQ+68MmO7wo8djiELxjthtC3abE3XFNGIteMA5uI
/qR8CoQ2x3WH0ANE+Nwq6Giv6bRYFt0vtZv1j6dLQnECYednfdx8sJH5GVWLF7pNVsZe5vyzJFFK
rumpw5yXMq4WjrnGbxhKu2VOlS6n1M6C34OPImmqgi3S2LWAsob1cb3/prLsfvllr6c+AVAvfpsF
11m5U+QuC4RbqZyHYNd/O6xKYKMzAEPWnnT8z9GslTfyI5kwjWGJrXYDGCXBlems+2x9xtlVTW8T
mGMsN1AsxPsqzrqy/SZDsH/0hzwLlS/kR1UTfm9YVvlQ71p/avz6n+mKnMHbfa8Cx0w8S1poUPwx
tgaQnNns9cQcUOJ1xN5cZLYeNdK3nzta6GIymSuuLF61Tc93JBwcJkIQMOMWgcWvw5oBu1pH7iCK
Y1CbBreLWV8sTQKzGNzjum4QW+ZU/2ZDE5FT+fmLoXN+EliFti6T3poqfGTx3E9wpNS8xQpp0qlF
xxABtbph17T9w3xPnJoHiZ4PziUEae5O3dash66iPWKeBow2HfkuhV68kMemoRvpprN0bP2ySJF/
mWbAHxUjcNtEmHhn51m61W72sba4ZbKsIAnTWZbnlWv8IdfarzGA210Whe+ibHizlN7Ew+i4EDB+
c240848rnV+WC9sjc8cIDRNlKoKDJAgyJGvIn7krtIFcps4QD7ptuY+4572rcGrzSiF8EZWL/jxX
rjjZqAzjMgj6eJ/s7rzoABX2KqsQU+lK3b0A58jRott1a3JPNm4YQKMhkNC7E9guSiGDiEHLYEXN
vVkkuo2qoKMp1N26r6xCh4DWTQ9zpCdhjkIiFNgjIg3/O4Nkm1/ncg0uFZfgY+XWzrGQ2fap98QU
wXYY/eO9BTZcp1a4HE4tQObgrOrd00s2tFyYCSiIPl0Q3gVPiMcQYRjmRGBgth0Vr/cDBN7+RJJG
gXJST9EyTNcuz/4TlZG/IcVxYm/lMhSmUZ0LapcgGsmZyxc5vZTEPkbzQLL2UmgyBdvMLpCWRmg7
8Gqlof3JZwA/sfVs9TLveiKJOtkilyJdFSHGn5Vf9gUabTwVa15GTrE8lxNfWKW37/W22IeqRCXP
UdDcc/W+4S+qyHW1s9+yTUH/Y7W3cVXJr/Iu3VhdsRyKsWgiPrUG2texEX1Wf+6Ma0TVvMVV7375
2/jHhmu9+W7VMoAOZxJYb+tEOpMzyLCph/fdUs+KLLLY3JC4WP6Uetrya/b091EXZHJJxoxdaU/D
rjAuNR1EdtCtNx4pC2bAsiKnd/9101geJl8zItsCCKcXcQk7ZJGHai6urSx/eRurkRLDGHq22//T
KTK8MPvSg4kO42b5Y8vyi6j308fk+tbJZtFRugasZzXGfsGd9suYl/ngj2I8Ok0ZJDAqzlFOgR/V
GiIMBJtIyiNVq/JvXw5kJqti0yIbvvGgLUCkaspX46YvsKUTG89/0OrDdWyZCjrdcusw07YhDv4v
F7NQVxWLmCgWrCcoJ9uNkY2Z4B9ODqY6eMtXoPvwwcvKerB34kVHRfhNvl3zPeXT/aoX7nnKQd0Q
AGbaw963FsPNjjZTGLP9L6B55L8+7+n+6lEFc4G54sNoMWBwyGiU0WvzauoxZ32fZkFmQ+sLYhYs
rZPfgkqro09nGLlx3n6yC4FOx1WzfF4Gd4So38Z0s+v6kKlcj5grmwtQp3mt5FYe921qGbHrGVUz
VSRdaliZ+x8Kh/K01BBdlTtM7yIo12OlechQOo7WqQ6s555R/kHOODy3ud9iW7Xizd30HYiSvyv2
HV5VDVX/x+TsxV/YRaJAqjbQATIJif8FZdO9UzI5fOiFEyTWalfx2mvbWdf1YQn7rVbhkA/zXxGo
YQrdRd+N1NpLJGMUwiqVzKhUCR6ry7EN8y7zjng75h9aN0Bt+TprlmiWMSaJ4spqpp01eiAvYJIN
grVqMZF1q8D83gOihpGrVhshTnX5mLlQitw6AzILBs5b4S/moSXH9yUfZ92LHaKRQZQqcA62XTP0
i675QI00dnDz3sIyvhN3d9lVrwcREE8fINeou+0IkdZ/y1xvPvpAX68lSgOWO4U0llRJ0NQIGhI9
tju23pa0zh5AhTjeeLbbha0F8s7IQ31cClidQg+apKiafInGdrT3D31j5g0DaeRetAPaJPXeMhQW
vGpLZA+1BajrVHZqmJtYWU7q/gdlqzfeY5tN1oDBW4tI37aVQqJ8cfu47pYyUcyBQD/NwqbAULwe
R3vtn7LZ8RKYRuvWt3BYp0x5gRcNCBPc66oDTDOaEvKX9m6nB+E0B/VD0OU8wNKCFUjcTgCGWVQS
VgzMG7w1L6z2uwIAbF/qrAA1nTq+lGgG9xHx2AxOH2NbFH66UR66pvdJ72k2ejtIxsmanhC6B6dl
zr0+7uSk2gjlixbElaFBEZuibCzGyaX8tilGccKBAbxL9saXG+IWtWMhqNw5OHll6XpkQWNc5QNp
hmzMON6mwPpBWrrUzyXw2B4i4zHt8+73rhkhMbNFQitb1kbCq8C3ln6pVli+qUX+BvSrbuVa99MR
iX0jQwA1PqeMc1zGrttb2fvSm3P2Kjt/738XVSusFpHC1lSp28EafsKxyvXglQxDC83z+1gdOlWb
fpyJrvyo8mZ86on1eSu7wmtCDdT+NmklPyXnKqOS4xdeG7dGD6xtjXL6gCeyyhjUc1InQZvIELX7
UnzOlWFm0UjHi3gYt2LaY72VHtR2sM3VDzSvbT97hqcPj1amZ81hQwdGBP2sNfAHrotkk1LJO1Gy
mT6XaSbvcu6dqZ22zEG923LX/2x9XR4KbbRjwxxN0meXl7ot+E1yvTpmQdfGxOwsbx7y0HgxxmcW
bnl2iXhJJlvODBzzc1X3GcJ0P5cYA5wulWulhx1a15h2Y1BYftAI/Li/KWkwUNTtTtsfxaOP0hmM
PWRiA3OGN05gtOVvZxfPXIj1sTSF9TbbjnywRe4/zpQpYN4bUTSpbDzkg8ORu1rLuwJig5CWX6uO
ACyvESZ3xVbEPvQrskyphYVvVoea4Kb7jEjmW933r/BQjJu2qJ+loQ0xegSR+l6hYtn02nWzB5Qa
DmbsTWCn1CSyE6aJPtWrKqP01bOZXb3J3G8L+8VjHizblgSjZ/yGqtQ5YXtoLDMbxs+l2sVpQA1C
MKQ2jhd0ktoUdSirzYgBvY+rdfYTzWcjwAnDYRc2Y5Z/IfGcLmXN1oeiyNhugb2PCO/lOv0rdSBz
A2WlEa2BXxqYXRoMBU05SUQ8huSaCOYttWbHfAxgM8ApeaDgZ8Vr7sxLIno6a/DN2Gj/m+rNXMf8
NLl7e5r2wflb9yZDodkNj91eDJcMLdar6+ju2SwEt8ZmNjOXGgtLaAh7KNK+tAcS9UyR0vbNwoaM
jrJqQtwZ/+HhvqRn1qxVfq/OkxTqy56AtEJn3wMZEsyZxRU03onLcE7YVT4c083GeHJXKuro3Psz
1UhyhmExXm0mT/aj1YsN6ZBX66GkdnLd//BA5Q9mSQHdvpQvWaB9EX9SQ8nVRUqW7q3tmT/UrryT
Tahtysl48pC9xcQ5ZokOcsmW1/Pl9Y/eVF0s0elJpSMgrLoNAZteLmc2CWwRhuewsVrffVki6+/N
5tCLeQgre34K7H6N1VBVsStWAm9W/6o6JuYxyJuHyvfcaFzcPdaW2cPEM9z81bwiHEqGxuqOaqmP
U7HFlYfwr59m60ZOyVPXIaamyOujKVqboN7e+EXd2vcO1x/aYvAjTRQopDznDZ5zSzQCNRO6178R
Fl3dWR2ctfNOjjZcFsd99xG2krokJ6ie4srzvoNBd3iJptwM98yYjhYYU7aueexbVeJszduq1X+m
Qmc6gxChrQy8tDiZTnHJZgRXeNGu8M9emI+GfvKHna4xjrolhCP0YnJJbIgrO8mscmHU057uOlR0
77xi+JKtcTytQ1G8lW5/s9SyRhTh1pFh5RXzSf+cScxefV7Ah/LNhxKsFXpkLtqwGu0ysUdkfSM3
HLRWbqXzfD99nFovr0w4361dgptxqySwdwIV2uyBRLOnWfWgcVsBv9uZeOgm+zr027dvlEOcB/vv
AJVgAXEKN51bpzJQoHyb56RdMWHgGAdwC7scox1W+AQJbyXKL9pkXTBjWdvg/Q06iC1P4v0httc6
k3Y1PFM0sLy5eQXaJWQZk/+yxsVm76hUg2vV74qX3c6DjzVwPgaroVSCpWlNUc9chG4M75rXXP29
zSM0VgFdza7+e3e34U/h5xtTWWdcoa+b6oJ3grMQSvri9Q7IsMaouGd7lZoZ4v4FG8A+N7/mYJRP
+H4gj9EuRNLNnQdpCeNoBdb+tXH6v0Gi5XE1gtsHpfm44qqCBtv0cLG9EVq6NBFYDjiIxuKbARsj
WD4X5cuk6QaONCT/c+cVMto6ZM1nIAXYwmn9s6BZfLCx8y3C9tOsMhFYTetzhfSCa85/Z3ZFLqIh
RG9K3nUPpj939/Vob+P8t5tMdRzM/ITP7WqztxwNs2huFYIS9GC/q75+17Phd93n5w6J0CFAVXwl
nXmNwaNF7K/9/psPzzgoBupYa5e7X2dYtIexXvs11HfHvPYmpsWi5i312h0BH5qH4oJfnFdyGbE2
LjaibM8y470JnGOtbc5l9L3+ArPNlF+sy4836PlJm93+P+XwfLim7948TqQIy5SRIr0uolpoNnjk
OlyabVX/Sm+uJmKwgfMgKV0kDkFWPPh2VX6JjsyJbqW2qe2s/rOtOBBdr4Y1c/7Du5Cfd0+a/0H9
y4e+yJpjx7aIbJLMboswxOMiizpyqIm5zdCT/JW+cyo1bIsYM/ImnCnrvHgiY9nRy9b+EqZi5iio
fT1ky+xX1xYXSxPRRa7/1yoPtM1ut3F9kfVkIBypguBDtrPz7lHeW4ZjP+zXXmvFMYBpLA/1CB4E
fa6XT6YddH94cPLm7PWW95J7uXRRGjoY6TJy2lZ3w7Jxz085Z3J0L4SQGc86yv0+6lopCSYq9S12
gm7EQOBqf3qXel2JgWJn38qdmuwmq30qm7b4Wtipj0II9W9W23ipg7paYzZ2/5co1aAfqmLfARkq
NLFC955MHto53KoVfExgTWAeNuw3FGCBE/WdMpClQf8xqxWjA14wjTcTld1brQG8WPPQXPApzCew
GtRjeKeuY2ZqV1XTPjMV5Zhhdps6mRpZ4caDrs0Tn7lnvjB0upJGk6D87aCcPje2Pp/KztkPJknX
KHMW37oi4m2frdXvYn/cMDcsvXXVJs+4MKKiSygJSUC9gjhmwyuJPT+Y3zoG3Lgw7qiervvD04Be
sY62QbjxvC5NpEwTcmEpIeyd/bdtsv/Nclw+ysLXUmev7r6pzX+u2HxZcSzIkg27fNo18r/KHcvn
JsC8C6WYDf8qY2CamFHTM82TjZHr49Uw7fLBKRr54IyTQ6yQjasu6+XVMpWW8ozUieP6yJSVsuKF
wJmPqtlpc+T+f4SIfnWMuTyi5FXIcsrZONa6LXCvAsOjyv7R7Q6QpWAdU06zRb4A0xsxYoRG477q
mPfDQYz4/TbQl9Ey8zeEPc6pzpX5SmCLSOYRBbyxiSUSjQF5VNj4ExiHcCcPe4JWzmJZ43OYgBfu
SgXgvJHfjK2c/YHj+k1YehsXPSWkS46Sndm8Z+Rx85MBxcqhAaBqmaZ5ogoYIMHdlyhDrPo0GY7c
Q4Qmxl+uIZnODe0RzjoBYmos6bRrS/aK5gnM109ZzMjchwNCO7ghugjcSzkDuo1FEfzQO3dHxTJ5
CaZChJ6ZwczSpJySs8KU7kJ9F2q9tWovEfO6DA9E+8Q0/lTs5QEEa2lkj+g1tohvvjishX7Jq+kR
wrkCDkWBVc0zI7/rW6/2ndBr2vI/wXoTdrIm0FwUBq/jXB520VqhjmklWnSkTSiljSTHgMg/Mvc2
9GaLZDLwblttvAeB8KIeldXTxsf3hfbjP+tuUelyVjuj1J+E0xWp5yH1AxcC+mRjCY2R1OhZiDyp
EG2yMPgaSIm3P7okYvaVQkOLMXO8mzVmY1MhTclOOOk89nYDNtdU4so80YZTvhHBux1diRQtd5Dn
GWNwnGTNH7NYRG3nXlIv7SttTmU0CIye9kh0aGYPXB+D9x8HAcVOrWz/tY4vDrZy/zIPT4+jVfJx
KoAW3BbLWeS4m6daf6KqxT8uvT+eyjKrQ3/oR9Zdc+aqR+7lW0hvsDsxEMHidFqT8Xg5s3Fr0AAe
KvS8US13GLx7P3m5kWMk1fBZr+29Y4kRsu3st4UVkAfErQ5bUAYQOOhwFSvyA21ynyQUBhGX2xkI
euU3z7sYcUKbeAYNMtj/WgZ+CxKf9qhbhejxu1g1r2RKWZyz5W3jCxGN2iNX834sp3Viwx0XVIy5
w2GwId/qEAYv7OoHvHvPPnqhs+b4DUh9YzP8lqx/IK+ndhPdi0Retea6w5bEGREsILKrsq3IxQsR
Mh+V5HM5yBPw0R08v9B4ewPd+uXqexvBdfCmd72Ercc2MAx6BwSnvC8R7PVxo4nophAsv8hGrLFG
JdTNlV6XkjBLNymLGlBCM/Ov0hV4rVq03VmxRxR21Depy5zBrepi05eKzJTFOpJg9Lqq2Yh1Gdzz
CXrnamOYi1A0gxub+NhY64uHsWyvaKcenXpo0nLO80OTGY91O1411GyRZeCM82XPxQg4c5p15F17
6S+/TKxxEA3tjBysrY7SLr1QeNn+WGV9heuzYyzc1rBEwcnJpouEU/u6dXfwH2XtPCGc6draOy/K
M9+WgrWhEZT6LuUANbTfDdN1D7Q9dQDKlbYeQKmWw4Qq66kjQJqdZBFhZayPqIt/aZumJ3OTaSFS
tPlq8bnHnt0+9FbxC9X7HOkS9fXgMI5M+3IDdFOvs+8Nl5mMx8Gcv6QbjGmNuRfYjQoXOYN+5jZd
8ZnJ9JFxaDgKnRi+kBfJERrplXyn2vKPU3KLu4UcUmQvIunqVhysprhmtm0lq++8Ovkq2DyCo1vb
TaLqQE/1vM/5OsZ32+O/D3QYB233a6pRZW6OuScTWIHjYZgbqRVILFQpR2+vSzS2dXvK5mJ+94T1
qSZVo2eAe+jsBfGlCP4a9CMzyhldZHs8eLuq8bfj78Ud3nBEBPlwHOwAPKwsXy0pp+/K7h5cs9y/
MWrV56w28wfDrPwYNyE5tv30PRi1yeLmTLCtu/VIr4T4M8m+ThUr5u+qscS5w/OQ9hgTX5sJx5wz
IcrONR2VjOWYuDHsR3ICoLgDmD9I+NBiT+Omwi1or0ZkutYju0VL7gIooaDwGm/S0c3sJ2JPmXfk
YdDN51xbUk7GB2ThH9NcXIyKOw7tXBnNA7Jjj08dad2S4G//yWVXc4m295tKhL5RzzH36g1rLqpT
vbqZhF2wyHGwDpmOSVZq10yJeMiXJCgETpNVu9Fc7iSrmAFlFxPzZH5wVYUSr1n/c7mBCeLwZLIz
a8aS9z6kHt6MA7/6i3OKxb4hjhbbIfkgTW30ibHs9VNZLpem9XkCbJ6qXOODwKv6NSrznbPwy4FJ
TbM1wMNXaHY8uytKLNZbJKdtmXKPK/jOOk/yPAirebBugVVABBr5O2YLXpJmVWe/dl+tYd8O+b4/
GyjtCHToUfUoOEdV1w0rO/bzYTS6M7PbeLfXND2QYyY+ypXigNlERGCYCtW2HH/75fwfcSL4ZJFg
+tqKwqHJ8ovKMICiTlIR5ke8PyOttx5duEe7c2W05q0OFcgA0zYYUwzVI29CKBRavV7Cbc3vRa4q
kDx1Yw27j06iijK06ImDczrUZ+vSLPkUFjUcprtrQ9RhhAhBrd/63jLCJTOfKGJHetKAOdaOjQsH
iC7K2+J3DvtegmjXEq36qEUle1fi176fIlDvIqdt/2W9+lCB26SUidwJn+bRLs0RQeiA1K5Gx1o6
mEiDbITGNVVq2Eo+BvXuRgVj08dkqTUaNJHxdu15bI3Qvd5U+ykZKMMZZs0M8eG76TBhoIfkxUIY
mOc9n7wzyoINoqwoUx1dIKfS9mfctgyjmWwOlr18iLp5GoETQwEodnfjl0fTHL97X38vihVL4lao
iFDOhqcaKnvX77kZ87u/eFPi2QKrz12oP5js1W3LkNSqD38jAIINjxaITIOhd/TpoFBaUalZATHb
omVGmwZlH5p2RgOMPzCwYm1nWghlrXhJNKMpHwtP50ssLLf5wXU5f4FkdROUu5MTnLp7ZzxDnID4
I42fkjNdxJNlT+1BW0fNiHfwqf5gjjqyn1xoJM74U7DAXTldlZ22vFiJkq1Lr0CjI0e+R82agoPj
rH1ws7f/UXdmu5UjWZb9lUQ8J6NoNNJIApX5cOdJo2t+IeSSO+d55lP9Rv9ef0kvhkdWuqtcrqoE
GugG8iEVLunq8pJmds7Ze23fGo5CVN1d73H73sSqQ25iJF6jFrmSXrthTh7WTBzciUeN/rmi36wj
+kL9EX7E/H4HrfQ2C89rLSENm+JaaSUycdfVx88OPqqvv+ZCvYPtepuDN2rTMAy6hVdaTCn6qKE7
0bcjlSjIx+WvX0LMoKafcI/eRuH5idHh20XlFuqmLnYcqiPBXUeTazki4APbk4cVGXyZCp857Bcv
VVOOip6eZ6Rnk2jTYguuZbj69Z/zDk7Knv/7d5wtoh14pOk9bb085/zllmxsVv+Squ5xkuMHnL13
+GFvA/Q0jhSxwxh+W2ZmyvHR8+4MmjXhIvFNvLlFFPOMixLt+a/f1Ht3yfzfv3tTflDaMVLUaYvN
jeaFlkyr1qyMT//ab3+D9xK67BnPVtM2a0u1ouQxd7qehx/wvd67Bd/wvTgN6L4RKa5Vx4AMzamO
n4hmp217H/HZ37s8b9BeSeXmuoOwZJsLNyW7DB+KwZkwCj7gUr93T70le2UiwxCHVzEorwKj3cVm
sRo5jvXaR4me79xQb7P+GKIk8LnSCX6bfCk9ZoLiXLuTxqYMq/xfu4neJv4hX27RQRAKXcWKHsRo
aWuDqcDu1zfRe+9g/u/f3aIDbA6r0KOJw9k86rbqfDsCqtiimBhXViU80CJl8QEn8L0Xe/OQx+gl
Q6vhA6k7iwRDHa9LCxnhMPp+uHGKNKN11fnf6Hf/9kNocf33f+frF3puVegHzZsv/34WvlR5nX9t
/n3+sf/8th9/6O83ecr/3n7LDz/BL/7zhVfPzfMPX6yZPjfjVfulGq+/0AFu/vjt/pd8/s7/7j/+
5csfv+VmLL787TdYYVkz/zbWvuy3P/9p//q332zdUQQKfPcJz6/x5zecP6f87NkzAYbPfzm2VZj8
7//4X3U8f3UdvvpffvqLvjzXzd9+E6b63cSwbUjLci1blzyR/Zdv/2L97pCQ4yp6E9KU89KZ5VUT
/O03U/7OFMxit7NMoQtQNL/9pc7bP/9J4vDQHdsxXJiXpAH/46JcftuCvn1QXKQ/v/5L1qaXeYgk
8G+//YjOBJ/n0ox06KQoQ7kolt88zqMbV4mR6dUtc7KtVeoI7mkz1mqVM/zkh3E9FltmCx/k22EA
/GGH/PbCroso0jGR6ztvMzDIJDfKBg/IbaAdqG5p+NPcGKvNUAab0I05dlJ+6wLoQY9MVMvwESY1
pn6M72FHcmFe99WCumdpuihSM7qQZn0woa7gX3qKphHtbbHLjO46qvR1QgMXLitoLrlAv7C21bTq
88+CrsiYQnrzrSvEIjf5PAupNwgzTmaO7CRVN4xbzzpRnrTZXSJHhKc5Mni10qkfaGwT9aUe+7p6
ssNrfOY3eqPbzODxEHtuv/Kz6BSYBQj/hMRFXKNm+NwFk07qj3gpW3nRVc6NnyZrvyqI4WuOFOqL
mm+ceAWTY1+W3qvuMtWD+4CDClrxNZHWmGaG604h/Mm6wsWa7Jz3iX1TgGZxx2E7v2DdVPuuL5l/
af2eLPaL3kW5Z4+4f+om35uGWmmeuUqjk12HCF7rTausFeXYITLMVWMocz3QBnKlvsx07yXFvLnI
fAWUYkLqmO0yLXpF49gsUQtc0ii5QNIoV3ZfPLiet56m+ClB5NJYCwcExFImwx1S143B2dEexK1u
cucKXCoiXdikjC3RWJ1bqXOcZ9QaGPkqXmEaWNkAeha4PlfVLdqnfVEo2m3pSTgayinO1d557OJ2
8uGhtR9s0OLNCe6P+9PQyRMCqmTycLhvDgIlOp2WUX512/foqx0aO9YxsOqNW45rUB1XZh9/hfUq
VX9hROFNp/xjgFbHrDII+PZ52AEZshIo4tm2aOxNCP+MVM57fK4PPtcjabjOeYFUwtoZXrPKaBPX
/pdAdCvIZjs7NUAjMls0Cvoi7n4skYykTJ8De98yz5sKi//7OcVZHwTcYJE6wdM4MA3hyrUr2c86
zeFYZrBfegCMQxOvEbWv6aLSqusu6O9AeABwL9przCrB0pfWSXOQ4gIKwHV7mQQQ6hJrGzN1QN38
RH9tESdMquoejFTWbIIk3/VduiQLKl0Iu13RAse3Xh2mLj63DQv3sLUATwX0Jb1MDfsUJcOFL4eL
oiw/ub6HH1c7eiK8nLoLYl2YGhq3XeVvBDMGZMiXNo/wEJjnsYEm0RzOOv/FhLGp0vTSL6JVFWTL
xMVvJLx1IRp05ylEl/bA03AKJu8DNu7PbwfB5NK2ADtJYBY/bukdKDp8Yaq+rXT3BuLGDXEWaxz3
zVisx7Z6mETymncsZWKeQ1g04KKzpkd1UEGI6rY58jrPGi6isdxWZXRCr45WwN8gUloY6PMK8is5
eF4qT7sxRyS4iX0CEbNvJZdfZ3xjhp+oC44Vs25rsGA3dSgrM4x2TDdQkYE3ouJkHsbqXSNTgo2x
hZeCCAD2afAUOxeFyrdeUqGBjVayij4bG1Tqx7bOd8PQPuhBtCJo8a5yIvBukr8PdX+IibeG+tA0
G3fMt5KCm7kgzgRjAysSDUKK3nz+OIrLrst2wMvOQlSYQ6FQVcY86vmewLNlU9RnvuwuUtmuwJTM
EIQjyqR1lIilE1xGoj8DALUFywAOQUBir0ABttynVKZBia+ku/D6YpfHr65jc5SlWh4YGjsvlcFb
MbQDn82hrYudoL9UMXAOcgLCc7UvJFuXp11+t+X/ZMf8I6Dwn7Xdt5UBxJIQ7Jc4cYx5Z/vudEfy
cKpoy9S3iiDIXD2g00Z9bNELspa1meEFqzcSaorbo4qk/g/qepvYiMxsd61FxbbR6DgPXNf5Dhry
tWHF+6JiPQTC0RwGDS5QhZOW5wtkBAytalOZ5m5G49hUI6K67/yrwisWQ97e106GfEDegsR7mR8w
g8XAZwvDqbL0Rnff2sXelveV635wcP7xtPntIkidY4ujmwaEhDdVmJkYpa3iqYHbat7O66HklXvE
42OFc2Twoo8W5J++oGlZkkfQtGz59gHEXaUVPecF+uoHi7GZvbBXEmmB7R+b0rr17P6Iw/pUkXsw
sCcM8b1LPK9qrXPR4a5HDbP+9Y3wR2X7/Y0gLVYCx3SEKyxU82/x49KKfVv2XX9LyO1iisq95hqw
eTxIiuYOvPGpc9DoF5yp6HxXtrmLDGtVZ596BgOFZW1SHsWJP7XR7isbxogTrh3NPeLda3Bm+/4r
q8A6aO0TaMCHIcsuo8w/lqzgNBn2udueGV1+6eDYY1q0Dq3q3pz8Y1dadPKMWzOq2JlxetCvzcb2
Hg/leWq5h4ApeZXIU1UqeoL+a5pCi/QJOhzbM7y7NHCXkeU815xMDDVckBp4xCWEz7Jd58yy47Hq
iJQeK4T/zHGRNO4cb7wTfC9cxuLRT+WVyTcttITdxtBual2dBtibRZL2H9wT8z324/VXhulIvHO6
EJb9NrCoEJ4ZBqiVbpUmd1VvMg3wvn3G/xfqnHerof8HSx0hOeb/2z+qhv9S5hzHyh+nunn+oT76
44e+lTSO/juoBYXKfR5Gqz+qk28ljXJ/p47QJY+pS71jzsX7P0saQ6EOsQUdB6GQCv9nSSPd3wWV
DgUIo5r5uKX+JyWNYDv+4c7QDF7CxIVkvKlmkOAMdaRbwS7DxrvWaTQfk3HgUC3UAJUajGVKdpld
biLhFzddA9rAbXB2NcUgLxzYTM+Ta/bswD660BS87DIu7Vlh3KWnsoT1u2jLwTx4vaRbn7tatQMz
K74K0FHXiW2l1TzSEi2Tr7DZulOiXj27LZg0pCVKmCzqkoUxKkSqftKOeOt6XylsrNN0ynPBRNv3
29xeN/SVb5wZGWLBs5ijE8JbN9CT7cTTuMnBAz6NonA2Aea2V/aFHMFNCplWc5EUYJDs17FvOrcZ
csB1EmjoVHVwf4guSkbwgn7wrk1t8NyMtXap7TcXLZRqe4mA3X1A2OxsvRKcI9UfCs6lAGeVbLWp
U2cqsIonhVwk3sBcY7oG7LVLj9DxaneRppnhziSY4CF3NOtz1XaZQnyK8A8wNNCmQo+nadFAfaHh
rGsScXUqHjU6bN2yzSK2OTxagEYmCCdPKP2L13wCG6DCchgx3+vuiz4lxQZHdbZnIA3tNszbFIGe
z4kgccZB+9SDX8j4bEcQPCoUk03h14lnFaHMWDhaBpCI+SleDKZ4n0bTHK+jojE+cU+mqxEsebk1
I+7rdcdNwSrpBQj+nCpzF1OMVmyBv81qd8Wc42L0GXZolPZwQUX5Ejaiv8R12WdbZ4q8C4T19RmI
dR3LImfKz2SWVtNG60LhLEz83yEaEBbr2Rif1+iP4u7ORkYS4b0362cz0yyqB3PGVlJkhesEXH8J
f0OPX1B8W1wOipYXPwpgFAgUs5hj44qTWZ+qmBFqLEIkOl0a9zP1tcbaFOXJArSbmS9EX9Aa9KT5
ymgxP4RdNRyLTLgMXhm0m5lZ+EuNMXWEiwyo+3LIqylfxAO9+QXdE5OBR2lNO3Kdohu79rwbreVQ
4tQc0Tfd1KUc1JU3zrfrgPERmQpuWlEP/QLagw/IqAhjtTCTygLtTUHfL8qmRLfYRkWXb0bT1is6
D32gHyqv93ow8F43LXz4R4eQmElYW848V8nzMjjiRGrEdeGEboEiuOcDKqGwXndDa4KGLotqA1ze
espSV15OXhddGAxBxoUOYdbYM45BNq7NRHZEZIW7Kgu/voViCJM90T39EGMRvPZNztPZGMtsE5dN
q+10lpCtPgXhUSS581QYYf7omDFEwRLlG6AUZXlMrfX6mkcwY/cngPCkCAz5rBrSqjis4Ajdtsy3
sL6Kpu3Y6ifrseL2KtdRl/vnBjPovdfPVEQ6Shjzoe4lu7jm+JJNmv8y1fpwaVITPEROnmz0IKn3
kCXrfNmHYf8ptnsJIm+Q08HHenVswqS+t7W+xxmDxBQpUl/by96I5GMQhtVhlvLn2KNw9FR6xpQ3
NmNwW8ySE4tVyoWo6eoZCQRurm2JVckYFqL+AVnhIN9apvhWw33oRQDuxiYOT4ySUUCjiwqrdc4d
DaHBxyi3HHz8Tas0DOPrlsLjk6mUvOvcTkNdbvWPehwAd0s7D7UeKWkgnpxQ3yW5ofYVkc/gB6S+
o8bGVprH42Z+KV67FWdp17nPQ67bwIIUhYkil7tdsahU2cYSSXUnYr14RokSPURDnmbnY1oHR2OK
QsZbsXvO5C68MUMXpY0wK5ZOA0IaPhnXDNpd7xFMkAO0QrcKsTxflML0NZ6kor9oS7t4BfVZMWvO
2ufIRje9SBChHmxW25Vycx/xkG472xpl4iVeZywENNTg2tskEpRm4t4BSDY2LEHiiPUe/ZcGlttb
i8qQ947foAcamxQ3Kd27Yj9Eyv86VhoyZs+CcLIMkEadGDCZazFm42VfuwkmnMgtjklVO+dhX4or
Te/1FmDimG3VWMDhxbKonidFtiPi2gm5QhHTn9s3LK3evrKHwN6IkG0N8hy8AEhTcgRggOBl0Rr4
n1ZNhgskptqIr/Soz8+gabXpqoDP/syMx9dXudGMFOPFsBLcpI+aVZSXLgakZtE0MWlJqRumCye2
qq9Fi/0dAaNI9X0Eii1YYqWXX1yVG/Em8B0PFCuEH38BTry7lm0n/RvTafH81ja38qLvdRUv+ZNN
9lu24c0w9ejErTpwMVXHk7waSpRNizIb2PssAOoIE1ShFhCcFCxJUv3GTdvgpGZ9kXj9VR/T5zHl
ABUdzxTZK+HYRNrGVXI8DyudTplV2e2512L428jS4DYdwDQGYGBg9m/dwUUbriwWbKTHvM0I4GW1
QPRanaFg6tE1Cp25s88kG38/S/WKXhrH6aQp2/LKoPnXUgSGaA9jkKdMn4YKzzj4TlpgzeQoxAeG
VmwGM8NlKYxiTs7wi/KZWQLbN8Vxc3R0HEWs+n3vYx4yNA9x2Zhe6kh5S/AZjbOlYhm2oP9RONU0
nqtH7ij/vhgdNwVykVWfC9CvqIiQ174yNux3qJv1fmm1xhBh523ztc5edkzYTTaiyP3qrK5rFyQm
AS8TiLx0axMTsy0R/WNl09aWBdkwMY9OHiCFxp2BnLe+KitAS5QE4boNRIoZRytyVEdpd9H0MMh0
6qFbO+78U++l6bEqyjmHyMBqi6F4XHpRII4yiqKljiYeIoY0TrbTUBCVTY/wqqu8Bb8Sqz22Wcwz
8j7plNj1QvLYhB6uBACtwLPr66Cy0LQMQjxmCNzRb5fxdR+58lYgzLgYx6JAfKbYZVuVc3iYggOD
KS5P1PvRsResQKsIqjZwnsQHmBASHIBIrtayRYm2kySWzsIeJaYuf/Acu3sUoSrGbdj2tDh1PxuP
YhICZ0YQD9Gw5kCaPLSmpR2mQgbAa10RfCn7Lr6lt28srBZGoQgtcxPTVyWZuqommmATrcGWZCgd
2R76vI1epcYXRJX5M6prXHcYR0ucJIoDEKaaNNx3se9+haHnnYpGuuclkA6gR1n/TGJ4O+5GHUF5
HlsGbh0UrqgI0WyUdH9yOsiqHK9UDMhqQVKmf1UnwxShLk/krg9tyP4DdgXgMVFkjsuGx48dW+kB
NkOQGQOlYl1hEJ4CfpcaFdYFXKyyeTRg7YVXlIpsxLmKtMscPwcav6oeaipogQhcT9vksSzaOsPB
25X2bceY5xOmQ3Dm2GV8vBRw3RJEyxXWHdil0wH+BzCmMdUR4KC6p1k40bhehuXYvpapJziNdmCh
EDsI5HlDw0TWrdOXeDCra9dAc0vqboMJJ7R6uo1mr6pTLyOuFQb1TeDJSC6hINoVohk8VsugDMtP
dur2w7KYRhAugG6Hi86q1a2J/YoYcXSwI/4rTYuXozuCRmw1iJvopc2QxnJHr26cUcdNSoevKjlA
rKbWQYMqG8PAROTiskSTqn2yylw9N4nGspy3lneZBonKz0oITZ/yfiqQLtnTC6358qnUjOnc63Nk
T5mdyL0M5whfunF40zVz4B5jZ3WOqRrUZ7ZDUSyMgT5ulFbhlruWZrakGwBHxHL1W9uacEohW7Kv
+y5BMDj5RnAjEmnnfFRx+aDbfL67GHplssCBhpSNisRWhzCY5LRB5DDbbfARS7Q3iFVSZqTo7qfZ
7MZn4NDYc4ICCHniR+W61GidUgCZKJejkmIDb0uE/KjWnglg8XcBcvrn0Mn9jpomj59s9nAWdyuM
cUhb6fTVyJPmAvR28qKLJE0XfQqNhaOzFeVbrVLAF+lg+FCBJ+DCi9QRDbeNJr74OfjuFP3u0SCX
+mQbcCoXXVVFeySgk7UazdK+izy8ODXr8z4XBDkx1ZeET4BA6o8msA1mWW4cYhoB55+TmMnOwZzD
DtRwCghTOdhhql5RozCHqdFxeUrK/djhFIWrXlJMWXWKJXG+t4k/wkdgQeK8GCe365e4tfSvgWna
oGCwaV2mLEDQxzKDQjJJqkVc4+I3usa8Kpt4OqtyLRNLy6w5MGIdehplKs9CM6rXZFBoy8rpjHCb
lSwJCxQqgJ/spMq2ScLJuQDlli6lVw83ICAqwqOcaEujOzwJUmXSlRGY06uH0nhYhIWp7zyTmhbi
goGsqOweDKbKp7hrrm3usYMBO9ExmlUOKo+svP4TGCDvYGWN/TjFFuGx0P8mnbKgZFgyZNGtEI59
6zWdeAT1o21x49TQJjWigigiiESKTXMj57hCa0zavRO3dELNkTk+uZ53iuzmC4HpYdGbdfQpQmQD
aatXi54xGx74RtmPRlsJ+9xLAgAOdNkWXc4Wskg0yLKryM/lpWuNHAt1zNFnDaBDsFpT/ayMofSW
I1kGj33STw9qyAuQ/C4qw6kuQ1JAZOGxPYJEEEgzH3JjtM+zKcIcXon2sbCM9BX9PNa4pAVrtOjg
YvIiPKOkAWBcOR8xp+/o/vY7YmjLS3N0mlNpW9Bb8yLFbqnYNDFX0D0obR2ZShgvA7seHjIb06Dn
tGrNIQUdXQVlddugxl6ZjqdeoSdD+KvM9koLnCiHppdGLxxA089F7cv7uHOeO0A1F6LzJQt4QTLb
XHcxjMzoo2496jEghgELfSFCvs3r5EsdYoTFMcFAM4vEIUH6v85ql/o8mqqzSPWKYxqpZhtNV/p2
csmeHqMygyaCyGxpslHuqV5hRVkiANyUdg80Wii8rS7etQwpKQM0rZxWWiSSYe04bXTo6cku/RCI
a1jiq8cxBNltDSNQoxnsFM+UeDhkhsEsLuLQ8V/NwOuhhKh6Eys0/y5Vf8TsWMptjRYvXgAd0S8c
4MJg+3131wU97GmvZQNH6g1PKRBej+u7HGaopuQ4FhcBaTvY/Bk7+kn3VOAmjzZpnSRAJQpx7QGN
3+Z+PNxPRYBVBp24OAHSZ3yLc2NpxmX6ydJ8A5YxFEefnfTRAAR3DpyzWDtjXZNvAERy0cZEmkjU
x5tu9AKawjprbw7R/GDJsN6ONT7+XPrJq89KszGSJt92rYOP3oVXsilLVI629L1PVWb4jz0I3lUr
NVB2TgPBcKjjYUtmk7WStKaYWhjArLWOPWehsJw/Na6jnJNyXH0u1jMaaCG9/tlFETGgpkB8AGAA
IR/ZyINZzHI63c3Ma0uNw7owbGZY0tbPY0cGz1GISZpMtxChrp3H9rk7dv1n1qfpAkIsoTxabjeg
XenToE4vtl4BcqaUZQc/P4bZbljVsAyJ6lgmvgupRgduYGRJ8hR3OINbJAt30QCNy2j08EpNdk+b
iIlt3xnWialZfjUic91Jk6tQu7FxXoYklxEdnauXMJrk2q278kzhWW2xCQLZX0Kqyc4LR+O4bnsw
sjvcBROkn4MeFwhVaT6eAK7X1+hvoQyFor00I1ddeUnGUcJX4kWmPnPRrLe6U165XQqcL0MOB/OO
WbmXd18UKV+w9jvGvK5uXSX2WEdLGyRNtkC725xPVNMU36DkONWn03RdehyDDJhR5yTmwLUf8LMv
aUt4z/EAuu5MNhYNnrLMxRq1X0P3k0g2NcFQhPzoLSequBsSQHgQzCDaN9CSHqTALJviwLcXlaJj
RUMP+6WFV4PeDyF1SaudImnmT65RdCetSqG62zSj9GWT6vYV3FTORRwHl/FMqTQabG9RphVrtyho
Y3o+zks/iteG6OrHQjA3ryJYoaNJc0CpPrihtzwyAWsN+KUFJ1qaQcOpdd32ANcgXpPSaK/gYwYP
QaPVz1qS5dukBFi3CLope+YoZj2OAgvAUscTtrYMp77HZaE+212n0ZwhjGE8xIUK8C6hn3eopaBA
XeDe8w+gtKJ4kxML92wNBhLehO7GyYsojZcxpvvVHCSyl0kcX7YFPsZSpTX8AT27lraoHn3Xiu6M
Ji5vAbjHr3rcGQ2IIS86FIWFjqUJpwOdY7UXJlPNKfHzdT9UwZMREfJgqNJ7iCuF0nooSnNXSK/j
D4CXfKy0yANAGzERDikylr1iqE8BQqKXSNm5PCPng6GzOOnLggSITeiNw2byteBUNkZQLoLM1w/D
pGc7WsDBF59EgnMBkV2SGNJxNCLLB8MWPsZT3vuCmBi/lDtgGvoZx4ruVLNHPRUyFS9Ga2K9ppTp
1oatsmGp2V6wQygBtLGoDHU3HzcvizZwDgGGmX086t0BGhN9GdepHuDpxGdhrrnX6WiUsDL8gt9g
tZcW1JFzzRnELheWu2XC2q/Zhfz9ZMkD5/b4rixVv8tzEzo0KU/5Qk9qb3aI0zizs3wd6E69tnwn
qFZ08pvrpsL73+lWeD5JjIFEjbgrP0EpXUfe+JCopHrJgHotENom6wqJ/crNZLdPYqerMKRF7hk0
FJqSnT6cuLjNUUsVrImhc43P4Mtmsk4Wbw0SNc5KnrBuGcmpPi+qMMKoULXXeIkk9Sxw2nMI4tp+
kl39Gbdyu4S70jwrgiBOZqVhICt67wzYl/MlSZxip4H8Iq3Lw0VedxyZWFAXVq53rxNO932e2/Gj
EZXlwfbD8CYyhu7KIbth4Y0w4MJoNpgUjj8eA5n0d7oMZtNvj7hnKd1AS7ZhRd8BibHoH9OUBsMC
b7AO5tRmsXPsbN1VXfow2JrzpTAr96bNuvZ6GPvsU+tV6dGdLPa3tmvLtakSQpvyPE1WQFI61iX4
Zg3mpo3nVOYnFRGJA06IVB/QC2V3kKGVzcoEzte25ub7MS3DCyNsJEZHe5i+2lM2rmvpCXfJAqZd
i5gOJZ+f3fDplxi6U825oIqst4MTaieqaD4m1zbtI47YZgM5E8NjPozdMeEslOMLjbINiZXWjfCh
zmQxKJXBzxHYpw7+VGWrYm8kytpHXVoeYR3bZBK55gk2k0/sKjVCtLKrnNmh2dcPdCSyq5oe5NKx
zeAybxP3M4NOfVkRip3S6ckaAKmFjt9yGqJsV08TgEWjHaonDI76Hq+EpIVRB3eWTs5WlzEDx2bS
7MyhpFuBMLNEki8NvKet1xwKLzQOkTQ4tWaW9ZpllXMZZylGh0yX+jUvN7xwIEM56kDszt0iudPU
aO7TigHUX6MyoDCzBpeShcsJwbqYBf8T3cegG45Rg2tB8Une55zenhFSlRtDmsONK2t/i6dV3Iae
rnfLEGHeJsGAf4ptcxSLvJsCEjWDckxXnmGqh4jYGONkQSdDoWU4Z8lU5pd/tSptDLO+9HfZ4BZP
0HOsI5vncEV4X0i1q1pIkb556ESiPRGWWB0zLsqxawvEb+Xg5E9ZOYSYc0zUVExRGpbxLFvXUSSv
jZTD1lK1PRUJUIrsXmom50g3KTuSP9I0h2zssXxJt3c5/41DMD6EucdjPLotWqrJfen6FI5LByaL
Z7kJXsPGuwNRhDWznCAFc0ILvwI30qGzEFd6pLKw7qGAI5BBnL202YD2hTGkq77QOdr8lWIXcLh0
wl09gr/Sk7C9Yr5YLkG8gyhlzBN/NnBoXmPfNnh2IpdokSmvLuGgMxfsdXBDvSIwZJmz9bvLP2az
/6MR9c9Ftj+ocrdf8lnEWv9/oMTl7CEQyb4/oP5UVLQ3xr/s6+Q5e62/F9/++bN/Sm8F0ttZosLY
xWXCPE+j/5TeCvG7K6TNg+EyKTYN9LV/zqn5F1MZnD90XTgQ+SyGy39Kb9Xv+E+YXKMT1l1kL8Rd
/2OI/t+Q3s7v6Tv9wrcptW2b+lvFtkeCsIxluXc1e5HLGyaaCzm6KwyDqwl0LukBpYblJpK3Ol9+
d6V+Il/6UfD7zxedR+bfq5b0tqlRped7irJtIAX+neayHcVtyauKyVwNUfyZufUHaikxj9z/KdL4
5+vN4o3vXq+1DJoRsantfTXbkSm/Q4UXmSWSr41KX3gmDX4csxaq9X/tLb6RCKVYnOiAuto+ZYvw
4RhHaEJmYStjnK2T2UeWABzNzgcv9+7nyD30/VusLd+3NFxWeyv2tiEUc8MqkF4+eLAUAgO3+ois
pngo7a2u+Xe/fo/vXtc3/g50oPTFusLdM8P7jA9xlaoKmhcan+5IvQXmwkI5dx+yuv76Fd+7cd5o
KhJ86q0F0WxPXuMz3MQ1DK1jSFZajPUcMQIHV9rYnvXRVXV+euNId/47vrtxqKhMoJq6ux9awjQ8
Ft3szhndGZVpLDSgz3TyCdzseDKi1j9kjnk1EM/iNU+tjC792QFZmSsf8eOv3/87H7N05z/0uz8o
STqBuGh09jUpqLFNKrpald5dbZB6mk3UGlQXM9a3iC/L3PzoMvwocvrH8yNntcz3r2oQ0xVMDTdX
OV6IXq4iJ73VAxdeNM7BVttWX+vSQb8LI8us5ZzvgGncWQEL+uBzf/d9v1mmMvrrjZSTs4/xsKXo
wqNRclZtNorJSklKU9OIrUFESe8xHufP+uB6z7//v64c0n2zUuW+wRJMvt9hln47ZAAtivqqdTAY
e91xbEha4j/zFBeo1gj9uU2ZFPpEXiQsaIRCssCIDy7Be7fimzWsKxFGyMSw9orPeF7DIGOMrCdR
761qnnmj/PDj/vlyicjkx48bMq8C1+fb+yi1Lyo6iLJk3WrjSy9CLJ8H63kN6xgkE4Tz0VIy/+6f
Xeg361c8lSJ0qs7eU65uR0H8S+Yc88JFU0MiSAn3jjVFjv56vrJulBwrrrRmWh9cXfHe679ZyrBJ
Ng5ZEHIPGOZW9cQ5EzsKMw5Q+9FyblJQWjm3mRmQ9myNR2h6R4tb79e32c+XNaLPf7zgVay5uhhG
a48Xd8WRG/L45fxs2RykEz5fNCgYeb/Zpjho/dxt895bfSsVtQskrU2fqH3pmUdvDB6kv53XkQZm
rrnqInXMGv/O0OURYoWSRL407UcL+HsPsvNmAaNpzqBH9M3eTMS20y8bPm6r8nfhHNIRGzxel3lg
HsnKXn387LxzfZ036xeoYg1VxtTsY8ITi95dSX2gxciY3ELSPngQahHLskH/+uN89wq/Wa1IFOsR
SAH5jtvrnuOMmUE14qV83193w2ePkUwXGkeUN+QoVUvm/oDb1Ac30ztLlvNmyUrzrCMy0Bj2EzdS
2VGVtaQLOVN4F47F53/xHb5ZjYgB0N2yH4Y/TnDTyCyQNVF6zIV9gP2WZH2ctqe0O4IDsWS9StNq
/euXfmcd5Nj7w14EKriN60JFB8Lpj6VprPSwO9auxu0yHgu+xkT+wZV893N8syiZMu1qdE/RgSmC
6zJTwPzTBLv/w9yZLMeNJGn4iVCGfbkmkCszuYuieIGRlIh93/H084Fd3U2hCea0DmNjdZGVSYhE
IMLDw/1f+qC5DjNvHQknDIKuNYk1q8vo4h2s/dcvuZBZKeYsHI0KxcDeE9w9iMrrNGpW+IqtppDg
56ZjhfmFOl602k2a3Z4ZcCH+mbMQpJZmj41K4u4LOEJ8RhcBG430hU+6yrJbv4USFKAiSM84RJcE
paA/G3hOtA+pgsRqkbt7squweLQs78UUkPJnjqfwR1e41vPbwTwhm7sqXW3FVj4z9kJYmJPwG99D
zwB7mr3kFi/TNSQ1FSdQ2uvONSYHpAuETBGiUc6EhYWVO+fjC5Iv4/ycufsUi6fpfiVxBRhKFFb7
90XrQ6c7M6kLJ/icbI/kptJS3+Y0LQ+Vlr66kOwS2f2WShLt5gxx5uxggRs7e6ObUdX+lSK+8xM+
JqaYkQ/YFQp7oFjbDJdh1CdQ/MSKleaskV+LKmZ/CHXUkT8RdY5psjvzrp/fYLlG/x4QWk0czKI2
zX3+mN8FvwBpAXrADMD9Xp4wfAHQ+YcDzSKPYqGLlBb0CQVT3ZrZti6DvdZKkCOGi0Zk1RTGhcEl
qBQKhJjPDjsFm08yI2MWhKTBKtVMbhqS7z3i6juE551YwIIMJWPk57bjGzKKdu0KXC8BWvrnXndp
3FkI6mnSpiDrpX3rUowO8KTobk1rcBI/WteSdBGQ2mI0duUyG1pIM3IwhnNjL63fWTQCdRubdRzI
+2wQr30QsKZ2rzJGAy7W1FNOHRLxml6PH585VpYi7pzpH6nQeTUT7yPahtZVcxlf1d99304fSHnP
zam8cDbPqf4jDaMIGbhor/gpfeoLNz7E8n0q/mBSwX6EK7Nv1qYmcKPsIa1eV8At0MB3RF0AD3bT
9HsxBVkVrgAPMgGBY8nKkcB4mRT6+saPvHMBZEoWPll0+ixjEpSOrm0vyvtmyskIg4ZkOSUHgis/
+TQQM+RwYBoHEmtgugzU+XUSyNuB+FyfvfIsJYtQMX4766UuQWRYGOS9aonYzlsO4KQdkth4irbh
tUErTXIVJ5n08PlzIP69/v6rcuYil+a3iubnRc//j3QbTRb5mMv1zH3dlE3+dznzYzVT+se//KeQ
gPmXacmGpFH/eBcF+Fc1E4kBU7PATGuaPCkJcPz9k3Wj/aXh52eYSD+qf5dA/ykkoP4FhkLlLs0d
27K4af131Ux5WqD/Xrg8R1MMfoFB5dQ0KalOZ/6H8yiHSg/aKNa/lZr0sxmzkxZq97qI+nJsJKrj
BvypKxR8CkyfTmj45hckAqIwbDxY8018kHoQ7a6fHME+Kyj0eAcvOqhiPW6y1qI3I2Moh8pXg6sl
3TSkKXNp6/Uyntn4IvW1fKNX6FSCcjX3AmZfTjI0q1LL8OPRGn+Lj8k2UU0TLBfGlCiz7lywVytM
kSktiOJe3hZy7+8qH7wOzNHeq4Yj73vMo+gey4sjLhSgHpFgcqqwuTJUcMeme+3hvIcHT3rRabBt
ROXGyEPfGTr1RsxvE18Cm5FFL5qrXCBCtlUmEWPcaQaU+mzcn+hrmPldAuQfC7UfUqugJqbeRo0k
OUhN52sfL4Zyguypg3/ddPm1Br/Oi0P8ZOKn0VAObTZeD2YAcyT290pFtyozwOhJAFi80H3VKrol
MU2XFMhBFyHBX3trcZSdEIlMzOa2Ic6tcuF9w90nVMLHjMQIXT9zLyfA7CRjrzbxW1g9YhGwbtz0
Dr/ry2CcLI6Vcv+uzCDtFbn6PuAFRYEOlfZc1Q+0qk8IHWlOUkQvcF7uqwH1YV+8RDkXU25+bV/p
l64qHODNon5Taz9wB8GyNzrKlbQtBO258KonQcUCwVeCN6v338TUf0qC4crIrmD24OMpUxRDGB4A
Ma8XSkYP6kfkvhURN8cnoGz3jU5KItH1VXXjjaIsjAflsUgB6si5iF57fE8/sQr9pywsdHtoq8rG
Vfs1kU4+FtzAzBAMthqM49XwpwfLBrrOt1hkZsUiyK9od3u9dVVHyQvcU5NInV5XY48PXA1foAz7
S18Ftgg38zJsMXQDOg3wUkT92isACCnFCpXUDHVoE1y0PpA0knMX7mUTtFiN+bAlzFSocBcAHmYh
z+8A24dimVgOHDR3JXbBa9pxVjVyfCP6KaJninxj9epN1mMSRd73VLXmZQEQZ5cL/tqqR+CYk8go
YAoHuEAAIH8t6TwB1U0MU+sMBcNO+Z4lW60Kh22rrhEb5mwRJZgJlRGtQQoekrLbBYY32q6OSU8O
/1ZR/DvaapWji8FPVDxvLEM4eMMtl4x0ZfgBJPHMf0sF/w257V/NDr9GGfpr5DRwlLOhN5HbY7Yr
T76NYbR7BpLZKKLy5fzWXNV9Ycd+el0GcNeGenzpNPh17JwArrjE9AQFnJP4DcTLjYY6YYrcpQiR
3BOtq07COwnrgFUDLWJVPKCIFB+gJuMK4/e7RNI2hCxkDdoW8dZgAECRYlsRVlcirYMQByt5eGhN
X922mWCyK4ZH/x7BZqwqUkHc4YlnQ0aKULhLXaCdt1ZWOX3HX48HGXcrRBOS1rjP0HRzRrF7cMH6
2jWSfZOrbZHeUNhWObrDPr2v2mybacHPODAIhfplC4J+71fmbpzo47mvXxvms+6xGlKw3HBjsFb0
cvWGVs4Ej5b3oiHdRFn4s4XKUbs3IUyMXVfptxRgMMsRJz3U2MmArcpM/noYxSM2A9sazUskcaPc
LhApG9N7XZ88tIbiIgVShUgKw2BSce2jIdBUpwCnmg2L59oMgfyUuYQ1R8dSL8rg0qiHdT5ID5D5
YpRC3Hu3CF8iJNKNtgKjyJ7JQj4E6UMJZDk9vC8YUbQwLlcfoCHc4FUNr9jEToPW9kUXcXvp2hMn
jj1RE6UASk3daz/cWj+5IULbOH/gmCgDd0U3ALA/MWDSRQCgdqsMcOmbBo34AFs7iWic1c2vSq9s
o0Sq2UrMvWhm1xrAWC626TXmmR2a/iDFhxTPjOxYoPI3hvqlzMJdwYF83CnU7mhGw3FWMm2X1dld
P0AHarE8QxIleyqq8cHQcTnsxUvkER5crlwrIBXNlEGROJUWFmvpUdMYwdR9TDiALU4HFbZ6kFND
VA8ET3esKd/OK7A6iTm5XBaOrybfhAQyR54qNuVfLukNEsTe90prhkOdVjAGdXx+BNCaPfwf1dTW
00WlEk/yCGSkxH/IM2P0QkwNZx/rvpLza0nCK0NPviVe81NEY7kYmT2xw4pKqwV8xHDCkIshghCK
dZLSpzkSVo4h1y2q85odldm1kDenAvYn8gsghIteBhojoghbY0tjAym69IfYszEG6fCnEDNHiety
VRpQ17Mq0VdyUiKYDtkG+4OrwUMHuRTZYbipldmEcpDtgNrvAMzbAeT3DR3vW73wczsCtwWR57KY
jClpEWk2GQWqMz/KxDziaqJW/rrq6ycMZ1hmrXFXdLYLpNRJkT22XVQ/4aBj3Aw7VCuRoME5RRTE
amUo5ZsIKTABpmRLpXFfdHRmQekBzG2GbufJ1cYtppZUeFfL5SRF4x8UIyei8K8x03A3ojtuIqRr
XJYMWLkYsm35mErlI3XXV10eHaPhtwZKw6bFf6If0jsDWgu1lhhooNpeGT6LwWp7tk/8HXuuChio
4SSavtHEXl4LQWI6VYsRqVhvjFa9M1vLof1377akSuLI8Wek5WNRoyvB0vVz91nV/TcXRfZVppol
HOYbv81ejBzdVd/QrFXsaxe9ru/laVmLI753jXHvRqO3HrT0qkJiHKJG9NIr1UkKObYSJHRt2Xqu
POQ1sKhFp5XH+h0Lue6UbeoPD24Qvo1A3dps+KYZj3mPRyiuug/gy059McIlFlosH4i5XZSYcBE3
mR8fWWrHIuGhZJiXJLMXkUANjH86lhglCq78QBMgVcvHxpKrrVWbFx6I9zqKHkRhfECrapLdZtoB
i6V2MF5Gkng/aJgn9+rGlbzqCqN2DDAyYy9IEDVjXW62rshaNAfUTgrU/VZmWIfraqw25Mk9KwR4
XoKR8k6Lgl2Os8++8irccap8X0CM7nsTEda8Rbx5dC8GfKUl1xvWYF6JS6p4afkbeYDXi0wr/Vhf
W3NLwrOS49PuOZKVnCQxxPnBA1Pq5XcoEj+ZikqLax0WLrr1VaFCfcPjobA81k1d2Sgp/lLlzpE6
zj0NNrITxfql6EqaIxh4o0KCCkTftDlnJuoVgUQf1nId5rYsCBCnyK1SWbvDmcez5GDl68pbFEdv
XZPvvbLc5nA48OpFD8iaGKdCMIA+lBUwSvFTjtY6jClPVvt1kAu7LBhKR4dQpGEz4EiGrNm69U3y
PWrqo3oTaT/xXMG0VnaVnYInRVzdIlULEYpYlQoMgYYHWlz6PVr5bdlcweda93HOkpLICosI36xs
B1N5P7bp3Ugltteip1xSVFLY3eBRig214MVDtNou0b0V9RqHkeFBqHXSrPYE1XtwUMhu8fzsFGiH
pHlUyfEpcETjpdQf3Tg+JGNMQA453mpT+CUWJfw2GOIx7bfUip/gEj+24U2XVS+Az+6txHp1Bf8n
l56fniJx5KCo7GCB8trJ9UWGHS/mDz7c9wwhVytgU7t9eh1Hw8Mg99sGU8wa/6BaFElw2wZZsUFB
IyxFyEyrEDKzdOGXloV7s1Ou3Kskln8KuNJvCtw6UM9Pnti8dqeNYKIR8M3uO9/7CXwc2Z8wv3cF
40nLoUQEqSxQg6se+y4PscR6rBP3SeLbo/yYA67S2UhQ/ntQ4eiNySAEmkMmIQ2CldUj+oQ/zVDs
92l1KwBhXqWSdyEUHGGqVgKmavKtrrXXIPm0FVEQPXRIF1r0M+5hpPbepq69nzCIeT34pK50I+Na
DK87fEtA6K3gY+1qn1kpdFGz99/p/VxP+8rlpuHqtDC6wIe4auSgBFNo0UgquC8t/ioresxEgskr
Jx4OeZe+iB5NwvaXa+G6Egvh2/tkC3G7r0yvJCUgLc0D2GjGtyaDYCaqP+g9hZYdBfE+0QhfViLc
Y4xLei5WD0DJL0aIKpyFpB1NSFiSoKdDMeoITRwS6cBlUdQhlnt5f98N6becEOqgnEIvCaL3qlHE
cCNC0l2lD7Gs4iyDcuBW7kLIWkjC05zAoJFLpxQ+FccOSw8HVKxAhmOYWD9AkybdRiYtIh3wV4GR
RzAD/QQClYCGvJCi2+rjOEob5M7tbKu6aGGC9Inn1EJ8TUKgOkCYYMNBIbVCkm1F6B8wzMT8Ug4u
Gqw+85S2eGkZ916cXpj+Ux3AIWCvnWSyGCblJypkr2oBChb/ocJQtqRMCSc5LotmZTpeTYKtqdFN
LTX+OhdBleLd91oVHRJonP52U/UPWsD6HrgMZaYLdz/Kj2ULXG+Mq8ckLR4Nn8TYDB+8kK2oQcrG
XfhtkJzM5ErXQPcmKWCmpW3jQT/kjCNdpq6ZWfcdJBYD72LC8SYMO6YtaMHSTAtZ9CBvx0cd1x4N
M4choiXfZk9h797jNV7Z1Du2UYTclEiujf/NzyCqHnFum5IvMIOK4K/yor8t5GJcFR6XcARzOCY1
FPS0oQS1Xt0EkzIHZ4ayQerpYcAHAI4l2RuOj9yGFLhqIUbQbAcI3dwNVM7tUEWux2hzFJmtu7wH
sdIV+E1RLIcrbWxc3Xjsta7bBkb01GXDo1ZzBYd2ak/3+hYQxWoQ0f2Jy7vOMp8p/o5BC8u94lQJ
II7hXBm8jEb86AkpnPMKl4aaqqXv9jYNTcxhayGzPUnnCxv+XWKWb0lgbCVV+AFrXFjXaiHAUPop
Txmbrng/szx6airpNNTKrxI1RgqeUbtOSsBLyAneGB7rRQlyO0vwlKVlxCc9+akVUGcni/Jd8340
6gpPLXjsOkwcNVD2qReXttZuxxeSxhKR6lUnk4BoOiiVzsrxhOSogVxdOyOkB1oisJKFbiImVFP3
QiWzmk7ydFLtHzL/m+fKh8TX3nSpP4SthJ9BIxfgXfptWA8PagrnTshIKDvQl9u4iaA6efgtj4Jq
Jy1/0St/ZByQNjc5zUaA4rvlW1yxUpLNIZeOOU4GRsMR78c3o1fecR/CENuA0ihd1WO0UzF1XUWu
U6A94QQy7nrItMC2IhBAj75QKiwH7URq1gUUfSSfb1DrPLQCMJz3auD/WU30t7LpYnH1/2HlVFa+
rJvePwfd7yJF7//g73KpLP8lioYmYqWlypAFqbP/E/yp/WXJumWpCn9fEVUG+btcKgPxRBYecSLL
UHRFnprAf5dLZfEvjSKrLip4J5oK5db/plz6e630Hz07hMPmDclEVGpJD5L41N248pbDonT65+Tu
Q/X4+h8l14+irp91O6eHz2r3PUqRbkCCc0IVH8MQvFG8ZosUZPCKx+3XQ0wdvn/Xev/9+6fmxYca
Ly5//eCm/H6hvhGE73V7Rlb6017Q9NtnLcVyAt2GCr8dlp6g2HAciIVCjyvmBpHLDkJteq7R8lmn
axpq1lSMi8DDKZd3iGUYdWuuWm268l8UaUvBwCL//SMI3TTS1Of7MFs9wniCCSv3BIitv2+vsc5D
1VW/qp+qq/apevmzbzLrGspuGePKx/sMNI4UKDbFOdjS9Ds/+9qzniCJiyErecpqfYu4vkHNvuCg
BKOvrkGzlwefet7X7/AZLoCZmrcCe7PE4Bz/mRMnCZDD5lL/IaNIsx+ftR9fj/ApsmQaYto1Hz5G
VAhs65AhvOf+NX2N3tS36ka4DTgZpK35Wp+kMyMtvcu09z8MJGQd/kkwhE9Y3FQP5b1wK14hvS9s
szMqygubcN6j0yCop/70Jj7dwZqbingmgCzO0Wx7u1aV6XGVxScejJlmQKHEwbyiyVfl23CvYq8K
KvG7d+Y9PmvNTl9ktufBh0HBQS/2NAZHN2qdNsPKlq3Sjbdff/PPWqrTALOdTvKjYSMYxCfRF9Ot
12YZqsGw5PRYqOw/G2K2xRMfQhN8IYbwZHLtp8RYW6Tvf/bw2c7GRJZmm8/vN6yryD2iE7bKynL1
9cOXQq4+292V2OlqBaX7lL4K6DUjRAPe6bv8aty4j6N+5hUWDjxt2iQfNoMfKoKFfRJx/bW9l17y
N/cRv/Ov32BhH2izHV0rdRuDFI5P9aBrq6Htv8dDfOZAWnr2bBND8uEGUfPs2HqNxkvZvf/6Ny+s
eW12RithIwgZzPETEjIKNp2ChJQtwmbIz9WrsU82Xw+zkApMJJaP0241QJBMj5VDCU26J2gLFAgp
ilL6LM982aUhZrs3LUYhETq+rFDbVXaRbsRrK73In+szX0Ba+gTK7+/Q5lngi9PubRCRu6ye82vh
tlJWyhMKAD/Mne3CHj2zkhZCtjbbxbVQpp7xHijeaHtd6kftLT+harT9+mssbYLZPq7dfz6+4fHj
LnzQN/7N149emqTZJnYTFAW0nk1cSOor5OtTV4Zn1tDCUlVnW5fC/NBJGvNfcihrSLmqmC3BA8/w
rfqjH6/ONrBcw0AfPCk6FRVSCybaAtL66ycvnWRTjv9xA/idKw+xMUYnPOtgqWqJt9MLq/hRVam1
1oZicnUatbVe16WDcTnCGmnZXASNjJMdYgoHKR3/FpNdRn8vJJzS7DV1iCxx2WHtag52dCl+g1RY
FrZw038jAvzZEpNm71t0ZVr5cWccceldy1FprFACGFaKWKEGWt8pZRyemdqFxTyX3bVqFXsWVE2O
rlVvmyLCSDH/FeOuNVrjDnnuMwt7Ibyos0Cp6lVWK5ji0WjCBW3lP3rfNGqvOZ3qM6tvITt4t6j4
cDQ1fGKUqKwImKuAHEi5L8JnvztnMbP0+2fhsYnVUkCRKTr1ebDN+udGuXaFt8p8Hntw9jiSnVno
Uwz5JEdXZ1GyotVmFjHZf456HG0d1e59WNOr5tV9rDIM8+zWPPPllwLCLEqiApA3KWoEpwwBtn0S
o94WBamT0mYbG/lPJ24WLNOwqxS5YxT15GkruiINFe1rET565nw9ZwsxU53FTNRfWwTrGaGpH3zK
r11//PrBn6LnSDiVWchM9c7VGpUnDzchCgvjSv+V5Bu5W4W4LaPGjeBSdubDL6zeCfP1McBpNANd
uggkVigrNcazoF/U5pn3WJigqQrz8dlomQtFaHCY1B3V5OTNGM4YKiysIGW2qQ1p8IEzJcnJSFB3
6E9yiQOeerDa+68/wNLzp8n6bUv70L6LmC9Lc6cYD6W8C8Ct4sB6JmYsDTDN2IcBfIlbqh400Qlf
dKK4VNp5JayFIr7UUvnh65f4FNg9raLZllYkAqyJ1fVJxsmICmTuD7cguppbirLgXjI0kuAJD7vK
ysJ1w9ECNqsetxHdrJ3ktd3F179jYRXIs21SJKB5MBgMT3pgRt8g0rfH6aqz//rpC+tXmm2VPAjM
PKXxdRoLz0PUq0YVuZDQMgwJmN6ZzzU97JPgqMwiViqUHRJWRXQKZaxDHBGTG8SbqJL0TgE4Iz8z
zMK7TBZPH1cFBluZ303JRi0/eMXRQGNRPfMRlh49+whj3Oao9wrhCeU7LIBvOuVn1tx9/QkWTvI5
YNMH8I1oYpqdapdyYVNL6latO5TnBOuHGGrxOjdK88/C1dzvqY7A3vT4NpzEanBfUtMXiQG1d6V1
iXpmiKUL7TtA9cPmHEypbhGxC09o6JRAHkD3YW+tAo9eYW3kIstyjlO3sK7eweYfRtKUEO0rjOxP
LTbk7bb8iUBTONqofPWB3f76+vMsfPq50UheiH6eyDH7D38sWdlinOJozZnay9IbzAJZFNSIiOrT
5sZZywVAiVLZCnkd9ChpJvlnXmFplFkk6wwQRQBwEL9/QJAf5TdtwM4PYyybAoOR/tn2k2e7PEYh
F5WykvzavYyb6xpYrHquBLqQu8uzrY0IihSHHm4+2oQjqG7i4AH/GmFo1/QUPXNEGTWylezMwbvw
yaXp/39YV37ieiP2h8NRlfE5U/IV3Xds0d7+aEG9X7Q/PD0fFEWODWU8yl112RYSX1p+ALt65jMs
ZLzvV7EPjzeNEplTMNRHTzpE6ToDtSysJO0C9jJ+a3/2CrNPXVYdQuKyNMlo3tfVXWC8jpM737+w
99f/OBX+F92T95zuw8/X1ab3EAHrj1ZtJ6INFNKUVumtqdogPL4eYuFEfQ9cH4boW8McQdX1xxaH
tHwf9efi0cKDgfL/tm7EpO+VjG7/sQf4UEd39XD/9S9eyHfEWZbZQLZK3GlSsMkUlQ2dex3B2nOO
v0tPn+WZgo6AJ+Liw1EoThFKWz31hW1Q/dnROddZAUTX4zDNpLjKjVtdec2hDF+/npaFfSrO9qmS
Dkpb96i5DgaG99FwEVXJLk/aM2ny0uOnz/xhnSTACIGLtzy+OQrkmJHww+of/+ynz0JyK3WRMEZN
f5SiJ5GSYFHvvO5M5rr0u2e7s2pdNesRFz6aADwLcHxwSD2tdL7+5QvpijgLxQauFWmv9eyezuC4
Eq2n2kjQVrOutDHfKFH2/etxlvIIcZZzKWXmjzKq90egqAXIIBOfR12/8sCF60Z2bBXl0g0KKs7u
ZNNR+mfyl8/fj6Lv71/dBCI6qrI/HJE/B6JxcANwfsiKZ8gCR/KZQRYKYyASfh8lKFGhzhpG8ZUo
AAMeqHY76K0zIv/vjH5qnNzRFI567keXKBV4x9RoBtsMXNXOqGPaIarWZ5b5+7X4P9Nzcy5yYhiJ
memYchzRqkQ+L4JDgXFL378UhameutQbnkoqC+seLbO1aAThjxT8/JoGeuBgkhY6qiQXm6IGUZ2b
8uDEg9ejnYtIc9+OJkaWZf+jK9QOU9BQu4LwNzpulIOZV8EV6UgsID3YeYeYbPSC+NlvlMwaTx46
GD9UudDx6RHy5Hug6J6D4qJxxLFm8BByRXtwGBJ5Y7hqcmsUYXbmgP78BDXl2d4Eft9j5ePJR0++
D8KXqn1WkGdro7Wr46aS3p5Z35+fFhgl/b4E6tTCxz0WpKN1h8gi6t20W+3IttDmfMTCYe9dR1d/
1tg15/lTBBYyRJhPOiLpCtNkix8B/OSLBI23trqQgKV3qXTmeP08/JjWdMx8CJuKOGhqHOfj0ci0
7Sg+KyDJzfH1zKxNs/PZYp3FfGEcIlGfvJoKCR3fTrXV4VsSISEMpCgWf+AdsEF5XmIW40ReNf2Z
mLpQUzLBnfz2VkMv18ggmyJA6atARuxUfexj7AVBWzbRTa7vW+GnGSFnMZxJQt8ruZ+96WwZ5iKg
rrxnRHqxyWV6b94QhdyjdYOp4FE6CNt0nVwJ9+65HHsK4J+NN1uPgokodu8ynnc5PITX2QNc/R3O
I+NzdJVvv/580xr4bIzZ4eFyVFjN0A7HgWakrak42mLYmG+8LHLXBXarXw/zvq4/G2d2dhRNMvhN
U4hH4867DfNVeN+9qQ/9TeFol0GwKvx1sJGuh0N66rBAXQ1Oejp3V1mIHnORmRE2Vh+JDI2S7m28
8fb6rro+l0wtHIrI9/++DFGnqEWvD8Uj3mMHXIRuohGLWK1YNyqYQPDzkKZvXKH/lQzd3deTufRC
00H5YT8D4Sg0S7DGo5iW8kVQv4SdqW3zQm4dvMjGCw9nCjuu+nPmlgvxw5zFDy/F5hV/7vFYy+EG
4sEV3KNj0p/TqFl6/CyAmGKTNmEVcdoBrEjbS9getquca8eqC7tobskpweWTJGDnR2VVO9HFVbsR
joMNUP8yOrV7bQOjxE72jYNT1Bpy20pdiZveviwca2vdFJs7UMz7YX1X2ublIV4TwS6EzdffcenF
Z/EkxQOCzCZk72GIljbtixl6l9WQ/FGeb5qz8KEbgeimZTwczRaJQTl5q93qsgzyM1nK0q+fRY7S
ClWtHpjXrjl2/oBDwKUKTePrqVla4rNwUfVmh1WBhwGgb0HGhWNa3CXgy4PWWonyVar++HqchZeY
S75UGIRxgAnctOADKNZT5XVrq9t//fCloDdXdbFgYNbNyFuY2+AC6JB4ii+kXXTRgMa/lnb1enw2
X4lL3/Tv9am7k4/V7uuRF6L6HE7Z4/TXQnEgQlSvo4S7BCyEpn/M/P5MCFoKe3NM5cDK9SuZV6sg
qTay6ODjapZ4zuhvXnHfFvvI/Rb291+/zpTpf3J4zBVdMhcaswlT99iOgg3EetO2z114oVt7kPtO
Xv/UYBN9PdTSzM2yigCeeAZHbTyOOKivU7OvudmHmCaHeX+QonRwvh7nvXT12TvNNn9XsexAso9H
t7ztsou4KOy8eRZY6vhUWhit7N3KKaEvxOpBPgYi1jqqZ389+Hur4rPBZ6EBY9vYNy0yQn3rbpuH
dF8ecQ+08517Z31Ld+3B3OTgSPyTuxb24ZlRlzI2YxYxCEhZCi+Pc6SP1Q0032orhAh2xWEirMzG
0i9av9FX8Mm8Le6a7vc8wKvDiPPu9sx7T5P7yXvPWzdqA+cC2q10DC6RfTtoTnyfH80DNFP+S+7h
MWzVlXEg0d9798izX1jOWXWpzyum9K9+P7Vlr4Tw2k0Z/ybaietfxrZdW1thr51ZUcpCLJvDKdzS
6GQrYgB6Y95l8KBsitvcqQ7pdthBO9iPm+Q5vpYu9FX9IJz062wbfOvt9sE6uCv/0rMjp9t4J4T9
99ndufbGws6dwy+QDbcS5Lelo2R2iNVfJdkbTJ1V3VzL1YtePurxcGbjLr39LEkRWVpGXmvS0aOP
JdHrN5JfpXFOlPFTuRxw7vMKtGtoKQazOiYXDyjnB5f43T0Up/AqQs/Oae7LXXUcD8Eeg9G3aifv
8oO88bY4Ln7zt+KZ83xpLmehqe+7EhQqPyEDweNoZfUu7vGIvz12vaa3TTuMJ1H4X+X9OS3M6dH/
uV9gDPy+ZmMhEnuspllSnfk98rHHidszN4L3df+fzzaN2REfWFxw05YYhMPITmSvdet8j3D9Gh4O
l23/WbJBjtqw/FZndshCAxlS0++vUzVCgtozQ5pbjLJsZNBXXO+3sqMcvM25rG7pmjgHVMOCbeiG
c4QMh+7S2mS2tp7CC+6Ra2n9JvwMNv4hPRdTF6LKXB0JRQOgk6FJ8rwRMW59bjaQlRz5u07g/jpo
Lh31c1i13ua1JbrGcKzkH1143+pP2FKuhPpCljT8527i/K7t1DOJ3/vS+mRZvHtYf7jcpEZqwSPT
hmO56R2ov7a2ah0NU3tjNTq10zrVSreFlevUK+ize7hie93ZRvvAhuV44NRa1XZ85nIsf77+zTkS
e/IlHRME84/+sVrXx+62OhXbSfPqInTSnXXSH4vrcJeu8U9byVuaeQ6au9xjv575xbmYjrEPc2F1
LZDYlI+brIsncW3+eK32nbOXVvrDJjkYF+EmXhEE1uYuXV2LbBbZeZXsems4zUv0gnnOz69/yEIF
Vp+FgbAVBKNHpeGYNM9jts9wA2i1q4ZGcow10tdjLCRe+iw5wB3PiDxfGY46aUD/K0uvpOCUu7/+
7OmzYDOkOEhrGqWgWsEDRL/HwZQb8rUwnoM6LCU3c0B3Jrkm9qH8fszBDn0TXyHh48Rl4q64PK81
DMExIaVuJJcP44D2gaD92T1sjvbW8O9K+mnDxDl9fCHhEt1mMv6liD18PXkLR6s2qzcUVmu6piUx
ecEx8W9kRAUr2T3z8IVTbQ78xn+iig08G4+u2LobdHmaFYZdyrEqRQ+Ektv2l4ER67arUUFs2yA9
s7c/X2/GHJuSuBr3V6itx6LB9HHImn1dRZs676CYU5D6euY+3zj6vJCvuW6C39CI1/WBxo893vSn
7MwV7x2N8p+BUp9Xda0AqFMU46MtH7ynbKsfxg1iHoNt3Xk71xl+RNvh1JzaFarsLf1a4WYsV+EK
gP2Fvsl2jR2isnFmd71XyD/7LdPK+RCo3BDpDSmffgtyQdfe3WDHV9FBd4zH5Ln9Lj/ST0OyyvZO
EsasSImsIgyJVpgLfj3N7ynuZ+NP8fvD+KWkRqavFdIxubQeUczBBrs9MuIDJFU7viiO7kZbI3uB
Gk5mnyv9LX3cWXQOpDymaMNLR2FnSwWm8acxp5Rp3ubhmZRvKWOZ8xXKzsI1Cun3o3sS7tL9S+hc
D6+tLdnp+qzA4ufvYWqzyQtGOlfjNAYmmtvaQRLK9h2SsBXYTLva5CsSlm9ff6ilE02bzZngSyhm
idwHNKpqWBVtH6SNt2vWNAxtlD1sf5Osx9UvidIbF/u1ucq3xbp2vuGft5Xsau+v7r7+JQtLhlL6
70smL4IwG5TpZnI1HjFa3ap2flXYktOv5H3leHa3N26K6/wUnuNtLNS0tNkJJ1lijoIvI5ZOcju8
jRTzUbJzrpH0sguncRLnfzj7juXIdabZJ0IELUBu6Ztt1S0zmg1DZobeez79Ter+Cw0/sRlxNlp0
hADCFQpVWZkR3AjfqLY6nBv+31MBqsN/hxiWXtB1KO87qLzWPA435nQv5A9VNf4Yoxx8I02xFkxY
1kOwCoK7VYduIjCpa5AM2yf2YHU70QA5lqQlFnQOVR2v6t144c1k0NP3+2v4BZL7YYDLOgkFhWw0
HdBzZ8Rm6qqWYEIPzyqszAAZrQHpBy24jrtmLxnlodGDY4PHmHwZ7d/A8G1s6ZX7a1lQIYA2B0YY
3zCJf8L2PNADEVQg3s4ssrvRyUmr3x/tbEt/GuzigZurFZWGOWNYhE+0Rfq733fctGVBV/bKEvTv
xyA8GyQPe0V94+o/CgRNQKsFvaaLJx9T9Z1P4XuDR1EWyVaXK08XaWF3GuIlvTAHY0Dw8gQyrTfe
GV9zyCuctkoyvh52P83ZwtwII1/mUwXTNlmqJTqxW2rNAf6RFlieTbRHBZeEpFMX1zNMDzQyfI3o
mVFY1A2wfRTcU5BMNxCzdab5v2AWMw18Q3qog3hHexPh+Td2ouPWPfc4UYmNq+3gaZ4P06aY6i6x
W6fdBybS1eZWed/KbQtK0X/P9ZTEUBCat1wF29kdWrO1wbFixjaHBIZnqMfqFF6kX5WOSlib2ooe
Wve34NrT9ivH8u2eRc0QggxzOMd/hoz6ddr1f4cDc+iN+8gfUSxiTc/tLflzv7cVe7ksRwDhESgL
JXSGCLqmlte2yfWssLz8PRUDUF5sUjyvdLSsTggJyFcLio5K0B+KEPQ5gq2HVbeIt+JupgmyK6Ci
OaiXJslp9EE9beXijm92nOyU0dayrr2zl5ULAseBFHE21zVI9UAmpavX4lkEmZQZHUPj/pz+7PUq
ywqGIgFVdzQfCJZyDmh9foeAM0NU0hA79df9LlbciWUtA68OYMOZh9GnoHt5puQ2gt219vbBuBWR
WLG5XxHQb9tQTL1M7mR00eqylZxLm7cQNDfbJ998wTPYHmzJ4izerfdbe/Hr63+wJOLSWEGLVqFz
9LaxKpC62JOl4LUN1T6z2qVmek0M0JFZtUl12REtQEjNCLcQ7vbqDbRSFohJz/Jx2CO1OGi5sSUb
8BVH/emzFgauF7j/u33AjKXNd15tw2w9gvpN42CmEAU1iPUZmP9taReGJ1IFaARWmIRYk+YwndaY
W17E6u5feEdBG06UL+a21VPOTmDR9KIKdDWQUaVaLQHSeo3Blnh/IGsbaOEZdaRIpmx2WagrH6Y9
0qNm5ExHtoUUWbmrlxUEqdjxeDKjfcUWjcmASoUVItQouoASnWMjcwNzM+y/MpZlBYEkhlMT/X8n
iDNBJHVonzutc0GmeSh2oYPCERNybyiXMetnHpfY8Dc/eOfWSg+D2dgOyrF2gsFswUIK14S6+s63
2MZBXfu02UR8O6dCz7VUQCn3QXngjcdBk84e+tjKLazF5JfVBr5XjxBcRfOAM+H9+3idcDsP2lXC
n8ngrXOsA52oK5oA37o2n33D07dq/laqsJVlFQIHOftumG1QjoRdeordXN/JD6ZgJOZta/7EFRfp
Ky75bQKp4nsQRYa5hmgPAqGRLdjcA8RuTdCGVU5vhDozoaislRixhIhorP95ffKN2ALDxp6mWunc
Py8r18YXaPLbd6iDnNBQVTDT9JbUpwY4CO8zVMMNu7JyXL5ev9+an6YoCwcozxwm0L4KAqTTyFPP
b9WmrbW+sCzy0NSNzxh/IPJVgVAAdynBm3N/YlaiMMqXOfv26T7LUOwPQdqD/BFehRNovy0BC7WL
Qs0zs0dR0OijfFTOkuY/IR4IZ7LAc+hU4hyazTG3iE3caCMSuOaeLeHuIpTbJ9JiHvu/4CM54jUm
/oouIJKbbNDqgbLSLa7VKXig1/ujX3tEL2HwrPOTkB/mhfsgv6ZHGSB75Gw+I6t464CkORepAU7k
cSfe+p30Xr7c7/YL9/nDrTerCHy3KwDjJlOoYNLP3S2/NnMSrn5Kzr2R7qa/quvfMrsDne4+N2OU
miIBWp6Lp63A21qkd4mfb0gUM8jDYcl5bWbtPfrXwoqP0o2DWLLOP98f5Mqu5ebfv20sucuR12kk
/sDYOw/+z5h9oGxvY9uuNb7wZvJo8oeRoXHAUsz4MdxYmC9v6KeFWbgjyVhL4NNEu60LIWrsBYFz
whDF/QHKdvbqFSJcNr8XwGFEjuGFGNJD9VHvg9/FAy6hmYDVkmWL+9W46bE6D6a3B7v8/en8ejX8
9GnCv/OZZNQHEwo+DRvmEEQH0FIGHmCc4bO/Fy7pb5DLIumv92fuxXthboPyr+IZqjrXvgdnpQZK
vakD9zGST+Fx+Cs+J+D7dJX3Qjb6F9pgswUPW8CtNbO/RPTLXd03kSjyh2yn/kqsDmFLQZs8O5ZR
N+RMUErHCxSRFYcQTS6uGVz4QvNffRB0tua4F826NMoGaf8R1SlMh4LUWbzcn8c1j3NZBDCpBPz9
NbLQoxk6VJ+0QOf0xJJtD5HmP6Jen2co59bFswKhYkvwP/S0a2Uo0B3TQjPE+3ayAgvMhhY1LoUG
8m8z0sAx63YGzO1xKya6EtNiy2qAslfLZsjRLbUFt9mFJsLG2px5hIi6Hry9vXHOZE7m7DAVG0+z
n88kiPb+3aCVkJdyn2CDNulrBsqhsAysZNNd+fkGh1bzv62zPoKwWY8IeVno0EDXlR0ucDD+X9VT
tlcfBKM7dnZqVM3GaL5cg/89b2wpV1rQgOPbHtFx/kOStKIwyLuPyvBb44JnOv3gPH3qzc3SlJ89
TbYEgw99nib1iN4qqzNGM3YiWOTG6d6JKe0+ouscOU5sYU8ewaq5cRLWFmxp7EArMhUMUwoyz0ff
F56LVvxTMgCJuvJWBtlJ7mubV4KT1Jemn0xX6DmYftUco3i8RkzaqFhdW9mFYaOkafM2bBCTmUQT
fNPgB+Y1UDZqFPW9/3GoCxdKSvsAVD0tf5Ds0axPw57fRzcfMTLepVZjR6Al3W8l5laP/OJxFkp5
g2pGdNZZuTs41Tl1SzcyAD0+dftu35i50Z8VJzIDF0RH/R6JrI1hziv3w579H6R4Q2jk5VhRFICc
87fS7Z/8B2Ymb8qv6bn7HW9ckysbZwkZnwI/60GVi2eR0JsglTbiHA58voWdnQ3GT6NYGJKhE4hQ
EvC4EuC7ACsk0U1Rn1XB7SBfsjFTa0NYmJOODDTlA/RRXUQUSgHaiqen/5tdM2dwhQ/xTWmgZL4J
HVzrbv79mzNE2ySRhzKH9fIfZAFskdAbE/mtkzx7PT9N2MIbopPQERrMB5mcFIRuu24LzbLiILOl
RChfhUMky5inXidn6NSYk4FKLCtBlmm0Cjs0XpkOxSNzK773cyiTLTHfRR/VYUkwUaomHsgp3IEJ
+OJd76/6WuMLK6C2IL7yZoJg0ObvVO2x0crDVgnwSvyH/Y/qp0JaOeHQOEiQjfEEQQINfPWmgNv9
/tev9bDEeks+1AjG+fNLE+8FzbcjS9gBy2MrG/OzEpiHuti/2xQAj7pM59WWbCDtD8ku0BNDMSZd
hZ9CgVzCUwwJeY3bF0+JA+r9ly2HZXVwi0M/wvWOeZ6bB+c9xM5sKEPEm4Zj/3J/+lYWfwn4BikU
wDkDj/XhBcDZ+yTVgP4vNXCBQwWEZvW5l1P5F0cl1bnf48pDC8TD/06nRLqJH/MOTthDfBVfkLPR
iiNnwFvRPu93sWJXloHksclYx9XoYT6WyF9sfPnKAxXSc/9+ucBK6Jd1aJe3njsLAzg2j6UdXcOj
/A6kyy4/BE6+Sy3cX5Xt69GJ34yKrUAG2JIlp05KIU8C+ANxASkmiJqdosZ/gmSQ3UD5o4eaLgel
QpkgMFkjoTJVBw9X0f35XN2GC0PNQtb3pQfAC1Tf1Pwxt4HhyWSt2A+RG+yDjUDHyrItSZGHTJzy
gqAXsS/MolTdHNJsBRg77o9i9RwvPLsyFobYE3CYkh0Cp/1Ds0tdSBI4EJE5VGbjFM5ogNDdTd4y
PAA4mz1uRfxWnldsSY1cVqA4KudznD9Ph/i3aDQhMujsCNGDWwFVjB10ceipscPXLUrMtWO2hOXH
XKEE07xm3VAa/egbI/ieyTTL5T0I5SGPr4EK+bNIF6en+xO8ZksWHh405mufDfDw2jHVggBCISIx
4+jKl5nRAVGopsmGS7eyU5aIX6+Xuj6deyIqFhJKYQn9zSOnd38c83H+wXFYIn2FtIni1kPrjLx3
3XPExI2G17YBXZjzpOyTWMl7bANzqs3uFzsLbnxtgI+Od9MDcE235lRDePYtt+4PZQWOzZYo38Ef
WOS36HGwuOf2uT35rnhC3NKQzfwQucQQPyhAONmVM7a4ZFdi6BCN/NdM5vIEadc+mufvyL/Lxx7V
dZBw2wUPUEuuLcVSD6i43sBSrWy6JZZ3lDtkkjh0BpUO0FhqsikDrfJnKxa6thcWNiOPWK2QKEFI
TfWssOKsQE02Xnhrm1j4d5rAohy3ee2jaTHXErXV1PhFHB7uL/zKy3mJu/WoP3BKTLhD1+oQAWng
obj5rgn1/LI182vfvzjuqlf2CsifUantFXAankeIbIZQk7k/gPlI/HAIl8BbXpg6KKhgdlBX8yRd
qiN0+uz7Ta9dZ0tsLVPjkJBpbvvArt6he8kPucW9+3+3apNXQvZsia3lfW6ECBCmfzoPZ++t2/Xg
4r7Qp/7qo5pY420o2IFCEiRa9P3+oNbma+FVcV0scSWPMSFP0f9Nbp3rJfqWXsFa44sTDWURboD2
8+yytafgGXE68nr/s1eO7xKlyPxoajkOLTe72et84u3EaaHbtrGLVo7vEpjoyXxeJKnKHYTs5okf
Sb5Fobyy+eXF4Y0UPglIge+uzeE92QebT8v51fXTvl+8xij478CIGPIH7hn6m04D72Qwa7CVH2Nt
s2Rv3hQ/dbI4umM9lUEFsiMg7BDCB+AfLCHeJ3eBmO7kTiAC+UApSP3Su71LtzpdWeklnjCvactq
sO4dJBoXRupFRtyVx6nub2JRXyuv0WkHfoz722rtAC4xhLSGBDSbo00zEBWkXC6zwB6xDxHPbnTy
yu2bh8bepDxeOR9LtGACRaFIznBLBDvJLJ/YHuJHu9gVCo2WyA6Cay7Yl+ekdxSEIbb29oqJX1IG
B4UwQcEKkWWiEJ22jdVBzKnrIZMGvdJG1oaMaU33eH9CV3bMEkgIRclSakfkLqQCmr1WV78WnKjV
3WDcb/8ru//DllzCBpG6UnrUnsN5BNgG7OquYMcI8nqPxb49ILeqj2ZgNW5wok7vtA4xIE1vSEDB
bSlmrJgKaXHTZ6mvpqAigo1rKr3rBH2TXP+r+OCnsS2MRZ5CErWP0bTgFkBCy6jyCd3mMbuwPUBO
rvwAbOK5BvIm14BLQ7UTtUIjABwH6JVnZV+bIO/cbeUM1sa5MDCMiLVaJCNeQUmuKdiNsbzh0KzU
VbEltK8hIK3K2QDI8AHVwBaYKvIrs1SAF6t9bw1a8QhnB1ETehn++q/DW3iuI716ri/399DKKVwC
/oqy9Vhd9/zB6w0kJUZVb9qrH2kovr7fwcrULaF8LVc2cpNi6uLmCaKNULX7uN/w2pfPv38LhI6E
kkolmDil+gCCHSLDj4rk9NNOTZz7Paydr6+k5Lcu0sJvJqGSYRAN6WnaCU9crKW2dxFfZpIbpIhQ
szwCWyY5ERbKjeb4hf07g3+yFcBeuTKX6KneQ7ApmlO1YphqOT00yQvJtu7jldtlCZeKx27KaYbG
GVHMkeVvoLKCsptgZ4pi0LDaTyr/3wD4TFisVufzCuEGPOYLVBmA/e2SOsIF5cl03zxtlpvOtuEH
m/G1jt/Wq80UOWjmYAXN1AcZosFQW3SYOvzhqviUBL6gxT705Py4gjb7CBX50EoH9b+dpCUKCkxv
0cD16BwU69UNQpYexJbfW7ZxjtZ2wny+vo0tBEmZQBQwIJHot9hB+AoJmXajbmHNuV+yik00EuRM
QuN9tJM9I33qXNHlTbjiA4Lm90/Tym34FWH6NgCSMeYLKtzKdPTNBuKgJZMsMMftBlXawiCtTdLC
TkcZz6WcFMMRnMVx01dWQfS334rozbfaT9tr4QF6VV3KU4SMAiBoJkRrj+nxT6OhNttQnO4YbB2V
lW6+whLfJqodkogwkM8j6ddZTIu1Ysc76S6yPAtxDvWS6PcXZC0j8/X7t44EpWoCKPEisgI+Mh03
j/QMEdBDiBLiOcoGAVx7MgMTKq/qK9t4u6xcB19Rnm99spL1YS0g9NCIvjY0J4Vd749mZem/nNpv
Dbfg7PJA9MhB3SIza/WTIEAQyBsHZO2r506/Nd4LBaFQgEEsd3gh5FcW3O5/9Bo0YMm3O44c3usZ
kvW9O5wVNz5C41OCiE2CbcW9qJdxY3ZW/N4lajGpJ1Uu5qpETq9u1P3TuZnb2ZF9fxhrcz/b42/T
UwWUhFCHR969o3aayqaitIeg38ohrM7S4lhDCJk0KsXXA1RuFwfUn+zFU6cDQT7XleDOvT+ML1P9
wwH/Mo/fxjGr2atsxg9kO8Gs7dglpm+CY/9VMgCwsblIq/bCjtn+LbGjJ3Yhu0DVRjyK1N39L1ix
kUvUYpokajgJGKjAJfsmGvV6QNSzVW8spRtdrCVFlkDFXuKEOTs3A7IlF1YSg5S0A6TngM2XtzpZ
OTBLWGI1ybHCBswkcWrN++oo1TsX0GtwE4xGfP6vcaklBBGwE+AU5uG0KFis9VKfa5pAUKlv3Vuz
h/LDpliiD7tJkoOxmXB0wtDkldMA8WMBIgS9arZAdt5f+JXzyS1u94lAb1wU0ElTm/N7UZuQsA4v
1UP6cr+DlSPKzZfNt60t53lH4hEd5ImbIODYlX+C8ul+22vnk1uc/0BNm3Lk0XhZ7Jv0nPPAp5GP
SHryADGi/knI3UJ4TEeHoUqvjn/d73YtN7XEBqq5X3OwbFgZSHuf+VZDgkjCwyl1qh3QcXtkpswW
zpiTPQN86zbPlR0/biGM1yZ04Qzk4hCMvQ93LymOzfSp5qNGo8f7I/u5bcjQ/rtYZSVIYZhjYJ3w
V6Z/WwbE+7B1NOdF+d/9TJd4vtEL/bTo0fh06wyyz0+CGT7YvC3LGgDR5n8bwWJHZKGSdmzOvBbM
kSCmnZALtIE2DsvP7xZwFv47PQkEA/sgnK0kSh3KE468riBcv+EW/XwUqbpYWKJSoUkVtN5Z7ZsE
lOMMUucOWyyjK14XXSKr2imYctAk4+t7Q5Gt0OFRGaslnAYJvgFRDMGpIoOC5s+OL2Rek3HjObsS
36NLsFUeRwFeSOg52XUo+qzt7hA9hvvUVAzZVizobisf44Ft+PsriTuqzAb1m8mpJ///nCYl1gJB
658zS7lRA5W0UBIxJrfR2SOqglEqsvVgX8mi0SU958AI540z+UHzK30uAcoDWfQHNUTD2zUmt4+t
LQKqFWQeVeaj+21wQtZwYS5gLocP0HQklcEjGR3ogunb0jmxiB49o8oaI1OP8WOMiidcS+bWpffz
7UqXPJ7ZlHBDNkPOoAupNT0k6outmOJa04t7IqqluoqgwX7g8k/qC1Dt2orSr0S66BKQFUN2cIgk
PJ+yg/CGWBP2/kvzIVoppxWH7lIewydMnAkptEt+ECoH+sGJK78Kh3Ej7fnzTU6Vhd0gpVSErQKj
1FGqpeNjyySdJLcQhSeMGfcN3wqEgC7BW36A16wACW/A3KB7ZnX76aG2RL2wa3er2P9nL5Eu0Vsj
MDVBTtGFeg5ArVYfxI0ju2JYl6AtItOyi5pcOgRTpne5fyqSQo8AMhQy/yjL4kGZrvenaeWGW7Jy
CtlUc9EwocVQ+EsaADqUEUygRfZxv/21KZp//3Y8IS4g+DwD0XEuihYYe3QFNRVD0GhJw28gb/gV
T5ouuTj7XmaID9Z4ciaV5yQeBVElYv527neZocp9AThrEFBX6PCqa/Pwgyk+c8rcq52k8TOjalml
TwMCbok4xicaTIdAkalZiiWntXxXahkfdIbfKpnZhTzq+EgXWHURU62o40z3WaAaiEajLEIOVDcZ
glJv4hB8NglhtkTl1o76nDlVLMJzncbCCmNefABRv/cSd56wC3Agf0eBN+nAWHhPw1iWWp/BZk4P
E1Eja6pUsF6Gg6+nZZQYfpOA5FvglB3HeZJDcuiINn0m2+BjGLW0LyKkzVtZ50bBt4uor3QvaNJd
7w2+peRddUxzZL0FoR6fkqGP91RixU1NO1ELhyr/FRRTY+MzBzDTtPWfFoEC04uk1K5w4QPGHQAO
A7yw6BAlqyFLMAgmR1gBlqy8N6UCdylHc6J7U5WafVQFllChTh2TAtriWE0tLmt8Jyy6FKz/Kojo
/LDfD0nS7UkmKxqTwWA+NDGnT15LzVzxFU0t8G3JmENdnoj9ERpngVXGbXTmAiFxpKYSdlQiudkM
xeBERTs8Skhi62oZhTo/wYtvwOzgNmkPgFkUsY2Nt3Z2ZtP9bW83bTLE8pyJF1ih+9WfsQfVe7RF
AbB2cpYXwJhha81J2rb5iHyqSZkTq3ZHNg7mSqiRLlFdXSHyUznM7V8hgo15twc85LMjtrywEUFb
m6CFnY+lCFxjMwyiVU9J9NpUH2r0Hy3kwjlspZy1LfRoD9IRJT8G1yMsIBjxf4T+0iVIC3pboGXl
cUf6b6CNIWanD7Lm60/8VgJ0xcQvcVosYpU/CuggKs+DpHPDI5ggtYBkeuWdaPRw3/yu+NBLzBbv
tZ1XDfDDCgGaBLUul+dKKvS4eE1EXhPZPmu6jcfA2oZaorV8hSvqDIb4MIStxpPXcdxN9UWoToUc
6hyprcFXDCb8p0ggXeK0vD4NqzoZwJPUx6bqHUR+kwRm5eQtUVkhJ4blEIMGmew9V/ibPSLx5zJ9
tJJT5fAP+WMWa7fo6f4Krfh5dHHMp5RQpfExDlogfI1N1gDtf7/pleO3pEjsK6IqalxPh4SCMquV
jMx/SJNf9xtfiTXQJUiLhKyMGxlEkBwigbxBrryTgYumey53AbLcZCPYvzaIxUH3syThxQrdKM01
7c9j7usJKs03BrFyPpZArZGKap7U8yAeqBu9KjbiiUd+xxux2+2Tc3rEc4GA+Cv9lPZb3u/Kii8B
XB1fy2OCdOJBanjO6FMmGlWEOqn7Q1qZryV4SxFVLktG7KfQVx7HFPe6whlhKm0sx9rHL/05FjcT
E3votohid5Kh1WENXu9tvIzXPn5xYXg94q4sVvNjPImd1tfCXhabT8K1G8G3tafPkrsuhvBCUasl
VHvySvoUhyo0C2wvo+lmYcVK7axQqhsbgmGKhleS4LJA5F0PXDu7oAMMruRopUnIcut8nfKaMsUg
ohP72ArTGmWf+SRoKAxtzFCmiRlUSnaV+oGDGKuC2tmNTbtinpaoMxVEM0FOEvGQin2v+8GM9mj8
6ghvhDh5J22VS6680pbwMymF4g/nlSKCiQX5TZWx15Mh8i0/q5pbnZDULlJ16/ZYW3nhX1+qVcaO
n8JGPNCyTJ0UHEsaF0tMgyJlad8/GWvztrAkLS9EEZeR7Ehb2joULG12FPZEF8JRMguF25LKWrEp
S6xY1Yh0oozJBymCdDiTWLnDCyX9xTWQ0+yCXMm0subl6xD7gAU1SfR5f3xr/c6exjd3NMuyfmQt
AzrML+iNVXF9HkMpgoRnQOOHrlb9p7BU64OijiOymU2zmSidj+cPkcwlgqyUAm5MRIHfc1yPGntO
FKrjCB0vXwvlPLjwPZTDoA6uIggtV+An0QJRKv8oE6D2esnjAtTvz8BKiTRdoso4MoEDBYJ/+wbd
a02R3woKuYK8Fj/Vqtu1M6oUa5LXmZtX4KtrU1CUxf5nmCZWiodgm6sp/C84k9n03JfchxhwqROp
9RbIaL7Vf5qpeft/W6M+gJnwg1LcIylHPKOdVK4z68pnjQbqVOpQQYqYWcsBp+AHCjXLJBYblD1w
VXOgosQ9IfPdP/QQINgFOZZTk5gk7loSN29prHoKRG19AKUpI82rFI5jDOmCBOqteUcjM2uVeosj
d+U0LSFvQ6UkQjwV46GdUtpqQxyNpiAPxc0LQnJuxWorXPXFA/bTnC08pK6IgXyFmBzgyMHhbKSu
N8sEaO/Gc+3EjcbZ4EzntBeiAxH2ySrN7bVbC5680A513/7r6x9wGY5IFm2B0NZcnyXZXexnU8rU
HrzKGqe/Ty8DePdmZviHXgPdgXF/M8srp2oJ2AoUItSE+eIhnwqCMr2U7qWwjiE7o8bXfCLQwhqw
heJS1JHzgeGEE5yqRt6WhymXDV+VfxMuEo0kGKFI1yigCohmJmMaMyPKyydenBP0DV7qfCW70OkD
awGXo0aK1kB2R8LNy7oHmXUNZO1CEBbFwT7u4l9qGkGoXTREf7SH1jcLr/2bJizUKnUsYdm62JDD
PtT8tEJ1eZM6hI6yJnZ+pE+FehRB1EPKKToWE/0beCXTy0zYwubw8hd5wE+7ZeFC1IrkK00jgLMb
yh76hPKdnSpHHaexqVTfM7mimeYjYmDQuIuQ3gt8pdLFSIiuUwD5y6wdoN0+jemliFVFK5HdkBCK
ieTO7RphmOwxzDxAVFlLU7MNwKqFCEWAqHqmDp0eRq3aaKIYo6iSF2qM0svUrjBb2vcfJC0hUTt6
jZXWPviIGS66MQggOEGy4dKWkTAYsYC4isbIIAiIz+ACuXrJSBwVTb1Cm2+W0gzUX108cXY+yYKN
AkVYWfgD1R858UvoBAnch1+pwF0X2ADwDkAcbWQirKJFpr7gzCrhh2sQQyISSiYox4zAmj6Mscrs
MKjbF6AEJcGMIJLuNPgWohdi1v7B1Ulis5j8EEqayIK9QLCgOzQSBLtLWaouXs3vB5Jjr4W8qilq
HTv5IMhOOmWJJoN5DKjAXsrAtqzUhVFC6P3E8Yw9+BUkHUmGD8f5Fh4CjlSpNvF5fqiELLELXuJs
0GCDQK5KUFmfywNUPbMS9jBVIScCkJHlV1l6LXK/vY54ObWa3HvtSSIJ8F6gWELorpez4FSpEoJW
Yja0WgSlitcySYZ9G/G+Scayh4Ln0Bp9xJS9CnHeV1H0UAI9MQrqck9G3XgB5E2PPSRBy0zHZnrl
PODO+1wtEfYDp7k0Vpewks5qPUC8XkkkbYylSvcl8dBJ0GufsgZkjQkF6JhFmU6ooGhirx6T3Ot1
MezkA417AcT5Uax8zKwRoAsjXLVvOw60UJSk0itTiQ+2T8h6XtWKfUpy8TsUUlQmZZWqeSQb9cGL
VS3NyjdS06pDQQ4EsMIeWR61yC+SWo/7gQaZAQaRQOuEFFijUs12LYIQzgA9lFJjXThYEosUPYrq
zzgjqhtSWYX+GcikRT8QbR53jFmiPEcb2jq1Oazkq9fG0oUjHBiy+DjVfA+ov0A89Q0DSKe/1WWb
6ERWj0WffNYyOwnRMF6CuoDeWZxKbtdyr1k2Cbo0ZzjkMBqcsZE/R9GH88fKM891UKqAsptG5Ii/
VmXA613UzWaQ/BapXOzKkWNGRdUHPsSxq1MW6+0YvSdxcfHDkjPGRuR2eQ9QeUaT2pISvrCkGWcu
0vpUlNAKBzMkartr/qMso9b0ctyXiToec079xZX5gLXPpV3X8g9QMvnMItENE5i6Ipj+ykoP+jgx
dQaZTRpXeJlDCvoMGIG4G5oSPDRJw2mTjxqIpgrAbs5YbCaYMuShxOd6Qs1CVweh0fntxffyE0/C
AmYS9iQqvLeyL0dN5NLKUiOu0IPIK/GGn16zaigMlRSOz3cPYsMUC4FmYIVLqelsUe1PhVfdSNA9
S6I06EofXzyagGevjaI3sLehPlWNL4zyzyPzbjEJbzQaC733xMBMsJr62ImjHYdScCzkNDWJ3Cm7
JB9c+CWiVgAwthsFHhy1QuWqUyNZiSdLuxGPTofGOTEn0e/1VAHDZuUP7QcD5PQ8khhESzyP2tUU
d+dLxnec7gn+W+KV5Z6NYnBsY+UtCVEp3gaiC2H1+JTHTD5mYU302GexJYtcYBWCfGXUD2+dF8CS
F7FnxKGyD4L2PfCS52TyfqlQrDL4JrgwqfZOgxqUe6nvoPWJ+dmX0bw/uLKzy1bmIB9Y+edp8NlL
4QX7auydLIBNl0IyPkHgCmFmnuDdU5FHmhSvgjciDe2Fv3uFewnTfHrm+Sl+b9NwcPiqODSkLiD5
MSo4YlKDzZZUhWhGNES5vZJcc9XntHzqmDt4HCpMpx7XcQiFV00U2kAbJ8VqKshfpXBHQ7FvLkqv
xLuIZFBob4UXn1T5fhr/H2ff2hwnrq77V3bNd9YGJG6n9qwPXLrbbbfvdpx8UTm2I0AgQBIS8OvP
03PWOScrezLZNVVTNZU4DW7Q7X2fWxC9NpInXq4QUJE3LUibftJfipkk2NxhDhIinq5ey2mD0eYQ
v3Lb2WJK4HHfrg9zZA5K+/A/FQWbwDYWrCBLsO4kEJM8YhmWgaTdHoKWzaWes7Xy/ZTv+ml5OFNT
C2npkW72sqV2FzrSFs4NY9UlGKdUP8EjxexlolUxZhJDUSbV0sL0IXEnTvlh6PwymjZ+jJWO39LO
LSAGh1izVYvELTYVfTPMYz5Ig93JePvY9Qrfcvkmo0Ehw20bK7VGN0nS3flx2mKLXcu2jktnp1Jr
4HpSF7JZC6LNTbOlgHjiDe6LQHCOVIFFG28FFe1NVw9X3CxXDWZIEqA0Sah7aWb0ERdvOgiHdIKG
U8g+3QStiBpflLcyxIE2AIMWWM+PKh+68BqEdP1sbXJ2DeLmoBkjn0TqncJxhfshiasZLr3bCk1S
CxYhMsJ39ZBUol9yt2BWYgcWdXvCV75UHUHqD3F50/FrjIzPw+LDmI+NB6wLj8KDM1iLHAgRB5fD
JC89ro92woqZyufzYa6L+Y5ldKlq58t97zMooJoAR8OEVWpJBkAvYjehtTgou1fEYGKlNL5tF7dV
OB9d4rmQfdeqXeONVdhlR892B+RpVuCkVunc3ALDOQ4YOI2W1RpHx4jDxXnj10q667WBdSz3S39p
SMXr+dAqaOzh/pmrJnAl8cPTSNwCX+I6zgfjLblNtJ8z3QrYNrDpelwYHJ8QPVegj3TRpeC7ZsFN
iL5G7vFtb6cGljoxktvrQ6/hlj0qZCboCzamOdyJ93pSf6BPu9Rm12smTNkmbNenWIJc12wHWi83
3HFdkbm/pfF2OyGOZMsHIsZ8XaJnSH2jYpr113Wb5LWwDiKnOR553voeLzLwyG2e0vTKn9upwCmi
BjYFIVTTdSqf52C9jIQBXyP0AM+k64PUg8prZzLAtBEtzzzrl2yhML8lKfb8oW33/sIuvKaubLpO
+8XRvvSD8FJ64oAcgrVMhOjweAgI4MCWz+XbVNaZhzUSU77dNNknU3wXmPA+yVg59hJGN9F2nJKh
3s1nGSuz80syrZ9RjDcIp1RzIV1z6mGsPNiuAojYPGFPgZ1cixtxpbecjk7A39LeNVw8bJ4USMt2
LMlJQA9bDLUneA565wtM1cRkMKQbVxzlkKJ2YlEHI3KlzWvYxdmulsgsaLAehBzu+iELCy8QOLa0
vX5CHPvyNG3bvmPLjnt+99mj3ryP0Fgq6skPCoSywRjIUhA0LFZDMqjpVgQgK/EwetMa0Wkk3ifW
XmgnPzGanBqPH9S64UtYaPajrK0PdQIwEsOt6ke9mxjzjo2UFyhigr1Ig+WameChdvU1kTGo+0M7
XYyUMRTcLS1ST2GmJABHUCqFylSdDoNj683JexRCDTeHRB9mtl1YmeJMxg9B399uS2vzfuzBD8I2
Ha9IDWSmxuq9VrSOnwdGbtJ46YsM/FGRjs9rHBfLSN9IH71xB0R/rFdZzAHOgcpJdAFS1uZxUt+1
9fZIZbdbw7ZC4pO+iIyGxIpnFidqHH/SRn7ZMAaF5N6+jjScW4jvqiXUS6Vix8uIBH01uJ6Ucm3a
qg0SgKefwJR7s9t28q27VnYupeh3XTaB+yHmN79uj93Krj02Xm7dcArwZTMdVLpd7lmApCDUDQ+R
lzVFvWJP2GpspKrwTfRtHch04jEtWc3WcuXEIDEZTh5LcwFfSu/CZ1l3gRYovSDQecgWAdx67v2S
4wh9InPHSxOo92iBlnIOy7aNdkPLw8rzo/t19KpBmzVPlBwfhlRHt142liyOrusRR0OOdj00JMjT
hUhCusIi/RibbzhdCqOB3Dvsj9yO547LLdm8R7rVe+a7Yp3HalNxxVZbpavGEWtq8jB2OPYNtFwV
FJY6PqYqeqSeaS9qFT/SLrzCM+qw8Mx7IbOyXtqyT/qqIdlum5DssLrKDKYwpt+h2lrygDgNNiSI
d1nCERMbLbmfxUUg2v1m8MviLd6j14wFxLc4CrqvapTJoQGunieakWOCRiHoEpDX9bBOu8Z5+4YO
Y6EafUl6cac8d5VJYophk/styN6a0Hyznt4nTZhHc3JExfotlf0HliCkC7fTyzZ0Zl+v3m2wJE+z
D2I7d8MuM7ZEDmXZz6SQnBfQV5SRRjpi5hWbCSpikUPM63eesRP4sYWQguTxvOS9TuBAr7frsR6/
ir5DE71dEWoMxkNk1V0qjMg5oXPJQpjKjPCqFCP9GOoeEWHgaqmYBJconw+UpH2ezeZ+0N0B3jAP
Numug7ovEjhcRlqVnde+icShAptOYaa+0Hm6aVGDrRt8OSy6CJ2GxCTNsBi2UJRmMWvg9SntrdQW
kwhqkV2wTiRXpHu02/w1RQL3TVrHX8kSLmDFgUURh2iJDNk9VUOI1AVKy6Wub4W/XSdpdAri4OQM
7P65jHeUSFOxAAVWFgXHEWQS4qkxHzt6GwoOkLPF+RP75BB+GSN38hZx6sl456wEAOcXcv2qMCR6
Q+5q+9ETsLHByyTki2neoEG4k8FrxD48Zrd8ROWU+d5FOEGLKD9mm95Ijz0Pqn9vuxEQgEDkXdvc
8DjoQBxc4YtRD1hVfOS26vDeTtNahiNjGB0Rit1UAIJNvRVEteSANb5oOt0VamhLShKYfrl6LIYw
u4TkE8l9dAuPmwQhQG+U3C7ptt3M6Jrc0/P2PvVfBIpGGUzVJINq8/197aH50fl3oNegqkfCk0mR
ex8HOc6910n3jlbmczP6p3RdyoU07+Gm75oeDZpRl2YBjqjW91GCujyYqm/i20gkgFIWsRco2ViG
ROo1MEdH/CNcG0As7+ODtH65sK5MzLTDuCgWwyt0vdHJRaXnixs6kcOipz2VCXxw12wfixq1DE52
jY9VjnQi2i+rcWBEY4iH7rjZNhftlm+pNoVVaj/I58SBI8Tv3cblqU0xd3301zBMbhp/ONVCVNxn
OwLjphwBvcWaonIdYD4aLEPOJrmXI85B3hMOsgcTRKIcyT1sdEG+D0Ql5vU9YAuOWnFlo+bLqtir
46iSF3iNkG0fde8J/ic9UkQd+Yw9DmUs778QNr/3c/RZbfNznJFncO8L4oWPEjTsslXzMWboWw3T
HSxsHB8Lyuob3q63g2G5F89+ERicuOoafXmJJWV6jrFND+Sbou1TWKcPfl/nrZFlOz5bft/29htV
L3p+0mMIAvEnl91GbYPK8GW17yIy+aIQzRs+KoXE1hSKYDAxxvVuhgFl89TyOp+GtBhR8691htkI
cquZP+qNvPEmPTn5Cuek44rCOrXvUPdeB6Mqo7U+JWH3OqCcQ15dciVWeb1A9QURevp1g0xyx527
pHhfboWbIL0WPOzLBKX8hD6QVpdNnBwCGiJ2kn7l5NsWHzprHgfx1MjwRSUD0Al0xcIJFwxLk8IF
TWdlhM/7/j3J7s5NgWi+UYEosG5fxAb+eAOUWFitwg8vPiYkqhAyDrrXjBy9AZ334GZQOxLspW+v
mzmWF8u2ltwaUlkBzi1cFW3Nq2G7HtZ7HZ4crAQUVOF4CbwGz9gcEbxeTPDs1t889jiEd2yUJYxW
Sg6X3Xa41I5eDBa/YwfOmX5MGlqQ3lQi/IjFduDOy3F9jsFX50zh1Bbdnr+lzU4eqvjVf0C4aWm7
9KDUt8QqOLnieJkiIDaytHCLvUlRDM6huUxBoK3HV9pOKodB8UWYxhc8XkuXmD0RiJhAN6Yf3yYt
iiiMvqk43sPR/NBk4T4inyiy62pmcDRdyo26CvVqNEKx03ZFt8Iz04m7LLVH1UfYFYMVBDJ0oNuL
BsBl3w+7MMEAjmGDg2UMTDqUtB1SIyN001qy16m71Eo/zKvOVb3A33fxDiw0F2GSvFr0/LCk7BaX
XNsIw7nbcg8F27ggARNtGEc/Bx1Mix14MMlL07wNlFU+iR4HmPyM6h3lCCavK1gXH7Vin2JIjM0G
ETaa+ot3xbzgJTCoMtXz0r8OSXMKEVRSr3FpyBMbMYwYHr5f4+TdDA9TggiePsNhFMtnZ674FD6v
zfplFDuCCNZx2sEWsTL06E3DS8vCeUdQr3PD0IOOMPAiwop+DvY9B2OV3VkD53R/SX1su/WzB1o/
Cu7+rolvyDLe23mG+p5GxcoBl/f99dB2SSG9COhmEFfSGgyJOrZXG57oEQACwLHF5mpV5eyvMNiZ
j6b+CGcomiNeP0sMHgZD7jxbDEzvib2IMaPaeSvrVBfbxvIZLUDwC2I0pGyPV5HM+dSBxcQ6JDUE
164/xzQ1FXUdOupTTjS8e5qh8tH8Tr2pDJFAFW5DueD91tAfpvFtHIJUiPPwNp+do3dRn8KtKCV4
/XIXpwzNVnfneSMEDFfoLrZyqFYGL/m5R59jzocIR3bi74VIDpK/Iml+nyyiGqLbpB+LjvmFH3ws
pD3FWbOf5HhAfuRTLPfIVzy5ZqnQdy6puIp8W7B5r3l48hhGiTIFtW9tnN1m3VE0z0v0ihIXTQR5
ijyF428tOyhC+qJxuqwnBLAihzLq43HX9nCpSrAIYiHUDeiZ3J/2IWtOQ3isxfvITi3EBpts+EGb
2yQNQF2/GBNdpmFXBP2trm8YJr0GxRNeyOOcw4YhT4cNFDfsX06/ZU37tsj1CZvB59HhxSXZN1+N
D4sPhZydc2Iw8wXOMKl6FQS2VXjcgAaLLEBlbJT/hGqqL8HfQeoa6S8T9AXxRpu5DIMRXX3+OaOk
aAb1LOiuPXdl2vrdkw16FOA9tNOzN9/MErb6ikUwYWuvQcU6LSAcFbVBHcgvmqyDsd97EKF8Dabn
0Q8q03lxzrlXGW89crog+IrgXC8GdekxoQ92fG/a9Yj8mEoQeY3gwqJhzV1PBbIzEL7KJHkA7/Rz
3QHE9hG9OYiojMFt0ikiuqLYnkIRX43S8Qup4KtmHU0PNPA/R3SbKjHIT2nPPUCh9/P6CRbeFY1E
Nc1+jHaEQ86SPWcID6iGABjXRevfBcn86s/+GxuGzxPO+nkaycfFOXof+hnUIbd2OlqK/WVO94m4
WFFvT92RoWXPzrEOaE9Oh3BciiR+DLeHDfPdD6sUSmuPyT03MIfi0s9XF+8wyp8CRAgsOc6OODAl
IvB3ItPhC++jbDikM/XCndi2KLqwISrYIkO0Kqzjmib91o9zbK5w1rY3k07c7dpYsFSSOuo+pWKq
XxvqoePSSEPyUKNSYcIbd+lmws/Z4t9O3PM+JaQmT9JffZOnScMGtKfRVOdahtUv0MyfAN8/kC9Q
H5oxAz58tajHyZ58ddekd3996Z9Qkn50zvDNJvwo1uSKR/wozfYI4srzX1/6J6yUH6OpZs3bDkGi
UD6gcYNgBRQQW7tlRT/48v/AvP/5tvwv/gGhRLfyQep//hf+/DaMq2p4bX744z8fhx7//df5M//v
3/z7J/65/xiuX/sP/eM/+rfP4Lr/um/5al7/7Q+VNI3BwetDrfcfeu7MH9fHb3j+l//TH/7Hxx9X
eVzHj99/extmac5X4wBUf/vXjy7ef/8tOD+u//z++v/64fkL/P7b5ev2Kmp0hv77hz5etfn9tzT5
BwkisNgpiXyYg58N1N3H+Sc0/gfFYCEpjYAz4OegusgBIvnff4uif1AaRoi1JWEcx/5Zc6WH+fwj
6v/j/PdRRqC4ymJ87rf/+8v92+v5/6/rPyR6ggMmhsan/2wgo2Hxw0BWcWidY/WMbS5UuqBTi7qf
2VE+fvcw/nW//8H1fxzNkwRVv/YtgnOZ4ziGpYb1qJ7DWfyCJPOTL/AjrQC26cyosXE76Brd5TSR
5pJktP/FPD+Tjf4b/E7IjzNm3SyBbwKurlJsvH7aLEXXo8UYL3FVb/6HS5pp789Y9v76cf3pDMX9
zvSU7wg11qCmBM3F37FJBXe4uymFNjXkAOOv3Aj/lOmCW5xv/d0terAw2jUafFiUmBFUY3rglmbl
opabKQ7/5ls5v63vboK6lrYtY9tOrt17E6gejqPJjD3urx/Tn3L58B1+4NCMpE8guvI3HKVS/bWf
RHA9Rcy79MmMAKdM8WOWcvuL7/Kzd/IDly9r05UAgtl2ygFl7uHQfKXp8OKyMfgFj+pnd/iR5KHj
lUEduu0S2EGBsUXoCLfihA5qH0apHH7x1H42VX6Y626baMw7X+6glAGOOcQcDViZ6V/5/vzk+j+a
CjHBWiOklbvRY+kdT8P1ZvIANvzi1//JU/rRVshDB7atTdrvQiGHwzCa+mCFios5Gsjur8fVz25x
Hm/fDVvmkjoQ4dbvlmhGxYc3sOu8M5QJ7cr9X9/iJyvKj15C8Ni3XgDvpV0wixuST2gqFYlAWx1J
klWH5K/Y3v69O52/5HdfRjVIEGCZXXZbMpvLevGinYn96dEBWy9Et/n3dWMQojV60a9Sxn42An6Y
9i2IGwPETMvOWHZ2tWB6ObaL9r/89Tf62ev5YdrjvfddL1u3S+Ns2C+mPRcl4Za3jf27Y/iHyb40
NFMZAP+d24aF546N9Ca04ldWUj97+z/M9CxlXs951++hwFvJmFOHufiFAPaa7lGmrd+6sAZQnTk3
ogklkVrBf7GK/WTZ/4Nj+t1oiLKJJfBKmnFSZhrAFyAxoNhELejgdCiMCgR+mekXitifvKjgzOn9
7mbQKOL181nsdALyCTxeVy+HdxaacApO2H+Hu4+opvMz/u4mxmmu9Tr2u5R28osXhWmIFpjl9BdP
7CebzI+WQmmXxtYtgdhlHdxvPy9TDR4TCVveAzJj9qP1p2m3kmX6lWffTwbHH/r6777QFpGMONWD
fb95Nsr9nqrk3rasRkZ6Ozt+6HvQe46w9EjtA2mBljz/rXkV/LBSBBbdU7UpxIini00Po8GZczfI
CTV3IBS6QH/vNj+sDmKOeZKFvtiha9E/pL5n31Vvxbd5cfCv/Ot7/GQF+oPj+t0zXMDmG0PKcShr
eIPWaac2sAhb71ebEA7YGF5/ciT8Q7X73R04Hvs29QSBnzVJ/MLJuQ4OtBHevItmrwUCF/SYWhIk
q+TkBf08l95KoXi0aoG+NPCz1pQZ2Zgt4M1Nxztt9TxUTFGThoAswsCcTJbW3UUCXK8tpyyChIp3
roZTYDTb7VSPWUQ/y8ajqvQYm4ZPySg8Chab7sX0RS6gZr7KcRCrqlzP1uy9icJ4MLnh3TQXNbwj
hqmQSdi/s4zB8l5poGZ3C3cqPphsaJKHWHixvu1Y12T7LR4i2NRT3WzHaN64hYffGFZRBq4I+idu
IPYrZFm8qdTmFloCjxHn06Ueow9DIQq+h8SmTsO7mS3gKeTCWleb0ozQnFRLjZbr11ZMQQrv2YVn
l6zuh/B96WauT4kcJxDX2skhBzDINtDUnD/YBXiv1OZBphOELQy/ZfjaWjRTy9p1q4QtCG0CUKfd
lK4K4YgxPKYhbVYnpeoGjrqqtaTbbe2YgEHa1SMyIhYIymQAQe80iK89Zdx/sqL309c2q6P0bYB7
8fJuZOSnXyH1jkACVI4qB5JE1Ma8kKnn8axqocAZgmKIEUzxkpgRoToFHm2P+NJRNx8BODDV1nlK
ArFiLHzx4qUZjwMFz1/kMY61oNoEdUqDB5CWiYEVVQrZ8WsK3m50B1JBZJ5UGlH/Tvaw2D8RRyKs
Flmj7OMGqFEBJ8g44orLBZJ3ilad5akFFgCWXVZanUhR1MmwQg0GXRU/pHWYiNPSsQSouW41LgZu
RzKgzxebZkLHre9sAgfoZh7es3BWwQ6N9rRFayUbyTuTWNePsQOhfUbbB0Px1HvZsFx68GhBC8sP
sg6n5iWtAa9uiXLhLZ1VPZwWG8jwyXpTHD94Mhy5D/xfOL6Cai005JUJh9L2Jut5ok4yGM2BJlqk
xSZr7Mzj5Dfbg/GQFAoSfFe3SGFFhitbd20D0iFk3ky1bD8mPaJr0dvQQKhXSrlDph0D6Y7mG/Wm
+SNr+AjynDTeJmAY2WuNdlHYgDEMdjUHjXHD1ZcJMdSIwpBXGe0Gy3drTZ2z4MJ2bv4iUxomzwz0
O3NMGotTyBhvDXgA2aTci6+jEexYqqfsE6Zk29wKTZQ4AkUXS7dbmqTuL1SQZS1sIwyl6YOG2mO9
JqC4pQ8pHaz+iAm08t9oCGmSyR06xxALdtQ1IUQRc5gCk2cirZuvwDj89j5bR3BWkGu3iqGalUDA
ARg3LkgrLgeBpOLBgwMQiJ3JBM5mV9dbc7Ek4RR/bUTWsafE4zGYWT5BK6DrwKMBh05EY/bi1mxa
SqOCeTrNfPK2PaZIgibSYoyBcG5KmvFSKBeMAJR8hzzuukv8C4q9CgHWDahdWb6Q1auPUwAy1ych
Z9Feg4i8BY+IV8OJu42Z7WC1pGRWY5Gkciw837i6GhBqsF31xlf0tl5rohApubZzDctXHI/kwQxZ
cKzDFbRB1gy0kGyw0UuyWCdBhGhaVfYTT+XNamcN1kVAAMz4dZr1ty6ueVaqEcqPyvbIBrxpEL4U
H6bM7xD9W0+s3nmkWdxTatc27YvQ7wILtgPBZIE6bmb61ASAlS5g6DrhG640lIhViOcWfNucah2T
B+CSsr031oKMBGKjPVOuNjXAMqQYfT7coS9tAiSrZPQ5tkv6NVFz2h38oJkB+eipq+0+0XJrPhwJ
e4RSGogf4aoIvca5E021z3O2zSDQR5ym6aGO+0QXaQwSb5bXsKxMr2EemiVPkQj79XKIvSm9sqCY
BnjDqVqicjCbYTCA1QjS9fW6jSW8bnRW9X0a8iHOoeOZiAbzqR767NKBIgEuyrpAITXioIo43BRN
+NC5x4xrlqTX7fCHiwFgKVCB93JbW5DkVhbMyaPiSNIuxiDw9buXzT15dmHWrKWZhtpgBEC+9kU2
LbEwCYkMaCQh3Cm2Q7jqJfuQHLEtcDEMuhadisTxST4C/mHhMV79+rXuwPx2VZs1BCZE3OsVBCJZ
4OoLZzP4RhCgpNtFT7TyXtbMT+DRAGoHtAx8jJLXZlzSBaiB75kTmCPG7dgCHL3Y+FBjrLsxwg49
Jow9p20ngx0gwzosZ6+h6iqA1UZaek6BQBRnq2bAboAdsj0JIMSoslSy9LOczvYYgGQpCEhgzpsG
zMxpREhGOHnTovMai3F7MzgVAtscw6DZJU3n05KyyAynofftSxZmk7hUmizAE2XC6Jm9UY9xhaob
ao0h8jRwG7dMfLwHo3vaPtmUrDApAjAoXroB6yVkx5kVtyvNumTXYuWz1+0GX4OrWm0SxpnrEkcS
bEA/BJcqWEGSJiYzaLerIJJT7rVcthdk7dv4MrTx5FdZkngeuJ1qC3d2A/bwrDLIVUCGnvtlu8AG
tbGrDm3s+KkzoxjA+o6D5a2xvk2/8CCkw20S9GFd9J1H+N66GXipmiOuilBEk/sQM1aH0gpI8u7S
bnPZTUTUlMAMZVuHwkXeJL814Gmrex1MNrvRm98i+XZoanboUcsBrJ9FqKenuQYR5mOWaRI/m2Cb
1SXsU2o65hFFGs9jChL1eOUyqYFYhSNWIZKvvQaUmKZxur1F2J4DbAX9Amx7EAqE4cbJzr5sZm6i
HilQTsKAqqEceMjguHdcpbI2p0sa+jsEo2z3GvDeCoXHGo6Hbht5BPLtLNIZ530OqL4LVAzeXUyY
e4/nKcV9pkQpdxlPIduwJxuQVB+9uR1AE+2Qbvh+Xkf89R3rbR3vtajtdgPpHSPAYztkB0KnoGIN
ZhgS8vYbNQKtGHAKPHq9gF4TleFiIronddO3d4mwypZwEOuTCmrcOPnq+UPY3Ykew/fD2QY92yqC
mi8B22xOswPAYH5yGsTlp9kSYIoFBWVcXS7RuOVhREf1uIU0GmAzQyS0RS6c+rX0Zwj3jtaOHmh1
DdmWeziO9O55s9vEL8liGfzC09QAD61hXoPgjLYJk5fRMTqWC3guIyhUPU6DOkMc6T4CmT64qBPI
TndwssGOLAI+qk/Jsjp/x0dwiy4BBa1Ic0+t2aAc8tIaOjPInh/YiHF9SsCBsI826dvNwGom7OC6
IkdUXJMJ4UqzglvTArRP4ya5qkXU00uUYD2vOnQGSsmycLqnG7bIA+nm3j36vNXqfljHDu0jmXXD
F4vVZ/wEzlxUP2kBOsLT6NnQvYxIbAkvQ200bIu78yu+0Lbx3A3kQ8J9Eoal32J4+g/XbeTX26HB
U2ZoQS5sOW1KmvXLpMNt2UUw244umzFAKmrEpm05wBJHdBfKC+MpAMWDiG0ntN+by0jj1vttPvOR
vE1F2HT9sScXAWXJeBO3Hh0vQRMm9GARmJJRBEMMcVp1am0MiF8bqCxgLLnzeBjmen7kc6PVYR6D
EGQdENf6urA+ncNrm+Gor3NKR4MgWuxRMzDUteuTIp2U8B8gofA03/swC1jOwWJp9AUM33i7mjBi
yTt4Z1MEwXS2uBQxDgEObUtlydQtQMiHRcCPn6Ml++B4Rrq77cw5/tKLNLQX/tQEmItpPwTRZa2U
9A4j5FsmV97WkGMfeTOSp7EjmxbRRB1dvjor0uYYZ63sDo5oJFFzbIQbUs3HyB5QIvTrG84HSweO
bYeKhEBVJ27GYIDJNOg3S1+phglVtGTxwzuHowH7Bi+JmV7OaFJF+xBlm3pzbqM9eJCmzgRWVxph
ko3Oj99TPbWIzWqStFM4rgu2nGXoC9gdC1pDyMrw50Q+hWRLm90ceRF2pG1u65fZt6rDPMLc3YXn
M+c3NUgvMAe/losGKMzBSziAKO2waNcw0XTVMADJv6Yg/zVDPpOuhpY26BbUPs5v6HoKqRKyBOM6
Wg5AnTChmdxG/UXEtRgPzTpFATQnPWYNmOzENusHFpQRKzdNUCehlTU1AnpkL1qCZxe1Z2wcIoyk
kn0U+VD8xh2/g8xsHRx4Em0GRaPEUgfCu/S7i1VBNHgVxH4GKg7cPJfrIYwhtWgM+LllgDkR4eQt
u/iuHQlnxYJMEUTFNVlC82Fi3VKCeCzqvQel9IayMYECiy2QMx2bhNb/m7zzWq5cy7Lrr/QPoAJm
wz0K7nhHMmnyBUEyk/De4+t7HN6WdCsVrYoO6UWhiorrMvPwANjYe5k5xxpI9iRTsZy0k5f2plPR
T1z2qXrZhEOrtggWlyGXHwt7jYy9pFb9+HPOy9g+rwzasB+XWF77dxskl7GzmEAKASgF/+5loZxM
HtioZPTGaV3RHS1lib8k7PVF2clJnqZfMSNvu5OKT03QKeKUvdW5HA5vlg0zysXaVCITMM1mj+Og
AMUtBFor3Hux1s/uWpSjvTphmk+IyUMlmxAjRQNqJzGqYtjjVhyT3s06q5s+V5x3yGBUPCRy53DA
mpMrEqNSePnWlkBYtiupumXRlNY7rc5oa93ndUo7yD3jwJAGOAyJ5sZKwzwCpRqt+BUtphJDU5eR
ZLgGgAQrvlSjVrQeqdmASsxQk5EZ8mXXSUEOOiLeR2079i9YZltY6XfusYTAd1KXXt3OdlXXiidn
eRZ9YoQrsZ5gVpmt5CRL1AcFa0ILy1csThp2u6laiZn1cZRQsE8E8fAklcSwjrOETowpzFVj2T/G
0q4hK8xTIrW5jxsS40QR4aVIAoJaVB8W+W3Yv1XMVS/3SpV28VObqHFyWZhKo25bSamZMNgQorwr
YxyOaOg1CROEzl6LtrqlMUOJedTG+ir1jUh+2HWyoJFTLIGAp8/1/k4yRyhKhqCPafeTxrrFydno
ZhzYZHGSy5ppsTK3aQ0qLlbGpD61idxR9e9qtji7a632YOqWpO9ETqZ3qpaytt6UYs6gpTdGDasj
WRnW45VqLuUSuXyma0Fk6g1TeqnoNr8WBWETpsIxpaArkoYIcVmr5W3F6ZHiOFLxxiWDcldpl6ml
K5swTCBrDyrFxM1Qx6H1bttR1h3Upsk1Zg8ZY3UX7KKyXLZprNj6vOmrZRSPdjvKpJ9xvmbZbSBW
ZIyP2obRZTQGq/a1plHaH3TArRn5Rx7DwWBD7jHj6ZTpsRk0tYptLJz7/KBlSTie1qxW0mveJXK/
JYwWyqbusIU5UNfD/pTwRqi3VitV+aK1SYLgrMsT7RQiNpGdskEqephNuWvQN2e6fejEomKmws0q
ZadFr/mFECrOfJgnzL2Jl/eWWc93NONIkCvFStzgtVcyOVScqU0ZruXY4aqqv6kzWBhnutTiLIts
Oc2e0wTN0nWQBtW1KD7VDDVR1h/kFHPpWOhVmzOUA1F/WPaQUyIic1XkX9FEdIyyMLSVJx0BRvOJ
z9zQHxgFCKAlCsVAxG3OkOFcRJaULz09DruKmFEvzdY3KtkIKdIMBNXUnzC5V2ZX24Fqla3cOiG6
hRxtdi5K4y2JOWzfGmEuKNyHWFXaV33N7PEpJXRpqITx7q+5NwCNUX01M1WBrDguBg3wQphjXBK6
UhrvFMN48zxKz4X0xPAmKmQOfMuECkqJMNrq9nqBKuwt0gjXIocduVSTG8o4sHcHvjxugy1K/0U3
nzAmm0P5g215ilZ4fH2uBrUe6QjT8jQr/bSV9WaTJGlRoc9f5mIwrW0WWjPPv7xP9Zr2MqIEKXyM
0y7Smvdh1dkNnXxZ7h7fdbKAgeRZgnbeYm6f/i71sZZvwtiOQvIiXPIBzueYjaaYjaz1Jrkr6OtI
dZ8vZxVnI0LHBaPrfOr1RO/PJKL28qUaLFhvCZln/CsvhNL8kFAZ5BvRDGuyRz0Txp1rYFEfOpRL
U4V+XLd4ufeYmtbht2EWRfcWiilKtu1oqeKm5svaHThhY+WjaojutyKr6qoMhA05dF9nxdDtE63U
2d+N0TQ0lYSiUYxLxdsm7VYFEuOLOtTgoH2TKfTKFukwgRCHW9Ru9akxZLeidVXhl8qN1MIsxLRn
9XECZi1KT0RLMWHwivpskM96UdeautMg7LTzT0zbmuTV2MqlMDDzqpz9ge21QPk8DFMYBUZRTsNB
6sIstt1VHVC9OlpKVo+orMM9Om+axkjlnVQLy5S9jNk5ZbwxErEWyr43UyaOGmE2mscVMYjV7HQh
hvoalq3QcWfmqA8oNDLOtzixcc7zQwnRhaE0YpGjIJ519HmLxJF3SdiUp4dONuuw2q9dNDQv3z2D
/481S3eUx38uWXpsk387vpfZ+99lTvc/8h+CJeUfBDO2bNznGPylVDLtf0ChAbGlwgsVAs/V/1Aq
2f+wNDBAsqybhmmpqkob7T+USvo/bFXVdTRMFmQLxbTN/4pS6XtozP9svJjCokZrG7KsykJTBcn3
P/f98qIloJwlZjRU8qGb4narjrHYdbodOQNZICLwbMByGD9Z4WJ54xx5uTlRGMxGw88kO8gayJNz
l31VbBgHUV8oP73d/32oWtVtY3zgHdBqVar/RSf+mxz0x1dXNJXJr7ahYRX9kzKTGdKitivWVsq5
YK7wemXjcOEgKB2OTdVl8JlgusiaOmsnDmkzWB5zJJ9rnS5WNtTNhgT1qc0iG5ELhhQIpcNWrpHI
1gP/LQx/1/E4XxMpKTfTam2+r18dcN2HWe/UZdF4DDm1vJbTwLVEkpO2TSlqTZWaMftRYFC0PXSP
IUJep9B7FZxbjY1Kmn8WRfSo9tlbO8SYge73W9PZoYvpqnSG6dDT+lfSoW8lxP9ys+hFyYqmsAr/
JPJ1VD3tVB2YuDh0CKczk55nmO6mtn+aDHk+2P10gMRgbfqoUnFoJ2eizNCjQq4ir65Qh37f0tj8
gdj/y56Hwu3vJ7dOKIpfRPqqrLdIEffZXsMnbmTDHQtF98w51/9FM/Jb+fLnpdh8Ff6nWLb9J8UO
mFCRSb1GeTJd9cNq7s1W7x9GuaC7Vkg8KBW7RjFUkbcm6VYOOxOXTTHewITkQDv0q1b6YFUyb80T
w2sbSZBuQVYhP7vNBIVFnO6YI6duC2ygcpUHctzdsb5ZFJAp+SOxziEe/iUo/7sj/cd1aaquWIqw
LYVD6Y/GsUreYfQApnyjvgtKJy9rUdze3zqgu55yLylPQj0q9COOUsQqp9JWbSRD3rYUrvzvQKoH
f7GhPPMvJDwKO8w/dWjZKAxDNW1FsGWxYal3weXfBQJKivTEUFMqt+ViIMEf9h11k11SWiDwKJhN
Uf48m+vWMkhK0i79iR8UUXReNLtIy5WPclSybZMkJxG3UGzK3N60bWK6rZqeSmHv8Wp3TM3TD/NS
WRcwbJOjJPoz9mESFUIoEp34oUhH3iu4MEV4raNoPA+1dtTF1N1yVIO6Gl00XTK9ps4rrzfDylPH
hWqJZUR7wDR1MX2UBkSxok0FDupQ3XY6J/mkgNGJJjJ500qSs2ZBginb4nehj6B6tHHdDuv42hmN
vclAKOOmPhsVhhWl+CBfTB3AhMp+Vb7awdR2kbkAWWvxT+FY9VdObjfHmuGCNaOjKloN2mapuXcj
TNrXeNl6tfNNi4YyEIllayRK79ESMp1SjT6ie/KKJWNTFbhw2khCvI4nvFc68EUEr2vT1NdBGd5z
U72C3UsgjBS/AQ1JuDwRd2GzTON89KyyLE4Ybkk7bQJfedEPd9SY2xThK7NE1S0l/se4WZftLLAS
DKbOhqAGHEAye4F2MAiWLpo9/vUAKEc+qnJX+1P3gNWBUyGfLpPFd031YfYMMUuORLPUYynFez5E
AhBV74x6VvGh8ftDwzgmBoZOqxKbfpHEJlvtSzmHm3iwwu3aW1XQtCZmu7qjfSEkeUsJpQmk/B6j
a3NyIst8qHSdgXhCHKFcWHthMJ1hmil11+PrpLfjuegVqt/39RM15yl6HQY7uSkj9ozJCg/z7vvV
Ys8r3aZnph6DW915DZX9ojM1ZrbHIgjF05oUg4exPAmMhk9W5+uUDPZG4GbB5sQG0U9UmWJteMuT
4t0ARkFjdQFbcb9OqcFAwu+WE/k8GCI9p2YEiiVRtmYN30JEEkSTGl2iMMxjkWnNX6+7mQzcvyHi
QOnrbVe3XEZrMBh0kdaDJLWbvAA1kkqr5Lem+VutC9BT6CpPmR5tpCqUPzpiWswVFbMH2nZPVSB/
TlELe4s6Q9K2P8O2mvZZ0/WehmYEDPY0HY15tjFjpv1Gpurw2Onyl8g2ppQsO7BO9i4s8EeJfgAF
sVqOMg+ZD8iyPBcKIDpafZ2TSJ1X9+sMT6CxqPZSWBnH2UlkQzqRJZnB0uaTm1D02gwDbi7Khekm
G/s6yIRYHJ6udGwsSfNFkUawnYwjD3a+qkX0sy6U9aCEEAwWc3kXhdAPU5U9LVHytrSR2EkD94w0
a9hXKjCfSgyHVGmKY1IqEItKME70Cxp8Kt953/gypxLCN1YABBDamev8S2C67C0iecwNhqumy+f3
euXjnmyBfvF7tSTLff+5r+Puvq4qGZ9U31Pcq1gbnJvsEbwVVHucwZrrYPDH2FB2lc2RW0FZ86J1
AkrXdk9JypeOJusTDOT979XFTO0K7w3Jz1wq7PvyEl0nC16OoO4jh7uxL25KDQGjausnecQb3c/2
vpLb4VhBp1lpEej2VG/wEcOWj2QGhtyPjjUapIAGIDCAYdwPU4dHNq6exWA3l8SuL0oMS8ko9MVZ
+vmHbOjxyTCvOF+jHZHRJ9/MIDerFG8eJstN5lLsTHWiCtAXjzUBT6C0tunqcjoeUN+5KDPMU2wM
QV9K9Ya/FM6YBt2S6hdhTUzyLVrZr2Tlx5RmRGmT+jNU0yDT5eag6Kq2wzz+s82jmLN5sjx1qutg
uh/s6bRspqKR9t/3PW+Mzk9sm+Wm58A45mUfK50KNIqwK5IS3aUmcPp+BHWjMwG9CM/90NQMbkWC
A2Q3DUiEzHK0aM+GZ+rMljek9ksWVso2ooWGyi4UfqGG7WbWNUcYw+sSEqYpXXuTam1x1MmWIBDA
6b/fZCvWPsOmi3laxIL5TJi3rLF55BS1ycaY/zGROR5Sc9z1eWNe1U7BNov10wore0PT0Y0I9TES
VuTMVVVidIPyFNH3OS1pQkFDmqnJptkKs86Es6O16lZUMHGkJGp9HMTFOlAn7dZyu1ay5WFVd6Ms
n8/RXH70uUXXTi3K9zD5pSvKtFlKhfr5mjLbpaUn3WU5Enlm8z3EUXZRUBm9Vlq+Gwy98SkTSIG+
DOtZLQb2nFDx1S5fHhEuEdk2WRDL5o4uxvJQyMt4xOglnKwg3y7s4SHvzXqvN+NDJsUQ44S4KCnC
i1AF25rb2KiilTrYGjW/qOgNR3PVFm4lBYWx9r5fsqTMaAJaifRcqtPJTLMdgr72Ke/xjiuzJsPI
JKhXJv51teLhSI/rJWak6FuWxCcZZqEumvZXVQBYw0S/oYkzv3Rx4Wu0Pp+mfsodW2reTUUkzzxH
za+r5Al1Q7LRw2W60NwuXehnFoZRKgK58VNdIA2UCXovuwKKMq3duexqdh+9STdDy/0y51oLtF68
JeTan2lRnNKmd+dhLJ5EtipbSnvlxorsd5U+16FtmAPRy4b9TL8Mfi7MhCzKng29Ba1QFac6kpSD
evcBqlAeB7Q7m7gssw11YHStbHCkKgJUdG1vuhYb3lCyyoD6OcJiDQ+FHt4iah2QGNo64DGbuzCB
E2gUsKJizl9QFDhkV30zRFVy7ptm3IE/5P003Gks6rO0vkX2oBzCDuYEzyndIIUiVVRnsHiFQd1c
jFeKcxRb3LzNiuP3uzqrwzv8mMI37F7bjvAxcB97VVauuzkZemqv+AolvWQ7bMubai39rrIw/PEs
bxxcQZU1/NJUh24rzEPfJ6SjJpKTdGSnitnKOYX1Q53AqRChBriErizDHYJcrWtmedTPLU64g60P
pzYChdaTizDdilPYMn82mgEAIovPCKxKL6rDl15M2r3HTIM37fbfwRZNloeKFtCuGWjoRHNTPwzj
shMx51Rv3kqsCzudu0lOeY/JUQfpmTY8Tnr3gWLriKAwfQiR6iI30hlCmMXGwazM9WbToHcLCSjR
vIJQCC2E0eztd/2Z4lMo/qqWJjnfd3NkFAE22vKxivWLNeTA0xHped/7m844SndeavM0zNmbUa4K
vQK+m90r5Y2W4KW8fzjQNoMnqjRnyeCnjjHTovXK+qGnFaMQdEyz31Avm+LmZehWzMy1CccPU3Go
tBdjXMugMovVbSZTd7ADWoBxE5gkpaDbFsN2xMpeUKTYlUqrHwy0DVA1Jkz0IZzPue0f8hRiJu0m
NMpAt8zmSr1xDWacz5mEK6MbrzmUSpduwvNAQ+SSYXdewJhEMhUDAwyXk5lV5y2iHH0c3b8IP5oN
7WqmHSnNC3IF5Smr+t+TbD+0+iz2NX1aXzejZHOfL6rayluuQL8177boXJVNn1cIR7el36k1kRcZ
I8tGzZRdnwzSrUpQdojoOWwbthAxvMoCzV0tW9KVU+eoUT0Ocl2K9jMyIKdDwrbRi0Vs1QrCFYRH
Bg1ysoTKiGV1hWEUz4IaYoOMc+7Xkw3R6EehwqwChNDI0WlW2wwQTGZsxUrbY+10wwNIsgA60zGu
GNOIrR23EQtBPtHViN1S4PIXrN1WYtxZCS4wGZUdilzFye7XSTnCLyfZIiaHSEA2+/0SRIkBBska
4SLcs4hcUjSQkknFxwzRBfzxDjFL+5hW+bZcZ2Zm1jCKkE/OXlFqhQ9IatwIS7qhD4WTZ31UY7Ed
q6p71PrwhDC1uPbqKU8QKTT33EfYIY3mKaWTluNdNjTURPrsm+Xwkah5cp5BDyEsNXflZOJ+rs/o
T0XQ9pa1kZKnvgUbad0PZYr1Pxh0bG1DvtlerQKYsvkmRzWyi5XioejNF7nrfsxzk57DuPXqPPlN
vKD7ajE+JTi6b8WavCIh+jK1LD8pDXb1EGKJ//0RepjDk6mS9cBsntIZNV3bUvVPHFRzn9K4mpYj
ukurWSYKli+rmhUgKEgMq0EDdVhmb6uQh33Rw/e043DTY/Zyswnvx3fV5zuFrCwc9moqb0fdZkRc
VRCRqKV14t3aDMa+iozytWFE3oFGuiPJK0Zxxa4/xgrxpYyxPUxD45HxeTeUkcJHI0EDQ9jxccgU
fM/yZ6uI+Q2BAxaAUpkdu7CXwNZ1if6wgqnOLiFVrTHFJmQ4wVTNtWvQmXWLov75XccBDOivwupO
iCr8Lq7jy0jfxKBcTzKsakeFE/L4XRTBRzHDAzLgu63WEXHR/chp2LUrZvhY5bacrTconrLXwUuj
CQa3pxHyNqP777Z0vwOSUdW5AzSy1UAH35eQ1Xv7JufiQS9K88IYn3ZOM08ard4fG6UGPbh0fpz1
yXkA4OHOIsqPYlSh7CmMSBJZopSEMCHLDUaOujTt9t5sp/nLlHcrHK93KpYoV7TTWU0gDbzYNb7z
enA3FgxLtwsLIA6klRyUwlT8EIZCjlOY8UuJuhMzUf002YEAd7dhfNToKFZe79UmfuPDgoryUoDa
x3L0nhBKb1CAScSp9kxIb8TiFAo06avcbS1q7DQVVAA492i2gijvTFHVbeewqd/C++9H/rwrkTYj
kYiuPby2XSZzQutW/9i27dUqBnv/HQqp4VQHch89hI0YXO3eKp+Ngdafnv74DnTN7A3tL1Cq74C0
yht/im5xWAIxR2996KGA8MRs3QmNifiMeo4DtWsiNplsUCbp14y85ztbZUjBCwa67MI+8lxkSuF+
x75lUbOrKKLa2EvY+SSyPLRU1h/lko5cl2Wrr6rLu8xkdWhAsEmS3nSQHBxreaiDAk1i0Y8VrCzG
smoC6i/Xr2z7OT0qkZ3t0Td91KM9BehFF6e0xgOXUwMbaM3DCAmpsf+K32NISui3MntFVJpqfjnb
n7OaliA7H6UlbjypUNFy3mUSf+2jxv3sLyypfJS61jh0TT2c8yaVN0XfBUnevqxDNj+YopseMpyQ
aB9IGetOOqi9QeyvYS3e9AkJUh7bg19ij3LtYVrOBoo0soOC6vgcpVetUoqNEschc9hoZFWKSYoy
Ldkpuv+lK3IktmwcNBL19DDRV+U0R5NuMC+e0CrFdC/PsHhWHKVu1mryMY4Y+m1y6meGJp8KygBX
GZhOLPpqgx+iQUzchGf0cOE5ZrgEAJbUduVqzQPqO72zWEzna0PjqZhLhveptOYGyYA8W0nDoe9W
uGmqtUnuadP3A4KtV/gdzL6TDrCbRqlxHbv19zTk4ZXQgillKnwEuyls9opxq5h6z3idIJTi5Gwq
bNpoRSBtNUUSfL+7pVGmvoR89nvDmedSdd1dNlsXxEy/wtD6TS3xS1P5gx31dqdCJhbIghlwwgr/
ujQxXcNIL75yTdvW2lheZSjW99K0EVjkwmLEDzCDQXBk2r5uIVPdRdNiXweqvcCtRX5MZ7eJwJfp
gg1s7hIQcYm+tZB3bao7RgakqXS1qjq6kV96TXmyZAoaUjRrN2rw8R2jfc4mvt3S1TJuEurdkaRe
6aXM7veBXy76sC1lWGqCuFJvlnL3fTNFZ0qbaMl/V+t0ADetBORFk9UoT2Iwwdzod5mnqm0JOcMg
FRnso0wYjm5KDF8yzowFKU9ZjPZtxE+aL9bAUbwwD1jvleD7B8xKOvsajo2jJoFmvOe9Zjjs44S4
P79XN+vBPjbFOG3ZL2CYKRRZwKR9dXUeBygtbjo9SkR13Jeow9pT0dAlxe9/pwqUFqyHqVN2WrZf
RO4mOsRaK6S30VGA8LK1sV1JKV0u5cwWT8tgFsPG6rZCz4Gb9NUuVcrlhRqkPspAUohwAn1Wz1oT
14fISkMGAgzxtms6sWkoz7sdPW+vjtYRYE7MqFvz7TtPJ2m5qm2KIpOCMcKu0NdkwDfy0Fmedi8i
xwk1thZniDOEZgtgWztE6Qhx7352ZKH5JpdW7MmAmb0wHMM7JKjdrOYYEUKGLuJm/S9z2//tnucp
+Wyrrvrq/wQ1/BPb4f8lmsN9LsF/3ho9vX++V//2+N8e/t4aVe5/5q/eKGKafxiydm9EouIWdPT+
e4v0/is6oIDvXiiqmL+1SFX1H6oi5HtPlY4WbX9arf/RIuWXUMBZgl6XBufBttX/Sov02+X2t77M
/Qfo6MlMG//7vfXB9/575yNi00LA2YwH/AZ+aJ+zSvsxayf0CJhIriFR5xS+DGMwHfrymNna29/u
1fWvH/R32IPGhfzNG/d9gTo3xuYuCJtK8B8/X0aGQo+gGg/jEqzDPlce5ak6l9EPzE1IrVT3ovft
e5hTNIkMrzNRHFZ7iZNGPDT9Nuc3yLnlGutvGRcxuaSPsQVX1WXKaxpK1tbE/mtlbwRG8EIPg0DZ
Mn/876/hjznK39fAKFcN4iHXoIHp+ud7qC4YYqfYGg7KRd6Heyjou2YTX7KTcbQu+j5ndrOxVV+s
s/b0f/iT73f3bw5DTGQarD97OJTH4bk5t9f5sfoZP0Yb3U/P7bl4g8vrtyfrXP0Lu+6f/bz7uvmn
a/7DYI0snKAH8dJBesyv4b7ZK9v4op31k7YHVncu9+VJuRb/6qcq357JP9arwbFvqRpEE1lW/ujU
0YwZFBQ/w0G7NMwaTRwtcTrGIrzY52QPq26fP82VE9MjfV725JBbw0fUvNUDsW+DYc9/C1pP23V7
bFpM/h2P7bW/MJb0UF4TlJ457rZtHGKrdGbFkRJvrZlrgjpaTIGauZBZo8ylcgYRm3PN7Gky+dg7
CIzQ06gnm936g9NjuiUzZyBgT4e4fEjd1Fd8A2cbsmf3eK6Cm9lt5iwYlh1CXf21ZpA41jZOvH68
3cmyTUA5TDe2SrePzvZEkeqYJ47JLFBESF9L6RHed8807JYvIFxwwFIEll8GpgkKYpviJp8QZuLP
sN6bh+ZsH566DZEpCaHOuJbKzU7IrtDS5M7w2hIBEOQ7sKMlXNEu8iIwUp50WfH0OjgVG9eiFL2B
o4qpSKC6vUMnt9RkLXXTFPuh+W2HGTHOl/2adZ/A4nvtWS2/InnXmlsr3c6fEP8O0ltGEIEiQHjp
hhSljrZE+O1v+SM9abvkq9MdkXvtZ/SxvpFAj6lHo634mK/y7Tlp3AjpXvZzHNyo8FqNQRJb/gGm
Ph6vEBOUcf8HGo4siO4LJtv6mZwXP9lG2+ZZa7BO+YM/ay4Pyd52DLTLSmd6MR7kB/mW7+In7ZUk
xSG4Y9nmp2o7uC0vVO/9wlviGUHmRRf7yt1Xpj2wabt3idWgq+aqV4eODXB1xwSQINuUW/3U+nCl
3TVQb9PiUFTyQTf4kMcbl3YjI93nwL7IX/H1EHlwD9zE40E5Ez+eqsguf2WUyWV4Jn7jCdNrpj7v
4773rZ3ph0HiWHsusd7h2HJpSmmJJ//GdVC/LBflHP3ssg3pZ6RVzvLc8R5ET/ggWZqMpsLZWH7I
v+1D81C/tW8sgob/Z75IN+1KJ3Fr4cvwWZ66zygSBqh8MRO19JMf+cGQpMAadxbUuCe9jdz4Qpve
qX7oJoUYjw8wADnT0X6QwVHmgXaTr/hbrPJBtwLtAbnXrX1Pz/qteVVuy8U6Sj4tCl87qn7jZi6d
KSf1VueJRsG2epBezUA/3m+m5MZuuP/Z72x+dxrgQ2aaNWXKk+nWzpvCoPrhyQioGvvLtgneZvdz
9q1gOWa/Utp1b/17cs3P4ePwOkJHvfP9HOMKRj1y7p8mHLrae9MNvdidMCCAiiMR8phRQpalzm4H
vvGDVlXJtHimHQvjMCLIrxmYBpBUbgj8XBMr6PLAupsX+Bh+CQWQ5eXYwX3mNm+bgBHnVK+yTTMG
siRdugpLYImtLXeMoHusT0bojcyb4JX1pA2jXyJn3RTHIvbrGCz+kQnB5+hGg6D6aQb9cUzo51Hm
8KYvJN61vVtY+PD6xk2nYTNzE40WEGJPX+/c7Kfwo63Ya0HqUSHYKS/Ki7YVfr+j1Mawx26nBMN5
3Q3n5mzsi2fpsF6n2/ipAl1ut3QvWgYLQOFbnJiVfKeTO+lnWnvFDQEQNn+pQnO5uZeyc3qKLnZi
hO2JDYvtQCdyooA/36g8td1h7a8q8hPZbVSA0DoyPk9dr+Fynhd/3cyKP837+qV8zA7RoT/Cua/q
Z1V5q80PO/tpAGh7jdbsDS3ftqG7kshMFiHZfIqWr3sYj7nyR37L5/6pK/MPEzNQH7kVM5uoi/I9
tukJeF3yAfZxxp+ykOdS/sgdiH6veHmu9suYk09VTfOzUrujadP/VD0JAyQXw4PPnOZ38dt6Mx/U
q3xdLsU6M0YbJbcTfvbv0RvKnFv02kzXfKKzbIy+OjdQzr0YJaJOPj09RglZmpvSDore28dR8tZD
QatWdvByjIxVfSiB7feP1u/+FzkSUwWT1s3G43Cu9iWnklzsxTNHTKD7AxRDsrq9cNQddxQjpr/6
o0+p/Sg6i/k6/nru/Vk9Kc/WhZf2V8HXeZZtL/0VAm9lBPUDpMnqlyEfxnJrpE79aD3Ld0M+ivCd
9Fo896/iJrMUIUo0VUePe4+cxP5A+8yADdq+aDTcqnDrmH7w8zoEId+wdhRsqi3OgTzf3UctyKzS
vbybs9fUeuuGkzVsp2En4BXUyNg8RlNZw1Mo7QCiskmgoulfhGciW/BWpvaws7MPM5cg2Rj2Q6Ew
neOg9deGzFC7DHS5mON0gIrINDAa6Nvs0jyGAWql+FkHSgktm1EaYP8XRpF4eKzBVlEvI7lkMDg5
YBT5YjyAlcBmNgl/Hn+sBYuQIb1vHIBcJLfSs2/hZ/Qr7hjOwcfW5XUp3gy8s5DP8sWVlt0oaBoC
RaAdQxlqI6N3URx08EJzkNVkTtxtdOVhtW96f7g7bKmLpU76RQE8u6rH/rawPOtt3L5r2iEPj4X4
wMqCR8zQd521J3ZFFJ+01PwKKLXTNutpuiLH8Ej4Ef3oykFLD3P+odD1MBidNGBqLw03zp4BKTjG
/CsJnzhZTWKcPpAuyzPb540xex0bg3TQhrM+nLOb8JOH7F2/1K9a9TN/HRk+8pI8VheArisg3f45
RVi7Aw/woPy8sm35vVv/SLyq8etGYu5W7sZMza62JdOxOMAil+liS+cJe0sn3EVSF5b/ztx57UbO
pVn2hYYD8tDfkkGGNwoppJBuCFl67/n0veKvxmC6gBlM3w1Q+JGJLGQqDM/5zN5rj1jA3vqk2IeK
gscERMF25mJcI1C8YLnN5s38ha1ZPOtYiBFqPPDdY/HSg7p0DWabb8pRfqkvgvuO3fDMZgbdPrsf
Z3oav1lTm7ihmKHF3pBtcQ40bu/z1Uy/2VgdElilb+aL5YOmILhqXaL2g3HbOelz98EMJpbhH6/t
am9qL021R8cEcQyePU6hdpNsYKt+sR3LbvhirH3/XDxlvxJxIke+66Sygz3gF+VX/JccpnfsUSTI
GLfokL4FJxbckupMuquEGxt15k/9ZlO2QceuHrWPEJvaJDjJxXbxmHD7MhN/BBE4xt3/Ec9WnZQo
oPdxAHtX4rySe3VD4suTdGfRd4sskoWc9NdIVnbvKvIpaY8SOS7BrjHwH7SvYlrpFEI+mRZuNBQe
yFnSMNZVIzma9K4gis8yb+zzY6bNzMbxdd3HhpVd+fd/70zUfxcy/qtBMIQMr9eClCD/W2ti2qyF
4V8P+xRwAEWK/pXFHwrylzlDs/LO8Lyuvgvlz5xOw7dibCIUjeNF5uO1p5M9X0aY5qDwpXdO7/mS
zyQ5LpsFhaA4HDtpV+fPZnrDsOA0+NrU3RAwfXaLNvTwCX7Uf+ljBkluw7bctJviWHzwYhNH8+VV
7TfreRN4+gpX+qMsXC0rvtEHPAdO6FFpcWFKbrJKveIsOV+mkzutR4EbHZKDmN1O88rgDWYj97+P
xtbiyj2Yr+ovzxz/5vJcmqve2KuhJ/7mz/ko3/TgJtbZLbhSWG9amCyrPEVL7E/SioKhuiS+yQIa
iBM/RP1pN15NpR57C+e9z445NFxOEagwCKtSps9O+mkvq3BdTtui3zM37m8NoAbaTqHDmPYtOOv1
Chmj2fJ+OQpHhFb/LF8dR9W1Wecvo95t7I0sb7FZBGWAHGStHvp71H7XxVW9W0/mfEHf1gQ3iVi1
Zctr79uvod2Mp/zJtn10g+Ad0GwarCX8pNlp9WHMT1r3Whe7dN6o+kapNka0IURlGi51f4aKr8DZ
Gbbq8GOUcPnZ9w8gJvyU/834qimgiBOzE5cjIN/Imld9RSuY6+paR7ixHPVjRgfn5KyLgIBfWb8A
pKs8rpTuVdKOuF8dFE4aYzISwxofq3zrKaRa1Gze43dbfZHKPRsZZ/i0nwpH/u5Jakg4wlkLWVwm
icS6gEgOrjxXuU5UhQEi6No1oLmcrS8tyt6LdTvRWxhbadqMz/F9Ep1f28rbyHMnh6c2WM/tS5vX
TN8KB78+C1fOIr5hOMz7lVLucxDjc/xp8ImELio3fcWbFXkTUVUsPw1un1VE+BDB9MVKfWXFoNrc
XX6+mvVtPL/2M61uejKMXWe/toMP9N8fvHaretkuu9kbsdN929d9fPZ4KFwZ1eFXEf8rcv6/NQL8
f5vvnT6HuPgr/30G+PiX/hfg9f8PWKvGtOb/PN1zo8+f/32w9/h//2uuJ7T/ibHAwJymqbatKY8/
+Zf1gbGeZjLps4Up2w+CK0yz/4S0Cv5If0xOUHc/jA4Ww8D/nOuZ4FsZ7GFXELbB0oM/+m9AWg1Z
+69sMFOVmaiZ8H/5W/FBYKj4r7OhcjHYZSrGTlE6wh2BGywJi10hvYyj9TpoJCJY+i/r/X0wlF7T
1seAeeSahbNABnlCabm2Cd4kv66Gm0S6wR2vFX8O2HKUKFtgSbGi63fJuOvNhWwfmQwUVpVHfE2U
DkW1xatXbtQGhe5igOlugqNZUlEXEe18LBCmM7e+S4XtVYb5PTfzeZ57fbVYrAoUEuREk6Pwa63U
IU+Iv7k8xG1n7CMtuGjdEG+ymNonH0llq8ZNm9q2O+ZJypG0MYmN8Zqw6z0mjiymqMBDAKA9rg9o
gEjRFNMjmY4KF6gChYt5bduR/K6w2sm5su4G1Vzzww/4iBcOruQEGoK6UzLvOfE/jpXXpL1IY7fq
WZUsGIJRKTSrCZ0ae+DEIOeqMLaxlP0VW5KNiIecYM/o0Y9ZSomrAr6x0nE/VssPS87YSevqJ2A9
rlHloQAbV3qpv6KB/SK8Ts4fKIvku0Vb5qYqb/MiqWfB1p7MvPSaBfRQSsqdp09MnlpGIQDAgrza
WnrGMlx+pqZSQTyJC3QVlhrxLxynLX7ifUrkZ9xEC0xM04tDPX1JBPWuxds9caTnqsrw6PEemWhm
0XKssKCh2pOkzwKWYm6KfQ/Kn7aWjaHVRNe4zf7CadjYs+SrSvynYxp1jQkdQVsrT4RV1U5pDaaP
Z4IczRRDancuNLZPhZR9kY7GVlsMO6t4cIIMwgELroVYYbTRzxbiBe5KyyAAGWVoPtdsVWYuuPCh
o7cI3Yjn9j4p02s3zq9E0qGfqCj6pv6NQCxu77z4Bdxxw83OiAErSMTkDfYxDBa5HfFP6yctpfGo
cR2Memp4AG62SWhXhCLJ2kmoFLNpeovBDq30MTwtHa5BiEL0b9PW1HLdHy3qawng/Aac11kb61er
jYztINGj26z+KOq2SrYQ78IUwGx5o7Ect/AB4P9Xr12DG4LITS9sH62UnVHqjB8l5DWnFsmhj7j7
qwcxRjVujZqQOSzBX5EpNIe4/uBj+Mo0xn4iMe/zxFQtne6QQxcQ6dJrS5Sa3yWkYbeRxAfZjvaK
feHPVJFchNDUVxb9qgjrbGX15FRCHIr2A3QbBOPe/MWa4bC27sjEII9QL+TdSKKuGwX5LTLCL2OS
V4NMqT2XJ7OxbwjKzmE4hWSugNo0jS8svceiMp/ztCt54pqzZoLTJ9AszPTRjcI9UennZO4vUjQ9
o6MLHKsq9yHCopa7K1YZrM74DfqB/NX+o9JY9qHqu/Sd/ZmyQ2+W8twM4alsm3qnQj/AX32eZnsl
AKSsulxnLDpFJOoy7NIJhSdpeGtPolxng8GM0a+nMd1MOaqfPtUdMRnbJJI80IqBk0ZLArGGHUhY
othiQs3yOrmaFa2MENnxn9+geVFD4cY4zb3HP92VLS9vbHR6G+N77lAhdATjPppVtcwj3+rru2SW
Zz7/0BbHMorIDqWrkMS2lbonwwyQL+rVV6ebPj4acRQkr+TkHjA3pYpL8TIG0Y3YuGCTUfQO8QqT
kscO5NeS+dKXJUp5yq4HSN8bYuoovJdOREbkOmof/7C8Kzv9d1TkSwJhnICT4RkNzblKhlsvWoOJ
Ns+bGnGeJVp/ksN6NwfSOhVK72R2dGuaOSVRonwh54do7nYi3qD9CmP5AGdJdReq0m6IfvNRegHT
Y8OAWRjQl9dBLbZRIO+Z7KrGwltLi6+GPEcW5s1G+S5ngjIDSjLGGMKx0uyvVWnZi7K4ZTXLfaSP
TqqZ7zHDKKWffTx426Crr6WsnhCh5wFH+NSuR7PJnKU2CRJszt0SftvKyFjaghVSMLrXhXExKznz
EVkxdYVE1uiEYuzrycQcxbbCjD8AdX1A54pW7JD62PKVcUsqbOH0xB8SeZFfa3m513D4Enj+URf/
2XK6DRZmwHk1MlWhTs9IRFAYqbbpmZ8t4K+VjpahHqYkhEwgEQdDYAxz3zS+IZ3AJkPskptJPrDt
p0UvbklSRjArQJaYTA2Am80HsmdHF/4cdWa1RaArTqD7dkNY7mSzf7V5WsBUbBaV+RY5edrQHYqk
KVZTbWC50KP7YNtEuwjxuszqBTPErZTjaxXQVxM+eWCB7GIKgcIoXgvmU62I6T6fE66ENYlr2jrn
CMVBhdLu9zFyKAxJW9VE4dJQGoSbZDvTnKDS2YA9EJq9hhPZK4s8Ou2Y3loseKssLNpVEYmRZra6
wSQ6tH2Czqz1A8vYNKN51scxXdUDm0c0jixNiq9mig8W0CSWFcZRF/FbFIWnaaFnkxV+ZFv1Ouu3
GFFeiTC23XBa0DtW9RbbyEYkqkFZ4sbo3KEqZeIjB2bmm7OGwcbqu5bvjNQ7YX/rRxIzh7HOXWWs
7ENZ4P1o46y+D6sk5MNMxKCc1VDeRPFV1pCH5b1M6zUwZ1ng/SBahpuJBIdRcq7LO5Qywu/H7moC
1Ns3cvZVT9jJI8zWTsD2cwcpBukKHqol5J7N80jzzGXQYUVpb6TtMtJWWUoVcAUMAnn3aMndslkU
DPCEfgWaeNElRbhD1T3nRTHg0gbR5SZmZbk9cYCCbdCcnytUIW6PJ9pTMm3fh/Jh6B1eKKVMSfgX
OMNQ6JGXSDg1W1SlUsYxNTFzAEH4wkHMrJBgSAId5U2Zx8TcSDTjDyx7nI3+YBvfuEvlFaLB5/km
dBM4XRii1VbbGuJauJPleCOU+d2oI2nTScTzpuHihtQTLklwWBQxl83L+KeW7W9rYygQerPhVZL+
m4WQv+Sr1fLAZw/TYiujPypjdlfhREAM2kstj65GhT0J0y5RZUNdrqpqWXy0IQE4Elv3mwrTeRKt
FEPHKpA9B+M1wp+6kfvbUDGGxpZVAdAkwSlp7zq+v0eliPFKxtYFgc6RR9XLjVxfKyn3R0lM5IOA
7ECjq8cYwU9n0Lz20bVHG8cDx8iWrjrla5to9uwGcX6QLDYvC4k+GQwKB8n/pjPyq7k0HtxGrerI
zw0yPyyr78pKXUq+QxmVrqIH28cnV06fo2W9NbzrfMjMvkS9hdLIyWI32DdGr5GLJ21eXlDz7kBQ
brRcPdXo+ESgnCtBAjsJsopjTdpziyiHKuCjCtVfudZWynTRcJa23WNjlBND/ohAQlHqw6lc9cjl
UNDuRZIxFGcdaRdfMxbUMVIuAT+rXHYbYpwv8EKeDBxazKoeQ3+DNbz00c+Nfuji6yy6H5vYGqzR
4w3EAMPvpv8iyXDszJcgTR5FIK0wsvAuW7LNsjwivQMuzcA8ZIHhyXrFBEFl81pZm38+gE6r913F
IKWK1lAX1qmc/kp2x2qw5izCv00ukl65AuxJ1BBOAEOKg5JWhtXUo1XR5cCzCummNxZbYlYVvC7Z
K5rykLfjn9RC5A2rYTWBcpBG8inN/M0OFJpyk6hRUymuinJJ9PBnsrdE1fwRcVOA1kqOdh3+DFG/
7/vpTPogE5uBlS0LK2JV3TTRsA2ZyUUq4ztpagc5XE5U0wVTLpP44uRL1cLSKy1C1wmaX+cDD4I0
zQU4IHzJlB2pjsOmUpFpS8vyMugKws+ocSp92GlmMwKU+kXFDmCvQ4huiWhjPcCpBt8XW0c8aMjZ
Oe7So97EewID/BSKVa2lW2Nqld0gk0KOF7hTLBC/QfsM7B8hvYh4OLkMorEfnAUSSLxw+/ZK8rQU
lkcg+Vu90HLxbOPf1aJd2si+1dUnFhBNehowgDhhPAAEM7w4KddqFm+x8oSuErEsEO0L8ew/Yyh2
lqFdcFo9JPsjP9TjSXv0gGRq2ulym0LloOBckzBONGP4S6KNMeCMA5O6f1ifqSxrbM8cw02QrieB
iTv5CZWw5EEikbNIsx2OkesAHKxu85cpzHZYP8mog/GWvhIs+TXHzNoCmhlaUCyuFa8xgBtohck+
4emRBlDFRUehgqX8U4oFAebpXdQBMVnWDtgXr74lkqwe5vci4ogIZeWvziBKPTSObpmASTUMvsC0
sEoj77Aq+LNSnbR8eanS4hdAV7mB5OrLjXCaaey9xdS30/Ai8jJe1Wl8te3hUgaM+QfEXPrQHOY+
PyAjwpTe7nqwnO40qLuQ+YIL3CdaCat7gT3sCc3mSrKpbMjS9aJOm31IzF4QMWCTsA1JCcMrjoqi
cYcaEoCZ9X8ydTaETnNljBgjOiVhq7wHr/MGqaTywAP4HMSUvAu7UiP6TYl9DDXEFWNqOhF0kl1a
jT5eHG2rmePzTxcRQZGaTbW2sytJTpYTG9yAAVSilSbOQyPXK8RGfFWjeUf++1XtZIQIOnHJ1k1m
IYm62rS1j6yIfxPkp6wUDNimObyiLOyQF0w0JL2612eTuDEpggRquVo7bxrbJnAxIysPjWBgtru2
U9/0lBoHB0IdPMlEpq4WOb2qvfoJ8gwPHmW1NUWKqyCz9FIcvk4sNNR71nEqGoNlALl4bfHyNCrK
71SMkmOZjp6M5Z4KZg9zOfTqEG8EbeHkglAsfFJgT0bEGjgrpod+D0FxMr4MVFobhLWHUjSYsJAS
P7yg17Exs3VdJc+kLTBlBds39DNjWwzFDsTF92qpT+livihwuDjZar8w0merTBR2wHwtLOMJUu73
0uZ48ChFXChJ5yLKc/zg+jHPOsiipnyQmvpdzvf019NDKe1UFrRBoTEmiYicLjAsOrasjU6tTlec
TSAZFacsx0cmm6j8QRW+VfTTaRnU+zwHB6LL6U1F8awbXG9A974yVWxG0bP2C4KPDnDxmpKJInRh
U83IItOVeRdYDLSx5hm74rHrVUekAlCrGAj5tigu2kInV8dvQFmdrH8wYi37jznLj5QpCdf5i7Rk
P7BVXyHMeKVd+ZB1wKqOVoW2MvSLScYAQrcWFEhtkrnIHufqNsR9VP8KeGSuQs4uxyjrYvB3F2MR
Z9NWyWuFqewiqmEpWrNP7TljyYUP1oEqhJOKKluNY+zX3YHMq/gAv5mXPnQ/sDrSVa+otWMv5AG3
AXboiOhRzaxRzifKM962adWbxp9KdmQz5Tvwog11hq8Pek1hx7K0YIKSZy9KW7ZewYvSy99GKPYO
3KS8ikksrGquE6hpmCmadZgt5gYeOfeCVO8YNyTlmHqJMbxrwnrLTEZGJZp1GeQTy0YGe3Y/B2sj
QZQcN/gTSNyle2lbldMltF9iLv44QE+vEvxW1EgekOti613JbEUjubrDTCZvnSAbSo7ocwmzVSdY
8FNsrkHHI3pZ0FfjHHGE3r6XEVAvOHw+oA3oO+nfbIYDwj35rhWv9Dw0lKEZM3uk3yOcNcs7TsPs
Fk2dDw6RK5mBSIiaJFPEIz1dLuiIzPuQaMGuXcqbnXePMYe4Fxl8Qckm6L645VJ5HWHWls1rkRZv
IOsJKRkMGvORo0mVfvVee3gpBNVckcAbVHuJo1LJ1u1c/yVNAjs1jlHcJiy1wfPu4xyiYMHXa5ms
zzhF7RWqA/qH6ZpEQALAJbhGLPmchM9Yml+gw3FBsTdtX6uKJVOKS8YZSkQDTBYpxGfGFgnJt23H
/boM8kortC8S7+5zh6JE141uE+iS5XamGpOAnqB2UoONLXIoKggvHRB+V2tYOr8cWcUD+Xsb22AL
H+kJ2CIsl6X+01r8zAE+smnikwuhYzsymi81PwjKqUlLf2wZ2T8jnUByg9E+18k4rg2ObiMbT6Jj
Y9TlxoJbsDjNyNRHiG4OtdZunuL3cZZOdEzLqhbLIVP1N1KyUP4bE74h+5f51LucMbt6kGOZiizo
0TXWkClPWSJjjG76kQ4xqHYq5dNcJb9WcjfjpV+PJZenWo+0Mem5lKpd3pWlm+TBNs0bRBORuAuA
xJTxt7ZHBsEjks/Wa13juk4XR4/r50pYH4u1mWflgwbiz1bJoqxjG5m6cQY4A3GwRlwVaG22i0Wo
o7W32KGGf3YUw6Ax2sfcM3dVkX51tvhoq+mS8t01Rq1dGUa27oQ0r5NpvmOQY+DVzk8zsScbbNYF
2pO/UrEWbzRxpJVmfYWiv7HtmH3hFHwLrKPkVstOqJXeVGBWnPsteIToIOGAjiLllJsLKhRLfu3b
DHiYcgkBdqHxJwwe4m8sldaqa/s7rY62xoq9m5qKox0p3zxshS2dYsD2qEOICRDvc4BdODAIYpfQ
u/QJpxGCXbdZOsNtAZajV7L2yDO1FQ7GeqPX4kcZSjbnoHLOScYLR823pOz7SD34siVEarbCEgtq
dt8kvDpuCOaU7AbjFtDe8jT3H6SZbNoG7AFz8o+c6IR6/uilfKTXDD7bBUFJrJmveQMUITOGa6XT
zJhT/CaSWEITMRwQz6JCGI11oh+0aYpXY1B+8fXVXbmj0OVeGNaiU6dVGdYXW7v0wT4Ph1uhtl9k
Zj/hlf3DFuiNoE/XoQg/40J7GYEB4LSeUAYrKBOqMwyKb83MAEnSMhlDdiN6c3DChYteZTglG/lh
tqySxOfyp1AZbY5VcVb4ebsalhMWVVcMIO2Dtvpd4LGtIBVjN+F7S4+3h2fnySqlQDYOF1XAKTF4
6IAwebYevmsVIIPU5GLoqV1L63NIZl5WF+0zfE5mZTtGknduG8634LcPsDTnsbaeBm68cBi8rie1
16CEyOI9gLpjUrHVrAbzW64klH4a7DOgCA6ps4x2e4tJexC6uFWubYyIou6pNpTiYIWP4PmatPpq
uAxW4mdTY3szraSbLLTo1thDX2RZ/cEXQn4u1WQ3EebqzbXyEVqEJlvD9JEMAWXVaJ0yY3ZxynKy
Lw+OyqChdNVfB8GnH+DD7WrBPQqzxTYYOEX2ssZumO/mCCFeab3OEspcEjKOllKeUkPemguTqN42
mJLYjGJ5z9Qw/7GTemWU7S7FEMaXKTyWEmrKJXp7/CEcbIcUEzhN5vJpJG9qrF6kukMZaS570jGe
Kb0/H1N0PQRcJSsRIk+zeqmNO8aZbzVVho2AXiNm0rLzNGYWlx9kWkc1Fz/zmDIF0FrAmabl4vz3
lXih8y3Uk9Ey/atBpY8tvt+FtmiCJrZSEv04TiZh0aORMd2wd0q1qDsxkSZAgMAWrL1vhWhi0pbQ
59SEXR0swSrU9Seor5g0shkel/Y98zHX5ntN/MTKhKC3qcrwHEP2kO1nCw+NEMlnVY5QmhI80x3D
ETWZvgIF6syAFK8sutBRDUVlXLyao1R2hslQvbjsfupFr+DMUp5VWM4Wy/IDPXxjNiFtlik51Upw
XIBVgCiwfoLr41MCgMAYj2gUEnbtb1nHdle3LLXz4Lsy2sbVH/gurf7T5xx4cz3/aT0YryCJjkAW
/MQOnjPVeJNswqoRA8pGwZ47z7iNy/KWjJntYPHCYE0icfx4P5qImBtZfMiG+l416j3KaAWxz6eg
8IkeaaTlyo0iZ5PiEyVMzEqGjK01ylVhsiWXzNfe4jbvNdqTLssTR9Iy3+5je4WqjmJkI9ToRLY8
imm2mmOWb/AWvkwyH5Lc+LMhp65aMlZXLchnHb5iHWwIJRkJ5Xr5J+XTPibXAGF77WVau2bUyJqP
IDwzVLdC0MtAWKMqKCxXEFmGTsnwAYIzdKnbE23/5OfqfA3IFXK62PzWcyJsWwyb0ZV4CJkyCOWf
YI5GX7kVZk0ATBrCm6uP5tiQR95Azoel7oTVxDIwqMV6efx2LHfqUpJ+JEewWstrXEifYaMaG1hJ
1xbYbZ+nEEHvI+4o14pDddUq1iVnd7rLNbGy9NqCu/XwpT4c5rKNgI+5o2OYqbxemKeHbwMXgyuV
2XdEq+4MPT1Br6QwQYjvkRraBCvhxlAX+V1IDCSnuLk0XVBuQ/kIendXVx01TcARp4DWoV7M0VFR
eloVO7U0ktEMt+lFkyi30/mDfIN2bRoicQfek16ibu1BWzlW++jKS8QsJTnsZZVdiNQgIqX3RV6V
jl5FvQcJj22Y/TcOSC7Uke0K1tttp8omlRQPP0xkd25y+3kaI8ltm9wgF0E6dba9Gud8X0vNMUzk
Q2IR1iLgJZdTcJ1kEFohXXRUo92R6wgvNx1AmyEnnPS1LUuels3RNsbK5Yww5ny11jxgDm3Y1FQV
HV89IOyPHzvxdfhPjwN4y5e29ZJBv6q4nv1QDQ/GXDHPpNRm8M4Xjsme02pFclqy2kKKrVlu0NnZ
2szse2ADiMlZOKq1XEOKamii4yomdCf8jhrST4xCyVYq9YoDrKbYyiKhlI0SsiDk5MSqx4u1Ujkt
7ZPAAvtU57r1FC3AnFTchHjP+LHz8q9p7eUqM2XcjWMLc2h6shH6D9NsHKuqC49dGR6LUnpjRnlP
ohEuSWp+kj6v7hAoY/Swe2094xdoM/23V4hmmeGmzo3C+ZlZlzSqvSDUbAgA0lGuS9q7QrG9EerQ
vpzKnn+QX42ZiUsy7T4pHsK8F7uymbKNFuH3C6D6azqFuMS0IOnjaHRg14a+oo4XqdqSGWjuhoib
h/Cds5zOVKOq+CDQJrr0Y48lNLUyDp4c7yUjbiiotyBPL2YqHVIteDUCXXipXTFeE6qyYv/x1nTN
4FtZ0+0gJTtUihysAZvUPl+SI1EH6oZnt0DWqzyDrgEVwtRlmNhUWskbAdsNu+45vw/p+zSj0g41
VhdpbIK5kZp9FMrwo6SLZDYbK8IqXyRDsR1C83l8eJZHGi7PVMblrAWcoCUnlwfoVD8VfYGJOx+w
mjx+ayVGRVhNZLg5F95ZZ9O4jWQEA4/fmWrfnf/5VVYU8xZG1DtDe52Z4DDQftJKlZQFPPft1U6A
zIKZPpNA4+SGWE5DTCyN1DMLVdFbBtgBiN6pWXmgUbDCgDrbor0HH9HT7Nu7UG19WQmf2W9LPCxZ
vzFShoo5l95KqCu20N+ExA5Qqk3TV0U1euFo8n4SC+PFRXXsMjLjVBmCQhZa14qEPkcNGPIucvFp
LaPmF0SgbxUj8OzICo7prOHFEHGy6sV8TEgfclQbP35AM9rVms9mRluXDzNpHZYEWZGxsCGwjJfd
WyOX/PhZZEm+myzsEw08lETGxDq2y0mNQy73bqZXGMigRbxdp9Yz3+ZoldpsCQKFHkVpUfdZj6+T
EO3PUI31vmpQyVPSPlusp7VYJbaQt7WhpyduKVrzcWLkqcxzoavlug+kftVRuoDBbLbwOfk+gj7K
BkbXEtGbjhV145Yq2HxquVCmJTwhLNrFJSnwFT83NAuYY4+pNvvCs26prIZNbsO+QVaXhJRe3bDt
B/GmWkbBD+GZolFOgKcOgUEDSMfYbeK4j0jeeU+Hpb3Vel+y1iYex2KEldp38hGPFtuLF7ydn7nG
+a9HjcTyz0zf+hBWY6XYnMNV+hEESb/Pozry2654k6LsTapsSsBeQ2dkgfKJF+7Y3DC3Tb2E2JpK
oNlZE15wbW2lNqkO//xOwnJ9qQXC6liRah/nuLb75z+Z1YJhHTKogiMa46weMnexpJySUCMQsJgS
r9dS2Zt7ufVIGZDXWmHauLAo8Nh3o0bFeD5I6oGTcN+WiOKreFnxGoDXVSOCl7xWvGFg62UxkDmQ
jsTU3f6suvavVpLW7ag6gmZcs1YbjmGpvrYK7n+5HneEsiXruapfilT/G+Na9cjK+xlGi7S4OHit
y/6LZbW0S0o2hkODR5mxTET05N5i5B9UyP1sSACukKLRjxCBxmWJ1AUeCEP+0fVTpaooYcvGAduz
CWb9Iy4yLPbi1rQ4GTXcS9U/bWWbH1JSEkDltcByOhR/UdRuUpKcXFuiB8V0hQiF41AHDzE01E1E
jYVekjLszvroILTuCjQCAXSMHaMT2q2wjC8NtEiWMOIPshlBgCg9NWy+61epkt/DzvwQIDzdSa8v
vHmMFwxBlaE5g3g4LmaTdx8olV+gOEKPo3uU3ywL7K7fSDFmgqkqTgDNTyItVF8E9XhgoA3NReaz
zrOdtkTN3cbLF1rzDlkTEgozTs/pqTYA6uAI7eykgVJVeCBY4k1Ph9G2MZL/LkeVmdnTmuw2hq4p
Qg4eYga2XeAUlRTuyc81w+BtLvBqpdahjaL6ZI0vo8E8sAcy1WbTw+2DoIJnnMeyZjQsgZPIi+ms
Rd01TKbzpBOVpuw5p2PGYDFLa+0WtzJHvDXt4P7tJUKmtxob5VgSwTFcCGuzsxbP/JCuuI9ukSg3
cTFvIjJpz8yqn5dcvU5Arn2xqM8dMn6Mhuixp1uJ0k4xFfS+g9hGevrU6u1bHIn3MAVGUxd4j9iU
GHmcb5GwpaDMYRamevJGCAOAV93poExttWZ6Urr2ZYHt7YIDfM+bFq/caN2nTvks+vIZQNidpe8t
DLfMEqS11ZVXdbJsCJQafiyl3rE669cmyR0ueElZbptrl7dvfROHHAHsrVT1jTXIGI+SN6oVPioW
6bsWXpWsqZOvNbp5YNXAZmpK8LMs2IpEV2LGmIizRIMyrdDOTJdetr/SgEtJkvXmEA5oQyYCOvZ5
Ww+epe9niKRbW5VYgpYMsfOBPq7iA4YyYO4MJf1Dr/FdmhSGgsXIoDVeS7bNC+EhKM+m6Mo/VKAO
TJHbtuX9scsu+mHaD4KHyZBKhktKdJea+W4KNCmO+d2Xy1czZM2+bAw8PTMDZ6VI3FoprHsrq/Ua
xhREn/8g6ryWWme6rntFXSWpFU+dsw0Yw+ZEBTsox1a++n/Iz1v/d+LCYJIstXqtNeeYjvULAgE9
dPJddm6evREX0p4IUaLlxhR2E3SGtyWvLlq3KRnzEHn/wNevF0rXKBZ0sGkmadGFQUs494HKttB6
zR6nmW8O5qeesjwBImle+f3sx8OQsa+5NeywW0p2vUQqjGtb2f5CsmEDYQjvuXWzla+F57YCgtdh
vOqHcd7Tgbquxm0XMpQeCgupgJ3cWkrrgs53/eYQ7IKbqyabaPoYAkudu5jlOMwsdEvEUZm5kEfs
6JJEOhrFlTfsBr19MJbY9EnuLXPSSVeuE+47v32VZAUdIBmepjoMTmEVN1Ad5hNba/dkBizjOFU3
EWGk68zfHZ46qKgjhh2ue6K5zyzwbK7c/MSWLV9Vk45Yv+Lei0KGfiysTafTN1ZkPXrkUvRREmtp
+9PJnmrGjrrahIww68S2uAfENF0hwsPj5UGwcTqz52LzzcKzG/1bmPTRSyb66DVEZ3Ask/GTlAx1
Kdv8w6D+c+rw4UmPwUmfX5IqNnd5moYLstDKc9UEdxI5WBC6KtglJAfd0Hb8dbIkPxYaPT7NhKcF
I+PLYoutpMV2rSYEhBZqnwK5RTTcLyXxbnvybQx0TVMwuZtYqxdjb5+d7JfIM1wN1BaLsU6oKkqZ
Lpog3HR2gG1Znw5pkFwaq9+HtvpE4+SvBUeibfFzotrJ146maHwTVClJdsX2iy2W3jRjZxwoVYsb
NvaYNCm8l5zrl75m8tUV+ZEUv2rd1DPXuHy4g/Nvlhptcw/FeWw3m7azz6M/5/YMhdqGZNgGWbQb
G7iJTc1xdx8luznUfewi3WJvafLY14VzVcmHKOTKnjB4leKX67PgdOO1j2ggelOxUWnBaaqpoy7i
1zbAyFNlhOCZXbsi4eGRWEBJrbJ881JxNWzI3JVF3QTPAHkD7ZsISO5Sz7AuZ4wVhUupakQW/k/q
SMjm7PQsR/vTVPLQdj5lv14nW2kIf6naFnoMBTtpDDX2rYpbjudCJOZKZzwZnxN0KFu69pTnqFdX
as6HnHIgVkJZH2kwlJSfwNit1OVstmCdUpdq/m5GYZ0S38Kjp/nbeMMkgIvDbuYoyWEvkeK6gbKW
Zu2iUwRDluu0rblAlkw6fJTSRbkky+rLI0SLyTCtmRgG+8IPo3A7RN2wQu9c6Ly3DnRqD7e1QyoT
m3ymk5hqbBQIVU7n3jPRECFa3w1gX9e5PW86xmPZhyuVaoSrORi+UuIaGJBk5h4e4n4MJDkehvOH
2qVeDHLeRjRlvshzpLs162bYkO8Tlx1BSSb64azvjphAfcciTpC+oUOE7WIaTGS5xnRnxLlqy7xa
ZyS6MlOW8dYV6WekIJgMjvWe6BUivGGgQAZY3gHYZoviQG3t5btZBcluQrd4irPvXgyMB1AwpVUd
bH2R3DLCYZahcARrL5dkYurHhOyLTQ0ldREWQ3YT7Dw8hBZ7zoZg5bi2/3AM/SR7VBBpjwYo0Ny3
PM6tg19Y+nWcYv3qDEgEO/JwiQOiLun0iMAAFR19tki7fOwgTEpnl3ryBcZVe46M8dqkotgMsX1X
hQ4jyhmnZW9Y7sHh1hOSQrdpmu6BfJx3ryDbdGKQfOFWguOoMFkp4LQ1+hC8aFHtnzqGZimNgrOu
5c0qoFDX9NFcVAKKceWUlzajAzBqAh+kX70/G1FRkt31oWFxYN/eHjxvqLYd5zl7yVkZrw/FIW3t
eE/O8KKfnPFQJM10eH5EMNn/PiI+6eD2lpsSajZZtGstrd6SJW3e0trq7rWvsfDjHoN5kHAqNqJ9
JBUtbuaq0ZmmQfcoG5+6E8uQI4b4Qd0wMeMiVbO/O77bXVHYHOiWA/RkqEQuNMuj0u0z/f/fOfF8
716fvSYqNbdePx2JJflVQEd8ELIz7YKY3hvNzfyB8QA7k0BmG3sSW10OHVU1Q7fpCEtZaxIQTzOE
oAjamalgGtNGOlP/QC8fg+bste0wsEjMn1Lkl9OGX7fkJR2j0Qe27XkfjqmvtVD+1JCrLknXVY8k
RZ9QRacyc+OzqvXy4V0Gkh4GbjjLCMLfrnCsGM0V0xsRT3C558zsIHtEWeVS2o/kBtRcrGJMH+hm
7ZtZ1+dapOlD1MPICMf9diONtmh8HN3hj5pRecxv++0EO/pcQXniabNzGxG+tHXn7zT+PVl/jMRR
LqKwyR6eaWbg3LDUGiUj7DQt3HNX2BMzzh4x/fyLpySlcVnS93z+5lQ2YLYT/ejZFeNy3wTG6sAc
AsXIeo2I5xF5Fqu+tcKmAuKgHHBqeWN088i6I3ClZ15RR+dgtLu3irg2Alm3jkrdF5O+4PuYdLuc
2mtbtKa5JE+YiSR/KLcVJL8Rdxt3DCCLihgsAGdIM5DrzUVUode+4Jco36vgMBVm/FIhh5m06d6Q
33vyagTthdV/TrZLdW4cmHW1OOc8mhAd80u/g5McdfE/4fcudY3Nskan9ZGLqjyi0+Rm1KTy4OUt
jssx/lfYJdoHq/ZXhU6Tr2EtgntMlF/GMkq1vVHSYXghCZqsgoq4xXZwwFtli4qcp2VEXOM+pWpb
iVpnKOLQO6EXvE5HGfxy2/Fsoyme0mkbE8W0hcnsv/tcRyAtvWbflvjkiKYauUfyzZrJyTdymk0o
ZgkiGej1TtZvTijrwhtqPjrCpnK3BU3P+N9NYOl5CkuI7mAvqwF2dqa2KSxprr3SvXdZgl3BiFfd
keA8/0JgKYrEnt5V5ZrDvm7AFNah9T5HwW5iYnUXc4t3EhnmQNP0jq4zxZAWscL21ddACiDrflzQ
S1ZYueFpeF6ikAQCT7Bk+k1Y3/DQZmle6mBtD3teDzU0O0KFmfe/2EYKDSVQl/R/deZ2Cy3t00s2
pgksMeAJMtSMd6JBskOsGSUKHFTRTve3NLG/WfXgHSwnB/mBnHhhdOPfWh/gdxC+tm619FTWER2k
uYlhQNffij7EPjE/9SfQtb2LTJzUuA2M2/GaMDMnpWnahyGGTTJV0kcY0Naw7RDJ0/xUdzsOzVTh
NglTrht3au+14X1oQeihvQzZP7W0GSpbf59dKlsy0PAdIlQ46LUCV5mpYjs0TrqmGGv2UWRjUi6k
j4mqPvoYY4iZs3cWar+XvDCDjSYbLL9tulJBLl5BsAHjT2OMy2Nuvgu62Gs61ASXl1l6rcvuTgYd
Jv/43pJGC74gz94Hp8BFqnPaVwSHUYbG8aF1Bu7t4nvif33lilrrVpwfTBqGS12o7r0j9/BoWBzO
59NWBahUOWTYoAfymplCHZq6co9jHuiLNpLBg3n9dFCDytDB8zSUmF0z1917naCtoKb2XSSz6cLL
0mUTivoA0zNHW4tZke2DtRznW4PFWGLrhiXom/mCUgQyILRkAcdA0ly1Uj0s5uxL2ZTFnrll864T
Hz+39Eh6yIPmXbTzLD12xMabnzoFVl+NbM3N8+3OpZ1t2fowfJ2/WqSi3Akdn/x/Da4y7/e2bg/L
50+WWUzyWQ2L4/mTg65JCbLO1OL5YtGG2tms5J/nMwuO7zX347fnsyjM7VtEjtR/fxL8xtfWUKvn
MxMi/F3FlyAD047N66B5fn9/fgnfz6rONOP1+Szzjb1ftv7t+SMdvXpNdYJUn89c1/hd17Y8P59B
bUWTpevF6fmNzcD2MtYb979fn6dlv8QANbEl4oyf2KCtEmwH3BI5BF0FOqRHZUHuAF81R84u1Y4F
I0kObloW3oaI+IpidD64riW24cDF8/xqnRbpPiUZHPoE34vfgpx63Y2Wz5/cV4N57DKXscj8VdgY
2ZmoA8h5808GoykvMOjenz/YFANMJYDlz5e6XR29xr5EMYQCpG51b+VHUQdeXxIzFAzvACrHuxxm
l85VdNK+oqDFUM1atpgzIwgu8V7akvs6s3Pq0nB8mbTyXFJ7HzXUtDs1DvrSqQIalg5rfhG62p33
/qi3LgJyNpY7bIomOF3+U8Qa2U7XA3+lU2iwKpGh5E3DQFOPwFofpe57Oo0Z4kGG26rVI8wvXbvW
8OAgnE9IOspRe9npS2K4gkjxNn51ctzjVRm8e/OD5f6SKtDeomjYx1Wh3cj4vMRdG4FKAQ6NEc+j
0xlC+bDDN/KE/6bc5c/afF3T2Jz5Qo3kF4Td6vk5Cw/TPArYN/ZsMTLmW1wzfTpD1+81qTRiiJrp
fSohXNtFs5UmvMHnp9gGMxhrBuD5Tekunn9gHLFDcKEAJLpnb0NLtTieSx0YpL1uQkw7z4fIvARh
It6e/6EbjJsmQC4/KPtqY5O+k5JHhBR7mFXW5z8iYHxEeN/dMzGrRAzMTxUJp1tHC7UViF6HBrk7
7rwss+4S3egGL12zHufvaHAxEftgoe5U7HPnpYz2nAmc140R3NugF6yhRauS3Z5flI7KdlziyBjG
ZGW1YfqO2v/QVBmuMpupbV6wGgOhMnxaCoEjB9JN9DdYouoichTRftDdbGLKl3khxa7gEnZifaJl
YTKvMKHEK09f2SkjOxV0dw37FVPg7gWrJeP4+a7gFiLYp1WLZqfJ2zuc3eBa1SYny9Xpp/HdlNKD
IdbBCvecM9k7vzS7by8GsOHewQoB6PhOfXvpU96WVmcAGARwWGSGJlGLKOar6GVKuz+tlxvnobXk
jva3TZ7NJMjADCkoW1pBcWAH5wgfji4bwDyz5iHBae4FDChqX0/vQCK9TUxHYEXMbnaPhvF7iLly
GFkCGAivsVDnBsLahfht9eJWzYYydsRqGv322ZS9DWTREqlTptshR6uuhq2mmYfQCIyN6B6wzqmO
ncLaNUmxIhRRI5fCBKA8z9EsvFQb6dnBulHeeDfy76xwqf6m9p+QtDj9oUzvWs2GLyAUoKtwDsl4
bxSUFyHAmddW/EGa47zVrY3M0ApHZBQJ+ykq9rw3joU39mdpeW9pMUdWJejZ0xbHpD7/TVJYiu4g
JbddusFqfjffEFw4ftJftApKDOig+/NBrEcJ6Un65Gc9x39aGbMKxTR65n8isDgY7nwQBXFGXhXb
K628M5m4y7JtoONKomerc0qgA74MlpM2M+Zb7TsdZxv7hrOTHo3EIAiaPVa3vat1ZKn3is26IB9i
zL2CtpdX3X1M5NzdiOOpRFnf8yALKIBwSdlj/6FHenF2K8fbpQlydUl7xjLfK7eTF1KEGPzqCncL
g/5AfXal0FaWi5WJ5GznkLW0j5wiK4/kdVZ4Hirx1mg52GqMpssshdmDAoleu7eoMLus3LH75ZZY
YDIZZcfny618FhFp2mNO/Whrb0s2ZP82iGwj2EBvA9Gy8x7Rhgh9GDexTLhBl95Vhy8TEVp3Jz/X
vM/bJrSwdy5j7cpg+KCN8Wer2+shkeTzuNB7DYiUq9Dtky26MufORQm/MbBe9DT+VVjJSdlTcaOs
v9C2QYhuQVtJaQkj+10wwvjyKi8GjuK0b61xogmh7mzzk9ecMFp7lhG4JrAFhYGndo2Lp1mkdDva
HA0kbkr7KBhooT1t6LvaY3fp2qK7PD/KczT0blF/lGS+hDRuUE6zarRMoWD+jXiiNNquiiyt+SHm
MlqPXXvLSJOPHSe7JGSTXsL//1FBzVtSnu7VkJ3NokVg83xFNr+s7bBXJx4snr5Z12yh2SXz6Vxa
JrNSYp8XsaGJVWCiD7Uq85C36XHEULYk2cdbDXQEL1Ua0kQqvGOC7mpTkjS6gCfk9i7z+wirdDxh
KWl8ycIp45OMDi46sTNtKoaqtFq2YRQBych6ReVMztjzCx560P9e0s+vE7T9/GFKGJbx+YYsnSlv
0a/W3WcKLOvQpq5+YM3530fPzyE1zrbGGJzDiTim50OGKWLDTeortILPUOrVxvX0BkMLGTXI1edH
Z/Kbw/OzXjehfHk+75CC2ck3+71gIxp2LfaY7h2/fmla/d2u2uyrK4tmxYgroq+SF+9dCGqIzIQX
WWCd7LJxIzxj3HoWwqeG5slqGFWzbpvegHbmEe2LNmttDSl8ACw5P32d/m1VM+38ltgix/T1fVfR
0zXjqfjFm7VySV35YWNooczHpluwP9s0NBpQFbI/MyiMsDzU6iV04aAEsCS7yD3mdlzvR6guRN9u
rB4310g7r7JH/a10HVJT8Wkkte69qMFwFnY/hTcRp8EpbkpJw87tf5KrEF30VdHtgwWNQCQmQYUR
Q3cbJu3fOOVrBlU7PW1uWiDthw4lmhTeYnj1aK63DkwXNPbUi4Nslpzy07K+YEeT+7JHvElBgg5K
hck+C4Ifo94WcO1PLWPae9UxxmrcmrxB1YIvZA67mwjxMLhdflfZZ5TBKgxcx3zotU3X5XNqqvZ3
nSrIVQnpTxmS67UTm1gG6jLZQXwh1sygxcEIcKYY+RYBdsFriN5+H1YEL5tZZ/xI/0HkDdjUyFlV
tcHEKaX/jemk3Ihq+KWV87s31kdWaPuOPOpbp3VHDTxAvZbSPtkNA4eu9fGJVMZVDoRuBRx5SRr1
LuCoXA3sT4pBC2YKvf3FdPyD7qv/VyDSGa2ONZzJ9bo3zO6TE1P0fkzPxxvXpOp0ny2nAtqQzr4k
2KTulmy24/zK1O4RIpXZDC9AT17lk3WUAt+gjCu8RW5UnIfKMB+2+B5Tq/ysky461szslkT8LCYi
pY5tTgs4TWqwgVMzIJwxxZvDao6YsvgFYdraKDruW7AA6TE05rQPVFwudJne5b00cwv5s8FNzmWE
p/yP0MsJTazG9jT5MTKnRqzTMkzPRByn9B+Gn8lHW8XoGD5lhianH8Hp4irDqWe+qjpgs5rU0t0S
/BYtfGZ0UVr0C6ch5T1AipK2Rbx1kukyVP4Pq3uKH9MIEPi55zh1xp1CWAbaaG6VT9SI9HzrFxl4
8WYinGtRN6hn2BSHLFAILmwzX6ZhCcsmLlGWGh4DCHtwUUMxgasNwDyR8y9KpHWiBiJlb/5oCIN/
fd3CQ1Ilcv4wC5edZc0SLRucmNNjVdXJrZunzmY4nUg1XseuhYEv0+VG6fT00BXFZ/pvAFXyI3Xb
Mg2c8hh2Q05agwIG1LNfdMb49HywqU/WtQl8M3ejcm314HvcvpIYwVxYT7JCsKLpR123391ibLdG
4NunHInCqaVZhe4EtZuq/Ar188/YuJjmanSBHGhiL+8uerVlhxBy2ZtxeET6HB6fH2llChLW9f+g
IDW3ttP+GnPFkL2U+IgxcR2JPgqPoU68jtVrs7AOF7bBfOGozQ+M7LLjqGfeQVDRySD/7zP/97Uq
ItxgQD42Sl4kkZscJq3730dW8Wbj2TwUg+jxy/Mw6gj44lHtMF5Lc6dF7AO7VCfiev7ZqN+cnRO7
a2d+5nvWbiKddWW2xu+s17NDSc+ncqS3d1QPq9dAj+FExNzT3c5zCgkKOdZC4SXF0RVNcawa/Kkq
ZnCalgxo7KHeOwEIFULo+6Pm2CD9/CQjlzPNlka+KIvJPxDs2DpLoycQsayoj4YwpcnF/WfM5ffz
WTdW6fH50f89PD+X2uml97Rwq5Hd7jTasSo6cbSIfVmMBRq0sE4YzjYSymo44hWyreyOCZzsp3bn
IXE9Ph90pK/r0oSKYhbTYRKCTh+bfQwbQEVrZayy2Oj3Vq/WUKNigC1y5U1NvcoshZk0jo/Pg/d8
h+IoaA4JjQCzFP2tEyGYMvqrryIuESn1JEuybiFatTCyp2NRfph6wwSx1ZxfneP9dlMx/vC2XWmv
6Tc0txgFJJEqwEiAAlWP3IMr447GW6sKeRyb9uAYk/U3z81d5Nrqn9RQvWAtOUS5vDHqpgGOyJZW
uC4+p3aSi0AV4FmxrG/aCMRpJdr8HpfxKXRmrZgsqtdeRvGazl57izvQJ12NZ9nGpbKVso/OpQQT
w2n+ZZA+BR7ThttsOQFelCY5Mh/Sd6VeGadJIhvVGPQetLI4geHOoWRM+Y0pZrrWfR88w2TA/U9R
J8bwWtgnMhRMm99pL9cu4ewIJF3zvVy4RcJ4nVYc0HyTdT6MpkMncZxVBOBx9+yxzb1MmBMMMwJG
RP3Vx3A10imJVzkNfvgMtXgLylRf4VHimGi4EcF9UDsU1jnWsmIHKiNhCSmHg2GRaZTqbOLbWSpe
NQai8c5vdrUm3Q1+LawFNemerhjYZJF3I0tJ0h3HPGro6tV1B3DS3xRzOqhTpOY+jwf6BxBJ1p3B
f09/0VrnJnasUUuTne54P4QycwrZnv+ihwPeaqZ/WaafzdEY94Utr0npEm+f2O4rvA7130dqgk+p
Sv9YNqNN1J35hjmwWenaqF0KYzhbDg6K0K9ge/hXal+IdDRyk9D1PuZmiUnSPdt2BH7S6nPs34l2
M0r8ewP0n8gazoZN/EVWXj2cc5tCISVPC4JbDOAdu9jBMWbHAZQbM7lbJvPdFHtGahCgWbh7rv6S
0ibxkDtXgu51b166yf/sgvQlyr4aWVmbsCWlQbGVZXkwFlEchfN2uLolbqiBEegTaMdmcLVM5z40
hfaaEpzlzKAkopLSjZPY8bdHMEvbf9mufaReFotB92BlD+VbOQokDtyiraCiIZVhuFLNZxBj3hpF
020bBg6cTZ7zzW6DNUKLe5olZP/15apX5Y5xJthDmf1NDf2r1vdxrmlr3+icQ8m2bwyMlVc6zO4r
qHAO+hfPb4kRGkzW+XDSPmjWbppQId8xXP2uy3ufhceMdsKOybXaRpzGGm57NLaZY4a3ocITGcdi
zY4/kfC4Stsb9mWSiF3SkW/W1Tb8ZEN8cXdCVvEqTCd8Rd+xUoC5uJ1RLknihzQ/f80i4zcucuNo
zARPaSKFCafml690TocovTqVXtxD/FDMrp3fZWz97nu11eeDV/TQOX0tY83SL3jn4kXgaEShJuS+
5gw2g6wi0dLA0WQ14x+kSmJpzs41dDuLJI4kIuR0Opcsk51TNVtVFP8sJsiNtR29DuBnyl6NQqeq
AGCRCUpSlP+nb5d+hk5VD6rXCZ0r0R2MbgPGD0B/BHM2p9zlmVGS20W1O45luqzFbEEfEZl4tQTs
pacH4Y8bZ4pW4SzliLxm3NHl+qvcP3bsvbq9NDeNArJV1n6zMV0r2PU5ice+ceqmoj0D4KrhCqLD
4xu5PAG8cDVrATYALcp+MoJgln0qwVOYdXsl1KUHHbaI5mQTPRgIw1QcKrIuy9WI2HBRjbW38bMw
Wo2RD1FthDwaVZTxmMhRD9n41Yl2PY1To58IOt+QkYgD0iQwCl87kCgcTGjToh/0w1w4UFm1AOeC
6rKPonQ++06rSMqpgZ/mDflpYwRvEtoWO9r3osxaxNX71AxIuiMBflU6lUttW7nnlrZSFbgXJ714
6HYumMScM8yvMRqTnRuhF9YamnoEuhm24uRtWl8uxja36VIQzNJ1EAneKicxoTnZMZxSnYlF7d5y
20aSSCBOjAXw8nzQFk0nt+E4mcc66M1l4EfdGi4MNokySbeaSBHGO4mx7WzHWyozPma4x5jw6c7l
+UBSyk4fVHOwYVdW1DkYJll2f1r3K+XU456dFEsIMC9a05FIp5I9PjrPBuKQ1a9l4JKmnlc/Bjv/
Rxkwi6/IxWUSzvk0ZIRPFr1b7/EV/sTYDdd9naAsjsYPrbXkmoRvsgnFdLNIAg/L8YO/m7VZ4w8B
0wSkqnZOYNmYfdjQ0y3InqWyH46K6H57n2UhnPPEJdl75WXwGTarGUtN/zVGzwt9zNMGD7gCrqE+
j1dhhNTd0YZvgeY2b6LyA8nmsDEAuKRpNG4sF2xOTcSHylyEE8bHGI60+sUyEpSsbk52ue3FV/5p
P4ZaMnvJuOuB+/XxJ735g/bbivTmpyARCWGau8EhBka7Ir0z0dweGpEC2umYVykSsgNM+AZET1u2
2MUH5t8AmCnVrr1OSziFMkFyL3JuaEwgXTXzrwh9GGNhsY2G0Ed/zfvZm+UvO01rCmTtRxfizRPh
H60JJQsernsZJR9OW+wNQkjxsYpTqzUoPRD/pPHRAk67SQIDhXPuwp1AjmegLtlMkX2ZsvYfrYUa
f1P8Nygtb8viRHET/uFf09dpw4yZ5DbjMHnGH5JM0A9Z2muR+jSqeHsX+HXwo2F+aDToJpqtfg1g
KjiRV1oXCVjoBRf1mLXvxHB7EGmCa56gR+YlmjbFD5OuwuhCSNZGcimnoPlBMb5TXsXt2RP1gnZA
vsnsFAlnFD4GXQuO4UR8dKein1HTfgSdDXg37BQkwBovWXmMZlZNmcXrZsZFZwneqUZfMiDHqCmj
U1c45O/6L3HAdcNyUZsYbWpoAQtcFWgZEbuEMYHWoeNCNiS7lAkhdvJw3MJSIFhP3uAIoDgzjiwh
K0G0wN7CujnGeksoU6ejV+TmWIRUaxHNkrIx33sR3JxU/kgzJku47BzalyJBZ1W8tSJ4nyOWOEIT
AzgLZFE1kXs8GO++XX2EAJrr0fgXlpRrmPSX6eR9SyYvqJYh2oMkSPSkvrcw+kKteIXAcwfIphPr
Z37jzbSWhktrqgROz3XoyepPKJitzWhZ0eXDiiLhpfXAl4yknzv1CTmDsccfy58Np1fRMeyjyF2T
y2gvGmGiGwbN1VNyBCl8MReApfRDY2ln7OunPePpbGEouFzSbr6Fwe0CbNDErci6poHNrsJjBK7l
e90lUcDguknQoG9IxzszRQn3iQ/CGFHF/LOqfN8asbN5S8BTsU2FuD96X0GL4S+ttXRJfM7dsUfa
Xy5vMN3732h+cCw0I22o+mhaCOHsMiLkkOpCJP7KlskhDCJ6dJkDD93rT8r6TozwYLdWjOIh+EiL
+nOw2ZYS4ojKvlc3Lp01giSTe1v0owxsSkpo3cqz/qgAF70avV0ZFvRhedfrc9HGtHJ84sVDSX4w
7dxtEOMIQQuD+QfIo8J5nfTB0R0IGMcEgvQ88Xcxqo0dKb4ZN72Ku6zRYzsevllzzI3ZuRjAm41S
ExtO0laXscQHVdAoSiz9ZEBikAPrIRrbPH9DdGXDCYSGOyJtjdgG7iq7+NJ1nM+zXcwO23NMpDl4
X9jkNOAr1hI2HW59G3VObmU3vxJ2xGS5qSsdvbuX+BclmW+hIVgZkQpwpY24qvLOXEyT/gCiMVu7
+6uZImQpxdUN63/sCy0GlQdeSY5XpXIczsHKC5qtNbl/dKvhjzfLr7pVp3yck3BFfm2dkg6KoMeO
+BTBXpNVu9wpNuVZFeK3iJz8FBrnnGDYhbKoD/CW3QZSYeKQcRmNzKMoFMSY8l9QwQDrEszfanrv
/V8NAmsEKdyXLFezmA10mCbEbbQinON2zTYq+1B0gkpTtJzmDn1D5Ju8oWDRChIPpiUOFMR1Cmmy
JnzCPPp3rYM2iQtSLacaNrU+OCDtLXNt+9W+1ewBGSxxh4Y3ABnrjS0mY7Yo0Tq0pz8oDd+T+fon
k/Sl1PRs6YT2WSgu7KZTa9EaZ94Rh2UnmwgdmRa9kX6DGvgkijTEQakx0lFKo6ZwCTANAm6XsR/S
ekRgQH4baDdzrUUEnsk5p4LGjyrStYkYdMFkmDzI0CSnp582mgiBw7f2pgrkEgTK1QrE5+AhwvTi
L2qWEBPAa1ROe+qGf1w9HOQKJ3LOSuHa3Cbb3PwKbJh5owtvsj7WoSDKxf9n29WrprFU4oyLc++W
he5n7/X7qUUzmrZyhRD1HuTNvyHfth7BCDX+MDgDijrkMBnRz8D+UPkYAPEO0wBvbkFzaS1S39ki
00TVv2SbfvXAlhZTrc0r1bqMcDjRdDY3FZWCJnMsIUVtkd+CBDPUdLBAA+11gaBpenCkP8mxBXEy
hqwP2c3wMuRiAE4QeVgfFdbUClmVspjYVamo1t1oke1s/fb+WiJnkQ8Rycd43ntlYWggNkFMxr70
nAPgilPgyi+sr94WUhahNZkD49BoF05tt8uh8tAVmK+9174IwBXLIQEHZVKu+MObb2ugaDNJJJcf
/MT4wl0UAyErb183tJwDRV4HoShlyb4hCjpFzo//hvYJBBwOYcxTS6US3iAfTGHO6s3kJyHeYcOZ
MsfRN8ywE+q/HFAiNids2KjxxHAPtL95QBEqvkOc74yWIGOUzb/EyV+DkFTLJMvXZUazohHAaUgv
Es1rZFgnKyjezbB7ZVEywnBD6C7SBZUA67mzMcaw81q2w8OLx4NBGDtbxPHGKnvKSQi1ShbQPobu
Hzo3mY2HMOM2YdQVujCw9I7cT7X1EtQ5AIVwFTg5o5SXVhOYf1PYyGozBdQa2jjRU2KO77vxJTQN
vorHqST4aTTyD9djAVB6e2AxYbdo/0aEc9EmdW3QUfTM+4wg+9egnl3DN7qbHsJ/hBw/Zlv/tnv5
0gRcknG5CmytWegT553dwBiFQYg39TXnfo/z4ceyp0/N54IIpMAKWq+KfmDTaZSLZpxO9Cm5kcOX
8WELbySi23Ewv/4fc2eyXDeSZdtfeVbjQprDAUczqDfg7dmCnUhpAqOaQN/3+PpaUKS9Ii9Zl6Ws
ycu0VIRlKAQCcHhzzt5rUygAIM0c1+KPzZmZErTKvnNe+nTULXGuQlLDqDHMebTN9X4X9jeGig4A
Wfauad+n38qQ0qivBn2Th4PXxhpGMhccTKln+1nPv3bSB9kuQ38zG/zxhrQcuM3sXmWWdlulsf2u
O5z5nLuJqyi91C52iJgx1zj5gVJTBcQFVoYLImqJ695H3X3k589xTXKIXhUXvWgFnjGeDS9GmCVM
tyzXth3toSp0vwRdrXZsXfiYoAw1pVUcOnc7ut1z1YzJnoU2RW9/0SG8OqttMCJKf+7h3tsDpNQS
w/Mmkfm5hfZznRctJ77WnNfMcONK1sOXKdKqv+sBUSL2gd/SQEyQ4TfzsHGNxFsIw2A1cIbEGuZD
YiEv7FBtisjCGTKgOPGzQyr9/ioaME20X+2632V4RPbJkLUgt2dCjWxZ7ac8QIxoix82WbAbprpt
msCggjBasJweppF8bh/I0Fnglxe5Ayl0HvOfTrRsNNADrlomeAI+sy+DRHMSCoPYhv5QLi6lxofJ
0bigROjJZWOY0A3gpDwgq6xBAVILpshkPQxjBxU8IamXnMIFDjlvRo3jDJmr0UaLCCJBUXpd+dqz
7yQjG1T0Thq9KfYhCADCYK83gkNYuLcs8CCKntIOH9FlYiNwQ2Bya15PcH0uba04H9yUWcfwEfG3
LhaRoUb1qJE7Wlu5WCMl37ZTtSO7E9WpQUjHmDGPlQo5TNyhNCTYE8H7hV8asKda1plQJJ6Bfrcu
AB0h5KbTv2BbQ7QSVqXWOA2jKzHYjCA8VmdIY77JsQYiyIYINdMmcjWfhlSg0RuhyV8Uzz6FZCjc
Llt0sngGoE9ZizrXluOTYcJuRCmiAcpps41tu3RsoviqK7B0L5RuNbtU+rWWVFLZbnSNfWrQuGs7
hfJZO9oXg330KPruHi16aZZrk9UFooV/CUwtWhMZjT9GpDrpHBBrgNuAkFWSFqcU2TY1YJ76wXQd
BeBMEmAg2eTFQKgPAXpIhgcQoqR4ylCWI0UmaqsoawswIXpcnVLVbUUfriZYaA30IN2aY49dVoVf
Z8VWywVm0eUUEfF28RVgu2et+op2YufO5ZWuSK9X9FrWhSQjAf7FwN6ED82Jk22vdGuL0FPHA01Y
GWGWAXkZPfsm7cfgW83eFEROse2q6SVPhSmeXNdflw34Qge9G+28r85cQbxbjJcC5Lg2Qh6I4LXG
EwjbKENAQe3hW0P/d2ndUKWqAYrNppfNulobif2N79lNYlYV/E3GIAgIPHMkge4xvg+WIx8CnW0+
iQE/VSZ5yw5jHux65eSc+xpE02nSkDESUn51uuHRD9ibAo9KHGIiApLAt3S9c1qBHJqs1ha7nuUU
R1e/6sa0W8M7OkwhTSyBT45nt9EcQmPKLsMQF9VXrRlMGxXM4AoLBEe1jwnWBrWB+uLCku6v3JzC
XV4mP+dYu7SjumNVEc7ZQPEMXFa1nQvxc6i448LBKgK7ldoUMjjVQWSEGEKgR4q5JXdG5h4gglCa
wLMNt2mUy00Z16Ti8BTNCmkW9FJ48Mr/onCPXHZTfS3JJLjWNXXBAWJdU4+6JLB+4EwrjW2U2GwP
jWArVXIfDYF9NkByXIEwevhNBZgIdgq0aNpZsyR+F1R7SzNoIxC8r7IizNcxz3EFrRCthdXdWjxB
1T1Cn7mux9YAkaSDJCudGKlBcq6qrWtybmydcdn6/tIDLKdGpZP6R+N7hWqUaJqd3y2bFvy0JuWr
TaZpFQtRRoKkj69sKmjk1W75hG8Z6oRWb+ISc6BDAelMjPOtT3fiAFfgtnbJA6DGQLASHSbg+gMM
Wh/WQBSLi0yPr7GE1F/8Uet2ydDzXdA8XmdTflFqbDyL4LsW+T9gml0YTTF+SaanAPUMRkb6FO7E
PjzNAJwECTFlyg3pZKILpB/jJIdAxldTFt/SLFb3bUcLwZhde2v6O6Ha/jya5m00ZPHWCtKfLTSs
pi66B9uFXmxZZCQs++k+Me4jKdCB9545o2RE2cQ5ZgaZUOKeqpT2k03BxexiFszZ/cB8joNdp1V3
joQYJ7X6R4vku49tUhNy3z93TPusDMnUMUh3qqKq2xRqyS/Aa5wZMVxR0PbtFFFDDqqvrDNXBtDY
dTO011qXbZ0w04B+slYXgMY2VitHLAkjAYYhPR1Oif660+xvpmGZ68Ad203eMgnMNoTTyiBWK8u/
uYQUAexCzWgV6gb5V7suCjdit5qZq9q0kTyjIVN1/tO8mCnnrTiO9TtEuJciBVEUo+bIUjFfRC4Y
MrYnh4gC91rMlblHQAEWkAIRWE0clLPss9Xoh3dpmq37Lqxuu2YNsYIPs1E1zImHtHChTvuiOVRF
gidyoMRT1LuoKqxdwjfdWQpdw7DPo+CAAsHaUWL1Vw5HfT1/joJLWbXNweyyv1ATfKdbc2/xL7k6
RHCgjnRnJ+tLT7900RiQjla1DzFZE2dhUN34SvT7bOmTDNg1DLe6tfNA29Qifuz52nmN2f0wXs7O
WC4HuH0+LvK5GmF6ZAxXkUZRY0KW4piWSU+FNZIKX7W1O/OZ5WBFrcn/OhThI2xfY6sSaDtygq43
R9m5HSKHKDWxC3ggEDvx3YGJdkCep9quGbQQWCjySfzBmPM0nC9QpLubmsSBBteFhVP2dpwbSWGh
4RODVYU3vIXAUkDS7rK1cKvoXOcL2Zk4DCDY3PeRj5K3xcglCK802QxoIkA00oeIHFC8d2HxsxQk
MOnGk+1GHZMYqYsR+/Six56SaJu5RnyzlDo3bgUFy6RmHhkldomBpTAfn1MyfzQ2/MQMrHut2JtG
+TNjzQE2wyy+sIPLmxHi1aEgL4+e/Ub56U0zRNc+leqzOKP8rgnWwiLVr4bZuo8RJp6NM+SHrIBl
EzQUP8uOHpfFIsxRR2wwBy9VAWLaCVE761s0+/nsOpQAm5tIavY2KRvood5cVt+k2VDYxoR+llfE
yCXDJmJyOdPiJXlNRwdl7AvkeotTAlo91S+9yb3Rkd/LAJqOrtOjm2F+2H6OfMooD3HGJwWchxyl
GvJDDw5dk5T+7Q5Ag8iRAArFvfTo+F3/V0bFHUnFEsToUpFITdve6Zl/7WpI952MLL6kip6pjVHI
i+etXaM1i4K/ig70rRb3F4Otsq1S83M6RN+TvALxXhHwImJBx3dizcyYhaqAyE523CViGyZBJyH6
kB7FmLEbGszUw51D05isLgkzKSypf/o6XZxyYQEMTf1SyQynTd8dEO0SNmpT2K3mG5VU/jVpZ/wS
Guo8KrtbvWceMxprnxRRspe6fgCoC+ZWUMIusoLtsShehlinSzjU/NmQrbhvg8JmlqLaj2LUAnXU
P06zezFpLKjE26yqypacHNr0Yp4smzqECZYcMPW5z1J8q0qE4UGAgh74WTHTgKRJgplN+940tdqE
oLBXRSW9VMt/pXBHrhuy3RJzKWdG1Tchi5bdNfV787HLDf02VpG87aI2u4KwfImQIj8ks2ad5UFi
PwZTsPd1SoelsULWM+8rZxwPOoGHgYPg1eras4ieNYvZSP85HjEUUOR28LjI0uiAyBTWJkHRdSMK
2z7v2vbcNdZJF9Iz57PfzIPwyrx/oYy5SlyWVQ7Bj0B18lW+SGWi8rlNkhZWF2u76X6zRhQn3PAv
4W5DMSW7XkD9VImvE8uMJ58Mbsxc/b5WiTdadXiBM14mL+aYo18uCVyN22TLHHeOmRw+oUvLcw5+
Nh1hcGZzjrj5u+ojBAJ9f4Hwhg4Qbo3dkMP0DhV9jAKZVe6n37SOZmceVC9TRFCaxPEKAYoUPTvs
73Vle52DPRDOEjkZRnEeNYA4FnHARVi3FE3m27jGr0B+GqdXhz91fNArusBVZq7TUL7QURL0FYhZ
kdYc7zid3NT4oftQHxH02GCcKazNqYCrpWp1SMP53u0w9fjihRnlW/TDtROoBibLt2+2W2tJYQmF
3KI2Iu62s6N9w1KnFnKf5QJU+bclGOuPwsEeKJMW2XHq1+vQr//7P8sP2/0qrl+yX83xH/X/YYCY
Lok2/O8TxM5fypf8dYTY79//d4aYrox/uPTWbfX/ssOk/AdzgIXDwTYwDDjkm/8zO8xU/1DSUBKh
srQ57C3/0j+zw5YsMhOFt8teRuj82/JPssPkkgz2KmPd5k/RbVu3DAuthWWLo+SwRbPphGOJjrux
YblEe0P/EWSkwKpob0VUtaiJAUAyv/JrFD/gAOJv+vZbkV3AzKF98UUuReIcC0qyffXsvL9/iP+T
d5lXEMDU/Me/2e9/NMRnynZ0RMDStpd//uMF4F3Ab9b/na+tTiFpGQ91mUEWQVXbp3clCiFK/JZZ
np2+mrGEVB49CS7nSh2TuNJ1kyS315erDEGwS1gbGFzqcVPOipz4gsAVoISYFOFdX5Vdg3iryHp6
kjKwV7PV11dJy0HorNeldTkNfM5F1WtPTm9rN0FH1Be3RWoGlGbakmF3cBqnPQhOBhcF0padhGiy
Yc7GxJ/q43bSBm2dYF9iH1Kq4a7KU/chGX3rADnBv5B6Z5yfvmv5wUNmVywNSzi6snTbeHvXGDQC
rSkn42FuZQevGloA0e+OtldpgTSxlToRsaU75JfUQ+srNzENLygce2dMg9wI2lebsqMeZbRxvs4C
+AGZqYm/cgU0aMsivASyFcNudOcEmms40TKjmVV0Q0tHWVrrMCiIgQ7oxXIS9aFgnr4/MvaOXyqc
ZL4kk3tUljoaQ4mQTR/1rvMwtd/ibPIhJmxNmlIt2cenr/TBg1SujfSHi+jScPliXw8fJ88CPQi4
Enpl1yRUC4PnXo+zTWbcRCbBtKcvd5T4x3erHNhAiustF7SOvlveVaXGnoS/URosFhVOAfwR+VXT
XKLAQmT8yYM8up7D/GQiPHfpPlIskO8epOM7lN+Gwpu6tUPmERHFmJOTbcuBy784fW/Me69f2nIt
x16mOBPpsIU15u2j7NjJ0Q5gN1qwXpuhfQDvnnzyuS+v49XX/vsajqO4E2HxX+foa1ep2Zsj9hlv
qv1NIAW2uPjG6cqr07dyNCp+X8YVBqAfAIGkRB5dJgNDC+o4YWMdvIzkmQLTZJl+8Y15E5Sb09f6
6LFxyHNMXKRKN/XlFb6aLxEJi9wdl018j+apnRPM+uPu9DU+vJ9X1zi6H4h6hFMEXKMEj9k38W1N
jDQkm8FZj4F/c/piRx/v3w/vvy72e+16dUMOaCYanHXuUYg8t4XmxelERY2zkObbn0yEHz48oDUc
nqQwneMxl9JTMwvXzTw8W8+4G6+laj+5hH601v59P8bvQU1dRJpH3yzRIy49EC3z7Mg5GB1oVSoI
4dydO5lNpGx5HpYDJdLMXo1zvJVO/a8MEFO4QrDo8yUvL/fV8xwRMONSdjKv1uXBTXDX1ogwTr+z
j74rcBRsayxdOcbxvFQ1c+v3rAVe1MgbwiAOhkH4cOF++d9dZlnMX92K7OMstoco95opo95xM8a4
9OpP7uXDMfHqXpZ7fXWRSoxDCn0994BVIsbaTrb2r1xB6ZLUVhYp4RzNdOagVEjPPffSZloBemg6
bX36QRn6B3exzHKYaSXDWj/e4QWVrCw3DZlNddFeWW1gfKHqT9SNqeJ16idXNL5q5zJpq2vFQXVd
mDo8ZGd+ZvX+Rf6D4dmxrbY5STOYRaDz0Dl2zsgCuMyLv7Jpb7pfZ0hB2MNviuELWVjUKPP8Igdk
3gQpkklOzZ1+gR67WU1w0wGq69majly6ICfWZQT8isqJsbWGctol8OtR8ExUQk269v2kocqS1xOm
hkfZVd2e1tKLjIZr0CQuQv3LsgcWSEQJkVd6KQ70HbG5sd+86vBWbHoow2iA5YOvD+KyzUS6c/e4
8goGfmqKXdW7P+VNNiE8ye4kKJJdr55zHzN62IbpWhiQ5RNpA20oqD2hCEx2k0Md9Bal1ayReUJS
5rpvCINNtjiHqO4t8HE/QWzpULqBYUMK6AKq6tE4TNHFABqMmRJ6UT9dhV3ADipZz82LqV3F6BV6
F9IvQBio81YHaHskXr6ylgVewdaJ3HFclxkUpmluXNJXJBEsYWFvyhx8PzFIxVMk8ZgKVFSrZNES
TTBdwPwUZMsxpayLqQnpVjnVBUY1sPkxeR5tWk8rW6pvU5Ozd0i0bCNmontmsmxW3SyiB7eu9XPN
oBpaTTQsM6KwrysxDYfCoeMt23zasL1DXgl8csMdZA9ogZFPity6Emmc3s2kGm7EFKZbIu/9tcJC
vdU7MazHsceYGgKxWLiRq6Ro2xu9C9LtEDQO8j6ENLMcxLZZVI9JmUX37YSQ3jZBVzggmc5Kgz0q
MaRkigxw0Qw0lOdUtk06pninLI4VW8uhcUx6YAHgPsDkAb6RylpF/aUg2mk9zpn/suyh1mPs0kOE
33YeJka5keSrrqDq0mELSZqv8jo/ZDDH6MgtbaVCFLRD7Xiru0Z4CDqUliQNItPA4ryWo6hgGMQV
56eE8BJMLdN6NDV/M0zWREY5uRSur0EOyZ16RWWow+WOhKBNligdzhabYEzyfQHPZW1RHT+TGp2M
MOlp5091sIrJDVhbrW+vKbiQTzwiiOwUqaNTEKDUMV37DK7+pVNq7UbURXjfYdcmNQIeaZRqwW7w
VXfeRPp3nwC3Rx3i5aU9wYlGDAxUIMr5PHU8b5wWCMPrevJyS5XvopTGnJWI5i4CiEqLLh9WuQKq
40wxLrZFF4AdjE7gSPun60EfwemgTj+a+c8Ow96aIAlUZxpNe7sgV5fOfEpEstNvSvoT69opykdR
JDQlyRnZ6B3kdlNBQqR5M1FNwh7e+WLYj8EYXscuUsBZg3U+RwyGPjBJz+MwtS4Iid2EeNXXEP0J
Txgscl0nO0SoDbacphp4n24oNhxmxl0WheY+0P2RgUnxEB8wuovBb9ZxLM3DpNLgzppNxBtEVIUY
lNcWRb0l6i/d6y0vo6ira93tCdCdiX9BqVttZjHZG7M1SEVhN7gxbavdVKBB0e+kcmM40LqLAipb
nLjpus4dLOQtDS7h0K2T2IRWqiF3CUmMcfPvbBgIKEsMFlNMou1fuXg4vThw0mcJe7MNNgVbU/xX
SKbZFjhHW5KEvrqfOmHqIROjsdlDdVfIvVfK6MROQ9hhZ3iPa17/BlM6elPKoutsnr4XRMTQtXCy
C9nrHjR+dGUKBStsUQJMi9hdVYQSYdWndlglxdd0dogC6Ij5RUVBGjdyBAiedD/SSXu0ZfIjGCUc
jqRMtlhLsFQujUy6ieNG9PIxiLDkjmUX4pWDBxA5bnpOdZzMsBDFYNJmj7GGiRAfWrkxs4oOSYzE
2g3zctVaFO2S0lqUncgbaPDTQR/gRqjaoGAaYVbMM+QVgR2juCbuBzA207oYiWZOU6NaNVHwDLY7
X7lh/7PVugttUD66YDJxZ4FQJ+XKq97KXlDQiTOypxAg9vxdaDnncRqVKAOQkOGoBluYu3exNXjR
mD8PVXxXRmS49Itk3Oznc+X2vxbq4sEu2WhoxvTT6otv5A0CMx7anwDVv4YFEYY5FQUmTncVmfUz
pzK65armlbUqQX0nUHsHzcomGszSLUK7feIhmoHcRbZ/K1TeN07p4HiZR5jSzrDIkGtgckrck0tB
45zY4W1thD58v2La4aUe10i30BGL/IE4EussGhYDi272lPlzeY7DWZGybtDes3gFjIvrurZf6Ijf
dn78mKWuAuQACWuKlbViO/VgGM5jkZO1lA62DtmwvpIZNGHi1CtSBMd8XTPwNw5Er0M15t+iSDwG
nTU/sCqR+z5F96aaLoHlXcfjHN2pqWWDOU5Xbqk9aFKCQc3A/ofsPhqDEItmsh5ZOb4iFaRxNAbZ
ThcJp/I6SO/00E322eB4fRzHm9FZDKIqOk/D7McIbx4z6G1Uw0+Lhgl/yMBN2PCeDz6dq7Xrtjaw
4lr/5ISllq3rm09SmdRGkK3zVzbH4mhPyI9uhbDVck9iOqSNiUSWsKXBfaB00bfhJWo0yk2HVmuv
DPuLmhy8QDVDFTcZ6E4ZfOnAo9bZEzmJaz2D1plvRViu2SpZTuxJVqNuvzDF5J4trRM3kHfp5mi3
/Aby5lOCaAjTIi6v3HZ+tpD6C+uRxtnGpUvbsephvT/LwxzHy1MiAcEb53XK1umJraCd/jg9Qcl3
ZQfFSZb6lKubluUodfQwLOhsMPz7zNNZ9sI4JTZsH1ArynsaidX1UjLH4IP0a9+LLTfG/9d0+5h2
0O+/BIhjX2T7hU38mkEFwg4voC43PalAIa52v4GxWwHnHJxPzlry3bZ7+clNS7ms5pyDrKPDg171
VloNECojtswOm12B5mZ5EW2nw08ezwNwfAmrA3p7BAvP2iiXUPEzK2C3x28dSl4fXnvS288g3JEE
FrFy7fNmxLRPS7D57Cc23h3djn7i5Tj+6rgzBpiGp1xkXmjfcbRfWWhVXB4c445d6lkz3/gTIN1l
a/xkqNs0xBEKIIidhYmoCz8rhA3EGQJ+t2RpW0ZYyKtKuttm0eRmbEIZqHa7DRRBcO02S76r+bFu
p00c3legS0+PHX0ZG28/JCUpjOGUc2lHy+ODz6AjdFhyx71GNyEUseXKiNHop31cPGectxxwONEt
ICOUhgVHE4OQu9vTP8MHj1RS2heOIPcGnePRICB4bq7N32AT37pIRl1tXZ14zFpH2X/6Sh8MN7oF
QlDJl7rB/96+PEymoo/dovbw2QUHAStnn8rE/uQqH9yPiR6T06otuafjGrmP3AL6SFx7Cp4+eoZA
Jys64Xi4U7GdXJ++pQ8upgQlTvxbUBkc96hc0cAeru3WLz18sSl7ranaIAabruoW8eLpS33w9BRb
MZdiKomTxnGZjrDBhAAdvfW0TjV7OOXFwXeb9JO65vujOLstJTjmS9syCNs8qp4h0HCcaihTb7Lz
vUlteAiQWTgPWfi83CKy7LOsv067F2bmUHGiYqqlJvTHN0tDybYVsgd0Gnweb4cKoYllXxgYZtm1
4T2hRHmWF673p0/UZMQrS7gUIulgHU3cVScUzd208qi0/5qKgnDA5P70JZan9fb75hLU9A3OCJQ2
zGX8vJqvYjNCCoxR1WvraLcskoFerZgigZdhUHJA4H/HufFJxUYX768KS5nKsSBdWQh5dNWARKyg
jmTpsd71Q7DiLyw6TuSx+CbuHWoMDpHx+vSt/r6Xo3tlvHBZGn40dY+vmtOLNwd24Z5hQ0OPnnoI
IiHsq6WCWFPtnUpnS/vKYykuyzv2BXh67prOWQThy7KxLJSACFamuqRjTSWig3zBuqMuKZ4x2pir
GXl688sXlxMVGBF9TdHTqFuZu2eNXa7C3CapijzbEjN/vZQ7liftPKTxIxlAm4Jz2ulbfl8tXfZB
Jm+WjoqQ9Dvfvl5p9HbsxoLaWCWQQc9YSNXUDGfAK/FbmvkMtSoxyJhEq235TXCF+DRfTaBcP3nl
yxt9++zhPfzX5GAsI+LVOAsEJ/UcHS9FOgysOetwpjpPM4jTOH3LH81CCpmt49BAMszjOTzDpD60
ZMfjj0jQbIaI8SI0rU+nr/Kuqq74j2WxRgjdsZzjzodJfn0dxHntGWVw35QxXbvxBhzcvW30n0wC
H3wsyrEMdkHsfyjX6UdTeGfoasZULrwsjdnSE1fG2a0cqVphqWD3tIQe6vU+NKvpsYSSi+iOmtjp
+/3g9VH/NHSDbYCiHHH0M2gJB3e/dmZPMl8xV1TtxTy2yEdorn7yAvX3e3fFds/W8cdLNh/H671f
Z2bhuLAgId5dBJOxi9Hal8Ry+O1N1dxP7JfS8a7NodKyVQIS98lQfb/CKEXXTDg2PSChaBG+Hat5
kw9BWArhxTK5FOUvynybZDI2Ezk77NZ9Ea0MR6fh1d+FOg4JOT0SMAXA6NNmx/J5Hn01LkOY7QJj
jZXmaJ6EjVLVlWiEl7CqaQVmyO4xzEqCqK1VKha69nSuG3IVRD8sF9YilUQQ/6df/QdzCI9DLttv
S9eXN/L2cRBQUIw9fGavGYN1lZ1XrBJzS0UmbS4Bf551DmVA5JcVqiO3+BcGnklDif4fo84xjgZe
6KdWRRaP8GrsixtYYs4Ftcnk2oxr8cmlPhh4y0prWNT3bYMl/WiyHFKntqOqYnzP+aENqq9VXrzQ
jb/t8+wyIFmDrvx+Wrzzlf6FPc5B8d39+eCz9GWjC/OI74wj7NunrRfAPeJOszxNDquULB5s4yMV
ZyLEiPhhlI31JqxmUpMp36KbJCRn5h+12fjZe38/+HjfdKzRNLD7t52jR68odqVhZ1keOfHruegv
IzdeGYJOW/KtbZE1gPhVDyMJ1Bo5oR2JUNOfNn4RU5imYuwx95jq+OXbFCvsUh+kZ1HwT2PK8zHZ
JDNHpech6i5Pj/Pldt5+a7z45SOTfLw6U9DbB09+MZCzrB48wgCrywgK0kVmN/LarZ12N2Rivq1l
VBxOX/T9OsIaYtA+B8iPcOb4Dt2s6QoB4NRrB5oMRRNfCkEbiCbno+yHT+QHH12MjFO2lLZpmvZx
HcAutBTdjd57cwEP2W53OWc66OG7RhT/y0stq/Sr5X6smpRauOg9ukVfhUOcTg9cpya9d4QKdfoZ
vl+bOAdYwuSYKujIHn+2/jhWqSvK2ctIDY99CMB24npx6f48fZ33OwuuYwtb0nzmlR2vw5GsZRxH
8ewRpQrIebZAhUW709f44F5MDPiIM1w6me/WvtJOSgMP/uzReLo3Le2gy/ob8s9PDlHvd/0oQtgC
IxKxXUccH9UgnDZRG02dV5sUWUsyES/SvOr4kJ3Hwey0LWFat9WEj6PPquSzBf6DLw15hclw5/RL
J/1oissSE6B6GHWe6qfrDMeOiwfE1ItNFwRsjmkZWiQqFaZ51hWwPYL4Mi5pBQw4BPoeogr+6ggI
ZezHT6ef/vtCmWU6i74QxRwLwXFvv4wHG3xZ1hHdggnYwahKw3JFWMe6Mk3oPXTh/Nj9ZPh+9C5c
fREp8iIQJR49Dbv3owqWJ08jam7sxQ1XEbsiWdX1cjq4pfviDGCPpfvJ/P7BbGCi6lqUGsi6uOW3
n2hMk0XmuK692oq/WZVLvaP+WWfl1nWbu9PP9YMXznYZ+aHu8t7R8Ly91NJYT4ap6jw3muCWRB06
4Mjtf+ipSfJI1n4RRmJ8tm1etiVH8/myUzWYzpdnax/N55XTuA2Zla2XoN4vwuagWY+1GK/i7qUV
WyQk56WwgV5g9XDEn79Th/mI8zS/LLWktzesG2UCOnWc2Ck38sUnhefKnIfiKoii0GsKfUEkm+35
4GvOCq7M/MnlP3jelHnNZbuOEpMC+NvLM/0nhDaq2XNTB/tU1whnZ099eEmkm7o2ECmuUyP+87oW
qC8BkQj1j2uYx4UZAkcT3GcLx2wsf41l/D0S/abOp8+mjw9eLIslZzteK5V992jgmnqUZPHYMg/7
1bTD2B4+W2HoXNE1QppY0beZUrN9cEUwrU0Ht6WoG3WPRbL45Av66DFzrOanYLsGG/JoWNtG2cuQ
MDJv8pEtjGZFOlOGKbzT+tvYgSBb9fUnN//BDOVYVGnA+S+Cu+Ops0uhJpG+NHuzScsK4T2+biYJ
x/rl9vK8qfsf2tB/cpv6BzMFxzEXPSaiXmbGo+FE29Dv+L5mr4MeD4euExhPsLLu2brgiUc0uctD
38Vu7VJepzi8IV+q2qe0q8/83qE03VsjwIO8BooQ0Y33w/qTzdsHazM/mDJ/H1DfV8pm1WoJYFHd
q4xy2ndQhdYl+XR//l2xXrJw0enl4z5eH+xwwPM4T/DnI3nepuZVWYdPQaE/1Yl/F04gp/543mR1
pthpsyGgA7LsFl7tovzAmKh3z3zHoUNspyHH4ru5OOkgVfo4Xpt606sx/kQxqH+wCWERZDmiKIiY
73j6GAr2B7JyhNcNw3VmNHeqGX4RVbKNG7AijSW/D8C3cUl7JH1/HargprH1vVtON1K434eCRv3p
5/DBAHSXIiX+en4e87ibl5XpiNynY2aJ7b+GuSE1IZ4djLm6vm/yUv/kAXx4/1Rc4BVSKkQE+vax
V+SD6xONeG/opnBtYD7cWgiF14ExWJvTd/bBFIJa3rGFpLzDCnk0lykdhbpmNrrHmfA8z1C+x/Fj
kIqN1ZSbygq+nL7ch6+WRV+w4nOwe3fE7WenwkGcC+AQfnNRMaLIZDfdHz4MwCeK6qgBWiNU66Gd
tZ1tDPZ6iOLgWkN1vhnlbJE/ZMeXWCAE0Qyt+XD6x/voPbt8XXzAVGfVcTFaJ/M8rfDrQFbqvqsI
npxDDLA17vqu/XX6Uh8+eBIpaYowoigVvn3HU4e5vk8t4Y31CGJqJMi9gVqUwVieZ/eOIKbijwcx
TwURPY0Yk1szjl51RezMsCh4vMqeyGykRRLkAUSX6VAr+eflVoJCXPaTjsNM9f7k3Pulps91fWup
eIWxD9b7X0B5P1kZlh/57Rbr7VWW1erV/OQitwJS2NS3E9i3KDqgbQJECrGn9cYFNfOl1z85uLxf
/95e8eghxnE3hJnkiljhzrJ6Ru01nCGVIrDPawygJdXd6XFivF9ZbLaulJ/Ql3I2OG5BK7uvLd80
8lsaCsAdiimwVjqCpLM4npKVq4gvn+ve2fqln61xROe70EeWY+XpuOMYP1yNnLSvMYbkj8boNrhV
4d89FklO5iDBiNElFVXNw8L8NAj2/X6GFieOffXQWXnyPQtctXETvdgPVdTjfS6mXxOyz5UetfP3
oCCfiSNruTccrXjSUuyDfz5qFe0tlh/k8BwZj+bCOSuiDrdweRv1UJTrDiNLZcQelLcXTvifjKeP
nrWNa4hqJ7t23Kxvx1M1Ecqj6Ul5SxgyzHC7ByevSMY5/Up/H9SPhi2qakfhGaO6K473M4mdInaK
7fw2clr0jo1lbQvRVvvaInAbyspoX+v2qJ8XM/hrcxj0g4y7AKgnyAkVF0gH5wZAZKHVa5NIB9RR
5nekqeYnj/7YTOVQjMINQ8GdboYBhu3o2Vf9UA45pJDbcCrajSXJBGxJYFzngfPLJaoSkBQO5yQj
KTqmnAjPxBc3sgX/6oSWeWE1igC4InDha1WJZ02BTTRdK18qH4lcmkeE1ZSRfZNHtnOAkm5ejDBy
riGEdCvDCKkyd519Vgdtt51qLXkIyXpbDY20dhxI5U4Nmf1Js/rd/M/xgdKnTa3RZDt9XKDqKpm3
lGiVx2i+CnPzS2iKQ2XnG73X/5Oz8+iR2wjT8C8iwByuHacnskfSjKwLocicM3/9PiUsdqfZRBO2
D/ZBhqqrWOELb/iysgmuWpCMZSl8fJ55VRQ5L/daoY4oJSDr4tpJiR0krQAbPaZIy/cRiudvbdjJ
LpZv7ffciYcf1RhUdy3F+PeVnyGGudiLEGfIMS362AR6lNcvf0bs4I6V2bnl2or0Oat76AzedgqQ
spX7El2kLkfoIbobQvOgl81XVfNWaqzX7aW/v4DiOu8Egk9zskEk63mI0Ynl+haz3KGqHWwwYFDP
NTX2DZBD/9sA8BkJLSv+UvCnd41URHe318G8fo8tU2V4+JO8/9A5L9chKwxQhLZfnlsdIXDss/4J
QBXvgrFtkI8zwzsFcaunMZOSXTSaCQYMjj/eJT29F5yRo1cfLuFBwuH4QQiC4B+cUCLPBiTuEjAW
UdHmrz3x0Hcz75GbUuToCRpO95oqPXA4PTVRAaQFOtmIATk+8g9eJIG6aWSgvH6iHfgG/EsqfHFu
grt+zDtOFTBqk67/psFtdtP05S+tLlqEkJv4zUHS5XcQwDXsStl7kbsObzRTtjC8R5JJBty9z1PD
2iOdiskYgowHNdQ1PBsUbCmzElMxwVjOA0X9imBJiNethPyJnTTFuZQm8NSRj8lU5VOkBl//KWth
naPRkO1VKuO7qQVtf/sLXX0gfhyYDiikRKuUJmcBE3hNwOe5pbm1kf3UM/1XPYbFA11B6Ic9hgRK
VqwNeR1eMIxNlkvtXwctM9sTjqensYU00Dk3jEMnde/cUb9yU37ypO61mJoD1ZSHuHT+uT3T6xiD
th80XtqtGm3kea+zxPIv7tsGheMRwesBpX40mdXhK5I77/k0IFhmroVrCyk2Y5pMUiVkoyQ6m2ot
DfIgeWl6lsrP8kgPF0uScIOi/E+1NdG8mN4NoLabTj5PFKsMYYmRP4XmXaPF37u2/JYOiITdXoar
y5iuG6VQVZSQyKvnbb+09cvYcfyal1/HRk17BY0mtdHRcMaft0e62loic5dFaZDMRFWVWVAXUHkO
0rbtzkYGlUV2vvQJuiElJ8IG9KeubOTrIEMEMyLjgrRtXsGvCgfdk1KdbLeC0o16Uv9n5Mq9PaPF
MbS/hVVyyKtWgRLXamqPyv+OIeH35Vvjt9tjXLcrecFAz5gWcjS2ac6heY0hl3LqJYY7UOhofax4
Q3SV0Ykrco8aFIjH6KEM3nMDtpH+jtPDSnxytUHEaw2dFVAClwJ9ussre7LDAGYXcIDYa3JcNVXt
TsMyHHxoE6LSi0HXp9szvlpVMaAqmiOCg+XMGzClbE9ypcemWxaV8ACYrJ1iVdLK/hA/e/YiG1TY
KGE6ooA6fw8FWbsdOauuWeRvPAqnMJc/Szik3J7M1aZnMmC6/vKARb95dp/Cz00ydKt1Mv8u4pHg
fVCwVd3j5+Xv7H6CPCTDA7k96NLcgKuwgDSYdM7c5SczpXaI/JRLPG/JmaZGf6NqVmwQ/T3eHmhx
dsQS9DUBr9C9vRyo1LOul7CQdQMhLm0htriJrfxnN2EIEdkohXGRrpyHxbmBcwLuBC0UFv7lkIVB
jSzFzQkbDe0ZRU9wbQ+ashItLQ3C0olLmrYPedHlICpyJa3jdAIikP4OkCaWpPzZSOzPt5dv4WiZ
gmAKYot2yVVZyO/DtMNqSqdD5uinYJQbbNHC7h/EIat7swy1f1s+FfRtoEwWMEMBsZ0Fwx6Sffih
a7orGuB3ugqxCx1QcyV5X1g8ExiHRiIpiw70bJQcDdAw1ZmVVdN1rGTjtzel6HMNp9urpy/E9mwD
riZiWgFdnu0+oxukDsSw7oZGaz6jV09ZolZkaICjMkKgCRVMoKKqPUZSQde9lCdgzRAztZdWx5lp
NyBn1CIYlWrbvEA2b5OEsrGnuZE9Y6w5IOYhQ1a063Hf11a/j8m7ftctMWvt5fU3eDbyo8QPQzeH
AsAnW5bCY6GisN4bFRJMfqO+dT2kCXwgC3NTjZ9GmFd/5CjszoDi0m84WssQATvf9ZRc/357cRZO
Jrhjesyirkwde3ZMuiRrJy+LTNfu+sc4q9EQcwK8pKI7qULLp0vPt8cTJ2J2naLMIpj01EdI6Wfj
DXYSWyi3m26eGQ81GtMbxoEBp237bLgfFOclt0sKfc7KNb7wWJhgObAolOF/XPUcvSGE9kHO4k7S
kCIHW9QPZhPXK3nLYvYEKokiOWAZJin2/IcS2ECiHZpybrvqWGDEldd/ImV8BLT1rgzqa+oUPytv
PHp+uc88MMK31/YqUuXY0mcU7Wpytytih1FH6RQWkuU2aHPSaNnIaJPKv6Gc7ByUBlEp298e8G/Q
N/+aNs0n5surb8+bxkFO0K+HCDchs6cjiCtDhVI76M06ancINTs6RnqNDFotR+j7wRoseCV4cO58
I8UBQK7ag5kM0dapSwyP2UifwnywaGDhGaWMDYLn5jAhkimNaG5GfrOyGRcWzHEcoiZkTKzrBn+n
DYPq2ZLkKkF2ji0eo7Efvjhac5dX6W9V69/qGuzx7UW7HpSqroLWGXVmVIfm3e+4M3urSUb/7MlQ
zQJ72hhdfY/a7mdELRB2HA9ma63sy+ur9nJM8Zs+bMu8gMqRaY1/zhNc+Xo5VO8alLS3Hg/Oyp64
PmgMRfsCIitBGXTgy6HiLKarnTv+uR1KrrKwyl6iBnjG7UVcHEUHFKqRjThUsy5H6XuKgyX8pbMy
delBaSR5r0X6Gqr/+rJiLo5ik+BqOoHS7DSHZtSahZR5rtaYxmawxxN6eogO9ftU9X/6ifSn9L0j
OeHKvlz6XPBKSawZG9jpbFw8++xMLgLPDWpHopxQaXdegVT6JGf2yr24OBRMMKI/CzDYPDKD+Njg
BpR77mijd2x35demtO2HFi+YlWd4aSTaTHTtLJI7+uSXnyzFIgotnM5zJSHlbxY9HNiaMneJ98m/
3xxEZDJyPiQi7MXLkZpAIl3OC8lNzBBmu6RKdxNG8isrd/1yEqeT7HBviI7KfD4KvtpdAPsE0Too
SIF6LJLiZKE0tQkG7agK9d7b01paQL4R+EuOFsSF2Z63kCcfcoPrvVUIR8SI2FXCms2yX7cHug43
FQJmkwsdzBNXuzgWH24LkXNlSI+G54Aqw84q8FMeuS8q61Cv1V0X5kR1XzF1EQkSA83mFA6wt02M
TM4aUJwOxHSCaUCt1/9+7zEMEDqCWgabx+kE1/3Y+W14zgPUm+tBdzbFGLyaVroS0y5c7gbxBckA
wTO4jFmoGQZp1+iQ5s+S3bplOP2DI+0uRBEEpQAD51R5/Dy1qMLd/mAL9xSjUr8gsBKZ6iyoskM5
CEKzyc78D6hxBSd8fMaNUqSYKdsohbaQtLGVvxtbZ2W+C4eAkS2q8AoZuDbPIFueqg4l9+zs4S23
S/q2Aj5ltYjnA0uojByN+C5sVw7CQqmDTjwhK1IFFOuvgtYEEbvI0CtWGY352C+rjd/Ubtxn+xC9
ZtWDs5oaz4oZPjlmdEzy/HuSeCtrfo2Dp1XMetMqkKHRyvrsU6eSRW16sNJzFrfWo5Yk7UbXs+SU
F4l8jIq8eEQLYzwRisr7wUOAdohQiKlo0q38ksWvb9IXonoFMnsOGug8Le4cX4vPIda9HfoOiGpu
UBKL6g10JGCctzfb33TpMuhTDMo7JNaAX8kTZ9erXQ7YlyRNcu4bBdfg6KFtK1qd8qdRZUgMzA6x
pO6ruDh0k/UM/GBvxt69JkkrQc3S3qNgooqsmC76/KxVpt6Enl7EZyUfv8LuTjfkw3giY1BTxj6p
WXK8PfOFe9H4OKB+eS/KcuWnRcSASe4Hm7RWn2qZVkOO41K6JiK4dJEIopZ4XVjoeQggCvgxhtXx
eXSqUz/13xAO30VN+aIP2ic1rc5xXa1V8JY2EmEO64lSHNVnkUd/uPe9wgemmHnRGZ+jlzSWCDgq
/WfRSb/QtHisW/nJmKYX3AK3/2Fd4aKKh+1vvftyXKPU+y5wovgc9Ph1+/6bkXUPY6Fg3Yabw38Y
i0qeKDoA8J/nn6UfgT5rWVfJquDxt8FLIw3eZrDqY4Jt5+3BxIa4OilQ7UThAf7GHAI50Kgdm7yN
z5kea58BkVSPkErkt9ujLH02kndQ6HQogA/NzqOp9r085EyprAGi69n4tajyR2/StlmFzH8YI4yP
aHOVruHfFrJdmMQfRhYH5sOGSfA1pR2bMb98BMdXqQ9djV6PORn3LcIUOHkd6df8RPcGnqGSH/7D
vFlUpkzcCjDucvQUxRFZbtT4nPc+ll0AM5udNiEcEiIIdHIQom62Sju+c0kYX4XX60p7eunrAhjQ
AfHwDBEvXY4PHlPHEEbi3o3L9tR1SnEaHbSDb89y6dIB3wluV7x3V4iLstY0JPz99BzU2UNaCJfV
kk4/3r92uXIOF4IxINI0nikGCfzqLIwIM90LkrBKzyGi/Ds70VFywrggyYqVqGFxTjZHXbRdqP3N
Vg75lTYMjSg99wj04m6ApTUPWP+uyCruLAO68LfXcOGl4AgSpgg6InWZ2U5x8B9qEPWgm4xt4b0U
+86RnatvHRsSkdbgjGzhf73yPC2+kxRigAKzRYmPZgGCr3pmHCP8dNajAWBm9jy05TZDmsFGaSpG
lMyscOsla336+2ZOyf1kNU+hFu1vz35pn9IV+osagYx/BW0wLVoLxZSc5Xp8w7/pKZ38lbkufVDT
BtguGqUCrHd5FMa6bUtNGZJzoVJcBYHkbHEXAbhUfUG8ZgWPuTaY+PMPt07nAGQLPYy+oiL8kuWo
ZkX4rBmNc5SD+uvttVt6hklXybpoz8hcsJdjWQgoYUsUJ+cYBOypr+1pr1LDvE9lKf9h6WGxjXTT
+oGndrzydoi/efZ2kOzxdnC3WaRHs8wo61PPDkI9P5t985j3yc4O8USLhrfbE/yrYHo1DnE0rV1e
/SvlAnJVx0cPLjv3SaFv1L7UsXu2sycjz4utVGv+8xCGIIrMMn2Ma9TQJ0TODq2ELXRJm3kX+mO0
6xBVh4IoNFS8MD4ZeoAoMY4QK02yhZ1MixZUDMkGOfA8KKoiyWjafsrOhoprix0XL6EdrvSNFu4K
dBzgdKlAcJCtmK27bPUa8vZBfm6tEtrN+OppymtrGukmliOXLu5h5QMsD0iLURh8QImfXRMF0tdG
rCf5GXaDjKkEJE7dM5sdrkjjMTC74c6r+vdslJR9LRkTin7YaLbJKG9ajD43vHDWNi7wm3D0cdxo
TqM+QAxdU0tY+pUOfWXKy1SJrhjujTaoMR6V+TlKGgT9DTPbdmXjIwGX4TmllNnrQAi08k4snYEP
gzqzgHSschgOUcm3yIoJ9a4JOTI1vvPREr/9ERZnJ1RR8LhTVAocl8c81yJsy/GLOU/Ydj0PeEyf
YtxjNn7S6YeiaOpvsh6ma7SgxelxskF40IGBv3I5alOVYwSogi8/BvIXJF/a117viwcJa56VRuXS
ySHTEh1Yh0r9PFap1BTyU8FQTt//1oN+X1drV+XCGpIKw/NBOURVr3AyUP/hXJR2evZUYTvqnCL9
TxjZvxG0kGz39vdaijyp5YBSo01nQbcRP+bDG6Aj2lYbg5ed6b6+xnF7DGmUZY5y1Jx/xlZ7oF6B
6Cr4dC1dOa/idZndlyASKf0Rt4BLnRdMk0C2sq6SynOCYNe+dprga1nkQiSl1g6VadUrr93Sslrc
DgA7BDVv3sfGSMCPdbzAznb3xayqJy/4bYwTDqHIopa/by/rwoZEV4sOM5RguObzjBpjQE3yLZJL
RORwFKSMUwdbKTZWlnDhUQXSxN+PXDNbZs7fAFmpx8jkFGdb/5qAazIkBEdRh/bD+9y8Q7b19qwW
vhgxGEtHaQTZqHlwEhllJFdeW5z9XjhBH5GjoyjsbXtUbW+PtDQxGgVUhWhqsz1nu1IaG6vwoyFg
b1Rf1GmUcUDLAHJjCh+PW/BL+Je2ayYLi4OSzhpg0inKzINbnY5qVyZqcE4DTLgmbJKcKX+maIX6
g58Uz3Ktx4epK7OVZV3YLFQayb0EPZ4zOLu9yrgMFC0fwjOWlQWgSbDmnS4JHRJjLRZauL0APrD7
oT9R6ZlflOMg+G9GFJyxFsd/CvlAt4shdd/+ekv7RKeYyT/QaUmDLu8UO62DMXGy4Bw10VOIgB+r
XW2G0b5PreT99liLMzIo8AioG9JHswdHMTFFkrU8OFdBFx4iaPBnIOPD59ujLF2T8NN41rirRCw5
S7ScSfHCYGBvRAYSr5vCk7ADyimqZI6zT2m80kQudnFgFc8OcjyPDhaGK1iSpVUFSAyDjDYdeews
vKm6AeVoZRQV/vA1Lbx/omB69k3z0YzWjCmWFpXlBIeDfAKt8NmiDmBOJSVxqPK3tJO9sNe2TpGo
K8nk4oQI1ERTkHWdX8iBNNi4cXbhuWhtGfFNYyv7QU7ZNfpaKOHd7S+4OJjIrEwAqAiczW6Uomlb
2WPlzp3XehtPc7KHAYRxqjb1KUaPZqUCsDacuGs+PKsDjJGqyFHwK1v/S2U294CoTkHiYJNofr09
s8WPhckGe4NeIF34y6FKo/JyFIFDCnHmi8yTXQJeWPlUS1cUfzWhFd2y676IL+VZr+RddFYT9YUS
/EMj6a6sYAVzey6L5wywqoBokSdeBQX0p6uibDP2hB0/ekNwjPThoFWtG0rWybP957LC7h7S+wZa
6J+VwcW2nkUkDugFnWOuqzowxcuVBIbSdSAz/TPmgD7muikGh72NDntRek9YTLd7YhN7M/KnG6fB
S12VuuYhseVhZRnEbXL1QwjJHHyWgIDOg0xDDo3UacLgPPj1Xd7k+2ZK3qIat2BLG4T9jv8yJf3n
QtL/dc5GX0+AODQBr6WNfbkCnd50Erbm8VkL83vPxE7QVLxPattjhOx/rnDyW5np9Zt7OaDY3B/O
STIkU48LZXxup9773IHr2uLSi72rppbSrpADFUm1Sn2tWmdaeaWuz40YGlYEqE3SsPki25LpebgK
xuchGe58hAx9BA1v76jrYwPgne0k6IkiH5odzUBVKePgakuBRS33tbCYGzFCxF5a6Xe3h7q+cAS2
nq+G4iAimPMqR1lWvYRHUXTWe8l5EQWzbYrf+bYYVW+fGJ53vj3eQuuQAWkYIelJ0/IqlMBp2a87
hZJ8TT1wQ1b2R8YOD49X/36kByAVxUnRS/QoAJojXHDnD+GXCFrY7Z+xtMI6+AQB5wQENX9DoA+n
g4SW6HnCP9c2kuc6iT7L9hpjYnEYYL08imTt8jxLaqaaXuhgxWdVSuA01aJRVXyjsPC2Mh316uSL
6IxWAEUMW7lqyKZt0KoovSdnq/LslwQLrq1axXzMgcvvJ18/2sYxhMFeGNT39IXfrIreBEV9E9dm
wv9ODsyvZp1re8/vkLhK+9o7VCr6W5soieWTrJV4y3YTxt+51UI6xI9hrwsvbBMO2++g67WHoajw
iCXNfbB63awh7sb5zxpvUBS0Eyc9dr5Mp7gtMVe1e2w1Jd7uTSsn7SfTQ6MfN9Nh0/UD2g2jU+Rb
aAHlfZyZ3Qb8d3ekCoiLYIlOuN/0+Ns76M+Uhm+e0BrwdlpaW0c6NM19E5r2Slqx8BmBqIFboChF
7WtehCz9eIgawGHnAk+vYxbzO6dGtQ94fpT//jyyKemmIDvEDT6HoSNjXqCqYNIeC833xEOLusQp
vO+OJNQrIbAIXS5fC/rmVPNADvJiAP25vEP7BufIaJQNt4+nn37ePTQ6ephBoWjbcah/V321krAs
dOxJohWohKihEODPg6lBjqDhernpKjDdv8WYn95PstpubSuuD20b7CpQE6HS4Q7t6L5rEhcfHY+9
e/u0XAsKiuCUCBXE+N9H+ypO1ceadpHp9kODb2mfNj8SWhHbFCVbICJ1gIt3FQQ7O8+VE72l7lEp
K4IYq65PleVkd1kQYpYeR8bK11+IY/hl1In4WXyaq1xykuKu7sC2uk6ev1jShH8m3Dqzi07Yw98F
snNMZO2RKL7dtqX+5fa6XL8FYnBQR6IWRs97tiFSaaqMKvVMpDrz8nVIc+CKeHudhxr2LxfmWvnt
OlyBa4k4DYMCJqGWdLkBpVRJZGdQ+Qwe8FJ0nn/JlfyYhg0V8DLbe4Z9N1jY2evSv1YxZAMIyWfB
aYZvOj/QEb5bVlzKllupNTAKpdCfqx5f6qa32n+tM0DfC51GkaSD5qdgdTnLEkBa30am6qZt6W3y
tu2PdeFg4g3SajMksMhvf8WlU/Y3BPzLzIe7PdvdlufZcStFmmvH6TeTpDKWpnPsRX88y/+tFeou
ppPQA0kCoxIfJMU63P4B1wESGaCMSiZSS8x6/uhFXkjBNfY1V1MT7SHAJ+dJqWx15TK5vpMZhX4Q
jzg0+KtSWZqEtVH7kuYqtvXdiJXveRx+14rw9+3JLMQrYhyHQIFOO+iI2WpWjoRVd6Zp7qDo9VY1
6mOXNCeHOHeajM+IrfyUp/pHVQ4uxNYHW+0/1VGmrXzTxcmifUL5XxAv5/G13jv5EClMtqmG336V
D6g7yAdbLX7dnu3CiUQrio4XyGgUwubRYGOZhRw7le62RX8sPL/ZGm3fbNK0OYzIJGA3nWCgKp1w
jzrdHnlphjjVEe7KPA2kL5enpK5TbB0E40X1neystVqCqK6ufNV9Wd3/h6EEIkR8U6RXxE/5kDuM
iRYrgc8k4zgSttSHwgvwhA9WKgdLMxKlJU2IEiNsMJsRUfdQdJmjuZNaHxqtuq9H5/OUqZ9vz2bp
tH0cZl4xMPPU1itTc9s6Q4qAbO9oyk27ctoWYgXr4yizpyFIQ89HsEB3/QEM6cYqYsTk6cvsgyg3
t8SS9a4zlPQ/bHudyiIBCq0TavCXX6pAvz5PR7a97WnFN6UZovciGKCFS+vQC5GizqIhBqBKxl0C
XmiexA9thLpoIitAzUfv7OtZ/SdU8P7Sy7qFyVlP+64cu30WVPHnFq23raNk+qH0R/u5N5xwhxPu
sPXVQvpqYTrxBdWw/j60cABPg8GMNnFCW3DMHOl9sobuoPY4qFa5kd2PuYoHOcHIsGnGcXiXwwwL
D94TDAaxeYjGotl1oVd+jfVmeIl6H4uuQSnPBaWdgzUm47EY6ngXJLlzKNoJLfEul9qz3SstfmwT
Zl71pITHqsdzPDS67KXs5PHUS4HzUEDJ+zIkWriT1OhtnGLncQy8fqtEkrJyvJf2D01jwlqq80II
7/JLmkkadCD3VJeo/a40k5MMWT3rsbZL/SdYLMfbh2IhkkElhquEVwio9vwJ6j0oMGUwKe4YKXs7
979EqY+lEsDgbdxgaH97tGu2OE88gD1Qe1RYuZXmswu7plBVVKNGXZbOOoalh5Bc5Bmnp/RgRGry
ake2vFMSM/ssox+SIgzwUCnhD183+7saQ5F9iJfHWzrl6qNjqmuqFkt3BF5YltDrYkHmcB9eD11t
7F51vbyTt2AI5RO9lzU526XHA8YEes1U+4Qq+ewbO1qJ2vWgIWCJg1iCNFmQIO+Yo44TEvdjbyP9
U8ZBsrGtaXf7CyzdtYQ79APhmAEsnF0U6Pk7Uuh3mutI/fcp6n61rXc0VnGSS7sYdjc6TlRNAZnP
ZggEwPL0uodd5fhbudKGzWia6EPo1vewh3egTv5KA35pI6OKAzwf2gbP8uzejVs7aVFWUF3otN9b
o4QdGNTvtY55APZZa8jixdHAnwo1MpKjeWu1B3yAdlKuumEPn5IyZjHFP2TIyMHgfbn9xZY4oUCG
hZcNts9gyMVv+fAKw8/i0VACw3Uqw/pqpPJwZ5XD+GiYub4fFABMtlYbW7vU9a2R9iVq2/2Q7L0B
3dKN7+TBURq1+K9AxynvtOZIJE00i3bFtiyT5ITxobMncQ9P0F0QFEKZYR+3ELxyQ5t+OnrYP6hl
WR8NpdJfKj9Qd3ADHHPL+4I7kNZQUmhk6zG2LK3YmGjr7PXEUva9MqqbGC/QLxlbZJtYvrz186j7
D98dQjj4WGFncNVJgeic1ENvG66s1BSNteAfs3bupEL+msCIXXlmFz47ZB0SMSHzI1hxl58ijZpa
IS0n6ks6w99WsHbYz2V2GjzxpoXGWvq1lIBffPxZ0KL2Qtm58Pn4df7S+Na9NlivNYplZh6+oz3i
b9LC3vUA96FCR7ssxkYKmzllDPYSEqIr81+AYCFqItwpwAAtwBMTC38/z+6hd8tQFkrLN85O1KSH
Qq1ryHqW/6jjGQqktvAfi2nMeIElY1P3Vf4wgLKv4mw76dysKUZ3x4kI/hvGiP4uhRCxpkd/XfgW
vksiQYe3QGA5+1YZ5bLYpjrimjLlPDwlja06OdNpChVnZyqVeVRrzdlopv+v7YTA034cWTwyHw5s
3GPH1Nb0b6q82xbVa2q83b4SFi5xCA2C0KEqyDvNH+3a6BJKDqnhwqTBRzFG2N8xEqTV4mRND2Rp
x+OfwFZ3QEFQb7uci0V5MeuDVnfTyXjRovqOM5AjKp3fRVG+Jku7tNv5JDI6ShDVeDlm4YGEfGkr
GPDYspfdc9mO4Q81HyWAxDmU97zS0TTKwqepVQy3VhXSrLGcjk0aJljIorsyjCaRn+etidcuhAWi
g8GRp0VHN2O2lwS70lOHDlWU2M+5ZHIIYGvK5ksrzRCQGQQMH0jf5UpLmpR6uhgjo2SAmL5TUOTj
3h4nCXfDZogPtzfRwhMtmjIIIqEXAjxoNqfaUIoa+W4b1wDjzxAWRz5+uvWK9g8M558NphUrad7S
BAkIHEq2FCGu+Jtqr8nYUMi2m2rTszQo3xO1w9gOPr1ZJ2uPJos1y1EolcEhE2UkJMpmk5tGdap6
x3fcqqjfnSF97UzQO7cXcCGKuxhDvfxgozcOCi6/jgsa42hW/aOWWQ8lE9t2RvEWDHq1lRrv2YFB
f3vghYUE8kHwDIAZZtd8p3R5CuV2mDyXRnt1h+r+sPmra+dVQ7qtyCpWdsrCTSqida4aitEovc0W
sy+LOJqcEG6xqb/VbfZJnZBB6cf3UjW6bSYJBz1rJY1euOK4B9iaqsiDyE8uF7dH6ZtKQOG5k6kf
Dcl8oBx+ri16JbfXcqmOfDGQWOwPl3WSOT0ofAZqSYCUPCMMT35m5thuhPRBMmXyPm2sY6xZx3aV
k7i0stSPBFwC9tRVgUXJTF9vZFtsU0v7rBmx+Q9Vp+pgNEn8oMsAap2a6npgjtVKb3apWgfaQPsr
TGwsQP4dw2vIyz13yJPwS9LJ5YOZmL8ULIe3yIckuBlEyWPO+53hA143rjb5FEOjpL+vRtx1b3+G
pc+NzoZFLM1LQ4f18iu0TTGZFjZNrm6EOUKj5VugKC9tbv+6Pc7i5wb4AN+f/h953mxf5Tr34ajj
+RqZd0KFlf9gVZNXr/Cjt2ksb3wp3mbqmpnhwl3B6/H/w852GQSgPreD1nY1OfnlVemr6U/3UZti
IyeXmJU2T0LlEFWKcOUcLd0VtOJANKFEB/htlog5NUXCKo5sl619DJ3yaGu5iyhMvcWefH97cf/S
N2e3LiA7E2QHmTOQs9kTptgNZ2bKmGUZV89BVBbuFKjNW5zXwc+x0ZVnM2+HU25Gxr7GX7va1GWl
PWYDxJLWGpqd3FjBfeml475S82o7SFw0RWNL971ZFHcJ7t6btKmCXdcb4N5wJ9hJmZoep8rzNzmO
6FuSd/OxKMZuV6ewOpLMWAPBX+9U2hPA0wCpQcojALvcqXRPY+bfOK7cTuiJlp6ykeSMenZerlns
LN0OtNyFd5pMTjvvMkVmQxOVor6bm8hBJp7/M9eHZxSl/ykM/+AZ1hET9hV8yvX0BE+ZjpYwEeNi
mh1EWSaa1Oj5uF2IBXKXhl8735n2NKCKlVdlaWeCcUXImpSK52V2EjkM6HMjD+96+nhfyMp7nVCH
cyT5BD95ZWcujkV/h0OgAPied5aiTGpULbQtN+gwqW4y+dWbzDtwvTqaPigb3z4HS2uo/XX+FUoV
V+H51MHyAc9FZBUb8VYvAxyH/ZLirzINK9nvQmCK4xwdCAr0PB/zLQJ8wZngTHG8S+lUlcF7V2k/
b89mce34TIRu4i2e3yA5Sq5tNjnsiDp7jTP/LVYDLN38MQFEW60JYvzFk8zvEFJaqFk0xIhVZtui
Tw01d5KECzpQk+SoAG04O7ER3qGnqPwAuWT+KCSn/11ocv2AhkH9EAaq9TR44u6OyuRYVN70HBrN
sBs6TdroaaLfA0oYVyiVS6mwQ/OX/qgQMuTZuLwIbBSrQ6eoHLcZNAikRjO+5Hoqb/uxGH8a1Fnu
OskYnwM1MzdTlDp/1N4gT6twH69kLNniMdPPoSSFbyhsSSSjMDlkX1L8baklzX94BtgiQqJSMCav
EAy9SXvOHx03GyfnIQGe9qj0pvO7sI3gWzvWzgqU9tr/GsgSuuJ0QtDlsK504BLfBvklERzb6LOc
vDCClDRNqJIC2nj2tLreIWXW72Q9Tb8Aa5JPHfr5O3pRmMQHSfAYF1V0wMy426VlHtwZbW6eOlSw
9rlukc2rg7mTxkjbD9QNYk1Jtn0/ppuks9cM2ZeaxMyE7jsYCLDj1zdiqEed1jOTrntowzLajFNx
P2rdc20Ez6UTfwpSpdhy7exBHXwv8Ui/fQCXrpOPP2BWTkDPFXXhTnbcbuTJDge8EoGBeMegbIv/
cE8KKVPkRdEquDp8o6Gmku05DqVG7I4yOQx3fAfrPZMmeKGl8R9w7AJZ/n/SAeLu+RB895TBZduH
Dx4o9mOiTW9oz296XNJbWfpxexWXWg8CS/d/c5uNJVQrR8TqPTfJdJ9wQWmlO0kJ7NeuD/7ojR5s
8twZniqzSu6NXOlftCDpP1Gc13cemiybHsH8e1Nr0n6TBqH3kNdx+vX2b1xIydHzBjMJz1iohM6D
tcivjdH3PbcKMfLrMF+6UyzPBKtpVtiWRmWtbPqh1leWZnFYMsq/OSXuKbMrN9d7JaZP4bhq53uH
Nk+jZyX3oHG2VfIYa9V3r8fl/fZUlx4ug8QKvjhM3CvtboOCTqihWOZmpTccwDbFWxQiq8PtUZZm
Jjpb8IS4hhAAudxfk6V6XMwqowzltm1+mkqJDeWhl85Jumb1sphafBxsdk4lHADoreioLOWu56cP
HS+VZe2S9j5V3tL+cwPJRknHFdLV0u0APovKkdA34I6/nCKsS1q1NbS1eJx+FJH/0g/yW6zEa+Cc
paWkeaexPUClXaFReVOKuhIXeqsXj2HrPbc2fpZOq2dbPWjTTW01K2/I4s37ccjZie01KBIW7Vc3
8QNtA5TxwY4MSF7K1oia0yQ5Z8Upvjt59rkbnbOWlmuB3FIATi1OdBUEUWqOfU2tyMiqPpCwySre
p9w7NUbznBcHQuhxgw7Id1zM/sMNDGpF3Ih0rq+q1gnkgKKJJsl1pkOp1Ghi5Fsri05TvwbVFKs3
D7R40YTiB8HLVaQfjJzLdkRRkBS4oV9vSE+18yI31cqMljYohTi6BlQ12aGzOAl4v6P2lu+fw8a0
tjiy9nvL7PJNIE1rbL3locBnYqON1tI8JDNDaix9FUuuGUFwAGhm31tVmpz6TJdXbpbFoSjBIc8C
9vxKp2GKmq4vSsdzTSsIXltM6Y6aFodnJezV4+1LbKl2QI+exrnIla4KtVWQ1J0tpZIL/5bWaR47
0r5JItANeZqf4GN3/8PZeSzHjWRr+IkQAW+2cGVY9FbcIERRSnjvn/5+yZ7FjLpjFHMX3RRZBZOZ
x5v/xCzSeqU6fj/OarH/4fn/tFRYADghUOVl2/d/ShghvG3AahT3xKO2uG+zTTrm1tEGFfIPWuGf
aPLfHuWo//mo2dyccp0Scb/mM816841RWZ+KNvsDKK//fVf/8VFy8hqlamRWfw8wWsBw2W2viftS
raN2cK61RTmohX1WUvsPj/onXUfmFFQL8ttSlvznqiaR6ErfKoJSk2T2a0u8t/afkLX+aTkkD8hL
Sgx+jJz/fIbrKHO6G5agf0gop3Uf+riw9P6hdIcfQ602f6CJf5TNBNgJgBAQ1v8WE6ZSs+uSxoEo
zBRorW78HFzCNlSm4WMMdR/TMmgE7Zz8KCZ1Ou5ZMQeuYrV/0rr/JKI5Q7QfywYe9bd1F1M56YPs
t6RT4rK5zatnLx9dO763/R71vf3Sj/3/I0TiUWcgWzzpvfydH9aFSYCVmYr7ysgZh8mgoQfdtmfK
VK0/EenfWZ/wPiz/L5ir3wNqTr/pS0+F6v242Oe9UYOmrr8V+3bunDTMTPVbNmmLXxt/mqDwl3/2
79oBv5ZhX6h6OcSCMe6/7StdCVWmE5q+7T1HPzlahRWzmg2NprV6Yf7H+JzmxRa6hTff2HaXhzRb
uYdunpxoSRM09FbvQd6PEzN/NIaVTsK+2ptNu9Zdhi+NXp5Eat+OByNZZ5Dm8vkXNrV+1BjZGO9I
0+dZYxKo3zhJ/kxvcOXbQMdFXicA77B675AX3mHuU6pzaKQwaX418ixjtpQZ6+VWhE6piuNYGi21
ES6J+hQ8hk3Vl8Cko8Mv8x3wuX6m02wctsPe7e4l2ZTioLtLdqqLubq0IquDzpz2UzMkoIsVFmiM
I73NPJXRKNlolvecjbhkg0IUaZkUzxe0T8d2tRhRV3kL3mCxRzjZ6osYveSYO1YaTGUzn+dtzSJl
SeqrTdmmq2osqrs2tftzMpmV3w8iv2rpMGd6eVOGtVLvfrMMiq+vy3BtJmYfmXZaHr09e+o8OkZU
VTHisnJwFkjqRem017FJMYC/G7S1GFO2hzBqdxEjc2JKoRKsKAEtzku1DJtkTxgWs9HggsiNNaHX
ceYC4eLRyxkyFnO61lyhHCfNSGlY0ebDzlHGZrINh27ynGBRFPdUjPYeql3hhtk0Nn7dWJ4/5a1y
EYCrxltld3GxuI5fNYXiZ1WeBFSROCcj2fdD5Vlkz4xht31DzedgawFKzIyWuTbUpJz/u9D/XRKb
OFbEGnFvIce/901rTUdwk1notG9V4klNmuV19ub6Tx7772wrmYduEUxlooA0WkqN+m9urSwh4SG5
c7v03dHcljtnLix/GQEh6fbtvlPzV5T9t8yu/teJ4l9PpuxDo0QFWITfjS2qMICvh+Rv12E6p0n6
uhrLI5A8w/8Yk/h6jjTnMEto9f3dZSzaLMVVLdzb1PN1ZqzQDfMnW+Bv2YSvZ5BP4KDotPgbcEa/
jwvcYzu3c3ecxkS5tkXeXllignaJooE9vWRBpiVeBPYfMgXWvhmbWr0vzUI9epUzvdjJ5H1sWbG9
daY3S8m0T/RI9eur6HS6VpjscEZpODc1lafRCHBs5Xd2qviMa3JuZmNWwcikz64WDfPmZ/D+/js9
/q61f1+i1G7/Rih20gjexl3uuglYaOGobTBPfRKuSruEoP/9rx6VfJ5DTR6FDDLr/3vpbm+N5ihA
kLpNxiwyzP6lx1pkpHnMU2+rVo8Byzm42fhoqeJUzP9r6frX4zlOut6lmfL7/GNnEWJifKfzP1CN
1Eu/6y1SJcyVAfhEQkX9547OIu1XM+/s20xX71amk/v6vDy5bvWqiMCctT915vxuHH8tCSagPYrs
nmb+pifNWtTuanbjXTOnGgnEWTkyc9HAMRZ/asYiuyTf/m+rYzYAUz9Nwv6/a2XCmyCsUOh1Ny8L
rRUqATqSpZP2Q5kWMQMNqWY3U9eWoaPYDCQa2vHTa5P2TNJeuVabqQ0I5BuXEgeMXq5qfCo2W7/q
MmYp6Lui35hd9mMW+WuTaPO1B4/7vbl514Zaz3WgeLo/j8yP1Iq1OxR5wwPHag3Hdmx9bZg0yljH
fn1LBke5mkytjyjb1kOaflXLb4T5kwpFLqm8KmBwbBZ1SqO9qXi7XZiQunzO06y4UHJrHBtz6w+z
qizHMvW2CFgI9TzzRd9wNjsC16272oYcHdq5WdxuSnkDzOv4rBZbeQEWfz4kugZURVnUp8leByqH
0iqsuyyJakdpg9ZORczspq1mImQpsEEaEaKQ9BvRMi1qHUYJQswYk5gGyQznwPq+gYB0crAnLoBe
VYfS6vNb0RZZ0DTA9e5GLiKQZPMo66rcT8XUSRBlLVI7EIWLOR8DkasqQeNxuVX2PcSijgCFNS4b
DY6hQRWT326MGTBAtTiNXkHB92RFuAv5Q7V5VYh67MOqngmJCz27F8Iwz87QabeMiLDO/WLNvrER
DZ73pD3YcsLouGZlaPWu7adEMa4zdakuedJpvqiNPkxEkcW7GLYHQqb5iQKajRfu1uNQ6bbvJMKN
xLJ5IYXKjl93y35M7L0KLLcZgnqtmyc7n7fDZNVWZGyiKEOlolA23M2k+j7kSlAgQqt2CfoxtLZL
OzGho5i1k9aW5mOej2uslNObpqf6t4IKg6AmfgNKeGcEwz64cZ5X88qoyjk9Va2jQzzZ9jbRTc5E
BgKjh6RmhnSiWuVH11gM/uvHBOyf2jEwOvbtdirbLU70frlbZ3OJU22zmHRKZ9DTTtLxXZ0U89mq
jXaPMiyM+VEdcnGcCs3kIGGuyLBWlTbyKTEeyhaIw9EC6MrOxRIAmsF8PSaLcQxmF9dM3jvYeWUf
2xm6HErTzH3yp0zVrnYCRuqgAxYEVJE/1Xn+VnmFySRGQaTZrDP1lC97dlhzXQmSwRsOydxuTWgO
W/NUV8QyfY3pbWGleqCAe8nqG5SenpsezgWVaAgdVZRXfd4daruAeNIwWbIL3pCfz6CnAJiwdo0/
UqJX0RJe9S2gfENstkDFgM3nHtKtJZV+XzGJcI01rzzXCkY7Y8vkB6t2QufaqXOak/ui+DDEC7+v
26e5OtCJ45OyjbsaW7NbwjnJI2X7zp1060SY0uerDuc5A7ZXqnh9Y5wXnW8QKOSTer4Ztc8qfRPK
D9K8VlLHRRHXjN1wMvLcz1XxQVFVBH5FoO6mPytNPGnPlf1s0eGuzd/Mzgm0Vo3ato5segP5/jg3
53LIr73KuszuDxAdAmFSOz/GvJNn3OpFE3jZs27ea9VxN/TQosNhTz+SyfDFZmP+voze96XIfQ+Z
XZGuA1wqHA3G6lTE2/n7pH03ZjCNCZSZHjOXS0qjB9rEY5FcLZ3W+H0rwpKMSQJWU9IWUZ0rGMrg
WghBrOReS4CrcWKWn+Ub9lJ56If1CgvR35iJp62VnzRbSL2t3/RatHcl/8WWm0dForO/hnKpSTjo
9nnRh0DjclswK6WYYqCka78A9T7R8wNEcLRwywMmjT1q2qjeiTy7bkXd+Kq1TVEyurqfICl9j+iH
n9BeyUyt24rBgMwdMH1a1FUMn/4yF+1NZ2jXA+3hZeJ9qk7n90mZh906tL7jKTeMLKBJv2yPmT5d
o5WODQvWlP55aaooXbRXYCcumT6A7L14DwwBjgrQWVrGZ+IwlDcdYwhmzXqkx632aT+5UWaD0US4
iUkWqMZ0MZUutFsmYprDlbc5PxgwGGvWFIJkRfyVUZHsgeEoT85ShbohfhiteVDz7cScCx9vlGrz
Udz2o7i4e32jdkhCLbureQX49j0p7MfC1gJqSKJNG+LO1OOtiz3e1jI+CiBkk7l4BsvMt9w+miiK
dLxTNx0hKDVtLiOd1xawdLNyz18402Yc8dLYok49ZpriT/YrgdSqe+AytRVRbkxxu6Qx1Kfvr5P2
magXo0p9q2sQoTZwbEcGFK7b7WatEcUvIW7/kRC8j7gJ1g0mUPOT7X631uWmgbFpdI7SYoybZvMd
sYWadeozOxh7wNDK6sBwUH93tbi2P5fpZYC4jFQc6s3hLCmVyUdga7dAzM+adg0r9m4eVuMS1Itx
toC12RkZWZGF460ksTJOQdJoXnzQoeVL0gdlyndm9zC1dFBNqvUmBY+x2LfsBrG7r2ebefusKQfT
6IJ1ygKn2mJPne+cyqExcoky7WFSRLjxkbtV74q1BDSMB4iZ2lhD7lOAyoCkMPRvqOEQNs7r8aiZ
Ei/sXl1+FmofpEMfsT5zNsONkaj7PXKNTWIzRnc65js4q2a3By6n2hfI6lKrqToHSGPDEUUbyq+E
EjizBIt/2MFKQGZUtfBBiVdx4e21960eH7g3vlmdCpYR1Up8bR42v2MejaDbQEkhGetijJ+tmxwh
BdUaD3adz6DZJy8IVheBMqo3E46zX1AfxDnXuffNaRdJTQNBnLnujkOJakn1uM8Wz0eqNIoZ1tV4
GjA3+FX38k9l0s4DJ2W2PzkzlGasuxgZlLWEuUEugrvsZUvJ/xZveYOn7WqJryVtLOWkqmzehUeD
ZhMa23CP3FUs3R/U8V5VhyifaYQEpRlvEnhMPWJw90GSnqQGZfuQiyYF7m+T9bDvzsVJmgPsUrlz
6bPEZFWP+yiOVPIEnI7CDzTGNA4R9D6pTlANWzAsHzTCni3GkqVsczO94dcFdSoGQhtfHFPrdWgl
ckb3dJTD2Lm47hW8sem4UHfILZPFhVAtP1FOlSWYQw9HQk/yh+08JmT2eJt8nqTgHxXx3Df2wZiZ
/lu9mlbi97wCsy1AwGDgeSppitk/waoxcIqghGHetCqGp/08uK/tkPtlovjL9tmMp9U0fLQM/i30
dOhZ9Z5cHKoiqTo7cjyLszGSzfTT5Irf5GoR3opxyy8A8PuO+9TDkWlu3XOLPnvxtntTvbKL92K5
YuoVJSxXSo7RI6vc2jwcsD1bj3oQ2uul7pmhO2gM3cOXV4GD6P6A0qhBD+ksZ3OkIvpolqcSnuns
lYn2063UNjt0LneF92CPeCe2lH9vrJgLvrakrt/SPZSyj7lvUpvCgeQ6YsM6MXwpZiNh/9VR4Pnb
Xbwt2YGa6uspuXe6T6CAfXN/xfNvtVwel1K/zdp3XtIzy7ASZujq56xZv/QiT6+RsqX2oqbZsff0
kO/tSnLcdtVvaYmV8rMpGBNc/JT2ybpFDqzjroPfiVdRvrrGrXwxEtJ+zjolPVYiC+XOUn0XzQzH
421pgQ1BZyy0FwTRSV/V2GYUgWEtJ0WnhLeIHZgaRvCUPJ6pM4UIqvpFikT+WJqu388/GdYcqKly
Oxfc1kiO7F1Zv/B/GWn0ip/M1IQEtZNC6438XMqJBoTbYmJK1kVYW7BhYoyr/bbvlPDq13pu32MD
pA6m/FHJhU9V2APvIgr1GmfuhvUW2U4/lvU0iea4Uf1QdbSTZ0fHqkGo5/4b5Y1VbVw32Ghc2eTM
FWZMiwkYEIYHe78TE0EfGe4xUR81jL41e5L2n1H236wmPTfbKVXi2oi9SoDGgX+oCWqbU75+qZxw
3oZbZdkCiEwuxTAnuUtSBkAbCZtld95lbNpDMxnfJwgSPpF8V9zAXPxDioihcx8kvWqcamqtvmms
V5CE5GNwr71KRdQVkgxnzkyqw0zXg6QEpHoz7r3SDb1GrX0+34viDhWamuNfgsD2wrT4TIqftiLF
POtHolaYkfYH7RFRojiAd+mxVHSIGfYYIpa2Lrda1Z9mZ9y69dWeWE/NLiI+lnYCC/2ybK2YdWrW
vXyXqSqeoCEQLg6YAbNuhKa3SRPSATJ1ZJR8Y+Wntf+YViLusEWXB7V50PYXuaeSW7kV7Uh+0Rc3
kh0RYgzRhn6BpV+j3YmlIQ6M85dAlJZlrdqXzABbghJS4VLDP8rCBP7/xfLGR0vRBfdMEE+05SWK
HjpcRbQo7srhWRGPXzYV1nVeSyN7nV7WUpOUjNCmaj7eB0LdkujhJDBYDQ6E39QGZ5GfdlJey73k
NORvrVFK0gLf9Jc0+/61T/wYcV+YOuzLFUr3wkUhs30C24BPXeXLrO3XFl0xWB+t2QAoN0UDoyfH
zonB4gLcrPE5OJBUGYqeP9kM+Abz7HZmZh5nhIGIHicIzYvCGPIU0nGafW0e7xa3IDy3XmkzTRzO
M3iyGrzM06Wt0zXMqtynGz6YRzyPbHi31yTGUz+s3uSjlCFe/i9PsUsVRPDQvJdOd2CK31kKbQ9j
fcYaRTT7g1tLWtfB1ZIyGdrjhyRhuFPyNLsqdDUaKe6SR0KsXpqqe2n+5L0ZWXtmUMeLkV1KMd3k
dvFQ4rDBWy6aBGHN7m/9B/QLr/B99k3MI4Bv9wX6s2tjeOekWtLGmzHwuzE7DtmrpEAEpgGWc51n
H47VQ0cVw0YelnI/c49G8X7ww8n0D32tLuloHdiL3qqfkD6vfJKpFYWn0yP/nBM3GsUcaHV6/JdG
ycrt+74WXyS2Vc/t2D10W0X1HX1HtVQZ7IDUH0jIUWghhI7akBSozfuVN4SS75s7vkQkv+vf+Rq6
wCYUVHifWivFL5aXdSV1mum8sLksDw2tVEbE/fNMueTaQ51oR0/9sZW7v5sDFo/LImNdvfKo/Iai
YXXYM2k+bPUNBYtAge0lJWECXsnBBHIDxukgFQPozSbjC/gCEKKSOBO1DSUrd9K+5s9bSrOc9swv
yEppNvG3GanOSpLNfNswbJvUxCY4CW+5tgcrktjMXvqTexXTWarMBDfHOiHUtooyhkJaqDNCb9RF
yFo5W26J2fCXZy1VebJ9wJvcQJJVukWIKKzWbJ4CfiSIPad4Z3k0IOyIhqFM/WWRX2+Wb81uSBuK
K9z+3d0n8i8/pcIjwP/lN/IoKWRYi7TXHXuX7iiP4WoeiWhlHIY8EzpG/XR+roZHaQCxutEMdbc8
zBvJLawvbBzWOO5FUBJK2JJHU3Pl6cpnyV3D1kMMqDc2JjphrwWXXBpxnj0GUnpIOuWMCNZ/n9Y2
wOHONJ3oA2IaZrGuuF7KjUluE1LUBDSev6ZF74+TwL2ygwxLfDRWxqqmsSQXqb8Z8pziHzuVFDas
Q5ZssUr2oxsxiJr+gA0CRUgBSlmfX+M454sWzUvuS5tXUh+bKtfA28PFm/7E9kj/rCFrK9+NTZKm
n9WepcLrXCHPT5InUgmrrWZrGMklrYMd+SfPlniOVFAwzQJ2IvyNpGU/dYCnpuZaTavAIMjwF0nI
w5+wIXi68BhNhxofreygF0/j+LwgoEC2PPBebHSrZnGHWy4JGQXDexXsoN3sp0zrcFrMoAI4kRdg
9fLEuYTXUBv1zPXTkAcwElNKLmOa4ztowbQR8N0j1P1fB5djXnDToRB37Dwnk5vYVl/aRpqzXE1s
9QBbGAYJXuNjNQ+TmQZyuRQFFXsvKZ0j5hvSSS4tw0+9j9Vqrsr5wZnnU7bqP4r5Js/bLw0+WVhz
naZdOJ96H5+Znfsw5Q8uepK++XDpcOXut6TEJp/O7kw9NAlLQk/Cyt+xbWAAafTQ43qQu8K6c2AP
pS9pZYyCXydQ/BXnGj8nlqtWO9z5NbYWK7Iz+4blQSvG/ooPALSl/YrNhsFuuU+LXsZsmDQSeeBq
EZxLH/cZW/+rIpANURH/7Aab1CQV09q868xWMLXJHSOguEhTqgh6TsEDxn5w2taXAkxapOyEYmPE
4P5wOTdWJnzpsvV5GXjSnH+sq30j6Q2rCXmYWAmVJs4BnUZZuDThpUBSJNOuseRwyS8JbVjS17WK
d+CT5DYRl/cBjGAAs/vLxJtKtOlaOh/SSGCLy/lGSnebb8l7pJANTGCv9ec823HRGCcqwh7yzCCq
dA+pcUcaWvfAbvMXSbAIXn32Qgcdr+s9lvn6FZ2D/eXb8Ixq2sNx9G5781FNPtY0jySn0nQQi767
Fvj2MrLBFv2LxAgWBsw98qVgl6EN13mWPmrvYhWMFwTfbAxy9m9LPI0I34NC8IwNkI5TnQEpY6rI
2y/CM25N/FGEHXNopcTmJOe0OMmIpLzYmVJf8gZwFvLxq5J8SCOtGSg7b4hjAyA2vXDEEjcvHx/l
j6XQKSwq7Gejv+2wqob11NpC2lGzfm+TQZwx22rXl3IvaXYZXdiW7mCRa+RGkiI4Zrnc1age8EII
BD1CbBzDqq/PUhO2Wx1mhYh4kxIshoYQhApw4FQkhJTc80i1hD8hFEAvzH25Evyspv+e6m4wzcZR
xvElbU0IMZ5Y7v0BLcuovk8KiINGykFHBHkCICRujuZg7RGD3LJKSm+bEJWVlBGQ60+ZyECTHLMP
S7F+cPK2bKvCa4PqnNpCLFe+lLtY3S0zd+t+9q3aPiaeTuz1c2iUqySxn7YCZ91+VhLtwik4CfWJ
lELWq4a87S/NqgczVtnQb0+1/Uwflq9XzYsGFcEBc3ONZ6c2Q0QGFpgZ5adiJidmtxDfGc9OnX6X
Vnld5bEHB8yTeg0gZqilH/Jogdm8w8091l5xv3xZencjYgttKOVVUr+1iJBG/JIboMAx0pdENrM4
ZJKXf0Xdsjk7IQXkTuaKiBcDGa7QUw77Qc1SBuORSL6oVZS86p5sdQrl3v/lUmSeK52jzcLsodvA
l3jkmpVEZB6kfeQqZjCg+zSMgnRP74fkY8xeSXwxS3olBNovfgJsg7p+nYyXLhdpH25r569E2/BN
Ai9f7ypdmXw5WHmapMAhLKeY0WwmkUh/iLwm3prdb1rri+5NgE2XFPuJsnUaXDR/RoQoRARcbu1V
xE93cU3USwrzCYPEMW9qyqE0vb6eMXLGbYlHxMSOYS6nTe6WFUkNjgAY94TaGSreaVWRjh5HubeL
78I/AxG7bgQVBAcZVKs8SAjbqaVzSzxA4OfX26kAJ5bu+NGvR/1QEXP1UYZO/55q3mEhnopsTqkZ
YU8FwbAGgeisKWUgZUQ9LG732AcyCkFt7FdQQYoyNBiDoH0spWAARaTVx2jW54M26x9f72ft0bSJ
UDiONLF3LAFnK86SczyiPLOXSYPRVYdr6QuWRdjVw40UjVJWSGE6JLlMXcyergXGqOBrD9+XcfHl
WAmpsORqvZxxgoPLNuAKV4oSrpaIxrby4Xb4UgoEBr84SfZDkqsU3MtyJ/s6O/GLwClCOTf0czOD
dVSsB6XTzvKnXAq0o8EpCEDJ0USNLWbGlGTu2FOdGOWoPZuAqvAcUJF+SoGGo++Od5wWBgezrM67
SdtT+pjKQMtXmEJ1RxAwqfEZXXBi0yUYrfRqGHAxKUgJ3HZE0YBP2z+MdXdq8+HamY3AotgHsSvv
wngfn4zeFaTDviTOEJrT09IM9w50xcnV5PFcfYv2FHVQ9Nqz3ZRXSWeFRPTiVDE1BpNPd5piSllo
C1kmyvFWoDUVP9cyl7wGhAMm9A8YqvKoUvLuUEMVFDMm5q2D1c2cgROoniQ12itpwtoy0pBbzbnA
HEI8TyPz6JmsekpSx9dbK6RVjGAn7fabtvhSotVikiEjdSJSAgEZv+S3Sts6F9l5hsNkBFzLkm+J
ZV9A/qZKq7HkLiNMSG0R2x2PSeXFa+H+MlBOBvoFT8ggw7859V1t6OjQPV6o1CjGOfVbj+lGQydL
rlZXRh2kUnTE94pCAEevj9XcfIVppU5wNeetQIs2QFjIdFGJwTZjCFvuepDDb4fshUyVZGizSKUb
1rQJo4tQJvlt4WwHqU0Lp/dTZm1J86ietGttmCm/ohq/+CmFjluZVyt+jTz1RLfDpWixTwghie6c
zs4v3i7WjQ+9zAMaZyPkYm24Mb2Y57HsQw2ZopdICDhAb9OLhXyRGktiTrM/iNVafbHL/cA07BuE
4TV5hBKpqa36LRgZd6stzs7y3mR3zJO83ibl4PF6A+E2M7tI0bqqqd8NxlmqfXiAQAaFFfgdVpAw
Xhk9JXNyrBAguDNnn5jVY5saD03q3hpu7eu5e9lnh06yNrAaJZBGzmSa1LN5geZkiIGMJHcZMBkn
8DjMgjyXkc+3qtff9fN4L6binGvwaVWHo+v+mut3uAG0V1+B3rIOW1Ml1eSgI0WJ4iY3Ii0T2gQw
4PGPkdrCJg8wc/jFR6tuTy2B+ZrMQassB5Rdvg3vTfomOdpG4ri7epAhMHMcnxKXMsGkm6hMraKC
wCVTqowRvS/6UEmmUF1ovm+Gg7R9arCaXXV71rLumbL21JcDDnKswbpJ/NGoyIiX3wgF+C5xFlKa
d126fdSdTZ3Ai7xenoPJxtaECI26Ev62pUGmi4M0ucq8u8kd86ir08HesSQKY7oZHCysohx6v9RI
VRIBTtL2uBgk/lyMGqmZwPAzrDbOB2D8FC8UaXY/gdsaSmsjyfSja+7kSMvncdNsf2sn4Bu61xbF
nXYYW66WvubeLGSx4cekOWEh1BOFWeFaGTcLZpYNnsSKpWvq2a8ltw8pgmzCMc2KT7crIrWtrgD9
u+k4+nIgHQAwt1RLCyWDaeZRZFjcJmSBJ0hXI7NRa+Bv0wJ/Go057OC00CUOaeD71qV5vec12ek1
NVEKpAJaaz9nbC+9HadkL0/yuWmRRsKmjrHXT2Xbx9qo3KTrfqwni9Ax1YS+4X2TPWvutj8CmNRg
8qvHYR6fW7v/LDYPe7pGFZIUyEHnqtLppDBeZ6q8iAHp3zujd8Ih7Wmh6ZwnQBYoDimenZy061ad
K1qUOLNoZ6xu2SJ/ymp/YGzQSRo59C+jgpjS2BtMSynb7lPklu6btNT63aL562LDeNZ8tumylMKL
MvjQQrMzKISXTAPXZFZubn6XSrC0NCUQu3fJ3e1V76c7C4QbDeQ2j/SitHVGSye1WYacxxfpuup4
GBwuYpYO9TlYR1Xm3tR6/lwlw506uBGnawX54HFzUner64mrah3fKWsK1sq52duuQC6VtW9pGNBt
BbmTQZXp6G7vfNdqHnKnea6m+RYEjKBwvtdLzpAzoo5CgTnREgu1fv5a7J9rOZxajFsHsaehLXed
YUaDhcpWY31HirveFxFJ3rDJbTWYQq1dbZiO4nM1pifDTs7Utx5ER3dYu3QhcvhgubJQaPwYqtd5
2n1nxdVBCgOVRy2TCNwiR8y49UnrU2oztPxjTJeDpGmKpl8tPYtMHKmhSg6Zq35L7ewxXbObihSH
Wlrf9LR4a93xUkkRgE1aaDY1Bbb6JAlPGc1YfhGpVGpFEtYziEfJRVqGef0C1HUg9YRDiLvSiKwj
4ibM4cLEE9HaJZ7Sl5yWEEQ6ceqZyYiW3BccqQm7ySZb57njldrvN/LfgEYc9vprFu9O1hy2n7qJ
/lx8czSDtzHD1d1JRm/PCP16cZ+kpLfx1Vntz1xZXyhFgrznwONEpEmkyIkiDFvyadM9zMp+WHpd
MPN8O1jbcMp08lLEJWyhABDaUL1GkXTzXpnzcM6U0grNojaC3RDenakM1wNO65o236Ubp7XtLzF7
bwWgcwIWlI5e6VKBsImrhQonfddDE9NPAbVlU5XDggPh1bwRwyKlo7OhEJPEOg9V/dir61Ne9td5
2hwK7KUaWU7lClVJzbNdWlc5777SMzGZVpx7uQvKhPjkbU/yphyFiuHsDOs3W6muVd2MpGS1xiXa
WvE476mGTtNvNwA3FHSAN5WkBwwAj7eoMNdLTdpc1eurZCzOpnDIYitM4+jI8GJojg8UmcG9uQid
iXJhjMYz3PpAvYIejLXREXmyv3t1+ZJV5gW9ecYuihoyup1hnty9PQzWdJaimg7OWORkEWTPY0LP
HEHciLJJIuoThe+74c3BoDY+xbBXq570FKQjSQttqo9zO5WHzhwhLH3SLkLT6lChMp6MJ3bBtIrK
h80hw3pqTtuaKIFjrt01LNKetVJxfkyVYlxpDm7Z7q3UBtqd8b4xsmoNCssu3qa2tsNB0auQFIV2
0AHdDB1zmUmVTfZhcpY1MDQmKRQFcHFqOps+h0wC2i6Xq84Y3dCs957dYH6yMjseuVVpUmc17Y+4
JJNtdNcVVYWB3prPnqhVcnTJz5ze7H0Zpm9q35fXpbVOV26VLvcJpTFHs67680oh4wXcIbotRiJR
tk0fgZLna6hNKjnb3qgDUcwJdRdgKHY0DF+W3XEp684WPij1KGeMXzRnlYjURfSkB3HFAwqxm5si
G6oyXDe4cRpBhzacDDsf3JZT56qvrVpSEwhmY3vQrXanlHmus9LXABuLGmPdL2UKQ+eFmG4NkTvn
bl3yc0qZ76kvhv/j7Lx2I0eyrvtEBOiC5jaT6SWlfKnqhihLTwaDnk//L9Z3MaWUIKF/zAAzPdNd
TJpw5+y9tgrKMcwZc7Z3stuQnfM0FWLvt73z3eGrWsVOmG3qJLa/qLFW9NxEEj555dTf6ygw7zwn
ythHldp9UsUub8RyArMQ45URjunBy8suyJMpfuIrkBuYV+kqMQptP7E7o67vaIETyhQFNuflwWzD
u1jU9ZU39vg7ytidqZjr433nVSLcNhoqImRKnrx39LGjCmfFTwL9a8WhKInpV0TFjeJ0Wh0ce6Yu
YbXpLe9CBn3WNqvGCM2trjyXtXQqj3Cv6psk52BskPq6jj2ydDjd+YFnaBEWQyGoCaKLCAvgiIPb
dWsXDcJKH4W1zobKPNh9mt4TptwHIefal5QPao0OioaaVme3U2WYV03i+hstnob1PCVCIh0fnqVw
IdEaeVSiD/NHaiXjSHJX1MD76szMnCjX+cNtVsO7zM0cH0NhpkGLHDrounwOlB7Hd9TTmtvQRdxj
4jHZSvJpr6LO856mPsZNIoukOvizLOCjmaHxe8A2SVJfJW8NSmOnPLbLjZYaL0mT13eWDMVGzsNz
ZrXoEd1Y2xj4RzaRMXtoLKhBdT1yQ9X2NZ+OpL3jZtWW7JoCakJkT19TI+05krIxsERMR9WvqO/U
jtqmbqICfbTnFQu/eLQmM77JS+a0nAFyW6emcSxEPAYkGuYPBqOXoMJSsBWzZVAKd0RMF+pHq4to
zqRUlJMuQSI7VQovij5dzX4tN3Sy22vf6dLrFlLdCxrlcQsR4EfZAktxYDevZSezwOYNrsd+1Hdk
rrTHRq/Hkz6zBsx61e+aGFUmbXgzgeRcDcV1MvntuvZw5liyj67HBjCIyBhUzD/IIjHLBfMcWccm
pr0mEXEjDfDyFw+Q+1Oj4FhHs6DvHNsc0Fx9CoaodVbKlWKngCxtWdu1+9EiByjRyYzqjTpe9vo+
f59GLgZBy+u+6DmB1fl3aVvdgYw+COBuPwfkiLich5t+O+ReumuruYZpoeuB102/O1MbgiqyzOvQ
zrv7Lov4XizUmf3YGD9DlvPfdC+irfSVPOpAv1ceEQaB0SdPeuw/ZTWj2ClI3Uils3HjvLuWk5Tb
HuwSZ6SacWd707oP4x7t61xzKqN2UpcRqYtNSTtHlOZ1PIxJEDZYmTKnEwAXeQazyQ6tjfjCSaPh
9KEK78oQXb6pZ+mdrDxs6fC2NotOvyjS7ZQiy+APwawl/j4C+rV3bL7lfqKkKtrKXocpUcAtXzit
XMth3DJTiLxqAy+kqh01HSO9dag/9Jq2mROORUjw9U01+4uEKSwDo66rP45OMabIm5KgQMTdell4
KGRjtIJF4bCbqShmZVPKqC6yYKoa70RdOFvNpUg4js31qTVHmlke6meH4+OmqJkMMm9kMk6NKOiK
MTpEjUb73/OTbZ4jgo8Gow0iS8b3OOHmDRE85YKmA/4qTHnIpxH9dwELCol4J3CslNNjCA2erQij
NRrT7ZB6z1XktC+m66RPTEbIynSAOpmIzfVQM2iqgg9T9/tmnzcmB50xZXdS0rVgWR5Xmoe8LaaM
tiK+pwXUqxuUBk2rOncYFtehw0G/Ryd/7ISaglm67T52237v4gQ9F23JxCHneS8djvvosb6nqdnf
Me7RVufKfwzzXGeHHukPVgKOgXV33E2T7IN0Zg1KvHn6kjDVfp3ZgyEDtaNALoLmwe9RudSxuo0S
Tb+LU5vmPssWmBtLssFQ1e++VmXg5f3DPHv+NjWoV4StQLeSKX+lt1UCfQ/VGOEU/SbvPAzpatTW
U16QB5WOlvpSuSkKedvMNoo2/lpzLJPNld8dyipKolWcDQh0ZIxLwKYlSTgKNfEJMXooagOPX988
prDuTlltOXeyaOSmUJG77mXu30dGyVkm592V7COPfezkyIW6o6XlfzQwHGgFzOrGdVMZVLVrH6qo
74IxZMfdDZbaYkHtdgOKqCscbWhGxrK7b1NH35gFK06bm9WVHg3jQyxM6tbORLtSMyE0J2wzItOP
nzzClY+13qO9HkT7Ne6qNNCbFilOXOp016Vz0DroOWVh2LctwdzbNuuaozXPNFTnWNsncT+hLMLt
tQZ7PJ0RkFPI76ZqXbl9vtc7cKV5nST0SK38rvTxbkRAxNb+gJxxlPq8IshGXJNB2V+Luc8ePvY5
vWFj2Ivx6B/jyoXRyYrgvLml75znxBlp9KnTsi2Wfn7t5N5jRTCJHRfHyDKYRts++OTq79pmYBzg
fMP6Z1/y1o08DTsP78658d2YbZqW7rKEfqKte79MZSdHf3CL5wp2AFEChITnFCvg0uMKkVlrXmu1
Yz19/JPM93xKGHhgeLLntsAkvfYpYX3puior3DMoI5+lII23WCg6TrTtgI68yaluhiaM5NGlHgk/
6V7zpvwmSot4Y/mT2jYMZQqPFLxlYoXBsoek5DXSGi49Zzd1brrTikLbmImkjtMmcmUVfv6sGs8/
UFr5Dr0K/Sh4y89Cft/ztHkmbDzM2K54EwPjUmbxNELSbhlYKFJMP+d2DJTgjTfthrTRv3z8KN8z
W0J80GETCNsEO/X6SVYkZE3ZpHe3mZq8b9KqqoNWJBb9+zo7FyNBazxWbzX25fC1mMv4E0vpuy/y
f5f/++X/Y+Gr+3zq+7TzzzjrolU+TCcsTYiEaKbayaOVfUaSfGNhZSShk8fkxJl9oRm9vl1j9Lg5
Mqlvu7bLrgYr5uASKfcTEIOxfH+XTjMcgi7mb8M23iR1YieLEivqwnOsowqmdpSzTMvsvvQ7BLM3
A1VQkugW7SH9+Y9f6Pt3+L9LL///P0+0tJ1sinKruy1oMsKV8b4ZtfEZf+i9r5T0MBe2ImBFaI6v
LxJ1lUluHxdhs/6oVTics+w+s7SfuNU+Ya+9YxHEiUflzXHgTBA3+vpSJBtWvsGKdo7ZA9au/KZP
3W5O5s/MnQsc4+KVcR3PNhcWAiCIC9fxWDlz6FlLqCGCAILlaGDZ1NX8Zk3qL6pc85FlPl2Nc32j
EHp9/NLeeZ5AKiFX2+xbCKG5eJ6eCFOFzy+6bcpdNbFrnvK7tB4fK7oH//1KBgxOnWwspphLlB32
MU7D2Rzd5pOxRnp3UghCkhRPBIXGjy/13iwNOQqSjICDABDzYm4p22mUQ2NGkI9l3K7cambjOFND
N6XvYMgnkKbEE7bRcgxWCpPXxpdsRfTQ1TYWp7R1ZhoNylaveZH60K3bjLiIsiusfVe45YlzU3PO
k7Te+NVMbVHRayhHLcOgiU+5ocqJlmHA1qaLz7jH732U/9yZf0FaYWfLjZuN9h+suO99EhYfPgAJ
Z0k7WVblf8bxnA2lW+ttjPGG/kpuXyk9PNtaf7bM+pMX9c4kzDD+36UupowiCp1uoW+dkZ2scncM
wrDcCH+RzyFZ+PijMN57dJZOxgjWdNtxL4GAlZ3ErhIN9+X8Sop6M6cUrNvtDLBdTwZkNYuOjMad
gaqsQEc0IfQTIZK4+DPOgL3wyy6H/L8/5eK+bYpXtdfM3tkLRX7nTEm+eDS1ddGnKHtwkuOvmaOd
p6gBRmHZoB1ACAsJEtmnr8O6ptS3gvCibVTvhNc2cl7ULBGGXL8ycNaabK5hJ61laA5Iw2mV9CLy
165IyRuVklMfdsZTlHXRXpSx2Gq2Mu+UPXo/wrrEjmL6cGpDZwr8dGDDnBD349eqDmRKXbueKnej
5qraVo09rOuswkGSY+b7+H29s5z4Fm8K8hR7krdMw4KgL3Ow3LOSql6VqHyc+jNa+Tt7EJ8cBnz1
tE9w2F9MvU0q2qmCz3quy90gOd/LejfLEkHIXqeyP/XFaY684OMbe29T/eqqF5vqtKGyRDFJnE3M
zIe2p4OC8bJEBo+AqNZJQZCungYxTvlDGdYcEIyChuPHv+K9oUdAqLBtEF/UKS6mSNkRfyxhhd/2
FUlNWv9Ec3sjCvOl7dOYyrj+4+PrvbczIYTBZNfssnC/QYUXWleFjWekt5odoTovbBFjvpDerjXU
eN0oSIIKP7DbZt46VgNSYYJxA6cHfvLJL3lvwfVJ4Fsy15gJLpP44kwvZN4IcQ6R1KMylvI+HagG
dEFNc4gWI71EHRJA/smF35uAsOkTBcq1depNFxOrX44mS2B0G5V+RAeyDTfAZdqnNDUwC398k39Z
Ja+nGDgKHnbDvyxXtuuvL0ZrdMjKbvxr70uKXwmWBuQapG1g7FeH5QahZmyY/6hHHx0ayLbWHhTt
ZqwhXfgTIVbnJkFb3SFZ5RnxN8Kh3dGYpQujbz7+sW9XnOW3ugs4wRVvwct2mEaF3o3prVdN52Eo
D6bLQcmpT8r27z++1NtZxdDZhfANGr4JFflicbONilDNjPo0fqp2JQZvyZ4tP9nSibfzirngOhxO
9Au39/IL00vfUMpwwrNVZd6mRnOwTuI2P3puhwMpCtt1PzC7OmXc0QH0ZnMPhTyiMoG4Nq8XKXTh
OTdlMdi7aKi9tVl9bYZHB/EW5S/71Eq737odTXdnsuZNnWWKMpzy6fpVxKz0XgMAwkvpUph2icQB
v4uaOns9NbrcDWZi7zU9RecjjaAYOrX2hia9cvvmWgkv/Bl75c8qRFKV4Iy94gzuUy6ss21X9Gtb
e9a8CHtmhxJH1wQLpo4qLbH6dMOa5q+lhea4cGeUtbqNjtz11dc4qglHox7pIMCUVZBJnLf/9bUC
XYTvzohmh0xQ3euvnY46BcjYmc+2GG3adBRkyKj7+fFFlnn51ZByyV1gNbB8k0gv/svri+S17jsN
rZtzUhrymJRV9UVNKDYgs2TXrd+r3RArZ1XJzP9kNL9dMpZLG4CBFsYkFZGL+6tCPWs9S8kzkTkc
fQYQTx6wXVrviw/qOOhzENMPGqvqk0PQm/HiEhnFRhr9AQkP9mVgWqX8Lq2aUp6V1dCjk1EVJETf
fjIBcJ66eLaCZ6f7BJaSBMeqf/lsR2oSlarp/hNqFiHKNHaoQ38XrbFmw3tvKpihHXv1sTJ3VtI8
ZX31y1EDTRySVEDeb4BBBG7iadgOHH/t9P1LKviDak11QeH2R92d1MkpJHavXsPck4YnZ4ycVZLN
17nUQYCP9/pUtJtobAhis5tvEDUwzfe6F5hltYPSl/DAI4KbF0kwJkYUTEKe5DiiaYuykCjAOjCG
7E+Z46Ey6+mb38/GVmUYJKIwI/JocAqc1RplbQV6SbbwsOtRr9G3yY1O3CdsK35vj44+gUUSWyFO
8waJStS6gZUaN4PZXathieUUx9wVP9BfGgd7wsLS+HaM9YGWraVFj26f/dJy/Yff2/eWNx+nkH11
IjbCVU+RD5yjbXp6yFOGQX7oMGNm1naYqzNf9rcyUXLV5NljozfOOtLTGfNYi1OhTd0ApckOPdiB
NvCNJ81DuASbi6lAQNXfKRPfRZLOO8KCsdtqPgbc/KQ72vfUs9H/lj/dOtwTiH5dav13eofzarC8
a92bQ1rC1RoxyjnP5S2qqBv0By9Mr8lqKLIHNxxva5Jcxsnde4l1wupDXGj9SFflRnj5fSXmtV+W
V3BFaPznp8iLqBA6xs7TmZNKD/+S99hb1sEakgcRTT/JWydMzDsw1vBU+k+pNvcbx/CTHZSemSK8
ieJe7omjuvGccTfQFy5651HmIHRKnRQLPaXBGsqrVsu+Di5oBT6wLghTrwOk1zo0vlrQb8k07sSg
0ZpPkVr7fhYUdnXdlbh1k1DtPp6a/vKR/p2bGD9wU4nvcADDem/CXXOS7X0nBvtmh8jhjd9RSvF7
0NbK+W5V34ivRf3ir6tlCS/qQNjRogdYPHGkwi/29s5XdxC1VoB2tqonkdwXwYjcqEpQWuDuDsvb
dIzXpax4Zhr2/BZy+85B/MB/6KXaJ1qyFWX501Me5jWLevh3fZ7X5XQHzOQ7Xt5VOVufbKgul9m/
N73UgsBSEbRxOSsywPUkcvF8DWLrdfQbWv3KJa13Ssk40BoUcv5X6uafXPXNZPz3spAr2cWBizMv
ayY2PcuyHrPhGoalhL0nisPU0VamDRWeCoMKrlGWMIuMfJFoqPjFq5tq+/ELv1yL+A0oTpfNNOUp
YJYXaxEQx3JaaoDXKvfTu2ZS8XUsrOQZd0F/1c9KXKH8qI5dNJfPH1/5crO2XNkWJp8Z2ZbUiS+W
ooWzjqSmHa9tcCjYK4k5KoL4M4rc5fHk4irios7h5nU0gr8byJepwGM0d2XXPNhhB23e2zn+8PLx
TS2P63L4EFtBi8HkVMW7fb20EwfBrJQT2IbwokfXNXzOxbtcSZevBpsUGbpLetubyqwOvt6M5jh5
SNt83Fmq7c4geD6D/jrvLKTsEsi4WfLa+NfyM/6p3oSz0UFtzsZrs8j8+wkIzcmY2gQHWA4PWylr
bQyRc+D01yOEN8duhwopuhk8zzoiUmCRSxB9hb5GFSQ3RXgYZITOtFem2jeONSUUKaR1j1j8h/K8
9sEtNYlP2TOy04yk6FEr5RhYbT/+hCsbvlhlW/7IU1p8YcmFVsCJNDLC0/nshnl3Uxuxv8nYugax
tLVtQq8a/UyML9ft6TbPXf9DsxGIRPaQHyfRTRjyWK6iQvPUaiyNeUU5mP0BNMjzaMX1k2jn5sjv
tM+W5vbBFCbFNu5KfJVt29z0vtfve5TSJeIjm4TZ3IEuB3vn8ePP6b3R+e9LuPickqack9wMBxTe
0zc0TVd20mrkg7j5Govc7ybOslWSe58Abt/5wl69+ovzZQZlnWKy11/LYfjF+f5RTPr4yeT37rgk
OpcPi5IJfYzXn1fllK5LsNNwrek27d74ZLv5vTaDmnNvUEV+//g5vjPBQ87mjE6lwjP0y9I4cORm
xCHWX2OzZ88UUmttVxayFrXCMUAK4ceXe2cWWIIO6TYubGn9cj2RUleJYdXzrV6j/B/ICdzKUMdw
CW7x8PGl3nlXSzjUchb1gZ5fll9q9GK5rcn+WjWG95BqCTiZLDU/eVvvzNW+TqAXWxmK+6Z78UVU
pmZUUQsTsAHKfVYICraoRopfQHXMoy/99PfHd2VYb+dRaNak07EoUzu+LLx7bYv8wInba9pdCm2J
BXLMRiMx3HqaDjjIRZsT1khkm++zqZ04Sq5oipw0TQQf/5I3r5JjNzUWetdEf7pv1keEkQiZ9U7c
Fl6snwo78h7NxHC3ICbnzxKF3ky5y7V8nH9/u3uMitdjojQUZ92scK57GZ+J4iCnjZ5/KpFUmZUL
jW+sH8sJhHhv8h3TwP6vaVKCb5Xdz99oWQPc2MVrpnKSJtSPzetR+dPtjOp1K3Mt/fnxIzXMy5e7
XIbUF6qxlsMp+3JW8yu8u20irnstHjgCRX+Gud31iNVNqs6DSeCJY4x9EBXDIfMLLWg1TqhywLP3
8S95M3hMnV4Zmm++a/qAl1lulY9DZczD+OxPyXOftHfKMz95qebF0IF1ynGbzh9v1jApLFw8UxfS
kkMp2HqYWqnve3QuP3yj6TKcOVqNwMPo65dRb6xDVE8Lhwzl4CyKfSjs8axJC6eJbzbjyeqy5kqJ
IdsVMxUKuAcRZTYMQFe51LLr3knUOY1qTilJG+8t9ic/hUvECjC4yrjLikbbffzsiIi8fI3sXAkk
8JcBSvn3cupBqMm5LtTaGyM0HvJGOyQp9L+5Qw6rTdgCwCDf+KZcpbqz0gSldw1+eJ2GL0nXnOif
nAGZQbUuu+3kGGej6+FaGrcCyxUxw9Iwv6sGQU4uzauqbBKEkDH7YYwe7Zc4BiUisl1TuV9nlu0x
Vdd2QQ66098kc3g/Tc9NjHKKKqA5dE9xrH7a7rRxer42r9oOGVJvcN6dJe8nUTyUXnXV6OHGkmLB
NDTOcJt2SRksCHPql2JhSSHErI07MaVbsNR3hopOPSZP0IdkPe+NMlon3HvmgMeEtO1k4i41BdYJ
fo8xQhn55Y/JzqjiCR45p/4s3k1J+LPT0axDiBOttXc9UAdxiwXTR0uEKnHmuOeVGI20X85814cR
Je34oEIbJiT4sC7EXvFswivHoEV31/gymPaLnibLhn2VeAYIK3HXI3MOE23BHIUGeUdKnfAAL5av
XJBS5jrFRuANDoW1c5xFoIlds9k0MWHe07MxwCHTUtxaKLmdMPlSetHOSaYtDxXRkLOpechZjyZN
x9wbynt/bo9dYQCwQWhki32tSfSOX8RcP0sz34eVuY7ZmLU8Mh1Q7sgdGrakB+Q/lFgZJnUeLAvT
I5Izd/5m4wpYtanxpW1/S608cFDZtXm5FdYv2VvDguEiKBTX8fSlDDHIN9hlCm1Vxs2jghA7O27g
pfipeCkJnyFyvbVmZBvMfVQmVOBDe1z5oXNK7OIQxTM8svBbF2PiT7OejC+sxabahla81xXmLtLn
7hH03BWdPEZFeB3lxnoG2FcWZx78ugubwKy++Xix5lZ/MqucZlvl/iGVB7Np+bWWC5FIrGxZsfMQ
5g3O31tjpi4SOfaveHS2epk+UA6NVo6k7VsZR2yw22lRCHvUZxu10zC6iWY8t17/OHPatsbhMIQC
UIJ4inPnBrXRre/N91q7BC/0G8+dcKh1T0LZ56EOcU6oF5s6rq638EDIY3NcPMjsYHElNi0+EZwl
ht8evaR+MEJ3PZr0bxQCEC47KDp/8kZnF5y2C5tCnio20Zoqb6q0+WPLv/9E6jV4Dsw97t6tyLWD
n5l4aXgSOlbvlTLdb52KwE+WPhMhlQ6XJVzTLLxJ8U3mOjdhnJeL8e4r0ynC/3SfDVczwTfYYMCo
j2Ll1tPWNvVfNvwgZeIWnVgaF3bZ2BpBHtpoRfVi6y1toRkAhnEevWjfW/V59srH0HCvUi2+kcaE
QBaDph4D45z4KiJjjS5qjXcB3zV/RkOKX+PcISgEkt08Sg86DQ+DEJJzxT/oGXA0mbE7lazbul91
FN0cnPhha/xFLvBQg0jC+3EPnnSvUPEi/xQIFDkQ1j2DMD4mbrOpc2df2jg5YpDlarwxu1isrdh8
WUa9bml712AN7LBGdt/EIit3roc02YnKcnY29UQAHeODCtN9qTng+JzntgeZWNdPHaduuroFMmUP
noSSeqAr86uDsjaV06aKQ2J4kGn7y9ymUf/taKGNtURyLhvcvwIh95h16FwdZ5fFHT5yX/yoSgOs
Am1txzp2gPpHzGeFSdRCF61nBwy85l5FOUokJ0ePNo7pjeMr+Ozj2mmTLshyHQRRKvVVHxq3YTuv
RYnTqzHF9xmegI6XByAt1Ty7YYdj+/KX4zd1EIkKpfNUv8QuIsVlniqadC+qdJNH9YmNBswMfHme
fmCnAhiukIdWqkPTou+0ipKNfiGvCtUfZlZQKoXJzARbf8/LmPGdab+jzP9Of+KlGasfcGhuVac/
1dI5tybiY7+i/C80iBGajYF9sGl4x/P0GGHkW/Vi6pdXznZ0ENnJ12dt7QNkPI7uMKBbKovq1Avh
7DDRMuJGp2jwsYQOTB0Gbyts61FPLRHoVZkyW/LpM+m0cku0RxdoVOAa23uIKgB9sebNL6mhUNBP
vuVlK1r+OpWp1iv+VFWdn0jqSB7tBJZpJ3AP6Y2MULO6knhjXYAo4MNQWHH69Il1rdu0g5AwsUPv
lFGdveISfWBaQl0JBUPJBYGgqJzrY7QzWr1+tvM6vXY1bQ5mEH3HgULuk5M1w6+K/FRjlYgsO3Lm
CFEhFyNn7RL7HUA+SMIVJphczN139ErjXrOtcWv13XSKQ0g3oLzAqo4jlJ02zh7n3iQxc4rGGLpa
9TQorOtZY1NWTrQ/+uiaVKgMzSB4VHcWq60z3Y+x7p2mxPKBcuruPu0jbOm9sBGzdrU8xSOT5iCr
+gsaZ3lfbdI61Hdpj4rbU3Pxk/pNgqfP2Pl8jEOC1WvMTvhobmCS0rSqpwe2ryBOq4RgSX/YTo28
GU3/dijTNUPsKGvz1BvwY8gHDSbT3rWiucn85rfmDkiydawyhmH+kV733PgwOUuTiEjdiI/KsX+g
/2IZMuj8jN6fMqURw5qblSkY2/zgGOquW1i7SNjX9ZIc6zlBWNrfKSQS4uw/aBGcEhRXWJaRICVF
j+kT6BHQ/4OpMBq0+X0uK2+jucmP1oKNFafdV3sExpIU6G+nYT53iwuMCI/7JImh9mTqG/IJuMvV
uSLJZVVZAxY0mpOrzoeTXiFfa+NkN88kh2Crf85855izVk79sB4VOCh0gociHk+0BQMFqYFYrOi2
7OUtd7sfsHxrZnMbzeGT4c7OqdF8uOdzsjeiSgMpHT6qzsMm0eY5oh1dCwzpsU9bCvDlZirlVuuo
Dg2Nrl35ENzb0biqE/MOS9kqY3JhTdiMkQ1clg3oss6Phb3GJLZpa7UpOH4XcgTxVLlUre1d2sLs
kZBfJ23XDNV2tqYcGTtUo4nUhZx7yTD5h0TOoeNPu+rJmguKRuMmihiuiPemwf/iR2fk4/EqoTRv
NO4mt6EBLX/iXKgXBdoPq9hOt81NNRXsdMTO9cPt8r9TLli2LsXUH/qohTL0VdbdWmX2hiiL76QF
Y+X0lh3avBAqO4JS3Yqueth/S0B8La+38kKEPM2+96pd1P8GTHeaRHKQyeOyGWtYjbSu3DXtuOt1
uCBtdN2rDOxVskK/xh81lLdKxwOb4sXVvJ1esdcZPPVldsUqM38XMoYDD5nJIeVOUSLNO/UnHPwd
OurfbgmN2+pv+X3Lvn4wtUBIoODtF42/o/CTtRmBpGaZqwx7YcDD3rnr6dgsu5Gy+63TTMt8tOkA
mBHrs9X08XZSh9H1mhJddZSuf0efe2tpz2wJgrKuNqawn82J9c6o/tjVeEtn73bZFCXafAoHoADt
wRy+dTbJ7bg2KQqkK8H8SOuJTDZ3a/GP5iNQdDAOVoF9wyUcgC4nqq0iPNV2DfbU+VPCsnfnJsBP
tJLugGsLFkHcPKejvTV62hwOMvFqIULN26xpH7FCnjyv+VFP6msTlfsG68xQPeYtkgxcaDvsVuTs
eidfWZyErpZtvtTSH5lOOwp7hgscBMiR4pjACm0DUwjhf1iruQGe6FobfxD7UXYPoheL4zT0i4Mw
ht0o5gdTqLPmY4CzUDrz0EdaLBwjF4HXpmnuZMzWYsB9z9ZR6FWArYPTol+t+tl7GLXmNE+sYF30
G1cttvTZJKwCW+7QZWenxoHI9J1g8RqHmM0Ezo62PeRd4q+ErDDHSHMzeMXOHeYg0cQqd5ybaG5B
ukCPxwi6bIkoo+ym7LsROjtX49OEzizDIPasrRYCwSESR8OgFxdMMk7/x+5noGXhRrOwdXsj+762
vMujr16FgJ1vhnDhk26MN8vRL2IXlbBztdirrFK+Iiwge3bt/QwZm6VoOWW2UXvWJ3Us9Wmb46LO
6/a4nEITrd+NZJZhHj77FZQpplbJkLCZh9GQB6W54NyTm7bM93lvPlbGeBfDuF4N83ieHO3XJ8fn
14dnygJ/q3XsxLBGCM+6qIE02SAi0VvqAViVUc6B7alb8DhhE69cpKASg0uJo/jji16Uk5eLWpZu
Ow5pJQbll4uLhjFhge3Qq4dSS7TAqtBmQE6LhmKXzdq9A0Cfadv6pMhyWctbrio4GS0iGWJ80Inx
KP7pJLRajNjVDf/eqnAwpIruaQr3Nq0F58A9txoHNR3zmHOQeH2VnP5bDe/ND1hKNP/8gLSa9b6J
k+ZB1aKj7y7Bv2cPQ8tffPx8L8rMby50UeuxCleOuuJOi/RYZQs7kGMn4soiH1ayu9ZTe1NVn+mh
L9uI/3dVKugQHEzDQ7jy+vYKZZb5DLroIUMBBE9MrIyKM3lcMJHoV1N9LMGptvzPGdW2/48bXpSV
mASWMv7FDbtgBAqkPuoh9neW360nwEetzK6K6qpy2puRvxRj/snrfPcpC4qUtCttPqiL+/W7JErz
6v8umiJDCLv8W9lra3xsZWxt7DD5ZpTNJyrSt2U8gjeNpXBJQ4xRdHGnpUpg8BBR/oj6Pv4xWUZ5
ENBaDqgeHRiSNeyx//RomR6EZVpcziVckZrs8hT++WgHckStBoM02zEC4BKv/YGvPb1vx5kjVlwp
hX4mz7d2zQ6hwxv5yUNe7udVI3N5nQSJ0C/BWYNm6PXlzToZYVJo/bU7xd9dsL2R3v4GGoZ6eMhv
2nz6LFHszVt1yTBGkS4wLpAN5Vw8YGeRS1X1kD3iD95lLLh9O932+rFrujtbH3eF+af3PunWvr2m
zUulu82/sWJd1n+1qDQID2q9B90N17r66VXwtisqMALr9ogrmyLhoH0S2HypH2cxfX1V8/WjzaRT
6i2Ht4catU/LfNAhx6qg/T1b4LDc8KamdhP/6ckCtCUm9ubeSMzHehg/ecVvJ46LH3IxkAqXbOMs
hMWYDRRKI3bpRwsWjWnfC3gcbXnUfNTD3dePP+xlkfnny2K6MigaO55JG45J67LzNydRnQo04exj
RuoUUGHCY+9l0e/MNobHj6/1dtSSuIoZzWYgMZ4u20hghGISDvz/x9d5LEeuA1n0ixhBb7blnUoq
lfyG0VK3SNADdCC/fg7f7GYxixeK1y21WFUkkMh781zzbicO4BOSwlc6ynyyMcIcFhpWrP//9zFz
9n+64rw8m9EArODM9JmY7P7PHmt6Q+eOnu/cFYlRc2Bdow7udjHS3slXJTlIG8k5kW2heff74p3M
w0Ocy1PUArI1vGyXk2Cw/EETc4UJyi9jqGMdcDaM/y64K3Qq8haTvZnQeWLq/2g0AdZn62I0/jkq
65PF+LYBzqwKxlORQgurGBPWOv1MnOhx+QtLu3DITdB63jbO9IGj/zXyxC89+//aV6mf7prWWqcx
uOUpFJcxLo8dOJhk5iAcLC1v0OfUjpXx7ffNi9Aig1yst6NZiZ2v5ge3ASBcOy8lzqZVN2U3Jwdq
b32a5c9EEGIxDhcza45CmOYq8NDygr805n7Bl1xqsiyJiL4GPu4ifjrVcAp19OxDBoma/BA3AiI6
b2JI0IxLPEeg1rbzRaLlQ+p022w2T0X5Z6GgxU6wbfSnhd7rAxsmBQYkIJyDOl3TLDua1i8pODRY
o4PVzYR+CtyP7r1mCRDCAiKv3pje3bbNnxI3Qm+5h26A7R8GuyZvXwqnOnfwp1dJWT7Wo9x2XEcw
vya58WqHyYMFby4vyl1LOQWPfsZTVOElXufZSdi1uYFwTnvdvDbdfc7bNVLKpku8ZG9wtOPBU6l6
UDasmdaWF7Pi8+LqrZ4+rTJWmjqcq4+AjOyiKozPnmIS2ODw7qcQkklO6vqXhJFHz4L5RiueoPZ5
7RTuMrgBcyvfDRFHpIjxi//e/WoCF5c2W1aeNmh2ZPKgRETsp1TMsRgeMwEhAzBWKBegmdGtOaKd
xmE6M8rxMOvuHHHsb0N7k2v/C8/+ybF+gI2uyxG7hxVsU1XuRNkDLOYIDhDdtdvtKI1rMxVkWGcm
JhEslbl98tvutdPqVcy6gB5K7zKrfIg3oQ3ujtO05JEYPXNTRRFA1n5Pn3cHtCOHMgkACcrckz09
L+9SALixr6L3JY6GiylqcEhN8uOCPF/l7fDRgTKpQncHkdZeh/FxUvQ5oDD/GvThNuNgiMMkm+Ap
6GV7I8qC+qkPQvUQlM77OLeSKADeWrrd2zGPDvVcnewxfw2d0X0aCiUvbRZF+LmgvYye/F6oCkDv
qvzEyG988lpveE87SEBKMO88jLH5NiRRCQI/Nqf87phSnes5jJ8Nww03I2F17+7Q4LvMengR7eRs
e6LQcNplqEioGnD1TOMjLwTAn8IetrVwnG06qumpxGXYrNzCMJ+J1dabIcWBavgJXS2JG/TBnFC+
91g9AKFl3DzpxtPB8OIvSTNl5vDbXTMLPqohQDNRlYamBCnn1R8Ja+2EyXvQOHN0ND0tSSNWziUM
aj50IvFM/D9eQCxLNIevyrfRZkTT5ucpJ7DWb9yDpPUEDyK+O0m7mpsBjhvVqTKBhZcKhczDWgMP
EohHb6mTirI7s0SnJE2uUpKP1QTZT2A39YEp+79YR99do9xXTX6yiXWTub01erpVid2h4Hj4x5f2
vFbBc2/ln3UUXWeCxdeis99D7VcXHnpuQBO0BNNIm6C24WsXC5WTeLgdMecHL75WiYPUYa7GsVi3
/YsPkkoN084Da2F4BAQvD2hBdWQ9Z9r/E1jFmp+vcLXxpfBczL0apAUEdQQs/rLoyyeQBBdXnZLx
uTKidzhgH82cPSLnoCb9y3tnz1+abvXY5QSU2IRMJcbK5U3nzFTRGJW4ltzkTQ3eyoC1sbDqPdHv
pP501MkygkcjI4IRZ13jnkz9XzJEOvU/fa3/2bUjAPf4HokxxpMsBsDVGJiQ7FKO6gkhywvlOg1f
GdeoPf2XMOZPz++4u1+KQvJw7BLOq32lf4asgcJgL1wda9M1j8tLxGLAuMFziRnDCZofTIVrCrla
d0+G/Mll8MTr4t3ozdNIBgSIWTN+jspqv/zu2VJ7O9HRBn+gWF5prBb3bbuuAfZJ91lV4uSNMSWw
VwIFn1IY2KXk2F+duCoqGDE1r0nYHgLUz6q1s12LZwOb3Kls7OHUJAHL/Mmyfqa2JXamkwufkToL
EPNQbKDA7ZxiPnjcc/xICDdyxbd7OUokXxcpbPmXqNTUaSYsClPuZ1AWR/43tSrxzPfEgZmvEwKv
alps/hDRZQIyWhcBf0jwBZgUemonuvMHfqjKC9ibPsbfbs8/ZbvqTkMrN2SPR/w0KG/PF7sbd6PV
r6zpefle8t2Xa8GD/sZfJrI58n99W37ZDl0OOEmePvMG91X6koXpZvnNaOXrCrY6zJQ139zM7nKl
qTAf+ZKMib3hWkydfcrxO6f85ovTxvuiooE6UfL3JtRhG7FLW29GRjBlnWyNVsFaCz9CWkOqieDE
OTvpGNvAk8vvIGzjwhdjUN8Y2Y/unJlPjbJSCa2piZ9ARYfofxyiwmZfduIsvBmDvLbPTTy8JaX1
x+tdENJeeelrhlYEXdkYkrVFEWX1AF/0bIP8bICQjcmfQkYdjLbZ2dg93q7CyE9m5gmwIYtBntz0
lYi7H/qdGbTQdm2Q4ujn8+fATrxKIlZQy6NdGM53TBzxgy89CKTTNLd7XcpHKRJsGkPbM1LHCRE2
W1HyNAfa3s4cvFaSfXwdJOmpd2EDRsXE+yA9CjajyPeDrXwHdTU3zohp1ck1pmEim0RUcl2Errb5
tLp6I716ErBvELzE5ALIKBndHHR8zSJTPWthuC8+1Jp1hJtuJfizdda3NxHCwc3c4up67XcpxJ8K
XXZt26DPdJf/Ke3pEyNasBobQn3GMibGLbFfi2pBdenxEWNO9SWi/D2cDL1noKZZ1ToEc5uMwbrJ
7Rr8JkM4/mASG+vQXCWCsz9OgbD2VeSgXgys6pZXxbtcTFh3S0B77LBgsfNU363UY6qnVMwaJfk4
v0ilP0PhvjBnBkKst4xzRM1EiI1mkXdT+YXH5K/hVt+jJb4pN+KvMGo6gqwdp5y2oKyIcY+UQQAA
/nVIZOScbJz/eE+F8Z4HjLFU/mxsilqZqL+D+qjb6LNti/Cjj0E0+WZCRekj7YKz6R5CUk9NmuHH
2kPpWxdgz55ibXdnprmzk6vSNywsNByN5rUUpb2BCGZfxjYia9pcxBoTr46bzcGnGpPgPFRQgvZN
njqPWdiMZ070YMgtk/GLxHSOk2P0b5bZXFBsxg9mLKI/0utJgvIzzz+G6EuHwnDSbWBDX7KRNlo7
ZplwPLiTIIj5xsEDKrvOkgTOsA0xcW2l7Mtub7XEpirw7W5Am2Dlen0K/hfI31oHHt3lxKJFkMqK
mYFuELtqKHO6pL2FNblLBA2bwg7SJ1ZmUsRqO9ZfxD1qICjs0vsKEsLObbV+SJLCZ/TDttQlmwld
9IoZ9Tgf0rcoy+CbGQIVsMMgngSqeW9CNTwMcvY2jH3Jf32ZzZoOGJAoSq2eDCj6xAFpPAUVXw7T
vHoQTta/10x1+ms7UuInzabiYAwyOwNT/zOO6a8lw7+1jY6NfCXf47kMu5VouQNsutJ/RdFSMDq+
jNl6vBj4lwG8Kp0hLYyx3hdlG3xzPbAQBg9gdL64fW0wRxKC18otwezMVW6C4Z8D5JIyDTk7deaN
+OMKAT7remCPARmdacA+lHnr2RLsTYyfkpUskAE5Wbo2ynHTQdxPEMlk0CHdRUQMDaxScdRhX+zI
g0R+PoeLfGVNu3AxMtoS9NRQAlSMQmUSRmAwnqIgwWDuQQ/ErbGvzWGvlmgsaRrMMblrnEz7sSNR
06M4ssvV5E1LuBqqlQINUw8HjKJrx2lJ5utJw6jPIJHOQ63WpZp3aU60GOxV8GT9Ne2c9F8EbreB
R+0gQvRhzq5PVpkHLtfy4bYWHrq3DbS0rPpVs4yG5VV5hnl0K2Ir4pusL7/OvmNnGfDxxw1hzN9+
MuICGq6jjA5dXSyEyn0QVq9V09PFCa7MDWLWMKAiG/V1DtNvCTiKtKjsriMmsVQXfbcEXmVV+QWl
Y8+/L5BY3RlI7tCw2BiNrZmucS9paH0AbkCxpnBFYMYrsM08BiPn+aWpPVDD8THh/yEUrOGgrQdn
fquCYuvggloQlEVh3MaxPrhFeKzQRkPylRPpMcGMAK7qxiT5KgDdFbOGEoqwtosRzSBArxja70Y5
4crqpk0nIei5CGzL66Sa34s2/yHg58KQ25EU8GLt6EnsA6cdLnwcCJZeCJV9jK6+k8YAU7vjcnER
nNM+1ZhciVWID0HfTB91OPz6EbHMRu7Wf0r2zFWgzAksnrNrgNGv8LqTrzByE4D1t4Fimv/h/Shs
kppxNua/WqSs3CweywTwp++soW4O6FqBA3/NTlFnK7DZzui5d2MS754/PM9YQlaJ09XMYqHCf/Oi
xy3Jmft6Ll8GC/p7oS/LdA7RCscSwGLKZM3abI3XpOS0OMgBMFE8YI8KIm9eOTkMuezf1EXvhhm3
A6ivZvC2xgCAtzPnPQ4KzOyuzRBtiQqkhqsceXwyYrGKUFs/2VSlzFDnsDPav4tS77D7QXU7mBCE
laFPcZFcjR60LcgdN7RfzXnc1xiSnFndzCB4ERFui1S+DO2SPsFe2wa/ZC0/ePiJlrjnJmqm1az+
M4c9Ov785HqSgi455NCIMWNc8rSmUASlV6D6Nc21MstX4ai/s9chLzUzNr/pksfjMZ3Lo1sHJ8UI
bpRCD5tNpFiEra3sQtTdATJ0BMS93sRpSEK1+MLCqzcTjxrh6pa5phEM906yuOmp2Teh88dJunQj
EDAe57mMd4VU6dHOgDlVM6qfzOQOEgrwe+ChzGNj+YmB+a7nEWuKRQRFn5S/PclM+3hm6m2yK3vL
5HUOhAGCdlcl3dZJQ+OYlfkuz/LFDjYecGk8uqU7PbRxlLE0mDtHevGmGAWUPJuzO7Op25Iryhd3
pieYdJtyd9eq/gOt9AUGX490pdtT0hAl1lTurlE2sZbjc1xCYvbHrjiNBrECunkXhWvBHe3t11TC
8s/m2NqONYqvTZIQaH11wU5K10FVzcE3i2aHKxyrE0EkRLFzsG1Yaxnwdz2iGtMdvcxdAKO4s9l2
ZqyH5ImgVxerXmFE6SWHMNlJfAzwi0osOpljICM2k7VlHJXjoXVIfftG85cQWJ1fksUYkVjySMjF
BicxWGC0YdlnG5Syq5P6e3YvRiXl1JFtGNQ7M2AozzcJZ9VzJ7fKG55aazhl1XJcxraySInrGMvU
MMkfoczPiJmktFt2z9C9iEDf+7o4KhG3qzJtL0Ep3BULyDpE1ajg6hTCP7mNfxXp9Ncv6o8AEnbu
jOeZvOamTT9q1dP7sckHXJ6ZETL4eu69u9t5O90Wb0bcnMPODkl+Dn9sBA0aB7x7bZVdo8HZDl38
WFfle5clr2Pa/PZZGb/GlbSIBmYBnHoWaVZBIKvSgF1PYhzJfBz1nJUF6S4g1H0EfCWJxGR0+2tC
pM4tlyTskFZcN55krihWMmcfWYAO6Q8/uOQxUHReIl/INcjRcmTWbaCuzHO8Bf1VqPhbtemFwY6P
SSHlLnOEQwJTjOsPgoQQuoy0ALifXXumBHiQ6dI/B6/cWACIbHEz5pqR8uZlec9DQRJLQI4izjsv
oN0+eG/1EGGiBUEYV0cgYduSh3lKDXZPvEciu8+l3OPN/p4rSH90BTdI3/wj4CFN6OGu92/kty8/
kDCsis3tLoXzNvvxYQ4GupN6V/bkSk4gevmHe67cZnyxnHjnKeWYvn/Uyfhlj5rTa3fJzTft+weV
vueNhReDUVYO+SYRlyOiOg5oXHupuMj6IWH8Qie0FMn1ZeLWfrCG7pxaoFzcFA/Y5ASnPnJfeqd6
1pNxpE19bbDcisCECKXOoWm9iGK+tgnFx3ILyqUCYn/FLHzVvgtf3jsWE0VSDLFobnfLZ1uSoxGy
aoUTrgVvzrCdltW7pfqtzRoaYyUtiYQQaf2Y1M4TKMNDb5igLDtcleat08F2cmj3LZ/E8qlwfYdo
Cs9ZIr57oe9V2xJ/Hdj7gfudfN4P7X63HcAcPWf1dpxhXE6jOPgTXiLb+HJ74zTXqkLVxw1gy/WU
WLfZGJnYLEEckrxCY6GjMULgQNAH+zLMSVWyMQ9wdqlmymoN7hwlIIDuixOwl8VO6fxJ8Jn1lX3P
bPkDbQ73mqH+mIrq0jLyrV81VydpinWvwyfMVLgX6weZ/O+9Be6bmEtr3BoAiuMm3sbBfMSxlm98
kAtehQkrStQhcTDru9R66MO4Lwq8FGFJwoJVcyi1JpLfAeWk/FS/hM9Q7uONQo9i8hdMtTPwPb19
CgbroRfmzTBo4Q5eHOJ1ac6qDH5EVxmMNcKFjW5KM0ES6Wnve9mlK8eDPeTbqcsJgqtg1JpriveX
Gl9yFmO1yMPvHlxNMxLOayfcS1OFIxNDUcwJN16XTrVJLSjUPFaVkHtp5zcCyCk2aUbrX7Ilb0kE
9EbZtOOsH8cgeoe0SZ+83Ti7Me1FiCTJy6Hc+6zaI0MdsNEvMe9VEBasKZ3ewndee5L8aWN67Szv
6s3Wp0Iea436PC3E2uVaZpORBuJmHZqAcag/G+PmcXsKoFpAIYJ0jZYw9uJclOygA5DbPVppeVxw
jxs6q95JWkjFcKvbrbJxhmNR/uQO/cDWNa95BJUrNzM3EUGBN6DL67yLaEPFLa/DN18iYh3oRzcv
Ljd+OUExZ3sc6bQsrpmYZIoY770kQ0saNCrJHG7UeFDUz2U1idU0+BuDEUp3jn89w1lL0B1j9yWX
+joG1Tz726zk4xDqyolsNdnlxcryswjDU5G0VwvucW+Uj1YRXdJB72mZfYvIop/OybIw/+QIMSuI
uJdZ60tbMEYN8aPhCRwbctZTd9/23EtATDE9kt0Y0Gfe+fnfNMJHb9Y+u0F+8hiIxIqVV9wYpAL0
AdTysjrm+LGXNpQtg88yW84SXvE9p6SMecMhUSUFiLGNdfk4065byQK4Q424lP8zkuEe9/mXwzVG
fn2MBctLEh7LIj9hGLhH/niOLZ4ab9Lthm1zXWuQUS5P3HLFYGQ3XhZtXOE91YJQoqHdGWRmlLjS
Kqe/wkw+d5zTfQyXCiff6KUHGkjrtiIxOQ1pSERiDHeBy+x9oAnwgH8NUn6oKDAzqmNLJ1thR8uK
e3A6CqEkeaTRT2hBD6+rHvR6Mj30IvPNYr+pXbIWKgSOHjtja3o7Oj9vy43IPDErT4xQNj7kcXZs
xvihJ+HFysQvhr6XIp6OvXY3PZ31la/qTdv4z56U+8i3dnUjD6VZXpoE5ihZFxXNTTe39r09Hy13
3kRFcCIbEEdx6TyIHK1pJm5giuZ7Xr3VyDFpRzPSxLJqes2bS9GFQ8vAt12eagzkgyyfkwimb+p9
NjFOwlySClsI6g0fSy2qb5s/1KoIebONv46fbcLBPoSj8+DMt6nt7lnun6Iu2jFw9Nvn84c3xWeW
b5vhFHMHpftMkXnRtAmW26zKjT/1aP0sL0R4LtNI409JGTa36kKO/cpM30WoEZVZBwKkuqw96qw6
aEOeOONsMqu5UXvQ+6ibbSppE2RWuqNTeyiJSqIwwGTW4xAbPmdP7dkjCVyhY5+ymHnS2M1D98aw
BpMLTL8kLN9+U39ZLe+lzPtjrqrfRulfJekLGZ+BQOkvpHPVQ7NLfVKIVfLEYNoag+ouddhokvzF
7DkxuE37GLbGXY/Vgc3mYE4VNraASE5ljlvX776WIOqpsxjRMVk0OXf+G7CJLxEdTbgcaQMMQCHX
okfnlfhcA3UU2T/uzh1L1bKGxKi6fTPSoTOyrcySPfMwWO6AipRR+dY2I5s9Q0PxyAfIm3fvZUb+
DAzxVtZ0qkcareIJTRZjaOS+Ad1hS7ZPvdfxpHkvI5uqZYofBTZrBX0DmnYXv88LV8FvkpCVxvrP
TqeG8NQth5eOSOlltfd1/idR1nGcoTWHCc2kzs3Jh1iK7qy+y8QRlILWe8QTzO4BkNaUENilvXb6
5lQXCZMms/nW+e56DsQtGXJapSHc+agnkJDXXk7uDWIRM0GcbMBvuBczzcnPC7bLOrWspsFIuJfM
Q7w97Odul8GVTYmSU1qttUP24TiTQllndX6Ahp+Q/4OSZrfuEeCrsyoU7WljoL2b8Ql7BaMYgeg5
a3adseONp7jBErfVS2wsquiwxrZ0wsb1mpo16edLRZFTJdkg3zZdHomN6KTceG37sax6SYp7vSXP
aBgog5uUeECX+2VkitFlOn9l0MOg1GC+powZEcB2T/vY66gNfVi4SaW8tQuoF5t2X1M7FZdA5eey
BqMSDZ/kOhL5WTN61EvnsFhDGklL1miYQk3/eeRMYHYPra2tCio4BsHZqr7aqqKcLeS5tVnrJ0c7
x1qw3XuNczMI1DHJIYBBqo5pFT8aiUbLssU58FkkLSlo2xBvEYb81/lvtlM1J+mNGw1ELSwWW2TE
8T5be011HjQxnKVyFFs3dgDDMIpNV1afIxRE1chbVDJJMhI8sDLD0af6LrYimp9zr0b2Kn/L2rvn
IaREfMUQwNsfYaPEcoQ/umkOKDV8SBuD5b56y6f4CunqSiv27I94Gty5Yo/lWDkzZuOU9dOyIRD0
Mm4tWfGm2+5ccmYqrf6FPBb5IgMH5zRO6ak52Ww5bemdwF1t7LHYRIZ7tAf9rpm73QkqPpxWY8ro
ld/GL25dfTrN9MzeDJ3QospkmoNioJijByMzoSp7o+YTEi+R0h6DYOIpruXRFe0JYhqmnanYhzkq
3kBsQprDuwEkoHkUMxcyHYGxAAUPrtvvadAxL4Q8W7mfXTZucZgcMo7UnU3ISo11Hft+fGao6mGw
+5/cBGHdmB9WVn4we/oQN7TmmPwcNlagCYxMhb0i8v3FZRJ+r3PT4yTo18QJYXxc0wAn+JA+8rdj
dt5zPzDF4S4jI6buPgu/YuRhHjcIAn+kL7jP+4NMUkJx5qY/pfl8qkqJxqH6eoe//82wY5bLpQmP
unwz/f/uFpwILEuKgAHzyjgisIeq3BYxky59gaWpiGOePCvPDoYzkDdSpDDYZVDRJcCs3CNN1X4d
vjcLntqcC/EY+i5m7ibMeEkOZjCa4/FxOYg+oC0X12awqlPq9jiqbXrztFMdxIWLWzVsHrFmWbXb
Jx0z5OhY6EYxzuV2O8xtSSYnDvcaB9Ys9qro9GZGFPqIEg+ghp2XN05c/o5JQXev+xCFy9dz+K8T
8+Cv/KDOXiuRUjdbDk/o4qTbCM/PIGBazSfvfE06uT+d6GyihylmmgDvctw+23iGtk6UF8+SDiLj
TYm8zwGqRBpF5qELW/XZm6IlDY62TqxU/Oo7htpnicGpIi71QZsRwMx0NPdFXugbFE/ni8YOrcpo
4IkHKbMRad9CmY2/hwS7ijKwP2VTdxy0Aam/VDWDqSHtk0iTEzYTtviScTNUSFr0plmpArhTs10g
EEuXg6Et5kdqpPHcBqI8h4PzFDaluzHtYH6u7ba5VFb21/F4F6pUFLcgms1t69JEnyh86XMOb2o0
aEAX/oYOzC/09ZxFnqxETGPBcYapSVqXmb3ETWLwAEXLMRY6Gctd73SE3Ylxl1huwUyDPf2ts84/
OE2xBHu4ngi3gmfwRnDIdMpMktDu4CS67kqD1ol3FbNH69GwKKsz+lE9G+zGx9fNflz/okeUDzUZ
KfcQ6ZbxQwJp8M22z+2cBr9FoTpGV4P2e5z71GWGcG52bjAT+FGyI+NraMee4TITN6S99iO7K7ZM
TJXnSeOnH8JUnH1TkeURa/3Xg11rEd+bGukmjxLnKH0dDTs3mt57x8nQrMO5O882gUg58NX97Kgc
2gg3aUIxBoZsGIKPyal8wnTs/kE7I126ZYAmJDARXSJIqldNMNfRc0dJwmTcG7eO+JQVQS4AS4LO
H45eBXZpxX1NHkWACQyhonstobduXXSeZy9Bu8wiKwZAvIQHhnl7L1hc/XWmZn0SuKhuJYG5xFw1
Hl58LxDrTA7evSo7+3sOm4rZnaTftLyyuxMTCUFbsIhVcZajN52Hfvgks53sUurofm1AW6MinWqZ
3wU93IaHFgdPsMwJ0pQkytpyO9KytGF/17PVfucZZtkVgdwYFgKzes294Z8VpO4OucijHsn9Td9F
DD2kosMZq+DGfMxa/cxug2ACpXPHyJnP1B9tetMYEVPLmUBNSFZlTUkyWFQUJeHb+5EggENOoPsj
AcWY74ZEv1o2wgf03lyfJaMw86owS//QESZWr3krg6faRAEeepbRpuvEhuZmSmwkPeqdBRn0luW5
a2xEPDvQtwNHC/HEjWYc2smFSueq5jlOZ3c6jzQlok1Tkv2zzZ24/jXGijjNwKeBQZFhUQ8mPbNr
FXmzrRicjwTzCwmENdcBIgpNBC7oFuSY4UJqz7OjR4timzm1/jFBDq6YjH/zBjyf204L1SIeGRwv
wiTEdqEjYHheP0CiTvG8lF3LaJyt5mMvjXJXS2Y8U5O0HkCaZI7ojtjGJi+/K0aR/L1tCmcbWErT
fGzzbR3EzRHxm9JsybWJZBzc2hYf6dSOzjewt4gcWyNL/FVudejcbBCtu5/8MiRklMHj1VhXMVNK
04A5tH4xoFC+JY7dv5dEtZ79vpQ3V3KALV2/fDNQfjEkpHF6N+24fZGuP2wnixbiGNuYMDK2y2dO
03j93QoqWxLmnzydHOdLoCKRJxeSDgeOsYuMFTLjn4r5VhZBC0ds7j63CdFqOiRJxWgjAp4b57tl
2v3WVlqaNEP6liLDoJgFuVj+aBJr0U4IatjrJiv2Nc3dtcymi/AZdy+azkcxYuq8IEyFcZ2MTDM2
YOwGn3kU/YL4QADNmeojNqZ+yPPZvTAh8mOGHRkdfkbMo5vd6PL/K12RkAzRp2ulOd4ZLMXMSc/x
gcU9fsTvsNg9CLM2GjM/m8YcnZlIwjKTagiBGBvQO+lwBjbz9yJU5UaoFBNW3EZfLvrgc9othDq8
rRu2gpjEGrBHVWipVWBU5hlVnrY6CxVORirs2p0H3EIhim43YakbkT1HA70yEV22rUbPw0tgMH1X
G1V4zJYTqMOwC6ZOi6AxF5MjGN9pq2e3JZidV5o18rcv4lfNXRQ26c7q7LsWWN18Y2vYeLRwenlZ
/uDTglGuhTjansE6vZHQPJF6X94QdBuUCnXgDg3OGeTjlWWm0KfzDR2jdzphGwm+kFpIfOs+e7Ri
DLOePk7DfMdXtegZ4TUwtaSqMVFm/eySl/SmwC1ewIk8B8xeeV3/hvL/khG8Q9eVA3jln80u+/A5
QCPBEOdUVU+Eqm+XP2By91qb9k86Ope0Crfe4J2DESNfuYzZ0dRLi/ncZcXVUc7bGPIIye6j7/SB
pxKN3D0OA5KnW9WUuPIlUH5PJ83uTk41t/9B6THlN/9dQt9jBiAv6dQZzU4hdMuxIMAPMHErMKVO
PuyGdEB0xBVqFf9rP5et86hL41L6r9QV313NDhwF3q/Rt5S8osy2OY/6aOGccL17UgHamGRmU0mI
aot7CHkOtWzx4iRd/exP3g+Oz5VmiNSZImga4uBRTJRYnejWPnHTfGUxTUjbHhfPzTozaMp1E4Qv
820GX9QZ842B6Vf4tTcBT7vnjGOJ4U/vqr+9MN6TVs/7IiJUei7Xo5InChxSgXvzL4vMQejyuWyM
g8xmPIYB/n0G+hdXe+qJncGc2YgUJ7Q+L7/G7AEWLMtfg1qkQaltlwvKZ7rCffJBlfNvTusbu6p7
6HXwtXxXOJub3iGhezAqrF1OeoOJgCxLvyKvhi1AlPVQGTewGduopfVaRtfcq3bZTGNKxju3GF4M
V+O/JoG4bBBBenli+yBKO0lfO9lddKSuJARx0mzjd7LLThVji6HBSSFk9aC9XyekPLXqnQC3B/hJ
e5KhzkMYfemek18YfLf0HVeuohQJ4TYmTX2yw+nUVPpt6eaJkSNZw/lKTi05YcrcsSCs27beGjUn
PBQH14uBkI7OjQSSs6W698hj6jGlYMxdTM4OIYFWMR/nvHtUaupIkkztfaD007z0PmzHfLSybmtr
+ami8h0DoVunHIWb5o10xgahIf9ohXnI/frq9QmPt/WYONVJLtcE8RMsx7nD5CsjfxfliPyLlbsl
3WFp09f+bugBzpQkZgZ1/G6a1h0HwEdk9cZaJw4tNqbLVv/D2Xkux40k7fqKEAFTcH+bbem6aURK
+oOQhiN473H15yltxFk22NGI/TZmZ3YkrgooVGVlZb6m8KxkS93AfWgEeI0OK7U+xoa8y5x3H4Ym
InHNmz0i7+CiVr32hXJEdKdcTcr0OzBwktWHat9DImya7pDggWdACJlM59jXHSE6iboDUN6fQduj
1RDo95FugfW0Esyr2elmZf/xCxLqJvW+68aIHaSVIwVqr0sv536qFvoKVdYPLOjFXgv6Pc3efR56
bz64OnxqRtqbBPIH0QXpbhBFso9Fk0GrtI55Yz3mpnsP8M/tMT0sK72ViEQnUO6yMiTyFDuVXobl
vSepsZ4oufsEKM10tvzkxgRX6AIVzbJqjRsssCE0CuTmsGtM/NBcQfyZaOnAPwbjKGCy9gRd6SKa
t/Ig12kDhAfO8w0g8d0QIZkRv0CwZLtM21EFNhsYt3J5KzRzQ4yYh6zkcix5Yc1mjOt1XdG5ts1N
pP1AUW8d5drGgewdC+NuIjxDdJUKF9JONUp7uM0TN0V0HEBnOuBTkUe+QW/whXKsmwQcWM85GBSg
7yAV36gsjnwxxTFv5Ezopf9Q17hfq8arS9MDfGp8aMzgTlPc+6yDoAucsjePQ+y/V1B5TTdZk1Di
y+LuUJV5HvAR4lETLmwU6od3M/K2Cr6fg3nMdeNo9+bvlpcRTU5bRUe0ynvvHcDqakhij1t0Q93d
p0gPNWZl0qdt+vqQubhEwOW10epm0uSrpXXJCfXmk2BIM2E4QBJMjADhWu2Kndm8Dc73KoT8r7X7
JnW2kufrjXjZx/lvL/F6LlnldqS8ZYBDln8gbxWD3Xfaig4dAKkxyE6qbtxqGICucye4DZz0wG1t
4yK31drKC/zbNXWuO2RvpYL4YQiyF1OPsCY+cpbgxo3pW7CuxQ+erckf5MOLTkHCqNogTL6SczeG
06Erjro06Avyu7LTUE8GBy4BWZXyQ1oCY3KyLYX706j1b01a/Bpr8xHkJhdbvhwLg2llJLnCJFya
o8SYSo1EoVC2DsD0fRKyPOBa5CtD9WB6BM8TfW7JOqb8nyCX0/9Qc++Prarbmm5mQvXwRk5JkqK+
3w24pDqpDud+eCmV6QcGLE/GmO56rvIgGSgDV+0xAs6ChwNUXAS3bupOeRh7wAbWN6W11nk0ol/r
3FdKscFwrd9PrboPOKESPdrZIAUQTPAO2mQ9Y1vDF8K0S2Ky/+KK2SZY/O4VWsQOLsmlC7jVwBeg
xJhdMqzcuP4xsjpLyDxtGG+azn3wajIPZhxFuHxjjNlW1gS6v/bzE9YCVf5LdXEfp+t9SNk8w+Bs
VSpIHMlP3HWfW9PSaIuH1NQK406XpSv2UBd2+6FznyLVgeE1rcGIQwpH84b/pxlQjwvWGn2oMntL
uZ5oxnSLhv5tRkMGO4aNYsVbr8RbUTx5LuR5syjvE5yV5GRvbBjVQ6eil+U54cEpOZrlLvahr/RB
sI1aZcvlbscCwluN03qw7yQfqq6Ce8wj1iSDd9xMHjuyl7bW4QA428Yw9glWvT1/DmaqN3Js+Vzy
1wZf+5nD3qeYTYPZALGJNW4WHTzm1wjim3ycqEZGa37ZlLLz8n5iq2s57TqT6YY+bRc4/kPx7Kv2
ycrKaaPC31jJbxCL+JgQ7wBAPER6dGhZUCEvoKjJs+/QmIqJ5BF/EtOaAvKeCm3b9KiaGNN36Qht
k9D1fKop+Cii6a85tJxpV0luNfFMVbpexVN/BFUGOYoGLuhewt1ItT58towS2zZva/Gkmi7wag42
YOaQS4r/xepwlwFCiGPzzWaCub3RgCaFD5A9ccODpCDIzEuOLf9cm26Viucf4h41jcTqRoC0Il27
T2ElpCk4OJ06AAUP0t04/TAwpE/CAXD3tCeVR5gJBFfwB60bKVfhJdltjD2RDHq6g6PxsFX64Ffc
BwdoKgAjvpe2s5E/LEn3DT/l4/UKvp8M1D8mhCQr86UMWYhcec/n5UK/8dhZGpeyJmg2ahyeXA2h
Zw8QH8QuyEBgMASxN1yZYLn9BD8Zm/rbY5kA6teJ7amdxquiSgGf80lEH6BSE9xxVby14yZFuoyw
jbmf4pHxQ6xHrLt4LUL0Hopcuasm/R0FpI1NYFebcQ8okVIhPgVZ2DF9MKl5GbZ5cg9IAysAPCdW
Uwk0Z2p7qB9IvbRT8C02klMXgtNVqNX0pnZSeIV+jP+gs7OLIv82afyR21I8HiLEI3IKF5uIasnN
mBr3+WC+0Aja+/AQ9THKHlsz/1aiOrSqhv4HquxeQRx0nkoAaCkC6FZRPZWdB6iSLqLPFNu8HbpG
SF504hC1Kk37QuyMRPqzt/6TMcEuq8KNATcsqrodGSMSRDTUuiz97tmlWAVK/xx32ZPZ+48ms09l
LEYgLKvfXRvH2IK0y9X7jQdt50Y1Qxpq5HL7Lq/fJnf6nkIFabH1JivQH7o+/1Gi+1JwMSz06T30
sdQsHZo3Vp2PP8yofilskIqwQ6k6NtVdZxdo9yq7ZtC/SaMyw8M6jyWMZ8dH4PjoioTQ2WiUHFOz
v9PJUkBHfbh+vLdE+V2E4pE8/1Q1XKrLAEpH7H/zp3gdKcbRzZoDPmE7Es6NQB4MJfy9lcU0mAbI
045XPsrcxffBq1Z0gUFgc42y63pLpa46VvA16L1/dGPy5mXJQ6OHR4ROt5rlvyZKe+hDoDeph46b
ougPUt1LytuIghOiJ2o7bbstWq3cYllBuVCwBZBZ1+5VNhMtnYMsIir8cenYnqKxHQ9N02dw6ZJi
3Vj9Toru9THROkKHDUklk842dZ5VrNTlKkqwUu57IDgIXX03M45yQRmygf3YA0PqLJDXmf+K7t6L
nvWAdWMkD1utyXbch8qbKdVQvRLOfVhQ+clK9SWB++f0qK/bFpagadJKXIl3k7vxITDtd9iVd36T
or80PhUDl01T3q1buv8UezUHqA1Ym76pjvY03OMxeWMrDQBXFzSB3ljEOQ/LpTxsHhIUraU/s3tD
X20TVtlDoar7GitlwswD959toioN2Kj2ZAgUB+lY37epfiqU7lSgrKJOLtVMY59G5lq3XUQyOgwP
tHwrAvWgDFJ3jYJW4mzopu8URHdJIzrdRnxIFqKj9KkBTq1Z2cNoc+y4RE+51EI72WcoGxFNW6Sy
eOi42BRa8Mee1FVpfXPr/D2uNbKv7jZt4jcRV99yhKJoJ22HOH4IwuGuQPZLGopqnEYZnxwkLHiu
wl1zwXmjiXs/tvAnKtJATeiHni+UufTjZP3T5mqeI/aXuvWutQowzClximUA0n6lutlLH1kfSEuv
FbUPbyjUHwIw41YR77LI3LuWgnexjsSZgK6i+2CKa/0+jICFXyc1f2HJk+/rVOoMW6X2Zeszmrjm
91bZBe74EgXQCLdN+Y+PFx6r4UW+VeCBAqyK/8OYlmqjnPof8QP5TJ/UD0q6LAE8l/5lALg2pix6
Hwp89KMNrbs0IDZA/pnaBfb2XJhWKmmohiNVJdA5BiU1424PfSex11Mr9Ttc7bk0v/O+lLSBbok/
QxVs+VdcZot161FLfrs+zV+56nJwunICtQcTzYXzV3aQQ0v81GhfBtN/ETBNovjYZ+ZrG42b6yMJ
/qRzBj5SziqGA8LEQFFzZyNhSuIEptu0L6QgzYkbwnRXN/WCzMHX14FyL4RroF+uYfwym0vLnfC0
1TvztaSO6DfDG4JNMPTJtb2Fifv6OucjySf5tFZyC6uV0urN16DLy31Upo9KpKULVkwXXgfNHEvn
uHA0HTnV80ECCotm6heQDeq+PIya8ssxUT+1rJZKYmfo0EGvf6QLi5H9ZuATRMlE4DMy2wLUKyaV
jvH4CkWG0+lZzcy7VA23pelEgCjUm5DJjMebwpIWzl78Dh94YRfKb3S+UGxcBnSdfWjQQ5sbVPiG
k/bmEFCYUreoneSrOD6WE0fQ9Vf9OreOi9whfiNMrsk0n8+tM0CnssqyeMUCA+Y5rQoIoZ4x9je1
aBde6asEksMrCcO1cG7k2jKbVW/UCCvcnV6h3jnwar223MOa4rbw04gSbmXxwmb7Gj3lgLaDEjzd
QNOe6ZqUtP1QwwiqVzrbjlMAefoJQHLVAzJy/EcBnTXP99fn8+uGYEiX/U30FLY7V7vHHqb1YKlX
r3rw4Uf5OyBUf+GTfR0C50GBrAy1Axtt69nuLofUojGO+ENhJx+eVGTUx+f/9S2wcULUCPiBYyNZ
NdvWwpiyuhJF+aoNYCa5YPm7BrTb9UG+rvDzQeRy+RQ7mrETamml5WsxZPeTFYltJxJoKLr9cn2g
SxMmnYYRk8fxCwTH+UBoyJMQxwzUR0ECHS5MwBP0H9cH+bLW0MxHXAWlHFRPoO7PNpLV5gX4jTD5
ZvYvyDCRlNKioyBeoUMVOO/UgPinH79eH/XLHLoQfEyNKOWia4K31/mrlU0N5srJqm9uWe+USb2t
oumdutX1Ub4ECTy2yZNNQfg1DDF3VrG0KdG6ttdA1SkvirilwLzNLWs1mQuK7dqXTzUbabYmCtje
g96N2mtpFbQzDvoArnESJLtgDNp91ii3IWgWLQeIiQu2/4zJ66qvwz/XX1gOcxZ8XZNXxVtQNTSS
LnvmXJMJG3tqUSCF6rxjv/LSVTfIv291kLug7Si8Xh/uwvyeDaeff8XIsPypKxC7zGFyBTBrN9iH
GRt9Sigzq060EEC+LlXeDtScg5wWu+KvSNKnjecNlg+oKSi+FRiuhWP96APP7xpjg0RAMX3rPA4b
FPquv+PXM5U55aYhjTMti8vcbINkNTKidlNl34SUErHfQ++PXw5MaPINeYmVgseMUgwo3/zp7Hef
Zsj18e2vW8V02KN4gUPClFZT55OcI28+apWdfSuTGj4hVHFIpRTqGkrfxkaTtBNNCW68JHwuVI87
xkejhPmNsDt0JIRDkR1oeuEXPXcZ9HZRB93qLoT3oKalgK6tZg0fClwM1NbTVd1b0yFMe+QJGgEd
0KculIFHt4qEVl1nf8Tqh9K/VaDQJctrUMf7Xu93OrINQA6o2wRIy3bWd41eoA1k5UbzferIOczb
7A5ynLzvkJk3uv+n1scX9uY/8CFiYe0lh0EKtUgIqew/RAnVKAoQSlLfYlH+o/Og3CVQfXwc9zx6
ZZSpYac3nvYjLlsQ87WR7ICI/YQRQj2q+KcsvKcRjn8Wewu7faZzJl2jaTfDA1RdvCiM+YpA0CxD
VM+zXlpv3EFQRS+DksIqZcHHQiysv1lkcQxyOQvrC9cW+MPoczkqM03TSU+5jVaa/1Gq0XOSLPna
z1bYfAh3FjU6xbawCwS9BtuGdiE14qmLDoFRLYSLy+PYBqEY/B0r+nwlw/PvE21M0ycrVB9bFbX4
8YgS+Pv1DTMLSvJtBDJh+NqwbzXy7vNR/ESIpqzC4qkTEDZNcGO/E0UHTbg0bbNw9HcgumDkhJDs
8e6abUy47WMTmHn2RJdKCr+gjbYqR/rLOGWjo32jDag4Fks+QbMQ/59Ryf5UjRsnTmizk1MLLCxW
7Ch70vUfOipwun0AwnoccnonNSjlIjY3CxMqw/inU+XvkGSimNZi6GFZ8yU4KkDIdYTvnsjvNNJd
FY5Qp+XIp9pRjlNfU5oPehgrHwCrmu8AyMqfQASb10mxIjj3UpzP6YGi9Al1WdvxnKM7gBhNsOcC
SUaFCMfZbpf3Ub/KonY6JrVNO9ktEUKgfKrDUtAtKQDr7QAIxGy0sskQ4QpRslChKzyWtTpV2yDs
FG9Ve5hd0AKXBNXiO9jtHExYACVkSkptr5QSGw17AL9MSt6InQOgAl1rq9ijBHDntqiks3KCyHjy
isF2bkYaN8iQtea+bANag+jp3FmiL54NRUQnxMh00H0BJSk0ercRPaU1NUnQd85oPSma3/3xwR6t
SUSVhbhwYfWZLlKWpNNIIBKRzpd5bpftWJRu/AR2GFCEoKNl+yMwNmc7UTsdbfMgq3ZgfRYu6Rd2
sSULOyRuNsmpOjsPdSVHe8sBQE7RD7MIzfMAN/Btsl6rF1beXG1QrryzsWYJBk1cx9frMuGLZI8g
3e7Ard2WDtiNWtV+K5r3prnJAQVpRCbyu+vLXpMvMlv2hmXa2P2YpI6mmKXfutVEUZtVRN5A4+IV
mqhPTQXWQyvDpYRZqV1+09qU8Nq+GzZcSPMHY+ibbVB5aEAuPMx81mVVhORcyLOArtL8Wm1y3wBw
qAs0pbKHxqEsDfYJ5O4t6l+mTxnWxylUrdf0Dm5r7JRX7cCqsLRgTQdnrzbxQloi5ucSD2SrRHIu
xOTWWFCdr7/eCjOFGage0rS/z2KYG1P3pzbrTZZH+8TpNiITr6JvsNTxO3/lF7p2E8ap8VgChQvi
CitSD97DKPwd7ZTvgv7sr6hw3lolfslG5WP0xYPmeru0VDdJlBorv4K01ej4RtsKEWVwYOd5Xfnk
It6yJQH/FSNUN4TmzzAcbvRCh5CtDNR26SeH9IVIh/GCSAIcz23IXoX2iwwjXfhMlyflrxuWS/49
/0qNn6t4NjQDEJ3fXvo80eO9vg4uDIDTKukoGx8lzLn6KKwAI0dcpnuYQuwZfFz9NmUn7P31UeaL
TR6hBvwUzlGhyk1+/m0rVGKp2FQZcPZav0PkAVlyOokPKER0S+vo6yYTQudQIZPSWEWzZVT3mdfX
g5c/AaqR8gUmTjB1Ob79zy8k3aZ0rtKkUuZciVfxQtfJrT56ar3hG1JIR0fRT2rqbq8PM/86zBtN
cqR+KcBhgTmfN8+IqQZHhCtpswkn3TBWehYvBP5Lg7jUUWRBAPPZeVVgGvMBJDBUWuQL/vg1IMpw
1BZe5OLhgiopXgNAxLhCny+Acqop90rMKqbVHxhxfCcP2iC7ssuNYZ1XznejK37gZzwuLO/5PZo6
NjFFVtIxrzcc/ErPB86m3IWAEHhHvTMOgpuCY4I1aKWM2IgTQbxDiTKSokyAbpliyMdRc4yhp1z/
kPo8y5LPwerH01gn3n5ZMOgaaDknvHtMDBD08WPcSpIC6QkWoem+wjcjHfd67MAQ7e/pZ+4rC5ha
CdznWKXv/DTP2Xr/cDPIaBMjnvH316cOGHq8LfJ2H2rPC488dwL8+8jkuzpRQf2ajobwln348+5x
zP8B4sFjAk69EXkl1TvrqH90UvsmkQ5U5bYFAcQ/ehic8h/tm53805XA19AxEAu3pb/Xoc/n6N8H
46OSK5C08nzn37QbHIjSeeUda/xeEE3aGZG/JjFnQPqVq8FxmSTtZswBxAObyDL3Z8NPSglUtDhr
Muqk8qVPdNR72xDzbfU+c2t6W1CYEJngX4EV8o4+3P7c+igUZdNBSLw+vXLhfXkJoWvy2DNB7M52
hCiGpmkyLKTo6N6Fk4v7kxFrBzYjgJw0RNDCW+gezPfg32n7NKKMA5+qHSbyxCUtCu9oeXaxGn18
PAIEvPGb8rIau3IbAf7hV+xnh+tvenFci/o9TQtCzHwLIhXYYwfRecehCe4sZbqP4fOhmRHANStf
zW7cK/V4zCx8rq8PPL+4yRe2qdLBAqIySNg5f2GtSwJam5lydMy2vHHCtrpBdlRSA51kJ0wQK9fH
0y/tGGkWaghs0YTuzBZmgjAvlxPEukFqxzvHyChqBPW/HpToQrgo6iGR/w+Wzd5t42UtYFoSPov7
KjhN6FyTb6ATmVsvokn637XddpvKb+FjB5r1mKQNThqZUy2czBc+DicyhVraPKZKPep8jkAYakGu
tsqR9OMp85SHEuhYWNGHzwGXaq31jWsNSLr24fpcXRoXp1Edd3fdZGnI3/+0GIvS9IvUCpVjWNnu
STgp0rKeiHa6XRv3BXeUdVlOAKaTsEd0McGo/vr4lw4Gzm95HTDl8pgXjPE8A8+tBspReOVPvZ1+
d0N5P4zeQW6GjjhW+NFHkuvrjtCGMd+mhUmQ1h3+iMFCQJsfwKxTmUpY2N3Lr6DN1ulgQS4Bfu0d
RR/9SB3lXgmMhfP30tIUnIQa7VDelvL8+XxH/YBfkGZ4xziwetR5dYRSwWavtTAud7WDNDaSA/m2
6Kl3WkqsoeEUhTdKprn/OGng71soiauCFhp4hU4FyNsB42r1aK8PHrSKonM3GIKLhR11YQf/PTR5
dHplX3rhddNl+WQ4HjsYvdEKmQlI9hyGgUgWrBUuhGOh0vumKCs37xxf0MLDH9164huYxq7y/K0C
fqrGL9J1AN217cKLfbkL/v3mpAECf2bSonkJZEgqeJQj30MtKtQt7LXle7+o2L1nDV5QnrFDqGAz
Zd2LmTu3ZagvbHv5uWenDyk/sYpyFp3IeSdZRYbApC5DWhQBkBH9zwE2Bo6U0cK6uzStvKD8S+WW
MW+YRGgPaX7c+qcOFQC9cd7R6nqolOYVPOu/Ta8uTOvF4ShtGgKbbS62s0MVE6ZKjbgdnvLMfSmg
QiSRdXJS59Ap7r/IfyxULv5eJubTyAEjQSk6q2cexdpyAiWjj/4JB89GyXNzm2eNnx7Cvh43dl8B
z9UwocMdPlpDjksAG6F9SW3Fv6NSbt1qbt9y3+1wd9Kt5JdfAqCJAsU7lqLI9sgDQj1vpvBUI7CE
zF1QbZ2xBzFn9QmiuCGIQuTqn5AKR3c9AXRu+oN1k2SDs0YbvlgNUOPvxtpSdmSWyHZT+7r181jf
jWmc4p2Jg3vQ++SkiPDAQpjQZYatjuiIEN5GTRH+UbXEOU5hmh8ygvVPn5LBfWG2Nhp/io24mp5s
k4ggqQw1akFO7WJu34y7qqYzYJHVbKbeQxzZaNEQbyYdJzxRviJsOb7ndjTetbjU3aYa1VSj1sa1
kZVoYULPvzHduDikg5DkIAJPOBTKOktgDxQCAXwaC+Bn+zbauolRfyycDHKRzD4qDSFuDdxYQcLM
Q6VtJK3moGV4bDsg5mWzC1D2XXUtjGLKJMgdbcJ0ks49B6H2GKFCrSqyl6EI/73+IBeuDGfPIYPj
pyOyDEqvUBoWM6U/776pEgSHAiJDqJrt2k8cKcBqaQ/YGin/XB/5QthlZHl/5rTgvzJ6fBq5xeq0
coPeORamV+4QKFM3MHbQVQsggKuKYp+uj3dh28KwJvQC7+B/zHPhWHcmBJmgyBdpB5W0QqgOJSJc
tUS77sibro924bjlu8pSN7AS2aw+f7tSCUQf24ZyrDEZfAhLJ8ZbbEgO10e5EGGJeSoNAxffqC9Y
HcqAKHgUg3fsHMvcVHGo3RuhQCbGUqOFXObiUPT0dfBaNKPmBdQqguuH+G9wqi3/tqokfRFdwLaz
f15/pQs5Gx5h/x1HP584t/UDlh7xIidGcH0ywifuVMBsx0aV92iD6tr1ES9uAZslIe/OgBZm8RxT
UNRgK8U9BqI8TS1CJqmOqnqlfE8r8QwB4L7z84UxL84mLFdCAJAZkoLzt1ST1OqB/3anBHGkTcPd
5RYkV4+Yd1IvnMJfswDZg9N4N4eczKUKdz5WnwQq9+kowfiGcDd620kFo59KhXcIVCJXjpbVvRZ9
uCnNZm/b7sJW0L7sdDIA7p+OyQtbIA/lzvy0042g1RGhKbNjXUR0YnLXAn40aCaGGRPZXJA3/veY
O92hcCfz1q1i29l1sZvs89IEZZwAVw3UoHuuTPxutXakRzBowdP1VTA3K3JIWSX6U3e4yVkuXaPz
p7SBrluKSMKTD1M6zszffmviZgyXLoiOhebuGhdpQ6X7Njgw+JMKpLna3KKgu1Pc+nVCbe76A31d
lv+pZZJN08n/cuwjQmV0YeJNR82st3Ex7eIQWkETbqypekgiaDx6tbD3vnwoLtCUjxxZP2Kjzw+l
UpSpkkWBehzxq8u84oeF7LY2htsuChcOwKWh5O9/WhPCTfsgqjL1SHmsvg8nv7gD/YeI7BThxDSF
YiH6f4nHcg3yH5VMFOTOfJPXvhl2k1WGXH9SMMoYcC9d9r5saSoshGI02ak9I0czWz9Oq6oeAPTw
iN1wQdewOVq67sJIRIrk+sr4cpLJkeiesZlNnfxhFrDKOIqCVLPjo1INDr49eY6yALyrQPiHwjKx
kjb66vn6mBfmj2OaE00A0eHB50EkTh3YoG1y8nt9xEzbiLf8ZLlwyMxhK3ITShyQCwqUigogwvNl
gQwyva2mTk6xFSHtqIX3NKfuDSN5B6pEqzjZxW60LZAP0BTjlNf1ro+VhY136UMC06GA6tAnZ7zz
ZxB27yH8J5JT2I/rTvulQpeo2oWo/GV3y3rcp0Hk739a/zAFkFXJGYQjTiBD44f/alr8GzXhG92h
a2wvFYeX3mq2PIFLOKBZ9OTUWu+IHSGs6o2/r6+RS+vy0ztZsnL16Z2SzOkqUzGTE2XSkBpn7yD0
3u6Rn7np3GDhK33JE/5OIGcntz6aSvN8JCTx8QDGJ6dGR2XHcCirpoD+FLrhbYqwe6A/CCN6nOJ8
c/0trUtbwTQt7tV0ZwB2zbZf1Yed8AJes0zQgZlS3FliQ0+ORl2gb4CtEBZRcG38uAq3rptYx6Lr
7BVKMn8gsbvIvJXwtitjePFKDePixKAqBSnlPm1K9zkLKM3GMTL10DiT9zD02nuEt1BgBMB5N2W4
MWh+i7iiKKfkjetJsMWfxFqjdWGt0U5CJKdDl8kOUiJ4OgbH3h6aGwwokOMVzoeaiO6E2UUI7XMY
D4FKSUUNKQLGCmTxAREAhCUgaXONLcFZudnDAPRQQ3TAGyVOSl2nvevBfhsa9Po5mPEnKNaG63+b
RnhgumeJtVAg9OKPZK3tCAoaLC+kF4vKX0+9oexyN+/er3+Ri+vOJaazEOhizmu/lZH2fYxJzqlJ
e9yfke1PM3HHab9zBVBrtOquj/fl7GLp0cnEHVM1XSLxbAGYahohvuCEJ4hl8H+SQjEfUaoYD6zU
6RCbi2i+SyvOwe9UgoQpcdizvRsItS2E7kcnx6q2aqK/2tX07/V3upT+yJuErA5ygH25sACr9/qu
R3SQD/QDOzDzVLuBdvANJPbQcAKSiZnWprPG6D53Yu3facjTAA6zbd+XmtFuwzYWh8mzK7o2rb7Q
VbjwhWkcyE6rwc6jc38eWXIFShj1mOTEZTR4QqZlvEMlONoGiY3cyZCUoPwoC1yfkguzTjMUfU9N
aKBV5hfGCjcnAynr6IRVu4KQKZbRQ+7lC3XZC3H5ry0n8YT+65faeEjWYws/jE9pkO+dZvpeW/XP
UVnqBF1Ys5QdJQJGl6DpebjMUwF3zEnSk+1ZVHoKYDbhoTdHjGwKRCuuz9yF2EwV2DWoWVGPw+b0
/HM5ShtZEG+SU95UL84E6CaWbS+rfo3D/k3x9SdHFC9KUi6E5i/IG9IHggDXKpkmUMmdrRMzR1op
7D2yFBG7m7QqvgsLUVcrQqqn4mq3GuNh2KKGRdqJEJ1WOQtp5t8y+lldRz4Bm9SyeQgIJbM8KUp9
O9WVND0Zo/Pg1uXJhzOeKDZkbueVYuJPy2hvR9PfCkq+8u7n0yXsnH7rYOcCp3DTQuHVwuFw/Ytc
+vxQoByBlTBRa15DLMh8DUdPk5MX1dpGCXBNqLy4QGZjgKbLVWzpNiXfcz4PdBwk4hnI5BcAaAHi
rLDh2J46PX2zcaGsU23jorBjetHRq2IELfKjga4+NUk81JdyuEt7F6AXCTaWzWyq2ULAOjTLEV2I
T5On1DdxCl021adgISxdutlSllXp/BPaqVrIuPUp43GiZIqzMopPelOWd95YOTdW5yVbE8biwW70
4JfqYe2pTUHzK8hc/YD+3XCHpON4yFN0I8axaH45bumu/S5qfmhq2y8tSJl0zT+EzX6gxkCxzVVn
j5j5+ig0L0hOAj3fdESOxgz3qeGvB3xOhY9CPMKkB0cv/4+rjusQAYco6tCJO5+eFs5YrsrNkOMl
s1Gt0cOXSnfWioaoSeEjpXJ9lV8odUCsY9HpNnhdYOezg1KkaUEV3EtPWB9tkX7bOIkO5x7Z5Uns
9Art7KlDFGMIn7CChkwO42shN7h0UlFDgnZFisBFcPbKKPkLLXP99OTX/b1Iymelw+Uszv1/VLf7
jZzjQnfgb7Ix+7709Wz4c+CTHXN+W4mi2oX07QanqUqow3NdPKEXUT2Mk9BfYMmUOx4J7x5hlY8G
jje3rZqieug56u9YYLXh8B4Lm//CHNBLs0FIQcySYMTzz44GXYcmcxCekERK0M9wzHczzV8M5c0c
QL9e/+ZyQufvD3iEeEsCAPJnNuHW1LROFirBqauLXZ7FDwP4kQQ1vevDXAgovA5HigVLhfeaDeP2
ygQdJolOUlEGe59gbcdJtLk+yKWJI62kVscBwjvJKP4pnGRa3sdDSsahI+hXxOj0QIfPPAS94+Ub
6MU3+jTY7AYqoi4qEb+KTqhqwgnXIcwzzPUXunDsAMmDAKKCyQMLOlsJVYFOGvTG8FSZ1k2L38IE
1Xdw2gO99oVe/6W9zxVAh9wgFSpoQp9PntM4nh00JdLE5IercULUqOWSQqSLA/NeHrk4X+0d0KYg
7W+Mzl541wtJz9n4cr4/fTy1bQCTD3WIydz0EKN9l7b5gSNyXSABMaop8lqtvkLhd6GpfHlc6Oqk
x1DI59Wg0Y4rp9fb8ISB9V010BLEazdLuts6b9YDWiRg0k0EpbuFxXqhgiFkL4CisgWgYF4vrbHt
8BIMIk99gSpO6e/q1rlFSXjbxLh/NvbRmuyF8/biq/53SGNWYMCyuOowyQxPWZCsqcSha4DcddHZ
b7mt36aqdZdx8Qtt5fv1ZbzwqnPqjG7lCYhxXjWIiKlh/TSF9Z0mMHnWwhvXTzCccdbXh7z0qpKA
bUOhpPg7/6oWnc+JFDs4DU6+H9v00NbRo1xFduZsoRBvMgrQdZT+uj7spQ0LsRIwHqBGWMqzTWQk
I/11tChPWmHRty3JEzGZUXd9ZqX6SimHcamYKQPnPH5bpKakCTDGIAydbxvwMSnSVcTv0rIep1H/
CaL8NuXAXDgnLt0N8Fly5ZKlov6latq0fUVI5VTqh/aX55f3gbQApY7/YuTZLSXFt7wqj62tnTDL
Xvial1/yv2PPYgPCcHD3c5/Y1PkH00j/9Jn+uycBu/71Lg5Di0WntiGRAjIp/xSCykK4UG2Zy6LI
HsSUP6thSVGoXriyXtoOAGWo+6ATb2B8dT5MElQuv4W4b1JjWG1Mp9AV7sorMnTpTNzfAdtO/6PI
wt/uDGc8lyuyHbq4szF7smofiXEEhdGgG5rstvX1XYzMfJyrSyeJfmlJ/nes+XavK3X0UX0NT2rV
nMBSrMMIPbo4XzcIY5SIRbXt+Ixu9C8LYw8PM76qKhcizsXT7NP7GvIZP33KPkNDvTGYY+RwH/Rc
u0tTqJO2jT6/BZHShaogzYEKICBOrb0XLbaY1xfTpVo8MeD/T7kxW7SDEUwWNg3hKZ3wTMC5NfgO
fJi/+3q5soxcgnWTyrovYJhK392F4S9cXEhoiX40wDhe5ldWKNAgUwbBYpZXBtTzo01jT3g0odSw
MkLUYxgU2T90RQ9dOSZPfQhR+vpDXNpQ3O9oBBAQeZbZhspcMJa1lLFGX+kmQUxNAgfWcU/B/vpA
l+IuMC3LAQkCZmDeo9VTf2gKjeZjomS3daPt0qLndeOnITIWhrq4tD6PpZ8vrSSLx8CNMxKVyllX
po1Mj3cnE7Qsrx8rv/7TgwdVwRHhen7HCbcQPeSy+RTwaawiokDS8Dd2gIOb7eRK9yIqQCiKBbHf
3Lt2Zq/HRDcXUoVLo8DP4C9CFH3n2ZcLc4TcTWAz34ouyh688f9xdl7LjSNblP0iRMCbV9BKoiRS
Kv+CUDl47/H1s1I9MVcEGUTU9ENV31tdSqQ7ecw+e0sjlaLs7+1dm/nrTAU7R1mdShUkFEA9zldy
8gyowvOm/Bxa2tcKEjqtclBkgTZKvzeq/Pvt0ebwfjGcSsGPX6lRKwQ858P1Slk5MiLfn0WncWbY
+2jYFtHPYoAxShBzO9a6iCHyBtlEpItIPAlcF3bLDulzA9J0tMqBbTie9eSjCUHrF6R+X9AEoP3w
E2xz3B7YFKC7u/3Zszv031eL7i8SgcRP83tcaoODLGadf8ZT1e+q0RDkn1G8S0ZnqZNldosYSpRe
6XzHYJApn7NCZOqE2GVlOq9y4SOI1/yQewsFFDj1EiiAb0/r2lhgAGn0o72Zrtb5AbMrKQud0aGd
GsxqGtAnMB2wDqvBKF9vDzV7b8W0AISqJtBZUxEMauf7rupKheao7rz2SEqjDGd7oq+ggttQjg34
huN/nxo9mmRP6G7CCZzf0DhofcrJjfdKYeiJZmEXkvbNBB7M1OOft6emCmNzbg0YSJBp0LBo0ic4
m1seT4FhYyte8/Jz6uguGjsrdgwB7TtUI60cqjeomPlfdHx0yqmOvvfNZ/Hv6h0KxCtVKCLmE5Wr
TrSGjP24ZC2vfSAdjLJMwYfsqTnziJ241ayxVLXX2OkOqWav5PgO9Vs0t+CSNjaFpdJJ+WD6X6kU
vaJo1C59gFiB+QpZCtkUGs7IPcx3X1HBJsWFob1yPohxEgGKKippjR7sg4/mvEOCc1Ka39Dioxum
LAx/eXsJPwRRFww71OUvrpTfaVmWafarScszcBjICaUKoTgI8af17bMwH4ryE51LdAHxBmIt5kWe
pB5N+h0gKJim+Bf7m8j1oev93b+PQhgAGpmiKikz8RUfHKu6sqy0yALr1ZM8WFilZy+3V5WiLb3o
12Yj0E7AnympAWk7H2eg8KCSdrZeAS0gdFZhlVFtkFzfQBXr9pTmz5BYOPxxzCttPsCrZneoiSUt
HS2mRB//AXFOiPa9T3Ud/U1N6zCS6184E3PT9z4ezRwGxXdsxDw2laqkLZVRTK3ZQnH8K+m/aEPn
FkP66/bE5jGb4Kyg2serAUCU/pH5kTB8qYurrjFfK8SzRrTCs0fUa7fohpme6nLhq05/VsLT7WEv
1xPCAHEAcR7oi5wX/hAw8506qKEsteq1P4yPunGAjXODyLqkSwubN3ezhSIO7RjkS8ktwlM3rxgh
rpPmMP6qr2EcI7pW3A0q3AjbLvjEr1p34ibE0k+je3PGhXnOfaT/RobvDFdMJs078ycyTzCH5YP6
mjXwKuYKwoNyuBhNXYyikJ0WKSJsyBXkVVx3iZkLQFKp109dKH/OB21ve/6au/mn1dS3Rol+OIV6
TDwU9SJbe5qQd88Hbzfm3sJLOu9Q4e1knsBFRBeMKBTOpqwPNTLbo1e8gJWi+Qge3GI9yqWrUaUJ
a9nlRJf6L8AxWXs3mqqblZVrcNxklNhkw9j6HmqPbSr+O0cfFnr3xeAfLT0fxzFXqF3wGpL7md1j
y8/zBq6K/CXLmm/QULpwIH/uza+Q8a47qjZa770MaFLcPu0XhorSAdAuGWpBhr64zUXloVurKekL
csBIA5r2WmuTk5L0C6ftPWQ9nx53SpCpmQJmQJvsuUU0ChOAbUGDuSo53VfV16pdEY3aL4ooaJ5M
MprNk2quvA6K+KkIq9cBYZS1HvnB/dR2KChP0QSzvIYOLY7wZyy5t0G+cdj4jlO9dImVrYcxGnah
WUSPg5PFd4ZUBA+5h/xIQ+/4i4OODiJhFCPtwdBWoGjiB09GLTuUshRiK7pzFqozF5ZEZVlpSISk
TsBL582BQ9WiqKz48klC8TuU/vQF+WC/hdQoGob1gLD9P+6lGA+QI7ZSZILn1Se5b7JhtHr5RBAS
gTmqEW5cOC5XpmThr8HiwpQoKoo///B+DkVd5Yo2qqe4DL71vfmnVNWDDYuuFhjParj0BFwZzsZD
pHeVKAsc8+wZHYH84lxXyokiF0Qm0Ao20R6Z8HutfTPtT7eX7+Jho7ADPx3BA1E4NmJ2QhUtl8PC
VOuTAqn/ug6/4mrJSeDga21vj3R51Yl8319rfBraRmfT6v0kUmLLRF21RlqFQqTro68J4TiCJpBF
LW3aleFoQQTZC+ckkCVdO980q5KNrKYb8WXSB7JY6VvuPEOE1fTeUxNVLnoAvDW3Z3jFrMDkyS03
aReQL3riBSdCoARe8kIjn9kCvSiQnUpA/S6cx3kBFJOukzeWgfeKMPyi2kjPoKgEwzcfjPGqkmnf
yz7VwddM/aOjG9J73ToctjaUYRa1RymO1kKW+PZc5wGaBoiXoYGekSYSuNXz5c0lFkHLwuRVkzvk
1aq+eyRJ5SAgBYNoZ0kKXVGIf/R5sORlXnoPOChQN9BXjY2xLsD9jjm2gxrayFmaFJsmdwwRqDA3
KAyVo4gSu/SP7dxNSrkzqITdnrbOtM4NOuEolT3iIoscy9xP6gqn9ipL8l8R5DlafkUr2BKe5vIU
iSFAEVEOVWDhnK9sM0j5hILfa+Ts9Kn+Epd3obXUcnLpZiqMgnQhPgrgGM7r+f5NmUTTjB55L8mI
eCP6M4H+mOkZ4gZ6b7RCesxD5QrYsQNzZvMpkvOX2yt5eYBgfybMxcTxMGLnzj+gcpS+IQgOXsf0
D1rX7CX63+tqvAvj59G0F3Jjjnq5cdRiKbYAlwQgM6cvaZCerGiSQ6S2oGMIe65vLItuqCAaddip
/PzZqH15VyqJ/tcPKimk11DOhM6DmX+XiBa3PgpoT1Nrhb/6CdYwVx/gLd/GidVvpQxto8qUR2fn
DGZI9sDSK7pNEXByWqVD/XdKaLOjY8+wR/RSJ+ToFS2t3V5Hi1lvw/4JkzKiG1DmXzXk6+MHUmyx
tWmaiCzzoFXmriiqbjvIpvFsJCAculxNd4oJrVftU812K0uP3/JS0n+XTiU4rMvxG/MgYvVzZ5uo
n60x31TkFaCTn1ZTlHRodAZa/ES1NF2FQW2+ll7VfumDGvcvCJpXFc3gtZGOCETLbb0ZVR5AGPbr
31YcBfeSEhZfk7jttzwWw0r3leqV/UQeU5FyV6K8DuEBii6UCWnfqG0UrUvVPEhZb0Wuqbb0f9da
8LkYm/w1deQxdn1Nkraj5TR3Zgb5RdELfT0l0pxPtA0bpwnm+LtJQnqyMqJuiwOCeluQxgv9IBfP
xvt7SGQCawth0PzZ8Pu6HpvRqE85Cy+D6Cb+Ktu94SAODzEdcAEKArdvwrxlHtCgwHKwdUTOZNfm
ebWqtByYKez6ZGu18QUetfFBmhIbhV6P/E6sVmv+3vRcdhrs9Ah6biiSePBKlfDRt6b6bEyyt0mL
ol+qCl11Dj58mLCGHxwf20446D3OgTRq0gug6/u2N78MWr8B4rQZCzo384B9l/MVUeuhnFBdNPg+
20w2lodKj1p1h9aJFi7zpfF6XzBAVnQbEt3MATC5NPmGVRUN9Y9OIXqp7ip54k2X24OQ7Ou0IXuy
Tb92k/azNHy7vV2X7pnYrf8NLhbtw6I4Ce35Q5A0J1PmiQ+8B11CrUDdQ/7xy6cv8fZoFw/ObKpz
Ox3LTZJ3aXMSGuGqT29Yubs9wqUhpk9Nx4fG2grTODPEehKMcp1X9Qt2Z2XkJ6v75lU/lVhHb6T6
LGVfbw93sXw8O+SpSWsRIsNMN3MDU6UK4ZgJ+pcqtH4qWueS53j2JARPE0rTlrYQgl2uH560SDQA
GBOtxzM3MDTqIEwRdz41ivzdD+xH327Wt2d0eUtEnyGeCL0toud/NiML5BdxPBEIiY5DLSFvbZi1
C716uvJT8+ftwS7tE1VusNmQKVDpYSXPT1/o5CNyTBXhVVX6iI81m1xt3vJA+ZKjIKT71WGM7Ls0
1ZcY0y7cEhrxyX7xD/hWvM/ZLHvT6hV4IseTHZs93ePGoaWtydUK4/ftGV4OxP2yydCYIjtO09f5
DCdfDkyt7xsR0CnGiYAurRZ8j/dM5Jkbx63Cf6bAQMpLbN75GMjbys6oZ81Jb+Kv6M/LTvyUddNL
15e/nSw9EBrYZrptBiHuMUbiF9Ao2nMdp84akPxqqH56UrKfiozCLG84ms5vcFg+N0P+GnXZXRO8
NaF30IzuPvSwDQbKgakPRkk/yrX9NPrac6Za27AykRlO6Ce5vYbv/OmzCdKz5uCaiz5YzuX5BM24
tCGiGOqTfB916RcvUMinwMviorf2vSjD71SNOretgmZlN8YWVeyf6eTQtOR5RwglfTqdrR9UKv7q
k5Sve5VWFp4utEIhhUrp9GkjdMpRuS9L4wmhlCcLhlV3YQ6zarh4FgkURc4VQCbNyrMTB5dwU9al
3Zz82v9mNeUfI9t3wV/js4E0qVQB8hqVaDM0FVWJQAjUki4Fbox8Z4J4Qkj5TwH5vzLoQUeXIgl+
K3WhLYRil+ZFFdWi/7j4Ab/O8ld9aI11PGr1aax8ee2FNp2Wpr6QJLscRODqST+QVCeXN/ddk8L0
wS1CSJGUrXEnmVNGX3A1bW6v94VhhibApk2CxDrJZ+ZyfmQyLdGUkkzUqRlHiFDZ4D73HhwIvqYh
PSw+O5fX/Hy42TM61YgkmO1UnczG/NGU4OgGa704yrWlg83MFvkbKh+KePw+PNZ96eQ916A6Tfj+
qzKR8hU0ZLcX7tpMPozxXu/7MEalq3WEYA5jKDCjmfVkfGuqUf4+pGgA3h7q0voDgPvfdOZsOqoy
pVmhVdUpibM39Nf+ZFCJHnV52FRq2q5y5HxWuhbsOmnhGb0+R9QaFIR7wATPzjkSUSxwp1SnVh5p
pDNF+5FSErGEIHP+f+b4v6HU8y2zaGWszU5mjk4tPUR9cxeO+o7Gx9A1h/EtsK2DkuffTZhEFmCl
126ASCSStyQTTWHufGQ/hLzDbq3qpBUCse9nHQCD0XsYgJYe1NZMIYjRlgBsF+6XYOf436DGDOCZ
q0pneIVdnQwxUqhv8671VoVcq2sVkndaFIQMTOe8/X+sMikGUIi0mV1qfESqCsVDXJ+60d+PsimC
HEHPiCMbKBJO2c/AMXa3x7yyvqqiEHyLniyRdThf33JySG3kRYE080SiEW33Xz6ae31WryqISw19
qTnqynVRRf0anDzV1Yscg0QHmKxWcnGiAdiYoIQkfFPrP7zu+EcCYR4mzoKtvnJReLYYVIZ3nkHF
n38wBmWhoX0bqfnJ8cLGtRr0/qIx3PtmmS/ck2urSbMelo3ELTxes9VsWgqVg43Dnk3ld5KEiTvZ
0ZNdoCmn6tKvyRz2t7fv0s+lwQTHyaAVlMr8HLYaG7ScKnWdo8HerGNLaFlq644I3bWUzF94WK9s
HThr+J9w3AW3oZj9h3V0YsvCQQvzE+zd8nqSh0clKv9AHAb9OGen6fZ2VG86awlTf2WSoqVEJDdF
P8I8LzbU6O22idafkId7DlB8G+J8L3fm1hycBWN+dSgyX6TBcNAucolOl2JulL4/hQqN/2bWPU1D
f+d3zY/Rqr/d3rsry0knFE8gtLcEQfOWqBJ91hLxiv4UD+rKn05h/4p7aja269cQC1h3XbuE4rg2
JG8VFTaKvHhxs/NJ+2WUc3T7EynZ1PlNTjzN2g11xglmzDb7hkjGv98IEtL/G1E4Ax/ODMTUXgz1
dn/SlebFiZCgSEztvh+7A+Cox8mgMer2ql65ggKhJCBxoh/gvcH4w4BSmtdZ0lscllx+UMe2dJuY
fLdkSTtDb0rkh8Pj7RGvvBaUhqgpckjJ3M6jMNxNzA4srSenyO7apPyrOGXpSpmdu0UdHmq73fnG
v4o1AUYlWCIigwqD9Z3fiTQiIgxatTs1nb1K9eGnH1ZLkjFX7KYwmMKagRq6aDbSh0R1Kl/pTjmQ
nzCCRjbIf8dV+vf2+l3ZMQiLKTq/B+zkI8+PCBPp2iBTtVMejw9djFB3rAW6Wzu17kIpOqIi/4/d
zqIlmFZA8Q+s0yq1i/Mhy96MolL3tJNtd69DXqLfOxL1yUr0cntuV84GGDbxsMJ8pVwwb8ZVnRpA
fcjS2ghQhd5erx9T/20aEN1WkcBdQktfGw+UHiRSlKFgpZhNrLc0r/cmB8XolJ9d5kcn+AVHQHvv
SGV5bBvfWvUZHvHtWV6aFVrF3uUt3lt75+WRmodJN0nfn3pD6neOmnzJaZ2AkDDBI62fIknaD1kQ
u9lgLIx8aa8pW1J0I0ULeABUwvlG9hYNKqrcK6du0B8rFfHTzPSPwobKaIvcnuXldaB8J6qIcB+w
n3PRiJbShKfXk3YaslOMX4Rp2xBTLNivazMS+BtwVARHF/6RLwVq7bSFccry9r5p0ie7tQ+xkmxz
W//nx46KmWhBoY4OqG5eZ7bNsLaVatBPSqlvpzb9VKAcaYPGlpN2wUZeWztsiGjCBfHGs3e+T0Zf
RwEyJpTrUbdZSelwKEtbWkHB+Pv2Jl1eAMBg4JhAQuMr4IOdD1SD49Y0L1VPY6Psk1J704r2S2r6
q8ZK74speIR9bHd7yDmSHWsixsQhorVYZFFnhxAVzGx0wkQ9FWmr7AdVST9BihVsEHKw7rwO3Cb8
JJKzHu1u2iWyHh1kP6EYE4bqwo4aYqjzHBNnhgZ7kDscoEu9q7TRlD6exlPTO+tI+SKOKq13kE5T
APZ2EK26VfJi+iXmFfUqcteYoTIKXd1+M8wvZSiv1HhwkwhxKFNB27l0QZ1NluTioAdtLUwKoCP+
klQ89X2yKshFdNEjLO/8f+LHB9NP/tNY3fP3oCvCoS+d58yq3A4aHsj2V0nfuaPpb5Tmi/jLZnEP
U8vCJbpSjYATFYwPNXeQypSFz4+B1cO3P0UwPORocJk4GX38W6OCJaNlMf0W0zL9Qnz47aNw5fRR
hxBAAEQ18etmx7wYjLCnW00+aUPlppg/u4DJGmkeAdgqrHjF0twe8crFAh2HwRdCwc4FbKrJe7kC
oyWfBlR7xJZJIbLJyD7fHma+oP/R0olKLQeciu3c0FJ8CUsIxeIjCXDZTQzrEIXNYxncJ9a6o6td
N4ZXtZdWcd0uSRMLF/HDmX4fWoDp4TbAa71gGq9L3hJZK+OjHTT3itp+ru1mCcAwW0YxBjo15GXB
KxFOzeMoNLUS1UIW/hg07d7RBKQ9v9NQJb69jFemgiOgiEqB9Q5HOT+WE6+zlBZaDh2FTReyXlSr
SvK8hVFmT4iYDCTjOACgUHBM52D2sDUlszeD4mjKg74as95A772XYdrq4RmNWuPz7VldWTzRJs6J
BziPRyr+/IPLDT0TMDnoho4DkpWPE7Wm372eesgDO91CKH9lavQh0OyC50atZb5PaJEVo5NQ0csC
8ytv211Dw5AUpo+O1C2Jhc38UrGMtErCGUIgCM/yPFhSK70nkxz4x1iJ7hX6UMtMDVFMNzdNXHyC
tGChrDiHEL0PKJ4uUfyAKmye0Es8tbX6WpZOxIXBj9gZ+2M6ODmSl5klvdoSEg7rBImf50GXx6fa
1xysqlNmX6d2MD5DWqtnPCrtEn39tXUgTDV4OOEKB2N0vr0Dsl+BV0fhsZni1SQbRwzfU5Z3D3FT
bw2Yjv/ReLMOonceh4QyEOXIec4vyhO/lmta7jytWEW2vkuiz914n9nqj8E291Tan1uzfDDCasGY
XrmeDgVBzAy+OsZg5jxYeVBE8dSgAgIs76cU9tU2C3Tj7p+vy9kos+syxLBhN4WA/JuUbqwWxQPN
a+xdBERz4brMHPP/TtSHCYnr9PFmgksNZChWj3oa7u0O9FUbfvFSNJzazH4LHYn02zRsQzVdiHuu
vRdnkxQv5YeRcyWt0tJW4emlDlT30XMDK11a9mtbQvsFjdU0OkEasi2L9Ovt5b22ifjN4sBCI0o/
z/nI6HR6nV3I9rNe5vI+l2NrhahctLCJc6fvfWk5JqLHS4C25qWZsAaY5dswhgO9OfZeFa2Y7pY8
+Vb17Ceh9iHbw/0wGI+xUq6HTF8w8tduJfhlqvUiAuJBOZ+mJ8dlO3jZcByBacFufoAd7BVg9XPQ
D+G6LIaFW3ltvI9WYDZePEUy4Y9hPzddoW48vfqk0z+5khxvP2nqOqiWKmyXA55ZgXkS3gllQNbi
7CJ1Q//NSi/CHc5ipEei4+JfzwzyKQpt6Sa9vhBYzCYXGFom9UnqH+VC1fYTBc4DXQnZ6t9HISYB
eE56ESqkWZzgBUOqZ7GNDEdY1W6Q5OFaLoaljbpyMoEH8UKKlhEKh87s6tWAxwZUFu3nBLCnGknb
MAu3vddu46b8BAjtIUPZg/V4IRG4NY3p0+1ZXnoDH4fnBp4fTD8Ju9oLq+AYGvkTDcAH1cnClUl1
dOFEXho3gcuiXgIvsc3TNFvOvu/rBIfbflbTEFUO2D44IVQSOS/ISNmhiD1uT02Yy3NPFL8K0T4e
JYPQee7oeG3kUU8sBgjl/Ptcqw8SApEqUiK9qexuD3XFgOInCiwE55Hu93nETO9jleil2h+lyMti
d3SA09oxVcXJj5s/Q69ru1gi3Owqy36l2aHaNSGuwsJXXNlMoVwq+E3pPrzwgcrELEiK1fXRS18h
paZ5d8vpWvX2Nwqsq9w+drG8auPx4OvPgzY+Vu+A7g5ygtsfMgushEuA14x7adO0gW6bOAsfnhO/
QUWyCaP6aOW2+qSmuv4UjQVQlyamtDLa+TqZ6J0rknw5ur+y62i5CS5KQah8wevZxilspVNvILyq
FCeoyghasxp8ZV0CFtWBkytG/iloY8uV0i75Ekrd2Lh52ajHMaKC6KJroK36LjHubF9utpFXU6vx
J6JRucVl82Tnt9wYyaouUJpMyjFf+3IXPQQ04z/Q/xZAxJq+5K09rtWuTu5ySwLcEqTsOLQhO+yi
41YxPyhsi/qbOWZ0yHp+dVSG0X5rcyM52YAySU4ATG80m5J71mB+wtjaKV1ZPFp5RXZprNS1HpRI
PoexvbawVStpVJWXIkm7bT8Vre5i2Iq1GTT6fjQAsht1qD0iOYewt4w0pWB9vS/Mujt0Sen9aMCK
rhH6CFd4uz/qppzWdRf/jpOy5pRIUuNmaSg/0PVpHkgSRq/hRNKepcwOWVRytrJUX8dqBMgn7vs7
LCr6O1P5RWm9cJP6TXRgkbx9J8XNqgZKdxoso/hMhOXd5+jegMIk7eJPKh3mkh/cOa2e/5QiC6E5
qW6eir4N1zTFVOB1vd6NQLafKtVnKqGE6g6NoRtfKVLaJO1hN4ZlSMFZYb9NL4hflSA0t0UiJ5DS
tKQ205ZuLIdyW4YGws422vHVB9vXgneR0M7lh31GE09ecACuXE36YUlkQ7pGVDy/EpqKTGIXFEg7
NJaPjFQ43jXQ7sOer7QLdu/KU0yTDVkUqqhE+vOaCm0oOKhmFR39ViTJP41D/RjnBlRLewTF97ev
+rV50aSkErhC+nFBzNArg5/UCbS2iQHtvq8FgSs5wWOmLkmYXYm3iC3EKGQm6XSb11B6elW1eKzM
52qsNlVD44Dy1sAmktr9gwYjYexNKwFZiqUdEn95Pz706PXenu31j8C8spc0bshzspwsGC2PBwyy
NYtUmSexosO+Gur1FDs7JflawYjocdYfhu6TE9X3jrEkPPF+UmbPGj1AACxIILHL86yV0qgVzyif
MNZK5mYqgrxBETN/rp8r9ExXETR6W3tQdbePaELwLD1b2+BTv/Qoiq09xKQ2ZZR1Rw35t/sqZcvs
0NcfYzhZNjSVhnug7/66yQp7pQeG6eIzI0KrKv1T1gf5E9QxeAgNNIBSKJvbDEb3hdj60lewSFoh
jycj/SnM+Pn7oVVTWjQ6Dp7ndxIotaHQN0VaQz1JjOI2ahTe1fAtbVXfmtwOMr+FyzpvkBEPmMjR
ARRTiC0v1E1pCFQtydOCo4kuZ552T0E0rfU6EMVXHJas/WbYb6kSrpNKXiWLxKtXbjAJYd4uca/w
QGfzT1tjGqbQQ+VGJkdr+pW2CpWE8gzJyjWsL97O0xclPy4ebWJ4gU3CUaKp84KbokPec4zSQIZc
fvw2jdXRrq3fkdrsU1l91Xrz3gnyBT/hylsN8k8hfUDKhoyFWIcPfoLa+10bThCHDbJdrnM911Z2
F5HOk9rV0EnVwnCXsSYWRMCLIQygCDAnFUGKg+q2LEHME6XenVwk2SGs0n5z20Zcs4i4YLCmQv4D
gHe2eV5SN44Wq+FRzceXqQvu0nh8DRV9IaRdGkY9XzvJjCF4G4roaPZOa7pIthevjtJFx7rMih+3
p3Rl4chZk0rmYODTzR8viSbBoDTK4IjMauMC9X3UYexfsK2Xl54HhAWDcJp35KIw71QmzRIDBFpW
mkenuFD8FVIfIXlXp9/4cTesLXUcVl459Ju69pcAv1fW8x0PAIeJYO2Ym9W2L+0yM8fgGLV5sYqD
cRcmxkFO/SVykCuX++NA1izikpKg0FArC49dpD4lSfIYTNLBd/zHgCKIS0NSsxAWXNs9gXT4vzOb
Mz2ETanInSA7rZryIci7E/dsqQ6qXNs9yspEQFRwYZETy/vhKptGnDkEPMGRB/FIJamWrZX4DTrJ
8U1O5INmPmrp3hrCTd/S1UziRfqRwK3Jb6K2NPygAnX71F79JIp8VDBJE1wU+vSQQ6N5tn+sCW9z
bczWuhMZ7jAmd4mTbgej2XURbH5Fluxuj3zFromIk/cDeCDrPjMBKoq13jS01skLLGToHMyZZkj2
LymwjaeY2saCLbiiLvEe4v6/AWfGgGDLpBGO/J1RWmhCjAhkpkMcrPLe7vaGhl5SN2aJ25aq/0jc
ONyVU4BsfVoCW6q7aWtJGk5AnlpurdrJamiJaGiNAF+vqlWqrmJadtZ56ps7MFDZU2wm7S5J+vBR
kuwWNvhaLtxCKYot7Z3joVZK2VXLVHcjP85XWigVG7OVhyezG6qd6Svjq5qFMnSrNN85nT0+VFJB
VZNXIFpldU6SRcARv9VGXv7yGsQYXVTaEROQW3+lDnW6q6qJ5ko7c+12ohcO50UlFNgDhWt2Uhur
j63Zap8rdXxqFASqIXffvTMd90ZxmPpxA89WH7qB3qQbq+trvim1Xm6fgSs3ghccFSYhuIMjMwd3
FBHNgWVsTMfOC+76ttpCkpVGr13ZIZf+t7YUPvx7nEL0Xf00tC2u9TouP1mjtYrNPS6WG9r6qhgX
ap5XXBs+CwQPSPv/YAvnF1VCJs1DM0k+8oA0L7VXDHdJnEprx/zU0/WcEa3SXfTUts3fKByD+3hS
y2fH8aoFc39hlXA3INNQhP4GGMV5lJILZnN7xN1Im+JNtwrCcWX4urAH4qLNfGViE+y5RkpGsAKe
TzaK89xPnRarZEGh0Jebtvb+0CP4oCpkZTAAfg/GNI3LlRXIvys9W6Ctu/aoYAn4AGq96BTPxk+7
KZetOjDJtqhvwdCZGxmerFWna8m/B31gLkHSwdhuiHTi+Uxzq0dPJe8oU+jlX8sqsLLDHrmC0NMQ
jl2wrO8o+fm6goMkW2nwC4nm89GKjM7WaUiM5xSdcicYHpK+2OvO97iIXdK9Q6XgkDT3sncYotKV
u+5pDL6YSuXKcrMZo0dTerRClDEqkkDdLyImdVIOofHl9vZfHDEycZQVoAMiLwdDw+wrfS9SCqtL
zefEbqtNFCnq2qpke2Hlr8WEDIOsj/BdAMzMh6modJeDEx7NpH+d5AIyknIzBeV3JYkdtzOsp0DJ
9mFpIpunu7Ya7bqyebZHdaF8dH26//sO8ecfnmDihQwzGiE9Ykq229ZZhLOUv95e06snmuYykNmU
xumaPR8E+tBY1jteGqmQ79VWPpRxTWO2trB1195u2wHqx+4RjszbyxxjTPra8sJj2XpbaCWPSYOI
UHffl/5aSay/lp5SytHjBVfpyrCigZMKEfkMtNJm9xUyl0ru0nI4aqDNH0ylHu5HtU1/JnETrp1A
pivKT0zvwbIif9MHXbRgLy7Hp+cMzDIxH1brQr6PvuUY2Z6+P9bd+L0S6bCgHPY5bSJK1O1Ifjj7
MZQOExZn9a/7KtJFiC4I/Q0Vr2m2r74OfrmrhqMeI7vMq1SM+2iRl87kp5zbDfhlkBQHyEa9nt/O
RwGXkCVOF/ZHzdf+mIq/re2kWbV+hZBubsQLc7o6GkshmHQo+80zRiOp8riu/P4YWvmp5fQgukSD
XmVAabkUIl3eC2YGoodDKyLL+VhpbqX9GJvdsQ7k/kGFhxb319TcKR+WiEMuAwiLyqBIJFIzulQl
LDoqz5o/+ccpsL8VcJg7sHt7oCuGfNg0gbdwJq95DKIPAx0leNUuxRKmZjJ0b1RQ5E7D6RWA7Frr
vpemHj3nRdnD2hAl6zpRaDatHOepBPHhFhLQrRqp5fXtU3pFKUcwuoE6plZGs/+89JdAuBEkQe08
a02wUadccXPDu4e+YeVM9r5SrEfH6V3yU+0qMVy6vSa3cYLn0rGg6lop087IllD6V06ZDX8oNgoo
wiWVjDkElFf7EDldKlkwbPbroqfAumCZLo078xYDkBOCbGRumcyYntjIUK3ndLI+K4ghyJG+4Bpe
m4iQQ4M6mazbxdpGDlqhTUdNOjGmrVJpfwElb+wh2hrjEnXJlaon0/kw1uytSqXC16UkbI6lE/1U
YMeMrTB11UI+BLFGQDFZj6Vk3/dx9VupTLSOtCVTf3VBhRUCeC1Kr8IUf3gtragFo5yh7KxDxT/o
1ipZhKldUfphFUk1EXyTNyF1fT6G40eOb3YgDmjZ8lepOe4nNXyR0mpdBtUe9M6jAypm9O2d35n3
JRnVxrPAW+rSU6e0L1I0ZKu6jRcu0RX7AS8WYB3yLODn5k+4KWmtYyee+ZyPYb6rUEFYeRLsnLIV
lBvbaRMQTFO8kNK9suNUf/EZeNBxGO155lzza8MLCkMUQMrhvnXGyW0npVsVtqR/oxYm7S0766CG
TJqDPenhuqj4nKJTk4VX4dJSi2o+OUBsGbnOeUygEPQhRAgoLWzlJ6eS7mHZ3A9auJBDvjoMTLhQ
J2CsaHA533tLISZOUoYBbJv60WfK22NVLgU4Ill0/qAymQ+jzAJ/afQUpVMd73mo26dATb9LofSV
NOBaHePN1Gp3hS49GL391TT7T7dt8eUFYmggd6BM6Tu5AIn3pjeadV17z6VBYrg0bO5wv5S7urRJ
YhBA/GizUbCcP6sah7O189wDHYGgpKxAJxMO9Q6E/ZeuXexFvzYaiAFS0aCxBbXT+Z7pZTJKktoz
Whkc1LI+2GZ0V1XFtlKX5I6uHQ9oDentAg3Bt8/8aKuF/S4LVO85HfvEHZN206ryT7mw7m7v0sWU
eJvIsMMCwcWDUHBm5jpQcmbsdeoxoM1w50ktnAVkIBobF0+HNvf2aIQ8Vw4kkjLw0VO4ANA68/BG
PRkV5EdxFhCQQf+g7XeAIVJ3ap3AVXKohs0BN36UH3x//B0GRXJfy03kplLzJ43qtyJqkOyluS0q
vE8mypxObXS7ru+/xr7xWBFshH39fyi7suVIcSz6RUSwL69AkpvtTNvlpfyisKu6ERIIARKLvn4O
9TLltMOOnomYjp6ZLqWElruchaCJv7qFguGsk2Lw/Z0C9T0Ejpqa6AaOyg9Qml3Dg6wfZJV2RoUp
/tyjw21k+gO7G8bwxDTd1bV3T9k4pIIG+9FjxTDTPGH2r9GBM2SPv5nJdBpV9eiVIWQuIPoZh3YW
TVDztJfgnyiEvHPbnUYneO6t4agS98mMLUTwrV0dD3fA4W5nfFsL1JdUx1KkCIrQK5RXdmuWdI6b
OBuWpRjdaR8M9QO0CzZRlaC7xe9Gx9zOtXWFqG5nOeUNM+NdA1fcpKzeepi0psPSnGIiHg3MLRZH
nb2ZoRfJhZ/XMgGoABQGz31Yh4+XspC+dz8oAklua0lpWV91aH+M/nw9xo2H8qSUADPUI0SnXDDg
k/A4RcG2DviGJdCxWDQMYN3DUoW538FTxvQvwkT7pnd2aBWdvJ7mTQXkV1kfsZyQlWdrCcCaN1NF
N7apw9S2gn/joDmotn/VVgAJr+EUA7rdjsF95Jgqh+P7dR3yQ6z8bb8g0+oYnL0JnA5dV+6VC2Uk
VwQQ5Ovu1rm5pdonTG2SpC0U7DTsVm3ENFK4+3hh2vvgMIgZFAgBYMWmdtnOtqDeOmq+D63yCYJh
IOHqN8BwnXRxR8jZd3JhqfQXawNCrcihjl3mQ4+z4o0d20y9iLdzzPxC9Hi/Se0subbD1UAYTwci
dRdy8dazrOphI8PAgvq4RaARstYoAQ2CHuzinn0y2v/UCwRB0qjxvMxpIBDGCMgm/WwMRB1rqKaJ
BfQPgFJ81AljrufUDJV9BRENipbsJFPUdEXaweQ9A5Hf3Mz4FKZK4hso1NIm9YLSL3iwQkYAacut
pHGvymosl3zp6uG6RegH+UjTbKzamlMXT9cPL2BeAUD2s0Dj3vXNcaDTY8ijfR3a+bjYW7KQbUnN
YxDKHRH1STnienLpTjd060orW3oHvPuoYCsfvJ9OBKWdls0HyVWUkqR8dmcrq42Tr5sBOmnnvnOv
Ig808nK+pio+VZ56mJvoVOEhK5fpGkJxKV+6QzuwX+u3VdrJS4Rpozs8CjG+0pbDR9ndQpuiTYfI
/OZ4F8DrpGnTJG3GuvUOKf027bpKpkNrMcQ149aJ+Ykt4TGeZp4q372tYG2qfRRLohmhrg/n1jQM
VdYk9LWcKYAyyT9AHDipZ8MjPRjh7b3CDmII+knnEDsWTDCdF2Gbx4VoHKowKQL4GYModAS+/sBK
J3eFf14NkFVk/6AeJB0BjQwW77T4/EG1zk2iOba1zzY2uFCpGpafDiya076U19pFyayOb6bSFvgF
zRWUDq8hgv5vnBg0L/gOEIQxnZV78CP2TKi58on6Bek1noboVIMDdSarlCQU7jazGx5qS53dMTiS
UGydqFpNJ+kVvA/rdP2BZeeg7O+8wPxvN9X2Lin7l4lB16ZtNx4Yq4UVMQCSFjv8gXoq8GQOBHXH
NwqMVDE0YQYaylF34UvQacCRGogjd9MDXVjOl3i/bggPFXAYOv/i2CS6Gn5Qx7m1uX6iwtkzBS8R
HqIoPt3UJHks3fJGYy0aMl9DA+9ONnMF8XjSZsqemlQDVOHX8fUMCBOh4ZSFxOwjMh6byv3zz2g5
7akX/vDqeoeX8Q4dUjREhuhEvGjv4itCLQGwqAFaHyO1OPQDSbTBxtvALbgwo3WsfXPyLbotJQBc
jQbEf8nskOzEWJe4qMqnGCHWumz9FIGctZg9vKHq1MMBUQ59Hi0hsO445qPQDE8YvdWD36WVCuzM
QoabEaApUgENuMwTq7kTYM9fv8SfxBcQ67KReSB1Bw3o4t1XqkX7gPXxCej1o8fFS2TpDTC639Qc
Px0GSBiIfqMeDCrV+4jJoahGiCGOTsj+Ow9IuxS4uq9n8iGCWTPF/w+RXPRLI5uhT4MSzwksrqy1
5BUN7b0v4p2N0vLXQ/0RG7oIp8FiQMSOChwy7cv6FGTBCBtbjY2CLf+7qxvAWywWHKF9E2bjLNDQ
9IcKGkotLVxbjLDn4/M+4AH/yVs4njlKQAtA93iQ+xauCyj2m9+uR9r7mgz8d4NC1HFhodjZIWo2
FEaH16qqra1eaHuUVQs39W6sds7i8jOEPQJ4DHCg5qDXupVCdt+kKB8RHwgMoVi3xmpgUFy2YBzD
Y7hn2OZsd4UFDncdPOrlIFkPKagoFd8BIz6EhmscChEhBLuo/cFz8f1eUWTUjKnFIBsu854+Rd/5
0H1IbC8GWH/AXyl9wGvROgIDjFMN6eBI/FvC6yKNIpxBgVConznbfr1jPp1TZOOdXLW2PhQ0ta5c
UlsYsoSKQR4DFXWUQdd/c8o+TGw9AoDHoJm4aiNfpqxxPEuYYRtzAsqSAz8pSF7ZiBJMooCF8FC4
8GP1narhJ1ODTXGCf6G4Bcmii9TSR+E7oI0Jz0skk4zo/s4W9J+vl+/D2YYkAsbAvBC/gKR9cX2o
EBqhAtjEc2NbPwLrWtbRDxUcffnNTv/zY98d7PcD/cFv/7U1yjGIadSJ4CxCnnLtpTVeNP5PI/vC
F2VBfDgaW31aw3FcOCztZPLAg0eYnaYwOJqt29LDarcPw4KXuis3A4ejyXeyxR8WHF85AIV8padA
PuyyXeVZw0xIFYAT0trpiHcOknpfL/dn+yiAaBjcrVdhnUuMS1n5ZlbA+ay3tYL/UIoyJcKOb83C
PpvJSusG0wW3CjLp9wcxTKrZ9hQpz5E3mZsxmoNjK4emzUTiFxL9o40gJEpl5XPo+gP5MUG7OGmT
tJEROSTGQwwRC/Hw9ew/FrLXTYCG81rDRq/u8mfJmrdQFMZuW6GLHuAQ6K8k3EK9lm4HI/b41MJ5
FLRHQOCi0PrfC28Qa0aLAPAfG7SVS0WexqmdCkWh8izj8FzF9tbzBpO1fnXm2mzmyn38esKfPM4A
ZEOgCqIjEaKAi8+ANqTjEulZJ6DxvR3y8nJLJQAhI+Ac34Qbf96KdwcMHZ2/xrpENbV+g4fSZuW5
AtP4tJSVOkALsyns3pcv6CP3gNmEMksoNDanNhy2kQslOXex5rc4hJV5GLe66KGOdKSRrb4pPn6z
EJcIqKiKOj53WHgPFHqEc655cpv/DITGAgD3h5YoCr0fvOsdBoUcDtn2UxTVQK6F9cvQWfvEH/Kv
P+onuBKcXzdcGbxobuPleX+44OQzl9RqYHE4UOgEkDrzIvbU9OT3DLHrLZqpkNxkXZLycfQzzoxM
BZKdtGwpy2WYBCllU5B7Q6jS3mtEVo1udARWoyva3v5m5T+5cdAQB7PZW6VpPgjCLdCLtTtJQS+C
8YO07aPD1BWTfk7BiHHhj/L14nxy8fw93CULzZPJ1PMeIL66CmBWPwZlZir9LdtnrQNebnY03oBS
BGsbmj7rrP96Tfq5AV5PYVZsgbiqcbHMqEdVZbWL4Pqb2siZegdyUKRe0MZwgQhwp9f/PtNVFSdy
QIL/aJLN5th4XYuu05phriCP7yvYn5XsEXSspq24tuDJflEObTpoebtBGZ1su3Q2YRdPOeyGYGSs
K52TNlq22lPTNdOwxa5r/uDB/OaqnIHP/Hqun2wioJIRh4CN/4l60hTNtjIktE5oXBSQ+zuEI4pB
vLfzUFi3ztKo726zT/YRGjdgx6OjixNxid3qetRNTL84p7lBhwIkFx8VKZQy+Ivt0Sc0V35XPNhF
JioCZme2hLubo65sTfI1X/569p/+FjhwgMuG/jzs5N9vNodrMVJR07OPtl/qGGgH6zrafj3Ixxsy
WRMAIDqQRQG0fDFIBW8RX5oe8KHJv2dtuR2pA83y73rJnwwDaSp0GNG+xc9NLoYp4V6MQlgI23Hu
2DcOp/O+HDz/QEwY//P1jPw1Pn1/SFHARw36z+51Ibfxft0mzQnhogtOs/KavG68AfRXRVLf1+ba
s2A4XIEKhFKaq+wbm8vkdbSH+UhrIvYR7D7ScUB7GQA2jtpF4rwgYoO6I+SLyM6x0ejgiHLQkVD/
MF+wa9PPMGwDHhu2Lx3gjmQxN0NigGMXcb11FyrzmFfNrgKRK6OgnF7p2kahN1bsGlpgFjrGgylC
yJNtyjI0//K2ZmAWVOzGc2X1w5FJVfSIR/dfr9K6CO8WCSkTRFdWGQ1gVT8g8IGaUz2JvOXc9Toz
DbmHdmbWQjTQQX1TJfHZC+g92KjfRCYf9vQ6LFwp0QYEXRIB0ftvI3UvB5c4BkXlMqvHGyhwf3OE
P8tt/x5h/QV/X9EJQLf95Jqz7hydRhbAx05qGQS7HU17077B3+Xrpfywt9c5gTjhYB0BrbzMZaag
cxnaZQacEZoS2MY4o1fo71LBTzImAKJi7GrAaKAXcrGrVW/3JIhmc156lPZ4s7UVzSOQfqreyb+e
0GcfCeEy2lMAfoDYevHKaWg/SakxVNTEqSL6jS5T+c2D/dlninC3rYZ9IPxcBjMjqIms5mQ+D4m3
QwG2MKWGQzfEqHtw8ZbT0H4Dcri0iljR2CseFF5XeEzW2Pj9xgB7q3FbZc3n2Ov+rYXiGz9pm7yv
E/eoeW0d8eiqE5vg6TElFurXzgLhbyDYdy3kXrdKVvHRUG6+gVR+stiQEYEKDIjtIB956+76a78m
iP7BdJxm1KO5c90Szc9OQ/+j4ingDistF9QU9FNRLr48d0JjcDhlOCdKuqTQ9SSul0UfTRkXZVxt
dTe1/5U6ArrIWhrE0wV5LyCO38+rsRBedB0MCmrpaejKkamY5/b89U79eIthkBW3B5AnRL4vm6ks
ais22RI6MyVlEI/cBuF1grM+VPIFGFjIOP33cB/zwoWPPB1350p1fj8vE4HRs2oCgDefuGmwJDOq
v96Ok+n567l9CH4A08BdCSo7LmoPiMv3A8F3qxalHqszYTyXVpy3ygFHxd9SBVtbU4bfnMiPa4nz
4SGXA2gOyeolToP68+gNfbWcdeO82AnaioGXOz5KEg01wCOWqk4d1Ca3vc3evp7qZ5cBxoSd0Yqk
RZL+fqqN5U8L9iyOpg2uquJj0ftkg9fwbNtoodmUPSxUfBMnfHZtA66HuAf/Bk7wYn193dZCJNNy
dsbpiVJ2rY1gKZP2dzixjxoBuHn+Hmmd/l9HPDRxz8AVXM5BbKI88SdyOwOgu1PI2I5J59pbCE26
OZvRKqZ+5kr9HXf007ni4kOGCmsIPFbvf8Ew2pCXkstynk23Dxr/egmXNvUG+U3W98mHhJgfUkZk
SJAFusy3k6iTY0kHc2bJItLRCx6krCFBTH4uQ+ynJupAIocwwdfb55PZQUgPYAqU0VDcuaySNqZx
JshVm3MF4geMI+LutowSelhU9J3aySeHBKdkvSyxX1EdXX/KX58SrcbRGYlczskyhyi+Rmcd+Pde
UP3y+WpRBdHlkN3Scdh8PcVPXol3467RwV/j9jYFsKHXy9mI8Xc/ODu1btb/PAZIxdAlRGdgvdsu
NskoYJPVqSg6sw5FTvSA00ShcvP1IJ/skHfF5YtByoki4ABw/yxH/4FFd9CQTWNqnUQM+stcwDvj
mwE/iZsA0EQ8izwKr9BlLYwpSWgloIjnIvMAD6fK+QTOqWQQRuzD269n91mlMVyBlPCCAIwbzI/3
3wmuhQv3RBCdBOfHJvjhJ81zOKgi8vTJ98FvGgH0mVrnOuzKjJXBj1J430Rvn5yGcKUPQxBkjSku
Iyu/nOARFAPnMvVoAlNDnu1JQ+NR//dx8EjAhg46fKuZ4cVUbcUX9Ea86DTVkuaDdpft4Ixximbh
tP16WT+ZEpBg7irOi0mhpvR+Vb2u8ngcy+DkGx3/di0+3am+8vK4+laW55OhQNdxkfpDmBSR0sX+
dFxd1nBlmc668pesGvotKe2XWE/fBdkf9yUO2ioxCMF77M9L+xOFJksjJouc+6nL4gWAcYIup5+A
dP9N8f/j3YGRgGsDEB4Cxx96m4sE0lPOSXJe6mTXs2rjtA9ff5+PtyJGiGEnBphZ/FGnGQbi7QJ4
XXKWSK5JMKZGdDuvRHGkKxLvLLyCCOs/n2uM+SeOxwoior3Yfk2l0DFRgiAfwksjXkbn1aqAn/nW
VGP9g95nyij1gUiE5wwQbJQy328+rYnsRVNXt04wRLtugcUDB6Zn58NyMC+JLlMKlcPi6xX9465y
OSpQdDDIgb4eLpSLmEFOvhYdHctbjs5UDClX/hYhkQ3jVxUNaYIgfnXZAx6+gdu4WYoaEg4xdBt4
+ehHYx6z5ITr9Osf9ecF+PijfBdZKC5xbKb3S2GCyth9MJe3MPLzkp/AvQfBFXT4YIABADwkObB3
idOloH/hb5SpN6R9s4em0HZyhQ/UiEf899gUkA3BryP9i26v22XXSZnRKsoMaN6iBgkUf0Zpl6mj
W6RhXaoJZJYhYAthw2FGP64r/vThmu/ou6t64MfPDZkqtGogOr7ea5fvBWCDQGhWfXQawCDJW9LY
merEsjW2KreS+yTvWdnlxlje9dS4Q0Z9JrdyAUKJQtAzH9Bg2jdAk6XSHv3trPtHKSYPMDXrpqMV
1iouvDJ6ikIDHJd/1Yb9mIoaAIpoiP+Zoj53ldQ589W/PQjDh8AMYjN5XBUe7ekOzfRh3y/yXoDy
v7Fo2KVmwn8MKB4B71gVGulv1oyOylszdtANXJIUmd+O4eW/W0r5iucPLpvQ7kl7tGAzqDXVGyXN
w9yXr+uP01NwV8LzStQqvna4ugfkiOMzDGNGtdl5bXXwS/dny8JrNS56PyphANcDvrQf2igNXLTz
NC0D9FShnjwwxa/Q59m3lnqr+2HnCWmn0MIFKDQEtwtPlZ9GcXmviH/XRcpNmZtAuSTchqN+mkP6
OnQRcBdjIeFlVmloIk56vDVCnyYByJ1KlmRTKn6qFn0oV5Tr7LKHgIcvBI2HYQgKWEHmaD3u0UnP
gQDPHD7e+L08QY8JKs84w6OTPCxTEGWOCoDGnaY+bW3/TTfJCTXizLPIvW9Q1tFV92Ou2LO2UVjy
VfskgZJM/XauAAkJj5AzYSlASxvXn0zuzSpGx5i9VoxHv6nTQRhPnQhSt8HzXqht9nZJt9EIDeYq
BqxrmYEKEjNcxFAtTI1qbYiyDfwO3AG9Ydw5LH2/F7ZDMiUhELXU8wO660cKVZgsbGaIPsn9rJfn
qERgjz86Y1X7iEL3K/gjvydIfk3E25rOP449vZcCHLfe7HlSbyH4PmZtMkVZ2FG4S8xLn/IpuVcj
3wnaZI0L+XQHQZoVXbUOoKWjv+9keQUZ04zB5KOeaNHK5tRL/gPxY2Hsdj+6TxCcg3ilt7HaHr4c
LNdRUzhWlDcufaqZuZkM3ySOPNqyOnK7Oa7Kywi6M2nV+w4gxrBEfgLMHGvfcOPkUApwerZZB4Pe
Z9orkdmjt/HEtO+oA0mtfRtEG7suj9Rfa5rxhutwXzKxCSbrJuIyXypv4wsPgZf8xYL2J+TZNn1L
d5Q2PqS2APZr+ojlvfuvqYJNMntbxf3czM6ml+0V9EPSKQrvnF7A8gB4k9SE/dFpyCZqwpfWtx6g
TZV58YxCcSiAJ2DTDuAzaPcBx0lbKL6N1nDXTdVzVcI8HmUTJyNgiWxilPahBLxPqJlRTeh/wxL2
oH39c7Hq55D3qeWTx7lu73tsGz17QDF7KVTcKHCnHXTgASDOOrucUmgepQljmZkj3ANjFk+6KKH6
rKikwJsuv2v6PAFSaTrnLh70IzqAGLCf3yrWD7B/A/sPqNp9SGEt7nXdP0MdZTAh2bNouJ+UOSg4
/qKZms8e1AWwJxPipn4X3JZWd6viMKe1fdIA7i64wewmzFnnEbRqhoONyBOyYgUgUmNK+grIQpHx
RkGG/BYNz2PL2JVDulWYzM+gSLhNxgHxcgdjUtgZo9iQQeUfrnquyTxenzwGf24g9OeZPjHsQRK5
T4sDZwg0t1NXP9qcEigYABHbSlLnCeTcgnnJgha8ewiJz+TXVAIpOh0ngBfBY9uoId73voKlBUS5
MMFE/ZbNlBMfgM4EqA+mgPhIsMg99nm3cXH/iVJuvCF+DqcZ6+3cQ4EW4BLC6jRagium4x0E1dLW
Ce5cFxutTRc6XfEZ90/8q2f6ENXVRg4Aqc+zyYQbpvUCBHvkKKDEmytJCUQL2CbQz7B6w0EGpNB6
XP+YYACmMMEN2IVwnMJewCpFU/WjdlQ2oxBlmyfioH/Brv3qdr0VPDRAVhV5KADC2SHT0H5QNtvJ
UjwE2tvEus7tFqa4+nGtY9WwLxgrfRjFkrUsuPKY/YZcdzuaCoDsKU5la8OxAXEewkwAxu2qcIAI
TpLgEOKXheo3DsVOAPupQ5X7GFtgPVVXH5jT/Jx7Dehsf1R0fPPwKLm1f0+a4LcI57y1AKJUYXNN
uuqKQgUmjsSxgot3NzY5pyZbTyvrIgi1l5kExbCx7etpVaovZZoE4xHC47cSkkwGsJMmMEB3yEdR
3ktWIhitydFS0JInzVSU013jSuz3X53f7QgeRsPma/B9Y1BSAYCz1w4jCaC4G7DWA5bM3AUJFCpq
9bxUssldp7wiQ5QtQG+kAWDpOowe3cY56mm0UlA6Mh96mmggPXPlod8gt0007O0mfmq9GEGEgCqI
u41A9DJdv9EKKkvxeFqPBK3GrT8EJ7fGBp6n5jS21R1KrFsf+Hqv8m4916rTZuA5Xt0ZfS0Rp1XT
FzO9sZ3XBedk3Zb9gA5tV29svNkuJh9Ut2X7xFp+CIn3yqtxb5S79UZ0rc1yZBCeGRPneWRJUc5s
DUSWc++AdwC8k+vzWzxqD/XUFRw21qSp3hrL3vI+Sqkz590ChlFdox4oNwug/5ByMRWFpyfwrqTf
tqEFRKR9GLm3FbADD5YwWzdthf28XiYTbvyxAzwZVN3UH5SCDOBw8Br4n8TipvF1DiIVqJy0S1kk
ttqy7hiCQKFvI8M2IoGpXQt8EXb6+utnn18lQh89iQedxdvQA8VNW4B9hPP8a3DkKVHWdezWkJ9R
RzTpckrp0UIVbrVHWH8zsyGM0i6npBl/6iUCTjxJy0oWVuzsFmwhgOm36IrvrUSf2Gy/9SNRm9Ut
oenLreh8hDE9zyIxLmlT0X2HxYe9rLDJMUZMVtTAWYMp8UTCdj5GuqpyPx4PRnbXKLcUViCnP8cb
Vl3QLm/SiA7XQ91tLJd6aUycPCFLTuwqM0MSpcD4Ols5o8s4CHOAYUXGHEDb29l9kegb79UYQ3AS
b1awSjp7eI8sUShPDjtazwdSTfNVPXryymshVMCQQEEfZdq4YIwoiASHmEerb9e/AD1/G1l11qvy
hjRWZuPFs61/qAMNRqbqh7ZLnoHseJop/yGC7icuKgO5tooCfjkDxuqP9GcXyCKBwv36XFlG3fMO
NexQP89Bc7dU8aOH7Mn45Br6xNmERfd0W4hkOMFR8xzZ8Ct1A9ylJq3xz4V2uSFRndNovFpjrclu
geMLEQNJ27VyHsqT5+gfDh6JxuUPFFJqc1RLJ+3xI1iCAx5MkUqZtfweNFS1S/JaI3znLn+aOnAJ
mhn8IaxepkKX/ahoefA9/PQJgiXZ6KK6kUBA9ISwdDeHmjppBFKTl7a9+WET58pV9Fcyeaeotpe0
BNiQuxL0EzzGpHqNSfx7tu0n+JVjXXA5D71VbTwyoOc1V9tpQKM4CaqMNNq/RRfrphqqGxQPjjVZ
Dm5dXaGjkjnY3hr0yIV40HaHDIKiuNhQTb5xRNDkEXzj0YPsO/YA1cQ6o9wp/BhCAhXdzhXkflr7
NE4ouVEXMda4QCe2jwaUH9TWrRzY8eiQycxFQW69ugBUB6Qj4eQHHkOof/XNiip6rRr7sSvDfd/q
KzuZ7mHQtFF6LoZ52MQssgpVByG8R7oryKAgVxZ5Apo/dkYD97IK1uZq/Neyu4ziHmkhr7AIH/wp
sa/8EftryT39nOAVo52Taqc++8EtcVeBLOQpHagI8E656p2nUKqMKD/XEBrCnRAMTt6KemfF9Drp
rX2zeIcIOqTrY985IS6nbs/tX3DzfqFeeUT29wRQ5A9KxsKyfA5DPkQnBkeCgGJkEY5gynUgqAiV
KJP89kP3ENti55EyHQCYHuEw4Ib6NS5RWYusrFRN0RO+jXBcBoBBgAgrqpkejB0e8Bqvy9fwABSo
GXGSzhtV7tevuG40t/FGyDUGmxYy62Wnfo0Mog+Jm6/PDqOAuUAXLxi7G/ikZMJqt1NDihlEd9vM
WxGyrAyG3KYQ0ONi2yYG/CgOqkoE2kSF81u79xFC6WQOoSUdAWiHe4rEQx4PUHbEm7Gu6Pqnr6MF
jnjoSvcQBV2QdQvJan27rqXnPKH4nMnkt+cg4UF/Tapkv744gy1ySLnm8KMsLHwzjeuwS37zbsyX
BI4PCULPUB4XtBfhEaZ45ozLNbXBLAmxWsTYRdXNWE6m76dWFSp54bx8WPBq9ENwS3sIv+L2+YGl
x9yFvw+TKbd9b+fx9qa0yV2DFy+AlVQ+Ek+kcPp9m7sQZcFlB6z/Q1iB+AXZjjllPMAXaMyujckN
3sNVFXldzwE6UDxebripymwuyaEzyIt1PB6Z7eNV1HcLxDQVMXnn9jmEtjYJAh9Ejhve+oDeTTu3
BmgeqM5GDEUzhhmIR4f1r9GAnBkXl+IeODvlLmJqKzxTeD57qujKDYgRPEEDCrsamJiiWuKTqfy7
9SEtfXpjoCMxBbd1GezXZwWq8ciXUT6O+u3iyTdRjYUeFqwYgrEYAmdTsiVTdNf3AVCtcx5jx8Fg
No3ZDziXpAmYY/ai8giApcmZz7RtniYHr0sI7SnMXxKnaC2QHev6zpUGm3U4zVgfyrGFSnHSNASW
kG+dNvgX57EM+QOjyx1VCHlQnhidBSO1SFsfieNukAIUMY48EU/oH94C64quvrODaFa+Pi9jfWfH
yx7l1ys0JPOBhHv8X/LA8p6YJe7EPOCugUMRrgdN1Kuvo9fEHrIOvWqDqEYAXVGCHN7LpcCLtWd6
upJggVaxe9ura+xSJ65uVrNGEXYHQ92iHP03DjEzhwy7MVYQiAB7MDQ/ibWK1hJbZ6A4QZl6OZTu
gOwZn6TWYWEJcnD0vI9Ehcp2ufcqfmd3KAg4T/AuuDIgyLFuOAsDd3Lfbe1ibBQ9qKZDPI9kdLDo
TQcUWQl5k3Ud10VSCXh8MnABfsLBWeBwmlT0PEV6j1L2vzVhUWZXsJFNFNSLIR4HMj8MbYkHIWpg
/Q1ncTbPy916oYGZ8zQHBM6+iGlwZ0CDIpZbB/2EjBFZ4HXa+XGdy8Z54IyHBYRKDmtKMGPJsUyw
ar8pQ7YZrQllqGG/1DxvZb/Dacl7SYbN+ofU2F45aG6HBaK3fdA9jv7ywhILhG+AQoZklwCLgkoh
EnOHPMQoWOLxRiTf1fQQ99ULneeXvgsDnH1+1qa8rXErV4MsXNHirvJ/J5W9Wb8zDv4i+ZsNmugU
sYdVu7zBZ8Z1muFyzqIObCzXy0uwPEOErWaadw6obgHmg+1o1V2xMFHAfigjtUbJudkGAzC4jslt
p99DZB/p/3DNcOo7/iYdgaQzgaCcLqTpzm3MDiPp7qKlfUugStN70No2uVyG66UpN1LSw6iXt4S3
OV5GPNZDiaNZ7tZv2HhT5oWPDrM2Iy6wKXhdD7QzTKCteXyXROPGxHDwwtHFgjB0DOsc5xk0IL03
fpvFhu/nPzW/ZcMR2lcTyo2IDlOvH64UjTd+WN4Gmu4lj0GaXh4CRO4wcdis0Sqg5pmFMHiyUGOB
zjP3+3084WRFYClQ8FnX7MkSyHaS8WDPzmF9qrAAILzeVQaANZzwCf+T0yLvKXECx/EnLseuMVtS
1YUm7c0U8g33SlDe6DMB9Tjy54d1onalT+ukeDPdTBAiFyDe4R+NkTCX6JloFG3RN8orb74NVzFq
roBg5CvPtot/+rNc8lijBozbzTJWNlRIWHSSTwoZZc0wke7sELfPEh3fGvA/Bwn8ZZtFKioGmGeN
IcRVvXkDEHkGvmrq27wYUBrr3faZu/C9qp7Lstl6C93wMjxU0ZYuXaYtclDqfySdx3LkOBBEv4gR
9ObK9lZSt/yFITNDDxL05Nfvw+xpVjuaNiBQqMrKypzQAZz2nd090icvEED2/zpzOq6iNjqmA+WY
HT8vbf5K2+SOyPi1sou32So/gz7+smNnDt1Z/kVn/SCK1GUIuPxrdCVyfhn5JUfGkObWKjvG1zXi
aNEZ56R270M/PHi9OBmyvXVacTH5kqW97F0tsoFN7ctgZ589swed1d/U7akuKPbJuyuCq+OP35bQ
X8tAS9ZZil0ZyO4jZ+RqL+PXLLxDPk2vbWHt+mX6yOZyP4/WteGVxtg/SRTKVnOWOCF79Rxb5g0c
a58s9T6d+os2zp/VUq5VgJIM3orOe12y+dfA0DMscpBGM60vFjot1Tw9khOUofCoMIcFULB+WMrq
YDvyIbZy1sLKQCoccwV8dGgNXFUYqlRHdHC1q6D6zWV6c+vaDHP0TULHUyL5vKo9cFHZOomIJUlx
fURKuEmyQ4kRTtYM+0az2IfotOfwJVdBVZxnRrI19o/kbwyvoXyom6dpSNvHkvQBEWlyHIMssm0q
lDAXydgrQQYk6+gW3mvnzJtq7D5NrX5MB/HepvOas/ebLdaH2c0bf8xPfZA9FpNxWVz96f8USfuq
a1LtISHLK9vD0qPeMDEWEPZajb5Av3PK+aA1VA+jFOtEiheMoh6cYLiORncP4v5DONGeWZebLKNL
0RU/PTsW1eMtJd8uSQqGYGT82tnaGXnEQ6UnyTpxcCPNKpM0f4gvpWyvvp18AtuvK1ffl+l4cfWZ
GfyyD02gqNZPjbCOzd8+GKZQy82vfu7e2MjvUBbcMEl4tSEb/xQDZwapaXjqUfvtNF4EuuPdVPJY
0sqBRHdfRgC0xU6eyqW4pgYTnnlr7/0o2qkYnRnN38kfngUBV5LDSo1sR+j61o2Dty41t1NED8Tq
bnLBCKPooNjMF7cu91YjyRQqC4De/AgccdXqwCF91y+0fo7tYh9jrCLAF7UkxNiduzhj6NvCu4D7
kQl4HSP5LkAis0nErskjlIrk2mvju5PZ785UnQ1uCiRgVjoLzERqyhC/n2xGIyNWFH+NvICRzyWS
jK617iJ3p+cMnE8WdtVUbL0GGlLhR8kgUOUNT0zpltwv0XMR0GfuO/OAfvTRls2xSJs7hOZ2ZcX6
sx5Hz3MhXwZAq9DD3Wul5e7JgxOSev4WLaBfM4/RCJTb3rUTIm30LMGd4Nxdmjm4m3JCmkNL7lmG
L4o087VtDNsYMwS/GGLAgGWbUYSG6CTdq6Q/1YwkFzaF22htpqrYEmx2bcsX1TD15qS1lb2hbN4z
CBGgp9Re+jy/qQfTKlBgau4FIxjhTCEZ+x53dW/u5rlFY4602GlfkHc52WWZbIOlAG7qHBo1KM+Z
mbdfpmC3lKRmtRTHRmpu2HuzETqyeGMY2WOirKlDbTIPnDIwR5F/qvxHM7rnymIqviJ19grqD3P0
/7htbFO3LluE1Fnb1o43Wk/rz5PzvAlEIlaBXeghKo5vklvLLJmVLRxow4seUo3vMirayPBWHrMJ
I6QOO51vjihexr56mIxg57v9Jh6Gvadz5XX+I4OI73bufTCLf62CZlvn1QkE/DLNlDOWcF9qw16n
bv8S1PVjZXdUAvSLGn2sKVM8sR57Y6vyDAiHd10Hul0c8BgE4Hv2A0oRPIAs9QkN/kVr5X1ApKvr
xYW6g5SlZQTca9OLzMpLP1uHtrWQo2OhTTRrQ9MgwU8J+CZSA2HNrQVkiXKAFRyj0iKv2HiOsEKN
ADlUsKk8+SE6Y4dziYNXRx3afXzI3WSXadQOSzvLNcxzEO4qWkX5uB/0lBZ1HQShWJzviM5wuNSt
T4cRLDUlg1cPSQb1xic2Acifs9hdtQ23a1TspWdlGPd5nL18+BjsYVzFpoD5bny6eX9c/PKQAIL6
OhhK2j2ZLcgVKhkDk5PlEpwns5NMKbF8tdzC4dqWvf8+xeIzq7M9B+gsguphaNvPvkPbtyzuIute
CYUwIRDgBmr2V5nG02J67alRdcJUPCSDeWz0eW+U9a/akfTm9mUQf1BgAx+4X/AoLpgHPMPVOhlF
/BEP+qvWtJsW+ZJ67l/qkQYSJ/rcuTp6DtkTWnFXPMK6VWYvR9svr67WNVzkBZVg2zy3xLO01C59
Ix69llSp6uPNQh0wZtW57adxbbhmiMJKuqrN6tDN1t/Z1PYaw8BoZ3ARiT++2WysmCota4HlgIId
GhJTsvVz+VeTUYveOdi/yMs92vdrWeS7NC+RXR5OEqOkRTP3uilvlR58VSJL9r7tvLRRMdJTsjeT
MO9c8adY3amyXr5N19hH/55Y1n+TgII+93QeYQAimkzGIx2xtXCKxQSFNkX8Ukjvz2TmCCYHh9ge
D6MYuR1K8Zu3JTYsE/5aJr/eTf1TlM4PnlP9UYlj51GnFaNxqr0xCzHS6taDJdsVGe5PkC/rzB8O
g2c8iR7QXOMUyKw9tmkvwtn1Huq2A5CKtgk3SRr0j8YyYkORnpwZJyWt3Liadi674sI8/HUho6ZX
v1X70gDoKIW1N3puuLiMAJQ0jkAZF2u45jdVHPUeEtVT/csefKwz4yKn4m896KdMSn1DblOv2oVQ
5zYKfhZv2Zyc1FKYdX4s8cAAKZRbajXEa0jmF3811wktKbE2zT5ba5AZ3HT5zhsESGK3uXcerb86
w0FObCfUlAFFH3N+jnX/JAykqxl81b3hoiOgw8T4zs/Kk1moZoZ4wSNgb1jGStXKDQMksaxe+7b7
KYfkmTGa/SSblzaLT1nNvIQXmCsU5b7GuGa2xNJPuhb8rVPjPNZTExIHpvUcRw+OBj9FM6t7PZBB
NfXfUmaknuN3p/M0O7xtS6752eRm1EDTTZTgQuFYCupz70nq/G0C9yfpyq+6rIEcam0r7RghoTZw
1n4nTuViP/uabsENjLe+Ry+/z7CX6zDUydrfPKjfu6y9YJTytOQ00uET7vCXuOupvusz4yXy3e+l
LUdkl6FXVab57pVp8Q9xzvX8ps7pQr9hNWQOUyj1sw2Kjh7SRBde/k6Ramf16Y/6IDL3T7G5KIw/
W/Xoyq9U8kXl+ZvGJpwF4+5io5pU4zqbzWHljB0w7IwrpvuaSCgX/PZvGemhVdb3joZXXbX3KJfv
MSVpJ8en3gZQH8BIKq05VrI6zslwhKn8xBn5rKOqPqtL104naBFevSVjWRu1Ua1bXKBWvlX9jkPz
vUz2FW7iye+mVZzNGHlUddiMXDVZ/xPolP1F5AOERhU8gqRfJxiWxYRklTUnjj4iOpWUa5k5bJA+
Isfqo+9cKxBmmf+gOvTTxjhA64KEZ15wjmyaY5mZB8dJb6KtngauGo3bpHKM57TD7dqPtuBRgH3t
H2PEXyXL4rclspyN2WSvIzyAsU6e3Np4bvVl+crFcDH8hsZ3+6s+dy7JCRX3tWGU00nzo51Vxy5z
HpKi3igInEQG9N4ZyBxR3YYkvBP1MG/sWCX6Q/nouvITM1REVcy95Zc7oaOjoTvNCv7UEMZxc8j8
ERvX8kd9Wr1yT5qNf9ecnwfNPKqQ2wz1Re/Gv6lTosdTF8VrJ3jdIHojHefTyy2fBx6U9esLnQZi
SSMfrZzOIp+IA/rymU6rM22vBunymCXWoWyZSU+zTRT7oTJJAyhl9qvQbwgmHVNjOFUoj2Wd2JUD
XlrdrF3ddvg0kT9F1/AzN4ub5y/gAwZAut+FFheuRiqkE5ZDFSaRiFzHYvbX5kQPjKHD87wgAgb0
UOnpRmioDoGAtvR+/F/pBI+YogB55vcR5CHNMTaizm9FteIaAYC1iNi0o4fqK64XgEgvuxeF/pgX
tHqWgBQ/srYqkjQWx80OfovYLdd+TJKWSvvDx+g3HAlt5CKbxYxodja7RvD4E21b6BB4qCy0uX/3
wagtEJWV8F1rFfvJjxhYvBYbAG00z/3CEWRfMTD/qJX+Q57UJ0YlGLDOstCPy2yNv/yD1OQG14dt
10FcMEZKp7z9ojDYpw0Abqp/FGOlMlkyGlg/gCi55+9GQiYjSVy8v2aPqJaxKZgVxk+i5OMxbrxW
9Uhf3NQ6qz2p4FedjhYgEZglAEK5S12gbthSk3xWoJkK4UDwPn2Hwov3ObJyJEnshP7FCz6MCEEy
Y94lbbsrYD6Y/hfduGFCtwexJt6oGocwoAG6jNa66ju0vrKrngQfcgA7ICOb0ZFcqocubU7ItDJQ
0+9oh1nEjgQBYogqF4WuKOBNmbHjvG2hEmdwAdB6SaN0X5QQRPJIytDptoarrXGmPBQF0QzSQlAH
56a+oeZ2VN8qtvvXeGoBD5NVHI3HqL6WUjtNs3VRWw1bG3ZBP6yGll6ie2GrYweIYXc4moDUmtya
Fn5QhoJT1hNdKd7R566NOqpk95/NOsuxtidzXRq3vvEOKOzTgnhvuDUczNl5TZU45AmmrfTlStvc
N8ZyNZfhbKTgC/ktEPkzrclbXA1VOHn2ZhFnZJ+YYFFvFuCy3o8ui2zQn+1XEECWzqMxS7O99mhc
wA/hs4x6sy5ooFLnWOalE80a8yXRC+5M7cnNksNiLWSY1AlZtG/irqadV6arDk5QaYLwP1qp/Sks
udZJroXFsHu/V1gV17bnQSH7kuURcZ2OEqrngiBa4zNTowYlQDdSwK66PvA39jQ/4BJ/E+mLYgxo
fbAqva2XGGu728Yu9Tg/jeWuZaO04zMh7KYWykvtGQ1tfVOnzq70xX5mS7BypoNjmbfV2XDqc/FJ
hfNHEVd4K7WxPIrzufTuY9FdoeKtMtCCvh13vl7sxsbMDsLK1x4C8yqpVFu/G4snr7Y2cvHCQv8R
Jmckv3COPG9a24ARHc2YVozrRn7Hpoee7L9VqNq/yIgNiR+q04Eftzp6M70BhcF34PyWC5uz3/OR
2bGk6yyV23WPmOb9Mm644a9ovb/wR2I/mJqRQ0AoKV0Wth7XgOUf+Wqq5ZzXb2pXZmxcTgHv3oMT
RgR0Uzyo48//YRTm/3+pfdI6yNlO+rXXOQYmXKS7UF7e3LGubLaE+C0CZytVYKgFgEaqHqmA21So
dXGyrRzhDYIJxctRaNqzutsrASFYRKcc5ojIynUA9MzbqjuxK24DJBU+SxX8xJkdlpG7IWywjApC
ZmfRsOT8w2tN1VjQclfdGsVv8No/demELYgKZ1jFd/Wj286nsjxoUhws6y+bcEYZUfOfrTbbjlDP
Bj/eURaDmr0ly7dKa4vWfQL35vP4fMF4eufdWVW1kqrUSwOopWxOVtNOf4T2hVDTys2w8OUvAlKJ
TgnF0IFS7aGFGBPBAjVrb7PgK8gO5+HlmlwHpXF164jJ8ZuoD3Ien+L0Rwb6xnfrv0N7Srs32KEb
BoQvTFKv+fqcEQltUv3ff0s83RoOJb2vA0eYi+VxVEZoxAsWSHpYm0Nuq7X4lQHiDb6aoe2xOCyy
eOMX+I9KxVOxZUfuFcKdLYDsEHgl3FB2JN921j5p+fIDr68CpzXbK3VP8M2ZIN4wvrFhD/JBPTar
oLfmeC+IC62DMT1xoto5/oevN/z5/6blZKvPZ0zuzudaJ4K5WX7Kq+S7WHZp/yJUy91+sPt3LVhC
icON+vNfUKa+tocPlTU67nTpeca+uPPReNKD/4erQbWddWPXmMZ2bmVoJAkN9i96IOtGQ398sffJ
hAAm6wKnBBnNGVLza4EcJUFjpkvAS6gPXHrVW1DHexWGBxBcp21U7LFfFa6fizjUXHo4rAec6uCQ
pvOOH0pSElbTcp4EILCZ9hAw55XnvWrwQgx8PNURbolBqn3mEE3n3tvm3laKfiMtdZxZrsGdQx6x
2h75FmVA0M4tiqWhG3xwJoz0Ke9f1B5U/0gFKk6lunt1NPjKDhhtzPgT3an+XZG8VCAaW5ighE2Z
/ap/oMKB2uLaZ0L6xNqpmK6+J1FA+c4WN/qfoVbEexH8WNmFsxIPL1xzBIz/nx+f1SULNyysFziq
8zKGJt8oavV/AEhNoj4ba6e3V1XEA2W9i/qt8vud+i2fM0TvmUcBf5VXikf7eYg4vT3b0qR9D0GK
jyeraGMNgIDJNVmWlWpqs9YZr4Ugdw7eoUH25Jr+P3RFltypCk7LAviBS6jnGVJB7z4oeiyfnSI+
uhPEjOLGG2oBJHAeggmdkafNQjt9t1bLaSpNQBL1x26BEaNTXhFSWCCiHqeCMzBmiCyWJzQkNyXQ
3ExAlYZ9nGP9kKQ7bHNCW3s1NYQ32E9cyAVdrJwtwKlle2TEqU4HcWAzt6514ThNsfxU9f5Il4+1
7eYHtf/+P2nOUw7PKOu/DFJxW9tlyTfhs5+0bV7KjaxR9Rd0jKGIJxDwmKOt6P9rr3yfjPotn/Qj
yvQws69p3m5UX1StbjYDCvAb/TEf8zWrEXHnlzghdKZ1aSeK9/pDRX21Y5l6JYrexqi8tswyBCSl
becfyvgriLcxUa6lLFMniU8+LwHMHXZq7K/lsCCK128c7VUZZJAcTOW0c5ovx6KnVf/5fzX+/5Zd
3V0DUj9igHq7fDwhu8DZh+Zw1hLsC5xgp2KOSvNU0ZW7ucqOeAnqRMqkRqW8yO/Oey+6Alsm6PA6
3S+r/e+ARtcsW14IDuo1TMYvdMJ97t4gTrTyw3Ge+uhcC3v17y1KykXSppTtvGTDGkM2lQEJwk8c
B2t1ZnP3NzPdM/o+Kj/gfAYKrJtf6+lGrqfqigWJAZx9T7HaqJV/NCXYtebfuyXY8Ch92BrqqKnN
xf7MuRpV618dYDanrmcnhht3mvui1dealXWXLenapYfKEXU+ZP2U8SNlzeVdFvGkPnVvomvD6lWc
ffWmYrqZnTKWD0gECRtYLn/4MUuTnKzY3BGoC0KBjcsH28/oc7rC+r90xVhcWNzRu2G+Z321cSCM
qte0LHG3Wonqs/5o8fzq8ogJ7KmEjmJUwakA4BBajIO3+00TCyLmNBEoB4QJNKG9Irt3z7Vnb2ww
8XUfmtF9YaPiqx4O6atOs9YMku0MisieVPckYy08piVU10MHfm6r4p/KkR2mMg2pX1VSpCILaYiK
bXwJF4XoqZUMlTPG3msMLzCinPRhURlvtKZuo3mZ8JoeyNvwJt1a4oHnHgEYtaXxw9Zo4QrpRanO
ZrfPuNHtJaLnTLFd9lfCy7/PopNxnOIh/gBtAELP35gK2irUDDHDTS9h/evb2XyzBsSNQIqZ+/l3
gjjDcn5LhQWT0d63XnlUoa+VE+FbRR7OBmcaG3D2hiQ/TmJ7V44zVNIqhLfqdYu3qlkLdXwjJ/g7
eOmDSX+V2gSWZm1OK5y6tzIDDqlRQyENTszxSeXAHlB1bDl7vVO7s3Psq8whwcpspy4Tn81EWmn0
8qxeq5s/nf5dhQA9dnbZgKz0XV0oDpdpgygzH9bsqOhJo/lXKvNQV0fRfwV0IWuxJ3B+m+NFb8QV
WturAD+hrNkEMjr0is5gJE+zbn2xRuw/PhF3llSEQbLDDgtVLiaeHR8ktttdVD9DGFJZN+/KVcoT
zoJbq289KDMWOeU/+Lvfq5A5jNPTUh0n/73ukwfu+bR6c5hJUi/OKxYA/qk0T7yW7lW7yIkvfASG
rUVoMPpD+jORVzuYAttE9HpKzmM50CKyPXBj9fagvBeUvUNV2M+Vf84xueXzqCyfCGNM80GFaF6e
n/6FEDbHv4DIYw0wCGeaJUXzWoWOrv91J51xz+/ebyiEDZ0g1oZRTDSfz2jbcGlp4BamynCttPtR
K5KptHwmP4nofE60i3gf2nWgpDE9vW6t9hizAnea6GrBNKSn+YMLu6Cqylz5xaZVz07pmH5FLru0
Iw/9fxlUuJ3aap/E4l3ijsy6KyYMMZVIXVbVVn0Rtj9MfJLr2H5Q1VfudTtE2CNAhkxF2oybXzPJ
EOlS1MU27zBW/OG6VHUKe1unGiXMUQyQFlX5Nxs9Zj3IqtHnXNVCfVceu5g+aes9jmW95/tmcJxD
f65eSYZE/s0Ti2qAuaZ8T/kGLXljudds86Wzy1UNPdHnuopqZ18xoMGXzfgl9bnYYxAIf9t6fin9
6uIIsTFgG089Gzy4qq+KZfk6bT8bN9hAHxRTs5kCghMBZgGi7/X8PFOXsxqYMyosYV9TrhCJAEt+
VERmcf8lcwUbDiz73we18QgxtwE3PE9TvWfr4myuk9lTv6pkqcx0rl1/rfLrFKRQhTX6HQktYp0a
CaZsysiTSjz+rb9+FUqtVtzt/ql3QX9M91Cbwx/I4jGortzky9jDHpQVJOT+0Tezb72Ex1+UxwWA
xZkhrHbMxSRUebU0lPPZMUD3jAmNFZI40Kv02Q6RdYbLqbgCkAlkCsymA+Gqeatr1nlc4aYd71u3
odOg93dT867DxOy0JTRqQecxs5mVWGqY6DWkpgRq1YygfsUpRlixZwVJUSAgOqX+LYR8aQQNeL3y
6cs4IEIkMkyitcSFGlJOaicbiMV7GIVPs1+vu7k6Wx3nLvEyRJrEPK2XtKwPs2wOS578QSZC20Ac
s0+tTpNbWQkz+BB8J2P5uKQTjMGOUR4v8Z/Smn5cAfUbeqdmMMgFcppE+id20kzmgXdvOpgnd+ZT
/gi/Ujy2wNtgfjU8mgCEK5g/uMSk7R98YNuw4ovd6wJ43QHGQdZ/DrOJpiCiJFEY+9F88uk4rdCG
BTiCtIDuvUl6Uw6Yr07Ovl+ipyX1MTYcHyQzEDBjyg+nXaYjUk9AT5iTiDTdeIv1V8jI35Yi/kji
aqblz/iXM5EN6+6cQTbTnsyIyREg7iOEOwMQGLWcWRyDNGKmqo8+nbmELGz30ypD5XLlNrqzsefl
s4oMSuuiWfUyht+vMyGjzYI5Tw8hVjFm83k0sUf2plddThQ0WXJMHByAgNaZrquajyoCpZ8s54gx
KcMFsXwcZtmfyiiumYShs7dPtc57zBNxxMU8202Q92HFLUxRGG5KBMwYlNInn4qAeX8A+zScTQZN
dS16K33GneI6/usWBC9rRONNtcKkTTcvTx16qsG465v8mqYahjRLfvVH/bXjezt18Gja2AbUsvIf
UBJ/EiAjV80Wz0DIh35uDiPcza3Tj0e7tK42LZG179gHQ05XnZm1K3Cquen4KqvRnbd2RywBVvDW
4ISPsnNVNj/GdyYEl+MyG/O5cYD0jAoXAGb40dfnaDLVyehAmzbhPFUWhWgHH32O3U2QeOO5Nwdx
MpmQXNP0iAFZpDzpbUCXrB0xHfIMY1vGQ7BKe/mlpfWPsgRa16b3ktoDEEpO4LaC6tdYuPtDFKlj
nO2H6M/MLMhaT728Cw30fr5yu6je+aj1drAG0tKxKdvd0Ij4NJc0kBiFtJOtgKS/MxOfzq7nWteg
yvRDyvM4RK5nbTmotkK5s/2Ep+xd64giSm1+ro21jGDn9e4Zx14XwffFOnRBu5cdmnFesNdBdauy
uM6CxAoa0FE34S7Sptlafd/hPKt/48P6JiENusj16xmXjTNlLZsOEJjWSf5kOnBqfbtxgGX97WTN
/RoyCkNU3sA5dggbmQjOuUUfOqPt0OU6qRv0jA3OINmzCZ12K43yucgHKMhC7H2d2bEi/qxki1dN
nt/LnPs56on3uTlbu5ZT1zjlx1C3Sps/h57ZipUdUfjXjN2W/vzYDx5ID+TrRELnXRxSZKd/nI3s
0dVsJ8zANPMqAmim9I+S4Vwk7t+U4UqbpoBNVj5P3n1xtQ2a0BekEuGeQhCBkukABFb9FQglozkv
hcW4YcMIIZwvuHyAR2t68zeZuq9Z3D066bB2WsKVOZ6BUkk1wCpb++CX2SavnW1W+RzTXL+4swG/
ep4u5TTBLoi4V2mcHtQnaWiIeEN0taHWs1lW+KS9VrYOmTWbntTQbWzSMxudPYv1jmwHHCCipz5V
2soL5FfPGICJLqlRlQ9mumiM9OiwkeMYi8v2Mc9x9Q3sfBNXgHpW6jPJFtXoeSnGvQgOzZLsh8o8
Abk+MAWx8ZfiMXPtv84QqIkxLIsXUTyaCPqtqzxzIZplaBKj4Krp6KOalQlRH1Mlz9j29LFqSkTA
lJgRW+cDavzVHCuGm8vkLc38eyMThn3BYfbkv5fc9+Ta8rxdNBVbHHE2Butni+Y2++VTZaTHNvPu
GLlq/EJA/96svjW9LAAmEMxF9wihfotCl5aOYURbLqutg6NrzB1uQScYoFqZo/tUpsYH8i3e2is8
7vTECbadBduDQaxp0wR5GfpW+Rd97ydTl7u0GXQm/lxAec1dxVr9kQrjY9Dd7wKjT+xilj8tDYZ6
bPFzWD5krT10ufFmNaCavuj2EEqgxvaUVJV3LcYOCAqGZgA0VnQx879mzyxkuUVYEe6D8T3kHVdS
BI+gdM+Z223Q9Hgzs2njWsXbogmaeFp8j4b55MkhVgU9TQF3oh6RNKitzrrO0XSmrfrKxfEtPXwX
9Dln0MkZfqBob6MxYTdpL2ORQTMjixgSSzJiKxNSVui26eI+G9N4NizGsd2ouxmJ8aUv8mLZ+SVC
5j8c6grJQzCGofVvnvDfBm1qwylmVztFO+ynJSjWyPZvDCfd4VT+kU3WQlOOESA315uwn+xPq2r3
TtqtYDMaoV3mz3lND71rhL5vJ8UdzIJk01Mm9Kn4ciOjpFyc1lbZPg4OaYRd2D0E9mlfzNF9mlPA
g6p1w1JT5kzmyPQePfoWnqgWKCuR+Gb60aNnzq9c1s8y906io7i1neXB0Svq1iZ7oYOFRzZGQMwb
sQAlR540R0wlIEuAL/Zi7wxr2bQGGDTjnIWe3bCvPToqQcxjpMyYaAeoaN27KYIjBjNf8NrzVT21
bejVlCFDoh/9pHjSCTBNUmzhwl6mbDlL3/+ZMLOgKp/2saEd4MS052ZMDl095RtDi1/6bnydK6Pc
ZCjmQP8a2Zi6HcohO9KD3UaztodkkNIotdae0jf0phpqiCSFzzfK+qhgvihkePQ8Od6TLAWchWUc
VwtZWJgQxvWZssTst+TthwbiuDbUH/2IF3JHodIz290MCw0uo90urvcrRzJQQ2e+yOjSWynrc6pb
AJdCu1QWI+l4ZPsGXZUug2Pjzdmycky5djLvFSW0cOjkQWIVhvpAyiAjmdzAO2nCuOW0iuzewLI1
qVclyAgzjhEsO6JcY91M3mjDjCvP2os2M3JnYTJ4L4xm7wIxKVMhphKYv2IYuLzBTjnXbvNK3Ngz
MrKB1floAx972I8kRnYsJxO77ryhdKuOEdIMSEXQmtDrdcVcUZK3V+EE38KbvgNZQ6bnkEIuuy65
/9IkGUAJWEDh7urag/QnmEDxX7TKXC2dvGE+aMOlQH2DUQ5hQK7SrD1C2rdiYGDcychZazyobOOk
OcgiQsFmbv+WzMA7Kp4L5m9alZCqM+qxs+eC1M+d9Tc/n38xhbkl9Yj1nvHomPVOUqDGjfNqiOSQ
+8OtKsZztEzPrc/PeXC2g4HtPY7VOlqaSzo1GH6hrG0Lj/5iOp2UTxsb86fEr0pk47XxzKNWDHcJ
twhFnLUcTdIvUuBtNiMuGUeCjky5TXT/KET6DV6x6j327qDHtLaJLGTufa7USDRFGIIgA8UPn4Id
bNQ1jLIDzc8f9UBMqIu+mZoh485MFk8FhPHxE4fxB8catpz4c2AWESQORCM1nU5Ct3EMCUUjPtGN
JYenJ5NaHoQi/8FiYpJUmoaFcbKSHOMff5dk0XUA3daN+sfrp4sgAZ8ERkdprn10hncMqH0Yl882
yxAd2zE5GaMHRBQc1F8OvYcRkpfsakALps22ixNvPYj0TZxBE2Kwoap5dNZRbToj8x5lMm/nJbmU
vvlpMEqBFdWzWizcUICZOYEyceFLielgjRgS2dOmyIE1AB7MLjrARU+YsQreEUt+WsBRMmdcM3oW
+nn+6HogxYtxNEkzPOkcAQVegPKJSAZszWSv1zXxznmeHPOWQZZlQofhOjq/g0L0gQSLonmxinI7
EMI6t9iqWXNBNB0gOoDFNnm/xVuK1iCTs2rIHbDBIQVBu3Fjdq9ebe9Sk9sXGfhwMRg1pJDspg4O
IDw76Nz7AqiZemSvbhYECNdRBIdIH0FniB28R5Hnn540DyaZusfVb+KK0aTuneGGgVp7+k294Ih9
arudhmWPrNN6ahIS3PxY6O2tgGUVDJUazAdLMMorWhNM2IGeNuOB9Pk0++5G99l3smV8WRg7Kty1
el/DUDV0cpqozpiGHDBIYxjDTVdWb+2kK+PQqpjBCtK92Sf3TsYRE2f0Va3oUGdqnr7oG7yt/uPp
vLbbRptmfUVci8jAqUiKIhUpWZI9J1iWNUbOGVe/n+I3/z4ZjRVI8A0dqqurp/KmTEdIOsEtgnbA
T1sKCAgqjOFm34n0Ghfkmz6T8mwaWmaGYhjsyMLOePSWMLf5RzlUJzrV32VBGi7YYFHMZZWbJXrw
upW+4WzPhLSjA3C35snbAkJpkUC5rvWPs7Jq26l8GmnwDrfjsSVJNPx6Nyftoash3ADJekxgssnO
8xJyAMdEt2UaibbM4Ri0IXd3S5GEGi7KnDcMLcHTRtNDV/t0SpWE1x4QickbdnBlM0LVmyZ0LrW7
nJa+/0D3wrFp7ZWd6631ycWE6iG8VrXQ/IQmzsNaxR9Jj1BOmr/7hL8+hEBmlO9mLwHCaX81DS7H
Zxpa2juMEEnQkgCsBpyy6KukZXhGQoFdKzY5Q4BTK7nx65aC1bTgBth/BzkQmkvH77k1fDgr2ZOd
DK0c4TvloIOWJWAQRB6vz+QV59gu3TO6grBi8BRc5Q+LPHys8/daAP0Cl5XsJB62nzWcogSQfetR
/B02xTMZ7Ge+sj6Y5anigzjOv8i+3myH9j53wi02LD0yeIiAaby00SaCfMgyQIZOmxYwBsb4hrbp
2H6n0XlEwaW6jZmFNCAYsdJ/wO5sD/T+7GQSVkyWRwt6OraPTbW5o6cdAQu2iQYL1KAQp0DSwaH/
x2WLHOMh4gR2pnXfOC4JPA9s2UEE8QkFgWV66FnJbUdUtb5HQXwZ6Y+c8urBof7E1IaObDBEesVP
GbvW7iI4bP03t5t2BdNvD/TBxTcUPjjU1hFZrTMl6tFSqgP5ADS8nwm2Xee2i42Tbw3/zH5yn9Jv
KwkJf724MFB6+9/QXc7elH9ZPWXMZXHPs91/9vl6hteHEFXtvstMVnNP44kBN2V+MDOU8Zlq4uD1
/ca5TwmBtkmzlxuZ61/VYPxktMuNOyU0L0HTbAfvYHFY4/htO5tnh+zIx5pAOnnpyWIGAYH9rR21
555RZwOEabtN3ia3eMlgfbsFRBuIDxhYPnfFHDxy6pe5pnezGh5dXmxyPwOsYz1QwiKA1dZplBoS
XSMjwp1uObdpeNNtCCTG+iwYsSPT0leynjfPTO6S3HzpE5d6w5PVf1eVuU/q4BYR8kMMNXtNs+cy
4cGt6mSYvxRG0M2uuJUO7vp9Zl4hqk47AmrKCr8TGkss93Fcnnt4pOxZx7J403jQ1lTpRAF42A9D
+1MGlJb8fdT9I/OpH2dooHbIZk04KDnybLgk2+intbR/o/6T0gCR8y4DWTPUc0qAB6JNOclk7qY7
2feDURMSzW99nvxeUVNeO//NitO3pECXjJXOUHRvgVsbupTpCIHIMx74ECmhlcaNzpBDowo4Hbuh
iXEzFx726XFOU7gyzHikGrJu1gu2hZJ2Bn2kdz9jZtkZyZN827wtTnRD3TZO81631i/Lp7EC4Zxt
sxzQo9gXHQyyKNovE/ojvnGwkSmnPDvn9/Zg3YVzfWdTYY6ggIVDcRnb7mXlAqfLeIta1/2CM2/J
rqKkegs8/l14e8pit3Nqn931fTJ+g+7t+BLYPWz14pDX6LU5l45tMSPYCNWpNMOPwB/pdQrmXRDS
smgWgbrx710mRob5ekf99rxsR1IcEGaP2HBe4rPhhw9+VZQ3SkmNNjjbwTBSkPxMQtTMkCVlZDHA
fIY5jD6zBmp81R7XvqBghZYKEnW69mViPVq0HWr3aw/louU5XyN8IBE3LcIbyIdZGd4SaZ0yQk4L
h+DiibTZtrEAdHx3FEhNsYOc+xz4I+cnFll0jJBEBPY1r7phf9IlfTIS1P6heFr2pWfU91RX+wI2
X0S8oHGLTnxhXfAhONrwOGtmGJeL8UsjBQa4PHdyhx3PuKipnoIAZy/x0Q4aux8G5i/h0HIWbd48
ZNZfOPCJoT+MCFdZXKgJif9gPupR43A60Buoc4LCDEkkTV2O7R/ynt5e2uz7gGQK1bsS88k2WfyJ
lVyatX3u0s1RZjbgxXNivjWOH5m1C/ZL3wyAHh/vpgi+tW9yuqW3vBqGD2fOudVHDgo+NkJsbLyi
pABwKiYaQ64Cin50w9PzE20fXzI/u0Oc2BBZgw+9Re1gsP8dB/Xp5T9G9tBdEaocNoisUVMwaQq2
k0PiTLsipe3YvNPGTHnLR3nsuFnEQ8i9eLjs05iGe8GPcuMDxrwJGA7k/lu3yw7ncm6W/sZvbHDO
9yXwrmUaGqAwdvWa7BZkAX0ysLRnfhXBNsRMQvSaCkc+/cmh3UV/+5FksfjssW41ob+uOFSW2fit
fKwbE5Qol0OByWgt5svy2dzafobbFdvUIuIIdm+9NylXhIg+6JrEAIHzkDNkNn5iIBqcHYh64hRx
PDiAit/iySYD+LJnyBK84CZobgdWqFqtnU6K7TzE1PIU4nTQ+0pQ7dDJUChJdtfoq4HYUwFB0Paz
fiLrWIFsAlXS5m7vcWx8dH9Vl7MaD36FFRk7e74BLwLWM5aXsUSDkPvuZ/ad7TDCN/gegBtN5zL4
f7qqusZSNs5z9P/g4RgEhNEODzZg6FU3qVouRpbuCyTITKKxich1ab/AoG6tlEmXhn07WdR36ux+
k9PZ30WMTROg6CPf0T9quS2gdd6uG0iMxuA4LmfOsWX7Ryun5u70xw0XpViMowJ8hbBGMJ46jGmK
PmVFIMP9uumptwUxORwnFL4DLmetx39zFCJ0QMsGanVzpxM+oPvYsbtoUu3mVCDjdz5unlfdy40L
1IdIIojQRFS57TcQ9fsjfxnj41nMIEuObbikFG2Rj6mXt80m/a2As/Xp1q3Kc2KDOWwox0TWOSMI
og6+b5F/2sKk3eI+OJYRjRqIUuww1SVqf1E5IsRg3ssyMViK3S5JvEk0D/XKrFsOvaLndXUg5fUf
/bQ9VKTS2tXSu6Pm2ecLA6/e6xmBqGJLr8+06xMQ+5Y27s2xaaOLT39mlKQnxhBICgw7VRTjT9vt
j47/W7lKIe/JeALCuX3dUjamaqOcoXaLdtfjAP2SgWar+1iR9Hk008Yo0kwMf6Nh4Go9LKr9k0lD
llff0eL5lpOR6Kl7YgLfIxRv1ruGUMJhgmgSBXdklgek/j431rPptg/dhjJ8Yx3isr7Xn2nHXGQw
tvEXvPhnptXSQUyCzLq49iox/gilIRnZnJCphSqovxDEU0bBrVEySwhT6jz4U7cz4+ngEFHLX5D2
PlFtHTCqJe0OC+3BV4vtz894O93KEKZfQFicNu6/LSVbOQInWx6G8FYHCzNQut/0We4YVEzhjPTR
WS6Jj34BkYMVFM/a88GudjWhe4nGoGFfElTElE5W6gal0e8lDpiUsqGuqROJ2M5NN2V/0Co6ZpjR
si5OXTUfYxOZCcwnbVsJV6WgX1UmchtRjeWM6X3a+YRzylzvMBRnbHzHQqw1c47phqjcd4twNqkz
AhpoNP23QAnu70wsL1ONoGFlpCcXUo+sCCcvYlOpahvRBy7sxmEfRvcrBoDh0a7vR4xSE3fJcjIS
66qxOhi/CZsixG0oJdxwnEyHti9Eh0pStActSh5f3511oOnxoBCzDGFQD/ZLgPiW3IXengtfDX8U
YBe0RlMWuB4f5ljs9YFnCnAuU4EDQC57eFLIEFUftKkS2D7VJPDyfZuI9gWtPhZdu0pYr8S0z6oj
xgWfxDc4UCaYFBElRMERn/J/7k+WeEMTdY4MAB8cpe9dQpeMa0630ojFCprTvy0nODNewzx4VkjH
6ymHHYkrK5hKeCoeqoKWvMChlSuQn9Vj67bgV/HhOlIV4yRwNSUtGVm2PdZcKdP4HDGL2G45Vh1P
Loa10nCE1UGlBkrStNtCcdHF9JEvlNVc+P5cQP/jdoQdqiY1KioQ30B/A4KsIvuSi8HeKMnv4Azo
ZsUVNSvjtSiD95XKvXwaZ1rOVkGRImGQmIMd/9I76WywuyvRhEeoyeMhYLLD8njkRYqRiWE4dopR
OFF8PMNlGLv/wmcVHGCSnuhNIvZ4IqPyuC6smW8vt+7WfqSp/XP0aE0fB4bVb04zUhOG95Ps0bvh
CJGXJND/V+MwZ+tTOW5+hBPt0tBrIPPdbAAq0W2E0fUVNTnUkvVQUbjvTKLxjAZVzhPOZZL3DLa7
luXqTFitUf8N5hjsgmb77jnDfcC6MQv4kOC8HZQE6RijX55GhrVk3wMEO0vG2sXXPIKcmir8dPBY
/4CwG40BC+r09jCPUH2tL8vjTch3DEqfC1G77463EJWwl+OzaLtGkB3LcXvQZck58qmZf2qYoIK1
WZys7IJi6suwraCeFpt7RYVW9LGOyWPURbj8+c5pvXNq0fjNxuoGKpzxQhwClACEnOFcGMqnoba5
JxNXbpfPRNSUaQlv+reqdu91QbiiZTNcswclNwZDFJ2mOWCMrCE7ali6R4jEsbCS+E5P6hDRTtRC
w9DejUDgAEa0TlItdb6hJyoBkklIiu/ShKVveseZXa9ECS2WW2wCYpK61V2SHj2r2vur88Yh0p3l
SNGGckRl4lGJht0ft86lbSHSUPXaxvTiJNFKqxiSa862uR+rmslSVGvg5LTca5RBqVgQC5el+RzD
D5289q5qrAe0g2ArdHAPyoUr2N7J0RZOgmxfelw2qDGDDicd0FZnzbutpyoOHWT4F99xXzscQRR6
z2A6oqbVu2HsH6osf2m65FkxnatJ5VsLAST3qUbJdgrqX7PZvrbLBmg1eSbr+RVzH/zOuHebzbsL
xU0JsFbBs/rfYVgdu5TIr1mypw3kKqv+E/TeZ1/TI+9OzW+wZg+ZHwa7Z27rHOLaiPYlKjJti0u3
3Q6S4/DMsOJ7CI83xjSBSVoP5dQ9cHjPJYqohr29pKDjzBB48LLkjDNcQ5REB2BqnQGVIgMQbx1Y
E0ke5Wk24FueJp/Z0JD8bR6QyUIxbnNHl/N5W0XX9F2B70KiqkifO5OQ5UbxFggpSdQAt/e85SlO
/JfSdn4OS/Cjaulkp7qFSNwH8zP3yts163yogj9djk+zFyROw9S8cUcH1VWftvCw3GqsZHgq/fIS
btc/FrGjWSb7LWmiXCINESdjdM6KB1IwtQ4sbsOBcQhJaWJ7RieGV5rJBYGv1gbGBZ1vmDjqOgdy
nfMGTRk9cB8vf43c/MEn+JUvWyihbf7WG8EZFQP7GmxqCRBU4MhejCA5MqcAwKRxiG+WW2/hanBp
SoqYCmAGCtZ+gYTM3FESwrvQLYaUEu+Lc4E7Bt+NXVAUAfcZGar9hMmH1PwcmOURt1JABxvAK2bL
hxGOxCPNBmLcxj9NhQYZ5PtRxYIfm+Xi/eenOiN4q6gncKXh6yk7RD5HnQHIohMBVOTJvKf8kWIo
nkOwn7wy4gdHaG88IGU9ZUdGjCI6XEUlr7VxJhzgVWD1AFqQ3MI11IvwEN6GIt6WIuRwmeiiAcAk
mKtB7rLXDoiCtyjT7w3qiMyvBxDu9ryoDL+CK16xcmkk4aZnpCAYaELga8OJHg6btvGi/VDJGdGv
S1myBFeXy+QzBE35AKAlkOIaTmMc6Zh4NFckyuEyhqyn+HkjZeuYHkJqKk4Pc3TzwUdUsQFm4z9Q
oXZk5BM2O0Sgo45ChNO6Xd+Ef8LKR7kEUshxgvrJ71XJe9WfWoxhOj1otwTB4uKD9adiGPxL2LWf
rDuvrw+krSYjqdNvGN5aZQiBuU4GbrKap50IDix4Et73a4Z7n3/IbWgr9Mv8tTaPI7KNqG8iviAd
KhLU2oDn8J0HT8hkQhRa9uTwey08v5CQNU8Unwe1ixCSGsYPVgi7LUyiry6cnJZ3V1zD6+Or9V9Y
9SPYoFL+YvjNq/BNBpDa3nAWLMVJYJeUrCgDnXDJ8rY2z4bfpDcfZjfkRZYVyg6aigqyY/wZ0ig3
DjiTQRiuAMSExcOPmuT9Wgop+KQch1agenabWYC2kImNrD1DUnSJNPjuiI4uTOOFEgaglG1F/5ju
Y0K6RQJ9MsLhnsaiX8RNOXHTtDhEACwISZK9vSdqEFlDDlNgQ6V7QhZnI4iNosjehhTSl86TFnPw
V3pRQq1vh+yG4ZiHySl+bDxGfHFZeA6XTDdtm6MMDmtGGw/URIQrqneVkpOQ/NQGnqs57slhNv1n
mJUXWRfFjSmnPcEsMCbmLUWDhOVUAC0vSccBZ9+JTmVYndoZUXZEvgxBJnxyuyxvNhsKkeXlGmSi
+Tjdu+566rJwpzQiz+fHaGuDRtXBJ8tKm9o5H97pN9yrqj24wc98DE6Fb9BbJTibo0Sdz2BgNtgE
JgpH98LDZX6ujkTOCXkQ/y3c8ZHOiTb21BbEn/KcPLQAGrqF+E3xSczSPts4GuRFYMO7dDd29A76
wJ63Lin+PPlvYQPyQQE+yfPPLiW/dfDoHG4VgtzZf1b+wyooKKjj8uGKwkHTKdf6QkB+8Bjly+4n
FmUmpuaxNC5AmDM1D4mNEhuFJPCbKTkmHpwDx93lsb/TE3AeTI6c1nhDM00K6ccYVJ5/h5JrttGr
S1fodkAi2H927ac6e+WFStsGLMtvp/DPQNEOtc2Di4GLXPOpovgbj5uHGaYtknUUhRkrnYS6FqNL
9cjrf1UTEDHGrEjqMzI/P/W+LvV0MTw3j9ss2sOapg+a/k1Kh2yoILOgA1Si2sCd4JYqeXBt8232
ELfp2hqFj4VhCdmK9PofJt2dQNpuaptIbf000ZHIXXvPnm8MzAmXqyFjaA2sq/fao8RKe/UbZrdd
kIhoA6aIoq0LsWLcBsek/uLJB+NkMneem+EN69WWE7Sz95aJ5MomwaohWUwkzw4b62dPQQtBIKWK
SNbsBLEQyWArEtqDYoIhddgo7+9It4WXcm5o374TxC5b3kHu0Cuynep14XJvwgY92h4Anrj/vktf
M7IaNBLkFuBOHEfjpD/oVFkBs+cPZSzGCZDDvpDtgEjZukk61ZOpvC6nD6zfeNcQxA/tpySUuXxM
vPeoW85KlmbCVTfY/B3D6F6Be2CNdw2G1jP/0PiUJsF5W1hfKAftiTsA5Tf0lCX7gf4OXl6kwRYY
0Z5peEZzT2ViBS4LyGMShyfxRBjdeq5T92zRjTmCESIaj9SXe2t70IKy5kYJjwo2KsTIMAnibGaa
wdBTmtMA5P1iDSC05m86c/YAkbrGQWBd07kItX4d70kSyuZTigb2avxY7cuIurcMhJs6fwuoxnPf
UmFEWZrG4QicMXDe7DRBtIaZHVlCDP8ecTVgHiP+BDmRsoHxA4Iz1PFniLF7XSXsP/JkZDZKR8FN
ZKmsDSmwzhOWcwjVeuIN9l5+fjLeGSyOTZ6uaaoqUPz+gFEQGOIn9Lo+pkW3T0JacFkyfvg/c4Op
06dZQHuFfHBgBdLipZT9C47Tnf9fuMMTceJ6Tjr/h43hd3V4y+lBWd/YNkSi8D6ISzgU8i9KMrXG
RB4xoHRWfZE84hhrBoByzhtuK7EGTV9XxEcgA4aAx+LhyE4m44TEylGQBe/HGBrsahf9VQWz8qKT
QSLPb3XzqRkREk9ft7QKtNtQZjOuPnSPkgsp9UBzDpUXio56ci56yikB4iKJuNHdxC/zM7FueOcQ
QkALHTQqGN5BMzBqUNmXAG2QCpxOPCLF6AWymMrhHWBjawb8rtt7f/sT1BE7oSp8S2/G7CPTj2Of
in3NAJzaIHNFmSJ8qyLU+lhuhezRil/RqioXV36cjj5d4+k9f6lrkUe1VsNGKZcf6r4JRuf3//uC
izLom1sM5hCHDBjgULH2LCpYIismLEOXZczP9DxaDuBsdSDzlHngRchZOsM6rMv3/87C1vicgN5w
R6p26qapK8W5XK0Jx0gWc8tV4lW587rOLmfcDvsdRpYn7ldT9+jA8luTvtFMX3VQod3yYdUk3fyY
b+qci/nlAvyN9JoCzvAs/IC4aPLdu6bqnnTp+A7fD5IXtrKrXgJyNpO0HKHtXZVdt9XLsj14OQ9P
+2dQfRmk3gqNVUYm6yWkJECLQSRZE1YRQQHSGjCIDUIQbw1lgm7lfANREFVfi41UaZZLYf1dKYsA
ASARbnzOobaIZyjmVL5QwK8ifWQ+TY5glhhHGIa34laJMcErE7hA9QIDjWCHckz4cwKzGSFiAZCJ
Ex90xBReNkO2n8wfPKgAo5airW7Ramg1htkDPsPXRB9cNMWFXFUFi7w6XwhjCYXb6StEPgnzbhiP
PuHuCrLiJLQ9JRcL6k7EHunJkim8VdBIzXdS/sNGRo55w4Sf1xRILQKfkjEFl9AHpWE0+sBG5Zuv
kTQtNpIjDyTXqSsPGYdjXvveo884DGGus8/ADv5cAXJUf+lbBZVBpXkplTkDeL2Pu/PgXmtUvJQ4
OaxKCj1ZAfv2IYZno22G9MAHowVjz9i7m4nF0POAgi+YEvibEE4AaXT+og82tUOoEPof5q0AXddR
42ZyaDjBM7MTIFDtZIUL499ipHhKEIfpW7uLSx+B0DE43Lc8MN00u3qIdgPgPy/MunKqeExVfQcz
p2v9OyOQXhnD4X7nmbM35ucFM8CdAufizWTMdSNlyUHcxpbu6bSV9+AqThQatXb0XmcpTR7UTHJO
WfBJuTyiCDVQEfWIZVQF5YoiRwxniP976DGITtaekgj5A1qhrmF0c8XEbGeEzLbsMgJiQesK7QrK
7RE0GxhZ+qjpnP3l/wQf4ieKHMXE4QPgVna/d6jgFxmjq/DGJOeYXdOwYWqTHTDAyxRON1zzNs68
jfyGiewLwZsDDgXIoKOr0yQIhi1YB4Ce1j0w8+Qupx/LAR0uKO/GtLZi80UiyXpzv87UQan8tu5v
+b/mia3HjITF78CzhF5ibNAqBo5y7671SaHmQEI6+go8BpyngHiZ8W2PpBBehGUxCYb446u7gipy
PRfcjwYwu/SS12hEHoP8hTPDF6Wl1EYPM3uC4WcC2y8FCeBH+njkZyqiQzQo3BWFNUKkFRlSUAnu
meIQov0bF9JZWG2P+pSs2xJ/bOoJfUXERaiEye05eUz9Iz/N8YcuFQdJvMqcG1GCNXGFYnBy3QKq
eWK7ZT1VQkC+igEcaU0W3+0V6WwBNlglFTwbsg25dBwp008YC3bFi7Zp8URuXCdcidWjPaR9uVaz
aDkT9qxErJqGe0FLXCrV4bkdG2ifNNCiM3YT0TyGlFu2UtRZacYFP+YLNkALxTJQ5VJkpUyZWwgw
v5bX3KHFZ+iNlKNv3UWgsP7JXnL2cbX6PJht3U9CR7mS/x/f/q/mrbszzUS1hZAXAtqW0FVptZf/
8UD2dfftFbJ6Qq0N81RSwkwRkfKqf0HPeR/dTSrcfnjGXqv8rHRMfzVvwXlhGQgD4/ewglS3CQh8
Uh5iAWDNhfiPqCxnfMIwvMnP6B04R6rq6/4i6gLI2GDQpSfc7xE7vYubJyVK8p7/RUfX0JPIrqFE
TZTAqbnyUTgTXC9XFQJMN1b/WtjOmleeWLESplWGKcewlF10LfKz2NivmcxZAHyS20deQeUGNitP
miNGxAUF1ikUvco13Ttv+NkyjYHinU4+e2MtpnylUhO8u6IiQha99cZz7nAYTMuA4izi01rXUMUK
AEm4KRE6BqMbnDb25uTO6W2CBF8YlhBhOgT1WufWSx5F4eAd8Lp0B9BnN/zmmopcxxcGTd8ypync
0oE0HNepfIEI8mxm1YvpGeRvm0cP6mjmBZRdjPw1apG85LyveX1TGvCmIFXX2/U9rsY/MTKT6WhS
83K6X/ZCIh+sERMqNi+53T63cwoXPzyGaF9fQ6QOElwKiFUP9Wsx4BtCDARk9kco2W8qymv548K6
T/yQptTkNuuiP0DjaKBC1O/a5hYEqdj3U/Lsxt65bJvnZWzvGH7w2NTuY9u1t6JI5V1IZj1HH5Qw
P6K4e1WBvC/n+2mgM5b3nzzrQ7WIPkeVKux+eHnwWxkII7nuGYB17wfLQyRFAJRT2hYrEDriKA8W
LZtDf6r64iltzQcO+xsiwIykGiPutoUdCza/U8S/btJhexnDWLW+o9f2d3MPny1BHjHDlTnbmNg5
Bn7wh4gamJmdlRf2Y/Ab70/2XhwEutjU+kuwM9UK/Hyl2pcbB8hLDMNBjYoZLMwdvhcHImya94yw
IbYTSNMkwcmmOQZGRNbIJQlcn66cprqg/n9nmcE9flEsWsvdEJuALPktJKrIqZ1dwCk17fW+hPUT
DJ8MRXpDov2wmehnY53lhuOENsPRfqCf5uVKlm2oYKy2+Ve2L7Z8mDtoIsBh63rntM2qk4NwepsH
jBqsT9OU3s/e8OBC/LhpkMgFAjnna/c+GM5N032LQTmSPF7LKpAfOlgAg3SkhJoZqf1iUbQb3U/F
uPSui9l8JHmlz/kfZGO/Fps5J5HFMMXyQoH7A/XN5zpCszTHf3Wd+ZxMLjzO/LyhkljEM5MYfOMc
wwFWZNNjMGO4LS64Q7quKsXRCIN+AX5ccK9qq4bEFj33m8bE9BivFZ2o1enK+p2IeWwHkSlG32B+
XFbBoJFz9VsyEAC7dO1/d5stSdC2+1H2RbwHofxQQdTO0IEnjqxpyeya+WqjHXiPgbN+OcRNyiyz
db69um2iOC/1DiAZyjFUyyQ4ee1JQEWwH+1/GyDsfK17RhLNGgH3GYT2ge7T07zmkALGjzFBCRss
djtvdsIacYZG4B+K+TWDz7CYP7zupcWIckpkG8VBSdzqiB+RDcbIKSga8v5BNVCfvgZBKiLexzZO
syZWpMRJEiZcVmg9j5ZQ0rIoNOBZTZJ05vbc6GsO0Ky6F1a8J2rG1opNJfyQlMxKx1fFZhgxJqzK
MSptc9yPMKmPHUwi2Uqjil6qJPtJ+OAXmRLrvpt2NgWYlIeJyt+9DqE1vRFR4cB5LZ5fvBiqz8R/
qgzzePw1rsXLmgfBKxh2BQcLdQXu4jIkf3kdRZ1x251kquFMxV38AxPeRtUdlhVHAmEEoQU5aSHH
FdDU1uy/FPoFDOqhBRLxHbqIPFslI3J87BHVuKcW0RQPTGwJLvqsVC3wKQAqSiBwseQYJA98l2dl
x5fyd7t90PwncARWS2oa7khVc7PcttTdfAnss6bydyLDoDI4nJSr8OkTLtxMVCB/GCq+ZkGJjq6b
VL/mCWFm8QEftC1pgTTRWgjD83YInoQkOQG6AwwspVrBOzTTD/r8N0jeCGLn5rF9slJiHV2n71S/
jGw62RTqiwya9XAZpcBpPKbQVUvqzexChu8XKIav5FVNAiM8HSEa8oyKSAgL89MYzH/oMrzZ8tM+
qV45j0Coi07vUDLkMH9wfMRcKH451E8terNKQDXVqzdHdtRD0lV5tR4QxH5CoUndPTyO8kvK6ygX
tFhHMbFyRJtoK3qZi+I8bL+Mxr+JkEYWRN8ANdA++dFT8uZkCEVSGBjGMawS2pjDJwWItpS+coou
wPfee1b+FJCkwrRqKwZQA7YEdknk/yBpytlNPjUnsXC/daAg9nH+6voV9tHWhd9OnEcqohOj1QFH
vEYvHSpHaGobIYjKb4W0oDItJDyiI7uO79v5H9VUSAbuRE+VN+WvVb/iqXhJeRWf873QwUq00frZ
ieXnXQU+CULVVVxhhjhg0GwtQZmqZDwm2MHgES9h4HXXTT4Pp49cpU7e/3elfCIduW5Yzm2Cuhuw
9ACcPxHakhlT94LTCy8anHuwXhJvQLr1Ly/BTKW03DIW5wvSwsHN6oMKOFJJ4oc9bXArWrVbqG1Q
XspnE6AsQKmSRES5BDhTRxRX0z+s9B5cW1aNxI2nys2rOVEGiyaVvAVHR0SCPAwPiupJIrZVdYi8
d1B9H69HOs4ehZgzWsXAPlVFYZ+4i11fP4LJqI4vLBxl9nvTpF8ogZlFrZtv9cY3ibdSXQizehZS
dB194FZrQbEQyJ/fRkVjlzorE5fJuAkmPWTBgGplg3oS2JQzqLqCTVGA3WLPtP+i5ujxZeg51DwR
7YFc8LO1/dGAWnABoHooitKF5qxrI6/EK9SHmustVdGQFyzBL70Wcmb9qluKzWrs6ZWwnwdmNWC/
ktcJ70DxRPiaSDae7Z8ZDh2jLiN+tA4RA6RFnHSX9UqNTi4VwmXl/BCPyHXCQOhw6i2kQyJmczbu
Jozd1s+oV0BvWNAuS4v/Pp2qGZMD0d/95LEniMG18+/aGbfsIB8z5SLzhcdkZzrOVJtPoKVc236/
dVHX2EyPKisZ0DKGYtwpUnPi4p9tXu87yzgJ5+np62aCjn+lL4XQR2jWiH44aEq2TKZAsRdS2Pxa
BEijFB68GzqNJi87DdRs17Z900trZadgeOobYMEh7u8bY/ur9fznyKR3o0cSakBbSaWOAPh1yqk5
Dd72u3XgiXbgKKqRdYhszcv3NmuYBdqWyW2xOn8WO1v2U1U9JvD0+nZ6jfwtmYKNpqTXUO41I3Tf
245ZMEnJ62UR41Q7asgmErEtM63K56BefpYFxXHbk0ch3LZLH1Gn8SQQp6pGlIc67o51GboInTEU
1RieCnH80fSGD0G+dRgAc0RNeIxgSxsmAGs4Wb/WzAZ+hBuKnujyC+mUy+Ct3/am+lGtLtqg282d
LPDICAUhPvB5bq2QTsLSSCPgyRhpOKTpA7d6MGtE4JvweXTzb8M2HzKEQfJl3U9W9wf1D9RT1gwC
FoaJu28fx4TZ3gPSKcyo/lXbGYFn6tCDYRY3RWscYI0pgxResvVQte8v1rgcERVi1Kgy3Rq+ROy9
ms2X45wKrBFqmlX1B6s9UqHmizDtK4NIGOB2ePbLewycvCG4xW1EMaclrhDviJYqWUJsloodIvLJ
KMqAhLBzMc9b1RoF/HZTfSo3OcVjqsvLBWEQBgZ4uOGvEE4B6fjCwdELYLX0GMqhBSdS6eZ461or
RhJSW9M8vG6C/+MgC5tisjRamyo/CnhmpiZJDFYIPqbWQ7aYB+EhJzK8KjHP1wgp+0dRnejA3GzW
iw9+tb3erXaNx8A+imSzoJon+Lwu3SsEl1WoRFntfUUTgm4Qt3KOm1+yXPUpkEmLoLumMJPH15S2
EFzfBBphmyhDrXfw2hRLMDOCyOfXvOEGgqHAlmuLD/gkbzxLA/8ds8bDLPydahxKrTdQxhJGfAQq
wxBeaEnWzXAmqqATk0oWannf8ufDT4r9Ibpp2ka3PsvvdnN2Fk6nFws62l3mPQ4GCTUAOT6pKhWs
EOZtgaVpJ/B0mPkGv5BvWp0N+fAnn1IwhdjusRnTNAlvaUzuIXE/WiHcGUuoStjMzGCujXfbpPkU
y0SnIpBZ+8JchycSeIIKtQXwoDN+Ox/6o8wwb8uEoUPvE0UC77o13coNRUkTHZbRYxYpDsGklW3x
yjuCU07PBA9L7+qAVS1GTedNd4vq27kl0g677KPHcM8InDEc82C237kD17WP+r/RwNvqKOApFBYr
9nFBJVAiQptoTE3JNTBSxt7plTCwaRwxsZtWYOR7qIHdq/+cR2B3QK6SOq0PLH8aoGNTwKojW4rg
ctsMoiMMCNUXlcI9coAefPKXTYSueOglqAi7OTMqgruCLB0eDzoJ2ebUw9CmiQobTb1GVZ3S7+9E
4SBT2XeAq6Q2CbMpa9P67kk/1JapD6JO0THq7zzfPYlXkDbUHzabN+UINjmqqp5zXe8VvhDSqewi
EJAsn+c5ipghy4TI0U5vtk3CX85QfldrDs+8pIV5+MfpPXpN4oO1pem8YioQuB6BRUPOEOb+SfyE
xv2NJ8ML6UlUUPIIvZk8uAOsYYk2PcpANK0wSRMybzdNn/aCREmX38XKTDF3DEo7Jj1LyAcNLMAc
f5MhCgyOAKm4WOg9bu2ndf6YUJFRdGeTxs9Q4rjzWwYNMkH5Bgz4oBISsuY3yiRydzmoSq4URQgc
doS6WAWRiEtGqxTCUw+bttFdI1Dkg6nsm9xl8G9ZIEUUynnQYtscBfJRyeSIqwzl5M4fijl6Hw61
6viM/NqFJDUBoZkL9WOAMQPC7RCS8oV/ycZgDysg/HQcTm5MdwLlGlIW4YKS/RARqs3wjYQ8sVe+
ZUUNvbxJ7zw81RSs98EI9Q7uXlG6L1uv+8lXvWrg9LCcgIk8f+9k/5ihTevAF/nxTep9d5yPIMBS
pHF6DhGwZ8IxaVlKRw2Y2ouq+ghdzuSCPVnGwvTctqB+nNyzWbIVECRJV18MdJ4yuJAYmWsIJuYq
t3tJLzzkLqOFexP7MOhp8YEaCx0Dc3oF0ZdnFreqPu15/qlKYwZWzLEd8mtpZ6Sh1kN9HCT4MQ03
h86hxxAgjk81geBMjCF1gEn9FTtBIUEdTbrZsgvI3NAemQqHTdGEIQGJyjdz/lYdEzjHs6nKzhCL
iftMhvlw63NHKRaonoNsX8ZMEtrNiHnuF696nKi/uyN6c6Rn/10+iPhSr00M1NCd6TzRq2agy9R/
q8Ce98/8zCR8KzumQTYJFCqvkxtkQzlCdfvi+GgTah3ESUsoko7jiNgjpH50V+uzCwSyiZuE5QcR
+4+zp84Qx/eRonTvSg5zSi6KdS7iWgWzmhspGJV3oacdFap36c2V/4+yM1luHEvS9auU1bphjelg
aOu+C5EUSZEURY0hbWCSQoF5nvH0/TnvKqvM8tpdVKVlZEgkgINz3H//B1z12e9jxPg1gULCOxJw
NVy+OOlBgORIdftw25HdCAnBpG1Kfa4cKAGGgNyL1hLD11uS3D+F0iwzqpQ3By/ZOP5JOtyzwivJ
RUZTSZltpVko8ugsxClqTSYPzBEAlhsgT/bWmqA9wsk/3OV2jLJXCv5CYgtgq6MWeTSYZoiYSDap
zA5PWraPmVcIJZGckE0NvaRX9GfTWlAcFgJX25CiFeHmI22mgGdyGso1cHxRXHBPixKhCS8quxsz
IEUMXxgc+PNeNNLOq6yh666XF8B7mH2/GtxoOYEDVDqJ+9J0eA1hmg4DRubDA6+DyxCX5Gier37L
z0izVtEIggFZ/BatsrY8ZpWmR6fhGJ4gS6EcwHNUTlI56Cjjk34/FcYrOWcrHWAxEjgCPab7KOfB
wKxYTh5Dh/co8YrlGUIRg+5POZ7AXqxsL8Y5wltWkNbz/hsuzcgJ2BpYdvcU8UrdoTw/Qox6mFri
N1IEHISfJrZzCMyvdP4Qi0MhesshYWKa1rqFvhkNi93u0oTqpXVKGg1AftaY2cD5lR1M4JW5A37p
xBQbiYOCYzRXs4Ch+Bq6bITyI7zMPFlWJaTmeyk0psI6MxvrJqwHnZcCdKWYI1oCEAI2fW5JN80b
eUmEHSfWEbWKgNrEc4UXntIuKNo7Hv8t/hyPCWUenyAbgNA5eT5yXzWsND1iK1x0x25ZH3jcwjOU
LzqiMMyX7uyhaLU5pdjJ9marvTbD8BXH3kF+i0PjUUMrlmXkzNYup/yQZSEX2Y3mXutIqMKvVE6w
op2wX8PhlD1bbmFROJe2W+4XmhhxUgl18wjr5l5+Tze1a/lz2Rhk/xegSw4+QLFoHM7BpB45ssET
tKt5o0cp2TK2gvIkSg+pfplTTNdQebkPS9HdV8CQNY4B8XjETRssh2LExCWUk0b8nXvUgHLqh8S2
i5EjvsslpxUrPm6oQAy6iQEimZEEn32sHxbCvihXsly7A0ZGG2VcuYKTzwANrqPL0g+N/KVeEMJW
ophMKZ5lf5fnGuKKYvNGaZi5xWl0kBYzScY/TluuB0b+Yli9sGqdN1kS9Bg0R6JkFSCMsuvO5a6b
WniOGY4oPIGinpR25BohYfJSYzQ4MPeVelZkikTAp4PCy6YN3etMUNRWrMyVHMlCAjC14Wwij+jt
SapdKR5pjBj8eAghWjh8FibtPelXLSYN9k1lfOdmDagEsIlIe7/QMTLN61cOrAXwjo6kY2qQL2rb
TlphTR2EKso8rYeE4Gnzfc3ViijfGxgjqm3tZySQwjpnfmDzug1oO2rD2wtfCQxGZrSQ5EGEIGCV
GZEnLLtJ14/4JL4P2nI22DuEtjAMSbj3rfCH4kBAP4GEas3epVVEkGEXtjtGu98i7xLaI89Vg6qN
Thjuj/til/RNcZZqK5XbaADgljB/XMvcDbRIRmXKfw81dgl2CKFYCfwId/TNKqL3KC8e+lnSGNHH
8BYWubXGRRq8gSOSiyYB4SYf7ItABlQ79hh8zZy/JC2Nh57Xse8ZUHvfUcV+hZKa013eaykV1Fyf
vGG5shlkccrkMKfXYufCK/JWTi5Z6xAKUtTTmRk8oYrZC7KoGSbOi+Rz4SZlljloFtLFXsMIu7wO
SlIgC1F8DuyTcvJJbTwRP2PhEmvSqERYFkx2cB83LUoo0OPxKNuUFze3ZTbvO7eDnFaeWjKvvVL/
nY8Gyl9mFMLZld9Z4fyQJlCpYY5QP8hc2WZ8In9FYHuHfvf67dVRj8j3ggxDL22zidMgXDVK4CBc
7V53R+EA4en26rhAf/zqrMSNDWKcdL2Q43A0oeKidGTxyh2/bkU02ZXuv00cgRUnuGcOx5AuUsa9
0sk6OnsvJwFGlgJ41YhtOKLQ7UT9vvGMg8spIsvUUupBtj4yVO4zVYoAWcPuzsTfWT5KDD05vTwc
wp0Yhm3GzE1m0BUsA45O2aQFrXOB+ABXyN5FOEQzkQbE1cHwTzpmXvwGmk8WnJvomyErENSbzI+Q
hbX9naQM2YG/BlCXA7pP/ZNg0HL1Ee/6VNSQ/F76AOfIMtqN2fxsZi2ASnY0Rut0FTsghm8C/YIL
F8BNZWzyKrpXpvHQ+s2TU3qXrjTuk35mw9ESC7+A8NX0TCRubFcmvhvp0u4zN6fwZ+uckmoLupRg
uaeNW62JXwpip25J98DbPlAXK8hPVWl+JRk6F3prIOgmpCCyM/+QqiL/SChyc9Pa9EEOZXSetnpU
/5odzOpvYq+AIh55r7zT2g3f7nt0pq9wptLDdgHSp459a19U1n5Oq36DzdY6N0nWDLkwLUqf7c5+
d1PzWaHbJaixZ1Xb7s6J/AT/7cVfT7iJbK3A9sCgNeJwdTzQjfwakFSklAOED2ID39TUxK7WmIxa
eYhFg1lSzcA35bbjq9fOK0vTdKQdLJ6qpAQmERXAOKe4hzN7YlCbwHZzjrY30IiEI4XVhGcbFsLn
2uTs7icTDBjwIE7Lxw53Xrzn9F1i9AetMqOvwiZg3Ol6JjgApDQY7dNSQAqqmoD01LZ6a/wMu6As
CfbggNx0qx9PWle8Z5SzRhEXa2MZ7isrPzVj96svs30yzd908r/nICH3Ef7AdgH389Efe7kDlpXV
lwn3rRulOTWrMYWhgbdYMirj3kvN6VPHyowoB3UxKBIdPX9mLCceBNSmLKm70p3zjeXmkDn0ZjMW
05dDwZZag7Fyogw33ir4nBaq306nFbDHEusuFZChixsbe8B7b5GaLBpSjbILNWWUUX6ol1J1vKSj
tsd8WPLPmXnUbv/CACSiVjN+9ACGV4iJBJK9F6KPz12uJ0fl5BcSl7OzshEjtRGPp7UiEydcRV/s
9iddilWFQ5yKdEvcwl6XsTvWPuztNlznjcINFLd+9ruWo6z6bvUJKQTM8zizaMnyZqd1sLB5xTzP
gRKT5m8WT5WpWvZT19XHUixH0wi+4LujhGzx0OrHC8a17xj+boauhFWwPCZ5CNCIIWCb51tttt4U
SbiF7XwQE/RsVaz3arSCo6qr+w50pHbSY4l0Rg12A1NPZZvcs3Ald+NVbvTvYUaDaAhuLx6zdll/
DfXEZMCfnowihRVMrtfoTW/YO9ukJ9ivqiQ/FesYgogi1Gf6AZtpDHzaBWJBDzc/yy5RWjr7wBrs
l3Tw90sZHFMGHD0HezkS6mBlsbn3BVEK3cHalG2Xw+ru4Dk0a731y33d4DnTm+O+IboScyasGv32
w4MzpiVUQnkZ0iELXuv0+X4y0NGFNlmjozR1S2etax29tebEpI9oyaucTnEsM//0c1T+KdWdx8Z3
HxSLCQbss0GiTgNhWwsgOxlDuku66Ss1hKnJ9JF02FVCxHYRuCRhNA8ODz2cYOy4FhAnJWUENx07
K2g2tv4U0jbgYRecqQ0eJ3gDWoBiUf7a3IJa2cg3E5/WQJF/bhSadzNhdrWZPLL9xgmShpFzKmRp
CCHLoI6yggEWBJUlVAveGmAgBrjQnhenhvtMhgbCgIHIRsx0jwUp9oelK8HD5UdhDjBbs21zVcBv
b8k9FNTF7eC1kJeU99GbQaxdUzPLBRnakvG1Uny7vPTgi1jOuz1k/rs72vjeLRFWL7N6ictwm1gW
PgNLNK9nK0w/CCA8cPKDdyX6QoDcDCzvFKxnJyVMsgpQ4zEYKLF1nNm/sUYzHhoF7zGqH4KZXTM1
77xkuVc5XURjkV4bO15y3y3zSa8Uvt4JvCjPmMxV6ZszZL787LTLeY71emXarUtLGb0YsCStqJ+h
2WjAxrBn/TiCkz/wNuYRX6kw6FOqohhhaWER1Y6LBgXADu+TsXscXRPNQXasnWzTL0AOWLIeCGs/
aX1ID4R981oPoKPin0Mjvq4rIm6D0envGHkgP8gJJHMNp1y7ZcL3qADU65k0d6Xhuui42BWHsLN0
Hzooj7cDkDG1gNiSiGG2ke31nGqrcf8YnPJAwYQWMeWw2wgFQXkPMjLUKcqOCMZ0hnbUJXVd2xu6
v5NnCmPQ7pkdgEBRK1Mu9KCUFdMSj90DMCQkhmZhTpw57cX300PCIEyQONqwG8F79AEiOcAZ5yxq
zH5bjcupSKCwTDq+WqQtjRPp7hFVRQ10KOsprszbMOje0tz+mKguBWbtZACWVPaaxmyn6VTFUfVQ
ZT1WMw0awRnEnaUVwH5Y+DwjuLqQmCw9gV8M/FsNCzeq4qwb4a5shrMxpRLEcDWf1M0IbWBybRLB
ynZpGOMj811L4LT2KiOPEDNADasebpW0d32u3oUw1tEvTxTG9NRyZ92AkUpj7vpCw8A3u7V4W2U+
KXubiXgFRMM2YzifrJhQ2S8TIGBLA5sbhPfy/DJsmTItJS9ipDr0GLj0GPtH55QBzECuY9X5qzB1
npVkn5d5T3hB/SC8gJRCXyarNDCvpTFBBi9fawWIBJwiLfwUohwFqHUp0eRGp3xQTfhO7eb7Puiu
dG0TfQjlG8HtpPb2p9ianyg0BeacapyRFT8aWvWdgSVoDmQrd9oBnARTTClOzCDay1pshUrFSeMy
juAqtLxZL0xi+sXfyHKLweq9BX3mFG/CeNo5RbXNoukhY9dRYY/tarXHCF1cSjxmSSpz14VRv6Vz
DaW1gw2/dOGmtSGOe5ziSNj0+njVBXTlJqZZnSpO6CLamqByN7J9XmEcaucwj/bMR/oOCwCtOvZZ
grEuvWXk3pJR/FslJYcXJLIWk7OWtniEDNYiYaRgunpB8J0yZFoGn9NQEkQ0tNTYguiWw3IQNZm4
Qst66Ka9P1gHmRIUn8aIB65wPyqAZ+Gq5rbDUJ6lM8agIGzCY8kyToGhzY05pSvsqEnr9Z9Eu2Xj
G5bhqxer7j4vk30KpNN40SATbMEcTNddw2MCIj5FFLx9nlxagoSzlMElW3k16Zcgh3KRLp+GJeqw
cSNTVrlu1Vub2MByHCvnBCNVM8tw4w6P8vNxRVlrF/c8g5zyvh26U8QrwJhzq5xfCSKSAOKl1vS3
GfONni7YYXpX1uEvrPFvM3c6FHH/Wyb23CF/9hWZPGw4egSbBbYVZOpd3JP7Bic7xdXFWcofJntM
L+k2Mge4gla3t3FQ9CFvMJQYKXJEUljyGF1yTwXWlvhOAa5ljeEFFq7xhYEoYCZHUIjUaveNFNaI
mLUPG8RGcSnQtjLXe+hqMFGj0mcGMZRrjVv+TrLuS9BvWLdPfkZSNvsbEMreKtNf1GX3lhndUuzt
S1NDsgStX9NSTCu5jRFEF0+Xnp/vQqyg1AcXSvNfzDk6OzqXNNhDauO66l5nn4tLljnREbhzOOVh
1v2fdopIG0obPG+jh3YsP8QFKYiWX/+X4YCQcolvaxZPVBofjQ5FqS4e5J+srwJQnnb5xqzVUaYz
+FpcQtqCeDKFKi6XAROMWQfd4108F1vZY4rSZ73ZMgEsa3GB4WUSeFxYMbjIPjIm3w14lAg9Qjg5
naWzgfGXpLgI6kQWNnaCey2Kz0KUGblyw2ZDs8F1BstYKwW44M7bgEAhJyfkWHsr62YXsmVVIB6R
OzEWIA8vBITmSRosYt2xXpjgwepoV7NKd/mCIWdnmWBHY3/VsET279SIXyJvuIOEfqfii9HEv/1x
1m5cDxNO132HFu+wRwlWIJtW6qrXGASp4OwVFqzMC1wB/0GToE7Vlb6yOB2u1JHh+7qd2HAN7Gnb
4RjN7Omr9grUu/GDqfWvPp4+2HPf1Bw4rKm+60D6LjK6YhOKx4R0IufgJPEL/bFsgdx+3n7ZJUr0
t6IVERleNnjrxYeFG9TsdF8pWGQt/K7uLBRv5k0+9AsjXw4OXCxdf5FXRdFVmX1z52v6Wrf0c1dn
90Gc72c3uPIdg5ZqlDRdZuYasVPkGJXeLFfoamyD5nuU2X/mVjtbLRFl2be4TMi3HyLx0sy34Pgy
gsaF4UQ+FQFx6drqTbbv22FoScpF1ESI62Ix/Si0G8nri+pnLAQ/vXFI1zJoc5r8JFtKHIZPU9rd
N4DXsjUGbG7NYn11AS7cenxU0/TOWOHKIuPbIUzC1B1gvHiS7UFX062VhaeYAsGbEfYZ1ZX0g3AV
WFwogxy9wujjftPprTrDZQpeam9OR2xERY2AYQpQpOB1Nbe8iMkST7qtp2uX0gHPBYGofAdiaZvj
w0Aoa4APs3ADZ+tnhPQpgpNID241nQBPXPecqF67eT5DZ89WdozdEn3UUl7nsTwwvsaSxxt43K+p
1AUT+e+DtkmiaS9Odr6n1kK4ky0fqwSEXSnvKgJLBjd6SyIKTrFJb5yREs88CSRXoxEeydKRu80b
FmvDpxO9y2aga8nWaDH/dX2Xwtqrn1Tcb6HhIHRyT1ZnPQ52mN2UA9bAqn8c2uG3rPG+tG7mKLhV
TBN9BzfgJjvXZYR7svHuAOnSukCnns6Tqu6WFDG+SujGgvit78rHSvN2MlAVSKmcQMKsAq5KrRDL
NXs99tmbuZMT+Ig5HazG2FpTuF7GOzliGjYrAdcoHYFKoTdi6uAt77w1JvRXWfNyi90+WwVJwub+
5mLPxQ2+GgAG+kPkvntuR8Y3AnPCSxyck6wqvLCUyY4+tYhH5TSS7XFqiLgsorveVQxf3eInzQcs
j1mzDG3lo6fg+mJHxbCTw3tOozM7hwAdllZsQ0LEBkQYraQQwtrsxmdITb8SP38wx1MbYlijfUEh
2aW1zWH4WqT2n0Wngucu6h2SlAyFq1ytijLsGSxcBHFipuo+Sg07ad4n0a5Pre38ankXIQIw7efx
S3aRrDuZfzpOwmheeu4UtYmO0pWrDZV1GC0SR7pxok4X57kcFcRSvUSGuXW96NjE7SZOysewazYh
kccQm49p5l2tMqw8ohEqjT1TYcvzNr2OfsfamkQrtGEMNTc96P7FcozDqMP3ScyVnSdf9iweowFB
QNkvfVISowfuKSHxBCRpI2inXnIf8LuFtifkXtJAdV4ix0uf2CtiGO1ikqxXBrRqWgI7OxhTv0pD
xD8jrZPSf9tsQCGoUesQLRAHBKROhnfBXf2dh7/k0BWc8YEZ86SQRjlpfZlbrOLY/TSD6kL37lkB
YVDeymOT0y4nFnFE6I5aL/lNRgUWsCXfZ9m2OgnUwEJxmxCGo5EP3TzLUJwn5YzhMZoT/TG33A0R
G1ARLUzTRvfgJfgrpE7VXdwEylU3mfhbZT2LK1lOVtg/ZzME+CrPvzoNXUiFX4edPA5N+l4X42Fx
wQpTPUhczCmzP/YwvBmz8Zh01hE60xvOWC9Fz+gu0hw8zAdWpwqwi5X6NARyZXyDKo6hfPPMNg++
z9ptHTzmEtriwvGe+gHLkoVMQby+g1sn7dstCZlHM66XQ+cEn9CnH9vUPNHCyk8HyFib7EEfWfcZ
JvB+Ez4MVf3L6HyStcLkRz517sSQxg8IuV9enN57nDoPcVL25s9ufZtW/me74B/g+W9V1J+LyIfU
MpkwCqyUTMmm/LKAtRIKoAlPJPmFeVe+qqamBU7Um9MWP3nUcHrrLS64VX0Z5vHbyRNmXEYJiKEh
sU/hJIx1/Ct3K1zQFkG14PtJpTI16nFMh1dLR2RVkiaAtnt+b91uhyKOxILC8SGZOKxTP7ThOWVP
oe3uG73fBhrVcJB+ZPgGyx6ykCVcxM1Wb8bTWFEDTANy5vRnKEzsDfxH3Nr3UT0xu8mmQ9V5T2MZ
fyYacUNjG2zj1ru4zbAbQpr0rA13TceoVEp9dDlcdYa5mOZ9uIb2YFgOB3L8VExxAh5vcpgW5UOJ
mX/Axjn66tMl72YtPxtXzlvfJl+k+lywO7/o2chhxn/QPBhHwvQp4y0BJhAqiSoYZiggy4ydUVMR
bQIrLC6dgwZP+OrwMHfuXm+qN3wFMU+rxmPU/omTD6tOsKx/56hyG9HUmw8GVOWsV7vUZjIEMZry
WG65zn4kxiWlIDSiRGgBWQmBZPImf6vpIbOElBL8ldCdbkcOWKu29xJD6WJgIdV5n0j3r6+j4vMq
j4PFUZlA8frMCHGxTpGZrGXyKccZL7vR0sc0A3mc8AaYrdFtt3q3alW3n7AakIvXXGtVCP0fEbRU
WTG/AdqtVMsml2H60EjkaOVsijAlidgTKKjshFCJCPUZP0n3cj2J8oVDmbBwjsQR/aWHOFS3fhje
WCRnSU3LcLQEsWxhM8RLeCdDlkVz1xZHmR4ydoXlm/CNbP499h8UPdm1tTvMdAhti2EYeoGBUlt4
pApExm8YpvAayv4kol0TBpl0xFHlb1CwMppJjyMWXyZlVoYKc6S1pGqEOcqMbTkQ4faYDeGT9Fa+
itZy4CU1NXIzHdMaeVNPedrRTs8uyg723LLw3gefB5mMwwP+7I8K/MapSXsxXDiM9fBUptgAye2S
e+PjEwIJXl4FqrGgdx9iu8Z8HepbDWiVW+OLzLtoSWcvuw8ZgZGA/nOl83nzUQ3RtxRjFLfSabQU
taNe3IqjCSzXT46xs90ZHznyJgxUMDYvaOJTrQFlxlEzMTYqIhEFqwMUOsJgnwK0IeA2SWw/9pQ0
MWeK0GznWFsrE9d/EEY4OU72QzjHqqN7Tdgbma7uFPIYCfjC60uqh+sXpC4M3OEP7h0n+UYmm5nn
T5TKmJLyY2m/bD0aSPlvcxPAk0OXzb/b0285f90keYRitZGuXB6exqawdO887RrZkrw53TBsW+Vu
bOfUDoBlXP2A72OIOCJEAEZtYaf9EQLV4DPzwugl/grgbMmPCY3F0urVaKOySE6BqZg2ke/hfJYt
KkLm7RnEQ5qXYwuy5gY9sYRb5eovzTI9NnwQEoUtH6BZaPRavJjdjpgxQmUo3hcEQ/xrWxu70qIS
DJgHze4DPgJp9zAEE3qBAZ0FxB0LhxXXgYKrABuY+fr6I2n0KyZewluRe7Gk6VkzADqX8NGZmFvE
XySxrDMT6kwPtyc2TKbo0E2b8aYCyMGrpmeHslb0FoYx/0zuhNwr1t37JZN1wiLp/Gwz6qm+H0sX
szw9PUu7sPDlHau9bbjcrvVPQZgQNWkdp0LcKSi2tGdEhIhPqUyyq0WXTVAT4/Nu1p/bIEOv0h04
y4hq6MxtJLAJrXBE50c90tX2ZnTZoTqroOVrEN81eXC7dOaRcpu6pLTukhYXGrkrulPdJ/zcmMW3
Ay8XGWBQmL57LpJ8AZjYG+Hr2EOymrvq4GTVZQn9j6I7D6KhiNSrgvtz48dkvSfsMsKdSBoCdHgv
29j9QwTSMfdnPCrMp8HoPipTveblIgHFjdXd2dZ0DB0NTbI6sSPrsXfROvsou7CtQV/2h5fIr8/w
v3YxkVvCRbWT4U6bSZqu1KFzm21jk5I2FLqBPih9ph/bRFG088rlEHHI5oZ/rtnXCXIyry31B4ya
ireGdD5YPybavcnDJp0Vw1YoxZbIfytq3gEYk/2ZGX4ONFSXb7EzgA1WRzOs3zywnmWK3wqfU7ha
uicvscDQaXFGSnLp9r1qfkV6zciFMbr22hsOIyrSENrpp3UmjKQuRHJir4DMbclf+2naWlaJPv0E
8APQP6pxl2ppeevgmDaO+DqqYF13ZPm0pD2YziZJQ4JTzI1ldrulsCGfcCl5ppjv26TylNFt1cY/
jRp+BLOxVItzkvFMBz9BiuBRDx6ugqrbmo0gsAWQDGA+hy8BijrvrObuA2UWz5qHDD0nvBJUFQaL
qT9XMMuwsMJ4iACXWN9Xur13evXeZB6FI4BBMXypdBhIeMEasPaOsv2rYXjSWtxzGju/QORfJ4If
dYTRhMa5VeHFZndo7OSuXsJVaqqDZ4z70OwOOaS5iXnBVPZvYTDtZBdzSUQw8JpZcvIt7PyZILQT
fvwsdWgrVeh9BFr3WVLqQEfP70oArhsiuZ4KDRB6Gux9x6419MZTgSowivR72Y7EgMITrq8xHGux
8amGhzqx7uY6nrZmEkbrOsyabR8E7W2CGgCjzEOW1AlctGyTJVe9wj2bGG2y373aIbKCDpN8VAeM
CREFJX8grMAc7Q2wZOOoZw6JYGgVXUius/8YOvpbNBMCFbeEgvTpgt0Dk1IqjY7SWHaYPPV39J0n
u/S7m4jaochK/qae7CIQlxrATx5r0ugKHXB4m4Nxu7MDbbWGEDTEOtSe9lQW4cPYAaQSaXFoXLw+
Wwocoyrv0Imvo1o7mAZUaX4QSm/0TVjHMcsY1kzZrrPmU94Ohy4yHxgSf5ljtA1T5oThhPEBd1Y2
n4DjNcdL1vTNDXmjaJ6neEfM5jqxCpCBAur5gC1r0pk7JzW2E1CMaQUntMkiF/WOjRltZSMyILjX
i3YIS4yx2nnXhR6egMYxI3ixL+vTYA74JscEZbbt3qSUQQWDb1ag4Z/tpTTs2XOOCehNji2nRWC3
ZaDfGRYXD5Aoy1bLkLeMJ5gxhQXcsjCjV0L35O8Qjb8iQQBgH4Y/5H6QIFVoj04dH2tcOLqigbRb
V2hiRy9jcDM8YWNJjxsTTavb1aG2ULmHff6dlPMv/Ikp9JZ02JUl7nuohLHPzoNm3VksF9ewQGT8
mrQN/6Px85c4DvhfdkP7MjNA9rHCTma6Coy8JqRfGhZuN004PRLx6mxCb9gzk44wobLOY5Oh1Ouf
l6UKN0UBwymZFNmUbfOHndBb9aqlb6xN0rfQSDI2F8fYIscVOeuxxqVT3Zrx+JvUd9KAI/yc+hmj
ymUAAY3i+0obdgJchctBenYsqoEwSvoPxvbgNGufcTL/XZA8wuI+Bru99G70GfO0Jm28l38OgfrU
WrS80a+oynI5oqLiMLf9r0EtR3EZ7+sIBQsiKW5nThfSsawpre/CoYJN3D5UPcR9wG4+SDQv2dje
1924yUJ29m7Sbh1CqUKyFJGLWRyysHRAEgYHTNzNb0mYXFE7CGJNqYQkURLFqbg1TsyFHGbMDtJl
K9s+cApkHcplUH6HckB0FkKgHuvwTtANEDYL7p8Mp4bcWUmGMcAO6AkoD2uI0gSsnowdmf0ROChA
jBwJUNvXBWzsCQtP7WsSxIvpMml3+OLvpTFnvJcX7S7Ggo4wHxxZulXtEa0A7sy19D3CvEeh9vIv
i5bvyzzdXU8pEHDFXWmY8VYilgA68CA5kWmDXSN9Z3LiJOf/OZNWLXXdzB/2ML3kFyN25D7wDdEX
OjHka/15YBA5cNQIqEshSl/ecEdrVvdsh1tOUEvt3ei9IlrSSGqgz09+QzYSMkM2GBgNmicM+yTP
zlWXEtKF/CUsxuhDNfKApoG+HEM8/kRHmfGhI3Xiz5mVGXRY8ppDVRL/IVvrrqUTD41hSMVGIfiA
bHUa9sg3/AzK260sOjig7LTsEtt2gOw3pWIflTuPPYV12BafNY85pojWm2Qj7ZdMA2pU9GYrBllc
+ZVtVoRHiTDhF0ob1+njL7uBkMYb7zKBbzpo3yk39Fym9T6ymUfeQoCSJ4PMGt2GoVOQLNV6imkb
P5GsIZfBCxqvLuGCoU9siTlEoyHtlixALqGnDgaHkhaNG5Rnf7QgWuM9SVQ5NvlBAef5BXQnaz5k
yw877NOjO74xeQtKP3RwrqnLpXWVSVBO4aJHnBDISIdvFVe33fDMXZZ2TNYcEABEbREVs25r6Eii
KBWYkLKNV8DQPrAQvXGJBYV5IPWb/H4+Rua18UX6EnxcZZpkvst4IaFri0C+tfJDZxpKvY+qQipv
CnG+FdcdLT20soyq4Bf3VODAHK+Akk/m0NY8UOzZpRiyT3phHmQq4XMAW73xPbfBhvsxpjB+7Hzd
iksQ9tQsI/kWaXxKMcwxCPuTN52l4cW7a8+OcQnxD1XcrjIbRzAEZeOXqb+gdMh7C89fe0NqFbom
7h5dh6Ta1Jgawk7dgHHKxcFZolTXTRsyCjNtRm/S4AO9i8kq18CzTlhyLZGg3BIhWnIzZJeQ14Wa
rYRQDzU0xLEvIzyuWMRgCXH6TV6/DhW+Ry6KlIeMJQcKltMcwrKSH5fryJ1+E9bL4xhZdxUtSt97
bCu81vIyqfJF1suII5cMektaMalRpQWjm+WTr3Ul795oIN9HvskscuQ1FuQwQwTphOM+v650NqF7
xx9XXI2jX7s1EAXeMF6YwX5SYX4jf9wZITa83mOM4Tp/kxqDuBKCf2JkpbdW+cLSgXaEZPUeN4aN
vJY80hyOc8NgJC9+IbW/G0m1gFolXsGPFI9uiwoDq6m42hsd5VD+xkKmx2Hgw+9kubDQ22S6A15g
0Q6VdwCDwoeY8ikP8TTwetwf0F8ERTNBUC8xRSj3nRaQb2QSjEVvZ5+h7dxAvuOEfgvNqyJeWhtZ
rUajsJksW7aPWymj+IjAiNfYXcdg8+nvks1Mlt/kxD+mLDTaHys21zCtIPDhxMADEwKrLlGT4G88
l1zz1vLeWb1P9YcZLZpSo/BPXR5u5BsbbN+yZrO+2NVgKzqDJouCCDGq5kYIGKI974nL4M7UmWtA
0JIeQdAi5r0neRe75Ep7Lch3h+gCDslmbcLGqn1/y44uH85byz2ce6y8vPjOiSRa4dkA8nSg43WN
wmYKa61s2o9AzbbMZLhI1ISyfrntGlyNkJBA2yAdnoUl56N/STSAMGFd1PZzMuBwHutQ2+PLrNpz
5BuvRqzuBg9+jGtTTnkkouqNfi4dFxVlcZeNIeKzqP1SY5etXM2O13NKxMfcPZD8t3xiF/4WOe42
9Fw2ckUPTFBJk6MjLvGY85Ey1stbMlcAvaBEdKctQ+smzEDwR8d5nqMQq+pqsYfzmDZYYKtoaLZU
OMFxsMnWiobA2yemvwhJn8S3f/7jP//Pf39P/xX+CA45w/L9R9HnWIEUXfs//1T//AfEUPnT/e//
+afr2Z4D5VGHvIx/hen4Lv/9+/MxLkL+svEf+uK7IfHs8NjL4rEMg/0wkLmY5cPu//tzHN12XAXD
yzZxWfrr51RJ3qROWixnK5kRn04jcEtm01In57//IO/fL8ijyNQdX3cN5ah/uSDws9DrXd8+D1mo
4UaiG2etgv9g98znE+rDVdd7TJtA89X/4146//7RvuWYtuMZpuOahvXXa9QzLYyKIDTPqUpYkQTM
U52nlghHKaOzo5N6y+vfX+2/Pz5XtwzXcTyPO6uMf7nakKFh1PcDjmIhgKlm1XgOpZNzWSpe3L//
KHlCf10prqlM3TA93TNdWzf+enUQ8DQQM208M2UyD61XhNbKHki8teci2wzYL+PgHldnu6V8GUOT
uv7vv4Ct//s3AGG3bMu0bUun+/3rN/BKp2pnIzIJ8UmhnPths8UCEQOAYS4wVxrU2FDyYUOw2NG8
Z67aHRI3J5Vj6Qycn3Ub584lqpFGYGi5fDfwkO6aMbNhPxkagrdOeZvRjF/suswvoce2hyJGIaFu
sevvnP5xHqOalpRStVty45DimE6og2obkTZ5jL0DFB+rUpkMJobGOE+ENz+rIO/uQj9fbhdDY1m0
FA5gyXqCk7QNt/vvb5LxrytC6crRDc8ydM/6X87Oa8dxZFnXT0SASZfkrUqunKqkqrY3RJsZeu/5
9PtjrX3OblGCiF6DxvT0NFBJMjMjIyN+I1XAROcfKSQilYIOwJFpnJRnxvpgxNqHNWaI6l7VUhvv
sJM/TNE2ANqwjb8LNHpvP8bVpzBM6dgWeCXdmW2FNugdz9F16+B2uKNB5n/xy4Uh9Pl2402laUhd
OMIBiapOz/BH6MopuXR0PbJjSmauxwXe0RKgCG2++MeYYxAlX3oWh1WOB8ikmy7glt79dErlKc93
I0dxlR/dMYRxjkA7GS2IPFhi9jegXvRHN9AYeWySTz1Gx9wBqAlKxJ0yVY3We3gf68ZjUFgLbzVt
2D93GaFYF1jsabbhWCpR+fylwK/GFqWe+JgDAc5c40Na4j31tRa/o+GEK/v97Zn6iEp/jmjY0gCh
TbiUxGYx39cgHNWgGmT7kqixt9NEmzyWVdJsy86g5VWXun80CxXFktqjxvO9t4r8qxZ47i5vqwTU
WGxYD7cfab54picyLMPGM1caujU/KwwVKYY4xFfPk0G1H9oCjAvxYJ8Uony6PdR8DU1DWawjJNJV
YcEAPf/cAu5ObXVV8wKhjrMdO6YVwlXyPakm11GjEZvb45lXoigTbNnSEVIzVGM2YKTVVWl7Epu/
YYBzmad+/DOXWv7mFwV0CZfctrArbEyS+2Ti7SclZB9d171/kdr1N1JCMzTLuDwkdAefTZ8a21j7
1r3vUZpxR7/5XURpuOkyMa5556jhPlf2O0Bhxm7UaPu6ZqzvoX7p6rqQgf/imaglei1sRdfOTNKk
vgGx2iRvrqVHB2QEtLXndQ3oICP7IQvRPTtJ7EJjKfGpSt0i24ZFB2+orDv7G5g9oEV9D9ZpaKE2
aHb9HfHpn6pnlE8DCnj1Uz0M2mTvEn3rzPjZHzBr9UhOd5yeJkbNiEn/roQx/Ew7u14vfPzZ3mKy
OZ8Nk98sk99ne8uJRivn+JAvoHLWXVwJLG5HMHJqend7oCuT7NDFYWnpjsnBPBsoE6Vmh6qJrpWP
27rUYztaRQlQcS3SEAowx+LRjUNx1O0WvVK+2eH2+OIyCUId1HZUR1URZaBbc76sMfgzi7DhBAoz
wGZ2mFf3jcYWz5u2hKopY5zSdEueRiph+7w18K/BbQCdO2gdvZaWG9Bi6MS3Qx6C66lRwBvDlAaJ
tB99xxc/bz/u5dM6HOkaqSj1U8NWZ0/rt0UZKZDJX+zMEaA3gpxij5IYHRhOW//KRSCKVr5qj+hp
0EO4Pfg84OLZpetsfkeaXGqEOTupItN0qphwAwRPo+uQR7ScvLj4J4rGYp2VY/JgFkq2EOHEdAr/
GXThd5Mg2tIWtqE6aPGfTxCOeU3ruqN+sOIo3zt967wapaO+C57wHklCWHMJM2AYsQvlHU06y3eH
HUxe8e/t1xfzpGo6cEj7pdBIXfn+s3zB9WvLyFuvPDQNrJzG7zHAKdu3UQ/RlK2gGclG/0TqpW89
W0FwI/R2t59gHu2nB7AN0zAdTZcaF4TzT2E6Uk1szUA1OKPn5OkAPrvhRzuaxsJMC+3io5+PZJyP
JGw1o27q9wfFD6GX1nWPfTTgYQFxktJKou2HEUkvbdzFdIuOhWX4VO+9AdeqIlk4eLRpsPkK4NAS
An6HKrmonD9M3kS4YzgtaoLJ4LymZlS9DmZqPoKqxXfQGLAuxW60M18xMf9lpg1IgCquH6K8ph8W
WJ75Xlhe9lbL3nzwehk/0WBHHU31aN8qRj88K5QQEfsA4Dh41QgVTfU30D+thaA6P0GnlayzlC1B
4ilUffYeoRnq9CFHvBPT7ktXYIkz6nKrS5IuMGubv10rDKaT4HJnBX6szgPrEI+h7CL1YCQIY1lG
9KnEA9P14JbfHmgeFT7eSndUNieXHlvOFiV9v3LAJVX9kNYJmm+x6/1qA7yUAvs9kN729mgfB8J8
MVi6YerTDZkBZ5tQheSXoR6nHnTPnED3uQ9sTP3V1P0ngsEpsKttE8PDzMx3A9NjMEuARtvODaEX
2weR5FgfG3epKqm1SLztHDtZjVb/lBrKSpvcyEyJ0p4QQIl878UWw3cZhw9izH6rukH13hpo6Luy
24zR8DMfTaDDIv1aIg2Cqkc7yRBx1AcLG/9y5XA8qrrNQclHVuf5u91YuK4GKZ5qgdiHKVpbKmBd
P1pbJpWb21/4yt7neJmWp+DyyKizldPROlMgIvkvtQFDt8uwimvL0tk1tmuju6KH00yjs6yaof1k
8WfoDnGJwp3jHPQuaxZ2jZDzHIHbi8ZMGzaPxA1mXiywiiygi8u5k3teunFb81QOpvoZsLxYKaHR
/nKjhmbRdJMFY1mvRelmP8zYEl/RnBpgjxjGfnQD99Cr6ORDsMi2XQVr3bIsRJGjMt8MY6G9JJ7V
rkF2e/1dMXQYAcIlnfgMxhfXVRXo5E1Av3kIP8WD337zmjSmxts73IXwbUL0pY/6CeWvtLC0i/7N
RW76LjdtvFDBIb56zOBzGwH4d7rcfE5bvVv7gh49TiTeYwXzeyvKDFnhHqDZarQVa+t3gQWxqBnt
jZa5QLzrKEBPPhs7ktZuRAiWxJJapWr81sMAXo6hpE9ZRXGRjAd8mD5mD7kpUq72RX3PbUVH5Fsd
15oRjJBlqDh2The+QgHHvSUq8IKK+3JLjoTSV+jmk8VkiApP1X2u0TG+Q5DceWt6Y5xaHSgVey7N
3EJFmwEc2z8KLFG/hriv9i9Cw7/YVTXsjyc9ynB8HR2k9uvMoGdTaYAFxoHPojtg3RwsDguviR4L
ChDHrO2Ktzjp7C/0Csavem5PtkQBrmqBjryBYApiq5H/UjQJT3XcKBuzTgJam7Jal4jZPURA13y4
E3362rUl8m4VpTPLzMudiKm6g8zE2zquw+1QxUDIyhpBF7OigZEB1sKNEvQ697p9DiIReF7dv3iI
nt9lhi5xKW2pow7IpDmlnu0N+MSwN4xxOCIhoZ58IfqvdlEHj0Ocec92Lu37OgF1DxeaphQllI0L
snOV0m59MG3Df8ztsFs3sGV3QxEpODpm9R2UlhrVzWLSYkfbIyuJbzgQIrs6tNqDZZThF8uPIG8j
cfeSdkm7DuHuPmLjrG4cWeLVBUdn3UF/unNKK1kbIffTnELprjDo0leZ0t1HjY3cccNTQVsGYZ0Z
Coq7cbmp3RG3PScZ6MDXiOcqExDRGgUAVPP1dpS5FtFIYglrQp3uGbOzEFHtYWjtvDi0EpMVgPjN
pz5EXrwBen17pI/C3vmJQS7jUI3jekydU58dUJGIKkGftj90ALLZI3eOePM9tFNzZU0Ws9JLiNzO
IYbEZwg4fViFZMkLVCJDFk/uiM1C2S7EtOnt5o/EhcPATZ10wJo/kqFZxZiWdnEY22akC0V5qW0h
3CM1fvvlP4og5yMROx1V49zQDCHmhcCxyocm7uhLdmIYv8ZeqSDyRjmXS+747PixBowyjwF21t7O
7mP7N+d889iVon7EhZwGR7kekhLyijBUPDp2NcUjFX0kWEX5Jio7MLDJPtF15FhqPd92Ra//suwc
YECRFIiQ5DjxenX+lBeR3IiRxGqIEE2w6GPctc6YPDud8gaSV3/KI7veRT4k1dZLPRq7Xv8Q9Y7L
nRpQTFMa7hY9CP0uzBOYai5MpyFz8RtqzeFTVYZy6wzICA55Z91XJcr3VYn8Tl7XHcoPiL67Xm+t
Rwm8lutlgeS5ku5D1BW+tbVB70F66koh9K6FMlCKriMBbHHCYYB4x2vP6YevA1O8qews/6wGGbcu
RVPutZwOokHVDTM2Jb+PGxSrAz3PP1XG6N7dnstrW8ah/CQp2lNTnicBllIOuL4M1UFkhTz5nmXc
2UU2POZKFB5UMH4LVewri/SjZEjphREvakudm2gwPrr+ULiJcT/GaMLAzd3lbi3ub7+ZuMzwaa3o
QqOrwgWLW+Z5hp+YYa4Mjl4dIjng99tiSDj6GX1bJ+MwTgv6w1YIN8DHgwX5BigLMYjOGI2NO9fp
YSdrgbMvfTtdSKIvPzlFdNN2HDIv1SbdPH8uM1O9wdEg+oWu9Yo4Bmhux3kvJqqbYh4XPsLlRXfK
cZypEaNaljm/28d0gbt2UKDoFM42hIpZFVq7Ci33p53kT32DIqTfhZ/SnLo5UL87vfHzhXBxOeW8
o06SSR2auZgn134YakrVCJ+2rNgr8fDWyBLiq3AWlvK1jI4MXqMax5tq8zv9aMeKnzW5/1J6CXhh
qUfPJM0uxgOdu3eR5oLxpBbRShFl/V4NeHnc/taX643RTS5Fhk5ZnPri+bwSECRpSF8do94oH/QC
AD608vjH347Cu3EH41OSBrNxz0ehJpnXuayqg5eDJxt9u7wneV26Ec1LQhQFLENSmDaFw4FqzEpC
XtLTZVeU8UAlPqddIydhpeAxHPtnK4GyaMcU1kaNHO/2201Pf36ynI1rTtWSP3oKquz4gn0yHEbk
wCxARvGeSI3pWLUV1lIH40oV6Hy0WYTInRD4mZUOh9gKxNE0Asnh8owLu4YJoZmNT4ETiM95kZkv
ZuKU+0GTFojmlmbV7de+9rlNLv+IP6g2/ctZSHCBbIrYjMdDp3nxLrdt47OsRfqSehPsQzXdZ7WY
MHFSNZdKlZe7hhsJdXCD6pPNjWj2DRpLtUQSRCOlZvWhzN9RZrQqRHfKvRiQ+sg/tBqYgglkrHpc
YIH28H/J/SdXPVQG4A7k6xIewe1Pchk1LIvircFn0Vnm8+eyqDzWchyHQ8qtA+bgEIB17JbaPZd7
1pIqdS/dVHX6AvN2gCXLsBZa2h+80HsCn/ht1JX9X78IZTXpkCaq01CzDVtS8bbDRGsOYesgySgD
cyp4VQDZ5K/bI117GY3CjJwOPIMlc755WJbIODZVfQBMODnxTYYveDN9uz3K5fFF3OFQJT7Q6LxI
/pIcZVAF3tqhHfMElZRfMbXuu04pXgGw3R7q2gthCoTkNDUKSaJ9/kKlOUitQoPyEChNAVvR2HBa
Rn+/96hpOYjpUP6G4jj7amGYF4qK3MAhTO17x6BVkHjgcRtaOECqg02to8lg9+lCAfLqu5nkAWQA
NNvmy6LO0Tqyy6I61DGIJCBCwx3UiWrhC16bLIPu7FTcwh9onqnrfmopqai7g0tl8qGufey09QEn
xVL93cDY2dyesIvGB+fGVECjqKQJOojzup0+ttIoZImQd6N1vxtcp35V5ZBthRaZGBtxlVcq1/hh
Vn5zl2bog6wj1VTvFbNotkqfpt/wTUi+4oCEWbkY3Xs7tulxKmRM+DDBoF06Aq5EP1q9wFXE1Ia0
De18hfVBIOxKVt1Bk9EXBHwnOfEYqR9ID5NvTxmOm75YmJMrwR54gGlZ1J3IzOYn+GjKTvE1rTjk
dgdmXCtOWa08Epvvm4ka6FkTPnJpIVxZbjZ9FtvgZsz7XoRTSwmEKin2DdxX9R4JeKjs2t9vJQaZ
EAcqDW3gKudfU02VkTKf3h1KtdrFaIFNnhP3aA05NK/zU9TDcmL5iYVhrxwVzJxG3GPd0bSeDdsj
x2SHTlMfYuTo0BatHs0eOgq13IWZu/IR6Y+YnEtCnwL6LB5pDvPT9WVziPUQHwi8seAVBuvbe+jK
20ga4uR3dF1UfR708tCAd1l49aH2yiMGZC+VcjKS9vRfjGJz6HGJ5+43b3/omQa/vo7bQwGYmPM8
Tj9H3sJJcfVNiAS6IcmLjfmbaE3noynnVQcA2wPiOMOwMcKOYmsvrYU05lqcs1SVV7EMwG3zhitd
QyPPB6JpVQtY3p35PfbQ2dNAJtuBrS3kJtfWARU7k8BqU2uyZ0dGq2mjmUKHPThOUGODgOT3P6LN
soVhrrwU/SkOJUASmmnPTyb6ETVEtKI7KKQpMBkfUI/1kGycnJlur4YrL8RIjk1woKxz0TB3Ld+H
cK+3WFZ+hpqHdOXfL4WPKDv1qdinxuyLNUFQKQYwhoOvl1+m0pRUc5RG5UKudfWLsXmo/gGqBmhw
HoCYsDLwwcke6JxSq+7Q2XPb6p9xgpEL5HBvf7Vro/15eMxeqvA6Gke93R1qM3MffAQcFFqHQU0e
jSPkQm1zevTZzYhMASiB4P1ssqLzV+sAyuR+WFYHqovhJ7sq43cZKMnBReRuJdoYQ9IGs6fbbyiu
vSKfkcaNoEl/UVGVuoS30rXVwfZS/WDIPNq4TpMdxzrs6JN38cZ3/ilEwU20RpzFh8T3HOVj+TNG
42urVP1kXafqGyT1lZUfNOHX2w947fmkzhFuOuDpaOeff5UeJUtIxpSv2sIEaiPkzi6wBSrx5/WX
+mWXMyBNctEJ2qcDA5Da+VhhKl27xgzyMFmKqX27cz2QtNLdcbn60trtQoJ4GT0Zjk0jbF7PNj9S
rT+uwnqiKWnhAp5rvRYBPOnlD/RLxcbXvKUryhUQwtlY88XVD1VVG6XSY7kXfMKMgC6QqR97JORE
621DC2lNNUc5X4rHYFAWjqKP2+350pYWZTqBxisZqjWvUQ2B1wf1kEDgbAW05y57E1aAuiFN4LVb
0DSl0o6pWwlsfkwFLLYawS07gthvPWlWeijROFmVWohDr7+D8QLP3i9+t5DSNgrfygvMCmM3irRq
Vb3EdY6ffYKVsCGRu1Uy+YJMy7dG9ND6muSUVuZOh91apRhvt4n9LTHlo0Q2NBjBwmkKDHL3aQCO
OIGJrTihmlV8VtHb3tLaPca1tTaHEMFvRfnaFsajlmbvcqjVO4ADMSYdCEZ6ZL2w97/qlvI4yahZ
tfZJJXuh4biPax3qnux3QZs8K12Gzp33yVK9/RBbFCgKHQnt6t1i8Rm+satT9dG2EaYyrfiBWxuN
abqZdx9icV58jAECJzb6XhjxkFH+Az/1edKzEr3xeHsbXsn7Cercn/lFKg3m6XxvmE0dpIgGx0dZ
ta+DV+9zd7gfCzhznnUPEXoTdC19J4h+5eD9G+VAPBvz3e37p7z0j5Cr6Zc3eQGXPsC6xl+4GF9m
3NPT0YAmXpls31mCGBVponLyDQePOfDyn/+pagyZvfNgSpSoD93+HJdR6Xy86e//2LpwCfwKvMdw
aOzJDUq236mq4Hhye5TLQ5u0TVMBn3PZ0rjCnI9S6XR2qF33B2dI75QmWZn69vYIV0IQoFSVXg89
cklqfz4C2krlWDdaezCoGaPdNtVgBiBJt0e5En0cEyNgneSN+RHz6hcmUGUOqF28mvpv21TQjEFG
89BgLwkviYr0z65WNq2+dG2Y1uR52DkfdjZLImrRyUBX41XJok5inoojHZoq5jZV++h5dFt80PNG
/2rTwnlFy3cRQX35eR2OcjBf1LmgZMzjXmTGEMo1s3lGtBeQNtFocQjtcilyTaEobVPg0qyLzC4x
ez3VC7tBbekzkWvFfQU+2nRDa6FYD/7zB9MPQUqya+Jjdk+O6Xf12snbRwc9KsPuH8I6vEfGFpu3
XR4e2gFcO/aEmoulQKXv1ayYRHz/bulNgEQqzxAdqPqQ9swTxjSUfgl8Qzv2NuRluzO/ST/9LrR2
KYmbxYb/DATw2KYXZcFLmcUGgw6YEYWedvRpIxoGevVJV34H/ROtVDpvd2mpfjebcSFvmeUS/xmV
SafmSl+G5Op8Z7W9XZTJEGlH3NDqL3Uy9NsSI5XJndML11B0MpQDDLlwobg6quMwLK2YS6wlkEIc
AZsAgwHI98gzPUz8W62D+M8Faq2G5QIZYrbAP1ClKtRHQgcR6gJsXSuW1Vphoh/RrMI13G8ChJrs
EpQHBL/bQeTKULQUdaB84LrlBZyHmlaJXAaWMqZTvniZ+xyN6HoMcbiwLmdBd3olLphc+0jJbFbm
7KCzmyrBWZ5xwqL+VyTuD0hvf/8mgkoGOCEqDRfQ1LIuQ1EgKXCMjP4T9Py9lotfRWNt/n4YrrAG
ST1QCQoa5yswMDOrKRxhHSMTKk2G2OG9YyMB0CCuf//XQ4G2AskmKQ/aF1sM8Qqjin1HHgcF/EtY
oCwE0nRsDH3hJLmyvs8GmoLhH+duajsNktlSHv1cXRldudWRo5e4VGcO7nlwPW+/17zDPC0GDi7V
tmEwTMD26Xn+GE+JCqeIIm88OnCXYfqiMLLHMy0ChB8hVatgv9fD2xj6u3LAHlvbs1iC/Mvtp9Bm
COLpKSC9gXpRDTo4F7iPSGimQEZ4ODK0zGHvYp5UYlqFM8U0JO4LyIatxFDtImWydXrWDHSqbSQ4
Ph4o1PBx8vIVy37D899+uCvRFVYHSQoRgEv5x/H0xxdyy87Pw25Qj0KOe9PCo2Y/6S1oOBiicjaU
S2HgyvY8G282I6UpKHCIVj1G8eg+1z4GMLqruAsLemmUWRDQFDNMTQQRj1Aod/TV7h1FfLv94a4P
wb40NKpMF8SYDslosFV8OKup1+NovAKC+X57iGk3/JH/fKwbfvD/H2K2W2xtaBCP5y1c6T00pnzw
waetqkj9GbB0bo81b7X+ZzAQ5sCzDMLOPNxIqw4SvyvEMa/TV1nhhsMdbJWM1mucDFvPSO+9WLw4
CbIrgCi9JNMW4t3VJ5goeSagV05AZzZpFiQXhQUnjpKfDb3pGE7mms4dSxJ1axW3mknjAht6KiF/
fzhNDSxKBiqnPcHiPE7UTeMUXV2p3KixXbWUDQ7fn91+jBe+8pVFI4G0gyqBeAglbzok/9htoDpy
DHt69Rj7KaR88V7JJVTN5aLhJQAMTfd0QMPzmi4HY9xZemCe8BqBKFAjyvA997stWLmFuDaHDLNk
JnrhFGJtiIyU98/fJvcS9OIDuz35rXgqKucJzcvNpGADYRqtJSCnHqaWpYHYB6IGWBetCjtYqCtf
ftHzZ5ji2x9fNO0bVLVrpz2JoHFWBmW9laUvUWDmF6D/fVMgQSbFJZbJ7E3bqI04Z9z2VNkxdJt0
mzn6r1Fv9nqRNivHKp9gq98XgfnJHMa32zvzyoROaBWdOpMK18aYRYGqggTRt6I9eW35PcS2APXl
HIJY+ZBmKNv+F4OR1E90dyxS51EgVPxUTQ3JlOKxt06CxNr1XetsMFi3thrYloWNN+3p8xDH3QeG
ByuJJPSit5tUSLiYXdKd+AAPbTygmYOG1TAED2qWbqWGN29D+y1sFo69pXGnZfXHsinxszYKI+1O
VWtPeMMnQ6qPleK+1egqBakBp1U8Gv4SlefaaoW7qgKyt8EIzescrFQQXjnq11aIsboYMU9rsnap
lXglkk5cLYNoTtUBwOns7axxVJve7tsTqt/Vm2JVLkzDsbtvIqm/VA4qgWOcYxWVtKQeISpibZSZ
pEF1t7u9nC6Tfh6EX0T0qUwxb2pm+ZhhJqM3J6tVg61ZDM590oF+d/NcLhwf0xacrSSKE/TkIEro
gtT8fEa1PtRzVKvLU2lbP9UMnCgVd3TUvnU9BkVhPC71Uq+8m2XiIwzQi74mvLzzAbntjoOsyuYU
u1FP8ZNqZJmhGOKXNBr++jOeDTV7N7eNbTUO84YGbYi3qO4ZyOYGaGmX+LP8/VB0Z4g2IIdV6hHn
bzWimVk4QdKc8tZPoDeYsYkkiYt3JNIQ7ULwvvYJqSYTbWhGT4f++WCoapiVABR+qj0iDRo9Fsrb
KIr8kJGuLyzFy0SXOpwAdc3ZOK3JWQhPoyhvDASmTmXqlqh3OYhC5SLbmrjuIZWg+sheKNFxyFvz
3//ikzog3knzKQjOe15KLhVa7qI+hVVzEKG1zy3ntRJy4S5/5ZwAhQMbEDAJiCxtPnMsf9eo+/oE
ZxeLUNIA9P6TV6dGXWDMf91+p6uD8RWpJkuaH/PqjzACZLNDZs6OSxRvRKth1FphIwUeDgHPv8Mk
T8evBf6HgeB/TQ3X83USuKKLcxL6k9kgUt5ZagoJRv3MiW//F8v/Y0+DqZQWIfp8JCsaLKQ1tOpE
ObFBBFmTK7zR+k1v4JL2159wSjcZaLreQ9g7H8os3HDIWrc+YaKVflNSTZwQQjlY6Yh/euaHd7eH
uzzxQCsgXyDpVlEsNmfhysMQIXLr3j/142uPp64ZfEuHfeF/aZyXKnv2KvnXk3Y+4CxvyaEWmRiZ
+Seq1DpCGooHlChMcGkMli4vl3EEkrAG1G2KxJDXZ/Exr7wcWYsGkkOByGMbUFBItRbR7RILuNuf
8SMDOj9ngDzSvcawiLOVjtj5tDVlEA0DOsknv3+MkmhlopyFtfI+U+NnuzzF6mcZI96t5Ygkh3tk
1h9GXOVuP8TlWUfCTTuOTQEyipbn+TOExNMaNbTslPnuDzyl9mne/oSUhqo22gwrTy0XFs+VVJ9T
jn0I3AXgiza/VZATk2gHekieVuaruhLP6D75CB3silZRVq+prLINcvbFFyvs4UVLlFLzfPEgvCjo
sPkIpM6ErDbh9qizRUX710J9K82P8aBo9AxLeFJRIO7S1uixE6kT2lajgYdBgO4OJijq3jS9FIdB
W0F8J29Q0e31Oza4XNjNV4o8UBkobhkTnH8qDJ7PSVFZkAujKiBZrbxNOfYKJrg6cpDaxCRpPrvC
2NZltJtategeZfd637frAFHOuxT1opcA3e2vVa8ET4qFR3FJSeFx9HBFwLDA2LheUm9uL6LLTUN3
hUIz10QgCyibnD/w5HSKNElXnuCeuZs6dce1aJzXxG2cv2w+sm4mbC0kTqo7XK7n16dQTfve1+r0
VMN1uHNAKayF4w4YLoZcEHGYRBMTQuSqB77+bzYouEVFsZu2d4hdRoc0zPt3S+jpzjIU6yX2Wrin
wimPaQKbqS7SdOmafuXTgDilIk71lUbh/LypzL5Lkp4SneIF/iuaHRLLrr5/8CKZ3d+ehcu0BNYF
TXXUxbhIX1yAatlkg1qm8Snut1WG6RJm8f0zkRlUY+v6C3N+GTgYbapDTuIqAvbA+ZyreRN2nprE
JymK31OCLNAp9BRvb5jDP35Dm+v2283FlqaZt6mrgDCjW6RSJzgfsKgabDEd0smMdYa/Dx5ojn1X
OS+xiUGBhgj+Z961lmLFH0b3qerwXPXebj/FxVtz9eD+QQ7Bf1DinK30zo1yOrRRBIwz2/SmPAo3
SlcqzlhlqdFOKsYFKNDlBYyBKGSS2RIIiNWzAJ1phiIz1FqxolEL8w4yUbox+9B5zjJHeaoTGWyy
Oq9x9GjH8R1hxWSNrUwFVRmfrKU5uCg/M9+UnGhU0LIQ+nwOZN/3hjGdWJXT55+8ttYV9Cf14uRJ
hJMhQuZjvlKrtNrV5US60/rB+pyXpbsQBi6WOvddEnDS74/b6TxCjq2a6p5Shqciw1G3aRDK4Pqv
4sZR2TtpdfJNt9Nkh1wSYrG3V8Dl+UUpAxQld2HSRyp9syVQWHL09dASb5EINmoodh5Oh5kz3uco
e/aye0b8bOMZCHpi4tLghOhl7UJ+fpGA8QgAhWCWIfoFlm+2FWixKJFDWeENFHPnyTsnwTfWMHfT
iJ12D2QwF+rCfr/MVqYziTSTupU2YX5nCxEGSNxlZtG9DV1grKlwIsdqROqdZSftJo7hGnt6Rxsf
A/Vdpgzea4kG2peagLR3pNutPTksZmvXJgM0E7dLLpk6PeLZUTlqrDIsy/O3eixXWXNPYFC03xp3
zES8TYzygBOBbs3KE8UmwAf49mKYPvRZBjeV8P5veH1267RhibdKVeRvuM4/FogQGWxRPxwW0B/X
hoG3MymG0R+4KEhEhuoOVNjytwFbQdXyXySKWe6YL+yqi5vYpG6oGfDzbSItYgnnEdZvUQnrXT1/
c2WMIG/wXmn43eTlFoT8wnX96lCUIaFEQKC7SHFqbcDYMa3yNxTxv2Sq9jjaYmuXNTr1sfZ+e5Km
68h8kizEDOFzoDBykWajRFibiabmbzgO1M+oLIwrM2/T0+1Rru2PjysD7Ecquxz551+PzMQBO2Ax
DDISXm1sAKHex4a/Aayx12SJSyqMU75m0aCUrVf44xqbskx/3n6O628LG+N/H0M7f4zRdzvRF3b+
FqoA5Du4O3ZRLKzHy1PwP/j7/zfGLBS0DeTVyHfyt9yrTh6Cr1ha3MH0fG0xSnW1JSG3q8OxSCYo
A+2OebSnPNlBUTZYLBMxDqYi6a+ZansZU5AIgkFbJWXs725/x+vz+X+jytneDiqrSOxMy9+sCDJk
mz4qjfrSWdjupjEWulwhX9Qw/ZKj6JuUSJO77i4JRyzszObz7Ue5OqV/PMlsZYkIYnKs8P6NbN8s
nWq9oy4UsS/bEmxGpNoo9/Cvy9XrovdZBI3M3ozQq9dD7x9U93U6XoruPbSHL5XExlozt4Dbbr/c
xT1s6kZMXWOyefBRUKXPF2wbkMZZJsGtTfI7ZCsM97flHvBUWIng6Cf3It7gpllurAQ4Eg7thX93
+wmuRFeARzwEkDQaI3MJxETYtRUjV/JWhPF3M6sfzEZdewMmA7fHubzX8eNBOE09fPSbKD+dv2mC
KF+CdXyBPUFUIW80+k+OG+uPjUmly9PtCqWDPpwML9A3UCyBVLvM770eWeMhqerHXgbGnYIkEqwK
DOVBSINbakwcnMLB3VZGqa9tfDsWNvuV1edMiD0Iq/QZSTfOnzruYeaREteIFHrWna5ku9TTlmrF
l+cBbVqOsA+SFPJ0s0UQ4J5sY+FSEVG0beRkP9Gr8fHCCY9FHi280GXySO1B4x+IcsDA5omMWjSa
V/VhzTTg6ewqBSClCCnTxor6DddPxBt8y382NH9c314BV2IKyChk6CBO0alS521O4ZYNPipp/aYG
WJfZKPcnB0AaaY9shPdZZ3pFg1xIc69kP23xufWVhbX+McL5YThhsyb1Oe5TKDfPzvgyjcBn91n9
ljXaqem94xgU98gQbobE3Fmo33sOiVKqbKIi++GO46PiI1dVR3dhZOzjKt5nKUodovzr1IPHYvtR
iJnqs3N8a5k2ocxsHisYpb0KNMSwrAw9GVt5jDN1IeRcrmgNFQwgwlO9YiK+n6/orFLssOBW8pam
DeZtrWq+w/Yqvtye7CvLTMCD4jMDk768uMnSN1oZaeWbVmYDNkLWML7EeH/trCGYDHeG7L6Fc7v1
0I1ZmOVrQ1u0yiimO+RX868pXVfLOq+s3sKuqrdx3jdbK66iZ8+x3W9Bm3oHtPiwOC6wMVsIcpfB
lMsx6FOSVJ0G8zyaG/hDNG2hxm8C7VOckLxwH9t1tJdQHBbe8jJmMBTRlHSL8jBtwfNpTDoRNU3X
xW+awGnef3DDdJ8OnCFNcLo9lZcJyDQCUtwOlH3uP7NNM+ToSKMkj6FsPu76nFqD9X2s1HWX4YFi
a/e3R7ucvWk0eJWsmg9c4Pl7jXGCJZZVYcgpk7tBWieEOF8pluKm4mFe0K7dSFlCrVy+IRUjpIRY
M1Njad6sQIrRr5Azck9D7ByNXuSrUj3AYEhWTm0/NqW9MHdXyhrnA0579I+ueR0poa5oPnRHXTZb
LBiGdTgqDad/9Iy0xx0X8HUTBl8I4dyqwyDcZmlmLMTjyxUEmo5iIhryNJ6oZJ0/hJH3NSI8pnPS
nPAO++sfJDxNDV5xMvS+PamX+4KhIHgyrdAPLrDZxtjHrel37in0kp8+F1Gorf/gd7swzJU8jnHg
rU6y/8C456c1EbtzrMp2TwoSOJXxPhkV2s74BO1mq/sjSVUxmVEjTqAuECGmI/r8ZJlGhi9rQVwD
fDU7wq1Y5H3+P4Sd13LbWNOurwhVyOGUAJNISqKyfYKyZBs5Z1z9fpr2yT+z65uDGVmBwAod3u7V
q18RIdsoA6pJ3ML0oVo+xgPU7d6PMU7PsfJfLdj/v8tKlpd76GDIf1VBLSQgHLVHjLwRJrx0GA6e
nl0daVD1v/fvX7Ojko2tAzJwXsMh2z9MQF00th0vq/3UOO+wCEYbqynp2F0sW/rWblLVvYOmFwKR
bmz/483/miJv5vIuOMUm02P9s9XNVHfkvPPcfjKa7ikePPNZi9oloHrnv+L/fwsPDXUoGed0VPow
/Et4nHqCTGsajCethEFPy2UbTUgN1eWEOag169cCs5VeN/9hDf5l8ciLU6tng4xojEKH1v+rh9bU
qa3ilMZTk9evhlsFeps96kP+0ZTm61IW7/W0fv7v/fxXOpnjHxqwYmhd1ETuYP/fd0aOQqITKpir
lX23e3MzCt+WC12nqZ0geDES2CNryMygWS2yT9XOoaY9T+1nTXXv/x7KP+GIjEQ62ckRLjeX/uld
RiN2w6qmRaFupEFcrPuwtZ7/9yv+ZW5v7wDDE+NpUr78D0tnuw0NN3O3vEbja7hcR+WaSJFJ/oTF
o4PnnpzVxl2vkin7jzfr/zALf97M5GihR770nwYpyysLcmrWuYGQsSf5cbCGD6HT9crLaum+2kcH
i3ydnk70sPuv9nX/n7XFsgtfh0G2Wv9nKY/HpT1bl8v1Y5jth8S8dnXz9r9nyFnOP9kyqNqlLAlv
rQG6AD//zP1M9pqnSwf3Zh5HAc1I/RGGtIqjcRhfzqUXHzMKX4sKdiKnP7VZFOga9wLr6We7mg9W
tXwmbXEuteyQez8rvgwGxPDQL60GUK3oflt6va+TcFf06ZuZxMdOLx90WhJodVhu0rk909bnsWsM
yIm9+dFU6l9e1sBd6226mIaf7QSfVEJqrTpTj7M1lnJ7GxCJIS0xd6E7vK/J4C9lzPmzZz+h8C9R
Z/seZCOs3oGWldx8p72eX/CRUsm/RW39k9a5j4Y1P1O+9Jat9M12jCpo3Sm7qGPu7G0h7KUM+HmJ
iv1sLs+d6u3G2P1Is/DVXKeArii7NO6CojOP5dJvXX2A8affZnV46GrVV5rqqU3zz7yetlYc576i
lxf6e34f9fY91+KjjlLWef0QO8u+K7TtRMINL3GfgCjWsqmDOK8enKz4BrniI2QdkEybQu5e3yd5
OflaFj2C3k+eOj/XYfFSVuGp1Qd4zJPkwaicp4Scx7iae6E+sqf23bBjLqwl1shKwqaYuQ+ctOws
af2o5OXGMeetZfft1izWb72enXtutzoGDaRomXDmN7CDhc790k5QPkLMWY6HyDaOtT29Tlp9Tpyu
35Rmuy+Sni6w4/eUqm2o3l1330Ejp6cqfnu5n9dxCxfVW5YulEKww5FFrmYudlNCz7uhRhy89wwG
zqBbx2vnQb/jxVc9tD7UWLvTbbq8Qr5KF8KLMsIKCxGaVc3va1+daAmXwsplBpbT7dU+o6XncHKz
5WdXQ65LJUI8Dsc25XqZ553MonucS3i7KMZraWKfdpCr1dbOwrpoXB+WTVNsOmWHzmmMhxOCbfb6
1qngH4/pC1fYeegPk0PjUdOf4ZCtKsgPhKBydoe3xOm/lbl2cbz8znHqLQ6r3bilFUK5buwml26U
y/C1mPVPkgbfbacMmlD/mJvit1Zmh3hyfq6D+7CQW9pQynBM+9GF6Cw5jrp5qTketWIn6NLwxbPm
x4yLMJoxvw50iqtcGCZXOCKtGFFoYLuL9u1UH6uq3zmd+9GwnFVPqcY4ta/ZEG7nhAow2I78gTSF
u3o0AFeEUSw/yoVepbUfPcjXA6pyD3kzfYOy3sk3jHtnp27qmy5G33S3o1acq8Z+4RD6fkxSuLIi
6hqNPZexx2By0mkLu2lv0TEy0p6rFOpZLYkPRuV9x5wLk1w/UumTe0vKpZByhJewoRV1/Kgs6nhQ
Ew923gkS22GGJnD4purVRSbZFpCA1rqf8Tu5KUI1gbBDx+vnpMzHmVQ2BJQ5Nwd1KHKb+6ZBw3MG
7ITbPLO2NBkMqtgNUq690O2V/Fy+iQGWEF4ehS15pi4TUx9Hi88VqJNhXTvajyAHNbfC9PrXsrp+
P4bX1ul4RXhp8h9wmu/D7N5QIHQqXC5J34stNVBzfVy3yhT7+txsZ9pv12F3ksFGzhhwXLux7Lem
baCOGY890ioS0dvRyfK+dZoZ2E4qFJZQvNzkJxuu5If2DEXF6gnrvLroAfd1TGXc1Er9xeWBc+8m
QWZlW6dPX9SSMoJbJwBdfaxoe9DYcLDbzlMGL0cR1ru8M3dx+KEM2kcblwetOCxNesiq5Zql5mbg
Zko3HEJelFbZpa/nnd7+LC0Ig5afa57cuVyxnIzmkE8jrSu4bp7tZFV16woxTklCCuq4jRNC8raE
vrGmQT7OFFGSb6dVb6X8FnZmWU7mmFlQwHfN1tZo/YO+RENFQAzVp7NxuYVjT24g5PRssmjpyLUl
Vfh4yAY4RvTal/2lsMNTF9N/eaCHvfZJTS9Y0+KkIt7NvKONftMngPiBuQrPO6soX+jASttibJ7O
7dZo4T8skA1xqUIFeFWm+wQnZCWOgCkZrtzBiPv3KSt3lj0dHbjP+Uk4kxILi10JvWyrZ8+pSR6I
DAaf6d87td+a3FytWBAlhe/YgayPe5N6/zZBnBo5TyZFOiya7KrwxzNvRSkCb7G3rAzI0++5LqVG
ytVSwnux4c2I9fK4XWBd8cTbKFZ2kQU8Why4OGJtX/faXtaoU2wRYOHwNLpfBZythmpw40oNbBxZ
l9NJ2vKtqArC/Ive50w6OttG7YvMKO7yxG0tcpIbmQ73jTeLA+V7WbYXfHvgNO1bpNGldv1UEjgI
l8z8mjraKnfc0+y66TGNm6MJabE8ZKRdbr/TuRDBDsqtr3YxTvXsnISqnqtoK/SvnZL7HHeyLvUX
ShmQThiEXsLvIXE3Jv1sN9RWYQFFOx3IDtTMvWvRzSwvjm7HByFyXB1cnXXOlfGaK8od3QA2FrJT
zZYfrVUg5NGU9e9uuimGQ3ljQDcLz5TFLQ3CEbv0gZgV6SfB1Rvh2Ry0Vz3jhhoraYL6mEzVjZts
GF8aWJRp1+2Xw7BZ0muEsrLvosmdYR5GyCKcOT6JtHK11ccPnOpw3jQAhbzE7M7Fi9LA9T1oUK1S
FBT2viHzaHY02DymVXrNxvxmLMtooC8sNlS6XKypjIxm9RX3Yp+8+GuCV9QuW7kqJNqtOQOcZnFA
bbtIYmcVQQETbtPqtAI5i83ro2FvuspOY2NhL/5iJLBEPngTp+LDD+HulbEo3bLRGI8siZEZX5yf
34n1LLyfhVbtMzc/5vZPx4aTnsfbc3PwuLo08tcFOq9pETA9vdMZTRhZMEmTo8jrL43VINsQiETa
4bTVkvaH3GqK3myUSv6qXOyzMf3q6JZhK7BgNrV90nL3yuD7pj3W9O0aox+LSRnDcDVFgqn439hp
5lsZpRwDDGaUkPWj89DbNJVF4mwXEun+oiIg6oR7LKaA6ROUQhLBS1f8H6oy9a2fLJqYpLVfjnra
7qC1kaYe8XEpjKORZH8grky17ZyPUXttSjvQ4+asoWmNutfa6GFeo0+d2TCeXHsSATWgLZ3qLXTH
MGn58vbayR+FGF1snDFCAanC1dx3J1kcFN1vdIUG0zSJZzlsLb20pu6bs7tRhsGnuftNtkVpuwof
Out+UdovLI/SRMc1ps+7PtKl3kseaDh7oE/US+rZO7OKt5GqkCZLtE2SVr/U9R3DwpIXAQ1G/YKT
KtP9IeqR4AH+3s/UCCptrLC5WhsxO44FvOE6Zk+PaRXOTOIxSbFzM9MopleZj9UDXIzyt/xl7S6/
LS0+0cyNmuXiYxiaM62ND43JC7J8Py8FTVtlzsU2GrxL4z0Q9T3EkKWvRXyyjPDRcoaI2wzDox6b
7zS10oK8Cy+LN8xBWFm0zPB+12OlYBejj7qa3sWPK/30zrk2klGZz6JHCU2zV4MMmcG21ywqYHWn
phmM4Ol0vyATY9bfF5F2onpmrxHUKrazpdz6QHfFNMDBFTjnZZu60X2rFA+DApsvVAlQHq9+J1mA
cPhBW3/4NbqM9v9NTO+t6aH30rcpHx+5L7Udi+ZO3u4W6XbVy8NUJ/dWt24r4hQD0qTNZEDNOo/F
FmAf+y7XksHF0c/QVu4ddXlq4vi2neoKrNBa3PF0kCUT32MPw2c8W98g+bqbaj44eNFL6S0PvTpf
LIeQaYXkI7WGw0A1DN5ovKptDF+90r1QjnRFBJ/Klltr6vraTc24he/rkSLUgxg6+isRIxg7mu+T
3sxPUT1f2jF8n2gtFHnrzz4095UGd0SYExitxbqZ1OUbtKRb3MSh8yJ65tTLaWnKBzXqj/DA7suu
OIhGVKGz68v82Z3qz8kp7gb0tajj+zBs9lpnXNMUb2XEHx32auKu/NSQWWURd4rhHDPd+5qq8CEi
2FyS+InTyyPcC/vODL9nE0dAngbBApUTtlpD3YxIAYPyDTxqD/o0PsfW/CuPYF8wtD1t6yuG3vpa
nD+PaSM4FTjQj29a7dYbihfv4RKkMQ3NNxXzW5Waz3bUcJciu7+tzpKcbDizjEx5U6zxpNOl1VdD
496Ac6E0qw/uF21tUha9Y+4hXpj8obDP8GdwltrsV8PeVet6r7bWnQb88dTmWXwV18V/N1FzIr0V
eEoamDF3KEy8fKstD0TbkR+m0TcRpXxRtzGiMkfVnV2kJ7jeITrbDOoSmNBir1jbjhRQ0+m+h690
K3crOmBm3xur8AXiQtXHvYzlmbvimNa6ftJjLYBpuhi+mmbYoN1QtouRoL1uYC92oE7WVgyOAZ41
lj1Vx3w+39VKvJEucP17nlu7louRFUG00L8pMFhTYILznDhIzrE15QKLMsMRQwmWUknyQsLBQ8UO
i+vtL2JKxJfQh3BvwSWRLe6P1NB2DjurjvYlLJQT5yn33uDs02nmIovmq7GzTWA1CiE26RwoXoFe
8jcLEeCN5RvPDIoQ50gazUOgQhWUS7W7H2OdR6R6WLWjWsd7TxkOKldwsTEb2UJZJct5E6Os9DdG
mE3WJwcvu5cBysMzdoIZhMmjTfgUxl/aTIw/pZsaTm/VgEFa/5wa9wXgvqwpLZbyG6oUL50/QWws
8qBU6TPTJzwQQNNE80Uh2cKM2AVu8GwFEq26sm1yfS8qx48XYminVjDQD7xdFnQmONLqQOxxG+mB
ADfLHP0hioN2PloEDVwq5nzv0x2TjdBbstpRTT3/3Pk2alskrwwqasqT+NNiFgZThALWTODDCgk4
9UECVVhsaNi5qkxDAQ3xA9gqxrhV2581RRiQq3I+RfTucjrc+DU7jhM0vW/ieRu+kwUQLMMih+Z0
c3dGlNwp7ffY/C0yWoffu66Wa3onWA3xUQcj+07F8AYOsBu072V1SifzoRgvyYPOXb1ncMLwzpIO
iBJHyr6F6ZeYELobX8d+CPhQQXkEW4LwYFnbcZ6ymYkJmQEjWrVwxwpBDnJu5hIRfhI10dhBTu98
Wb8103aSBFRzby+ZKschHK+PJSygOpKgd7/a+kk0M43UPWLfLvZdrrQbrs1fUZEh7QPoeY9KL0ze
cIIPpKyWg0k7fw9anDz+SHr6MwBedGWf5sS1cR6Usg8sm8BmUTVz+BATmbtUF6VU3DOzVm0uU0it
j8hteJK/ZCNFTymk2c0cU8ngR9Zl4QpdQQWsfM/rmCKy066ZT9IwUJfpDjBgAqjEJo3lWanvmRP/
74gFDaRA0d2ja6cPFXgsz3RaPL0iRKydDUAVnQ+13l9C2DIUNQzAVwh9Xc17vYHeALsjsV1mY6KU
tyZ0ochIQSXmRjEeUCgRDom5uiHfGpF7kGdJZ4ax/WzGeC+hmM4MJYLs+J7Vu4WKqXOQNRJjL997
M7zxTD1dnyNzuCyGcRgT3khUAMCWh4hOirFFZOR1dckRc1cLBGya0E9tQhpo6ZP+XVAKWHMrosZu
9rF6mCzrhI2UR1iT6hskFzIIfPvkTdfjXbvGlxxcLLEwcR4J5Vfbmvay7yyEaJXId8v8COF3yVod
w2G+M+AmCss34h9IQkYOo0ltidOC2gYHv2OYSa1w79oLbrJknZbRhKwkvhjEqTF3WcXYKP217SEE
qtPdDcfbTxanBSl4scaYF8rn4JJsvTfg8uvwSAJKRZFl9ats8d18CGTUkx3fye+4JOy3yfRDjA1D
DzPPzzxtn4bnlbSwbL9BWLV4+XXkRlpJhANT6D06zAEM0JpYDZXk5Xmy7JAf0Qm+pOyR2JWhyU46
+EMspPyV7LJ8FRVt6unGAT+R7qohMdEP4sdydYawrLlTuQhHBxUZk23XO4QPMIqwM7uBI+g2Cn3s
kFi1iviM1m3M6B2hljDHGzwfazlW2j1PNdR5V+G++Ak1mX6IyIxrFkwx1kJsnv2G3FHPtw+HV6y0
LBwz4G1E3TQj1enVV29tp9jiPKPpCR1I09cY0j3+ysaHYTtNEBXRMGpApsyfI+wmXkXsoFK+ueqH
qnT3gzkcJY3AqEUHbbU7cvwg6RGdEht5fmxYh9rlgpUETzVVLTMpTP3AazA/MGlJYxVEEkXNCD1Y
Rdn4Gg5VrKOIu7guMSBDbWzT6kfNbjc1WJu8PD6RcRscdPAxllShUZG0h6GFmy9OBSnUm8gX+y9P
SvqYBXQ+xM4QRvMBnWxBpjn+4OWn27sy2ik5H4zFgFzJZsFj4ClHKoYzXsRL6zizYn7io7yYV8ib
UDxz7PdRAz8UwFHGK3KLnSanASVTvpNETZMQuRCt8KMOe2cQFWO+alXfStCfK59UQ0mqRk315xr7
Ls5+Lq0rBzvbLLMPXu6cQnfkOtTvwe6JOsLnUYnvU5x5O6nA7n7jOjMK9BoneQBhGS4MQgH2RIkd
v3FW8vaGX/bdIZmeRWXEwpGQWfT2gCkVkwN39z4xPd8AsbhAofxpraotpGpnRVU2KYdJSjlvE6JD
OtYJLGqN4WxgYESRBTfWvUXGoD9L1w9nGO4rZaRqrlDudXu5U91lb3L+kjKZyqwf+3igIVdcbGoY
GESzZOHYlsFLv4m+ye+pnAoWyu8sm+n0F01bHyQvp9jIprFbM3XLTrA98D1vmQtD6kyWaiU3wsZE
3Xdp3GN1v9AwWXy7JwfZYe6Wh7rMaXR5M4Qs+hpZ/tjFZ4F8RRjtjaUicbQEjhLvM9Ie3Pc46nH/
mBNblGXhJ6F+8er+5gnZflaq4VbCIrhWP0zuh05C20seV0lk0fWtozeXXTCd/KvCgxnQQpTzE6su
GJmMs49TFMwnlkJcmxK7JxFNtV0PLu2H6gE2OiblgJLEsinWumnweim2+qb8sEBN2DE9/BD3kZvZ
UbSPBN1dBmqN1SxoyOoxUpEq2fxieaaCezOGNo3i7SAHY9Cx4mi48cYCf+mtdxeZQEBeDDBEPUVI
+8nYusmjmtjwWZQBpVVBx/oCGeva2cG4iiP87YrSZMudrHxiZldsC7k8W7+D0nzjZcT4+NHW/vHH
kgPi8ieZgnhVge3iszoQX07kyo4KwimH0F+Tco+JaWgITWM8sWRK/4jii80vUgBZOZKjWzasvUVW
KTNdPwvPEOYFvIoepID5fJO0biBzqAgqRDXnpD3yJOpFL+QVZnO4quogeA33HiE/YtZbrdokjrWR
nbL0HJKjnSOZGQTFXusXaCHOtJHcqpCqq/1bB26FwgywY3O4iFMAC3mpJ0i1Jn3gTeUhZAlUg8iG
yd6WXvkMlfJ1bbLHGc47MesKC8sQvKY5gcdopXhBVIys87t52stzQKP8hI5Psk8hOScv/5IICaNf
k0IS2LfUya6EV04ghcaZBj53L3CMRqZbl9hBTDxzkcw9SWnaMzxhjShd2soke5Or9tOhzPptReJT
kpYjafP4gw5KKHh3kYyzLD2jZP/S+KMEJAk4LYl8QNbMF6gDjckshha/XSJ3aCe1nhdBfFzCuBk4
gi6kB+DP/4nyoa78tdLLx9I4PrM/+QCVAMX0W+21Q++ixYg4ci14REKsPAyfbzA8oq1s526IAbOi
2Jupu5MYSUBOTXEeiF5N+1tEdDMxmJrQmrYDwTuDE4GTdmLk/g6CFkTP6LaaAVaXXaf/EOjAeksC
WkCB28dPDioJ19LOJPVs2m/04Fo5thOJEcwOrosbLK5V+RWzbiIODWidD7Ag7SnKtZpX8FaRsjHa
J5vIIggWRB0FXQmmBcHqrGvlPvJroo+uSgT8sTqmfmkAd5Lh5iooOeJrOxBDf8r015hjFcqpU2/Z
jcxKBiWIS6UrhORFlQzQbHKQPfzg/pjfpgBOlokXivq3QOTOoKyIRRZ3KjnXVHtD6TBpCTiOjiN7
XJ8EXkzkFu0DT2hSexI5W3Nna/aKT0wls1Br505UTHLEy2DtM/AP7hLr0TfmIQ0ZRkh0RTgv70P7
RFw6GOEH96Sl5lmCCPFdxDMtBwPIk0F0393gUiTnGmBRiZSRXwkk7Tq5RnG/IcNBt/A3szDuS/rT
ySC9ZRUsICiUZ6LcI4QdYjIQOQBIOpElY/vxELpi+upkXmalPgysuDi9wZwkPNBCTVK6WKbvo0Hh
LCIk+V9baOZfbFp6YOK8zt2yyexYN9hnW1WCKnkVcb2BATrBse7Kck1xJ9lIdUAVv3SG9Thx8u3S
vEuGpRHBNIKuQYgRRtsKlX2p/JZoUGZp9Pm+y5x7gRMCX6XN12pOu3F2tpT3+SLKEg5a1NVYV84K
GJWytlB+xzulqe8cDiMEkSNHtQAdBElzUjlXyeLsUtXfCqO6syy4zEJvXzcqPbWAzBBbis/hr6QQ
QNaqGqEPDYmyCgO72t7H0nnntsTiZMvI2g6GdgRA5vV7Xv22F8+vMNwr6R8xRyidRbhlGvlpRUyy
MeKQb9neogJwhVpAUo7ioHTyY2dtjrLbK5kYMhE1QYJiIgAcJYp+kIReYRdtJwMhH9yzWpQP3AY6
CEyYKSaYbess61XDOI1VUUrSIzn5WLX7yfYsnHFKFgxLI7E8X1wRF+UN94xE4MLRPq21DhJ8ZhOB
Jweg0cQxj6P7Mzs31O5OOo+NTLhUov1A2go4C3JluLH5W6RbRk40B+XUxrDh0Oh+qXbqlx35QlyZ
loGf2O+/omuQbkS0ip7EDGFpv5PfCwzCB4f9I+PiHy7OSJLcPBXhLJdnaT7Kv1CTRHvr04duJtV4
awvIT3FxDIh/DKPjL12EzM5EH/G2qR7FIPKbCQmyyNXVgArRo3AydgLsblkk7YkayIChCNglj6In
RKhOdWuDqA7ZNrMAxOmDSCiP4u+WFD7XW1jdcG4gfkLcOIoh38pjxSGh2fzEEaxPFCUBOx8RpM7A
cUyS1+JRVffMG8c427TphGCT2JfToWHTa+l+4Lp3XxFMjE98tqf+xTHxlUQyVFeAa2U4TL7OypOl
976DSioRkyMDCkgpOOma2gNOIycH00/4D1uhMOOFXWcAmDr8Gv+XpAkPQp3YWXGZmPAhy6DOKney
CSI0rI8G5BNom9GRVYADYZdsIpZeGZ/M0t6prIGAHllynNktJ8N8BvQehQS4yOP5XeFwGu4dBZ6p
cAtzP4M5YIml3yVOQeB37LX+Wj0wdOJum6OY4YeF5QNdgIVZIAky5ESaMbi06EymUwOOQLIjalIa
DL3TvGSskeek0HS+S0pm+DGY3oNhhv5YfnCKPtwkBukXq8n3ckRxi6EIr4BeIPs7AQ4maoZAmuO3
groAyWOs0T2DYFFqridH1XuPH8ueCuk2X33JXYwJKyUL5DB55JJkkHwZ11C2S2C0AE8jOkNS57uw
R4poMCfEQqRSd+YDVvb2Xv0lgxCwnuIDD0gM7zAAZ8Xmz4NOUa59oEp+v5KjLdoBktw0gP/YZ617
PTyTHpFzTfFm0g25SZUD8xDHhyUTU+8t+YWxC6Ygz6LmXEcjaTBUFGtcG88J4FhuEEmMmfgogvAZ
ScY4iWvmE4woNOJ9lJR37JSi7EUeRX7Z5dJ9BFhE63cXwy7wRBKa8XCVKBlaNlEYsQyS7sCeNJ66
cSLY4lQ5sULoxI8vkyyIus57Fm2yHWyfcgsfQBL8iTgU0blqbPxy+s29rwBqdeBMxBh24isi8i7S
olQCr4ptU4Yr1rUlQZeEJ0HRaCJfWBNUAO1C8jQeKAvEd7IvyDC/5ed/BU6kXQ5O+RapdFA4U+sE
/vH35i24l6BUEFLumGexz+wjY6WFVNAnn38eJMPhwXKQx3stqDSZnwA5wLUMTkTADI2dTesig0sC
MYcteDXbeZuoIhuyp4ZgIaVgAMnlus1BlEblNL8mRYEUoyu8Z4hjePfebMM+/1FxRuEB/VTv2sUU
DKoHFQJsj3PLlOLjlWPUvxjeaI2NnYFX+jdug2xFiiXlJkLLMMWJZPeUDKJPi7b6E5UkNZLCuopC
sliCBGTpWBRJdGHMBZeJlwEykwlBLSWoWvFKPA9oiYVrKE/Q8H96WcoRuoAr0o0i5bgJ2cWbsSHv
NuovSCLPFJvKLGPq28blLp2TY+Zw1kzTF63+hQPjKVZNTI8YNYXG9b+bDeMI53603w2O5oiLSZEg
ir+yEfQQcfxf7hgiAxXMRenrvq0wl+jPWoRbrvdsxTqzYRIahqQO0mi5k/i9T0/gnD2ZKPSh4fRM
NJDZjzZ5IbwJupbogwTxEf67ppQFGMYC3rrajrobiO8Uvbz5FcH98tSW0wTFMzgytLtvrLoEFzmI
LtbeGgLWFYMhCQGUTnKbNmvPjKTpq2xy7Kp7OVKQ2FxMkNezp/g2yrHwsParWDXZFXGDAIFqdoKR
wqJbT/dw2PG6iHOqfCXhRAS3VsV55dJEDD6GGJ59csIXtb5UhCe4N9zjRsJDfA1G3MR6MFWAJ//H
Dqnapwr3Hm+X1LHgeYJVndoMsW5cVvOJfngf+xV57GUMvbzXP5rQGVOvxE8xEPIspE/KZJTiWdw1
T0MGJGAUcMGA0mLyp55WMf1wKPTEn8qrSIBbSLNiNiAEZjMesY/hQJDBIpOIk9Nu4DZ4GfVl+Slb
kGXnD/kUO+Lp9U6yA/KoqtuK85ePeJxgoXqSTZJUJzgkn0sCteKvWxdgd8uLKyKGc/4oSnIDoWVy
EAhEMddG4CbAjuZ8bE/y2FLIRhbBwab9kV6miDTezBGLgD6FxsNKL2YpWJEglMnbNrrHoorL6ucj
Vykpa403DE3EDhBYN0fuMnM/8Rb4iK2U30vquYU1mAmznWKB1mFTa6mvqb1v5baE0WL4sCPM4iT2
PNRK384qWhKERzl6BicwM7EFAEpJRjq4FznTCStAjHqP/R04EGDBMf4luQIZJl6GpJtkuRCT6i8K
Z5qwLPuCCZo/h0XoEaESw8I0lNQN8hZ6f1KdcDNffJFnTVgWqR+a7f7MI0Q0+TKVZ4Sb7Z60V4lC
hh9MECgqqUYR1r8u/s/EJXoUfGICdexsOkjmmXlhd/iQrDAytBrpXv7ujzhYBi4l13e3+H/KAvE0
SIkMGDhPIk5WWDwE1RJoVU39RqJ+SUwnyQWJ0SQcnMnpMidJgeF7pLMvG06QxuFwk1ANNBzYQHmC
dRadH+xFkpSUqpTJuu1wDzIbBsQyS21MeoFTUx7IrAQGlLEZMHFBoeiNRAUkGdhKRvl37eQsRXJH
ta2eyvRDIhaPu+YaGi9mVtCjQA4+zRD4GP/ndZKzYYpsuC+2ChDIF47ABrsMxIPEvEnQr1Q+vtHD
56Y4jAkfZCnNLTOJymK8eZbY98V5SVvd5wdIP3aCD8q+4Gxry9cU7xqlVFjaby4nyJUchi/wpV1U
qkK85Y/Owxq4T7VcdFUyY2RBFhRhTv8oBAvD+yK99ImVXfqsG1G9HzxNLLPARmSBPyFNnGkCBf/G
COK5HdSKmchmit7djuUw7Ejdn9GLTorNYcSSPzA64KqE3kj1aFa+As4xx/pAncwtUydeEeiHH4PF
sK9+YtBkOe0Lc+Ufoj3cr7zDAoV26NvtD86fW+soYiMbhgagCOTdD3CUyZnErciH3BUfF8WPWaZO
/OVIG0IScThnV1JTQLBUCpVQqokmo4WZ7rjPcRp0A8u7N7rmQSqu1GR9vB1nOP1D2aubkhq9yBjf
xYX1sFggeX8MpAxTPIsoFIEc545SZLRk1QHPL+ZGklEsApxIGzkFQyAlg7TgkMHHN6vaT5SsWtw3
n/Z8ph/UTU3MzjEED6Otxo6aGKziL4meMwfy6PpdgCs6LdH6MBtvQGwvT+94CwuDgeL/KrE0+dio
n1/QGhtLghkQtREhIR3qeyl4DlSd3Q/LA8stW4FCozyC+WXAIGHSxlgsAbYoCn/EPvMbzLGcaDX6
UbAcLxt19cHEBvBPOQDwmB//jNT5KPDdcGdg7HgvcRKzl5SaYF3GI2ZezB5mDYwoaA1p4F+G1QUG
8JEl8NL4PISUH+oHqZXg7aqV7x3XvFR6dDdTDSZWTxIMvPF2tmad/vgsmneJC21Ido0e2T0cnST2
27Tacd6yjv2xxDFJSjwuQHE4BY+y0nW/htVjHnX7dfU2XHY5CrYQ9Zf8scApHYwErNmKPrEV5Ghl
lyUja12pOSHqYsGx0ulwFCmoWmOHRJpNjgWydjIEfsnBGgGRUnFaFY8cdj9IbsACC68tKSNOh5Cv
cqy5lHDA/GVaj7mg6upvAGkM0x0MVTf/xr5hE1lMcf8S34vKs1qCHP+q7zg4Tw3nDMib6Cx/62Ks
QiAJ0XhjwD7Ds8VhU3YsGzuU+clz04uTF4eoijYrCYvegWkKU0N0dxO+hKvAw+tktKeo5Pr48LWm
IV0U+ft3kTKJYEgwoGsS+ErY9hfWuhR9DAlneYDhnJ5Na52dh9L61ZrLR6NTsTLnd51t7CVCYAVF
JD1n+a5jo7JW20m6yKLiQFruyWGKSbo/dn5KcCCGCvHQQw270MG+bXMkSny3KL/CVD2JzhO6umtC
oc1rx9lApcY30NEt+4nkQ3iQ9OgNQe8k0JFpMiE2U6yJwGp73RlpczuCYHt0zgXkiLanuTc0ujTj
f0BXHM51a+uXWByLzKD4NOgTfdMAAujJxnNfiD1lezggkcRGpnzyHWcZHdZdsXtBdmxprMb3lc5l
mvYzVceNqVIZTWEbgxdQgBrCqb4jsmcv+YAYZ1lQbBwejp78vqTYJQV3exgnyKi1eO6I2zMMRWgp
UBf5yC2ZqR0F6fDHPBhXRgQjRr0xhp+iBPJBXFcMVBe4I06HP63SnyV1cSgyw8WAPnuAWam5Yjgc
RPD5W4DE1z92XeQRt8wfZ31KrZkEnz+UdT2y4gaxjqFvM6pCHDIWt5djyMh7paAJ8TfUbYc1uebb
Aotx+RPpMg8ZUjO9yAk4OBuZFOvEtFvDH8DMUfLFzySdqTfTnVRySA4TCyGumQokADL2ATlhYAkv
k7oICRDkoF9CcSRYkqbstwaav9kZ1QyGzvM9m87u+ddsm29w7R1q48ugSkMEUsngrmt/TOEz7puz
L8z4rZpN1gJnIJGQ2JquCSZO3SS9JyIi2YXGyQ8dmSzREptjVI0S9toj3vsallaSekDqWXulyE1F
3Xi64t0iqkgj0DVXSauJqWd9TCs9S6EQA7/Zc7aan/IE7g9wK+eW98Pwi0+hkZE/cQuCFZRjyFmZ
/J4qXZ4umTqRCoklSOXz9Ey9nQuU9OarIorn/h9L59UUORZD4V/kKufw2jnQQJPh5RYwg3PO/vX7
idmX7WKn7bZv0JWOjo6+eQFJfXBvvhh3xZEok18RR0Z+mvy0RIWSk2TMzc67YY9M5it9OcmHvYnH
JkC7IChzdy/TieKZRJoUTRrjXnPwnQYKzqh0q07io3MX3TvqzcyzWvWvR85vV1CVrG4QSlPEEhfc
VexjQFZM5lkGT1bkP/+Rqanz0/8JLFn/EnFwpcBTqExIPPo7iNRKSSZXcqi0XdnIfl8CV2zMv13H
Q9MHkNcWMK1RDTUziJZqX9wqnb6EZMHKD/3h0SapJtibDCVr2YvvcbA4prladnPj9jsV3IpX0MH1
kbQlLqacmoUG1M3uYyeP9j7oij37gPU9dBBjwDT0xd2ItcXocgW3k7C1N9WHcLRaCzgYP7wQlkTj
FYIz1otxIE7W5mgjZy8NEkgs8c/423JJ6nX7hANARkJemV1Pspwh5yslANhU3imSzwxjBdDCmpED
SWA/uYBxkWBU3kiOxlq/FSPLYAq3sEEinK44v1SX3/IGrDN3DzJtPVj2DdMtmbdk+sjjvR/9mbRg
L4h5Py1kpx/5ee6TU+0nPp4ck7iU3MwDWOWDitEVKgMb3/0qs+LewVPUgo2dFjccaJgXk/Urt2BN
/v9Icpt/t5CcbeI5W9l5PuErtqtk1E2B3opfh8l0jrbJizMeRQaWj/kbQ+2WIeOeQLWYlxYsIKAI
BkOLGZHfkH3+a2j02xIyi7i8sqwIBinoIE2TrMVVoBDCuPMr4zpP3aNFmcDK1Nn5ErSZ7vLm5d1N
0wS3ylZfRRqSO4Sv6PfZPZn/+8UzeKtZA9OjCG7o3I+0ZedaVfJoxuqV+mRS09NusseLHJylFRzt
eXmD7LQTk5eEBhkS6jDRvrw4wbhfkvhYZgn3RYpOjY92Ot/V9UwvazAuYQfUtEEhXjdxJJ3HjpDW
z421DJltt8dx8dJVZ7ubkvvnQb+vWv8r89LXOs3ekKbfa0N+Co3pXRnqydSabJVnHIeW3t5ZxXLQ
B/12SOdgNaEtueqhucIKoMCgKWOYH0u9HUusY+pHW9hGR3xWAaokZ8YUtF1+ZTMZzZ9JH27sucuo
snLObR3vCQqmGbPWzf0um3IdB9zaVjDUhuFFxWK5ki8WM1erxLyT41CC4Wx66FwDJqqPISFoA0Bi
11JCtp9QIliqciNBjpYWOsFDdODrYidl1hEwRqc09I6jbt8PebT9PawJgQVNFPwnUQRsQD/LK8ZD
x7gvORyvzjmW5k+toUBFeOiPVM3l4Mix5j+QBhud8epX83tg43ro0NYmc+MVzVtM1UZjDo/kTWXe
OhLaBDgjdWduHn8C7Puj854iV5wUlEyA3gw91IWZSkisD+PWOKW3l3MJKyOp3TrDN+BlNQ5UtuxS
B7swiZ7CiBpK9vYwNyd5T8kKxqPxLjukHTV8xx8J4HMwpjD9bKlpy1thYnO+Y3mZrhOegkP3k8Ek
bdqeBcOFkP9kxQFuF9WhRIUhZcCl9Zwvw5n9JzQxCFKsheVaU94sHrv4EoJNieWqJ+dQSnkne00f
B4E5onTZSX5zaOKHnLxoiVsy0oNBFBUWw7sxzeTHLdqjZ1SfQkxeBofmNnq6TaimrfG8/BwelOd+
h8IsrJh8+LWqz7QnLFPKJA9R9KzFLrw27SJWTtJAXeKdoMBLaC6G0s2slZVr1S6HNSg8jb6CkcXD
5dV84VGLeTimBaUWIHH8KaQ2wcwEpBfWBS+OpK5u++C01TbSkohCxBxN7GEdsxgC8CQ5LfF7ZM5S
8iZSsiZEGQlHOZp5Usm5ywaU8hBZzSMZkXGaz1mc3XbViBfj8Fj2Y1pP9zrYqkB44tZJDLuQF5Wz
RKMkBMPECZmaKP3CCajHYCu4DMZWNoIHo4WsnD5Wv4QH1pxkZMXYkY7vgEODZTjxgh62XaYmcs5d
BquDM9nFIx7b+lVHqVQQJm/J/5jGBDU5K758+vUI/QZexynkVP4/lVLawVbSgZxCOMPoH29kvkif
eF7zko2UhPdkCHYDGvLJ8FBB7uGo3TUhtI/llVTEAAktopmDu4wbydeqzt0olx7IocJ5nws3Zj+w
GJBMwC+Ak1xDJBLYKl6UwJh2TMfzaiPMKlmEs9TGUqPPEPFE3VB9C4QlAyefMqloUNzJOTzaMcsU
RK4rP+FkHtomOhPosWIPTfqbUiGyE56C3+nuyiviTrZZ34bPruefemodGQzl09yvLZ8YSD1N7/2u
/9HMrz5m4qZ62EH5Egy+V+zyPnhg1Jcg3kHOLDJiCHVYMKcbPiOvO5I/ljHgNxyYGgJmtflJUGz5
Dd9Qr0ZZ3PiN+mvXiP7nVY6meXoUh0UWJXIZlBuow8gSi9yDkA24k/B3+ZC/5Ff05ciH/CUjnSIj
vViTeEusTRkOOYTxQLhCZp8PvTH0TWE4+9+fyc3tPD6FtP2TChIizSxoKDqp+pOd2OveqNDy2unQ
DugWJ4651INa7XhsVU7lUUCmcT63ib0rnRNSAYJbS2+0WPVHZcGrYcsqfz7LFZpOrfroDpRm/sH6
2527l6Wqlkvotb/1lnIVWNBeahGSHPZcPMsrSjyUVjoMqvJFyEcyNMMYNScrbGWSIuUeLJAQTKyp
qs0/10lezgG/ln/XO2pVc4AchsLWhboeXVKa8gpVBGINtcpuiO2UkWaI+hivJOq/WQn/j7hraAIA
yZhaHHDVLX6EuB7CzpA5ddOvuckBvqBdd+gwOFG4oY/nI5Z9J4aeKYBTupFaeSGqJFX70NZVtPKc
8X6EqiPBIzwdHlyweLrBb/NyufyG9OwJntoYvKvTVhdKzy6SvZQVlE3V1k7bnTbGew4Yk2DK7beV
475qPiB/NRxDZYJLN+lZDcVWEiwxY9m2xw6bjmaWnOOSRJJdiCaVhD+SfJLzzH/jceTg0clUievI
eZsHDmf78Oq40x4S49aa+LU22IZOfyfBiqqA74Gb/UmD1VZsejfaySTw+KygznGOLrXA3B3yp6xJ
wkmmWSJJHgtTKqwXAfr4a+hTWdNchnVmVISOiONLWnDds85/mdn4QUOd/9KybNVvWnAq30gexUsf
CUF/jYR+W7Q/uO7YVb/2PsQF+zeNRDOWpgmeCJ1rwciBw0F74+klQWvm8bbjd5hvHlcvkzsehj9U
WqMd9PAvl2Dotk4gfwyYf2/Z2Smc44HC+n4kfRBu09ZVKz25SIKFJZa67batSKr8a68p/1fmEEef
0Wjd8rfudaxrT0JiHkVePXV/Y404WbYByfC4rHYMmu6qb44tnihu5gepmDTa4BhX+bSe2hZWX0G9
IMRiIFHHEH99ZJTKsdz3LO2Gk2JpSFAn/pFY4X+b4jjh+6S/8l6Mhk03BSIHZkHKIYDR6+p74FJV
WQyscW1rBQl82hNMF1WybXrwQ8wTFzOHsjMljc2cEYb981wAgxUBHLBf4uafNltGMqkyvmLaC6kU
Bq1Lux6R2VzMFETZKow3cfoGEZ+FN1Yl8N3SnmqD2m9B5irKU8hStOnjhMMkm2CpiJRMOIBJ5l3h
Kqde9EIjr/YUFP2ZY8MF4eCtpGRTwkkhzgodPEbxnciXUQ8om62qEHZ5QAuW0XqowuqeA5g2nG/o
kVOsUBEaDsWTUZlQi0b6MIQQqOL4T4U4BRyvkYhQi7eUUPKwTiPBEqItXllxJo5hRayjZXiDnHql
7VBZMHsPOsWe4CVIY1SWvZPo3cYgaLWmHbJOi9YKXQ/Zp0MK4JfbspjhYF2jzDsy7y8u1k22hI7C
ScckC1RrjMGNZAzsHNClGcpjaLen3gvIw5XWKTQp24iN7zDn3RaFuIp133ZesIo7B6AuDEjFJL5x
Kkbn4gOvz9FcPtF4G/5bPH7JZm6cCepYmAwXeWSR2nEIMSmqo6KahVnMNPMwQ6LKXM34UmYdbzr6
TyCSQxkSGtzUw1vPdVngCVgjUAtk907vr0Ycb+3Z6C9jGP1N0Jj9BI50DraCClxa3YY0EtwI5Z4a
MkVOa3y4nBISOJtmrO29qe/WxgR0s9TTBX3SOwG1xiwluI05QUM3GNdBo7Y6UU9U45tMi3pchuSn
771dXGc7DPHWoPxgmrQ/fVB6Kw9TLVd4HJNLiDDLYpITy3WEiwrnxTHbh1nP0R2giGltBNNZz7y7
MfchOOvZk6X5R0IxiD5AVEmUnjpA143SQyqpxuAnMaubX5ycXeVP6S4tTFjpA6z3+jBSvkrXaxTn
NT8gcopO+lLstVih6FAka1Li17Dqq3UVDY8BTbdXhWPuCOb3WTfA9TbDFLh8vkQpjb8zI31GuXs/
O/nOhnGXDDZ7EUf5Qm3pkQbN1jqOPQrpybkC22OTqZAXYKKtQV2ksy3WL2ff1ukQgI9DfCcLjDoF
jivE7RqVHvwBnSImkO1fNE0c+5nDGhBanDl3QCBvDLybuiMhndpSLBBzm8o1X7Ffwp+SK5qKFi/D
vPMG81aye6QMexXuFigoYiV0yu6FPi68Mw/HXEB9ezHvsIUCjPVuuHODIxrIG9EQ6e36ldbTJ6HF
aPjr/GTSGgjfutjzgWI3bE9K1S+VQWJN7W45S7hjWtM9SYVGlTeLMDbo1sWRJuzjxd31VHGAhBlN
sGoXYxeVw6/jVzjOXhKb+uTdJHm/WYDkhPffjsGv1yr4uOTTnQhFXIPiQKYA8jXecXHTE6fiAxHF
MBC/UJ+LpDq+GXtMPnBM7Oq9ga+ZTjPwEFR7gkkgz7VdhQdApwl2viSteAelcCUQTYTvztj67R3v
rJZonwymscor59om55J/ErZsULzYrbGFIldR0NPiCPAI2NzCge7StmQSnQ13t4PptmHSBJdq46+Y
sEaQUbzDBB5tXIUfcYiLTq2f/1lxjjFmmHyJqwWUkihoocDS+ueMIYi0A2fdhSC9YLf82i+aDROn
T7ZlbV0SkTtJYAH94x4JU5gkoxKaT3TFO1GEOhlTbRAtCY9X1hDhAzHvj1B45EyVVUtpavwNNhRl
xRkXMwCDcHlXgVE8d/gTQegwbJ33unje8Bf36SxBoxz2BZkslwPAVdNeDiUODAGtC3y2Jc1Fy5g2
C0QXEqSyW4hvtTC/T7XyFM10ehIrkvbfymaZUL3Cs4ip5IuQlviDEa4MJCEijbieYgzsPFnfuhwf
B/i/7Y94lxICS4gru0zwPZ4gS8ZfDIC4TfK587JcFhfCwzxvq8i+43+lQXGIsh61JbcG1cVz6Wft
HIShVOO+OkSEqWNugsb60LKm2vl9f55z86Wx+73DmZm7yA3o4VOih1+Y5RfBIbq238xj36xHswkB
Q6xw51DFv7Gwb4Nev8bm/OGwZ1qYi4Gjs/v1H84zSPPu79ppBbwdDfOxw1Av8fisuu7Uh/GlzKnh
lufW2uw5Tser4VGoaxTFbdjTHrJrvTMMsBf2DnpEbf7uZQNKqdbO6+M/4ucNMUqxKqfSSJl7Guru
NAWgb4b3odP+RFOJeNuAdmWMwWi9WF+NTn10rGE3Wr5/LwSwNqdM2jVZTRUyEGaJHqAPKmJSL47n
epl89ZbNRr6K6wnVe2unmci0VIa5mywDDrdXdB1cFf0Oe+4/p7IhibbmsmUN+G66HwBMHkLLfEk0
tM2KeNRXka28bScpBH95INxEzwcar58af70W0a8ydGC18ryzltirYqxvvMLLN0XKMuj8FNxA4/ih
DY3uw0lazFuxu3MybCrfOXU9ZU5N/YhyxesvJOionbW4FGXkENPn+clD8XpFT8V60y8mBl903hJM
mHUz1uWexrU7hEvsVeTME6Iw9nRSY66f6IwWAqhCbyUDbpvJcaBkbW053q6sQp60hO2tK3a3T2lS
EVJ54ZdbH2yitMhsd32IqFKwd1vtZKbmjR+Ul7LN3kzC49pzKXx24tVgOEdgrvWSjvdN6gMi5xOM
1/YS9fZRPouyA54k0vXVjV9OZ6srgrU50kJYzMYwQXY11WkK4O7H1jFlGzcF2hYukS4e64DKSoWX
62bkGjk1FlCPPnNp+uEfvLkmR94Pz3M3A9f4BwfAibrti++Hr+6gI5zT1PnWSuq98qI/5FhvG0Md
26K7mWn8Tm8Bkl7BdumaU9T1jFN4tHDeNGBnHJQ7Otoc2sgc4ItosNEajK4XrVJrPucuOkWO8Rj6
5tlD/C2iccW2jRCtsYd+Pfn0ExKrLBMZBfDK9XDZYHdmUATtqyRzZTfQOnt7OkbtspvA6DW2lUGy
gmZAF4XeXEcIkVMeTb6MMhVg6LIvTpZBCpUy+9ZGDH1Qz1V2A4+zzcENPMJFq3kAUb7Udk8eYDjG
WUkuCvmXler6k2M6D4TbRkjjEpsGj1Z9KUk4GzprdRjrcyip3TnqP9qoRt+Ygl7cKhtZUdS0KgQi
1dFI7gYJSGp1aMJpvYTdG4zDEjlSdHpm+JpD1qwAmU5BpB20Mbt13OSHg52sKiWxkpgxMn2fU+am
l/ONMugzXnTF32YM0RFlpLw8EWhAPfe2WW9Mm6pWK2rXqqZ3VjH0f9N8uJelWU3pNajc8ENY0JKo
msixrtO4fjSqGKMD67Izv9HPOiUq2SPjRymni6NK+CWLKJti45C71G+1oW5zwBt/+1x/rjn8rT57
WkhwdqX/1GI4Y4WiRkeFKiVbaVWBy5h5etb06SnUEsB5NKJw+QwLNg50U3HNEtS9Mk40NcfI1Fub
ou/ImRu4aUa/LbQKKhseT6ZZ7aYKjTcB/vucOggVucPatLI/o25lO/ntfDDCdWG58mZptDV5NRVD
rh+hFZReZq7bPhxeq4aqWavLkZfI28PgOTeGW8JP9Oxm55bTBVWaXViDYgU4X0DK6LMtVr+P0qrd
9q5zFvOa0u1eck2/k0t+BqWvdTY2ME8IqhyVnaa0mbdNrKJdAOag7ObUo1y3tQj1V5OJks/cHRbb
c87TgOyIN6tviSX8KTO2qjX7XWkOz6GdPWswJVZjowEYjkxIOdqcO0AG0WytpzE8DkSm9oLkyzR+
x71/X5ZwbpuURnfBUuhrOVJK3b/ItDe6Q9G9eo3T5Uv6ta6GYT7EfgoHqHfHdTwYVIPVZgfBRC1/
VGMhQAka2pv5s+z60SvuiZ1Qfhj8OxpuBNvA6n/oTFojHGKOHkl9LdzGyCb+FV/ONf3pmFuQ/kc9
OTtxvfO74TjQoqcbOiYw3Ug1ydSy1UaQzV/gw/RI9MXPlV7irYADbs2sA5Jqm2DS14GG2PXB9wYD
RcnGriURidAxLaDq8M5b0FDJOJD0xj2SRQfjYHR3jdbuaH4BEdU3JlDNztykSf7cNX6+IcCSpbCL
NW6y+H385ZiW9g4OqTfb3EYs0x98incwX7XhQ60Ah2tqhUTMQi2HPVApwW+y7PYFxknnlUdImt4c
+St75uBFWAo2Sh0/TVEA4I7iWxRbt1kzXI1B2y5NdU/Nz7NGM8UptFZ+PbzUvQVt1dpGTqGtNIS4
1jQw/BsmQOSSDs8pxHsr2x+442iA7zoYSOSzZ7K0GIGVQbly3KafroeAEN5rOvpQUKkG0NJYskms
zkJqT1ovQVoA6pnJpk9a68eoOKVxycoc+Yg+eoQSIy+Txc9ZAijQFzQvmcBCRomS7H7XO6ShCtqE
tOYxzuuLFlabOLJOZLfuXIVuFrJMlCZGJewjQ91Zwes4lreO1kFIhxjjWIfFL09JA1dec9eKrV0q
YAc8+5IFSl726gQa+x7pQh7Dwh2uGv3U69J5S52Lvo7uOs22novWgpMdT7s6syjERdIzaEqdOvwd
rbZ3fCwjeRkZ65TEY1OU6xyZZLTofdr1Zka4Rb/1qcnJf7YBfPoWtKP1yZJq1Yzuw0iDp8SKtq52
UU1G/IKX1NjHFtXPzHpMrRQrStKwJvTPkAibxke+US+sSj4zrbifjDd36b95jpLeaWyitR33dy5D
SRVPfmfQ9rTRU2ROrLUfqG1V9ZvahR5eE7SH1rdn3ZeRsZ6r6j5vgz2tDxvmszBT4k1M42BmN45G
5ENsYrb3WTXv84AYtHgb+CVneW1nZK949xqBiqT1Lguqom4z4ADRq8I2DsVoAtVosgL29AqhwwJK
VhqCgwkyjUu+rpqHJU8OnsQf86UO8KQ9NMZ2Y/UtL8/H5NwGiX7XDbhN2kKVGporQFMdMWfuvAT6
eEgc+oxpBbUHOZ2cHB2sfLb/zjU+ZIlkFDZxHsuzNUzbvvTWjfE8Yalap7mZgxnjFu1Cd9hq1LOG
moHODUK75nKmZ/Wuirp1Mc30+epctJiRgUVd0Dqk8XEamlNKKwd5wDaI7a2ulVvSmfdB6+4xzr9D
wxM20J1EJ7Q2sNQZHF7tueJQd+J7lY+PdN7uyovT2NsOV9BItUMcSrXUvOoB0KMR9wjchlMQRpa7
CSqDFRAfR9+eCQe9Z33QSG8kf3o4e7QyvFZGveuR6Ftl1sOsJg0EzPtD3xNoPvhzOpJuuPheU905
kbZVvK9ODRan7apW4XquUaMztzYW3SQdLeukW+Y9k1INCcVzpBYCxAF6NmDXv8aQbyszQVr2EOo9
8bu7BgXE518obEkRe4WOrKchWrON8W0OEth85D5OS5AD4UT2vhqaZ5zuD6IeqvIW+sTcxoF6KhIP
XcPiMxxCIFcRi2zWrEktGHaLytjzJFUSZJZBvLUSvQi09SYPW/voA2IWNccUtUMkNhjWOo32XQeO
41p3WTUVLKS2OqiEDH5nXMlIfEzzmG3pUvnWiZvmFc450iisWxSV0OF1SiOKvD2wcc4sszzakX3N
k/S99LxtiqCfY42nvC+3bWHfL2Oxr/qC9s4zaq/BiQafT2bhbucmXqf0EtEZ0YaWol6pP0advg+r
9pgZQosc9k7fX1I9fEhb/M4UIsaqGeJwl/oWi1xEKWoiURiKE0dMC8rWorak6QY5oZl+vkkKZw6+
htccF90/576B1BlFbqT1WLYUiBPHr6eoOGb1fGMpOyf6XSgVHl/9yN/VLCcnhZ0kqjpG4GmHBvzX
J4xt9AgYp27PIVUqHR1F95XhvlYzQjcd0UAw6JeOtN02HOtvmhqUO6PwYVqmt2NoEmen+zYOYZX2
JYlS4Egzh36XDEuw8sDBe2aJkq+N5TZvE4AZqtufM/2TGlffoND5Gtb5tQ2Nce3Qxb20eb6uPiSu
842w86fNW5Ga3yZGfQp6emeyLrTW+EQh+4OGEtsxCnc6e2c1+9old+ivyiQEZNvtVNvbaX7bJh6K
jOBQAR0ntTQkIxSvF6OkZ4d59f0OwdGC2mKmPp7S51wz/jaOe4pFFr12jXugYzaV2jcqudVazJuT
zW9hbSZr5SLimlvZqsxaqUr/abzPyNAp0fFm81jDiLWL8cb0w5tFcShOXUTJRNvEzQaRzvoeAkkJ
tgUYRafoUBX4YmYwYdCyIXzuNYPafcfX9uaEwoJhQ3El2oIwkmzMyX+yWxgnnd6eG4gIni1gCTNo
mzmE1sGlAopmOq9Gmo7EwugDv/v94jwAOyenztFrqAvBtauLWytq/H1mmbemtXwu4YyOcrRhkcSp
TXr/wDm0BB3AKgXS7V2uaW+onsObfFkGjVLtb/JwO74tLxGlXyYJDd94MLAy8n+WyUXTqPtKmbgp
w/1Iv9imhiZ6fCzrxsDrhcwMg6r6TryHzgOv56RIrAe+JheHBDQavDiMTiblbd520YHsdqQ5oLqS
kkCdZk4/ZUFznAZTKoe0htaQ1Rr7Dr0MyrKPA4KB3I9zZ+yzXWenh5zThMvyqRaqJJKiF528lqqo
BCw5RHkEtyfThniP9TDUJjjuMddfwgYaMc5bMu0wP5zXPXqZgQ+e5T1rPYlNmvrQXFhMbgXETT0I
o4iPF0NAJG2BnA65YOeWB/33NAOnrUsMyRBT0742fgGmE0PBP4/4KiNMZZWQ6POP+sTj8Sv5xOKH
fa5uahJ7LtlCuvsMtbqPp4ITitTRYm1nBo5bZK23XuoEsCtMnj1l/ymICQJNP05utu/86r3v9dOs
mqvN2WDExmPjFHeNaR0Bjl/cXOf+av4wSBFOLtuFlMmN/Iob6telWi5l2l4DO3/2eugBHFMGAfUq
ac27ZmAcWxwQrU6+SdjGa7/WAAD1vjhGC2MUDgtVEln3QjsrfRXU0SEqIIQZGvQKVDM7rdRWnjE9
FSp2qCGbqk1tJVQ6ajhLfjFt5pjJUSMlQoy97Ghe4Eap9qNect5WxfulQZJAG0gT56OUGqQ/mpH7
56qyKnJK6idHWI2qMXZGWupPjoV4spHFd5QRYLKa+mFaYjytaZ1E2ilQ8bsxyVkfxk/emN23lvtJ
dnpHKMr86VCEREJIK6EVONekJFYPyhb5eItsUNtHt2LiaFD3GbfFzQB31CVGs5b+b5YgJKESEsyw
lgH7l47u8dUCybDa9ZE6W5W5kXNfro9jG5U0dLXHRW3pI7zJRlIWMeSCqFPPKKNcm7naBo59MvXm
AKqwLRcPEXqKJN18nzewaYIAYus0b+LaODSB9iPWVwE7dLZ765HFQTZzXy/TiTHcoC/5sYw5cj0t
1JeaLMQMnm6HN0pzt0UiWrreUx6qDZKdxzAHLHNrD8HL/t2v+mtZReeBjCzBCqhlbj7UjbqXJYNW
6YlWdUiddUdgjI1sw1j5+8pzcAlZyFO8CUNtbeO3ZTksJzN5+TeWRXEw4xa+24wLC9M61G/Cpdln
Q/lHzJUHyWrRo/VMEKHjSwDbPfn9SB9EO012yUgphtVejczxV5HWv6kl/nSj/t0rIWN1Lgn78abr
1Yr1gRpDTWBh7pJsRKQthF8bGruWhyWMysiq1dekcq/0MEewYpoPxRKTDLZyrHFFYIL3tMTISFgd
SsEunEtHWXs3qd5Tu0KaqlToQEwnrzae/VLfWjoGOYCoNptnrcIp0bXrmNOYg2F/6JL26rGb3RaV
VFX+wHnaqCq/eHF8moMOvLu/UWyAEsdEJrqBsWgt2rpquYHVg64yUXCdWtJHULxihSzSsFVF+Yi3
BcuBUGO2zw72x0xhFVvazZC2D8uobeNBHdOKStXB/BPq6kGnYoRK1vyWBPwF6hIUp/ltTtu91rgn
LbTuYxCHKKoE8xNIgIJpJ78xOKSrig1qKtSWoM2Zc4iEkn/JOAwaW7uqTvurmfW1t7KnyLA+5C49
JxhG4dZCxmBG9XUFh18UB0TfqY2Q7RsOoMGHZA6IEPxnGPfQCch3r2R1zAXp0sV7izIENdz6Ws0Y
GznmtKo7ZXN/hLUKSZ06vmIqtw7eeGmQJYm7p6FvXoKEglcLIE3XLjJB1ew7gGDdvonKz7n0qtWS
DNdJjZegMD5U1BFxLadBOavRoAVGQMcPP1prIFF4aAdtoiZ1WijH9F8Vjmpb+Kzg+tDTISNJC07J
eIy2aTY/6AS8mdef8qJ/cJrGWxtJfU11kHCM7azQQjXJUHYNWgHw0V3vEObaXycccWi875hE7dow
dVZbuZx+B8smfpBF7Tk2KK35bNKwwxid5y4HlylpF1LXoiJEFpSqB/9joMlEgItUztO+b3TpeLHs
ZaxzXXu2smzcBEX97sLNrGJ441OMewuriwPZ0S74BwmZiR7KH11jQizLTPjV2EQKPsVZrC3deBuJ
ygg1HBj5RHEbObEcnqBZpg2nXKa/TPNdYDwsc3kK8eRw2sItN+aG6PNK9KNnsFbiozgr/GxKOiei
RGBF0ynsqijYHuCVX2i1AKNEbZeQUPquJvAmZF1YgHgEASu/HB5oOL6LVXIKlhBpQNqF9uif6T+y
i/rgjkclHQCDxYdF88Qh3xLv0vIjw0uwtfhLh5AyTWy4BrkDDiD6vwzdIwet7KGOXhRjZ93yonmm
Vhzzg4WFwB1y42lDELrSFmMt+0Eu11/4b0z8k37hQnEN7+UGYGroNBbEwB3xYJ26O8557t9heHhJ
vlaVxR0f/AEOtOZk1oR1hXIVTsPSFpcJOfC+f+HZa/yYlvBDHF2PaAicwnogvD+U6c9g37XO+7Tc
cx8/d++WKd/wAH1n0NIkP5In+8NwO2B8MopyKfJ2oKoO5ryBb4HzE9jGpqMtwmwcXQJdm/hDHiUe
3E1SIdBNhJda5xRXfMan5RY8YFR3WwvJCH/+iiAodMZz0qPg6MNHG4ztYPZH0Lk1zl2OrHfTwWmZ
dsr4zIy7PgM9WP4QxsuiqL6LlEYdVv1YxxyE+s+Uw1Pi+SnQj195d1aVvHqV/tRQk/kXKi43cWWu
WgZF0Ik+TMk3PvIFBnMgi8qHiwvJjAwEUT3WvtKsd8KMNR221lGHLmFOJcQTWgGYMeQltI/cgqDb
syHIyDd7NfGzTHgOVDH0L0wai3rAmI32X3t4TYsXslXrnol0AYLS2tsW3RXfly8yCRNHmisNXJ6Q
mdv4HXJS7mFWj1h6cSGxrL/TX6zb5h2PlAwRDQJaGC0UVYTfLeAxbqeubiD3HuOk/tACUxxRbp7V
9GAtIQDaj/AW1rIGf19ZvywUwmoQ0HA6DYghdS+03G7vpQggGc8kEU6hVyJRfElm9xzV44M2Qazn
OSrbeQIYIQU4vmvDd4qbL0M4ohbUPPxbnMyB07NBXePUaj+5v8cX7kyqV/0zM2RHEVo4Aa2Q4gPf
nOxv/ptalDrLnuWskuihhapZuWrTIHudyCaLfyGxwJ9emoxUNpF2zGkbEJFXhXNoS3UTCB+FldpO
a586kl4O2+iN5ZLaYJXt8sqq5PnEUbIpinNGWLbEArXZn8UWBei5oAYP+9HemIu56WsRFKW5L5+/
M8lOqtw/zBvdMcoAMVLPOqs+gPJBkUmqA5a162VsjnWni70Tr18MKsiMXM5b9JwuQXCcywtz1Q7e
bTYRgrfBJs+rKxMd6cWZD1vPkIW8MIG/a5Y2SVpQf9fpfySdx3akOBSGn4hzCALE1pWjq5zdG067
3SbnIODp51PPZjx2u3AVSFc3/CG4y5DBkxn+HilzjWk+S0NtvDDb6w9oO/baGIq74m3qrUupxZtg
rAjqiUTSWQraJFQEIuhOZWS+In4sut9LiKTojUU8oRIWIEssQK4HNu0P6hYdMVhCstzpzhFwTfaH
/r92BtI7vPFvEzkXC4lVURHZWpiXOkDyE53dcVX9ZnTM05H0X0MTCOS0hQi8/he44h9wUUyZ/9Wb
Bm29noqWd633IlfXtRIkRxd2jv51vdwDqIpd8b4gXs6u9OrqwGX1luI7bp2fMS/xIAZZAHeiS9Nn
l6HMoDe0JPb+4g+MCcXgmDQfFfNWZj2+B5+2qWlYZqcF8XYjDCBL2aTEUfmZq3h+zKriBaNdiHj+
NSC5Bkn8U0fZLUH2aYeM/Fl/wLooWT1FS3hw1cXw0pbxEcpTWRP0u8mYmkPscXM7YUNhQnyBDPOm
nOA+RogQ0kR4KFv0tW0gBTKetrZl8HtRnpyXFnZN7nFx20z+eLPSvq4VFMxRNxAR1A8cTNOK9LPt
+0dGKWuEYDTzDr4+Kq/pZN5JRPbZWO5Q5d4ZYt6m/byJbPgkfbRcZijZBfispmrWYQnwuAmZ1KtT
65AhThFtzfiIuRln2I2VwnTqWE/GW5jbVKHngXg3g0Kr4gm8EhCZ8Fzn3a7pjN+9Q2sfi+Gdmyfr
gWXBU8eXe996nCtWeDQgFSoWo2PihLYEW136trQBRCxp+p0nCKIO034kS5rr0ktaI+25zuDw0ODL
6Etw8rm0sJX51wT2WrF5o+dpYL5HcO8J8iAs1vVQM6l3Edn9U1og/AXjQPFjVcHaCKOL1Y07y3+z
Yv2X4uW3ZJ4rRnngu9xJNyVwoT71dj1b1qU4otre0VXeCNZjGaRnA/JNWztXywO231Ap0weaI1wE
WJiA3zYFf7HHa4fV2dHa4Bws6ayC7F/ngUl9RjIZnnn7+XiNZ2+n94lY3gdST2oiQg9YmH+3wU2y
iw+FiHSBbIatsZDh5/iGol8BkWw40rpnBn/254R8WrHC7HtfgTqiBRCTF7R+AEAQZn6jyzhAAeHB
TZNVFbxPJFV8WF7bVTf9djskqx3fPg9Lvl2k7iBjLxLACKluDgVCmf3EHKHE5iOrwYXzkeQ1ZYO/
m43hi4Yb2gQ2GJiAijMBJgb2ISj2YwCgrJA0aHN98FDj7w0GCaVxdHk0VTHtJmgiBWdITkrOMYkG
A4QDhvCkDYqwGcxfXYKyd/zH5FZXOXPK4D3CRAunq4ao4jN0mP4dPSw//aT4K4JnG/TIks8XPp6+
mdxbqc5JxeGeR4PaDX3QASGOBCojIaKugzXfcB2rV7Ejsl1Jj3af2DHuwnW2S6erKM11VpdPAKg2
7XyZyDTzrl772S9SDWuWqzEDbUsTdN7TJmocB/Tn+BU080/sBRsWIJ9ZZ0sYax+HIb6Qyd7ZouAH
aJoZjPAMpQ44mZGFx0Atq9kHtMt68aPum8+j16wlXvC8ePBEg96WpZyHuFZoFucXfT191HStw7Qw
2JPq6hO/plfupdPGmJyjs7hrgV6YKeqd3lSsO67q+xweUYSGh/0UdP4z4Mujxm22BTJTcuOX2dnW
0pp+vyEP6aDjs5cVPLOGJVd2E+PRLGOG4p8rV3xw9i/g8kytcJh9RhQFYsiOHVvADscjBBMSPbnK
OY/AtPgvOnb0lEuFY67n6pXHxAWGBXiDXHaYfa0Sl1kGQ9m4bc852TYI1uMyw8ubwP/zcW2H7i6P
RT/ZxFwXBGgHxpa+ZqtQzXOQF8bBR6+7BBNxB1Cu8HXUaoHrFPBekl6ei0C8dNEiN4WqP1hQPE1u
nckWoxbwOShTJ3nhtA9o7hnBaWGp6lyzr6KT74OQoPjkCIJdBsCucgyg+uHviXSBsc1+qF/HGok1
7ov1wVk+ksfrvMHlfdIOtGdmMGQcDsI9IC4Po9Nf7Rk3HNPRwQc9dxet7JK/6yCOp37iVidAPj4G
5s8Qtrt+rvdxcmSsfF765Jyzg3oIfBa3hOIWoXjxVvUNOqCjzg31oeITogCJbls83gCcftrwNdPm
KafksMSxs3RG0Ho6SYopAupxfE9ydbCLP8L54J8mmMs6jupooiO6n/YH/RR5LvpZYB7I/yK8QlJN
msDHZokRpmUWHhl9zQlbtfAPI/TA3Cw2JtjqulWP/Da3Wo4DwqD4sVT+S9XTNHHxlrHwSurwzHLm
NQzCf1oW/NO/C7v/Who6GJgcDiQhyPlNZyLnURdQdi4RWfQOonrX7yyeTmzKHmG2f0qcxnWcOc26
AKNP2gVS866rS1oN1yTxAIqMv3KPeqhpFAQ0N/ywC/9rIEvPsS7KzGNM6PFa9cWIMrH701Cn9aoI
0J2hPwL0Ddha2eusKmZcUHXhWfT9jlWnJAUoQ1UhYIJy12K2YcDkcoImGVjOEdvizRIv10DNtHNB
QZvmjm7+HabnmpfHjbfTn6UHfSDkSwadRDBANwkMfv+O95kALdUCS2+qw9yAM3IkTaCskO/z2Lx0
g7ynTbp2+OMyXLZy8XfETXBQIUbNTXHxEgca2R/Hho/coQlkPhuk4zTVd6qBYFeDZWQgKBjw6Swm
wiEpSoczPlwPOqzADVj1tGZNyNbhlHGkeLdozGgtP1tgQ5Puj1xAbjInoxIaSM2YWRxcP9vqG0Ga
l9rxNRuvtSenFeUqkCrrRoVsMlL1IhFtIPqt/ajdyfaX3t7soqm1Vjou2Sw+TtgoQ0DAvfYxNgWZ
/1PV46+WAjorU9BQy3Qq2ZoBlQ8DSRZlPrdPgh5S1D83wOfH6S+QD9DxI8YajObaX7oM4fccEmtC
GpGVxISqK1lwF6y7nY56prSPqUY4xuEzSYUgQ9UFC8gb6g5v+syGo1d6gGpDEJMZXoy4XoI0eRYh
gAlKF31QLTRwW16U0S7Iy7eEKkcRseoW7IRhmjwY7y5gxOgILpT/07Xetm3ab3YkTEJd7sVhsDHj
4DIkYPBb88yRkk/dTjF55F8tO1rHJa4X8TPuoivdilDhuC+rdCFbLjf68c4YG+jqv4jHC4WNzz4s
58PYoRispmLnaIAdD02nB0H1RiWEZr69V0uysxjAJP7/eWANwxTIEXjKcvD/GAxUdTUwuvYrx+l+
IUXkYNS7lNTcmtMXz/irrO8gF++J8+QzYiZC6fnSzHPQmbbe1JHZw+MiimPyBl2KlMOGNpbnBf1q
TDSaJ9PYuYxLiQetYxy9nnz8yfHdRyMPYGm0IHUq0NjZoax+ltpY+Xa0o4vLbJ/1RxXPpzVEd/Iz
3FixCKHU4AHUYHr4EjD3QQhQEepDhDut4o8+YtxYbRzng1yRpM1AMnks0Y7lQ+vq1xj7Tz6FTqri
4oMx6abyo3XnfengD19yQE/Yq3WrEL0uPjSnB0/Lm6w9CQ6cKsbs7VNHZDYEemHFsGHzFAYlIQsR
b6sHk7NNb4hIflhBtiqMFH6r++KRy4UQIVzKfPYZn2YHEm/DU2WX2CaYQhD2UHYfO3N6nJczLIbn
gP6MDkNsJ6tzr/rQpSMTGNE26my6/8tuQMDOi95DQ2BinOwimjoTndSMIb/egKwAEjW9hHVfB5sW
w5y3+ozGY/bSwSVSmAHin0CuSJpLoDcmb6dXcVP40UbUfxPD+ByRwslz+3u0nFdnKY+9vTw3TvHa
UMRzK7jyAvat6GvARHSIAb0zCRxQAzGi50VrZoR0ZpNME9xgJ9k4YzIfLsanPvKWB1vhRkGvr3CW
z2T5Bax2M3D9wRqvQ/Li6K0+Lr/BlNYPimDr0L2SBbo1EdEtaU0UJ5ksOvMhhSiik+3QtR8QNn1R
qXo3J/dvCO6SAPbMu/SL3301PEdRgvxA1b7rhHdxk0edkMzZ8KJXv8qtHcDPZ8AI3cYIpg2LQqew
Y4080IDrAEL5OrkyK/tFh+EheuSUR+xylTdwHDg+6Rq4hrgqRYeJ87DjVC9xAAi4qTqtsl375lfV
nZbkgPkoszG6zK0aGC3WPUG6/jsm+CQutyopDyF+npKjxx8+lqH6BUoIpX7sd3xoVt2IFHYFHFwG
zlEGJf0l8D8RM7qlXFVSwBiBDqLsiXhSeCdzTq7kBcVu6U3gedOhKYajWWmVLPcrEFBp4/Hg000g
HQHuRXldIfCwXsBz92zPpqzOcQT2qInY1slyNwP1TqaAaxlex87sDxtZFtQBBTEOk9kHnVDp6NzH
6bT20ew+VhxfzOjrHKNWBm4by2KTtQnjN8gb5DcA82k0zkx8uBluQh1tFdbVNpcPw0z4wzP4c0Uz
WrXqV5uhxqJcBq1p36x0eSoycE99x2JIAihXlNCIlIdb5iGoTOPDELTjLkzo3YTKRIe70DR7OK4y
a8jhvHljVjnVZhuBguuLHzVjQk7OYk9QMtS0tZbBWsd18RKS/Vvp9KW8+lUXUjXeQmMAfN8JB0il
dOhJFdWOcQbKUggzuMDgmlSc7Hp5rXwbDDiY7RypkAhDcawZqzV4svhiJMv0oLN8PX9oR3ev00fV
C6Cu4913wVFMgsNPdL+scvrCHPFPZVe3qA3XScVNzDLENMYIbLtzzMKRNqiLtGM+UBkK6Oa6Juzo
8DNVQrvBqcBizXNyVE2qRZpzRC0Ipn0bYHLnso2mxvhsDPXcti2tgKAkD3W7K2bSCNkaS7gTrWR/
A1JBUx2yk/xH5oFCzfwWUaJsUwGHVk5ZPcwJiLA4b29+MG17v34askA+tNMynBwjWTfdhGRD+bwI
MwWpFwe3sNGaHAvE39LqxGoukEww+ua1Y1xLk87eJE58MaP0xBK7OC26W0t8npPxpzXnX0Eyn/Ry
BY+zHVQI6CvmAFGJhII0BY/WFP7EIRTCyPb9h1w4a28agehgac8sDH0NnMJNsNR9isPKkKKwDXBu
6ybV8oACK0MgzwZEMZef7egxwZvlBj0GcEmL+avxyPCVsfx2zBwghQBSlCtXrj3JCLsp40dfhr/r
HJ9003hyOUhscpoqwByh9oPLXHDc+rjPBzN+xT64RLiCO8XBMIZcrpcC0iuz6NJ0TpjorCVb0TTV
eUhgD0X0gi2xBBvLYJ4eyareVy5Ai5jMh0n8hw4//tI+VzRJImPkudqIXgLUfMhdYF2VxS31HiOk
qoG6o8mm2Gme6nEUBGoVeTfdXZBte7C77GylxtnjNNR7Kqt8QEvUsJFMX11zfnQLlFmcaEpOWeV1
J2Da/g0ha9TSqGyX1I7ugedCYQdBHqkZWnTTgSdINXYz14kYmEIadgxKAcmOqAu4w2zRiwSU1kbj
qh7pJo1MyIYFW85Fhk9UBmfILetlGTBdt54ijV7s5Za+zIfp40FXJy/RnLw7Iv+piLQPed3V34tR
Bmiz+7cpFNam9vnI+q6UCaGOBMo5gh09w+QGApSvA8HUi8QCzNGL0Cdqnn4Eij2DRzVaaP2LMXYZ
gOmOwS8x2Og9ZEy6b4ZxRytdvjJDvU2oBeznyEQqK0MyoKpAo4AJy6Pm6GvDDI9hV0/916WDRq7k
a1ORpGu1f5MHwvm8iPqUs4wNTAGrun8PJu8t9yi4vYQxe5znG6ZZ964EwykzBOZ7/y110B/XN7TI
Gna1cSzDEFOF3Dqbw/COf5d3NecSzLwF3d+oPyZj/OWm7nsom6dQ4X0TVL8D0hpBEtWOJRvPRH9O
tda16cafWNgSrs9Y/ou6aTZ+cODM5GyEXs8N8a1op3rr0q1c+cH8x8i6fKebPxLQsYXhpCNrCAHt
tvNwgimcbh8H9dmTC/brzc6hRKlK9QgBZYeQ0OMcmOeBzsJkkSTq2U/uHjCB+pxoFQRpdIRdcAal
sm4ZPpo5mIzasTlyetrKhXnybISd5HCpAvvo93jL9fWn62MVJG111NGilC5mYkC+G5r0vgTrPzSv
BvIIDwOXCJb+q0sXf1VgcoGmQfHAVAW7OUVCowY0YuH26a464JUCsOMSJZtOyhcPw+dNiYwDuL4J
PbYKDpMgDiZ4XDfWSEWOOlFXBHomAQoS3XUTqLDb0+tJcAdakhbFxTlDl1SPVoIR1V8TIphsOY6i
JH3PM7wHFtIkkyryYWk4NdsOKkvrbOzBWFlg8hgSPXsSnhfUVHoe9wmprTwK91FU3srM8a8hneYv
b0pPSlj3UckWinc5HkCoxisblBHG1x8pqXDWpC/zOKd7eIX2Cc/q7pj7EJa6yX/UucJsQkPKR/D0
szODGx/rly5lKiFLAHS1U51mxzwZfXQcgOefhnS6cG5ue4ZJ0bQwhwhPMJ2ZN+abvCs2YimJRON2
zq0ezgEdSmrRXIRnMJ8k2fnKNtmQQJ1pMaOhGyn7bE0towHb+lSwhdH2B4BA4hmdHXd+LuErPngx
mo5NECe7vnN1sd2G6rEZBbgUG2ZBqSCkNrEeQU2ZvA+6EbZM09UuSF+neOzeO6drd/Egf9wq/ywL
h1aBRDsB+cP4VVodyBnLBAozsDHXLhwbwM2Qi3/mOsIsfBin3ex41cUbRfcK/Jk2Pgfv3E8tVwii
LTCTFENMc/lrgGHZxX5UXJM5TB5bS7ZkmWKy+o2fz8s1TKA0wFsjPEvIUqW9oHhWG/PaatS8H0OJ
IHyPMUNgpy+Tn6SruRdg5eMIabbQiTaDiod9nUv/VPBEjz4NMZBMWX0PKvhSogY2LorkO3FS+w/R
ttp6Kfz8qe3QfW8c4+ZEpb01+lKuI6zMwavm+TEqr0kj2ocEuPg6HplTW5B5XHugyRfBzC4hOq2q
KQKbHyByKAA15DFz1Spz8Fhr3IexsZ+HQFXErvkVM8dXBRMP4IP1q8jYhb5sDqpLD4w3vAevKj+G
qn8n3d37CH8wfO+2gKM+SjdFewEMEA7jwjsZAaungGh7BMTylIqAzDZd1wE2Pi2pdNjWp3j07j7d
7ymuNwD7XvoE6IYF5ROZq32bN4Ar6PF7dMPM7Lke/PW/sjCG/q0Dj+5dGmOKHQ8bOZ+7e1EuKHHW
hm4X9S+T6/xiFZ9ciDSIbknbfmntdvhSajpUE8YfbeysmyGtSmax006CXzI7A2nHGmh752cvgcOA
3tK9gSy9Vt6oEA3GF6Xyr6jzoYvop2W/9wux7ab8ZBXGGKyMFs7LiCzpwKGDfnp39PwhhtYYUH5D
Xbaaah2E/tnnj80EiME3B+CqCGaTBCRRBxwRVswWFLBxc4OFQOwJEHXAcXd+MGTlRhWA3KyUgslP
LdCzcRZuVR3FTFsVKkBFF/1l4UFwGOVyLOzKv1gFnGkzpCs4xSKF7VwXvf+niH2GBXWam2hg1XUG
5cZP3IuSUwzaCtMvz0xjoFvtzF7NNMTDUa5xyrox4eZPQchq7M39lKDGuozE6UFuRdqBhYf/Jqms
LYnwTJtuRj8BGZ9/CaKUjEkBU6TCMheieDtBNUQ9vGPsQsIAmJ9r6G/GGtLypNx1GTBVHhC5SseY
o6Vdz4zG/tA6UEzljULR+Jh2faWtzI1zNuW/UrDlDpoYcZXcfdO5u4gRhKo9JY3RPTpGk+xjaNHV
YmwmF3vgAHalk1Jl2UVxLWfLfNC+D1EWHcfAPKm6//QhNvd0nUlqaDsXVYiofuOthQNW2/Sru8x8
UoSeut0vkrcMFlzAodvI4NKE6d9FtM+hKYC3kUuYrveg8gb+d5PG+6WPv8bIelGEIXTXXEzAvO5Q
0F0VyO8ZPuL7UNic0QV+WHS7wexvqBc8qj54S+rwKaowklHLbkTWaB7b97lffLL8JqDVXFzhH32k
EwySeuxXST4D84VoFKbfvXJWfIh1jm6K0ZRvJuIyAGGB0gYOjsgREB+VhL+Vim6WAWCzgnuTqvZP
07uPgztdpSgQ6CkuriPeabgQcAprPKZ2/upIVC+H6XeFtlmdai3g7NmjU2fSiYyNXdgXSL/wR7kb
5OC7PLQ2+msxYnNVzuarZwORkjiSzU5wAVKK76OjSCrtLGQeSGXbmyO8a/QYF/FgNpDL+qh8EHH1
XERihz7MJh7qXaCsP52TljsPd+4TFNu9sRCbqgT+rSf3RhbC184OQqUOkpwzyJU8oE1SMFlmsIm5
KTMlnuuUwI7BhTNDphrNt4eK4hHlqZRhxSSX1UJJaLvDOma1LcmyGtt639rdGkg5ODPEMTuTzH58
CDskMDiirC79nacY5AR9+CDh1EYeRe3g3lvK5URFG0DsOxsfikTYB+FnT1Yzb2Lzx0KboMxB/cwT
pCxKEZ42csz49cwdjXQo9r55axePO8ubsdSZQeZTUeYfRU4ZNcMLQp+wj+ASoYM1p82mSDACC5hR
tPnFsKev3AWvnDsjjJd8ITOZlk1eAURUhrmZmgWutLuli/5i4xVdAaJjtE8bpr3KhsMF4LP2hVwR
8bZhKhigieHXaFhXNSVPbTQfaAad8rHbe8VMahCOMLRDZrj6okVAe1DvxrQ6pWZmQTtLPuaSUdQU
hQ82QycZpTATcpoVjfXsmima2g0VqWFeGP2+1En9UcsY8Ic8Rqxvt0NyOXZ3VA9b/QREad1a0wXC
Ly7CtJ8cTrZsyT7jeNkvk3xsUQE25LQfAm+T5+kB60ccMhEHsOnRVdafBR9HEJ4zw6/M4fBOWgjn
yCfkCU2pebrJDh8lf+xWYF23+cgSGftlq8b4KsL4WzkhqSCDnbXpTJ95m679RCGGYp7iyFsnkdoz
I0HbpVJvtO1Pk7kUm2VB1LhF0HBF+KEZWDSbkabj3cMO5BC7xtmxIHgP7jVc8ttSDWeMztBU6kis
kjHfCdtGGUXQ1mhwS69dZnnlugd8btZqLwjBc1KhM2Il+It04HO7ARI0LM5Ht0PPxwqIC17pvBox
R4cp+nwzmJDO+yH/LebpbjnueyTdtWlGr43v/5ldcxcgp3ek9/EU1c6TUWZyGyWH2dWqPAeHShH5
QAMIeEkyFL6XkqkNIr3aVcCkqLHe3NRZ24CFgUXuRIKHazJv3NZZZ87yt5vjZeWKRxzlrVXV1Cs7
FYepGg5ZHByKARkz2/0dBU9uFyPlYub3theMw0Anl5/oKHxXvXHiXSwj1uaNh/YPy5fvC6Djk4W+
DGOkZRrWhqUQGcbOszb39gRWmWIuS+nfxBluIv/eod5kMoJwLNVLXd0kqXnTtCu3EBsD7WrHLbE1
/o5SymkUL/4pt80FJ5t9640CbutYIBIwbMiaSFQlii2yA24S1T+LjxG5ofdns7UN49RM/UFk9nOG
Et8s3+Yew/X0vU9pjdvld71YpwpsDsIpTY7fjr0zDRB/41yu+VxJpZgueCBk25NEDT1C95WmqJXC
Ux3GdsNnGdwU94e0006ouwinXwTYtsUsQMSjqIo1YGCpld3/HVjFdV1umoLi3mUenc0OKnBmDEEN
uq2+mYkDmCltkOpp3/liptRGYb/LsxTee3G1FD0/FfYs+ahZRSkd3SSZYeJr7ipbD126Vl+NKe7S
esD2Kpgg6IW7MfbwDjYm36Xx1YYM4lSIar/pHNAcqginSXdIvGgn07pfO3HTXEQPuy9Z/iZLf4oQ
+NRPuV+c56r3n+KiEac4nS8pYzW/CtNVwTKSSfXqtvT1+rK5ZbmkYzOlDJKylNa1WwtMFcfnpHK+
BDjEsvMwdC/wRqzV5N8FRssMjQEx2I1A2G1Zo8C0HtEdtJtux2R2rUT03RkgQR2QL+SJY02fuMHk
LlwgtPtrkcpzZKUck9aMpfNYBOsEVQCXYb4YA5pIvQlEPz/K0noy6piJJiPCpu/u9eSuWxW/5kn7
FqXiuzFGslDLxp4ErLQ5hbfONR/HMMh53uI8jrqjO/xeJEADOhEQ5KAu+BzBFAhT4TL4GCfqXXlJ
6dzHoX/oQ/BSnWvs+wieslHRvBDPue/Dk3dIC0QwTg+TgqToiordhKJX4tCe8AyIfoGArOe8yqa+
NkW55rguuNfVxit4UQHYkMKQnMwzoEw18OFcnwQoNRIo9r2zaWPguyMeYgvIyXqgnMgZeCWGONtZ
ebdx4W1aE3g6HtmGQP1E5pu5Q+KvKLOti4Roj5813H/beqetHL9EWVu9hUHzMxj9S2XlgCc93kZK
yOg89xJHndyiWnhpu9FiuqQ4kvvyqFAPBsHyAVfnJKPlE7Ab+sCJ+qbgOFTLfM+7SK3MIX0X6fK3
8rnPQSxv7VBpVXorfcmKxARrazXdpyFk+IYsyIs74bNb58+Okd+knQAMa3cZgjTnlNrLrt1NZTIA
juUOSM+jNyzUIEuHUDzDvAChEAY9/jLcW78bAPl2tJ8mj+1QdwtAQrkbgFUxBofC5C79TwKEpUE+
BTWiXMSQxjs8J6pg06XNT9gOzs4lh8hDhD+N1lg7jbvKyEp42Lvc9CF3KAknZRGnIkuPphvde4r0
RXh/ZF+snRBAp4ncrgrXkQ92Tk4TM4U234L4gAbNaD1tuM9z6mwgrL5aVG4oOs+Ys9hrYbWnMSju
mVNsXRDoOutz4WymMtsFmXnRuBonmFb/Dk8HTNIYv1sGoj4O7NhlQalKpY/l0rzbNpC22enJz0Ik
5DGzmnOWB9M35snAYt/LoTu6cXgTKPR0QYWodNb/NHLYy6m7VS64aEnPYsX52rAq830s7U9t9kHx
x4GnyHma9ABgo/GfafcSlVdaLSlu7pieNzb15JStNdSDsbT9DeiFyOe6Z367ML6k9bag20Wks71q
E9taywt9kiwiyjIGG90N5/Qjr9DXl4qKJsNk6ruYofYVh6IAgIYURuw5VF8I/88HNcu1yeFgeueJ
nwAtnIkv8eJvEstAjAXxtGtjXvXd612fm/RVuxiGY3Dq/Ltqk911MAQFoLqL/ic+ROTe+G8xHPS2
kZZWXv7RbyI7iUYjVbqKMcWoffh4T1xKWfcCclsJ4OPb9uQprL6sAu1MBKqdd36c2Wg8uqiZumdP
ResJ5priCWJ+MrjQauvHhLubyRqfTzyKmFNzWd4A4ybqXjTHmkPlvTrhN6ZaVHfPYL34ETfW4KDK
BMZt88FjUMOBk8U/SOnzKPQQk/6CdnyYNu7wwRsPo2zTGx9eeE286thPGJeU22pCgSfb9jYIx55G
LvLhWCHTw0g1/k3vO37p/7825yBZuds1P9SPpRcXRN6a5fLvr1xGhbmoqt/0IJf3D1QG2PKuIuvQ
jQDeEscDE159y/Sj451yWX0m8AUhq4ecfy678dXNaDZW/0P2+GBTjnS93/zFPO6mD+xgnL96GWL5
O2G1+8qL9Qv5ou0P9frRSzJLVkX4WAULA65vg45QD/xjRJ18AtfPU6B5dGrKACq3edTLkYyjIbHW
+9pzI6aV2ziBXAuiZ9YPgqsLeFssDj6q6ki+7CMX1rLOKZ08nSMlDfUdCVAa0VpE0pqXxHzb+P97
SurrlB/6DugXGSNomOnvyKHtLuSXSIjHeBylXIdFVwfNUW8M/tZCdcbf11FIf3GTOyjkGq2+gsqD
FW+Ju2KgyRppIskahsiebQW/nVbEAHIafW+MmZYBaBN+PDBXiRcN3Pwe8xmw1rCywpu+h7zlKGVz
hVLfEH6i1Wb1Z+RB8x0ACb0WtDW7IW6+/FUMiDv3yMs4oRbtCsgGs205HDR3IeecIyHjlvGsYSZz
ShX/rqc4Ddq5XZHxXh2CDy8p2BoZ5h8huRVPjvskho88fRsNB0A/jVMLc5HApcWWrP2AnrkePxHi
9VLIePtpm9IGcY+1q154cTG4J77AOL5XsQnfFLMQ3vqgwwkcTL0heC8dRod9+Lsq7KfO+Pj/AcfY
0NUxKTcvj/hIGj+llwcvH8SHac+ndh4ZFb1NVoZNOvG8rnvoTjwMFlQ7wxBrMTCpW2BKQD2i+MUv
JVLerUJ+kW0460DBTMpBQ826qAE4Px/f4bT2gt9NchvDeyaZ3sz2H1OQ7lhmdeuJDpF6mgAj1bnz
nkJdNSsA7J4xH+Z6wFOExzuCyipRv0QzsEC4c+VY5yRARdIeGeiO6rMPLZBKBAv7Wz/lZvyGgfEl
ESYs7JgkV/mPlj3Ih6wH+p17FdgXmPt03m30mEuK6XaqGOnHf5uqeqbDRf+zmB+bmolq2byqjnH4
FNvVrqny93pyfvUkgF08PPpeehpxwmJ4gOxO3R7c2V4VdYHPYXSYZXvQn3C2Zgg5gfXRNPSgPXs8
2aQcngGIsyjbW+Yhb5EgIqSH4ZnsLmgqrKVSu6rwX/W2G5zwYosM0d4aXdho2k+peUiU+DOE7q+e
fqee16/TsTlrZfCemJHEplp1tXqLiujJnNJfTZsfJIw3EssEX7M81zHVXZmlQ3djAnWeOeoUB9Y1
Me0jyfZzYHsv2WI86sdt0YgYZIvfiBEe6UYfdAVThuOjTnLrcFzT5l3riBal5rFvJBpG3YlhxPNg
pE+iRhSC30Ps6Amls0sUNvtO1Qc/Tl8izX8qbJQGbTe+a0WXxVSvXm2+dIq5Vl6qCxIOR50Uy5Bo
VxZvtZc8Umv3jKK7fRFE7yX4fuAxXrdKhviJxqUNfowCTTrtVy/ibxHTK6Oip4nLBuox6qjkJQvm
1yZCgb8YX0L6UlaOHh0j0d9qsshneTN9NZ6NTmwU45YyavD8cR5dYbxb9vKVJjmQCggBLgcdGmeB
1qB7hJmD2k/LU7Of5jq7xQTJXiaXnEkYEkdQ8hvzt+Uu/9F0HkuRJEEafqI0Sy2ulBZQFBRqLmnQ
QGodKZ9+P2d3L9M23VAiMsLDxS9+A6d5GF0f3OHYXWeuv6yz9yZnZJ6zd8TiVg4ybEEbnR2v3vhe
e1y8ZeUjiVeVlKSzdV929qtE13AC8FTThWkHCBFZQguY6dGxT8fnuLYPLUJGcJyAVCf2l2WMRzea
z0Bhfow+f9VDA8g+Ns19gy+dfY4ayqEppokZL/rFpPejl+W5d+ujiwkH/G57X0ecfD1E4pE0L1EH
gFjvZaxfw1JHKaxF4mI6UmaQ41m7vM7ewqX+19f9Jew0qNMjUdRswAGhCjyAHWaVlI2yo0Przx8F
uPA0YiOB0v+pyfG/TOuNrIneYK2+5PfOaL2NJrZvjbavpvAYDGRi3OVDtLwtWrCzgvCa281FS9Wp
m/ERQ9aqUKSEeYv2ibHzw+E0cT+3s4YnH4u4WAFskCCimolDxgzxbuGt7Lp/D5IG5m+yYJ8e0THs
N/Ic8LOi+bAiLq4nb8LMukO4lT/1xgKIIO5vy951O/RbsojOFCdKlshwtE/mOj0WhAB7HZX8Vy/j
Yar7N6UHSJl65SdDsPOszwdJOevCOLqgqBKOJqYZO2TsNjbZMV4a1KreshlL56AC2t4dGIdoqN+Q
4b8ZdrxNnOormLWt5AZtnG8rl17iwLLYxttMtIgCphMSSPWkgm6W3Qthceznk4swJ6p+2prx8tHP
ulthT8++4zy1tvlaT8ERPhd6Z1hW1g1GcFp139k29lcsTeIO1O59tp80+JK6Zx+nyFvVlYXf1GKB
m2VbB406IFOLtJJWvjhooExpfHD17NEbkxcgUntC9C8zVFg/aM55CyV9mWzjoTzRD9gFcafdWfHM
v1LGu86007P4AkwYeQG586HurDXTQs2qcA+RxWMi7iHNgs4JONLfKEMhIGtxlKeJbo39VjaUZyRH
secuOv8hd22UHpjUsIIh7wefh5PnIDASwkMNQiJHCqTUrs9j316C3v4FWr2zh/ze9qeTFaltEPD4
63hT0/CVp1e19NOmILq6FUMKxxFBHBxwWGgVB1Sj0bTLRD491/QvmxkkUnvayZ0sHOlr80EPkl1j
J4TzGKS2CTiybccj1du7pC2SkmZctSun7z66ZbkgSQl6v26vfh1s87a8dOixW16/83t9304T3tN5
MsmmeUg9GwYjh9Ep1cbNgNGEKACOBB/kbg8NneTUKY5p0z1X/rKF5uXd+U7+ikTCHgbFl6+HcM1a
AxW0XofEzidJvZg2eVm8l5r3NcX042vLIKw0/yFgdTAN/2iM6SY1weKTbpOPbVzLQy8qQXhOgIIz
tcE8pZ8VkDE+x8XT0fsy6PtycYatLjO3rQpw9CBvTCrme3GGzofcHkY1MfSuAeZMaAkZxiFAhQwy
OQDYFCV1fhcYOkhQXX2pNPlP41h0U7gLh2Jr+OobcN3BqmmfkzjD/wb+H7/Y/gBTBQu2OHwfQ7Qa
PajlObAMz+t/SrKfxh7QLRzVFyxu6kschuQi8GyT0Wm6k59sq/w15Cooa7Y+oIfHsMcQ2AI71rR0
OCi/oDfZ4SdtFvBM+i1DCV52jASXhXtVPPBiG+0Oeo40sHbAbR67Vm2WQT3VJtGjzbJjHyEQkoLj
LqLLMMZncEEP80gBldV3AbeG74PqtVHEymiMGQneOFH4X9lOGI+nB5Vle4nRmt2fSq3fRjQEYjL7
uietLlT66jvptTaLR0/rPhvfElVR5IqsdWWMn16kfo3BQjPe+RpirPFgaca+WqcFmW/QFejLLN4+
zfIdflbYvA8/ZRaeBp8QJJJMhAKgUJiAhRvN07/yYNkmPYzNBOvQClJiWnabhQjYNdpRo3sdF97H
EMTvgArxti2xyZ6fWh5iZNuPs2e45KjJM3pqhzqs35lFvvBUN9M4b6auPi4EfNh+y3rGKIum4TWe
4dxOAxlrHbx5i58wuiQjSEhFxwkB0kS7JwPYMqYIYPEOG589pBmoEJTeoUMPs6bAcef04BHNpoXd
lizGv9oFuE+2DhG1/Vo8hBHddtdE8QHLyu2YqqMn4LHGqZ5sCRQarTAOBTKbz7Ij2S7btqYvqHsX
pdUHN5vPlXDaMjSykENueaGAe78f7UNYKZxYdPocmLnclcFIi7nYyyXx94TS+mOZQGS5ybKL0oaq
fKC3Vhuk1QVPOSWjqfPk4Cfup9Yje5erH+wDaHQtyGIZr3Xfa3dhX4B8o4PXLRta8v9KzaiQthsw
pkaA0epCqkLHeypjqUdh/KYzUhlG3L2iRXzS/QLEoIGVSmk8G810WlIfp7IFayQE5f1pfHVtutK+
gRV460W0tDsQSsyiYq/5l2vOo4l3BYvz5qdIQNVjhqIImhW5b29nU9/20lMq3IrjyixCVlazKNiy
UnsHZnN0w/LZEVsfDcZiOGYnTGD3AVFE08nw3bnAwVAvaSOA7p+cN9gkT/qY/5rm8K1ZGpbb6stO
RUKjkC2KQQC/3gzGybbs/7Ip23QojLUOAsepGAtxImvqAwyemgi1de+Hbs1rVacn3dN2SaVWfUdK
PXbFk5ySZfSfli7/TYLpNRy7G1UqwL75WjbmUZ9RSKS/5tLAskLnIh9STpUBy9Si/duV9ZaGNc0p
EmYqAuD3a4NA4Ud8Pj39pzfB54DNJ8kDNtz2OrKdzUhBOZORSMbM9cHmbWFjjRB6OeoBDrIzzgrs
RNsv67u8KB+qEGfFxXia2wZTF5c2Noz5rNzPekbPLbyUdKfkBMxmfnS1HhVel9slfmo8e+MBAXZK
UMuaBf6thSSdnrouexv0iUlSd/uL3LhBSlCY8p4rv7gEdvYxNjO4eDQHQ5rsuiDdPdXC4qR+zKGA
G9EDxT8lYb4zOZRWnDylDHJ7pME9spuKWsNvyucaICFKkzvHmA6aW99PxnDJ2J9IMHi7ohnXUppl
efldRO6KKEFbvTvJ989GBG+odkxq88Zy7lVgcYyjvdcpvEmWGJdI3FYL/zwtw0dhWx+DjYIHBOsw
Ge4Hr/muU3jVud696y3KRVbQl3vb1F5tstiway6MRL6BJb5QZe66iMEZyugPDEyWdRzEGzbRDS2+
b+STbvJkYhSFSy99aXp6KMQJgjMcx3lne/Vry5Wg981bh5kY7GrIt6Q5dM+uszZ+I/d8T1K9DTLj
1LA9qsS6Hzod1xH3rbL4OhrJdJXDNEdS3R+PZdedwim+d9nBmZnu9d7ezfH4MKKpG2Ww5VqwoCwP
EmeMh4FBx6b2jdJ8RcquLlCnd0Hb7Oxq3Drjcoqt8gCO+Fr0xns7ceM1JJuectAOKqZTzpgOwDWA
IPYqqgwbFUHNC7Wz4ZW7zMg2QTCfKSIPZdke5Y3RZtkMrIZoRNf4gaZ0lZTsW8M+24DwYfCR0kX6
QfZfhSiblMpSVco3khtzCv2HxEicuyivMWRzbqozt/nib7ma73ti/GQZ99aE3p0LpTrXYiHmOv8y
nNRSBHZkD6QI94JL9y5WlLfYW4afy+z9LmN8KBn4JpH7OwiDow7wVMIjhbTnJtXQklmPdYzG02Ai
K5WE9zQue/pGcp/P9rwWi9NBoUGej8nvMCbVRiJqrU2bwGy/IVXepAcu93DMoUV55a7RnmfAfoU0
2LgnB5eN6tZSc3ELmJD+azXtulAU3SL42AmDeGYACr79fBCzkYEs3AR631ncRziTqAUfBpM275dD
Pykux2uVaG+pN10knCxdjPK4t7dVCO+7O6sFhh77Qmp6OTb+KFzHdmtwOygH/FXxYyH5TZd74UPi
M7d3suq7JkvzTaC8DWB8WtrSbp0JWPJAXas6ZnmGO0b/kSF4WivjfrbVFfg7XoNwUOkWs4A7rdD/
y/XlAm2RUqmFYgqrfaZPWsZ/dVfdwJMxNcrhbMMUc9V2Acl6umVSAzneQIrRQ/b29lflePDt+CR6
nYLkwrkZl5hiye7M6LUH4CJhVSBRtIjhjz0mQtyQmDPQBtPOzYCOuFAXzIO8XU2DzlSv8ikXjyKK
7SK3QBYnD8WU7txxREX3iqmXnynMbZq1jcpWlS2ribur4Vn3o/4izVo51lMFlpIJGknPEQUuYgp9
GqSgsElEMJruaD7R949XeqLf0ymcxvrOyjhHxGyLBkvV/xT+twt/BZVq0MDpXT0Zqyj80eprNt1A
261RXgS8uzB+7SHOQfN1wgdWRW4EWTCH9ulgmRjc/JNvYiOHQDRYAfK6l3aASWJM71A8Hv7CYB4j
fUWvCEzfmAHRZNHm1uSrYGPFxohibVu0080iJ5Kfa5uPXjUnl4J4rtHyj+YjE8k7uUHMKMS1mpYL
2HkeAT/ZmRjScJGTCq06uB4KL9k8R9MkO0jzcywAYtvlGgvMVbe0f4mZEwV4jiGWg+VVbn/IqdH9
eV3RWW/D8tQj3S27BHPwMOpOZdoe7AD5ElITupNytrSc32VYtDwjSPqaLZ/DYF2K1Fp5vTog/QNe
F/HBAObykJzUGK3Qs6NP/SM7pS4+6rpbywZq03lT0RmTOT+YrTtZOk6fiFVnhsF3Rc2OzybSyKqb
97KqBlsSXWg3gq+G2QsTCTaVrJkcayLWHSokP3L1SpIjM5AA2Rd7RuipQheCyRIJruqwHAm/5d3q
sv7Hd5KcjZ6oGQ37hkWWN4/qLwkbiGNtTM53UI6H2jYJziE6BEjw1949v1jM7cbAF7cit5rS+9D8
LlsDp7h4zcxijIz90Guo047kiJN6kEw1D4qDolA1Q0DetEECdVPs3CRXf4lsqG5yFHouyz6fgDPg
El2Gh34hA2Q78g3Y98SCGOWOdmfS6QbcbRlM3PsWZl6L6R7Vq6PKW6Se+7aCeDXiYPUsT61iOYA5
bmXOQhMU4VfA+gD6ZFsQj3pOeJEO21zr+H9fk9HPSh6TNA1lj3CnLhRDHl7MiaL9ibQth1uiocWc
jXpQdoA1fMa2uvdb49IBi3awdgmLDRsmtlEWBjDQSHruMRzsgOUVxVMMglt9tOFEPmJtMh0pVKWt
gfs+SMjxlbfiych+ygzrIKdHQggjq5onWUPBwQp3JYGp9wYAE5/yDFsK4BGwK3TjeyIKRIhbV/zI
8x5JyLySmyr8ZOTIf32fqTwaEP47+yii1yhnFP6MfJ0IA6iGtZmrTzGraVxGDOl90AKXXBCBSCAh
kePI5tUJIXLR6HQNmN2E5Kc8BTmgDEjmRDHDZo7NAWWm4FGB2EkHYfkbytld6kwAIKkrCT95pN0Z
wS3VIsCwLiABJpzMSGQNsuTo24iUiuEDVawUSnLouZAajJ9y6xNttpO8ITXC2mJb4EYjW76iTpag
tYyWREK5RORUuBG6c7ruHYnbdKNuOHHBBqK/w9d2aDDIMVP1ZeTuqfVlP87BgQgBS4EbuOO08SXj
KNpJlLDAS+j5+NBU9plZ0V/4rpiPUfjJbszTmbSnu2fnJhU7QE/ADQCMC+kwE6qyxX+UUoH9J487
7RSkLIjSXL5y7csSGMY7oSMqAePzJQq0SccYTCM6rtZnwuI3Bc4JEr84Spy6igpHLqm4nzn9NBs9
5AsHxrkS+WnZb8USrmt8WLpbzusEKU5ihwz/eHLqJtFGzlg8QOlmn/K3Eg8WKXvx6VPPEm1MXiuG
ocBrNOSybB8AdseAq6uYvgZRX8cp3IGrQGwY2LOyUXIu4BwMS1RCHtMqxoYZFovvMJMuGcm1PVzt
gp/mGSrLPvhM4gRH8n+7RuIf58Clly7Pz3AQcgwfJJiE4JjbOL44A2xKkEc+rQZpKbh+ewel96wT
jgEiHN3O+shCABTLZ9vLsTDy7pWYVczemc8fWgBhF3hn5SUs/Ad/rL7/bhSjhgP3rrnuKnDQyHQg
v0Fk92Pz/i8kOGcwnnv7f4OrpWKRXJjWGT50SAqv6PLQWuK4+dNDll0kmePuNaLXAMgWOlMnOerx
PL6pMD0Z6pXgzwdD8GTjoqydx/0Oj8q/N5bTLdc4/ywrJOdxqLI9u2qx6p0H0hZBg784QN6JVKyB
hjtS3xpwQ35GNiN/ZNDaJDUI9BhUPLgo2tFemj4yvCWQ8dJxAJUQy4S5yy8tdvMua4lF4FGOWUpT
rb7KEZVBvRmfCTb8CgcI1gjCvXgnEpFg3GF9bNEN+hnwD3CBP0u+OV/5XQkrEpI5JWzVPCmvdgm4
gZ1cEjhh62+0AvnDqN4HAS0k3t/hGYaDe5BqTT6As1QrjgNdDQjhPDo6TsNQ7fgrWRS+oWm8h3zX
mpgoJswS0Dz7NwC2QoreLe6j3AETwYO4LDvMCd5tmHK81t+uVq9i1jt36iRRPZrah57Lu+K6dggp
RDzqx2AjQbjlEGjBjzY86Xl3s/FkgYL54LNF5B1CXVtxO0ockvtU3km+osaZ1+m75Ym3a7R5GwZv
s4MkT2sAorqlIIocSlO2ufjaJD4WX0RgZx7/jNISLKBmIP/RHD3MMyKIDqKeE2NHEQTjNBI0l4H8
CudtL9jO+iAlRKExO5216CGVI8zBJ0DMTnsUcyF5d6T42HO+Gf9DX45JVYYsPa+V6v94ncxmoSTC
SBIiv2Er49zZ8QXoJDYrQYmKDEaw9KYovYVdugF1upnY0j4EnXYaQTwSqNh0BuyLWnVra7ZfOpIA
xW3LA5N96DDM77viQcKoVqJeWX3LZe85lEHxsquo5WXfJ5F3KUJ0fNn/oLjIO/sJzGDZkRdHDMn1
g5VlZy9FiJPzIKE06Z0jt4acWjuPgFOQyfiBEljGncTIwMFsGssyXlRCHQgpud1gDf4lM2NrX+SC
0YtqqwjnMfmwRJTUiElfhBp2L1tF4mBNOiF3q4QLYpK8ocQcns9f8mpnjJSBs0oWS1RkaLmXaVRM
1zDv6dWU6bZBYMNy27UcpBoTk4kep+wGicbpAOa8XSsbbnTmHGSnaQzj/MQ8LT2k2qj4S4zQRV5F
nN6ACyPTbw10EJ+8A+QN+aZkrxJbCwBHFf8ij4UzLwFM3hYdDbjmaBDwySXksiOksTKBg2eB9Ha5
5U61DXR72zQo+rLppLdK6B9qzk2gH720xgItAOfTkKUgbFXaq7pncla1lyLRwC9XqAOQ3KTTf10I
gChEeJNjkoXLGxUed98SgKovfuTGlvtnqYttTTZueHidcGtKbkHI+NuL4c9Ef0GQTSX9VIxZnezd
857k0wJEOVee/5iSnTHpO0qa4tOci7Gu8Cxv3XhX2aw2CWazYMVYaBAj1LXR0OBhd8RG8cLrCXxT
Um8NIxZJbCJCnGwocGJbWSYOdkd1IlFBUkaLy132IHta0lKPAYiaq6tsgYYQ5lnFTvIcufWYUK4x
opLQQLF4/d9nNjwvNfwL0jSu78YHOQzl2FMvEos5wfIl9ej178OMEzNaWKNElyj+Ur11+HsXs7+X
1KWPnAMpTl5lHwX5oDswdmen/n9skpzTie2doby9BKOJil2x4Xo8vORxhxoO8VO4hpuLE4Ylkvio
2zkvaK9TsQ3qpGusoCxVg+Rm7PwtW+XN20mvASKHZIBcjnIPBOWylndoyUZ501ZIqsXPXyCk8cxd
IAnd0tgvYVQhEonDHqouOBlM4YvkKEGQHLMl2EcmMbt1yEKi19bSDhLQTZXigz2fKEWBMzxBOTlI
5iwbO5ropnDfonXLKdLNTZiO16xTIoh5Zfgi2MRHL3s3rW4jcbXQ/ZNkl3nzFnrar+/riP1qw77j
rWZRUvWjk6Rf0gqaWsVpQT0L6DF0RcaConn1nLTEkVbHqSdPEK/xK+22aA5TxaK/9EH0iqrVBRpI
sVqAiqwQJISyEUHybJ2oBiqhzmGn/qE0RgyZud/7cHTueoyC4EJkvDhcfL08N0m+ILs3I8QdZtpb
YPCcxnpGlDVQ7kPfLkDoy5q82gO3nLsobEclam6LZRQU1v4X7SedStUnhs0Qu8qoyEgk67fRaK9F
HJ1zx6KpHyKPK8Y/Ba4KyIjFBcaf6WeNyx7KkUv7kLRFd44dKFGpX58Sf4LBUCLENe8cuHiMF8uE
99Q1nh5OhUFg7utqcQ65HJhyQhGz8wLKB69brrPgwJbOaVd6aqKRPxKlTbT0qa/EsFdcZer/ikLL
AdBXW9v/5TbfMxIvrFNB/BlNqOFDdFThP8hiakWaoYOvaz4qrTxNBJwKpJWGnsGqTpenWkNJe6wA
rje/LebSALRI4Ws6gQgkKBRlXQqg2a2+LBtijqfNgDnt2HV3TpfvAFVjttRovFaazU95y7MFl/4Y
hAB/ewf8Xt5cmwhYjmSsvYc9J7p9rxh4A4003dfWAO3ejNwTlWv+OiMUlLrFS68pAnfnGtO4DRbt
M61RadbGTiEoi4aqDSUEUPJ58Tly8fw1KtpKUzJhl+GmYNuSauf6wCCYTEVoNKAH4jMIb3LgZou+
THtNR2Zn1AjpnboVdfvSB+XLgpvGGtHF8xjykJ1WpxBXwVMk1KSMjjq6cM47dJ6bkbmfRVV9lGNY
rJ229FBdpVdazbtKxW9IEuFBm00G3bLU2vnQz6BzvSR9ccis9L/Z8j8TEX7NA7ojbpIOxwSZOGpJ
pL7xI7xFPcpakaE99iYqqFlSqO3MJQYjle6hCWLfRjhmbdT1R7Nkryjf/MfI4gGHPzoqev2p+cWr
PkUmfJ/pmjX5Y5UxvCi6z2BGjtDQaWo6QfIy5mh0xHpCFW2a8TXWCsbQJU8yG2x1p0C8R4BVUcGc
7rNCv+YDt0Zi1FyNI/LrqMnYU5CzzyZUwVoUtDr9aVhIE+oqfw7r4IwRFrIyevGkK5zs4rauj6Zp
XFs7jcgRwfIMfdUelYO3YdF0l3wwnqsEkm9mZhREiGwvvbVafDsj1fPvQ8N8LLQiPi0WmLVUIQCL
Ou2ikDJ3adS3scLTEMz9GzoTxms40aEdM3p7NI6+St89mVGHp9eECoFW27/Ib1BtmUMPj0Yxywwd
45iUzMOyxgGJ4iO0lfprzNaYWy6WRTBFnyDm+XmxHt6VCyioAW15muJPrUYn29Om22T5I1necq36
5W0uNFrH8P/unJIaoFNYYjZRvR2C+bsIvFMyl1BSAhDeMRAM31/OQe8YEKh02oIDCm5B/BVl6mqO
7rXpF9Cg4nFWWQ3guQTQ/WJgDD3FKci9Mo9oHBT6saxdZmV9HxSX0caZzasg8RQ29zS+PbTRRiSY
6ybAngjm8vMUVzqR3PeO/VxcNKA7qMXOlCXAtR4xJm9XE3oNIEUMZw3pBP/sOnF28QIhoCzCfJsD
BQPQzb7NAh2emuN91y3uCpqJk0kwz6A/QVau+yZMtnrtTaJx4Z6sHvkglhXxNcTNyOR+soaZbYvO
n4qcB0PT3/FDzJC60sDDj99mGb3AVz/GVow+L4P3Jtap0XU82zsrOCAvE6BdXh6bqsOMxLPuu2gq
aaVT1CO2gHxOb/7XuuiApJC97+C/4EmTA23QYtqyS77QS8frTUc4b902HaL2gZEBwl/S41w7trQR
Fgg0Rs8sHK0l2BrBnWXM/b5ItUdvQvMNeGJuVGzmSce9U+ce5TbRqjtUViCnx85J4KSFjfvjVIVc
9rDlXY9MvdBHepPW4nGVDoVlwTwO1HvrYWNkJgMO6Ir2WpAieRL39nwtmLJDTbXUlwYNed31GaVh
VWnGNvKG8bVdgp6MS0eBLhlvZmMlO88m4FFSINM9IhGwmzu3LAkYPRklVln6eYZnwaQXOs3gT8K9
q+KDpk0ZwyTPmldzYmWXoquwn7BDN0SMBS42yHmLqxXruem24PqDpOuAppqB7I69ND2kDAAJgPl9
FlxLATB0Le7JiZUcnTKd9q7jBIBUE4AyqPDhDbAK/IjRtD13BR27Jk3PAZLdaBLA/VjXtvFf1pqI
MneBs2vR4qWp1y80/TT9aPfJxHjOjG9Kr9Qh0XVrZ8TVgupN6qzzEv/VhNboYaklVU+14Gz25hiu
nK7kLAQFmRQdrfbsjWldg4QY41McZpijN0W1ZxDJcC03S7Rd3Sq8xZ6Rcq/lJsQG/BiObWY1wEEa
/avwavepdrrofbDd5SuwdHe95MhZlaZDVZgNyd6cB7BFdenqX4mbRZ81kjR7F+ojDgNaaX4htI3E
UDojFO3m0IMmzGpQYbJ0nIrA9lqdqZBVtPFgChfQVtsGdjW5UhRkj4UzI4sxDkLOc/J6xDNwtoCA
lkUVhbie+kzYo8L8rUxEx4q0aB5tZ+SpTSFuOQ1b+h6mU/M0KBuyhx2k03UADwpCKXFfp17r3me6
xZfKTOj495r1qQau1saCmO5PYEaMCMnx0QWlRSY0bAOzK67+3C//KhUhgRV2oUtW6kQHrPvILPu5
5wqwGQmyYMD00P6I95aBrpA7ld/NZDDimC3UjnIQwfZsob/eDumT0cHp11DAWSUxuPFhXB5wnOl+
cbzKENt2tKhfqVGDY6Zc+NZO7I/mZkpMD+fRbCbjcww2O35XSN6Olb4vC6PfMCsG6+IO1P0u+Gf0
y5sZDHbTE7eyRsMmLQwhmquhzy7zZP6YGFauMAVMnobahR4yldYP5qETc7eelvRU5GvTN72NOSb/
2WjYiE4YUi6ZaKGAlyCr1rFI8HPl0U8aevKDGmQjA9xwwCMa/5s83vUelpMsWn3nZam5nuxKQ0k0
mB/G7mNs3TdD/fJQ4Ao+9SPQmW4UHUkHhhzX8qnpfuYcccQxfvL6NrqY1F342VJQYhhOD3aaMC8X
TBGcQPwK8eYCzH+fps4VMa311BbqztQYZJPj1Ub2Zrg9oqdTQHftnfeFHv7WGXTQAvux5GLfGLZ+
UMxM0MhOkb1iC34XznMDv34/x+6aSn0aCPJ8TrbLnc+Vn5rzQcu1rQ10zEA6hVelS4B660vUlmj1
zUeb2XTr1AddYa82eOd6/rGAUXR0KwKEEgcOOy3Kd69dXqN+3vg2Pg+I2Bbl60DeyPRiELkULGoa
Vs9xsOzt8DBBICBC+4D27t2QwD+rMNhZMsGW3+H68KfThdRqRXGYvppIcPsh8CAbOWJvpdm0YSuG
Rh4kwI8EViUiqVOCMQ1Fd48eb2ZZiFjSO3abzYzWIzl8tC1SkXavvJc0uxjR/MpD8tAaAkTpb3Vz
2Ji2fpw83IzZarh27eSTGVbyHGOZYEcvIgLDZ/A1fMXszLtW6AE6GpYoFVIDlvo1S8ZTtfcpBB+K
0tfSmDeYoJ8XN6HYDle8BAgE5g/DZojcd9dtn7AoQk/UOgONW4lWpZErwOsJWlbjN59uol3IH62J
z5JD5MIFBcWsuyWON52bbmQF5f//4NdwEVA/bflfi2aRHn/Ja4YoSZTwqBwkoFum2Nrw1vXLtg9p
cCKn0gMlo9jlurU2RWS9l2hYpqzcoF4mC5KkhQpEMG81CCh2gq4FKfrIR4pRAjIKiEOLDnUguGpZ
s8ZjeG1HzDoK6HL6a55HpyBG0dixsTsGqTkfEXllIouYI4WKdbO5IPNxxpaGfLRu9vOY3MzKORSO
fyv04eaBFS3z4H2OaIci4Y2Xs98iDNw1CFBHz6mJqIcd1PQlbY5vOzbHKEZ/q5n+mdXyQhKQb5M2
DVYozuw8I9wGqE/k6RE9GmwEEF7rB4B2ECj6i4amxzD4Z1gn98iX0P2lU4rqnd2/ltjBV4oTjZgh
d/8rXN09sppfdtw/qGXGoGFocAZBM6IPw3XB45GfTrLLSEwkSp8w5t3YmOtkYMOnONp0Y/Ot+ynq
VhNY6AXKvwmaRbFyL2Qxq5hMeHD9f8q9YTX86PX5NXX6m4n9Dktt9vbGcLJbUxXfFLyrzliupNpo
RRvonKEvLI/ErHZBIgOQ5qtKatAcM6BHdAch3hXpsbTrJ4w/d44L4Uf3wTWVu8lnXOQeptb6J48o
5TCZtCVDUOmj7u17C2zoQg2krnQUuP+7d8COK3KOexsHFzN7b2vkH7MaZw6TIRIZ4lhhIIobLusi
yrGiBMlOHT31yM6osX5hdy50ygZpmSbWC9+vQjXOQB88ar4KB7UD8jCqlTunRspEU4z9EK7kM7eD
tXfYOQHLIf8vDq815kYjcgUY58JWQTmGYxr06Gc2GY9DgQQA5ay+dKv+gBunrPkBuf13LZvR6YHx
Fx4io3vniuCkZdgkTEya1Ra53BPrJRHArRD/hnLwd56q8pzFTzTQt8qwNpHKdnx4Fzgzf7A36RAe
qUa7B3sw7uWL8Nezajf84bUepoALOxVVxhpsscJDXHt2kpa2ehehkTGC4mqtF0SR0ZZtL8gWIbmC
RhZCkxuvR7AlsPM3K/yQL21ZlAFen4hhDjYR04hhJG+ikRRe+XNUmrxnFzpoqdL59VKa3fyFDeTj
rQz199JqIO+bDJ+MAvnSEwDu+uJCAfgpovZfiiuIl//ay7RjZ7Zpl8M3e8kQZeVXZq94zfWbEEwB
fjwF6XIcM22fevUn/wpv6cC/CrkqR8jVUoCGzOHKWbunkYwoOZmpXpz5EaHa2jj5lS1qbc5jbjnr
jqtRjknSTUcXapjO1keBm98pHZzvsmCVOfN/ccxr0nZdjGQ+D1O36WZELDApApLNHwOV9qoamNKm
5XRGVNXPppWHPJO4BctrqfTDoUxlAy0bVaiDyd0LTZtZbHjv1l8xXF7bu2evtHoBlrF79JCjXYfV
+Agr6CEZenyQmu0YBS+OXaMIjL+jas0JgFgr5gl6KKGbuvRoTuNLPGfHljEEve838DFByA9mGtbb
QgeWUz2Dc2jTj6H4EUs2RGRXPn/bzigxdS9jRtwsxhe9fU9YbxZELM0mQ0f6BU0jRChFW5a96za3
pIHcCCaBfD119E1rYenAD/PUW3aIXlAO9j8+vBHFHcFBzGbYdqG+R1TbbjGAHbiK818CojyUQa/l
WaemufLzXy4W+Zg5rT8IzhuMlbgHjE0WEevTo8SWsAd6T6ts4dowgxoW7I+VfwUouoVcDk7areTz
dDPtThRa+Ux9lG4H4COl+uhdT1irZuetY76k3RSYYpwrAyEhGrFacXW7HwTZuCARdrExBbT9B28a
/wvQkyO+MDt9ZAEnPtDoZ4cMRdzQ6tbyxHtDYQkLfYBvzIIhgHMXeO/xwBLiqAMsoxkZCnaAiQmf
7FKnRc7F+XGjl7FxsdoALcVgw/jlvzpoJbEniTINwcyj/GRgLmiOIWdLujAVxgbZbfik5vLmIbrN
MEUe198T5nHJmWWpJuMq17yZf/EBvODHTnENav6NmTigZxt+4n9YOo/lyHUsiH4RI2hBcCuVL5WT
lzYMqdVNb0H/9XOgN6ueeXJFEoS5N/Mkm19+iX7V9OMlR4kj/m/wh8dTUSbv6o31ZWABL8SLjMyd
tB5tmzZzuZFccQsEyHO60yKIR+B+sd3DwACR+11fcVhfsd8fcoouPly0DDCvrYdaogwQVGgQ5mWH
zPzONjG1uRZtaeK+sEUT1LnRk32fDvd6HOqPxn0aYhIMsmjDR0jIo+IucQEFRJMcNKm+Yn1rB0a1
ACy6xHS8QXMmHpuE0NpZyd/fMcXtYI2n40xVmKHLx3SWhS4Tov2eDMCoW7HDswhF59XiznALlhDV
Z7Dln1K8dJ6xYtTzhwO908fypH9EBBS4B1Q8QaPWFqMoZieLNIKPyEP570HlVPpZvSZ4rzjB1n1K
2zjWYlgAiH54Lpw3RO0xeaMVPlOnkwdeeo+M4tCM9kuDkFQiu2TVN58LZtg+f64sj3cSPoWt09fx
ibt2vI0t+eBmwxrF2yuTk75kx2Dm7G4Fu3OVJc8e4lvcpUeE+bCdk6sJg390HNSndG3ZO+jpKbQL
YuaozjbilCxgNphRuIEsaxZ9xsCtfieDejQxx/HUmfT0NDB2C4VpBYZJl12JI1mya9QQHTlX+NtZ
UXs8+ulySpluzTQ0NjNbAeyHPU1MHEzEIpK0Eq8apz0qoz05A9Q1wtQ08EIxvLuEFlYaXjWenbvK
UDMzD5PtEyeni34SnIc8XgUkanCPOVfITo9wXujYRxSa+Q8hlX09I8vOuQ31yFK1qZsC32SIIsHk
hzYjguNlTq+x0GPim57VERzGPVW7La9+wMw+cGMDK6zugwJ0jeOCKx4/mU4GseyCUDh6plRh9NbO
M/fLIwi3ni91nwQrszTuB8s/lDFuPeByr+FA2GQ9xtVrVzfJuZ+n6muBPEZMuK/oqUGMoJgevo0U
j7BMb6MlPgZO8hi6w4+eEAbMIZzZXijFIx+bN3iuPoLIp9zY2hTui45kqrEj5zc+iCxmGnFppcTD
A3H2rBwTwDnl1ic7U3/dwGnX0qxIsqR5Rd3NprzjybWsOjQJPji5YuChG8YMZKZBP+myjeii7Ggh
F89FCq5T+XQUfLIrEG7e2XLY07d+BZ/5RbmHQxISNqqTKaUJHaxavPkomo05AS4MLePeJbv8hz0c
zXGfw5Kk4JmDCDLKB0qxb3rDh6rizTGcfUnzWP/8lGKVr7D1AWmniLVrKcDvJ4edvBX137YVHCzh
nMzYvlZBR2I9XC8ArRZ7o6yNLyTChfd5GpCIbOK4Nx3rblKFBPXh7AlcJwCYCRYJp6QB5l3s8KcP
MKAJ/3GedVWOhha6N4C/q1KXBrCxORJKkgVtqhBkzAIEIfZDls9WlazyKr7xG0z+dBL0PKR0pe+T
RaTuAPiqG4+jNF97Mhp4Loil8o1kF4idAbAH7HF7ws0XrYZ2xsmaaCMGp++E0tZjU4Dnyg3jBa7O
n6aw0B2o8kgtB3tpkdDTn3bUsLZ5TwpEXjfPvYjfRJNCIQiOtO0/87IBHNTv43roQfsXL0HO/6DO
8FH6FJCsoT2FPtgspa5keL00znJNMaPUg3Upe8gMoOZ9jvBAbLBxE/wh+wvFnqugnBVUbrwwoLJi
1djOxZ/yVdu7xNZ4DhjORXBOI6J9P6Piv9MTPDFCJDK5BB8B6PAzCngdOqIKVW9SeasafVE+kKM0
Cdq8jHpQCf3P5Hc1M37xMfTBzexihDEAFrXSFixxP3qPEC9jTI1p5oK7i+rwHyar8AFc/osDwGTs
BH2WgCy+8Ibx75CZ3Wns6rWHfU46M+CCfh9ASJO+Fx5N23vWXZw6ZHqvol0dpojGa/ex4m6l/VBh
u1GXoGVAoX6n5BkTZ1g5lFr9r9IP36UovmazuFLq22jcaVJjQ0N0xmRnhm9TPz92Sstgsv4cVmyF
qiYgF1rYHfJ1gmtsfPmNJW6DSS0mWjqkKa7izK8uxoSvNrOMiPUxZicHhKor91ZZ3wQnRUs1MG5K
XtEyP/bxOB1DI3nMG/+fyIZtEWjYQDhRaYXGbybhy+L1+yT3tykhU7TEgoOdmy+RM5ED7n/OQfEG
fv7B7wpwH0j8jXg3Khyyg2ty7o0LPpshyc9BS9QaFjRn3Fx9caDRtRatPAdENLE85eOdtbgniTt7
odXfV6DG6CRwankNEanRQNp4bbLTX7cGeYwq4mUM30JAj6YpH8oUGPW8t8z+qGL7GxP/X+l47Y0z
4r6wUZgGbf/mFu5JWNziysQhNCHtaGAcmxCHeci9b22xNV0S4R0SXuGkhg83Q2MoMueSdIoDAzk2
54mKx9lr/ZpdiBzwFyN7ckzrxYX9fzc5o4FwjW2mqcQflRE74kv7TyCLax/5ZNUMFjX7tn+NUWPB
mVRb33PPvgO22lOJeUOhMh7RCPhUl6wbQJkvNdfXkKw+QzJEPYJVcp8eUxWcKHKdHH9+lVU0d1TM
KX3FjvxXuG42rSlSGp+TE/lEgYeZfIvhGRn2ch8KcWzgTyXUTVI2TQSyUC3iFcsGxhb1OJH4zJ7o
cKZ4OzKWCQe4+K7Ok+FF9qrXuQvW7rCsxr6xEX8S76OZgKW7wum+DbibhQncuIyJybHQ4NX9PpUL
clU2250NtbHxbD5dFzxRfn2xXIdgkT54d4RmMfKQNZAhaqrrYtsnSuibCl+T6xLxltuw/CTbjiMs
LAIQlFYjTwNZ2F2jMA+p6KWkAQSdoz9PTdgRIRtkOUiv+CdzSo4WM/ID+k2mTDbT3NkA1UOAkLDe
E4ScLcGBURwghZ3Z1BJFYjloiDjRlSb1SbeRqPo5YzncD1pDwx0uQU8ie1YYWFjXvjvHpMYy6QwH
s7RQUCMXuw8Mh4jemu4I8QbwKmAlIk2Ixm5fzj7Ow7Cet7IaQnHfLJF5P8giy7Z5S1f/OVLNjJy2
/miNHiS2h/KvN+aJTUE6LISLF0ZNo8j3cW8oIcUtzHPzhMFqmU5EysNBNhZUrs3AocBDERJjRjXZ
KhqJ1zTroE5Ni7M+zIsCY3W9qd1+KjZhlnYIalu1G/vS2frQa95QkNdflm7ZrBJ3YdfUzdaaAsY6
YBVEamABdwC6/yIsiQVHOS6KajIOeNtwJ6Jh6Ov5D8U7/yG2w3GjkL/uYaYtd1EXi5Mdq78q9757
l4aamnHGDAb0GEhxuhXFJnOsEHgKa3p1ilac6gAhEP2DYTXC14MZKisGbZwRcbjG8dSuTNCW+1BG
I5qBJbG/gz6wFHhPEWxQz8iLLx0ErKZFapIcQox8fjKsipb8Hd5oYtmGlj0aumiYbMyOscwwKWZY
y8JAhkDXRPyQcnBbu2NVrATAz5WJOvQ2DymAgCyicUIG8+s897xhVWpfS1qlLPjxX9D6ZJiOcwMD
NipQ38TlugVZDQ+B/RglWOi1I6LriS69EYXeamkCkorjlVXgCes8O6ZmQ2yRL8mEmZOkW3mGg8p0
jNxL48P5TkIKCJaMqPilifyYJ4FmwDHSBxQz6MKDPmRRG3TaLtrsMCGolrMJm3qZGIy9JrJXQFyb
u6GO/xJNTdfFlVgtR+A47VhaP/ZQ1E+VFtdM1GiPRmTgOEG35GBfJD84Fx1zpU+An0h4NbpABPe1
Fzt/3SUPEPewBkJEpytvBu0+aiTyO+AW92UJ8541qydZJLfcVz7+wvrCjF8taXGtQ+KLSOWQz2Sg
ydXYODboqhGHmdEl58r1U8o4ZdygcbFhM/t28NlkzfDEiMbmuqRq18vcZzBVPmFu/qIobTrFjxNA
gWpJP76j8onIky6TH28WhA662TQ0iOvdDkhjPLTvNnqta+62dg9mvVuenNma1uVwXswb/TvKOL6b
gUjoyB+aR/lpADuzwUgCsHFIas+5vq1jFtiJi8q+prWgD1KByqEOIN5kGPHueJMK6TG0DW2DIWFF
shAG3GXRD3Iezn4NEhDC47AuIa1tVj539W528/TJW+bp04ag/ifIY97XmEA9L+w7fHwG4Z52NmEs
mqxkr4Yq36dJMu0azy3XVjKiCTdC9ZU1FChbB8lRNnKsT9okuUSKjmDLEgc/xuseljnO0IhW6ew+
WSLqIKBOMKVHXXQxmzR5Mg2rO1YMbCgQy3Kqk1ywWYa21Ej1x4bh409FTabaEFcjljahfUPUUdkT
2o+tR0998vxgOAdJHA/bPBV1eR/VCtbz1Jo0Q7jmf0ZlJeEq9CXpRxPIyQ080eDRsFr5t1Jp8WLO
3S60F8rnS0yF3u7WYZHDho+NtFqZzWCCvmjSHviNSeGBY/1JTUi22DNp4CB5Jbhp+zZ46fF+2Kga
lU05eux7gi1YpP8Ywzh/9l0fgq62bNB2GaGFdFjWVTHUiAmxcHqR5W2ZtqYLqVzO2VI+7RCSmThV
9JRy3AU6g2g/2zgcd7OzWHjWalqSiRcdc8syqSNZE5k/GLzuczUND3Fcoj2YA70sDLMbrssGmTJA
e39HAxx6dy15tkVG935OsamLyDc5C6bIKEafs3ss0MK3oG+8JZiOMR2nyzT2+H7aslt1wA62nk9z
zu2bGocABti+n7xLCflhM5QT3iPPIrfVI/6qyvr2D5ketJurHCVyQfJPQsYVRRdNux+Ccjt2NjUb
TmarcRQuu2Pxg1a2w6jeutg8GhcDS/G7BZS33Mjo9WSUHCzTHemURKLBf1rXx9+/QTw8Cu0aCrAw
gvJYpUXCMSF3qHwrmBdo7DZGzN8gqCK5Oe6c/qQ8F7jZ5VC/N14x7Mw2GQ5+oOdPsnjP5ph8da5f
0ScUeOmXuLoYzCTUzuyE86Yfz3t6BMm57hb/lFhqfkxbm/rPwtF2vVC9gCpQK+sV6RwNxqKEo9N7
4wuI6fQIi3U+gGuMgUtPBs1TBOzCGZaLHXgxdZeC/VXg0Dy1yCqlc+daJ38B42N0jthm6SyvQWWk
J7tS1tamzb+yeb/uiUbCzLugkowSNjvCjNCUSmLGgx5haOTaiqRflHpskEL6p0Vu7LPcwefd4Dsd
DKRF0wJt7pccRHx2Rb1Ky3ZN1D2MbygyLity1tQdOS45/dlffpDeKvkO5//BzcXGStxiI4oacHQS
+wXcV5r0AYAPGhr00yzhoSbJIAnGVpSQy0ZaXmBGctcSZkh/b16OqieiplIIsCgW9KtupFiAcA8C
kYIfn3LE28WeB5fYZWVdXJc4C3IUEAh5EDMmJ4bQbrU7ZVqk7YTii1B0qn01RASZQrWVNuQ4dkCg
n/OhIFUNVUMTZMOmcaiKtzz849j400llkUVFUM6PbHyLjS+HaEOAOvp2/YVQS6YWYVbvqB29nTe0
OIl4ke5Hb7HfeWXFyrSDZG80k3muxkRtYtKcV6PtShIskZw5VUWnwidFDinGgJRnTvP2O85U9pzZ
Q/QRKlLavAi7s0xjhynDCo5xmzSvwkPeaKQ2hDdKdoBjbGOX4fy9D2j9YhCeSa43dEmL4Tk9mYM/
HDu/ldiMmKx2ljXD86ICSPu/z5J177sGdGlZlU8IrFAJlRU71joftkkvPjQOGOnJNqJJmpBI7NTy
LPzufWYbe7fAgKncFi+9C35pqm5B6e+E1vI5xtfQCmpmCQtNNbnJOUj7eB2n7ocZZp9VA2bG6st3
aQHRQ7D2bCzQl7KOYn+aQ1ExH6jnP+Ze9tY1/icc84Nyy1NnJRdS0F9Lzskt/46C9dvLupVlj088
VX6oIgWGJKE+KY6+g0gwHLJraYsdl3rg/E5TNqZtlajtMphEEgT1dnKja5Gycku3wbrev6gg5cQ2
gxuK4/Alm4msaCHEp9H06lbxt8jls7V03xojbS3xthscxJg+rrJ+j4TmIsbysaQNDKAJmmP2spjR
gy6UhBE8dNRmqBlu4RK852o8QeV+WJqQwTzdib45a7N45ZZa5N5vECORhTtEb1nUHnRSQAv7ArMu
EQhQ2ETbPpVpc47C6kEq+TCHIUZYhbufHJeggl2F7vjO9tlceCQFd/F+thG182vQZK06i0YHWZvh
EO+SCFcdOoz71KQqbMxPjVf/zbzqmc0EBqVgejBK52a3NX398KTv0hQVV4v5Aq9yD3miOwpSJ2bV
nGhD7sK+/VGSxLMhqw9JaMOsxn0DR7Mgvbin4D2lHtrPuj/xWl4QLn1NTERxbbKmxI9MWhHt3vg7
HapjX0veKZcFJFh2Gn6fp/Zjroy91bl7z15Q5JEa4KZPUH6200hwai9GRD79kwmGoHOxoWuwJemv
oCNhaM9gHhRqRKMPLkXtHwhCuYUzxRi4TfjcebFjCluWjfmaNHJQQdPNTKM/nq1tks17V0f7IO12
Vgeiu5LY80pgfy3vb1JzOvVEfO1ITPS68KI8cW80KWoYuWmb+DBVlgntF4ZF4r3ElQNWe3iDrUOm
9XAKtDywF5fKsZ9QTcNApEbOjJNRuM9vkkwWnVLilew+UYfqJrCDCQPgqHnvE0pF7/nqxOlrV46f
qQ4Iq6LbVMSfY9ddHOF/YBU6tC0Gw8p66bJ+Y9jeAZQlm8X6OSXgtiZwnFWP0Mh+rS+GSWXbE3+A
APAbjfw6atOtjPBjm8apQ5U/RuNtqZy1U7VbiRpxcvpd2FnntvU4OwxUFwtQfvezLT6mJn9k6L1l
bJTg9/Fqkqlhi+3CcSlqvdOY5Fs5z/t4CC5mSOs4Gq+hmK9jBWSK73ftgnQa1Bfw3Q2UIu7EVRJW
B4GYRVy5f6WdPs8BucZj7FxzZNGspMgESj5ESnqdO0Nq0ilqZuPumtKgMY/SXN8Eppd81VTxk4XG
FDSls9YJuZYJbC8ufkz8TT4uIlF9NkPMfr//aCvrHzKNf27TcZfnC3lDiNUqakoFgGVIls6TrDlW
ljrEMDVpSRm73iY8jiTZsmXYNs0bjbtLl9SsPe7aLsdvvDUblhJ1x+0cn1Le8X1TlN8LN7TKzG3S
+r+farAKguFJMRMMefxciL8yH98/9WC/Mj57A8sdaaID4Tp06zexmHedz0HYKknaseyX1rewZoDo
LpfvBK3hHe7b9SxN3MB+xyJhnemsov/L/jICR+TSGoThkFDi50+mjqNUzVaIkXhDHgafyy0nsPhi
W9gtER7YQKqefAnH9SXcBFjBnYnPBQVXvR9a6FsCoQxBF5JuDINjtaj5NUwT62a1o8TPSP1BY6/z
+iIdfzvX0/AS5tVbYluvdmniqsKO0CJXtGpeJWAQYk5umRYwyAaVuszlQ1fSoAsVhdmx6N8luj3l
26Wzc6qi+nHF7N8WiQKBA6FNILHV3GJlqmfboOC0dsNQTIgukvFvQQjXhj9ZoJ9BuxE7AdZrwVmn
bKPxuaL7Avc4hfzZNrZ4KDq/Wo+VA2+iMZc18ZE1YUKztfPlbO99kpgog9BRDFp0nokrm12TOM22
cmt7K9oIao/y/D21lGhHVnS0m1EgbKPQF+gGPfq9ZpbuCccqNqkQerUfM7SGFU0gdNivkVTjtkvY
7k99U0CEmchCV7ZY+7SAn+I2UPdBkGW6K1Vs7KQLt3PmIrlJm1Yne/+RgjaBm3n4oYC1bHVF8MkN
jGGd9l3KXJz8sA/FThcP6bPlkWVw1+AOAALmoLlu2aF9mi3FLMNr+pXvO+y+BR3jxCcSjrPtQKSH
KwtnRcMgQrNeRvabEjlkKNaJre3rGzfztJoB11xmDQbcCGO+j7XaTeWkF0b16B8wopOAGNkcZKbC
aI9dAVfgPmtDwPVhEOfeLjGku5tzPM2dLdVhynAzjOFib3ppa9qy0R1mN8uf4SW1qPBbFE7+2Fqv
DpQqAscx2tGr8ym31tlLyuWZ2I/icLoz+zfiim3WU+U2Ot26dzJ8k7u6du/LeZfS9+R9aeZTEvaU
AQMo5ZSp6z8oMRZyrOiW4hgoF4npwdgFXfgregNjpdKPfkS8kdJnavahyA7IDhH+E54nQK62j238
lhrLGRsVQ+RzltPWI36VjeZ9PZ8Q+t/pUmHhU0qmTR89iXJaGZh+2p4kbZQiMeA2w77nA/P/fAc9
7bTuquvU4bkn5h6OTuG9WqRsT1TFu+LNTYi1PJJbmIYc6FwyBYktTkfwaUQzF3/U/LS4f0auXZDy
RnDDPVyHtYlPc8QwaZCdyp9Jxa4g1qHhI/AZiTTqoZd2xA9yl3rxHcS3xiLs58RxHbc56z4x3KT6
Gs2PSBDJ/P4Hb3lruT0Nt9deUrREb9zl3HylaE0o0yFo3p0mprD0R1/3vCD/ovbP7ZotSHK/KekN
P14WT7o+7CZXOtv693FhrW1tp8690xdRJvm5ofIt7WDTRhlICW/DTeTXIoDQV0hnVXRXSwV7fNB7
wtaR57wW5j9uWlDXQOIfUd3dVRgmK/XATwKou09GseEaJXGDXLAeCyZkflQPwjhxEYWB+nCIVlav
L4lbzrNpOfg01aAHRZLs+T7hXLgr3Eu+GGhtIi4CyO8zcgwuG8toRKHVJPBoftJPmuHFrfPAgRkW
xdl+OzUUQax3xpwWtjAytVYhzr45Y6z4toKNPv+YZBDpbohbt/cMIQYEKD2eDYT9ex6bmv7OMYYG
tO/6V3Brk+w7ZQvS5+yV2dVQsGFOIRcrRY54MRY+Y8+rw/eJnf4wbNus5WMhSNSUpLMAPLJeUFK4
hEWS0WwSYErQoD2iVzKDHY9YPzIm6K1+ggWWMYGYNWCOWOCg8gNpxCsXwn9fwHZz7onZa3BmbusA
cw2/hGSo/+6oiOd3/ZjdGc6wD1LB/Md9LuMZZaDHduQcSqZnY5kYmdATcRwlvOIMET43V8lkpYvP
q/8Gr+3/CZm8+BJPkxHGENJ3l2ej/ygXy+jiO3m3GBqZJXgMWEnFBEoFIAg/hYtj6F8XGxnEhl0m
QkJEZv2rMRUPvG3//3VYGe5aO6CKfMN8cdDjnlfFav+lYXZzwOGq6tJlBfUU9nLUluZ0reeVvncP
+na0oFi9mjWm2dZyOOlZSbL5IRiR/5JO2Qt06u3gcrybv/nk0UCphx9TrdyJ4Y0GIMezRy90tv+N
On1r9fvBRXP5pf3JN5mhXOsLjywLwSG2ISIEyUq1hmatx/9iHjPD10zkjVvaP1G7m8u2uRnUQncu
8+I8EKhqGOFqtkK02BwOSc/rv/tlwS3jdf/oaO5LFWxzo9rrmcOscT7pBEUEOxYNQagh7UH3h/Q3
mmn3xUl5gyl2zRfXfhKg31ggyPYPeYI3ummufR7zLtNl7St66OVD3fVvYcTOmgkt6AwyfpCSSAIc
00htm9r49JPuNtfBa+CrYxt2a7cLXha3OZahcTaIzk2X8d/EGFjKAu9aFTxKxQA3nW7XcruXvl8p
8k6QKlOvUsNZdRNxzf1Xj7iHdj+5vG39FZb2u2fQkR2qV+w9f1QQENHqdCs9zK1lpOA5E5CT7QhQ
XLeKsz5XbHkdFrTiIRL2dXDqs4ERgiizk8NhbayXa+sG16yx12pwIXmbl0nVt5Dz6R35j0ciO9co
lPGC0Uz+HQEkA7jOeND3zyZguCImqGn7l8qlWQlGYAuFw9eFV0wxYbVKEiHuomEpaPXTxSPlhhY4
qA2DJLqG3DtqFV8ycS5R7H8nUn1iXlvXzB/45U5RhP7YBa1ypwr8ftToHmM3piJbHxw6b1aeoocp
Huw8JxJEbUwcH7yd9B2W0HHRTPOkRqDFnhJbEla3XhpvzdjRKBekcsp/9ruI9CYGi1XVD/S3LkMq
D6r11uQe00nDGeVU6tg3FWWQgD4zT78Ygw1WSczPIHZruXUK7K2AszISBihkvwbK2ReS9k8XRGQv
w44J7ecwQEjVZBxGUGmxeMTXOnPoONbtc9gCgXRziKO+yCvCXT1u5PwUKONvillpRcQ283Wji5Yx
ydDsIZN0OtZTu51T9MqlK7/CnNTWcSz+GPiG9LfNJG2wB1snRkORudgozn8d6JFotM+QdXadRPA3
5+YtZa9BacFYtbPxAKSeuCfnrYRg0hjuc6rQTY801GhDmvjc0CbtrQGljze/+4Qr/165GFZpbV4R
am87/X420UNE2igW3GGl/3xoASYHf9Xk6YufIAmd1bMVp5B+GR2JoNmbppcQcXDfGD+EWZG/gLa1
d96dIdxUvdqDPcPwRkyp2QpsQrg+GhY4gLwKoqPjFc+zNN7ColjHUn+M4DBj2wJaFG+9sNlOig1B
yOumLyizjYvbpWfLj7YI384+XU4vgPHpl9clrXYYpU6O9M+LN+09CI+ylw+cn661rDSQ5lPFxsGE
5+uTCBpz9K4jb23SzlnietfX5S4XzpebGy+oDH4a01vRmNNn2QNdup3I+pMrXhd4dxEWgVLQbYO2
4Q1iM+XJpp7yAjtaf287oLurZV/77T+2u+uazWLbIU5VgLNrHSjBWA879mmyPOnOzP3vA49HMA9J
s6tohIMH877HoDzYA+lINaVnr0s+Rhu5McxCKo7mymCfnUvW8EHhj6aM/y0MpgsUhFYK3y/Avgil
2TUHOmejvfVM8wwqhmJdaB6nQtBBgvAdD/XRDjhO+jrZDHmg/uySfWE4Gvd9KTmHEMEG1PAB3Cd1
kgFhlHWpUAzcmWpZue588wLUZFEzIgzxU7gKTf1cGFTeCpdsZMIeKRrORn8t3XhXt8HZzmomF0pn
Dbp2SCcDdkYMBXFArdGbggslrN1EYTIgJ4QQn/q9EgBEceFtM7dDrgARNaaYOxTR2jeca2Ug3mHk
eAniO6W21E7B901nb04/6jJ/TizKlSq7eHlFCISTk74qnV/feXvfm9UuTxa68NynnoijGb1xnaOf
PeVlh8a/+ZxS+iGLh47QCz6whVGFxEw2FI9Rf2sDi4oUTPJ0BupfuHvpqn2Oc7Icmvu2flQpVE3+
vNO/F4a9ylW9l/KZFGCcXHeK2bOar3OLCRTNnTCbcx2naGLrrR4lrenR5kiPIORmdhIq+NQPI4Qu
1pjqQQ8Xg2iajtfHANMqcQKllXhbCp6Egz1exGtT4iPz+wdCtbH1kSjA6zZ09B7GAFHyP5Ual7wa
n9RMyJd48cN6o29jRbhFv3BqcDu80BmWTs8jXDNa53jPqyWn004QEXrzQZiXlJW6tqKDK05F1Z9r
gh0aSkJOR61Ec34CGgJ5SxoCH9FM2zfUeeu+MqEYgM2xULyHcb4qBdWfoTtRDX/w6/EY1mfco8eQ
5qfTjg867Y397Iw4hrK55DzlGWptxvTXuhMv3FmC1sz9ZG1MIA+YrJIFZhfJUHemTROLxSIKurNk
iqsbeBoRuuuayhXyhTZ/LGIJMKb4rEvEvZqqGS5PGoKZMMfaqnqwrOJAM/zDHparXMbHCB3NVGta
j/VdsEkKZ+9AV+vIunafpT16mR5eRkBCToZe7qSzsWczPxGx+xAp+xzb+GZpoSS1wSLFKqQbGISA
uSSm1c1T2k3vYDnfhs58pwiEigFtiPE6RySjz2hrIM55TKgGOK8RXZUTdNehK86hfh3oAa2rPLuV
06OX0QpUzZ1Tk4KUenAf5B0xI1SxMbkU8RovO4qRv2nPmRbL1NLL2zxhpWn0cB4K+aIGCk8YLWNU
ryhgKQcFWKwa+qspWWdeGK4j5K3uXCXI4aFpIFvUN75lf0KBGuKPTa2F0ZaFKR33ry4GSO3EwF7d
czCUa0FS9jCCkTHMJxJ0t6rW4dgLO288peF4aGP3tYIvOg8udOBH37ZBzlWbPn904AAGEFNsKvUF
LFzSF5+h7V4TnGWBbWyqoNyg/KASTlJp4kPA0KcS3PI8nhDvBBzPp8GxqbolHKO/GHX7smvjO/3a
xCAOpnQ+ZzWMLBbNsHyd7DcYZBw79ktHjti8bEmTeu47Y2NO6AcLi/REFIVct95pGOy7elbPliCA
6bct638hQLoLJ2eraOK6zAJFQKOuOLGmrrr2W5K+ASkOkBa+ej5ivHzXBY4ZXqOSrUFuBzt9JaYX
3o3za5R52wbZD7JA9inw/0S1sx1KLaGzYx35JfeRlf7oTcshHQp03tZhAETNnnw8aTGWvs8jexmr
y9YDwy5AUHRH95qQqQJNDh6mxN/kXD4WN2qd/MbKpkhJv6JBWIGDdGJ3yngsuWZGL+jk/e/NHeJt
DeqkQmLvcdzApGiuouW7aIJPMBMSVRiNeByqlfuc+NYmLar3GiVAj9THZrZDH0JsGckaNfzWBbms
/Jqzhn1irNCNdW+MaMU6TE36oNdjm/wMO7ZWerLJmXMzbc2d2dTb0GQk5VWrwoMlzIxNJoRjlFkW
k2U8RTcHZQdbiPGFzqF2+N7pp+OQlGqPpyh17wRQ8QqNVtLIqwgxcpCanYtJR9sRaJBhikXmj/i5
oOuP6wUqiomCPF/MP34pNtgWJFAn2n+lIYipGLX5MdfRGOWWkw2ptw5daSNkJ0uA0ItNk4HS7C42
jFdo4D9qKv+lbpmQ/yHUFvj5el5yXi2K7WnAqxtAtpP7EXxW7uR/+w60pcwL2N3j1XHFX/L0OFKa
Eg1FszZK0Kuc0xI5fPOUHqMYUtBQcLiNXJxtU06FzLIUVSin2iMrPOFHXkusfnBWDORwQJliGwHW
OCmKijg5gugnKpFMJNwlsA773Ci+XQGrQnrhzld0vTmvz1uQQgjWw0tAuNHKDqrvZsGj7hJWAfXC
pJzcPebBeAkhxa8b3XJqvEeSxnd+Ph6zlJRxz0hCIsNREeURBxzl73A1v3lR+pDhDwJFSKHSm+st
1fcP2H+vo9m6TFtmw2Iy/2TDeDNGH7mPeiadHUQOKGoaX/4Ot+OqUuZLEyJibIf8OBoZ4RfJSbjm
s55O6Sx8lH20thp3g9aSmzEcnSx6w9R1qEkK9qPi1I0AYTo6zVZCfnTVfjit+qBTv03SbKesXtzn
tBZr0f2PpvNablxJtugXIQLevIpWJEWRlNcLQqYFXzBVsF9/V83MfTl9ultNA1PIytx7bYIqKJCp
NeKj5qQFbIPcjpK2FtemjVd2a0OsZAJeSzZRg3LOOCKhDC0W5KLouGQs/vixkC9D9Iv3TdHe0+lm
pmFRV2Rb3yoIMw/3Q5icbeF/DNrlUyOFvWvhQq9NzxqwZMAWKW0CAbRKL3I2Q1jAsGODacd9iJSr
W+A8eABWE3H2sV4M8QDPKxz9VcfOKG2BU/WcD9eDiEg9aVT2R5aZSMr9iHG59J8WKNeFpVg2LJLm
I68/tWkIUycCkuisyjl4tnFXW2P4JwhwVVFPNqP30/TLvTHbZw8VUm4l755d3ooyEmBInJ8yhZzT
me2DE6cbjz2dO4ZrYO6vaSspUSbhQmcrf2EZyJNVLN9hzDa76CK0gHlLrm4gjtTAKzuqXr3QIGgV
0l1ZEPuIdJhNNo2vzPwzTVyR6EP4Esk/kxykMerbFViJW8P8SmYw08EERD6XIKkzbyS9fiyeM+1T
QUZdNnrfjjlt04S+Jn3yYd02AOhbCmPmAnJtdUV4N0r3FiIYWS9TwFwvOXKNgmCzr0xzgCxnzdFU
LasIvfGTMIECDY36yew23KVscJeANrxiEhfA/aJl3k7GFjTMJpra4bj4xlq3EJj3r0bNfLGVd46E
PIzV8tB385PLyu5F7WPYoHsY2CAhUVylHRrcCKLFaNZPYxLqx6L0MHEVRKh72Wcf9Z/wZ/cuQBOD
hyusIPi0Q3HuXfvoweaiw0h+XiY/vQKLY0/+AyFQPZGpoVS/tiKEjS1WybM+soKdivJ9gsEzyyrA
TeCiVeKEa8cCR7DAUwqNF4VHASVEWu+UFpNPxD7cSdEBTwjlSVA995iRo9o/m/RVUdkeijg75qx3
dUjkaRSPbzEJq2Wvjl1X/dUeJtycNjslsvU41gwvqaabvHmpOu6qEbd7w0xtrut9TKd5Q95jTp7m
BISFm2vOZmKdsu4iSg+zOOZgP/0qmvKacVJpeLMFs3AgeaNirmVOb24AyjfhJuUBS8lF5LnvJlB/
iGFbuvQ0MoM41TYjPSf9NShg87J4sCfc+mxGzZLnG3KiA6NMcoWbnlLVlYCLLUmegq8cNCfTkz+V
1xizoltIZA82HGd3QYtOoKI+uoMof5Wb/Esd/zWjZKJiaHlKGRWrfmOkATsYhnJCPVqDesaeDFSu
xxA3P9tF+ZjV/kPi45Sk8G2FR4yT+6wZqFMevOpv4NHKtsCIOS3OdIh7GgOLlosWubsjsePoQ/5i
o7/GY0C9Fx8zr/vSJUzil4cGeGaFesCpfHRwxV4Xl7w1Tucd3o5N1cebtLFXenOs74tYd3fQBaa1
vyfuY+MCVLayfjVhDuTzlEfyzI5DGj64iKy17hfzngHafBgqQCTIL+REiLFJdmrBBCpUqbUqbNbQ
mdvcF3BjWQjSnv0Se4YFRwNuqZuR2rDdmRfL9F2XyI7hYpv2edTNKNFLpAuYnqAf689hjwDglIdW
jwzNhtzAiOGbrvFlfnaM1zohbg//4L4CaaUdFaGoHlroScex9m9mWwo2xy3wyumR6iUcR3pHqNht
5zentsBi9Awc6kTd6CX1Jh6dLXT3lQ162qvcvaCdY7OJXYp2/I3YhY/QsuaR50vYZvs+pfhv1Mbs
ftO+hf7VM1eO9nEW3VvuuAVOUYbI50YHo7HPdqORJvtPd9VazWEOQZKrN13hUrzD5tJVVQo/r7ha
Y/Lhx87W4c8F/EsnVquFDdposmdlTOIb8KZEnrCS4fvQ+8GkDDduPtwL29yIsf2IbIxm7FRUND/W
PWwPXr3zBGU7GullQJ3jrKyo+XUzqHZ6H9WF1GW6D5FRrJa4DLjck98pzK4q+tQ1pk151mIwoO8O
juINoxE/wTdhbzWxQ2USewvwzyQdut66PZFl/8ffERVgc7ENbQM02QGCYrJylD7EphgcCzcwyClq
L1tlm6b21hVvpF+RReYws6IPtARyk0mfxa6lYtUZmuoszYjranhEhFOtMom6RJMzYjtmmD2JALeH
+xqRdHZnaIZquAALrSnvQgPnb0O8FnK9xnG3YrH2ypCnORnXRYJJnt0Ze5Vsv0wNU2NtNA7T+0ll
D/Q5n/EQwTuU/9mV6y0bJvDzzHYpaXiWNzn/enHOnjmciBVZw4I40+7/9HN8AewVO+ttgXsRBKBW
rWKrr+tqutlc2l0dor8x7+U80d/xrlYRX3ooI/S1TKtZ+6m1y+2puIOHdJbYJ4JhOHsDaIQUFWxK
n2hE2a2vKGbydyagSyAWFMYmCznFSU/clAWGoIqYAzBHqChgevHt5c6pCb1Xb8p2GM3uSzu40hel
KM78W66KB9B7L8CBNl5bvSrAhFUq7yUAMb2ODHG5h4P3W9XyahbiiXuJh3pMDNhobHOz/YHv9e3b
3Bd8LfguKx60a/5uhdhiIxCYA7hF6PhvzJyNlN4hR+vAvjdQmGgUX4hAFUlx0ZPfQyj0gVuC5r5C
IJS4NKTxhutVZUCgu+29/+SU9rcl5M7quLJy03nEOkozjhtQd2QWu9kpVobEN0516j7SV6ESkHu3
Gj+UGj7GrD/xUH3XHRqDIyhduSkpbl0/OjjBeER/8JeWXPmWURyFBxMEJO12kblP0Gex6hZs83z3
PsSfWgXev2xq0Dl21U9qMwP3UhLP46UHTOra2Yb5MO649hqHBht6MKJtlv32PR20yGSJIvAFjRPZ
AqyKNRVLyZlcWHzNksxIKHyEsW6k4NIBmvUdUBdhLsb/SaB97647q/6HRY17EvjuILNT6FQn5Ek5
5SAjOHY77MviCexHIP/lLuWMq/WVIOewMSX9sO49n+YTiFrxlpgN3lxGH7SNB85SIMmwCcJoJaQ2
1Qw+6iFqijQYthY73pAHnZdnu7iK7ju+lcWq4IvuGFiAftwQMHMMIIurZ5RQE4XTPZRZ/pP6GPOD
wf7FRLJLWBrtnv7jmHyjG9iPhfNAUb7iFDBkIUqCpdtom3cpe8SO2DiovMtpoMEdb31XbWnI3+vD
FqEyvhOxtTUt998gIgoCzyV6CW+kO1wYrj3qNpd+7BVsPgUrbybjTVyiDvAZTGU4ekw+vT4O5oiZ
Tnnk3LgIWRtfM1bKbdTOtyitj2XjYeqmV5qonVdEF0t7SMMMeqzTn1JHAhqefcpG8TCaPTw9Y5c6
A6oad1VZdbxGiMrmM19WjWCaNA6EM0D5BdAYm96b4XZfuktfZAF7XWtlV9NDmJYlT5H8p2szLHkQ
iFgo67j79qvqmXj44G5RoOftcTNb4XtBQ9CJkbwF6HQZMcDX4rMPxrBSbf6jn7JG731w3a+RWdwt
Al8k96keHziDu+v7AEHKAGhIIYOLWnPl6AfMtBzNwXjPiQYL0uJE/QjUE9yvlfo0n6EGji3gLgIO
dzqHQzSIKKkeTdp2JduayYoP7oQigMerpfcBdNfx2gT4B+C7fUPQprtM01Iqex/MPi2CAVidskcM
5xTcmfAAYTMqaMNi4/TtX4BAhqfkDVfPRn88N56RSxlouwBDr9pa3Pdz9mvU6LZ4TMq2+BocumHW
xFGxO/PdkP45CZdj2TX0/pCRFuG55e6nC8HA17HdXYMFQnc4PLobJQEGd3K0Pkx2/DmNIIQ8RzLe
GPmK65QiWsF5sU4ncLpNClBMAqe2yc7d1iFuLCtvCQyatjIfnzCNfehmotPYhn4GKNc8mIZ5SUSw
rbuWMgPdjtTdurFYj2W0i5zxZuGtz9X8Far8J6qHLz1vg6hx9efxEAbDE1i1+xwvdx2VO5xfE4CP
Zo/2WkvTAWFEGC3CTb1ARUt5nEb90cmLoxzLLU6fDOYhvtvwvjO7N8RjewLuMGraJP84nXEVQl3y
zrvpxSfiscIdcRycaFOqEFK5ScxRyT6xcKc/dqTPQWVDjWOQyIqp70mfxSVIzEd3bLD9C9Aape1n
a2OZD636WhzAetNtJBSXg0t97dsvY8jqlH/lCWCHdGQeabQRpkvkGqyAlq9rjRFcsQkNFVLx3Fyt
QEeZjClyC2dCs4g3Bh/YsTXsqz4CtlL3o5ye9FXQavFdg7WFct97KaJbECT3OctJXv/JwX8m4XID
Go4heBRvFsoFP87vZVdd3Kh8a00RrFUY3eZlOCjVPM4kQLKlGummzg9T1t1Pg22xC4nWTkztSg7S
fEcG9LmT9btl/YRyeUjH8mOhpyHAShVMxO0Q5Ln13izYIPzkIGp2RnHwgasYlLSgBPMdF/WHRSpr
DxtTT6CpVWLswn457TGQMBsWD8D/X4Zi2M89uj3GAXE7X8cmPMXNcEUlsBBcIJfxvh8ibw1e7K7r
KZ+CCq2RVZ/zuXhIEyCw3bfNw6LtbnHiI6cbzIeaiI04zDZlax39Pn6aO283+TEbJrkZYm83muOF
ncQ9BxOTSH9x7Omt7Yrd0LTrxC73DeZ7zxs/Qm/Z4Eq92Ob058zm1cVE3SzUL66T/BEFJ5BDkMTo
RudpZNrWxeRsRuskD458mpHQbNQOMxc70ogwo3eOaEYqdzdg/0lYCSMxfZlWK9Cz1x8tY0Vljm/S
NP4VE4vbUKYnhXynwbxwN9PPQk5/FjarDV2xFzOvTrmSjx5YBIwhcOJAVoSOdTA5aKJBMDZk5zJo
H+Kl3nZleJtT5xmxHTKK+Xeuy2uSQEiM2/suj6jq3H947OEsuGydXGFtiHWkvPWch0jVB3Sl18Sb
X3IH7xn1YtRDtXKa19mFLcdmHy2SK/OJeIEs3WjBVYf2iOgmmr+cBAdBTmEYB2EPJ6+K6AbI5Db3
hc7qkNWjLHz7UPbkJEgUah2FpVd3zxItdRWTOh4E/4n+eGhjwgdRgfRu8RrmBoSyZV4HRlqt6nA6
BjM5cEuFfle/ACvrsfYrTRpoT7R0Z/5Vu29mhMGhh3DukJnjvu0ykhvKeJMbPdRPZANyegxjBSlG
IY8Dw9nacBmxLY9Y7adsXXeO9qhHL549fRVJ/7zM/Tnoste+l5fKCS/AoqO7xp1PYuzOk3ZzpHDH
03I3pi2MRPrFooDWOKafeG1t+isxq0v2FmbTrVHhv6bp16nU7eMCV7WduHRFOavrukB+P5E20CjB
SC/nCVPm4aeY5m1aopAFYi2r7OiWC11I/GzN8pjHRHfpyPcw+HThSDlus6Va29ULiHHbNHRUgtgT
07GbGNmuzGo5c3ERN4J4C3HQxOWWs10SumHsu+gLk70xiaNlLAerpINg9HI7JLmzKeeoJpy237H5
2AaTt+HiGe9q0znJ0U5OrG7vgSWwtk/s1YzxMQFqbCTdEfPz2mrNQ4e2LDf0hjwuKEeq5Gwt3FH6
wGGJX+m7C7eABoq9ytA5VSl+Tl58dFFXD/Kp86PnUMiLI91DkgUv7MWSi1vlC2DCZuvF/pOFoxCX
+nHok5+5Uz/L6PkILcInYWGxs51vdyK3wjd+mY0ecwCzHJ7sYUnjYzV64EmBsOglVaFwOLcxtNjM
whvukcqG0bz9UMtycOaiXy9KEnYWyjNkmK1tWvfgG5rdIvy9xYOpX1CND8CTSoA7Dct875xCdDNL
nWXbtpvfyil/Gd2CzM15ObixsYpBhz9XdP1Wi6LbD/DTgsXs7hJHRgw+gB1BFf6dqJB51lFXIQJM
neVzFsG/vISknLrmbwfywmuCx8hwHxUrW1RAXYzzD5Tdt7pCk9IgOANFgBVhILeXWRjalvhVLvIh
srNDXjpEbY7NpWoJUW4N9Zpn/aFDm6Rv1N7zjlnh/akGBn3ipaAs8x4zgXeQM0J/DO+4gyGQV1xk
7qB37cRxRRkFlxZdJb0WM7pwpsLO2PvIekTnHWc/2tkSYUpn9iurdvYCiI81suoAMNjnaqHcxpq9
wvN26Gk/iaR8DQR5hq7FeAjRmfLVSQ2Bzu7qn5u8fi2dGlrv/JQ7wzWPyhMEF4XKsogw4Vnm/Qzs
GesubmoDrV9ZvpeBv+2lfI5zBCx+/5SoudprwcdklyfJZXnX+/6/MVl+YlVd6tDae5Z6HlkI/BjO
pTQ3GEdfw348+pHxLKuAfLTxJD2PsBnnK8wLtBKYjjsAAkmwk74iRsF/MXF5avLYibBoMoqYzCgU
8EnzOpnBq2EFwJKr3yQV+wEfpztMGxaXleTWmSE80gn2/yYum1alB6sgixDoy7pqhhmNrQ+F0YVB
jqzLW9Vthh4JzVOVMtq1QSmhikm0Al2wLxlZrqfU/Ov9ZC0MjyRoG55HbYBeyQyoCW3z7fS9B5XV
ujDfhXNSuit3tFwqCfdZBGw3ooboNux8lZtZUHWdF+FHm6Kg84JFBg2QDY1HXLPaZQDECpWSG+fP
oO5TS15mM3RXke3s8BXez7M258YmG0lgOWSAnkQavDF7IF8lx3HkqNdW+fs2oTEbpzVq1PAiu9FG
V+ptZ9nBDh4bRhT+0zBH9NTlACCyh8gtTvhHl41DK6brJ+Q41nayTLST09s8lM+LHUV3A2pwaRM/
oi8GqzXuDTu/UjT+U1F5mJr8M7AAMJsRVjbrsayy0yDojIXzo4yZXC3ttTKCTdiNp8n2PsA733dN
e3V8di+9B9ig+Bpjo6fr7zyhZuBi8Idvu/b/kjA6Iy4lc77Ij6FVrh3c0jt6y9cmEueewFEeIeLS
aRl9adO0wVPBfQLDocwesgmTKNUTdfm8DUY0zI1M0Cs3AziyMNymWIdpKPxUeCJCx7nJcQjW0MW3
XBy3rp12QYHmgZi6pLA+oWocgftKkKjiPoiqaxGObxa6P3/I750CORzGLAA188GK2m3jtZDV2/SW
NRNfK0MxZzOoaWzK+OYw2viPtJKjVs9GgTh2Zo8y+Ewx84g9diDlGSTCKY3Kq1fVh7wv77NMHPT3
0Ye+Rs+DrPMXl9jZKpKnuFMvRLLTcCMXkU+HGm6fjuEv2hoLOUD9gD/gL6DUygzxSADwt34BujYH
q6kOUy9/8QASZ0CzC6gW1bRTimsR2bu5Eo9arsqI/QUd7HNLpgVDYbJm+dqtatnWE5rHbL5qQogu
Qh9/m2aOhJwwm4rDzfvo49k2Afk1E1Oz3i8jaEM8iqZ57yLFbIvyNBAxAXTiUuTVAePZMbP854Vt
kl3592HUXLyyeE8mWm+WE1prlASgDKbehXjbacnUwVgYjtGC5x6Il3hHYMe+wgqD/neiCZcFOApg
8gl6aJX8XOAD0Vz95n7Y9NieycGl7JmKXZovp8Zzjvr/eWz+m/2e2NVmU5RyhTnsF8XaY4QodIi6
c5E7f0lJiItjBtlLKwa5Y1m7Qa+b1yqx3hqIgx9W2HiEvnnDOimG9yXKtKPjkWwT3LBBLEmgRtQI
tC2MjUOFbKHg9BajfBgpp7DFu78lMT66+ZFlzT4oiGDGc+sY1W5qqJbjblekfIDZfCgG9ssSlpZZ
HO0MQrc9PLiiuthOiXW+3vHC20gtWMLTXTi0F8O09qaGreFvXKsAJyvgfiCoE+r0rDgOgjG8l9jv
FDV/BD5Ah4D02vqP4B1IKZiwGKBNpVsxfzuSIp7V6MsW9MnIZXGQAhSPhhV+oHj8cxseugkTnMqY
VjZXKjLX0zSGuypNPxfD2Fu0FeM8OYRF+TDl9THBhsnMaKvfNUe2bnneppeI3ENxnyfzOZyCh3yc
vhVcA9iw+Ua/QBUUl8YamXaUPzaXv9NmkEQrQoaFfWUqq42hTG/NCl+QeJl67rVYdKgZkCbdDaTH
3GFFv/O6aDv12XWW4bHkeZC5vSb70kwL+79i9OSHsPqL0dv3ik4qVmhQcTaCSBgdDD3K8McqBB7N
+WCULZdeCvLN9fNbMS7RVp+8CjtKTw7aUBQ88lP7yaGxUKWwq9vpAAQl242++NfkQFWAw/ZWeVXz
Yu79Kf+euM1oHK+4/7dL4W77rM8eDF96BJQ1X5SwhJIpgAZdwPDJrgEI5p9TAoonyNU92pF7E/My
T5s6v82oODiD1RoX/zoPPEBUPAoQ5d2izPtaEvb7VmD91t2yT9DoMWOhObg0boUHFgiXYLAQ4gAE
LgFqApHiKCCKKXoAdwKRnplEe7uEiNAnxiFhzI6gfjzVTv3MDtDalXVO/rL+/vp1GnzpK4aGFxqB
vEcin6M0OE0MxIlyjrrN2ELdkQ2Z5t1y9jEjE3r+D5pXvDNSZkL0iPOtC011VVaky9hm/VNODhzn
rnvoMrL4Cm+lFtq4BaAV+nrI17osiJH7DC3xEbDIYgOz8KKnxVWEv4taHtUv1A7Mk4g0m2qWh1oQ
N1ZSO/FA7dItAjtYVQV96KwbmGebQ96RbZgA4e8qyplW5eRnz/Z3HJD3ABGof+pjl0T22mdvT4Eo
37Ki1fj3nBllh/p7HZr2RBgRj1ZkdbKpruh6y40VOe9YedlIBovzIT2TnoltgqIz5+4i6WLtQqcY
8YPn0YZIJx5ncT5BxGizJ9JKuqNYBE8xL4q2bgJ7LFA9UvQhIY2MncpuMLEz9qaZHNnujyexGDHy
qZrej4f9sx7pOsNVyffDKJxjCkKQ4qi2t3HqMrYS1Gd0pAvXvVVjUFWE2o7ts7IDtYot2NOFlXzW
yrA3XU3nJWqLc4gZ4eZXKY1s4fkFTn5kVqM3XYLJ6Hfm2IGLt4Jyy24OaMScILwYATIuzJaIdZol
Kemmt/GLARgEBxf5Q5ivuSCI+Gbo+dglNjcdBR3SX2RyJFUACxBh8eC3frwSOlSa1p+zzhK4zMtS
9PuMaKR1mUZg3U2sBlHqMFmlXXCVQpCTaFlsAvIxv/llGsAenOoD2LYMKkE17hdXYWi1YvepU0yt
iyprbyTtOZBWUEmYC45ZFTPQd5ZxuKhChCvaCs1qNoE88Nhh2G3bzTafVHwJnL7b5tZcPSlriG6e
Uf2BfvkX2xyGSkQc30Q2pFEjNEhgE2372q7wIyrgEXYWMx0kwAoqLhYCVY2MEgY17O0qc4920yf7
JSr8oxzs/DRWZoTLyc9XSS+sdUWo5FZNY3bKQkyF9SzSV4Wdd9+JALuA36O0bvCbuTNF7jTk/Q89
3/mUu559TwlLFemMYOUsl+mQO+UbsAkwbMNs3AeoG+/Kee4eKjm8ezF9DzSA4p6xFPv0RuA0FOSI
mDxb1o7ZIhDGJHtPWE6+a8dEAfuV+G8b8kmU05qwOpISx5w0j14f20+RtxSv7NqwbjDlA1BhDkxE
BLJ+S2JfqWtE1BEWYriQHVjhPvUQ1i9gBhST5skwjGOdSOpAMeWPCo/pXVKTOW4Cq37N49Z5KWuz
zVFJRjmEPpZT1g1xgI7FlqTHHHttR9J4Vg4Cx3dppnLFLuhOeguae8TU7Ctaws4mIeV+mOYDTsLH
tK7R+JP4VLgAGVW7dRFEllWOXsHmSVq4kJLpx7zZ1nQpqxZvdk7r2Fp2M6GwRsNoZjC9cwK9DDpm
8ONXwc5IEHuRzFpQ8AxuRziioJAmBtklnnjM8j2Piatqo/dFlR/tANVhqekjqAD1DUoLoIGd+IlU
85f5C1JHApCLcMICgX6L9hUzDh67RkgiVWt+OGXMV/EI911oAMhmeCDSaOfSM2a3dsv7+SPAhOqz
mkZJdwutemN75WFosf17HMg+iLcKDVSYYgYlajJs+j+Vpde8K07mWLwA6HpXcfAO4A/nShDvwPVi
W3KvliSSeHQrEhLnDYiuk93MV9hRL65HN6sstl3UHibTf54ntfer5C1F8R/Y7bq2+td2Avs90gkM
hHlLGXZxmFNjU1t66AOWc/Dsq5ABO/eJR6Kgk3iH+ZScvBYPXpa3H9lMrWOibIx6Y1N5LQILCCf/
YOsh5i9x9lqhRahSgXMs6VOEGnCcbYnqyGNwEbfGTbX+U9TUr2EZHVuBX9I0h8+5xUszJp+DxWjS
Zd4+4eomrJMoUeEdlyRmrFgiMezgBt1No0cNrtqVXXdAubXePnrL2uEWJsaLzK2XuR5IRMwfHNVd
fAVQrW9odcLHwnxIxuhsYZPAHkq+RMQgBz1IN0L7IwKGmE5zEy5fTrHc+93Ck81+KlN7C8gE/Q6P
myqly1VUD6RrEfmJzNCLnBe+6A8F28uih3GpgTcubC4+R4w5kvUsGBxtoDKVsHXjw2JgQ+h0Awdf
MmlMJXHBfCC2rJm9odlNw9B/Ken0+gEZGaZkI+x8s/ux97WynuPek6w7+bMoIHxPmJHX7jStZyHy
Nf0W0BqN89gwuc3qmT4fzSWmcvh0B/smsMBA7oo74k+g5k50aQyIR0SN/XVztQ1jttdWZSOe483L
OjPvZAsSWG/B7SKkl0B/S1JWtNN00hQFTfTY9T6a5ArJapPiokxf6oJ1R6cx8rxatQHx57bA5VK/
pFl9AetZ3NmB9eG7PIsgW+Cc7xJnrWnnTcO4r5i42kTbXFRYvQwpYOXSx4ZT1LAr48DDLuF/WaYg
gKHFMGBiC9O4lQC5AZLRTWahfabDQXPjPAUGm0tMoLF9PwbRigvwXTfG09k9e6NLNTSlRxu5hcrQ
4ZbTMmD2guljOGmzKzwDkXvCCiZMgsmA608hX8VxccZW9tciv/p8Ho/m6Mq3gh2l4407TTvTrVeq
qvNoTuhQq+VWJkW2mvHpbVKWwszHaKwgnma2j/PUgGam7HLNXs+iLZb5m2qSPXRcm81bMX74ocRR
VqDvG331uUhIsoWLs3jQ0WAFvbJO9k8tKzmKS7Z8Lq8W38I+oVaIOwx6rFE2Airk6Z+WEbloyBjM
4aA72+nMUCn0qk2FzmTJJxiKaA9QYgP14wZN7oMhxFemL3d3jD/oTVDZqwvKw0NF4+I+KWAf6yPs
WvPKYXIhzO4Ie+mxFYqQ42Ir1byZLOcUlP0HajQWjxHHS9z5YJB+U1AuMiMsyhm/i7Rn2lgdOTVv
0kjAp1MW2cjNVQg2UVZ6TtB/xNn8R3BcytM0fGS1vHizuSfs+K8tANwoPLhkzvwK5MWiN0A099PC
3AqdWM72pTWit8RIvue0Waem/VR0M7koxiNzi6dgVIfcnnu6/9m4blwAIvQc127lrCJasHVbPrvp
eKNfifavfo21WaMuz7NMjl7of4P1W9uIzZD/te9+aR5z+C9hNdNBgvW0hE8wBh4kM4OgiHZAgm+9
JBCcnsRaPxsG/Gt22dHWCKpu3yoKxbizPnoPvzf1+z11GeIc3GabQAuP0sU8J01XkYzMT3f5vkkb
udbniNL8FYX1zXDmtWUtrwbD/qmHQzY53mOmddSeJU9JLJ6Tpb1FQfreD86zN/VHEVSnijZbuBQs
7dhqWC8EYafYQ/fUxpfUC4+2MlZLsWB54HHY4kXirt7EKubL6oe3ii76/mPRQ5DBQ3JO3xnp3LrE
0/Ti6Ioq6c11yFymsQujzNyqAbWUGi6Yt/61/b7wje+Wx07iCQar3BoCJs4XaH/+jtylEKqyQu3E
Z/zvLyoCylS/4pG81ct8mxumpkvc9Svh50gC2PwdPZQG+n7jFeqKCGp2ywLlsRP+tEDzSpPgWgZQ
MxKjjluptxgl8vSGBpM+6T/M8uY4GNepJFqdb0YC79R9E4IR4GwnjDPzzgq8YfFPJ5bwFiG0Vn4B
kaF/54zqpK+0CZm2Qu3Gp8ZEui2wRw3dd1L1a42xcUVydEV0V82oq29W9JUZxSaar3xzEfPEC7/+
9+IcB4+uDhsT2osol7//dzCYzqMdoGQsbrwGiQSGeMWZp9nZEKK3+t5M1ZutZ4cFLYJrR3XDqxb0
//llgnqYi1/+ygUgJpt8U1rjE99vATOAzaKjV8ePhazr/EJDmQtkS43fzGi8+z0/xWlx0E5wN+ec
MP5Mv7Kg0VwJ4IbffGxqUVq5fO64jB74mHUzf9Cqh/B4XqKLU5BJZO9VWKNa3OuDOwEij80TvzNl
9C+IkXA1BmCIS+BCe+GLcB4M55EnFePF6zj/tnX9/9cFf+ADAeKzCidZx91nEio22CA1Qsxu77yR
Tx32v0/JS3JSZPRIxGlhvQYN8bAhJTqIif+eUGwDlf/LT+vf//fUc+DTYN7pX7jOebsJSxJXTDW3
d7O4cTyXEXxp/qzPC+/fYSK0Xnsvf9fHhR+cWI0dxhZ8U2YeG2944SwF9AU5Ug5fTj/ytYFJ6KMy
1dhQeZQM86P+55zgpNXX3H+PlL4XOAP//Q3XqdGc+f/eb4/6rFsYQrrwSXn2jj81aNA7/ZffD1o2
vS/Uo7e86Lf1/PzAO43xdQQlwk/y8nxVPoa+3PRNqP9MvfDevBcHlv/y7Xv/jR+ZkTpw5g1UnvzU
SC+pD6YnfoLpV8EcsqvprBdbf5qe+EJpEu2sfNRfPYNDX0O/50/F4t/rL8cL6Kd/Rk+Xf82gWH8x
GF47/bYsG/pNOmmz1d0Wpb0d1LWB+BoRj4AVSN+3+rDxl4OTrX0CYTmpXPhB7oJs5sQL7I8IwMqf
llWZK6hqxzfOPu/BtaaQubvGA5+m6X8lNJAQbMmDk53sSGMrSSMeyfvhTHNGM16GyLSVZOXwvFNQ
nMXEnJgPsNSPwI7XxRIDufd2//kgyXBJsIrU2afMs4PFCpqNT0kLOJzyEOtn/DOPWyd4DYig4+By
EXBw6W3z3iD18UiR1xO82vQrC6kvimzpNoNGHQYvGeuMPoMcTr4F/5Lrme9PE/Sgn1/o4rhY9BOU
fxaFxd7hggg8igWWnf/j7LyW41aydP0qHft60AMgYU9M9wXLV7FYVbQSbxAURcHbhH/68yXVM2eL
2iGdnugdbJFFwqRdudZv1O3V+sIf8gJ8pbUGpokY2PLbdWGnu8z/2o9HrXvgmqobuIqRf++bjpIa
Qhy0fvNcOi/t5G97cLruY0RpRQ0b1Z8R5+XEuA0BZ0NgwsA7RpGRn6tX0pp+pwqk/3oCLViIIgWN
jScgNlD2tCgDtEaKO9DhY4hOovHogEhRV+RzQE5Lf4oP6tfVioSa0kjozHbHGEWzVo1ecC9pARb+
lqduB7HrdGb+TLYX8lw3iJMLHkjUM/ZdCG6tC4sCe0nk6MGcS284Vw1J+b5gd4+kMK7YrDnLIvHB
EBTgih3vHs/sKyzGY54V0jmgelAQSlyGQgYzgC7pMizrS0ZOc4hNyv9GvsQ8bymTLdxDVGcT8uVf
Wv0mKS1MoMnGM/3pIPV/ZrFNg3zjjM0VY4ZHVXOjy997y6cyJEf5Pum/Txq169DzrG78VjgNuNN5
a7XsqYUjx1HdIxxhrqYxhVXkUehONZdRb6or1KTJ82Qd5l5oLEa1CrnHTTpcq5akc9Sw98SJGaIC
oYCDO/9kgHINW+4ZuVHmLyz9oCfUg6e7iWM4D8FcUEOKRQNjADVrmCZ8z66WEZj1OGJWAhSZOPGy
Pl85vcHdVK+uzRSh65vYQiWTUW3J86gAWvUNz8MPhkk8ZchI6pyFUNLeeMprUaYLu3ix7be0gnCB
IABrH7+r9u8RJAfbMxany8mx1Gub1sV1H+TwpUGhkxvqNZB9/ZWnY6C4MzzDYs3eJCld8bOC7nQ5
uLLE9RmVE4CjTL0esKG6j/19LYpROgQFLdub2Lj13O6Vz7ByvgoEwPNYYsy81oeZ4An9ZmAkobHl
SLptIdQIfmTpLRK+d+o1eY6ZHBYtDAOGv8rZiLTyS1kDfkkBS5AYw7AaZPxxNHagHsmoN/BNCGLz
ZpWZ4d7XNnlrbP3u/vs1YqNGaV0/o/t37SvFU+ItNcZ9RozaIcz2UU1Go4zSlXpFS8OSrLtTl666
5MWvnfuaW7KgRcOqsajNDYV5w1hTj6OhF8RywMuyexgBOEccnWTGuR570bonH0NmR6BpONTtY6xI
2wlCg5qJSYSzo6WSolXtRveMHgtJ9GabJaUiC0MX7wEBhGUx4AvNEjcE6U2CPuLcy5uqd8kH4+Eb
NdPhvTuZMXhjsvrwAgywbiAUgQVEtWUaVnShJb4wMAlowHqthZmhYfPUZai4+qcpOYIbXKkw0pYw
FPNi2/ktNkNrD0eiTOI0QKSVdhd04w9cR60JXHukctdJAiEGH99yDyaX4UrEbqmP0a1ZDYFCvvHZ
xBCBes2jWUQ5PJTUt5W/D7TP0nsismD18UsT1s0DLijv63JLAoIlTgVwagCnwTPmW1dsTbysckTJ
0y9qRTO+8pR+TY1sF2ZMUThyxOvOjJoy2wTTDbi3GqOtozZqmEhXYfXFt1kbzBd1TpRZRE38jhWb
j6EZQDIB3eh8UXmIfzUrXiHbvlHavij8EOL4J7Xk2RBVyBY9z6XaFviLJms3GXEIem9o3pDoeyec
zFAHkz3vZZrxsHdJX8Q4Nw3o57jiEo8UAG3WjIEUCu5BPfONPuAO6taobPkn28F/kFnAsOiZMLST
mj7NFMOy6y5qkyoE6HiAYzbNQ/tXaPQx8NS2ppY8mlp1a88DVDrqvJtQw/MBGxhkr/wejbAmQURn
PKrhMhVQRsGZXJWA1kY5n2ndIQcw2W3hqqqwT0eh06JtIz1fxWazTh0086umfe71NQ8587HvPkAA
X0FnAd8pUEqn5A1QRS0XuCzcz1a3K43yNHfgXtUBZAj32IOpw9T3aA7AJHYJchGFaIO5jzYnAm7M
GxFh0p0CTlXYPo0jwAoQEjSVIJLwHOoWWbxRwxoMMjYp16oNGtAdBJm0geF5V1NLqoP3aAmdVDOL
CSJ1S0jGOYoBxfWVOIDaEWMIJM37Aogkq4HavdfVR0axij/iy8AeVSPuRkzBCaOm1DN6Bu4CKcnk
9g5FW7VkMZpoNh7CGnEe6IG8Vqk8tJizM1rUS6sAAFFf1PZIQIGq5W9GlCnUjwlgg1FeMSb5XVcr
DhhWw1g+MNQY8uqII4AJM0SayFy5UIxA8MVILbAn62iR8ef8Hd3BCGJ2SWqdHhIP75k11jrVE4b5
OYytFZNaJQgUbQYNGUpXyImLHa1MqBK5t2puqJjMvoRoRxijhHiNq9r7qqzuoF2adnzQIYa6nIp4
XX6oJmFM7KOejjDpvc8YqLQzn4vwUQmSskziAoBThrsyIGLIcVdRkNIrJcjBFpY+S6yq5u7RND+L
Vp3IVPyoWp2BouJoTjD297MLl1WhAtHtey+1oATnbQGWhidhdWZC7bktruNbe2zXRgwFh5CvHt87
x+SgApCK0CBzdoFRQm2tD2hkf2mndjkJeRgHxMbUJhqbSL+IyHuVcwX921NsPLJ4dTLhkIk+FJmB
pK73bZ8i9JS1lO8bHx2RZNi2fnnQa+txSJL7qhXfvHl4CltYqapXKjwqVBKdE991inDR+84ZeQhJ
Mxl98r3gi/Gmd7tvoRTXVJklncdO5hk6JVZI6OiaEoGZB2sqVm0QEV4N92SjIf250MBTUR04M2ZX
JitQ20ybCporOP5amZ7gRhtBWEqVP+xS09N7oze3WWXdkVU+FT2V/6D/TBln13Rau3g/QUE8LaPm
YahKjo3jGmOsM4LLpM3R0kUv+wkRV8KWZiey5pBrPAUIoJ2aHmp06K6+7ZLg4FgjeWXSxGrLLIf7
iYC+s+5UYMh5GxCWe+4E1SItzaEnCKzM2/xBpWLyHhgX55sGSDHF2K2ja9QwcA8wEg4cgDVve31W
lN4Vmuynwq76hT/Un9CZvVT4/fnqxNxw5M5Dmsdwz6oDAHeT3ZTm0imjvWSUDL681ii5QaWHlYOp
qzMFV65Irtm2r/QseW4t1GGLYScLhNfBhrAUmlhZJDlrEEO6l4NLhTpeqIAGvbnb0XXQYnHOhirS
wCnLg/Bzo6xlkTNWdJaYg0APAB1ZyWnKvuJqhFtN9QkNUlifbvU4aM5rU8LcoKRymaV374/ORo01
9fhGAX//fUuewteY+HPSQbaz/3xDRAL2nbMM2JmLBikcMDo+kH27C5/AXz+o+LWswQVC4kvqRqLZ
6xw6bBvA/15bGqxG20sQzkF5Ziwe4tm4L/3p3KrShe/Dn1BAsx5aUNh3Z8y3qDlIC0x9gIBH5UGw
lZTvoqln2x8hCWYrHR0bvIOwtOrF9UxO+qrOcJXQ++iIrd14pqbRbWrHvlNH0llZKouUonE+18pT
do00AxIqKcfq/GSL8NwpEh3rps062mbepkLVgtNUeI9JCWcUwSR16nljj1G1qEhmDJH95Prxq0te
d0U4s/C8ZlOQJDPS9kughTnJSfOqg00U4zwuhMFaOofLcWLGkXQFFcYaI4kdtCR4gNLynEtUkNLJ
WL+f29B1LPpx7Zr9Wu1eQzsccgJr30K6V6/6c4lj3jaYdWQai2jrufN2FvmzFUT0vjkAUhtaqF4U
YTZF3nnLWlDjdCUJhawJ0C4Wn3vgxwCjtuOMQEHSWvupweYlHF9Cw4dd7GtIZMc1vrGiuiDK/9Xu
288lc7jv0wNA2y2xFBkgVqS6O6HQAoYFO2onzG7M5AWRnX3LPiId+6x2RU+X5BDCe1UoNzSyrlW/
L9Dwuxp1/9oPCC/hZcoQRQZQz7Fy7kSf6yp0QzbhfCVJRVWsfUErD2otcFmnG4RKVPagBvmYmNqD
16XfDIhUDmIcWMudIlTYhpyajlftItdd4dSwjjz9W0y6Mjd8dI6yfRCiWaG7z6mYbjNNPgfJRFpf
/wIohawcBj/ViEVocGhBDAEP+KZGSJrKe6G3p6ywLqKAQFmN19TxT7pE2t8k8wKwMtXygwM50DPj
bZSGHEa8je6ajya7SqZEXm1UdaFEI6hwZi+a9XozUDUTWHpHQF8XFHtvrKZ4G20YAwbMqhpZKZzr
Vtr7WbTbj9LbVcTParjqcFUwzDwMvrt1GZ9jWbzvl8BgT8OcXDpJzc1BCJ/go2jgcNeMLBfc10x8
0RYJYsjtVl0wqcJX2WPJFYXHRAFp/UqBz9Be0VQbohVfDVOwmAad6pvxpHdENBm0GMHwl8wwL++v
83hecxTcqbFtJuZ1nNm3iefeF/ycktZRZaBqVjKnilg2otcirj+NXrWJ7HhNgWqjgkWOVNpissjy
kXzxjRnJ5oZ9XrsdIVO4NuXeCpVoP0eJfQRKIDdqELsZFouOOIdDeQ3U5JABvr8iMw7uSLgXQIwg
uTl+xh4k07DWT6pbZOIvNVtf26HY9KACBrTzZr18MhHhsgSyuy3p9yZY4wIA2QiUaVavRDC+Vyuj
fN5EjdypPlODe2Rnz5zhoR/ChctcLC2Q4H1xcFnxEpC8Kgr36B08BFcdk192miJ+XeXNsBtxzIoK
c//eMFa6UQGGUXuv6JostSR6VmuLCXY6T40VNK+l4cy7NLKvffwgE0aFl4o92fnPEUs3MBSHRI69
btvsHKcRoo/d0XTtQ+HAAbOj4wBxbNJyNJERA2YUEI17znCPvRN552JtAu/q4IcGKPYwBXauoPhu
V0uXLVB9piLfbhY3ggOZ7knWY0UEa/Z4qDFH0+BNvag+hAdUHo6D2945YXxdSvwtOeOyh7rLKp7u
VSbTx3S0D8uNE1nXk8SEV72KXZHOsROSHcXeqeYvReDfxGG0y6bwjIPlVe+buypi95vbR5H6eOIG
WzXjm4kzh470MOAQCqbUgJ19HxGujCkCICq9jMJAeEUAccAoaS8gbaS6hcQR3yRhvvbFyMZpLtUz
6HFNnRQjKCNFWarfNIhBgAj53CAYnxT1xgASPHbiBXOEh1ziOTiHb1mvncIJyJu0oiccB7YoSNy1
qHKajpdzZOpPWR9+SgG79E16j/78nvVim3gWNBuMxvAaGOfiHh720XDtXUlhSK2eVZB9yUX8yc7t
66qa9gnklIENUuWqHCXjFXMqreeGCiE6FRUjpFRVyO5AsR0Mqr8EkHvuZoy/GnOTiaLCvcpdWRVy
ImqMqu3JDLuzMYLKYDH3Eyq8LFkxUM0or46OksWuMEmSfOgyyEsRvw4YWiC8uUQWH/Xp+oCmFkQP
KvV4bLk1VHH0FhGUAarUvKlaSEToPsbjZs4V/GK8HrpBHegjYPBehpqmHPYZG7IMtJNaRtEeIAfa
2I9tE5xVL3Rk25re34TYorx3pGAmWjDWAPPcujZVkNI19/3g73PEHZoWrThU/mJW6QLLe7XyV24A
noZEVCaia5nprwmdVUbuxjSoHaP2kHvioYyiTwmJw9Bye4KmaA/Zbyvs4dUp3Fvd6LHfHg+Z1xwE
S63F/hPzXmEuDhIhINMCpsPaPtrmLYR0exVlwS7FYIBSWXCjcqFRa8LbL/YRy1doyZPaHewCV3nL
4PMXBDYfHDfa/Iechtzt2DHv4spndZ53UK1R15gW/xElmZlCmJnv6qmirvo1ov7/x9/+85//9Tr+
n/CtPJdMkrL4W9FBe4iLVv7jD0P/42+EherHu6//+AMxfkv4hu47jits9g3d5vPXl9u4CNVv/wdA
Lzh4c1pdIg/scR9curS6j+1haUU58xHJhphUmERUqQlOv763uvQPt7Z1z/bBEuqmC97d8z/cutcq
mU0FVDzZN2sdk6xr04vj4xSmyfrXtxI/38uAKunZuu4bjid88eO99Aa5G3PARtbqq3ExxYiLlEDI
I3JOIJdTdIIOuoCFKZzpWyXmV6g6BSnUojiZOiXGPEqt69Y24ptY4k8flWG1CycTARY8rR401x22
ekIGNu1nbR10lmD36p45XcOkhxO9kFgo3Wvom5w8yuL3yWwQ5lTwfAsDLR+pziNVbQxgJolnYkwZ
f/P+7oemtg3TsQ1LN33DsAzHMn58fZJxHqWiUV4SgD9ZRL2ni5ZWjHeYXl1IQ7q/GVYfm/v7/VzL
oYs9XTc+NLcfVFB5sAQB7JQePLwpRhsSTVze/KZbnb96L8e2WZdMgMHOh9FrJ5Ub62kc3FhdXOUL
3JtI88yR7183EWJHBcMLHjiqueCHrfaTGUfObTGitE3E0i/pgZh6d9SfI2yC1nUc+Sup6cEWOWl/
55uZczE1JfwDRRCZBA/l2qGK8tNs2+ad2/TFMQhJxlR59g2hpPmMSaa5FQaYMBHG4NkaJ6geQ9ey
nlp7doAfVgOFnK62j+yA492v2+JjU1i2YbuGRyfrhm0Z5oemqDOUZyM9rM+FGCjEyFstyW+MXDwi
DfebZv/pVg5wVsO0mFCeY+ofJ67ZmbVNPs05sa8gm11587MTzsm9zHIECjriol+/mvUXvcyUJanJ
APZc58PonbLCAESauzfQRsUz6ik6ytNT8vjv3kWYpuU5Dmsi65H4MGad0c6TKvWri9NHn0KXTTIS
q1/fQq1of17xbINb2Kah27QfLffhRdDX7AwfY6lLKBLrC1QM7FRjzKyrRIOlUrjza1hjL2fYHfbf
Zjssfn37v2hH0MM0oA5i27I+zsoh6SVoaWaldL30NM0hBUKj97a/vsv7ZX58S2BmJqG3aTEiDUst
Rn/aUpwkzppscJtL09ibQljIOdjGbTs0d0p6EjDCTlTUl3WFIZpXtg1Jo8Y/ep7d34wbw/uL9jYc
GtrRXZvR86G9DZDCzoCIx83U9JyF28kLsE5wfIkMUpYD9stmY0CJaCy26LMPE6RtM2S9quPrhCM9
9mwktaiZVWhCASRo7KwGNKwXz7MPOdyvA3whftN45l88sunyP1Zsi4X6wyi03aarnaGtLgNrky02
Grm/dN8kzSrnIDX6WEP62E7g7xkjr+GO61/f/69GqGUKX7cMNkwGyoe+83OryQt8vltkPhbVbMf4
k40bfTahevXPsBCoAZI8KGJ9+es7G3/15pZQC4vOVu1+vLUWOh7WwkN1kXojj9JK4QLURniYyBRt
NQ8hi9wETmgKs4PbAN2v0dxp1TWFWNY6GJrfPM5fjB0awGBr4YkIwdXnfxrFI4dnE9p8ddGjKD0E
qUWpaqICXjJQdqmpMzpC0z3WaW7d5Y4dLDtTGtvYDdHJtfR5XxXo7oc86F46k4n+cUPgjgjJ3mOH
mX4zbD6uyKz9AiUJ27ccRwhTfHjYwK5tMsN5dyOyrHrgvF5s5EzmnglQw4XD6vY3N/x5nPxwQ0uF
lX9qnQFn0D4Ew3AJPc9YD1qFVEVeAMcpAmhX8PlDykKJ/uI7ye7XHaNG4I+ri/ihX9ST/enO+LJV
wkEo+qK15WlIrXM5ei8yktq//YY/3OenTcezdDeBSX/JwXm2JvlCNJpM9MsbfHLf9OiLNH8TD/8U
i7M9CMfgaG6wYPn+xx0oSCtsCEMPO8Wu3VFKLuxPgEiK4s3p7/jWQr6Y/MWvm9P4eehYPkGxZwiD
zK3rfGhPVDxGFGD18BT3JGHrsE+2ozWaFCQsHcCBW+1a5FdWUzFAM5bA1KNOyfB5eQkhTMarVE9S
8rKAgqoM9Uxvohj360f8ucdt0no8IucTDxjzh1W84Hg06yPuXiQgwPF4qMCnv+ls4+cAmXuY/EeM
DItT/9AKHuYIYGmd7FIWERm7ft6NQ4YYSNKdSaFv41lucYRfKls/qj4rRTidLGQ0ZudRdwYAbP1S
pSiTbHz8X7z8/3uw9zHzp+EOyjM0oiadIBvP5cUm+EF+w7fXTPnk+Otb/Rwe/NAGxod2Duy5tTlN
55feKJdlY13C0bz8L26hFijDt1hA/A+hQa+5ZqIFWnZRkQCzqarlvx1i8RKWbujCg6b30xzivJwl
NkH6ReZPM5ohiGoxUSkhRhJf1F5f2uZvAu/3dvlxReKWtvBU1OgJ6+PGlY5tl49oRF7KMbrNjAxg
eVyjK5ecdBiXYAcQEgzAmLgh5oeU6vyg/t1mpbrmh0dgbBrq9g4hrPDsD+2Kgbg356FlnBMYwp0B
wi0DIYsQZLZxJ9A9GoIgIWYxqvzUoLn56179efZ8uP2H7UcS8OlwneyjK9AvwsoczClqz8uGSOI1
rZIRVEEORMSdXTByYAOU+JtRj4tktLWlDILsPBmae24Emn7DhM9CZcXVp18/5U/Dm4e04DPaBhOd
Wf6hjVCPL109r82j2ZNwEsX8IBOv+s1aRb3/p64QtkVegwOL5Zk/HVb0MW4zDMRxoRHu5yEzlX4t
9PamkS9hgJEElAMeBa5IuZKdu9O8dlsa41Pl1jv8fs5J3V8HJThFPazWosdGKtKEdsWDLweMBcCf
VlurqY7NDL+ZzFDfGayKtoNi2bj1imK+wptwVXbGp9FxbOpC/drD30K26Qv54NumT26jxAGRaKGQ
hxcGdeVSORth5rkGU72Is/mgufpXIws3eU363oGuatOrEJKf5lg8DxMKFLUHRSKLcgUurZ7QId6j
MbD0ktBDGUDe+kYAoieB4sS5HV5sue1ij5AyohIX3XUj8HIrKxYeZw98mW/mKFoXnbxDGvKIsgq6
ffiwoyQon80Bzo+F5jJvyO+T5HZyxedCrU4z9E96kzyJQcag6pzbaGCGo1azDo3gfrIQy3ZQvA5l
fJdDjQMb/TTjYg6qQTzKlADacXBZmYIYuT+NPM0YJ1+Vo6rd6mcnhK0ryQmTnHHLbAfj6BXNt099
6j5pRRat5rndxDCFp8w6zHqylTXqsy1HfkAku4GUGySEDnHwhBLWiOmgZ6WfOTMB4cr7VTyP6AIK
twDngU6Kq8UHp8Hw0nB0cqqWsbSwRsAEe1NGAMT83kRzSKCs6FfU7bmYKIDz9/XcIvqVX5d2DBhW
G26V4CVonOXocfnAw56lTazV2DXtVeED/okRTjN8HAX6T+apN7R61eYxitoE45uYogYV6BafpLjt
qHon9W0tOyRca7scOPgU0SpOTHcnUJECvjJ5G+TaG4A6BQUVpwZGag2O+ebF2XhyNRZEys/JiJOu
le2HsdgHNZVVgAQzANdIx4Q5AwhTApRMk29k3I+Qb6Cle0l3W2bIbfx65n8MIByDsNizbdJ/pgrp
P5ypNNPXbEwVh+McRunJt9Pq2XX9+UhGbPxNdPpjHEFIREqT+7gkUh3EUewPcbFfhtHUFlOLSHuR
rJrQczZT00UP4+z5n4Yknddp3YZv7+/3nz9kceV7VvcVKH9D+aP98O0/N2/lzUv+Jv9L/dX//NaP
f/PP+zLnv4+/8sNfcN1/3Xf50r788M0KPmIL4O+tmW7fcGJv/zvPrH7z//fDv729X+V+qt7+8Qfq
KkitcrUwLos//vWRyktz3vpTF6vr/+tD9Y7/+IMC0FsTv/z0F28vsuWPrb8zdXXHR5lGdYhLMDe8
qU/MvzMOEFz03s9LvmeyRxRl00b8kfg7AQPpYfLgho5+qvnH3yRKxnxk/d2EDih8l0Og5QnPc//4
7zc/f9+Ev3fGX2fcbWF/CLnJdzue75DwJmgwbN1SO9WfYrrJRjkELfErEMDXTZB2133pulRwYIYj
o2ymabHpiqjZIuAnzxRNu/Y8xXl+9h6wm2k8MDBTuuugA4+bMQ2gjchKX3roRi7zVAY3jVWi9V6i
FqTPVSBZ44WzasGixgg1FE9xONT4E9bxFyMwETehlseOjPebMTPVhxh02/uXtjcj4EQTGnfJvOuo
cl87hY8FAF+u5tEccIRoge5VQQjVMrY0mBfNiB38VB/ev3ij4sSZMVWu+RnFIfkA2mk8h+H8dSyi
8Th7s4OCrdNAGU+d6FrnRHc0ei3bt51GDjPA/dgtjQucaP1SecD+OxEeYM9NJ1Ad4dEczGUcAKAz
ScyAbVfGzO1oBjvRWmjODeNa0xxxP8pi1bSpjwsLTKaJLRVtCEbFlZ878Tpgkb3qEAg525pWXWNU
e63bV6XfzGekv4PvX2wRX3AKDvbOeHISDc5NoPsoylbB8f1bNMJMObdHw8zmneviCdga8lj8zxdC
hfiIykTQaPJYus6DENJOj31WfqL0iTNWjrm8u5oSR+xx/P3KwCTdJGyIG3pW+ktLC5oXw0VTNSqN
bWjm6cactDeHSuceNBdGKnDzdjUJvrPWxNGy94W9CmvAy7PsDhR/ACd3OFXF2WfbbJDJsd1264k5
PIctKIzez4nKMPcrjwWFSCyIkvLm/V/T1JZYEUI8Lybrrej8Htx7h7Wipd86UX7MprpDDxGI8ZB6
q6azYWS5s+r14aWRctwUrrhrId5uNHN40FAjW+lTfR0i4KF4YgzLMdEfbbMbAa+hJxlEdXPXEyv7
GnKfUliXvhmGfVH78W5W4Lli8m+Mri02iW5vZ3wqcAUlHhkzclLqkHg1BcOm1YF91gZ0kJlE41B6
5hX6D4DTFQTCx7uwHAaYcE22KACjHJKGtNI0oJPh++y8IZsfjkUteHVPvGD/geaiEepXX5qSYoKr
h0yXFoYuIEAbJrly3uK2DsbpcQWxE8nicJ1idYjdWXbXUzvVwbECnncoICU3djysonF4GCjlqeoF
6BLx2PhjgSUTzziEl3EE6OQj7Z0qOrGV6HeiQ07eKZ+tHh8+/TmUFT7C6GVYPQzuvJyv26BFRpOS
jp4DQpB4T5jF176czz1zBAdfVKXniq2+DI6z8IIrDo+ItljfAoEFtwOpHRG8dOnkPlGPUpVnBVoY
PgnAKARLiTVt0+QX6N77LgJUkVo3oUPpi0PHsgZzIBODseWBG4s1sYu16smT0y3PZK8aPfgG3ZjS
7aCs7RCgXcT+IcSx+WrAz1t5gytGHKWaapouDoYKFLZlvKwcAh6Sj/0WjPq9Hvnp2a/s8DRqD2ae
IVeJx09TSnM3Ec10M2SfoB5Xjau9FkgKTnm9sG3w/0YiThmxHq4Oxbw4AbQp0BqS5SHS/MfnwpbV
VeFGyUbPn2JR1vumAzBiwn9etCnJYLfqgBTA+bVIdW/BLGNPNV90wQxoe5Ln6Tg+4MPhLrRssGCu
oT1szYD+HP41B3hB1Lq7ZqootmSGHGAIjNEMafk4uGuUsmzV8po9oGO0S8pwOQ94rHZWtisDIB2G
DXq0dD8jd6hvsXdZWEnwGk4QMDIsGCLEDhgkJ7IRzz5q9g+p03gojSECNlQI4KKodK3Am9M7KioL
3gwrfkDp76R5D3EAKMOJoDLqeIvpIdq89lQ/oH9ym32RAbkMKwSwM4zOYp51ucmRmUF69HqQHuGl
0+PWFiApZFYT0RooMm2M8JAwGdFIDrN8OLg6muG41IegJLScX3IB99pG8QSgCUdDx4ze0GV9qT19
UfVmeSpEbyyh1fn4HwPEGXwTmYDCP5siyNDrmNF7LJhp4NtNNE7SB61Nk7PZE8xKlPtGISJY1oYA
Ldo6HHnkvsY4fl/ZCaUVx/A2cYRjRBIZ1qrIKkp+aRAd4yL1Fr40kDjmyBC2426uYijkrjjBfv7S
CNmemqE3Fh1qWWvEtPe6cRkjHhT0ASwQaeAWatbIfZnWmn5UXJ/4PkQ6OYSdjB51XS9KEIF9IbDY
AcrwqAH/ENCqshHAgSbzBxfQQxqi6xrWz012bcw+gHjEfhq/2IWd+9gYyrARdFnjR09lO6C6Mx+n
CniJcKvPtvWSpdeY/HGYQBw+TjFB8Z0YSSULs9d+XiE9tmlDMDDmHKD0aUQTaDJ5qrXg2rGLdqFX
ZrJCmRTDNEOiuAYeK0N4UHNnB4UIUZ3xF9OWFDIzJNnqTS2aTwkc4+FlkO4jkFEbWV534QfwbTCp
ePMC/6rzxNc2tHH+DCGKWe3Oyp+0BhmBOovOGdedIFiD9DP8hSfT6ahz3C+9aGX2Y7gYqMcC+5fy
2nKtYuH3nnsQxghmtY6/pZbzzevLBy+Kv1olmMJ48M4m0EFn0jjqGXG4SsZik0+oofjderZBNI+s
qhIdRDSINtPI2SOCc99M8wqdALCnM1AoQMG5Dcl5MG6k4S1Hv/2ktVF11c4pkGIBCpaCPcaB8Sac
XlmPlBxyxOlr8gH+oLeOrVzncBt9GO7QD0cFVkyLxkhu9SomrsDOAxrJeoy84MAhkgW667dTqhx5
R2Sik0U7YtCFAhuG7jGcj4Gd96rwoMmHPmL844DZ3AS9xo4RvOKqZlN+qaDaYDKVpHKbteknw5LP
fWa5V8ako+0rQVKOBaWiyMabHPWg6/tjEZrR2rOQIcN+Kl/gBAW42DfLRQEmjokTP0gNEW/q5Is6
1BlOEnltaeTl0mqMM2zrPTM5W4weFUm8jL8gYpDAD4rRddTSeBNZFTYvxqowx/3Yoo3kjufJZtLp
GpyO8b6lSuaYI8ZivhK/YG4uply71ksgUCO4yKHxkEixfahyfhMv9Ybte+4ROI96DUp5XYB6Fijw
aSny8ZaE9WCjrmulqHNgHeOnrli3tjffQsBAfvy5HYoZex4mQgGJIQ7CEhCyTHa1D75zBOEekLe5
mx2sU+I6JD9Xehr+52hBjal5F7EnRPr4QkLY/q4sltZpemhiw7rSR5BJMEwc+KLFYhbIjqnlldGT
f9EKLjDbnc9+Wn6telSPc8eYF9Pc7AvDfsFc7jyY88rHOkQvnROvtcwzUFBejZwuiZfg1UmohDqa
eEi0x2yQe0/HkXiYB6TadqnRT6vSxxRtLM6WP5SIwwAfCZLkAY2uo+9i24Ck+eeaCvSVVoYwkYZB
XjkcqSHhL1pQMQcUNWrkhwGrurp1yDNkvOaweHLa/FTGrblxMuqhsdxLNu4+sYL91GOcOWNdV5av
pl7DD5BDsRSmMW2llZD/HwyYfM18NHNAwayxEaDx+CpGXS9CqhCpNnz/kpAkzGyQcYBQVLREPIC0
l/jfNrthHNZtmj4b4wFTXHNRKJFcK3FOroinBVuBv6ys3r+xceq+qiO9XEWuufEsS1uUTewtiMKR
R5X1zqr168ZraT0T/YHMy7bYyB9xrvc2smsvMb4ZW22YPgVgO0HPMTGGEehsqn+zzQTtRo+KOJts
itKy5My+JilF4oWIRRaOg4w06btqNiCa4W83T+0LR61d0KZAx8L+gGTS0kHDpRvJ7yDJ5x3Bglxb
hfVYZeG3YRgeYzKTC7JeS8on7aJOAUTHLrgUMWyz7v9ydF7LcSNZEP2iioA3r432hmx6ii8IUhrC
A1VwBeDr92AfVrG7mhHFJlAmb+ZJEFZW4NrHkQLOxcfnJbPsJ0RNKzFGb3ShXDhBYLNNOdRRUqRv
YwfW0iD0Rhn6i1MQWnCH/tdlUruuDuvLlxbbtUSD4rafofTxf1oL1l+EGuTWXfnWmnQurO9x2cMg
C0PzlQ1cbgs+fthWy0sy0CXgtmP2AgHnzTK1f03l/DiXNstGPGLSpjsRSsqBm2oSzUP2pntjB+GF
AoBxBdmNXwaj7Y0UKca+0YfhP66WVXqplOXzLdF7UV3rpCGxMUzqsSmsJwEpdiOWYHwx5Nnl1rEt
fOx9Bo4wjqr9dUzrJ19676Y+caVWQM7o/FkCuZaNkEMq6yU/VENo7QVIQ3e2j72yVsafch60AnvW
ZzgeB6RFrpcxHlIkT0f775wUj/nkveeiP7l+fU+oTgiX4ZNsnNi7NZGT1Cz3bUzxUIdhdaMqTiBA
E2pIq947Z7iatL/kodXJb9VCg42D5mSWrPFN88Le5R5L9NohKPVejDe/sZd9V6r9rJd9wlN5mcsV
J1LisaY0tD7X3YpZBdNJrUneRSqdYTSOxYGPjKxVHUORm/t/CNmPIA95iNErN07dHsQ8HSjYXUEE
9AiqOTWJxTxWBdVS2mzlRcfbpfQ3c4vZFLfOVpkGdb9Tv62HGHt34NMKOkAyIuxA4atTcSXK3/KO
pVBX/daZv+aAfF4NKPgczns0WUJwE17aKVle/KFXu7IfuSTkGY9wEv6Li/qL4ro+kgHhuzbhvJ3M
yVYO4XaozqMR3NKBknTV2gW9BO155kNoS0z3ZjVuJ9w9UMsi4RUvAirvJetpObGm/tyTzax6i7i9
Wb4vuX4esXQS8b/kioJ5tSRvZNzDUx4mhI+o5jV5cjyT/Swx+n9mnsDe1kDRqfOM6sDS0SpOcfpm
GeW0K+e63foTP9BMkn92+obKYbfaNMnyWsbrRdwlMZUNHgE1ivgAJ3O+M8vpsp6rA1EaXFd+eryB
xUDUxxnbz9mqXI4D7gNOqhxPuhpZbuUnikwd2S1tVYZ8iCuM1m1nU+vsQsaMqU5xBkqs/XUroBjm
U4nilZ3OupRJDqj5mhryDzekryKPyffhRdjMaKaItP+mxcsvALBdcAHhVefxiZKiAEOx0x3CDyeX
8y4sxC3M6xMdgJ+9hygUZ+Is4/hRjAs3oUVh/sdySw0IWo5mj3Fs/33gm8UW1e261PW2aUICULZ1
F4WFcWyKpT4Xg7zkc3A0m/DLYtZDbQyniqkc3F2YcmHkHvjYlcG5CU22NKB8oa1+LBpU5sTjFt0k
1gGsS9W4TC1sUAVy2eYjwT2jeEkH7m+BcQP03JxaRg6y5yQ4cnaaQaG1jv0FDkZDimj+6TKgEByM
O4sCCI4Z9lzsURQ+QBvf1KNRI7yav0q2X50NwKFy53DT2a8zFqzCdX7GOsUwPq+L7Vh/Juxh8ty0
LEepygUKtzXgDeJKjwJ8WDT/WNY36tJCx2VeP9MsQWvemJU/S8q+l6BnsC4B0tR5+BeM47LPe//e
t+Zw4RLHkYMn6DSsr2Sg6DKw532dBh0vdzqQjM+LQ6EqkOhLDDqHSlv2GUE7IGzl3VRzJGwkUNda
Ds0xsVGeWr77Iqkjj7JMJS1JyMUcz9qF+dXnHI6ceL2wll8MrOtXJd3LMKtfLbIX2lw1qZqA1XUB
gRzQk657Ge+MxX6vM46UagYgR6lkys2qXI6G3201zEt4Ee5/ggTKiTviKStVdfn/L1Tzyl0Xawgl
bbJ1Z+dadtAWMv3m9V7DSATmGPg0RDrVw0Exx61hDLt0ht+DYS6JpIse2La0KsDdPhmjDaJpAaE4
zjBmdfI4hkW8a+12Bx4OciSgwDyz+R1hiW0T24w2NTaEqdWPw+zTyuCRp/S5jSOsTXeSfc6Wdgh9
M6qcDa3btqZgxjKB/myldYrtnCzKkl+sRv8SlbjFUtDWmcIHKLg9dob6VetNVNrhe6Xj73oczjk6
NudH/YfvioUn5ly9wJ+n7p29wkpNMkSG2mJZfx6t6ggCnCN3nH2SDse5RUkqWyDW4PJjatxfo5dc
MjoS8yKwI/gV4N9t+9i4fklP57Qd55QFld6JraGoAVkMhBQp/0ArRNQsS7qXpG8clDJ3ox1QXejz
so4ph3mAA2c5WP+FaUtXEis7ZFIDV4dh3JS1DA9tNrmRSFAXfcjVKvIGNT/SzMvqEBYHAmzVhiI+
skK+OFWcfnfO4oGdHWy9nwvrgs8x3Ij25HTcejFBq63qHpRn8wbomTxCWdP60hAn+9agggkKIB8w
vwPWnv8XJIA+QB7OZFKofR8hbkZGe/Ub64Vxo4pmHMaQ5zrqAuxoRtuNynHGiTuOt7ng0VRp+wmo
7sGFukbIE2UuYQ0lFSRZChUZ7sKuAYtDbx3mmrJrAxrJmodqWiAqRbhL7Pgzq4xv09J2tMdYRrar
cCE10uVqptes8IkjpXhOrHy65oneUcL4U4eLEbkvZeE8D4qLbJ7RV66BrT/0bF2pMNhu7ddEG4ie
IyEpprY0JnXNsa06JAFyvRuHAu2OT7Jry5aukJQH0zL/xgws7g70v6jv4NdqS/H11thD4G+t2fQi
9hHSPj6g+prKHTNuvljhabK23O3cozABfAbG2nnLRlq8C7w58WiEkU5Z4a3M4NDY92sgsGFbr3pU
XAuSjaofdILfFUZdN5PLJG75RoPsJ8bnXSvMJorzYODgqaJ8plZuEnJmqyOwGqb1zQ/cidE+KDnc
gavquAtrsZ2IFMLegsyZw6DC8/qtJ+fsmWnKcL8BXu2AuKjlV+sjxZGd8GqumtZifI1tQlMSPQC6
tJN92/g/dU/zgdl7L7LnLgjJiLxW0D6PYQmIAvUXqkawN234uo40i1M7WKclpeRloVPKWEEmgZLL
w3p1bIzho1N3yQ1kE6DDcGquHqo2/s8iUJcFRJW8jWX1uPE5EAT+Wp2QkxZxvIcBLh+2ba7PVsfe
buN1w+/0ptKYl8WNv9HcvhElTyPGt03lW9fOwoGhhmAvbZPuHTUbkWYVsqyFMhibEouqfNQmPO7l
IGhubfsKgT6Yyal6kHIz4h+WTIPD9MIAa9lbGl5q8ZtMSwYhJfhTJaratz51TvAzqUd26YXW/hgZ
jRwRodRbb6eHemYSOKYu/EgOl15ucbaZ4VWW/b+8zxTuguCFvqaTjknMV9SmRXxJyG5x8oj5K4g8
mH37wQ/uWUZshlv+b9g0CtGw4n4uq23GC04px88Smw5vAK8nDYJIlDah9QDKQDigLCYlj2HPrmLE
4U4Y4asN5HZj2t4dNZwZUumZJ+WLi8+ciquhzs+qyWEx6O5EsHiT0vrEftHIPeWfuyFxxcEW5Q9+
Ejw1BJL9hkRyAIZi1JoTwTJejIwXwFLDf8Pifvq0tSIeAk9uYqjK8ctStf+SuTpbtLiG9ZjsXTuH
IdW4iP/kL9a4v7TjF7efJh4p+bI4ZJzC+HPR0JQaboxRjeYyePlPmGDabpZ4IU5NSG6ivcsvoMcY
6CZ8PGe9ZqoxkE8VCDNDfzmu917P44/R6Luokwevm7tVizGiLrc2Rm1+CY5Vi6ifUV/nU1k+KuKY
BGBJseU2oSLpnSwbwHMpCFxnFr3SJU8b5AkAYyVbVDwmbETYtlL6yI99u25L5NK2Vc3nCfyQd7uR
V9+7oQk+Ty65l3GIucilHh42i1TpUDHgX6E+scNZuLJHlk2HJbNbi3786t9ymSr3Q/Lz3Vf19OYW
c6Qh8UBlYzLJDE+dZhMmfs+7wQpQbep9w4Q2kq+9TG4LOYydX8QXlcl47Ua9k69U6JSyO2SOyQtu
QfoASr5rWZQ9MfRRa7vv3SjeKf859BBKm7dSQ5IJG6M5jJ5GQmluc9M/hwOVmK1sn5BWJlMMUYfD
5Q4MnvMB4U2UO5KiYc2R0OReDbhKbZRirBKu3T1hSB9ukkL/yTYN8SPwkkSpzRan45CWD6VWD+YU
zg+e+aca6BCug5R5QPDfOJZMNgjft6rTl6kZtk41PPfLDG07S9DKrYKqxTzArcHzbgwcv+AaACst
ubQxKbpkbcP1wyLOG/ZQLjNg7rowP3XnfjPVBujl8zl6OOev0GWtgGCtVT4vHdRXljTwomFFZt2d
56NQYpe4ajl2Bgn1RKH5869PeWVsw5ixS0aVQlNNdwzSydXpwfFp6lcnxRbQDwq3j5eRnqNdYDMu
PC4iaZ5VN90nXcudKsS8LexAUqzgU8/iq3THPDsaM5N2TRNcp0KoG9wYWUbb3j6Q84c24KLUYvyp
GuA0dbzt0LEPttd9+vmeqYMGR9GBJgvbK7hkmpftvt/TL/Aaop3esElVYXBvLPfTDpKfxMn/60Yj
u1ZG+Ryr7tLSgBTJAdRHiTtAOVRk1/7a3S3FXQmYR4glHQbxPFxPBgn/XrDlQkS6GqHoOPf+W82Q
j0pjWq1sLqF1WhGNFzuGpwCOeSWHicpJX0qQDNV0CFfqdZMwJclCgAaMynoALDS2MuiQ09BdG+Zg
NvySIL9l7h8zJwEdv/Pb0wGswwXHCz1AOnN30xpZXMKAbga9S1rzKw7K+uCDVnV4Rs922598GPHb
QtsP1chUDc4/Wbiex3Ku74Ewn2eqhCg16Ahx0rZWbaGNJFEJZmHCXzaDYEMGqEj9G0d/FcxZQcFs
+YsLfzn/Q3HRzqpHaNFavhg9pcqk2TjT8Q8mc/8WukFBV2L1Po7Jn6Xw4Xy48WepJgrcRtDFCURT
tsW8bqja4FEmJMhQw79bfXtqZtNBMJDbqvE+nXL4N+cVXZjhHuyjd153UhR2pgGjmHaz435PcXqV
CSLaon9krx+nkLybO413x+dinXTLzyTsL8pnIXrO+l8DQeowtQz/2yPXmXHHUFdvs9Q5EW9pHuHM
IwSxPIbOro1JZ2qx6pNkVJF5/iIm+c/QeE9ZkCDFm2AqKkxnpQNScWiZZ4TUTiV1w9lJ1oex6rBH
tuo+r08NoZH3XKFz5kuPQ6tYGPkql2/dbDZV6/NOrxDAYP6lmpNBJSoqk/L65ihpU1FqIzvkDOsV
iI3A/prcYd7KlEbtai19MVgJ5FRT71MTVkPKp05syl8dK/e2xGaotQqHazgDgy7Y5K9DTg+jYwJ5
HfhSsHjLKOZefh7qSxePRHcLkxEvTAgRqIzGKAgLzgJnPqStsliLO8fu0zGM/BCWE3U4XJAKg+1+
mmf/BNX1SGj4DsFm3NZsw3s34yE2Ov3buUzN58qv6Z1aWJhJ0vL8IEP59L5tKsPZLC7rAEbIcIsE
Czg0LyZizEwW/d4N9yZw9cjOcacg7wObGDvnMlntRz+3z0XxkrQ6OxaqNDay8n/cgI3Sqs3PNhnU
wTcf7EI114RreKW7++gyiOj7R4HuQMEQADOBAmLma3sytpbILt2Nl/5mrvHbeNQQL4YFL7f87sz8
1w1CHHunkRqGjW3OeC09/Za3NJBJhWEhHr0NMRzeW+qD6TptMKEJbgD8F0x3eY+c0NaXBjBSEmu1
q/KKbgTfXBs0mmvL5z7765Qve1g8BiGcpW9NXl3o8TKJzPT3pXRhWNYJ1VM1xEQmdCus/YeCw+3k
BtfOdQCjDv5TFqTU2g10K8MJGAfrPjuvBpWES8lFpLBydYyT/tw58UpPso+OxVVrsDO8GJBAE/2b
l+kfkjJUdmy1HL94XjVXn/lNocKiNcBKCNOZJsj1ikztQncu+v6YlVC2/PmfqguSk4KISF4GkTlC
QCWIcxtk+I98JeDZ8Jd+iBhjp6hxPHB6FmivQYMimPTZX8hEUe2MNVJ2VIfUO+cLzxk7adQngB8x
bp4hKbxRZvs0O+qxSuZHRurypJ5nwxObQVExqt2nng7WOZAfnGbyT189zd7FXuzPwATf4iA32zgj
Nzkj8bEVGeUTCjJpPHSkopApxhnsZH8cfZOCV6byPEvUOnHWqGJaXV3/02bDq5z86LATTSBcc6Fo
klHN2xDq5yLUJ/raeKIFKWuLlnSg5Jghv4o5uISYE46uzZUdc8tBD3+l2Z79PhcUEKUrXGLY4Qd4
40l/KsXKCCvpWgxL/eaY6YMlhw8AlheVxKzuDGF7vm5k1okBasr6bO34yYpZ1SdDP8KmeigSeVZ+
98y18jnryJ1kHkfgFqsyBjDcTUM6X8apsTcsO6euQDALP4UhUFbGmF3/rQNs6dtiW0ieVSfzWac5
qnQjxd918CDS8ZEoARPtpGQoDAycvXgCfTZdXHMnTb47xEoVnOvKffICHFJ5qG+FcH8Tk/q1Is1O
4OJu1RQfFIDFdWITW+0F/jc3KEEbT5uM/6rxtQ+4ps6lSXtAPnCcj5cn7XWvLdVpexVyXktm8x/w
ABqSeO7TwQS42ps/2s6fnkEG2Tcye++Jw5Q2YLKe1awycX7xywOJjHNjcYvE/IAjuv7Iq+5UwhCA
MGwzcvf68uKE4hQO8XFo4jfXKiEWUOpu185Pl7DbLy2KCdrptp3aeeOG87+Mb4/Qib+x+U9Gl4WN
7aVHwqcueAl302RR4UPv3BJghI61+PXh72wri7oQOQhMRH8dN7M3VqXPXhP+oM9c7TH4NLLibw+R
F1d+VPf9JSelhiJ+o6MWeG5zttJxa2biXib+Z2A95H5/jdspACuGS88S1GH1YvUgJHvbYBvXjoYJ
IM0vFuPy6Af09Oj+rbYioEldBCDnLRXq2Y5ZAhYsfd0vR0kofVlpHhdEB/rNOfFL1vFkMNgPJ3HO
hHGEeoLtCMMOZ97qaWmX8NZUMrzlqQhuIV19yZhtJ0fRbRz8LemU3CoM7VE8RXheAjXFR1U+e635
6OFc58664HUi/3NL+yC5efbFD0jEidH6RBuwtp1dHoqCDdQwg3YfiPwjq5ITZpsz5Cgi8j5vejE4
92XG+lU5c/kgPfpaB5o/yD28jt18l/BEkZcDtNH1lyTHAuBSIlZP/Y7nvjziFERPcRooRROX1IBR
Q0U1Vw2WFVTTZjQYeXiLuNpVdQtAVjhZ8ZFjSdiYVLLQyJT+s4R4aT3jxy9J2kyOhAFSWId8Sukh
S5u1CQfjhOH8p4xVEE2clihyxXJuMmRS09w+du0Mj/nseYJKC0o41xIkUdRbyO6P8ICdXWkE+kxV
UgIhOliNQugEgnuHl5n9j5iMv8KveqKyjdrhrKphRWWgnMtnP8wfwxo+Qi7QvMGPRAuLemNaH3hJ
gqiIW2fnBdeqzOa9DdAk7UmHNn0mP0h3HRAHp+8sw3OkabOw+HqxMeGrWQp+IEriRCisiusfG9YU
ygcjzXaK7pZbYIWfQZddVee9exNzQ2+gS3aZmxXP5l9jutXhMxrVE6aDn4wrgAfrVIvlbmVuE5mD
SxF9Nn9MbcFunVnJji6qH6mD9jRXLjEMcZEE+DHibFUCxbHxw3e/Vj8qCWpMI8+xB10rMYcp0tL+
SvvytejSv4tov7hWgUft5bcMlw+S79teLsXB19ZjfK3LhROp/2gH4C0TgwFdnlgUGbpFwwVOZXvb
Kb+c0LmOMeMhiFlwPfIH/E8vXVhfEWIVdoz+zfFCuGjZahXt1Afp9o1RAOqvspnRT0tzgX6N16eq
6vbDbF0B2jFjo0auCpjuJG38O6ZpNKZgrZoEDdxrf5SDv0kOPLHJ/Jw6C3/rHNBS+WI3B7V0/41T
+GMvirxQB4TRCfEkBONeL8aNG8CxHXCHeIb3h6F9w7AmzboCgmB+NYwaAtbFT45Jb/w1ENDb0X/1
bAEkecQUmxUcHNR9LCZKYCWTj7l9WrSN4IqAEqdPrFr32ulfC6O6haU1QzO1YVNQx9PVrQWQokZV
G54RF86jrQ9SFgmrs/XmS+u3s7JflxW1a8WbV2LrMPRFafc6e/2I8LMcysC5G7n7mjvYgf0EJKHZ
s3D5PHjViL/INMej8v/N/cjdLZ3Y9jMJEs+FL9s/knpFIEYK4dJhF0CedH3tqJwde2wwFkCJMo8m
M77lBiWOuqwf4I1Q0bdssNmBWv4PFvQ9gAmokkPA8ZaYFkNOPEoq/4+c9ZUYitrRsfRJ8eXGwalH
UYmPlcDY5yFaP0/CRiUJxh9EO8P5oGXtbuMncRQwWFz+h9jsT2baE2ehc8SUT2NHu5zhZNY5zrf4
MTMvBLI5G+1OjtWXNwdXJw2ZapTxFQTUq12Q9rcMO+oNKOJdYF8BVlSkPeLIQtfygkh0jOHW86If
Jrux9R7j9cMIXb1RnQGXr9GnUbZUDPrnfKD6OaGJvMn4HyKmK1g+5834MaMMUqK517a4KVPaL2vX
6xyrJ+qeE3b9sbjF8EhGy/rjYRXNHY8THVMsYqFRrua7KF8DV9zdgJEYB03XtzkiFhSIq8XhvMyP
CKalZW1pUvp2xPKcaZ9zUBAe3QJdtxucmxNCUA2NCiPkmB5bGbwyR/8z1nM05NjaHKQS8lRHKX3a
4CgZU87dTpunVMnfZBA3w8kfWg/EZL6syp/eofUlUZYuX6ZDRTDwH5U4XyEPs0bX9TN/h+Oo6ih8
y2R7LDkkGFL4FFi3v6NZ7fuVDsLi1MBbGjnUOY2DJD8Q683/UjhPebkNnFXof5w0baR0dUzM6cgM
8AJ3DusW7MyvXI4oOP3OnHDtZ9M+4cK79YW4m7LhDwX6RyXipivqtzQcNxQVPTZG8VAY7qX8wyDm
2cjqBznnJ93FF4TXD2pFHoMA06nN1XMzdPjT9PQS88hKwJvEWjC087yaYr6UTGS2DbdxGRqEn62D
lbN6W6NFmxc3+ZqC18WF/Ianf2/GmXlo7ASwJVvDpOQpr+fLwMCfAprkoTG51YUa710TMzIoqQVd
S3HICtKm4QYYcvpDF7QfrjGdcpMfn8TRSL6wuJqdhy9g+lCB/ln0PK2qAH+Kq26+17rXuGvPGEsu
8FgvCa7KASlvaIAei8l6DNzsqecVdfKC3vfpcSDXVKH647tiLmd/DYl1mkP7a8R0Mi7Jsq9BeNo4
9ndmj6QiJQd8schbUDcscDZoUx/JfMHs6arpeWrfuHO8Mo669zF+bzvUuzyGPRh3DAl6F25veXbq
It0O5XhX1URzQnhBmGTyz3THwpmexZtmsIKt0NS6h4nrbIls4MYQL2YyHKwyixY53F1oU9GS1Vcs
sN9d6WI7ybbDSEu23dg/OEjOaz2vTAF+acog03Y6SM1R3E5duhYWcba6Dppvj0THPZh1gBPs6CMY
d2jf3WhfDIufzkDYjLl9BDVkt6JOtX6aGrgdi/rB3UJ9b/Ft1v1u5Cnf5F3W0viD7aF1g42y7TOZ
MXvFhXPpj7/8ivHbQiJVq/GxCMlnrms1RuanssD1ZVfUdSXgJx33jbgh+3MOBb8ut1zCT/3wY5Cg
WJdkMcYPveWclyysN7t6lh+eSv+qkl6TVvCu2IoYXMnOV8n5y2Tkh+W8iXCbmUzn6ofKa/8IJuJj
wYWNTkNwysNj6C8fbA9XpUpvR+0NVFAk7pCCNaP81VwqzWZ5q7v5NA3mDk4srG14cJsypu+8zv7A
M4Q4Xg+PY8XMlbpBNduXdlkuWfVThtlD7vW/qg5+EH2PbtufXX/Bp48xQMZQeXVrvnXDE8NctB3q
DBNrfaz4OGuga3QjNhvVGwB9vasDp9cbv1u1/H/riv0QbXh+gWR2HxPUyzTMfo1i6+JzxwrecDrz
5//s2H530hQqmRUeiVOQqMwioZczroSC14sGmiD79tvpwRX2rVLBTzsG9KUi/3BrdQ0y6cPEBYQ5
gnb7s07o8FiZqCxw/MCKXnF9TL45SGVT8jxMpHkGNMeiAZ5sCozRuwaHdUNnKZ6lr6Ajszjuu7bm
/lsD2/b55OzB+4qF+RF7gq/1GmcLdxLxIlIEUw0xTmNDao0Al1TjXOn2aplTw4DjkBPouL3mnB7M
2Hih3igZBiy/dOTVNEJSyMalZUwJ/oEeDkJsozgszkXLdzPbVMF1K+C5W5rxb90MBw958u6L9tdw
/ItpWdOWcIbPTc1hJpwsb/yoTnP3DdHaoPT0kLSU9VpSD9yy+WV11gmYLlHL9WE7M/XaiVWADYmo
rixslb/D0q82nSdaAJriTgsFZOHU/u2l+BY6/JjtODkVXpBSi0sRR2XMy8EKaPmO7aeclaZfvZRU
gZhR0jIIHbsKL9swceeBLF3TvsTgK35bRqSBIiL4OO57gma7bA7GS2aTWMVHECARBo+mnuU+YwZt
Dk/VGJ+zcOVmro3ZGQTz0LOi2fpgIssUnoNm0I27zp6OebZQvGLg3FoYSd9ae21DJ9CIMt8M1NaR
udQpXMh2oGp6QAuCC0iulbN2jgsWFSXn7pmJBL4oR21wk/xS+x05B/GUyfrXHrfhlDR0TiaHev2X
fGHQHe7Vd4NL8qGK6ytvtAQ0bK6VBP54/v8v7SBfPY4H1LUjDbndb1xT2pibxt3Rzht/NvM4kNnr
VxusB6NoGbeF/YQcIpsLvanTcdKCkCSKokwXQV0ITL+4CzhwxbeuUSnuafEldPFh0aq9txYPxY3W
wChexHxUOZ5v/jgSZCnzOd9AABLy157x45ijfE1ru1qbkE5pLkzugRqmA/MFFllZrYA/bkl2+NBV
naBdx/tYfONeLLOIwrUrcO6DZ+Dby5GOvRtNoGt4vaMTNFt+qnJfuP24p9PaiHzP7RhQGM4uaPn2
OIPd7UaQmRP0jlOMSIrWMHAr07JSjN1znTbOAcjvZmTyg2O7AflmJZQmchFFcHDKS5fU7jZkdrJR
nLAcbnYn7U4YyVS3TcFAaH7DmpKdleHXD8rm5GcmziHBoNkbzewSkLQBzcks1lsYLY+W92JmmGSm
hdDv+i0YDkO/VpFoa7z4xU/nxzpjgmgICmM7NWQ4dufx5JJWvifecGj6/tQzIKNXAx9PuvQ08jn0
zZE+Um1yio3isQ/akHCRPA9ouoOd78OwY4wCQTAStXF1gykCTDfhsfJ/OT36DB+cwbiUma8e+E08
LCE6hF125nvR1R+VX72h8Gb7cNb+oe3V4wwRMcsaKucX2K3+8B+XbVI0Vv2CS/6/TiArdx26T6Eb
tFSect1645YjaM8eW53mlKl4FjO0UzVzOh+XE8DsSfbdra0c4LPIVW5J0Uarky1KOjTNCUegF/vt
Swgfd8s0ho43Nz/WCnNPQz34cTKzdW6cHhLD/yezanqtXZubUkM7J5f5HWrTDda1ItpJG70OFefF
DgCf31OFPIdnTsXYEPj0mGDpawDUn+LfBS9k4D5RN4mleGB8jF+0G+WXIZNDmbnybHRedzNpicDo
w2WKvPFRtPiaR4UwNdghZWcWAr8wDhr/ydGx1Z3442/CbIG/9tARKfRdnPcEFXBuaVp53XSLHZAZ
kXhMfZL3iu0dagEAX1Vj5srlhwox2WIncvFrwvT2JGmG5jdg7relfmo4kxp/65uZllcPZxGTH08/
4tXgHfZx8HvNk58UJyz1+Gsc+1gu68m/WD5xwD3biwMvPh63dJnS706TAd3S/dqYh8dYl+IcZh1N
B658a7KHfnDZm/mUoxRmV5dhKW8IEC6qzzZDrtcJJv73QGdMoNvpGlcs5DgM0x2F1xibqLMJBrC2
7uhlZ25pLAY+y3W+fnwMnTA6TnTWVAAFDGKi+1qYx2kYP1FhcWqzD+V0SN5awRDEbtdKR+RW5J7v
1jkIG1sfV9nhxETXeqgyd+8o6gPnaXxP7WLk5cS5soDZTMhf2vOzGOWwUyxjrfD54nZnQibxPhGH
Muy5CSVu/me+jIyaKjZQSOcXBh8EU/MpQ8g3TZqquRhkc0sxsxnXB8Monv1+ucxVz2herP/HzEg4
YFuqqCTesv4h+TgkxhqzvJKS/5Ovu+s4sUf3hdtu4XQmezP1ngonbHa2qZ8yC2NeWFYWH3bbnfu2
f7cMpIDWVl/JF890hXROC4CZ9Zc5cOxN7n+bDT9A0TYeDfWCGyKq0RzXN4lZ8cHGF4ykLLHIEroa
svytDPfUt8YRkGk3amrB30J2bFKYQ+LsnlZGu3cMu41IhRJZTnrkEifxmJCgoPGeb6a0qjZyUeeZ
2uAjPe7zY25Ch0/9LDgkyAStlx4Ed34DYPpGAKPazg4nlzATN/pwUW7S7DBhXdqAzL3ggeP6lBCs
HOWuz6vmTFDuHuIj4fKWRGklHOLCC99axV/CmQizdlZ5Xmets0s3t/bxKYgTQv1LE+s3pdjzzTl7
6GR3DEwDGLwg4eXKg8xxrxIR9qK84YGqR548GF2oSEYLCh67RS8PeS7/VA4tP00eHENrJhPAz98O
S+xzoacPuu7elGv/j7nzWI6cSbPsE6EMcMAhtgyEFgwGRZLcwJIKWmt/+jlg10xNdfcsejf2m4WR
yfyZZAQC/ol7z71aDf+MKE6Rtdj48LJZYGjY7iK8GnFupq33rEQnb+GIYsrlnaNGv6NdOE2z85TF
GSPo6JAvA8qxAp2dsPiiZ9rNQYaTSse8UdZqLyi+/BFV3yaNC+21G7x7wLLvSYJMihil7WSVrNQH
mNTniAhwcDdpurY/XadjL9GL1URmTZ9Fm2qiai9ig0z0dOfSfK0oiveV5uZ+m2sPYYt5qu69h3pC
D4KhhL1e29yPhTZewGFjf0e6DQOcwGkdr0lEC1OrSx4p6TsD4XFj0J31UX+h46mW8cd34KaPdHo1
jOO1lbGkMtKDg6Tyirf0sewD5PX2DjggEdaiz1hxoQON22ZH05eRdyoXqT5KYnMO202nBeFJ7x8M
u+uPmbS/pxH+sgpex2CuuQ3Ob32HZSShOhXmOircw6ANh8XzujEx52I9Qknt5dplSske5FxineAS
Pc4tdu3KvDkmXfRKjCyvLxPaSYu/ampfn0RrQjzCOTuPAk8wYzvfoNX2aqZ7ddJQYFZWtRKzsx0N
FrIknJOVG5eHxhu0ve2eRzPChWMxj2KR2Bxs0dlbbCYHI+XQdSPCrrU5NnBJa8za62HnaG3NnB6P
iYZeg11zcKD0o1FtYv3khuEhakbvx+wJgomMJQyp5vIfZPLUio3il9lOo/OrRf7T1GbLWts69qI5
N8YtQTR2bRJFYBjLil7M7FNN4ymjl/YMyTbL8BiyxxPvEfjp20rTvqYaCFelD/EWA/8P9HblO7XW
74krMpoJiZfePORd8B4Mpbtus/jRinvyI0rT3DRzhhRt4sI3+enzNBLXMr0we5dLTnZ77Wa7XVfe
kEJbc0IwL/zUc0qGacL9pA1KzIwjSdZj3mdn00L4pc15exx7C2w+RiGoaEREcBMk0d5x2p3Qeu+k
WLYQ2J2ojQs0+y4Wqc5HS/BSWxX7zH6HF/5mITugd+ieJIOMc2fU1V2Cf+glMMHpaPjDVrWacLbW
g0byToQMTZFHwVqdEg2FC/vfysGdRMQ7I3MET6J/D9nHzLDT9ioDETRq5aNXUn2RIkJQAPMSkmPx
rfUN1vm/pRWaB2UNBFKIpz4HyjQ6755LmEPURZFfOUsCQxJMp7JHzeqp+tkLi/WYO+X9xKyZjO9a
7p0eR2zkHGbgiHelOZibYoTDTbIVckF0lPRS6LNJEtStpnv4feAtBSXCxHSn1yOtaJ/CBy0O3MLP
ERivPRGodQdE64YHE4g67fM1SR/a+CUgD/eq11N6w751tWcg5/2sy5WHFrT0lHOtqta7xh6DEqtz
H8PYdh+jEHlk6erdXm90wi1T6xym3hm3EaweGTt3gRZsPfawj3bbjVfVEy/iWSRC5SMTaeYLqxCv
0hrlH4cZq7epcoZdVgS4AEx+H9P+7Dd5B0a0ivTokDjkhNiDuymJ7b2rrDBwERTQvHtWcoiTsbuW
+Wow0gSSUggIKNYvLcEyK4ZhxS3g1jCa7glsKjIdnputC2HjTtj6W+DWFe/HGgV8ap4wqM8HiesV
0jGpEeVnQlriEEJ2Hww0xcn4WcvQ3jj1BPggsts7dtrkLhVFSOtX8GaboHOAdBs545S+tlCgn/LX
YMF1pHDis8qsDwLbbG8R+dWqzFzH/dl2nN4nWmXxIOfWkTKWepw8aidkTV708XqRlmq8gU2n+zQb
tRu7fs3NyCb/g8K46JNtFGJoAWfCeCvOogv4i/DCmHuHDAv8Rp2/NO4k9iK3bjBEzkWBVOVT9fMu
Q4lx0Xvz4AY2a5sAtJUu7XyjMfk5Nz30MJxKKcsnsiud8KkIGArYRUSeAYkSqcU3n3BcY55p/LbC
rmvR29gzLFHXdF6XRc6lq5gO6HmobzzDWetGckkmjwSkGhN9wbfuZ4MounTRT9j9dzi1vNQYJPEd
ou+zjH7YhBUtTRDoTxnF8U+CmaqelPkxoGlsnDy86+pcvEQSGMRYTQf8G/acCMAgH55Ksz3/DtUt
h0XgEqBZYX3xW6N3LrVwv9uSUZLeDl9N0WHeIhvQ1fPhbKu/tXfOmHdvHOolNLQGr24d0YPRkCf6
tmz1XUxlMtql2OZmuMslJItyoFvE2D8dFKrWQ5Q1i8icRa4bJx2jXZczX0eJSvXPvWJmm8v++Ja3
U7mJZjw+lYgDIOjNeQw1ubNLZ6nPPZbIlu6z48EpK5+CvHDopcSwqnKmCnZVNn7MxNsvw+QPFzY6
QAM6mZY3mHKUhWAbN6qLbn69fNMNv8STcuP+qVhAippD1RYL2POaCfNWtebanaZ5bcmvTo0W93Ek
kI6hviwbFbhQxD9rnMJpEyMA0wJnneXZzqy0i8V96m0WJUqCwGwxE1hrQxU9gqaw2zE4evKMtrlh
CdqgVCUgfhm59VOzGuBbr8y4JG9dWM7r3Ii1N8I6mMIGfUX55pYI5WymXAnoqmtbT93elp8zyndC
MxAQWrFZ33vEWjmFIb6FFjwy40IwxKzmXPbk8HQJ9pauphRKBuuR4yfZwJ9ejTSW6xJBSwBA74Cr
ad8kJHlJr2PAWV310k6ufJklWsR6C8trZnMRR9CLNtaAG9DOwnXE+ODO0HWBHBg/GBP9cU1GVEtF
U75UBgY6bJ5rPeKdX0XjRlB44DPxLlYOyqyKE7lD6XUEgWMctOUhc//IWI7rzGb51AVTcQxMEmFi
WrG+DVhNimlf58lrMk6YOd2avTitrEkFy9prlBSVkcbZgN8nbiHu6ZPWXCmwgMroer3Vl5yn57yR
+kVAw94NNkNyu6zCh7mMfhq2JFiEXHQxUA3S0vuUuCEaP/Aka/F+JO/5UONBRX9OGm5lkmapu0Id
cfoSjxQne0jstEDeyAQeEXT8EAIeIVfFITo4QbDGWpGE88scaEBSWnUjqzXU7kcpNOS+BaEqaX7r
ZPItM353r56qS7O4gOzyrWCFeQ1NV1u1pf2nNLN5z3qCniwa/SiPtk3f460uT2hzhkPTmequNhzD
dz2DwXur31on4b7ixWQKOSh6pCl2bFAm7ENeTy2Vl818EelUruNp5I1aEePA0gavUSnMFdlhSIPn
npgnj/gPuvxlC4sKvjAwy3qTdVGNpbZ1gOgFahP7Y44gjpv2nWMzhwXXN8+uqDBw2NPKdhF+5YnW
QsgmBxY03Mjtmx1vU+q8E+PhMfYYA5O5lHx2Y7DSSHiS2vzlIkzqWD8+wiHYhciI/ajVjbNXkNuT
lptKqStn2QmZg4XsEixQFu3zRK/WUhQISCLoEWOZAhmpbkYIka83g2TlTM2rE0KJcLyRUiiZz+zJ
/+h5T2APNB8HMharsU90pd5RVOmeiZRa2crZGwFW6jHKZ/zirINipdDy4FQlvIWQskEDbiC5rxE5
cUDOnHdZdpjS6mOWkg1kCkSvHjAw6HFzaEbramT9dz4R6WtaESWoald5uhKB7DA8j+7eK4pPet8M
4ATP8pRf4il21yEc2Y0zIEhiWYQEwDaDncmBmyyxig5W07WZ8sXQjSE5OLRJcATXRpqf6KqO3cy7
YIQE4PZMRpukNA/YrkITEa0dkFypumZlChsdjfM15YoyJPJxt+kPbvDchY5HtZGRTTeUhzbRxQPt
JpucfW7/wJ87WymjzJjpITKmNX2uH5nBiUkVzggcSXepV9gP8B9Kv/EUFvmke4KWZt1NdPVa8+v/
sRiCh+PKQAGD3x4BTNBR64TcAdHr053V4p7J63UgY6O28u6htobnsMzV3qIpQ7CJulezEatX2lp0
bJKyY6H6eAcV4IRSYEOFC1t91Ct+sgktK+IwTC3nasRkEUSWdjXpTnEJhCIVNwAt4sZg4ENZ2K3D
VmxLm8WkIQqgEY06YVSmKWGWtjd1O2UKgqol7NxLgQr6KRfmgIg9XiGAZ9Ab4EqWZbj1LMzwjCsf
51QnLaggALY0LwOFZj+ELmQOpPauggmp5+/xOBo7U61HwTgtY0pDU/1O262jfddetGB8qN36wVkY
T1RNu7hLj93IOd+iN9pYHmsEAkC2eEYOsSgFjmXrDgcxYXUdd2qLzToRTuGWlexHHvLBGPWPRj+/
mB0iaUt2LmOGnJDRzIBQybkRpvJtzI0A0371PJvjhx0OGWAskDlFSxePLNTK3WEr6TmNMXvS9ASw
lIHFT7MkKZAILiX7y1xijYqHvFynFcIkBMLbQVMDqUhMzZtoTpDxzdAQQnnSi/tUa7I98DKAMQx2
tpldYfdAvtIvgV+jznMhA5UweGuyXUmYCm8891Ix8HSrMN7UafOd2RZ3QjlW2zq34N6JGHztt4r7
eo0yr1rlLW8ROioeYI/C+R/XbaM/96XhbDyhzRuRNdeKMFP4LvNmFsmDKcAk9RVy+6lmVBG66ZqR
N/yAYGEjMRnbmOBy1jDtTkwS/87a2ck4zbQ+pOLAfGHO+ck2Mcmq0N4TePcpLE1sqr+9FHjQIzHd
It6EAQFN654fOA5+wgpJZoCBMSZDEoXf52Agi0QEnO5SsofMIFKooI1iC3ILu0PZkdT2mTXKfYgz
i8wiRQ4Dpwqp9QE4CTVfPLMMWVve904sNnGYvxB1xtZKNxxkN9C1YpSeYYtDSVuUwgZ6WEsVW6tG
dQULjzVxagKuaiAJFS4GlKFgXdRNPbPo5AszAhdMt7WlSP+MJhPqsAcaIFX/5DQtSVADNlJzqpis
Sobxdl/czCg5jbMjz11pbIm6PxsechWz5XVsGvPk6dmwDQS29ar6VAOO8W4yfGb6XxDD7pFAT3e4
pUmEzrXNNJYhMZ7t1mq8AEclw3aXMSvlKzVTZnQ30ZH2mJEtmuVDTXz9tQUI6zvmhB++hYiz4HNH
LdkkhDocrH7iAe7I4lyxfB1b4WTT2gzu6EMeLdiAFc9TH65nJvorB72aJhCMIfHekTN1ViBq15IX
p6aMSxwOh8Tpj1KrM/7B9DZE6G6VXt0vLRQF0crWYD5IO7wVmJbgp8W3tkCVPE1/EahpeF8Ah/Ux
wgTbpSHTl+CLyNAf+zjfDFZ+OHmgemGQwY1wnRdQvYAVO2r/ruGaYBuxVNyFCSrPHtV+lHi8Wbr7
c90QLQlDaoK7J9zp51GW40OfWPOe4JldUbhU8QFTb2Tp5E4lH12HW0fZuDw9S1+FAZbCRo/eBwMN
F8zDDYUMY7OZSTDDRMZiaWZtgPjew+q+S8uQqFFLxL4Xxa9djsg9YcjdC/TdQNCoqiyF7hNHmh7y
dKHpZgeue2uZFrjj+vliYnhcagURVfA2zn25RKmb+eNYozsFkZPdrRBtogbX2SWkefiR9VzzSYqt
Dbz2yEZsq5DjMRVTV2VhD8Patzbc6jWUZGjHY4F5MnjoimrPkBJIfaefyjlFkjOLlcaCba2Xeo5E
HDUfOwG201JuwrnC1kxhwxGAxRSCgDt6xGd6OL/70nmVVuCuRi5IPzHsHz33vJ0y0jXed6RXDgMy
maNFID6T9Q3hFGsYbnuoM+SE5dzzo57z0nDKrTMxLiuSxNtwod3h50T4W0UDhi96pCTHDKp19cZY
LCYq4V8M6ARI/lx8TPl7YuAsHSzj5oniDQMmTvwFDhrXw1VHvn3XIUUlxpa/ZCscfuxGmRxo+Uqg
RvPbmjxIQFe7qWFm3JuUr3N2EM1bpQcrGChi0+AwqlT2ZICvayGDDQ6uWMokw0f439+HjtQWxeNq
uA0ZA05wCTi4cl6tsm6QQlngIWvJPDKlW6QDumtrpe5I5bUpopOHBOC4XzWLIgmVIIt1/LvYik+9
wfSNSlltDcnWgvXuup6sJ8kUemXoWcAqJXutK+vFEhHuYgU2KGNSMC62EuIw54BwTEvaX6i7R0jL
XsONC7ttVbjASUzUxMLFdOzMAmXq1OgHdkLcQwk7rCcklxwTvqWDGAEzrx8xGDS1Xu+jshh9vaif
88qi10Jg6UTmM0g0rs7Z97R5ZSPLXGUJAUqlE0neJOhiYcnUtloq89499Kn5AyCViMUKOMaMEt22
uBAWi/2Qjg2BMY1CmwPFKfywGnAHkfI+6UyCjV4XLxlnI6uClpZMK2J2GchREUT3qAemm4rG5EhT
x4MTvo7cZzey/8yES1sRFhTQYX5vYqJctcep0NGkLOsQAyMt6yDvTY2DPP8+GIPcVHLSds2QHUuF
Qz8LoJTNo814qcUJwpfZZd0v5+kdldh2sQOncXOesugMB8jc1jFv0jmsN31oPEaaRkVWoH1zHzjs
4i35uWfZ1Tupoa7QA9CNoqElVc5X7aZ7L2OuUbDaB+49Pimm48xm+oOH4JpZA+9PZ5FUmgzGJ6PP
j22WbaUCUScVpHO3c/bOZHl7hS5dr0PsbhO+80Axg2pSL1+znoNuFdCez9FAbVF8TgUTq4K7YlLb
PzjqPguoko2kTTLmmnhBxFVapEGq8U6ZHdl+4VrJppzDXVQnPz0rYV4prmmPlgq12AdZdRTZJsDU
xg2AxYG9hpH5WWNP2xLNSSlbH8AkfUtHeo9ttumBaU5BENJ3Ze3GsHsWTKWGUHMOnvjLyxYyivbK
c/6AVPMOKObArw3ptTarbtMNp6otwRUUMzq1QdyGVB1SrEpwdjFjWvkm2WGQnA8KF7NtjfEhEu+5
GjPGHGW2Hjx0asU4PYgowGDeOwEjFTtfWWXJU9kqax3GpOhiAQNjEQeAypcHijl5rEnPQiCIXX0c
4C39fqGar3Ybjkcnei9cVQZrohDdA+aOylxSEd2DsIdmFypJ/Lng55T6ey/tFnVGZBx/H+So/vkR
/pN/ftQkDLhJ9S10skOXRSDOCBY1Rue0R7U8WNXcHn8/1Qk99Va/n/9+JUikdocwLvYhXhmHMs/E
oZuYkuNo5cPfP+Q+JQ7CNOed1zCkFtI9/D6AMmF9bCe5YFXLNnmRdG88XXzOOTZ9rFeowcbz7wOR
Him61OVzs9/X4eiezCKfUCbO7L0M/dQ3KafZ70Nl8dHsbYsybQ4dupYz2yq6G6y2fttCe/vXt21y
9QqmOd/J5Zv9689F/1I2WfbAxqAxuxu3gJlFSwjsdsnmtLQ5OkkzH1/oEF6qCt5YimFmwixzP0yp
yg8yTcm6rsOj42kaPkPpvuvTdOqg5SMhRNUBBiP8xqaBuXOIuL9qSeuDy3Tu+Q3DHSNNMFNZHZ2G
/h7jWgqSMq72maWre1juSztoyLeuKY/wXM1vO2XlRNLvG/KICOe26u9TA7l+CAQWY4IVHQuicPdx
EsXHULT//Oj3z8Llz34/QpB1bUuJTRhl5wu8E1Jp+U2slkwDCF7aYbBRazN3Mp9/PzXh1LIhEeJZ
FjhVfr/6+2nfdfZ+zB6UY0br0hqs65RY1loGKP/Q8E6bapDzITQgVIjW4tnMY31j8MReE27y/RTi
9TKL196c03vDdGmpZYQX1plWgat7fxqv/0mKLP3qpL4+MoLgOQdz8sDdCKKMhoClRF9WGUazd0cc
Ll2vPZWxbLcyYzQeegRo0nusPD2FSFLbNQ2ucYP+Y1y1pjWu//ERqMPGrhu/EUHre/Fs3YJ4mo9T
N3/9fqYUjlrKFhvXiPtC0l95aYJAezLqkrdNYrkHN6r1rawlpBscR+eGsysMmu76+2Bi9AbkbbcH
lWHJSRCZs67LnzK3+1uYbcxf5zMKg3BtDQQhg1zbBp6qnrx5Ao5mas2FRKv6kYjDc5OK9E1zDWoI
z3gZ00JbxVgb3rqFW0R9+kfSRR+YHLj+DGn7zUvK5xR1zS3ulDhDh8rQwo6OCt7HIdxRsAs6JY3w
ZJVCawiHD/Yk0H/NyaVVHvWtOQuHdyfINrAFnd/iEH+NyYpRHYpu4oFZLyt2G65swo3QuhQx2xyz
wqLvzOZtSGDPOs/tetsK5ZwjfJ5uJT1CEfAsx5zrKSjnzVgW3sWEYY3kIrW2nL4q5nvf+H0wH8x+
azn17n9O53/6b8H7n/83qf8cf0IsLn+6/4zn/7e/9f/C/P//yPDXSan5P1m0/4Xhv+3nv8W/I/yX
/+E/EP6atP8hDfIamIYahim4yP43w1+zjX+Y5Na6Hv/ZrmEvYab/hPi7/6CqYw4K858QBvIp/wXx
N/4Bi0l3PM8yHMsjoMH9n0D8TQ70f8t5kbZhcPN3OFs4+23d1f8TxL+RY+HAXiKoJbZpBslc4bTZ
xa31UY5OgksNQk3Orl0YjbmyA8PcMQH38xbDBX0gXteBUUBzgftQbN18qVMcvk2f7iql/XHLbW8d
Kj3+QfkS4ESmfLKD9oQJYR9S2OJ/zz9nJe4J+wR8aIJIMcofaUVQz3KK1bobgdxzX8dNu1roKWOl
ONknmFIFBvGo3zYlloLRRX9hFBtoc3CMmBvXX0UZoleX+appLYzpWv84j9GBvb7AX9k6fuOOf4ld
wCuM45KsrKMprDMaNhpuiYGLiR/ucJMnwK7oU1DBPXPXRoXatBuHgbYWiQvGTyiN59oWp3ke0T5g
8KxniCYdYLyQOtA2h2Nu0VJxpzxEnSp9AADModAOd5nO1MQxyL9y7xOBEHsWY7cRJgMcJRs6P9MA
f5D9OPR7elQxWUFhjaMdc2eLo0s6b3WjufC1uj9qVtcmRjyBJ+bdzZz30MuuLmlRmVewAGRUdAch
EH4bGnxsvbAKRbqq2aoBw2U+rmW+mZTvU8ffy/Q2xgNiJyvTHp7Mqnmz4BYlerYmBde7A9Y+7Qi1
ucQVcu9OE99OjGw826V6+VbFwQhbaYG3jPkOwRa81NH1kwgJvNE6f0qnYphPd1JPoj/wioJMxoPn
FU5MPoLn10H1zJVS+jmCLtSg3ls5V7wcQcMUwcphHc4kbboU6rXQjhZcnmiaf1ypqpU5GV8ws091
zAgKWp666z/SmO0eYxo60GIYVvlEijdTdKhBzIb65oyyd6uLAlNp1r2gBsSuGnRPuZvMG6OQK+p7
Vr5tdtJGsk9Uho6X/dKdU5Ke5hTZVovx8iLM1R007nVQT34Gc1Et3RyETYThMj+pqh3NQ9Ci9Udn
iYEljAABxdb0BGa1GZ4IFqbUEuXo5/EeoR7M78rYeXM4gaxN3oimJaKZVGP2XHCmccz6DIKgK40N
aQAxVBjMS/DtQ3pSNuereQQgLCwm1LlV+2XExLbwMq6w/m+d/kGsqW/6QJ0djKmHuv9iceAdRwC2
rNyjnZyT2FdQVzaRAphTd3Z11UgyqMaEKsTBU1Am8jGKEOo2pAUAuuvZitNNVtomnTsYC5YgHd6d
dzAhD0nL5TgRE+O3ZPH00IV3lPms/hb2y4YNgX5E4aWFxIHqyCU3pg0KuSQ5168qePfTAFgvS2pj
X8wZBzy+Ssyi68itjL1jdQiTYMLoLV6tIcx68gcK9hsZV2nIhH075/jxW7pXzx2/DOZbuyGvHd+U
w4srBsYniyaaOQPjyIBwmyh2kDCJg8GGFIRwpjKgkQEjCQWCBvznfWq2WDTKdPb7lqFMXEWv0tC4
RFFvbAVvGL0bGPODM/UJMcLLhgxHwCsrZVY8JkG1C/IzJEiuRsNOCV7AIMOEcG32MIEqXfDzKntT
OGSVDy44qBi/GjofmkZ2Adgv8wLXSHniZYOwzlzrQEbaX142qKtTdoMQmLBvsNAZJKgLwF2tUgUU
AKKWV8tbhv75lCvrqan0/eQ53r4TC9+If4lWKwLcE003HHIHLMDpPrEuOFAGX7F9AxcIMh/K62pS
2roDUMEgvDga8YRLq0MygykZo0h6BCZurlzuj16LMC+ODmHduVv0qR8e4seYbHtW6yFsWYMbesA8
MgiEDdMGXeIQd5Jxo4dfpfqcA3wleGiv4dgUu5lwprsIsQYLvfxSQG7wYXoVmUYmlMzwNNEYCGzZ
3tBZ+4A3O/rIjzRlNdtr4uglTJYh+51slZ+8jifFK43mbnLcizLXGmafVeo2wbpM0dk1GKSFmQMf
owEuLPgrRQ+5nK5rO1TQI+MUOF03Lea6sM3v2CXUB6cxHy2NVUc5uB5xNFPgG2g4Ryg+VK7RRj4a
nrqppOkvGoaLjdbLXRBBAmnafsaZPFvrUqvNO8JCuI213D0WTSII/KhbSFezfNW53ZNmgPyfuRoA
BAVC3ckggxQQuVP9SioLvolomFh5V2oTMQ+a/rA2Z05ewhcxxwB6pHbNtWiNp+egI7dQPN9beKlv
UPwfadCDg+q/zKnwNvALsc8M8o8LKk6NSC6M0jpDcGUHj0nJGTZOMmn3wRh/FL2O/L+VmyyvKoRd
Y4xIM0l2mG/mdVa1GyhM+r4W818Ox56q9Sq5Pb+KTNtmcvqxhH1BB/MJ8uFv7HJIphWwAkME1V25
iGzH3s+XXLG0sR7a8FGLATMYKqESGA4GW/E194693j6rBBa8M0tmeJ3ZrtygSRA727s6725OOAHo
RM+NayYxWHQOaPuj9qrNZbxuZcgc08BojhZ7kyJgu+ssjEZTjwNpDoN9VQ/sxWOuSg2qSlFE8xb+
fboN8nZtQ1PSYC0jdy385thxyvouqCO/GS5tDaqAmc4x1I2tirDDFAmkxRHKntXvU4/ZohR5BZoG
11x1Kqb70FY3k+GXMg3gL3R7Sa5uidPqvukW72JsXmn6tsjlnmyqeX3oTmCkrgHjK65eXa67FrA9
HcrQHJE4XtidbArLexCTPIUs1mDz4E0sFn8gmdEIHVmyPoo8eZowLTKKxzFL+AOg1b3HEU1ex8mY
m6dS9jkMvnaf1P2DkTfsA7KrzsQt1LR5n3SIShktQ0ngyg3Kft/L9qlmhWFWr94ogFtXaFL6E9oz
RuCExUvLfRaJeZFe8+w09tsYl9/a7yAy8F6DgYHopFePISDrJCc5oHTLT82EPdJ+1yOy0bIgbYJ0
FnSb447Bkp94hHE4aa/f5T2Ghz7Ajuegb0ONQXdVOLugLL/rGSWYAn535xnIhtrK8j0bVWA3ZVSk
g7zZxsLEqKtDaqHuUwEktmzXQPq8y/qWwJOpxb99grF8rw/z2U20ZFWC5YUgvDD/t2JyD1rvrizm
YFpY75uxPpksSvwI3UFSA2JwBrnG/lpiQWftwpsQPrGH69GsCdphYqnX9Pp18oUoorhze4etDNc6
OPN125vuJU7Z9pgQ6MEdIVAT597y7rNsY3faITW7Z6NwEB0FL3s7MitoHPMKoRc1/KzOKDa/yzZ9
Dsf2WAf9cbJZs6TFp8HMaZuwSIX2wp66Zuhf2RnrSdH7hWIZ/jwN2lmIeYeujufEQTHLjG0IOOpE
2u4RNZJSYEXi1OPy71hu0a+mn3WQfesxF1BasCSf5/YWQYAZ2/fZqCCntJ8iGs+5pv8KXTOiNQNg
+0iAr4iKXpiz32pBrmhF1FcVs5+GBQX6sHAoeMyqIjzjRabWUxqFqR+P6jxozocLWWxqDemrXCMY
o3d+rOghdyO2Xd4m9tSrB5AZ/6x9VFzP3Js7auoAfzue0Db5nlPuHvFTXrgoGOTSULv5jr+EdLAF
j5PP6FwxS4HNbAigKlmJloXcg2hBTu9ZnC+4eNMhaeEfBPt2qNiOFCmbGzZsk2I/G5sGFPNCfx1G
nMYUlA9WaP1dLrF0Vh+pojiYcJ6POZh9VWbsA2fk7eN8gG16FWHxiZVpWyHULgRJaIDRUICarloH
gUUQZiWu2pAd2lA8cy1mWKqYzQNztSX8QGvJEiduEdpGNHQXZ8IUyRn0jfLhghm5NYppN5RyApFI
JkF8Kwb9pnf6u6txLOP29YWtkPCY/SWNsN7IqHzV0DZmUFfSEcJ0oOYDBB0y6r+MZWWl02mwXZjP
DtC5TBSHDHtrl1ZIqutl8dJyY5TkP89a75eZ8xElOoa5yXshYOK+nAe869mvMpx+pGJlgpd7a1tQ
tcz8LyLMbV5hhvOm+L2qkYpHY3CnCYKJggIveo0Sm4HZIa96Xwba1pK46qsc3ABy5WE9v47K2lD4
UewUPNPpFLxpVviczOOOV+mogW5DtTcT3YVlxrgOdvVZLayUNgUNo1MMT3H8bnFpJLpjsMhH9zT0
zIFw5FqSfDAgwRFhXY3pfRrDXzNTOOt6B9GdOncLSqBKxWvFUzF3uv0hL3H97mKImBcVe90kF6g7
FzkNOoJHgEiDsa1KffCrFqsUCS8acdTtCejC95h29r2DS3tAeR1Wxg0d5HcZayUhOuG2rwEfeKn8
icgkpVzV1YR+vh2po7V0X4S58D0y4PyQMfJasT/oZipnwwNTY9b2WoV9CtdV3ZiWcgyyD/2TtMGD
jWF7LTu7QOXEVrNm1cg7KHpOG+H3DSZUO9cwLDVxfZD1I4C2fF0U+GW6ClD40ZHp/NRZ6gBcxdsY
SbFqhhwZC9kzXU6RSXpDt2V89TVG5UtBx/cQWwN9KvGWZOWx4kU+GmNiZOHsAgBJTLUq4hnsYt1s
oswbOSI4Usfc2sZJkMPw7RWYOfkYokuiRHWoSEsBTgQJv/7LkDGLDQkMxp99PFbeYXYsqqxqhg3B
ajwa2D8D6p2jAmYGQIn7KQhfIoQYd4YZz2sZ1sUaQcmfiG1jn/4v8s6jR3Iuzc5/ZTBrscVLT0A9
iyAZLsOkdxsiLb0nL82v18PqUaulGQjqnQBtPpT5qjIrInjva855Di5Nwq2A9NSF44FtJZpwxIg+
NOVecWPjmI4EXFNuXuy+2naqqu21ZgOXcLzNO6sCAtUvLACXN4byuxoeSNAoDpFxEggQKYWYKKA5
RW6MRDxOr406Ja+dUuj7AQnEqPHs9FVlv2fguebMGl9YGsHJIkHar4fyI4+nnWNDxCoQRLNMTLzp
FXGmytTF0nesQ49Rpw+7uDScjdHjZyurnL5+6NHthryfI8U73wU5L39u5NbCBCKb8kXHhnAzIm7Y
tZN4iWDC+fD6svs6uqA+ZJWiaZ1vSRP3kj1aN+mkcvtZ2bgPOYZanXlDDUT2Q9SAhPLhkwCd5oTu
VyAq4c2eO5dJyDDYbH8Rl+Pt2OoaZ621jJcQD6HU0/ytHbnuR20Lq42tl7NSriJlDIAMYq+pYyJh
wh+uH866yg4yl0mFVjhQqzlCDBabPrbS0zq56VsrPXTDwoXWpowzONIWdpYs5YcJvIRTbgUec8vR
BZyghCrLHHrauPqeyAAU49li7TJIFSjFuhnx1nZI4SgPGUraMMk6prPdr5Ul0h9s98Uq4snL3Fk5
Ri7488TdGWiG0ePyj7Yn5utlncoA2SWGxAlNmO486W1TvFI8wjQQu8jUIVsJujtNtdKt5WYvhYzv
+byRoDTfFUoWzEz5GXdk+HJF7dwgyjk6maEf0M2Q/FSRClkSiLT2kuEFJKTwcC8mO7UIOpjldCQg
f9P4UFPipRh3382QPPpZmCDwouqjSd1qB+vHPTrGQD0MSUzpcVjqpfTY5rXgkGrctKlc/HaYjqyf
YyDGECp1MChBmUBMLJOhO+XKVTGG2zmJ6QHUFx7eW6Vq031Y92xDDYf9DmHKvkCVjqY09WP8hoFa
W9UuHLnjJzCvaVsf5rB3DhOtSVBG/fjSh08Qc3lkNcJ3+1KfjzNS4CQBg6SDpj7adE/WEM5bdsbJ
piitjxlYzdnslodlNN9BfJmHJf02687YDiaygXq2/VmfEuKB2x2bU+EDxqJbp1kgqkDzdOS0nskI
CvE+kSbEncL/pvIGXaqueBtgm7FmVisunOZUKcatm981RO95LkEQSpg3d6EeHgGHLts+Bhlb5TpT
IqFxtKL8g4iPwhlXFCsvQUMpLajlBYbKsYZ1gmiHAgMidsWcUZlGbimKTP7J2E3gKZx63c8H+zZP
pnUeNW/pjUw8i/Z3yh3rK1m17FpJG5d3I6GInH+hzDHgLgQEAtbZDhCfbvk4ywplujKbNvtzbMGZ
2KsEgZKi/GTLKr/M04AioMgtP31TljRC2puRgjF018RIP9NSlU8ui9RlsuI7SdSnR2kaLHbTvS6D
omxrrjWMC/3bMJjzo4OWPSj7bt6qsLs22iCSQ6xBUR3x+G9Vt5EeZgLgpbLjZeluapMGsEFeyH40
apdq6zYIWWd8HUHkph8FNy72t3oT6iTe1FjYQw2krdKjzRWRbm+LafyNOPYe1YDt+w6txXAeHci7
ttmj/1u04U4uD2YXmTu1x7qVLVpKOdNcYkfpLiHvigC8qei7XKE5ier8veid7KTNk30/pjWwzIh1
dcmI5d5IqYoq1UACTkGIu6N23mBa3PLpxUoxFhRrc/jtKEw1U6htmfyGbM1mVstfDXg4QWZMxiHv
nEANSQm1aDU9pe6az6wcWORW3W0dYr7Le/sq2/CQZXbxaESTBMlkPcctiLgMJK1XclF7NO9vEx3Q
2WEo5NXNzUwMyUkHhHFCZ2WSzQQuTiI/oYuRbI3X3eWfn4YDWamNBSlzjCBmoIDJNwMG3HNsFs7z
BFYZYc6wbdnUbl0lJc3Koc1wwmW6ur0J0MLO+vckL/cybF7iIp8ZdiJEaAqlum8jYrf1wiwOeV0k
J3cq7hNJbxUvtXyxLfIGyqqB/NEkYK/K8SEE16hCZMzH2EN8qdzaAwJehFvxRqgLBu0y13FmMpIB
wjX4Mx9mA672q94PSJ1rNMBaXnJ3Erm3zhgMwIKvaAHrt9kluF1RATH9+ekQxv7Yzx+Mxac9fqjy
tmB6eMvSv+eaZ+bZUkf36NIGk4iBODlWNdcvG54XW0/VQyRtXnqnfGrjnF06sXGnZpgeWU9O9+1o
a1u9jfBTrrEw6mRvczYWO4OBybUr3QNJrDzLszgobP7uaVMNQPFWcWFwD9ADwBObo2xrykW8z/Js
CjV8tomH3WAqQYOoGOD5W50dv+2+ctw7O6tGCcPwsj2LUrJM5xcDjW3pTVkrEXkb/EfiAAa+qh5l
X6EdWfThmJVyOTr9fY2guHFHGAN/onjB1jEoSfDgmcpHaI3xUyi7eDdnznJo8yq6g04cbpaxLb4m
2FrOaekkExh+EE0h1n5+MP2HX/n7/4Pgqn8TtvM7Rj/O1GWf6OORqOROdpmxlaDkslmIZnkbRHlR
baOSqstuU9gUyUTxNlkGBiQtviwhQFUU9nM5naeiXq5QDRjG6438qCv5iSXSvAfLtwHx7AZEZIo7
p+V4Fm0Tf8SkQy+I46ELqIe5nq13ZX10tTKa7hJyBncEcEEgxoDv1pp+0mDHb60kwwavrtlUvTM9
NzmOzYoo5mARlrMVCGoP2CEZ6qpa8mqwCfbYQ8w3Zs96FnkGuW1MLuUwGXckjTfPVf1UEo/4ZLTd
SXM1h4ldhijU6ZePxbJekaIMD9HYD6geiLzvJEPgNL9zuqF51+jYthD833vJ/kgngeAtaTB2d/bb
DJWGYyiMt39+Cl8Qq4ji5+HUX0rT0h7dmMA1C1viiVGP/mjkBd5Jd7otGgXNwdRGDyNCCXYodDHg
MF6Qd6+p29FE4zJaD1ht/CFzrWelMMrLItG/UcgvfkSod9DFjHf1ASsai5yY5ttlO5fjhnaS7VKQ
DN0yVG4cp78JyfqAXQLEVVVeVZhYS8c1Fg42/P8sz7mlcK2oSnaDkBBONbCDA5foaZZYodM8xEkp
yKFwaPCYkMTeyKpuxx2WrkGAP2PUXAqX34mUVXnDUmhAPsjaC28ydRYRJDJR630ZRsc5IfMT9M3B
QCaJllJXPXJdgRXKKUGrMNs3MRFomPBJ/e7hj4Sxc55oTiFJmnuh0cgPGVJH3SyuWhVDR5lD8vTA
SPcN4VjF99AvvSfQ4e/qbmY2xcfInneJHLgXquSgUPBmCOGJ4XWIBV8TZ5qbgZGRWHGDPYRW/CeG
X1hpBwEXyugxygkI6WjDz1W3HBpHXPJo0KhSkzVRGRq1MKtbagiHk68hN70Y9LUeYOtVuKeeMFi3
GF4iNHtE2IklMBJE71LAi3YhF17zCZ2tlGLfZ1QsrYLJSmGqmkN/DURD5otkxgVSSssqzNysL2ey
8MZweljutc75ZgQuAVU02eqWI9nAXVNXXoinqddfEAG6j02NKYCNUqIjXLZOLjIury+YJgiCb4eU
WTfbKuSHmkmnov6YWfswgLmFDNFd0RceLZooKMKruMeFasPWpFSb1y4RANK7+Vl07rgNx64EkFEl
W1TCgKMwOLR3Y0xnxIRpnZRQFXG3spdIPiIXtR5lDX+PiM/DQLHbdu0vHdqvmxK0gqYcJ0SBvM+8
jarVHWanWlCne1Gn9akBbqZVNCI6ckkQEzpv3GuaL8d1v+DJmVdNROgxp/idJXJ4M2bF29hbLKJm
58ce/RQjj28mZNrYw2dkoXSeYzZhStyccDUWEAaiA/iIe/YYX8rIjKzU+qut4mpQadEbjSg3crtu
c/0OWhxRJbY77PsLQqp+AxFp2mdF+5IX42uMBR4Z0edYobkRLXvlfM7gCjJCM92vMQUHEmqIhtuS
MgtA6+zY2TZfCzZ+tO7P6YXXZDeYvpulZ1POVOBgdspPXUhA3/hjNzmI+kTgULYwD0HeGt7jEF0m
XvXZib5JAmeikTDMH78sVTU2Vs4nx141zxIVP28mKRhrXEgEfs1pMSIQTN24BCY6s4mhdcoepA6x
alo0FLhV7BlhFmhh+JUVKrcjWZi1DU6i4WDcJK70JhWlQAdwCwEvuoZwU4zZV2vHX3DmR9/lo47q
TYKdWHOWeroqh7O55fgn58g4dQqEkQ5cAlOF0doxNCEKoKPXY+I1VJShDGpYK1bgegXNlGnzXedu
fC8sFjcqjxA5pukxs2BvxTaBBn1trPUPcA5mTF47ZYHZMl7qrckNWgLQ2gxBfG1lJBhUDDCL2AGx
WxKSyveKmrpoGb0tCdVQW8NNB1bO8lNjSM2QRC35KpZGfUGSCq1VTC22GA5JhF3jNUlveZ3k6Q/7
dELUPnpJ2lxrCHkbRJ4qhCUUvwLbZDHex3jPN41FNnVqdZyO3fQjYCwN0RJgeRgDLdPfsJsKhHdq
5cvhUS2TV8usP1MpEX0RKIUqBqIySqdBNy7SIZqzpGyhvNxgllpornG2KZyHboTsP3a1h0mp9naq
f5cQyY25Jl/DngkzI11v0uHY4eGYKEedd01eopR3tm0IvCUtCbLhtwMbiAN1HQ9JcegWNKFZnG5p
zOqbmXRBwkqZ7FGL2PWnm7O8ceLvLGcOL5Yb9l2nQraqh6Pia+7sW6NUqhv8EaU1Zbv0knfw8836
6mhTYCHFCxk5CmzyDMPXxKsC6+vyPk7VVbgwLiqL3sl08ndchzCtM6SbUAqMkmGhEgFCo1tdWPOR
ITJHxk2SpIyaZ4I72Eedhmh6dMBR6fgue5TOm2XAhoFli6TYZoDIhd1Qq9lRje22NSpG1lG5jWHN
IKwX75YGDiYqHwCTJFvaGne7zEUwaH6iDdM1HCBCVZV5UioGHVWTd0GZEqJHYlOgFs3sTaa1n5xL
X8DGki3pfaQQeQJ52b5yWQLqTf8cGaz/4UeTGDm76FtG7ghNjfzCjNNAmsl3v27UBwk9rEUMTBQO
8bBJDFI0HvlmtVQijICqmphY9ySLejaYOaPjqsJpAJwCjwrWc7nmBepgQ6PlVax3Xqjd42B6iU1x
y/v+DEniyKCXaZUcz70EbFqlGroSbN+bEsrEFIF/5Ek7sZK2falJPmN4pg3cgUxzBgLIWsfYAFD7
Sgai2yl1CCHhA6uh/cAWSHiA0Su+gBTm4Xo8Tnp/jLLofcnAsWK8ibD/wlCPRh7STCH8r1KDWGNH
6WzI/+4wM2YqzzDFfbpXqhmn//ofu4EcFPefmXB/7QxjPVh1pAPmfVoDrScWjf0rB+iE3Uiw6Zdp
vjeLAqYMBhczSyl/hvMM35ZPPTx3kxLNyEBALS0xUp0FgCk1ZzNoBgNds27tNfRJbICOrup+skbC
ijU8wBr4rlrsDW4Ix9/W4t2wlHD3jDwOSmNnTK+ac5UDeCvSOQii4xpFGoVpYiYayGz0co/X/gOk
9kFMCWRBa/wUM9glYSWELhNikjX7KZwBC1a26sPY26pJAydjJt4gst4WMTBGdbIn5lbIRX60PNL5
hFY/ri2enSq0mRZW+m5ekmdd7IeEv5Cwr2dbYuyZmYDAa/0hJJp7xUFHkYa2z93D52Zk12DlpACF
xikPHXlwI9KMo5LwwOJ2drbkVmKhlYqyHxkSpMY65JK63zhrpm6772KHwLfpASEAXiNBdHIxXuGu
H6GriA2YkW+GUej4F6QAov0YnOU5SUm5bFWDmWCjk0mZmmQfMEsDWCOcAww2FvsYuXqt1j1zvMP1
ph7qIrrDfTx6xEEX3jep5sOmtstP+vtb+hwmYPnqCG5xMKkuO1bXL8CEs5tIn2RWXMOFa558Ew65
HuWSDGsvJ9TEFCPjPIdth1Nem664JYHkM9MJxqpdYpfJ08o8ZPVgSId7q2dLZzjjcJD9RwcG1bcq
IkcAj+4SHabGFK97koq80zUrMUyHBUPTqn/QDfyGWC5FRnTDNN8msj1WJWEygH9+wnp81sPwtVsj
QlpeeJE/WaJ7qnSCiysXzI/MUZQsxEVQoxiu9VWt2Elrtj6z3KuKFjZjBnCcg+ZJJXlUKg+Ed3UA
n8qDNbOj6nnE/iSYYGb3qNhHX+nhhTsWqMfVU8aVvysi6EZFVr8rPMOnGbodsvrtkjbK8zIxo1Uj
TG5sn8ygNsP7wrJ6X1u6rVXYgRavvmsxZZQ7+b1L64nICk8iIsxNbaLgLqdHk0gMKLrjeBE2Y44c
GeO+h8px2wpO5Jpc6zeram7rJhl/TWjXcWcVX8vIC5CHvfpgYJPZUgeQGeRk5o0lMU1gLGoeaOMx
ZzSV+Wmzqfnzxw3NuKSNMb3NxTrVcHXtNi0XZSdkZh1cZwA8K5k1Mq+VzzH8fuQk8nfeWwBuflOU
8ZuoiYtn4YgowCAcXegGlUPHiYA4E77pOBAaThNiv7XLjOqfbxiDflC4ofzUncZmVe7ED04Jcn8U
yXJj6IDKERSn2xFL4oPTo1TsOBS/IrIz//xxTDx3WP7cV83gxqaMy29H3lXyGrAt2XZ8ADr4pOkW
2RKY+iZYLHXr/PAIx9sZT9qcJAN+X+Rii2phceru6Agw96mg9ayOq0ESqGk1HbcNy9nRENY2LOVn
ojmPtcivnan3d7kcIdHmfKAppg9LqaIZNXCvmrCtx7ndmvUsD3nUHqEh4KyL0t+eoRm3h8rWBqg+
+LHOp0aerWr0OoPIL3OObjMX2R6MoXqyMAwWCnnzphjYkECixCrZicR9XRLtm4/uBLch08NzzKTS
Twn60KkA0g5x/9ChrgzDgOHXDsuq44e2/mXi318krw+8GmNXK+dZyz6wXXV8FvJf0nU46woWsVqV
n02FJWnTK1CNUOFobXxPfVHtwcT+Ijtjd6ARc5nTWKuzfFBaZIxk5WakplHrSE6byaAOdh26abat
YRGlhE+sir87MVLgFDqmeVSd+KTENcUQm6QJLmVEd7GODqpf5JvDA8RngbYv1vUvWdlPDgue1f4J
kMINbD7ufYFyAeFY/kjWSLwBGBFA8j+6K6+jy5jwUwI8W2qPrIYUs8CWbxRWLyPgkLN0VEAXJZk6
QGHR9PgOBgE8hVS6xZR1flgajxYSI1dpcIzLesfYEsnFlCIcZd67c3KkkYnaik3YKoybwB8kENjg
QG4H4l1vZul4eZ93ZHA4N1DiJ3+IGmIwmGSzlcNy0eg8J6WN+/0uRk9ycusam69Fz207r7UD5jsh
QKrQcD13fTIF8aLrga04kEsl5AURuS/lNIJi1nCQgx70td4kjr0ghcn+XSQLyoropokju2hpLdtc
PhRT0h+yKjxqA9G/UV1B7Oi1g6MbySFbThG2b6mMp24Id4ZwrL2rULz0xQR/KkJO0g6fhc3nwYDl
3fNKBF6mKMah7gWMFpDGOl0g7jGkRwmQumakmIsM0rha+uju4OQkDDZdftQJh/ELxFxsihpIH6R9
MTACn6TZTNk5d6viAAD6V0gRlF3NXcCsmOPBRuznIPJdaJUmLfmEygz4cIAzx2bgTuSU+WIGHldB
4iIU4hqVJCXPEnYSUSb7vFJpxcUWeUG7aZJX1x4uq7rHcsdbjFn0d+Rv0IcxsuxYp9KhQI1FaplN
DyPbeS/VMc1lFBN12FzRV+UkV8oRPaV5WYR8YsKJ7LPEFtGrZBQYw4/FltZrsuw7Q5pZuAuO35n+
XY/ph6CQTvCRi6tjGQ/dTBhBYugn6K5+b36VMGFwqqI2zZcGqsJt22X3ZGyyZsbIxNcs4/FJ4HvH
7nEykukBzszJLOW5xw/Em28gNyQpCcHrGYxMigG5fBedcda6/FGvasSEYaZ4NRCFyOkwZpvYYmCv
UfE3QElVUjiS0qPbzgSTwil8IXp0Ys08wtZvBi3IK/sxVpWfuAt/XGd+YBVLakyu0Jgnj7GLux6K
voWgA0cg+TF8H+Mp1Dlikmq1mVvqCQBihIAzfNIqbY9eFxzcxZnlS4LEZ4NrED5ScrXS+IkXgjyi
HDHLOLkv1YS82ipALUGyMEBi5x4P3LRXpvZskYFuMtKmUFFZr8qtWmXf7Zy+Mwd7Tsqa1rnaZ5qG
qKi9bUca3LwYPjuHAgUfK34ojY/+1JA7hz0W1fBG1U/jaNqP7ZL2gTl8umIyNjIHH2HP1rRP5v7B
mjjz8rb9Rfv9qdiMWSUSJ4s7FZcNR6xLIDEk0L0kBdqr++iJ5uBT01BgzyqKv2FhU6+Y6YfOutAD
GqL5hH2TnAsSIxh4jzwVn6yjabgVdf2czShZC2MCByJATrCZ3DFmu19oP8hgoVWzTd03wdARdYSE
Fn8y0MXMYalfo/yz66M1wgezkYmWI90PsbvEoKfNbpjs+nYkO3EsXudURngAlQ+N2TZP/0bxidjk
9Tacr6q3b4UZMbu0yCYj3CSZymsLxRi6YMQQwz4zoAU9qzGQr2PCUEDGkoJQDyS2Zy1sQxczAgD2
HkLN1Oe/FinoLZfqRsHxzriVu5YQBDNvQahVyxlU0xU5bQlPbINRHbJJyvFA3l25Gd3lOI/iowYg
GjQjpvpYvBt997imHBD89UgNwnrRokgqcLhTPnPhghUq3RmJkQZ+zK7xH8zpqPr41MDt+SNrGIZA
DCzd9juekCM0wErGnIIk1ob9MvO+zPlpmfTHpp4+3YkKt16KjCrrBF+edXfE4MTCozBgUUHihKYl
r78Vo4HOH+HWH1xEUfR3hVlddb1+shduDxIXdyla8k2j/7ZljaffYYSbZRzdMEKudQjBK5XzMwTP
B1IHLCrP4SRaSa2MI6aP0ocQLfSua+1XN48OXc+mza7HW91Eq7y+rB91r+u+5ca81Kvju48u0Wg+
y9AlVzPDCVyF1h3GCIqCsju37kNhgDie80ZDwphBRSn4SGXkpTY63GJn+Y4q3m+NrrPJtA939S87
aBP57Wg9cn7TqUbJz8A8i5fbOnLWeXLii6G8WrLzQOp9J3bxlGv8C7pllIHCJiTh2Ibwx6QsXc4x
Pj9fFh2jIwxwiU6lb1NhLYn+TAa0foybn1nSS41T+eKWLivufqT56+W1jlRyl0brYg1xFUDLnXg0
abjGGeCQRTkms4jXrMOPjhNpAoQzd15TgCdqOC20kEEUerSbrpZe48zcnakogkwD1CLLK5Hp7abV
snc/4rFzZfpd2ksbQIXNg1yJz/Gkk4FRMNXEU63Q4ZfGOtrkS5khLKWID4tkCGN3w01oFo+zdQ4L
rpQld5sAheV6o6g28qHWfGgyI6irRvd7O9NQweilB/7iOlbTj6vWB7POn3JbPoxsXFVT+2Hoz1IS
yWyv70rDVIK6r58QuqCpzh8wFweuE3ff+H22WlK/h6DFEGtx4GtSJb9xlSJZlULTPfmyLw5NizKg
XxEXKsF1QAzAB5H/69XIIGojnH1DVFjeDbbPpnVbLGDvy4xFgsjWTzbAdTkZ9xn/QLncqxvwcXrD
HLOcT4NT4XIPh1tszCcIRiM+3xgUy6ods9WgEPPrMBZE/yHXQo50ATly6ix0yZI86JoI5YNNueal
XGUwuxAyTv24xeDBvRlpgOf+fMtD8RG3ZbVdIB7Aiq02mugNHsgxw8favQyhvZdwViYCi+KEEWWs
IdAZJ3DJkf5p1swPhSSyXs4MoTuWwjy7Q2ScywQH/TAkT61E2vq4NEDjlI7H2E1uWIXHAQ63Nhjq
BIXK0MTelDFwsmICkGzOkamJRcDGZJyzm9Est7qMJq+v7csqhSbcMoVrjSs0JVPBCXH4LiojQgZb
sMlUZ2/LJoSrgIqaOVrDJR9fUCnoh9gcfFs1FMTQBHdXmGSHlBpXmHzlPH3pV84z2DnmH++xSn4a
GlDGvSA57LhWgDn2FdOB6q4TXKZjzPw50+U36+KZVUSFaobnmQyCF62rTk79pq6bL2y3qm7spIy/
EcUV285OxaafqLfQJVxyPT+wg9lXC995kSWYUcgJdKdTJLrXaRLpURb1KazSfeKQs8LessFmwyUS
M98zW0f6COZwoLQMV0fCaZ38kJtNFYQieQdfSnPpDuziTB59t5vQk6iLV8nlkFfxjrzgB2cZtrnl
fHEF0Eg5iu21vckiM3mm00nIKYzPS+b4GkTi7dLVn53odnbLpDQ60EtE4DiHJyOxydyzn50FcYY5
P4Q8vAyMDlanXhOMXPoS3Rer0rITk+XPRg4hp2NLkEFtmwYm2kL5WP+OpqdYa4BwSk5pM3Nxt2fv
TYL2EBLjT+bewWQ/Z4z9bwzZy6CHu0qcQTxWj5O9XEMsHxl5sD63/CSiS2G0v+ncNl661DuwbwgT
8/ZZU+OLyn7EtjTVM3VSIFWi45CTMSOxWAfABdw0mvE4YbsPsnBkv51/djktZ4Q3aFNgqZhZhHq9
hJWVqCk0lSnfFgPLc9L4uOwss/ASm1ZK8nE0o+/18XSnfgs3C/Gipd0hneJKhU0LfQnFk2vJIELa
pEj5YdpUe+VMErRwqhs3Uu6nJB6QJQFAKefoyWwo6uHSMGMasC2aMLdvWCx567temBabCPsEM5vc
TYWA98HB/a+pTzOeKc9w+eYGKJwhFEw0lzlmqRb1gAusmkd6abHstezQEtYtnG08wqNLPGKEmr4t
vrUCgGhSaqcsxIiIndxXGzgRZWqdFUmWX5VztU6O6bOe+y51wvO0jO6zcPxGrOakSXksqhGj+pvd
cg7upiH/srrwmozFY2NJBLRUAA3iw7whlKrTU491KMugBaEc/m6chhVXT2wV32CbSJYAPxoXcJVq
c/Ynx/BkxPwZIkkb5DEkByQXIuSldFgL+iGsHAxRMKs7tCueKTWsePxtwgSFk5bJg6nPAZSnvYEa
hFVhlvhmrvnUA5CZYBoXWcvdpKQU8qABLHoL6AdqDLRRHZOvkfUjgs442tph5Wl5EQII0XjsZXSx
nMHddYv5oMj+xySEDi8qonh9KfRjggJ2XNg/6pzpJSwOsrTLdZ4xZMfYUvdSI48Jjku1y4qzaSq/
yTwzE8MLIXq2wmGYjzdMZZgto8EMDaaHfVFVlK9WdVBNCmHXAim4RDlyC7ajBmOlmeFWlDFsHlWH
GELnyzLMr7DW6ebneWvizhqWUT0iWomGJch7IHzDDJe0Y+VfNWDtpOUlYGjgABF6K/naVe/CDoqK
Yx45t8ieF2bobktPu/xUoQha3Xp0EVXerBoHUYANUAjbOlTqvNGm75KHIXDZB/rsI4gFsV4HhbXX
6Dyyl2mZnuV+rbf0xFlX7ebppFsOO5kl+q1jrodQpZlFVshnX5AmnQ+Eq56nVqsuPMRj0/zoi8j3
y3DOCGe7pZb3tY59AV/PBmu09pDTiDrS/QH3urfN8hItkJaQLxvAYti7CThIdao8ah2vu9WhKSP+
s30XuisOUba8CYyeA1wYXotTx+CPBLP4KY1XyD24GA+t0jadono/VvY5cvQzkZFXbYUOkGG9eIMr
MPtZKB97xhqTQ8QC6QTQwKrv0kmZMmBmI5Poab0EeoVBqVYVcKb5Du2R+WODaSTAMdoGrB2UXjxp
an0OldJXRC/YNNFMO0O8sAAAjmkvBBG74We8dAMSxvL9j3V+dfVHP9VthbgDw86//bd/ZAH8bz/9
t/9PGQOqhVTsz6v1txfrP4AGbj6GpE0y0ALogfr58P3XfxWq+Pc/9jfcgO38xXZs+ACaYQhDtTTM
/uNP1//1X/kdMFMkTqmmI1STxM+/wwZ07S+awY1KJrfGPN/V/idsQBd/cUC3mo7DHzRMQAX/DGxA
aPb/whpQNGGA6rSBUPPrXx/3SRl1/CP+S2inhE90c7gjvOXcWYylVKUjmVjmn8hldpFm7SSck0ZC
uEjsA+qNzWAVR5ErB4wNNIeSHjzSKrG3c8BupZNl6cYEOECw+EbDSXODr0vz+EGgd+WrpQ8PLVsd
W7S7rFEeJxBjZ+GwQyM2hEyROYg5jh1Cy3XnXjPj78livW7a5AgY3RMi/6+m0A8Rj5U/xSnFl6mR
j9ad+hSGKXKEBlAd1K02brZIS29SmCqbxQXPlUYkc+DB2AiXbJ4Yeb3br1O3qPtR2vqeOO0dMma6
NWrZqk5uxrF/kRHVxoxxMf7Gfb2GDGlMT+2HBWBon76G8e/QFTtyr1/HmAWIPSUvibjSCkLuGrjl
wx4rdPXUGtq3mY707jrMVHXBd4LoperSx6xwtHNrQgOdzPk6R62CYCivPJfhMx7m/h1rP2HKgBED
GATPRc0ozdaJgWaZD/qHccBUpBLvRtu+yxTAmjbNfta3RDbYSUWJjne79MLIAsQwORohhW2848Ix
BACXzrldRtFciFfgfxTdY5GxlDRSY5s0I9qmBbMezpD6qcD99AQCFyVNpZ7yMbf9fhyq3T9/vvzf
AUr+81Po/0E8iYvbSrP1/9PJ8fBTsj8Y/uXQ5R/ld/df/eSjmof+I/mXu6H8/qj+8Uj5+1/3txNF
aMZfkAEKVcfjbziG7vyPE0VoOkeKjRTe0EwbsAlnzb/jSzTzL0QzqbarmvyOJXS+u64a+viv/8pv
2cJ1HVVDmfqHevLPnCiQUP7zE2X94v94opjLaMBoTPVzekhuyLm44DLYQ+/02YYjnTuuPzUuzsXC
H7IhJ9Cz91jXHtiuimt4l1zkNgzK8/wy78Ng2hZBegXPd8Ra4XfH9JR9AH+rNjo+ErJCDzAWb9Ig
8tF8ehA7vMzXfCsAlXfIAio9b+DHk0/Sh49x56gFzW66Ac7oNfvmBtmBB0jtRvfjg7KfvcUX+2Tf
Hoir26o740hGyY4Fe6Bsq711xAh7JBfFzy7dLpk2w1n49PxbRofb4hJd2PeILUOJveEr/52782iy
2+jS9F+ZmD0U8GYxG3hcV55GGwRZRcJ7j1/fD6rV84mUWoye6E1PMERVFeveCyQyT5485zXXBXgO
AmmX4mqE3U0+GXd60N2QmXb1CFjKqbwhKhG2fhUOQemrnhBOJ/PUPMT3wq18Kk7WrblWYXcaw97L
HIjAEW4RnnDVAsOJUYayDXwkr+ldiQnEggaZXbzE9xPkgfVrdRoj1Su8nLdV/MH+Fnm0avxn+jSO
FOhu5pElfNcdxtVvQ/39MtCrD3kHtwsUdw9JAqPB92AzX9ZTFpCYeqTU3BmqEm7qL34X7Z4S9Gdy
vaAP9c/9eXArHwUaVzkVF8NbfCMoIkRo7sGY86rlsXpI/T2wHqbsaHP46cPiGk4RVKeJKnWAPKxT
B5s7O/hO2fkJC4QTiet36VTcF2/yq/X7GDZcB319e3p2EmdxUftwZmTZh8vi63eYrPuYk3lF0Iai
X7lpOF2Mh/iOdrPbuWDRXNTM7c7V7/JH8VK97R+o3zUz/QLnqC2CI7yh3+hpN+VmXYeoeALv63XR
+l30R0eLDLfiTTCLOs+BHOYBjFMPTW2v8PMrwjRuGRwFh8klZmdPxr0R9Xwara9AcQo8Ue7rEycN
Nw9QIv6ohu1JPi8fhQgHSRcJdtf0xld8APkjhupjdVaiKaTzAFTDvKmP0j0zMYi9zC+9jnUi8rM3
vIFepPvsK+uH38wfjAigKh2REyZhfnZXPOXX/CKfyot+RWTtMb8iZx/0lzxKT/VJPQ/nP0WsPxLD
/1VP1X2Twfr4P/8brY//ZKn/JFCESIzc0F2XrviBeXPKKhzd1kU/MgR9b7dcQ+9+/z4GmW+wKsuo
jXZX9URvc+D9PisRTSuPmtQ9XvMOxr3u6ANec0SnsD9kbuZT6XBkh8MDzN1QcvuIFeYXIakGNODX
zGOXc8BQuIBwXcU3/MLjHOoqzPLxrCanKigcdkhnxOjUdKsAOYYH7SyFgqe7SZAEYCu+AcMtjZM2
OMM3HBdf5nA8F0HxYrJfhlmw3bUhWE0Oqc58fqSY4AgfVBeavTeG8efU1yO6L1HhxG7zYn5OrnIk
3ZLsYjKXrvodEzJKIvl5f9QeDW/w55NxrYwQi9ITIqjn/Rb7g6/eaRAA7wH3eKguO5xur2uAfybT
ez3Wgw/ZxgboZ38H3Ot8+VzarzVRAQVim8KAO3jiCU97++17zusXlzXJ74K3dpAVtZE1cCRviLTT
cgF3EeQEVvPWhaO/uppP4x33MHfxKBw5VOhVewst5qNwTj4y49zW+YKtU0R12dHt4+LeiOEXNeCh
XIVzfcFg18UFxGm86Wzdw0nmu+IGh8o3PfNRpWEZWEwH3KMDzLPczMWRzCu92tHsOqK8cjo+t7xu
X5M7KHzUgBM+MvfwA/FYAhHQMU8NklD0ICbb+E+5/W10kJd2KIC4dB8d6Vx4oqPYmY/qmr3YvY8e
BFvN4HGatyf7e8KOMLtEfXt164jyK+B324pyfgvRhscuxAvg2ficuPi12tmnnnentBEJ7EDwBrk6
bLMcw40fjWiyafoHQtjyJumJE5s7Of+8jDgFHOvl3w9ex5Hh/ybhMpvyn7fMxcgKaqSmeO08/bqz
lTXOENDjd7uQjrPAM+nd3cdZ0OEOGMrJMS4pT6Jmr1oZCssV3KeCDWjyNL7MGI0PkFt9XCjst9oB
s2ADR3DiYGYkISAH5WkLpzPwKJbc7B9Llrasu7q/Q08JZp+t2caz0E88JEeYYz1tCvuYNscmyT+4
WMY5A5vrzKv1QPL7yDzREg96H0dvwlXJEka881RGxxsOoc4cA813W/2Or1KCJjwJ/mCSsp7NYPJA
ZTnHj5hBX475PISYuvA9aL2oeFR5o85rQospIfMxeQR6gps93rzzpChnsiBT/n4jOYkCppwEA0iL
bunuzMo84lVXag6OYXcfJu5OZvrgCsEtFzcGjU1c8Yle3Dlrw2++oMThT4yrbCPG7umeGIz+zngi
r+ZBRPQAmrjyifdjuJlTwn35Enum13FJ23cei9O6LMCvFBkTsJJ2+oLgA3NHDXYXnK9TukCBI5oo
TmarxM7Vr3mcNPJcy0e7THJVAh+6Vjzb7ZjorujNLoIdNkqePJnj344xQ0WFh5n4cJ1DFJbYGDUm
8mLT1WE1suiimi3omMqNh2YKi73hQ2ruAUEc7QIGyo3dODpu50iVgD6dt5BIwNPDHSZggPgNhGOZ
ek14DF4d4dt8XU4bwzFw1SbPnnwiQBXhkkbDqTsmqqsHwt3xpKFthjUxwGACJ34flF7vPCGCyD1g
zmnXzveCi4LQZwNy5DOxcmYsgMBw0bAN3wcZ/SeSupjZw9mLjKal88Zz5nJC+YxkTqiHI7sy5XTP
CoUzMegs3C/hEG7M4+OzVLK8Y42gleZBxeJjJLaKhQvNnRb3RkeISsIlG49nsPKOKVFfiE0hctsB
OGdbZIqlBI/Y64ORISbvcED4OWg6f9o/pVFDX9ZNA8JVCNi3Z6vLAwSliF3QWyn6ByK7cvfVirSo
99GM4SdpsIQCq/iYqdnNDJCa9VFT9kPgGmcrGsI0OJbDyK9QjbKpNbEdbKQhKakuIdoRwjQaX1XC
sHU5YlUZYOPKlDmm5cLQchBnRBWmQe8azCqZsdw8RjRgST2YL8uDeiOm8awrV7pW7jHeLReDiXtI
+uvybjbVU56IwmZCjuTjkGnXQXmMh5PxOxv3j849M2DhuYC+49VH4Fd4TRvhTuIhfs9CpkPFRsG6
II0WA/OqveosX/FhC0y2GFSW3faLEDSEtYbXTF7zgRlA1o+hI4EH1TqeDRVrxlthptCl40mVEfmr
Q9oWxm7tIkzIfSZ8thSZnuUiysf7IvXNHGVgXaw23mMbhfL3xS0RsY6d51it1DePMEQlPGClOgr5
Z8utVzbdNY1JIhA1dQe3ThsRKRuWnT/iJcXL3nc9LmW+UK1wZ5u6gl08pm/N7RhqxBe40JJhIHry
761nkZKbQf4ck2K3d1XQkajQDiM+dcF+3vVrfVc9bN/W8EgUEDHwMA0NIfDz+ainBiipB9bNAhh3
5lTi4aAVFNfkRKMi96WQb08IKZyKU3JqgnK7HOiRu/XcXYfr8C0lW958K0AaxSEJAs/xUvocqUKu
xRfsxlFt0WeC2am7BEiK2dmVU5ENqZQsqQmwEQ93MiiSW/KcnCNFZiPdSFZ0pF0C5xOYLccfn9LR
m+AknBksp/WOvKX1eED+dp1uCE47uW+6OBZ7VjCSqK0hzKeBt6cwxKkkjhQwHrc2VAJAUKTsoDui
9qzd4mcNkzO+EJ+Ml05/wcBav5CIeSnEYbsKALA7GtJZDqcAO2NYTNfy9OeZYBLBXouaF8aXiaK6
8t3EKaQ+y/doEgF4zF7USCaDU36Ho/Cs3mcBw8Pv5k8YmUX65+ybdevPtHGDxKP1g7xcYSdeQjf0
QfDQ2A2rgC2SNPPIQ/Ed07wkEDz6UD6S2E7Cj2POS5UDEMqZ3Nh+HUN6KrYW8AO7cwb7ntwUAVMM
/cbNKy7Zhdag4Uy+Eix+65HmhVQN1C5EKjKLrN819Mh42Sf5KQaXwTzhi+aZXybnOx6vcBz6SMN6
8kWQYIxhEx3nMOv9uVm8IZ44X9T1LPxOesoEFIZLHA4uEJhn+plylPXRHqQ+PW9o5BLz4RVTKDt+
XdzFX70vOP0RFEA0II1mo2XiA/Xx4AfZOrNrcPER9Ea+29wjDZ1Ju3EfYlElrHHk6HbYQoXNmYvj
pehagexLmH3vzqHpM34H1OCNnUNPGkRh8iy/VlEW9R7UUc1fv29+78V83JHdYoK8cvzq+AT06myc
SLnG96uwrSCBNPwg+7qPqyqXMZInowaUvJWPcOSTQPUbNrcjrSMJIqwhQOm0IQfRq+Ex2wnriZ97
lauzHibOfBK/g8hAwJ7Dg2PuOl9GR2Gj5eKdY9G0fDqMufekG14HyfYxudFXcV6+58GRzx7DdRxB
UIDncqBAs0XTUfooEKPgkJ7A19kgktjzSKMd/k8AQrHRzglIZOccBGhe8X+oUOw+BbuL5W42jtfE
dwRdz8jAklODAyTYubj+sL+huPo+6BxDA6wGudjJpWPDncQE+SMdtEiiM/ZD0++eG4K/FZUBGiJc
/u4JwfGbbL/OeofGpAPM6cQ8eu4ixotNafGGD7tfkHvQkGfvhVwSmCFSSzYbaXDUX8YALi7h/Bhl
jgAEZdKCC5yQ5vtAxogGAB+EjxZ7C4mLzQu4YBIpP43EU3bLoyPHBl6X+bLNCUR1V2YQ2rBe+42j
NjvMcVwUyCr+Of9W39Psv0u/qbL/Of02hTWrtqaVriSpZJoVqjYUltjXvTfyFBSTnI09BMogBwAe
gEFmBVyGWhCVI2Ia6B/SJ4utDsVEEhUotmF5f+Rba0ShlQpHSoCjPkUticzUpqj8El/ja3+x7vpI
9uYIEjMVDouMdXCoMZFULyeNmtHwoXzevCQco5h8D2I9EVsk+lOoCavTcC39+dyHNf/pLkHIy67j
WY+OiDj55tN8HNu4wvnj+nG17w02oSpAYMuu74Zr/jR8O7YB6fnY3yqKN1DdQslu2AKGB+O82q8z
ixtHt/dQhWEuf3Br5bhNd47pnLpaCKIYyzm2DtqtRLXKQSME7AZ55rGvoDB1FoiGGNKd9O8SiS/1
I7dFvJe4CRCbT2SjCY8tZedguZCi8vkOlRNn8zEl4ZyB8xPp2rEpray3xSVM8DtHjhY/AIMnu8H6
78iabfnD7h65wVG+g/XpDwSyYyDYSwMh0H1Qse+3k5J8ysgn2BtPBA6Yh3Cw10T7qVYeBp3lbjeU
smYi+ogkHFumQQUBbSEEUYi4sKrfwwCUem/+IDyAPicerB59Xo76Grs22hxXfLeIl5gkBTnnrMzP
yZXMYCX/AfB+JKpuTYZ45NicFrgHxCIdbbyz7tur+DF/qNowQ67Oy68Ly/sIIjhSJI5TkYShd4xp
JVOwd485CbwH2wpbPG/nxH/BRdqZIlrmhGnU8h4AIqYnkDF2Hh5HWw7XrNmF50hibrMA744UcSL/
OVI8xetEXwVMdCo9oEnOkRiuDNwUsbUSrICScelEBNIyKjkkda1yOQ4lBusxf49cxLFL/FrekvvF
XYlJR8mhIsxA+CWf/efVKmnHofjvViva3H9erVBJ4J2npnGNv0l36gmiAmWII997ER/3J+hH8nX2
d/dIZE1C45FaSn59j+MiVebxsxaBBLhvzlTVHvZXRITvlu/FzfCVkD3eQ/uelCS9Q7zDO7KH+D45
1U/zuT1LAZ7G3xF79RJynt2TqXJufhbpJIbjhQM0aQxH42gmJeYQ5/fhdleSa+j3/dl4AZBJWjpE
bJpecWqYItmlAkfuWNfPbI6Efle8FQS83fMgNEXyvfx5PFUXdiESWpm9DLY6Rc6O0oQeDpH1YCbu
8jpvdhd1vnruzmgQRsR3ojjlcypvyp18G860zEmqjwN+Hlj/D6rz/591bCSNLsZ/Lih/xVDq9fWH
psz7K/5QlBd/O9onqmUZKk1eTTaVf0nKS8ZvEv+koTlCl1UTlT91eY+ejAwQQ5Tp9orW0cj5j56M
+JtBc8cCxKEYpkXb+L/Sk6H/88Oagd8kcw2irohoudKONo+ezZ+6vWA91WWQky85ugBg/vpNOld9
uSQXTaq26cve4IWHjEiRUCNYuFq8abU0sfbmPtarASY5OiiF8RVPmuwgmqOuU4RNndTy22COTY+u
E5xbCnL1uDZgUJJ40iNZWCUVf2sR1DCMlk3plAwlAqw9dM1F+3jtlvNhbWmg+ozlztSvn0WlmhNo
Ge1SoTKJlZUB524uDUHskWSGPMTGlABZVl1lQMOAGCSZg3Tbu1axvojiaKDvscHoO03CLIynAu7u
8DIlOOd+KJfJWMJqawcZvpE8S93Dgo5Z84YNzCj7+aG3eNLSFAFtmLA1WYtVmlNzK8RpKYINpYE5
pJ1a+l0yNKs/9ICs3bVcxtXH4MPMPCvXMzMQRZxwXPri5uALeomagBdri/W1a8ZGDHcUq3Oy/gL/
Qd22llXJe8/C19aq/BpLYsgk6O9I4l25IXZ2cAIUERRLgxUW4i+D8qEVMHDx4VpOdQQ0oPi0rAkU
4QoxIsql8H0SCCB7A/UAs7LQSGTlAXl+hWSz0gd82WsY/s4C6gbtytkQ7nOUZcE4FjXOrrtWP8tG
lUN7asuvHSNBrajCkiSQc61nI2gx17KTqY0vYCUpfINFyfnQfLjCwIUwgva1ngSTsWV8Uxk0pa2n
FggvlmarVJe3Rut3MHdbmSUhJvaYkNgSiFxc9xIly0IEhni9U8yaLD0BnRxLTogQMsitZzmDBz8i
Vb7fcD5ZmT/7UmYRE0RVXANQoHFSY6tJkf/dVkyOLSsX3sxy6czXHGeXTnMzvIxnyzYTJPUcCTFJ
eM7VOqCMqwjp6q2wnPWb0SKFegcA1BBOIyqmzScI0RlMVQU83qXTJz22LX0d0d1OZSoCa2f1iTMB
Ou1PKajJFJhoUvfqo7GgQwYROJuE+0ZVEugS5jgaXocSW4aSSkJro1KRx0QfUlWL+LFe5lz/iBXb
LGCctJSxu02WJgILhuYny4s9j0qXn8BFIvRrmmUth9aoFNu9MGa7HOK3xiRWFNzoadSPGycuRRNF
4NRLol82IwaSJUjL/lGrJiyDMVBnnfaosHwU8hSBOC09hB/oHjI3rI+7pWSQUNMhQRWylRMVtcsd
LCMgwlaJtK1lCWk1lFHg0uAr1o9KqcyU8ZMBrp1ZCzOW7rg7AQ2P8ZKRePdF2F8hTOsl+Ci9UrTn
JhEn+XWOC0l6ANC4nYmPJ5QiN/iFG3j91kukBdvLCueXydeLfEL/RCrb4qwus0jP8ACchEvdS53f
CrUgIiwLb9GTpbWMfbmVYZbEej/1zjxlMsAFK+uQ8BD2Cl1Hs5Z7kdQybmb4CMVu9jk95V1YD8P7
uV9UFQJQVXHin2KkHtBTXfF1cctZHPFga3YVW1oowcYhhKYIZdyccxzEqRLKVfGiCev8EeREkXKg
K3cpPusJlKovqOMKJg0SAHEkYJpaaeihmeV2D99DqoipRULzqcbILxSHuUtTrDAxtOfzxL6HBFkb
G7qjKJFOOBMXxdaRVqwpXqRaD+Y9SAU9Jd1rs2y/MwqImUGaI1Swu1ksmcJbUtfdHFhWWhq9k9Qw
pkJhw++VG1gF9fvUImPkWR1s+GdF7WE9z8pYQ/5X1ESvz3AVxeyuVlEbelT0Fuh51rUINyLFzVte
QYx0MCzyBBMnyZPrWpUTR52HVbymYpcS/SXk8goLHw+0oSSE6PNhfS6RwNF9EenIxoOIi9tSgX7p
9pyoCSh9SyhbHRhustRUVzNdGcfVEZY5LSGo1n0rRQW8WGn3NXESmxom9IIGRYNVQRqOk5QgU72m
Sv7QbRJsx97UJlKwAeDESZVxauI4jj1v9bvZjMWXvkibr2Uuol2hIu67jHYD5qe/CIqEMirs1GEd
OHnOWZNSeFt65JJEfcWvMeuaOT1tCPUz9FgrqMg0wnFEmcPAo2mAWTCpLAWMaBxMu8r+q5yZzcaP
ANUYFNp2s5jeJDY95JwMPdWS0zwr2/yoL/P2GagszhzCAtz7W5O21vxoVmZdP2TCJNBQ11YGgRr5
MrbNtyJuB+E7dh3QHG05WRaaQco23sTdWvqPQ98c3NNCVvOXQRc1EBfLhN+UmQpAg7Ouht6FKo++
tlAqaEk9LZiG0sbD3a6NzDo2xOsw62LybLSN1H4pCwM3kkw0ZLQEMeSzrpg3ShJ4bQ3LGUesdll8
XtDvXCNEopL0fpeRp760aU6EaTuo0x8W2Ge4QRT6zsmptiaY+SqcwxoFZBCa0CwWgF3J182UTfOT
NVrNm7AgWem9J3H/3dDG/0HGSP8MVwy+9dWXevsBW0Sm+AesSPuN5JQkFdShiTeS/h+oIu03E7iY
bOmGguwPKSwv+QNVpPEaXZf4fUmWNXyRyCv/yGBV4zcZGJRpKJqiSbxe+69ksDKf/qdDnwGoUgaa
BNhI0g//JeVIcP+UwO5GXLXKuOOsraJuGONB58+6gVFcO80g3cmF8EIekNzcECqzpj3IS9hGe1Ej
FojSg1IpfpcfxiBWqV+VLs5CVcrTiyRInS0iIOe9f2tk2E1P/fKGJPhwtyMwB+JNHz1hV6I/nR/+
Djtx1Jb+dYp9vyFDRDMOPJaG3pL6U+3JWIYiF5IUc93W+CLsany2jr+0lhKYNX0yZXAqOzbe5w0W
s2uN8XyJk4Zz9l4A1DbQqTXLLMxG65IPyfyMuOJ2F3cAIlPIulsJt71FpwWyy2w46J7hPJj05kVX
4eB2r1QacFltcJVMEILPDvUhuQpSHC3u//k2jb/epsIRRzlOOJLOEUj88blhNj6qcw9w3WoXzCHb
Tui9tane+mEGGJONFHOxgYWGLSCHAosGQTeqhFaivMBK6u/Gufx3y8RxTdHzsrZbporpUzJVl1zb
70y2znCC6nqfG1Xv6ojnx0j31shYxjuDib6/03V9xLlFcMVMTL+2GmywSJcxLpkrTQjhfGtnCz8+
KPfit3ZOpM9jrk/wHJCxI7l2AVLWt+GGEhrVocVqSBuFPJywjvZmeZyxGa3PSP+waae15qqTqp/X
GNlvrUyST0RN3S+HXPLfv12xzrFhWGq3NKvNs4lgNiT3CRp3K0SFon+cMpE+pzyCK2I53vCg28Gw
wyCON6hlWjH/8VcGSeefHxQeZT/PR0WGD4AqhAy8WFR+elCjOrRDq+cwKZSRgpMiFhdIMXx8Npeh
KYTiVBroWOfgVnXEH7EX2c+ioJIHIVAaptv6pdpEWOFIbt26baItN28o2UPmv84DLJLDzd085kAm
QPAE7JpFtTyRdZqIC5jZIJ2NQtl9ozRL9xe3dhSGflxqHIg5+VocLFVFl39aau3SLjuSFWBORKUP
ycbbw9C7gjBmxEHaSdrZWHsjWFUDdV8T5qibVLSYpFTRT8IwIinUxrujqllncbJo0P9nsXDk/lRt
aXwTF025rFDIL9j8Xv750qW/uXRDRlCA47sG/+GoEPw57M1iU3bdhtNFa0EC7FZwe5xBPyxNQ116
Mc/tiOaTpWEAYG5tctZW2hJVWvyi5kas/ssIGgR4gOiqKGFY91P0HdZlHScxx9y572hHlDOdl60c
z9KivuRjUl9iS64u6fHVhgtyMNTtxzRrDR658WRpD6kw00wwVev0/tWqYcXy/lWiG/R2Zt1EXmHq
ofBm9Hd0ns80LHgN1GP/q1v5uxFVdZ0NRdMtS1F+QqkOtY60LgplziS0dLzXYj6PyuNQZhI6lHwz
HYv6/Suy2j7swciH2TFH/vUX1sPaecutAbBnZvrve0XZg9Nc+jMe7njXDcUv4ujfTQRWPPseFoNc
t/bTRGiRhDe3AsVCA5kkVALQCdEk9LqQJ/SSWRLdMsnfql6yoirGgFxXv4u4DfxiNh4x4KeFRHYg
H4GcOQD/4MfZiK71pJdKR2+gjWELdskrOvoS3EFMMIjz4sVK0NYfMphGcZfdGykQy19cwl/DlCqS
oMrkKESpd+zzDwtiQzRrLXrgHGWpnVNppPg6lM01Q/pQKsX4DJ/2q54rR8kGQd1s6DjJgHpAdhCh
m/ZpPXRCofg7+NzOZ3GhIIOI41Rcf3Gdfx0qVTQUqB2GTuqjGz8Vq/FDlU25XUsnFSZmuKAY117C
21gejjlyFBOM2XLVcVIvafXUN1J6+ucreA8NPz4s5gkfrWmwTlDv++lhGYJU1J0sN87eh5KaZE9r
2qJQIn4oyqL7rOe17Azg/W30cF42xMpAswhypGk0F81KumDlXvuoCUO3rS3xgq0Sa16RUxSwV0BF
RFns1NHYykf9URwgHqhwaSJZG0Zf03y9tZpPxqyj4Lm1tASODb2a0XNH6PSjXHDOFtHxuMm9geT2
yrHgPQyv+vgrjKpEBvrTnDVoISiIIkqMAjSbH+fsGEsr8NYEnaJMUJzhSz3lpp+0mYFvNzJHjd6L
l77GLljdLK/Ev9dNVD0/ZyUmDbBJHKUaAFhoFIHW4XCrVrSn4TwjbvGLUC//dcZgM0c+KEsg+014
OT9eKO5RSTPGEM/hh6UdpC7y0kW8pYMh3hRjvFr4kkfaVJ6meUCxUxefEbZUXiRpO3OyLE/GLEHs
pjzqs1slV3EElJ2tRjTiawmFJ7V+kTH8zcCKCnQ4tiaVwvfP17tvopqiSfdHZjd2IoJzi5xceqWD
tJNbn5ZRdyye963s5+//PLl/xB0fyTMWGgedymRDUpXj2PHnKKBXsZrnKrTPJZusQMkXAYkkhV4Z
bhrVM5fMqheL5RfBR/7r3oGpIlOI0wS7sar9tHeMVCJG6i+Nkxqy+BU5YsQ8e9jEk/6SK2nlN1r6
WKzV8JALIz19RcSUQJgxt+qoL4l9ozkyVjF+me1fW72Dzjj11d1UDFgjQuV+gqUEVzAtf3HZfzNY
BuQz2WADMf8aivBVo4RDGZ+pLJZ+AkXDxjriOoxURXuIv+Fe4gn6zw/orxkDxDbOkuRchGuZL398
QpOR7/nOECJMIhGspc9TN1GQl9cHK0WsEcacU+FwY+tIf5glpFk1q05YZbe2YhqbXZvl/SjmT9uQ
fLWKATXbMcVbKv6E5wOYik4Iphjefl70dhGnQMg17RfTW2cucY0/RNCDZGPhc6lSpGTK/TTLUKTq
RwvSmp2r5I2bqT6gC9sGZiYgZJWz35tp7MT4gZVKRu8RK58NS/THGV3vBPGyvQPhAOpdwS1SRazf
1YWBGmpsJR7iDSDWNwrpqUavVqp2P6vLe0RJcodmTucuh4WvlPQP+84xVpst1P4k60peHc2U0v1B
Fb7hyYNzSeYJuoBOV1OcC2t8rPGpfxxUlGkonRxlrxkAdJPjUCZlWjTAlQZzJI+ejAoeHOYPvVB5
VGTGM9YjdAlENOTZOKhq5reKXs9Zmj7NeswVN6rs4Tdrukc/AV0THH7VEZgoVU5KRy8UvWklt+m3
oVX8ZlhQqSTnxo3KAM4oTN91yjeBkdd3Jfiswdo8yxLOSytc8Eg042F4euAoR0N+wSuBwAzecsDU
wkxAwK472lAHvd/kZO6W1pdEXJFUY9dDyVdHyyAuwlRdcD86ZK2GRf8kZyWEOrS5Idx6FXZHUcnH
9iikn9Vduqfg2T7Rm74uCgVCI84BbSFmi3/l8FERZ6q+G/ogWMj46Vr5U5PdN7khOxmWn7ZERdsW
VCELBqk9zU0FSGACQLCgjCyp6Kn28RTEtSTjjSNOqLlSz0/admILrDg1jki7WOvHvNq+rlgm4zwx
xa6AaBaPluBlfOk3BWg0nY+1wLsYuRA82RFwL1cNUs9pt4ruLMuH1QQaKMmMs66C2cBWN7K31cIr
5rOXeGywMUQM9mo2lB277euAtA/M4eVgPyLmM6ETALSlOlxdx4MNP2HkigTulzEmcdvwZXPbavJW
OQbZu2Z3kynqqH2RmZMTUmwhrbGHfjBP7RTtvaj6GLMzrw9BUzyiHKP/VKQKHTLBepvQGbhbWxp8
StUWAfN/cnMTXZwJhkginSZ0V9C7Ur7Ra3usNguWdVGfp7M5FgDCiu2h6Wfpmli8wVivD/Ko0V2c
u69pCyoFH4PTLn7Tta1GexHhyrJIobavTPGqVD92SY3iLQYSjlqjI8vcixZNcwrkKTHqcMVaG3xt
RyuBdsRxWAV5jvJzos46qnoc5au6fU2QD7AtVjKVfMx2alPXcZixCl9itE8ZZPBxSnpIn7xNVk6W
s63C4iRr/VptXWgl+Wi3UgUNYppONE12H88r0Rd21HuEct5hniKx19UDWEoEpL1xrJYwmx6WPjsP
A/HE2tDaAaY+pLR4hjHodmkPWqN4QosQCm6KChGwJZkyFZVa0K1rFfUF3nqbbM5hhpa7K7aIzZXY
/3nJYqHkNSE5iJwiKkbLW3UIlaBgnKMLJHH4t7fd8OaCmbbK6Ydyik2K0g3Abk2rTgT7zS1FDehl
DuEpX8Aw9DNoSB39280Sn5RaPNS3BAl1BhnH6LSUAjx3nlP1NR4tnPD0N2qFIBZN8bkjIjmlRmG+
qAo9NFHGQkUUzkbJk4kbnFAJMEFeGGJk7p9FVEV8JUeXlVuTWzVBapfmazUisHtIFcAQjlEw1J8x
DEvPRT66eiaJzFGp8OItUpo0vuRC51uUcg7Z6s1fROr5VMNbL1O7Dq0AbEZiaXzDUc5vafy4Q43C
lF7f91ZxmrLyWW6iLE0+Vwq0u3o2sLxYgZKiJeL2Am5RqA+kmVq6OUdeD4Ggzs16VJRGtfwQF+CZ
0lb51Ct8gaAFx435cnSMw6YZX8cjUjQszz1BgBCHMBsvIeysKRt62dZ+2XCksrN2mS7qqP+uDVPl
I+j4e5p+T3MYy0WRwWkc9IqBnLP7bcBdtl9MuxO7mo5xjt7zKnw2rS40m1al1TTRpinZQOCKbpc+
laMWleQTh/uV9mo+sS9kj4MkXuLatDy917Ar24w7ni9xcKfhnVKWxE3uk7jUkp8vn8tx0B/aEs9E
Jc0sZJVpbqwZ6CLTzFw6dR+RYYN1IcFYVOfdiTXMAMvykWZVHOQp9RYc8J5oq4EaFvHvyerNNyln
duld+kyS960yzOFhHbTLGIOK1TIw/HOHSdZU4ufT70ynckTjF8E35JR6ELDUgDhRoNmBGh+U0D0B
KLqq1SHnCCZbLT/O2oNirUGliRWOJmq0pMYQ9Q0qolOL2ifmy1jdITUDPftpbUrdMbpsRtq4kL1q
Sl5Tmue40FZTgO2bhhkPMlKA+/RLNe2gxmW5Pw2NFntJfidq9Z2qFzJVwfJNtVoFHqRIUVFAI2fL
vrTH1EA30GZHb2xtErXPaaIgeSYD+pWmy5Tnva9oyY2tMupRhWhHNUGdKPmUSn3ulo2yIBGd3mlq
fUXcR7tYhvmFUwBUiKno3W5dTmU/6ADaxRthqnocENnvZK4LQyJHkvsL1owfUzN+5rCNxW78bySd
13LjRhREvwhVwAyAAV4JZkqiRGW9oJQWOQ7y1/tQfjBrZa9trUhM6Nt9OuG34YfySbNmvr3PJtKh
CQPP1h6DLmOkJOXkrsA5UQk7UGRe17ig0urWyp1i6yoYq5nh3mQ9ZbBWi4a6VGonI/O7bAu1onga
aZF26yJRchVXsJjmxghaHCUBa8UnEfOzsHxongMWPqzfS1t+ljaU2K4ysHk1S7myYDHXHTTXepNp
PcJA6tttAfdwYy9UyAtTbS3MAOcopn6AVhPCP42Bm9EV33PfLsDRfEGZqFJ7gVTMgyyenWIgLsyj
dJPkFe7m62fUnMW+6qtPYfzLaZkICq3ZmOZBbkaDmuupBdM+CO/CAfWW+S77atcF8AeJmF2/y7x3
igejjzdS3tBpI9/Z8XDtDinHiGag0jrlWXC5Z3IUpD2wMFbgvSkkgL5Vk/GPcoNQrWur09OYFuVX
O1SPVKy0K9PryTUBBFyzZuFHp+sofyul9ZhlJoj9ahdFOOODaJH7dnAPjkh/E1vsASV/Rvp5Mp1o
G8s9TTosb7NHoMm3NwVgl8Bh1V4J5z5JwnUXtw57QEFQC5mYqmmWeTNjOg9NaUjxAxrgDCIVXiwT
SwF4gZkugH0z8QmegUnfiyZ7AmEfboD9DJvSGXedxjXecyahQ7ECGC7mvWhtYiVW9N1JFzNtWuyj
CHRobpJt9MIbzmkf6VjIDSUHtzIa34e2t9CW8kPUNjjMK86mrRNRjcB7quGdmYnLubNbF83y2tvz
fqzB9FtT948B+JefxoCpOG06o2Su+BkWWbYDRZZd/TIbtjGMcpLIMsDWG6PG01Grs9+YBU9a/Nj2
5h4cU+CmZghRvyaE1fjylVvikwCmn/WTPNXSjdaz6e4w1TDVfS98ZvdFCb7GGNNbOYldYar+Vunw
3bk+Ermw7lhMy12WGNSjOpHgXtTdD30RbXTrXko/8i6ZV4HdEs2h5NwhhHk/pou37h28ta1Xnsx6
4ZxEaykHbaikexZZg+Z0OV8sgQJAOdcIIf6+8DSpRyix68V2wqMicY5JZkeJzrqYZfdoTGWgE4Mi
6dwRjNZSfyNT4z3LJvMM2cPtKaCIhoVAcYvzJWMxKVAhg9Qs/vVIKlNO5SYXSCrZUg1RPHbwJXKF
rh4p6dpVXb1t7xF9xapLjGgzW8R8+WsyW0j3xvI02vbXZBlnmV45FO2p6foDXXFeoEeK9xyWeUt3
/6ImcOlG1KzWpr4rM4drDedB0UNvbotVJcybzBr33ErubcIddfPkpCTzXFLxUEN39FsQlJ9PY2F9
oIldT2ifvmX3q+xFDuphzjj7DGSzKEIM+q7mBC+NC82It9JlmmG2+Xp2gXJVOI9qR/g7n8aolZ1l
h7B0HzjpJA8N5yqYvdZRh90rl5JswD1ncJVaYQbgwDGGx0H6y2korGPpg5qiN/J6oK92Y6w/Wupc
+RzNpJglHQ6cYkbnmDu53MjcLfC5wSjS5XgKtcOnKgR8zOScYBPfaQVT7uDzTAMGXI89DQdQFfl+
w+o1acOtO4tLLKybkkhBmdzntgAowHSt6syfuJIPlabxIPO8LLCtJdqXlrXuUezYo98ZtpII6yGt
Dw6wWaK0LrQuarnDdd+oKjDsXzNzSDlOmI5N3BoWEOCgMqZV6Je33Hzoz26uCMcueSic5CaljXpD
54le6fI1z8JnngwYaa75nijvy+6dNQTaN5ufbMFJLC4MSG9h+uxG4d2IwWljJveaoz/69xWzbY87
dw6i6JW7Jfy3j36Z35O6fsDohaeiJS7b2c0x86KOPlU20wxPxJIsL7lvvxaZuG1qJVZYgGg0a5xo
Y8ujoomTJgeIXIttHSyTC3BNUV1hcicuLa3ZLc9QcNj8gFoibibtDj8ULqcSVBtl3SsOCubRECGG
bYva3t540UxinG2yXDl6g/kENPtYWSMowqgAIinif9RxzmujWl5mQXWyR2OJJ/xLLYvdbEXFyovr
m4Lb3ZE9d2sLLe5ECZzXNSJ3DWYQzNQSmAOQcWjpn4023q0lJMLS2b+pAT9b8tlhnQsr+zXz429l
8HNlv76bVcPBt8+ZkkZcPUKuAgbGnHyiuKQ34LrPPnEo+SiU0KSQ3EeZpYe+KCCPxSaN9JK3RkUJ
rnzsOwEd5Zuo0OYhTpILtq3PhCK8aAVVlHRZGEaHupo+RGohA6UpcbHKP5YwwbO2XC9G/EEnZ7On
YZIoiQzxvWVdz+CnPVS2e2kKEN85R32S+LbyNtw6+eFRYauiUxhrhnIRiaW5U1SPYa/Jy+TiZQhK
kVCPMzNlSMlMH2aVs0rqhCYBFplixmcTZlP8atsAcYomj7ZXKWYDawhmHn3RXm8DbZ0zY82qCaEZ
3Yb//kr2WDtnKgbWcZPx4IXDQ+YKkqg0PQZjiTWfshH2Io/aTMqQvFWOLYZJ71UzN4Z7e9jHTmyu
J7yEeMsBUeujpIVxpckbSLbH2PcIx4qB7nL7aKDaMi9OPhrR/ULalmCpzXM/2nxM49d2ajnFgQDF
BciLb4c0TuTqt8qajXFZEEt3dSjSVYOq0XsOaG+ZgAoBrdb5RDA8CnoBffYPWTUc48rtd0AZD3RB
rTNnJnfvWvnJbAqA3lhNN0YZES9LZbiHCvQvt9oJdh0QBUxsuPRitZli+x1yEFWFYPibPHxpULYD
1bPTjFlFSVh+a1t8UNzILtec4fad6UKdG3JyKmWnjuGst6oY/YPsx9us19/TSOtYnZKNmiyCQj0Y
qibR93Y4rSIDSHnIm7NKDEE3z0i+tk7luh+NeePSNkTnSDPa8VZn0uC2kXaHtjC2s6HiG0aKb9Cw
/bVpJ/Xac6KL19geyOJyDXc2wDzwNTusrWVSpQGlThR46BJqq2JzmyauMy2V0plxaK4aEmV+t3FR
oGd4fbZyUFnGFm5JOtzkSUpFtnHRpbmmUbw50hqHLnG9doJP9rHqBr0KP6SMd0MuNPdd96fUeBbG
kj9Wn0YPTRq95BimA3h5LGYTG1WhMnOjp/7DCHsWIuswu/MO4iLLQPgSL91tXxGzGNSJWdYXZ5oo
SOrspS6bU1fkvDvUxBkyfvUsJpOx09yMHwyUuf46JR5BAyQw9jfQixbp9KYmfssipXwcdVp5h9Sr
v9AMDnR1oKOoAqRqBaFkNnyLwwd9x23jkZV2+IGEY79NHIT3vPc477EozgKOaVghk1+p0gtWnYLT
KXaaPHvWS7GR1ELfOHSoz8317tAikeKY21oFkNJkpKHNhc8BqgqNd9Fi23DngHC0Ky0WrHiqSYLa
NQffcMFH3K4LifqXO0axN2dJlI0TKfhv5gIRn/3MgRC2gD42pQG+EH+xbxFYFS7NtQMmUdPkwDcN
C8a0+F/n2q/oI7vOER++oGWBhpSOKiAen8EyAoajIOGT4iePSMC5CHdqnGm1wDGN+ogcKuLvqrd/
WVPB4868abh1xNnkxppfGezSEVx5mpcezmxZMq/l4+H7QJqLpbc5ODoXzKMIq1ofynDYNTF08jL8
NWboQm1OL4IjCNUbPTQz0R2pf+OgE3HKMdEtcgmpsC0mfCWtijZxh9p1fT/oV2ROqtzNNPUX4F/x
zreaJ2kk5ZGrHsWj1Eu0tXNV0zsAl3Z/GpIyXSNhZ/RKSSSIxDi70y1WWkSkvIAiFCabsaciNu2M
ZePMHGBAhRN+k3wwu1EfKsChq1EXHVA2Hh3/MpXLGrDyxfBUfZiSd1ym8U1U6o3bNTsxFSELxEiw
zJqPRWa8+tmr2zz1M26nfLEfFHbgNUr/UjnVoRinVww+IM7auTrQxbVuJ3lIJAV3YdS+cadMQVvH
OO2b9hl2M/jXmNN63N3SSPolNcyRdkw3S4e73hzTdpXqsIKYrNotxuh9riSFF9CEHMbZjeyeG25j
tQMlTVUDtNdh2KoS/mkjiCqLRgT+8OqTvzi2KWphBAZUofylvXkoOp9LpR/uctMlzmXjZ/DC9JZx
TBZgJqWTTom7ru5eZRv/CEcQ3ZOGw6dDuockB+UwjcmNhLu8WPGdUehHuOSB4eNvSpdn6VS3voDQ
kYdyuVsq3dDyNMXbcbS2nrbvtLJIoxVA69LRJcincCxUbv1dznO891ZkSkMHZ4lL4RD9b0OTAX1v
OhCtdkkVIUc9E123tAaMM6DCFzIRW+jCGnJnf+OK98luKO+zlm5V8gZt83I5d+VVkfSN746zQlNg
yFuKCqd7n49BPVwPTE3pr3If/kzRDG/mbZiHbLwRY5SCIiOIzHxU6qkPOMucjDY7d0seBfHIQsSl
nAG/T0FkahPZ1/3FyJB6nCbfsLpw9S5K3LsJI8dM85hzUljFMc2ZuT08o2XRr906M/EMS1FnWHwb
Mf+rpuweDJvxWyVqbhIF5EI3s83AOPMock4CDCr5/HpAmXcuJScb+4oYTb7mYvmpeAegiAIPbTyU
2sRO/JXtTAexjLtqXJ5UBUUWSOLBDoWzygc+FSIKI7rpUq5w3As6eP+7yvwUYbmgCVohj1N6Qsbk
jFSyAdegDnFNM42Q6K1TPVyiet6ao0VvQjZ5m7mC8o48Tu4rhhZia0K4OWqiGhfg+S6VqwYTdww4
+hbZotopc/wyfE0ALV6Okl7U1axsEpaVbWxox6WMA/hRaMvbNk+NXepPP0x/i8c5cgCdsFcBiGcL
wB7MIMURL5B75oHgZZd3QZSF0wY1l54tq770TcfvoYil9d1Hp1PfbCIoCUM8n5SIfjAkPw+eRxxP
GEecgSu0NDoW6l/Xg/LgV68wWtdGHL7oNv3RhvEh55G8JvjtratPdHv39MPq6w8S15PdOcs29rDD
sM+RxvW4etclwl/lEIUJLYSuCHr2AqyV2i2KZspsW5m0mYCOP1k0j0wUOlC11H+WzZ9zmjpMPnEj
5UEhrRxPcg55fmdKny1sQB75aLoiXO4iAR74bOielnTYxnHmH1nVdkYS/4vG+JI319F0yTXQC4XF
xEP/toZ1q8Oo2Y6GfCaKcGwW86YueYNy0YyUigAKiJeffL5T7bUiNu/Z+goLVplZbCK3fuVB4jyQ
/0bXC9skGs4FERvftRObAoKrJ2ebOzVNG4qRRevPxBNb+7mbek6ZJSsSW3U3hLelX/4umkYOElo/
M2pEWKdXMVTeLn12X8u23srY2JWLh58mRXRsJXIf3O6beiLIipf9xsawvbYavvVyeh26hgFiFxON
7/GHFTwqgez11hzUpp27n9yoX4qQrL2fRk/uBErvbIrD5P+opubPET4h7TziyaiohLUuYW+/9SEr
c83PALXxOPO5pUZilc7ShOVsimAe5Z05fShVAZ6zDHs1+uF6GDZ+Dsonnj5LBsVWCx3KNwB99zDI
rPnbnjvuw2j3tWe/dMK5E+HiHhlkHEKeBvDpGB2zdD+pNLpJ2oIIyvWo2lIHV7gdC0ahzxQn/fMk
i1RlWID1xu7iSCoOSnpL0+G1a3m+XYwxFGU9xR7dwTOvQWlRL7XM9NSPHlcmleogWVgV6VGCci0L
0vJ6pEqVHqK1f01wuUidXnz2SSwFvKspU4lxa9n0PpmOpm419R5rt0Vo8UfqOVpwJlaeE/Fo/NVA
u+J6jOTFnDtxM7Kf1TH7ZTOW5saB8h/uhI4/tGWMO5uAViCyYdymSQzQJSwem0mCaEPugtiKDDFl
IfU39YuklAuOccEWUBnwug1FNPpLtD6HoprFxqAMN8j7acdVEch6U5BKTRnm43zi8+n2W0oRrU2I
dsWBpr0vhQZMIM0waN3iFcXV3gkVIY7SPbmxuIAHIYE8NOO9RjRe0SIInoKWlqVjyGL0K5EgiacV
Hz0a6M7KNQg0Uzy9gl5OIXVt8vEvxafiSLcm5MiG63NcYXFrEEOGN3J45FqU4axNI/1xF6YHTk3W
W9fQ9wbFUbGlmUpxOV4IHwHtRt7uxKkumFPlXcK3Mg6QyCkDsnGnMG7MqFvwvXhjNSYQfM8+8qZT
VpofcHJXqzLlKtSTjI8A09KJtnFyIObVgljcjVgv8vKeaTT1SjR1rkNt/xttQYlQ3vBvURZZ+Yd+
GttNG6NagaPUXGd77rQrcSzGsQyo++BfG3OGGOHKsQ24e5VmgKPnbZMZxyi8FrvM8XrOoSpaiFlK
ZmeWg3XmOwo87QKIUPGp1FgDFIV/SAH7lECXE/m71jFebd19O6jNiAQ+EfreeIu4lhSe99Ib4ZlU
SI+1COpipasNNkhOVIJ2tmaKIKjXPfMiH7dDpbqbmO02Mepqz73ylJT2HWLivPI54Qf8TBeXVu9k
7r8npsklGtY4/1gdq0gruDhMk8PAjattK+V1ln0r8gjim5kXAYmjt2rpX8JUnrw2+Zf64hU0Llqc
qF5cvxkPTUUaxWhKqiysYt3AaR/DtqLpIeTWlqigqQBPDIZP2w8foV4dMG7fTtcOL+GaRx66awtA
yuNS5XobpfoVCfpBtuI8oY2vzPEltCOABCzGgdniI2wmzgkFpVDIoP7O0yNTwurbpTUbQwCPulI3
Ke4ehCdwdV73OHDwLHN28WXI/A3Cx/un6dHszK1vR+NstTLrAS+/mT4lVfgwu81n0oKQTynbW0Gu
VriPetx6tnhgdOeuMPlzbyoncPAxbcRxvLw5c8FVqfK+h5LLuBMNBzKQP83QUVKpX1sNwz1P7Lea
VWQjOtaksAnPDX1LKdfoyHqg3gvIERfx1Kq4Hg57zsVRkr+GuqiPXvWv5e4fLM3TNfJzcNLy2Rwa
DH0e5TCW+2T5xhvus2M9CH/VOizMlJbFm2FyOX7SnTZX+pYgnrsnpwvFLZ9uCb+thuZpyDmdMOPF
O58RVuDHGVTI6Zn9gMjlHkPKiSkPIhbmDe06FNTqNDNhIq//7eYRK0PqX0SKaibz4mD1A1S0otst
EU/4aBSPqWh/vSgy10wINq2iYKJEdKCJuoH1w8etQu7FRrb3tUt12+S4CJIpW7SgxmxZHtRMZSef
VHcjxk8nE8XGpJnYyi265jLOp9WcvldZ9zCEgOppZgB8Etpg4j3IYfPf1SZayyqcWXbsQMkWypto
MQ3M7aMFmjDLP4hW0upaPusiW3ProLF8Ck8zfunAb/n5eQlnj7ZC1bnOpFa9pSghL4YXxUwAqagg
sFaOLIdcByacgKuU+lVyMMlTZZo7s5hxF5YPoWbkZFnNp1sjJFYlBjXHaQPatttNWVn0ionlW8Q/
A6OOfcaYMyrsIO7rx5Q6i5o4siq4CITcAAzr0lIgk6L1ctJwOfZNjAtpSxu45jkzu0ZvJD90Kg2w
r8mm4DhBHJzz+4VeyYkbkKvotCru8cHh6gE5ZreEMad+F/dq58cmcLDO3S8ms5KZA1cZJm9prbkx
olv5do7+plS5yeWhbNRHb3E/a62Fpo1tEbbfROunVW11EEWy+QZ7DJA3WrQDK0XPzo35OWpnc0uU
E3XBv+lDGCbj1fNqG8VdNqmTjKrHVDPP9xEdVl2Y3TrIJXvbTY6FnXBdqGW+pZFylcoaM1S7SyXf
WjUMXaAznD38/+qSEhVqETMbfc3RzcuQuACODLYzgKcLG4Sj6IWMBnXU9U9iz+uKExazC+eFUyGA
PGXOQTw7Bzo1EBhq08NOx/ecWfTDhBTbE4Ef19Sw4OTQwNWx8W+rsH1w7QnGTii2BjZ8fshnXbVI
sz2qna4+5y61mPqwjuXUyfXuYBzZg6E8EY6xENIGlO9WF/J2NnjOHJSROvfw9XtPIvnWmXWxxqpj
aYFoblM9FFeT3DE9/o1jWswMd3zrSt7rgb1dc5/cumX6eSkKj6Oakpd6hoJI8x3KmH4bzP55GVNs
EC/YNqvC5xIxkLcBG7fkyabSZUmHENfhPrwRIZqZZHpEWfQ+p+F9VVP7kTRarWJvdjeJb3Lj7D8K
WdO3wXRm1XTdVzRiR8IWxsf1Rw1IQm2n7LuF606i0xs3Ho8cxGHNic7ZxDnFOKn5GfkZGWfD+h0z
k+H8KCaKfqJ/nVEvZF8wxNl+ySLGdprOM4iqqXqbrfTX7HHFKPLhUVPiUczbf2g97pBfaL05ZhPn
P9tjHwfVsKWDknXELxFYmH6uzL5871X5YFuQNWG6b/qG8UGW8zg6NmWl1vPieWuXbuOTW+c7Z8BR
YV27fzBt8YhxUxfFmJOgEL9mOHdvGeSqeaOp7UU4tR+TmfUnoSd7cPqXPs3fmozjA3ODpzpbQLpR
SoOrX2zQY1BsOV7Erop2TvpO33t+BQ580BpPzTOKHhrDi+nVDH1YvNdQ5RnBt5Ci0xKAmGO1/DeQ
FSom8Ry2cgr+RL5vZfLtlPe/Fe7NPm2adedghSNO/DpIItD9Bo/wdIKbP638WKXrwW9e24UCS+Rt
SJRugZ8QI4GAMcGpHZQe16jrI/KvTuo3K7vCIdP+nlTzjsjcssua4RG8hLWe5LVoI+MJKGmmWjn6
wZzq7UyzIVnwLF97Vf8b+or5I4aeg/bkzkw0KyRWMgr+5nd/MU9mriD7Ls4ttCi6QVP13ktR7/oa
KrPn7Kzpx6ts54TL6KtZ7H5X+hXw6UXeRYX0NuOgPIozOdcPbXERc8vpb/72ifugqfPGDYiSkyc5
Ww/dVnGGDwh1g8OsQ9ibrt8FU2/kDCKnLysOrxOP+XM0XXiV2CtpGfW37JtzkArOV8RdNkaqh/t5
eCA03kFPUOGKFMY3lTIvZv6VuBOcKep4WPFAUomxQ79hLlXApQFfcUDKxjpFYUlyneAhxCUnS1HF
RyIHp3xDD7jDm5o6VXkdoLsbX9ZUMogvWkmyoza95b50S/N+kPFDZVkvnunFN3M+lo+TszwROM4Z
gZk2rs3xCFTEOFg+2YR4TM+W72iUYBw6EbWGQVFAFG1RbKlrO/fx+JjRGSXJDb+bcfdQ5fFucZaa
np2MSRdpp9CJm7sla28Swf49OP67F7pUGCU1tjwuNdvW4qTXUkGW4E4tGqc/CPQndF2cxY5CIyUe
zmRqaHaRWZZI4IV7nmwJisx6ILqeb+xojhi0N/ql4o0ldqhvlnS+w6+cPegq2jKwPpmMlU+xr0Eu
mSnn1+XVaJDMzHiOeMuxaIUuumw4Lb8UAa6n1HiMq+xm6GLO61DPHC+RR5O+CFZ8dVsuoxFUQCs2
meNc8okSswqz89yj5g8URhwWpWtMc0sRINwAF3QGhCp7Ok9q/sh763YSBBb7dHnVo9/c0I9YBGOU
HrpEfLUK7FYbir3rGaeK+kA0NYqtiTB9OiYxOYWxLWjG6NIjCrcGlNqkwA5Y3jRLRdeEmcQUV34P
Awt8o/IznQM2a3BqrjiKdesWwVfc4/wMNwiEh0VmcdCeJ47ER8tLaOWthyFg7HzGwX/VXBO5Th00
Toc/YcpKOoZnUvf4wBtIDXTXrqsl72/LqbvF6Y3fxS5WpfJ3VTxXGO5Lonz2XmfDremV2RlMxd4Z
1UMHJIF5osyOZtturW45t0ZrnqhnA1COIs+5MjwW9QTjmcK7oG42EtkLQcFlkXAK/zENPyZ4C8di
T8fGwUyip6bzL5It6a8Uaesx9mj7Zd9QfTYns3NfyuJUi+5g4b+a0/ns2fQZhHrekclrDr6BbtZl
zmuB+E/svcJzZ+QZ9bDXsQN7X+H1m6JO5LMlqHoaVRn/y+qt7fZvyJYF3c6+d6I2CVznWPwb/QSA
XkpwklJXQHmFAaO1a+7bqRF7ywDkq3CTJmODL4Wj1RrSiApiNNracOBXjxiTfSf8npbl2M9FfF/F
U8ZjEbv7ft4pfrK/XmtdvBauZrjoi8XQ99JLWoo82HrHvy8lezwlJFjFnbAyTiIyMXtXEW817bPI
N6F5bytX39YmzFtdW/f99eX/vy/Vfa36+dRKj7SLPTgMnev+JqUDj0ZQOtiaKX50Gj9+9DuIpoUr
kl2jlLPnBBVbKyWK6q6uuPpYdIHRa8WXajKjrTGg/rEAGQALuWFOnp/dsm7Lu7+XTiEWeXaE7M0g
6Kbun8sx5Ngbxfo8JcmEV1DWFzzotT2SlZi86GSE3vJCFO2zEmV49/dVjnmPBunoYezMoLumTeiQ
O7OB23d0SRZP3lhnrNu9u/v7hxB9ykPq3IrS9jnUts5j54Ln6YHJX7+IarbmosnushRyL7nSi5Sh
dTFr8PKRU92ZVgzcC95QEBca7Df+DMyqznTfPhYt09AxmVfXEvIV4aDyHRn8aRgbMOF16G9pwIHZ
69pxIFj+D+z7yNt/KXfsaul2ceZkVdLZetLXmebfSzbOTDebmqIDTcXmNZFpjnZ7M19f/r78eyl6
+9ZUCyMvs0cbTMuADnH/6HdkmVd/4bGmMRhDq/C7Huf2QbzTW5M99JSrPlBo5O/SkdiXeJ+Feabq
N6jx879NtX0tSm764xhnyVticnL0ugGfho7vZ06OG/7cgPjovz458trnHtdfY2lndw3JjmdttV/9
9Ss1g4yaXH+gHG3k1qzil4K5wmmovBA7uec+4Ne+/pO/l0Zr+5Tn/Svu3B8TF9vTDPKFI7UrX5o8
KeHGuN19Xo96R9nhcxgteTB42O0IgFVbG1HgKlq8VF6Ex4wQXTBNA8V9cPqXxT+XCApn1AP7DEHH
qvwzYbluwyWoRMsw5YnQlDy5cStPk9v/eLFEQnYQLpRonpI5ru4s1VZ3uk8DEBk+xK5DpyPcmXMc
bxXD0cvfi86gAE81GrWZd5dJh6R64FEVYUfDQGrY7zk40EbMH4QEjW1JlvX/v51xvlM4xhzDfGit
XNwnM2KUPy0Uq+KIXi8+zxT+LMinjc0HhiBGYCA6PnuVKgMjc7qXOosxL2TYZZYswD0e3TRlkb35
4dEjoHUwqyZ/SeuyPQwEZy7GkpwICY4I2wYDFTXVh9wdt43vpBdDhWob93JiREgTbcWQlD0BKw2e
0JHWXP1qOaX/D522hZSEAkSbO0fM4XQ9FqwID0G3zNzxnDXuL2KFvfZtSEKjVRo4CXjSOG85j4gn
uW31jyot6nNVT1vOz9bJwA7UrP5++fciM5sw+pwTekgzf0fPtxF74pFbfkyBrEfM2wzPVWVBXu7G
YZPTqQMxspUHuzzH8fhjNyI6ecMEbl53xbGuum/TZNaTaU6HYAakuJn7p8J3ITDiEOdN6JqtaKv5
aI8O/R1TtyuUfa/ZUe+zyZU7/nt6b/dj/4gzcGXQWZzbfnT795LNZfz/r8pq/KF5r9m72kpXKmuS
L7JZ+EpZWy/UUlvHoZs0h3MZ3ecoiEzHP0f8Mz+mX7KUIus8utgSd65lAgrqkcP/1mGhvOIYkRpb
tWZub6FyEWFJqEtuB+dC2jO6x8H/O2FeuRvjzt9Efrw1MPCdlGaFNv3B5T5BLwxDy50xc39LpgHH
a2WCjr8uDuN1VVhG3kRG71sLR45jIrCTzmgflNNmAfWT+gguAH9pSr1n6WBi8jnQV1WSvIVmnGyb
uBl3hjskbyrx3p28KrbOlfLm1LM+RUWtT/L6q7hJtiGZgPuI6z6z6vpdqbjbYbe3t77Ce6hnKCIZ
/Kp1342UlTD+uvy9SGW/GrhjT39fkSPicY7idcrS9/9vIMWw7DzjW4eSSSq79p1R78ZO6bMd5vrs
Joa3DzP7F/jN0Siq76KOe8bWSfLcxdOVgTBcWiOaVoJ/5WQQwV+DpKIw00cYGmtTfpmQ4fAyWT9O
hIG+TDJM7I093dtZvdwNM5MZ068+nHhu134OAK1J7X+58PN1PDBQDJwJd0fY5Zx0FeR7smDxbVuH
KOwM7baa/R0tV97V5mDeltcXkV1rEf++tscy3hLRo8np+k/8oi+3zDWhil8ZKcNSQyrnknYcnGvo
StUXQmmgXTlg7QzJ7bZsgZH9UTuAaMWPAiP0ypM+47drKHmYRXL6+y1Dr/KbxMWlwsehcl/RTl8r
T+ivyqueKuuUMgSghbaPH6XdWHupDIhgKnRXEqPRZgFXGPytcngm8FO0Wx8UeVbHF9GV9C1jp9kn
rX/FNUiqMPT9GAMdQygH9hTpUd/8/8txGraZNUkykTH+sz6zXgo1WwBv9bSm4tkIrNAyNmWBp7jO
HeslNzxWWtbNTHLEKs1s52t1YTCRkgJjdlgWyKXaV8yKckbHiQMxbxDu44xMc4f779YP23rHem0H
kcj6e2dKj6PJjjB04z4f6D3OKiPeSPPdTNv+7r7jwbhz2XPWXt1+pZ0wdsaip6DxvP4mHsnMOY65
MCDqD8qfXqQPfS/LCVhbIn/GEAJG6T6F/AW56z+uzmw5Tibdok9EBAkkw23Nc2mWrBtCsi3mGTKB
pz8Ld5zoE+eiFZLs3y1VQfINe69NxCSHFGo/Gs6tXWLTBrAWPQyDeDM6yXy3Z4M9eQMSmS5uTgUr
fS0oiStt/YWDyUoXOuEZNbx5BoFG9q9T3JQxQlecqUyyFMTxiN7ONSB+VdGQXP59sIzyrOJk3Kcc
MSx3wm43qfRD5C1PObRwTG+Z+1M/inNZM1g32VUasbOFpEY0rqn+tjhr9rNO7qmETpVLeZ/thu2z
ZZxrZYKWz3MSG0zU6RZEkkdSV/e2qa/Uq+PedvU2RZt8zTyHt45zzkadqweRvrZZf9DI4n/lkQS5
aHro8FjzeiNaRJ304RZndX3FI2Aeq7GWB3+uu1ujdM1aZ8peYr2M0nIhb+WAztYwxveS0cg3KLT/
fLJ8x6gYgiYEzV8w9ondjAbwgLoreMnj8WnAfoZYHa1kD9sQOArOPE8RwtoVlvUauPwOTRY+I5Lf
TR+trOuPOinFuaObXrt1PX2MjnlU2EVjVEig9EtfX9vUex8iRgN0AeOV+nbcz0k7rNImAxQhlpu4
z+XzCFHx2REnR3bGU9Z5bw62MTpI79l2EwJ1UnYRhWjqB2x6v7qU2Weiopfetfp73eOD4yp8/vcB
t8qjzgznDK/JR18YIcj+f8Xjvwry3/eQTHoIDv42StSPuDlxIyZZ8TsDTedmSbbrW93vbNJvtSuT
t3hRFgeCV5mHSHhJeuHZO4LKTaQoNACK4wJWZ/9tiYq3dUEW/PtAJrp5mYJxbStb38epdXepQxMU
TI18MCDwgN+0zkJ48bmdPHUgLRJ8OnM99ktFf5iWI0sY5XDl/JMYGE6x2V/0oOhD2KPd4igW0M+S
Swg35jOdSfAAwVdu2bl0h7wDM5cgQP9shCDCNgteiy6dj+WQfJeyulopT2FTKXG3fIPldcwAI+2n
Gx7YgEDcecEBkpybuwOhLH7CE9BrouO/yrKGWXlPYQlws2n+jwdmgC76+AcgD/3N1x2gTkElWCA7
OvYmo1ZrAAfXzph8pramBFtgSBnXnxKxAz8U5WxXmdW1b5vqKhuCGJxmOv37SmTDKTDz7Do1z4xo
vId0sMJHwzOeiab+tpKAUAYxs0iUqXhoizjaBtlAzMDy5b/vBYpHhlaLKXlaeFt53YjzkPZ8Srvy
VVtTuXdYaF3+fahctzoR8Iuswm8uXX834obiDjXGeRp6gepJAl4O/PEc1CxgG9hZGz8c7COaoQVj
HY7dqh6m8p2Xh314NX0mxPZyl+blMVSaZajLMlm7izvMrSQi2N57SV19qZjofdL4WOgpFLOVHKkQ
4K8IummW6pXfx/HVg0BWdDr5Vba4K0xRItY0i30vtH9oLbd7rk2LOzYbrI2sEQgZlV9ckto5jXju
2En6l352QesxHox3STdipil1cZ+7c4hz8s1usHbnavrsbMxdUe1OBNqPzqNbB68JtlXIA3OAmXlw
b+9FECCaEJLF4yxdfWVmfJv6BLv64Or8kIXeXxSJ5W6wI+uMoe0DIRKSjVylO0RstKsqYfjVzeZq
csLm2A1YxVs/x8kqbMvdFfIWDNH811nSw/MxSm68Kj3r8cY8YIF9KD0nuoomLHdzKMpthS5jB9/T
Ozc4TBjVBKA0lxff7tnWB5M93DM2UndPpU+OHoavqg5vYsrqT0kQNKZQ33kanRzkSD5NlxI4IDQA
ae2jCQFL3NfmPoJbsqt0MNz/fQadR93jYH7BhqZPVcO4EyohTIDl3OtmS1+K9iNMMufWMAI8SFf9
RClf/ZsF/Pu+0qbcx7GL53kqiY+rkDOZFXtpriEAGqh8yg6j3v/+EezJYGuCTMHZ7lngZt31PzKK
sZww/z6zE5ugQMd56+poOv/3w6zq//tll0mayAF6z3/+SoI6qg6abvXfH+3fT+ouaxKAxAGwW4YY
JBHrtRBTetZkqDfVrD6FzTmVYbBi2ZMl+8id43PY9tNlcFtW/Lh5UEBNjzPx8qTSN5uqGSCc96qG
Y/5VNX3zGFn8+WhLXkqjWP/7izLWkivYguPiWdnJB0K3tuOHhkX9pVo+JKWHKO6/XxcoAAM3vxuY
4b+E7+FdaNruEWhjdhlVB8PVRoE1x/MWHN8fUzgvcYL9VvEY3SWWPvqO8wudDGZ9B22Kb5reOnWw
xtvpjsuZUzqQ2aqxEnI2/OBouPZzOj7KKHocrFi9dMb4mbCi6NsQlSDpvzzQrp4MPli3G3vIvn3t
OdfATaM9UCN/7VibgXX1unYy41Dko3iZLIXvjQVyUzgo44AY73RdXehvllIspS3LyvkoNK+871Sf
uhzhRtF3HKK+R1DutmI1Rv03iE39VKaDXONtOZpW7m/XcJm5pmSX4OMxhrNZUS0GPmJoM5nDiw1X
7BKMIGoRk0P+4yuEVAcMt2+hh9QEfgiBEwmFq9b1KWujh7rDKl6L2NhYzP3iZpjPNca6wkx2Q4Oo
0hyhMLReTMJp7d8bdwYiU5G05c3vvmQdKG32g2l7Ysz2Y5sstJ28B/7bR291kQvO/HEz9QMaSq8n
xj4aGxb/LSkLvCS9MwYYcDx7A0Jp3TOPW2N8JewILU67o7pBih7jLTdYaKf5KY+TihEYZq64rB4G
UZzjjillYRXdtraItomyb2/oHgpc0kYa3CO7eU9wCD+aXXHtA3X1ZUPUp8vMikcYfgijOjYMHwAJ
oFUawlU74dhHlq5QbZn6dVhWKE6HDMiijtp0ua4v6SxPbE9nYL5RtzTra7OZ9AuN40MEWW+ZnjFR
N/WzU7FHaUWCmccIzP4wUn1E40WmqJiwoPrnZOaJJQ1GaW1OzEvrIO8bcvuaJe9tVbw1s89cwkSd
1phy2yXmpXSj6KlpWOyWbG8YJ52ZQ9+HEL9AJXx98gse57hkoDtOzpaje7k6idyKe7UJ3b440MWY
26YSfxsyjiRSsrHr7UtVEMTWlKy04V1tPbN+6Aok0UbUX8Ou/V11yZeBvXE9RLo8yFiS8MTIAMHy
mKy71v0e0wSzgmrbrZp0i/8stTZZskMBTKZTWPyO5uA81AmKfnSRcGRDbA0xsoAi42qcLf/g+z+u
mv7ygGdkYMm/9VdT+B8jUzK8UMze28m95qYm8jFERoX5laeRM2PWalJaYnDUnfkriqBn4BR4GFiY
oJ0vPkF/AroN9XYUM0V+1JKAicDoiGBlazTDn2Yw60eWp/yD03RG+bGmTPIxAzTsiZq5Oy1XUGmk
J6NpveOQo94slTy33P6obSMJbkFPBQFEfox3e2BdIhpImpmY0IwjClmcyq++th7HzCSQNml+qXJK
17YAOuL04bBBo1ttwmFXgqO9wU5k9zi4eLqsANS0+TvoGWmwGqa/0jlUzUyR5IqLd46y7dCKW8wb
uTWKmOwxoCK4LeApDLL7yhpwhMjY0bzM761F0m2xeB/fVCnzAzrDAJFR7WyDoXyWWnZHEs5vmWog
qqialDSHFbmXsQpknrqpc4dzUT0LK7SBBrubKhw/nH44B6rY67Y6qq7g8d8XAg2IaldjijE1REOQ
Bqi/TF9P8AgM4zE6On1c7BMj5dBV4wwsLf4JsUudkEyVm6HDMOzrktRX0z5mJvIOmrYtAzp7F+ke
nkSPrTe3X+JxNtiPujuralHQxBZ5OqPC/GrS5CdyVzvBVSkSWsaCTV2vEwZD4UMD0nhx/Uhkb2xM
6FZvk/9ihFTFz5A2cKwHHc6/4G3S0OmjEq+Xr921GwyfgUl71gVnx3X6Q9RhAK7YgXNn8xBPDEJd
Andd59F8ElF8JMw82QoBd2L0KD/GtiT6pIpRKE0ovGUgz36ovxDNZKh3ncfaJllJR+Q0Oj0uBNDv
O1wl4Yrk+HveGsk2Lzo6V2wBA/KrabSQSYFrP+SWTcJLyoGIygsBIL7lFNkAxxgnBtWlm4CsLbgg
PHoSbpIJ/8AU9ee+l9cJiOvVGtQuncQ2soY3FdjMAw1+W6cGE9FUtzDTzkZ4ctxZpUWmS5HgeFxG
+qpiN5R3Nk5vzSbXzXs6ZBZ3a44LPB7UE2gr8coNKJTcKDvFqm4uLO8++kmdpzI0dkZff/nsYpqS
s255Jm4yRtwGblP22DDvGYnTPP8qsvQxi/GhDbNvUBN8947LAqf2q41XD9+hRnldTOWZrfl+0t2z
7Scnx4iKjZIOUV39CacpitKJyTOMkOActMNLVngf1RSDElUvddfESF0kSqLcY03U14/+PFvb2WAb
pYr6Jw/zbZoa4TYTyuKg2zTGhNuwxWjBSIgUVYgDLIup6aZlOUKbUyXevdeewj1J8I2fLTqK1AXq
YAnxIJHHrhyMKnOiWZqm486TFi4GhxSVSuCD5VimuTd4KuH0BBBfdGWztZowP4vkz2SjxDFwdKjS
8J+Et+QXYPuoZpOvyJPj5N0kWtjnAIoxEhFM/fgyd5OcEMJRMJcBPU6LqLXoWak6KOqR57f2tnaj
9zxGQxv5r4lBVToyO+M2CcdjGfGmUI51I9vSKjY+25xyMg1wBjuZ/TeRzJ1udTyG1/RMqeuuzThG
/A31lsffU9e0dLQJnglo9MDDEIHBajUZyLAIQG+e+E2DIDgetolojlmlI+5FwWA8B+Fj6PdKNu17
Z5Uv+eA8x4PBOlsB+C0NG89odI8LMfMkm85DiYJZpuzQ/am/lk5RX6lHJT7GoDsa2KkMbItodZdl
6betU0oOCDuAO4aQkr/6rs25fmwEBr0+VTA/ooQVQMkgMy+LrVr6Yzvs4Su4hGoL9PHSGr+DRDxl
fX9TpEYcI3v8bGEdD1lgH7xYfLrPFli0B28MUD24sIzoSXnyiMcZufnGa+SjkVmrsZgla1kQFcnF
qufs1ERcU12bbG1GZ+s8lIujHntlPJgPsFkO9VfvtsadhzHuSwkLIJ5XbPRoC8Dl71Gdo3x7AOlq
bZAtc1KEb3Wvz1PjOSc40eRxie43t9IflX1kft9uc7KDD5EGoADz+pYj4sQqt05DNXAzdDiALYa9
Bek1K5lt58DLNwJt88bxB+Ie61HiWitZTgQ/Vmm8Fx3e/9bppvXohAv2iXWQkoxo8ToGm8EasNN0
3SUZkmHTuoPCLKd+FKfBOUfLVNvkWDsm23cdoWc3OhRWg32qems/l+azlhxTbhj6CwyIRDJM8fj5
qddsnxiIlmTCDFkZymx7byDMI0UDRTKEMRRp5a7KSudcO+mXMHh8gu2ZJ1oUx/zoLTAXqXMP0/gN
R3S6kwucx3S6TUxOAkc/QjKXpZCDWc2QGL2mnVME4CQr/8QQkxQ2miYnj9pdMrkEDBrxaQp4rvYY
I9Y0v7/r2Ud60bJhTnzrC7mgWKlyuJtT7GHAAiHoQgDP9dZP2UUaJtrgUT3pnDvTLSaxojryYRck
wWsg1zypaopjRIHxl8olUuZUvekwP5RFNR7zSn36Xb9uoflGrHTWtFcNPwia87Bwjkh/ihWjWIjT
efirHn5BilyMk/zO3hwyEVHWuezgE7VWjTANcSfYtJlzuLL3hZrDo0rmZ/QviO6S4IM4m5++nKtd
mvjgZ6BehymCjzr1f01uRstVPLlhvKhoCfqYsvzY2vldBd0Pw93XmNMTM2IY7ppzW1cGwSegJ/L6
F7Dsg5LzIVAB/A45iHVRU3mY45OqZ4KBi+qUJwXReVOyhyUtdlgAiC6FN7TK0AN5sftFtg5p4GHM
4EO9EhrE9jeyWzQJzDaGKJaXGRFrVLdYYNocxvFUfeU2Bk6N3V/DQKlJ46hfZ2T55YQwcTJOPpni
jS/2jlcReDZV75MnHhs8Iwpt5bmfsw/Ye4LOg0VmMM3tymokb6Wo8MjhnWNKT4Dc5wy5j2chomQ/
4z2KfRIPyntjuFhZ3PqVGmYXGkSs5J7Pbcs7ty3HV8hZ5C27/hc6AevJSdR3ZODgNUlpcxKbA5wT
8pgrtwWYEHYbc6mJLVnbj17p//K7AmVid08Kgi2aog/3leGxw8jNT3f8YzJXToX7ngrsr3bgf7dV
vQG7+49t9aIbAiC4N158ofsjbkOWBxpL2ExciIOjslO0qEZhH31zegagsAJ2+xDyrF2ni+pQ9/Y6
caNniYMYORcgQZEhoqZTqXskilNYpBtta7mrKJpzD+qJE6FzbVW7H3JuwHnC74D0FE9hipOkx7ik
ohjpdu/9iNk/TUP+PNQWVpZO3shgOgumiligIzBxQL4B77gX98zrtRvYNq1SHnIgMOgODUmNH6D0
taoB63zl7JSgiRmyqtlGst7iJX82fBx22MvYvqPoa5nNUrmZ8AkEEibLhlpSJUiwmB26qdIbv0Dy
j+G3CKCOGCFWVj2esa5sePd/JQH8mXFIv4yh2YcRdEEPQxqLhVeWgluvoKFTCQrqev6mw+1XYTjz
37f5yWXQS3Aob8jaR6dv4L6VyZfu8Z1kySnu2s++oV/xjA5Rap79hvDjr2qIc3UT34L+ws2994bq
lzXg3GKL+pD4+VeQC3rFHrXsMO/mFpE7u4rvYmxOUTZcOofQmbFTVygY1MhW8zwbZFwbRMNEQr1H
uFFWUxr+JPN4yGLOJt/iYsFnDF185Xn1uw6ca2hRsMfC4aAcL4Nyoh25YMvZ/NsjAUiR7mc8my2j
IssqKeoRlY/ZU62DS26Hp1kB65RD9dJJ763oEPvMI6Xr8lM3ef/qAkQoGCclvxmPu0iTLKhPRvVW
j7Q1jfNKaA6ew4pxiWXqvQgIzyGdYA86hJVR1FcIYFb9yP7Dt8qneJr0hufDCXL4tnGOAXVSxLu7
MRExHKZ+fhNFW+5MnpN492wylNnXcedv60YVq2k5QCDDpJQKzspuTcJPUSTsapz1MO1gsJk51rpS
vhoxzk9GaKugt+B5c2JfBrCWdgnX0DOp0qaGyWSxeMJyrJ1Xx+j7FaVtu+6jmsGzVz+MAVrUphm+
6th4ZypAVF81muxc7T+u94JiH+DAwLuE8UJsl9OihD0GOjxq1wPeucVGVaLSjZ3uwDj1jp7oz6K3
iSBK7EpbgsYzkDh6ijDiEErPXGBkbEf3bR6GF/QdANO88sUTxSWPw3vU8DzyzG87/vGiLt0MLcPz
uIhvGWtgICQfbK/1ukhv2houcCxebZOcd01ipOVxO2E4WuYzwW+jxcSZtvjdWtzFcGstFpQ+9Dl2
cp5wuexF8mjjAWK2oPf+ZH47bv8y4nYg0spImRkbTvUUR7BTsjhGtVtC2DDb4ts3uoDcJknMgRTf
RsJqJmOvvJETv2mgnT+MYepVaOMiCtN2NRQ0jh57Gi6lJdKp0jxvqEBL4ykueQii0am2Nu3ASogZ
lHeCGVGti94g9lKHH5aJQyFqMczUHnlLyK3v1I3kZ6urapyDUZB6kZNU6zE7r/WvojXvFjLJDXLJ
GziLB3uYNkyWXpwAZ1wCR4R2udzWUmF1dA1qQwEH0PLJiFagQ9ady5LSLZFq9ba1+2PBYtz6NlSY
Jke5PEyy2VNmWjPyE0+0t8QFKeZFw2HKqd6pISe8zHWwFtPngpixXWbThPJkK4rHlzkq/2BUYTia
KsxnuaDAYb/fA+hyYH1RjOV/5Sy/RN6/0NTBYtDpBm7pJWw7DMYGTh6X5g+vbgshhKveYEy7Kgpu
MxPc0tSF8pbTFFXsLwCs1cLm1fcMZmbeHndegLfjITeNn7l8yiBY7rWDuNjXCfNU4rqQFqaPKRKC
ySdFvnMJupaTs+lK+8Gry98sC+qNVPFzhHwxAkzOIZRs+zmOVoEf2ccOzkraee/tkH3W6PcmFpqb
wrOuYmLZPKCy0dcEy67WgITgKwXbtgJ94yNTMkf0wAl2bBBzECGnOqTiiV+6QDprYs7MdaU8qhn3
ybJkvG0HKA2xn7wlYZmd+0qSIp/ABzW1xzSxuSdBqFZ2VJDLPXNB5sR56BBHxwSApGyM32xAa/75
gxHLQxn08bWRBW9JyPM4CfUGmh4bmylfOzrcjjP3HAXDcQ4i9kmGz84wG97NooouqKlAWFG9QBoU
C+9HjpazaliVt57x4KI8OCGzXtCUHaf4kARrO3hLmEhtwZmUq2rh9TTBr7hFdkvjwCh7lH9R8c8r
sgtp1t1gh8Jobc5mvTPqulu7M8POOcBYrtgmAZwguNxrgy/HRB2RVA+w1xvM4iimgdtCtMS+t+WM
h5eD6DQPiwQOGs96fFgHS6hDgwtpnXkhJmvzMvvWUwk0YRW5wT5GU8GP7Wk0RbZa4ghWJXQGCBIU
zYh9OPpc37nKTr8XNoX8UKB5xwyCKTtjFjAljLYaP/iD6AksTNOe6UbLU1FNLwz+amai1gX07q+6
nFhvt8daTOqhao2TFteGeyfvfLnuZxO23XK7dkMwnszB3kox8LwZ4rfIPIVO/6pHrv42b5ar9xZb
xZuMwaT1ndciRzZhV2aJf8XjQ+4wzqQtxddb1WsTDu20k+78ETkWkwU33KlBPnkiQttH+oUqQIH6
pjrNJNIZfnsjDE+uApP9cTrRcplMqRONJWOixJ6wNhPQEz8UrvkdKnpqjqsTtwBaUGe4iqF6skyr
uhQqOtCbk5I5+3fRpF/SbtiMGf2CxXnEnlAvP23PoPOUIVXY9kFkcrF6m4qF3A3+cYy52fhuS2qb
wN8iRgp44BKn3grAWLBM5fSqPb8/4kcIUamtU2gwm86iyBvyiIPaTZ2NHMiOx10AXLNijuy+tK9G
Wi5+Hn8EXl1czAElkDEoLrVo3LaBZLs7gjyPPMAnRZYf0rzfLf9ru+yWNr51zTDpb+YsQ3uMTAVz
u/WIOMxH6D5+EpMg2T/uQIBty9ghjx5FKqIZFpUjQ0tGJpynmcy3um8ZuRiQu5qO5iTMdvRue/S0
D3I2fsqUOHILpCcPG9KYJ29ZIsTnwv/VlwZB8x3IL1A+K4u0QoA3KOztOLiiho9ZLPNOMxLdWS4+
CdMtsXwWJq8c4YmPs6Piten7MxUsfu46ZhjhRQ1N94CeHUOFvVPkK4Vzf5vwScnSrEGLde8VbPlt
mCzSIhIme+9sjeM2avklTRMLQiqM+dR0NvpSa08wavTo+7SLTUKJlfKs/3KkfR+jgSZXPYKjbo+x
7Z+NpeoFjD7vFBbzldHrh2BM8u3cOQe8SMMt4dJKGybrqofkHZnxUTjiZyKyzxRSrUfD7Hmq1pfI
7BkSudCEAyYNFrHzVfTH7VzCKF2QKQ73+6bq22/kIAznUhZY89lxfHkasFL7UfkgAvt9AUoT8OQI
njq2443r/hYTMbWWfNjPvTioLnvr/Mj8oAKM8GCED61rDTfaeH0pAyrzvM3eWOqa18wffXKe0QM5
+tmW9VehsX+O7R9INRJpQHeHIcy2wwR7mURxdHGGDysXxsWJmyvAaHefdjFbhbrm8LayrZlxBAcT
LgxvxjKWJUhnUrjr00elWN7EHfFMKcrejajZspd2dS2fzL7PjmWmNj07HTpbsEOoZuf9OFnV1iSo
i3NlTYQm2QMjUAYonucqb//apSqxleh4YSnhmITotyUn9iWBddI1Bc8gx2gPpo9zAlXJNtBUdspx
nuvE2SeOF+yaMdkHjB3rqZL3HFLHM/cW4NjuozVQMucMTIlaRCkZVH9Hjn3LZHQhhWATqOkPlojA
HZsizteQNXITSTahoAZA7n5nQ/NWq+Bqq2+vNm8kAp6iqSk+XNBttGOa/tWpFHvuZv6yIyYLTrID
qTStrV6NjEPUyYIhfM7kW9y76UlGFVHyYFfWPf6yMWUiAt41xyEKyGOCETVhjekZNfm12CZdux0n
jhFziryNiONHmabPYMjdfesi9BwxROQ9A00vwlvdtO27q7t4w8tJ3ZnVZ6NZtK31uUtj51lHcBEW
Z41jpltCzn4MajmXpm5rzZeO7dC+srx71QY3HTEQFmqyz4ly5iNAE+bDoG2gLkSgyvr2Zewd6s8+
S/f6Hsx2eVRV9Uvn5lYQLHnDwmxtzH+oS0ltp8CzYFTacFyBgsXTtK87nCVR0TxkhBm+Qan8JH3c
BpxJG4QAliFzVM88GYbX2AuwGXJF0Wd/uxHcqX5prmOOyliQpuNa8VUAOF/3nl5bJ/KwaC4mEGEu
Jo6eHT8qvOSeSAoH2Qpi6BPiH13vM2zSh0xU5W5iGQFHtXkRTN4QOeRruAfHyGTHRg1A22Nb4F2C
rUHFzlxmPLEgcdsXL1ygAhM2BQgA0GU6JPmkZPaTg2sdsAXJ0bvRaV/c/K/faOfOXG1AZpnMOc9B
BIBXbfoPCGcv0k6aXVf+qc1A7rphkdJwlBSUeRj5OM1kVbFNyWvmwOFDqvvPMRKvpXQZQdL6Ei55
MfCjRQBNm459KQHH2KuGDEQkOwrOxo3sPpGs4BBHjb/RWv0ZgPlsrSJ/Q2g7gv3h9rJU9jqTAgUl
b0325YUyOj80lVZ4WamYoyk/9EN+T13f3Lb1IrVCVgLiecg4UOyOVyhBt0J1XO/MMj2S1HwsZBfi
jnFfaj1s2O9/0oj8jgZK2Llz+51pTfu2IyW3HeFN2OwtvF7exo7003l8dxZ9Y9cEv0O3+ussYgvP
gV7bMgMxW1Mx2oFNQf3zU83ts5pLjOmMV+oc/jQ8nARC4A86fayCgz+vBE9HzzR2FRtH13EeiEyr
zCbZS4cS3a8/C7RVa0hONTfNVNRf6OR/I1ndtRMoUpNf1myFv7JKjUbS8F9GR/wqlPFHNM4pCWR/
VeO+rKMnzxsP/O27QdexKcMUBpqVjFt0utca/jtXjTTgRrC4iITxAnImWM/GuPNbTCpakeVWmzss
Ohc0KBidWXChcS8YhUFkVigRCJj9KfQy9umRCvj2T6jsP8p8beHNKZYfO7cF7R13gbMpNWbv1hB/
ggwBremjzW/sedzks6mPKWKA4G9aPOFL+MzsvGO8c640S1o/n9JDg1GQKRIosJHmwKHGG033CvhW
IXZt2vkEycJkzUMOR5l9hLnLqIkjewUg52c0kPDahc7WSNpfvMT8cFi9IHhw7m6e8vBmS57GoEyx
pcTkR0zjHiTMqiLFGm1kbGfrpv6pvANc7GQn2uw3eY2slJsBKcXstduglw0LQBpsH4o+w/F4PXU2
UPSMHngAFGK4DvqKcno1M/Os0DDPDOb3cYAlzQLKEiHvRlSX/GHpdcYeikXeMI21NvzfDflUADTx
mUU936HUBPvyLOB01CP0oXZYRrqOt0sLTX0av7eu/0Q8xG6e/Pho9fW9RGGi+HtrL2RLGgEscKuG
OzCNP3nuj1yEM/IQenRogJrDIAWM5gdvQIS7SxhzgotWhLswcB5EQ5FhtepsBYQw+Elzn7GK7BKN
EC7AWu8a9cZUMccviTR27n2Z8hFV66nwxvcpQc5XYb1YJaxW2Js3LYhstB/72Gs2UZQCHXShUiCn
BkaZQfpbFmGDt3jjSEu0/PSM5bgv0x+OU8U6eCt7roF00PY+drCalglwrS6nsbdxPw/xvJEacnVI
IwSNf9HBqe8OcG2JQ4bHePiZlXgsPDTCFglDJxVtaP+Dbd/zI7oKK0xo/xApTxZAM70ZAy9ig3Qc
wNBrIEb8rVVbsgOq+Af96dDr7MHLKRsVipNRT0gSCasnDID4GGwpFxLVD95wqEWQsRsgpLfOwCtl
g7ml0yMV2RK/0JBiIUz6fpPlhFrFRPGcq9B5cFEKJRpXUG/bf8KaCRd+3qstQuOgZ/xntleYG28q
9SNjrL6tzj4aQje1/mTscYcoOjC1GVceE8jjRH58zn7nFERCrm0vlvQFFb+TeA7T/DbUKGZrfvZS
TIiJBvvTdprHadDWtsRT+jAT+wcz4xiX9nzKZ2lunQnqHO7rXpgvdRgNlOux3k1j89VEXXFIkBe6
hK3vKau/7ZCcAnPR6nflnZVtc5qT6isAZIw7vdz7cfAX2/wHecoMRuzfk2lPB1LEeW5zHWiV+awA
5o1wp8fWUqDDGBFUjczOnSyO4a0zc//R0vNZtzK6SqxdW4yu+aat8+Fc1/IJPnT35CyQn8lreRzO
ijG5dpeWGXEBReelkgGsH+E4O1+U1tYUZnluyWsG08eor+QkwXtQ7CvpyP1ImVIXxnomKp0PYbSr
48UrT/G0Hxsc34Gv543ulNzUlhHQT3dnaZXeXuFi3hpc7ivbWCom57Qg7ch1sM6AfIFNYHZc9wma
/N6s90D1gxXC4/KmO3yA3YnXLVgbhsWfMwtbU9QhsbfVoSjkM6c+G3h2HNJpzWOJennluwJ6Hjiv
LGRPVZXJqbFpwUwEXysHBugQW58tP+RWmQxxDZGIszDQWVlzJm81WuYwqdVmpm7kPbnFWRee3f9h
7MyW41ayLPsrZfe5UYXRAbRV5kMEYmZwHkS9wCiKcswOwDF/fS/oZrV13myrbrM0WupSoigGAji+
z95rp/lrpqdzVuYITiVIWMAOVGukz0XA4nDKyh+QzPbTMBzyuXxMsawHiXEMC7SI3pvUXdBAVwqT
7Sh4a8OYIkkdjvMeyBpY4AkNu3Lhu4jply7ca9bC2R6wDbZxlR7iuHgYFQg7k/dBZKXBlyXrm9FN
HJjUxclz1IcCD74NUKpJ57H89nE/2J316cf2CDIrRw7p9qlV+1jDB3s39T74xlr+CvLqqVjYkrXr
Ut1h1PGm8DVM0h+xRxWOY+GuCyfeFZWZ0e/TpzhduN9Q3wCwLOPVhLjOTpxbY25YBCg5qxj4awgS
HiksADY1ZB43CvOqHW5tDNsgXVoTUVpQ6kQC82aU89PopqSEko9Q4tld8hKmZrJLKEw6+AzwFNmJ
KMZ12wkLM/4ciPOYkxrX1nQ1VXOBlIg7B39qz8r4vy8Bc/+lIo6KRt8PhLMWEVICtpY6f35AK5X6
b39Y/wNVZjB+L8orpqnnkOt4dsPlY8ZpvSEWf1E0Hd2amQgv7KranbWID8aE4Tjz5n/gGPLU1Zb6
1hk4lXI7YCm92qxovrm48GV4mhBGMTrke6M2eZenT15rmI9gaQX35FZdHdMFSEWVCGH/ChtpiWw8
5+59JdFrKwUxCHrLq5c5ik0O1uwaA+MmqaY7msarrTKt5shGS9/V/u7Pbti0IxQlbcqxN+6cE13D
EdeEs3+NyUb+2U3+Of1P+aXu/6wZ+7eqL+9pH+z4cTj/Utvmm8y8Pohvx3aF89eCaIcLGzeOgXfO
bcRarOPvYtWHZx2wrAf1A+7fhJiztNFcaywPtRPuK6y0DJjzuc1BlDgs9PDCyX1uJJzE6Mrb2k16
bNucwgwJ0chM3VNWU86RTYimjsaotu1VXUcNwKQHr28ITFvTISxd9+KoghLgkdb6oZThczAbEZ7e
4KHpp2YfAMj+f/SvWeG/VH77CCim6dj2WmQp3L9cPXgWQbQ4WHVp8yJRo4R1r+LkknVG8uax9kYv
lOz1SnbyNZGZb22RfI16whyUclw3i7RBuqo4JhmAkXe4qWfuTdV8m4NuIQUkSVX1Ht5UtMPfFdIL
fDGcqueEypkjQXn9kAg+2Br8m6tAjOS029wwWXw4bfVDt+M3oMwrGFDb0dSODdldNjm9nb2MoYWn
r6PHrexEFJq6Pyyzsp47wxL71Z64k3jYN67Dw9WpbfVUZPKJUzuHP0SeGycxAUpx69ukfi3PsK0K
zjDA+A2Iirdi3PgNJR3W+gf7EZZZnRXmCdP/2mBDiKfONcw78DRlB+RojjvzDj15OU2DxzCiqnHb
cE5eq5kHtg+QA5deolHXDH9lYP+A+xveedhcQzoRrnEyn0vKH46NRXez50whTmD5XbnJL3sYgv0U
QMvSBSY7uRLeK5v+8t+FrEXu5hCXB1AvhmERu7Os29ZkFmshNMFXWfNKx9/1jY0DIHX2qSCI+z4F
+B/cTzEwH5AH6jbxWOAAc/0xUwk278XKoE9g4JA3sG5+f5gqYd2Uofk4F37yzjcHorznruqML7Gu
RTQWsIB+F6w3aogvqvugkufWxgF1pPQrPbDGCT+ArTKSz9hV6xY7wqL3ds2bcyd92/zRgy7Zuo1/
dahpvWULhB/e1ndsyINoTLwzdjrvYtULjmyhq/tksPH49O4PX40+gz27mHld6CGr/3TmyTp0gzlF
A3Syh6X9hJh6w/VZUlpQLVfblvUubDALgBME9aaa5KEczLdUpTlsF/BGyWpaaNfRmf0edEtImddA
4HszJxaY2mmf86VZoZO1RoeEPg42pHk3uYXk2XTbrFnoZcYKnRuUKCK5bOzEtF+Ehjk/47mOlgTm
oucs+gTRrLrXA9DomkRx1PqZySF38HDuExiM3ZHVihxz8gBNvv/95PiPf7r76b//J7/+VPXcMid1
f/nl359Vyf/+c/0z//v3/POf+Ps1/WzBC/7q/tvfdfhStx/ll/7rb/qnr8zf/o/vLvroPv7pF2tL
RTc/9F/t/Pil+6L7/V1wF19/5//vJ//t6/dXeZ7rr7/98an6qlu/mkxV9cc/PnX6yTPR4ynwH//n
1//HJ9d/wN/+uH4U6b/89q8P3f3tD/ffCZaEIiQsEViBZXmUWY5f62cMy+ZztjDD0Pd927YEnco8
orrkb3/YNJhq1a//1zL/3cLXaoa4yQMLYdb/47++j388rf58gf7vTy9f/OXh73Fghoxh8zdTGOUH
rvOX27dRJchGpd7HA9V8HcfbFPTDCUZHwwW0MWsV4ycy/INJFqNOLqTcEF8lHNxsSX5kpnWtAxGj
6oQQFoSxAtj8/cgZXtqDOIj5ua27lM4EQqwZu3wOEPbeJi5bm+WPAgvYaQji92wxCXibDorf9JIA
jVzo1HoIWw/8cgK3DgMFfiOJOG4SHyJbA2EcV1M7wRSeMuJUAwQcnrzQXIH5VPaBIJ+96a30c+Fc
eFV2V+zrwTI2kzlNx8kNfyEj7skFU/0W+le2b+0TufRNkjbfUYXKcyZIwUk3gI45k/1bW4WKBUev
opBR5rhfkqUeWfHh8W76+CMvn/w6PzV98N5IZ91CgFqd+m9hLa9t0NpbvHiQtywoYPhVRQnLqQCo
PNISmuL66azmPBToNmZVnlVr/hqU/wgj4Pu6ui0lWUo5AWJQBnuWvnuqkC5IUFyYRx5nvDgk2SkQ
bFoiae3JsN0jRNP7VFEroqonbpP8nL1130iUASD7g9f4kpVPsG3ACroh6sWyTGcLDQtzbnu1Rf+2
KAbfSjlnNuHTeY4xXdv6exC2n/RlnGI1s56pECZUcaTGMd3UdflOvRfflm3SC6Hbm6bsnycHZSJx
qTGYfszuhOieiwg7RRTTzFhJD6NwW5/qBP5XwsSPYZGNaYwQuZt7k/Gggqw6sFW3AMchjwd0ZJhk
lTw1X8HrVWfhLM9Qz3/haEIiZa/W4rwJB5O6dUr9kOuu2AE2CUWbm8BLcXmz1Nnbkgq6PD9iO73S
8BT5QrubQeDIHOtiBPvsYVV0f5urUkQWyfrqF9klXoe2nPANhvy0SZebfngk48dTsy7BZF+HBRdN
4QgsCR4L2iUsbv2ekI+2YuA9qltOGF9XOn9yMKs1ixNp6zDMafiQ58a+0UzIhMW3jptQiZAMt6ZX
eCz5NU99orfOMBOGN2gkBnRh0t4ZFVV2T7ftT8KO9E7Ow/vCtXYGsrsd6vi9Cj4ofbDg+yLVEi7E
uMPDluRofxOO6plxiE6Car5LaDJR3ps9vbbJQlbGqi7jIAEd5ILuUBpLLWfOL5Tx+mx2MGllzvxq
16xGwg6XuU/f3Uw3o6I9rO6Ly5Kn1AJIDtzgDLNNZsu7os/vgsS6mYPyUhJrDFPnFZYHC0tlnLyw
+O4sMXYvl51WsS8HBjMEr70pPYriuzjSy3AqnC87ZQecixSLVnvTZqz4a93f9fX0RmzgQ1k4qsYQ
XRZnNJ22Lt9Zg83RIZN+wHaCgcK60yS6Wlvf2mlHFxOf7efk1Fna3gSpea11uHNEdbDWR7BCQCp6
9V0W3UX5oFFpvqTkutxgVtzOifjM8pK8ETvI0cqmjQiC9ykl/UMleVaF6T7spmd7aR5Rh390Cbvc
wmBpbiaPDhzYjUDkjJyJiUOJ9XTPNMJmO9lhuASLhgmIpX0py25nETPYjLC0Nx04dkaW8K4Z1Jnn
/i8v0XSJL4+mFq99v3JXgppRGCAVGhfxGRomZZK8dsMiI+WMhzmGr06naubQshPa7WXU+mBy59yI
bou7XV+sGEgn9ZYL+PeN6zVX2ImfUzBfmyU+Yll8CRq9R6nBeUQGX8PYX88e2IsR+Hr8ngRrDhTR
Hl0MO4m5mrBSgaHLVq9t/hRmmBaFWhuNggNe8z6igWrc4YvEsJR7EeMX8CU8a5x62QjJjxSopQ0k
GdDMwOF4eg3DZlsv6WlCFORofupiRAls00FkkIwqHHwDIfLGJnXrE7R8D3oztS8UsB2CDuuCpNN7
P1J9jH8d9jc3qg9cVP2RBMOtZ4ekhByERbO2Tg1P75NFjLAzgowdqrYRoMxvssM92BCjXksEqNzF
Rlha/tEPSQLhflWC51njEikbw09nJnrqKvJKHCWOtSBtoqiSqqpHG0T71k16Z7tMwiayqg5r/WBf
yRdulSzgF/uIjXGb18MpTR9gK3x1eKO3wmhshr577Y94NMRksFmRW1EAF+sNeAD63YGbxxquLtNX
ovxnb4DQncO4xDdsPQ1Yf5YM3LZbOJGsu3eVgqysgSRDmgt+Q3OihXxB7KNvDtmziH303kXSPwlF
Mmu956mkEhc0Cwy3MVxVDXOLcHNfeVgtl9Etd2PynGtKCjwTS8HYfFZWFGch+ISufnSdWm0BR8d7
JAa9KwbjLgvs+1jKCz/MWzLO/kanhHuIaSSbrqjhdwM7gwJScAF5OAltgq6mNXxAL0QLoBQYigcg
mZHO7mFQEZI89GWPEKRdfpss0HdVWlDyPrawITPvbfKJ4aLWeUC5zLx7NYPhAkUEXjY+mdghEjdm
NBr7Lc7S5dB6488u5I45Ve0ZuxNmGc1ZHD/GsNAMa4gZ4Jx5hXyHEaYxd7GRJ2flF+Zmwm141yTX
pqli6BiYZUaTASPHxl5AuNtqNb9VqicADqXYpC7AKtRzP7GEaDLvezydnbXQTDj6qOXbXMzn1CS4
4tclDVWdfBcZ81lbkqIKHFld/vzgJdPBtfs3pB2YMaK5mnZKWGVYolQJY11n31QAxdCtqb2XTbpB
cfyhNjgbzEiGEF7koq+Lna5nN4dCv8nZySS+mg5NRYXs2RKP75aw3rrFfrKI7R8E8V4RuneBUV3p
Octoga0Xes/opVL6LALLfCmGMt+2jt0RpaO+cloc1l7WtyxtU/oPxW2YP6N34wycuqPy/CdhBBf+
+/c+8x916/L8c0xr3019FxVZ8B1b/w+P6+OSj16PParVaNfizcKmTIpVlEhoNx7179z7XGaFjCBB
jGnvzqx0eO6K7J7SBMCcdvfTLrvigF4TP4fNg8jCAx7R+tyC/tmly3jbSucYM6xFCUXf23ARdOXG
ExXMvncL/MPc03ECLUZqbkPsOmjgvC8m3HojCWZEfVClFo0I0nWMQ8O3k1JVfyD49Ras75LJik9i
nNXFLxsYQw43LImC2GOW42oWmzTJvGjIeOHwCnBwpLUt8mhmgV4xnEclioshKxm5c7oDWdXsCLL6
BvkWkplsP2Bue+6XG/LEaIrxHj5wZtjnpKYnXDjysc7c61w6b9MInRhr7Z5Z76cCOztx6LxB6aU7
F/xiBsB7Ewf6FcZr5MVI1iFwRD+noyIsr25ZpnuwEPe+MZ9QJV85204Um3xBbCw3YgSX62bpEzs/
bjswu0RGIMWdTCSo+au1sfw2KYrBWl5U28YNF9IxlrNLPoN/ueciwA4BEYDKvg0GCKDMKZq6Hx7t
YaZObiBJ4jBPhSLHSgGY2Rr9h+CX3/asK1uB6aACmQokY1e15hG6Wx7NXz4O5SgrcprgKA0FYC7Z
cUR+X0NLDpNjHdaXxi3vhjK52B7BFDvc9gspQNYAjSle5aBGYCLldWxX/L/PmkXmP5M8plWpfQuN
5llky4Y+DHZ7wvuRePXj1Jk3qDc6yR76Wr+oq57ibeL3ZCrih7HBgEG4oN8eQoHBrPS8U9gbXyFl
tqsBkPlYftMpFjxk70UOr2K2HlBjP2f1GVgYCRUkl21l9kcqAp70RLAHOhJGmfDLUfin1eywoMbP
FbTeF7iMXwN+i71d4KNpLElunx/b6oHGE3UG4Lfx8S/1fbH3LSQvrfSWh9+n11lXqksANbvWbdF3
J7+kQqZK5sM0wZ9TyW1MXRbIrjMX5dtU4Mni7aW19dEKrEyAxWkitUtqD+5I+R7LUP1cKP6Nvepg
GgTP3QEP6pzcLJRbbMrE6ldzH5OBB+I1K2IUcsu9z+5bD3VYhdaZnEoStfls85Ce70mufofBvGAd
Lzj99Un+khG2tSHgLgt+cc9p+GbZ++fCvHeNKeSNIk9zWD11hfXo+fGb2YNJ8CBSs2hfDV/xpQ34
WSxlFSDjkTHBmvZkz9A6rKZ6g+KbDfbeY4wtBge6i3ohNf0oE8GqpbCp5GgwTrfiUSXmsHdb66Ri
Cr8078RdnZqgNq0TCBdmQKv+TqcSGQWOh0StAgKG3pOpxKEaOPo0a2iLxcDG4vhhYC0HGVsxQNEs
cXZGycrDXg6UhmCmePJbXmI95Q03DfVzptJah8scDQbnWxR2iyz5pSuIg4brwc3yS2zcSKMTTOGF
dEBLBosYKMTvOWnuTKivndX6B/7iKJj9GWb6eGu1Ce0UjsMIaWDzepn1mwmIIWqx4LXxFT7xaez8
bhevbqxgmKNOcBz2U3wWUPV1V6s9UR+FhZ/DYWyqNRpZnBsPfyLwR243nwPeCIhYDJoJJTCItN0O
EYZ+qb48KUjavBdmcMNA9UtteTTIRrppA/ac48/F9qiUYaSyDHn0cl5KS1LcjImSWJEWZxve5Ihx
K+HppCBN5yGxD3+Wv4bW+cUMH/leneKHxKtHJwT85JpCF2n1D2wz8F7wil5SC5KnoKGPLCFmYTg7
O2fOHhdFGzFmSvrss5JMKWzjJuCZAqrvk3WPPNiAt7BF+ZJVDZm6pQv3gnwUZbdXq+NpoIhy1Rnv
dFxj1i4x23HnwNGOxkB8eRW2TuVZZDBSdnsm3JW6fZxr2RxLFoLNUHwzY4wWg2EUF1zsa/5VAnBL
xpKW2Wrc2S+xw3gclqURpWiCN2FORKuQr3gcuGu3aDc0SWw1Fp6dnS2fAXNBkablXa/XyY/uaqSf
+cCG5+IWYE7MDgvLFGhBRIKb7pDxUDNGDg1GGD45/RKZdRBG5GUcTg3HqguBBBhMMLVOtloWHOUE
h/S6lBfH879TWFnCT9tlSUNxHb2bkR8Urz1cvK0tx3EnZIehXfnjvhvlyhMb1lrP+QJO4LmQisM+
FH5BEVXFNMCtw/bBBtVFey58/9ssnhNiLJTf1ITCmgyq1lBd1oVeWbpiZ60xrNgz99IH0d73PGyS
nHz4hMkqtcWLtHAgDw0leWb6bFCrtoo994GWSLNLu1c+MTi3IfKXiWw8NllyYDOaRXnWcGH5oeJ5
M55GXIHkdckSl10VNTVMAbcHdFPNFNnkMcUutaXzfSvXGphwlOyqFn+VGo6GMLmQsF2SeyQTyjLq
AsLuHSSdjWMHsSClZOdYADEclEf2JluqfdrIb/K71cbz41y5aTQNPBsndyAf5GJyqDw6dYJpBwaf
SI3fLccMCCwuF9vjZaPJmL3Gd0fBeg5TyF3yO3g/B0CFnz+1xXDXMlaIPMPJbFJcEwxiXn0wDCpv
CbMVk643RaWm4ztJmVgc7GaXIkwfunJFigEct0xuqeZANqshtZlAnu1Hst3LSLMxde8bGqoptKPt
jlkveJ6n7oNDt97j6X8WfnpJCjBCmZE9O6DlaYQw66NVVG91bGXH2jRVRCh5Z6XGMTZpU+MSf0uy
PjtUbUKcZ7E/hoSAGEB/zwi+nBay/FLoj5DDkV0SbmisQ19RzTg32Ehp3tEnuQbfxBor3OYDEdia
93OD8+1YK/+n9ru9zE32z6uu4/gfxI3AlMV8yIth2UEMftW0BkjhlMdW/BjxrbGg4akViG888jik
pQTAJVcRupN7G495c9o7afDhqwnqgEPr0OxkcLkU2ROI+I8YErZJFyc3AVJVGrr73mYpbtSU9dqW
j2uGA/q+kPMxsMtH7gQ0ZIQYnChApq11vSkxrb8m7aMzAtd0dQOKpC6PPCeJ26WopS33RXZJWPhN
LlTSeSiT9p2mqJs8iLdVva2xWtJMM9j+oSa3h71O3YVTqXaEBlY8EbtfseIQxpG81EhakxMtl7WT
VcEusI+5bs6NqctHWpdO4MfTfbkGXv1yHvZc5nAxjEa+K3vneuHBMq3upAgRbL0EExWccXniyHIK
GrF3lra6pBmw7FTNOwr4Vh4iX0402XgPI6KLSFtYXhM/41fAqDTtFtN67YTvEH5K2alwEJ3kcPW4
FdzpxXlBV/7oW+jbRsVDeTCyhcYzADXCwW5rAamE/b1PhP3ZieZHYjMbLdkbAyrBguReV/2IW6F5
GEErId+kIC4MDn7YqeZtWazKZ/80gKDGEA1ZqOT901JvRakCgWvAb7bDEFbPMNqz6rYr5uQyUBof
iKgzB29PAO0GXzb4jZbtG/EihTmUOriaIF7m5u2lreDhjTmOYtdIDICpQLGS+MAI8i13Ifz0xBM1
b6p9taC4iwwhp4A9zfvZ3OQKeTVYMShMEzxNd/HIOzDD3RO5ga1RxL6m0iqBR3I7z2pMmzZ03k1Y
JJCIF4wVQW46AO+rfe0FznVgJEx6AAdyQM1xk+wu7uu9ckwSy+l4EVSi+l5Cm1299my0yRPqSHIg
ArKtKemjcZO0tKvrC2ijtSh82huZ8iMvN/wTpF2cO5QlZ1pzSITx0s0x5fKs0KncAhaPIdxG0CdM
qXgRfImu54+v4+z9yAgnMHE4T2GhdwtpwhOXusKccSRmae3Zpn4z1+BMnxhYqoC6agclR7DBZZdB
KBWLXdTO2dsQrskYptqc0s7bJWvw+1TODz+EsYjQFlyA9AZbRuKZ/b76cEfrm1vGA5ldEkjxgCUw
8RBRR2O8AVuz2lkg2TQpIA6zw5EVXiACw96H8xRzZI9CeCxXo1OsYIK8jSTdnBubgN+WGVQusFxq
SaZdTQQDih6qQiPsV8Wtcm0Fx1bM7bRXQX7tcFxltB0xSNMQF+aPbibBtucCbobtGUeGm8MSKLmz
MKBtA4jkmS8cfkQpFYR6dAB5Oe/CYufRyO48WPedabUveCIIsM4JP088cy3PG/jZIo2S3t53MjjA
0UruC/1At4LwjYmuBw3SGpFzN7RcHy4RIDJwXrXTHjYf6gQ2jvbTPTUCrEK5OAqMLneJP5MCyY6h
cI0Vwb88uh19MbYmsmWJ4bEMfLY1CZ2lsIsumbKbu065j/FEUrZoPLBubfYjrmtnpx0GbyKhcTtY
e07MhLtRWk52TCUkIqR2UgJxxuCv2T7z0UzNAUGAIROOh7h1oV0PONce6FgOtkgfnwqBnphmEN7n
vmtv49jr93rkS3vFMG2tlUyhzVafs0r+XKYyO/Z65U+YjOf0xGcWij75uYTy0nq8LaCeqCmvTrot
VwN/Mx69ZXoaWuYwe4FxV4U2c1jW2LuEzYm0uPPSHl8d0kXfOgaCO92GZ8+K60gEXsBqvXuvif9W
ht+/zJbtPJlMsxxob9pywErP7XabTKE4Yih4XZh5xsIe9pIEvD1zfpxjNDDiMlXkyuV5QEl5kJIe
tmGuH5eCaNyQFv2WQrgGJyoq7uIYd2xIxnNRmgfRzNahompwhyfePZnFdD8rHFOsj6FQmYwymhYO
Hlxkk9Clb6yVZgrPEf6L4wMAbDACxWd/UuBquvLh9wduNoQlYADtp8+p5JK3fQBtcwNsrjOpSXVV
dipaM7+mADMHSfkQNJ3iAdhSzPOloArDNA51G+hL72PQkujirslr5Xv8YWjT6pBb+rw0/e3iOjlX
rn0AEU64Fw87o0fQPfB3oznQfXgCLEegBtnVzL1LHtruDbb6m26cOMA4wb0BUWqzBGP29PtDt9wv
lknpi5EGRKvCaR+XWJzr9Ki4y+3CgmTHnEIyqvD34sKQewi2TxgXqqNvWxRnlRQi4Gr3z1Vz4ujm
ncU1IZBwkzGSukB9eOqFckcilh7FmcM1xSHuNrT7AjEc2MrSdRi8VfBGpSzI1aQNbnAblX5ypXDy
c85DBVgeRA7cZUZ8mywdTwlNVHDKQxIyCVDdYTl0NeNTZ/dT1JoUM9JZhcqVKMqEAL7d4WDjCOzj
2hgNtTWm/hgyooDEW23frtLHzvPeKbXbG67s3iqMRttigiHBDTAhC5amW+xDNNJRPbBgE4fjDuPX
mNgz1Qaybtvi6TAK4hSEe5AKxohyhO7oeNRvuV5pb7yqeqPeY3jIDOY5u/rV66QgBmoyhCoXzMzs
wIZ03X7Tk0cMu7KNGjtgoHeKUw3Es+ur9Fj2Kj/HXxk5gLMwPU6AoAHoaZKYVK2pOjLeY7R2q7Of
wA2S40TDUPHZ6hCFsLuVDjHKqeztnTbp205V+RbWUGnj1DJPRMIJVC8r9JCuNbGEt7zibOMktCMP
rVgFBOQBqV1tKyi+4ewcOZvN3rWrp/mIZrZEdCdsXckyKR/Lq2pi7wbc22fFTlSzOEDKhnBgOyuM
eUx5YRGQGo+9xlBO86P2ZXp1aNLEk0rVEzkqWfD4tHPHjKil/uUvDx3Z2B0nkGcsrT3P1oMjYni1
24YcyJ76u7fUpLuv9+eAJ4f5hhVvYAAlSEc3k3NiK50fdLBnxDfAtvZR4AocuhMjExClX9ohwz/k
y7fUE19q6HSUz9NpMRJ9TmbxIw8rxcmnJ3jgt+V26KhjdWw2wnngPczg5bcNGfUorKEeGKb8EdpJ
TOlYcLQk4mQ5EF1p8lpuF/ohK8l38Bu1EubBnQcXar86h6oWVNTvbwOlvg13ZabSnWl4K+UETTnG
y32Ywl/YS3PwdSQqyCPpG7M2fy6Fk4LX/cUpq7mbdRDFFZ0ISOfPY4i3E0NRtR8M3ztyuCOHmXzP
SzbdGO6au1iQ0xkCWK7GQhbVGkoeOJ0KOM1hyjXWgyKdu0SKf3K8aY/OQDOSad33a7a/T0k6UhzB
Kin/ORceiDV0mxQqQp9WoIqkzfJgFdeDAYsqPEI5v4vOCM+taD/Kus1vDEzrNjuCHVi+nz5IE3gP
9Ijay5PpdxwR4+qTs+emFnF57EeJKODgV/bYd6UsyS+NEX+PDfBmwF/I8wrrqPRiHQzzRtsdljxb
sTShQo0lgBVvMw/QU+y1TqS9pCDbTQGb01CxOPiO9Y22v4euP6Az6btAyHVHQaXBlL2Qpi6eZye5
dTxiu71GyO46O8CeFxLdhhHCrlhzOsqJ59RJa+9Qo6cbvWDm9OWJOCrAx4nO3oFQPnlXWhzBCz1w
e852c+NQl5IJ826sZw4XdkIyJBxpJ+vfwgXpvAjyQxk4PLE6ISj7o+cvzsWl5BkDXpRnVG1iRvk9
W6fEKY5a9Ke2MV894m2JvJ8GSo1AFfXcKHMLB4kckutAjdtG1YG9s01M3UXWn9vYbY4FW99LgySb
JbI/UVINuSWgyIZEBCGynlE3L+oLdQvgPcNzmTkTyB7os23B0OwHjOHTSle2phcekO/SyJ299obv
8YDEMzW0fWnJirgFAhz4oBXXD5UbtA3fXf1mL8gmhfOZs6U9UxNoZzAB8mHGW92Gz5I46D5BJuFc
zQdZ5C85hhuknYWj/Gw+u1h/DspMfwJbZsduzdFvB55TN6JlEajqVVtMiQZNJ5Z14ghaCNCSjURU
jstHyOi0bwW3hCkn5lZpeEGubeyJLz/IFnBIo9Z+EiDQm5rlzU1DJdAh6cJnMGWMiqPsNwQe3Qs2
ceTLZSYbXcmb3oytg7M0DzBX/T2bhveE3e22VhYUR/dlKiCaGJn/U1Q8G8yKQHnJwm/7+ysRJCY+
MlJFkSKYX0iqK8xHocZwU9C8NpMDYpSn+UKQLoQ9g8DlzfVlqnGF0lQyZET5nCUzd1qyUh9n1Cln
sD8nHPxk9IV/mLrirh+Qvj1WzIwsFEGvXw/DKI3ckAUUw+xhIUzuZ/VwEUi+yGQqwK/v1xe/vcMD
03AaCk4llQ5ntX7QZXVORZEc18n3zCKrZy490wI+kQdIqXGZBLJyQZlsiIJ2dge35neRdODOTmCG
PYWhnhofpz1XKd1LKJWRxz/8nLF+oXBBZYjXCYdwGAZqJ7v+g1zSpm0SIDRgMBKneqiqoT84MeWV
Tg/bLgucij/9Xx/6mgE4Zz1y6Jd3ZyS4MdTcvJY+xGTR6ABkpUdLeRd/lh1IDGJnnffiwD6BF3cl
sJTeBLIANBKb22JB8TbiD1F27yKv1X0B2ZZDbZqcwhoZ3vWWW7vl6S/tEHMURk6ISSzg8yaciKAs
SQSHMz+LYnUS4DAz7bj5Sshs+JP8aTWBf9Sppq0MN3FsTeNjkHBYcoJhlwnwdraAW7b+FSIWL2UZ
dkdruLTrFYiZhCgrmsQGT793tjwirHZBgMFyq20x+sE2dFG/dCMefXey9643H8TyvZyJBE8rWy+d
Lxj2BtYyDnSchYZAoA26BPyTLjXIDVdfXaNiKdCdSayRo0pxmTWuKq/EVRx0NJC/Jb0tGcimM56H
a+248k5b5W6iIvCSg7zwYZQhaxjd0XXpkmT/O7B2TDBK1xnb3TRNgMC6EkNseiezwb92Sc4jAPex
waEdF5WCupgerdy5W0peRDcbnkRjPBurd8/RukXyK9Z+4XBmrmIlUof3E/cVuDy0LJlp81hbxUTj
jjvvuLLoGRnzSzXa9QOteTArQs1eK/VD7lOzuuFw+FiN1rp1DTrWS4gltkQTpSWWl7nsOMpLh12B
6A5s41+zLpsxtowvlHAHMUFwyxzNzWhb5qq1sqzO9FOSTejBGcceOhdpIS32jjd9Ky27OcNWeOmA
vrP6x7ILoxY1zDr5dWgeLHvrEuGJnJplXTvjW+I/b5yUabRWCCL1Eh9Ar1hRlrFcgYTSn4VC0EFE
AqoV4AFsGgwWfNdeA7cShCKp8U5+5X7X/S++zqu3dSbLor+oAObwqpydbdkvhMM1izmTRf76WdTX
mDtodM+LYMlZDHXqnL3XhtHbB9tasNO4fd8UtIfbRxENy63hmnSMYfQTDbecOsb+ceo9TjWsTiZ3
AxoDJuGo2cNI0A9j4Lwm7xIFhyQIm+2tVkoX/i/ps5bnkW0KkmOXur6xa4J05LQDmd7O8xA7saNn
m1DNNTMQsp4D+eqC2m2Dne02iEGEJdicBewfTbqdls6g2CXRsqNj5gLkHR79Cf2hl6efFqUcOZbO
jmKVVdMioBkbzX3bB5DPJg9A35STGKG/ZBVrE0A4BvNMPUaJiL12SU4OBPykWpdfZt1y//HTadWy
jVxYHW18u8NgE6Z5vtR0miilzxxlnKBkGi0EAOhGtZkh+UKZJGOHjLzbLb08DJ73oLkasi3hVCSb
cHyDiFBzWAqkPfjLHKzCYpg/Z1UQl2MHHauuc0+9fTTZNZcQshoIfjRaM1VAHrH3UlSoxOg+Va1+
h/Md8+zEAXHYkKxKTp1FkpXVnmoH+y8kLvTZWP7AF2xKg5wLcl4OfcRPszRjZ5aiIhBNByqd2luA
VwC+23UaNj84tfmRDSGguRXSiKMCiNCB6pXZcaVqP7jFX2RumIvWawduDbON0pVy14iaEXr2nEay
3QizmA5Ka96EoLRNkbgeVF+7mBgBsa5a8EVMaJOLjWR404qHjt3z/nacOosojLIjV0TGRLNkP/CN
sOESzblq7+vSzfYOb4ZtRQoNCzQzr5cPPW+Xtm6ZKOG0pntZcG2YMTFQpUCyY7Jj8HSxK6qsWtMK
QWFQNPUBuxlyE9d+ZSvIs/kh6nD8VrQ0l5waxeF2+KlMIqb6MLNxRy48NTo4ooiAied/6fYAGzvH
GwGxI+Oo0LdsD/Cx5u9ut4wA+eM7VsJQS/XdaGGGSTKohYZRVgccKoxXkGNqNDuw0lEYIyMF3WYS
tDZdBs7i/ShfCOJSZ1qV7ooINZ2aUpBiXLbeVre6fSJt5F+eOCtijMAMUDlFflddqGlHbhcN6I6S
fg+uxkPQvzGAS86KeImDFRn7snKLC/e4TTyEw7HD8USbKP7KBfltngFX20jyrYtACTduRacnYxQ0
T/NnZfQu70Vz1p30oyntCjd36J/1NHa2thh/SEogTIAEmybBQaaNNrb2UV8m5i1JAhnMpCXuem7l
XCTAgH3mZxfPDZmf5V2wYrpGSmFkbCYxhbCErUdLuP4JbcDSzANEYwYNhSzuYX9pXbGZcGuRJgdi
1olSdSqxp6e+SC5MyRt0Q0Qmu3X6OLXjbqK3AL4vXDwib0pXXZh/JzbgfuzgS7i64469Ny32cK3p
mJgLH7VeNUdbY4R9StJjOYgTcRJULonO6MkDNuyHxEhioGhHEZziuhlXg4GapG1IkiZ/d2fZ6gs3
62PlzRYHoEdL/q00A93Xe9W9sMufIX/0AoDPWaYf1SDRKXsEJfuOcceXfEciOGhBsWl7Z5nJbJXe
O3TMQupGugeLghvwODBjDsMnoJmo9KbgjvGtvTK4e3UkfS2J31tmrv+YWKyzmpMdGkOPt4hNcYWG
NXZHzGqOF1U4J+EnXOuA7oXUx2YTl1a2KjwHAZO4N6mW4SGUcuUH8UcnSqYa/EKGq+Aqm/6LpZBT
V5DIoNO5YnIIQZuffwrLegu3RK1iDfR7bbl3tvwE+MuqhXBr5RPZBML+RTo0mVAy0IoGjNh22Z+E
LCLVq0+yht7byPgyBAZSmGVhA4M+CYBLMmPB5Mj7iR0ZF7aNWY9hNd4oWsmGc4nH0iA6tlbbPRof
rOlj8m2NQwZ/BABNBoCnYjPCUqr/JCEKhcn4YdmcmnIZ1eglowbQ9jTF6xqF/yTKo9m00HJ00Ag9
xklHkHahrD+FQ7srH5hHdR7uH+IBmKfbNCiAAfppfMWsLWP9tRrwu9UsTMu8YMDuUimjssujpS4n
HLZUY2msP+sYg4XIVmZvv9jmsAsqm6IIBVxQaQ9JIPYYliNCwekleiZOUrP+BoF1yCaklB4colxF
hA+Rra0aYW889pqUdY+9Bnzn4FjmV+tqb15WfYZd+wwadVnq1tZxm9cg4JTiF9PgcP7M4ekLqO/f
EHSKRdFVa43mwFS3Zw1HT0Jxr4GZXXSlVq3K4ZuZXrZu0HUt26r641E9bw3R3zu+vc9w9z75PQV8
MHraXvjVc2RIZyNYxrdIpbO1m3G9FJ5G+dLpGvvC5jSkqBBHlBdEdT9JRjXr5OxPcvbhJYfQ1kg3
LWHGRKp6CpOtzlRunUU6FAITrbrdQIoZIjfZqiHfVFHyPNjTg8FVuXQLEhoZGMebPAhNsGLymfzp
nvQ1MkjoXrAkteEv2Cec+Apr9kwyjoS/rMevIifjKOvemfbLtc6qEOnzpZ6+Mrw9IFVMVihIfiWo
dhdm1kjDs3GmvWEYtEBquBr0hWwNXYPLaAlINc2xsc7Xpg4Tuc40RGLCbQ59kJytqQw2tcW6AEi5
OuiNvqERoi/lAHLTx+qPKYYAUS3qFqY7FIwlrK2ZTgQeFL+ahYvQG2asG7DSnlDDtTMBBbBpwiLQ
oJnrdleMtNRPxMKhTsK1b2njJ2pUg9vIzu7EVYWQwT3rlLIEYFC/toENOpDDNycBZBX3KDSY68Hk
P6gGWFNwiBdt5qOAMQUjewo0ZgyPsQ5ANc5Etp5P8N6u63Ogkp3jdceqdfF1K7WYDB7ySC+WFTCN
VWKCW4wU4ZxOMJj7WAf6V+SKJG0Ceya2Sas6nUXlTqtojHjuEq8voLOELUikZ9UxMupLUyNAye1q
zTXsbokHeUM4UOyL+IiF7j4FDosiicM/5uAV1Y8KtE9RzYpnp/omcGfD4IM7DnlGQ5XCUlUeeYY+
zgfz5FIhbqxIpOvGr3eo/QjqipnJBKjvM/9TyvIeo8SZTQZgivlA9xnAD9pRNQPJJfZuscFrSjpa
eId6ELds8m2nQm58HR5inRpXmEXrhp13Eu+tzDsXMTOgFqOB1hPQAIZfZuNrTTANHIj7ANW8EWjs
j7iF1EMxLkHVAJIZXNR1W125uwGsNkBc+3OcnAPefgiQm8DOXgaCUqGPZ+bmojw68DQaakgxnEyJ
WsZGpDMmiCGl5hYZh23gHZOPvmnRSpXlQc9o22iZZ5PD3Z0RYGGlN+RXQcthg+nQqJOVhhBkORZM
553mMan9ayXUManCchOqhPw/+45G1irhTV2azJHX2A/LGZ99lXmQvjsBeARlk5zCMdwU+lieyKqq
GSJML306+EcdoRdZGjbSiuDRiL0jFq2ZGDZuQ9o9+yFwIeR5dsHyBmJhmryTCaQeDgmpAhbuy4UL
eZKWHEIfR8Od1Di1gJcdyFWikyyOvQipcLfDDtxuCod+Q65pNRVtWi896RK4FocOb4uyNqEDd1/S
9lmYYOQQqzJxiTFlTGWdPXGdoT874Eh9r8FvkrHkPHTCBHA6lvwNCRKqNE/eIc3yg/q1rdJpnYzI
0Z0SIcEgnVVu0iUffK9fDS3b+oJnvuETptDMgXxev+TkQ0Un8u0kaV+i+8aIPcKUCQrUYlOApmJW
8OQZ3Wj9IecQsoup9mnb9DujNz4l7ytCfERHyP42Hdr03aD/aP1g7cLZt1bCg+Tf5D7hxr/ko0H4
D2dECQ5vCZ6EnfJB6wignVCkkTPAeMGnsQocojsLhdqcqRItenqwC0WT8Y58Gf6kErPe0EbDpcKg
v6BX0K8n/xsP2LTXkwrojGfSR/ZPdpsXNGIgubEPIwzboTUK0LkpB3eti+yI+XpUeJmnHGWjk95n
pe+fg+SIVdZf4DsAeNzZ9sLI+jMa/l1c2LN1wAWSmgf5VlnwHZhhT09OKIjHKcN3CFzpVmWEkumo
+o6wYanuw2m+m0RPsVfal7FK2GS2qXzvCyIYgtgmgWjgZj9lVbnvj3o88U73TnLU8rA8yAnzhmsV
/tVkKIxCa6BI0gT56LEZPDukxY3pMF5934z3eBYsIptYLuLiHUnfdzqNzr0voC92JjdxTz7UZGe+
K88YyJ/IQT92skeOPTFoj799Nm7vDILSfeUTKBBQZXqp9I42/zUlGMkZYaryO/wtwzGZmi9EjY9B
oZtXNWaPk+I3hGYL73r+FYz5V5bd4/yXQ76tECKcx4IzsmZwuSDkOz2HmcdeL+QOEePXpuZR7jVC
XSSd7L2e3wo2kUaAMHCCVfJuWKtU0/+gczLvpLUPiLrgAA+ffTkc4ygot2xtw22uJHWmaNkZ028c
uqh9Bo6zj41siwyaopqc2U0Yt29uahc7Xwpnoebf508C1C2wveOgK9KkdYc5GAK7239n5ZG914TS
VtZUjHewzUhKmlbkEuzdqtHPNfOt8+0jRECPmR4xTQjkGhAPqiHp9pdOPEYIwT+MoI1W6VAdIGYS
escCsQ6RohOogitDjsMOw03y2TB0WtUNWqB8YLJCT5MNc23RPRY/hSJ7RjmH22nVc/892TXnQ1hS
HRYDlabgli25siZ+C1Fu2CAdJEpYM7D2QAXWAiv/MEsOZzelJ7oZdDhVsMGhRr3Qa8++jTERrf5d
76afFZrwFelz+LY0KGsABJCLD2lDdtu9FqP/TLTvsgr0YwT/HNscFkL6xEtZ7EjPk2vh4cYmanbY
JVb3i0Sr35uCKZSPEWudNNysYUKmqEjvqKJJBgG8eGIN2PlD86RP0aWScQT6AJ+N0QrwZjnMsoDb
qwrFtwFbd+lN/XhG3k+ke1EYULJYsLsU4l/nvxLffRGpGZLfYIRbCVbS6Ihh5zuOrv1R50BawMcf
WQ02evzcOl2zkX5z9HwDCZyVVRuAMDjeehBt7iDLi1AnB0G6FZf1k/KQflnxBXatt6Y9Ud2bsxC5
o5JtNH6LESXNvtHGiMAYj3p/7LoPWow004Cp+lVhHb2hMY9jA8/TN8qzXsEyNIg6eAg75zk3BBxJ
2/tFRSAvGtZkCP+tt3Ezj/NR4+QSl86mZ0ecsDjiVT4Ba70MGj7EosP3wyrFqtxo05H9LIW3kdY7
RmZs5JvsFzLDJ1l33gqRolwQMEYGIcrvZTRNYhUmNdS0eUCKW+Xc6FrzWDjltUnZCnSMuY5ZlO8w
ECOR9fNxrc9vDnnq+VNHXgJhVP4HmmgFEKYksxZZ2b3vPrBrprSvB+ddNgQS221psrE2X9qRBR7A
HqP8+dirqmb+oK8Rh9UfIQIsjEY5NaQpe2wpol8nkbpz+nXLausadXyiPdWzcmCEm1LQyQDgdGhd
Q2bTeGCKa9UJOGQz2KWYK+ZObO6FxpswY2bUQwAgkOL3TRDo4JlgTUFrvOgNSAdtLvRLAIIpgOyz
DFJQJcI+cP4Nz7HxUumCNrbisjZNmisMoBUFjBY6q3L0sBQ4ZULDct7iu5Q6ovyKGv1gt661VbmG
JXBID6Qu4lAmO3e+1SY6355C4aZxme2Rj19iR417I6IMtof2ErRJ8EEGfbzCy9UtgkYPYWkFkNi0
GX5E28Bqq23NqGifIDVE98d8GkBjvc2Yh7NKJ8GSADDkGhb7fSimTxZ8d2ZWL05Ki4bqyFgZHhuK
eD4HOHZz+0P8CjiyZiJfzLGI6QolmFs1NiwIY1l4a9bxztLeCIlghchR5RQOklGy60mVM/w3x1Jv
dtpthdO9Ut0kgGraw9iGj5ajvqTlzhC+hCBmyvVWRZSpGRybgroT3iNhfKP7aBscdKZLkNFRCxRm
6JAOxw6tVjUI2TZB5W4YGIvtJwPrp3KZ2dZadgzswqegZziUhPm78MsHXVE0DfN77Kd+fKnypn2M
k+pFBhx0i6QJrlTpLZ2I1Ec7eIbgUq+12c6H/Qw7RXtnkmXVWqhbGYbvax03ZTXrF7zgy0sYUaee
4b2DVz3UjWY++4XvHfueoq6rxpU/L9hKIPWqausa+uxwBkuzWdfh8wYNoK3IJ0/GS42ZQE/3rtKy
6o5MJXOdVW29A/fabQcXSokz6TO6FBoSl4GmwHn5dc7MXq9W0LgaO0Am3HIr4/ZPkxHMWRxNxSN9
nO8+ttwdSxJRAb1Zvft4VGiJlKtYZ0mI4qZlApQpeB8FO5sA56BMjyGLxNBX2oKSNjlNMaP0aPxp
Ug4SdNQjpHeg+UH5IGrqBiaSX673LNNKvE29/QS4lZI0yy4hsLFtg9/yHX00UAJcVm2PxbHPredR
44K9feXIzUiDXtfRkLgVVqgRaMWVoj4MWBWu9fBq9wBKUXpuYjW9E+XlYImANmCbn9a8EvZVM+HH
bri+6RNwBh8CxLYMIEzIb6a3s3poX9y6xZwZaMPvuY4G8ONsTLR1gVObEifQr+qfZb6unzJpWezJ
uBXGIBJLLkGIjtO7FTX3qIXyp6TP1bl1pnAJj4Y/iKzxZcec7CwIDHqauuDu9vWRLg1GrIWzg9l8
JhbmSQvB4He2S4mfiZOyz7qgptHwwOwAOTUbzxLGe0eADzZr4WAl64aBVgCq3scwnJ5ySxXvUBWR
eYY6J4chiveco8lRQ4OKmmmTlwkLouqMvTvBCUd3iqy8Z1nXsvYuMuWP1jnqPoqd8oE16kp6cHAV
tBjXo+4i/EhCcS1DazPSzV0mwN22RD3ekYXKvMkvQTgXvUWDWVMkWIy4UWuXHtbUgjVKO3HWQlq3
/vgBhwKIom2zk6csBbwo37McCgwjuBcLRc9JjMCdNeI235O6+AwJyU5z5Z3o53VPuuzggXJF9Rrg
eDpPExd7kV4T8fvPyyG5upZFb7WESaQnVNhtkMitWfvvbhQ6tOz95jLQlgItFDjvjiWTpT6l7Tlp
+uBRr6J7dBRxUsPez9nljlY3snfn7+Py6WiQKElu2bhkim2/D6r5SWtwClqoPUQh+Hm2st1DTXgl
ouCLj5rkCsWUGZeQaI0w/j1F8fRUBtql2LKzLB49lY67MqXYbczuqWXYvOV0IXENMUud0wPJB6CI
GVTwA0Iq/9q+JaVTv4R9teUNnyNvJNqREmQkAzIW4Yhw9QlV66WfHtFahw+DZJ5ZhVN8MVLtnfhi
Jg41A5jYZAroV5IdR8e9Gat3X6MPpi31WiXd2mMKji+IdBwjRnI2OqODRNpj8GAzJbk9DA0jq//0
2u2zfz9x+7q/r/19+l9fu31C/u8vuj39T6/9/VH/9bfdvu3//7r/9JP/62u3H/X3t/398f//a3//
gtt33L74317DKUTrsFX+FgMvFGOVjdyWY3FwdBoahIr0y3rK5YrMjOFEr6lnVcDLr7V+f0pLK8RE
Mn+YxXiRcf0NwwnzFFYbme3U/C3/52v+z4e3T4Ul5k24gPr69n2l7vrctLeKgfZRM7Ecj2TL0JL1
qX6FiWrSkC+dbtCAmbsfjOCAxQKgo7Ew5qfba5jq89PtqTeV4b6Ft9HQfETPqIXjyevY2atBC9a0
RNVJOeVvPiDHMM0m2Az+8O3Zzrji+pjptm5xpLcMWMyhtR8af6KBZLghmOjM6LRWJehKqNPWZRyC
Nz0psJQ506lEm2/3Lheo2PfuOOF+YrsWjqSbVPG16Z3vBmEr/ZM6Pk9jYuw6P3r026lcAvKGzljJ
z8D8qkoNA/XUJAvDlgR4TEeAu3RZ9Tm8hhQk1akaT0aHKLtYWw3yj3z+5RwvB6/QLCxg00UlArsv
A6ydWylxJTbxmA15U4E+oRViXWcmqK3ZSb/bZDx5po+Pym6wRYIOMSvRdotlMeTTGpSLRXJPB5UL
vn4aBC+7MkNuEwDsoYdUbYepPVsR3VhdRT9NYX0EdPGz6rtT2B/oJ1mHqiVaGxohRJr47Fu8caTe
zHpSthQuSX9tDAxYJtrJqzRs+VJQ900/Y0wuAPvxapXUJQV3cOjMMiMRwftBerWOLeXvWEZPrtXZ
qxnhnLBBrBiV0oqcdibq+q400d7wNmocI6fDusl0kgZ7H0CbIYt8inqg9Z2wl1FLfqFpHdGkEbmY
tDGCupkZWYbIfujgKUbfTFJB9PSieiqgFhG/QYfWjpwzFWCPatXd9gPGBc2VWwmte5GG7vOUemwv
TLRBDEvp7LIRnHsQKHyq+heX8SVVI3RYx9zpBL8BMgHT0CGhkqm8KBfQMtEgH2kFs3pAor66nbVt
26pTpKEYKoIMmTCwho2dd5+cXEizHb5JZ8CvtdXAmxdDNPLYmOWFs7cnUlzCRDlomZF1Qhs2N0Ez
A4f4C88GVTu7Hd5gO0K1YDZ6vcImtTEQdezrfiVQ7eN8xSYMG1TSrLTDU6T3a5PZ88qj2cZOAT8h
X/1E9wS1DZMePklYMrzx7RSHn34gQHAMLv0CN/VpKGgfSqOS0xv3ACA8P5Fn6S/LaKaxkC1gxflR
80N/FWf0mUPJBXv7/2Vtsdm4PU/bWdM70NCD0NKAVF574QfmM95zy23WtaFxR0paaP9AzC33T1Uh
Jdew0zekCSwhxHDFTRxKdhP2SlX03NoKCzeLqnUYa5AQvb9LSv0Ht6Cz6g0Z7Tkh9k1Jzydgr1yT
RomcuRXrqVN3qvD3gWNjgWkQBvqp1nDry9sTW5mtyZXhMOhZOdIyT3WeciFZRHSZttYwQJvfdOTO
J/40c1PI/Bd+cHvCOlLBZc9RotNKQUqVrglVfw2LKlrXUA1tLUejkFTmiu3DKiUPkQutJlOeUejR
dN9o9z0VmM9pLXI8xDzHNwmH0q1eY8KasHJPjAlZZZmit0ND1no4InEC6VBHOIXQ4X0gri12liZO
dEOMkriBHswX22H1WMnAWeENONLbXFte1qGMi9XJzByg9fw5fek/DRN6QmI7yKXUon+Whtttf9Qd
8PV2RO5TX4Pb6cCVHXVuOCEbmVUcGja6+SQ+WU50X1iTx7YGt2nXcS6YCB1DT5jInKuDZ/Kjixqm
SyDC5BRnwWNbMgGnZhyXgNKPOoC0HX2u65BWl5Rqe+2YX/YYIyuw6SUMGjq6NGGWLq34dRwx10Uy
2hoOF/bkjR2RR/46h1JDKB5ht6nZvo2lvsCvlCxMNYuKPhApgzSoucsK6b2VWdfM/a1kb3Xt8bYs
3h6S3JzVTASTzCul60w96ACWxr9f8c8nyvG70KNPq+BKNpg+noIRI64A57i6PSU+IzjdPkq9wT8V
qnS2qMJffKvNmDVbwXKSxt0Q2DAKB7Wz1c5w4fdHcY8ni6SAlQdMYtvVePW42O0XoY1f9QC2anTF
t5TeOpvjQavkKRTggQxumngLFl7la5xD0RM6MJ8/hLtZzEwisliItdDb2Smnc21bD56Sr1MjmRSZ
fnPq5oeRVBAMxyhRFT8owQzRFs4KY99Anao957KKlzgcp7VlDEThxvlzaIo3N2t/6Ei9lPqwZi4c
HvwmcI6ECUxd/zsPsbZ2ULx5Nko41wGzPoxf2UwBqWvTWVeQQiv8mqhqKC4SWrZjrmhMZCxjkXlv
A7cWmWEcjHnBKa2erWk84/SjeqPb9Bp1dNo+nakgbKN1581haQw7Mb4jJ8eo29Bi2/To2JMof2ZG
jaFdlM2aaPPy1BYK+NOcTmmkzmmcHzIkmYvezuL1ZHQkI3hZCMf9Y8j1fMUoWrDFM93F3Gp12Bwv
dT3sT1UHxc4hyjwKUoaZbZWcHHdKTpko472TmodKkSsAh47xU0/TjfnfiUoeSUjUV5yZ5zGv/1Sz
e/T2U7qBnkjpP9+eWIjBlj0V1Y5p6SVuWH5IroJX4D+V4Hxh6rl0sGbjryS9lqSS0+ySP/XKNg82
oS3N/D4bYzzS1tfwVJFc5abY1zQnAKKQlPuK7ilRZCVxbgKy3/eEffzY+yTiEMbsM7fSV4IUR1z7
XFeDbj3rDYQSy4+OqYt2k03DmDFkAzxckZXBr84M7gD9YDxXhBQQ4BKi7KHC0Kb56MNJXYMemhYk
0TzGE/kjhlnA1uOPnxu4bRGdbk9uD12TtISoCCyh2OB2WR099GkDC0P5AM+J2Pnn7twzDam0OXAc
MvV8Okru7Jjed/yV/aKZ31fsY/PdKhwPgqN9W7zGQWQnUxT5yUrcBp1biqmoLp8j4ky3aCCrfegG
O2JZBJ57f1rRiFqnxigPVWySHjg/GDl5NyT+kq2Rzt6omgWI4gX7zE9dL9MM8R39L2QfIywyP7Y+
ZefvNJskUgpSktTocrPbR4EZknrBwusXKBXU5O8VmvyTUrBhdKQIjOTVKpmG5NDJUzKMTOVGdm9s
0PC7okCz7A8ZpRsiMv44BmksbcJ+1ubuR+k83DONPzV9ezYUdQpkl1U5Q5jSDPIVSr0uwaUQFncW
OQRbGbU/knLELJjted4cdD5vF0hlx2WYwjLRguwxMxQNM5t/JJ53lZW2LSfxmvELT38ffFgOJ4Pa
c5tz5zEjgpipKLBIBwmFQtsVa0HYxD5ziZAuy3MZicOYdHSK8fhiIgA4E4uXRgmKtqA6qIaAg2wa
HmsiDku39E6yte5HjctSxOmKqJuk7eIDYlkmd85dhhF6x8qsnbq5qOqz1xiJ6jKFcMKmgQX/dnZH
rkeZgjF6h6D2BICGSXz6U2p4iiF8eHZgMeyzPu3BTrdGCF/I75q9H5FigLKW9L25ILeDPXMKHaSh
/3P7oc58V7l9dFvZ/752e2oYbCUS1/nna9V8jd2+4u83/Nv3l/PpWWwMGa8Ih0qv+eAU20rCAhZa
pF+rXHsz4Yw+eH1aPUyl83p72WotbVNaoCFuT0cvfcCNWCCwSsr7rE1+bi/jtQfMQS23Bd9R7zyf
d6+dJ6Bw94cLunaMwiaGRDszh8vtE38/23pHFTbW+falMC7Y81Dk2Tupy4+/X+U0cXIoLfcSjYVx
GfF+LltR04Cfn+qK7DJjhvfmcaBfKgJNL7r3zxPwI8bl9vLtQWChilFNkgMzbpmpwZavfbTBuXkx
uvFfDx2D850j0dhg85zqvr3cvuD2QGfGvDTAJFdVDEYkb7HmkBUB5QDA7wWPw0vt9dc4HJiffPYY
wA5Rkh9FiebMTowXX8MBotXWObPZ7eAgff27h781H9DzUdK2IDYdtm5Ef6N0ziMMGhHoQ6N1myMm
fWa0GYC6dv7xmG/qQ6eji/3nI7NDCDklDJTnz7rMg6D/bPL0MbSRSIoarrTXaOpwexhYxJamAzTT
r3z/MCsR2CdrkJXn0YhLdTUhPgvz6ISIEsScKRu6Q7fHxEBf2xIeciiJyksA+u3q+dntJS9n3NWh
1BatY68kSRazH8Jw+/IAO4yNrF8/+IPxQgF9kjoC3KzKcKLNH90earNJDmoA+Tnty46WcF7W06qb
RaheNhDiUdCjRG3C8hEayj0AY5oA5PavfWP/YdcoMRjnf5TOpnUaZE99anWHhDb4OjKM6+0l2lMe
DnIOToaKYks+X3FQZCiugA/BXZmfutTVCGEzkD+4eIj6nZtPgYo0Ei7V1h5bbLYIg5uurMFJXwbE
dkAUKmoNFhWwUtLhOaV5ceDmgN+eA1EX2cJMiKX4r02cqXKuGRNz0r3QcRtdlRNFPTfBwsI+26Jm
igRuZR1H1XxREQLZdtE+0n/ZASJymtOH634kKdCbw87NPC8Pked+GYap1lleMVWf349/3gHnpWwB
n4bmlG4Yfr30JZSj24MrArWF8IPDEf9ZFiMUxVf5cjsAt4cxQfWcZNprYMu9DQcYGTL50KGsOPF2
zUTGoUrjHZLWpOBp95BSBCISNd9C1b+CQm02t3eTgp+s8/kBmiehJ0XqIZfWA8IV7e3om9fAwwSq
EiwhnMKEHRVNwK29w9E/vyd/O2NVl1ZgQPS3wPF/04KuouWjya6BUBw86g5l0p0hfedHT7Ln269m
Am3tE7H95++YG39anRLaSKByt8uQYf1br6xpaWjTPQccpRfyqP20hppmMX0HRsI2N44Qp6mIuk0M
vzOz9H0ye3MoR4FryeiNSXxxuL3Uzh+BCi6F+Wym2FCCxH6HmIJ2MIlzuZm4K9zuBR3uFvx38z/q
xzMvPIQHwCULVEMLlz60UXZ2DEYiD9LkQIzyMlB6fhnx1V9MnaC2bsrctVFHSO8q+wwQJUIqhV9U
/LQm/ffIRLlqxwbS/7jcmRCTf9l74vFpT27thNdYa18C6bufmPH/JH2b0CKhEMfIycphjCC6JjiB
ccseSqAJGtV4IUR43ljlke+dtCo2LomiwB/nLQXX1dp3gZbpQfyvh74dv1Im4ZCSoKAOjQdObAyh
Dwj7MxyDZ8+GMRKMSh4h+UuoR8H7QP9iEWkt2U7ae+N3zh4941bGQbQr8xDuWE+4KJMFmyw+KplF
Q9IxvuVZOy0w1nS/NE4YyQRzo+IZ963D9T0B6hgBOzOPXHCXXAC0WQ4U1jvdwN1PT/qz6DABu+Ns
m1fgPSYomkHWYgEpxgp7D0mHSY1TK40IxhmyYT8G9X3JIdh0OGaWrgZoxw+JVXYm/2CQjqYPkTj6
NvkJKU13wmDJQY6SFuwHtDvqy0MN1GLPzp/vnReM2acblPyQID3HTapvLYSxl9olitgWBskwbnfh
nrEZLB30Z98Bg0Mc8USgvUVHo/QW8ClMpg8Ttk8U5N5vmqGV6bPvJuyh9MQm+9GS5SvrI/52QNtI
V0lmGchVjc2PrEegSUmrcoayVtkfTNGj0gh+LEbiayRBDsaS5ijMxtuixZQHlVyHDD1mIDW4fGSR
E2VQfoae2jIRfWg1yEAUT29oCBVJJqA/cuUr7rlncNYx0+PuTvO+sGiZKX7/TMyYFzpnqwia+WLI
tHWHr2+l06SqGC1th+iD/QxCbrPK11wtuNzA45UNZBRJyl1r1dden4cjU0FuOBrupYOpJZ2YNXSE
9bGWboaGK0vp5V1NvBf7ujvhmUSPybk5ojg9R/lL8sCq7KsPgHncEZl3DpPcWFproVgtw5M3c5cc
jMaGK/e5NR3KkHiRlGbvoskECvia7kYUE5sIyUPJ7hHXZcToH4B6jpvY6swD/qZxQ6ADRScbNsse
74A3E0wymKeyUciaMv/VrfXhKHxnn3YN9JEe5kflIyt3bCteD1haSoULsHLNZ4RBV1raD0nl6NvQ
JaPUNGH5hZYNKZHGeuX1s9yFi0IAYbQC2WNnKQ6jsF5ZAhCb/w9j57UbOZZm61cp5PWwh36Tg6m+
CG8URl7KG0ImRE/uTU8+/Xys7jMHPQc4GKCR6KxUKhURJPdv1vpWxgB10iCA5FQUDAgoHtqrZeba
2kVSHRi5f5Rdceh8NsQ98VBVHT22TFfpm5H4hal2TFMeD7Qf46kTLeQYDaeHaBNGYmAiNm3s72qz
um8a9Ghag1mnN/YROgbYuuGhqGYCVza2O92PjmyG6kOawmbS7DNBPDabK9V9lKH/YVl2cZVE5TVJ
jXwqb49+bZnEz7jhSSCfWBnIUfFSiksgsVd4qrlV8GEWhQg8KHAo77s8izZGHf/uplag/3WKuzSN
5K6RTEAJhULFm/9MKek1sjcZVs8/RnzXB9FXnHB+QM3J17ATgNvJ8FlBhUDUaAIwCdGDlKm2IiAq
YJMPwpbbXNK3WsC5BlQvM/VoC6g8XxKNLYH0BsbCcFH8Eqk77VOUK7yIjUGDyitWO9qoc86ackt0
ukcSGP7ZXGSISMEbHzEDBFZBfoeKdk5p/B4NHpFwesOVXuvPdd0ZO9LV6SQnOF90uBsYUo7H4V50
lJmF59H0lQxvYNu4eazjkijk0uucnVW7D33bfzopwSitCagtZ7IxymQXdvCxU9Rs6GSLepsVZ9US
geWnbnCKLg1vu1to9wTn0hHnSIUQeDCKGbJNzcqj6xmkdS3ZjvbOpq1GUT3p+Pe8epsk0cGzMbN5
/adXgqJgv0DK5pgcFDPWRYN7AnVuiq8wV8s8UCdtKk1QLS3JsH7/mkN7N+D0oBYiyLU1c0Bibn+p
uBUvnFKpRVodQ8h8WxdpsbRYJWzSAXeHF2vvju6Ou9GYfvgscO9V2PUNltkLvicPvJkHrlDjEf6V
GJu+pbzOq63P/mzP4I9VvdHCgWnxO8f+zLLpd5rBDM3AvbRNc0Jp8F4j2wZGGw0HJFOoAsTEAgp2
maR4EmQ8LdI+YyHqpDnsIXGfxfJhdL0XNNzVgCYAeHvJ2iuBcI1MfEq6xaDQTWNTfMGAcGqSufO/
9oomiuHvix8WH0hw0pU2kzAZjfs4yOf99adbzZQvBsWo3n7bjYw2Gu5i3lvovb3F+9LECoqh8rdA
xtUp1/Ndp1ubonUQ6hWZwvAyY6Qs/WR10ZOmX4i2gbKawn4eQ6ADE3pvnmwA/Ogr+ASJY0BPD762
qSUEZhSz4KRZeikkQNcA3G/a+8W5y/sN4/iBJ/2kL1vzJcSMwundfkforRlnDOzC8QWq6SvuwbiK
qXnWJjc627060Za+aQHrI9eycNMa5hEoFOK1EAqvrzUXTP6YvplKAwqlkMtJ5eujcFzaWvusN5B3
A+AomWZ/M8W69r6JfKSAkNBKMoPs9liA3H8lWmYTZv5prKf+tTfcp0a9RijSlh2+X6xqJQqBmmj1
JNuFJlS9wEZ6jDqzAE+CuJoFDJbKwj3JoU82XlHtDcs6MQ0ZsO+ivB1L7WR6/aHM3W99cjEZgfZD
mdLt2q67KLQfff0zmQQWG026GUFM1LPApB9oOaSr3QEl+0IYWeyHuD0At3yxXfUqyuGi9mPvPOWh
x22RxaRRuSZ6qRw7T9zeXBHmh9DzfhiFhm39xhGOBIi4RKZOGk2mcd/3yVVwUS8avf1IACkuZNKt
WjcltAmXAxEVaGR1pTagPC+q0iElw9tA2K2xrEKXT+ov/jLt5GvjwWYmalv1sLAJLVtjRk7d6Jor
6xpkiNewurSQGzC+G8eU9z/WI+Km4+ARQRxujI7L0Xo0lGGcROVBjxQx4Y8hO1AJ8rkdzbfO1vOl
iamto9kBjNltA+le4l5+YOR7CrgCGccMhyHRfpR/nCd1xyG1ttBV1136Ikb6W8yZd7Y4DIW/U8MP
EUEXixZ3IZrhs9bKrYs+YfQ1UgFscEcjjmkpIYU1uYZfHCMUvEFkxqCz2+IW59yhrTvLJj4ZNbVZ
e01Zz9p98+1Xolwxnk0WEv1g4yuI4E63dmtZ3//1i95clW0k68TzdpGZ2LuqsPZxxBRqxOu8G5rI
f3B16wENfc0HE5irjuaQWfAZvbxzhzx5S3BBgvNLP05BNd1VTXpLmgmRFBuP2uMK4MEJE9RNPseC
U023nOroFnQ5mHAJ3igdoEceG7ZKMV81+3ZtYcODU8i8rCT5Gonki4X/O/YASifMwiaEy8vBCbCc
ApmL2D8sBoHyzbW1twLtIXQcPUEVyfFSmY4JmlyXawu77dII9FXT+8NaNNkrW8d+7YroNQKY19nv
rhWT4x4L42KJxgGeWBMgUtVyy6fHYMCFv4lwFY2sBSCxWgnR7djPB8+VLdatC5Mv6MU3z7OSmG/w
J1DXkJgBINsMyQgtQbpkng+PVcSGtGzsYNUNVnpVNVleAr+z3pOZgV17F/p+Av/HpzQqQPdYkule
w15z5Rg4R7IImUTjmHfsesFdzfUOdCx9HQELIEogrEggd8NkmTc2Q9w5SNMvGLOQY5I2vP5ZIulp
bXR0zefWd8gwDC0L2Fl1siOcC30Xd2voz3dtP179AFczpaa31CGPFKy9Nx0RcqsJ+6FyCZMdWka4
aZI+QthKKv8hMPdjTRwqHoWYHb9wVkqhTGcb3rkoMCkVVk3ILQXwUTOyvRbOJ54Bc54Qk63Kw1uu
D+PS8wQZtgWSTMPiMVbPuMoi+tRsvOWiZn4bU5FCNEx30P0IkLhM5JP0jU7hopLvDIPawXPlh4uZ
GuEhl5C4YwXKrrEtv4Qy8cSLGkC07ecoPAUSMRDHTY+tzDNujsWaxWiJ2ZAMBMgb9MWe9B/alLy7
qvajqiECeh6FNHBK+GdvrWNM63/ck6CQEW74XNOMUIqL2yCiyHMccO+d7eyLEv/zwGlCrnF6n9vp
AULEK+pzm+0gdUrVEzNpgZMMNfXgph5AtIy5c1jujdkwy98GOR+gXaS7qkQBjgSkI4IzKMZQ1nYY
ZNYaE+tCsSA2q7shqNNLR+9vS5LKWko7SXHgJjbPKp0bp8jqO+BZko++/bHAJsEIfk+igHZm9Fhz
F9VKG0I0iZUebjs9efEATq7D7L7N3G9SsVI+RPovxYaaNDvUy3zPburMfQXauyXqAKVfHGzAPd6U
7T+27dRvgiClqNhgtmcZheBghZrlrinAnjWJu2yQtWxEjWa3IiISzQPc6qHa513bLQd2XUAYecFT
+MrUf/a7h+/YChLWXvXzqA93uRPyycgWS2mmKJzGA8OLh6iAURZPYm23LO/T7stW8ZNhDK9WWBOt
QDqp3f8kVqGtgxedZqnFuV20+H48GyZ4PG6M7BMm2iFgurueKNMgeKDVjkfQGBn6bY4e/RPL3O86
ljtRf9IROacAT3YyprfJ4FCVfYQQXD8MZc+2g3KL7JRNZOCeEcjYHQ8ROYaSTR4UP2Efw2WP3WoZ
jDzkmZywhVH8+xiYhtQEhdwz8AnP6xg5D0G/ByOkDCtYSsF7ueEWPIdhdraK6A5flIbq3QIlq72C
ksYdQFpfnrLkch2Hc7F9zVPgAwoRHXYpbwNbj2DGVlsB0GEKkzG3LpgsG/FBGhVbZSKLq1kkXWTN
1rc9JAMpLl7HrPxlCaqNY6PY01lbWvpKgwMJK9OOpsm3G+VrH5l0gBkHlR7O3IbuWVUIEpLoM+v5
EXHwPTU8qftEvAw90mo9Bb/vIgQlpWg7VlF1xm5FDLmeWrSH1hzEPszSQQhVDKgNGkyikWbzrCq9
nZed1KCenQgCRE4UZl7VWx7419Es2w1c1zvKcrEYHJ9KiN2g6J3fPrzqHgcSkh7/jjHKp+Mqdz0N
9W4XN8UlqDCsEg5zTjJQmTKO3oni3OpOd8Od9SPj+D2W1S7SBm3RZdeOft6aMEA4sgAxZAcfpR+N
JJChIkhjyvKEORu362T8JqPmZyQYm9MRhlE32hDzzI0MBAe0+ra0ntlqAaKdldTBc35sBg0LR6fO
n68BmwNXn9lxo9+s0cR/uYT8bQD/v2U9TuxuQl6WZd0xjqRamRTzdhHtWDDjHw0mfMl5vib4m50p
eM1a8KhtXcQqMG0XMe+CnGySk5EhjHp4GqT67q0YbAiklCwzt+jF1qndPGauHFd0OqFng9Aa2w+O
pWenQbnbU5zhrdDmYJF2oLTWrW+0Ps9RHmyIuOJv2x6FBX1TwjYbfDLvrK4552itXNwzHk6ppRDN
s57n3yi56BKb/GXE+2DWdbQg5Oap9vWK8qFEa51wrg8FEXVWm9xmupQ/DTZtSCvvrIA8TeYwla4g
fVXsDiO4A6EPvsVLuNQgEX1yJm/GsKn3o2M2G13KbRGjU7Fx04etAdCtxHEAYgAFfVohXm8Qm3tp
Pe08AyvakIB1s2Z8bldXUMCOVmtjIEE/u+iMITq4XKyoECoeXV2/Dato77YJg0W8Kve2e9AsbfoK
kuFNc9LfUVNre9ft6xdoynM+EyGdRjR3YyBl9KaZr1BvmQqt3ll9RGZo3uobZQbgrXQr3DhSkZf3
Vgp5R6zHAQU10gLLo9MZNEQ1waln/L1Gg7cfu5F+xfdeE4VwucSJWlsNMi3zJ3Li58m1T0h8WEKD
wnPNmOAPuu02Gp/Hqv2ekvy5oIqYn7Wf0uGCsTp11CbjLEiXAk228Vx7BoV1K69UUJUtcc6SCR2c
W9EDCXPlCYvFfic/DTrJcqaUhsOrwb51Q2HkcYWD1sEV5CjEC6GP+shvN2bDcDmYpoNDkwMc36EW
M95jMweRKqKfRp4slWgbo1eblgBak/Nz4Q7pZkq92fjeMlIzUQi15qoHObNyjejeFnhKhoFz3+z2
PcsfpgQ+Tnm35B7UHg3rlqfE9LYSSFnE4VymtAssxCOEQPoX0p6HwYaLr48YKaFeuF724WdVdSzh
6PBppd9tHw2oIZPnYSzTne0799CFvLV0LeIZWgNHDbjvYjOVKiNCA1B7jxSOGYS+64Sy1hGyujRh
7NcG2ykP71RGdFBJvEivx2eQclxEHhREHsugn1uuMkfNQqnifahcgnAIECu9GM9BKQixtl1rCe8k
WIVWfJ56g6kA6YyjqX97vsWLKL0XpQBh0OmrXZBpX8RjQb/S+EQIyv3KlcvLRqjaadl7LaHcJeEX
CzSeCQnBMEGF8wjMCKiuny5nrlaML2BkV2ZG550UBtOXvHg25lmKMZM9AdvvTlNZvlq5gVshfled
ACOQaGvGMgfdHdDDGN7vPOPORpt21SvxZLKJdZxvqCn842jWoChd69xrgYrwNPDK7eQyJ+c8Q2pv
FoweQRyGFfEzQlS7xgbtm0JWZJ1aJw2umnw8xrLed5EJjV5QemvUH4sgj56sAWIowWoPjAoZQVHb
JINwiFeoxELlh0xnqKklzCtHey5RooWpXH0hKwmWJQjunAzDEQEWnO82c9vIRyHSUzlPrrZEPHZU
MjsP2EjPLu4ZuEyPZh/+rti6bHrlg+4vLkbEVhtGEOpclxsk7T5T1tVLoEYmGRhXYtstLQDVDl+M
wcqlrNFT9AEsWkLvkSyKbR11/nZsFXRMHXAjsRONaGekDVEOZXlqYoY8Vbc1cnz9JBW3rUmaVki7
wJD6oRrVVvN56JTFW6ATzpug4ornXATmXFeEvZ/OMddNgjfj4RM01o3ZmD+6n1i0qjUpdwydO43Q
gEQ8ILc69MhHF5Usn5kQAIAQp5aDUMEc2OK7YeGmjXd+120Cy9DX7rMfNq9oF15qDYaqRWFQkqlE
MJ3+6QB+P1tVusvxp8tgNcIg7FH5b7oKMYXAse4k+kuzaYygXfZkwhIlBsePc3dRN9GzINsg0vX4
EFFhp/qqangje/OCZCle5UVyNM++DlBNaTg5i/wcd8iV6XXRHKnpiEZnTUa7tU0iVKHs03FvX3Mt
qbd9Z/7WA2vdhBWpdRKapx67X4UTsJ72v3WJcks4JXzd0n2EKBiwGNplXflUx+7vMvFiSihcqVFO
A4CW8DMXJ4YwJzAP8YdE9NdZyQqeCMrUbtwIjaeSx4RjJpe2VZFCf+zHPQEuj4whGWnY6U2wCWEI
oFlrO3oPJ/KL2tikiYuDO6YcI/PMNDgFyO4a0RxZ+c6+YwHDtSlfrJJBbpFQ/A6CesSiSbaj6btn
cpkT4GJ54ca2sNgyFTyAQ3FAUQJ6cL3SJq6nQ4Fb29QLBTCbmi5j4bdWDkWeOZ2J6Yurl+d6GNnk
ZK6IYb6l+LYcvXsI5Vgy6DN++kQ7mz6ObFmSdlreTCUAdzraXePP3kBw55qTwPwYosfQodbq/em1
IzamsosnsAP1Kgiq/CgNB36uBV6nNUJ4mti4vew1DduHQStAeRf+A2vXi4ucYwnzIFkD2riVNYPg
aSgoRT1Cd0YxJwFla9+FEI+RXx+DltxtZgBCx8KZKGw/cc9M/hVmykvdAb3BW3zmkO3w6RN71HbG
uqzGXS9heEkCNXeh8q+t4fzG1BKf8qD+EsP0Uwfeoy2Gi4c6sZpeErPpKLG6+zjmxkDZcqhj5vmq
No+GdhikcweK79OuqfAdbqPWf2uZNlFF0ffOtOSuNRYdHwv7xP3Ipp0SmkIwbqiv8jV33M5zmg9J
A8qNQHMTeXCWJ9B5ji/XXtNcaoKZOvEUkni5bIj5syWDmALh0qp3m1tWJSkHTv1QDd61CgmZa2QD
P9veQrZBHmgUj3kpdoDTTcPCG8RZaaqQmQSwwMAF0GaUGAIJUsIAdlaCKcKQ2r8JD10WoSjwtFoc
+2ZxP6ZduKr1B3Iuqkm8Egn7OaXdlfP8FOLxXZNTA7Gu6/ZpK0/gj8RzQOStwYzfN8czkOrXTEuc
jepRa0EZvDOdo93c2mHidAX1m83QVlufHX1EGtaGtfVbEyybpZ66pPwADo6doZMnJQIqBmPZNqbk
jbsHysfiMrgMUFsXtpq2Wg3qB0LthPwEFEmKAIGe9cXSq3sH/YAihUsOPOExAIbLjuc41OZuZaFp
JZCC6YOh7EsyEhDJjqXe6AZ8UZmlPQpaufUCXQOs5Z9kQUCLDmoiLsgHGQhskCytCb9+VZ278cjJ
YzZMSInG0KRoulXi42wO9J++VAnuS1ZF5vhYBt170qb2nZ2xqc/Yklsab2PGgzeoUNe5AjaSidwV
srjPQzdeNsKiZHC4krVe/ojIYHpsrzTiI9e5k4pVU60ypFBIm4zPSmpUdlIuLXKUNRPlWq0fnT7M
F+yoPEu+sgTuFrbdc1jVzYWAdzri/LdhpTvlqQcJsFv4XFpt5gCfBlVpYGVHWsQN7sC20wTXsdEf
gom0J+9emI6EWtNPDGQ/qEW0bU655HhEXIQOt08bDcferZ9YZeGdmCzWxI774NXGKUHjQFevTevQ
t96LdQStFCK/uSB+eOvDrYGd4JIi2hiHtIOgLbpniGXJtmSAt/B5uHvukz2C/++uftryPMxTFLDk
RvYoB8bmCojCWKCQCZi9QvtmjLqxGeAweJWk0Gr+HusnB1MIfzAM610SWHC0CHCCEGXwmEnJtdJI
MmSH6x+7Sr8iPeeCGmpzE4S5M8LrJLEpGc2GnU6Mqmv+xTWIfAhFPW70MfPQkxawvwJuTShbnrdC
CtsCLQyByaeIAxhRa3wG/YpTaRNSKS+dqmBxVRO21/AxaPW4zpz0SJ3D1sUqQrbiJrspD4P6EFvq
2qjgh6BEf0UjppYjeEZU0hE2hwf8WjM5zCeWJkYm6/lffCLfqqnVjuV3CHaCpa5f14fRVsMCvQ7M
u5wOh6RIXD+MJcE490dMRdmalYqDXJJMarNbxQEVaydRv7b1o2MxVNQmoOtReiXWCkNIh6hQBTHJ
ZKynM1sduwJqbOTVNz4DWIIJXpHWabCU8NxvRfMNGmOj5da1K6gmWSKKc990R9MFpxp2OZFf+Xs/
0YCSCqYRx9kCnrEZXDlR/KUVfbEMsRfDdXgY2+HN9EyiR8h5DpCm4IRZe7X04NQ/8tbd2zVyRsxL
fHmVvltjpx9DLd755iNSh37RBMOZFdu46DaNHUKmsUBxW9SMumKG1yQ95GD5QBGiFs3kXkv6gsYm
WRiD1kYPYgDpCgAdfZlDhdoeuJuqbTNxu5JK7qsXNuX+jhBfxjGbaqqvLiw5M592vtORPYb4ahG4
s/ttLFjYkYucF/YpYN5sGqN1cTLzAr9qGXM+rhSsZ0RHJcRsgF5l9w6mmTeXtr7o8i2oqR9UF09p
yjbe82DxeaMBJY+gVvpvXAVlyDi7xoJpudaGg5xgc9NaMdqzcG2KDzbmFbgIBGOEcAIFA5jhoCvR
0xBwfvBWS3IF8qT6LMfiRhqGXBJ+9+iMeoc3GcPcVLf+1mzKp1LHwSc9Z16MsG5NyGcy/PGowkCt
9JaglBSqkRN1j8SI5jw66OplUKabxPEvLjGfkSbWlcEWqI2rZ7OKvhwvHFZ6R0hyUcAW6p23yaw8
iGsQPSLjrbDt+3zSEghU1i5N/Tstwcgx6G3CgLLcOrW0t6JWwYpbsYte4hqVHYkPPzZPlUHmb10W
EBnJJLC4OtFpqrNXP0K+RnYdhy+KAdndcMZ+aZHcxBB7JBGVSa3/NlB9LdH6EYXnyKckIoB5COhf
/kpJY9dgaOyyUwPkC8eSZJmnOEdYouWc56DARPDT97TmfUT/3WI2ioPxk8qDIabgkVB6GdqyjAu6
YR3H+17v0wQWv8vkJOnAwA/skP3KLK/62pcEpoV9+RY66cfsr1hZMEgbOApLQQe95twSa0artCrJ
kNEET6yG4UGJIN+YPdM7w6X7BQv5FJRM4oCa71PR60uj3YvoK+GygQKhVhgYWtzqxENyB6IpChWK
dnzBjQx+W2TKIRNYC6xKl+G9J3BqLCtn6/F0QnyRwkgKfLSz5KQRBSXOeXGPLgQKsJe8m9BlUAHV
xFTGJG46rntI8za4cy0eFT2DaenWBLCY4wb87gNoHFuCkK5R161i8SWE7i91lLvaYJZ7geQN5m2V
bl0e1lXSPypCTavauGjZyOLFu0+Q7awjRyOrUce75znp9/w8xXAvSFph4Z374mKmCIt6ubd0WXOi
U+7jEsroR6B0xgRSEARDs83ii3+ZIGij97eSCNRl6IGbEi60og5vmy1PORmwfF6vUOZKNPeVjh4u
HBb4pqy1YmK1bZX6MnT/REII4yKf+7UMrOexifbQVxyyQZqHum7viWAOUzxKhTD9LQLD3+xzVyh4
472jw5Yi4L1xuv4qc/oRwW6YjQbBD4XCoaFNP4ZkSq7T669NHLr52Cx7lzsySbr7yiKZrzHiVUDL
vfK0ce0ISrNIyF2vDb9t9H9Qv7j0+XwrK3Y3EYKnQFBT57KzDgJ8CoceJKyG0mkL0BckEUsxukQi
c71wOtYZPL0o6H2ueJQTsgJe2mVbf9Ql+0L2WwOZhMuevhthipK0qmpDik28y6WwcZFxapd2aLJs
qtZ2wBDAtqS98S0rR9uWnFs2igvd15Eu1IN5Llv9CMz8EsAGjCtipBQAZMaCIf+vAzM2RWQ9TR0P
u46uqg6rt9YmyIYkdDiddXIRSbQz5jyWwv8AtFzdpSGwztQhqC1ss1Pk75OKDSr89+xYTf6T0aDC
Gmlo0jT76ZyAYa2JdMXunrWwPclMGKsqiH5QxqaLBKlAUl9i0rIm6RdLrn1n4XWIJQDww0kMCM8e
wh2GL21dNMObUuaPb7g8YptiGY0gj1X0zrTYJWiJRHj7NwUVUyKiKyvkRtmgjkXT7rSx2VcmMLRK
e0xUE6zcKj1nRIshYlqTp77FqMp4zvzog/AJ/vNrKMK3oAhuhf2ho0pNtf4WW6iZxvCkOw6GBRkd
c5BHmWmcyzA+dX3AEhHBb9YiZTNixz4r6V8YGqGcIRKiKbJxnaQegwVXw6oRsHiYBpNSD/dIm5fO
Av57N4e3Uyq0VfRqzRywUT0iQH3F1ii4IpqvtGc71XuQ1PK4fSKQDfu5Nr6zDHmWgTXdEVLwpW87
m7dQUQad9TF602XyzatF2j6F+qYJuHQrcqc3tul8m9wfbBl5JwXIzDwnQEUfGw//WPmaT6yu2/Yu
bbz+/NcvRujc0En2G1NTkoa62BWW2GRcjAis4+CoIfeqgSEtGRs5y9wHCXs1VALaN9XjNckuDLaA
Cy8trYL5Ba76lGaIwYCxPppkqNfG1RvTAw/AWdc07SvJLZkrcI66th9Urm1ypX/HkfuhNLM9261c
pZr73Bl4210b7k0iSOsp7z1EAEfT0N4qFyVp2+v5xrWwfhEp88kCO13HPq3Y6L+PueRSITI0suJm
OUz9O94ZoHCp/VMZJQhBO2OCwI/UDfStWZ5C8NfLsy+KZwfp9cHp9goWzcmqkeFqmuKL9QeL+dwK
pgioXpy6y0FY36k2EkUXh+CeGlaHKgDKaUpARL/++Pe//+e/fw3/Ed7Ka5nhFyrqv/8nv/8qJVFn
IcP2f/3t35/KnP/99Xf++2v+x5ec4q+qrMuf5v/7Vdtbef7Ib/X//KL5p/nv78y//s+fbvXRfPzL
b7gX42a8b2/V+HCrmWX99VPwOuav/N/+4R+3v77L0yhvf/76QiPSzN8Nh2Hx659/tP/+85chrL/e
qH+8T/P3/+cfzi/gz1/nOLxV/8/X3z7qhr/q/M33HfLmPd3QTcfyjV9/9Lf5T/S/Ga5r2r7vz3Nn
03E9+9cfRVk10Z+/TOtvjukggDYs19BZRni//mDPN/+RYfzN9WEX+Y5pCt3Rhffr/7zwf/kA/+8H
+geD5GsZF0395y/HMpxff8h/fNLzSxPEwNuc/J7LiNtyEW34/PnXx0NchHy98W+Tw2anJRIk1vqV
1AhfK8N23Hu692pjLoTOm89c6PdCR8jHxlaem4JoGTnkNyeHLuTB1BwcU9tnoXbJd349PbCHBL+J
CObMiNJMhn2RCmaO/cz+KeN7dLj+PH+JWwKh42SvVcG0MzxzOlIvoT+Di8P5QyhNc0e0E/m0iiiH
AGVxxNFi+V+uV695WB9qych3KqMfUcrwvnc7FHF+nO4KVMXntH7G+EJJzCkNdnxpMJi6JrVHzC0L
81VhkwpslLBOE62UYIiVotVOAOr0w6XKkzdGH8O+JErjVODZwY77TAtZHB3Ba3djB3ug9xqyGzog
9aFZhimu4sTZOTluxtDQzsGkRzsV9RuDE+RYa81E3YEsHIhROUPtTcLr1rFgQWbqJPfGYcE4hDH7
2ukwc42pt2FkNi5wgA6Opt3s1kgYW2cED+TVlYA0avIpeC8NdA7o3w4hsvYQjMK6FQwhWJdtOt19
lJDBAWCi4sS4h29djO2pIuSZOUP01PmpdRsybd07UXXB2YpQ1c6HdSy/EWg2e43a9zoO+BqrYJYd
vGdGj/qmMoFMzFCSPvfeBFyhTRLG2EkdA24bD21styw6Qkh7nV09+Gb/ZFFM7YaxAXyNw4mQ5HrN
Z2VviLrhXM2iSzTkoG8RYuqIs1dlyni0LdpPpGUu/bj5TY5kjEtW2OdS3vSJup2/vhZZ5m9dql0y
lKFJU3O2K6vq2ietS55sSnjiLnpYsLJLVrlh26tSDdU5AWhlwmXe9lX2OnLQrvB3zYGW47guCFdc
ttUgTlH+nNoo4hPNRpKf6P5BEMjZ+7mL5bA++SMw5Ww2igSCvA7dM2kwEg34hcccntsa3SvdVS2r
Zs9ofVzGGVlk+gSHXxPwBWQ3u6QddgBIJnd22ptbN0XibhssvbZBlbIxSEdKUWzKiHohiScFRCYU
v9kH8ofuVCQpRwCnRRp63bceZT+q0251zlTRTwPJuSJgY5Yexa6oD4NZZ/vE+1RGY55490MxHpqk
rBdRP5kvBfCCRTVEq7iNbWwA2l+aMviA1lPoomawpUF/7iDD5+CplyVOwUMxDbcQFOTOlH67m+KM
PTklooVff03DeCYVFXhWrm+GOShArymF0jx4G8FA7EKaXD1HVBNCQVplQIRTDm8GPLSWbsWeNQJ8
REjyExjqVeqA/yULDYqw9JtTDbFhkwzVvHBM5EEPncOQKWbBLitWdmwi2bpDdGZR99AVrrk39fLF
DPnuxMfuwhjUh1920XnyW4/CmVpKGMS4QT7dGiMaqI5r1KzYaaN8+wpaDOzmyilgTFkilKuhF9Wx
DpHY5vbRqDiwHcHWIOKeIjNt3UaYD4KGeZUPe6l2ZjOqUEfzd9kL1ICJQ7pMiKgbph0SkQTFy1CA
2Mq0v/ZVLntZJBsL6YTuhrl6EhEK1Ib2hI43fCHMymXlzmY3uAqcLYdK2HdaPMotThm5Q8/5ThIx
g04x9NsxR7tp08hhwlkIIB8PEAzkUvONs2+06bugXlsx+CIRkYmdzA55xJ6YYTV7nlCiIBhN00Mn
na+MwYsQ/fCfzC3YhC/24/dDzpXaRAke7Q7/z/wSyrY314polqUNyGglfFutmQ2tnbrprx4r0Uci
57eVEwtAfyrZaYl/SrLUPk34EgpPb/ZhCK5ai1zvcbQb7zHy5/u29q+FP4mrF8l1w626dMbUZ7RX
XSc1pA8+4UrXKn6J03tDs0s0xI28v5dNkd/3+Ns47WYw0klVxSFt2/QecwyD5dhCt0Du8GRXoGHn
X+BBygUjnwBZDdeAZ13yvsFqanXwKfUoWiRsEw9ui91NOWzbCN5hillevLBgijqp5wJQnkiCAUoS
VOawiVjAenON2ovf7eTvhsR5Kni69mCaDwiLeHj9F1PnsRy3Ei3bL0JEwRem7T2b3kwQoo4Ibwq+
8PVvgfHi3jvp4KF0KKkbQG2TubK5ReQqC7Il/dGCCu8MzC+y5tnIOs4+MlOOhuEBUey/6qhfu3iL
N5UP3FhN9sErCT400McwlHsx5/i54d6HHTeZ+DzZEwY2tWKCdu6tNXkeO6CErg0f9YuNKWfy48/M
++rbujz6I6aI2MrEDg0AUSzoE3YgAtXeJLPzQjYa4AKiYDat3TjEUFT2cegdeUSV1Z4tJ2sPQ0Fr
1o0mhjwGGKtkxu+dAfH1Kp/Vc+9H2yoYssdWe+02UEZ7Jx3UBflzy7PYujNzi1f+5D6RO073Xdn2
zk76Gmp5Atm/klsu+C9vZJUgmuljiI6eMgikSzH0txnJhWLAi6RyzlTyBJ00s2jHGR2XZkCEgelm
26wGI8dA+qXDROihJ1Tp7LBX8uy7Mp86i7Lacs5K2e0LGJX3ceRvrVUJtdjaTYObwoLlsHBj0/u2
+mEbNWPww8F2qppEXIhkjlcwFMg98ZF9knC99gzeu04Nh6EyCnx0UM/9GA3lpNGY2dh3UdZ4e5Il
mtPsYChgAuSRZX8DtW8cHSJUZg+x9uh4cGOl3GvirtfLrJPnBAu5yUQenDA3jNri4uIpupLtwmbL
B4eMwfw/LyU0zyUjmQXhRwZVg4IEoUs4gpNvG9ohMxYPbhI/5OAIVk2b8Wxo24DPfjp1bgDvzdnC
ErdMdoIxZj8HecFmyj8J5hDbjBhL4XX9GWtpa4TRxdJYSqcRz3bRk77OHbWEyJHpmDsWysuedwOd
26ZIjk5VmAsh6hlEsbzX3aliwXVQmq1vVmxQzz+XQfMPVkV9ynwsCPZw5cMHMTg5dDvBLYmzlMc0
i7HZ5n7RtLv9ZL2Oop5uvF8NpEzBM1lXWzt0URNh4eSUeMIhUm5yVBiZr6Y1bP00oRbqAsZofZ3A
45lOASPE1mNWoX9CS2XbICDcTM/XvJ7QFKp9TwxqaUZywQZ81Z3xgNrK+BjT2NlZVMbbyhVHt829
tU6H4WxnBjcE1ntkfRFiVnKqxwSTeHnHePhChHhxMcyNo0OY8UimB0qPJyhjr6Bb+rXRqeuYsxs2
i3gXOfgLzPJiN2C2a3eZ07evBBePe4voXIwzE4lbjfldjQFvtyAIMa2Ro+xzv/ivE2is5oxlWjHQ
giZV219RPHvrChs+ZkLcdnOw8k1BJFXdstRNbrXijynDkQLXfi6NYySG6+QW44Ed1qqx8hM5bJRu
RQSjvpoJYgYYvCtxxEoO6Aey5O4tq/FTD4aEIeQ6jJYZ6Lzgs+HyUqkm+4wpGHaf6+Q0OMUDZqsz
Khz2UGQ9ePHe0BGOuUQySOfZWteBfsAvIA8VzxOe4OwVyKPoe4waLQcoSaBIMSJFaIC9sGijAk9Z
kNxj9nxMDXE2UTBtBrglcE/6cJ0Fu7hP0te0z/dJUO+skBSFqu6r2xSW17r13hJtYCZqwGSSRCe5
o/5MEnmxSLpzCkCAc7krnoxPo+y+ekfg9jCHt64Q1FX40dfKZyrkW/oxxQG9FbH3KAJkaC2Vy6af
2IokIsDl7pmfpZlfSMzLCKIzQFdVQbepZCw2s9AYtIDuT0UHPr+bzwQYPSHhwGirm3TnazSQQWCa
oDVQurL35/M3m/NcxMtDdxENZf5HbUZ3sKDJhoCaD55p5kYtlN46Jqd7qKlrNPxQ3jQ914/pb1A1
H4/nT2/YOBFfL4q1zsTbajJ9Dm3UdMrZN43+U6fzEkTQGMx7KgwjywWFsDD2rPEADvqjMMzDPGTJ
jvzYhARcAIfLHjppyKaSfoqAFyMSgzkvOfnskbfuYt9PRn4C8+1tsDB/C2aT/kiaPNAxa9n7sJhW
XULTYr2JKQb3LiscrCjH257ytExuLEBfJeCBXTHmxilOGZJmRt1tUAauEiNreOamI2A7h4AK/6kj
iDeb0X0ktWMfIBXvvSg7om99bAWuECuu9403PrQeoqv62FbaX+fNQHAQFAM5mgC0/OrH8QgthRib
GwWpseRCoFF7r0toxQmY3V3dWQ4D2QISax7fWw/Va+ey3ncxkLBv0RgBYN9FPa3fGAlq6aL8Ga32
jsUDkoPcuzJmQcFzctsrFvPh8vZFujv09kjj1+Tddm699polLucEePtmqEG6YcIPJ26iNNgp9vMV
n9WarFu0RhEwAdvLtnHPUkgXZ68jgEW0yFsHHHRbrmmM11Gvzrqpr9yz3RY/MaaAyj12Wk8vY4N3
v0/2JrykjcPq7JA6uGscrFY8y8oX18Tr6PF8ee5tXCAywH7rMUnYdNK8eCnqbSNCJlrZ7RVe/lOZ
71RsS85IdFhspGKeVuWxGylyYZ4NxExmzPOEVe3aRoQwj/snDLH/DCepnsHhEKE0/asDZ69GLW6q
YslXtw9x5Ph7d/CTXZHWr4I1e9q45pvKUzZfyqJwanMqrdQ6G2Oj49XGb8MfB3wVEYZkB4YmRQ5J
m3U3UpX7Gbxa1h3gPQBBBtdiKh56NcOgU+uxCzyyicnuzAwWUb2DI5ytspOMew6S4e543nCULSOL
lkXyOvWZjhrh/BBFmPUWGZTMvI5UFY2cRjSkV/oYvZzEf/Z6f22SYLbhaGHNMYTJudW2APfvcDzn
uB4Swmi8xgY0yVJmVo91MLSbUcw3RwkHFa3BfCBFjTW2WHV0XJxjpudbz0nZ8OGuYjtawlak8mU7
7ezToX2i9diogiQhFbjI9sjWXfE4Fscxqe8ZrEFgZJ6DCTfvnnCmiHXWiWFnQeyyzO/0959AgtMq
58Sixp7xbIVPLlgaFoWIqFHn3cUg31tt4rhncX0rLL3Bl0XgYMIcYoa7jy0ys2AAMitfophjq6HV
yyEMuC31lYtyKIBP9ZsJrJpq3+MCJOqMZUURhsDaglnsGlm853P8B1tlvGtFeDUaIfepO++reDYo
Vh2Hhgbe1hDpQ4ZV8ZxUIK1k0DP4tW5CRd3JVH23a41Hx2XCK6x7UURE8szDT4q0dOW6xh0Zy8tv
M/77ks2kAfejSV8315d5IWagTLyXHR9VMQKfdNNkX+dLxqyJsEb98LMLZAnb3z/t9yVe7gk7tclu
CclIWf4n0cNDJKkJ0V1fivUQZ/aJOTZZ5X4FPjNimKzsHBhK3NXXVohikyQzclR7OgjZMjNg72Z4
8cNkvWtauLXRpx/xKP9D2WFBjgxPkTU+xs2ToPvY2UqSEK7llT1avYq1HM6tKfxtBrBvR8LOwOPa
78NXBvMcSxlDpH7COd4W/spQPGOL0DR5kPHXTipj3YX2I+tiDOJ63ucxD/LUk/GBbNboyN7pva2N
Pzq2f9DEULyZxr3h7kcgR1Bwnb7FGSq6Cem7icST3Vi4VVoVmzBnsB+VHULAsb/9vtDYSqb06FNa
sZ7aP4FvHOcmml8V59C4nK7CsqbN7Phn/oAfl03jvcA00czV8LdJkEDgMBNblO6EV4NW8AMjOqY+
hp+BAzTiGiTCZUR0UWS7IkIiuogbxXOS0WuPYUPaAxwfKheE7M0+MSrnooR8G7Q4FCNihbQJXn3L
eAYw9VH2L+CXnhABvqdR8IXYAmV+yfW6aEwSViJSbwuauhgcpqPVA89Ggr7Tir9jl7Al9NiMxlP0
ZBnnUUR/ZDvCYq818bGxxkAX9Qcmc6chn7/Knn+NI/LHdmnee9I02azmSn47hn31mulGQO2fBnxI
Qbb5PhzJy5R9Qgt961LjYNPqbq3Qfit9/S90YGA7I5xQ9tNBSlJZ5JHxGRp319TPTKJvxYD2HyVO
7A1/UOFEWNJ1bJ1rf4GSdOjtR2IRnSlimgMmPDH9VdM/Do35WoVQ/lVr868FeE63DZLFhBwiv4eo
+cmC5BYX32qez17hnvFlp7ZLgEA2PiQO71xcQgcP3fNkUrWz9Y1X+YT4qtVHUc2vQ2JvtZ/wUzgl
MSN1wVKeNN42CglX9ud3LAQPzVAu9WN/CON5l3vNp8EFmwkXjaYtSfo0Wfl44otzO14bSPUochSs
btQ3LP3++kHzfkXIwhvM1DMaw1umuwcJdKYOvj0xHX0kaTQpjJcLdZSO+4oXacfMmUVw1p7GiNEE
bqVW0sJMangoZtBjEvdHk/+JYkIOsFoyoqvd0zBgKomIM7JBvAGaLRApl93Wt4o/lale9Ky+cfCv
B+5lOqF2VlvbrZEnlFuMyzE2DvesQo0dANH8Ckljk9MUmR4+e9bFjDCK+Jx6hrVTI1PynHNLu8iT
KSqfrJArvyMWrrK/h0H0YJ5Sxoqg8UGo6QTGHrGCiHr7u5knaxH1+6SMXzR6SncMnU3ao/2OcEfy
XFqDK9gQCvqd1hAV0yE4N4QKEAN1H3MEsXFPqKpkitFpewNs5aTtYERPYKwiFnO9673o5pWG96mM
8CawZ2ZxrEFGdbDk5vpaMchYEdfbcpn2zdZnVjPXGMTnQjx4vfdlDfYRZdJXRHO+gHIsi8iTdHpA
bXh1M+YbXvbI7PuhqzARd4PxZlAaVylYDW2Ttt7S55juBdz7VY1LnOWId0iN87etJ6yxPhnQxaWq
omJNLBxncQoyourfK6xgcUHOpx6+Ga6sIf91q0p01mqaiH+vNJ8ONNvbIP2YhENAqY46Jjq8YFin
2akUkciKuYs78bfNwJdVnMd1I6jaPfyvHl5pad0rF2tRTmamO4szgduX1kIXbNJtLqpSnIVhw35g
bpEroDjSW7/BexRnmM6iC7krRymrm+QUcN+EYZ9LkRFhaT+Y1D1tW7+OWJMAO0I+ZQ0kDeNOMrIE
nzJh8m1ow5gLzHCkUaqWVBnMFDzrHKHsxd5LihmwqhGENBiDRxbixVoG6V8b83KFYBu1554OZNvG
WJUZKjEr2g1+94NbFhkygz8In4eyxXWia1pERh14YcO0JonL+5p5aCMd3yXa/JrmgUh0Nyd6Pp0p
eHGp6/wWkziQqPrHiavHqAGpGVfHLgoucW5QMSwjXjKoegp/LHafqpYv3AsHKfj4HOgDW8p5aADN
ov42DprmA0GV9dRj4aLCwaGDGh+JgIMe3ET/ZeY+Iog5/QT1hP7CwEH/kih9j4o4XqdoRqPFZEl+
W0pqQMBnPwzZNVbWvt8y+yLQx18lgWk/VwyoLTKccBztk2p4z/L6KSOJdRTyVGeQ3IzR2bqjT0fd
PFj2dNTsF7FZBuMqrBP2E96Dh1+xhHaOdJa9HY8RA5IFQrN6wFkpcnbkGPPIC7SxADEsHKfiJQUO
YMfgqBIVQi+vvvzBa7aqjZHukjRLS+4k1glsZ7hyzPoxwpgNj+epz4aj7/V7nobkN1KlGLl/b4Xz
TnQp/XryN/YSNnasBtHF7nToX8ZuoOALOPec6KOSdJod12udsC5U9n8jPb/kklXlXg79Oquce1Mn
PxEBHtyioRlcHaO6GUT57EczvCKmWRwPfVfLQzNHTBLKi5UFZ0Dc/OOZN6OTWx7JXelTXeT1ot07
Kwc3oaf+eW0wHJajiwyeaoUnYw2xiuGtaHhgKv/F9T2m0+beqxZuRulflme1nxuXLAlevTRcpG8/
yKh/att5reoMPgTYLLMVpyEbn9K2BDk2kH2lKeaXiO4YUPgqFwVuru6lpnqg/n0cuZiH2dkm9mNe
Woxe0O2he767YzWsnXamsuPGsy0kLciu4k78ldEBAC1i7m0a5RdsKtkmqadsX7y7CO/tGRvCrOfD
NIsrBdwO/tXeKoto5cc9vsoi+qub4Z8/7PPpeZrUMcigSjWpeDJxB+iQYkH37NYq/ernLdoiB/dv
ThECyIlRZVqdmewyp0do0ROsFxBj6yn9MtlPfYuFcM6I0mio4GSr3oOkalbsU+A00y7XPZh3PNwX
34JqjAWXCO5VH6LzdIR3STE09LEiXXVBvyULgs6Ya8wEEdTkMA8eCoRLwcXDjdLWM9lFVKAV5obG
aP7MvQfuzGi+0jYmx65ku+d+jfnMUggFf5sdzW6gSlDFIwpvdP4uY5RBfgXfejLlLqQ9Rqj8aE1Q
u/PQPyQuQrjfl7JCNIjq9wynJQD+zAyZTCvWbXWGSGPhrsQhSqk2YlyREMt+7geex6sMz9ft9yVE
+UjoEWbQRt6TwdSLopBcZDSpq5eRjMGdJ91ygxPW2/RdH9or22vJwTbWZofoN2DltpoTnR2s5Id5
hn8Ne5cndc6aMpLwWV5yrSQyfCVvUeDg0XEiUPHxsQZ/fcJO+IqzEUKQodmfld0ebLizngahtnXt
f3RD8W5G+D0Y3WN1hV0fyeRbD9I6pzXlQQGidF2YUG2I/tghqDQvFZzmStdwxxnVrbQLs1/mjAF1
SX1DVZJsdK+DHZZxPtoJFWXcYjkW0USOCMfiasiQcVPbuqPVPzipZJChcwIJrOpbiqw+wDA+WJYC
U8XCLgXx3E9JuyYDtb9aEf1kY69d6UYHgs27XV2xfEE/umw+jSfZ/Ivi+V8adPqQCJRDrHk3PsuL
zA3yk0v3udLoCemgGPbbSNKVHBv4v2F9UlOqDnFoGOcC8RNMOZ+xUM3JhIYZwRojNeYJYfRvkAq0
RkvKU7lMx8fyXRvjVjamu8dAEzc/o6+6PVaUZXTPnBhO436kBHYtDLZW1xoM7/R/GcYkvEyMBqEt
LlgDuj1WbjtEd4A0owcDmhLFPzt1nNPUPm6HPN//W6Th36CgPywBN710Y5c/sIK9Uqt9NnXGnMfE
WJSwwSVI0vmbxeop7d0jmGzuxQCPq8Sc4Pdl8mTIp4CCPiiTP36GXhnyiA/CuDVwDBaUzlyMUG+4
dWpj2/XxrvfS5C7qW6b0azJCYiebbm9l3XCo3ORcZ69GWVsvEGgwYmfljpA2892WBklm8IQBxED9
G3S7nzTHH3eztTHBZ9OMnUocgVt8tnXpfDlD/S/J8XM6tjpQbuI91XtYmuNDOlHFyLaVf9yAsyQp
zGEP1iLB4ftRKa/aBBVC5rZ0GMBk46awGgRrCaEHLW+enuQ5NfQXkgYkx9kfpKj5bkiH+uiO5sqs
hXjKo/BFEaPwIB2RrXmkCwSorbp7cROfR64aic0McpzR7ykw8czQDUTlox/Hn0aG5MDV0+KobYOD
G9n1bjEOu0G2x+D9X4e9ftUZWf7SMg3jFpsO/qG3sGdJ70wmEIuUMuSTmx8sM8DMP81XrvDHntpt
V5aDoF6BSRB7IRzEcE4fpzJdMwsO38eWEE72COuivrOZNF64lc010NUrgfbi5nN1bCbLw/AmKQVD
0G+ke4IOKIIn5nLMh5av2iFuN4gYHiIZ6iNYv6tBVih7pAlXWm08svOgER+jvwqw8GGGirRK2sjb
+nZY3nXdaMz/nFW2ALwTDQR3z4axC/Q8QMWZzwCU9k0QloeQGh2tKS6ZsCJhgqAyoASh3E2AFA5a
GcEpTCV7zxiotTUy5aN6nk6DBm9plD2RB1K7Vz3zHqJvYx8z2/fKwnUeWDZCylYp4lrYV0ciTg6d
iojmRBVSauTwna0efZwonsVAO47/M2dxqtKKs0wsl3Fs5hC4VnlYua8y4JkWcwyT0Nr9TdwBlgx0
uNegOynLZ1WDFvqJSQxZs8Dg76GSJaOh+oJ6kL4A2jTYMWERrwjXzZusDP9qxmZcJNax6KgaWHJ9
dVKrTaO95KrIRwO9ONo3w+sBgRN4eXewoW3bUainvNL9ikjui2r98oVwC4KmR1KgGfmlO4IqbVy/
afSZ/PZ1GJjZ07t3RU90op0nPlV1P/7sHkpoIf+ggPG3mOwzA6/n2XSInbDfYlNNoE2CGVeFv0Tx
FtZdDQyl437+nqfoP3tK5CdwLDyOgVnjCxzA2yOH2MgQDhx1RLxhIS+eZlJnCUlR0z3z5crGGkkO
RFSeS6gO58DM+AIyDy505r/oazrgq0ea7m2PpPbYuNPyKECnFGJSMGzosCNGsZM5VT+12wTMA+v5
/PvimQfVFt3ad4sXMgvg1Qw1LIWgBvuAvgsa0YJQZN7JhZ7a4mxaawjc8b4W5S2d5/zMVOf/vvzv
95Tn/hEEle5+f0enp3lvVfU1QNPAojyX4QlAdcZEat1GDJ9klI3nuujGc7m8VJHXHIva2xCawwbc
NseNjO3q7BtdhRsRXcJqBqC/Kr3c2jHoTrhuEaGyGvDqKISUyrXrugVaHvev0SAVwc15+H3zStIu
oqqQh3p5K+eJMCBW1vhDs8h1Dgby30MSdvvErqZztLwkER7xQDzPdhHQqDrB6fcrisng1PI83HlC
/DEtuzj/fkK/X/3+bKhoWvOb/vfXwuUjTI2AAZ4AyJ2LMjmTOh+fgdMkZ0FvxfB8cGmwe5a/rsOI
O/6Ht1TtGOYzRoDqdP79qqlgJcu0QajQvSCUii6jAZ6KUw8O0V85pKzhylBQj+EUQPbkXwqHKlv2
bo890nsNhXnO4yncOpn9KvwAXiYLQLp6G0VemUIqUBmtUFTL9PL7UiyDRWzo687iuUmoCdsLwcxd
ZtXZY5Uu3fQqbPiKruEDz1safzGa27CFxlXZu9akCSUeVmz8Bqa138BhwSyOJl9WA64DM9qbXvKT
+JF36Wtq1t+vElAZw2AxkI5bLKqk44Ulei2zlMtQyp+sk8cOiI0hRCiRYA4QfnIr+SBXc5dmO29a
FCYI5CAPc6khW++4+RPkSmN4NQuY5ui08YYY0V+ZzTfse7jtfLU10F2u0xyaLnLqi52bDI6cUO4z
RJmsYQzvCThXsxoVS5XWG85x3Kg1aUqU9+78rSMzZ+jR5FdnjMAIttGJAUQP12WA6daG7zOZLgU9
4TZK5E9UWfaxjYx11ZH3BQgPkmyds+0Szd4xFW4IzuHP0lNnwNDRC2TC6Trhrl/1Y4uuqKpKfoEo
6mSC+pI6yZn0RvWh++9gTN03322rKxgThy6hbFHFSPfsqSzeFmPNfns2sbaDdf/oIoLfR0O9pIPn
3fraQvpoOcNHFaQzDpUiOxBnVC2/s22j3ewOEQwTCjbhVeG/tI/fA8/sP7vFd2jLHg0DID4nzucD
1vB8x3RyjwbEesiIBGRHZqCTsb2LbU3GHQUmA8q5+tOkHkMo3ZyZO+MpbKbPhOX4QgBvTw1qHLBE
Piv8wXp3wje3GKzvRFGVJ+OYkDjL2FaELtStgsbWAvaXU0lfQqq3g0ydDFd5g9MaD+9Dm4MwwyzX
/3XmD6vx3mLpO29pwVq4KT5sL295arkUDk52MNueGZpsUvRWA3wVI6UY6+SAPGBfRtF3SwoMQ4+S
u2Wk0alM0z6W94TIhDWGrm4NLo5jryugr0KWbHrCr+AXE+SMKPdt4vg0qcu1qLZ6Fj9Rnwx3O8X+
X5E0snhMF4MTuVgPpi/H76wDUhtlecS6do7v3WSxCGrM4BHRU02AFpZxT5vP8zBtvHHRXEy88/O8
qby0Yb8kz37UsbKW9cGom/aRxQCCN7se8dRh+q1Nso2TJrCuaQwHhEiN7jsHTOCmc/U5KrckGzM0
j4iTKqq/jha4yf9h5ui/gZ9zLUxzuNVN0G+Gjk8PpFC37S2r3oSuhDkTkhk9Fpr8Sntcz0xKiE0U
R46Q6jUVUXLGfIk1S/XFV9+brzJsHhNP58eoN/aOR5LM3JZ/xvgdznuH5meGxMX0lANx+W9sX8yt
wIHx+vtdzgpFpxt9OE74FbYcQLmaxtPvS6GSa451fF8YmcUsHwp39j9f/X6vb4aPIZ4lvuvplU1K
cDUmRgJcxoSjleF1WF5+v//71eBgUEqLsd0lCVZJHKCwypbfEqRmSVzcKdN2eqH5JBhOhxuOpXYd
jDK6Al1TS5JgruNpV5kV89o8Jgkham+6lwFel6BB3JcTqKucU+ywl7WEsWFRuPCtXQdbFPrgG1qy
4paP3ZYP62kY0m7/++18+TW3AmGK6g8dXjfRt9K3/X4/8X3+n+V3ZMtX5A0QG9vfMfy0WxBPye33
ZS4SFFhCZgSwVZR0sGDY2m0Utvigat6rMhhurqeHG1C7//+VjLD01cBy1jL+yFT8KHyBcZp52AEG
4w1eKGMcSuZdHHNLdJaBE3TKOcHyaD8nynguLTc/U29v585iPPLD+sQ5KrO/ayfbRzbGwqpwbwxD
9Xr0851pW8MjtVZ474Te9wXMWtMe7XPiICbqBgvVgyvSvWvWw2YaqNnTLE1vxbIRC517x1DQGRrC
SAM20gStji+dCZsRbvijwBP4XBv3GrxwyFYair957Nkloyp+Rncrt2NaOVsvnw7eOE+30BjPTDO/
Iqstt9VAW0ZdYL7kY+M8utrCBluDoIzT6FjFoXwoLby6TXo3Gu+p8Nr6VI5GuFmwvaupYeNk5sBu
8syeds2Ypy+uFxRnKIrsp5j27n1jLEkHm9KXVRwNcBURTDWrsi7qc5SGP7QLzTGauX2C+D9vrJ0T
PC6wBcZa1By/UpPYHfY+w3B2iX1frCNCgnrLcN5r9PIb4kfmWxIK7+g0glicNN0xVUZnqyZGDmWm
bwlRVWjS9R+3M81HEUMIKEzrMrvcv51p/MEoduNn94+9sJmLFBasQbyRGToydIUM8U3WXUNnyI1s
VPPWJx4aMIyV5FxBOh7wL0Bgc9P6R0mQfihL5SsYpBIAhj9dy9IdWGWwDXTGx9zI1HPaJV8JWUvr
AAoesoMCKlu4lo0e/g2KgVLmTtm5GBy9coskwwWhSDsiXWrArf441KQUVtT1pEen9qZl5LP2wsA9
VdpVHwHq1Kx2ujc4Nd1B4GvIZgFAtT7jDoz2CCeabWWoCWc42R3TSBKS2ZMuZluPedP1RzxlCyOL
cUcctz/EJ3xqGVOzarsCuZftnIHVpJ1XgqwHhvftVF+sqshups0OUwf9cez89oG00nZbsF+EGTQu
SCRv2kaG/9i6Y31yx6aB1NyzhXTTZ5Cx6R6I3rgiXHpkYFS1GwyGDlt3IjxRajs31mD6lr+LzN/K
0YrPKB7q3CBKQxCqYNbP7djr62g14jYCDzyE1vz1+18prm3kJ+JP4VkzFkR+w+AKiZ6taNjj8T3U
E9ZlGWCl9dQdRl2iklt3PSDGbkIbgxGUnfabs4isiQQlVNMzAla4srZvqe37a8qBTzcHu+NLghjD
HmuZLDS7H/5CTmL/R2YPO2gdYFMpDpWZOjzKITPGiQX2Z8zRHZfNNS+m7kYN1N28ySe73aB399xj
G9bhMbFK/ZCElLk0T9j1bThx1RyZXNF9dJwm78OkLvWYfuNNqc/UhtTdiVA3367VrZCFtfPi4DVr
YLaGrAKiynsBN75HhFxsJpaXldmWd+JGcYep3tsLu2pu/lx3dE3MQrGdnO1iPFuqpjsPjM9kmP7J
mZ1xn3nvwQjgImUmHZtuegndgmHeiP5qZqLYVxCgezD+NMvQLyTX6qpN03BLrldN/gG6CKdo8psb
LkehW5g31DxQQiDZXXS7DedBvX82E/TovLcUouoyuIfd+AJtWO6sSTW7KeeB6xlYlUUPwWzqQA30
IguOZjhSAGbiXdYvRVKrN4we+A0f0lL8G418ep8A1RxgyJloEo2drsfhHRDZki0SOieaa4Uydh6P
dahPuvTnJ6Ms7CcuGmwz7nTpBd6GeOyLUw0iYtMmLHvqlqff3EHQ4RnLdjzE4GMb2r7Pvf/mcqUb
c1m+Ro6jH4jE+g8v1/TGPcgPF3tvaHxcS5l8r6XE0drK+MqwqeK8aJ2zHa871XXv2Dvtq5jQVAW9
iF9GD7K8HRfERQzt3gBg+2GkTLwl4htydeC/oVR9BuC37/GcbMGTugydGW52CaKrdFw4mKLw12OS
hOs+KeZT08f5B6P3tYHfmM/RkUDZNKnRI3p+l7iujwyr4g4o/bAP4PkAvWwk6k/xmTp2cy+b0H0e
Jwvdvt4oL1KvseK862PiARxLwj4ZaeuTtjjbUX1uk44tgJOmV0xSsRbOW2Pufz+bAlJ0MPCHF05u
Uu1V7jny0CRlYT9uKPYKmIyDgK3BMrWYmksKB3LZy5v7dmqGR6XqZz25yYt2GThJ2R/8EmOr0fLR
hE3RX1AL/MgQewy5vCyvE3LObN+7kChOxgfHAQlqrXeI6+ytsAyUjN6cfUQaQMaw7Oy1RPmskvx9
sF5mrEIfkNBchIrDuVdtRQsQ2O+ez1HO23+kYkD+3urxg/iYtWPI8LWNSmtvx+l/eP2W3reMP1ir
mICVmaTMs2+fnK4h8S4Rz66uACEQDbqVplfSFq1C13klIoTgjC6VaJTDcotv9M1TubGZTBF/LB0D
bnLggL8/OSZJEXocAUAo7oKAFQufJdpd3+u2Vs8szvdlvevLtoE1wu0WTWfCud6MAmCt3QoPwjjK
Q0JcrmbHXW2y5TjCDtzhhYO4CQ55mw599dFnswvnr11PBvoCc4ZvhZD1M4NOcrfcv5E5uQ/KST9M
tstXwUpk5bQ1kCLghava4DkALyfca1urjzqr70L9P/beZLtxJOuyfiLkQmMADFOSYCtKojqXNMFy
V4O+7/H0taH4/j89WC6pysc18RXpGQGSgJnB7N5z9hESrW0DFIJOtlErz31haI/FVPSEP5lrzEnN
xicQ+9GkeVpD5ELQNZ44EbWL2u4BA9jyGVhMhiPjNOntG3FDmKxijEym5ryQiPAUJtLahnH4Pij9
NfEvxU2bz1+203+KqvKP1EWI3IrDfm23SbaZN72PnJ3uk4o52KDGJjW+O2kUBKvRHh4dk2dCvsGd
l1YoqlIT55JuXNVRKW5ssztWmWgOjR7hI+VbV93Plve2O0Ja3tRSvfMntT3l43CMbRadcR72MCCL
62FqXqyiGB9RI3dq2LumqJxNGGbKI3yqjYDwtJoQ221S4Yy8+WoOR5FRP0LDmrAb9grVQW9hl5PJ
zaP7Xk8wP+AmAUZia6rx/qVtx9ePTPNNxineakqDO5XQBLDzJQ5rBq1eKqfO7vSrzHPEsRfkvucq
C0BvxfW64iC8EuxhIWdBGRZmnm+oSVBpH3+EMnAOFL/aJanarAK9f2+AElgGftRdIFxJN7C5gdfR
/CGXVvlREbq67ANEmJPKuFfoOtOVKS5qm7zQcf52WH6UqzzQ5QWdtmvMjjfRUGiPPur9DTsU9MjC
Vh+Rx96z2KNs4YwMR2fMZ6fngxL5w2OVG3IdVcE1BfUAkSo8ei9Ibr188E4fr5DU4yUQdPmrlmJW
pBWHLwol1ZKXA28r4DYEJE70fjKDsVSFW7VH7c9Gwd+MTYNKjpcox6IEDw1PjUxna6VKBRCwihEy
Kpk9wyBWVMzKe7NJraPPiRIizNg8Smani6GEN7o+hbtEF4kbB0Cqw3B80Hwf5GxVJsTZwRqhtnI7
ZG8CPv9SC4Ln2rSRdMw/BipTSQpmK9VLTp/Vzsw5IOGB+Pg6sTrwPgZ6lAUw0YDZ3xv1L1Yxyhri
MVfsCCC6Mq0yZIxs2Z7GAJM8VrUoFv4Jmsy1GTvlYYjk0+TcQqhodmbIgaigeOFisDW3kWpe2VmW
Xltac9sIHVA2kB43q+IHCjT9vdJRNyfOCBgYOlWeqHVypm5aRE5xp8AweqCmMCN3x2cjKGc1YeZd
jGsnHhEDgGNy9SyZHqOJ/s0A+6GTU7CbwDeOrT+QJ1W9hK1PYjC21qFW3poY06cZ86YbUCnkFkjj
5kGymacAqw7oHuxuJz1/Fr/BAoWq/egp3i01seodYSKtJBSdEu7k7YT7ZhEPdnqfEI7OWbcPLiGW
jDt4HC/WVBQz64dtZB+grALJrjSVck1UJ/DtJNg0oXDuKru7lZZhv8v4ubKBRuZAym7bJLmFBJiv
Y8FaRAgPOicrQVOgzeFwCe1dGtd06kKJiKgD90CC+TK0g3KTtEVx4vw6LRs8kicpnYegTK5bVabv
5kRdprSzX7Zi+kvV0VDThXW4MwoaNRat0mMeSGdrc4zEliII05zsq97vrGVZVvvSHqM73a5uCK9E
BmImt+yBEcpBgM+ZQBCUtaOkNXkKiwTwgB6NVy3CCvo/HUYw299T2Y+PvclRs24UC3K9XkDxjyKE
FF38jHPxGq8F6R60BhsyCrCRajWb+xMrwPCkGQrCQGvwbwUJsy4SMcAcPQ+qVdD4UkO3WAd8cZQF
wQG+0XQ3oSAzrXB4eZSexGTYN0ihRJ3RtJjhUtFGkTnemql4pdLevZmV+qbLMv1RygYQn6bfT2Xa
78cm9Dbo6tI97P/0mM4uWBurxC29A9IDpzrYJ06m0t3COdDAOVrwX08+xP5F15ZXyaAEP0sSElBr
EeBT20LdqUlurnoFchsmcGdjDpq2L022lcHItq5MiUOoxmTg7RQiuTF4KZAh/NMwoVP1OuzElGVJ
XWgUldxKx9X1z//Oyj7edKBcMQs7HgTi1j9QB96w3PO/RrKrF8xYItN9IsxiIwovSeq7LldRl1a7
DAb8dhDhK7PcOX78wTiCboy11pU43DmuTnTEwU0tymBUjpmd4cDpQnJiunBytRC3hN3Yx0T0eFZH
PbLZukU7EjLEvmYR5l+r2NcreXopNKFeYH9blGUM69fB+8XtbmZbNd/7n7+MtLuYuu2FposI54Gk
+ZpYcFt4Xa2CPss44LGyBEpQzzF5xT+/hy5/eNkCuD127T0ABZyBSqC4ROR5yHSoMml1bOEQDRBi
oSNILrU04khjoQTtqsrAMslbC40kCiF/yC8//gksno8etHkXNG0BWxJDT507vvzn8vM/eTUuJ89R
j6hQtPWYOziUAwoonZr/zx9ZyB2HmU53V9WfkJ757jRh3i6L9L7mqa1bgkH2E0qyZBGa9kqZElpY
rYXUos4QUJGOslGqaB/lDZKTRrvKJ+I8e05F+6wOiU+Z/8DzOeJ/JCp+giKYFdjstIgtFOdAjpEh
OnLKWOQ89AoiZcoy+48/tN54gDyvuOH8V2LE1sC4wW8rG0ygBrCxQvEPeuRtiBfxNqKV5XZIOjdK
jFJ1Zadc+0lOZzCw+r1lwgsq7HQ3XBqlj1kFpMACjOArlPQIH8o2nS3u4RwDSmhBt/sQy0u5rnDg
DKKZeZdpu0pKi5YRNTsalEbisIUtf9AqHoGXWPUacSxg0nKd0VCnyYz9pZZNv2LbbCys3rxPm+HV
nAPgRYhLMko5Jvg87L4EOsezg/hZvCYWxUXU6BXG2A1yI1cvcFhjfdO3EcVjlqaS2HL/wfMDn/1A
6bPdUA0YViQHBEG50zICyMxCiVckEVd77pS9KngqejasfWXGoVPiS7kZnu7h1tHjjgUONHxdo5JR
tTTbf/wTedEAcCED8+RpMosgJt7BGohyksQU9dEJ5WW5B53DVlfKU91XONRRvONlt7bM3wWLfLpD
2d7M6AehobkC9recNE0uFYR/SxrAGEXnx18DCFoACZhWFdnqJNJS0VJoLrKij/shCEHJE1C1pOJw
SErCmXV7uv94Tn1tr8EQepvGjq8zEQFBoCu8Adm6NUiDoWQW/hxyjMDdabSVaN8MYAZbTtxCQxRp
+Ae/8fo92IMZIoeZOPJTb8viMRsVbTQYjUU0aGPW4d3ga8bStvtqC1kYriIJUFu6fQLSHas44zfC
BW1anIYncXTQuE1qtO91orh7RwAsS2hoRuRj80BG3AxMpERCFFRB80sH2kM57sGycHDzUOgVxPKa
c6X945/AE9PQ7bxNZDeNi1n7jSo9oXrlyJlKLmDqcbLgylj4EsICCJpcfvx3ADrgjQ1Egw0WcyMJ
2OVrxHANNkj/LvR2lT0geChwZKC/7Xwdq7gx7TK7/ef5Dj76tShs7hNNL/e6OTzmgrDEKm6WReqk
biPbu94rbkm5JbWm6NWV6TfUr9MhdqG7Zk5zr6QWhzK1erCGGlV+n68ZJbjBDBrsujeD/hJCIDg3
QgfrcCy2hnKiOJtftLGBPl+nY0Y/sAKmVBUnxGmHeMhVXGHQK5KETLTYzzmiAL9MLLRQTG42Lxz5
YOaioADppUNPWniZBcijVO6MqLvFza26hEpcReGWTQwWnZFtVsKrl3FiLnrCHY++4l/p7ciLJSBJ
zKiAN5i6nboJpqIlhwjYeb3RbBWFt6HKlpUlzz5AIwTT0vqgFIsjgSxyz/B2I4fJmq+yCn0W6ZpF
SvlOA2RGNgIrHNYkzjH10Rc5giQI5aSyJ9tZIWFwJuX8BRs4N4dDVXE4M7TlmDyLftgYPpZtmYob
Xl7aIgBfAM4bNBlxLILnj0m5T839aGmEd6lioC0disOQHkAUN1tLE/fIgS/hCMcuVhosMFbrokqB
j24n/Y0SoBSeUoPasGpvDdt5IU6U5agr3/qpvxvJr13Zooz3cYJwogY0jbAJvbY5Jw/0BpomT9Wb
7fwRJud87OqWvzNF4S/JZcuueU5PVf9zQHHA6w4NALTmmxgBFB6Go86hblOb99VUrby4hDJsv0Q+
9BKryVFktDoRawrSHL3nITYThNuJiCV14tSaExb53z8myWtqskI6GgHWmNDITkkt4J6Z/dajtyys
6qfup+CCJSqYRQ5TZmlQ9Fx+pOdiiovhHzsfb2Figuz0FnER88s80WQeV2ZH3LQX8U5sEgfQq8GK
FpmA9TieDuC7czLW8Ec1hrJnUxxsG5bUouZ/ZfMfpSZ3pBuVG1ldOZaNzVLy4+yICFIZFR0DqWUT
WkebqnZ2aRsqGy9MeXgjXvZYZOis0aOO6OXwadsbelk+RW39ZRj73m18kMKItlWaJZLf1YIfR2pu
mWNxYAtuAbTVCZqZr4c2mGTNHpJHH82muwyWCWef5pBMSbhgYfUw4jNuUqdCndWw+IdjqCO6F69O
3gaLINHvtXF8aVoKWFSPnya2vWt6l6e2NLSNjNBp2QPLWoob7+NKOmLGOeE2dNGW341RgMEwCOuL
xCGThUQTf93HlHZLxzp5FvJNO2runWjA4owdg6PaYK1hhf+sa2oAkdn0blRM1raOe/COGIXNDu3x
NLIPWHDg9ci6GlCG6SEGGeWlh/y50arxrslQysU4PxZEtNxT5qIrM//hZ6q3jmL7TjXqyPXMqWJL
difTkODw/MVD17tG2IPjcnZih/pIksD8R0kngYfBJrRJYD9ZIXmZzXOfevq6zsynvOnuaXjB2IZV
xsKq7rLIGLinzXDQ1MrZ9+hZQom8Bln8wc4Rb0fAAGw1QL1NAWFHtjFFxHg4ZMWAqHOs93qNFUnE
YDRwrREIZSgXdYbf1LP9bY0otEuwE0OqTwC/KcODhMljqaXcKip0lkQW+rqHir7QS7balWabiAKd
Fa9ei1zbrt8PnDtgjLKGhPUPVMlog+iXLntkdAxO9QoCRbnLAWljcqCXk/Wpy8id0x04H6c5xW2H
1CEcS1d6nw48W7aW1MfeUz2mOFMLyg85h9tCq+WFTg3gMNlAES3i+6apT+4c/S62kXPFkTTRgxjV
VZFtyHM8RVGpPU4d56GoEMGD9GXMlpVlqlOB5zpo8LDGz2lsUC9WqJt0SsAE207aZkJvFVgpYSYx
Rk6rkc9WW8UHAhe4WzFmVJq8ELLxJYclfoEieVG5oetxGG4hNMAd8uTJSvpXXeE1UinAd+0gvsjy
4ufY687eH7qnF7gf0bL1iwkUFADxLiQrDG0B4QrOAXynstHS+JWjKa9djRJnTGQATIJrajJPqV5X
W99/IzqWZrESBZsqjZdwPOfqBMMg0rpw1cuATBoL1ryjDSW5iCbhkdaTsEDSEHhnbntbzdZ+R6E5
8fQ7guZJbW9gpvR+eTUl7wb0kC360NcJ2/rFqLEVL+ZAgdF5V8SYb8ghqhaaYo5LlgGWcfRqjtuw
g1rmnP/RZdKpiBMaKrG8+oh+p5hFnomgxFOER17A1BuQsLixEnWHuNAR6PA6O1Tdc+YnrKpjh7DY
An0MBMZGWIWZOqliZ+s5er8uyutePEy5Ml0WGYqxwRLrlCffm3a0Eh098wowZ5Qw26LxJ02xX6DR
0ciS5r5LAkSUqXz1GttZ4/5AIGMlBPx1GSZSVjecBRiMUgwFrs9xlQrO7G4DebqoVGwTSgFywyCt
zx0KjmpduCcTtb4aR6AOMBePftriVggknKwRxrNBdgaQbFDOQY4hzHC8SwQo6pyPdGfZXXPXp2gT
ipjSlBY0G0Q76C/qatckFgK4KgUkrr4kTd5us3nZ9kNW67Z5cyikrOjDV1szWsEWIPnAdrCLpbxW
POM1C5yWXrL2wAHh2EZTfMnBZalKnOe+U90DAqhnP36+IJ1Rv7X7cKVUnbUycY64hKTtvYHNBKZC
f12b1WtpCmJTEGIpQ2Qs8qEhdMZSN37ZJOyGdWvZpdmLH+rEL2HChAHZmSvydIIlJMgjVoL4CMSL
cg1fLmgmw5UZMh0TpOxKzCnOepy8hcJLDuT8vQhSp6C11BdYd6nBGI5bK9Oh3Zq1eKMkD3u6pS5P
iyiHM4oLD7N4HfJqn6P2wLhRUU0TZ2nOLg61vhv6AuxsrmGeGbtNXaKLgdBEhEoKy0JMuHZDQfrd
2zAMxRX3lo/GCdBoEZhsFjQwmDdMJopGIl1jqq14oTWrMSUcAEKUsRoKeSI4/SUZc2ZwhFlceI63
DKL6UqlCE/CrBjC37nhSVoHmQkXWz+Y1UPLbpuveRdfukTgBowRLa3UQKkpfW3VsdKvAQcAxGuVJ
Sb2jHmgEpRRQweBmLCnLeespMX6NkSzZwAjywizBOXbcxANBqV4pyMlO4HME4KBWkJfzfUPPbA13
82QoWINFdpnpzaGjO7rojNZ2Tac6jTJlVEbYFqQf0A/3/WzpePlRRA0qbSY7lFwVJBvIBiwk5qnG
g75tLPPdFsqqTkM0jv0cMuzhleyeCDWzV0hsNhil5aal6QJ+CKA3IPIgw3wiaY5txrR/g/rvHQ3H
vPdLQ9n6WfbY5PEl1FGgDQa2qg6zYMSwXLW2R43fBggOomJJTASdfkFspSYRsFTFDvnVcqg0UsXz
LMcC20/rkGNb1VjvsSkuoi5E9W29d5gKr0INrkZAtEA7FZDdLXUra/aK0/jEpgRUXnVCb4SZ20As
kCmE90a0FlesS0sbkfKyFj3KL87Waao0rCUoLMegxo1Da82VQEYXAzXSxTRY2gpbRK4XvCOxYMYg
qVpTSY+NH65Yg5Olbw/ArK2pZg5jiYgxN2Md/hGG9c+iaEwGH9umdIKKUGXpHaQOyIo+wta+36Vq
NqGFQ1QWOPj2M589SgSTu+4exwgioBPd0EausJ7YMA9TLGfEtSwNKzKWuYRJWMCqkYe4qh/Misg/
ik8rb/Zfx2pVruihXUmODdLudx2lWgLm6Dx1vTJ3q0+pI5/jYHq2dRWR6JTrSFUipt8UMVJWvV9w
DBct4JnSAjxT3iqQGNaUiHPyCttVXzZXUznkeCKQBJTMXth6nYL+lW2W4hDlpMN62NODnxckkNQO
jqXc9Kxtpmj5vlJsWgg4p1aJno9IeMxkkzaBuflv8QhT12MAoQXHB9tk4qgUbAa9uq8y8y2gAoM3
HzuGUFsqBfp0wo6nrNTAv8qmgqmHtY4KDJgTO3CQv04KCUhVSWrJtLImpzg0lYS06alg4vSW90sb
vtmtRAKH91cIfZUlg7aXafKmGcXWyDHLkFo3kb6Z7OKxrV2jAl9Pn/QdVZN3iYqCBRyC/3NB3Ia0
9jX4hgcn8R9bM/lpNfau78zx5MUnFlMm2i91KEmpIGYsLcwtshe8cPOCMAYJ2KSANCJqTWyGnLK4
8YkAsZHtOk8OmucHKPls4tDkmm0vbvA9vHB4gxgtjeBQ1KpGdZP3P2l/8iolpEyz8jujJgYe9ZLE
/V4Fq3xq12pXYoNwFO1qzMUdLcdfReU8OikMUPyKnOq8wEkOZPZFm7glnqRvcN4EHJZH03dHnM0L
JRpImR2LXfzhcSP+FZoArR8r8uMttxNBjlWwnwZSY4v+SptQ5GLWPtpF5W8ibBQNXuNCS5+0OLoe
0owCirqjIFAfI+khxkqMYFPqZvoofcSsbPNjAxcNuc/4wpzrIFfe6XVvnVg4i8JiOndtdO208+m5
IfIxy/kXfQ1LV6g7hAnJ3SQn8De4j82eG21ji4HGgMQHR9V8CHKwPlTtAcdNs4HzwIuJOOZiAujE
kGoGB+lWb9w37BGaiBxGqQJBISbrByKM4QYaIqWWHs6DH3jbxKl13hAV9Y1aIZJgmDk7eD6IDaJw
6pNobPeOtqsd8Fe0u1JOcUm54kjl1onBW0b1km3WYSDp2HurHDuWZu7vwtyotk4B/71l+zNhrC7j
dI8ovZ68q0bvCSRF87ou4o5IAVzbl0YyPLFPFosULdoSwcZp8OndB2m0qWMN1mOPSWkeyXGN0ycs
eM+Tcoy+nYMsSBSKWnxP1s8kdoRLtW/bGRoSonJi8B5K5SZN+njna+3JZ0u+aCO5HRGHY42zn3Xv
pSRK0O1sIFwGJv6gsemtz4ujhjlpoL/kgny80uLpdVCLYVVikQvUiWme5u81LDktmWEZaNr9EcGe
GVIXomXl4ZTJON9BJMyNaa0H9rVWFQNZAd3eQByeN867YdHINU/hKG5M6h/EhoB3m7JfaoMz3r6o
grcmRPKbImHZVK0f7BqZ37S+zc/Oags9QpxtP7gSDnADTUVYpRQ7UAurNui6Oeis2KEFeC18bHA8
y0s0dyZKPz+6k6QmYRNVglWZ18Glgb669h39h4pWez2GaKvb2DGvc/CdeBKZ3kpfZwevxQ8w5TfG
aIpfkzoHiuK+v0qKMT6gWXPAhfSFqxsam8QEk07Ve1svZPNGbOs6zfhIx8jKK0IaV1qrqtvcd1YI
98SapjKUG+NGhVGUN/ktsnG6kVVywup9MVDXM3jCncA8lEdUTBEqk2+XYjeQG4hstyYWQY99hOrA
FPcoeKWjRH4727dmWXVUU09BTGYRMZz5/T02VfSciv5TdcNGvxfOwDpJcIja4Yehbe76AXJ4kdys
80xyGqNU4gv0OvHUskEe8I7j2qYUXD5MlqTiUptMC+wKHNuoTZOktmjmL0hEGket9JhM4XVkdjY/
ZqJIByB1nQ8V7QUxEYRWDxeOqjiIoQGgT0lr7YhhOMY0ZZeFFY5sOAPtomjKZZKKcuuP9UHVvAu7
4ExhWxBfCESBwRxOUBGJi17kBcGG5ki5ATIglY9Qiq3E+LzwlR4ZgKDU4cNxavzjEGtPdVFCjaL9
Ke179LKc7Qg9W4S/fK3CV2OjgEnC6tcob3stfbYT850qKttcc9yHGtsdQnmePQ2LIemwsU7ko0f2
BXA1DrsETicrxvtGhODl8/pXULT7VLkt2WJSsR7GrVXbz2jzDz4BvDw5nwk3ssahmkfXDcg1KETr
4nZtdqHQn/QivRIVDnpcdS6Fin6RlhxjEhndyyC4gNy2k/Zwk9rF/rlVNEJtIuDvKYDVZa2hYXPK
up9LCT1SixvDd+gTTuU6Rtq+8A3vWLE7dL0Ys5knkmwXVM5l3ZgWfiGkv1T8AtccUwwxvDN8/WAx
6JZOUYCM9iEelmLHjC62nug3EkoD5lT7FPevucNuBXUdBZC88g9DNqbr1lJfeRtGVNccok/Lvtqo
SaEvZ4DXKoX7fdFq6q/Jsmrqq5Wyod4L6wpdEcsN+eVhjB+hz4j8skW8UltuCA1YEjdGufE1Tly2
g35UjSPYVM5wsEnpqxSRrcmBiFdNC7EnGnv66VepUT+DmIR8xtbwUDGtFnVf39Z0ZSrkgm4emCnb
om5ddVhpaiylEN8QrYQNXIzsEJoXunfyzPpxMonpsTPCoYT/RC2Ubi7b5jx1/IPd1C+S9G+0xcVu
GMt2vfRU3uWprTY/vA7YGdSzHDg+Z2+AvloJ1sGOkdWxdkwZ2FGyLPQbPRAPvdpwyKYIKvTqPunr
fpf14bbM+6uqFY8yLfOtlmvmspy8baRpgkj4NIPtv7HFOKwi2DiJD/EurtCFUglMCbrbIQLA2mFG
+dasOkGOsrLryRlZNNl4DJphTwdsUeb2To2BI1bKug8pYRuOGFeNUVHHVhsYox6mJbgKTFl9h0GR
OjfHCLUpzJMGOEOYG+jAAN9iAq5As9zpWIPXkd0e2X499sNL1fHSJRJ32vh9D+WFlF9QKEskGBY6
bHGYUBggYyy2Ft5xK8J55JtEUCthBkqwbC6HgKDTLI/J9Z2xipivQsQMUzzdiW5DfKm/Ro73i/FF
fGcUv5dUZEHZeteJYuGTw6HKPfQiuqDPbZMWVxBxSbHIavf/RRT8H0UUOOpXEQXXP4nVbn7+O9Vg
/k/+SSmw7f9I5M22pUkBrVw1/v+UAkv9jyQcQEUHAqPS0CX/z/+EFBj2f1Sb9qEtqaxIw3TIL6j/
CSnQjf/w7+sW0QdSOJbK//V/E1Lwr4QCRecjBNJFg+v/nkzAZi2IrSmzXE4QESMWuHLJgTm3mt1v
9+J/UhF+T0GYL/TfCIT/fgApD79/gGUlbL7ohrmakj5w7t/nbAH+7tL6vy/d5AZJQE5qcjyCsqMi
JGVWUFP++ur/zm747xfnofz+xWNaNj1RAkhJreGqEM4B8sElCQrfXN765L4wTn6/PORhQG4dEiOz
2g6Oh+qzpY48XoSlvf6rH6CfhU4EfQRpBiGQW6mo0AgNTob4J7L/by7/yYPVic/4/Qf4QikFoiHL
tSlEEFDpId8x6RL93Ze3/311o6tB9OgMGw/nBlWOfFfq3b3MoQF8/QHzhf4wLvX5ufwWyWEUpg10
3YOV7VkHVtofcYjZuuTnNAaMDgp+X3/OfDv+9Dnz8Prtc2gIab2kgs/bw1qquHPSrH/spmYjET74
ij6iZky+mRCf/aazyWzrVYtOyxNuoznaPs9G6khBvGmTjmZ7au5E2nJ6/vp3afM8+NMPO5vYcLCs
Tg6tSXYFwJ+EpG6wbLG+bnLg0pf4UTmWEQi/thX9mynz2Yg7m+95P1V1WvCJ/izJLqvhyBb6m2VK
m+fdn37O2XRPqgSxpF6bbqknmwZa+OAUG1x/6xaDKDWC29JrtqZZ7eB8v319Cz/7PWdLgBch+Ybq
zu/RstcoKS/CtLz+q0trZ3M/ThTH0OalsTGGlZkKt6+9w9eX/mRd1M7m/SSIrNPVyHRHgWiAdJJx
Y3pVv5so+H7zEZ/cGO1s8oPfUyJtnGGNmrrj/L7Ne+ubYfvZpc+mPWkEztSrgek6dkOGWfej8Ju/
G54fIUC/zfSuC0rTT3wunar9zkmjeCknP/5mHfnsi89//9vVrTEqvUT15qhsGLOOXLfGX75HtbOZ
PEEgoIHMsgHrbC2ZrrHab78eLPNt/cOs0s6mLBHpoaor0nTbHsazlJy6fVup34uCnbmOEOD49ed8
dnfOZq8wdbSMtG/dOhqf0gzIlSncry/92U84m6U6au0RCsnoln67Dkx5KVgNFmrEypY0668/45Ov
r55N1yAeM3NofT4jcvSNhyoJB5hR/92YV89mbCYLq/S7enBzb7jBT+dWafX49Rf/eJB/eMDq2VQF
tTCV0BuJCkLooSo/FBAsnkGXqLzOzIeqlkA517DyqV4rB4m16uvP/eyGnU3jBJwFPnryT2ifHwh4
u+zibv/1pT9Z39T573+baOlktQobytHFjIO6K44InInwXjuvX1//s68+//1v16fDSvKGCnSDjBEg
eZSmTaP9+XfXPpvJumoFpRXO2EVB3CGm/hgP5fTNjZmHy58e9dlcrqs+L9CWjG4/lVCHJBHMId3O
dls61ROj98SWYPX17/hkzqln0zkVgzY5Ec+g0tLLNm8vY4wEYrBuyrL95g352WM+m9bIgEXhxNXg
Tjp2MTgEtLakTH4kA5KDr3/Fn5+07ZzNahw1ih4XBWpMQ74kprilsfzNG3KeXv/7s7Dn7LrfB1GV
m+UY4+AFZ0yAOQL3NfC/pSnEyR44/1fq3d/9hLPp3U0amIUuH1ychBut1m/qbPjmGc934U8/4WwK
x94gwUwUkOQo+8fjtBgkZQ9JPgc6k9qgrBR1a/u7FfbjZfanjzub1gnqqrLyy8HVdeUOLc7ChsDm
nCy0qUYcXBjadNlggbJAZArzAsbxKrP8v3p3k83076eF8M6zzJn2VYTxIySjg4Zs8e8e0NmM9yWl
RDmPsTgDceMIglisAHX311f/8zy0nbMp70kS0T3GsWtZErMN8XNNbywxveJBirrnrz/ks7F8NtmN
bDZcloyxKUZyT+s9Mx+VNMWgC+B3yr+ZjH9evey5LvP7jAHB3wlFY8bU2rhFo7iPQv1Cs8JnhQZB
GpAJRYDsN2vLJxNfnk38KDazUjHQfSdF85jqJA6JKrz8+m59du2zmZ+UU1AJe163Rp2ih+fssG1H
38zJT563PJvuQacrmVryWu06+6ry6Zp4MIVjfFDqN+P1o/rwh3koz6Y9Y6jzgirjI1CLDHWAFEff
mllDu2UsfnbRjWMkTx2ZZeajSvQznotFFjRwcat9zoksJVRtDuZOweZBwzvkHD7nf6fszcuWRUMJ
oAPhNjHQXQ3NjQJZKkqqb1bdz+792RpSGgbOsyYdyXwmnYPX0RQk3ywRn5w/7Tmo9PfxCRXWrkE7
sqPRlXtbfTfNC9kZhPM96PkzxgxCD5YsTF8Pok/WXnm2agjkbk1dJyyG0geCjYg4/0V6DLppVnrs
LpOhLr5fej8bVWerCEEIUm2RYrqj8oPe2K6puiVqa3CzYFF5dgpYkz46Ej5Eu9K1yPoZAjQPJI1n
a11LvlnLPnt4Z8uMD/dG0UJucErun4vza5kkefrN6vLZxc9WF7bXQoKshE1b2e/RgFE/abrs7y5u
ny0n0J7t2DfCwYWD45PNlP0ss/H09Uj45IuTdPuvYRfo5KeWKs9mEB0+RjI7LeXm60ufpd/+fxVU
St//vjbMBSMJZPTPcy9tJC+/eOlmY/jx5OdnzBjLJ2PZwBEfx4eBwnPanBTt9usv8Mkot8+WGlwM
tR0I0kES4dwHbeHjAcnWmtOfTCVe99Je6XSzoKR+M6s+Gef22fIAmhjFFWc5pITjDfEWd5UT0lKq
dsSpXH39kz57XPPf/3Z4gAqtAxziXRlYEI1ivwr2GCS+W/4/u/rZskAbr0IAwxRBg412tOcYOipZ
+HdvRftsGbDjSDHwHE2uIqbiqQ9L9alExLv9+s589rDPpjf6Oi3FU00iJuLAdAxX0BqXffWoGKYr
6bky8r5d0T570GezvTG0FouAabpCadY9Gl50JDeIwdwKfsnfLVfW2aSvqwQL08TdMgYE4kZ2bNPw
7utb9cljts7mvKJjLgd3M7paWN/Q9vyVav1f1WFs62zKF3Koca0SZ9AH5L2a9CvrZvV33/psNlum
R3dK4Vv7OspwpWjv+7+sgNnW2cz1B923iykn1KGF2AyxYVh0pvL29Refb+sfdjzW/Bh+m7PIIWlD
59XEAZY4AbjMpvUwHzXmE1trVm4RfbM1/GRYWmfT17OTAByHwXuiJ6ty9C8dWe4IOt5MZfnNEvfZ
0Dmbw4EqzSoaJgoMaf40RWSKx/Y3E/izS59N4HGKBhXNCq/QqCHuMPsRTN+dvz5q0396BGcTNlEr
lNkTC5ulaHvf+JWD5bMq+3KMiDtm35gejf7Y91i+1kZ021v4i80Le+q2Tf7KDmysvquHzgPqD1/E
PJvVxmSgYu2Z1RDpbzEbHy2tXqmNdL8eap/cQ/NsZoM6kJ1dKMRsF+lWZNZtLYr115f+7B6aZ1Nb
pIUlWZJ0l9CmBWTCNXIzAlhKFOugo+pkXzXzLVSTB7buAlVkymaSeLT/xdmXNcmJM9H+oY8IAZKA
+0hRW+/d3v2isD0eAWIVm+DX31Nz70OPxhQRFX5xVEQLLZkpKXXynLs8Sh/Bg3OZUgomkOvdWRup
FQ1AK+cINiIatC0IHn3xJiOe3Na0FQzSBa9nmhGQYSzjF1xX7nhPN3q94qHsMpp3oaAuCGSiSbPs
G+n/gHwlOFacnyn4cylV0cbGsWZiVhTgGdKxQQbuOOZ4r4vgwDC6Kahd6KfbpscKASjhQzEqQd0N
a8y9CckrlL5v2z2YHQJQcJuBgRphGNy6OCRWDtSnUPdwW8etIJBDiAJCzd68n+vsMXS9kyP7t+tN
r8w5tdwaQMGsJlDh27uV9zWj5kOXjh/HMrotNFLLrbM0Qu0dg+sZLyshgJAD9D18ua3rlluDrNPn
oDjA40A2/wIXzLe6CL4GY/fX9eZXLJ5afhpBb6AzCi8bWgyvPgB5MceDgOum30Iwal3/xsV7/hBU
6WVV3nlVQVxaeaL29l7rJT3vwLrsHK43fZmFPzVtOSyHGsPScEAUCeoCf2aj2FXaPQWo5woQFBgN
t7xqzYIsr/XAbeJ0NTLezlh+pgWIYDzIboHQ/bZxWE4rek+RBZluiOcWEOMEAHR5m8oSgO9zOEfH
6x9ZWwfLfQMC5rWAYrJk2r8pA0xdHX29rWnLdyUfxjAKkSz20wL1ne5LUbUbTa9cHHzLd8GlPXfg
I8QtkQCgPxc/wMiGcxmoA8gDapNPtF1OTVmfrw9kxR98y5U1iD5BJg227QzsmQnqC815GFh2mN3W
h6BGXm34xNqoLLcuOjmGENNCKK2gOO4M5Xz0aQf9M6O7xyYENzZK3SJwHU/fQeXEkttGZ3m7AWOi
G0jcuCvugp0e0MUwA5O8f6Qj/3HbJyxnpyWDoO3lGsBQt5aFESqkQUEj2l8QBfl1/RMrvmhj4sD8
Hxge4ak9lND1Y8gXgUpT7SpkKq5/4LLYf4gqvuXsIHrKSY14uw/7AzB5B5DcxHV2FB1QLbSAlvH/
R2z+Mv9H/q5f/l+T78F3ayOx3N4vPMHTCpMF7deHeQRINArBKwTjvm0glsdPBV+mIYIa0FB8GOav
BmBZ46AgHgD+3Lif2mbjOyuRxbfcH0eODoycEqpBKnBfZEqXT6QIi9uSKjZQzqNTRfwGy9FnaVcn
Mi3MM2txzNno/cXn/rDcNlJubuoq6MH6u49o/lJM5V3Z5w+oej3PwwiSlWwjkK0stnf5/LttsCcc
5METXh080h9zqHJdjsQlikivr/Va85ZvgwKPuEuNndz0IPVr8yJ9DPO5O3SoxbjtduldPv1uBEMN
fblszpFfr9UHTfu3ETnV+Hr3V0zIu/z+ru0gUMalaYUNVpTiPprAG1FWzcYT1lrjlkMPRFCJ+kfs
IWn3G+o4xUWlyr2x55YT06noHBHhMkXSBtw6S/XpcnG8Pitrzw6e5cEddIPmYoZt0qB+0qDt8MCC
DXnlIgT9EaosD2wZfmwmztZsyPJj48gKap2IR2CX+K3d6QBt+G8TL7fAliueZsPevNwrgpBhNF2I
mhWh/u5KMLSC2bxADfpWOn5lC7cBcP0wQIN9Br9bW6rPKHS5y8FTolHnBoEdetua/wcB50Q9ZKph
UF4LElMw6y1H30Xx5fVVXzFX13JlKG/O3cgQTlnYgglmeFX+1kFzbXIsF04bX+Mgi9R+3tV3wqs+
O9p5SiU7tmRMrvd+xYhcy5O7DgnGkSPOTWQ+QRsn4eALp93WnrbWvOXLEwEtVhnARj1Qr7bRAC3r
EcxJ88ZmszZBljfzAnoFgNojA+T04CAg8yPLoEJWS5n01JyuT9HaRyyvBpXnZHwgLPYawiYEjJty
Kj+7Doha8bx+/RNrNmS5sizAYVRVWAVIP/68vOVEqt24rKysgI2GA7w0zKIWvQet986rx5PBQheh
s3EEX+m5DYdDkeVc18GEN5SBfMvAGQCczo09t7ZgzkcT5JWL8y9dDlGVHxoGpvA8Otw05+Sy3O/2
sFp02RDOFd7NHGhqIdNzPwbFRtfXZuWyGO/adnQNxHDGsL234w66dh+gBPXperdXojKxHFaUHcgt
XZhI3ZflLkD1eYo7EMTMoYLdgF3xJB13wyrXTMdy3nqGHE8TRXjkBf8N+DZ3bjieWkfe2LzlvG1T
m0inCP0TNc1TyzIQNmb0hOqvaSM0r3iujXxLFz93KYDh+1zxO0zbpwapatrkr8i9frm+HGsrbXku
7jZOm6KGb39ZCaJRBlzrjfn5c9MoTfq3ERkw7XitBtVS6Js+RlH7OerpRuBca9u6OYc5mCd6MMLu
G0A9+qy7B1nLxqT/s63+94TOo3/5rfe/Rs0dBc8HcqYBhCPAU0HY/n8ou2vBN44nRTGgKB2VvVCb
iQQEZqEYyEw8RB6EWVPqTfftIEFkOqASezhI7YBUsMUjmN6hjlA+aZhHufHE82f75jaSDASmnXEo
JnhMnRfqifuCnJxh3Gh95TTII8t9PDFyDZjnCNWSvzX/AWkvyNaxI8TtwDcW7vEyjxNhEy43RWJu
w8vmtKmawi/H/RL9bFr+2i/q4y02ziNrA5xcPMHjmtLswRXyMI2oSK+2zphrdmi5T2H0NCjXAEJS
qYcGcqus4Z+v93pldW3cmAMKLy4M8t8kdT6Hjv8XTn9ZrILpw/X2V7oeWi4ELmLigE4E1BhBBxiV
AFsfity2CubWWv+XE7n/y9JJ9qrHxLSkhMaGkGByV7fV/vDI2vpKaL15RY6HZYhYxNMIbQy2Bfhe
6Xd0WY13Ox/wL03bowZ+H/mN/gVm7wa0BDSczUZ0WVnV4PLdd+3LgBowMqEWZyxnCOrgwAfB0iAL
b1vUwPJZcDW1CpTRqCJynC5uyryC0Hrab3T+z/sRt+F6XgEFSRBjNHuD+hOIHo9fQuArlBccykJH
N937oRHw7xkC7WNbAyjd7C9cL6CI8jPvA4SUlXO8bvcrK2Bj68QcZVUHOZ49ODX+hkrWfJAzBy0Q
m2Vy/QsrNmQD6qCf2FHFNDi3IVkQDzN0Hovb4Bo89P49O/MyM9dT6P3oQ4FF4301bzfyFmura4XJ
BYRJmWk7THxUgCuCHFX+l2l+g49jK8JfouIfdtbQipalIzO3VdG4D/Ga7kEizTh/Adqowg+XN/go
y5FaZcfwQnyRv2G/PYD8JwOFA0lyHzSVXQqK3OpN43Ykg+HMykcuQW3XP2ap+ynCX0UgBi5cfQDb
yMcIxG6gBd9X9R2eVlvh/tVDNJxlzncQiVwSG2FVAQ263AMLtgeRz01Lb6PzhGZOjSlEVU0VUHBX
AawKrRf/cL31tS3ZBui1meTQvUC5CBHtEWLj0Co4RN0RxZY5RBBQX9mipsp3ut317624io3Zw5mn
AmktgtVC9AMg+j9QgX4eaf339eZXDM6G5M0Qgwoha832vOSg52nlE6sA/y/D+lAYtmHVK85o4/Cg
QQ5iBFB17VMGTGufLY+abb3frM2P5YxB6Rc66xBtM0/teaCg5ZVenlI2lnutecshwf+2BDloH0Eu
N76MA/Sa9XjvDVuZ6LWZsbzR7SCtRwVq2sHu2EFVMPotAjAdXV/blcZtxFqOUlY31Og7gcoaj0By
4bONg+mK2diINS0gUuArVIN3fv6zXT4ZFwSDbV7u0gCCKte7v1LQzG3sGi1aEKqMDQddmerAcPop
wz7tTSDQcsdPA6ilXU1/Qr+uCMTODOKmrD3nlyG/Ox2oxQM1upODZoC5z6qKTiyDUlkVbVzr12bu
Ymjvmh9bD/T9DaCKXuE9liB+ImAxpLifOFvAoLUvXMzh3ReyDORp4BLl+6bnH4os+9uvodCMaUNu
q9k4hVwOqH/YRWxkG10C7pUdyjuRbr1wvbEzuHr3Q1Y9hTjX+1XzOID3eyMErtmx5eIMNbuSiwAf
k+SpE+aYQ9Tquo2tuDe33HtCMGe4PMLEWObe9xcyK7mI+kCitv3r+ifWlsNycaw3GalE742AhNNC
zlw4J0jpPrVky9FXPmGD2FLQCYKO1LvIl4tvw+IlQQ1uz2aO9RK9Xh/FykTZQDYU4jUGql58v4QK
hDoeePFAJN0Gt4UqG8s2zWGed/nE90MAYrJRq9e+8G57r+HsMm3vHEIqUwxjjenhaffoavAne/4W
pn5tXi6/v2s7JQxVGwM67l1op2sDkaOAP2d0k3djxfhthBpE2kq6ZAbV/dBD5EH1xMr6toMSsy4q
/cCg8ZxB9R7MZQ9icfYqyN5uMxfLZVNHCQhL9WwvcnBld+DciOchfQC3b7lhMSsRyIam9RCG7lKK
eenuCpLg3V7k7MUD7Wpdvnm6vNHsLeflzTDP1J8YMqWiiL1HSKibsak3ouiK8dgoNXA0emoaMUvg
76KvwDYUB2/O5rsxLZvbdjMbqSYmCHEWAdYYLOsoxiLFRyn949j2H29aaGrlGELXqUajQAHitOEj
A928WoIEDKsbq7w2Q5brEhTq1mU58n051Efj0Z3i4YksamMzXjti2Eg1J0MVPEoE4F2qOUfa0bE3
C31Ezfbvcna/L8H0BFWKN0XchEEIGpXtdbrx7csM/WELpReHfxc5pEyHPr+4yEz7AzMQDvFN/m2o
+E+fi6dKGblhZZdc758+ZLm5cdygq2eMkTqf6xJaXwe3FmDx+GKWb77z2e2rdONLa0OyvN5FMUnW
FxqZDwp5a8j3QVwg65uLIIXaaUp7qH+gAue65a1setTaulnYkym6WB5UlxdI0OjqeW6zZt9J84MQ
eRtIFaXP/14m7KqGMAc0NGCGfiuCAOz25U3Vi9wGurkGUB04KN+byH9GYe1O9M3p+uSs7Bo2qq1r
SY2T+cD3FKfM0ZN7ACOT25q2PB5CZGMWLljkoVzq0+IyetGx3jKhlVX1LYevjdd73ZKCnWxJQePb
71JTvtWgIVVzsTE3a5+4xJp3jsfmcBajzvj+H8gAdEBHpCiyHlisVtflhnWuBC4bsuZeCqhFhfMS
l/KTQS3iLkQFhZ7BhX19GdY+YHn1WAfG8RosQ8WhoVlCaAXPHfn8a86c6Ndtn7DcOa3BFpJSMGXV
fQOVVqiQPNK+EyBLRzbo+ifW7NRy4qZ2DYrjsRZuPrODQHLz+UJF//O21i3fFcNIpwESH5D4Daod
KR/A/znfNv82Rk3MJjXdgLZVLX7RYHk2WXpXTreVU3AbotZ4VVVnErdQrwbN6kRUBUIXNm64wMq0
28g0Q8G4rlPEztSHBF2SGwgT7/BwKg/XJ37FOG0uN/D5t+g+ytQjFLA2Mk8M+B3ckh6vN7/WfcuD
ea5KbDOYe+w17q7UEoJcfF7211tf6/zlq+/ig+fVQGY3sEnIA3JIodAhAe+2PtWz2OKOWvuE5bxN
hS/0LkcMrckDBDOeW0HuSjwyXx/B2vxYjqtKGcyaXeweMrTPUVeQTz10zz/c1rrlszkKFMGBC9OE
aMGvWjnnsPBv2xE9y2Fzp8CJqAIHY6+HGtTIngHpMlS0buq4DUYLTBNI6mNaGMidsNmqIYYC/bfr
ja+csmwQmq6LsTc1ltTPUhBoz/0dXvM+zhz07Lj4MD6/ZRN5y6tKbCzyig3ZiDRHV16QOUgkCc+c
67y8C4Ph6PhDcn08KzZkQ9IKiKBMfoHxgJ4jw+bVk0MwjMNG59davwzqnY9NRkLXrEFWm3OAxukC
LnkjxY3rfPnou8ZpsQhVyUvOVlIJLmb5m0XObcZvU7PlYJteuEEuQczjvQsWTDFXGxeCtQW1vDZ1
2PD/LGiIyoMjgrdw8I6lL267yv5zBXo3K4WJpCM89FyP/aPrNBTsYO1vaEJ6N0675byt9BswSKO6
m/XLOcpSE7ubzxT/7Ex/uMTYEDTmzOCU5inumb551PP0oYZapxjIcWzaV1w6wD8evor5dYBNXZwu
cyHL7daQsAHeGjesx2kkv1XTIsdBzo1XvsARj71G8KqhQNQIk4FXOw2gF903SZ/Tl2zqtm4qK8Zu
49uM10oeArey72jFoI0U9HeR7vVte7lN+BZGBgqHFfAxahCg5WrPBsO/HgNWLNKGt6WtQqJsQdM4
8R0FqDd5Vh/zctzAOq/NixUEXAjDj1mAeYHI5OPIiy+BaLZ22LW2rRhAaKMgRodnIX/O1QNOxgJ6
WtUWydPKFYJY+3cKMqEUDNB4lAvVuQsrII+jE0z/d54FW3y4a5NvhYNKspKh0A2zUwdDkjLQ0ZsI
7yBAbMuN9V2bJGsnNwTUG/6EBWiE/AuU/3qfTam60S6tcDBBCKyG+gPOmGGfQKPiPlT1RhD+89Qw
G9XWZIOU4OGmeEOBsEzsQekxiwtSgIQW6hR4773F/KH4/u99ZDaiFRAuontw9kogSKE8RNwcon0d
qhauf+LPGRP2b5yb+7+6hpRk7sFM+1L/xZ3pmbZBHee0KGLCp9/SYy/XP7Q2Zda9WkY0a4sOwZmI
sXqb019BzpNGc3pj+5fvvt9dggavHAIDcYdiD5WoM2/aM+xr43T1Z0v9h3X9ffOUCqeUI/Kw06im
2J+np7Z2f9w2NZYza+mKuXclohxXj0vqJe0wHlM/vGnfZTamLvcZhAc5uh613oF1C4UmJBQrkC/d
wGGu2ZDlxW0NeO1cIRPuOFWx05w/s7k7BxCM7EfNEreIborXzGZsy92276caa7xU/n0tnBdeQB33
+iKsDMJG2hEPKpjY0il2selhioIzdclhhETUZa8voy2ythU3sAF3S9EtpCcYQpO194qXdwMQLGEF
ocfrw1hr/zK8d27guTLsKIQ0UDVsHk0efMii4NXMw21XGGajv4yjNXg5ME3jNH8AGXaCFOLf17u+
tgKWBzPqNC0IwJAmLo68zYDLcR/c4KmO2rts+uv6N1bc2MZ9QTgELD0TImpQeRfM9nJwQO66Ea7X
Grf82KeikmPA6Z5FebWbvXAfIHm4sbBrjVu7sZu2JhQVDEeL9JVl4jEYzZfrk7I28Zb/IhdAa6Yv
L3wSmpARP3csHBMZZZ9ckp4qlW5gNtZs09qQlSqBMQGoBwlz70tUJbnbH0q9bGz3K6OwUVeoKEhH
rUHyTGoX+cg0LaGQhComkYM5EmLYBoye3dbJce1j1s7ct+3YiB5L3ReGQuiXB7uKDN2hn6M2Rg0s
hyAeq5Pr67Oy9DYCy+GkUuQyb6Vq3zolH51wK02/Ng5rV3agB9MqAZ/zke1eJElm1NpAsjPcl553
GrZ5Q9fGYDk3xJ88P5uQLBjS5hFV1E9LugVZXBvD5ZPvQp5jALiHlBnd81Z9ufBvlU3zAQLRD0tF
8WjmbNjX2ggs766gi6ddfTmrTk4CMP/9jE3otgW2fJs7Na6uAc5GgoDIquyhoerMw1Zt39r8WO5d
5CIgkY+OG3ZyFucs269UknvR/w5uOsazwHZsDl21/HK/JHV59kFnG495tmwEvj9fdZgNIoMGnRO4
yNJA/7NIxg5CotVn7UDvU2xgjVfCkg0lQ8QmPAh8um8i/pPNyxEaYk9DsEVyt9b8ZVnemefoFtC5
BLf0HhWcEaSGxydEb7Ubu2zjaLr2AcuHi9AffFlTKDrI4A1PegffLaHHJ79fN861+bc8dxhHntad
h7gaOSopG7EfCFsgl9qfwoHf5gE2I1oajaPh0C8ADAqVm1X/XA38Nr+1kWK9l0G3e3bRfwIg9jLM
z53pNzJmKzGBW45LUki/QkGJ7ssqP0YZlNtmf/MFb8VvbWgYhaIuNKoucU21+hUKyOMHPrjhk4eS
5mMIkv2d0F17297MLRd2RuUCGo1Zykt/l8ryVAHTWEZbTxqXffG/2TNmA8T0KIcSmqI4d6V5/UZQ
J31neCUgnN6IZB6N2AmmxbM3dJsn1RVoBbMRY13kgK6SEroHOBoy63HhV7uqghbEZyr/gtB1PKsf
ONxAgn7cOACuuIoNIgMadFGhr3FJ7MkHLy2fwil7aBf1jNi+4SjRykRazr5AVtu0PtapZO1JQ8XT
79Ifc+XtwyH7VZW4RxAo/iSqhy1e9/8VG2eW/4+tC5E+g0ENPHgCHfF9XpuNfWPFwm1oGSuER/QA
JPvYQ5Ie8rOoS+7bHnVzqYD4cj64Caaz/XnbQKwNHC8gknEBxKAa2W8wjJskgPzRjbNkRYKFAyZf
psC8GhFCPVQ+iek2MRZmA820kU5FW7zkN+3o3fFBQN6bllvPyGvLazl+73DVT42m+w4cBpBLowzc
cFGfpvubZt2GmKUg1ldEdhQMHlMYt8EUj05QbzjcSudtcBlJ5wVXZwBYSNHSx9oBCz1Kzm4rrmY2
tKwOZ1ALDZiaagSNw4h3NST5QQV1fWJWgoXNg9a5PIcmO56oC6p/QpZ4iYkKz5B6POVVettLFLPh
ZQSP1GVU4Ng9Q014AuwKmseZ3rD5lVhkA8hYJnWYEtS51F10jBZwOoZLB2J7VA7Buw5OqbO7xkmb
n5TKreqztRW3nLjsurFsvZbuKaD4DChaarb8bOUcRS0XbkbXQfIZz8ocFOg6dT/LrIT0+LxshO61
rlvncFUW0i09vP76GYiIQ127u4FUNyYf/gMTM8SMUwDJJh7IHYdACjhtNw7IK5b6H5hYi0y6Ui5Q
om2f9JF8YF2ZOE0Wt1Cz2rCltW9YF+qynZSSE6A+ZY4bNM0iyHCVn5XyHp2RbNWjrqywbx3FZ8nb
yIQBjIf0z2M5HIeKHWUptm5aKytsY8eqQgWzdAnfw4GrJ1rJYa9RnbYRMNZatzZi1+sGnxkXrXu9
RtXG+FS3+u16MFpr+/L7u0vKUpm8AT89RD/L2dwVwm9i4dGt0/3KPm+zm7Us9XMfqhd7rn+B9eVA
xAON/AQ3OKjbfrhtBJb3tgbiLG0LHHxYjD+CgSErY9LucL3xNcOxXBf357Jd6oLuXXT4NLM5+BJk
s35wuIk+3fYJax+OGqdUGg9u+0lA/MD368dg8u7SrLntqmLDxRoOXdRKtBcHC07Qj02GzUrsfyAZ
fzjd21gx0YRVgRdJvFON1cMIOjOPlIcS8xU70filbPyDKKNDoHhcVPRHTqpP1EAGLHWOwZgfuQ73
uiS3FVczG1rW4zyj3AEnZOGPJhZZQQ4+bsdJOMrpNk/8D7ps7GQvtKL7YYiyfc7bHGCeG3HFzOY8
U61ROgrRelV2SUToUYPZ3NQ1hMv715uMzaY+8/q0nvEPBeiLC2l2nDsKKd6yaCulshJOPGuXrutB
RRw+iAowcp/O/peo2Sq3XGva8nNIp5qIXTKvrhAvl6aDcIsjaa1py8sjGVWkb7E99CZKwiZ/lLS5
7aZj48pw9eQOm0Ikgerl1BUoEpmar2DOmPVX2bTDhl2uxFkbX1Z35dAubY8syjzfV+JxMOcIFcgp
pNen+fN101mZJBtmJmUXcdC84wKaBvw7Y4P8Rgo+b1WkrDVvb9G1II5jcqCKiX9fDqSIs6rY6PrK
edVGlDlkKhtVphe3HZ6jWbm7TqBUumn8eOnCs5mK39ABrY+A0lXJ9dlaWxFrz67KlvnArVCwu0/0
W+FKUu5MU7dzHBVe8BDlZZ/GrSq7l+vfW9mobCa0vhRj3o4SaZxQPheRpnGX1h9HwImut7+Sx7HR
Z5r7EDXNsJOjwJ18NH06kUQ3ATioIw1OhX07GQa9er109U5VlXOb/B+zCaMIDmusyxx/z3NgLIw/
/AK7846V7ismc399bGumZ0WWei6jLgPHyp7xSscDLBvKpOFtHPLMRr+RDCX0ELhCSPT4l1r3aue6
Yqvidq3r1uHBHzQEbaTw960e87gCaQcue9UWz+fKotvQN+AqnAykXHB54j+AsPvZjaqzU+CWNHEU
L/jtHhiVLUjQigXbWDVw4RsR9ZehzPqc0ga6XvMuE+7ppkW2wWrGVLRyLoqnfQHOUlVT84bnYLkB
UFiJMDZejUcsjJq8C8F2JbE79ZeFqLKlZYD1FdMUBzx32jiLHLdPQI3DX8xQhnojhbtiBLZMKelq
I4oQ+S2wXjDITVEnehBu1d1WKsFszNkSdT0JRBHs/ab0Pg6MNc8mVOa2ImtGLPfDpVgqJ8PCBzzd
dTJc4q5xw/i2Zbe2dq/pvUlK+DZWIU/m1L9rZDre2LjlfZw7URHOaNyN8vZAnPJHv8xbGZwVlQ1q
Y81w53P06KB1jb1K9MtOLsszLh6vpCSvQYdn7Uz+dkR71xbFa48ifj/D21vjgExF9yRmSAdoSOSp
1Pk1VM236/P555BAbWQayjfbJgVcYF8P+vBP5bHuz7loyWEq5w5b3Hh2UbO44VZ/tmyQbf/7dtpN
YDPJZMH2qGSfAZkPv18qyq6PZK3tS0Li3c3X1O5cKBKhxqgWkL+T0LPJEpc27sZMXdr5792I2lxS
nWpSRRzMFJH6+yjEY8q9pGvCZ7dy324bwmVo74ZAOpTEzSPiszEi2zmmzcC1VW3lWNcGYJ3lOSmj
2nSImIOTJ2HuvrjL+ME0qk+0V+Y3roLl/KCLkNRzcOfJxw++7x09oTaSVz5C7coSWM4vo3AhckRu
3qGhUbsspE0ROz53AbQj5F5pELb0E9GJk8rqPAM2CuYjOp9z0zYHb2jnE3SrwrvCmZdPGQ3USS6k
A0NNsLyg0DtNMhl4e8lH/qluum8zWfSx6/rseZlNfy8nH/Xn2Tje937Inwsvql9VDrLLXIZuTCFr
/8y6FHCniJL5LlBh8cjGpvxKdZkf3TCVz/UwYv/oM2/Xh6U54p2ufnREsdwBrdwk3OTdqzYKeekq
h5QDHk/vl3EBPxeS+vn0MKDXYDpCNUtYlGZXc1V9cbulepJQZ4hVF+GWPgYoq4slDsDpLpQehE8V
Sb9W9aWq0uelgionipBjGoCGFUqQ4ofIhvpeMSi/BkHnPBc0c8AS2o+nSfQQdeeRvmN5p+LM03+7
BFjSYVa/RIWnxSk3TmI6h+yBZlLHJnfZrnHaX9xZlq8LmLj2TdPpXZQu+uwzvcSRuzhRkrZNsXPb
6bl3m/LsRJX7kLvufNA9pHJaR2Uvrhd1+whAmcSbUOer/SDH7ZadIXTxbDxo96DaLN/V45THRtZ3
Eavc4xzy5UDw9PSdTs1w9Ftex2PR5Lu+AqpXX5R/ycLJswGaARl0cp+jVDvx5jpIkLl98XLnAzMU
bJyj/JkGzU+t8vrBMDXuvGpcjkE0V3tuQnnC4+SctLPwingqewjZDrhhCsIqyG0G4tS27ohnXdUl
Xjfm+9DUMmbj3FRJu+jiUOTz3+68RC9eicspeJIWZDQiD4rbfvMAEij1XILQEP5ZsrMOWm9HGEH3
kaGK+24GijFCQZDvFk6SpqE+enxoElrXS6wYarz9psOT+5CmiVnyzwuFIub3Nhvr56oyTZJO/qvL
5h54tjyEhB5UuHd+YY7Nsgwm1l7f3i9DJWYkWmoep/UoQZWphoR0WXFo5lpDvRmn90Mzhv6+CjKF
qqqx7sM4dTLcggC7UJ9xElrkw8J4H94rp0rli5qVnhK/Jpi2cM64FweT6pe7PKiiMQnDbO4/qaXo
DSoT/SzqkqUkhDw0zM2w/gBgH0nqeSRRbV8IzDFo9XeqCTw/KSZVlYfC7fFAIWXW/go72cZm8EHi
6U1t+QUpgNwcCjj2R+n2+XQYaZHrvZqnqryb1LJ8xxyGj9UyhCWYyGZPxhBz9B67tKD5/ahd4saj
F7Yvs1+ILw2YYp7hXoOOaQpVkbibQQ/B5JR/gvLVEiWUDAH0aj3uuvu+K/U3d4ryLxBdrE5Vrl1/
N7qDDuOlGSbQe0yed1ZFCnnyEULl8yGi7kBOUjQeglJU53jeAdUVgySoS8dwP0oxpS8o0dJBLLUO
/d1snKlEmWvqX15rPH1sfK+iO+HxLtrPyGE9QxxkesF7r9vF5cBNCsHtoGueMhwv1XGop0LvJBOj
GzuAUZSgVYckTRL5ra8+mDzKVaLyqVaHgQ6yeSxoE/mHTHQKl7WlKdwE+hz6k5f3XnngC3OnRMOT
ujMuRjKMS1OH3edcF/NykFPFoidaR6L+wpYuyPYACBQdUBwgJs5jpSH+d2dCd67OqLX3vteChdNH
yn0Pcw2EbSM+FiXX6jFNVYfh+6qb6hg07d1fAimS6aPMlzZ4kL4DNGgRjeEnFLqK4LGNRCZ3tG4h
T9oUbKqefdVkHm62/iifOiThod284FXrfugn/pCHoxIDlKn8enzkVRM2X6AN1/Ux+EfmpYhzlI1H
TtzzoTJf5oCE1TmaoVwID2ynxTRAe7l1/0AGPo/IdbShEvlJoeStOfXYAZyXyJ1qPsV8CWr53BFs
9FWM/zd48u/byq+/t9OId7g40JBlRyhS86wTcMQV7sdCpL6XyAxX2b2zlK66iLQRBo49P/Bhj4UM
kkzU9EsbeO0TTz0FMjw8X/zy5s73T4tImX7NJe3JvhNSLzvaOjl2GDOgZm7qi+axD0I3SmY3K2TS
gV68iDuAH5G1dAl59gOKqJQGbTPFuqsGnYQZ99Ok6EEKdvQ7A6IdgCMqE6vBLbu96459FROvbsCu
PhZozJSiDkBg2cHogIKcgru6WXT2qJvJ/zppPjOsNPO6eEbQEKdSNql7vJAZ50k+pEb/yrOuGU5N
vixVPGbozgNPx5r8MDVp9K4SXurgwRi55xc4q8rOGgUK/WsFUa1up/tZsQQ1MGEQO4wPX1PFNXnq
K4gyH0PqRZ+7nJAQHmx8J1bGsA9pO4/+KZ+8AJohw0zu5wAqkonxg0njObSacZwgURrsqOMF844F
Xi/PS1EM/tvS96WJZTlkTVwPYpjOXC69d/JxksPU1P78fzm6si1LVSz4Ra6FogKv6pnz5Dy/uDKr
6oIDOCCKfn3H6dfbXVWZiuy9I2JH2GvZe4Mt5k123QGR7k5lMu1bljUBrDIvQyvWcCf7TofPpJ88
5FmytskeeYydzNvA8/ZxjU3f7Pq0qdkp8QxFfBjWBXqCepD9qYfTX/laCkHcjjQ0ds+sx3JOhrtc
wPqnc0P7Kra0JbkH4MdhGefnTqMI3OhGgGtuwWUdc41vSIGdSkqFtEnlwj7JHLI22odFJvzW281T
/0TDxP92CepLAft1lxTEjdtzDBY+QD0VffPlxATanQDxoUVl1HIt1aTiXPDJt8AzI7rmlCw9QqVm
bEXuvRFiHTLVlPD7ECL4Ly7h/wHHmQSHLhtXfBePsHgiHc4Y04G9p7A11k9wmHT2OBArPquUhNFH
zQOYouTNQMflmzsqBHIjIC0tL3zbtK52yJoZ3bWu+0Tv59qCKhO4s6Pj2CCDDWaMKlyezC1484Em
dUfzRkrpYUm2DvW+wW4oWwtUk7BfihteANPDYamg6ViHchwKBMmyOm8XuyR/UeaGcs/qMZBndOFC
ZyUcF0KoijpdfyVxN16X0iCcu0y15r+tWMb+kGKHoXuG7klt+9JPQ3TceFqOWWo4GZ/WcMSOIV2w
ErwDbIe1RO4pcXkS9JZjUR4rEM+LHFiIccXC5KxXcamLUXID7Sh38XDrEtFNVD1f/2mw/9uFagZh
ByUjrEkSVVfxmVZz2Lt89OM64dMnuE0ePPa/0zvRtPIp1VGbFD32Bl22wcRfA4ZNl75wfKTVNagF
c3kQ4Q9cCUOEwHFLJuxVxlMfVi9pt4RvY4UO6dAgXS88iJ4O+l4beLlmeoylzBGrE1rEHMzJAk87
qxlixcPVBQc6+glZlbSO1ozXS5nmE7RSENwSLjZIS29uf1f0Onb+0m1v7R02HYbyVEcDVZ+s4ymF
VKycdOFixBLCYibw7QHXfx/IzGwj77Gt4JAXiqFiMv/6eFp5LtwKiKzbmqDPXDiF5LyWiqAOzevQ
fccStWbfOmQz4p+37VLYcuFtMQwyQnjIFixDnRHhY3uMSkSZ7BH8UpGsxNlhb6tQoCjSwHTlJ61Q
CE9AttYa8dLLuv0sG3Z8col4mzSf8VVOdzxlMc3YJiu7n10czGe0CujrXNOn5lQi4G/YRyUN2mOo
+nXMF3Ah4hVtxiZ/Y2pr3M1JOOH8G92rAU5gC1d5q5eGoauhc70emLNBdZqXOVLXZAnLm80T+tun
qprkeijRbS/HaOzT/gG2cA2947ctxiPmEGmOgo0EzqyJds3fnrUd+YgmPlZvNbZgxXUzDixbjv1h
PX/HY9/Wx60CYwof/ICuh65B+Oyfqaat3ldT57rnWcMBbV+hG6Z5sKajvQy+NzWuA2kpuldmU8TM
K2SoL3shWZBA74gczqslKI15SNemPswctvsnzVI9XPA1N/5lVY0jeUnAseBYGJDNLBl0kofCjq4Y
Oaxn9xUta2iUBSa+vQhXWJkuvV3IzdqvVqfOhUxkcq5GspMM2r2Hchu3WGZt0qBT7ZfZ20+X8L7M
0Cbo6nmzsxDPHduc2PVexiFmydHH+djF9i1tIu7+bgOvQqiIhhKNmOmcO9Kk4q6Aj4S15yCV6/aY
mHW2ueysdy9awhzt0sFi0uXhbPwdsWoa9ykTw6PcOhNkfCZi+eiiSqXHaUt6mLz3ik7/kOLiQuQO
oGRcRQOoM48s40+qSiZz9AoC26L0Kvkbr6KMpjxsxwhwJ8RTcXMNhOuCUxC6XuW4UztV6DiRBqrC
qU6vFKotgfa+sstO4HKcH12C3/mUYGs83idwg21/y23B7VhQbuI1o2aTQU7LgFQFnMUMxcTRTLzP
7NB5/94jW9ydykpHyR7LkrU+AARYkwtKnAs/4HEFZ9K//cRoRcHfLhJ9b8hrCNe7LdD6ewusEHuN
kKUut83NuyWmAO/FLtoIzO4/nIqSGAp67Ir5SyTGJjouUEXb+qdx89g6LL/NEda3YUlO0mKczbpg
3t1ck5MUNnE5VEay27FqjqK7llsSiwyNkOnX3OJv5js5zvOmM0Sc9ZTgdbRr/IlOTQ5o24amUn81
dmmCYhG99fsZIV/yaExkT3PdqDTjKyrHVyL8KL6EGiP77FRl2LPpGKZoTSYMWKIP54KRmhwYmo42
tyZJuhzDOT/iLbCH0Q3lDLlbtD0KrbvlhAGMhJcY4U/lVQTT8MzRw6u8ZxoJvqFdKbbtZzoPD4Gl
IUyd583togiC3jyGRwrS7LpheUlD46Jdao1oi85Oc8YiQ9lVlaoti5jpyeA/DxG7hqYK0ky2UfOB
D61tsqlV5nFNUL13iR9buDUPxt6tikG806eB+oXVNr7EGHgbDH5TkAg5TBHnrzUK7CfqPKpeiwv4
gbkRMj4IaBaSLR2cuqa1Hrt9Sr1sipQNgcrFoqEURtVZx/vQ0dkeZgRUDZk2C4t05siSaphQMznS
l2GGW1QWNKOS+eTpzSiew/eq/jO6McLkLlHv88CU4VPNyx6qnST6r4psKjMXLcCiomSIHse4Z37n
PJjOrJ+RGgurwqFJ8OubZIRcssXIoUaLkoDEWsxT0QA/3V0aV7RC9wm46UnD8xFJFJLlYxQHBXpf
dacCEj0kTTpnSMmIP4JqGmtErcYDpsl1iVEWXFXvKnzdMiOIkQAukrTJA43rVOeJNXAlCHQ/oTfo
V46pPXHkjHthe3Nxn+QbBoq2WJegOWKYbuV+wBByh3pvD0KV/t9kpx+gZtUxnrt6NzDS7ziZ3sSQ
PEy2Lfc1LOHOpkIaV93WIXpe5KhkpaxGPMZ0ZRlRsHwv0A6zB2qmDfAYVB3mhOF0hC+5oql92OYI
FF3AG5jcq4bWeb+UQB/88Ilx4NEbwk+3A/gqN7++hFv7otJ1wqgdq8dUAQprIqvll8epOwMHcjy3
Y1sVPK7sM60S/QauWEc7IJ/OItkjCX7JOOvcqea+JJi9dcvIIbT9lusBu8dBNkwyzFexRicYvcg2
Y0AOnv0adl1GYAVQdHXIfmBcsxTYhkqe8WrG+6ArPXZyO/rizKz+gm/ss9Eg/SyFFDHDSNi/hM5U
FMll/AtxjSRr9KyhXYsU8mZRkkM1D7ggdA1DVOV4gUQ4zFlCdfctLTHVePcuve4L0cRl3ozwXD93
0zp9VB32LYsKIRhlfhs082VrWOGnGHD+ANxLIAkmdcuulO1LgHpxnHWDsBNkOMDqq8Myup//o7wc
gKbOZ8WTJ9+B3zKKYFjq7Ks23YW0+kLS7VPSAQmzEVLoa1udU6BNWxD989INOQ7mYWTyZRL+mTD1
MJb+HCcYluoSLu7h3L3UQ3tFj/cWl+uDNOqrnCCeoOgFqv93nQ7zR7tML84nP7c/HNQdz1cjntHN
tE+4784swRCwRctnm8C/FPWuK9J1hLVbOx4W+PnmHfJABotJL5jqgmp920tU6Rm40HqpOGEnX8cC
/jNJ8kW5Bpg7JpMvgrI/NF14gYniO1XypULOc8ZN8F4Tceps8rfjfQglwdwVVmxrjnhsm5k5RJQB
CHI/ybuKthIUF/pJ3i3HZsKX1jt2V63bFePhEzodQCmlymNFT2Ipi7QN0L0g54WW1W4Kw79srd4x
Hf6pfIVAE+uyqFdX4KGfJQ/OW4jXi73E/6YOVKqix4CSPK3ab+CIF4Cw7ySkl2AFa2Tsq5LgclH3
YMlfPQE6QklMj2VD/utVn8N1v8zHMXgkdlU5IPR7ScTR2+0FI8MV4MRnmYpfV03flOi3OiFvgD/g
9s0/pgr4bTDRY5PcxEv1Yzf3r8L6OadpCxa/ZCNCHULsfsR6ZzhwB6+qvGq7wzIF37Bcppmo+3Cf
xpE8+mDOYlpdYg32qx7RRCHLEh4bN7/V9JZmHuzLMdbZVpO3LlrhvzJgias/dfCFxsJ7+rjxadc1
8R73/2vXiovTaqc7EKWiDk6Aa1FX6qNW5aF3SEEBbuBw6QZl1vExh9aLZj7uwr2HU5BZNovbY/zS
Ck+kTYdzvahjaYeXZNPHBAAvCoxIM792NrfMnrdE7lfX7eZw+ulhW0zYgusDcROIQyJ+SbIZMTdx
G7+EaK9xi1wl4q964Ful6z+A938z2qkdnchPFd8qEA2P0gzvmJHSbFjdvsPfRcDQhJzBBnU76N4V
t+cO28iLAVsTLHEm++UVIXYXD910DXag3hBexJHFtHB2sGVVHxPVvoy2eUXS7ZhDtm+yqG1/QgQN
uhTq9LRPDz4Y7llUYUN0Lc+VDJ+sdV+c0w9oa86GV29UgFq5xZwFnh1i9PtqKe/kUDWZ4vrSSF1I
pg/dIveLqv7ApGqX0nAHIPQixFSDYahw9dE+T0pz1KV/RlIEzwGXFarjRdRjyEswPi9V+F2RYciM
TjEDQFmVdWi+Mjj01MB5lq4gvX0LTd3gum5VMW7JJ4rAc0LnPVBVnUlo005+3R6kTP4CvjnAZf+k
PL8Xq/tP1OHXWFVnX9n72PsH1m1bxhQmGG32I/InOJlf5sTgv6ljsPj7WpI7x7q/3qoCRg6FRJEC
Rjh/NLGEJbneg3p+QDzeS5CaQ9Wa935Lz3W9Fa1AEOXIEGq6BFmtUIiTMX0n3XQMUnEHX4jXWzhv
jdRk7FReQuTeEQpXIWLS/4awPlZBcIxaeQQgetcF6lVH7izWukij7mWj6b4F7QvSbucte0KY7R8m
Jnx5oL07UOyZJ/QxRG3MVqX2sp15jhDl/zqxnYZ+e2rVHOWoa8+N0/eBHO7JOh7ZzdPdbQ3k/cEp
GjHT4jJ7TmO/ByZzrVJeZ0tMvppwecRU+VnO8iXeyh0mtWNV689u2AoWVOh1URl8H78CVrmijZqy
up7/jTjvfAnyKvYvXvUfZpXnVnZ7x5pTW7Od5P05Qq/ZRNNp4eQ0CHp1EW4PFYkSOKveR1FVJFF3
2BoEDQXLI0TY73VjAcqTuyjsIYs3GNU7xCujCCGQ1YVIhOunpyUoK2AiQEkhu41zitv39tagWj7B
Mn2HCe06aMCRdeI+J+KfRkl/lr7ps9UvwLfImSAJy1ftIQRGr5MG0pX2GVYAnx0uSC+m0xyMRTyW
+P7NI5twUJlZn5maL0mDDQOyqRq3Lz+2vrxgI6oAFH40kr2skh2YLb8HtzwEkZ4zOw53wTBf5die
SRw+CC/usdB0v63jz+3EWhPl0TirndnaQzABZBmiM5/om6knoCxBeGq7+gUSoeu6qDZLTITY3pAg
zQyc3xBGJyPMO/X0a+LBkjUkeVSdQvmt3gWT72j97wWqkve0qKP5vozk6wDVqwGqkvR2x+f52KAR
u+1x8aJCI4LYIfOQyOlvxadvvJEXNDowOp32CG76u3QAKBY9P/TEHUvaPi1aHDYXHze4jsH3M187
c4d8lj9+4LlnMbxv8GGILr5Eq7T54iCCRyb3a7KUpJCcPMwT+9FUnkZVNjso7Y5Ykjqqkn91KV49
D+KMAXPadSAYMebhbZnxd43U1+3Prhpb9fN6iVj8H9ykkXeIR4mIgcc1Co+61o8dM0e4mTxbICNq
2t6HLri6/mbzQPQJcYYZvDFpto5VXyQE+h+3vkas/oc4M3ggpndMAjSL4v6difQCR/I0EwHS4CRC
I/wcXBMxvwXp+maZ+Q/uSvcDD75iAX4HBUK39W9izHHk/r4Z+4vchnMajfvEyOe57f6tdHm2Sv+q
zr8yDd+bpPr4/0HXVX/YyvQ8h+n9NLOHZsFhC2P5uKRReoBpscojvb2Dnwb80MnDAOSrABaO4oe3
is3Wi0WELc7rQdjmfojkKUnKMhtI9I01h/1CyjTbjLim4zxmHbC4RACnb5QsVNN94AK4Bkn0uxh2
mYLw19j2dLvBnK+/RSmSDKDMA3H8XRs4D5TgolM8N4HwTTvxO7olmWm7PHHqWSm02OJ2x7umwT80
7VQqih6VOmXhoUJ+KQujjKxNl+FYvwvl1wxiouO0zm8wiMEpbBA937QRQEpQ/kAGsqFDGkUzgAWp
g/Gp8pibFgTmYDp7hu3pZR2GNNdpv8PDILgWxXdga9wcbXgforBMjrAC9PZjYNi5lqvLIPqSaEEw
a8Gr+aLQEk9p+qeZkrugTqaTxlSJNe0zWMedHTuSbXHEoeMJxZWP2yt44v9cbC63x2VsciBV8xMs
kUDO23Cx08L3Pix/FoTB5uFCfhwwjyYzLtYfapD613XbmwQygpcxoDFkaGKDHwCn9AftOCLGHQGG
j8m7Ai3YVNV+7kJ77nipD00PlSZA17Oe8dZCwV6bQK1HuoQpz6vZmt+g6hF4Py94HpNIQL323d5M
scqM1d8ySVgeBP1dipilFc+k5JGAP57mh5VuX7cLKNXrv4EFqBh9/TXp9UxrwOlTn74Ylb6NiMjO
I4/mAhSAQD0VnxM0BXMPDKrGW1fUXNfaX2ODGwv1ourB8TMVtjvfxCe6VM1tGNVZTYYcKwfBfk3Y
8meD8o3ncyDIP3jopXuaGgP0Ee678WzKjK34+mCNGWBXO2BHdPc4DpAcZyA4ox3A8OChVrP7XvhS
5iAfwCZWLXCXPoW0Mq4xvWaRc+unZKwuZsP4foqArYWJ0FfSAW3e1i4MM8gA1yIQEHFI6HOQztjz
l941O+zvYnlqcFV3N3tTi2zEh1jMMGt+835ltFh1lRYJrE23rBUVRu2Aay6yZavlfbN0HSYaUh9i
swYftuqW/YQe+URbBkEBkCyMQDGT+wam/nCI4cNObNjRqtcNwVgtrb85mNpX9NuIQRripANRpsDr
QLEb6wXGOwNZ8gpeM0meeDJCWhHHQ/cW1KvbwHV4brJKTvwZ2g14+SMVwhRI493O+Ll66EX0SvNh
9OndWg4UXHRHF6g2mpQk+RDL6BsOznWftT4tv1ucuDvMVPZSap6cLDykQW+k27tMw/ncWhBCoq7B
PETTdSUjeVJzI6NrvRgJu0Xku8isT+z4pepYmrtaDzbY6WmS5wok9i6RaBjmYcYFEpvyPlTV6DI9
835/ixHmn8Z6mhYMKpeqaLFfy+/jZta7uqbxI/oi2uZtuaanBu/5IRbxuFssiQZYZnXuuVkpPTs3
pK+wYamvHpTwtUwM+oRFBOdkaNQeJ78pBkH4gSL+JmM1vog6wvoJbZIUZLlmu2hR0Rn4sMorsc65
TDn+gqlp9sMANUl249/3QI/XPWJ5gq9ujtKvyRLzlLRhfQZQM677Mho7jDt+fqiZ44dBJpPL+g2o
7tpS+bG5gLEsLJ04TFPfH7WNHdAM6IQW7TmQzHo6TVTXSzEAYIJtBwNeqTFUwY3q1bV2zTXgQnW3
zWuC0Cnf7sWK0XWjPs1ifPFZ6mqeBw2+Uyx5Nucq4n2eQq9y5F1aAFSsAS8MRzK6XTIspyU2ufcE
QA4CZtFKDV3RNAlYER29Y1gYcvxQMmt4eKlccIyZ2FHPnmKxhTgW/AMRM2+MNB+6c2jQAFSP4LTg
C/KI5vIefktN1lpkylEHYIdzuCT1A/7TyP6EPfu7xnbOgfbqfGmn56BZ3q0WYW54UOceepmAkytY
qUOvxZ1LqzpXlX9wCwh5Uvv/KNuuOhmrjAzkgPd7H4Skv45ldVfjDvVNebUduok1aHLkBEWFE47t
o349pYZ+tXUEN095mHqyX1N6F8HHGfzNfRqb3yroTl7H+7IzD2aEykm27ClQ/i6dxiSDL3l9LOM2
5w1AB7aFh4VKmqm2HfeIAIAkJgKB5rqGYVroMejdlFxh4tBMWLOD4qUpwN2juxwKQ02XsQalwUj6
3pXbv9tvPS/k0I/LL4GLV+9QlXFOC8EXnCHEak3msFl3DGy4W6L1oML4DD9t3JWTBqUB2dw2gMzS
238tIa81buiiJfAG2AYNOoSgPPk/S8CHbLXuvcGRwV5k9zhBoNbpYcotbEp8CuYovIWZOIkCvSAA
fcJFuhrZZZEMrvOc3Ker37MgOrQNgp1CjiuSPfTTiuYneYW2+Zuo9HulyAfsGAGiApBxoPvbzy4C
fzBDitde0VMb0fuAYUpYFcAg39V9DifaO4pDZqFn4kl97fG0DwFnZh9xcsaWKMBWbZ9nsT1sUt1Z
aGvLGhNzF4dptkQNv+I1v1aw4xjhrpc5hM0jKqQ/bnOJKL5JPC74k0krXjaZvEpK7xknz6Wp7wY1
FXEFWhFaNSgQ/AGY32OAp06lyYIAq+yWX+BptJ+I+ol08KiqEol+/nz7jWYGTy4tPpvYPdgh/KJR
sHdEvEFnB+hYQXbTzkWqQkzCJG9dUxcMaEtcjgc422fG+w+gXBJUM7SEfXxAk/twe6LR1D/ytDn2
5XAfV81fePlD4LQV4WifpnQjmYNqAObjf2GxW4yi+gC9cejq6khiCM1mJ/eG1OdG+Rzz89GVTz6W
H91N+kAC8oeF/Dle4oKMY2aq/v32qkCGuQKanCLmfRHqP7QK7iNpLmEUPcasJJiQwj8xKIrb/2CA
q3oBsJWDBwj6I1SWoIR6NFxsy1Ac7iC/LqbSH8GAoTizYc1LKHY0QY2gNu/Lb/yITxq2TWHwHjB1
cgTSCQ8AGWlu9HcBBEcNzSVuABLgmJv56fZzmHS8QjWz63n7gEnpcSA4d7CXagQyJG0CAgFc/+8K
v4eJ10UEVhceXXnt3EVCjtCIIJfWvgSMl2ib7HbwBm7AEfFnHHdQI/M+nNwDink+zhjuBYBVQG9o
0IOD6H6RE42/Hyhmpmuaj8Lc95X+j/roOWxdHgtfqNr83KIGg9Xg2gXGqebTEJV/ugmssB/OJvqe
gvoxHt2xIeTYbD8xW07IucdzxDYklMJj8hkgJoVN4Z6E/FimmNj40L8Iro8wM0M+GPK0ZdLmt6dw
Ox/V4otNUQ19aPg9mu3QLzejsxL1qtN/Z9e+BYN+cOUthTPsjhhZ//3/V4AX254iETElDtOePI9L
c6hW/oXL64KVpV8uHQaHwOGgtbXLprrNOG/+QmPTX5LQ14etTo8+dp8Qa7m7ygbr3yBScj4DldFD
1k8VFC5lTFt8dVbvXRquZ+JL96kNnmhb4YoJBfQUIMtBdcygBEcdoEMD+RtP9XZB8yMeyDzod+5l
euL9Wv0rIYksEjuHj9GMa4SwYMJnPqsFvJLbQ74hcEOv4jGmxADDhtwzTFOFkMzQfxCJOamRzYNr
pxX9ICjPZgFDUw+wCVox7mdKNOUGqwSChxKhFY3TMb1uIE+vUPtte2M5PdlRmbz3lGehteDjwVwd
lshg/0KpBCqjOj4PGPq+1jAd83Db5tPqynoneGVPvFLDgnHI/STguo+EjNV27HQpn1U5vxpwkYWT
DXNZQgMgdreoIXDG805ZCIHXNj5PtEtP9dZ8dGFUYo12694VUFXExqEe1+UHH/s30mFz0czNPkKM
ZLbG4aOqXZPxth6yQSxNDjI/hpqgCzN4f5MMlLvMWDWkmOS0Obb4F++Q9fkwLYrspokOB+E3mkcU
Gl2ZRP8GpLtndAbwgYs8OZmNBjh+vnkUZiMAVmFzJZ3X18nw15qGdy6B+pPDhB6IwH6JxjCj+Akz
X3cXS4N/U7ItwBJ1cPRd0KHINuZlHqzauxmNN6SyNv1N0f0VvJ2eUjpOX6OrRQ7J4E0PCm64tfY/
IMnfJTH3btI3KGkWOVnjD8bIt+hn0CypA4Ld9+MBRh6YuqLhcwEfCEExf8X5ZBevp+ocV8mjX5dj
aDSewgIhxnLgbD4lAXnnTLrMQFB5sTGQa2adySErudg6eZGpbo+rQ+vaibTHpTW3BdhIGNgP+L8S
PfxtiWUoXNt0GExSPkuWfIK9c8Vi2xudF9CTbrrtoHAFZWm6/dBwBs4LucOC8wVRIsbk6qIX1DgT
YV3bp/LsR2QS9i5E9dwA7gzApvPNE5NHrccvjeFNrvGWzZ522PtYyVuctg8YnpFDS+QP7HLb3IGR
2Y3Ids2g/AKJ3tgn6329n6SHts12AmuqHHPWOj33LGlRwFedMRbfbWv0AupsyODb8y0j7IzfnEwx
6yT7KqHnQFVfUPg+RTr9VZPpoW4P8wR2FcCOMHNu6wYMH7Gpqxl+KxX9GZl7Me0UgGLDSIJPJi1i
0cPLbOGfig73TbW2+RQLvAADedZqlvAOng5BThA/jSwOgMsMdFs6aJdzQC63qMl1RLmBZqu5YyX6
cdXMnyEGMnY79SDH7+dyfkTj+lqD7oW40X5qLKJDrLA9wtn8XozyC7bCDdST/DO8rSRt6B2iej2H
3XaFxHbOqmZ8hXazAdh1C2glYKKlkQpbt559QoRizvUKGELzFHhke27X6kLMvF/VcMLixnMzbE9J
YLB2uowx1FgmvbMi/AfLuDErLRXwXoL0uQVAWLBbvzTREqinP45qjXY+BommSoH35gDNwg4Ur7Un
XkNRwqqNZ0ur+yhbxs0/A4lWnyFf1bWXzf2CS7Kjjcy4cBOG1y7H/XlpInXfgRrGHlOaQCgur8k2
fbB2O9kWJHCv2z8JrQ9G4EnWDa6RdCGf8brOkItz8Gts+yild0UXs2RPMF9mNzP4hdc0A3R7ikLs
cMTBOY0pB/rXH6MJyia/3tmxPvYxv4tUc9gI9L2blXdtIp9NmP6G83BouYM3H/MjDhfDJR6840a/
Gs4PAt2NFfpkbYBN1/hJ2cXvEWk249QANJhHiAuHsj1ODASfdBCOWiWKSLJH7P284ZF+RxUu/L7f
Cq37p3Jwuz6B4EeEkEosFA/rxki6+eyDlEE35MrdzW1Yluv7ZkBzeQi8cIVFLuuq5FlyRjDDUuxp
VAYQ0uz/Qc7zi4zP+w3ko1aywv2L/tsC3OQRcAhTA7aQ6f84O6/lyLEsy/5KWT4PqqHuBdDW1Q8u
4NqddIpgxAssBBNaa3z9LLBqppOeFcGZTEtjZCRJdzhwxbnn7L3O8MOS9X7EMBBl2gGK7wNSbhf6
5zKW/maGBTeTs20T45v0VNSfPeFsnxCU9p/zIf/k5PnZblXiAzV5jovpi9NQsqCmUS8sODPF0NyJ
IWF44TjLM5Uw2FrSrpOs3LUqrW1J3TIbv3Zs7Kw4bCDmMaJZgAlHxhnv01JFU35Ma3TvPOksdIf0
tYnNc2PRtYqXz0my9BPPZnDDgjC1JQIZnSMhnE//bqhPSwS7q/mnZ7CFkBFNt71lCO4alLCJxpc/
kqgj91L6S1qTrpKO3GuHyJzFpnIq15fR0U97V2nR5oz9KqCjfddGW40ubiqGGkPX7lWTTKT96I9n
L45Y5LlMXRkO88UzVVaeUq3r8YX224k+UOplOHfimtDwYdIz0j+Asbk3k5G5E2DgRDzHZr+jYR3S
Av9HXX3iI9tE/1qcuf3cKwomQ9/U3/whWVWpfW5jm7FeLbkKNfOW9swICau9B07AFCan6vF+aDnu
B1/4L90kdtdqKhzUWgyL4OUsaZXs5PHaisKTQS5dS+JvFKfJAmnDQ0wQ1i5RXNqXDH3FY1FLqXMs
ogZPifFz04prix8i4s5UDfl3SkKa9BadFmwxqLDO0dSPUktI0Vj/Fia/k116mXsxxz25JwejdkMd
uSarMjQG2tGKKmWaUU+d3CpztSw+i2lElEvwO6Uezuvky6CmP0SrH1V2SV4Qqeu6YqzOpu9avKTq
81R57HPV0isCt+/TA+nlxTwLMGhc2ck3sqbWFajNomqdgtUjXTSiWdpTf9/5qhsPCiKSmmx8sWVs
qGa6RWy5ygViYqqPSRZd6jg6daa8qrwRaZkh0TbUfY+YxVaOpd7pmbL1o24TxYk7WVRwaeGmGPGd
qUdXa+jJSWJZZsdnn5pWud2SzEO+53pKUqwiRVllZnsnzeQTUvGdqKojNwK99NxUmoiqxB1gjfRm
YveoV7G6sVtMnOOLBhZkkSLGUDmwkU9CMC7HAw98lNnVT/p13zurSSvuRLJpnfrLPIgULVzH5It9
gxxt9RLOPYACfTG03evM+1AzgGyTSmmveeQxRihcPPWoxtrKgl04WNU9feRm5m2RvhkAfdItDiVh
kmss7fV9WD+rhn3X1dVZdhm2B/OoSv3Qow1GFp2/TT3NtL85WvM4j4BkALskhw5PR/GlYAnS4d3P
yKpEV65ZzZQbr03sbSzQGyYLM97sbVOAq+/K8asZdZdYtNtk/JQ4BCA9cHYGWki0SKEiG08p0y3t
2Cc1pwFCE2yBPUoFpX8+XUwiDL1qVjGfnkPMMiG9OOT12iyDxQSyTNNN1w4bFP85SvtxNxTpNgcP
WQq8eMUy4DSZeqesP08IYYLZysYxcB5IuPKusRHueNF9r6SXOLae/HrcEnUs1MZb1NgaEe3sc6ke
usG8WFIZlqZdP87ZPwDnPPpIF3dx4K2Url3EY71NW0IE2g8DSiId9bXppmPK5ZLgJ6T1djUUPTOY
1lk9C6fGR28+Wjeq9vg24WaCZyXiF4spn5r36kBLej91bRYpuq29bU02aViFokmHUjxFTuSgG8dJ
zOLVhsPviIJIOqGPix1idn9JuLwtSeWNpTv/UtTEaGOdQz4a63jQT3yEgriLB9dW46bnOc2lJaQc
d1rDlHN+eE7H6aBG1d7v5mAjjMiEaqRA6MkxAooQY+fCz1niRHvx+sIt9XTfKPFmXtDV4Evpm3gG
fszPiZXxND8TepcuLVLjcgg5CxsrRu68fMyPWOTDNpy+amTW5/e1JCeS+VdMuhAMwlvXweA67ClD
6c4rCnc4Q2gWY5nOaX+WpfExLJt1MdLWLXsOWGZ7eHnzsh2m4Tlqgic+rlWrVIQhsVb6cgjDi99q
LmtEmtYLFQulYINAjUchVLzYjoe+K+XckiOF6Ze17ex8x1o6peVO9MnRB9uNKmuF6IkTmbFCBrTj
07TowpbzdhlN0ZPoLTwGKUsAoOiFzI1TQnqc09R2sOTDvL4WACfbqPxRTtqhspBTUYr0rioybdaQ
iIHFGkqyYlONeDLr5zjzLnFEJ+F2WM03PqcO5KT5er6A2CxWDHm91ZasjII/pupFZtPVKMJdREWV
/zs/bjZfxJyreeZUKBPndWyCUTQGPakYY4Ft5sBPImAnXZMvIWefcku/mhwSm6gjoZUdJ+7cxCAP
ku8oACkvJAtihCTf46V3uYQ2qVakEDkyIpYesV8YhIrOHf3YUHuUPDJ5cdBxLovM2/eFMxB7Q5RN
KRsusJwYJHwrEkBZ8jVM+q+0LXiya+d31j7MY4oZL6OpuURwTZc4vuhhKZnMpgfIqZUUnzTPJhso
NnkXBSBUanJ28/iJra+t7r3oqnwsG4wf8w2kcrNKvE7dZhTSkvkFg4AjLsesx2rmsSIivjeN6awn
pFcmTnHCTJrlVI5Msll9N6/A8/dpp/mkdtlr5fXZdzVR76x8oMJjfsHBwDmheui0eDVZ3TXvxwuI
krvc1L/LTttLpWZUGLRtUbL2kLQ9tprhxzxMqN/+HovpK3RV7m1gf+sy9b7LTHJ3gty2lT8AiMxd
bcroW2NwYooc5X4ejRRy75H6H7s0+xxH0+fQrIgMiguY8jVJBZebuPOVfi1SB2Gw9lmW+hmXxrFy
ogdVxCdLNo8KpW+TuggCMuUxzjv8w0V4r3nOeChog+fi/9w3RfniR8ZzH+tffNO4ioRAIBTORtVB
eaamFqx0s2fJccp7ryvv0t48T7I+WoQGnCeAIpc6b9K9cXwjq1nHKfYhO62J8JORY6ue/sha7wti
uiPHlWiBgcECOCZmxSjV2jjhYDTP+yaXw8JIissgu81k1ZeCxAAdffR7xHkI0JxXMh/0ZyGhDZMk
XVY4UxbYk75qalgvqnwkr1M0Z8RYxsI38y8s7Y863P41j+OltsaSGoP+UuvGEwH8nRTi2tv5Nz8f
Ac0kmZtO1pqPvFZJyurSeowC4yJz263tcN3ZhLe9/qVUBSsMqxk7KLncIvlRoVFG/FMbK02nPVbf
kAaCqj8Nye+dilCjrD3nAEZlvsAEC5TEjJuFzYQvlFKNqO1+rXFoGJporVhlfUyG7GvBzYjr5prj
/mp6lH/oNO/mGWxJyjZ9Vy6T0vjUEzEUMceaeSGaF2CKdgsvZeb0os+Xhql8N4rZdUXZMS6TrwWC
gqpvvoRiyJdhWn8ZRPiNzE7Gzi0oQLSruhbfswxRSmNjMqpMbVNL7wlXyDOVfzc3qWyrrKpiyF7y
voSFUSsLbcz3eeXcs8RjWqpZbxXn2kzRieDsWRbeV9+3cbwo0962O4TI4oHcymFIkpcaVVCWZFuj
sQ4wJbh0LsUjb66O4d5WP7fUrYLnOHBcT42f8gQ9F1LRaAk4BO9esgvVCVfURIBR6MFVM1ikoGE9
0OoL4XiD/sCMWNimLl5jBXppGp1aYfQwJtOrHXaujKZxqwRd72KXQqyDurBcTHZR0pqNHT4KOOoq
te3tGmjZzK/WwrvvX6Saq5sJT7Tb1PiVPI2evqLzwyUy5pQCf3uFHBffkchAFY0DC8JA1m8dMjxb
vLHh1UpCpGDlK9ZmPg4gp0/88qkU0v9hVFa6r5E/UMaeJncokaLJQr1IAMnH2BsRjo8GujFfdAu9
z9pFYnPIdSItxveMq1HL43CjRvJ1MBq3E+W3srCvWjjsykhcvaAVm4ik7hoRexou9IjV15cSzOeQ
SMDfMOLs0lbdtPGVpRBd+Ds2SgdxsJed/peULe5fz6Sk5+j50i8234upJ1ckq4VfKscpDe4xBm+G
JN4VJbXA9Kyb1etfI2vckF1EOTV1IULgHWFq76nOcEzRnf4D6MVPyBq3LYcStUklT5xXh9g9Q1RU
Nk+jI1jv1fjbrz/BvweQmbf9hvyQPkNdhDZ0QjCoScrtujwXzOeZCzMzYX79Nj+hqNg3hBYsnQbF
swGS96AtqY+c1DT5AODxs5e+AbRYuIiwv86fgMwN3mVfh25SW6u/duECZsgf2CmNWedWnoDNTVBc
LGyYntro/TVsjX3DZcknFURPhL1caerHWrcvOerHv8QcMu0bKks6UZ0q29Rc2zTA3cRD0Cxko33E
YtJm7sq/odbYNzyWCZFeFHZMujitqAY5lV4QYXYWrIRgFGW2xnWSfVLMVO9Qseqcd/tm6rFGyh7Y
NKjjFLNigULhLz6mG4RL2ZlhXo/QL5AQIMwrCoycCBw+IDPPD/vffdqbaa4Z+Rh4Vkwz2LJKG7Jf
3vgQ9vpw1BEsRu6vR9pPZvttf6KmLSOyaIArU/sh4/RBMhVrgPpoKM+/foOfYG6smdX0h6E8jhFp
u2CCMGfONZzPnF/IA/jFNzX4Mc/2hLTDr99pHsD/5n5ZN7O9zDj00PITzqTvfSv69LNW2R8RE39C
lrJupnubWdCHA16bQ1yfXycyxxIRNJwJrCbFqqbi+OsP8ZOHbt3M/BBAiYiQX6wDJfti4gYVZbGr
/O6Dtik/u0fz///D0zAcdTToc0X3SVyC0B7BrXTtX8OZmdbN7IfEUg8xlr31W2A336OgFx91wvvZ
ld/M/XHSNIzHswvEUr4hbW1Wmp+Yf4m/Z1o3Exm53pAagkYgNf0/VlBnq091kcm/BDk2rZuJ3I2t
pbXDvKMWWnDWoBADKy0+WCV+cl9uGxEFhdH2VM8YMF5/mBsZcDa9//VY/Mmgv21B1A6T6oUSkr5G
w/HArKjeyRWJhh6jYCkw7GPx+fU7/SQekDdT127yslA0+Pls0OkpqsKcAn6HsJQz44IKBG5KqnV3
v36znyx58nYuC03SFiCA2wYnkN4r2ue+VHamqoXL+ST36zf52WO5mcfoMFRHqoVYJ4ZVLi0k+C39
qP7aInHbl6jzMSlNdMKFeeg8KyDCMn86BY7Y/bVrv5nH6RBiErToppiH/VIJu4uJ0+LXL/2T5U3e
zOJOwi6wbK7c1kJXRRWHf++qRPVfC/jkzTyuijySYm6HDXl0WAIV8ndBkuurX1/8z57pzTy2R41G
lh6dtCPS2Os5EaSVk3R//eI/mQK3vYhoTiQx+EFCT/o2L0iMe8LbVyoSloVRZOjzsarF6CWlNvj/
/Dz/8X34T/81v/vn3lj/93/x9+95gdrfD5qbv/73Y57y73/Nv/N/f+b9b/z35jU/f01f69sfevc7
vO6/3nf1tfn67i9r+kI1tBp/rcbra43I5O31ucL5J/9fv/m317dXeRyL13/89j1vs2Z+NT/Ms9/+
9a3dj3/8pjk8s//44+v/65vzB/jHb3ckDL7+7fza/23Thtnr1z/96uvXuuFVhPi7I3RwVTYNZvCH
M4r717fvmOrfgenYQB8NzZy/99vfMvC4wT9+U7S/G5qBCMhhHaFDmy1YX+q8/ef3tL9L00Qmaglt
hqhAQv4/F/nuMf3PY/tb1mLjCLOm/sdv70Mq23JgFemqTeXCRP3Li77fzGsZjsgoMvsY9LpzUkMa
2Ix1FFwNcG1LrbX5GumJcykTlJpDaH+w49ywP3l/CJuOoxu6qRt8KnGzTlgVHojMcOgJkCSvdm85
J0VR7L0aGZOblEn8qCRzMSJUnk2NChoVSOOTafXffNUh4W+NT4ZeyaM2fxlbMW36Snmh8Wn0wTL2
BjH+n4Dw7TodaWHUMFQdJ4t9sxYPkkCw9bzyVGcaNvuxJsudpVV07MlU07PMgV6RmWfNbz5xrIfJ
UYkHDhjh5g9j7F+P74+PS59Xn3fXIXRQPYaQhmGoFKBv7hdyZ2NmGqonw1aRlYJWuOtaxGx6LhgC
gb4JpgKxmWyHk6VZ3zIr7R/U1IaP5vgnNbLcCl/vfsodJJf0Qb33LHiDhX3n6OYe+V96LKzxw4ho
XpHfX7QpGF/C0FWLf4ybix4auoZFum2ftMmGKmnDKlxbdgPMvXU+tdYA7IYS8iZLJra5UB0xqqpU
CHuwMVaZxyuIIj7+H83y1mUU1EdZJpRg26ilSNe4kmZoTzkteU4YBoKlZxj90RHUg6RA8z9UbYNi
U00X4EPzb4UTnDp1bL9jCKNqGFxQAOZ7JonAxj4q5cazIrc3L2iOs6UNL+EU6DK+L6o+XAg/qda/
fp5vWPHbW2Nzd6RBrAu98Ga3sewBdV9leScz6UNSJGqydwJBFbNR+3VVKi2jzFCPfda8jPPDVnvc
QbRLibk42z/Vpq8vf31Jfx5itjGPL/rHSVNoaFjfLwla7AdW1nj+eSKTeyjo4L0Zx0tYYROoQZU/
Rq0fPhoaDLl8YUCSXCVRcIc0itoIk93cekW4QfyiP1G59u6h9WzsAEtp8UW1qvxc1sNH9/BPa9h8
wbaKAkJopoE15/0FT74Z6/ApgrMdSxose0Ic6srwF+bsi3e0yFjnEb46b8DIg2/dw5HrvYJ5F+ta
VfS9VWpoyKcmcrOpfoqUjMLN2DaILS30yqH29Ov7q73fnVlK6Juo6ZL+FoYwTfU2lG90gGpIbYJz
RuFrsHv/aKVVtVHJMiyYyYArB7OP3CG6VyPKF+hR6pNB+hX6VrW15+SzKRRKG52rZ5P1QUbnrYnI
uwHJ1YFqM9h2dLL/twOyLQNZTZxTz0PX6as+mYW6fh5UK5B97UqUsGUdnF+uGUokCJpf7/CXXQt5
MtUON0kbTVu9b+2t6lFZ6rTwQME4WmnwV/DXJcgnpyZ2+zHBl2Ca+iINkQ1Fhf+iqZO+0J3M3hqj
sD+Ktuaw6vZTmYZuqRJLmG3rNzEjpunKbBoZnq0O536dq/kpVbpNYxtib41ukRik04ENrWSI/yqF
gKoEykGT0xVk3rpWvBFCyJiuTb1e4RhBgh6S/ZqQZh1C5Usfl/7JMipzRX8H5Le2nx8SlfphNoau
gzJw7QM/nJG02r7IAWhzwN1EBGafAqBMOygZi8JzKBnHcpnpnr+D9bgn9l+VGuKMXw8/433kOQ8/
S7WJOliRJfid28XYs+tSNSCmnOvcn1zNSVcZyzOyByxcNMfrl2mnj9tQp3Cm99NnHxTHaCNNiEaU
AMjOCnK4g3bsRj/cBH6N3LbpKDORbMfHjxohqimltmDazk4CAjcFp/gdKprQFNwVXebfESnVi0aT
1LfspNqOWvna+qmyzsFZHQxtlrBF0wdnhbcGWO8HgKXrDGeWNcuwSGW/XyNiww5gqFnI90YAbqFd
ejRMleYWe+w9vNeXRC/mHpB9tjbqsb4kyEI2AdKYnYigiCYKoujJs8JVbFsSEld19dEv77VpVFHY
4cFRwrQBBVJXpFvhbHER6a4PxApHzbZKuvFL1OH9yKEuafrUXU0NhhJF+z385vQh7UW5RIP6Q6dV
1fotoumKj3Lxbz1S3t0Ch2mNPpCwQRMISW+WyT7OFU0WRniu51Z/ZBqzR9UPDzFy/0KzxFMO8L6m
o94R1OgdZKKQ+mH16A3NKUMzzD2r0hOSXFw/ABhwXsTPCo3fEE0M4oMx+tal5/ZSGeNEwMTNKgP2
/dNqUAJNQaJEZ9MLvYWaYap10GtdkQwu6nZEAxYqxiaKHpWOBaP2EixqXXY1g9DfpFPwfdB9DMJI
n8Ngkmxh7D+GoT0DkKzvMuBnMBr8pVpa9dGekgL/YKF8kIX4c2DrQALVLFYb08YBY99kCNB4ZhOl
nPhs2NUlNhB0pZ3/UvEQ9tCkYrfSnmBP9ueq0hdOrCIci4Tn0gANY8LIvfezwQQb5nfLlErdIk+z
dF2BPPj1aqCJ24VxvkyLL1LF+mrddsCA4Q7DOOYyNXvTGpO6oQ/k1q6GiiylhWZWlN5976CDLBSE
TJl/byvktMjQ3wknCzdjrVVHKA0f5V//HBc5GivAfHDSTQbt7XUNZlZqNmiCc55NHEQaMNJeHeWr
wjaeTPpvLR2nhK0nAoxRafJgx3mN/C4lKkGxuRiSSvngTr11dno/JjVpSFWVEpeXMG8b0Djp6CWy
QiBoRol0rclAkIyAn96ZAlkysiPd9CULPTXN3EwuuT8qrAooRxN1PIiOEmVRJv7GD8MKmjeOBxrS
t2uaODtulftY+MdMW6naeqY576ts6D9I9LzlpN5/AJKSRN8cSQ2sXurNiExT7MOVMONzMiFBqBvk
+Y5nXOpEvhYc9NzRA7arAEmASarGy2Hq2etin48YW3d0XmjPo2blGxMlaRKi/DQb56V1ygbLqMAX
HSbNrsaiqRqtNaKcqXAseFV0MCJ73ERefewg0UP7FOq+jPNLO+IlD9M5c2P4q0ai9Yn0qF6VLFKr
qrYaHHcgHopUPWHjPXmO/+wB7XJVHTJnDaYKH+8Qul5r4LKLSHAXTorOsZblZvQVZS2lVy9Dzpzb
UDMcjgzeBW1seUoR2uAf05778lMv/OJpkNiYYq2WOCjieol8sfyCzeKoUxtuqrI6AgEM//8HE+E+
Z2+cfXPUelsgbcpIVRxHJmewnyOmzOhTPIWrsR0Kt3UU0JVPbQ3xMzaYY/FI91pFmThdFp8A6K9y
RNJpC2FxstmvOAYNS0vPYzSNOvGNDFZYsNNda/eMSaX46Mjy1gPudhxxOFBth7QBO+nNac7Wg7Sy
8ig5Y+TCwDcNu1YWwaEDNjRYhcSyYWG2g++aFrV1UopsBzmk2VUMwDVUdLqsW929vfJ3STkZO6VH
Ehv0T6H1HSWvscvtbF/g9XBbP6Fft5pXC80orQ8mw5+DcMfk9Ex4p5FCIRa6mQw0Wm1bBxYzOwzi
o35Qj4A6un1B3sWlKPC5Rnh49ritK2XqNxlO4X06dhd9SMwVJ7Z+Jbr0IYv8XR4YwEcqKCQfrMzq
n5dm07LZrx3SIhZj9OYcxjSC22hH6bnRICbMMlAOOvxpdwoEcw/zHOjU78WYXmVVHdoEiWAUIWgE
BDZDAxpkRnGGVsawlyVN6EGn1DWyhf5Oy2tXNzUDvSZ2Do7k2zKSwcYiAlxi3nS2fkI/eUM1k2+1
nb1mwA+Xk20U28FhXHE2cNxAKPYzaot1XWaL1lLyh86riocgTCpOL7BZQqvy9nYCHpEVxzrYkCZi
Zyh2dpSoaz1ibIvRn37A5wD6nVkFGCU3L8NvCIvx74xRv/XsXFmrUS5QVIoYE0F/DJ3oGtmJOmvw
IIIo3iFRenoQhCCyTVH8gMeJbQuvM5WXFu1Q5ic731MQg6rTQxzRc4dkFycSJe2uI1hZFQ2I3pg+
+ZwQljtSpGJsX9pqgDPHjwhHVE/TrLxUxCqLlP5eyr5+HqNHvaD9EbjVYaPbUXbt62AvulhdD0Jx
tsCKKYyP6E5IvFZg+7J+lVR+vPFjwMlAlw+JbrPLY+noevzVH4ybOYy7mZ7MS1J5HE85ZYqb2Glq
ZOX7WpKeVZs9J1bWSeTE9Kw5VlJC/rRiNIqpyFZdJe+bTCNMJdm2NuShmrpFlNSeOzEhHLpP6PLD
/n1vB60/XB3bjmGz/XAIYROV1ArfR3Y58DgjDQfj5FjjSEeXmg4YCdpvCdDXFfl9WXTpQc94npG5
sWRibMgMKUidMvZRog9wdvi0vE0Xjld6VYqt7B1WQ0Smey3I9oOhXxPNevrgnjo3abe3y3a4pWRE
VI6lt8eHxhCdVmbWeALxAFeq5QzX9qI+455TV3iqjZUjSn0B/TT8lnbtI4KFMwKDbDs5tHioMe8/
hnZS4AxHdDfZXX1PkvVLDs7tOIAn3AR6D/ax73ZmTvoBAK24VGZ11GHrry0vHTd2ibXelLi+IGtc
Cj/vFj3Ec3omFN1RKzQ6PZB+gXnJQFQjpIYTHpUhRNAcpqNy9CyeM4m5u8bTJ7hHzqoy1PgIgzU+
ygRk9mDV+EmpASH0VZNwQYoNTpJNu+66BGfzzy+wkShZJMFmzBrbHR1T7j2BApksLyAenOurnqG1
6aqdUpgV3TXkYcr1YBPYgbUUJn5bz/KVHYyuaSMDpUId2DUQknLAbYCf0DGasM1QaBVZ/vKWx3n7
UsT9t24YcpcJlB6SLPjupWG8oZNJ55qI42nLwjkEcvW0EfR1QL2vHLp2iqAD0Lwte2DZoBlyp5ob
AfSI5URzja4v74xWm5uaaC/23KsQiC9mbfMuivyBRFbk3VmK/ByS7ToCAdYXRW43G0fIp05pq2Oj
iIVi1sFpcsjVJKWk8Oeb00HWnEC0OrvzRj3lteJNMvanwHDa3aDZmH49LKC0DQbRmBvdDr3bM+pN
bZdZtGqbPM/YT0667uoWYlIb7sIR3iUeC3tdKK3X7DRnsA5qz9DwPQC0Wh3E2z6juQMYKYE3vu/2
iuShIaA0zm9f+gjLefHsw7p91prK3hm2ST7CwoFg0q4+XrfwrI9Ny3m0J0G5bCHKwsCBNDfotrHH
flR9kne64xtP3AYPanLgHGlJgsdO8cQqyhGR61ijhqD7RjcCfWUbloJWV4/vKjJHj1quIv0KxugQ
Epjulax0Fm3Dqg4R1V6VjY3j1C8appOMEWvmI5Ahvrz9l1ZGeyoqWHnb4KE0ZfCgds8itqwP1sy3
nMf7VYlcnCHmiEAjv3671dokVXUr81iVdM6SYRvcSUnWZsTgxkGNdKxqqCp8xXHcCJ/wbIK821bs
UQXKfQ3Z9ohlIXTsLX6OfsUuwKktAR6mFgj76CHzLVbBKJUOmt18+KI3xtJ7maJSeTYqGvyU+Hfw
WrqxeOqw+NMRKaWRi4TP88Ey9udVjLXLVDWiN5Oa0p+6hGdNWvVA108hcsUDDNudEZY8Uss+c9Qq
L4lwYbXWh3DqxEUVbb+lzUPy0VXcxDWspQRRdM+AGySk/actgDEqEgmOH9m8ZV0yP7u3UNysWB8a
t1LQ4jZJFy8rYKCLoSOrFMXqtMqoys6OYMwMBT+cgiHb0l3ig4Eg/3xt1OF4oBR6SNDSJ+ZmezK6
GsagLuCyQ5MYQrwdce3BCpy/pAhxk1HDZIuFCuSdnmwms/5UTwhASS49BAl8G62T+pP0001lQ3AE
fUj/gxCp/TjGjssSArqdnjM+3YVIwLZYX9Mtw7xeVUNSohrxSxdhypNjNHQhi5jSRVT97qT6PR0n
qOjSMupcidFzbS+2lnSK+Bq0MtsCvZ4eoUadTXuyLs2oII6n1sO204J7jqdjb5RH0/b6rUxn/2Dl
vzoZafLMoLuOJZxt6FsSgpU4IAJB9Eua1u6TQzZYnHI71Mlt0YuN8AaKILhIPXOs9oEe+mCStemD
zMlbCPB+MtoOcTknDMqfZCZuUnUz5aLIJlM5jYM0LmURQZ5uam9jN7LdVG32mgv5it+nBZ1Zvdp0
PdrWX1gDt+YEMUtogBH0sn8h+Bkjr9mK0i6XmRO8mmE7Hjo7Hg+5bg2Hxrc+GVNFU6oqW2mcWh9E
qJ3zrgtoSRBa6ygFvUM2IT6N8ML72tD2fla5QdcQLWWtoKUArLjM8p1N0U2f6zG0nqayzl0h9Ism
FdNtEundCS2HcY1xfg/7S1vCBrcvFG9MNTkUoXwh6TzgQylCig+jQoawNk64hCB+jsiIK7RPywQR
NRy5UrhNXjw7qYepvJenRO/PdCveG6oEbVKJDZQSYjfh0VwtHnaNo6K6pjnI96qfsxRMpiZwrtSd
H+j57p0qgQnWr/DqCdry0AZvR5en4RIHjbkc1K1MTAp1KmBt5rJYT0W18+G0PY40+vr1qnSbmmU9
cGBUUBqkDE6G5ba0Cnis9IndwvNIAgd3YXkop17bBAqZ5zKz+9PbF3AvMNlbxP8T6FrL92o6NMFy
9Fv6VMW5V+7webgpbHc3mHDCBFH8nfeNqBpaR7uwtKWaTOZxUHIcg7pibP0aJM+kmPqymqZol4kG
UFxNfJCZ5VUFkdeHHY5Af5nnkb2OVafZdIR7q9iBX/brW3AjRrXnW+BwzMMuqDv/pqoL1DIn/57k
Z1FPVLuVHCk9hr4UehQ1FkNdCXSrW6n59jKBUMJhb3C9caRlQlnHzx9dzHz2fTcB6eRl4oO1kZlR
BLwVQYpI1QYtVfKzHpQxcjZsxlBUCzehbHBSoT9xbt3kefCiIEhzdYKZlbkBd9EsG93MVqqkG5ho
o9912k/ukxSjlB3CpQGWFu9NjLkhtbprr6hfAmPQ1ojk8UKXuXVHNyUQL86xj8mPavmQgFyrEEia
XeNqnDX1Nj5JKr57QQhCBz9yCMLGhZOGnBIiDeBcLfTVaBQ+PJagXZRRru/bCEvMCL90U07gfY0x
vKTV4HyyfS3b0lrris1F7IesMHC7dlj3BeYUU1tEUCxx1ZNptIF67zoDBr/TBvvScKpN52n91eky
bQ9QaBF6zquGvf2THSkq7p9LHkvNDXtUYcKkVUspq6esaQYWi8Rw1XmDgLyiP9FIRWIl03GupYRj
rWJK/F2lcnn7EuaacmlD8AiGNZTbobnGXUTzpKlVXcQ8Sy+GHCLtEW9NpND4hKN5HtMMURfqtHea
UGyp/dPCMatfVI9ilZZRDY8l3SvCuH30yvAatRjw38IqvzJznGI+QC3AsySbFPNTrzeUuua+DIrT
HDq/qOkTSe9aQntrV0LvanzzThHK+DWmA8lCpQvcrotBa4SAwy5s5PtKBpcOGvIyq5sPVe03FT1b
1TTVJmLkhDtvFW/Zkz+oUPWcCJxTanmGg1kuHJrU7P83Z+fZI7exbdFfRIA5fO2cwyTN6AshyTJD
MRQzi7/+LbYuHizpwsJ7wHVjxte2uptk1alz9t7LRDZaiLB4hv9D3qeXuBvfITKjbqfPYYUJyYsH
i6NW91GpKN8HGgGJKpXWJ6HoJMZZU23pOVqfsPDQjsjGSxQ0my4ktKabKpJ5S7lDZlafgAb856ei
jPmJqJYFQnESksi6O6axeoE2Ja6T1eyKodHIOBpJv7NLasLB30elHezSRIV/mHH+KlH58Y3A9uR8
jbrBfLTU//GNdMLpw2ggHJxNLb51uNEE0Zlhd7Yqv7/XafWUECUyi6WJx9K+2X3n/Ukl88tscX4L
Bt1xPdCppAH7zb2Jf7yFmtSiRkKDuPBXcR5zA1MryVACu2KS1/0xIFCSIIAk4THDD+d2AXspkA96
T2olB5G+E/nY/qGo+7Vz/3hXpo/Mil7ao/Hw87syEkd3AnOEeTGNW9et1bOUcYkxNdHXLlHIDTdy
BcoPY7KudrWp8nvfTkenHAtgd/0TmpWCrKx5k1DTCIU4cndkppC1a1VfssgXd/oB3SYYzGSreckf
vlT79y/VcZFj0LJHpGXQGvr57Ud1UE1TUxSXUUUfTZIYpwJU3yFr853dPjWsll/HgSRDDTvVpQ0x
btK+S9Nt2ZbGMiSy6hQYNa0dV/hvLo6GXZw71mqIlf/Wt1qybrou3qn510rrb7jWm/MIvfWpwvdA
qhYsk2Jy95To3SUSugMht1n0Y1lyQuAIyHQg2ZQ0oVdtSRp1RZwyyNHqI1F4kAuXx4PF5FJ0+rh5
/KRSb9wMRmSt/7Bt/ZevCX2WZTI0sl3mWb8oadrIUhMrmLwMkHk6EuoPYR8+DYhaVc7JWrQ75Fru
pvYzTGIdTToCBLJsPwjDvPjSee5Jof3Dpft9X2emxngNnYdu0u5/HDf+8TxEvpKm5xA4JtIW1Vik
dP4YBQUHpO5K0hlcGNAeGbw5wdqQ9okQFHgAE5w0RbP049+/of9yI0HCmu91KgbqrF+XzMkA2qL7
WnvBc1JtyAEymOgMBJ0GpVo1ejleyopDitHHuOhUa57q0jJPquaYFWrqTZlD2rHHZphhjLa5hoQy
JSEiEHz7ZWmPF0dW30vSBvd5D/FqyPAOkkRjXkLfHre0bMOVB1/mqpfxKSPt9IQgSx06aW6M2OrX
OcKTy4gIoYwDMmMAsC9zezTvVlPtmqgRmLAR7Pd9QHuoV4i3LIOaAjfhn4qx324kU+cOokeJWX7W
wfzSolSSMO2eEuzSaCd78KazrqtvThrqpN+NyYH8F0HReSjSQ2kX2UlPjU+9B2KIwKBrUpLt9O+X
7Vc9ls+qYxLITdPR8i1uqF9GFdFs4PEis8fcFis66cwrko5YVA7Ry6aSr4K9Z92G3+yuI1sIhjIU
Ljtei7Yx9rY9Qn7o8lNVErwJ2rXb5SaJsUL0xDjI8FMVRcGht2g6/vu7tn47SZs8i3yJnAcD36ei
/HnVmjzPQBnAGWXocn1HBq6L4fY4+khNcialy8okWL2Xh9Y0KW5y7GP5LNJK/brZB+Q7UqSP3mEo
gyc6mTqwzunQz6KUSCTlU9PVX1O86gds2puoEHSAB42s5TH6YmXOE8Vcuy4Gh5iniuhQ6AbpulM0
nhS3V1QBjLbNY6qa6A8qE+O3ypmrND9YbuAZjk6T4+cPPVYRsIc4xt7QIDMbrZrotrS62m4THJRW
U6414aXsgv74mBN336KUMKCglgRhpN6OtDhM/zmzJj+v/tTk+nWkzn3kMr42UEGh/oFo/cs+wrDO
9pn1T5cfEtYfC2FDFhvzFu/aa1P7qhBK7qZJfmqijCbprKp9vBAD4Z4S788Hn9+fNRdNuulYLid+
tMDz//+PBTLNw9YvvdG6ZChHd7QXysH93Fhlw1ZrOAdJn134yMHKHlqK2eF+aKPsb6uZolUyphO8
Bb1Z/fud65j8mT8df5DnubQJXMs3UKD82gOyQuCidlAYFwp4bVcGUbuzUumR7xe+GQAd752R1Nem
0E9gidGKMocrsvGbHzKyxz3cnTilPslB1feGgO5FG8aAJ1rBZyvJooQ2ngJGfeI2Lpj1i2rFvMk7
F20mTj1sAEnA8zIamlMkWm9LblpwKqvQ3c5ASk65UCTmlrAxSymLKnlvPYRzO+gRJMPk/rBlYS63
sScC1toB8bZW0tQoKmRqSSm/g9tMp2gLyyT43nreUaaO/aFax+cQ5Ys/1F2/735M1+c+H4tWQCvt
V9tekcJ1m3h6cS5Pt24M7k6gmyciXebehUPKjDgYiWHupDF9a1mVMA2K7pDPWYr/fknt355La9ay
+jQaCAbjsfzlNjOtyK6C1iF1N9R7omzmkCTLGWlfVeNKdq5/oRNEzGlRSeJO4vjI0Z9ssko3Nlmp
pRsrsAXBu9FExhgaZaQOJphBklTcMnOOGtlm4FhIkSF5ZeqGjQyn6GwzqkIBwGUizfse0o1dmFP/
2phjcyeE72LndnPWCdTqTVpqirS/I7lv8XVgqk+2sQuroJvoDQaEXXjFuzeR4Ny09nZsEsKZtKQk
yyJx9nZr53/4uqz/8gRwtPIZ8JsU8YH3y9cVDzRWfNRpF4tTFlwuxklBDO4u/btudKIpPUPDw27N
019ykFp3ZOmlw3QgdYtTdytm+fLUrXsPWpPTvlkRwxJRdJ8JBPmQRv657n1sBch4AJ7PkDs6VfRy
d0GW3rzY/QT4gATRbZX2b8h90NLZfzLb/iqC9HWa/cgfUT7ZaLtZq39edzSDo5pv+uEFNXG+qXpB
qOkAwDd2vkWGcZ9MZR+0OeI0iHBlVz0xTVp6dkgrB45NXu/Qc+JlT1v7Uru6eBT29PnIHzcDiEqJ
v+D8QPaS4whSFKcXctJQE9KG7P22WMM0frZT7XvuxFstpIXFqXDYprTXNgUQeFhxNB7/zw+A6yAl
sKmLfXd+Fn7+vEL6TudOrrhmzXDtClOdU99j4Jj6T/FUvxFO5p9lQvwH1d1B+uOseofvaxkJ4XWx
WEVm3M8sBeKnGASNdX0mS718teKELCtSYoCJ+XQIzhYiwgVDdLWsu248ofgNgUW1T05suMR65+i/
DWTj1FfiFEcayJVMRwOSFc+QZuQuJtrk1hhoZfNGr97r8C1jf3ir56/FBzExUS4fAflYL0XPKYSs
jOoPsovf6xbUoZwTXZu7H/nZ4875x44U9YSKZi0RfpnOfKp3RpBQYZmdauu76qR9G9xqnQw5sSep
W+/GHihjntTJMXbbC3ibZzhy46sv+kPoWV/aGBZZkY7R1ayJxbQrC490FFzh0g2Lph890qFUuysN
gDYE3r32AUHXRv11IM/z5qb1WwapImymD5F1km5Y060QA/1JGUoD+rctz2Mo76Get3yf+NHg59sj
lvDT7HIU197S262nZd9Cb3De4tRsEDHUajnpqbj4NoGLzAjVxibslXhuEX3KMiKvBslxZih4AGyw
8kdiNYv95BuX2BHqWkJ8rQZpvcoJJJOds50mLa1yzS8Pg516zBEFZg/ZlxftU5z3gAw5vm61LLEv
XaGyvcNRddFrofsXVDfxbFRgSdx2YkskRGbvWW9pyVh5kWlzmqHlvkmT+3oZhzqEOWjHV3AuzZU4
UlLoVWkvZKJ9o5BPr8rASes6I3SUSXfu9NJHckD+JrfFYq/mB4kHydMiEll1f7xRN0JUG+D6Wpm9
Zs0bP1ffJbj1v83XYPZiyM2UiBayU3WchnA4w2mU4GnKj8nptXWV+/UOK6p+bwUGJ5Njl5zCg+P/
NQtdmefY8aYPu/41J5LVXACXfIr1uLi1k3dCIdldbRRhexo8a7AJUJMbEJes0oizc3g0eXrrg959
62PHv6Zt9hbBg2L/dT/p2siAvB3Lc489kADUSn5EGuiwPOzVrSNdYUgASQwArumitQQsd2VzdWAC
5wxsN6TUQbH73yvUFl6xJ+b1RSN8Zh2P6czq8lDwu8w26m7oz4MWfTekHt6qLtjYQ2XtBbUKGYW+
vutGiK3spLav9FUDufruf5D0Fn8p53DPgROyl6LoWXhDaqwyqO+7vDIOpo9aL7OZs9Sji8OLEcQn
FvUd0HLylq1Ywm61OL8v2jixnpGuOs+lyRZayFOcCfXOOk1DWFFNPX4d0pL+hh8+JcREXwvEQ4uJ
6O5lbcfy4imdGB9ALJe41L1zjn+ZiFw9/jokZFFoeftJy+yebrMELxuAsy7j++MlOrtp5d8MJCsE
doMaa0pHnP0oTQ9hPjSLtIffRIg5FJSUjqOfC3PpMOA7RNIxt1PlVhvLJ54mcT9kWTlbAKXR1odH
fW/d/MnJ6y9lK3NwqGN4dbNcLKg3BpyNl6zxq2d7CHOiH0Ny4Ce9fiaFsDy2tX1CD/XsIQH8K03V
vfTz9NMkU3c99H1zzAatR5lHdm9UJt+V1/QvRGhazyjILGJf/9MocRvmjDzZ3cWSylwOfD+vBlmr
ferP8oYp2RM2bhCSBsG0dr2l3RTNeaii22i02qotXAXTSB9PkSdtZABlukd1TSRdohIAPoOtLrGh
kYij3PYKdaRAiievhtBS1IyOvUL6BprGRMRkwLFqZn6vIMI3nTR5NNVHOb3XTqe9GRSVfFhQhkIk
X4PRkcy/lIfFpPTOXanOJcHGi1KVwzUa63Tzj5+YLy7NWoTLxzfA6elIDxv4bK+9i3bW8gIgWE62
FZ69iSkdk6l1xNiDqm14lrr7jh56L9y0ubZj11xFdKOKUV/q6NltwnaNBMM5RgwwFs68+TXevu0L
5/iQkGSlUAuyrJeuNWibMQx5MGI9X2bZxNmxfO5qC23M8Po4Sli0lVdCOc2yAkgo8xbISFlm7zp3
xLLLJHl2hbZy4DOcbDHi1KK1uo3mBWQOpqvLAVRtTxdQ546+PV4mZzmacXsxq17fu1C9fBEV6NPa
RTILviPvzpgl3rkaFMeaNevmYKzfTYgYlpyC1SqRsLZ6NJ4vZfKhxWBzyOhIPoOz0HupjoXXh9tO
1/7StBzQWdM+TRDEss6ul5Xy1WJgCnP3emuHbnekj2N4W100wH/jpDnFJljBEXAfZ0d3myL/eEly
EgKzSHe/ldzYHXTYYxq53sKPXXlIgjJZdbqZvGtGQfASltI9s6MFO1F8y3yE1bZW+y8JldGC5bX5
zNq/cVyUt/OQpgxtyHakKe+VVvqv0YRzybrmXq/dUkLx7pPE78K2cMMaOYLO8b1lJZS/xUvYHsMe
NmE+ueYOrCdEH4lG2ZlcRVETfJE0magek+mQ2VN6ycpAXyXAvt5F496pAabvWBsIVG/gIkWVdwYI
su/bh0yxOMuxbp+iqWLxjBH1ViYDSjHPJ3J7elFB/Tclo3bwBm9EQlQhHnb0GW93CwhR3kQJEDam
wv0L3oL0aujmBbfjgVim7PwQguEED69leMR3220LHbejDBwSXnVhnlrmBUOYjFvR1IiQvRDIRyXt
i2TO86OT6TvJUs6eSOpEcX/4JCuTUH/RB+pz1LOmZvfeigl278r0GsgTeSFn9lUFkXla+chKKSVH
QOODw9gqpi1judJY19Jo9jrYagLo1Xh20vYpnfpLlzQR0/IUCRJ/R1P6eG3BEOXEszqNQUStlqd/
qYSY7cqlkZq0YOly46nnaPyMNNA8BpGfrbQ0kftsQPpohoLI2Baih8Fa+2ZqpLzHEORPdjCcPTMJ
T1pCQ0+XYfMB4uAV14YJzSlDZ+0lqb81PMucQRzByvE413PL1X8B39uijLU+Su6ZFarT/GzFhOP+
OIZXWsqNh+eGNCFRHR8vGfvKKkV1SrB7rZ3JptN2CM5fHr9NNhzSH/9uUvrZuhpAaJuhNl2rVBNP
Ih2fSRGIPsouZqLkOsz8Z79ZnNA7ziMTlAKqFAIKyycPe9mdQA9312uMYp2iq560MAbH1PQbYDEG
yrcxuA7zi6NeMpHnWDtxLFFv7OwmjN8MvdH2Bqz4tdPH7h8Mh49El5/aLbbrz83xeXAUoAf6ZWbU
xAwwyAXuLmXQn3Wu4JuXm8BpbTs6Eglfz8I7c+8ZLvEXc8UJlBOYmdcrco7DD723CAatOJX6KTqH
x69JU76Ro269RmP1HAm7+FaW+XMZmenK76f26CCeX8e2iLeOn+uv+ZLySN9U7px17cX9c5uN9l1Y
1UKYXLYoEpJdBmLv464dNbmRYyhefvTPpC9fkDlPX2QRQaJtnQ/ljuamcepdT5rh0eDpI1otbGJa
LGO3DrQ6PnHCW9teWbxAdCXUsXH1D3Ls3sqizr85fArN4p2GZNnX6fSssWp8HrKQpm3Uj28UGJhf
enOEexIil6gs9wn8AVGeg/aCRih6VQOizTL1nvQuTu//fpD8IR/+6XKROsDI1bQ5Pnukrv1ykvRD
fWwRRmKWa/GrwuZkXD4rRIPCG50FcfQwiTnAONHaiElMcyQRVBtDs7odSs33YhQ1/rOWobavy09W
Ri+asrSHyIK2MLKNbp07nlx3bY33O5X90UcsDTlc89tlPskScZ7fYbF0MGdYdXvt3GggIrv929Q7
e83z6xxIMZ5uIhCEy0Qq/xZwyiz8vV+G/kvtaNllyhISbgwrvOg1KeU1dKgt0vdq7RS69YpA1lx3
wrsYIXroxGu9s6VZ3tnRM9o9RQe+iAHsiWfpNoAavFvU+vdwwm6MWGfvlE5zteYXcjkje7xTGKSd
pagBkBPUKn5OPAjrSoKaBancv9gx0DkEEYtiLD8jlfS3c+jpqkDvsYwrwznarZYx2hvU2r47Xdfe
SuW0t2p+0UIYQNgwjU1N2qaGg/xrrD75ftmA3zbyqyR+cJC5sYtHRamRyBrdoR6Y67Y3cEuVUnvz
mU0vTTvMn3u/ZhTIHnAd3C7ctE0P/SxwugOsuW3Jf+Wi5qGg59TfmXf1vDkLMBR5ny9BEH3N2sb9
ptL2loZueSp6mxmbjHJ67xO+Ryat8M7pwu+CzgCJKin3SbQ0j/aE6nvMEeCbY15vGy4FccakwMpG
7SN3uj9ksa1X92ybqb0Dx2JfhlgCjE0HZF5RyCUvahA+abqPh6H6sEuAd6TJVuYnyWwXnFY+/hAQ
NSoCx+sU2WEymMUbUAL2NQqAltjMlQ3u8zZhRNiMZZ+fPAOBm9U6L8SgQH2uxM7QovFNVFCi2UX+
fvyWVrF3YB8ul9Lz5oghy948LtnjhV6Bj4FSU5u46ctNWBgU9QzoP+gobB1rsl8Cwu0rUVmHFq3N
qmLE+6Wupj0E0ewNrm6671ov2yjIIyu09MZeTvpHQGLvlQ6F84YOZjGU03DDlPHZKLt85WDc/9Bp
qCx43MQlMIX3nJcschGR0OLEiHg45YPp3Zyi9m5a3QYE0ub2tm+anlF8nJMu6quVZ4fjgWx3izdB
WvvYeB+1WW9LvUdLmJjGLRJDBxSYn9IM83YkY/NW5qJbl5E1LNuhqreZURknExnFsmy9aROS/Pg0
FFZ57prwbM2zoLCjyorb8d0LuIh5C/z7UTZqhlLHWkYAayV8FTfO5QozaHh0ZBAeobpGy3jMmpUt
VXNsphK5VNo40baPi2CRWx+JifDICKqPvor1d85M3H2h2Nsqt67M0KaD3pnlZpR073OJBMETE42W
pPimmehw0i7RntqRtkJYWvXKGrn959YFfXxr6QBo3XP/LlBMDgf2lypcZra3koG09oFVEtupgwzM
OPjt+a5L1FC5/5Y6jLOGaA2rSeylW6Ln0wb4UozOrmw5LNVTA/1IoAVVmt4cVev7BxTvzVKrLe0t
jFqPsN+5o9EPpzEnfT18LIvzy+MnHTgd95TcJfNyUQWFe+TkEC5+hLdUPgglUQUc9SwLzqHNjdBa
b+4E8UBrsd2k5HTeQtI/kFKFC63kgo7Gdy+hqRBkXfbqX8Rc6Ns6qvJkSB0k/O5LHNbtLen1z3ZU
rlmV+n0z1tPSyNwPv1X2sdWmF5IDzG+gAd5Dt5GXvqg6cpRAG9q6fO7iKnvtKrrtturHVS8xFwnP
IVu6x2cMMNexaL1mslj7RaCf2iG9ekER/fiIj89Jl56oVSn9O+KaF9OpEfDEhjxi/qCZLLP0nLJl
7sqEe80MS8rgmMxprA0LMUUN7bgE44Os8FVQ17rzCx5gdAEl6m7HQMTtzSIG1SF3LFm0FpDF5Ecw
Z/+LMImOBrnGSzGIW2dpALxmZ4WdpPYtZp7QTnWzp51389OoPhTJcHlM+fRy+OoEIO+cWYc6zDrU
x0s/PsFw4kljOsa8vC6gP07ht0ejBiMfF96tOtg0c/nLDcwoFZHIAnwrAfdMIDzy4L7mLs8cwF/k
W0OweRTeCApfPTldROwZryC8aUOqfKME/avMnLQtV1BfodJfxPTXTrHlE38RR39LJ1q2DZLUgNDn
eO57ZWnRbZHsmIta0o2LE/XSzc061yqQ/QfttEuUHuKlKr7n9NGOmB2do+MK99DBFRtiXztKDMIL
+PElYS9dg4e3n1UnYunEWXUwcpIWIoM1SElXreLc/V7pvvmKoMM6h6H/vZgt57Tu7pLE76uVG5/7
uhp3kpbMKrdInmfkJY4AgbPNj3ue+Z3inomiWze5eEDBEaLbytFSEzTd9W7/mhriI9U5pOPBLUjj
luI5iepvqaWrs40kdNEySD0AlKc3pBwnBamQOCsFZZoQeSo7yyvudDEIocld/asMaDe2LUAWH2cS
I8B4I1pjRLAcJO+mk324eZJvc11qa7Op3IU+tM0Xr52+jhQ8T/ChqqOjAd0yYu2pEYb+BC7JeJLE
gVZ5I2+ZDU1Bb4boWKUGpw0u5lVqInplS1oVow4XHN7YwvUmeupVIE6+Ds2rDJJ97PQo+0tnT/uD
QapZ+l9Nb1iaEZxKfXDje6iST/QNp6cyHj6GIH97fPOuaKuFLhMiq+fKzgO+dILgeh6jyP7Sf3WU
X90bm5GIXnMwwPvyJffLHdpAsZnI34YqjEaJIOh4qJyjmi4GefNXYZrtzqO2oGObZdiYcvdshwet
Fs6M3aC74Rlmu6HD2wHUacJTlXowIDofMJ+aJhQmg3uIG2taYRgPQYkwnHn0/RKRfplGW4eOOvoZ
hR9Zuqz0xlIUsTjDycPRhAXxbCTWi6Ttf6Sd0FF0h8lfLjSZ0o67val5Fqu9pe8SaptVbn6yGsLp
F6XXmMsotTnscpRL0vF7ECPhVLMBp5kULQ8HpYHTOs8Pg0zX5NWVleFZC/yVonqmhjCpH+eXosjW
P+oiG9nrochTph10J4uOxigzEW8Vu/vSlZx6kx7ca2OozVgXn50KSKcXVOqWzdkYRo2JZtA7/SpK
470nsntdxca4rKW3UX1v7OHrPSP4m6jZLLUDZnN9rPAssz5wlbLd4yReFpPvznZowZxak4vCjQtw
yYBHHu6FxJiNg6O3pvoBE4ZT7JSBu6Gz+T4oT36IQveXCI2Ko3/C+42NLBrECXt+j+PAtNZmOGtN
DD/+ionsaejjTUJmAJtmtLcBCD9bnYsoJW/fPcg0EckbX/Sp9JctUWc7r00+nJCuCduxhyEwe+/9
kM+XZ5IvuuyGe51xio4MhLWaa05br7awnIZdetNGnwPj1CJyperG6pXvR6F3TCxK98bJ+C/bLPXX
H0uqrEexfTwVkan0L6P5QpN+frSqD0xSw24q0JLyPrcN/+ABvgHbZjYJoibMb7qlBffY0y+Db0Yn
i7e9TJzGXroY4i8af9rRmQNMfY2npJicvbTojasmrhZ+4urbyhjYpucX7h1C5z1EBJbTEmvgO38L
wHsrX3PISs/BKMLgjl68ovbXuY3Cj3I12YaTHR5dPwMbocLnScu2yIamHd6m5klHzkEwFDlHEZvW
8fGixSlEpTpqYKQ4S/r3EFDnF6eL+RO0yP2MX7RnEUdW0Pm2QCvHKq7DCJw7qNKRb36iOEMEXXFi
NLCuSQ+6F0bXg6KL5IebTM9FPRzRU3t7pSre21ypGRNYKDPTj+5cgNcPGb9lvITEmoQmXV1ac5dx
mtqF1RTxd8vY0n6js0pSxTorrOH8eBljPdnUOuu/UHHzXFRDDCuMwJSMxvejDJim0Dl2EF13wvT3
dvCXa9EIKtK7Ox+uUvg/WCp4YuL2KZOm8ZRlrtyaPYy/PrFWvYXUgKBZdcaAlhM9/2b4w6aZmx+m
zVSjr591v7C2lSwZhtEwWtDU1U9xXZSvsfr8+DO0TGue+/KWSiGfqjLlo01awXmBDmknxnOSi/jG
3RTd0FkkO1UW/QJVd783J+eTNrTdKR55mSy8K3XtFhs3TLvTUKhuwwXItzPceJ91wUnDQ1l1TvmS
1Lr5hGdsxxtyb7EbndswqO9MGJuFQA2wJ1KgvuOsXXs6gTeT6HfmfH8RiNJc4sR8hm6d3x7RcW5G
IqrwjGMPDYQE4oipQOee7Lr/lgfkw1SaBRK79rFTzMWlmr/tsjJLztgFoi2Ikkormlddo7M8yLL5
ao7hLo0PBfH/ikOVVHdbj+o9ertx4UFduBv60bCKiW47ApZchtAahTlO67bmeCFad9Nz/Huv/d5n
WuQh2R6GZJk+1JMyzvMZJEl9Nho3FMbxc5m9UtLmTyZRK7u2hAbcTy7/8TBnK2piE72Znu68mF53
YuzruawowlqdgwalRg27lW+CeDkjbe51gWNVH4aTetRXjjCom6diQSJb+xSn3EO8ldcm6pjuBbTw
uv/9qWVWszDbyWk2GVvv2qYRiToi+iwoOjYqjce9EZrRC6rITybyta+5UY0LmrTmTQnQ2mnI9EGA
16Gz4BWvVYijFjpz9z1qauAHQFSGdEx3YDXhkNhGwWxdG8alxWU8YLPwscaPA1YZ5XqHJn1HNxfu
H7/YfLn/3v55JAH/1P2ZI1AspG2zB9o3fs2Gs5kRNASkDNeJimqDYlvMWhWHrbhP2aEqF7ZaM2xq
Jr97+JRg6pJYP8g2rJee3WDZJupi0zc7rQz1r4W9s0QWfzJiOql5pm31kPbthBj6xrnPvhXMEhec
rs6+D+UwtpL+RSV2sDX0dD70iXUoje6lgOS3sIviw20I/zVju/KXodHfejsMDrHTEDLizoWn/oIa
BDyT9Is7nL+c1I1G/+oaYsm12/v6GMmlIcI5PGNYTKMDFHg+Gtk1YCxEy9vQHZ6FsqKPUXckHNvM
hjGuzJ0zGmr5aI/X3TmuMMBMjMO3Xu7YZ9/B1Bf4pdz2g6KothzzPlZfklGUf1KJziP6X66M57mz
xF1HfWg+VKT/0C2UXSawoDAnNuKUWWIWlasJ8dWRt83G2TVwpEWdI7scVqFZfOSmMwc/Dl8ybTI2
mJPyDcyGcqUqal5uHOu1MzsQiLq42HZtoAcuYWLPrOvO6taKXjryqKWbFWdQr/4Luv5TV8NpA2Dx
77ecYfymJHWtgP8RAoRwEVD0L+KELmtosJM5dv3xZPo1jOUqSmicuhjz+rEqVuBVcLKIaN/b7XT2
K+MIEypdCinNcxP+RbGZrmqha/uu49zLyWBaVNXgbnMwIunIUCitjZWF5vcg+/Ct5jE8TgaRkQbu
763b9uGlNm95kgWXVAYBoizq8MoNMxjsrb97rCtO/WI48fBSy35Tyql9ZlorJ4tMCKucxXwkDtqd
93kKB8ZDmXE30qGY2Sm7URfxapDBsOr16TXjn9ynWd1vdUHP71Fp9mMqdzo7wsInOmVht373/vhJ
Rzu58AwdPVhheABhPQ+7JyRI/FaA5Yn3VJP1Peu75Kpli8FPFgIyES2P8xD17toNk00eVuHJUlAn
RFqP+5SEC24eVBMuVGpkl7210ghG2fgRQOBGT88l59C/HD3dium5t3u0D2pCoJ2pC5PbeG0aibjU
jKn2pQEwOM2HEceNRSnTmc6RaCNWYVGdUhO/YptYRy0sML2l2otnhAQbWgkhpWV/9Uor2JIUuLP4
ZvaDDUmItBZ3a+W+txpMWgRqAOcKfnD8g/zT/M1Y5BIRx92P/MfwdERTP2thpsEjlKOZsEKqqdgO
ebBVPS0jsADLzF3LOZk0Y/4rEk8eSwhETu28M18Nl1FUJ6tBx8kVpma1jqb8q0xsoJLF8F0RA3Ty
utzf/PvT8d/eLbZBMnyJEULW+2sQeWPGKaj0VF2tdDCxRTfJ81TvAk3Q86YL0QvrjoDcXhTwaCbR
BSwPlcWEliLc1HdDhtCiEao52JxN8NPCDgsMPJVFfMB/mvw/3q2LzRMri8egx/tVFJ7kjux6Wzeu
ky2KJYVgpvDqWudUVMYLUny5QvvlILsQNz4PmnBUSDwutWoWYXjvci0gP8u4kIj5P4Sdx5LjSJZF
vwhmABxyS63J0Bm5gaUqaOkO+fVzgOiZqukZs97ACJIZSQUX7917rkPLmK1EUWbfE9v/Hng5w1nu
DP9BDkY7+f+Mq/SnsP9iNvNAA/y7haOfxpzMNEe/w3H4aIOie/ElsWwkcmOv9fRwYzlz0hE1n8uI
uRdKIKtnJyX4Lz5hExDfzCi+B7lArWZl9YtmWN1+FKAfqPWvEPCg+m5gYoRThqZtLpvr1lgcuqCI
H209rDGCn3KjLV9lnSQXkb6mJgTdSObtey9gI+m5Sn9i+zjLinIOqZhF5NeXPiG/vTSqvdTS7uy2
pNfFyp/IRmV8zrsuvvj1RxPUCQXlLkO1hegm6Zr8y7RI++00MH1hFUAcZU2Zdkfn9glZuPsgqnx2
i8N5iNMAm1eNqmXey1Q0Q3YFCceDwSJgTPP4bIbN+A0jQpgF6ym3cLi7/n0pYymSzovYNXZVHeBo
1er45nhANQVW5Z9RNg9ikLyYfLvY1Z8bPwRqZLsfFCU3tdvh+SU++GA5vrrSvmQLWvkX04PrObAh
e/Rouomy4sdRs3IuKvfkL7XSQGvPQTl255Ewr7GzNXoABgQEClTvvqMdmsAentucua5L6Qi1cxHD
+t6OWXb3CiiDmCh/JEsjBcQ6Q7FXx6c6ZvIhU7k9FaZZMqJl7G7RNe19GZCEqFAQVqQ7zulawyOi
bZQ32fifZNazGvd/z/yzP0y4trsI1v/drovDq52axp3ujps9u3WpX7ux3ijAJusA8MqW3R6DkCCN
HiAiEtw3lHqkCUbFn9HP9VVBB+vtP4xK6Lb/z4tyaOqiIbYxHLnApP73KEoTwBqggol7Y+mvIJ7v
BqXi52k+NFFc7sC/tJtuSBFOtt2nNbbWTR9TzE9GmFxn2Qm5ik8ZhcjINfWfASR+H6TUE8PoT9Qj
2cptEsJ3tSj9SYmDJl7XMmNm3Q8t6d9s6ZeoLhT1QJm/6W5eH2nQbAi5mO1DW6qRauOByrqYacW3
pJElSfVIVURqs3IrPxrDICuVij/4mHindd171gzG2Qu6Aco3LTnPTG546Kqzh6IAyFZzbBMYoMgW
Ks8gGN0+Ts0UPrfuI/IQc9NX6l+GWP6VyJbmTFoiWJkpPjYcjI2fSn0zlfEztuv2YghgupntICXW
YTMspyDABLNJhObaM/ZLoYkfm3XycU6uKHLhS0ZAgbhxpC9GnuC0DxDHgrQDvqXjd/4ZGBbZi/Wz
xzQR0Z85tY1ikq5id62gcaHhT0n96ARmoGAL8GPDeuDZtEO5q+cSgJwPy4oE5ew5rNzo7uTtJw3s
8iiMnjO9bw9KH37Ppi3a8mn4HEAZP7jJW6iyW4W0DOlmcrMtPzp5Zt6vk84XD73zf1m1lZyWs85o
cMvOZhSil7ax+VnnRrhzJciVhkvo0HMVb6KhD/aqB8ERBAY1tDL+7uGOT8xcnVI4e19lD8joSDF9
IDJVfVdOWL7ZViVOblKg1a18grDIJFl1cBzfATQ/JsoRfHpeQmLoupt6B1wAI1rWV6GzmhwR7sLJ
48cKbuhCT6oBJ8aYWU+q3kS1lxx95VuHVBsyasX0YQk5YT2J2/oJHO52bB0k/iHvix02BS2ip7ax
2zYrc24XhDHSqKG928TWbpcXNGZhfxr58CvWsx6RIih7Kqcwtx2i66PVDtEHxNitJQjyK4MRK2/Y
EE6OWPLVTuC+ka9LtZphDoUdBZ1cAvHEQ2BdmGHPcJIubqaGR9x3JIMOgL1bdy6ZRmeKv2yJZ7ai
bSMraETa3A1bpdvUYQNeBMXKFnV+LslpPenQe8BA+ec/CMWS54Et8jNo46tTsjEay8zfIBaxqZJC
ZZrCILkGLPpZgcjidwo2djuM7rENO2/TkAmYs/E6FJGaXx3rFKMm/rCDNnpWkDVOxchmeCzAJZUh
poM4Ft3cpj2lDdin5cdtG8BR+y3wneAHfveOhkiTPgY6ZashwnkZ2ZPa1xZ1HUg2Ye4ThUj2SXlr
OnqEYniJaatuvaA1736SmvdgvpWb0w/ZIYRmDbVdOpJLb7Llx4if2nGPvcjN0+BSM6lbErZD30i3
fmcD9oyICwzIoWFf4k70AtxVMqDXiVtao1qbJWcc+rRJcvR1qthUM4hk6QKZs8AhK6W31lgk1/TN
jd9RhYZPE2FzFvS+wkSNN6V1LUKiyDrU80cvO2Jl9TrZlnr2M+yK5Lwcmi6Izw3ey7Xs9Rg7sHqX
vhnfm96CRaXrFVHwIZIDYinhIzT9dnRrwl09tz71Rf2y6I6XQxfpH20E7y9xpluTjPQ0nbLdmzJg
xCiHfLOorKe2GnetWf012DYQq7xxrr6qPhGK00BXHgHnCYCblNyE69yCLobq0rtuuPFzCjywbt2n
ok8KXIhwbpfTlBKfNluqdd79W4xXqA1q8aEZhrEHwjStfD2kIDmhrZgPi8pbfp/3Vz+6Ut+CrJJ/
FXpyE3Au0EXnBSaExLVpUKfqXhuHmNXpLcglCyXqJ3ROtFct6f5VA4oGwP92xEtp6+4lqCr5ArTB
lNVak5bY1U++qQc3J62DWwoQjmDtGmQOw3YcYa8qe4NyNK3up6bDBmBbL40WrvMRlirtF0aMshm+
ipuwRtZdM/pHZVnpjgxikHLkgW+n3MnOoQsG0Z1Uu5PCC7ZGph5e7tRXo4O0CSflDarNdMtxzQu7
IbO8YzvnkfO3JUw53wjXlGdjPqgm1o9Fbh3s0G1fjaEijjOmCRtJascjccJBEh9z7IkbOde/7MD8
DIw2PJcx605fhT+iebjv26C7ogFeWfNwrwT8Kkn45vbL0CG65xDRCnZqGxkqbRpIfQVb49TpTtmG
KaQ/LQVUrojvHXk6dxDrT33GpnJpgDR9RP8xRLENCaN4TBA/d6XO5ZIWsYO6nFksR8vmrYZeQR8h
Fp7vmVRqFzTF0qBAGEqVP0YLIx3GHjuTUC+cUD7B60TY1b9qbbTuqr57wYiYHRH+5KuWqs06Epm6
eqWw78gDUSRBZlt+9Qu/DRe0fkvFx4hwdhFGTln6XOYjRaLGe8upJhyUWQ53UPIAInNP23tBWRMt
UJ+szEmBEZnTIWrUGZspoeECUMsunS1PXRDt0yxQpzB0mLCrOiKnHsvzLrYCjH2IQjdpXalNUOf+
vahUfo2Ljl37dGo0Tf1IosJddax5dgbtNYajfrwtB5mLmGrxOirHAiTJWF6zqCqvjObeuomtHoC/
Xm6/VGswyLFahwjh54Np1e42x8OwWrrhMx5420f+uAEbkuzaEc8BWM50N2gxfbge6pXZm3/BNGK5
M6EoznBfeEa35p3Jz1pvtgs+II51GAJya4B8XMH6fOntzj901BU+IJTQhJytTgZ8NMHXsGtwzB7C
hrzcRe5M3SXYDNZh1OOOraD/V2vy7eOl+pHkEwxAKP/YnM0oOqgYgih+k9YNkT11kLK8NItBBY7h
ps5MehqWjSOyyH7mydjt7WLU16FWjlu9j5MLwIp1iz5hJ8Aq7VvDTE/Ueus131R6UGokMXwOHKkF
/PdKDt8bhcCOHf6yCnOborvjWD85KJsXl4DvUGgKPSbrRLyApED330/BWlNNeYhMoznng0593AGe
yC9zpQOKPvmm/5B4c9zVpPsvRpHgOWHzQpER9A00PppAQPajvPa/NVnNp0XVdFbxNk7gPkirch+V
mRgrixFcGIV79lNLnDPnHvrE9sQ4aWrT66CfaiEY23mD6bk0TFtVs1j8hfSwuqT9sRiC8dskUfhT
C6dxNG+w+yj9kKwLXktjntJHalkpdgZtlp0KM1b7EJYrwClhrkrH7W7+2G2qUji/PbOOIeJ1MK0Z
johSsI8ti9N1mIYJk8tzmMrPAQ7B9HBZMa2Xi9ia9O9JmrbrEP3Ti/SGezWW49EwCeJAYm/hFiVo
3C7Va46j76SPLBxMsQlbF/WD9iHd7NzYUJGy2qVdxxqvJvKXOl78sFGPvzSzQwimoXDRy9bdENyq
iV3/2kE0fgdOXVN2LurN0hRxEdLOFZynKMivRo1iMJLmD2vyhrNb0F1QGcsRxJzJ3hmbYJXP5Mbl
0Nu9tcU9OqwqprJLWQzRwYoacrMzoZ11ki72rMKe6AOQKO/Pbn2tZcqmSEAAt+pqMrxdeUad5Rwa
x9ktEqe0ClAqE37siyJ61XrjlzKkgSub7Wbh9iQYJk6ytQe32dNDDy6hHH8uI8cw63njfjylMUtj
3zkvJiaXQI8VVHlmfzuzp9NglepJdXsqDckmUa390dpcaBTJx5XSrOSomJg2PqSKCx3zP64e9Nuy
G8VB08l0gGKUHIqMOk1l6IzaVj29EoCRseZJ2j+BeAmwy25I9zDvYRiehiQw/iR9cESTy/Sq2+rS
ItN8CkSdray+yk7LaVanxZnk62seOJ84Iuv3wQymbevkxSUcMpPOO1PupDp8H1DBcxMqqjG2w3Pg
a2Qg6eJdZm4DURRjAMvV9sEWLDFxA+hu7/P6WG97Md7WIvVfo7AKX+mUjrOTMO9SuU00gnMBYHbU
ZABMLEupZVGl14fETsUdtd7wEF0hjy7Z7tGs61wOU0Xsk9OUl2UAs1hVtTbh3qKa5HXUUbiCfV0b
vW8+5TFoVhkzi6Syvbkx/eyUzjDiY6gtLW86UVbwZ0z44bRS/eptz17pCYNaqctpW3oDXfNhHJ+X
W6DjyQtv56AuG8rZJZOOuI6e/wcKu/8CPR8Fetcf/bAdt4Ybjt/70t0qx7Dfx47LtC5ddWroMzYx
yfPLttQztQcWAbU3Ris8sD0Nz3Ddk7NTGsHeTE1xo8aDVavXffrw5XAky6Z40+3wluLi/tFPylxL
ewRfZo/4zMCtQEfstO96eXGgS75wfV01mZVfh4lsnrVepM2WQYcVRpl3x2ksjVe7aT9HczKusR3o
974HItHa4kpQ5RUvjTguZ918l9m2Fn2dEnSJ53krWMvxWUS6+cZwjsZRiuisZ31280LvaXEEyda6
D75E9+H14jAwQKzajpmgpLd5XNBccj4lLeMCF+iGsKVfL76y1naMteUUfLfKAnbTpO1GKM3FNG7r
EHin/AlxRH2yUysmLZw+bUFPRbaysze0FbO9n9TINhWaMLOmu1L27m3M4xEp8WiByRoBgLk9tG2p
jIsvGuLDM/E6eUW1Fcj2wGOK+M5SnrLB/H0qL9aehJ6dco0QKy/13RX2GWdtkdKD4ZANz5RQjUxy
n1QSc0JBDoipq4V5b0qJC73tflUFZEB6d0gsPGGwXEsxXNHkyHdO2qWXkKK9hYFn6YlDJCbqkuu+
rJma/cSNT7nAujoNhvE5NfH3ODDZ64aj8eyxmOAS6H6Ce8VaBXH82rrW3RjZ5fu5DNkusMYvQMSs
HTCPa9cM+1lalkFghwBq6l7yjIGzWgU6prZltqX3NLFZRpnAmBJpWbcWcWX9yqJVbdrVC52xeON8
RkVbfcTjEN1Nu/jTI6OMclqM7DLRnCKlvSP8No8s1zp2VtJ5Lt2aElja+/s+IuQxqDvtEHW5tl7+
T9u2CYPS/SjZ0x3Z5mOOzkW5aJVCHV7ulDE4t1W1zt08uC2HSjG3BLG9szpcZ7ozPBTFMcRMGrtX
dt3PWsqGlekAu8L0R0mbS9DFLWQtmSwOH483at0OW/H4PYZ8GRoxuuMi4/JGDg9CwqGuaRfDLpR4
WUdUaotzVlb4qyo3uw2NQKAalvq3ab4Vlc70LUnDO3Tzd5R23deF4SDp4Fnr0Pa1lxI0A1JKS21N
ujwrd0ixPoAqnCte7QGkVnyj4bJP3RwTakgKfY5jFH9G5FPEcCsiGFiChjQ4b23TlpuvRYaKTDln
mCTAJBEKBUmtvxOJ+wn7u6IcPnQXVRt/8kAEu8RNEYsHUrtqejOLXlgQ63GmVydoXrySphBvFels
XZu+sUwrtr2jPGrdQrsu/2o5wCSMVxqKk/lq+62khi4dJTkgB2aHZSc65XnG7/4QxekLrp/mN3l9
T6WgoFJKcJ9NEDVnL9fdSwH/nct5WrV537ySoe4BX8X6mCXtvEWPHzLU7VtGDz/C8/7mefFJSS71
amqcZzjhx6VQPsGL22AHsNeOWfyxhaeqtVdY36qWcbZHIPQ8epcMHzq9a+xDYBzrwnB+dvCS13Xj
I2CSJdXp6qOdCvmIDGwnYcbqg3Amia6R+5aDc8wcVf7jjjGtxBq0Q7pbnjnMT48SAiRyUjCisdkb
NjXwqRcjtKfRPZl+f/x7NJa0QTZhyXjX4XnCedkHm7oYQ6Kp0ugs/IBUXZ/1/hlK97SZZmUWTmj3
AUxWbguizTbLinRZm5oqkUejsrPV8pTlUI3sqhLXXOse31fpV1gCYPHpq24Koluf1PG1i19ZYYlL
4ba0mH39Ccuh/iRHWhRFKeJjOXuoQ680nigYvYsAMe1yV1bkDJdV+cMlsn2mmekIUh5BU78s5LPW
wRNrVFTulgeR1Wco4zHDml3vr/hxx3sPWevXpIT6KGXKLLZdax07HV8hJXOmiwx9/HKaBxFr3R6W
YpFru86ayhfITf4tBpPQznEIy0FGrsM1KlhfiwPp0+N7Z+buanSEuiw/EsZozHCG8dralHEtoNfp
FlhWsCGHs9rT+Y4/skmdXMK7f8JzvoL1oUlaMeeyjs1w+mgWVtWe9dss1Sa2ttnZSort8mjWQQY2
W/p5bagf6akZ7143dDs0UPUuYon6ntI93PCM6NDxYbcxViLdseRpNPR6VaX8nL8OJJOuhjKCDDHf
R0zac6xr7gHFLSvMkMZokUXRRudq36NdJNIF5YCG1eeG2eTYRH0iUQow9yYMHqXDZE3ugH0yQms3
WVr77klsjxH6qm1GYNLZVZgOraAKjqwnPohEMe+xBqgLuemIVcDpn7XafUVSX2EVorPJGuemyfQj
jCuSHNnQnsJuzNV5OS80jWkw83v22GZwyEK7Dqp1RGv3pKy0PJVubyKIztdUdaIC3rUoENXwNzrb
QY2/3CxlSymF2bHdUpH7aRp5cQIGlKPtRmC1Ws7z3si/7nSY1dIZFvSv87+f/vdzlvu+/nWGqnY7
OJLevFYXp3g+FGSJnpZTbNH8seUcuLv/r5s0DLn376cuj3/dudxM5re33NIbO9/oCqVqRvU95Vvs
ipM+v4GvW/Pb/cfp/AA4u/9+9H9Ol6fACuIv0MWETwSA+OtvLX8mcvyRuAG6SeIgYXf3tp2fIsPj
w/nHzeXtL+fLoZrfZN81PAlVfH5a7qShCsPMNY3Nv72R5XR5x//2MS0PkODY7lCVP1HorU6dRFY+
VEOZQTf97/Ng0EhR0IdDNq+VcFfOvxWKLWvam+vBr/pDk49yWovBb7dTWf0eJucP8MN4BWs1D6A6
xRTVTVF/+oG3p3lyK3wodFFmn5wkvLW52BSFKFg3WJ+uQwepKUzCTEvWcuRpuHlJuzjr310zGDa0
ET2mXzZhLMg/3dFF2ek/tMr8jAvjR+dNz7UZv9S0M7eAEz+tanrP+leopn9oMb8KMzwWXjSsM6Nh
3yRpVCGM3DSqjikzFRRNie2IsBGa6tV0zZcy6NdTCLur9LOfhajei6iTO6/UN7ppvFcoylat1rjr
vJj7ZOKHr5x3L1POKknPuEoPovkhKgNqTP47C16Q6w7gYNwnNwq3fhK/EHzyLAKYapn6hUBfsZ7J
1BqdzaVAkJbZ+i7z7V3YEhZA0e8n6QoCzxWZc3X5EFK/5Z/YzG8y1fee1qCoFgkvLOp2yhEG2l2p
r2TjPhJoIHWtuRdhyEOdue1mgL2AeSY4dI2BjNbOL5gy9i2SkA0av+8pmMmyyNqDXUXPTU7BSZao
56pPEmKm6TsrfUzy7vCstDpc5b0L3Fns5pX+EbzHrUNH65JbxbxOqwkuIRV9SxTbEX70WgvdvWf0
K09HY2SDgjfb8BFOzomNwbNW/QmHngfjNlh5hfkiZxdI6zyHSXchK+xgtGjd0DJEb3QA+EysnL5e
9BcQhR74QJklA3UhY/YKPmJs9aQz8pnmlfYyr3AiZb46M5M/ci+wPE+JKv8IYb63gh6mufdsdcQ2
c7Xtpt54H9p+jFCxh41ebszhHGTTk24lrz46cV480KOSAqRPhXdbDeF3dEQtTsMVwVP03PwOiZL3
RDDjidp4fYizJ7Y71SpXxffU6n7m8HSV7ka7Sv6U0XCmGHfR/TLa+SpzNyaidaM2N1FkUpiONKpY
GTG8ufFieUO0docKVAM/67oHh1baO7b1G3eKP1M7tVc9iqJVnFGia4r9FIf03mCu925BWI8ttpMr
N76b8rGNr4FUyZpMI7UeUiYd/hyuXS8udsIhHGh2pyXeBZSltfOQWkkp/0xNeGkSwA4ZoGRaIPGd
IWJjxa8oBTYK3VStsEQO2BwJc0F2khBdH0MYFk12Z/I+MtmokN9yGlqUiZzgj+eODcogk65hCjzl
YxmfsiqeiISYhzgz8cIJgSDloiq09iwXGfGWsXAQgwNifn7S183l3n88YRkXkcTF28wnaWIyq/q0
HFBW1CeZlkdLL9R+GRaXKW0Z+P8+XW4t9y2P/n+n5TgG/5pK/v53ZsSeRuHKXv9939//WG+BH8lS
HGoHfmPVWtWpmQ/LqZXmGNWXO5fz5dDGUX1CE7LKWyc5agPypFU8z9Zjg0BltczZX+fJUM7aYGag
5c6/H1F2T0xrad//7f6vP7bcOVpEhv3jj3091LbCob4QkgU5/49fdw6s7BmcnXLd9k11mujj/+Ow
3Cf/5wFBAgGqULWThZrWuHajX9H3qgvxfEe/A4vCUuz74zcHATjQSVpz0ACbD0ID+mAHbSU6AIcY
rjWk/20tGoLn3PZH7xp3z8pocxEbtXGs0Tyy+A1WplTDfjEdk1MCW72GRK3FHhWiaRYd15pJiuio
N7cSdfNK+KMHcKd6aobO301isI5aOtgPp9J2IxQDQBEpmlZ0D5DerfOX6GVm8ywBuLAGyivCdJ18
W56HHlnei8D/i064czBy/20IEhJnRvb0jd6UexR3462mJwQ0IXuvohohuYqoDXEgztCIGvshq/qQ
DUhPZRZf1bdcNT/QDPc0nOt3P6L/1QWaOqdQyAGEiGEb57OJ3DFZTQdVhrJea9c1bLtTZSrA3Yk2
XmrHOVQq21qWJq9sQJKHrcn4UbH9K1VOVm41tZeS9uiYfNOkvYZBh+uOqhLqztyjTGwn+86K+2Oc
fMgMowomquhqZq6zBW9HSNpcv7WVm2xxluDynLczFFyMa+/T7Zvr62kKULh11NsQUnbiAnyO/Rr/
uaPctW7VUE1nzTr5RH7ZeB+5/+mJeTMT2MUB5V68ArHPhknZN5eiwlZCd9/pIppeRG2msBGTh/CR
xQTUjSnETfzyO+Ogl3YD7N7vSTMYu0fUDGIDF5PsKRV3J1xrNHDSbrUUrLMs/B1GdX7zS/JKEp8Y
IsOmnanp3nMavASUmv7qzOT7hCj4g/wA2EvE3GzcOqrXPp7NV0c3/qK2EVyiSK+eUGFt4wRCBNlm
dDPY3NyL+A09LTgWzR82Bma4/Zi6NIMnXm4Hn+nYa7a2mupx2rVzymMGLXrrjD1SQkp4q9Rv5GmG
sp4ElwwYURIMvP6mdYO2txPfW1dwHnad3kCTy7dUsJu2ZsGO5G2H+2ncU8LrN2pSfwjvHXbuiwHN
4hFNxk8T49Z24WeKFMNZGBSsQyTxdknFrJ+mamT3zaaZGEEnvZLwWOcRWA78w402OwYKZ5t5hvu7
cLxXA1hBaPgfYwEJvAoKdC0T2Pe8YvIrhNqYozs8UOH+bnUkd8Yw5iva7x7V61Lsx2RE8R3Rwori
/tQwtUDwMfp9M6e/ev1T4qX0TGdjSVB6T71wtXvUo4LINX3vhJDRB1kap8HJ+73VnyDqGtcyLMzr
csu0By5PylUbONtrg3Dcay3b4Lrcksi+L4nPWjMBkCM6Sb9sPrjkWdCbM8KtR3rxYRox6XosTL8K
WyJnmVHamrbyqUxttayyjgSp1dvAHSkEDr/afmrfS7d90cspuerwObbU68tHZMXlowqeS80pAIBz
T2qBMWk9oAWaAbG3nG0Ibl0DGHH9amVFVN+lrMTBtDAxFHJwVvYU5U/4g4qAr5G95tFGW3mJwz57
VGBnZmF+uP/7lDgyikyeYtDjR7qxiIjbqMq+eX7sHRxRmpc88czL5DXUx5oi3y3SvUZniIE3f6hI
60oTpK2qD1kfdqFOh7D90EzpBWvB2vQrCq11Gh2CkQ+U1S9+2Wi0d+BfKXzYVnvMgCzVgeljwC79
lVTVtavdgNwR+qg9dshV5ojmYGrZ945l7WnMh2YlcyrOfL+MhTrNWsQOu0DY01afGQZux9AE7fNk
5bV+MZKQ7kvDYnrSTUQ2BcJsw5uIx9IdZ107cJdG/GwbSo03kdfFg06Fhxvb9QmlxC/ZhbW+519h
ge54sT2LODRwPKUClbOSXuvvHQK6drS+NbThFI0dinxruzDifYyacY9Uk2bdbLUm/vFfh4BvyLar
4GSmdUk0Ntksg9L7bWcM9ksGDktg6fFRvOet0b3KFL+SjczJKJofCfnuO01ZKMpkZq7Y44XXKrfC
jdk47cGs2Qthh/NPydB3L+E0FkdfnwEp8+noNO4uHBLK6YrAxgmF6cdyq8R78YFWi8+ttxlrIWxu
877nN9aS1rY1/ImuSp1DTFCBgQfLE4yfhXW1Ki/HQQ9vTUSNh8PRjG5lxCvKvEluMjpHPynWmyPs
ldYm+LvrVkNeWb97zF6m83uAx4sAQThPfvVmmyERQRGylZpywSY2e0AfiI42g5JyzzKChLsY8s/E
mPQC/jyffHTysjaJE6F0rHKxB/va7YC+h3s762a5b0WkvGw6xeIA1YRbOZeQnN49syr59LO7MvXB
pw5hKQ/kpBZnf5D0dOoyoyM2DdvBsPKNYTX+xqsi6+ywqh+dzLhopWzgNNYAQxBvjSmcQrtSrwMN
tXNljcNDY3OxGuv8oSVt8KuQSHLfZIUkf+E9YcNYidoaHtJJ849MddZ6HHx1z+vIokc8v7ckLV6U
H7yCAoR1w8zTNJgym9as707JThixVfVphi/ShZTXWlH+SES20loH5LFMoPaRrXQESuKtwxE9iO4w
/Rjv9NvVQSWWv3UyRz/XOjwtA6PhTkuGu5YwGBWt7+zIYUfVMBsYqHqzgAnorc1XRt1Eeytxqiuk
j/ExNkmOUFzrd1oelQSphNVH2OFlJdS9RaECc5FyMSNO3+X7LrRadA+R3GhMtnkUazNcDwZW6l/s
XvsLm5P92rTCfAqpDM7GBT4Vep9l5kYvUR26F6KGhlXejPi8gSZswWLOyLeSJiDmcLeo85Nh16yB
5uWCJhh8Y9N0UCO6L/5iPxJ4AJMRm37Ff/y9qnZNqyPYmhWwNI+Gs+533qNRn8uSpUiRsPiJhU7B
dINjYGc/uDR/Lua/WkPPmoXxye6osa5i3K8rSPbxri7hkms0vHdZB0LnKysy6lC/FJhqKHl9gmD+
0mFTqHfXsnMozUJsjtmgH3VBjGXhOVTfXZDsfSCu0XxYbkn0DuuARMuNPnv7hGn1O8+goqI0Zihr
bsDGaJnWTkAzfttJ/JX6LJsiBuGXXnxr8JW8TQO6+SkwP7R4QLNcRydGEdLXKn+4D01Gux8OOQG0
7QYzO14uxpPLvCmKK0r9JpcCAb0cYsV1gWRrpTt5TQRnKN7I3rrOAZTJ1I/fxcBF3sRC3ONQGgd2
jvlKI+xvJfDufeSJTZF00nc6fbrNIlh3Z++MkwVPy6fbzXZLwptPQFPqq5T9Gp2geuaTyNYjWTFX
M3DuYnawqcp6NMI0zlzl/T6cy5Cl44AfosXNp6MZf+zOOC3/q2ehFTL1GvzE/CLK3IZL7Kd4g+dT
P1D2qoJ8g2SGgrDI6IERfi7eWoHrs0hc8bPpvP20aHFECF6nm9VGxS8lahh5TWY8o3FPqGeggW1k
l5xz2D17rSc4tDVqHZYOXuu7UNG01Ryb1Ga6SzLoxJvUbXl204eGvm+qMjhYDQo5ZA5atBsq1g+R
kh9Mi9c+yLKd1apuY8zdO+UJ9MA+6jNexfKpE6b0c4AvMg6J9RzNdeLGAsXmFM8h+QMXIv3uS9JX
b7f4bEBJrBZ4Txu01d6bbQp83PFV1lUPEppGdlnrv9rI955QE7SnDB4QWYP9FVf2d03hNc4kAoPY
jd/suZOZtuV0kssFi3CkWDmAQQoEd2+1VnuoYrV4T6NPQQPv/Q0qxOGiKaUzXUAIChAf4uy9fP1z
1E0YdIPwEs/zVZTm6uiUE71W06i2Zu+3u2GGaSbDXBIQ9SlUE2OjqstjYFEXyiDL5eiAAW1GG7Yh
bOM08Wdh3MDanDNdZgbdSPggw2cgK2Tu+P6lC1a4y9Vr4cdomrAW06Ex8cvQuD6GczEfYRCJrco2
TrLRAaMGuHO9ogjWiesj5kijP3EEREzDHrpZMH0ppeD/ou7MeuO21qz9Vw5yzzSHzanRORdF1jxI
JalKdm4IWZY5zzN//feQzvn62AGS7stGgILKUjSyNvde71rPgjAEiMprcop39ZraXwCdQ8zZKQlE
Q/M4Kb/eL96mkUHGlPfXeCrw5MV98doJ7SurbxBF1yQwuM1aeepMY9Ff21DRVumAndEYlHujeh4J
bbATsW0nu9xkKx8OU4w5k64sTObz0h8eIbC+KnplP6QzH3n20+J6cmKJg0IzvWle/znKiupZsoJn
YRMVqeoxfc1jsak09Em1a1rXC73H3regfngBxYl2AjWuy6vnmIXwOFqfFYj7K4nSLiyO0eREkABP
2Itv8kTBj+tJfn1rTOXL/LJ66ZS+3aZlmu9m2yxQgaOouU8UKBB3OUUfq1t655UhHh7arjcfOyUk
p2S5ZKaYvjfklaKM+5ptNl/8JxCwNEQasqU9E5VJnwNJ3QStF7u2xxIt6qK+DlW9KzTyKoahnv2Y
ohPsrck2jcTolHZY7eTEiA42Qezl8G1WyeRwqIrOSj4na/KUYWuqV05u69OGgHDZyDd1Hpxq0tTt
tHnXutw0qinfKNz597k5iHXPOeW5SwZgzfyNZAnzRO6xwpolHmzZuMeDZF4KkQwHr2jvS3Xi8iBq
yvC82nta2ohaPQmx2kmNM8oJd/N0GrWVFMiUYOP0vFQpNAhgBiO6Z6Ot9IDTdlFwXm4VdHQm7Jim
2VtOnY+7wGC1ClH5NpSVmTsbu6lDB+vblBbSUyV9wLkNqChFhC8s6dGPql0pgn5tjfGmYV93ijhZ
sBwOiUUi0nhJ5rE8XZW50xMvxmocRxtDk2E0Ay9ftT2QW41tGcsKhAHUifXoW/2+p4bBTSJLv6tG
Q+iitbt4hxdJQJdQxUPHPXSlCrVwhirw+TXgZFkeSlHQP6inDlBF6xCGKKhSAfpXyTpY1cpkfLeX
2aA6jeJFjeLm0Q6AqJE05Q4mfGNVcv97Y47oUJCygUHGTW9eSdqCl9aYzPdsthB2ydZFNJGFkhyz
HbAEygXnW8YPOEG+59AxY0QHBomgBueHqKZyR2rUC1DcxMmhHtROy/0dQr3xGf6ZpbmGqus72NDh
uhj7YC/iEkull0S031nr3uveiLA96aVcX3SKWGPE0rXODMoSk70rJWMP3yx7zEbto7NS1zCaAABw
dNZAWvQqie35FmwPCCq5l8+9peT4yg7GVx3Xq7Yu9RNSzRWP6YB3QtFPVjYNIFqqL1qv288px3DL
pji78EKL5IGfPkiI/y5gxsr15gNLHX3pVD24DIAvw6iePiXVa++ZJMIwH4cshDQyeLtaOuQcJU7w
VbNqdPvOKFwC9GjjVlk+5xWxE35ZaWJ6hxyHrDvUstME/LUnSwVYEgrXFna9Rs1zRJ+Z69hLgzVR
eQIibJPMTlc23GRwS2i5Eyi4S+VBtTetWXD9Q4ZYl7puuDRVrHTUQ0QRTEEgashkJxowjaGDBBsq
1ZpJVUDVB34I0oH2KtKqK78r+1DKWEntisQco4UJP5EN+YHI707QaahKEg1gESQlGw0BDEd17ntm
FGPBYtzPTwG2/U2c88+NMgYd87Lgfs5uzvpTq0ASB5OB+q1TdYeDR51ePaRsjabWfsJ3hfUssamR
mZBDnKhSS4fLr9qoNqwOIr5/HTlTllzujzE4Buya0LF/Kst/PybOVHos1Ihi2YegzC7YpqStETE5
juXmCc6KssmfFHILTuHJFInCnyVdYEofiPE3oUbZC+0t0aMJJGd55stQ2EoRG6sleZAl04M3Jlti
rZhWM6D+njFCeeA+9SYww2iJMewsmE9YG7OzLU/q1yxkv+ulLgYMmWK1wTtlHoMcWEry3dOUV00C
GMp05FPQdPopTY2OXlYfU5Os7Ju0F4+MfvWVthxLE2/TRr5EylQ3SPNY1UmT9MJJyJee2kknJsMq
xm3kUWhd8AKwqz4GWf1NzdjmTmFvHwN9NB6lUYeb2A/hF4TLV4/pn14/11iQDqJHJhoDPfu9Q97y
98vJDYpvvo+kZmdZfnpGl9/6LXtxfgjcPvORxE4uCPn59wcv1ndtZVZYoZBTc5OClbEK723Bhar6
xTPbM2nFfvYrAdKBDq3Q3hAFsDZ0woGAL72bSIL1nEM94wEVKz0O7fVg+cA5ZrF5LCX7XQm/Rlm5
LhL5SZWb6moOyOpyQDCDMrxQrkiYoFJJgYrPo7fqJ7/viQG2BtIhmNG9b0v88mZPdq8N0jN6QbdK
lag6F1NTnZe3tACOVWMa2BUGqVxXvmWfx7LfNWT4y5WIRLZXs4EQTubIyhi+eyQ+EAuMncoN9ziQ
DXv666va+jPVwdQwSRBIl8Gg2vZPcFz2il4zCRnqOUHfFeacaMWJuQVgwQMgOrZJZMIeDYxYFGR0
2zYdNfIvueZ+N/rntCU4Zut9skPQSUEBQM2Y8CVZOlaZ39Ukic+NYj8mScXMzpwsPLKZ/jyMLYQX
VpUA1yHZXYqWvns5u86/aUOd7AQtB5uW4IpbsZFZNZVC967mPZRQbffsdIznKuOfEWJGuaxPtoyo
olgbIhYCNwreUDmhwYnt7otlq9ohLwNmy1AeFVm82uHQrINh4KA3F0JO4hKCHYp0jeawmLlsDQL3
5FU590xnoUxlvbLzR/2Lh+2YDgUOZ2zfogeRUkkQf2GqKR6NOb3BXiNwsRyNLq00s8dNrV4qZLxD
RxMq36zn72ObyKmfkxaDx12u4bF3Ll8v2LQT/EP2RVaxwhhAYk1gM8pCiwtOkv4O5sEK+nN8FjgY
my88PXCbLEP9iXkxMRAiqwI0qCaLobRju9esQN4QhUJXEQGWiaIId6ZkFjusZbBWxugcJtrIrjmd
p0uu1cLZlrAUrBc1NFPzwjW7itZBI2yvUv1QyUq7V5IgcYLWOkt6o7yCmtFoww7ro1Wmv9eog/if
ddN7zLU2dK3E2MvcZlykgO5ZxZdyRbZ1oqSA6V/J/WrRCbvazaqqQM0FHSaF5TkUlXqpwyZde5Tr
WkDWVVTzswQA1fJGjgAMwZnN275rBIW2RZyc0Imojpn1ALtrh8P3K5mOFWZZQSHfPFNOt8k4petp
fjrYZrqdCUUi9IjmsiUI0BLxUpufqOne6rLs3f1Mh/UN2W/DkaHfNwkFUAsca3nQYsFAwoZ3a0At
Wr7zhozC2k6CfLsUHRRF+Q1OdfZUoS9z32cDPbSz9KP7mkOjunSfpiTaYIy0N0Y6jq5iVNFWDROS
XIb1/t3OSvuTQ8dsvsfYgRqkRl+nErrsUFF2kFVzpNQPo1XZ1c2VK/WREXpzhBISkFuobz7HMHzh
xzwvaqcv9PSpT/rrOCj1Uxxym6pmUWEGxoeabx2ZgUhY14O9Ebf4+1NVvfmhv5fwTa+YbEiuTZ4I
OckZGQ4codowDEimkxyDwArGd5maPvbtRr6J9Devs41joQ/fkiZIWClqqjKw9H8Jw51uJfeZ73UA
0CmfuGRf8cQV60j46d0Px6/4fr0PDwOqOQaPND7Gw5VgQLxupsI6N5L+jo5ICMybPuc5ZzPAsn+8
lYdh+phPuL8s+HrMRopds7jwxvSJxMJ4lWzP7dj/O1B3EbTmB82LbCcJTWqL7IJAWAnXrVQHYhLy
QHK2UQ9MXMzzMi2q8k7slUivOJhY8r7Mc+8yDbjcuhFDboHlHeBi/BENtrfLg+aCKjuQz42/cl7/
vOwI8gzQJj4UJCPmJ/GsKpU0Jvm1uYbgYmO30pNdVGnNs1+n1UlNqi+TNPW4WDNUwDwR6LjQaoOy
fKKHpXiSVEjnLNbFefCmJ+4JZMQD781Xkw9vbsJZHupxuFRKH166tjSv9giQF/VzxxwFsLMN8N+w
02onSpvAC7CglcyxZ7NwIYfUUhxsH3D7hp2SefJLiCXoqSyrtay3n+lfmdNqAhOh7RuICgiUVfQO
LC05p119RoiR9t9fGG3wDbOUTswICaqUJua1zLx+t0P1nAUkHLyeJodgBoeil9X7UuZlEkQf8ozF
0P0MsGjkH6ZZoS6b7GoQ09yFo1aduEaoYvM0py8TXKWyfh+iRiYPAEsb8QyB05S/JKluP2mQJ/0Z
BiUZY3dSW+WF7Bp/O7iSj+XkRZdu4vXVglrKfCN9sj1pbwpXQQ77oOSmZjdfxG4DRv2sDve667Ib
x04gGOT4JM9nX+KDJs5QgI70AnBc8iijXJRjhShkCQwHU4wOmIri9C31Po3b1yM6Bz24KxZpde3j
NnA1mlJODXaAjdYpDZygeTUbcJxogk1JaWSfoE2u+wHpOIS0ughfmpS0WNHiT/BwTUedEwwGMjfd
KMNZ9Q3GVkGDrU75TE7E2AczQgDUEU1yWJz1yrsp6OEPCzjB6uBSkKZzGDtgXPYlR5c7+gjDVH7I
fBtYIHFCy0ybh0KeXiXo5eeFANuPqbRaPnSoK3uliyHk6hr5EpMmSAmr/c5QwV35TE6dISPE+P1v
F9BJimR711MCg5avaqcqBorB1paTr/E4yDhFS5q5GQPo4WuXQdA25fpDk761op/LoZXwgrGMKK6g
hKrsh4FJpmqh2uKdC+q8usK4KDZ6J832Mk1xu1otXxsffGidfZI8TyNFzeYz9/nF5pr/LSzw50vm
zIgY0wB7tIksNAzBY56Ejw0s92Olos9EJUbBmVmoz8zCsA0ZhyJWL8SDRq/jralmdEA3j3+9rVP+
hOwwaf7TNWgyqmUYsv4THcMrrZpGtFR7CNLIPvgiv0neYDGuUdjVN4zmonmypKVoTPYU6Ve7NXHk
k/aMy3tP7O5zH1Qvf/M9afMX/eEAZSF82qB5dKHbEL9+Ki8t0nbspgwsNdzv3F3KSwvRPtqSLbZi
vkUuD4m/9vw2vMi+JrbpAPUAoNp4iWts3sDslohRlu80mIDfB0hjo3zYk856AG8Kw0Igk4KR1oLC
CSaDY3s2OzNfk31kZweT2JmsXj8B3IYfPMZPY5PNVe6dd459JrqdzHAl6j+4RKyzYrA3FNyMzkpU
rkZPt05GYzN8g7hXKfj/tIGsUyth5TdGQzyqrWiPBnt5FrhbOkKglDLQIeM0nmvNb/etrL1FcTRe
bDnYxnPzS+HZ0akJYGDPnpEFRi/wltlqtFc9c991MEDM7M4+zgOoP9L8ZVnEiBhVOGoLeSMpSieX
nuTQ6G5NNqpnb6Rp127oR4lGOmGn9k0KgurRH+QnqPqF28cdCQXfgDnZTduhA9QMQDrYSyJ/knJl
YjxqE3fFF7MCoSSAhIF0sqx4XZRtQAIBmmBVoUcl5nmZwlgRHA5l5Iylu0FLkQV9IdpWSaOO9KCq
vAxsY70VmsuF/aZB4jvUHbkR4acOcdE1crB3qHejlgfPmYlZsBzpB5RLb+s3Aa072J7IM2nxkH7y
CQc1KdOoqK6SzSRP1ee2kmhMSIsNBgSdP+K/cpJlXyt/x2n600GJflHmiODhFFsVtDv+ePqf/LCW
clBYj1imfAdgDgZRr5MYt6Y5w90+WXV900KRQNddCjlVA6K1qWxtucDyUkLNL9IJw7r0icF9DJrG
iLdBCfSy9nV199evteW7+fGlpkHF0WSDs53C6+3nl5oWe1pR5+mjORo6gQrF3tdJrM1xre5Zt0Ec
pWmt0hdaRe4gCXLQhJ/0OLhnVvK27KoUhEXJj7JjrINA01oZcKGo070Mq4y2n+5ToRYcd+VArEth
Ww/SlJ9t3Q/PDE57V0s4KcH4wKShsUYuobipr/1Tr9kQVke8sdnU7JhdClJ89Cbn5HoKU/ocEUlq
zX6z3Jzqymoeai96JjkAPk4Oz0rFuWt5EBhP94lvf1I0sMBk4Fm4Z2fIAqzUZmrl8tbyb12UK+u/
+Q3/zB9SZYQ0QxdcC4b15+uhKIXnm8jij5IFhDMMe8H2Z6q3co3UUXdDvlOU9TgPYhtWYK1vu2fD
SuuHwMBxhxUEKwn9lEeR85oVWeAEYIqeJ0SMA/QQ8uwJON9RMeO9ZDoSuufj8tAymaQro7jYpkcd
3pith0pRD01RPHwtZbO8mnZ1WOa5SBIHtjbV1bWM4aGyKCbzsmK3zBfzwt/Z5QA6MDHNq5k1LWKK
lbzXlJ41pbatSwTCJov6Uyvr3Uny8+bvmFI/MxcxFwqoi4qsqrDl9OVe8W80SaBOqerjnn5kt64s
WbtZiNJwEmh9SSxmZufUZunUo8W+kbi7E1vFdZF5NY+C+FSp5J2t/R0LUv75HsX3xTelmZaimooC
yevHl7nXtFJs9XX/qJme9WDWdnfg496lxH8f53qS5SEoWzJGiFZLoxVlct7aiHJEc5TbzKXS6Mkw
GZ2phJ6Vea0jhW4fwhYRM8uqlzJrDDYrWe+iJFlnbuLlVpLbGwMT1V0sXHk6nUJOAi9LjKXrxVZb
YHVs28jFLa+eLvVIHtaqvl4OZaJlv0RmIt0upJDlAWSjE6ZEybOSyVI/Z83SYYY8VVK8W57iNSh2
agPPNDzTfjDcGA2Q9ypQi5EKtX97ujALhIGhMhLcibKI43iAD5uyAkvagMOW15LfKJss/dLbZXYN
U6ZwPJFyCVM5b/jzzEXV1GxboAKgn2yw8NRHsVhUel25ynMecHHuodYLt1CNRXACPtvqqAQKhmoF
i/DO78r6CfLfmtTBOUJ22OpD9WTM5Xed3YIWnUhWeaROGfPYqBokgt0RlD71BNK9jzlJ4GHnkCqw
W5otJRp/vS4Y833g31deLiATzVrXDF3WdPlnLlmdUo2dhvn4CA8HTkswnEdD/dxXXu/aKp5vEZoX
znqLaILabG9qgU67zHe4/+VnAxejK5N+3/dYfTeBf0sUuk6MBnuy0TQfyJs5UaOpf4AicgsHxruL
ESoNqbbTk+dsKXjQS7ybaR0R47S8x7k8Z43lkQyHJOIjtbjxcXmrieJ8K0X4DkVhs3Nh5tShhO5G
5ttOUcITQMn9EpBR30Qpf7ulLOOp1mCUYU+TASNwbVqaRTSnsNS3tmIi2mpo0OKkdcy2AaO8BOHw
xt+JQ2mjn3nt1g8TimrvBwOtM1LghLMsR87RPCx/if94H/7T/8jZR49+ntX//C+ev1OFXXE6bH56
+s/tR355Sz/q/5r/r///Uf/88Sn/0x+f1H1r3n54QqIw5LDfflTj00fdJs3y5fjy80f+T9/5j4/l
s7yMxcdvv7znbdbMn81nGPzLH+/af/3tF+qw/+1Kmz//H++cf4DffoF+8/ae/+l/+Hirm99+MX8F
PQaY16T5goXLtvhU/ccf75EFsSndtgybv4PJ5ZrlVRP89ovQfp1xvlSiG9RwC8YXv/yjztt/vUvV
+ESkdwRbCEYh//rBf/i9//ff4R9Zi14SZk392y/qT+2/SMtIjRqrPK9vm2nOzyLzIFljFBWkmxIV
i7nMkDyyCKl7bmXQzfKcwGIanDmCXm7Tfl0j+2O1o5yn7PABYV99VeVvqu/g63NSPqq9dsWbn5zN
6lMDmbl+jo2rYuxJs8oQgxmblkxOrNsotvp7RtWGtWc7nbzbwzHS11EMWmgXA14JnsFeX0XvgJDe
yRPdBBR1Ku5Y3EzzQKeab2D2n/ZRBTabKKu9ka11y7RpOqXDuqJo0K6PrQDGc2i9dWnN5hi6X3gB
uzH/Z7k+SvRrRB/h3EHdOVSXKrj3mC+mv0sJwIgXX/ucIAN/yqRDeIUxg9IBdUQnZui0cMrgDftO
TpKDE5ClwaOIbgG11cU2+Yy4Lilu/5ZvwxMBlm/ec9/CNHNNi2zz1q720k6NdjNb8oSzL9hQMeui
g1E43zp16ubbp26XrQgocOCDmfDNMzmwbOXsovSHhGCmY83sm5W5pgZpF27sZ3q98lX9pjrVHmhf
9FAcKbKgMVva4UzttsWJXZ2ORhDRasPxnhBPuBG5G0n7wT53fD8q2cqb+cVILurwWedUnzx7mClQ
E9UXAfLdw+6GsLnHZWHEjviShCv83rggwcyRUZ9rwVdzXJe1XN3GmSuxutmOCVPZdwHiz6ccLIhM
dQgFnbGuqx7mxY2WOnMX2iGp9s24qVUUCbdRMU2CKgZv7ujPxVfxbdRXynt6Hi/JYx4Up0482BMl
vYzIP6y6zqBmpFcKftAqa0GNdqzdmV6wD9OnCKWq7hG40uP/fu16yQHfpD8uVT+udv88h+9wFPJv
zV9+1P+hRVBV2Wb/x7/Wmj8tgs+s8m//vgYuH/99DRTqrwz7ZSGrzIplFi92nN/XQE3/lXGtrVjg
Qm2b5Qyx5I81UDN/1RRbWdCm8xI4L5x/rIEan0+RDUtmXRU0QLBo/ev7+p+sgaycP2wMTNWwiUcb
8zehkKJmi/DjzjJlkxTJqQe6BPTQRG01vJZjS0cv5yQ4HI00IgD0vblCgD+LMvGftcy8VjHYQ18z
niGYS9hPmnRlQ3jUm8q6R4oYN2k4AMZRhHVn+krTZ1tufK+xtp4WmXc1F+9dHFmXQOrNux1HTl7W
/UscK2xRCVNnbc7BrfbpEQm0sxzaKRPjQL+LqWhnaT9ii8pTuaeVsKzTkIla+5DYtXYvlGlkLRHl
gRQbr4hU/ojoL7ss75Qa2zUlhcUtlAx3AM73YvK1cWgrd5T37kEf8k+WT1QplUVxHOk8JZPFg1VS
bgIEzN6q0RCu+1qd7lWLepNjJNw2mLaRQgoiGAD2DmrirQyZERtsl6/6ZI8XWlrGO1PYTSQCHcV7
muCDnnCE2RfLnN7C0E+ueCdwbDf9vWjVGvQLvIE/no7xwZTayanbwNwSGQrX8NKbbePlDRGQWHkg
dHM35u9rEi1l3fPPbVeqvWrUTDvmhTxnKOT0CD38uVQgKjXDqN51+03RjfRW2YV4igDYGVWi3hPC
IAjq4ckzq3AFe0y+E1EhlURzubP8nORHGPDUdE7WcdM/FLWCS51kTcLWjyySNd6RFEziD6o4Lj/3
KNR7T63eQ9Zq9c5XZ+aoKXMo7b0TvIXfLaEEt9Z+xsqX3xkr+U9ou3jCeMYJNXIlg+xQnLevzehn
9zyqrRNTIBrLpia7G52pHeSABRU2UnY3det32Zcmt8/NzB3IQ98HyjO3SZXAY+vT9J4rkb2mn0+d
R4rJ3UvR5OLJJQ1Gow69AbcyitM1GJO48CkWipqR+hBrXGt2r5EnN7aJp483jdzdZlSV/PtHWAlV
OJJhPNoyrq5CToebsNOIO57IyO3r/U2MiIaBT1Z6eZomRrPCMlc7sEhpndX19haVQbsPzQQ215h2
t6IhNUQFES1o81PDzm8C2zBhoVxeNQzFbzUa1mnkXLhqiQjdVNEXFzVuPi/PpjzbSgJgllzQ6Bk2
9S3RBvVa4jwIS7++VbWOPSBSA5xo71aVzRb4O9I0piM6OY2+GJ+BZKY3uxoOdhpMNLnMz6L6TUm9
5gxxtmrAkmRSTVbZS7Pj8jQdUrjCkWXsKI6IgZcE1bqXkGJGUtidgiW18WIutcyy3LTKo5sx+Mre
ZnLtLO9VU7U+NebwjKfIJZwV3Pwi0R7MJrpMUs5lEg/Ds619/f4ue2iu1Sg2bWI78RDWT1qlSi9R
Zd+0WGsuy7Oi97VVm8jSIQUkdc0DPFlhXhJ/4KVi6pH3YmRzVaXFiwmngPdCkrfdp2C0acdog+us
SOaxQVWAiPwVrdbWi0dI/lrwdaVisF6IslkvQvmcUwnyqE4jzSoewTIzfC4Yb1+C+dkY8YogyTYc
lnc2PutQY3NVNewzYeboL0VSUcowtalT8L4htpKXOImiC31ez0Rekpfln5qxoC+mD6/KVMYvjPah
4nlIMaqkxjSEJHjA+PkipGIHIlP3kvBN4gOiK5vF0pqgbzhA+6I2lZ+9JGhf+sbmiJda/cmoq+e0
TMpLpyGYmqyu26oy040SImA2VRc6SdZRFRO9hI33iYR/64R0u6t0k95G+fdC78utPXSDiy9Z3OLu
CcP79CLFvbhl/tFkMIWZT5RXECR7UtcjSccbqoR+Q4MbqmHXIWuv+6ikU7eIpAMoufTcJFntdLJ8
IPCm3USRMqCkhP1b+ESWo3li9w5lIa/oJ0miQ4+ceVoeAly1btRTHwiVNT3AuCFlPL9l0mHoF3p8
UIKxhOtilsflLYV1+vtbLcC2vcwoYvl3qzR6yopC11ST+JSgi5BzguO8mKrzEK5TP+2zVthnFZW+
LUL50Ld9cBLis9xXrpSzP1OzCDFhMG8tnrRHP9lTD5Rd08Qj9C7hq6MbTzkuD22pwx6xsNrKxrTC
9VxeWxz2+0r4kAxlK75FHg3jZpLtUz2ptuBOHqLRzF9jed5UxvyaE3AXhy70CAqV4A5WZk3kVJ8f
+pzcKUVa/OPynDkc8BuEdl1nbO0rVrhLGegxxR4i8Bb9cMn9PH5oVZKHJap7H796kWxfugQlI8Ei
/ArkMmMxx90Qh1772habIU6JolCjsu3CZNurUfTQpcmpq0LMhD7WM8nLC2IAgxjXkKnY4vdjeJ4q
KzxDEyt2QK1fln+KImGtdDUZ3dzrxOG/H6yuklFjFfxSE85gVS0lGEo0FBAfzFYBo4EQetJbaIAO
tG0tJO/RjE9ZHnxEHWBjrakJqdCCtPUHG89p1AXUftblirsrneVGiQm+L5Qa9+JDbAnwo9wIvFCc
JE+xaSod2mltg6HC12om55KQs60WHLWKHEFd1QilG6V605qiZ8GttY0qJ7nb2aa/83Ko2hmL/9T7
8qeyNx28q/IbwCvZDfpuOA64YU42oCG9KhKnIyJ2i9unmL8l/ZtGe+unqHPEjCoDufESZB7+xjjo
f6/l5h75KWcSIX2dNpYxaZuibMQRducr2o7NSmZQ0jBiQzL5ZWA34HxYZc14ssjHAOYi0l7UdfWQ
92LaoW7uwlzpNtyP5EeDdDQOsrF8GZo+dqxK71+V5tAG03uJAv6mK5QeiRojaJe+TSwUToZZ6qFR
e2MfgtLa4hTLn7OxoZ2ceNU7L7o29t86X1OcKdAtZ2SagVvyC/hbd+zjnU2qi+AarKm+PRtTu7Ym
/wUiFM23E5WbeMkdUZEE6XVogBKGLafo8e1WRkRINTK2vs2YOSeuyIkX0jr4H0mPTlKVFw5rNoYU
5lLamG3U3iRT0YXU3Nh1TdpD30eioaiyRhvsZJNUKLkYpTxg7WY7lCSf1GR4SoSaXGsYcSamkaad
8i2h2s1YSN+MsvEcvUuehKr9jk3kmx8Ot9Hojk1rvCKpZ9s6SREEzPRhrLBugeOqRbWRwvakG9cs
jom2q8MzyIr3gN6YlVSMPk3nyZmcXnewoBjPEUUwzJP12ne6/GDAcioVsZF1WkJMPAxshqhgCSx6
W6IAOPWYFMQpIAoxCXD7KiDgqWOZVrtkXemjm3psBTpcZJjNxo3VC7SJNimge4cE8dW3vmcfwAYE
vH+a4qT0SfC3AVUE+lwAoNJAe6G7J/7+1mDDa8RxOkLTY+sQYY28aHUVXyxZiS810Q9XtjrNmSKy
0GbKDc+v5UMkKnYio/doViOwMpDXsEkxRfr1FpcbZmFFcrORag/aPxTEkP6VO4ECdZySSxHx6grm
zpGiEdHp+0NWvHIEptjMV8mh1s0fD8tTP4tBeg2QtyMd9NGQzoRAkVjZwfd2ozIJFB66AgcG1ytp
mqJ1NAYXgcCfTlO6Anknb8Bbu904w5jl94maWqfosk+T2oISqazqqWouw0AXXKm27Rr02nSgvLoF
s7OTDf3Uz8g2vQz8S5liWRCKr66tJp3TvD11XJKSnCrjWrUbsxXjeQjI1JhGLnZ+UcqMae1g05ky
n3filgueQRyp4n1hdOPtcTK4Fh3lThNC5YhqgueqFh5snz75IZLOdLBkwDrkBzxFAPyKZtePWnKg
f1SoRnlW6zTiHtrhP8AbsBZDtRvyxqNEQLwHKQKGNEjpwRsvUaC/FRiQD3bcX8gPl09mDCRKP3pK
PK79knCzKhniIQad0+f0SfhkK1c4qFZQTyqCSoa6p+cQ8CsXKkNpjrI+0zGtQMQCDcatSqF0xOK2
KcQImsszOjimHOxwllFETLHgKmlSrlDBTUtum72YeslNKBrnQjpifQRJUlf+Y8JSHI622LOuky+S
G++uN6HTqEb8aNXEOYyO2++UPZEMjIGK0woTVEHN7Z87QiCPGx/QK7jdbA5ymOYG8gD+vimy1mOp
Y25RfQQtJopmp2QPZS0HG12hRiNJ1IM/malj0g+jmV2LDdB8b3HAHCEF6OsulOpVkKoctNLq1thz
x67XeNjxbWYItJcB0huiY+XhJKmZQWhTETiEwzM6TIp8rcybaY1dta5Q55w0W3nyPxs63b1SBVcn
ZGo59Y1Y46btjlR/eQVXTXLUwvnVP0rmqpJKzouTdw67gdpIKpnGGUeBbbxwG8mjzhfS16HIK1dp
2mZNF4DiZHHtEfkdPylgRXcjlNFTEHo68qOcrpWxwR8ddpd4rh6yCK2sIwyIBNzJIifTgJ7oE7un
KTd9iAkDH5cHb2DAa+Zytyl8zr4BYglZVH7KZsLXj8hAvkQKDkqRGGcvtaetNBZfQBP9P/bObMlt
Y+2yT4QTmBJA3pIE52LNVaq6QWjEPCRm4On/BcrRLZX9W33u+0ZhhW0VBQKJb9h7bUK/ehaO5QLm
62Ymgm0oboFTvsVaEB9aKJYXE8WuXxhGszbT/hJLswfgivnj+ouGlDlK0edrGO9mthXHcDEOKeIw
SEGJCNSwS21rE8jbLkziVWEh8JHITG26nzRrmCh4dr+WIfjqGo5yRAon7QCCX67/jT3b0YqXfUHs
WovEAj1bSzbKQ64FTzkvZl+O4XgINJd7O1QXMTUY8Eoz2nPMq+1gjk94hsI15Ab3jpfrxVL2eRw6
ZBlIptZx7X3B/XKpPDjdBCXjZ23zta7G9MHRxm3spPXRLdwbSsT5rlLJScXIcg1p+Z1sI0Yq09GT
TnPDezHcDrqbbcrejyxbree+89YybS+EsJg7W1nTibu0zVR00XRghQr3j5pIrBlCysjRxN+Yk8/S
8MwwtAdKyIOz69ze98xRHBRF0bop7B/DcmayE0WUjn1YluXKIfaG8l3dRPFMNYwzmjYqeZxVDfmJ
11LUMP+1ZmY2JR0lcwwYKM/5MDHppXPbob68YMYj4ytZPgKiW3pzVNUhmueohMPeM5GIUTOtyamv
0dcIZ+veJ7Fj3IrKhkZuOqdU997HBfZiwJRniR8RZqmXN0baOHeZPslzk5oHFRyNjsY3bDUKwTE9
TlV9riazIrC4LresMkNW3wyW5/RQlgx/i4p3hfcYTCmEjZTKUBuiYhslKMDzKtfPpUdObRpVvjbR
qnHxkwP5KOSOEdwjJgINjIXAywrijl10eJdQ8N/gM6cksUJOStxYyJ2GSzUmHOIVigjRE8Iqtsgr
ZsTuNpk6bboZPMbLZoTHKG5GmBOEd98kcbMFSqGO2kCD5IEIabEu7UPBUqCV9SUkZGfV2l63lXza
U5PfSiXlEcG8sSvtnKxhzb5rOhIbnAxmpdHlK5gV+5YZwo2ynLcpMj+3GXO9IHMIKwuHH3ApB9/q
q++exu4E1Ryh3eibxZSvQ4Zele0iMsQChdxj22CXO/ZT/4oC3Ni7hvhK3uAOzjcnWxG/wYq/K/JG
8Bgl7cJ0NS5uAWo8GeoLhOQzK/J7Sv6nNtS+9Gx7V4MxhvfsTB8Yh+0VWunNWOXaQuP/XMcUmjVP
lBJJzK0feY91y3Y5nRY0YK45JxINJHAjEgTzBOQuiJ2LUNq3MZ7YrozFX788OG06E87EFmDycu/B
DivjvrFR+HHkMIlRPtlZ+aXVK56QJkyQrdt3BVERUWsDHg8d5jhN9KyZ2cHEs2IQOehUn7zG+8yx
Q0pyDeMkAWtf2u3nCXOXarMXZaGnjbXbpJC7ujCmTdU5z/A4vxvmiTYm244GWTLCbZ5zhMUryDLe
tq2oj9wGTXrgHFFEu9uOSOzaT1pT+9Ti3h8deJ8yeWriEeNCrD+SVkjet4fd1iQ+PSnNF7IEskNF
WkjM+zusZbhXvUcn0ZX7NHABlBAQqRNbuFZW2mxFRYdRG0i5efVrBXMtKQoKVhdwUvNYLp5VvWMP
zyyLbwq8+cqT3XNlToiOh/BdBtaw11JoT5q+twRq6NIxSYvEpJ+lRGBM5lCu2mSlmRJQRk9wTjgP
p4hI4l51ABBQ6frwzljGqJKBBi63cbDO2I+dtTaC30ui5zZNwBMGvJo0DnM/tlLijsDsdMC+9AWM
2tXZd9cpHolGn/gZk758zpWZu+Z26FEf0v01EmfPlA9vOUrnNZPFm1IC6bfvHTncaMni6OPERkrv
mTFufohWTloSmzx3AaQ7ZlBO5qIYRI8bLHBJNS1uuJlpMU6GddoZ1AIaV3sg77iaC+c11x6Q9L5Y
c+8S79V+CuVkrWvbSTZzD7rRNMLdaDJYncpNYPVvVpR8nWm/1o2p3846qO1UnBkBJ8RFgYDQnTXj
tmZlmYTres6WwM+T0JB3CVd/VB7sxFCOW8+q3ptKPCRaYRw1Qz6qwv4+aBz1eQvc0k4kzNRZ8z2P
JtXj/44N83viMBm3BhAWbsxp4AFwqaejU3viUJKn0lhqxkCt7Qa96LYa9/26j41POs5rP3bMCBp/
tjYskjttl0PCQ3MXUrDlQx7Bhs/MbYoo2Y+q8H2Y1LeuZZtX16O9qlt0z6p9szsnZyeY2SDseOjK
ONxEFARwBupuNdUKAn1FbTqaoLkcyBezFTzqTnEfGUZ1TA1GSI0d4abZ1yTAg64kCcs1yteCXBKE
vfPXNBgvesfwmwCDCVxGR1psXewhuiZYEpEoR/HakAF9PB6BFgvluXLy4+xWxwZF6YHDSKebxjwT
1ubWdBAiKKkRWo8FxfLmgwNOPMOD0IeUjqS7CTOdfReUiRHU87nRURxbdf66S8YW82x6kjBukPcW
1k2NyYFkBW/VFJyotQR9yZ35OtqMkKjrwh3jy0c9N/sDaH7nwhSBvajZ176jDRmb3+A+jfZeFJHg
gCAkAnS/y3MUH71hdJRC7CxDC+dmLx56RfRXaiSseyk1AbqkRBK35aMTE7xp1DnRGaV1DrLe2Mxa
j0rWzG6rEB4+psT90kl1qjjFuGXuO8373irhHoPe/VrHbQ+rIxj90MOrxcpoZFG/gfczbzNR1avJ
g5XYIinZTJi83Ib/siEbY9MSSshPesgKJ9rkKaY5ZLvzxlzARWFbbU1GlCu96XaVB/tGN6F5mLL5
bLs1eQr8+1brTLzAkbmOwn4hVScbfZoan6eRJTWRQZ5wPxdBDr9HVuI0WPVrFDjPbcnmwGV4vrbT
HorT4CHGLg+9E8qVEhqzotum8GrqozG6FJN7IYsMJE0VYnnRv3lpi0NmKHZdJHq+QWzYOhGU5Nak
6ywN0rUzN8GKBBM29Hxp/pijWuLKA6mJSyZRZnYXaQ+RlN/LCSxLZeLLI/jurKmmecEfCCZ6NxTa
YkHutDWdFFd0hrxtEu+xt6dUPSLc2iuXrPFwKt+mEnBmUaN88Xg3zhEDQMW4iumBUCfmMYyZdX1F
cEe+00Nk0ANG9FWOGxsVmmSIuTxrZFFgswpP3r7XvPEYZiCXRnBG2zR/onkHW7Qfa8wiCZLPXdhk
ksR53gntJE9ywCPb1YGFdccpz5nWkZbTkZ80ODg+H6uhJukeoY6lpRHmf+fQJGiT8kC/6VIGDckw
3nnmnWHRZKsQBYTn4Xxqu9zZBrOGTKHu8r0zMsSZCuXsmSx8D6O62vLS2Y5zOV8cpyGvDVR/6JJN
oEtQXZpdgHcVBO+YPoFgOiqHcIkW0almWhqsNh3LkzOnXxFKQQpjMGShud82IeqROeseqBfrQ2w3
73Wh45TVtOdMa8wLJvA31aYaj42LQwLB5pEMzUrTByJcCWKetHDbxp1YNXCbHrPMHu+ZZ6/nYnqd
sNmvZ83KN6rWv+NUXaoaaNXcIi6iYN+wfIHJcFUwSbgAx/C7yVCM7Vm0lhVJfN6wMM8shFwAu7AB
AcRKeGoL7zX+nLCWRBDh4uDEJIWrv0YgDRuiaOQZm3xE2mHOUiyYVhJsNAszJI9TGIWQ7/pzMNa7
FoHtPmDdA6AJFW72Rp6IuyU04t5V3XRT6JL2v9Ey5JHzZw2tWxLjsdMYDNEa9ns37aytO4Q34Ja2
dgx/oevNB2YC5HoFHtEDqWD3MB2pM0ffCrmprHz61mcEPybRcG4p6jxruFFiwr6Z1okfNPFDaGMg
ILzsQTRu4VvpOK2qpH2NSuOkcqAaRgwSPIKdyHx8kXC61bm1cDMzk/E4yXEgpO1O9GZ7k6Z5s03R
hHEbs0g2mZmamn6Hx2s9ad+Kyn4r6+nsWgQPD05xqjibYGKEuLIQDq+yWrwbbvKjkHDzCVd4mMZ5
3oq0PQt+1HpMZvVQuEGzH5bRXmfAwmrDtzSJKV57JDnYtTfxkG5Mq03XbjMwcOqfjSxFDRtjVF2M
NCQGxYRi04KEez0WLa93eMFFyxM1DMpfnqN9IcozBIaCpYJz7KN4X7f9UpyW4UGvsgT8vpts1GRZ
a002WGMr47kPgoTkAOY+5XzOYiIDY4mdISmg8fLK8wOMIvADyV0TGqdVtMrhvfoedUfmvNUWg+0w
ghzUhPKMzF9fcaZR244O1N1gU4X46RCEujhOoz12K9xFkVtRIwG5hbZVMVXVfxDLDusnNcOdFeoc
kiFmnPigEdEHQWM4z3VDmmFlWSu0llAYDBYQSKQa5BLoGGXN6rbu1p5ezH4e6ivH6rFF9mqX2A2z
+Ka4SzmVNMGSEUpSE9rIwq0FLbFYedW85uXk7iEkX2bJCLVD+O+FZXD0ddNtefHoCWeL/sCybthb
WfKGYhXDQ0GpQRcRMf7ASGwpkFyz1rToW40UyZRNwwJtyO7dL6Ou9vg/2IfOICijcda506XJKp0X
LuSYpxSziVTOfdbHl0GVD4OCLOZAl7M9fMMGZyy1GMLJodikGBc5SMp7nSXhRRGHuaoQlno4ef1s
SggpCi9RFoWbjDjPtZzN/pzxWxTV2VNdmeYTWYY72yg3UojqXdYrEICQWegJmZsbLcrJkrmVuU7Z
0d6anjYTesEXKdzwMhBSDjyKOyPlbtiNlnbou9Ddu0rT17EzP5EwCO4ocm9H3dl0Nh/N7XJvU2fh
czeb8bp0q3xdu5bPtO1QtglIoagwt8zro804VzdVq32KKt6w+UxxFqeM8tH4r0sThP4Yzs95DiFT
87RnI8xLwkjF545CcB208kkshh0Ft6bXC2c7afVxmO3bIlt49Xm1KYwo2DhM/MOaJx+vFRMvcqOl
Nt6GzAebyJ0felR/wxSmtwwuVqGHs5eB+YUpFoE0VNjBkL1OxDlsDUW8ABujG9Xyd3ImsZumAX0e
OfO0bWL0K6veSlW/gydbnhIZEGbT3CRZSeaPmb/oAeKtqAzwsIGt12eaXbTy6Qb851OqK9D8WtRC
QuEhpXb3tOpGzfld9wrJ7iZuLUEuUPUe4TXwo3B8kLJojtMQQH4G31yLaHyIpmh5xeXO0WZt7ZjH
MVv4z1NIT+C8Wi2UI83sp7WwYosCpFiTQEvm6xT6uYCrIhKiipUbM0qKvENkzryLQ0Y1mkLlp4/b
sWNCGnvJp8S2ngaUKDQ/GNjcYTLoqyQJBSK6M7UquCNpbss0ySrn4Ish0AhYcwGmgiEchwjdajQI
9qoVkdg4xrdAOU+eUxw8vZzeE42JVfglTyfnZlD6rYsxeAu2FKMciQhn4oAoE3RsUGqM0CAhH923
LO98w9PeHOk2W8kBp88OxC2QmTBXnDWef3Fmp78nAgSNHpXcqm8GYPCNdphiMW1bBceok/pX12te
QkFLr0UlStDC28WFyRCJXS8l0fzGwoF0LyP7kSadxcy5ehzdMSa7B93HVDWvnarSFYO5J1sj2iGu
m09hlz5Wbnh0AX9OYnFRTHLN6wECstfyhDjiO3nXPywaySEwj8YI7ZTB9rlNuudZT8D9wgggt9g6
u6jkzzXhB0fHznehU69laZTPtbEMkvLHzAifZrvofFBsLCFU+qjL4TWyddY/djEf6j4xdvhd2OPn
2S5ZFkV9IgFzJXAjKnInPi2cDkrKPeNp/Uc32T5U2A5+Af8QdWrDHPMF1OJK1l22MqyHXALrgtuf
68mKzDaEsiYXTtRiw0FxIsVOP3FrsRQkYkmp9FgJ73NQ8L0M6Qiif0bQKOVnPEPKZxh/L70b27C/
aZZ816SRMWT0wepTk1vwtwPvB0xqdl/p9Jmsu8c8bW8Yq27LXH2xR4eFo4EAfHyWQbkFUWL6ZqRV
66pWu6jWxx0sHsZn3g+Y9gQme+EF0NmmmutD4JAkTGlsE2ltrrwklacYGebUA8B6wGBwCEonfyME
YstLiyIfl2fPy2iXFeZb5eqTr/Ul4UKa+U6SrrfrlAT/brIjIsilTgZgMUacb7SI4XOXJMYaO2yB
nh5nnUkukZrnJ5Glp6DlIcPROW9TLbqrIlae5aKRU1H6mBPucGhVET8llfwU684tg+f+QcWQQWfb
0zde49447GLYDXNLud2FY2Va9y0QgjAJvTvhzb3vAD2ErKcfuwLPYWQ/2nkdIdNlBzaE4YkY9eA0
5KXJCTRQYkf61yFNRtaq9jF2Uex2NcydWRM7NyH9xmb8C6JHnK6/pMXo/PyndozhI4UlnWu8eKzJ
MuYuM/rUOgqCTzAE2I+Ualt3ESNEqr2Rj4io8ltDJPYNLQVD9eERQEJOLz3Xl/8vZf1/0fO7WO7+
dyWrT9ddf/9Ny7r8D39JWa3/GJjLGJgj55eYy/6PnN9y/sPvqLgI+YAkYy++3r+krIb3H90wEZgi
cHXQtC6Wv7+krAZSViGFw+LW9AzX8qz/Ssr6u3WLYls6tsERYNiWiXTyipT5xbqF4RPvbdQLXCgJ
Tq00NDlhKbBcqXZ4p122kCKnZUo3gMm+Zaze/KkNIVc6MWsYj3nPyPo08yRMKqAbRwG9EMrXrnOc
Afm+bA7FtMjoYKCa+VhtgMvdiaL5g4HP/N3pdf1rOIYlMS1ZugQe9UGPW5NyPiiHoZUI0gmM07hS
ztacTTIPmiD3VaWXh6gpwH4KHUYrw/FEVbs6S2lwZG1typgZ2SCfbTGUh06FHhWf6x6k+jakfHTb
cYm+KBMW8mYZ/8k+908fnktJCidvKcu8Oi5++Q5k643SdBZs76Qzta/In0DD+R4bZD7j8AHaWrFd
Y800IY3e2kPzmYsb73pQQuiLip9y9d+cNr86PKwP2ubllsDWjUWLjQi3meX8rm2OLM2Zo4jBr6WU
iW+/2pNENx1hon5FDnPwDDUerLHbKcjCjsJzmCXsU5Fo7g1FHDsQvDB1m8dpoUkLV7sMos9ZmDI/
Cjxb7rm6xKMBGKdQ5i9YjXG4H3WEYlqYY2KcOTDLS4wG+RiaxZmeSZ5aR/zhhjGWv8T/dXZdbxjm
Eei4JWJy6dofrIFtETYJwCBEIvDieNH271Uk0ee5kHv1gddvhjqrlvMpjkpr1bvtA6j/YVWNdNz6
hPeqGcuDNoDGG1L15ZfT4y+9+a/fwAeez88Ph6Weu0E4Hq5KjozqlxvChRsT9qMSiJkz5myw2q6X
6npDpGRtE1qCHrSJDqZMIErGfzR0/sMtgLdHupbFKMGWxuKL++UDqFKPAqSxBIkKOMtl6G0s6szK
iwrfqUYGgWrC9NKQ0eH1ffbzy+3z3MXOk/3Bg/eBfnC9GFIAeDCFkLiYnIWO8MtnKfMKgXeJ9I3p
vzixB2K/r2gRK6c4i3LveC3gsZxUJCWxmJDAvtGTBGrG8siPZCvgTYz++yfW5VBH/s/HIVhI/3D3
VDV3s6ViYK8u3M3e9fwiMi6Ro33OdZzYVDcQswAMdSld6AAadjMCIF9BUdmzkxJ/Iutdf97vd7Nr
eDiY8Z0Jk4/04Ybx8ABDOM7RGbjt4Lt669c2E7POHodLfds07ZYARuNSRTG2+4CqmkOgIvHGqoAu
s3YZl0MOuiWHisczqfUE7cQA+xgED7s4CBB1q8zeTkbxrgByjhMjmrTUDhb748FS9bGZm3SdpnN5
yAtOUFSGK0fA5IX2k8BEuh/Bah7cuQSp3IqNFiQM66NJnEa4M3TrOZ83qFjKpNqunfRXHXuZC0qx
HFmJGg2lnBrb5+utp+bE2LMPjTezWfDX8hzkNM2DnZWfrXj02wEGCdnlKDr4/gedgKAWhQ6oacwY
rKPaLQJIMopTe309RKeovujix0zG46mKHbkT3sW1pq+FUaP5ACCXNlW1c4EFbFA0H1rSM3yDFdth
muJXy63inaIxjaMM2hNst5WGZ2MdEnG7wqnx1Qm4pNfH1rKX7CkyMWTE9jHtNYR8Hhasdi4O5OeA
s6Rz2Q72FnE+76uF/9s1pNyDHj+lEVxqZJPvbslkshVg+YnMwJHrvPzh4Pn7m8gFiCAcigGhw0dc
zoVfnjWUBqWZ68Vfb6KhbpBxImFgX13uOraAkeHlPmCkIzPUXRjk9V2TMpRgWHXfW9WfII1/P6P5
NB5nsw6rgYHKh1PIVR6BvX0oVs44EL4weA98BT8SyLVQ1dD/gW9Ejs7zVuJm2U2R0tBSBOvuCbUY
NOtDhah/NWTkp//hMv3OW1uOJGyQEPYo6yAzmN5SVP1ymWiQLGRt9DggmL1DEkg2IwNbEx0jtRPI
dyNAQSud3NfJARJTUR7+/QMsx8uHx33xXmIQdSUlpLF8jb/8/FbT+58FQ7LUVUFonoTFsHQJTDeq
PN0JgzYJ4S8hBssd+u8//Pqnf/jpFiYrZ/FY6Vj+Pxx+UQ6sqzE5bEaDQeNco2WAaPLDnmS6rgoo
olqIstsmvgdin4u01n1hMawn/ZcyMZM/VCuG+zsd5/plWPjBuF+ZvJvW1ar1y8WQZTNqEB//Kldi
i1U9ntl4l9bBF1QwI8KVZU6HrGwVjgR4lfmXmfXn9ansbbY99K/HZnmd61l6IZVE85XgJXMtiMOh
OZemZIpWyvYC3OOQptq8r5YfYI06g+NAw1W5VGpdX0AktFCDdjYinrSktwMOy4yi5KVIOJv0K82C
JljInK1DBGlxmp01FVL15kVpvHOH9CXm0CuSIL+TuFWOXS4nBnXFGmy1TjAamSN9FHnbqCCliuZg
8BncMwZEZJd7E2Cr2nzr6VJdXZ9P14PY6bA1BmwUysTLNraDfNdpiGMIu3I6dmhQe/hHx9QVsKnA
fTCDvqmHMvZb4q7AQRFxW0X310+cNoKCSIV7beFlj8B/30J6bL3QX01KqfugZyLF65v9m7Ubu7Ej
8dSKttfyeQ4cRk2eiXE0nF9GeNBsEfeWyesizVDf1Nxn59ghfmd5mWvmsZYJcIB8m9e9cYn1lTsm
0xqxOdYG44naM/IDe4bIJOLj1OfDxnELolAh6u+ux35cS/0yMhZD+hZF7fNIsKIw6OgtwkKZOvOH
Qt6Brl6BJmsD8J46UUDs+kiXa9vnkh9T5oFvEve7HSP87aq2dkB8SOVb4Atuci67xrgEyE3KmKbG
Ge3LbHFaI9i7KRGPb7VCwgzkpbMxZEfqLYqEdUck8FYbi26TqM4DipC811UKxT/sjoLX9yqqCOZp
ugI5VspYvQ1CqKJJ8zwXSXdTDt+u9ThCD+HP2vfKLKYdFP3Cz/pAP6Yemt7YkMeqQ7pIcBL9Vtu9
XLE+HfuOWpnGz2HA/9ooGH+vEl1bN2ykRhbcFMddzu9fnrxsDAY2qabNOH7WMSti5w41niMWNnxP
7ao0IEgSadZtEMNFNAa0AGmSW6siEH+kC9MRfzwT2QN6FjomGtmrN/7XDyM7E5D7HDmrwp43ThEV
twgQ9H3YtvEG7LnJdnB57pZ3agmMDVFG97kGY/Sn8+ifLgrmfZfeaWEIf2zm9G7wCDqjob5+W7WJ
rBc4O2UWmT2CaJl8hOxdwYSnfbu/XpKZkZEDo+G/b3GWVyf1KS/0pbX/UBQyzh9rNc6CzQQXvpKY
tZCHEgS6vDQYChysBmV+MM5y3efotskpJJkrmo4zQaEkSNT4LOnyikls62Lzh5fI3y8TayYP96wr
dV6l4sO9Y8PEG7oZmdC19ISYHO+uX1CYkpIZwa6jbK6opGqeQLM6Xr83PUoPU8nF/PfPspQRv7/P
mMroYMxAJ9ieZ30oM1ABtYC2+CjlNHqbUcbgxocS9RgZn6sO0DeZJFzAf/+h/9DWMA1yGfA4AhgK
ndbvD4+LU9EiDQOxhprSvSZFdkOJD7XTzq2tLbwHXbjfkryJdw4zddNMSYx1Wt7oKrgkhOoOmE/+
BJpbLvrvV0JyIZgs6XQ2AqLP759JiTGpRhsQjzm8j1YuYOaykcp4S6WoSOtYMq6PzXjHsgRnLbFb
1fANly5C1WCuNqEakFBhl7seq/9+uf5hKCFtanmTCDxmPH8b8IxKl/WQ29YKoHBzTsbiodEPhmHk
DAdcsRlclfnx1Jm+DqSAIVS47pdH3V6QEfqsNlbcL6EHyRe3iwtwM+QLGIBNMgfRaGfjj3AL+iDw
19U2USYctezRa2X8iSANtKYtbNukAOGbZjk8lQDt/RLM4ZXFn26L5Wv/8BXYNjw9fOzoOMF8/P4V
RNxqtIuexSFVvRqZ+42ocaQL6OFPqCTHVRWEqFU7zAt4UaHJpuKlVn20Y5muswhy//Bs/ON1p6pi
ErmMCf+G+Uu7vrN7a+C69965xyOzv54mZd8nXK1A29W58TLThM0IVv25mg+6FAziUbnR4c3mOosQ
FqWel62XWioc5wLVWMQiCOo0iqVDCVL1lOK0m2oXU/YiW1Xr0dW1fRmmn7Ks+9JqA0FHy5NAKjBj
OFGUfzgq/15PMzl0mHNchy0YqH6/6I7RNrnUXIuAYNwZkDqf7KLeEcdc+WkbkuxGL5jjJjtMunj6
9xt7OYQ/fN/C8OjeHea9TII/fN+ldOsADQNzqGWkJ5eb89pGXH+mm+J21J3YIQK5+GMd//FHWwxM
ucFgS8IvsBiF/f63DhAVSEkYywqfI5ODMVgPQc4uJI+/BwGv8Wu7rac0NqCgzXWSZ+UhU8Z9RbT3
ylxmg1OEWCt0Z+k3uvrs9W6wGqrZ/UPDsWAjfrtGDKFMw7GhQTCZRLi0vPp/qTOMquiawLKZtiid
dtpym13tTtT0wyh28zQ2N21jIOQg7/3nx5oGnpE4i05BAw1W7ZoB9VGdjbcB04fbGg9I5U7tTnk6
WABEoemGQdifyiMQYx/7RMsQ4HZMndwDh1fdxzER8jI82zWkvsg0c79oblIt8zCsFEC37F7bWuyP
2rTHFf+CMKA4W4nYjUMUbxEAqJpXNfswY13ZBYmAiz+Z98O0GfXkqVz4v7OsIQI04tE2aiQi5Gy5
esk2lBodAwMazdzy66BBOIj0xPY0wgzmW+FpCCLFt2Dk+26j6Lsiy5vs0mqTJ9Nz19uoToT71FOk
ZdTEkwccM6I9aEaAYhqzPpw/P8JhDNdT8yDMahclwxvDnRs0WWzqkM8gTk1Q5IOWaZr+0PRKHGoL
uZrZvE6thUujw7bpeBM635oZypxwlk1NL9bd0L6FnBi2caypKDfAq71tL1JMfkP1WZ/i6QzCc3js
+8pg+JCgCC3th4YZ6R4IGADb9tZLwuoMbQ8HVU1lXDoN4RZx7CuOjBSx1S0sifFrVQC859lam45r
33WUx8t2+wGbcL2+zhdxJsSQuS5GJjagtGmzIgeBgaxPSap9JbSsYtOoyGlfZjVVWhBFYyl50FOP
1Tx+MZ+QPOuuUM9XLeS1rilFyR/jho8/p0Hkx9zvtBLrOt6h7+yzX65PvYloyNeY7JJqOd5c/0fX
lEhdFQE9JcLuHlQsC0Huk9l0biNX/1Yqyzvm3GUrrF8/2qR/jh01rYZlncP8gLw3FZxtgXQbHU1M
UhMIoyaj08m1szYtstSlec3T4UgefUecGuRlp7Ohg+AJ35veWbhR6WOCzj4tH3MA2e/ni3tSJ2Br
df0tidc0iylWoqWMaxrkwHMuyCMMl2XokIhjiEnJUdYjMp32ORS17ZcNpq9QVA0HT8g9F/cdXPD2
hue4yez+Nask8UJVuu3rObiEtolJe/5aBVENwbBGxmlUWCMi/ZH+vz70MtxeO8kxQ5IvpLm3mhFe
9DKrvl5wB6vRyjYCx5+AmUqtGE/X0UjVWniLeukXCe/cFCQ6wfYMMFOdHZVT0HVWyBkOUzCeTNSX
SEvONbvgTYS5fnbvOaX1/cg81i9BWuHAhQww5azqTWNe2YExnoxx3hJSyBRh+UUZaO494AK7bClR
6qbzwL0oiza1jbZXZPaEWHZxJ4bbZtBSP9fMS8Ix7bfM5M9jyMzQYvpNoUaijJxhVRlIMH/S96fG
6g6j+UWXCo2KNMRLyKYurMb1PHTx96iXJ8La8XRazb1XxPk5UygzwTpjH5QXFNpvjpsuUpfgXsJ2
3cX63WiF1obVtBEjEYmTPt6RheP4xmzdXqvReFLEmTMhA6dRDOCd+C8Sy3sjXcDmzGIeNuncRQt/
0NSZxrHxwZloOtMhFL2zDVONnFbF/U3fD6R5Wnci+xbOS60WUnmVQOWJMi1Os8x3AG+rpe22ir5a
N1pj+xUp16vYg/GUgu3Mgjo5x0np58hcXC4ZdkdJtHvxCdFovGtn9TkLCmx79ri/PuazOx0Y5YZb
/pivwiPpqSPlw9JcZwN9tjsjEvha1EELbrghCOs63dMi7xRJxtPo7xDa4W/ZoYOOSY9eFodoeGry
JXZmIYqNoaXNvjQF2bx9tG/GZg3jxQYdkr7lgdXuJgR3xNpLJM5dtoNheBd40QFGQPLQ2+ULOjsO
l1L9MCN0btezYLQRuQooxYapzlpiLQw/srCWxlaGLDYTUMTrgYeByLbkxQ1qdbAgCYDvGRTzIoJI
wN5G6zyf023pZuWWKQp+Mec4tHV88RaPf1XchOjbBwPwqRmY9dHmcyfGHBzGuAXeeeu4tX1batDP
ECZta/aEF5cwA16oOczBA82ChjEycs/eZJ9MGfd3mrjtMi89l/o4r0sdG3oJFxi+D3uk5XdJoTd3
kR3D4CUKicyK+DGp9noK4d2euwHLRsCz5Hg7p6q5n9jzshJ4HEzQanafo1gfIK+FTkqwopjhjI0T
IRihxi00ImV3vscEyZxruRwaAIIOHlDatiYv0YzVvA2Gej7Yys52kFWyXUwkE4FJdAcKh/mdzb5V
IyNh15ciYBYT5utcHxtMt907c5t1WVTxIzEOnC1Jjv4FqISnK1bhoi3P1szcLZ8y5DDeyyximiic
ZFFKxTUnabMm7b0Ek39su9E3R9vGVaaMCykP8OoM767K8lKsoxxPVhghD7LhPNxYxaceMzAeT47W
cGBNM5PJWjYBZoHlHF82DweyoHl0ILJMiSGQBk6d3+DOiy38KCQ8aQiPvG1SlXvCycT+f9g7r+XI
kSzbfhHaHMIhXkMLiqAm8wXGTGZCa8AB+NffhciyO1XVPT3T72NWllZUEWQExBF7r31tbhFd3kRO
Om5mHHRsgnBYYyPVN3YoLqbJSZ3L8OIEkNxU3hERmpIVZNYObjCHC+61WG2Q3AtFnrVf8DYZU3/b
tku+R5VnvMX6Qegk22D2ZxzXZ08RbtljZIXjauTcmp24e7KNkbwaugz0Ad+1/aIgG9hpPTzrwGG8
GgVkjHm4jyIbzHsS1c7Gbbl/YhNceZKx89TX5o4GCkmkJ39er/3RNQak1eZThD66TD/Y0NU9ghy9
3CeqBAWrMrNf1zOoC4n1A0+EMoAHG9Pz9RGgIa9Gob/nMldbog/9J5r5c9CJHwLA7rORltZNjDrv
Moy7aznQNqbJCSfik2Fg9SON9yzDlN/Vx/C1rHUSKtdMR929yQ0Yp/j2OgG5rv6vv8fo0UxNBUPQ
6NYHGIeSocM6Kcy3sOtZUi2jZ6UgIueOsVY5LqGIvIbdcrWs5ZZugVD7ajJXICO41neI/Bgpyl0s
+BW4yprK4F1uIPfX7oyKSASHpAZL7C0D0bzClsZkZq2rLxgM3gOaFvDFM3EUJv6GOAyGLTEXBGGQ
KY9tILlhpZgdSPhFVL10SRHNGetPk/jR6wye1+gg6z7ct+mA0wfmhAlmDNnhbBB81t5J/djSTv/e
KlsOPV5JxjKiwgkbjacg/ozj4TqJvxYTczaR2tGBtF1qEe4VLPYwBF2/QafW0Q2pxbK0qnkGwrN/
HwN1+joNjvf7/QTMDA3ZJmgwVtPBpv1fStQ9I3748uRF313rMEYyrI8cjQ6uRA9vbGq3x+TIy3+9
C9TEwmCy0UddqV1RONOOt6c89hpnlOvMZ0S66cFnGnJ9a7u0OwqXHDyHA3+j/d44yW7aND4Cvc7t
xz3GXpcEYecTpek+QyIIHz97Rpna7MMyQdM9ocakAShOqWHcQf3cQSSpjtzL9SaWmGu188ccfXkp
w2yCzMGiJWCj2iEvWpOqbrx67bQhXPgrhy++6acJCLyNjUMP+nWucPZG2PgztC1xwk37OrUneGda
w2J/d0wiUSJVQmoI6PqG1qFA8p1vaec9dloRNOROn9cfySy8IJnuYaQsy+iAS3QOX3alZNwdbEMV
p2vVRceoV32NEJYK+LtvhWyl68jcJ1ZWXlSmaSVpOK+PaPp9cS696Mjv3wPExxQi4irbwyagM1oC
OorCbveIBJL99W3xU2i76VHjRV6Lcp6OZsyaY4668qFPQ/jor7B8AVXEhEDEarhN7PQyBQzwW/Oe
xiW7TeuORkaFN/4ydLnuE6YRTgR6Sm8jRiKQrodio3MgpsZEkQ1UdPSB3/pldtuN2YFQjvIutr2e
VUOzV7U1nhChLhVDuEGN9s2ZAsBKKfY9xWIMl9qMK88at3rCYWhhgFjNsgnW/hy9jU36xPhFHh3g
wH+UecYQjYcMRbb2vZurACcezDVD5u6euCMauLDCKawlUCGqm2HlZTmlYmqhAA0RmNbtcq9r8mPZ
qUe1hE4rp3t3m1AsLdJjgST4qa/T+q4I5D4Uw4ZYDf/u2nprYu/WXsIamwQvdz0u8vJSecfIn8aT
DMOb6z2IpgLiUF7sR4hJq9pkRWrEidxct7S1qduzEbeHuVTvde/7u7CxULqHottj32AFBDHx94mr
kELunbBvKEBx0FVhs+vmZe+tXLlpJuwx+PB3LEj6XWE9VxNToipt8o3hderi9RS7cvrBSaKQJjM3
MEZJwlGDyZxDJZucEz00MBR2iofrdYIVKpNNPMWUL3JcxzMWFWVW67SzLgpPybX2rKthBN2GmWRy
mXYge/g+Sameozq4jSY05cTpXeD0ZJvlo6mLYAw0Gfd3w9qaeOp31zoRuiXwGISeZ+lmp0YS+azI
gkJVIxCKmPBSuBiD3xkRIi+/uh8PxjEeew72vgwh0BnQi+zReC1G/gQrbTdDU2S7DP4Q5Xl+Gj1D
nuY5uA2XxL0ss6FpY66kBlBmU59aCboob/i+JAJWo9SzNRYl1LAfUMmINGtABNA9Xm/tNTUp/qXu
tzbNh6UC0JHRXvdwXbKqanioOb6i2ff21wtDJAmTkhbhHtdeG1e3S9ZYcLw25Ijs30fwhFVmKjCM
XEeu96Sopf4qxrzd2mEWbQFvKNrI6fE69mSy8scFqdPF/WjMP2iuSopBejuCvPC4WPuajtmFxrEm
EydbN1Z+c33dKFv3Cn/E7vpUnF0dLXuX7UyVGrvKT2p8rOnJyt0bkboBDBYsNoUf/8i48pHTE/vs
hutuZ3W2u712ugRB5fvYHj46IUnScsy766tgJ9bPQVDQ+CzJVpkgdNMtaC4EZwJrTOuj6pt3RotY
crzppqhRGyfabPB0s4XxdFlvAuwGSRXb64FQWaKRWDqX0WNE27oOrIJNJ3Wmdl370mZcqmVSHJmH
2evEoUVcrocEXedUDfpQup1E+ODgC1qOnHmRKyYWw0OCK9vuZSY35Cyr2MgxdkTfJECrQ0hB3Fpl
vqbZiPa06Ew9KxNoYkbA5NhYS6C3grVsGhPZTPMF/olcJdOQHOoMa5PpjPOZxDbEYiplMzrKhW+Q
Pqdze6+dODmXyvzU7Zzd573AY+rPn7bqTbqoyL0rW3I+U0lioMG1aVRJuimatnsO68/cZUIToIG9
QZbCUoEAnBMu0RVWQutsUkpheG0eK29oDlir1a4Zofc6i0MipKmgnfA+shkSEEDWrTshLGqsuD4U
plr7rkhPfYhGIpP63Uromn0j8g+G4J0QNqWtFaXjif7to6m94SGa8r0jrbdkUTLF2ku4uGJZpd08
JMUEfG4pdRYzVOHsaF2b3zVEtRi8AW8yijQpin6Xeu7EyrxxPinAqiNvhj4N43BnAFeCKe13z5Rk
IgBuGXV99JAEwAR16bm3QnT1IXAKqIDMKU6CYN5Da59wNgIanE3iXyKiypzsDqkliFkPaRL6xefC
ievn1MCykzfTozPX9kWYDc6QKL2xNqEoz5WnBBOwZH7JkGq07UzcexY/dp33XXksROIamlrWPMdZ
1+Ng8sEDTPlNx1lcpzbuHFJw4zg8ji1AOtIBacPSZ1dUnPxxYq4jy0LV4LGA9aF2CnP+lZrJvdFA
zMZZZawH6y3zbjS6hdvKtk+Fu2Q/R2V4lP1M9mAZMbV1+o1tqnkfRNF6MIofnFcVbhn4rJHcjph9
OG8SRp9J4LI7z/wtET90KZpyfLaSG3P87tr8lkY/wRsXpLIO8/hT8lfytgR3Qhc/rIS4BUymE1E8
DrfpEm9NCADvXNZGdE6bTu7JvXrViVpOh/AF62dhtfExz72XmiaSEAdF3x8sNjFOe5yMXEgdjHB+
dEg1WEJpOhfttj7lgC2IgYgfXBOq3nCMqf25UnNjWqXwgRyHAUheL0EBRThsLSu8pC2bZEmvs68B
2q9jNyC0ITlarbK3KdkPS8VObldvszOMFTn1DrNPBiEDKDRSx6KhPTadHZ/F0e+W6WYjcBu2RXWD
Mum9WvIcvQx+pG/QZaZV8w6kSjCKSJ6DtNc7a4KuoK38ljyUBkMaFMpy7SPJYX0TPrVGl22dAEOg
b2+n2vlKhfE8Rwa89aD0T/Hyz/VDGLojwUaeAcCb41G31tnWhXhEF7NdKGf314/SgWFl1gPQ6MLb
1lZnch+lz4sqWgxnNg0oLY16H+OBzt4rq41bYEtqjZqLZo/ComXy3LvkC+G43rCCd1ahvdieE+53
I/HyWfcMqyTkBT77Nmg+mDkBlQE/LrPvVvRht91Dy10yWlrFuK+GfZ+zBCYubT2OEKdy21bbTPRQ
8jJ9KiAob1RbH03XeqU2+zLEt6nI253TMzOQLcE3LabqoKeYTNyx2OFU2zkdthYvzF7GZMBvmef+
FtvK2Zc6Iq1XdGszY2Iu00dvbB0ElKw7MVQt3eCjEhEFrufgEXfquxxj7yory+xejGuRhOXeGSJg
KcAkp7C3Hk1wratOdM4hBe8Dhw3qjbFkew8chZlUhFJE9iXo+npbZGhL5r454vjpz8N0RzKdcRZt
+Zx4U79K3TzfpfPXqNJkayM9Jpgt2WF0/1Jp9Abd7M3mQpPlGvpPl65TW1drkum5TA9LzMt4LIEH
roWTovOEybvOlDjlloVDbsh2qIjJWiyyiKuj8M/aT18CUdS3CXXfFNgbr2FJQX0HvYR8eHo1dFQ0
DHmK8kl/jqaN4sZBJu3VXOg9IX0cs/EESzS59V3gGaO7wntXrr28ofDVT1MYXXSIL5pZ4L5oQP27
8y3671fSKEL0/RDlJZfAJirNbeewsjH894S/cd1XPqVH7bEYy4IVlJvnHjsfch/raQzMH4GXu7vR
BmEd+NVPi7hxIjMXUp9vHQs7OLdN+pp2dbfJu+rVcqKvMMVuEJksOdAZzvfI/419XBqQcHx/32pO
ZLNh7M9vdJ6mvqeUWlgN0r4fXdLX8zBsyQY4ROyKb6vY/OHH35GUZjezPrtxFl9Yp3oHkJ/DKoSb
oSIxnE7unLZY8ceztnV770fNB+5P7ygrhyNpClcYR+8BenUMGGt1kDrf+KZyMMwa34NwCG+bVr0Z
zwAIo/WYmeM6GNiXZv6EzzPnrWJ9V90HoruNdCf2/tzsLK9kjRR8TjOy8Io0RTlii0uYeAsGYYS5
3bUMaTdkMdrIrQgS4/62Ug2ozRmnl6GPcy77byRB4iOPm+e8oIVsUkFOnCAqYYCmktRY8sYSsXcx
zWsjwVHgxrgRA3lX1aF3pr5vHlxnYuYapwlZkhj7VGDMG8J07MuQSCxX0Ljj5aMkauyLQ4Vy7iUl
Ib3u2H6M1oDnUNBBl2FHr87t3ZLehvsU4RCpRyh2QVS4H+zjwKxflDCizQi2YGenql93M18Lh2bk
nqtY6TXhrw7y2ap18YfHwwsj6mNvoCTOJLkEYKGc11ZkwTYkTXoH+sp4qJt2z2ltn7jZPngjQcoA
XmyE2U38rLqu26BDuh3cn7VD01enyr2YOveAPIzEuUf+/vqpTCDy9oCorB2o8+uJa/7GN9qtRXbp
2dFn9PsXo5jMy8QLuWp1be1MEIJGDFK0dtE2Q9uKKCAc8ybAE/1UR1hNc4PgNmcBJEA1qqK846pZ
DE+FgsLghj4+57GtNoALui1GimEd8r97LyIfxtoYdIy3TgVekynQt3TOs30dvuF5b7bugBUfdj4H
q3h1tfVpIxS7TWFNbcslaBggaLlCIlId7Rri1CB6cYDa8MJ9ekl2Gjd57+obPXQjwBvcq3Ar5u9R
4xIYkoebJSQNUqP9lvmWPjc7H7zD6fpPbkzxEc3hBnlfu5OdN6zMpOluPQ/YRFCpdwHbm9XeFQf0
+/9T5L/bYm7rVYy08yYYmo60Iqg7LmXy2W2qZNXNgQGskslBbk3nEfFmlI8BdWMWbRagyyYbXQ4T
94gZlOu/m5IWkEXdrb08NUGjRCczfIL/7zK1bY5WRKqqc+OQ6QNHiAZSBmQsK2ZwgfL9p+I+0QtP
xRbOOnCyW9FXzdaeEoBD+WNpiE2m3T3GLGUULwa+ljJNHuxisDaB2xz7sX0072OYb6AvmRawGaeH
Kx/m1n9T7ZSBH43fmwEDfZNClM7JRNlk/MEDQ+2AOrNSGsRE9uwFhrFS4bc5DUEKwZuwQBpvh3MW
RMB+8sojFyW79zOJdiBi8m/18doBpb1TDJQ3Qtt3jYN6xHEBuo46G899URqrceJqNBcxYI9CArqj
hi7dpUovrEe3qD8Cxu3MoFjdBF26nSz73k1B/oV2cwO0y9vPQFKAmSIQIpKFzRT5LbHz4cS5CdYG
sWdp+MhKen47GfoU4niiVsE4ocGZjK+w0R8B4j0XBdG2HBYRKULVsovnXbCwdpgnLplYTP6UY38b
7Dg6sfV4CoS6pBDvDyGGY68gNhH/WrgnXvwznWIwIpr7GCkS9/SvW6IFCAJ20Ug2EnBhqV4cUTM5
glawJdDnyHLS2oDulU9Eo15iD6hs0+1GSShE0nAcqEeGkSHSgfB5nBJjq6qGtsrpv3mTO8G+6L8c
OBoQf3+I3BVwb8Mt+OZ2zcbgbfKDb6IPH7GVKUy4Ytf24PlAbnmDLJbbIXefEIpRNpbrKq9RtZoZ
e8J2XXfcJoyyXrE4Y5cPL2wnU0AdkFW2y/8ECbWhLyh0qegv/kg2vGElR42LgmhtjejXb7cDXfGq
sdWxd9VmZOjXdW9OO352DFLWVTA/VmlLj2eZuzyQ69Sjb4urgxVFHyS1olXJ/BcyKJ6R8D3mVfxQ
ldl7Uct+Q5v7M7PzL4+62HUf7CW609aB8QJE4ax1zHrNcxmniM0wAT/NgmQNm5uBne9Dq0hPJI1t
Fj4Ak8p3p8w/IG0wY3Gy+wTNM9jQ9GwG5ALPgBT6PlbrqjC+CzO1Nonr3aRj9m1GjYVohTUMr1sA
n88osrdY5o8BRRxCjnmA8AgkrMSGte/KqmcY0IDWtryTETIV7Fi7rwj6QwZcz18+QeM6W8V5dqnC
4ImE068mdb+aAkKi03Mdjwp0kilhbiR++pQ0XP4i/dAQZfmIPBgvu1xcPmAVGdh5NjLyce6PCBnG
R/oe80Iy+irB3gV20BFA0nrKhskrxsfrt8Sp9QMtp8Ktw6fCasjumiA5Xx/9+ilE82prTj7BrNen
SER4U9iGc3v9alAV3GhN89vvZ5AlKK1qCKDsX59xiKGHFV19+f3oQWYfCcMgn3z57a6fK6elkoaL
D2SEz5l0Wo+dDxwnduHjTkiQbE7s3GR4MAwXizHSNHVfjT0CSrOng6+4EE0U7FyIfwycd+DM97D7
vqJNULbMVvyMyNl6ZUaYAP1cH4QZnB085jPKlX58tzzxHRHkvkkR3SBX/9BJ9ECgt95kNc0fFOdN
GDJbI5n9remNm8ZmgpuboFJiYtzajHgDlsKgwKtfmdG8FbEEmNhnxVrp/N6Lkd9Ytn+ovS4G2ziR
aOcaWy6Q3hhAs/Hgl/l3PnNIshOTOy/wLt4kpzs4ad0KhPbKtMxbc+rjTdQ/him8olnNO7x4mtfi
tbtrBHfvSXtfTnFxjSqgdQqhydnhawpZnmwVgoznG9NlVkEoApWYQjsgY44k5gnshm1WiQOhiJBY
KmZR0QF+6jeo1MM+ebJnFCkGxsA+h9o3tp6xQ4HdEOfIMrk7N/5E4AjJ5Fq9NV5G1FPnXiSL3M2s
8ImWJEvllgfLA9WmG5Oy5acw02oNzsaN1mHaorxcGR3qCMijmLcqGE5oOUHs9CQ/5d+rGDpWlNEp
9YDnVjp09oafcur46sjKo9gPEhiDXISIAuW1TZG4skrrpwCPvG+Rv61bkA9NlsfsY6GUauxVyDcW
AI7IVo6d3FLjH0YnuIwwgQ9VW+0z3ggWDv1H3HGO1u5wq6vo0jkjbL0C1Q15bifS8TZAL9Y6rLkd
dzXXWrtnJFrMZEQk+YmIovlBkmsoG1axEWVN1g+fIQ1BvZBImQuyYTCHi9QJd9q0oqofrS1Rg3jA
BDk9HpE42BPy5bZGm6Wq74jh0o2cvHRbewitZt/Y103EvdbueR0j45tS0fcUAAlczXTxBNGOi6lc
1VXfrpyAjieLikduQlvDGHx0REm/am0Znsimp84NHgRGaS5ivNsozhcM8LQd2ybbBuU9N3b/Ke/t
GGkSxR/umDU7M0UNbz2STMhdOLXq1cRiDzr+voQpAix3enZdDTcICCMVf5yxqEkb+sd2Tai7peQD
jIn3sMZn0d9Q9sKnz0lcy/z+RQSBAIawVk3xQ5DFsI0SE8wnMr8+GNe5YWy6VlagONK1Chk4YIMc
11HoP4wp8bUMWDeYVlAr6mdiStmBu5QpQ9CvDIK7rYKJfjwQFwLvJiIF1kLDkyMQlNY2T4x9UM4n
W2ixoiX70LzIxH6mq2yIMZJMHLncM/BtY3pMJwsYJtkq63xyoGhMUFKLnDMqje71ODUPKp4+QtUC
T4HfMAaFuWMPiG5l1B5VOhCmpPcZPLG+04t6gwhY4MOzc8Sac64FIe2qzggOaLz+ez0Q2/muQxuE
zRD8CoDyNjN4M4tvdwy+2BKmFi/gsnaKvhxv09byyJQa8Z/0OhqYZXuehK8G1n7eC+MYxECbLAC6
cGxAlDQOg7scTUSO4FfYklukgJSJbp31iYEBDmVJmmaXZM4//YBLC+4iaxVyvMywP/2wWqXOGqy5
fXBsuyW6o8AXkuTvTcOOGPMgMoLyAb03rXPBPdeS04tqhwO2ml+WDeBFFXQN7ch0AlmFuQTgFB9Z
k7yatvETp5YlIQoXovnZIyLIHoj9CB9FwWywKsQDeIJPKODoPrx2JPmtp/QZZbhWVktUkmfTexIq
YcDqhXle3JQOw+wMkLDReuRVFJpxd2R8n7rzLFnVyqIfP9xxJfJpo6lCfYOIGGiPY6bTb17e/cSa
hh06Dbgk5u05clzzTkbB3QTXhtB2PlI85xGDLnUsNWOYWABNtJWuymnPJRZBJzOTbWJkP9NB3flD
3x/HAUFPqN15WzgEzFWVu4LvVe5HSsVZFkerGoOjBT900w6Cki2vtl7LJoZpZ3QYlusjbPcz5MGn
2Lfu+lwcKy3NVZNYNsst+Qjp6xNHqsPNdnro9bDpuuTiRYjXrKAMdm32WiC9pSUzTSxfjKM6/LQ0
WtyNzDA/pDSOK84wpkhJzFi5GM95xAakrRAUT1b3WOZYvVJuA3PevyQ2WvsiHC/4xfS2jfZlQWvI
QIPwxYzHlfT6K1KTPkIfpWxTf44UKuVUs6QzIW7VRvhhIPsxl+Uz6UNF9StlczhylVsLYiXt2GCM
1zA/HJ9aVghTGjAQwPy2y+z5mSJ5OyQCa1UNNdhVlnlYuKqLhr3eVj3JRUmRT2cHP/fKHgDCxOGT
H7nhU28vtw09zXi0+vApmr0l86rKN97yIUHv2SUV/l4wvVx1DYupaTmESpGrsz34OetGy72ZzeAN
Xmv3dP0HqMdXExrRjaVF+5QOk32IE17T6xctr+ueYH5tWAG7ZCPxHXFnqK1QJSvE5TEio1UXBzbc
9SO9fAoufsbWBe7Q9XN50tlnvp/speXRrp/rJYFaQmW3v39qCty9K1HdXj+8/mOZL4Q25I9/fAPe
rXjwlwWrW2zItSULRLifhNE3zwHyCFQZLcF0rfaejah5t2YSn5dvqMaueTY7szjAJfxffIPpFH96
hKAIPtXyFJbhF//yKVDwOELX/+obeu3+/h2uv+S/eIS/fsN//ZJDOY9bgtoaiIBFTar39FZNfkNz
FQ83ObokpKNW++p3EJ3xOpgsCvgq7w2SBdfJtkrX7auqF1mrn4a761d9EDwbTuT4CC2IYtUfc1Z9
+TF22jJeDcOdoxJQYq7PdMSdu1+VScYK3bPh9dbPivSvSqMEXyFYg5/Nho5R0yrVGUMXhqKHaC6G
L3NMX2TqNp+ZLdnnVW7/7pbolSK8/i+DlJL9qB8/1chzwFeBYiTmHALcXJG7ITk0XYXpzBawlIdc
qZc+NqOzGhhD5IanXkxUpzclxjRgX3w1QDF9yy0Re+vyIVPZ+q6xnY+gTdRLG2pyAFvxcP0IZLt9
mZLkXBU9+4NW9Me8cqY74ATTXeax+EE7gTPQAZPOtZlPXv+pcc0WxfAB1DR45ZIal/GH9OrgWLjo
sGETNx/utCw1xqq9MGN2Luz2v66f5481Nvju9LFavs16EyghPwR1IdgnYFpGHtS/f9icdXuZKorQ
oYDkSAYpEsrgkb963A4AsO7qfioOfhgyXggW4VxpvWQKUjVKk66eNobuER53peLpkvcCiilI/rDd
pB5qraUNCUkNp6rLt4RhU4zLsTinPwFMJ2tCPdRzSUSkJQFC1HmVQ4bDgFDw0BGa3kBkBwCwM00P
StmFReg2Na8ckicUcCVnY/UWWYSGD8D0ti5eUdNjcxX6kb2P2vpDR+H/4Z5+/m9wT5bEZP7f854I
cU6+/y27dPmJ38AnS/7Dci0QOkLaWEKWvOU/sktN8x8e6aMSJ5uFxBLq0v8HPhmm+w/Gr3wNQ60P
gsHjp/4gPhmWz9d4HCInzIVWE1j/CfJpgRP8l+PIp1ql3bFtn8EC/h/uNX910xh9y1TVHb550lhX
+nlqyc7Kv/70elx+P9qfCTZ/NVRdn4O/xANgJawlbnVx9PzJsRPKEW5FkXz6ZV2zJOBWw4Ee+WzX
nRPBcdTEsccMr/0f3GpXzNNf/jabDGxcaq4jeOExVf31eR3mxhbr1l9NNG16+81N3hOK3KR7T5fe
EZFiWL+kJtFwAF6bMdjMGPgK41ttn+3qVjqnsUXJsOuHavXvX4+/Wkx5PWzbEb4jee0X96LPwfLn
12NI6yRKDesXku4bP+WynxJsxMQlJjrHo0m2y9956f+tN/uf3uTlCeGGWQ4eSCANf+NhTTHiHUjR
v0K/RnrgT798kVpsBCFN/vu/7J+fSHKHkByX4Hlsy/zb0eQlZQYcLYpWlczuXIJFNPMDK3Je/v3T
2P90RNnS5hkQ+4Btssny/esr2OtajXaKv8I0f5l5vW5d4IPTW0KPDXJ6oyOPoaWPQpX9dq0/m3Y0
VjijdyHuqzpWrwpCdd4ZO6mtrYV4neyM13r81B5tsPDp/5AmOOe+HDArUSLN+57VYys/SLvckEW6
Z8O5GSrY0DldeVcZN5AsjwnEyckbNv/+b/0XLymOYAE0jv/oF//2ktLjB3S0rL3giVI4V3srgqpV
1f/x03jClD42bEBTKI3+6Zj0xt5ahLsWs0jRCPKjbj2yff7TP4ZnceWCS7JsCfPnr++b29V9QRIg
7UpzB2hj5zcfthq3//5JMOPxMH858RcrOchx12QQCUrvb6+Zw9QoR2TYkJ4VlZTwHgKF9o4cQh9O
h1nb48YZRWjdhUE3urddwHz9HGCIYfGWKQ9BQRCHztF0jKjeFXis8nNhUD/fcLluRizECG6V6J/M
RrNr25qeagOyXslCyoV/cPM2TT0WKSpswh+dW8/heOoDMkQ+e2i4A0Lpys3QWRFGsO2Lxi9vUWN4
4d6mKqJY8BqUJQbu53mbmCQWrSt/9sObwbDLcB+GuNJ3ZWyJNydsyV8wZsuBRwIv+muC/TytMjMx
04fct9VTLQB38WYWVvUEtM2st+gCJXRZh2dlQxOz0AzimsG7aeXGmUwgGyxT4LoJ0F9mdMfMNVtA
Vf6MPJWMWukQsCpC0vG81JgdVPelQOndiBEXLxypAQYMCY8H/phW7aLRoO/oJxNVvywEOyGkh8o9
2KVLkm0m2RunuLvSrtk5qY3nGp1q2G6b2GnsV7uTBpNKGSTeq4WWEy+nZjOKdkHOeXlofI/5DwvK
JC286Sdwc/JjiGeMYqRuXtxP+bmR6ILndKpeJm3wuoSSjvV5cEBSUGJHaXnokSANdz3S4YlkgmjR
98ky+E4rVobbnkUeoiEuqP6vFigzw7tsMIM1mufB2421rL0bI8Z6fyo4Do0HV4x+/t1LknZZhE5l
Z3x2RRQ2z8ipTO9HmjXNT9067YpJU6txZuiOwLeQ5b3DAMWv8sLT2bYDcMQUGCR2eSB0MTI3yC9k
zBw2ASQCjz0x+0dEUIwKG7Pu41eh297Y8b9hewoZh624D9T1IfKqnLfGDXSM5FcOSGYxFxV+xJAb
MWn8bJL/iokRjBQhKSbv4AmfQ9YSAp4xS2wtOQQ/SyiDw6tjog5AYJ+4BVkdYTcz+clA1dXRKlV5
bz1DFTPkUdmdnWJILwJPnkfZW9WPpg6TiZyMALD659yJottnMHvnJzPqxvQBe45MnlSeo8rmePHb
4pDYdC2sI0qQ47vaGRv3PRj70D+U9GrVp+akrdZU02b4NZWEXy/WnXYOE/iTbBbfuz7t7FMTBniT
1yUch+TFF+OSR0uVkbyLPOZQJ3WC3BF7cLEXr80AN16x1lMUgQIaXRecH2lHJpkQWDjfPNOwWGk1
msymQxDV8MDCKAkpwBEOMFUa089KzsaHQozhon9MqpNmX8WpIjIFNQM1MZBAv+3YnfVJg1pZKtNl
/YCEXjNOEv1z4mLmXs2Vbz70dVi7nJfGWDKPKURQPdhT6k1bxaLfBQfdQuMWYdKbt8RVkcAM9cHG
ZleFkVvvhGkUiCalqEVyGhKHXksxcvdhA4+CAicGiWmu0Ukz14mkkTunoAxLtY0yL4sIaZjSX2pK
TQxIUtL16iQlIqQOswS3GWJE9YwwH1J8ofPOP6DmKgjVwT0UbfPSFw+9OboJEdWGU9wSaibB5TqM
DS9dHxM52Ze+fWfJht5l0nYSbDrDqW6bOvGDk4OvqdqUU4BguzPd6bGF8dcBzlIjym932X54JI/N
Rek3Z0G/hqcKgtDKhMIW7wu1aOpmUUHYZujFFiZBY7xX3ijNbdS2yXcEzZl4iJEVzW/a6BFRdySZ
N+dYaVHe059BLR2hiTEdk+1klqvERt9Xo11aEKn72AltKooumDyaRMb6n82Ym8xEhwQafFjFk8C/
YdVqO5ti7HaT05o4I6KaeG90FiG2K4K0f4zznLI3n02stHGE7WoNbhgVlKsinXBaqTwmj8VviRzJ
dINEpo2DT8OykNN7hJGN3ySsJCJNhmxJJaOy9M+hrHzrl5/LIUTomfT2mYNc02HbUr8mhmg0XrKs
zv8fdWe2HDlyZulXKet71ADuWM26dRGB2MhgkMEtybyBkZkk9n3H2Lz7fM7MkiqzS1WS2Vz0mC4k
KskIRMDhy/+f850HZ9FG7i1N0E1fmJJeYTBnxzzOZ/FIcnbfokaRo3lV8Yh6986HnBTC3mAgSgEB
herSsl2Q9rptVdrGGCrcSh8r9v/6YYPa/u0/+flLWc0N1tXupx//dl9Sssz/U/3N33/nx7/42+6t
5LD11v78Sz/8Da/7/X39l+7lhx82H6e9c//WzLdvLQrJj9cP30r1m//qP/7yr50ZTfYc//zMeNf9
8hgXX3ipX16Kr7900dsvu+atePkaF28tR8ePCz18/a//EOp1vp0kNdv41TAsQHywNyxdemrXO761
3X/9h/on06bejhaBOYpjJtu33+DB8legA/CGeVYM6ZAc9vejpCF+tVwS7+EouJwLJHSi376R76e6
bzeJb+gPTnnf6BT/2HaxHxemNGzDVudIw5A/szlpYNdaavQpGXE55g8eksrGwUTU4mzvLFyU+exh
zg42IxRB9d8dNSkNzYmGJqt3D9WgbeIR7zY9jZyeSxoVR/WnTmPtWF7OOqxwgeZn7pxDU4LTl7fq
zwR77jhGj9BYBDIVx4VNPQqtlcjS19S26K+QfTaKeC+aG2ssj/GM4DF1DvlksQhZJ2TT51zkBNiV
xx6MejDv1VUkpMYM3S538qMFWSJpg3sRDb66SHQ7k8j3DrZOhJ9g5K2duyQ4rZ0TYeaPVn3BKeLg
6eg+1fTStdkrU/thXBQlH7OLY9NxljuvglgueV2nRmhsyrM3ozzgmz2rN9R0cSZR5yjK9DVqxdnE
gJOO12Na3Sa9uUNJcJy8aAd+DxKwjdzDOahmjbqooijWnVesFlLkJnpB6mrUF4qt5F79bUFWzeSY
JF7kx7keIMFZlH/TY2XJXcW9I9Z3NRHGObkugvHkiCt6X5KeFchzDfQudmgatb1vh/Kc8e6gWmyR
oihRtwiIlNaOJzfbzmjDtV6eGJSHas6PepkdDe5VQCR7QXevd5ncbHmiNnC0sD6ofy8ycxe6+1LW
l7EdwZjVdmKQ59y1Tvosz03VPDWNcbaH3jdTaweMmlMTqQFcUG/tDJNXd83dyGdT/+1JeYqTB8NG
xuNd19w58i/3InhzXfu0zPxSzy0yoiejynf4JRmB3M3BPtQkR9Cw3pHyYMXsPbOMAOLhGl/YaAdE
Gwd+a72pPyg0uRPRLkpzX3J/mN9PBiOUFunHR6FJehw0/WxieFYfXf01Nim/rpHTMQIohO7U/29E
zgEN42u9RO86CV5LayAnsw6hNHfQRE7xFL8TbLQLSbvwGM0fHy4tjwNf4cyNV9+Jeg012uKJzvdi
I3q0DguVyZ731OlKMsOPwjlIvjr17Knnc+hHX438np8LUlbVHWl0714qHhLfZTVrIFRVPbFYqzts
ZlIZFTdNnh81vl+2rEf19Nmlc5r7gLwG96Qezi7Mj/lgHdRHU5dQau4GNf9uYgDZM9zUGBMYD/3y
PJjzXajfxvqtej/1mmpuADFyGPlYoae9zAYPvfqKNMtfMHWLnV5Ol+qLQejMY939xUFYqNrBT7MY
FTnmSospUXd+rlb1jdQIfshTn4y4Y27M+wXLiPqSYy1+VVceGWiFmsZFRG8f1JNZl92xd9CEMUs0
5q5dHH8gjqtqmyeOTAdzFju4kLsVMbxHb5InN2fC4i79bgX5g/n3x0LBx+z7w3X/xA6qqmHgjMR1
i6x+Uo9niKYhnrSXP38b98fq1ff3oT1rQIQWgqrJj2f4kUPWUE8q50aK85S8xEjW1Gyc1pBr4kNn
dBsIiys11NX9V98Y7cqjSJj0mAXsQLuvOmKCC+/Ud+Y5TeTpuq7yY9NqmwrXsUbXDDTyVvP81I22
CKmPZho+gKZch/pw1+bN02gzX/bZkdCwpywP7tWvqwkWs8ZBjVOguC9uaX08XoNNO0pjnNrhaz1a
p9Q7xMS6d0nzJEZrHy447QfnHmtOwU399hip63bH5JXAyZMak523HNAVq6cuSI8xjv5R3Km5KBXl
k5ovMrVSjeGbTneBgLOjmu6M2jmoKUcorp4+pQgzotcpMs/smum9sHs2TzoXHBcGVJK/glKrEsd/
G8W/u0s/jYZSOt9Hsfpq1fczkf+tZtmaZxoMxSkyrcOfj4w/enAsBjlVbUo7bFR+HBimWxCUV9JG
Ueu5Wm7CiFvNLFezbfzztzL/8L08Cn9Q8ByB3erH92qSqpGtLfAOMsOqhfy3PUKIoFAtd2qoqaVN
Ld9qqknHwMd/zJZBXZ1aJNWCKaRzSpgI+9E8q2VoqjclA0R9P+rC2wT6K99XwsMa6XwoliGg9hv1
PX6sCYtzcHkKvOrk6GCGc3lWCxrCjcPHdFp69yJgumUIxyynAav5n38PP9F3vz2MqoPgOS7bPvfn
yq6ByBx1EYLUtt06jvPCuZOkJR4kVvKY9L8+fLN1a6cuVgvtQ8imAQzVX1R9/+hmUM6WAvKuwfn1
p9qhIftadj2lUayoGzXW1MqvliPJvuIvPvCPpb1vH5jOh8s4o/ZLO+HHG5+SUxTRbEmwSjgntesD
a7Lr9qbR+yDPVabAbmTHo57geQr+Ytg5PyK8vr07kAOH3TJMUTbVP707VlE7Khl2y8xDTdYnCVrm
Lss90tXYw0pc0G1xl7ndBj+u37MMlkbzpEab2jYmdXFU41ItLGqZVOuH2hL3JoFqStfNeA17++Qw
dVmiPCLwPI6FeVYLiJyck5qeOBweFj3YqOGoJnn1HsvIFo4pLoLvu6oG9nYRgNqi3E1XH1OWxYYg
0e7Vrkit9J7h3FeCx5JNjqJ8xm751IChh+Kk5qtoG2n1fYseSb2X2i7KMthMOmOYxU1LbiiaaYN5
kTHM1JhSFsC/uMnqJv40eSH0MDhMOC4Izp9ZpalWaJ2nGrLqICHo0CyJjvAlBb+uqPlbdZlqnm9C
VtuOrQuzLduHmGv98ysRapr871fiGi4+NroNQi26v2tdmXUQE9NMZHANVmcljF3WXTdeSdl03iTt
PhD2Se0A1COnLkhdXBqwh2QzqiaOhg02STwntWFSmyLJVarNDOa6I6kOf/G9/cHKbDMn4vXl0dBh
//94sRqbDXxCXOzMLOA1C4ele7X5djTs28Vf7ANUHs1PXw3PoG1atNbUjP9zZkZKUylyAqYerK1k
vjpnah6Ev1Unr7wmVnyjDn+Fo1HTNM/qzrR8B1nFYs3Zipqoj1ias+ShS73TkrsnUFDXmkZOmhG9
qvm2yiwi/Dp/WQpERQXAzfbJyTwi+dbqkIeK4aQ2VySmrmWHSIGdtNp8qfNJYLRParwGRnEkrm9r
sT31dNBevB2M5JXX2ti25dZVCVudcdAs7ZDKmlU6dP+CivwHA0itiC4FQGHTRxBqPvvdAKKmWNDg
51v6OEeixcuSHPPZJh2dk9q9ezGzs9q5s2bEPIyoUV/VI6xJWqKpdnSYI+BDfz8oaRv1eVrsmR/3
taue/ny8//ddgy1ZDyhrq6wX+ms/Xu3QMHO7IfrRQeNAEjZPceNtwiC4rxMLWwgnAbJWP97yew3m
5tvD9FOx56cf/3YVfyE6u3zvfq7s/FAM+hcqRP/0hdTl/L2s9D+jRET1j0HnqG6YemZZnXme/3nJ
6H/fbu42t48b///88omiz1tT/HJHJY2n9h/Voj98yW/VI2n9Sguc9/MIkJGCpulvxSP+xbEETFcP
6Tpi9t8FT0n5qynoowGg5dRpgvn/e+1ICtQLlHtA01qOg0rB/LdqRx/r9j8m2j+88N8/J03XyybL
G1zieYArzmJnbkAfSmNLKTflp8qjzA/84MHKtHNiDo9BTyxmaByYXpILXUbpqumLXdZYpx4MqSNx
aHigc+o2++y6dG8HjfCVfLYh8ItQ7IbJRj4T49oErWuBKwqmbRIv7/MEsr+Oh+YO5+JAt4buVYGf
UM/yWyyfJN3CWjlj/CFWdigh7RjNCQXwSdrZnu7s44wrakQrFawaLwaJOJRNfdsISOTRRGE47uNp
N48YmjLHmNYGLM9ycjZN0V+1uauOIsWnNImqGzOWhEq6Heg+spHaBv9RBJWtxhNuMLHqERFUlt6s
ZQ2Rg784seM/LWX8CKb4nGjGUer6VRSLXUMYOLbetj9a9FjWg0X3002qZW2JpAd86dFTRNIXkWm7
klX+rgcJre4QHII5iWPeLyjOCXCWyo2eD5SBR11/w5Dz0uIb9EN0r/wbfA96DRb0owARm4MSPaus
nl3YHB6LypqoGpP83qaXowHKJm7GO62yX3sRLru8K6e3pq3f5x7wIx3ANQVkyuNhcTmN861bOV/S
nK6eNL3NGDjXRZyRpKjaJ4G9j8HlruwiL1eRMQaXUx3v7aXchn2mk95Md86Xkc62sA279pCnnNsT
m16gFes96EJMF+UUJTf95C67sjWcu9F4te0wuF+CDCMsWjDe10m7DSrfhWZlHPINqnpKRS9Up/k0
0uEoLeHbqLYpFhXlVV7xKZzsSyfIcg5JANimjhM9N5yYsbmPy4VhFitnsSJYplZkrtOu3XbyXCb6
qiJdHMbDtWs1GFoADSNCm8kcWHTdtwhgmPJmV+DEBHnk3eZJeqm3LoP5XYPHDP3PdxHRdstyyoR9
SIb2qvLirS2TqyZqcXKLjQkBbCSXt8K9PLnZruizS7uodykq/8wG7KWDSqilVdOone96B9NiRtp3
oGPtK8NvZPz/N9P+/8DZWrJH/eeTM0aA7qX4/VSsfv/bzOuJXw2BBgn4voMuwbLZln0r27suMy+a
KNsQ+DBtV02v36v2iLyQuSMRFN+mZJW28F0AJuxfcW2p/9guHGSd1/t3qvY/nWk0geDDZH/yc7U+
DIoABJkl9mmoPAKOXgEEjLU63xNl31ygV+TG2z1bWGUwxdEIMt/GMSlzA/U2CMdHN9Kdkojy0nrv
4olm0pyD4VpSCZOhQFv/2hX5kK3ZGw5jtlp4WcuP9Mx7nowq+jyKxr6daYJeYSFrrswm95IbsFph
tGeD6+lokXsjRn6the9pI5Bx0PZ2wqNmjrguwsqB+apnc2fQ8M9bojmLGEPDkmHjUOkiVPFlgbKN
7i0dYt/N0tFeoeI3gmODwxNpfBzFD0ZIJDcKf6/aaMucgMS0ZyKpiFoZmOqNkW50FNTY2qWXtfsY
2NROUuW4iowp+zzYITpwDudHodoL+bx06aqfFqZ9I7bL1zHNqDo3y7gLowz+G4HmvYfwLG0BHsAp
WxmdyFHwGnn5lqP0Py6l1wAbreJ0h8Wk3Bf0bj63hda+EfESXuEtc05hKb1bx8iyhwCTOJaM0eyw
JyUIzityXK8hfSGvGEHo7qRNDS13h/oTWn/ros7wTqO4sBPckUv9uein/jaHf3qvhx7IGU4UKBss
u361o8r+appZv3UrfJlr1yuFz/TQ3hKiwTQdDmNys3QW4id6QvX1RDsZyqGrnzwzTvGbpNhUTbMm
pFAPS3QOPdXfL8IGXLCek2hBryVLv3SkvifKO9xHiTdv2sUw2Ob26gzb4tD0DdeojyA2igsncFBJ
W7nGh9QA3cPVrd1g9MvCTokyj4cpPiZywIqhayqfwJtKfCCTab2nCNGR/NWjLvZRKrBgtqbdfep0
zUr3mB+CmSNwZph4MGp5rSMjpjOVD+roZlX6S4clzV1ZViJjJLrzeFlEEHU89PxEBDjWdOEsTYXo
guJj6bsoEwhkrBztGSiWeQ+DRlt27AHBdaLbbUEIGeG7hkbezP0ZmWS31WqqT2vkAZLpGSJRvHG4
h8cwccTtkFb4a5uGAPI1vTtGcj/W+pU2ieycWbFzGwuWYKIHwoFTMVSZC5Mi1KGm4lQdwq4290Wk
x6ret6z7UkRvOee4YV074fCl6Z3xE9aznPYAYZebsZgjahZeNzwFsp9mnxxkqT/l/LK9G4rSqnDB
ld3LiODDAHcM32sTWEhpVjP0iesayQSav8AISeeKKpHuNKefvvSakx1sdwGXB3E0u8FN2R9EkVaE
25QhDm2d/IJnhGLl9SIM7QyXWu7B+0MAMabQ3AiIaVeVTZYkZqkRytksw37vFaM8DIMV+JDORwOQ
aWh87lyyetZjvsSCbpcla/xQutyQiD4fh3QquQNV3125ulOlhBAYiGPyzvBgz/bkF6meth8OQXGQ
pRQ3XZbMV4QUiYxktVKSnB4F6a3ndHW4dqbRJAcp76atQSbGEdOL7YGazdwtdo/5Bu9xBsxFr8rP
3hShTxd1n59tLbZ3Ic6d4zAW2dbTO+0AP73xONa68WU7sXkDhRVfz6bA+o5Cjgp3HGB4bsWDCK86
tw2egM62D5XL80lYzMR0OKXGbgDC9/bvn8j+hbPW/0fdeM49f7Z671/iLv794v3x+9+77o7xK70g
zvDwdZASkij02/KtOeavrJ3M778dgVjzf1u/9V+ZLtFV0xS3eJQ9znbf1++PNF9SSHReFB23tLx/
a/3+UQqLbQPdtoV+XB3ZTZqdPxUYdBnPAXxZBK+QIlbGLMJrqxSbToOKC05mb3lzDJQ63DrLpZXA
N0AKGyzWdMN2+LGszTcq1sPOtiWO8DEimqio2t1oCRAicbGlw3LdDom1Jdnz2p2XZVNTOVjjLJU+
CVtsjEdlveaJ/N0N+F4U+L1k3HDULfqhvkQMEOdRzyX0z+QGGKrq/LvKSZO6JebGxdqIebgqYGmT
VZ9ckvPeIK/BAzvIW0Pvy8sl77ZTMns3HRcOWwWzZWE/iZJ5udXrDCdyiAiSg9Wm8QZ7NeLS2KP2
3pDwDppbeMBSAo5Ik1O/xTFCy8ZktpM6mQdxKg04yBRpKxzYo1eq/OPua05FypvN/Ox0u9Ba5KEC
RL/WGkjIBc7K0RpQY4mkQsoTPmReBvZFY9J0zavB+dzZgPpLDPZDJa9pb5erwj3IrH2JOQxkk3HK
ZfkGW4xUSDrLgbFxumLlZp+DUb9MqBMVjjiV7R1Hke0QkrkQWlfxnLwapXZNEf7WmhAAUaAVTXZ2
ETMNFnG27BqSTLu2C5rdse0cWjt/HIzq1jMgmwwjvK+wWJWlOIzTXVK795XNvxXjnReihzeio3m0
zHjfDMZl3Na3S0q6n34O0nJih9R9qXEMTVpK+6OiYgdVZd23X+HBrZvAe9a76rHh3hkLIcz2VL52
fQ7Koc9XXTi4NNkQqCndbWhUCMVR6ZJzxlVBTA/5+sW5DLpjaQdXleu9Ix5+npfsNkOpMCTRc9Rf
kDV8lReCHnd8cGqDip+zTwbnU+gSyoMo/gKv+sXQeXj85jbEGd7nvj12xva6pmxIMQvQh4TeM6Tn
JuIYFYbBixlbl15HnGNmR6+OPV3GtbuZFTfQBRSyzqfp5MxagyQSSkAW9pxnjeAJUkdqeQd2bH6o
TRe2+y4SJZ1dzC9Ba19NkcF5zLs3Q/NTEOh33Zw9F5Y4thMOaZxW647UhN1cYASFQrgNSH0iKM3R
ofBhGoenVE6bvAj2lDc5hgOfcRx50dS6ck3LjaETzmEu+lfiD74QJ0c/Npw3CA8TQj2MwxQm1Xa2
a5cQjRIlYGA/Afws/YQcp3WdOuePhFdSKtYJ8IELTybzpvMGEjFkd1MQI+LXxgxCOshPnhbqm6hM
cl8YteYjjrOwJnaHWicgGWPDbixwGWvdRP0G6RloIKB0YT77TWMj++ss415z2MVQOrkY9da6HKLQ
RDw6vzkSdENvJMxOeYprVpMT4Cj1GxXgsVy60z7SO4iHRbungHtXTZrDQTqtrkyTmxFL+vFTthfp
sudWWvuxcHGkm/2+SsoXnMfDDlYca7/WoHOIltuh6ybwL9PnKYaH+RFjZBogus2lOjopzCkhiU/x
FnsTAwH1Pz6g29fxuo4aLrGVJKP0pT9HPSEXkEhYre9Z3KmA45dtiEEaZ/LNR0CQlZGuNYzzuAaw
4RpNzslbf15MEEcoSYq1CKCMFH06b8yokVj+pedbY31Cctjs3dz53IQRbH8smnqtyQvNfUuDJbis
Qsk8zVwjG+7saN5NLrTUiBhFXwPayZHkHk5PdZ04+H7LzttYWU9KxAAUf+wBi1V2UPqoKIm7sZFx
klsKP4HsM39JYJm4LRUHRL7TxoYd6Yt0ALw2tEWN7VuyqpTmUxLUyVaAU6c49jb3rDWDx5vXdZFA
uG6Qc/bEvtilBUBvMrFGxxFVj5nBTmr7hL53nqBTESM55mLrhuaXriu0QzlEp8rKWgDB8CoCzz0a
vABxNOfQyKMNUrfqqHvissFnc9mH1U0uhiuwmYQumJA2wqoJYXAR8UjrwtinQcUit9O7Wp7MOfqU
46LcEfjxWHRmQPPO8xM0pzctdS3II5d5NSf7lIPSZXRRtpCZWE8ZgWXo25HOSE4SuU3yxvS1oQCh
R25jNp2tCvSnWetfkHF1NKFYOvOmP2Jnx0pOAAUSvGbbwDSGqtbczML2C65vGy50LfIQuyXnUkS9
dJUBm1CvvNQkWDXdVJMKnoMQrj4o4kF+setlFcCMBWkr3fXcEzU6kTOQ58k1fNMWJiG1wP5NaxsA
FGEC7aKqFKX9k+s0FcSn5CFt4+eq67JrN8eGLSaLbmmDYkRzb3KHgmrTaEyC0bjvp5C4yP61opn6
iQfQ4NykJZtBB7TmLbP2aTCCcFPVQB4IT7szmmxku45WeQni9I6KEiWs4fDxg92Ofh2I9MJztSer
1TgNQlAtM6LqEyIUQJYUn2M3jy7LqXbQWFgHEhq0m8i2ugfTTs56CGxBR1TRVNGLHUEjIyUZf2TI
BXh9cAcQl8DbyHzE/cMBP8NVcF+woiPswiSryYEzuIokAX+wK9Mk8WVYk8hpfXJmaZCiBw6cyQWm
VXtTVsMpSzXUXaYEj1kseHZvxsTuNlVc7YfaXlZ6qVnghJPPaYSDaprWmIQg1bKEDRN5fEPfGbsg
5AzczM0xpJwJGrpV9vfsOqqBPUj6qprlvri1vTVT8HYmBrG1LHg/Cw47h3BKDrLpSJcrntmMSorR
DABiQhayzuqDlpcwG9uel4wV5MdYjlZdkrMWYUel4UX6JkQ3N+joTVJGMEMQuNp1RyzWxoB52Udi
2Dqx+CLGYT5QuyivYWU14zHNo/VsNhPUpuy5FyBuAThuNaN+9aL8kcg3sfNgEPV9oK/1kHgjt/jI
FeHQlZQnx6KdHejmtSlb2o9MND7m5MUvF9muxoro9UAD5mK1awnZjWplCPt8tm6o1lwSOUOudjH0
eCs8X1PTxSD7awpBL3Gc3A8U69O2/SodtqyWoPs8S39uF7Qbwlk3UelHVqXkit3JzszGr+rWbwrI
wLOT3U5okaq9MOeNpcVX01heEKOxQvr/Zaznh3Ycz5zUzq5bAqko6mtkgFiuB3c/1bAqxWA9RZ4H
MMF+LwpwkpXlJbBkrcGnF1kUfGO21RyAyfdrsB9vsLb2s0q86KHkdBUGAM156Nt4E8MRWwGZvBpr
xc9xYY7kTXRrRd1bZxWbz0LMj0jnxoM1Nw+eFj/OtX3Wwm4n6vl5DNMLu6hIaVg3DnQqNpCrcmn4
WrvlVJJCp5ETsOq16tYd7b09U3ZggdJmdxNq3mvmkWGTG0BTotK+KJHGp2ZBxSzT7hYvvNb07CK0
yEhvPMM3qxZpGqnldZp/JkJ53hSpdexL80uakckeF/5ips06mmK6F8OyNyLxaXR1CC/NTRUP53m0
thVEtixe9pqAJVcs3VOYZu+aGTwPYe6tOfa+DXGLbVpQTzABAMrm3MjuwpAP+fSQLfXWMgf2DwGM
kaj0kNRtFaJw1QT6F+ZneRlO93EYE8TgYqyYNAJFig4pvQ2mfc6IXBnAYYl63AQOJx38JX5BUsU6
ooWc4nsw43laWwNDMY33jh7u2zm/04PmJXDcY45pm+jqDOO2s61luncX7VFPkgfNqA5k6d52ERhi
e5nuI5ocbtN9FdaMcCNP9l7V0BLQ45MBrZagA+1Q0QCv3XBZowLTfEN8tYkOgHnHaOgM67loCkbq
SOVIdu5OmCKH9YauTKRQL5shwJoqrGxr4VvbVg2D0iQhjnIh5q15AUefe6Z2sr35KtbahyDDfC9K
Mt4GNkDlREnMiHVtbVbDIevFBEJUnnHTXIA9jSI+vLSbndtV74ZFYkrvFY99y9c67smNeajdrECe
ECRrQK/B+FQWDS56POl2jWfMnbFwhARFkQsIg5Tr2/blphNWuh4mylAzJKc4B4FAmZelqn6vq2WT
sXfE/v5cTcCmy5Z4A296QXZqwZNmm58OqKLJdEBlpX+xaijPGMG2+tw+TLJ7F5X8QprxrpUxMEiA
yFOSbwxgpuuOGL+VrZof0K2LI3ln9+3gEIkUcA4eGg7EOgFmHJkSPXzSeNxzKiwQoqbPbIZoZu/N
NPJF3uyTxmhWUEhh46UZLT8UPG5OudZp521XRSfgHd3KY0VYLWkmQRXO7op22R4nzqdweLYtd/EL
lYFWJ4iCKtaF3p3tlWUSnItPjUPJct10Hk8RTKjWaF8TdIhrHCX0CC22zzKDAO09OsuVcJpnXuQO
ntPjxOwQogHHdqEqVF69lsTvrBwcZUbHM1rqX3sPzmVdqGMDdFgD5DHAyJWMeILAPa5Q16zbMZck
2yys2uNxdqz3CvQZJwPX75oCH48+vGDOjlbpbMqVrnkmW40IJg9KOAdGHk6UDq9MG6Z+vXh3jQwx
L1X1caTriHelFpvJpBZfGp/6vM+3PZ9j1SWJi78TyrbedcMq1ewvYZKjY2fEbGOreaPVmhGPUKzr
TKNMHKnYdJ48SNzbIYiHy9BIXjDqrMXE2TwpseqGaaevS6HvIi1QQP9y3jH4l33boFV2gR9mrQNv
ntev6C7M+KTWOvhDNoMhiAU39Rt6vms31W6XGCJGa7PtWMqKHgDwmXWWTsWqiCkpLPAekYDP+HqH
Gy8Jl22XEkEnCNxbIXpvdnOgY1uaqoPeQeupkCRPhvOQYErY9DmRL3X2BEe3WlfqEkERHsYIqHbl
LZ8A+b/aCXFSkObv2rCudjp+TeqcAkRb6JykenTapg22iTsfIqxZftJjAaWK7oB9LsQ26+BDexV0
tFJ7t7MI4U2eLlfFMsVQGDOT6Dz0LNatdHqUi61J1Ec/3OWN010U7bg2M9BKuPOImnmYJxa7Orwj
zm3iEej0E9RbP9LGDC3KGAMSytUMH0AvW7SDZj8HDTcwEvXtENLCCRv+lDAPs8inK/qjUIpEdMUJ
gMdiHbJFYAoNKYYkZnaY8yndZnVRr2tEfTurAD9aNWjVOLHmWe9eclqufcOyOjwBW88zvzJDpUdc
shH1AVydqDatFx3zrJ15xyDO80tp34eyG68y01pTrAmO0dyeHLycmyUiJEd3ISJRmr2ow4gWeg3Y
QBvtCoUctQaK7/u0RCWfe2CK80zPLimsjEIhUgHP70LbfRKeZl9ISMpAPSCs2Vo6k+UWkUNbBOXO
0K/awMEPEUzuPdXvu2HkaUrLnBPV7FbbONBjpNHDRd+X6DCDqllF5tAcIV7eERydneeUznHQYNYw
P6HAqbfqJtjNgtgc9JOFlNqXyxzT7iX0BQcmTCOepYgzmx9U+gCZSCx+1ZWcGaUd4Nusrq2QMLds
bgacCjxOzJ0vXkbHd5F24c8W3b3EwKJLQXPrVPH+4z0wrfFcaBDQyQo/WBKozNQFC0I64hYK+CR6
HW2iwdxHrYk0yWEKk8lxkts+LaNrzhy4J0E3AtFfNguNvytYrqfFmQJfzACxWiQf12XhXFlu4Oz5
sr3LOt8sUMrJxkodDnSavgmKVN/BzvvSsMb6kx4sexECnosreVUWekcj33jvMBiuXJksWzgbQHkf
wjy+NwcZ344AOit5Sjrr6uObManSrAYckmszzMxDDfxex1t/WVG12IwaaTVJL4JzJntzLTpiXDgC
dlVcH9LAZTSq9MYlJSSuSiHeCTHtPXDRuyqq/NJevDMNrr1OhspNYcAAIh582k31cELSMT8Nhr7H
mQVMejSLrTqwPyQEZVIkuS0QBz7geaaglc1nYbZ4apxoP4z6lhNtfDQJPtlMQUAE5XITzNVtO7uI
rghJ9qOIp1yPzKPuEJMVoSnlSFcUR3cojsTMzbtm5n+5DehVt538JspPRAUQxwugLNJaueuprxKm
wciRJcgN5HcXLutBqM/rNrcRojm5tzNl9Np7xLDGgeGTmiT9noIMDgUSO6RX75cGiAOSGHG0ZOub
DvhHYSrtCOdbJ6q5OFSaYZ6rSZnDRzLO9yWbBT/TxCPLN4kXbl1vehE2pIa0z5ogaG/UxqukNNqN
F9PoCecARLODLkG27F6w/7Kdy9PbGZgrKSIvVW2QW7LUn4yCdRBhIWGrLbMzJ7l7XMCYaw1iOBHr
vPeyx1xtcirEB31hdt1nZDVAcsnY5cHaygnhagXJrxBJ6bcC5hrODM33BEd8DZ/k2h4mscvnoF23
vZlvYz19LhXkdYmLhywXV3Fvj5eWd7SU5MVO5lMxQDdjaKDtGRESdboM1yA2UCRL+1rhgq1AZlvm
h/fRqIJ1XA+Nb7rQmAwiMn3YP29wxR/ciUOiBmwi6Y1l/zGagVisobPsR+lctdZEhEvJgJ6cYt5Z
MRmzc3wscbafi1gzDnhUQzZ3bJDi/CmMLHnIpuIRG7V1kcj+Khja8FixYlRQNKk7XtJPYpttUhmv
p/LOEF13C5QAZzcgxnQS4YWu0dZNU9LRpuWzReOVFDK6lh1Jhe0wBdvatKM7mIaJ4Ti7mmQRQoVN
d6v9X+bObDd2JN3OT8QDMjhfOmcxlcrUPNwQ2ho4BGcGGSSf/nxZZcPdbZ82DPjCKKCAAqpqp5Rk
xD+s9a3F5YAbwNa2pAW4znLgHNnI1g93A1pRXLVluV/mkesgcfTqrzvWCoxoGplrhs6So7+H/jfP
rVilmoOuVZCJu3DiQpq7XxBO+GycgdKTMegtnpc4Gt4dJWWEU59Nuoy5+opbX8cYwYVlRwqJuDtI
77E6BsXgRcqqEG1xBKeWRCiVNl0kZBy1JXzFpM4HknS7iZBlswO4HPgX+OQ/s9U9gyhvoW0b/S4w
s+QcfMUg9lYL8ogTNPE3o0CGToJguwFlkGN4lAx48vpip2G0ANYCZJo7O6901YHX+GJhYIjqzt9g
V0iiVKsom2k7ER+ANSwCXvih2BRIXBWV5B0Vl4hq1AbnOszCqG27WwscKOOVudvyS7MwW48ADkxx
NJUdyXFEk94zC2pHZEVVU95xj7ZHS9TpQ8nPpNN4N+tkOhoexaBnEIMRVkt4cAeGIWAQxqYJjhm5
orrwNqLigc6yFDg6/QNoB/tuZj3eUi3c1yBrITivc0BtB7ey/QOEn3cnLvqz6Uk8J4TUk2QzhDzE
QCWZZUKOGFpSWnNYo8bg1euwJlOsDqBC+so/2cV4jXntmsOsl/YYl+ptTjtOT1VGHnMBI1mioEwu
imXdRs3orXInu8vSJ4n87GhGS347tEw8khkBXhnORlS6ett0Yxopr4vqwnAfg3imDsiyZYet/6HQ
yLBr2KmMKNrmvbOaYjOm8bR1tNBEjBgfcYp+zXO/eQKmbaEI8Vm6fRHWMemYSDRw32/ClF2IykJm
YVB0vRhLZrUAvuXmyILUPpSoxlEmuLd1MB2rJdWbYXFmVGNTiCfu+sfqDuADu+NN6zCq4+N/OZkX
PArseuV8y8R1vkXBcshS7RyM2BiOChY0DPB76kAPf6o37TBFMX7XT0Sdd1u88RWBUyLc87tLKCFo
gaexKO48j2RhhNtna7CznascnKKxgtBbOb8l2Yc7OAzI+qZKHZrMvOvsa7dgkTxA9wWmdjMRCx97
m8yiOwxJSPXY69DgbGJFdcXCgRQE9OIrkdj+1tDzV7DY+RrOJwLu1pUrjS2EbXmeRmMIwV1Ox9Dg
wCu68TcVGVq+qcR6n7V430mbGMN6l9Pp7MJMBiul5+6wcKGF1zJoYm57UEI924W3HDKZrP/Kc8m7
4IW1a8NA3cZXa3prn1nBFoRsuCFlyCNWlVVeyUzBCqV7dH2jeY9dq9vN6rVukkPZm9nJ9tiF0aVG
fsFMse9dMHfBh2yScANI3zg21Xgokt7bzIH2d3iUrnNp31/brhxuJsN6dAXNQt1kSFYZV2wrBPmH
iddhhs+u7GUbFvFz0zJnGKqOrj3ZZ8yXrhuHiqmA++v0cogmo4uMfB43BqHj6xE9GNBowjgFqZZ7
jjx8Gr0TgUUgfLIt/Keq+DMTXn5jYCzbGMo+4I+036hYinsrTJZnLYH1BjDppCXRxldhNFUBkXKS
5q72zHSTleG7e83baxWKx3YObk26/RIMzgYlB+iIrNpD9WUMZO8Kh7kdQbDChOqoQuvFCBWTfNyr
zfglhIfwpxjnQylEuvITCNtjFYhTxc/37/fEf/HJ/qdu+Lr+5i/BCsDDhmHa/2rQAHOYtHbjOdt4
bsO9RevhzOUm9opjMZXz1mrrGobKwO2Zs7zTwwAuuVNRkBv8BJCjEQzDHiw0my2szJM93fOmhGSG
HRCeEORrDh+aDdwOpV6UB+ajbUP5zmHPbIpgeh1iXGXwoNyZ2a/Pa3oMeRaKhPlFQdRBFRjVY1we
prmNAQxZ/wesl/evu3/PNH0iz1ygW1CbXIH+4B9X5H3AGN/nCdgSREVPMPv7QjdwdFJCdSqy3Glx
LB/T7ASLsgrSX0gRbeOOF65A0XXFDnDNoUhbGPXIkODJj39Cduf71rQ/AevnODl4IaqA/+qaOi9D
/EKCYz1YCBtJlH2Ju+7YxprGl802tuqqztKoAZQaNeX3wsziKy/Sizh3i2vfKQm7I0kAM0u9eBvX
yhmCxPZy9FHcrfSc4hEu0TvnXU3qtFLRyD/eZSAgfcpJ4P7mn6GT6tSWrrGfRbmcMmAaYljyS5yY
zp2nfjk9qUocOVHg5QsKnSwmeNlJd56cjVs3/F3c5fLvH8C/LUD/+AR6EBkYCUI9gK/2vwowSNok
1hprFK+M86cP62fLFtTaNlVukg7UW4VMGWYC7twVTRufRWw2wJeSP85Ch9sF5e9IFPOGlOl6Q3W/
dcag2BDFJ2/MOZLXchBANRAfBlR7TU7DNW/jfm6N7CmcRlYgxLRumgZYdYKAuReavAYbUCuZhNRr
ZjPdypYoFMgyW31Fj061/LKS1kHYoD5Z6jwOvZneFaOOjOEaVKkDDeJMfBnsybeQfuedTf1rTm3M
F1IYkVUG20HzRqSo4TeSdYJXV8FDkrgfAEX0GoClvQFNil4vXvJ9YYv3MlXuvvNYm0FFOZasalcD
y5THmJ066217zf8lOAaTpzeG80RBEFHdgHAIPYYe08DovErgYTIVVYuo1k5tWMcgdr+wIs4bNmDL
rUjbP0RLOjf2vHz0PL9Hw1V0TL6F4Ex21mquFshpAzNQzssTSyCkndYzuX5Qrap5q/O52nkDwbpM
PK4p1QI9aE7+qKz1HKl8jGRlDe+Zg/mbVzmQDT+QvdyrTKRHGEHkBw838Wh5u2noKWRNYrPbctLb
JCfIPOnd+uavJ5bwnPU0oD+c5OWvNiZIrc+h8ovtX0/l/xt19T9aYf5Lpso//Uv/ezXY/4cq7X/r
oPlvXflT/Yth5n+ItB1E1TgiuKTh24TEXHOU/i3SdvDAYK+FaIjnM4STyZ/x30VejvUftkk6K4wA
C7ii+w+UTjv4D8TbrkCdzfiEM/r/TqT9z74syDyWQA3lXWXiLp9B/As3j1ejH1hxllvZstNG/4G2
p34x6+UbCJjc6bRn5lh66b2b7ivEocdk4Vo28Yn5gTNGi3FdjHnq3q3Z4kNv3FKHscsz8108SsQZ
ZGhJC8x545b69Nffih4VcUsS6zruxd+4Hx6Z/4IUI4J/tgzzAyGbc1CWeSa5dQH97j/fXKmees9q
hnyb1e4bzfGb11T5PlYDsehv6EjSFelY5O1NRbPSdXuwJcNqwbaqFmxUtXGuikbvDCw+277siUVD
qIA1ecuV8Dgn4/e1clEtJakxMexB4IckY+kfpxTt6VAix8LXdJJiGI7jIj/Cef6ROp02/Pgp9ZZh
H4VTXyiNTn0dTkjLTfaVTf5xzUQSlrof2oAICC2RXdAiVaQWrtOgmKj/UwM8TXbSNWc+vb3bTeCy
i3Znh9fwli75RqH22iUEl/VuiMJnaZ/Z+N5IM2KzdJ/p/uJ09TMMhI8s/TX68i7n1KvRYM8910Lf
kszbmP51rrxqh/zFxSpT+sytOmR/nXnGpnKxWX0hia3g+Q/FyU26L5Gqe5HpN7vJbhqSd7BubhWJ
T/1zzvYKW8whLghcSvJjZTsPtqx/M+VGw8LsB7XHKilt9k5j+jFQlA91/ujAGFyJDlhaPZwZjT7Y
pr4hMwDxEsyWednrwTnO3XyiL0KsEd41B2NubhtJ0rDdGUBWx50FD8R38l2bnvpKY1eOj0qaD221
gENMn2yxkSk73gS1RnOME+s82fIdgh1+W+uGyfFNUMwRqUJPnngs6uCuydt7k2QoP3XZx8GfL4uD
2QhEZZ+DTWoB0zDu5VOmwgcvV68Edp/d+Dg42U2JiBAl1Ja+ej+np6RpbvrZX4dugiNUNnfXH0b4
KFOSyFN+5NP20PQdZsO4bYL6PuiD22ZpThOR6rHVdBvRtjeBWb534TUIE5U/twz+si3mvN01o5Hh
jaPsLyMr3l0Xvn05Pg41D2jtXHXYNwqpTDAad4M1HpUHlisnSAI1Z2KPSBA2QbqcplwUK/qHz8S1
cJenxprN4DczPrmqTbnrmnuY+Mc2tU9yIV5eZK9skC9BTxzHOAW3KWaOIuH5l/Ftb4cXIY0/0p5u
W/Q1dep/ioz1uVAIrpc4B60Uv7eG/2GThlyWpzIrDuSDHprmSmGZDwQL3rocJAV5ZKqlzpYBgrPx
wj6fOIlnI/Y/8wphi2Z0h/CouBKQ/oCMeyL54DaYFNu9sMPVHQhGt95qLMNk3WfhfT3qW79umE29
+EN+V+Q8/d1zrlGekaUdOmRLBdmhdtN3J/C/4iK/Q1O+TVk7e/ZE2di/JB25CLRbv9NynZ5a/mkX
ptPfzxMj4+u/EogWymRXPoRUYJ00T2ZiPQh/eLva7vPYfg7rA/XmRzuzDu5MVEALNVP+mYbu43Bq
e+iH4wgffHxsanwBHVbmoTqRS3yTsbtqEgY1bcVAs2yfl16RJZAvZ/YMh1QlR+03h4rhZ2/XD0kd
SyJp9E8zN8dm0betRlCph5ncLiYiwzj9jJz6cdL9ISv0rfGi0Nk76CwDk1DznMipgZqD+ch06Wqb
GKvY/XW95g7FXERVhla8tOTKslC8tu5rkrRvQyherwq4KZfnPnB+hta89FPAYSue0Ky6G52R/9qQ
RRtU5B3NR2voDrRUB7I0PqYmfyoq77WK1WPqVFgBBCmC3mnmbZk5c7KpAZ3FMsNp79lwXWrWHrjR
noTwGRYk8kAOBfhIf3tVw60IQLvFcHOfGsvh+iuMm/JDLB9jgQ+gNcttnNri0BAuxkfhNMw+Q6Xo
w1wCE8abltBkO0mxRQAczst7hddd22ePMUCrAlb1wVtizA+gKPdVSP+6zGzfhrNBOPb1i3ClfBT8
55wBr73x0PSabRE/nJuf04ZxAO7PkR07Y07ioxImgxNFYe44Nz6sv7mdz3Fo78tQnMzefyrwlptu
41HtX22J+StRDeeCnNXUzw+JtwvqjKAjciX6kgWoYyA3G8nDzg91zekzlEfo23xLzUy2YrpRetij
CZlNeaqy8NeZML872XLHoNGtix2enVOoqjNUxU1vi7vKjYkQ55wMYuPQih0u2Ichd94Md3kdgxlP
T77uSSejOG2GTVrdTd1M8FwW8kuujfuiDaJc3ngF4PpQwMQHkuIkL0NsPDJlRiCSHXgs0AHGkT/l
0WQxZ8puLWaBbAnH4d2ovXvLLY9x/JKNy6NL9JZtZc/uzhjnRz7aqfOUwwrbRxP0zI7sitNcWbH9
YrjWvWidLbz7XYMpvkNMK+oVvPTP+jbQJP8Y8U2e5zsV+EClxuuFyMr8ubuCwwvWdsMTOaqHcFF3
2K1uJl8j/aTtipmqdDbhyol66732hfADzE+Yq1ARwHNWoiUzpGPEviWDp97oIJ83TWrda8RUhPAw
tMr8kh20fvVmpHKaFCTollQjMQGxTFkzA+1jd2dX8j3Osx+29H9Gc3ggj7wF1TyeK77bOa4PdsKh
Jodz16YPeV9+kGHwyir0tqmK33BMn9ypBkbwoVNzo235MdVkFbqORnSREMu8NiUYMy8/lfV0Hh3/
YSycl7ogHdcyI+Vur/d9Ys1kM81fcVMn62LQR98m95hf0Ux3D7QKumz1p0yJSGyuMXLKVOiu4+e0
Zc1CQu5WGAsLkpk4p2kky2a4X1hIoMj4Cf2uW3lL9dJW5cEqNrjtbh1LXIosfQjL/tGZa6zNxTp1
2tefnDNu/PvD4zxoAigiy8Ee3U1mJpE05x1hWXuUSBuXC9rKnC3fwlLK/cC6Fs3XkzegS1ry8jRV
yXHyhgfPMd5xcz13oufucQ9Pttl/oPQ5OIa7r/dxHiDY6OzHTmWXoe8P+FU/8hGRd5KcKxLZZ9xl
ZWV+DEXG7JMZAoGD1B9XBXTs+ij5ADZdTMOrz052JMIyisNhPimi8e4rixFDFXo/tZ+iEfCNuyTw
qi2inmXtyZEwawzMqESZVURUed0NYUD3M6bGy9RX8alg5JIhPpdzBTeI81XGCp0g9jbCb2MFAdA3
kotjhGJnOvrFlu168YN4LTypeAMpXdlh5nvX8PJzNX5rLEeH1q8uylIDaHoLRUuW8/9gsGum0zPz
PLVarjTzCd2o6/b1Gknco9TzM+0O1d4y2Si1c0pI+SmTwtzPoX0oAgNvspF+9Cp8NeaE3bcVf2kJ
jrkiG56pjEStiWEwWCAJwnJdw1UkxK7Gid7UstryddjHMKHQHTJvWw88wO1YBJwm2d3VPdkK8dLF
mIgDE0e/lYIvn9IHthX11pBq3FcO9izeSWZ1LOcy9wGj9jkMl8MyJl8ZIpNmzDdxaxgnzMoS9Ony
S3HytPTo2DKgdTWiS+zchJ6VIPRtNb+l3cmbnB5ujYMWYPY/bRoJNowBaqpm2ZAo/BKEXBWDgv3B
x+gLXeMeLMW27MlWUSjTPIOwOVE99tPgbka8bl2DJ6Ga4t+sMO/KVP4axEVuUSxTiLms2qfqD+Wr
DZKmuF0mkuJqNkbMpSWRAn4SrtggkhjEuJY9bCJfGoNcP4vc2yU34kOxwLAOmFXThTG+zh91xRoP
tRXRCBVR8dNkf7qIGGQ3YW1EWRiPGadQdnHCZmaDtpjrtGWgX1bj+4h2MkH463Oqyw4ScGwjc4id
8KFmlbJXKJxFi9E/67JbxMz9Vqadu16Un5/ticixVE5ROvNIGVxl52Cy/XMczFz/MvjTt+o6aWv1
qguQus2ek22ZrVTbsSCtjOjU9RD37cnWGBNcutSwIL9s8Jja5J1o7iTn6Tqu4Ed7MVFB6WBSG7YN
Ar3OJukmMMmwLm9UYNqIXpfDWKfLTekmJLjXmbU1pnzlWIt+1k5AFTkjNvQMtJWu+d036Ukh7yI/
1UaxANxxzXuclh/wzD1MSrm3Fea4H66pe2KIWt6VIIbXty+Ik7srZv/GcOx2BQiYVKnQ8taZjwkh
mTtzP+S1v2pZr5O84z0J4u/SgiWy37Z3o0sTCYH5ruOYWeU96qGQ033l+kwvhzh9sMpQkueJA0cl
1uvszLu2uasazzx3CaLRaZlOBRr6Yuo/C98dSckizNS2vlxjQbHKLK1X3lHxRxeunnYZ/qtVoEec
QtQKSItc87YT5FThbyH3ijbY7TL71azDewTi3d7KMry8Y5w/hZTjsXqYdYd+fMKhqhiprhoxxlx3
3Aaa4O4RKWbRVP7ed/UBZeRGWwTVIRFf6al+gBb/KkrDWbeOOhrKr9ZBFipETwHfySVtLbWDq8cz
bF6ZHepgI2MmWB7IeyrugyE9iKalcYYQWIeEa4QDZqaiLe9gYSfruv5M24bwwWtT200/TVHUKFNR
r+IK4hwPivs4KLaT+mU5uZ9tuQ8S143G3ixvrLB6dPnO7bi5uH31YXjjH8d9t8fRuvUSYnCa2sFT
E5Q7tyVzFhtelFX6ttHGWyaEuUIBVe3Yn/HExSyDB3j5nKph+QCtUFSaXGrE4dwaBVyN9mItCNTS
gHC7ib35hlkgCkN2zavMoM1hGw/Wx9FvOW5VAz8cuzkPSBG/k6T+mGQbhXO9Z4a5mp34VVZdf2iO
CXfI2rAIIiHb+3OmmdAOHfz05rXP6ZKZt8RhSyJ9yBIixKIJRb5KWbGsWUwviE9xiFTeOZdAO0ZF
aV8Vg9pA9MBp7Q1H6CnDML148xsQ/HrVKKIvuhHZBpyClXCDj6JTF+eqYjT2WdY6DAQw6HMaAl2F
1VeVLmCkjARschSOtfWbp8a0ZsH+lITLQzgFVxs0631y2HZz7DwpL4G+YvTWpr0CHC2bT0XO+mNC
2vFTJ/vXsij3OR1OKRFhA3tC+GkM8HrrdwavD3btf1ud2GP6phOMA3iivEqAIhP2WGmWbxExXz09
mHFyQGSy/0Fi92okYocs58dO9UvWi2w1uh9FOX4Hk/GrUbHsMXP2q8YIfgt8mmtk8xN1o1plliE+
yg7FnsIHELdo7rGwf5Pyfekzh0i7AiwsLHrzWiIbzVVESDYBvxYIqnaDrcMuonEy7UPl15cJtgHu
PCJftWYb4l6cwUEhcI35TDMuvI6kuG3ZMs4idvwFE+dN4mU/k1CrCSIJZjw57uqSn73Sv3lOHgSj
ya8qQ8mZsr/clJTYc96dsoQX3w9ntYtnBx2J+d6FONYkaS7QYP/aV2FM5nJFnoRUytoUCWUZehHi
t/0S0gGtgY9EfNfmGto4FzRKZBST9UnHVcS7kq3RS81myp5XXO1R8jLk+QMQfG7YsjunowPbdiCq
sGoC4h5nZSHWsJ8TMeBVd9GMqWVn6W5NDvYmw6AQXvGKtHhNJ05EB9Qr862X1snvxx89cF40Zt+C
gRHTtk0UXkcr81c1gHXOSw6oVvmo7q5prbEPrMZqH2AfR61FrJnXUCkmgrq4KOAQBOc8REg6TqHa
5qXDBDHonywxn/1mbzA8XI356+zlLl1nhjqZCd1oA2udu7OER0XH32sw0aSb+8SeKtq4zkz6zdg7
4JKnmyUk7IPW/8GQy8so8FzA6eT4hq6c5yP4oOnbMYj4ywi6zZJVwfGGIsT4ZhufrUdr9kmJZZni
jTV9hHOtvNO7po5PRA4c66zCO8Lb2CT+ZgjGcO367rZ2jHMCgQYWC+5QH3tCsdwQ2dxulvSuvEIQ
ak/cO2aO2CtInmhI97VZfMvYE7R0gKLkc14bEdQYgmwcdoGVbSP598cv64MsRjDYBY7TPkQU7Pfk
tsKWgKGrzEODsnGQzEsW61q5jDwmDsEOqGQNaMUZVze4zZWR2stToYdd26PDMowYi89kDdtgGH5b
PliIz36Ks+8SP84qTN0/k8+H0RL54PQjrfLZouNZLeGGFDP/1IlsM+vpNb2GnARzfCFy2dp1kqs0
DZJnv7EflAuoOHZPlg8PYiideFWH15TV5wEFQIB4jrbp4AfFsa960ujN5czWGcWL/BM2PPPVXCGx
YbOuU+Oo3faFXuGQSxH1Y3iHd/th6st651olVwFtTDxkj0RormpLPTr2z1DGOOIE5cXwV9uI9y/2
eDW1icKdKxNNTlM/KJN5YIe2DaIHGjCIsHyTMerNJT6ohWKs9NObXLc5hCTMErI3o9uKi3YL/3Da
GaKZ0R3F79yIBgYfEl9bo951IqesFndL76CUyhq1HpU2IwIb1/mM5TJPr/UG1QEC89DY4K24nRbt
QAAx7fVk5t0uiWn1lVVGlGn1Cwvkm2lE4ew0clinD0CH4g5Tl7Su8OoZ+IeRuVEsBbYe19qJOn+m
6bjqpis4HQKY9RATTO75l6RI65UtOkyvJpVTzw+Y2bglfSNE5oARJ6hDY69Z+y9A7Lnx4RVlec9Y
Noj3SVLwrdV8ixpJIb0pkpxK0g1SOIWqTXEiWugegLDjFTTXWVx+woF0t43Ck5UJf98sw08CUXqt
Rvs1x6Gm4ij0mgsUjhNWX8YP6BAwUGQbaS3Flo6Cat4g3MQN37oCMb1bhzESi2a9aHRVSX2fYO4D
1cUsat0auIOTBS8jaAgSWkAWDlhTmuXNQ4S2GReaIUgfF9Jdv8hvqTbhNLz1FeY+bAPfi4No2hwo
uQOf96aiHgeQ/IcGjecwxYEQ6ody5B8Sc+Hk78Zvpxt6LLGrTmojImuCpUTZb828vbDlddeavete
1lBC9CCpPhF/qhgT89jWhENX07kTHJaVYN4wJ/KjtbsB5kmwrn3g4rpfLsgbTNT6uGOBHKecQ+ax
1OZWhBJ3mgu2LMkjP/V8xPp8kIW0CZLX1VPrY/BHQ2KvG2zJUBvvKjv7KTKrePF9+gphEd4t8P87
wOr55f94hn8uhKh32bcnM+wb9qy2iXZfjeKlkuOjlS8/tD9WXx9Hz77BIPsUV8tH1RZMasR3kxFT
7iz6W5pT1PN4YRL58MsuXulQ/5GiarY+uGks/MS+ppNgexB8DDL98XtiYBQkZTVbWCjx8Knmu8WV
tPaVQbs3FP7KRpra6QKvVYi2m4qhsI7pYoA0ZZqKgNfq4mY9mhha8oX4ycVHo2QVuFIwQbPz8K7i
bYcg4D6/1cindtqacfWZOKjms+tFgx3jKCseGzVgzQAotu3m9hfG2X1cOVFvDtkuHNxtGEgSZYe+
OSgc3lkV2yvXqk92oxQ1YRXvqElOU60isolqL7szRHFZsDmVJtLdRbA+So2v0kOUKnh8vQJ17uTw
G9yHudWu2QlW20yVJ8sdeNZ0ubNGvqcysI/eyKDJwOJwjZK2h53qTayrS4JtyqSAs+djqhe18pxf
NM0kJowjliSPptl/EUKjg6Qp4ryjUzew6FKKNZbKXk2DJ8geSvQFfabQnJw6C/0sC/uHea6w9zu+
WiX90VPWp+u8e756g+XwOunu3ZP27yz1hwQTINvg2LqjxrFPo0xRnuY4eUOo3c1Nnrx5yRSV8EBv
k4YdFO6CVz1wcnRY9VT3rvk9mtUaCQVtYq72qAd3Rnp0sdgowQRxsPyr/g0pOcPOcrwhknjbd2gI
pYUDCitd8KfM8oEZnrcjvzffuiYHG5s65wb3swcnESFbcfCbdluW+sXkbcRRON0ZpchPlQVfiGvz
alcd9kOafVaj/+t3IE2bCbsGb8DGxIFjepbcV1CSZtGgDuvjuxKy1ZqpFbyFfE0IEwaxTHLvY0PR
14FoMH3L1Lr6Z9AE9HL8FnO6dwsuKTMD0meVm5pw1Z3MqGAcpIZlk6HoQMGQGERAjCE0j9jc4QPe
msi9xsBgF2ZFFnq0TZm0z0MuPxOHwoGqMQJshzgr/I1tNAoChggz/P7YOEwBu6kZ17H9ZtUsvMR9
2RMdlA4Mbx3f/BxGzj7vwbsP2xTYRqdWbksx1o+G3qe9fkqFgRQcmtZaO0AMequhW0mKYlMZCLdz
nSNHCUCEOUVgrkBLceeUFY5IjJ+BqnZVHtI4zXhSwqrdeAhJhKUvdjVhHh18a+XpH6Vmc+NMRIPI
cHwUdfCuvPI+KcExT5hWGVuuEwWiG/cen1iJle6HYeX9pThiyp8q7a0JNkON3YTnPMlyZO9zzenJ
gYX9iY2OXg4e0nePGKS1yIxlRY5Iby0DDhQ63cBu37HY3ZAi4rBAXphQpNO19R3bKKjExLVnFUdk
ir+mzvODHeQFD0XE80mgG3DV1nkbkLatvdkfwRNVX30TNFs8YvHGyAgrMrp7T9SsIBk/lq03Ps09
jPgefIdyEiTqQ4mRZj5IkzjAgESnDXYQa+3KZlPMzltPwNdqaRq5RaazpZR4mWdk6G4A0bU8ZX02
RuOizrG7INZ5XJgirP043+L8u/emlnIx4JAFR4Z4haEzS/A3xFTpqgPSxXiHS0ELc1ObT2BrXybO
2DhPX9DEdrtAMX+EhXPbxw5OTWxg3OA3btecNYtbvLoZwCV8iXF+5veAoyuw0f/wVY5OUe5GutF1
GGJ8I4WxbwBB4MDfGpmmt6S+P+HtIaEJm8xCeclgCWhXZglCJILyIkvDO3qzvLeYcaFtTsfIGefm
EKt8T2Q5MgOZJpveFcGO7j7bZCPzwLjH8U6F9ZCPenpvtVhjVJ1PgaBtqsO73oah4c5Gjhq93Jsh
pTwFfLtlgYOFEU0WaxuschIFyK5p+opNNrhzowXJ9de3BALlXnO8e2fOlwXDpZswDLQ+Q+KZ9/z8
gCFkpVGfkzvAQ3oInPg39ZmSuGVjw9mmA2cpWZBYmUNQOTiu8cLF89213bMwvAx+crhPi7DdGIOB
TDswE+B35YsOSYs3RXxILTxU4XhWAe61Olyw3U/512Si+ad4xefm/ZYhRQc+pWDj9HdJVm+EXZhH
5r1U/5Vtgrpz5qgraTcrP94aPuIrK/2OPXXQk6EehXiumYSntXzocnMzT059o9J+G2gn2wc9+C0f
iX2v3twhyV9bdz46sae3ckwdNNYGQxxvuGTYVHnzDEomXjru5fkWy95Dl7VEjNeX3pjjQ0aVFDaE
2VyrtR3FUXOcKtJwvIKpBc6TyEuGvdMYb4TpxVGWN/YuG9OKuWq9sZXQt6NpPPamIOhwQd6V65vO
i5+NDP1dssSE9px4C0i2drS76X10ole0Cfv143C9BLWdlOjCALCJmP0J6WNbL0RW2tsLaESDgsH2
f0fm+qe0FEfyesdbEeBZKroXZrXFo5wMCHfIgzFhTABImg++YXkYSb6xMWSaJqvJZMhubZTpK9qv
eQ/WnxMFxoP2yvqIgeU+1e2A3eFZxoS0TyakmQQGCPS/zDpOFhI0Foe+GXTHRMO/KBeXkcqYXtqa
ZtueDFySgxtJp/3jlh1b8v9k7zyW40iybfsvd9zRFsJDDe4ktUZCg5iEgSAZykNr//q3Iqv7Ncm+
XWV3+MzeBFYgUEAmwuU5e689Oi4y2CyCK2o+kTG35HxWiOzouvUZHV0Fr+Bc6nDbsl7bpdHJqqZN
RNOuooAymc0jgMqYfoB3Z9GQLDlLBiFq17FfNJW589EtWlR+xhZ8q2z3SS13QiyLod6VY3Dx8F0Y
GggKL34b8JOGnbZ000/UkKuqyK457N1F3Iw/Mit8sVy0m4V7TqXx4UBUWNSSyuCQ2uw2I4oIHEhO
Niy00kYE7aZPLn1rGtp9Fr7nhnoz4+wVT8gXxgKdjacohSSRcJIsaXCO/jdyvX8kvXGt8CRNz3lI
MQ4nEvt3B3dbb3ZZmqo90JFzo4Gy6fNvfWitSfekC+IHz0Oe7DSG2paqFsqPDCNO+7UWUcVRRo+W
yZh/02n+zAeRUdHRHNma+fvcCd/Mjl6hXafU6DYQjB6KcCAeCJ3U6m8ql1paF0a8DhSbuYW5ZSyX
PmgjMwo+M0klacyyF2j3j43nfLiac8GVBLNgoMpuf/lbomMG91PaM6MjXwmP3Ia6J3HitPdunSDA
1M05rgeUvsMcxO4hqJoTwOy9pk7wDWWKHGFBxZxLhwCX3ogrBZqJKJeo3RfKojYbusFXLSECgQLk
j5wTW4jHowYddjAmPCOp429jsas7G56DpIPrZvdFU31JgvDtb1NXj1hue1KbwhHtgWMfNEnlxEir
mDs52QKkwWcTqvTOdiKsNKSplk2/Vm794Fox6T/Wic7QIdTSElPnrA2YYhImB/Lj4SyXe5O+fdiA
adSDgNuyAxugwKCggffHbBdzwBfDNfOcDZby/g8p+v9Kc/k/CyV/0VL+R0T5L9/1/xJcb5ad/2c0
7uEj+4g/f8GUsyv/U3epuc7f4Xhyd7Pg5eEMQQj4h+5Sc0HgOqDHbcehUvBH3N0/hJcg9BC7z8p/
NNez/Jqf90+6nvt3qFgcz2k5+HMgivW/oevdIHM/i7v5GdAifYemimM7rvtbpIJbqyauCfDZpH2G
G9LeBd5FJMWXKlXD4oZr2k95+9C73UMg6B05ej8sqkw8uMlwMftSW04lXpOf/oD/AxzvZmr47VUZ
JFMh/vfhB/9b9AJ1isYZPTfZDGOP3H2XQH3LoLxJVz9O5fhgifCDLJAfiROffXk/NnIT2tPHNBov
CBoIfZSKYiRoXDv8YYbphwhwqOFubpG3sKKSX7IgGG/RRrs/f+EEAaLr/P2VC7K7yTBEGksi4a+6
z3TSDb3IrWRDQ12thVe9Syfdj5KrceYB5euK4YB79jPVAVbVGRuvtMtLUnNe7zmhDCfLH88RTsa0
BHdBA9p0y7u0898Gw7rCvloSe8Jp2D1NcXp06ctymHvVjPLU0bNeZsiZsommj5vE1OVxSAoRvERp
MK6GQucCoFXLRoVPyoWLRGOtZX9aYT9BL2t1D37Rbgw/+WEn/KF0g1KOFM0K/+i9DA4Bsiet9ZZi
IDkOc19URo9m96HjB5viets6ziHE5o1mQBPo43J9MepfMf6vdKEcCtnhm67R4kvy7pLRL46ppEG1
eElbsTdabNs4kgiRaMODKQiG4PfOLDqrIikawx5kIZorFE0XtkmUYC0aiopqerZlOdHbCozN7TuQ
EP2oqpepQKcUJ2G3dLrmnHv5U4A2ba2B1UW+ypI5j20Qfe+YBvdZAFcEfd8FPtldEulHUcZvtk4n
GMRZ2egvBWWYha+ooqB4CGcFzKBSKCU73SmfEnORRs630sBin2nLjlvPznKubcXpV1e4hESVgCBR
gJqmpkfJGn5rzPyjE/jQuCTUzq5p+2PM21iZNbcwv+6p67dg0TwaTdM44fJLQKBltXqOONkskgFT
QxKAq3V60s/8V0NFJ+hE71HqoQu1lrTmOP7HvIE8jPdBYbyXQ/4xzJcgjJkzs5GIRw3VBCHe2ZJS
GEynbDzi1n4mo5YjJZAfAy4kRd5PSq9cIeefxR+bmNzYpl7WKLbIodwM+vQFeuiCo8tc+fftXdtm
3/1wuCMX4uoCtCjxRK3ztunPrv9icZSFlRNtcXNXIKri7/yHj8Lpe+XYFGVqnslgjhSmUmSpXprx
pkmpWwYGCluC52sHlR/lA/QaBQ4lD0p+LSDiR+EDkd205DvMiP38TsGOpLim1jGCrZBSGGEFiD0K
WsTDRPKVCT4q4aZJrV+QXsDSVwfjUz6ilPCDclvRql93gQX9hPNcQrdhGURTsRpl+BBF9Pkn5io5
BMgyJKPQU/WSzGdumj2ciC4/huRV4cYTL6JuX0oDv63EEajcKl6pGiqeXZnLomQolpOQlPv4IrcA
Wvk4JUNKnRbb/gZtIcaNvN30Bcix0YH3kVB278q7tm92xaSQSDGQvZAeUt2u++zLUFATD1qOSlHS
3EWyA3NXU05C9rb0BD7UvOOdjE597+fuq5fnhDyjAVMJLhJZU/i1HP8y6F268CmFL5xhekGt9QoY
6dKXyMxjj1FQfXVV0q37cP4ODa2Nml6yvqJ4JeDmcdkDsSrNa+TFyIySOybtg+ZOMIZsyd2Ahoje
zha0+dFa51o2HSqu/CPSGLhh9MG30y4L0iPFtmWda9na04wXNUCwMaXXI1J54egbQnBbQTlol5nl
nJMKLjPIL+6acdwtrYyU4zoVG9jN/Uaz7+o8+6AT/S2MqFFlTKkqRuaZG5y0GSCjt01S4rGjioFG
HFa8cgZqEpmFwI3vTW0Pt5Y/7SmHLSV31EXqy4pmCQ8HOckP5Rp0QWHuwOgpF8JHGSh6ZPGDWPYF
G07tJphK/eotmnD/sxW5laJgDEPdnldbQx1ZM3h+FBudmP5MbAwvUb6zGh4tAqJgYaXdSc94Eeno
vxUVZ9KUtseyspunXhlXLaT3mQz2d6MuP6RiArUTVeWk1s9AG6+l4Gka/Pi5ef4Q+TzAkXDlElXb
/Dg5WxpHu6jRG1P7rGDsLm/rqjaWn1hahyD6gZ+5XXYVb3fUxa7v+Q2p5LM6iZ9S1CULzu/A9do7
GAbOMuyJc5j32BygwqLA7oqlTv7xZy8DhPomC0VoDQ9G1j9YA6VZB1N+1h8KuBoNc1qkqMQtszCp
ELRnJaurmtqHeZ8vxubBZGcytWAdjuFXQ04vnnQuQukvvhXTUZ6vX7yyZGBwIe72G02s+wAFQ9m+
qrDdhwlXBpy4LzeypehNxIWochOGbItzYRE5JumL/IQQJcq26PpL8T0s/fPo8xdFFJofkuaopyiO
aHw9I/aicJ5ZpyEgMTGm4RPVTCScAS+5rD5tGiChlX4YI3AIu8s+OOu1Sw7qL0YVfhCitEksZ19n
E/sWT7DGYS2bdDGiRli15vSkW7yFMRbWPiXyQvOJwUAJAbcjLIE+0ehFcSwxPcJ47T1wfJhvB9e9
gp8NUJt5dEegjyZgVyn68/inDrZeiOX7NjyU1RerLMu3IVJiihI+5DMkIXe5MClLWnSNC+BTtBsP
yhnKFSoALAqRtZIELi4labw8AYn9XkeZNAfRFFRXPBn/oDMIF6T8rs2rZQz1YtHxA9uSQXgbEFQ+
eBpaeyKZcq0LdOn4Z1oWNUQ8JnM6KPHcaT1lMX2kOpAI29sMZfcWDfzeQsYf1Lse+GU7reKRSJ1J
EocNmGO759qjaw+3X6xXDNnE/DCKIruNYVfKD7KVL1kcvA/tgHnBMTbojphL8bQNkHz1ZghvvyAb
gVNKttCyeFcJDIlWF9y1DeVsxMkBF9A/nsGYVM9ymvbxfCRp0yxY5vJ7U5bxJeQ+y/dDpGUsu35w
ooC+1WxS5jHTXF3d2jpWDAaZQT7/R6GgxhYAKWmlWqd0blSrFjbHgIGn4wjXG3AEkrJ7yRp+041u
m2jlqmqsbxnyymVDDsS6pzIbWFCmmqalyFWCUxHQ4UQyuTTJQ5J7CHHrDcrFVv0l8JxpU1CQJNhv
KIAhNzb3VCy9ZrcPNTag+QJpJCaaGQETNxoMdG8y2o2kri6MAhGdISldmt1FMwThZiGn/5p1MOFw
I6n/FxyUebLyMVRdD8OP9zf56j6ijI5FEDORh1Ci75GcELeSLlILSWRv/6Dc+04eXrure8X6Ih5S
Zsg2cDSkIU2/Na0HP8nhQLQu4BGLRkKdUAKiNA3ZYRtLULi3Me8ONNeHNETQxlMMoXbMe49Ze/Cp
UlAcWVOXG9jO+aZvmpnkBq70A1hJt5CqBh4ph63XoZEGIdWC/HuFtjlbjXVMIl0gl9kMFNZH95v4
hPr6nUWD9XlklzATnhjXCZ5WGmOb5jBbpB4kgNFA9unBQeECEoTMyttkHKbsY5iqY5q3P6zOABFi
BvtC1CyPkt3C9Pe+HH5YHtKG+b5gE0BLc95aaKn35BqQ91PqxfOgFuTtkZvgfrbFsJwCnkWud+ay
bTeU+Ys17VLW0dF7LWgDNEz5PnWQAzA0Y5evCBZfGlR4OHp5zBuMxkPPqm171jXp1RtT9xoNiCwE
Zw/2D++TLVMD6cIrYVldVjnUwdsZ1Y+NV06uz2NJ+VpTrKC5kqc0CxHysq8r7360oWTRGyLDIWV0
uih4IJqVQF6q9zpPfqTzVA5qRIA6OdZZzLuGktOv3Aan+USagA6CfIzLR883+rXmhTreufRsWwWg
dCSqWszSPpn+uPbDniSh4dWcd1DZGSWoxpdxJNjJUoiffChweJjmbD4jhjalwoD7EzhbU+bTIpnA
MyQ5A9sr6O86XrcslcT7AYkArsxq4IqEdIcnPrJio5tQa2di9rXR6+2n6RpqBddNgdCzB/oJhnlP
R5wm7Vc0mUu6WSZ4pvmlNjhm/KR/d7UKQh6CGZh6HKI8CSHHjr1jV0BYAyn3Cvf2dhBG2h8svf5z
AKCzyAYuC5bN0kvLwILaicPhBwgHMAB+eaX3TctqVN6qTMKnKNSenH48jTmbsSMEs8lntAoNGNgA
lgTy1yrqzXOYJW9hqxsbX2oPTpivUj3+CHtuNJagNYc/DOiAtnRYKTjVTI89KG1bcjFrhvhDsMEF
dntgL4QlUbL6eykaA6Gn29CNUdHMoGrSCqPBNzDQMRA0l8NNQ0+SPY0cqiN/OQ4CzRu+Pm2Yh9H8
QUHrQo39RGwIf5f5X/rOMDaa46qVO75BY2Qbay2WT3SEGRBfIlNWoiu4GVoJXXxyWJbc35aDjmKx
Nr9TDETwaqHA02em/4j8sc1oPErOwzr27wXRk+ManiGmKzfFHtEpj8I8f3BI+3etRlszle0GpQF3
9oKjVtqtJNT1FRwNBBKQu4wOViDSkmjZkOx1aDWaW66eH3xZ78sk3XQxap3JkWiAWnGk9oNTjVwZ
dsjrSCcRAZxpg4tTqBDJQMRngb+IPTHM+ic7Rr+I6hideUMXCfoOPpPSAC0PMcmD7x33yDQ0j+h0
rxzffAP52WT3cp2Yk8WVn32lyfsnEYfHrNIGzsfm8s9LH8bsaP298uGR9yDmGEiya2eL7+fHQ5yH
zX//l/E3SRYKKs402WQdsnGjfJ0IsKlxnx/8hLFThNprAxZqHYVEi0y1ROuSfmSz13c0R8l1Hl1S
z4C4vaz/X7R8msrv//1fn0WXt/X08J3m1S/xXA6G5P9cs1x/dh/fivrnSJD5f/hnIohNyZLjlU1y
o+n51LH+b82SrC/duaV9Gq71h+37n2Zx4+/8C2osn+gqjvLmv0qWmvi7j0mckiVNOkTbwv1f1Szd
uYb200gj+9WnuOZ4HgVSw2C0/TrSgGG0BEtw9BNR8wi4Ecsy3/rHhzHwIM786/N/fbn0nXpnKNYo
qGvFi6ThtdTh0DxMCA7WI6quSxB1w9aPk+DolKW/N8Ee0d2FC5fICZh60rl3jWWEaxV2zWNY40qE
RVq+So8jbOxo04epAZ+qsRfXuHGQHiEC8/Wvk8y/ZECWVnVdCjgtnAb7+QPTfaOcnkVTjW9RMTk7
vTfri5tGhVgVuOMC2qXHf/xbU18gt3VYiELkTm30j8/clC9klo6efsZ93v7XDiBhELTDQnfr4lJj
coBPO+nOuW5RVc6f3b4QTVFx8R26T8g6pvlbe8/7i4Ko+auxf14GKF/bJKf5yA3JXf1tVbBNwBHK
mqw/glTSIH12BdJop4q6TR6Q8dgNibUbYDG7Mm/hMYYj2Cog9WE4oUQq26dMF6zB6SiOTgCgKs3g
/6W6AuOqNVCBM8G1zuDmYrCrBlKa29GuiL4qKVSQu+YvqtKxN1if/sLjb/3q8J/fGfnNnksFf1aX
/IFN+Wm9i5zRMMrCoQQw2OHKqdN1Y+c2I8efNQv6tBImzb0mU/4mb0q5kQX4ZeYHaPnE3ToF3V9j
TJ+UUX1viMHkYC9DcKwg8IcwmbZtKosdHSB/6zkhBFk/eRs8o31iEuKa9EJwpI1Y5JgzgMfHJy/J
3lHLripSKh8tLdNXftngegmtH7WDF+Kn1YK74xQW+c/pNXOY6s9TEKkuSkWH4rxvziHJNivEz4s9
1PXedgdNXzWjhPMeqcNYsy+S5XUyHRyKTqXba72J3tuK7u/w7t9ecdEisUyrfde68iCGYKu7jngs
0ajuR3Nwlxh27r0iGx+NbiTeEhG0oemPmn/Jw56bj9sTvoekeT9mJpIOTdX7XkyP3WzP+vP3Ny9+
P7+/uSfDYuaYkCgMeiy/8yhc4BAd5hZnPSb51fGGepNJwzoDsLpQwQYeFxEUZKE+kWRVov3MX2uV
xpeh99oTpqf3tAjsoxt4D3YZK27wvlgF3eQvNV2xPIUZt/eEbdLLsfOgvytfU54aKarINUp9mdjx
tKK2kl10y/tmD9+8CDoTUq1dRyDCNXMLrg1OQJqJBFca6eN1wM6EBsSmfqA0e10JgqU90izWaK3t
ZpMqzkZ5+aBN+ngnYFUDCKdT+KASyTKVjVeVxO7pVmDufHTFONPaJ8bjHQ1RJl9bfooU078quI4j
Uz+ixZhWQXyXKWRkYiirL1RSvrda8RcAKPe3dgrPwZ25V2xDlgnJ1PptnLWKgrjbQkyVgVOQG9DS
OEaEnUJ30A+W+F4khb3wsn74dCbFiPmgngrczU6+tLqzYUJOJD1b+jp0wubeG3RtZfpoIQlhWGR0
Hzj4cyOti/SYjKO4z/BHYnYwFjnwhqMbl2JnV9gDiEzZFcriOGoXKC8iDmXCZoNo6e4TrXYexzY9
lMhm9grtJqkumbP2YKqJLgCLNGbaSmYVP9X3xyu2V5+aMCfQ2+RWGLBlbg3nVkyvHmy0IzpY5DfJ
ZTTI64C8Vm/sMDQgb3gXK5QEPbaovxqFLX8yzYPW4IftXCQaMXJ/T+dZY/M/oPx5C4WqT9gn+o2t
Ii4qxNyeAgd4o2uNr9bkjMtJ64x1p5nhykKw8FcJV/Oz+Wmbnp8dsBnTRHRk2P6/Lf1DHEqtwfnK
lQ2IIlzcPrE5nEeS+jahEIux86O7QuneJiH5aiklmS9uWfcoVMgw+PMJbRkcP35/NaxVJgcbmrAQ
a347NBQp5Q4V2M6a+ud4TbQq3jdV3dyJiSpaUKP/65T7gwhGC/tvnG4i19S/RmNGtkxfQ2rtJLXB
rOr32Oa5ryU1bKQA3apLTT9Gl2JXpbgYGr4oN5NHoVOqGxIp95Umj5WPaXPsEv/oVh5ZL35CsFLa
h+ex3SrLK44d8fA5dRGtCPSvaQzMxvddvJmsN/QFl8D2/LvbB8vpMLjPwwQLPnUURV8rN8HHD4ND
5cDHwSVKXASESLbbodbr/WDrJBV1COZHKzxFffqZEAfBHOGzcLx3AjJFNQ0ZLrhEfRuTILmpLWaM
nY6PhZ22W2T2jRlc9UBnczOiRwmPC5XbsIflaeh40EJrl0z23u0M1GYWtvdlPYn9YDVqPWm+9hgm
NFpc/L1Ls7Xdu159gsSeEKtl2R33q8fAFO2L1VsOZQ0mzaRn446qTvumEpQvc1AWHsbguYjD9wbN
ltZW2R5kwqbAuPuoiBVArZIX7wWinJKOWyvG5q4u25HKtVtw4+vzq3T9L7ETk5Dgh5idsBgArnAH
hmYdvIoMEfO8PxXTdIhhh9xPfLoTVbppqkbjCuXaKAube2692oZNVp/tsT09wW7clZrl75RVbyu7
DkDAVtZr/pi7McIgzz9M2NPWxTTX1+zurQgjLI451/aJlnlY8qyNZEL1nubm1W/h8MAmX2qkye5S
FTZ3iHk5rnl3WEWhpkUCi9p0DQNSHY2oUuem7DedpezVlNXpFmW6uB/GEl9wSNk30jDzOq+ZJYhl
NpCfFmj+kfTOjo+ub4+dwgIQBEDYtKp3ySbto2MesjRSB+Q4hnYzaAxr16IyR94Ih+wwGqP9mJe0
BhJQvmE+M5z1RFsm2gRfeC53RFEK8jrtnwjn6qFcoAf0hIpXiOuoTY0cZZvkfkIUezJj2G3FPBGn
gvBI8gnuA8rPB3w+rPL4H7sDQsgvN/1BkgTaKSvrHTTfBk+Vk9NOb+MHdt6dUzsQ4TMt2isQslvK
wRG6n0TNcO/vmIVdgDJqOMjnsqVV3qN5fwQEf9QwGh2LDUYUfJu3V9G3a9sSuH3spFpGYcyZBpXY
Q05GyS1qTaNb+EzWJlZmQArr2X15XPWTW37BfbnKzS5e09028TIysmm+EYUxKHFCkEuCmTM6/9gY
YuqizWBS4i5jRgAW/zXGnBak1QFHgQ/bKZQJ3IYpGYnOIuw2WHlikC/k9ZkRg53FfE6xJs2Vthg9
OD+u713DZ3s0Gv9cBYncle0ps1LjSm5jtig8qS2cWivOQVOzdRRk9FjJHcQiTPCVsYYOIDi00PZt
iyxemz0+1DLNKJqwj+67wqH9rkGwSaPhBAL/vXBaiFE0sNOszXeuixg9IXmXsqo5batqFgbPa9No
oOL1+qynUGIiRLbZTIc+fayV9kNpWN4iM4Eywkr5FClxV7KRHHW7d6GEeg6SxRDa6+120ufUkBNk
wLzhNNn++Z7g/RbAOBdYTNMzqVZwhxSEWP52iPUMqUyFBL+VQ097xkkPiMVOlNu5NYSMbxreHLkE
UoWJHeIa9bTDuQ7mq0avg3UeT2a1aK18myXE5NBTjh/7VpPrcDfUsDqD3L7XI8PeqaQAjXxbLfvW
28eUn9d9ZftUxw2xyi0ZrnnqzwimBdAnSsgl11QMPD6HAKqQjdXHp5hKOnW1wp4xuWuQZV+CqKCZ
3mEVdNzp2otEvoBNJwBxPqDdPkyxDmLWPVLY5dU4IuIl+frpFgNo+OewaEriNbJTjCYDXnjJnANj
6XrpLqwib5UhKGVrJn8GWSca5UTyF5nPN2PQD8S2qCk6mHNYTYyifDUzGqQNCDV3qOhFOXcuUrn2
aTtXW1vELgrz9kHG6aISTvQYGB/E0z74Sosf60RVf3H4EL9Vo+ZnK9Ct2BYP2AddOX/9p9tZMQmw
+mNlr8ncoT/VuQxBSVrH7SDi+BTWSSjrym54MiyGf1pnmGBsq9n2yOgWDjSNQ+wRJ6PL9CkMw3f4
OBB9mZFE4cQbYBRfA3OM5giGOy4S9l0Qsh17WjQDG2poOqo/BpGQMBdbvgt++Kru4UPpeki6lUOL
Hu+MhpdwSo5m+UUyAI8CSOk6zAwgW96TSX4zauUqpDtDQ0g347ekpvv451PA0H89pDkWpmbbhJFn
msSko7f67e/k+dYwuLrPCVn4FBDDrj6bCQ0V5AHzkS3l+kp/qhnXeWfPjKmh3ffN8FUYM+XH+AJU
L7rktTOesnb6Akf/pTET52AkrBwKgAVhNRwbYGy62ZCD0w73t+NXoUfTNZ8qhKOSYMcUAYrok+nq
S3PiUhTv+pgmjG1X7rGWEwZ+Cp/1EJSHMBrlhf7jqp77XdEEiZ982Lsuadaxa4nz3ErGektPVqkN
ztZlnXURAmP7OXA6QlY5xKXkPuyojyL/d324EUjiV70NJnpsmM6U/vV1U4EGE778bEZEUoXKnzg5
2vd5MmwDOxv/OL57asPNpTy2k/jqht1mtB1rm8bOZUqEoiAdNITLYkeKMFpf8/EEwR/0nrLCs4vS
lHPupRqAjlhz9FRLVgUvBzeWTUbEnrMgucqgJ2ifwuui0fHWKq43I2mvOYslfBEQ2FaOQQn9hlxX
sQawPjL0M2rDFXtBftV9ukJ/PljMXy9jt7HCUDC5+FuW6eu3Ws9PcyqLc+HFo2liuVDjQeX60rNz
/4yLDRUKCRSplQ1PTVMnqMgIgTORnC1SwdcgaqHq6ZYgDclnmJcsRLuXvkrpwVTxiX3duACTo6Ph
Z9SMe6XvICyT9AOkf+O4jUVOi2EdLBCEf3Ev+I3TyHtC96gzxVFnItn7txDeuOjpPWtQvYORxWvt
6GbydVYpdXHV7afUafeFWseGkACgOK+ZqdEv7WH4apB9tatLClhY90iIytQ7UovpOlmJuU+i7pFO
9Uav0S/EDfQWPc2OpPXlVzts5/SMjMgYBghpU2ruX4lLY4I5sfBPLmOa6SjcvntO4T0OcnoYdHkG
18KSoUkMruTyrZOyhkwFXnh6y+anTShKxwE+sA8iwrqL1OdyO6+PPpj4W8Exn73wczVpAtPzFNvI
TZyWYLKKd2ak4XQNzJco08AVkZ+2hkt+zGvEcNGLZyM2BO5frpq9cnP70ZmynTN00WqA1b9tEwkx
MH4tWUZWeiuc44A8G5hvn55QPfi7mBCndBf47p0ygpM5ZHyHYUBvUQIuUuo/RYN7gN9tPQeZ9/wX
I5YK8y/Xvvn5Unz0PUDSvnCEd6vi/TRmNZOJY6suXAsT9gF2xTjMq31JZJCBbdBwJvpZ9FDIMiUi
KcWAqSz9EHXmNy/RaRDr2CgnH/ioqQ8XCx8vIkXJxcq1L5gHQnCRfec7u1BzOpoyqbMa/fmYzmzA
PWpBS4kC+k3KCOkJ+2TCCX2l2xIunBV8VxPu+9KgLRjI7G5EArUAt3uiHJ8vuskeSMtqiJtMt0bS
DBdbTDgUJ4UcrK6v1fhRZsUhbodh2WRxuM7sfDfRbcEJ3n2FkL5Nwro4WHn8DK5mCK52IvylYYb6
ppvW1ILz+76zd2VBiaiMve+UP+ylaATJawkKIu/ZY01Z9zpboBFHX1KS2be1Sf87NNaTVXWzCZg/
n15C1VaM/0ErshUowGsbgJXh/NZdOxNwQx8nxSbjnEu6dPlhEQTLkk/89OylW7FSh/uG4iLbL/kO
TIh+WevuqtKTb4KxtHLicIeukQOENG8ROfnWKGpchIkGq6utlkXkbI2cZJQOdAQQ1mCDl9tcMHLp
y8ZcNQnHMDIIyzLeFjXSgc4y4M0nlUTnmBHHRDkOIycbczx/qBVzyqb4oDoOyDYAE7zo7Hyc1QtQ
quSw9QqUz6IztPfUKV+HoAFhUozfrFEehsZUO+E8umT2nrhwYmTXuk0xmOeEKg5CG5gEThjsrak4
mIPn7i0WUGegPgLvC/GRkezjmPyZqa63JksFDVC8/8QgtQtzfGaHsJ7bqtc3NsVQoA3DuxIuqbmO
2azCnSTpdTcVKl5CHnkkVNo71Tp8DldxWqSxjEddIfljnuH2UtQ1DRMt6GB3yYYF4R6XaoFu13H4
eXUD/2XNtR5W4gwM0QyerzBlu3RFvg/IS3DMMjob4aitcv1iwevQBuNat9lXQkniQx1t63iYaVDV
q+BOdJDKfsFU0u0tuA/EKbjwIb6y5IPlnSDcSA1aJr5wszdJfdOhBnoA23vEqlvfRIdaujwjyrSH
qerPhWcG2wDY9WKojKvTYH2koApJKlU4UiZvn5ZGDVEpPsTl8AitrT3fPjRT3a1Sy1fLgWnfRzjZ
jYAQnq4BRJcN20lpGDm9ZamNzaalabSQQUegUQXh1KThYE1zea049TVF+tJT2qqiLlJXU4Mittt7
VTuuyDo6krprYquJ812jJWer7T+8Vg1riuCLrkQ7KOyhW1B7+moO2ofU+MnABYBUkWU76Ry18H/l
u952Hud4QcWaNNhwVzzmZO1FR4ubhTTAVPK+KJZHuNpQ8FjKoKGDhgyg3NZ1CdQSMXCFnuctqA8s
pImQxcjqi1dNDikHLDjkq2Ie9aZVFaFV4KoDrMQKjTOzJ1lboFAmMuQxl+Ljl9qT5wYIn9On3J25
8xa/t+FoRbxJdtGC/N1zh/c8pkTGam/Es6kaXsIqTExEyjTIF1RW13F1g8g2/SlIuWJS6cYb2tkP
MUoev9Dw4KSMTg59K1+DWQg1H0yVWZE678mRXn69pMRaHTNyMBLKt9ojtZ9Py3Cp/cwuL19FOzpz
68wcr3rXYItnZu5F+b3tDjrqnYOIQ2NlJ2m1qWZXIdrEVUpKitBLdTa8Jkfs5e08CqFc0yZQXjbH
4Ko5c2bnGpNqX2wVFqsgReJeYrYzuRJpTXrKZiU4rojnppj7FcLTL23ZrBBZFsLtv7k9cYmu1x6J
3w3uHaTqOU5ntKFs2FaP1iHhDq/b8Z0s4vYSWOUTg2UO0MMWbNtj9hDVuKzx39WcCfaIJ2TnJ/d+
rMxTiYSjaIC7UAjTd4CTk5ojo6XAKUWSRRkXeX+fQ2pvEb/4phhPvc+Vsk2cS1BhWiyQea87uo2r
vsx2Ip+tFcm499HAnmyHszn8o/twCmEGas359tkk45FY5Wlh3kdxfPCAMZ1zF1ncGNfRnvLjtO9D
lvbSkWS684aUI4Z7zYkGsCklx0Hk8WkpuF4Im/wKs1k3glAHNy+GdeR/pH2l3Xkl1Loks1/GjJ2n
o1ZxEUa6SSifdplJtTiP9avU0f76RnlXCZuRDDnDj3q56tpS3XulkOvCypM1STMa1ngjH2uu66D7
7CS/J1xkltqHEQm1Vv0GVLdc4oFQW8pt2JKjSVEE9Pe3z1Sd9Yu+6aq9sGKwA7T6VoH6P+ydx5Lk
SJqk32XvaIEBBrYie3HOSfCMCyRIJqiB86efD1EtslM9s9uy9+1DdmdVZ0aEO9zIr6qftuGi8El5
JxN8TVtvxR03sL+dRkrZfn7bJclMWCu6lZHQqNkAYltNHuaNXp7J+wyLTtniXoSVBjvMxvO+ZIx4
zgyewW5yPrLY1tdD6ro34eGazuAYbUZJmFeGMdxNfY9jUP8M6FkseNAZANcXM+6qswC5TSLBI7LX
lvIB5MtcpzrmF1lGdFvy//cocAiVf3cKGJImPl6KQMNNH8vuqrjzbmh9Al8zGBvHBNHF/PQjFEP1
rYr6GIfVlxV3zk1wFVzljrWJuXYdaRFyl23MuKhIRLMmQDq+mlF360ehf8ugubeu364rL5Rb/GD2
2q6nb8Nqw82b4bfck7T8gq2Lwy6QcDYETI5lxBfsNcBkHfMnHEB0uebVd1xlIAuEVDu+ItYdEslr
NwNrlFv1cB6LCIiYRSFpON10FRcvgWjSZSI4hKjK6ze63505z+RbLfAPGroKIIUJgxiEcGyAEUdu
GCdrgRq7MnpzrewkexdmMq3okSpov+KirjwbvALOmVVT70eNfK9RpsWhULA1srWFu/Hbpft2YStV
PuVWk25bSqj3qL9ro074bmObAHDKnhpJ0S4iDJ4PRXWefBl/CeChS5iI5sJ36oLNs8j4Lmubx94f
HoeKeBPfKFP3HkudkEyloLzMl1Q/eG+d5it2+m85kM41Dbs66T6m8KaevJtbqzez049N49xHxnIv
UMV+a1lonHymaYsabOUqlr9TbivrvJNfeWOfI3/YJ91EgMiOZ6qzt9Za/YADN4IinT2VtZqHvujO
efM4GMAKLO85NqpTx/KJqSuAeeAX1IA49Y3GGCKTIKiKdzK7b2HstiDqUv1WhPZ0yweC80AjT6IL
kuVoR+G2DLPkZgTsdX7efVDu0y+tMGqZbVaMxIx4ujVBH92IVekMtOk4CwhHz1+prVVzmz28XsXe
TvntJq0h/1mWPm3CJnNvPQ8vHvoIVk6PXshz6h+ZC1+atG0vEfV6WGXHSwiKKI6olCnIxNFEWuuU
x5nifWAezT02j1mmklNgL/RI7U1aj1u7YfrqHKdhO/KmfbFXnwPx6ZLz3gxSjEsO/uvJYptOaSXK
kvh9KMmvGxxa8maKsdMFJH7CW+KxFGHXW1pTcjWc/lJA5cwAjLauRJXK7w2QwS7jUDCmu0lrbGoz
3/yhegQ9fEq8lpq6jMC++ZC0iDkTiISNWWRvChvEkHVXeHQVAZQZRMivLEQUoGlUlGRj6B4q+RLS
CJbI+YgY0RJZjeGvLi/8HRvc0s5NZ688LV5p6T0dvzuLAXvnZle3ZrDtBBdIvDTD6gwTqyhZNlWx
bfVasevUHkc9g6Kv+M+ol3i98gMd1K9lo97rmPknN18+uJbOaOcIYPG570t1KD0Ftrapbyn8/shI
SBCPLqB2/4saq6UiG8y6JpbY8xw8Mx4fCkcnJ4vDtyX0H0+UR2muJJZPhJsR9l3F0coM7XRR+/a5
oRxduOlGOBy2fAlwRwPUh6v1aFrxuwjrlwHxfTG52SXzjE98Pr96xmDhOBOduVRksjrFA5uwlsAy
i6pjafO6BKEPqdVbet2w0yZg9sI51xXjUm90fucUtC2GAkFMd35nBQs7VUK15WSrRmivbjO7KUeN
AAtTNtbJOUelPeuhzl1HCWtjyXQ3xv3NttsTizyGWD4Stkc2IHDbW2Kme4uAdxqK02TDUqYXg3tl
zNkkIipg4XOyh9dpqDa1nD+GNZ1GEkV/mgBCU7Qok+1olaswKYa1GTs//t9Nn+k3RuUBVc/ex0gp
kqPkLyI+NaC5bD9yK/J78dVLB4CkXi2Nstu6mXPHfbJzla9Ds/gVy+QbAt9b5j56ETWvbc8hLIX0
sbDz9B3+0LKW5q9S12nsMJyvse12Zp+YKztLuw2LwRXj7mPpy54l3lpb+leQR9Rv6vVLRRqO/X0p
RvtN2Q08YQyPBGuMc2RPuCqg6A9ZfW50DvKNQBrnFSKVs6XTbzXJ9iGviIgpgfYf5t33gN55sQ3j
NasJZ7OopRuth14kfDB9LsWXppuYSxg42KizfRRz50AogerE5bF0jAebSlsMKsEzfshyU9cBHyR7
Ojg1448UaAO7QjWtAbz+rs22oX4kPlnquQUS3bTiV6umB05jf6q+fDRJLyA6MT3Uxk9sq5wfCj4/
XqfahV7aH15CIxVH+9C/6ILCW2eOlTjgjFSePk+VM+MEinYdd+yFZtdjSegQxNpFZ4TY3gsQGAyB
z0ajf41Ny/gqyZ9NfOVLI08OFDJtnZQn04+ibdUkFzhp+hx/8vd29hWyQeESCN6TgQAVyhmSmrub
Qp2POHZ84iLB++Dy0ufTLqnST2hGoY4m0uOTDfNjqjvQLLriS1NYirPqrWxBZJs+grujv0EC33ca
ewixw5vR0ntXdOLg5/NHddiGfOJ92fwqUjDnEXCyOtrbHVjc3DS2kvYoiCDZ2k3ImfB+L6yCCJbe
iBcP1PzYOPTNi1IjoW9usaVxZY8AKvFtIOI7A26qbyoAyo1n6++ue6bMldkjP8SinOyvgcJHN+h2
UdX0Wwa2qD8mfwY9+GkK7WOtC2sVdLBfdbtjwwvsZ9Oz2NDipe9OamtSKrNobJbSmh2H6MyvsNM/
c5dheU15Rmskb309bPyWw1MQC0h6Zr9hoPqN56heMT2PqWfL3gnCbWJqdncVpVorBjl75moTmnaX
rXpjPHtWy50ZZ3af4IiaUffKMKMVHu4Mp/sy7nRYwUaP75bXdV4fkpSjW851gD0eYd6tF1j6EYik
NBYUMx/qqnK4B2M9rmJwdZbaD+2Gw5h9qtI31Kf8OREmFd41ha4eKLXIYhpLm3B4SUK0uZjx/TjJ
ae0HXseNDRt6AJT6oTLLV/SiaIk5heACS8cOppe11vDPB0yt8NXXz2HADCcAPhGGmUMWi1eQCXRw
S/D0dSOsZS1Imp1Vtd06t51HrWGI1UeU0MlGP2hmuI1qh4CugPGuc8KB3Kq1gMb1/ZS295Ypz1Xk
JW8T5a5a6+/H2vNRvJJPvZKHsSJYOmL852gGSFN53cqLmp1OvQzLQLWJPdo3I/MbThsEefIGg9+b
26iJR/K50meGwIvOQCAWHpZGNs48Mh89FYTbvKF4tNRw6itEQgxXhGYTcTArsbdrXkEJgjNU+mvT
O+zNLVj00cUC/zOcrTyEU02HNxHrzdHnNANBJ4jYWwMUS/ZC4kLhx2hRi96XPbRLNX2T3MHTXxty
CV02ovaQ+bwPzLyoAuCZZEBLzEw0nKYs+I4viPdnFwW0CELOtNdmukmRMpMqxuY2em27pbeRLs2q
+j3EgX5sW+YXZDvAvCSz6yyuliH3tWUzcRwsiok87AbBNV/GabNDdeHGwObsxvIB8PWJUX5CmMAl
D5fB+aoqdhSeXE5+BGlz+ZAVfbsLoeHV8SWXPo1vJmjsvHKrh2zs9kOdsyqGYlq3zqfR5eajmoq1
7iXRsTDs35a/bCu6L6mJ5Hs0i2PSJjujb+EsWS0kIW6ypGL8Zz53pNGPaZme/TDKVppwN1Xr0MUd
H+x6uA5RuVJTcIPeLBckQBouOrAdw9C5eK7FKCN1N6K032qTT2eZExs+Yt+lUbhmuoprKd/gCl2Z
I7PCxkZIiNScXT+lWUiQ0HoL7fErqiZgRiGU0mFEDI2k98ao6yCT6LfppK8izh/9Wf5pQkHFBvO3
mci8BnP+h3hwuO5TnAnOZwrjTHoTK4BG1bgLIHnSut8Eo7hEPPqVTBiN1uYpl0WLSlHz3E3sjaO9
qqP8XjWWO9tMtily7jJvrT+pYRdrlqtX16oOdeZuMTi8EqiOYBEW71ruPLTaeE91/vqA7Q4zHM5G
P3p0CnxlchxBbOrQoSc+rYuSqh5qSHxOYHl4MiywbqCNvgK61D0fqY451jAO9EA4b/3gnxON+5CV
BBzGjd9508d7fegug93JlTDIRMKc29ZD8KYKvee+5J8fXKKOJN7CmjKSvFFkdmKxtMNbyzA+1b/K
GvI1C2u4DcANQRTl45eDyE67wtqQ5L1rfRQjlNlUnE79Y9BjjBaggVcsh/4K7mi2dArKBAlT7gx9
encNbR+NPssiI0AtsNABplKtKmp85MAQ1YwaTrETn55MPhG/ebJ42ha+Dv9OoyN0SbHkxFlnRE9d
Q50PqfBi1teMm9rkmNiUOaVMzx3XHSjExbghugMnNWXnhn1nbKI83qI7U2dQT/GG7CkGEGu0tp0I
dCZw5T2EoASQkOl165opUK9iZQH2O/lCgdWhhDF3OGUaNoYPFn2g/gd8GR0XHR5NIKwWABrwmmVD
+af24qW/84kcex/m9SZrS06aY5jRfwowDPBU0cBlmHTc7qXVZiuCVQo4WvBUDVwXNL+Bgc2/CxvX
pgczF0ggXr1SZ3Pgn5rG5KwDI+OqhBtcSAI3c346lzq1zKRZ5j1PYPkeI1pJucjdSq/b6Y0bnpOe
NQIpJNU6f51gHd54BXyPUrkvvuzQ6K1hOCf892wF8+Mb1ppwM1m62EqZseipZOM7lb1AumMvsDe9
buxMXSIHhTB1aSG/5CVAfH5zDU06nafxa+riEL6/dmJl38SY9giYtr8tLPbsshg6VHHUK/VZiTrB
6syn1eu8r0wb2rUoy8OYWyPj1exsA7o+NV6UnlARymI4Zu0LDpNmn4UNXmL/qQ3F0SyoKcF/OE9V
BRxkqSNHKfQDGUDzgF5B1TljdJxw1NWX2rAwa4ym2VTG67ZX2oYmaLpyKIhwTH/X9U2zQnPxMIUD
GsngngqHs2EBq2Qb9daDV/bwYKm4dKnlHmzzWxPOQ2mrdVhNRJuzgqrcAta1BmrdU/p5YJ8mmkvC
CEsj5EtFw4KY4+6VI940CfSLdBi0qhQHIJOVu0/J6kVPugtXN1qSNbWrp6xdmc4dIjLMwYDQmIDl
J9yo5Urs8AmgpH3VZrRrYgVds/dzDTb0M6auDQmUCpu1eAG2RPyL2/+Wq/6WsyiTlghz3zA55xD6
JWXxdOgUeOeFzlXb0sgsRxEdl05G0tAF9Ks45pxYn5OK/lDdSE6jpwFnfHIS2g2sgROTMRGsjlLn
NWW2tVCUkZcuR3kb6KDn+2ph9tQk5SPI37JENHNrRP6hRhZDJ8DpDZAyz/i88rNvevlIVBPdZmQH
gjwt9xZNTmlvG7uoIZmlGerBJ1l6sjvcYk6i3fuUnbi/T2Ph7MbOfOQu9KVpc1NBXR6clppaHDX8
0FUwLKgY8MdR7lLpAw9r61OjB3+GkIJb057q3ei07/w1tESFPqcOlvdnDasKaX+C7U0VWs89xeur
MbWMbUp6HIhAzl8oGW0wGt5Cs34MqfnmRl+me1WUl7ijLpnAOEMhjmc4xyPrYsts2FJEk7F9FON7
k8aPVfCr5LKxzGzzpZPByvCr+jhZ1SYjUXsxgt5aj4JHi49X0dblp9nWHiQZQpdVwJ/ozXIbUx29
/VGpFYcY3cyNteO0BnNLR64iYACrTKTaWkWsp4JpgkhfKZ8tfymnIFFhfdO+VjPxoZMioT2opURi
0daTemhFfJ7CqICLwQnJIDMY5WK6xzp8fwRsSHdZZJy7EJjLj+8yh+Q8uzP9CQLuNHlMmj33ygfg
8y9TAzc/uDhs9Vy8YSmWqumfUxB+nRt1rxmP6Tlj4rowzO45i2LrXpUoplFYtAdNuukbe7HiBzyU
UTpSnupkiBT4IPbSGR7HQrhbwpnGipP+tMVBAD6mkfopSyiyCvmOoIdoYseSlR/AEbhHiiJLIOm4
0gB+lGy6g/eAGfSQlAH3roCFxtPVU8aDIwneeXUYXuMhV09p3m9SveaDKqdboaM3+r53MFPIwkbf
wfSw89kQUevDg+LRS/Ks5J6tpk3Hqk/qKPrUittQ+TYQwVIekdzwkoV0xnkQTX7M0/MvCl31Pg7Y
comfEvZs9IufVB9DEpfrckgey6HuD1wKUEKKNnxoja7aW7FZbnqw6Ex6M36s2XUwIvWQ0UdGnk0H
4aOWfRrFMNwaL3Hu5RQ6Z7ou9g4qBhIRPSaN72Snn184luenAN4Ej/b4aNZ0y6sq84qFC4DZnqxr
5xj5ujKbX1iWP6rZaEEnb33VDJld1c1kc1uaQg/2sCYtLMqadwzcCKRRXqYnjY7wY+hy0A0YyRYt
YPxFj1CkWgYJNgbi2tK+TT15Tm0U6Th6oy0nWXVNKq6Dnlq7yqOtyPZ7Ul4k7hkTtWcmmsikFQYq
r+TAF/eTy80Heb1VRJpGusZXpdCiuZEhoWm6dB46mz1R2WRNArAqDnIKCD6w7Fp26XvavtrA/SjS
KqFHLkHiHFrjbELZhaEjOOuYyrzEikEVMZiZd43KA+TlNUZF01VTX6Yyqf+KLkw+A4mf7FEmcSRK
OaNj7HLtiDzdZdRukIUf1JMNFJADFVFtyCu4Wmd5lTOj1Sn8QNQIxisX0M6SiUz0ZHv5u6Axaa4V
YHpkJ96uG8V738r6OvDzXrDEfPTgp0TthhfRu/UDueP01OTpq6szFge5iyfDwh+PF8HbYCzF4Cxz
7r70Ua1tJ/EvFnb05Tgwi/WKNrpGDk9HF8H30dxfOn1OyiIFTb5k2PVZdq5kjwkGq936x0Fjeux/
noBS2VnBy1RP5zXdU/IvvyVoVOgJbbmrHWf4mhN3FAchvjkdleih2RydGs+H2ULKamB3s0NwWOlR
PPQAFbiqR0wDbrftW+MxGHrxpI+Pssxj7ih9CQwsvDp27W1x/JhcB/ZRqIH8VeURUmp/doKZfysb
bp9aHD6JPvqVmoY6w5kInqLxdx31Nl9NiCs4bcpXJU0DCaxn0vYPQwlXywO18Dqiji/cgYijKieK
X1LM1aqYed82p2OjueUmcusUj3fsdSjJnkAecnlIM7lKyyF8TFbIf8U9bjFw/MRXOnMOhDniKwKy
QSOpbuJpZeNM6cKFlEyafzaAZ2y+9KcFW5n1nKUGek+wioN/kLjUpz7LiUKC8okzMWxq28Tv53R0
A8AahxAThv7u5x9mY+SftPxDy1P1p/WgPgxiXPQuQxBExlAggwJnNOpyz8zdOfdWFkK3XfsZCfef
7x45QPun6TyMDWsfCCnIlEUA9bvRfnQjDzo5h9Kh40ixxJZurR0dkUEHGXLCGY8tyM/vBREPrQFW
HQAElaUcblFGtaOhEvMVQhN3sd7Ydlwsnux6DNaxTguCqfnwn8f+9hM1sjC5PGQy2Pz4a/UC0u0U
HzV4qe9dWF7aMj6HDqsxvVd0NODukaJ7ZS11H0boopuWgcyhmAX8AfNp7hvVNrUBR+lRC2vWSe78
wANDxV3rZMV10r3xkRf6YKQljH8EmjOj6IRBrQoooqBeSHXY9O1vn3nJBwobEE3RuXvGsBdfJuNN
7yPzWKfV1V03neQBMiiBzQeChxB+knWKLXLtjs2BBN30UVCTsWRYOXJGwwWsxU6NDpcjeeLw++f/
Mo6JBaocDBryjq7sVU8lzRM80WRptA35oI6K+7AiIk/ut4fmhufew6h2Gx26OmxUT7BnLn/MDaKj
19H9NZAmgSLtbqnFAk1t2ldUtn1qlumnMTCEEHnPxkhceSHE7F6kVeO9Enj/Rxn8mQaSk30/5a/6
IJfF7MimGqveimToTuHIo59Myl6Y8ztd1T3k6GIo3two+xpanbweRAmKHpPv0h32sPHeXbb/Y+wF
6tpX9rs7Ok9sud1TTXh1BcvmGzFQ7PpOehdR6oA+sR+meaPfhwnDcoEI+xl18b4zXyoAgB89DRwL
KXWUpGJi0qO0U+f2Xx1P4K6qxZNWxcHVJ6lzMIpmV3cY0HKUpqcyDf0rQMT9z+80fXz72aUN36PR
YPb1M+oMztzr3JWZhB7Dw4UPKuQOULle93OBCxGqal+iX5998FF7LMX5Gt8QhTJs1oCiYzd/LfHP
bn2tvPT+rKsxi3/sHJ+xWs4p01EF/iOh9dV6GhzvbPdNDe173hdKu6XAwOjr61i8WqxNh7ovzOcS
lnXsgtkg7Bvu9QiMRGTMHRE52l4T99mupM04G73TTwbjr2gjPagO0oRbERsJiiWg+vTFxh1CATqU
h7SvD7gGudGmalwKRoJgn70XNptNW38FSo6niuHj1R0jye2wsFZNkw/boNRIGk5r0aacVfAgqOXP
OvzzSx3EF5etavdzjhaliVWahWJbxthiYzdoeZ8bjx5d2C2TisZbjv37nFvWSrNsntGURtM5x+5T
jIUp0aPICPQnJjxrW/DwbLGmMgSqAhSi6udlcbmsMYD4SQ62o3wGeOecXdJdG8mH92chBkmRgbqY
F1tRebCpNPzdeeSfXRnvcjl72qzevLAIcJZR2UdQeM63i33FyEIqSIkCJXRUPMdef/YbGQHGJlxV
5Rol4n0o9mY8pgskDshA867sgQZahY1pzpvlulJ9/uj5VHAF3SayhXuSvfku+sH6SNwRzEwE+cSu
IvNVlSVXQIzBZ5OM67MD9Aly+nzOaoab1vJWEy266RDlHxodxb+oxmd4qu1KucpcDcaoA38P13iJ
XoJCnRtHtUtfI7NQ8ryMSHKQkgLwfH2h5sMHqnUD4zdFcQgn7eaVTLQnVT/ntv/peMw0Wl1umRbB
mGxqKC5l9o3OxpQCc6aZoZwl3a2wUKyi5pdu1BoAdolJqxT1LiAFvJzp6BVT4UXQQIyx9XtP0fk8
SEQDvrpmxbsbcxLPM/urtNhw29qC/KldMi28DGPobJj/Qf7pqXREkXqx8pzjjJq2GdwcovLJo6m+
Wuod9zDLTkVAVqagxjTouGUJRkB+Wd2nUPDCBO6LnMVKaKCHhApIXPXvBuUay8wLH1yzfsOMd/F8
M0BRcI0lk/0OLZ8QRNlqd8+3zk3qPNmYMX2lB8x3Dbh4ODJH3Scly/VfAroSrsKXxRxY4wBMPiTb
wc8sFklbPut6cnA9PM+joLClCS5pXw0HSgj8JbFabF3SQ04vqW5xu/5DZeGqAYxHbEt9Rq2F7H7S
ULJLMd/WnCuBk2jnKB4Gs+j/2LrPPdrSzklXnXoXLzVhKBBhioc0GZtHx9IOKo3BFmWzX8OcuIhz
oSBDgcVsknIb3PoQn8cUNffJnSi+n5CSaRw6mEOzCnQYpE3uXz09wNzKk7wOOue1ym0ca+EV1/B3
xoH3xNAxnO+4GR1TpQ1k0nyR2kbhAeNS2wRLih4/Qyq77W0alX+M0XPXfnqtiUisWrgVyMjrlOA3
Jp0N8YtqYXicmpss2zGCPXW0TprK/t1rTbxOkvY4zbquHxcLy3RAcxa0R1HrCVRofMtM7xQ2lloT
Ko73obum8WUHKP8gIsBo5HUwiQXF1om7bGeR94699pW1CoGDFd5lYLcCILaCaB8yE2Cz7EtWJT2N
t2MOTsCfXvVAP0W9P38Sg4e4rPZGudVr71hb9FNFpvbUpuavESGDwU38ztGHYp3kPSHjuOZ9BSqF
c0RdQRFm6kXPDcpzDV5v1yleTBiJOdbIcvS+WJU+Ze0zoFZvHhOxrEPdqhd92h/zIttrMEeWw8Ck
qGXyUPndjiFRt6VoEzml2wLTtgfu18NYUqhW7fAESgbLy0HylRmfwPXJ/gi9eYlS/2h5RYfHWfiU
DS8sh0mgFaZ/tFEQow2Mr4BWnlHcJsejrwmHJzJPucIJXVFnjVMxco2dQToFt4eO2tTQcJLFj10u
l4hlX8y8P6lneAaFT9Epf+9B1yDk8iSZnFURW2JO0e2NrNyucJxNzeGjCZM7H9GznhYvyPY7o8I5
AOW3U/gvc5LleSFPCIVkM9Psq3NPAzH8xHExl8fsqU24osbzcdJjHa+i+MOQ8uQMNraqIZ5I2ebf
MKh5vbmeZTNXkOlbz8UBu38fcTzhPu80x5TYNI6J8kohMdjkmiZTr6cslqsfVOBjUcsXFrlbbsx+
U8RSt8jomqqw+3lN9xJqIbZDxyCh4j11+IiXkw10Xfn7Pi+fRIq1vsrOpl35O19gjVdqOlh+ewuk
vytdcHjWXnHkD5BaVYF406fvpZE8ZzCQQbSAGLTop8netf4OZWHf4EMnCLcwH1vdPqV58ADS5C2j
bxqNFtQcs/wHisvChWHHlBfmBSB23XqitHLPXBB22ahjH4m8+6TgAVDed/RNxRiyqz5aC3cX1cO1
jz3OxF5tO9KAntY/IrF8ciN7Bg/AChfVR9fqgDHWw9yCVMYL6ztHknA/kqr9LZ33yk/7k5z47Jkh
1avdvu8R0Juc5q9Ozf8q4AFtf9uKoK0OxQElODlNGl2NLqUO2ms4V1eZKJmez3SzDp0XSxsIn3nd
DVmoa3lno5zYP24gqmdQeGn32cRpiGEiRm5xee+w3Gy5/y1Gpq14x6ZX3oPFoFW/6E9nej4v6ZoO
e0yr8NjEU/6bIh3ciZOaJbJyK+nuY04UYrKY2iV9Z0y6DYb2hvAjpvHbABvBIW64rDqGWg5iRuCm
G6OaviNbUqEx3xvZezvHFuzjkK5ajynjwFG6g3Mv6GFq8yhaDuU90OfDgAgHPJ5FSRQj4Pxvt/s+
nQ/SboIv26eounsEav1JZOCPVvcrnATEwnQU77JS3LBibzPLjVMIUUyzVlmdvPe4NSreQ3Kwnhc/
S41v3G+yZ2gIuMFS3hfD1r+diKcOVCqIYHi02LIwVZrVSs7DRtfYt3HA9COnmiPzrJd6vi7rZsfs
aWUNcsdw8gjvZdH+oYVuT74c04Ul3BWBESwm5b7uSn1dFvJXO2lvlSuqufvxypuRXB61MKzJwLJG
W4W4N0NA3AL/XTKucyxzLuAw1uOqvvQmrNGWPrBlat9QSdy1LWpi4vNEz06hCdNxCM00eI3svNqE
0GpYaZstYIj24Cv+WITbccWU82KnWMcqpj9+JcuzO/9iVHRVxPWlanLQjW1LbqKy2y9esimxNklo
LfpYbGtBz1Dcu9fY9wCJ06cKhiRZZpRvUDRlofnjy1/ipoqMtucJgfTIduiNgdq44iO2QiZKEFsm
T7sVfYjoS7xVAyFX9Owk+JYWEAfw8Cu0f6CotCfpSIgIc1/xRBmvEzrensJwoHT9LdHzacVo6wnK
zH1ApitJa+9sjrpeU9JaXGOgNmrjRct1ucF6/5xwq9kohdNWoM40xVs8NtiAiQewjdos3pXtIXkn
e2XbuAenmKOIMta1Rqm6baNFBQxallnV37w+f8LQesUNqFgIl2ky8RGflmHMWeYnuPT/qWVP/3dq
mSBy+H+mli0+wuoj+hvmbP4Df1HLLP0frmHBFuNiZOGNnpFFfxUt8G9M4M3UKcD9YDs3yIj9s2fB
sP9hmgKpwLYtKDPCJCJe50Ry/9f/MKx/zNgqGEcWv0pSV/8vPQs/QKT/DUNxEN+kFJICXFcCQCJx
+Pc8sl53upm0bol4xqXeUkQAMNjZ+YV5LkhNbgG2z6kkMRgg46HeDG8Ua33FlbUtg+w1zY5uyN1R
6dk+TtUH5jnoMiwdtujOde8enPFxYL3hRoKtY3AuSFQ7PGjvKcXMlZQrxV4vs41I0lsckGRFFmtU
zQTEv6ka16RmYlhWO8dq15ns3kyJsD9pI3kWkjBO/EdCdk1o8WYEvG7r+tUWZEos3fo3kfw5bfxf
XiULSx3cUmk61r9AWlBKe6Q2uyTYwtBqyE7mhC2cBoJ/E/s057/oX7+QwcmO0hnAQsBU/v52dDBJ
Ga7hG9fiX1VgYKvgPhiuywVVNUtDsKuAIHCqPw2VNiOnoajsL3nFhJH5xoZ55K/A//R5MzTclD5y
esWWXafExZKTlJ+5RwKkgUObIzr7CwfhuSv+zY8g/o7g+uuJQrTkyRa80Lrh/f1HqMqOBFtultSX
5mfm+iNx+nYKLjKRv5WtbRLPfUoYirV2fGKofPxPn7zbXy/VfyaAyf/2yzsO1U8u/3HEv7xVfQwZ
zSHCTbYg2GBj/+N4n5GRfxHr2SNms6fmjrmsGNrxPIfrwiNTxR+hN3ESxzqBnFTFxgFuURUsJxH/
qnGg5G6Ev4xDpeBs7qOdyjp6LfiMGCSqUxNfWbUt8tbgcnC1q7PrV7tQxqshJI0kSuYRJXDTsI3p
caraq0kRxRiWaoFMr/5aoL+G/xn8zv+bHx/K2399gghTO/OyYbmgjv7l5285y5Vx9uMX4l02zXqR
dBnUjhZLSNlxx555yvSDLA21j7WMPunCwiKlcywVVEla5pXTLwGTqP7AiXgu9eRlGgUqKodOD+E1
L85efPUBZTLwje+4myjcIiSVDOJ5yiy082CbFsXV4caQAaWt8V/7A6BSw32JjZRwibfhlI7KI5kA
CmL7encl7khBgA11fpDxTa/SU+uFdP914NVGsW9E9WIFFpG5lFZNXV+2YblUEYTwJpJn2Xn36MEb
cQ6mkRGuEyff6hp9bohMhJg5+nhAMTTxqnkPPT44qjbehsG4dtyiaXuSd8+SDzqGYGt6xBRMcHq8
9V2w1yKDXRwVvgFyREuh0xObQipY4eTbWbZxpLxlFm1pCqRL8B57/pmFc1NP7b7hq5L/WmdW9z2a
6KapWvTCu7b+f7B3Js1tI10W/UXoABJIDFuK8yRRpCRLG4Q8YZ5n/Po+gL+oslXVdnT0thdmkCBl
kiCQyHzv3nPZOXBibcIPbgb089Eo7+syXmJhPKskQ1letzNQnBsa9ZpSefUlodlecZ2kvFxBLqVt
n4MG94zf7Ie0fdUIy1UV/xQMxZap3s0vYFu3/fcWFA6Zb6/Czm9p4W2gLnOEFuuwUXAQ5KuiBelg
EUiWWvu+Uta+4rykcXIGz0SYYgwnQz1wvViXKs436itWm28qgkiGAPV9HMZvmJtR1nliX0bWp3I8
EpZlOHufzK2xiVc2QVeLkf6GHdjn0NMvgx++OqTGGGGyIgdxyRGyqd2OmgDOCrRkfXJMAnnsPbkl
qwA91UQdT2AfKD1ZaEP3EtH6xQUf3Ru0iEKf1XqMuXURUVOwYvdhzPwDytnNlC5VkqCo+8VGIWVT
CGWfd3KTcj8wik0ir22qL60auQ39JvG5KB+HMji0uvpc6HIHjQHkvbuymFjzf+/L5pNGZZIiA7mM
d0InKKfABde1rGh0Zre+TxHKdR5iyNEeMZNtJy5NGb/11jeCl7E4hN8VHc9kSLq1KzIs/NlVERDr
6DZ25KhuIsBHkh9XEhSgtPumeLaqsqEWjY0zyRN0soNBr9fcDhhvnMJ5QFqyk7q+0WFLUJxZC8V5
0KYUlDKt6JwAIPdsbHi4bsrqQRTDpRLdLo6qJ2uC7ZujughyouNG/bEiCn1Bp34Krym3RRgeYyV5
JT7h1vWYycli8e9cBxEqaUBvIT2bO9UpD1mqfqod8MDSU00mtwiClIKPMl2FFUtZFVm3c7A+EDUd
h3d4icMFNVYC5JRsmHjfWBrLak2kOr1tNUaiHSBszXByqpFYCJlN4fLyZA8NLZ9mGab8fglLnjDf
xFz+XNT9cIuNnUInOQfWhoh0GsjbO/JoQ3zxNnIWuY0qc6eikrQETc0kJcoULPsuMOEOI5Ti0iQl
2OdJE2I8amPwnHX6E0p5Ov/d0VVtYPtB8mqxlFxGdXxsZQDZwLyXq66Wl8gZVlWRbaiSJdT1bPQL
afWlNixKNvqzypwbeMNdmcfnMKj3Q1jgkBwOIXwGKG/HaOjugi7hyCyzLXmM8/TGLstd3Web1DFx
tTQn1wJnruvFrm6zrU7kzAJ06jpO7J2wPnkhw2bvLBOfkBWHRQ6q473jKyvEYTdzrNdxhwzfWyGL
2mfsZ6JFjIufjtCsVaSAV0E9RBvsfRc0p7CcQpzzJbW3d7xUt9aW+wCuCyc1iyyf6DoK/XnzkhbG
NlWhGybaSpCxZayB8JQLRe+DVYqOC4ho9cUas3yje8aGBjjCKnMHzJOfxSTbhpNEki2scLaYOBCr
8LMVftJDeW5MMtVtGh8anUhToV6uMOeB7hQwrnUaMhlY7ZyTpo02OGN56WGTdOrumBhUyUlmpVpv
HROSGORgkoGZXfMXwwufp2Teyi92lsy2mrcLal6oP6cJZ/+Lpqbb3HdXOAzvEn24z2kAK4BBTBK5
BV1JyijG02gln2JBG8fNto6roJAcX6HHmQ1fb+qWmL5kklXv6fFBPqyJKaNcg2wdj90qNz859jXT
61VFnQORfU3BJFOIjUJSGhf1eujyTZLi+QOtNzLSNKrcVZPho4ZV8NmR2SvFrDP10qve56+BQte5
U65GkG42Oqe778aAH0p+J2y7DH/WBAxaT3tYJfa3VrNNp6E5HuKj3mTbsAAV17lY6W4+Ql7Qk6h7
mSmapTxHTXjzCPWydJ3j/hxQ+NAm6zDmh6Gk3IrQcvqFPD15nR5LQmAJ/yXEL1MxDBBOXokLWPYH
MSUl6e29cKy1WaavBlUuzEr41BfI8Haa3q+ERF6MR3shx1NY2bhKG7QncZyRG91QUK1d/6tvZjsc
nE9d4x2mYUx47R4O4YMSmI9ARIAdyCNVySX9pvdOUT6jIbtjnoGbgqEBZDlO6X7ls5MdnzKkGnaP
yuhv0hdm3HdjlV5JNlrF/Y4s8q9xL4mc0IiEaLka94QR1496aK5zmGgJAhrow/wO7zbneJEaT9nA
3vDlMmBnCtbpIBr3af2lHDWaZx5Df3NH1IvMvkeBeh952a4K+ZntnrGxWqnbHu8Btotnwjx2SSMu
AzxMWRXb2CQ31FhVdfKi+I+4T3cy89ei74nPRl0zBp8xr69c8HmIzBV2ZuauK1qaTcdoRi+po4Rp
eYOKhAr5I6Esi0JRxSrPcTX5Vuiv7dRDIejAa9CYYQkUTpUdfI/Mr6qqxYgRLAoSPNHFBbaVIVkI
A3JM+NhkXOnMxj65E4OtbcYvVaKsoiFhZKSGA1QKCIMBxsuYciMj4xRm/srPiXXV6D/aWs9JUBqf
vEF5Twv9c50EJdVqTdmh6rnQjN5m6pNNaBzdwbfAmtLjag9eoA4KBAgNDeIIcbtCjII/psxNuMZ4
BodQGFXoQRlxm6H96qH5sJVyE4EM3HY0xX6/kPiVtMsyxnAMy1FNG1SXpZvqtCT8CdDixEGoe2WF
MSaIvgEbWwtPUnz0DkZvrn//VtOi7pdFH29lazbkck2zVSmnJc1Pb+UOHlMWN8UPXn7mEnBn++YS
a/qOrvKdRzj6799N/8c3Q2JsmPDOqS1Mq/4P6OsqsXSiT5jFqDUh82ljrO3kKyuCNafIkjiuNy2Q
z/iP0aUkx6zMdmVQbJye+BBr2LLuVixr63v9VRUJlX9KaX6/9Vtn1wmx7rxhi79lZdXdVbYD6Bft
KdYEDcPgrlUosQUY890gvSSx+0L42S4GREmi3x/W6//6FW2d+Ehw0NRePvx4GK9rK9c4qCf+AQNY
VoE3QfhI//X3O/NXeitHybQvf3qj6YP89NPZuqdAOOWNrD6hr4pQlxPx92/xjwUdbyElP5Nm69O/
Dws6tx2yKIjtfIlhdOX2RP5ixBs8b8+aYRETtpvoT0Ps/WEd/Ssfff5iqjB0FpK2auqm+FCI8K3e
HvOaRLzph7crAlIykzQ9wNopoE2cbp77v//NfnnHD4elaejo/LyuQAElz0MvCLZKjkOkrkWY/OEU
EP8oEkiV96LcRYlNhf//oUYBoTCz+573ytChDdbYLyE1rUT5gP6Q8cx8ztRhpcFUjkrsIql9agJr
0RYbze6f2qfcMzfExa+GAbNf0iAPCVclHM/f/+7/cmipgimj5vA54ZtNz/90aFlOBbQk4jSlL6oY
NQFa4g+74R/jzrQX6JVTSOSfQSXxl3do1BKNlZ+xx4PxQZAiQ1P8MdRv3fgluP7+y/zrW1HXmkoT
EM30Dztc8bS0EUVTEFe4ztJN50LI0KDvRBg8++3v3+sfxbrpa/39XsaHE2ZCCoKfqoslLrkNrEM8
EsO2DfU/7L1/exvdIT2CHedAY/8wag8G5g1o38Uy8Oo7xvt11YAGJFju99/mXw4D6rOO4GrEOMDl
6NcfKVJ9P4bZjdGe1JSsYGlIhvTv32Iu8v5yAZpGMamrRCHApKRu9Ot7aO2QCgZ+6C6G9U4Pe0Xc
zzJnFaY4C0WJt5EPv0mP1iKPV6XVPZDz+UYK1x+g6v/DxzAJ5+QgsaT48FVVBNEgVvkYg4ZeO4nX
I6ry1r0oznBR9fo94VrUDOo+jL9moj44Q3Vo+j+dFP8y8P1ydfww8AnFtGpRJ5x2vnYbB/3cKf02
IlXe+d5sW2S7v9/3//bzmuqMueRb6x93fWZK0Ep9yfSrBpbxotHY+b+9wYczT2qlqvfyxxvk1bEh
evz3bzAFqPw6feHo+ekrmB/ON5svRe2Ud9AM9dBmMUgIVEm2gvhSigzZJsFBKPj8CKKA20/i5yMO
kVWhfC5ccHWpgdNCHW7VMHzqyVOlr9pXn2qp3mu+to2sjZ0Nl99/ZKIS/uUzW0LDTcXgp9nmh5NX
5LIyFSLjl5qO8qCsfNwL47GL6maRMVIMuCZW6WhQjdJYpqn6k5Jl4C0nHz4WbkWLt61hwtm0j6aV
3KExBysNYrZx1rr/WEftY1llRyMIv4xmhj2mCw4JVoBSqMuJXz6w5BycfDPNmnKnewCFel/p+tnT
6X1DySpwztOGXeBVZ1Y1bPNYfZwYFj6gs8bJKG2kZATLs1Mpx3GgDFVSKCxIFrNPqG42LiF6qTuu
WP1tSk4jScabmWFYmGJjesgvHtY7pX92NessFdCLjvpAahn8KPU2nWsjH62O5NkHopkY1kkzwlNZ
SFr9xnPCfK2egOFFNGwJkDfQ5fbqfRX5J11Jd1pMUq1DyjT/TWMQ36nRtle0+zrjQAA6Wlg5qbn9
Iwzac4huNtDEUiJawW34FifqzU7JFRnsjSbDU43GSOX5Uv2q65in2miTTWvd+tIP+qKZBJLAs1o9
WhVW+V6CtGlAPNEN3Y2GszOiflsnw0OtJGtCeNIgfWvj/hK6+lnp3E+DEby4Xvbd6d1PFuvbRdJS
P27MMVn4afduI9HF4ErpC4n+pODQV12pPIiEepLEH5TDSuPnqbG+IIDq4uqbXtLGKhj+ORWUO1ll
Z3SnR4pkX0c7f6nBUsPjPMVJsCQs9L4xgqfOrN9U5Grzf1pnfLZ8g5cb/VK0rOmXwXGGU6qQ31cP
/hen8TaVfBu6etk15tJSyUkghsZemFUEGDJr8TZjVB86JKXFNzsaLlmMY3M+cf6///un/u+0SPqf
G8CnbHxHAFg0335OrtKmP/rRBDZoArNWmFNpHAZLjXXCjyawrv6XmBZ+rAAhk0ndYST6TxNY0dT/
4qLvaNAeWIjCEGXk/U8XWKFDDHLcZIVqmCaQWOn8b9rAU3v6pzHc1lArQgRiRegIA+Cs9eGq58Gh
q6D7Uvlz8NMpCBjJixvvjTD/liSdv9H8wV+A7xDnGkYyMCPOjcgsL3aF8a4hKpXadCiBy5fEh3QB
ZKbwDxfKD3P2+SPSK2fB5Whoc5gK/TpJKYTTGJkg6pdOXr0vK0ntm5SSpar74zWEtFW/GLkVTeZm
/U7xA3NvxdkXEnqrI+SMEdlvqa0A+NA5qLXw4Jms1kDODQDAmceHLYyUsRvffjoOHv7Zjpy7nX9P
rX58akdYKix37BP/+NQ+izUPaxJclJ6elR5Drgo0O3urMLbpg5F9Tjhdl329B1xkbGAkWEsyeOVF
BQ9659WWdimwqq3trlgXEbV4V8VjNpm9cYXHyFjl1QKblmCiUdMOXXgFnwff2HeM8xRufN/YUpej
Hw+98w/X/V/XpWTeSFuQcsbyWqh8sY+/h8ruhJLmQZswW3WnMsxi/tTOSVc1tOBKfy+J0Np5tQKN
5k/9+A9TxfnNTUol7F8pqJioH2Y1OW7rEH8PgTQ0laSB8s+T4sngmr737UZfKwEegADy6S7xgEog
dnLxF4Uhur2iqP+wJyahxi9nD7uCCinLc5szCLHHx0+DYYFQQzgMlZfjC+owQ9D/PU2A53VcV8rC
ki3xBxIIhINYb6mmksTvskIlGBi30BzsF2nSpoa7Owr9a4Ba/4JLuF4rQ0txdoD4KxVcwMTCBX8o
YGj/8tk556XO0GMYROh9+Ozo5+LclSRNK4GfbCY3o4myKjNTGjFddSQpWywG0fRkIyT0aHuUwK3l
GfRkOYJ/f7J8EKPwq1KwAdMAq0efwvSs6bP+tOQdG3LYqthiqT3W8EMCw2BK5iRLOuYI4POI/YEd
WKEwu6gtbImoEJahGhHHogYurrLc7FcoD7PTfMOJte3wjW47NLWHIN03LfOw+QEtV3GwzCBdaQHq
F5T5hCip+ROpxOJTZSMhV9Dr/rBqOB2O6Uwr9wpJQPdjlRR3XiDivae5yp6PhwtJqeXVLqJrNnTd
3iIh/dyUIaVqR78jOK7Ul5KcVkfxuye7DNtd4fjpyiEIYDXYHvCwIGKyRiPhT1oIE7fvhyOTkAFN
laaqGizuTGlOc/ef9mgqzbpHSOTdRWn4TfoerWnUaAEuLDpbeXYXSXNbRnrKFS7ZO4P/uRU9XNAq
1fJFPd31NMndYkBsK0yzPsz3Pj7jDV0PGyJ2UfzywsqIT6pikZZTa92xokT246bQmrDhHOFxgiSA
ImFLy356TTY/0/z1yvk18zNyzPpjg2LazcCt//0fzts/vGx+2OmBt6zxBNw1pgV0HyeAmVTHZLpq
LCpa4RFe4X0i66tEiw+4t3l1ajM/eCIfLnnkXFMBQ3inwz7GRUvpKRdxvXQpi5CdOmx6q7I2lZfu
yDnzF0OHxHEMHHMxQE57znPobcQ2bqxB6Be823KrBC3BLW2tXbGra1dUx2A917EypOZd4Qv0qn6p
7YPQgvdZJF8ir7xzXA/hoqcdiRV8rgZ/oNlmW0+uHr7U5gjEjIyCgPn5oei9V7v1nAOxBmS2ZdLe
6ZUltkwldMQZROtqsmk2Abrvrd/XNHI7Kq6eZ9SbAirWLUIfvWj9Nvs6gEIv4nTr50n87MFAUqFE
WaRYjjZgGSfU9x7xyHNwl9qN5RqgcrVq4pS81jZ5Er4Xn5IegTO2tCFX2xskD7KNk6Z6KqKC/6pw
xEMlGYkHzTu2SGpQqafDmpSoZhO7ltjF1hcnhSOaR+od4T3ms5sFAxilKR+KZLBYEemxUAyYp51y
1l1vPNkWZ2jdkgfix3q6FJU1rjNqvmiwK7E2Ju+PXXlP+QQEIBQC4X5mKG+Jbj0HQ5tdPUOtDm3b
dsvcTEn1JjRv5aoodfkO1bm2tfbcNUMGgnOU76GpYTc2mycJK3DrpJjNARVqrwJv/fwCg8bw0qyN
+mCQW3mB6mirzuc0tOWz1QwRMgJVAFFq5DNigX6dKPCb5od+BVWYdCl7Nz8UPTqczO7y8/wQVvgq
CoLxWvkQ1FtPgFoyuOrnznAODGYCXOQZjjMWUOnowxQJeNazh5+f5Zo39aZ48Xzjx9GB0ihh25F1
dISnPA5jrG/1Fvx0oavuIwtB9zFQxqvVyOA0b3Kdwt6FaTvgf+EV818FcJ0YJvTDvEnpqujgEA/0
4xX8IFM5DA14P2Fu1SwiGqDSlAf4lwqZgJGz1gTndEY77SHCs3oxgXbtgdJ/nV8xb4cdl5yHgSSk
6VXz9vn/MNEllmSM3/+9vSXnkKZ3eReXBulRE0g4FEl4gWasLhyhNtvCH8If27JcAJjpoeTOL+Gq
Fl6MtOlWo0HIuk8CKTROklc3amlHdz8eE8ln7qIKtwL4sGit2h0aaEMJHxU7sdZpBiztRxjbtA39
FYxJzaD5MT2cnwgIBelSUd6LknlJ1rA/qkFoxCZSM3QisFFlG5RXooYLrorXeUvqZvGd7lgR1wu2
RUZF8muC1X9+dt42JN+zREsf5we95X2j67OjEBGdVK8NgSCYcDxpEbzj3v6SuLH5iJvYAUCY+wy+
unmYohbQMISvqV7Zz4oZYH6qyvpkC/Jfmqoe8QAhmSGHDSgKuABWuUtbqMa3CbW3KN1a3swCRm+h
NO9ORZM5bzTrUtuY+NSgtd59QascF4hzKSlhcjFJSNaoPetdAHtBDuG/KS1oDKxQyQ79inPL0v7y
4y9zoK2DQSgUBgpaUa5PVILtJo80OcF3+iOzgsCAbF8lUwpjFMO2xwssJsf9bJNEHOLcZ16PLjSP
c9oXjMNmE04WLCnWbWErW6d0xxtNLDTYcQ1aTofa+uDnunr2CkRJTjMGVwbcnZkXJhWZkOPIi0Ce
BYIDavJBmsnQX+qi/umR9LttWxXj0gOXvXOMUaApqp1lPPFAykH9VnvN+KDBlDkjBR82iZ0OFg24
UT8yxHLJEZ7Y2pV6tvBTHp3phrwfbVvHyWs5vaeHCE2Px/DaKAgO1fyQwD6+RNNNMab6vUUZw5n8
sc6IaEomRLz4u7hMh5OehNqSk4F+fpJrZ9Fjr0K/D3VVp/c/3/TTvYHr0ibT/Gbx5tod6JzpZkxt
/1LXyjYONYIlp0fz9lp3vwfq8Kp1PfRrwfBLuAwelVZyW9nIU6Ar+2g87OQpbXE3RlF3Pz8aa2op
WdMqx/lhU0NIEFTC9mRMAG0n4EBFBY25yy5OXayat9xrN9jK/deKCDhK4UZ3RIsP77kLrvgE7cN8
o/91z5RGvhl1/2nergY5F8q/nnT8fh9AOtt2Q4FLvvfjQxmlY4YuBxUG09CKxAlt11igmVW1bs8s
pQAITfdwrYWkyQqgW2z6e/v8pK754caR+TUhPo0laibH+koGSQU6FJCejEhaz7znIrC/61YZIdRR
qY2GQHQOfhyvJHPDa9pb4ZLEt3iTTCgDrB4r3y7yd6UFVE4bEDI0y5nWv0v76qBK7cjkI383HGWd
J/ariLKKJQ+SmNIw/auDyxsMFG6RotBEuKTxFRzDNguOY24Fx6gbyVqOWT4zB1jQtlVO8w0KXoIi
vSR6cpSheKD1L1kG+EASASThnkFfXI6jfaSgR6TDdE+l5LjvSZJX8q2o64aDl+xCSMl8yfmulUQj
0290o7naLEIUYPv5+2kJKlF1SNa6jNy1VbT6a9Q0KxfdHMlhXnRwjS5Zzts1pjILUWXjAwxzcc9L
cphU1XgYvUGiCtCCByf3n6uwRRIV5yXVMdOM93mqHbVBwA0RGJ0gh1snvRbWyVOcclUKDCJuXjCj
x60JYl8eqlKu+iDVXhoPOQOM2Jx41IMmhuhJT7pin6tk+rlYPu1C2xAN1zwlVv2MmxDIoKbk+/lE
LVpmPhonljOu4Hel7GHSHVn2fLLHqoY9D1yxBOd06jARnxtbW2SFZmz8fLKsTL+7zGP/aiNwNAcn
uZ+PjDrSvgJXS5f4s8jrKrFhTqVTGkNDQdXa8B77BjXkfJMmt8BxnyMnH2+gUuoLh/tqfqTUYrzF
Q7rGLL5WMn88lKZrPZhICx8yJ/ueJ9C8AAgza4wNZ+vlEv3adK8POu7VeosCh/kRqI/HzEmsXQmv
ZzFMD6E5NmezA4qmDSBaob7a+4SxY1/5HRLYpjA2aYjoc75xLEJATAOD9iBCsNOit6CwFtaliXBp
IcFs1uQFFw+l8xbBWDwGf92EPWkrCabf1YB3C6M8i2pQu3giITI1yyEkmGE+sQJThBs/k981GaGQ
0f2GYOHCVDFzZ8VB8bP7zB7ajYeqdBvCp9Y6DIoFeUPHJMyaU2x3zrKxuDYQX4Op2HGyddCbF8Wm
NJsxOdh0Ga4AJ+eYR24Dw9RX2nNDKN46L6v7NAsFooMJ2y6SZ0epy29+DFmJHtw6ypGbkuTu3w1l
iNAmp+hDCe091OwImC8gnXpMxkNkoqmuWkiMg9odnQx5RjOQEdY4igtsLTWe3S5ZzdtJ2o3XuUL+
U9RW/quvPnT1ozd2yreswl7RWtpbEDYmiSt5fUs7L1jZqOjOg2bGUGGsZu+PdnwsVDgpvhDvwJVt
pptjucH+6hziCPYBYixza9pdSzBAmxEtVhYXXQJUCIUvntT62BWGtrAbzb8BXUtXpG6IM0nA1Tbr
+3SfK0lDSz9T11UWVxfWRs5dojjxC9hI/Kde9+yJ3r0FRnCIqgZhKjPDVg3wlGTQMtMhxHlcCQiP
fvKetKA6Zeu7z5lByBH5bH2hm8/RKKkFmZ7xpa7ESlMVmk4E1ixjKxu+WprxPYjV/iUokdlU7LVT
iEpPTUV8KVVRLwYyQ7eaVcSX+aYuwYZGNb7ihoISlvS4Qf0NdXfVug7xs/A11g787TOWjepMdaHb
jc74CKGh+rFp3j7fJHamryLwWVHBidCnfs9FlBu6rfGhL8bdWNY49cq6WZe10b4CZGRiWASfSwVz
jqeJ6ogrLX9QJapI4EyLnvSoXVMH3Xm+DIVm1Z1Z0j8LDUiCY+YA4KbpQlCp4SoTQbWpmEswe+Bh
MT30ksJg8ef156Cw134PX33R15+QpVrfzd5/NJtOfcttDyFqwLii0BWOOkwNUTr0V6Nr/nNv3oYA
p7vO9/pAQUhvKtXW1FugFKGWnHG6jtuE3giphH15NBRdIrNrrQenmTiHMKOeI1JgUQDydWWjHoJO
r4izgNZrtvPP15yVJL7qule/FESJ2uSDQO3GtIeACQcxZcCCBhNRNbTChn7dJEn4jUvIreBq89IX
DTJ/KhRHaYzd0bTLapUA1XsxdOtGHSqjfdb367BUH2OpgfZovH7DNLbbulzMb41mfK5CsLG5JV8N
tH83ddTTrZGkqMpRvD4ZOILnFxj5BIIXY35tcwKkiCsJcFrU0QHPDoxnuyHWQNdrLnpm9RSY1T4r
xPDm9cQdZFQIfmyPy+bH9ijPf379X9t95x//jzflo9VQudcRid37zk5TSq6t+1QoVGZ9qrJ3LFfd
p1xHTTvgIV7Oz1aJUGABC31J8dJ9GmkAEJsmitX8bA+Xb+0kNoXl6VmQwebKGUhKihFdTfZ3urrN
SMYw0+Q7XQ1HygmOcqp08fzjEVD2G+3S+cH88ky0V8SGzZnI6vFW9XZ1F1lxvptfUQZNu45CDzU5
WcFt6Uu80jVBPN4pZvl5YYYkH3ulTTZjPyh3f78gyayzx1c8zS+vA5nu8U9hUJ/+OplucmFMvHJS
jAwCMhYBSLWrlenjnuBP1u/Tw/lGz9SDQinlrBGofIVPBPaduu5yfpIGp78hcYBgEZ1cRlYT54CC
7kOPAv4B+ghgjr6Mdhrz6R/bHJMZouQIXwWN3VA8iZp6O7+wg26sheUpH+vyNHAJb5cG/KgNo+z7
/MR8ExjdQ6vYwbEyPf1EKxlvNks9EmyzR0mGx0LtUY4CYAkPEJjCQ6QE4QGUQbcVkiHQ6ED3lERT
j27grWuPyC7XHdVXSqcK9vJXVorpVqAxJ18lUV69WFuDMXWfPC6QbofIej44NVh0ra9Gn4pSiG2v
Wsl63p6Bmvl7uxvT5aUOO779+vpala99gsCXhWT9ZDuese5bAGY1/LYnO0/kRhqRBt3Ta54GbQTg
Tr4ZZHueDfk6ZABSoZz/VrQCUYpvf9L4oMuGgfEzAV4MdcW7tOk3MJjpewts70U3yZyYX9A0yhta
fnElfqXFMlGAmSlxW4zGQP3Rl+82kKhzXOnVc41lQOpx8OgVIr433GpPf/rFdJScP1b9gz/A/NMb
JXl36TL7wKbuaqg0Ww3Qz82w4kezr06DqIj5SqPx2uGwWcPT81c95v5rGmQlIzjHms6Vf2rlCCjY
pP3VvmfuigwfHEbm/C4HRLCqU3rS0/Ktk8ZVamnObCK+0BI3v/hJ8D4oXB+bZ1NN0otPYIath/49
JpnqkpK2fXb6ftORl9hGr2VWensR0SGnlj1lKaLcVLuwvW8CSq8xQVALygoOV7KACTwOf2JkK3Vj
a4l4gPdHTRzG9afBjV50coY8yqCLXhjqd9NT3w2Z72M7qm5tSd4iC45i7+i194lhcG1GdnqLm9p7
kFXyed6swgrY+ICSF3U/xXQ3hbeXms9xjGQAyn4jP/u5uLLDiid84h5BCj3msyC+2gK/pxlCsFLS
8cLVvr4L0eBuuoCUkRAuJFiYvCJuIiqvORlDY8oEDdgaOYAWwTKDEpJ0QPMTvJxLrBP1hpACSkuO
y2fDLTBZhzrV1cxjPdIMsbJhbMUH0AX1gcRiKKASyX2b0zLsEyT3hjK2WwlY7ODU+lE3oxe3cPSX
cKrhZ24nH7zax94E0XNfavZzgqlq6e7nX1PX+wlgFHrLuYg6NToA3ETRQTi0/xRaZafYMBdKNI5H
PywKmFZc8WOFDAWJT/9MLnW3tpjILs128LdMgI6wqCDJUd4gSpskCR3cvRQHX1PAHMmt7TfqSQsN
id2q74Fhw0fTg7whqag7qaW3M4ua6XLrLXvTafZjFe8iO1oJn0hrpVuza5s3n6CKZVbHPda08tx0
aCBZhhrnWmtgFmIUWjtRiCZKTwl9NhCAk4JDUtKqgl6pT4RgVlMmIdyuR+J3YEHY0ipjq1qxvO/0
xjgHLf2Q2jykSX7VpvSwtkwYHRqlOmSD6W5KxWdCKaoDazh951kEWAYE1+N8gVzc1fozFhagm2Md
3oj5dixLvwReeOiblh0zjsEAoRQzWqBDYEtTWlZT1wf6CAYqJBaxn6PHmG5cWR3LLsGJ0uX5o3RS
nFY9axlZlZey7lVS2hg2wQu6uyTAjEI+Rvckm/wpKdqFmxTyFE3JybIV7DwVnNX8cHoSqDFmtnBX
gr67DyK9um80Z4CI7X1m8sconUM1y0MLKi0r3emyKkhXsLxpNkxoGQgOR9+PTXcvM8nfVuqxgsp6
yJNiAvNX4boaQnkPcaaZvFfetsM5UFoeQKLSC5m0ygc1Hp4RuFboj7pqk9mMQko6DFssrcYqchtQ
L1yB6KJx3dOremep7ZPUo/Rg0LYsOn9ckdDqrKtINWusG89N27iHuGwVLDksOaMmoxdn52D+vI4S
nFrc/DApzgVVHmIR5GOJL3Shde4xUyz9phDMXrUTmq+vgvpx+OYyaj56WuiSD0UgcwZtjl/ObT+H
NmiqLrV26mBuA7+MoNjA2p3q2FLNyXyEDME6J1l1Thweu9E/eUPPmknW7G3HhWICJ9rEVMHQaj0U
eXOzvEzua7VuyCR1OJkJJV+naXGwJzqscARIu+ExaUp3X9EvKlO7O/WDs7GmnHuuFHxmBbY6bqIz
eXzD2W4f/SQrCIAndo3Vcg5TzzKf5cTABFXdnyDwcHoyKq/GiDK0otreii5ucHCHC7FGHKJt3mbn
vClvY0ZWQdap1tGThb3JijADHxJ9I4LWOk11PqpEgv56nq5bXQa3fCwtagrfsQAPGxRceB1TRg86
ymITVfSl/puo81qOW8my6BdlBLx5LZQ3NEUrviBESYT3JhP59bNwZyLmodkt3dsSWVXIPGbvvZhL
m1e6hzIiSh4z1WDiTmsZm65rvREuFGYv5yFszL+Vo4yTcsXy4C4LCrLEecpMH9N2bF06UQbAtEnA
UOTOhpJwcxo64M/a+Bg0lYkMq9eEvcjRKmxzk5f424jf/t2mNbzy0hanQlg+r5Ni9pK1BWG0hUFn
bPf+pR7sT2btCz4f0uYQAXbbGpHBLgN4ztM6vfs2+Ti2z9NPD8eB4NdPxHSRHlVM4SNg+3bvN3Fw
EKa50i8Kl3EUk5umKhc02QBf0/4JE23DwTPIj6SoiFU3fYhympB3vxbHLPDVTes/zeRR2LlJgT2t
9R+UL/8Vbs/sa3bZF4rWuoAP4AVZxrdMhunBCtv+nJbx8pBo3CGhzWNLvFF/cNswvijT5gbI8Sq1
U6kvfuV8xd2KsCoMevEl+UA01BI6PUbj1NpPfMrYQApzGxCL8laOYGnKqo2GMrZeNK+0lnPGflET
g17dksIBG2V09cFIWVEvJVATMOX+Lsgo8XzJ6ogxsjw2krh2Csp4RwIVAWJDPa180PMsUT7ExtQe
WrcjXHUNAaqQbeb2YMPbMwk5IiTrnHLBbue4ex2AF5oszAirW+AiAyk6e8zvxyaVJ7/PnuY5PqLE
m7ZO77p7/PIPWQHHnAzdJar6ktAIbd/Lsf4n4P4ya4CaiQfm1VnB4tmCSQySxkZJ5oo9NOimgUMA
3jxu0uKWBuFEaBwxKITMLTuUmgJwJ640x2WgRHwv6TL4L7fp+kN4XpFcp7Z9FUHTHTvdf/135fY9
WU+JDUDDK9FDhjgMnS4l9z8lKmH2y+42EF3EnO/L+46x9z3XrIUh4Z0w+BM3M/jdXRvWw/Ncyf51
Rii0ketoOBROc0CwnX4ZGKd3hG0z16qEcSX3s7qKGjvgzNsfG0N+7zD57cLE+zNoi+Bcwzkr3zwY
bGq2xJPTexSjcylsonmZoBkXsDfv3aQgAvhcx+3UOocqs6yDzsPwpUlJUCLndyQ3Mma0bhpya9NU
HypKpoOV8vYNpqKGjoevamXNmCGeb8eP3wwnSU5m7P8ORDfdiyH4JdYNhjuUKdMIRlHLSlbKsv3I
kvhgxeV4tTS5AabhiwNNEemKPdVf3Jf9ngaDdBzfRacyB28Cun2N4mJm1bzAlHGH5RPG7SODZT7E
1CNH06zFQ65d5KZM2GF1rRCmIn+ag2+ybdjqr2lQpk7/FKX5G5HaDxei/WoMApECGh/0BIRJDqb3
kIV8C6xNSB0umSvK0AdXWzm7PA044CoQFlnZP2VLnhwCZ9n1gJJPo7bxbBeVvQeCxGZ3JCk+puAj
ltZHM6rNCHEW/liHLIisd9tn0lje2Cwd/BAyOFUGUp6Lsly8zF7efibppGBDWI+pSpNrF8iGiAvo
Zfl0URjFiLRT6bmbptMwtt5bTdpQayXItuoY/yr3WbNBpwEN0l2hwqzFH7JeEmCPW5hkuGJ81YKA
VbNtuU3q9q0jAkv103z/77M2Cdnukwo0rDItsSP21rpjgrfuI5F+jg6zndcMb3EZD0+pY+6GoGNI
U3zTpRAcxqP1kBaZBOGcZb9EUVyDsXhq5JJGRB3Gp7gY8/cM5a3qMe6GefrEXZndFdoYskzDXd0E
nI5c6dtEheFnpQeJZ9MeH4gkKw4s9+eNTsg27irJscuRkxbDfers9AWUfKf89GEZgP6O4kYmc3NJ
R0u8dCOgV2uu1M5N28iM0eZQXvC58gMGX+wK+UBAXWiL7Ji4XvEw6ro9kkx+56XeI+pZ7pOTqOfB
SO6eLxasyNhYp5bE9CSv49/MJKoucb9k80CFApXZd6E5OXFy63paCldN/c2Pre9RHbw5N/fkHRAT
1tYXLd3XGPXgcXCDj0l6O2M0wjNj02oHTAd5Q0GGGdba6RRXffBB7PrVINiXtaSBgXM+xW7Iag13
8eJoIiSKwnyeJWKm2TGbvxLHdp7ZBQdlQT4tB+EjHYR5MYr0FGP2G4o1iKsZ7+QS70enl1tXeozp
bBV+oEH4DSHVui0EZ2wYkJM1jX8rCkrV80HJGdAq/uBuAG8f27s+TdlmCzPf+W3obd0e8kENZvB1
ISLe0C71u6MZ5hGDOWTx3aTlOjFFb3nDp+bbtkiS9EoXVaehrhwuuDVzMj7S8GtSGBVVc5ETkzOl
tLePWVuQVAi7YGzPgbCyXVrguiVGjo0xUugAzqjm+icDrLyggSMJoU6HDZ4gNmW4StiMPuqg2is/
1lGNOJzbNYfmCNszH3PGIj2m3pKTuyiJ45be/F5Ldvj1zD7bJcRdixV+O/nD786THxUYjD8OYxsy
zvZWOrxKo/8HWCncO2ESnNMKWF/M6hUlHjq3cch/zQ7r+HAB5tWb9jMqtTwizwmdUqLOE4qPqMvm
57y3iovmuNqKnL6pwSXrzjU57SwxPc6PsI6rF7C9CGrCUURtZwlq+n91rbbDmOdPNoV91ZFJCuIe
yBGvGNVtFNaIFnrVkgWb3jvYI3djcHrqWsziBt9XpOryaZQEsg9Gvq+ZPO6B8XQbsRgnYS6vTGyK
G5AkzJVN8e4tLBxtEwhltqp4FTySSNT0XagwzFMv8CCDnZjf2jHZ9V0jbnFyTwUw4oI+nEjhYtvM
uT4kk3UYfXWvteUczDoV3FMMCkZNnTLYjQBjyW+V9icKTHj3oDwRwIf2MYYNjTuiTB8M949d/wP9
0EZhP2qM+uUPKKW3vG3lFdwHeQYqa/ZBwCQPWbL3zf2W2qROK/IK9j3F8U603mHWagJjxr8J5dTY
+LYExiY8Yp3T1bycyE/STQ/cnP7Rrg32ZKJ6BrbZfJWoBaJZdSldDH2ACX7pMK3Nc935D0MaB/uG
pwhX6BLB+IlZwseHvO1nVoM13PXY38J08Xa2a346047B1bwR7jhdjOx9EH7yuFiQaOpA3AIJzmlS
JXb5xbkJoMVEnhK2JyFnH3O5TRsYK0Zc80w66VF7hDUh56XB6A7sk4hihzE9ViCpcsXGaiH4EZg7
owEZOsysu3a8uZLMO1rS/Gy3Enutn19I2+Sbyu7mkHwMpvnRhB6iV0iHpRzfxcxyqBjND2J1wEIx
yXtph4bCmxCJgQUlB6VDSL/F1JfeHB+BN/1FZdtssyHNUTyWB2/ystMAcvUiuvg+jWGwF/l4bCkT
P3XhRMR0ZNJTJDkY0Nk50TMUKR81n9IDO6w+wjYNd4XM82qlYhAGPaiQ7Cpea52GYTTnrEXnuQMF
yDxmkxGxmBP8SehHsl1kjSpTvNk1dZbfy+NSkMI8Adsg6CL+dvqwwS+IYbjW7wg6pijQ3qtCPbn3
yuFXzCybYWv7ZfYwgwoaATV3sN4X+EAmAHJ7SLKHEiQZH33KSY8GPlY5qgRQ19TRgISIuayyr0Z5
xAx5MwyKEb0t22YaFxKSgBMOFnEO4q/ZkfSIShvDiMWKe7aSU+0joa1R9pwdknsAum+4TgA5DiYT
M61QzLGOmhmWb+aVGuIJaJWjOpseDEhKjwstJS4YvLZwXdv72BLUFHbv0ibpeIKlmmevBE9fbZTG
e5rdl1Cb1vHqlyE3+CBfK66TLJgfsyUlkaf3yM6xMc/aBK53jPLISeg2xSgeh7q49HhFXmS32pby
dopCiUo2TBeWSslV+vjpfMN9dINg3PlZ+uob3ZGwHJbku1Ia4dZbrGcCSeGg/ppNw9oOcjrTwSZz
NK4+3ba2iWmYUV9yNC2X1oj/Bkn1p1PZTxJ+x2YynMo4eLGyBhaNYd1734XtUXYkcgFt4k9Lsq0K
kk9sm8wneXqiZUiioDNIAzaslOAnb95C/UtOAyEr2UyuB9An61TAjuzxmG4MQNvHMhPDS0vbe7XP
C/HnG41h4RTMBu+033x3DjvBEIhsmTrFHft2EoXuzParjQ8uKIXK6V8ZK755U4+GPsz2kz0Uh3ka
F+qcX7RR3cbwCGhKqIk2K/6m8nwYCEsBodEK548FouowyncV2+WmRrS9dZT6TR2hI2gAIAGBAJFj
Y7ED5sacf4okTqFq2c+5BNkW8B/hiYcKzsV54CR51PjCNgwm1DU+0YUx15inS8dqe1cr0kaLg8h5
/wGqARB1dqAjngNuq4dqmvyzblGt4fRNGSjVcEjSKt/WPezAYGpQiI3Wsu2HAJqAX2D/9BSCm+qp
XMiMc+uAdpMEzh8TiPTGDDRxPGToT7+GQXTbogjTK5/CAqRn+kHranDg4aNG2xCRPnfMBuC8RSjf
mqbX5Brp64qSj3smQE0i3HPo9snFpP2LPHgtpo85zGoosGhLyCRAzwoYge3w0G6aXrZAHuKzX3hE
tRkvjDHxb9FEqdZ/rT1eEMQGrKWnM8c96ysef2pJxawD0NxpLlEzmInzXk+TTTgUobjeNNzFkj3Y
a/fpyhil5vw4uGRE6SSpSDxszmZ+rLX9QXRvzSSNYSmsMpN4lBBlP1I6ULqI37adrlgozEW+HZb6
I+5vccxa3SKh+VxXVbbDPgxYOfewDGoBe7nRt97N22tK6TJL83E2pR957gpVmZM9Jo54ILlusRFQ
jMuJ0QsXYUB9x2SnJGo5oPKdvId6ygj28MlQcORjg8BdNVBdFezuIzFHUeqK3+SFbmqeTQIYgGiv
/DaXKN2trzPCohybVsK7Bjo9IjiJZfmYTLKhlz/lnAiE4KXQ0yxOeI6DhxxxKkRem2kgjO3UedR6
Di/eHL9iVz61TbHaIQeDPR96dunyflnWhlyB5cx4sHR8damq/jKnjCAna/nRtaZ4qGfe3/7bDKZd
6qOPj8Ox3nJN2kn6RlRyAyiVECDagB9DLpzuWYZfotkYtRMSkmHrKBsf8dqRymWVh9QzTy5K7YM3
MIwMFAtF1TxyuiK8LhkBxAC2mvrFV+Qf+YZpnIhtDVo/jgYelTVp6zPO9GUJEBmBSEdCkvEZCI38
MnYhx0dAklrngSJTI8q7yiTfuicLp2roBiEm4IKBc8juP0KtBs5a7Mlv20Mtdo7JZB99HwehDZD1
w3BrQfNHrkE+xrTZLXFTRQGt0MMEH6YgMXxkTSmYtqFSiqTJSu3naiBbcPYAiRtrlxIW1DUaowFy
5U2lmBXOmh1rHUxR2vPXZuGtHw1zm8fD0cr9Hf99G7vMPTs88SxuYZrTPJhO+CQYSJ21MOi6GpDK
CzwKsto+647lEA80+56geqSNb96TMj1WSEHSmIJCpcF8mhD0ZZb5ncGh8uCDycm/hPkN+VQdueng
0dOKY4Wwc5sWTB0Bv7+J7mpxnVzVoWbZly4lWWAJUgEHqwuQPeMxSSTlgoFEKQurG0OIdCOHEAYr
8KIqceFRu89hjfRzKn47zsLzodUpGUw8VcOLYWC4dZH0jimtX0tUjKBEhN30Y6bWc2pbCOZa4wcS
QALvxj2vPxKLNGCQ3pbr4W+TlFdGnLeqC0nyC8+M3ZF96eq1svrvlNuRiiq4Ut4Blqpicj4mLuGe
wA/p/qQzYEV77LFnJeew6RHE6iKC0kNGvOlfKkkUmkIGsR3i7BUl9bnrd3mRrWnY0zfWkh/e3YOa
xpHVAYex5JTtCvC9ssyMjbV++iq02RvHvAI2hXvpu9ilPf2rdfv8QM7aw6GpJEjL2P92pq7bxfGZ
Si/Iic2C9jHl7zzzn8TOIZiI5WM9/nPL+FSO4XiQeFw2+ZR9sVxk+2jBZgzxJaGdIQTMnneOEgs1
a0z19d/v/fdlMgVpR9j8liD9ZXfz/yaytSQd+YDrEF+dWnt1F0+Dy7lTuWcxhc5ZFBI+X9xPOz8k
dE7JFA1GuOmnCXMH0V6sWm3En3xi8hQKXlwuM4DiFc814eKb4zOVdXzu0zzYZAmwarhC+X5iub5h
fr3ug+SpH3tvp1r3n6kqRnLAPkndDpacQSFpbOFlHEcCnsuJG2bNdGZSPlb8cX4Igcgk7+ictco+
545FrFkxUyUBgutZUjPCBw41uFLeJt/Oj4uN384WZGVqAyeHg1nh2Vq/IH8s2LDWq4+mCbfWRCWh
sgpUVQVtWVbfeVYOD0nDfMRKRYY7iB40N8bnub1gjJrvhinanXIXf2fZA5GPCf9far3/FmIHp8Lp
ICaDmXHufKS98dI3gU07kYe3gkbHA7hsF8v08t+XpEOKaCTer35gAaynbn4J0G2i88OgYi4engPU
GPtgysRj5UPDhVDIFmDp18AVdwN7kKGmjD90kLVndhYhAs2AnL3FegVQGPBeOt9B3yanqaTtsXoD
Kh1fghW9ZrrhREpM/BEGKTp8T83nOnA+YWlVeKPkExY6iAGxk++XMsZl4FeX+aa8jsAzcok2pQox
fpQGXVaVvBSotc/IvtunoIkRAhZ3MYOYNOAHv0prEtv2OVZsPCssWUwMmRQUoWfSkTP7dchycfXS
H+fF/V2baKNncMmE7xM3oJd9FzaPPiI3ms7io7f09DC6pbGfGFRujKA/mNLSLx7I8ajwkmA/OcOn
r4PhMJZ/U/aHx8ppXhYS0x6KeNY3knFmgw3ybE2PMmRKy5+K9nlO0JYac37o5jMvTsTPpU8hA6tL
iGqDQV+poj4uHuLe6QmqL4j1gV1pxs5wzar6Hcqpc9QgbAhF9JODw9DsMfmDiU5eStLxgQxSxU+C
J8YGGQXD8S1TP62SjNPb8UHXon9Q01Y06jTLmiTQonlrUcndEiDe2MbuJKFd8wJKeuJmR2t22nNv
50RQlIP4VXjLBzKtFto9NPI6zpwzJWN1ihfyhIfKPBesdaDsKA5ut50YDn4QHIBWrRDBds7an8XA
ceUgDHxYqiXd+16tn8Sv0gTyGZeWvrsM97aDKPptRh489TWTtaFKgieC8plDKQNNz6rqKpAwRgTZ
umfZg1ABbUGnuAbeZ75czlZ9IvmuZE/3IMfEeUgVAWRjMJBDx8ejyaCg2qjnnheCK4GzJsOfGHBR
rHz307UpoSFrcLwUXKz0keZ+WiYwIUPe/M7XTWHmPZm4jXZ2WTV7VNxeVJsG3KOST6rpJ96hGBeH
Kt0XF/BJPtPOsHyeZ3hNufijS3KDJTHtpObqO6LuDwNP1F+ywDfyO2E2/OW36k0iXWSjsU3NzPoa
wiHcBIvlvwR1x2lZiuyByUl6yn0LEZxI9vboaILyXXsX5i0+phjIGMclD+bUvUHS3Ig8ZiaZJf+w
abb3aeGFsiv7lAeGcfQ9B7/uQGSi3dp/2Bxsx3gp7oSNtSwOywlJPKpSBO5nLoyUIWIj3wfy7uVo
Vj8O1MOpCP+2fkvyqJ8hZJUm47fGFTtVe/XVzDrvIg0XCUYzB6z0OVrVlFV/HeSVE6OGAm3LGH6W
7MA+6hxyjUqBRqSa4EFUu4XqmK+XYX90WSvzNwTs7eHq3jyGj7u8mp13P02+RD24/3g3I00k4Lkb
LFItRfdC6EZ5IBuuv7iZGeVr+GuKnXprmFV9Nny7Pqtm/r8v//9LeqJ6584aWVcGFHSq4SzH2CRc
5imbqlTma0LE3pzP4m5itXyNp+q7mXAk/Pcrs8ptUoYVy/A8fm2QRr0yb9N7y5a4fNZfxhM+A2p6
j/0Wv6xLGRU4eW5pH9/QUEPoHYV38FCYGNxrj///hc+sSUdLgSrYPP33+8rW//dvNMkIfE+8wgHc
d53CjdZ+h+167abwJjrJh7l2l/rEFueXILJ8s+jQ3pVW0lytyq5hkvG/2h4LrV26QMN0I7fmzACj
VQZRrUVuhxc7CwKQ3grF6vrLcUpizG0p/5gFYXhBLsW9o+rjf/+0X/9ptlpP5hnHjePmQJDrKc+i
nEABcqXsZw2LGKze9EeNU3gOlvCLEjK94AOMUGogZleucxSnllThxt/bYf/ioGCZWUluzNj4ib36
Ehr6T8nzvanCcTd3sr+yKls7RDb75VZXJEYXLn6zRkn6d9icNMfmgAwDEUm7n1X+CNjwRThzdlOD
DUlieQ+CHpFz0iBFDJqrSKc58kWOvtAuvm0hSKdpAPbuHZyqEaqMeKec5cz5LqMxB4JqrAOIODWY
5a+DrjJ7M4WxNi6c2oRARMhpLqtfwjS6z8BixsYosyH8DpDcVhY2/A+BK1P5GFCSN5kQNt2l4mnU
N+Ij+01uw1SpNHeqHpdzYCIdVynT37gOr254YWuK69buXnuZ6VNQsYQr645oJPoiYwE2lJNHZbvJ
pinE3VbWCXrUk8uWO2pZ42FHyP662lS7djYfjXhkb+4ZDLsbutJ2vBJJtlJAeARn5gehs2X6Sv/T
Dzcp7WprcKz0GFp6r5t/hXO2AwI2RTieyV0tBB8sp7kx2C6eWVU/Is3YB2Z3WpR7mv3ml5Xgx7Q7
ZCosqMiTdnDfJiHUNLeJ7KbNIsuy1AHZpkFAtc0MFGtQCyXhxDNyr/AGyKlFfcePj1TYjsa4vHqQ
lfjMv7tyRLrWOvf1HNcFpWUsblmZEaJjJky7WAIgxSDQuzPuveKuNeKVzo6gDEwKE7oUH3mMsXaH
EYL7uEc0qsZ6t8zBLZTI2AIu9NEE2uf0ngvGDgc1g0tixS+5zIrtpGnieZz1hp89ZSML1bonJN6b
SlihBOOy0kJIMjp/tLXskZstW+bOLrNURLrQI9bvJ9/4U1Bc5dQfybsZNl4VvyjWirFJq0cSHMnU
S3leypp4GuhqDLUZRkzp0fLWD1NRvlukjDsezddikCxRq70wpqecXbc9G+fRXR7qpnmg67fcgk46
L5OdpjbLikdM1b8X+tXMzP46Wfxoi4bZQz4xsulXf1zNdW84n6qFbpT5u7F3JCV3jNSe96Tn0dv1
GRy10d8ULYvwrPEPqTlXG6pumv7Ukrs4syN/LV3wIrFhmnAgsl82GvE9OPFuigmcNRbrhJqFDpnV
iQCLigpJboDZmvaI+b93Fqg+THmc64yod5shQ6y0pzjjKIHgAR2YwJ9mE0CzGiBEmutVQQgDHgc1
XFzPJuDP64BX2+Z/H79dOTPKC9ZaBSHGAWPe1hv6klxhiKGUkwUuzK6wyQt3f4D2lde6NaEl288y
wcHa4ijZqGI5mS2St6ksrC3jD0v6z0XfrOLinMj4svup/ZD54nD1suXFdhgF2YV4y2X5xc4pO03I
qv+rnZ0iqXZLVjNdS/81LZNLlc8fxZxRvwGEYwLxqOxGnueZoN/VSLFBWv5cYQ/eE3mNhHz9MiAf
2dpt1mxC5aWXIAnfBlmzjsp6Og4Lg0Gd70eXnzXPfQ4ciBa+wKDp/7UwJKo1j6ttYHxTNbC/0ZKk
cjYilWFhSLfRhwDfipauQ5FV0UyYZr/3QixpQQKVp4KnvnO8+dAv1ucSIAdxDAatVKfjztMtA5BC
/pkgwJ0x0v40bMadEgjpkumPLh6/WbhuSdtUxKJjMOAxL2HwzChzrG8hur0HF200C6Ll65FTPw5K
ZtjlX+K34F6N+gqeAVJiThr41D8Jydqm9kfWJ8C3idz2IueNTmTaBoYm+Xl5HjHsGA1jHyaG447V
hVH01gNWu2PCK44VcdglovxnzMt4yBuUCHPyyYz5tQ+Jm+GlyOmRFC30HIRkRrPGxwuXsqZqTz7f
0s4g1W+LCh6eU08Kukoddr6daRwDRc8jg+ZYGf1HZbh5RC1FscjUrc1PaF6RiJTmLu/9V5T5xKkF
XpQHbPWUyYmueify4+wmFKq/JpvJzUUawecoquyA4iRB7GKgNVblSBby0myNFCSjh+OMtCq8we0m
EwZIFrDSRKEjI2RLyJSmWUrj6Faxv/GsOUqEtdMhiYP1aL3jt2T74P5pM7RJhma7PC93B4Eo4Ql9
NE1xE9Ghscwi16tdLlOJEG/w470a/T88ZdyORsfQdkAYL19KRTWveQQ4nTkjTMv6ImP2ws4dXEXP
N9+PLHnhip6rcOBx5L202zli9e/uvIyX2MrhclLfV9MI91IbK69j3DlZT2U7JQymuPaoAyGCBeID
9jVyjpqCuJD1XaOU3rDZkAdzaKBB5+QkWGn7k/EtA61fEVHVywSO0an8Y8KSeN+Yy5lcwpaHV+M0
KcDVgNM8OTPFFooKI8qy7piViEVjblLcpduk0+4pd/Vw6ET97Af+RHYuCfe8w7X5r58QUFn11o1Z
/A7pIM5Z6F5xQqOvUW510YQ/sJtoT0Ha4zH0bEYKJ5OIrw3XpT7WKW+L3nZpevMUP2fW5guPc7cX
vvUl0fNhGy0HTrPkYILUE151ryl2ycOHTdfxWiZePG7R+qH22EzSuEIYkMdABhpRnxz25R9u8XuS
FPRf6F62tU8flYQvtjGUD0MpP7NgKM9+364V0nUM5Nn2mKdbbv3WF/O9WGCdZP7wNoEEyk2X/Xbn
crmQnzYQRnfmPt1VyroaJenCw+xGshue06qmwJ3qYK9dnCRibQK8VG5naVTbSuuvmpeUWpzDZjbR
lwclqpS6Q5xdZwcstFnE3/jBrHOgB4cKWlMOIuYkzToljV3CUZ80Y0O62sF5WXweocY1v+KYRGfP
abk/HhTyzm2JlhMv4CGuh+xQPppmB0HTob82A7KmC9LeALVFRrBsDUKNEew9VW0uybqXekfb9WTE
qAET+9wkdgdoeD5KreIzw0jGfxYWrtLG6lAzBn+x/cMiqRId9FW7Md3ljTgBImD36PTAOEH3MULv
931WlsfJrF/azP5tjy7ljGPlx4JMCMbA5Gn3UO2C+ejgdUNXvdNj3GyGtZL2vYM7xPmplQmPq/zp
DGw1tmzp1VrcpvZ77uCvwgCyZ0csT8XKcBjcjuvWhnHmAQlCG/tHMg2hHvKZzy7FE3ozm4eamXfC
S7OPZwxbudud1hA/3Q6/a7t8Mbxs2vPDRo2lninA/1qz6I5c1vsp9Mn1U8gF2ux31Qw3EkS9DVnj
DcA/Fxt7Vd2XgBQ+rYn/JOOfyT4u650MPlk4/mqG32rqgi0Gz1eyzS9j07Jm5pqcdOsgdfa6TdKP
T7709LYsvtlu74UVoLVPnV8+xLRtr3FjJ4BwNk5S3msYoJROwK1J/QX+N/PYuQKzPl0byruXLMsJ
Gm3iXUccyiZPGgA+WKxWpT3SsFoe+k6/Vyr/MdSJUv6TFhsVwGRs26HQTIZ5y1s98LPM8CM88Bbu
JMh+JG4YBecqTFjxnhRq55wpJvajk61jujCPpya33tjPO5vUTX7bCgV4qgY2OgPlMD7nk0VsPG0g
CNW1S0gQ0YRfldkinAjDV99j/GuGLMzz7m7O1qfmR9tQT1Il8OMLZP2QYtsXfHYA4pmj7T1sqwZJ
iM95qYMDQMUZ1NGulQZMnfw9LQVg83GnAR9vHGd1/Jk0U2PW8yEwoOeOz2VfDUfHpbpjIoqAYdY2
AiYEocXHIjHmEl/BzZKDs5w7nw+AQenuGMdpib2nKi0MRvSkBth8I+IJWq13Hpq4ihD8Ui4mi4d+
n6qqzrjxcrh//BgeiDtCfUs4FOM04xhrzafZ4K82V60v1r5z6TiISMnJnY07c7j24rZrrHyAa2vh
M2s7bHrDjFuQmXvDEQARWz5ZirXI4gcUsHgHt442Hl1h/rOADGwb2w13S+XuVU4Cv0iKRx16BZUk
iZtiICbHjA+imBQJoq6/ZW1mR4XmvJh5n3It/mZ2uMrXCsSrDKYjlxP44KcwJ4LBvtbFs4kX8dgI
+2nJxKUuy71vu38paCmLGT/vjFRdRgGDGI4M688wwQeizZUK2+zjpi62nm1u4UvxIRKAhVaJVGY6
X6VIPnrVoKUuWiZgtncc6Uz3pgz/WEb3oEeBeANS1F4XNmgjIyn3waIf0WoRPyGm6uaGCjFRaXUb
20J9L+dCb4lhiIxe/xRB4u9Cxz753mc7QC2VYcAUw6/CiDN1hgXFm21NAQQD1JWtxgEp/IstmcCH
MSnmT/wme7sE52NOwItpZKQtTLrf2LCCN7Ftf7mhdB5DkoYCRvbszyiqTSN/cTxbQhL176xcL9z/
BGYaHcsPFMqEhfTFazkMUKIsKqpQiKPhclZAw3rQbb8heOOaI7H8Tlp0bRrC+wRn4qzIGQlACLEE
GNqDZ+jTXJAI4fAXEmyS4IXfCi/ttjE4Rp9KP7JUiUrD9V5R8AAYLeOdqFtQrb04OjUzkhIXl1tL
QhfqAa0Ec14ULlWwlyV/Spt536wQH4NZ0tjljo9SLKAIA48sh9aJPMn9FBZWjcpnFRWx8QYetfGL
wH2LxZ1voN9qUrNY+bTbcfyXmIQ9iC6MD3PdPc/L/JHOxi1M4uVojxcTIwTo55lrwGPXY4ZZw7jY
43hp66+smsebrCY4yGEWRoQ7UJ7Wyj7xLo3tiBxOhHpfl12289cRk4/tv05HGmKkfElSLi8FQK1B
5D8aWfxMZPTGwd0XtZPY6yBcEFZ68CDIWd8UDWPOqrLPDjE/mw42TNSyFd44ZIA1Hc5TfURDzOId
4sq2nxlOp7Rbw4frsqgI/SvRb//D3pksx42k2fpdat0oczgAd2BRm5gnRnAWqQ1MoijM84yn7w+s
Lutq9b2Wdve3FlFiplIiIwDHP5zzHcIITGR1BgX+OOxMZp3SkmKde0Cowmg2aDowiHXR3TRNw2aZ
CsQZcARdpj+btsr2kZm8TlWdHUIu3ajW7TbN0ydJ389iubxz3ZExKqzCLUP8GvlbEjDC6J8TzN5r
GxXSOhZs0wvDs1cJrICMmQvwvuneFvmCR6PMUEZH3pFsTi7x9Guzo5+oa4lycApOZptGzJARIYcW
lS7vbzIxtONRicadhZNM7GPMSMpZLJ61bZzbxfT59dXsGePdko2FjLt41FNeb0trHjYxGuWKyfgu
dc5oKj9i96mlCrzvvDZ8ZBMSH3mc0RBPE51SErRHmHjhgywFkgK7eK1TdvbCHK3HoTE2iTazm90g
QVJjNu5p8fwHc8REbVhUQe3w0yxN+tyGrIhczVeragdS0xxcPWF+lQSSiCLyHmoMhU9thsJFKN/e
T2FWEdUbxXBKOG1cjyywmiw1X4r2OTLb7pmJN659KEfmLM4UYP3VtSJEU/EsUGzULmATTPn9pG3M
HsjqkkZvFIs1CNG7eWrw61cUNXXQtNevFwG9YccKrmfvc5fr3r0n+ho1XkWvhaoQRECQpMcw27SB
9Zw48wPuT2PHTNfkIzHUy/BBNmV2N1d9wzdYb0MPnhYDd3RxMYpEzNQVuJ5rGINuqkPx6Q3mdJ/P
RzP3L9pOkEkt6GZj9IJXgt0m4mOz+PL1ZdFj6eozpHe0p9neVTFAxRZpjgCRQa511nCV2eoqvDy/
2t5LVxiH3PE9yIS9XrHp9K5isO/AaUz4XAm4cSbx5LRzeETyTJ1Lp2Z7Q/BqUO7TkHKeOgnquq4x
bkTsGK+DCn4yBc1ueVcxj4lS+1gISHEhM95Y4kmNwCrga0KAQCcqH33Pr46h1SPQA6baO+FVspvf
JxmkTRX31nV0r7qI3LuvL1qRWFDZYsBcgYh2sWtnd12Nci0f3ROfrz2xFZu83L118aRvcBofqf2S
dRn7KVrY/hSMlIMMV/KlSGsedJfd1DAxhCQD+KGRKRIQSn72Xe0uVp4HyXrdjkC4ourOxQrE3FPZ
W41bzK0pH2Bc3ynq3FuW6uBgRzgtvn6F7A/fi5PmmK1SguhdC3oFRpU9St7l4qrDW7S8lBMzT+QL
QHEc1I29TuKnr5ecEXk2V+8DbqyT51bB49fLwEre8L27euAtzwG47Ka6mu4x7+5IhYwPaPp5+GN0
rngCj0Q/b1gEqfnRWi4AEm4ctgCcdDzkm/sU9D0bMn/XpdT4XqfXjdXmz95o949ZLNbWyIgWo/7Q
NPW9aWf282zmB1Fo44DBnPlc42VPLbGJZEeU7EPqI+kCW181n7LIoKHqQxIFAAozRstBSb43Ztg7
qzKnS1bjVy57VJxDzWSafNJT5xPVN3IzZvnY7WIPI2UH4IDlQsCs2YdlFJvfk2hk0z465wAvAbfn
Flp5dcjt9ptBvY0w07q1CUg9kDOVMcHGKY5EVB1jtPh+3bMSmXpM5RG3QpX+zH2rP/ZTusFksoU7
M2wSB8VfaMp18YsdHHo751apfjiIOtnHY2++jMleNmAEMy96zyNtrueOvVydBXDcOLeDDrh7nv1s
/aS8y8r5VY+gTRMMZwzmPExRtX9cukS5CGnSzL63QoRrXY/+OOuZfE6Rax6c4IjpITqL/jTwUD2k
eYH2V/Un5QvqCbS0WpcPVla8oAgzV3iH9MYNPYbi/bjpoefyJ5TxaYpkvW6DFtxw1m+WJ/8KR6qM
nW82nto3PTxYnnHAC3Tv0xrd+5H8dLhN2YBWpwit6s4u1a86o2iYegqarKVo88z25DsTrCgGqprC
+CT1Ail3m2abJ59GWWKjKBj9dFEIuahjx2s08PlQzPPLrxcq3Hrnp/mrzoXLvI0oGzw9K3tCB/f1
Ei//fc0ahpHvdO6TssB6BgKhPYeN9asx7WZTYJ8tY9dDV0vXs2wWdYMBQS2G6CCqLywSpajbfQgY
f1Uqd1oXisC9NJAfg08aWCBwo1Q+5wGE3BNDMdBzEvmk9CkHhp7pFpiIdt0jZO0tnMC1buxzN0/P
Vdr5O6/IUMOdgQ8NUH+n6QGO+qcbD/MuGc23GDYzhvNuE3XqV2GN3+sC10Gb/3QHfyRC/oZMkUIY
tyWWeMFQqZXrMqHp8f2zBr+p/eF37oTMqGpnV03H2Swn9i3ZFRX573FgqEHWZ4/LlZw7yImM5xY2
boFaZd+z4Iwmi6DEjhTvhKXAKiqScT/OlcD/SbC7rwm2six5ZDL5igE+xumCyERne2rFTdH2v1zY
GGtDuezzlowmRvJ20RgslhfNVvCTjpZLuUP1RVN+8gfaW3KWsrbMN202r3yPGM+2CTAcaKs4iYVu
V9AitYtcrXFS9gRDUu1j06RXzER/V9QO2TdDQ/jeXNubpNQTIkjgD6GzbjKrX6fZ+FzjqOARLD8E
CpSLp+loQ6PxtkWbfw8qIAlj60BRiBoy7pk1rXsTLyp+WRRfVQzDbFnS28U6HYP4yVTyA0ruCQzS
wcztTVhB8a6Fdyk8n9MX59JGeGSqA4VDkmPRgqKLZHMacYm63B2MYyx+nP7KmuE+kJO5kiJ9zhjB
dI0bMaWexFoF2W+ulPuyLO7lzONDdMhibaa0o0cMzbCMGogKzHbYv+Jt1rCU8Ib6DBLq08F+t2g4
PnAmPqmAWIbYJQkwTGvan8phBqfDm+/ocA14AGdhkwyQNIlZ0C2CP2Q7HnO44ZEGmQ/FR6DFXbau
ep+JW/0Zdx6ZlItO6uvFHwZ7DcMkXavKQ3y4d7NUnoy0FYhDSQ61SnUiTmHa+rK5zzOyigUAWkXn
uh8z6+BWjBDQwF6zvuFqZ+i+ioe6OczvevTIGjUJxFVsps3yo3Ti8YTZhCWAEBeaNoRAzrAL3NG/
4qsbyRzozpAh9Q5PKFq9TqOje7L9ttlWo/MRa+e3Dugk17AXzsx141uthNxlcgxZljV8qOO33Ewv
DSOCXR5Y3R3DhtcCCdQeZHe4netgfkls28GTzsiTmvdd6Mo8hDEra47d3sFK4/dsiNP2pXeRO0YB
eaCI/u96aaMeC2yXmL9TFXaHZg6GNfAM5qFGEzNG48/xuKikyu2zZbMqYBKPBmNZKAXFBk2ufXRi
SqRUPhFeATjNqtFwFvYBOb67RkXERdVgMSU8MeyhihbssBLg39sF/pYYqr+EjomMq17boQlq1wdl
M6LgRWIXkJ7B9g9X80mTiWmB9FrledcvfTjPeSvfd4ujixQ9Z1WXjbvtJFJ4abJndyIZbLycVrcN
+4ngj+7QWvZTRFzaRriKnkC/ehJVvVwCKOMKoXTkPQqAlIlHEZp2Zv8MRZR88EQfhkL+LJRJzqbz
YyghdGFq2HQ1HYFdMditY/8tzvAdTQKrVNoV23A0b0avhlWpgwd4xD8ITMNE6lRYoRXNshhfMwzh
5zHrTwzV0daxQUjd7i3oyQIgcLJ9c3R58BK3OSSDdokEtXBmUhuwAM8ORlJtWxchY08hfyorsWn7
9htCpva5wO//4KfOhiGzcTSQhjH+4jmuiiw68PwjM1MQ6WwK81TkobNz8UODe9fi7DrDtKcoe4rY
zyMMRq4/aKJp7SKkDI/0o9eV87oDUoyCGq2A+dJ1wY8Ycf7D6Iz+pkyMvYqwSPrjpI/F/A3RZbRx
cnYtwpcRzqz0qqUQT0hbN10wWZsl0lU7lcFqDf2cLuRvbA9rsGHZCooFucYsqUc7/jkkatjQrb8y
EkyOLVuXdW+kj3gwKKJDl7xCaAY2jilaQcPaZHkp1kGa/Qgx8EEhQ3JiFgH2IRoeswp/+WXUQR5A
DdKPEcvdGm3QpNIXQIfsXoYOkVnQXRkHBSiQobZ6Ctp3X94z3LEOQTz+yrKQlqUW7U40YAksAGVa
k9qNhT6n22aZHyjjqV4yJWfv6s3qU83e92lJNUbFvCosObCen0mKxGoVv85ofNppuB9okrLSAVRf
4tZzHfFNQj3ZWzAwLPZ2zGAxDzcmkTF1wxK8aH7JLP6Og1BeHP7ENqa/Il7vsRJtxSSYRrJonL1f
MCzEg4l+P8vQeaMAdyiRTP/Gk/DYNMn7aACTQSKORsJx38N6ek2j8s4pzPtSpv4hKzhhy1lt6dLv
BNbvVSjbDxs19Hau7q2x6LaWndEYxo5/yMeJ5cW0kuVsb12INqz9oycpWE6liStXmNgsww7WbL+y
nVz4nE2uTi7WX46k2OPzuarQ9LaG1ph7qWOnkasBvtmu6SM0/xEaZUiyi1mJPPHSfE9wzEGTbX7a
OW55fFUrEfrRHmQvTphuPShXESGLErd3GJJZlb+3XUnha21myw3pb/14bXOpCwLAV27vOqw8yaqH
3GItVgsV2MEuNjp4Fu4lVRGBwD6WKy62nylKrbl1P3wgOpvCyG9zgfxiRu2JpWorbUYFo/IbjGIW
wGbORBZxdnULQ3WT2Nq2eLCf1WiNjHTrfGOmWz5NvEaVU247SydbzcBO92y34y5OzhmDhXI278HC
dAdd8kxHx1Zh05Vv+MvlXYvKgfT5D88D7xUvJCpcj5VvPkm0r/2vfi5/OdCS+8TG9lfqHwWTFr8S
9YqoDlQPzlMUWNbFKObrZPd8NyzGAG4D1bx2+pdVZfner9UvZ0k/Hh96ZxnJJiXQik7ymVWPKgp/
pImqkLs/iSjHh5L3H+Aypu9JyWY1Q/uZRxdDJerozBxC6Ayc1vCOVS+BX5VICwgiSPA6zx5+P1Kv
qhQeijNY2zAy1lFAJkoIl2qdVH691qQJSMu41Oj0YkmPRIQ5057VgE8yjFi6FqFNt8mYwauWHWVC
lWfCGl35+MftadfEY7JBprXz6xbmTDKn255TGMMic4U8VyMlo9dyrTZnvDCsG8GjIrsiZ7345cKO
uZcRjlagggtiBs8zfgNWmuEdJtTkMYBiy8Yw03N7mFv9bgdeerUQtuMrnm5+QvJ6LucfsRfMaxiH
7+MPt4ETKxb6Twj8x4VIifcNC3Dapm9Q0yu0ib/MNiEbd6FpT6QRB1G594aTSU+zC9PuKhsSEajD
PLR3mHvY35OYcXLc5NT4dBGzw8lRxAel6jdzHoBOGuVd2SY4+aFPNLp4oqyDeQMFVelF3k/gej8B
KJr8AGzHz2pEltAU8r7P+mo71cPNGk3CKzNMnGJm9K1nY121Y7uRg5tszISNfm7GQHr6KTt0AR39
BKt+Zfku7svS4GkV8FXbcciBvtUZxArhJNZ2DCoKtmXoE1pvUHaPtUrPEGEuXYN+VE3kYSVVsAb6
fx9BEXp3oZ4lOnspUP4DJXE5WmMTCRbleRciGi4+azuGWmI+WfHAKcO42sCxnYo526Ue6em9skHy
2/oa47CEuWIUW3PmpDShlPWAi7LRXDss/sKsN0+hz3pFoASZY8tYwQOiaOmyX2Unl6PK7tk9YhJo
w9HnkWt7qIwxLo5Ne2ME4a3TiIhy2VSXuC2vbDd+d0An0R6ghIDR/cpqOwFA1u10xwaKQxuo+PIr
LL/lnvn0k8hGMiXL4XOEGrVxB5y4RsVDXLqwPsfXxjYk76t7yZIQL1c1WJskgw/kc/0GgQ53RXFf
BbjnIOnddV3KyiHOf8TD8F7V3DqlRObs+VQLOODLLSX3Lq3Ch3bu1UvNzWePcl/C/wra6EeLXpa1
MNArxn2cWduKmeK+6ZPmMLk+i8WSLXBpE5Fel9wzAwpoAKvH0sjdbRC9R8KMcQSZGHKof/Nh2jTA
5+/hyCDJT4pNblggsrwXcfFSP9sEDlQ0I+qKWye9pUhQJ8RAwyEMWf6WWYIkB6FWFpO2OzIccxzG
wpXyrph9ikPXkqjk4gLDu4TJPMuOPcuutBn4YZwHFMjp3mfC4EPucrT/WGKH4k4u9mKWB+j09qrk
42Q5h5TPxzjI/sVRKxr4hyhiSZ/lO50hRsEGR7aYNCPqOqrtbC5sqAY57ZnIf2Pm5g2YBE7ZnN5t
cASX7L0RJU9zXH/iIdhFvfywguG0QCWaBsN8MsR3Yzs2gGTH+D6pfXrGMrklE31svkSwIXx/Dibv
BBkAefS5n4+jNSR7rqNpZTXRrlT9vAo9DJ8gWJ5VUj9CR4xZ/2wmZMP7gmbRs+U3TWYSo/gRTWdr
ULxZfrmaJ1waKiCk2FI44VtPXSZoSBaH/MXWFWCHZP4YovDmKpgVoaufDaNEvyLMxaHzk8fLT6sv
r1M9beMSZ2nvspcCGn9Sc3xVhbbgKJf7OC3PcHut98b+zQgf5VCprLVjMCWkGLGYItsYgvzkpksR
ffNqIzsn7IdIjMQUH0z5qXagp1ZdfSLwKwCtBZsfOXO3q+zodeKDcrP2R2sV1W6KDc22y7vHp9wx
N1TnxMaPgPun3/eifJwy/tMY2TeJDA67Hm++II23ONsxf/9uc5b9QTC561C54Cysy1BkTIJ9QCEO
C6q1r8sneMvOJUyqk5SQYCO2kU6IDD8qBZMTxg9pWx28IKcv5NGU+tw8XEEoy1I7pjSxk1XpQ+fI
ev9blfIhj0BeI3GK5hnvrU6ex8mkTcRgvW4m3pTZ5uGS455LjazYeL75nSXuQ8Td+qx8yHJFZtx3
YX0tB0Pf8pnAn77ksJ6Fi6u1CfWK2by+901KFd/ZpXPlr7RB8EWTy19wArh8HZ2/pqTwrEVmfbZJ
4TCHSbDVLfNlv6O04jywKvqurs8ARzukEeaTQC+EvYBwEC7WdBr35ZgeXZd9XcfQCQcpCydM8d+n
CXtuNcKqTevy2sIh2oD6PuW1sPcR9ql0CAiLrPS2QzO6MRenuGHVZzd9kOjm12ZPBdHYM0EWAW6+
MYgyNoaG+aQiII3gB82Uek7gUxiM5lvqoaKLGk+gZ8nfBlaaSY2AuqIRMFzHWwloVsngv1cFPWCX
odVD27N1c6vYY/cYEdlxQynXLL8hwf7Zx2gGBldhDGhJASki61lkCpmFb5xVo2xYalW6sQKcNv7i
rO4stMx1J+Jj32PnLJpCHJHhfFoNsDQyc7jP0JbtlTvYe7eJXhyqWwBEdnPwOze9mKO/JJS4Bfrt
+DMlRPpUyfEzibkafZ1FdypsBQaaeet3IF5M6dc7Ql3tnQOemQUIOHDPLuNHsIzcVSbJEyY4UFus
UYV0R8GAAdZNT7OTmYsinWxmOaFJtecp/15Z9u/BV9Y5U84IJit5YdPRHQZiSA82DSirhP40xmgL
kUjmnmAD6QzRCj6Ak8Tf3Vn/SKxPkh/x4LzkUTy+M1phasfHDfubeJlcwIwPUgwT6RmYMacRfGMi
J8xrF5PDPSA/R5c+7zJyPvatIcuj7MRL2xcfMW0chNn8W9YZiskaZ19d+0CFOGKooS4ytYpboCnf
xrkzLi0bNJ7B1GtKudFLXP1C2dMzXyjENhoztZUp0Hb+SQGeGn1GEh+FbRMtkJsPoirTuybCD1jX
U/ToouWuGhR0QXT0PE4qDSOPmBt4NMC3vhntItt0OBjQOD0FickQ9HdSMaAdVVwdZrv85sMyXbVd
kzEdgsMhvLC6+QX0DZeO5uZDD9ku+ml2w2xB2zw+NBK5QeogoIUFO24qJA9n190nIxdWbqrwClu6
Ow5lHqCPBEfCVdwzi9r5P6U1v4YRVHbHwRacep7P7LGu11ZURvuka3YaymzLNJAJL7QlGUQz8PuA
MuHmaUTO9L0Y/RN8n0xDAsxlKUNIe8SXl7QrnkolOSrN+LA8Hh/6ePoIx8o+wXowTuxxP4qchHUJ
CnDnWfWdgrhz9uBIYRowr4i3rYcwLB+hLRqbvCdDgAGhwTqqrw6dJ79X1FjnCeQet873geievdW7
3QMiHvM0z/kv3IMHXMUu+4f+0fSGjqvgp6XcDx3b8w6bcYDI0zrWOiH2wF+qqkadjZo1ueWEDIEn
y7wHJzUx0LpPAsyXwrTFpoM30ziYJZerG6VPOD3XeWKenXTcjKPCDF7rHeYCZKe58Blfn/kTmcJA
g2fexn7/ZHbddIIrxuK/j7qtLKZ+Cy+GEtANu92sp3cXuOnZcLJtKXCfM3276DYOrwmy7LIrprOw
gWkOsTxNHYZXHyXyuh1Glwm1xfq0Dt5qgVC8h+Z71b5uDvCGZhTE5Vucsstr2hGuQ4xSmEwDPETS
2czuhaKtX/eReomjKMMpQ42/MM1bw7VPdf4RplVGVgYvpk7kyZsxsgI3iiPaBsItRvZItMqNTRNu
mHjcwgIVSd3rW9tMdNEZbEtO0uwp7KzuGKjbHFNPJU7pXftiInpOm+8ZiPwdyE13D4Yi2LrL0Szl
UTA5fOeLVjQZitfCPut32LbqVHrI5IvZO3rttO96/37w4SIAy0ZClqJ/bVikQTlDHqQcTpUgeEGC
7O8G3Ay6ke45EzbKtJghAuVQfjHmU1LYi8CJLnwMnhvfIVANqP6FHIl1BzLkphQtYwQur9SFeJsb
ppSTTDZRaN8lNcbgjOrz2pTZNyYTBHEkJerf8je97KmF9ITyxTJBLQm2IDaRD7raFdq3L04YOkgo
l82srs+jqF2sLK5alRb1cdwUL14WLJUmaw7Xc47WcHNi24Z9sgvtqtoLQj/tkEGbliboKsuFwcTM
NhmJVbFpZOYm3rokqjB+yp7tzsJVmqd8JGncHg3egWrhswYL9DWxYyKpphuZYcEOcOmWcSyIAWi7
68yxj9BwgXdMvD1shlZJ0mcHD3QV+EH/bKZVvGZ4lwNEiKHFGeqofHOXWcgaGav+NJX1FBl2va87
fNr4O/HQMGeZfPOoRk0JmJWPRkGn64mcUIloCC6SBI+q5dld4HvcMA+qOwbuRjjv29KmbMqwAzWQ
BkI08tQI1ba3/E+MIgejq+fdiDSs5FvYDHRPq55KCM1cUeo3LI0XRF2L/IGBYh4Uh8DXfBfpsPiY
iTq7GCUyfzCICmFO/hpFItoPSbFMf+gdXFx766DwXkUF2EgsuoDxOIKhOZrBDrpydDJDtS4qXx8I
uts5kHHBQdIYEgW9kkl4yVPxNk1Os0Z5/nsYvWtMmMZJRf4zvB9+rMC9xaJ4jz25JPlgUUhQtG9H
9y0lFAox7doMwTcVybDvAEzHLbJFE/opStdgq2IBQ8EtIc9jEgQzDDGjsFjnxA4/TS01jSyK4EsY
fmusQNL9J93BUdPd3HGXk/wIMaSr98GYPjVxZtIYBnoz4gVK4IM88NxaFkHjbsLCgFNHbZEqdidb
+L+lSbxR51zwrPm7IObtBpi70234PZii15IVYui11S3p6LIKv5ZH0wz1brAHhTm0I1+VITb6eYiI
oq0jli3M0kJSlFirr/wOhMZUckOTqP0jQCLBjIjsOALy7mpo8Ro0lYd392FRCm60cZwSN9orQwhi
SQpc/uxLVoV+ThCHrPK6/RxzRFAIhjdypuAchuQpW3jEyfLSVHAhYEZQ/ZZmtV8glMBWqmPjhCdG
iuYFfT8Y3JKaEGnEpQ60vhq0bVxGKNzDEy46yC7mzQxkcmTJUOK7URQPDD5vUAWIGkpTYy17Fg8t
7nwGb40+CbMqDzLyWRVx2iQfpeDIpMHYJhmfZzeyrsCU9pCYjxGLEyb3PPtHNfWX1qBYzrOWE543
COsRWkVpFqjXwqE/igwmbZJHGH+TCD+GH3WntBbdqVax3lMLHPldPgl940Dq0uzvhRcTg40lbaby
ZWXV4mbvexTQDI1Dq/w0CsB20KmnE4h8yOXLC/P5ZIt8nc32aP8IDHHyxfDmDrwpzsSyJ+Ap1sbl
ySoKRO1R9Dw6E0Ndn7oYSA5OnoWRMwQuw004Qy54fLf8lB20QLoInq4zXofcGcVDIBi2TDJ4ddtx
WzW2eXJUku1tnDI895J0NwrkhBqlG3nQ1jHopXtAKrihk1lQEYwLRYDJqmuWSNJpzhG9Yrc3WzLi
rNH30ItPXX/65y+J9Ea+lccMB7npdiXYFWyJD5nHJL+2oHHFIVpZkXjjqZ46SuERRhNLuPYEdLDe
QPKfGSb67smphLn9j2DCb49BG1Zok1zdbjbQvw/JsTey8Q1RKvPtRj0X6HyvLHvaVYeA/q2tfObD
hEkdvr7sq5mGqrgaVot7wcitg5HLa91P8yFwUwVCITKAmf/rJXaMGiSNyrdwzv79X3z9FsmEcTNh
1pgHsPFsqM/K7PrbtID14ezxiWNtO3z9S48W/p/ht/8/zvx5Kj//8TfYxTmCjMfPICryf08md8jO
/r+nma+7nz/+/N2fP5r2H38ztP13vI0uimdLO/+KMKfu+rvn2I40Tc3swpMmGcL/lWEurb9LzXpC
WFIzjNVLvHDDbDP8x99M7++uVJb22IsIIfi//5cE8z8ymB2Hv8GSjrK1aSqHMOY/soPrcRinwtIR
yFv6BYj6EXsPTJXIk1ZxywKzb4Jpj00KrH+HoWjKpSIzHFGwF1fmNRzK8XUMqxxZjRo+RmmwDyja
IxXVwamsQ0U7EKVn7U7DX6QeW8t39t8R4ct3zv8Q11m2ZNZniT++8zDKkX4OHjMSHDGeysz9MGEa
QMFxiSbH3UxN1O+RlPT7pMyQv+DhubdjFI/zsu70T+ybiuPolcPazfR74t2ssPQptNKPskRoNcK4
hYVR3XOogs3L5k2tkjdcwpimGu7sr38vVdiTRjw8OUHlYmlvmr/4KSWXx58/JT+cUsyrHBc8mvU/
k4irtKArazJjB4mnOFaTLC+lhYNSzkBnHR7f667stnWcakTYAXOBOanWg9t8pJgDV3hf53XdVsVR
W+Wjxuy1JesB+vvywwmsK8Iymke8C1E7PQR1wCjU3aYlV8K/3Qn/hzx3Lsr/9WO4XF9Mcz3pCuvP
uGz6cpXNk+FCkEY88sXGl3lUHkUAsiBwe0TgDoBi2foMo2S/FDT3BZ5VJPiGeYsZ7u7yJiHhprCp
KwPrRcKcBg7AAHz0p+fYxTXsuB7dNPLsneNSMmmkppeJSCcQe/23spqqG7wZBFS53LjVBF/Zzls0
vmivA4d5bVMXb4tw9joxfU/4h244nTw53LeRm21jJ812HuZIbP4tQKGhbb4bA+sm4s3jOzefXxC8
rsg8K9+t8DRNNX9ZzcQi60mdQ07ToHDCORBNb4M6pWXI+mD060tE4FjZhc8FugkwcvOlg81lY1Ew
1Gdnpz/M1gyvKS3Vyi0Qn/l1bV2JwX2yXUIH8lSWG7sd1ioSZF2USvxFyrkUf3xstme6LEZMy3OY
ktnqj3ssygG/D0nf77lNUCoy5XVaMKAewS4w8SpUed6k78hDaqPnVjXOmXd4Hw0wujA8y11XjIev
S81JQF5bPqttKGmrPN7WZeH9xa0CiPuP79YRnrAcm4GWyalGovz/vFdMXQTMijJqiuUsmzkd9qLH
WQnjeCuNkoqmrCoEwrJj5l0NPzvQ0/cTyNFEAGQAw3rSMWK2YGA+DHrqdTI7extSR29pYSFFQmc6
5Mb3KY57BOmRscMn2l6+bsxJyXfEf8bGxai3LYB6/zP+BartOWb7gDrRgvHpw4nNDV0c5TS+JsnM
HT20O8XujtXQKM7cOCFCUH/YYqklyItIhg1/W7Tn2VBtetwV85L3QDIF+EgLGVxFb8PtcI484T0N
jruexmYNU94+OQWjU7ygJIcr851hENG8JusAZwq7CyjBV6vQDg58p700c7pR5YhWlOzqjfSb6r4Q
FdqGwW1h9iP+9QQcfT28QLVbf91+CrYNRbxzzs3aOTejGtd9VsXEF0SIBWr8E6nkqk/MJmO7FcEd
7JPj1xOD8fY2x097QT3+muVDccxqh3yRHO9BiV0eu1PsneDbAOD7utOkB+idPqbdpBVzaSc0bHLI
60dUiO2dM4bzOvbg1nZsudZDHlvQ2wgRHmbdr1Tpc1uJfMGcmzlPJvwAVZ+e0LG/TKE13lPABig9
cYCQWNNm0y/BgMCptH6orfFDW/U1QDtwo7HC15KWyHC79C1yDlLXJqDIFidZn8LtA9WPeM218axi
Ji1CVrn2ZL+7Uc+kopOQZvIGfFmKxHlgIG6QW3D4esp07sTEvJUvhvM2uFihPTu+BOzguR39s6sI
zEhAZ1R+14HQ4a2OK6RguZ1jbRfpy9fBVdhshozWv8nM7vDElNEbm/7HQJYa3EJNdEVMI6vI59mz
iLB2XtMf+Fn6i4LIgDGsqO9rO/3p1YXaMMIpNnFlJHgPo7c0Dxh65Lra67JoF2YxTi0S2BMbMwNZ
F2x2Da6/5WzIQP1AmQS6Ug5mTPfdMuwhATL9iyPJ+vNJwk1OlQK93dJCO1JQk5UfPx6jPGgojv5j
Ct0kGTvQUBaOFfRRoY3t22fAAddZ04k/eCbzWq842q7iamdYwVoR3F0XIYHiolx/PbjzdGa0xC5t
pU3FXRgipo8QohSu0gxRmcMS/LhyQkI2pdNpWsdJbVmDdBQGcYcdICzuzCR/AmO0qTu/2dscnwdG
f8++uP+6qkcEan/xFJX2/z7gbPgnruANkCSl/1EM/Cdh57UjN7Jt2y8iQEYE3Wt6n1lWVXohJJVE
7z2//gxSBxf79Ab6vghqtKRKQwaXmXNMS5H+6pNMtmePc8HAkBESZGS7iKU6z4lTI/sIUvc6ljZy
Ptsz9t1orB07BogG1GFV2tJ+CiUEOT3s6VKcge1lBbivxi+8an1DrQboyZ+TLTDB6eklHU3z8O+V
gPlf358hLApYVwgQBq6j/vH9SfhfLESyiAB7SA9O3gZbMR7QJob7VCu+J2n5SIU9HRUkVCZG7nAH
w5+XzT3HGPNM0M8v1c3SIEaxVJlVuveC9i02fNRZxNz+PULQexoHOXRHAmOOcRDpB+XYH5UxA8/N
+I+Rmx1LrPajilL9jAjzZ9ux1Zxq+1aSfzU/ap3rJIgnaOTZdWN9t9SvWqR/99thE1YItMCEjhtN
4ZYN2iE+VjqAVsBR0boZrY5yEORg1YLWhODVapwA+lhcI6KQnlVH0Ji++f98qsY/rwyeeEoqJY25
kFdLmf+fdwU1hG+zLdhDHCk3ZRQaqxAQ4UpQP+6jdtyCy+4fNRrYR2to+5JZ8SsOqdlEXT4Pu8oH
NloZrEOMRG9pZwe8rOO8zGg1EurrLfGkqkYjiLyjem4roDPSUO9m0d77utxIBLj7IlW/Oi/rXsok
9TfEGp8bgzWXmQ8GOzaKTj/Rm2NgGKAqeWqBUX3B4tlvDYECJrAb+2pM2aZu4QHILttroVuSLeA/
Nz12ywG94KYKbFAzUv/z7x+eMV9y/9lJmIZJMQHDlEx7VxruXAX9x4dn9UPRDr6QO4eG45wNw3ct
FuiVa9ASoUFl1hgkZM6VTixeSjCqWh3mx9h9cgdfHfuc9HgVVVs03cP531+a/O+Xxinn6kK3LdNw
lP6PkoaJcGdPHYd2T6bhdsjNSxLAfGw6+XsOhU1tAKq8NRhBJjxIYWFLpNNiAYYGRD0splnXIo/O
AQ/M1VRMbxBQndPgvja+KJ9AtH0PUOwRbBDeNCIctqaqixnlR2WtK0a5urMrRdshCJTZulT6DZ2C
4oEdqaOnhYi3em8tPCr6f3/b1n8fErwznRbYtUx++WdXarSyaOwsM3aQyF+KBhv2ZBMjrAmy3aN2
z8Rrhu7mG1jN51xm6pRA1ygmH1sLqSvE6RWN5+4dQpF3GvEUexsbMdcRRO2wuHi2/GGEUf/QEaxR
CBIpF0zNvbdAo432ulOVhSiDsbKumq3WhR3CE+vdyShllgLFddP8mMCG67K4eYVauasDH31U6kJv
ZhlsJs5Thtw3q7UR4Rd4gY7t+BEl4cONs3wL3KADOTuGm841oVU0lG012O1VpPXlkz9epDlAANS1
4Da3ALLD/uw4hCabUfMDbkJ2Ni2wOGPJTtZsDvZYzIIBsrr//Usw5+L+/9wWjB64J1xTZxShkHD/
39sCrpwme1rGnd6IcMek4A6VZ8BqdPR8YlXgWIqD7aKjSwssmKBMzn4G7Q+KtB243SXbzQnsOCUQ
YKaas+8FZienyu9Z3L6iqDAQQkS0UwVlh1nVLGV6EAxrmAyvbok+pQhs/6oqj4IFZAWcIlzjujRo
2UArbQSj5+2YDy9Bp2E3sZy1X1JB5qq4JZ6FXru0Pgz+nD0G9R10O6L8jLwynEXMBUfIH0BwmZL1
zC07tpADQGQ/NuXx3z9D679aEj5DZaG0sqWiszXmC/0/jhZDq0djMAUg+zlzb1JkkAMDPPq6fIkm
aW5zfQILWVnvXoR7xs5z5haEAh6h4ngNvvY0ZJ1bxu5elKVYD6IpdqPDuNcqE2fepr7ENhCztI1A
BmLqX7cpS6m6qwmNrlsoRSHGsnGmM9tezAIkNJlJF3BZ3FAj+Mz3xEbDcL+ZQh/3aZBvkzRCHNV6
B80fnyYFdDq3GbAyQt86rMWjrP3Vw3W1Ere/Tj6PwWLQ1IbHnTqqeuAP03RobvZGz8j327efrR+j
z/t/L22pFaWesdli1MQTnwQebFqENkyf//7RSy7V/7qAqZIdhVNPWIblWv8oNQCRNmNDcbYzjcRg
5wP0IiSZE7jWNGO+KpK8YY+ptvZuTsBjc/B5L65EG24IWHEuDsJ119v6MYd6/4Apap4KIbxbNXPh
J9hhRwJu2FKpcXgMNkqUxEzxunquc1HRsfVY29eqeE766HsdNtWTX9TBfkKMwJlZhXsiq2CGtQrh
sDcxCRjdTQzMbi9mzII7YhLphgHWA1c5/fSUG1uvwaIh/eynixLjkldnZabamR0iM5QhRfhNxDJm
D2VfltdUYvZbVxnJWAxYJrYU+ZWmoXmua+saRYa3S8AMIciygWdZVX8MQCCu85Ho8kqKX2452Y+/
760MvS2PJweMn2VsBIlW+yzztI07SnGxcwcH+pihNFIo4lA06HUd3pVOsFpWTQMbiQEz5/yJVrW6
53PgIQAeDQMSLhPAXSyKxDnT8kOGIfyCcUyfb8usnApyYuYb1G6n7dKro7LbLB9v7+vEvdjKv+oB
JvwmYRDUBV1xwCD2ubxHO9K3/aAXDOUm7yDmSAF77oD6ya/unu7Z++Uf6sb8tZcOKeSaJYkcaeHK
xeRgubjTeALFF7+TGd91CI2JIdHOKUgTQCkMStcxziIYvuuFqeFLizbLU1Ehpz5Xsf/QRrRgWgPm
INDxJUEWcP9+KYivo5ONqJU1vmm8Fk0x833xAOl1jC7djuuzn0jickJzTcUpN0WA9ttP9XjtBWjU
lpede9a9F93PmNa2zxzjuUGuPZao0VlVeitT3cBHlH9cKFumQDTcO5fByf+oIOjOboo3HzA+Uw1a
NUqJOaNxCKECWeIOIoYVrV492RnSKVqoy9QhtiTqNTpqZiZ2xJOS7W5Op7+vPjROvpoqAtyYjC23
SWO67iqtKQg91/0hFcr+tii1DSkAp+WbyejRauaVJ7sEiEhRnmwUZCYGE0xNloHGpDdr+k2AI240
HHtpO9CxG/MMk+/m4/REV/iNr/HGG4/v6Uz3i+zhkQkGNQLY14oJB3fX/IXWNYdXLFKMkhngGN0g
m08jcahtiOXmmTds3C4H8Fek3k61PSExbRaddYzUW0z244oNrf0nybRozSl1VRp1T21O5LkWlrtP
JKW8DgFn5KaahU0g0jrd3AaO9VJqVXmxeOAtX5cTQ1hBbfc5xJF4Ri+3NbS+3ugNMig9b++6DM9h
OXovY3xI5ut+uRpb+ozdNOTB1gJvuWLil+LwHHjKjeIQGWFwbVyFgo4/X7A622D6No4wTg8yEPWd
C/cG70E7GGUyrcvKM2fg3oeOmva83NWGTk4O0xiO+Pl4k6jBWCep6iLjej8mysDD4XTBJo07i2Ux
fySb1SCtxSITEwaQ0aCQL0lqkTIzKu7pNv5dTvwbkd69wF7WDnlqExoxjajdLfkKQvqU9jTgJinK
MyOKxq9pv3wWqmtZquHRtJrAku59Mz1YA0CliDpKZIFQDnxITGuxT02GCiV4lrWNJGvvRyEsyHhm
ubTBSyu1zwadDKFDBPYcXM+OD6bTnUaLhfVWs9ChNkxYCqdOMZMxcR4OnmiMPZehfyoSCn6XlnXn
ZsiT9YycF+p/ZG619V66DNWCUuVPfuz+yAVx332fn8Fag5J0EvWopq/EwRsS6n1xcstS32U2Akcd
wLVZoHkjVUJzvPF7r2A1y54ZSdd1ByPhGdxqZblpJBkpuT/4h7wVXL+Kiq7r0BpZsvgwWj146mSH
Y8QFGsZjNrkxkvndSdxExKwMG8YS3tkzHQAAjIAT20EaE5rOxayszQAN9KKm6b6UrrqtyaOWOm9D
SQClIOgZPwvbdVfCXAF6N6Kcmk5+hywEuPLYPfkDgfLWA1oytl1y5zbT1BNijmkROXZQvCRCM17t
amajqFA+LeMD4SCaTyztGZwcW132GlvlJfVdsotdwYgkCxE9qb7JkCivmhBF7vLX2igxgB/fB2dA
sRMO8Dor4cIICr9DwPrx90VB8yBoAZ4b3ITpJHyEWYHZbGraBVz7uX0YhwJ3UIPbVSSM/JYDIEh7
vVvhL63C7lV3wgyAg7mjU6YAMYN7DPTmmPbkOGHNzE7AaXfLXwPrin3Nc9Hc+gehXx2NcJEmj7Rd
N1njW0t8E5Q+zBrECxpSu4fM/g4DCRGbXnfKbS2avYQntLWazrux5uYhJnq5kxTuvELbOIgSux4m
w35bF4O8JuX275tcDkFTDn8iR8O2k+nac9YjK5/0tzlO6jzB70SqbGCYxhpu5/T5UBflMdPGfN/l
GFNtUo8e1M7+ld3XQQ3TcNOzUrBnDzH+8U+FVvBzAGFCKAHz3bKxN2MLFCUUNVGJ8wxIGDWpRRUO
JOAcB6ZvaEbhxlZEeSc4jHA0VyiF4NyhDuR1iwCRFk3+mkwJc1u3aX9wRNceJZr6Og33/gTaHCFQ
r5+pIZxt3if70uLUdlOY700H6G3oCzhMVBV5r7rDwGAL19nYIC5ncB+Brz1qunyjLm1uNhweS/eI
W2DWUhaVouuoc4av2DCmqA3IYqHh8nQybhJ5SOvcfB+j9GV5Y4XRfbSBPjwquyXpuqesSuP6rSUF
dSdlUa4sFhurFm/EBpd+sl4+2YI4L3AzE+rTGkpsLninJOp+gxYxbsvS/sqEfE9V+qlnMtwsf4Wk
AOAkQ1Qd+w7ZThtp/vMAIqh5Qe5kvPaDTVGeZORWIyBFyDxREAz7VqJKcnjqRdakHQ0y1chF4Ww0
lBpvbsCrmHMpgrFkBjgOf8KAipJDryK2UQseVNH2o6Z2SyM17HO7nzMXOQQYe1pHkbgfimnOWPQB
tPxM28li4mEUdD/rLPuVx/YKWob2HnU75u7+SjHOIowgzlaB3jaryVTuZSAc3NfxIE2NkX9j4LGF
e/PBqdh+83tSvkYv7e/VnNJYVy1oq6hzDqkfHQm0Ga+u+aMtAUAOZdc+IzRfQ1woto0IOJRRmaxH
J1eAEYNmj4NPQ6N2GO26e1Uqb/ZVXH/kCnuRGuPmklSkXSYhx68oHYPnAMpHC2/93oajRUXDKDrO
SQ/T0CivB82OrlE6vZth/RGLyL8AEsUkQ8tiSRoRbgyE7E6e/sij4Z4xFGVZFENF9RMazObuOpH1
XQhA90TMrURjDY/ce88tboBceeGuzLmpmoL4g9wdsiOTExSfNXVR4H5ZXjKew4Cl5sDY8+BP+MKj
Dr0tYffP+PaaVYKZINszassfRg+tjnjFK/K1aE2hw8Ool5hxXWCGWGERBYmrS97vM76ce4dK7lIX
OqrL+agPx/YQwx5aBw4rQkTL6KTzkCIxxBmlOxsRtOJA1qWCUUr4noSTVurA3tvJSn/JMNm2OHov
jIBPKRuGoyialHDFgGjtXp38OG2PuYIPsvyXT+Thci+hiCWNsvzh02IBqFFWiqoRWHPMnX3yBvDz
njP5oI0FTJYCp02u9fiV6V8Zjjtb14MwaXEVrVGOMSCAD4j5Dm5OPn7D1EownG9/gkVwL71pfjny
u1cn+VVPaILsMSY6JY/8GzODdoWJauZxmflx4gxn8JCRgBijXU5mb0HcAVwOSo2SjRNyk0Uo1EjR
zRgQJERkTveee+lcIODF8yHQx7Z3RnnmIe8Zp5VJhXQ1NrMbD30cyGb9czklxyi+8/+Lkz7b3mP7
o+fcupb02etkTojBhuFvEt+GzMtuAIaGPJUAko5lwiNYppm2BmsQbxx8TijJguBiO/5ummdBy5/o
GBEcu/k7cfRQHZkNFp9gH7R1q+XFeZoJ5zD3drGkkIl0NrE2/Oa9KUJja0OmOEQpUlr8NukMkI7f
TNwLpR5Vf9jvM1fN0G6ssthUe61pf5TAwzfGPBpZriUkWKBmTUloYE4QIAaSFUU9h53VnBNyV3ch
V7BnOe7ODWvMoxj7fLjV3yan/ObjCOeMTDUe4/yXyXejjWN99TTQJwM/A3dtAayE/RVelepFMq/J
e1h9Q5O8Jw0jCxoXTBIWOAQJ3sHVoneIf7hso9BbdyNRc+xfOH/MDgWcV0nWYvCW1gZolmNcRJC7
Oie4pFr/zjAVjVzgHR23J1vEC1+0CKOuW3ym5RC8wAru14lVsDRUgb/385zlrULEEXwtpRKgI10N
P3jDQIWK/r0CyXXzQQipMo/A0SfQHKXlHqZ8zgVpeZpP8s5czh+U/TEkDNGleoZQ9t7M36QMp/eE
FOUbxfV3ZvlsJCh+lqNd9ZOclV7ywD10AT0Hpyt05bE0ztVQmS/IuQ5LPdKEKAB0x/0djoO+K+br
yOuz4Bax7aaUta4m5LzXMXVIX4jxVhK4gGaRsVIXOenDg1n1t3gDYzqtlZURgtYNv6cmNXFfCg+J
AwZ8P3tbHl+UzyWiYuupdHSY+Qlo0Wq6L69Di8TFH6thJ6Oe1rGxXP2oH9gcwjUbh8NUl4xD5hrC
GYHUWfSxDV3oiZiUb0MxF/vIno747fcY5or90kcug/SisGbxRB9vLZIPCCDrKT/nqUYyDP+rT+p1
mzJ9Milu/O6nWeRHIJrQEmykkJUhzn/7JtwcaEjLL2nnkrEjH+gQ1y1UScKP2NbssXKpderwATvT
dNKscLo2oPBSvTY2sk77Dd1AfkuIcV66N03oYl+PvXXB+YJbcgKp2peuvYVZ452nFvlfVIpTnEyb
bhTJNyAFXPVktbxGiZL3xDXecL8ia2ECYumP0QnA3WqdD6uQnVxSJXfPtvd29WuqCu9b1qkDYbus
FKhj4jmQx5NQh/vO3FeioEsSvGSQZD9iMCk5aoBPf8h++lvQo2D1gBrcDAF6Ro8n41U02p8xJPBT
R+SxClASrQxrUjdEVY/Q8719XfjjOdWMHIKiW9RkBzDj8ogD50k+PS9VJFvn/ciIdWx5JooSKFjX
180+n3TFbd/86Y2wP7RahGim0S1KFqlv0gHXeNy6NNCwCULKuMcApXZZoUAldfZjl5AXm90Ituhe
yLMhh6GZMAl3JqdLDOOjGy90nMwUtOyYarX1OswfquPE342smO7Mk48jNsCDK5EalC2cE6wYGljJ
PL/aU/2RulLul+OTn0txXj/b8m7aFVwdNsH7aRhRdsBesmM9eMSOdyK0tr0Ajrw6Zv1V66X9ktjI
jXl8nAazj+/sE6hmU3tch5VUkCVRkSEnB0LgFO6+KOY5uFtkr9pgfWnIEUzh16dyfIVe2D8qapAd
0VL4/P2YgfpA5BuGh1Fy1g8S76oxw/6tHZJ4sSnELCgygy/JGvdODqXxv22BLtxgjQEk34sefXXH
2VuwQ1lJf0Q/kfPId/0GBHON17+gna2JP7yXWf6l+SD0db3aJX3PSNLRWQciZ9+N+fTR9iTMqgbq
V+GY3HmFQgCmc7gt9UDODbsFMMj0QbPSHXHQGtOhBoNmOzAwysbJfB4qfGM8A0xCH0jTGG4OrWrX
F91BMwnNLEmsImWYY6IVx76hRZOzOsfK5rp00mDWNwyYIixMp2VvjvXLfzjEvFs43is3u2eiSeC0
487NIqvZslcWlOIkbSbj9KPv9b1vdxh8RbUndqKEKtPhu4WptbE8BxgwdXPIAfhUttTMYVH8anxv
JqcNzdvQtQ/PKilmotdMFsY1c7sfeSDWDvm0FzzEt5K94GNpx4Te9+tAMz+zdHL3qS5vkQV4CkHP
OhrB0zA/IzaLJ+xqeXrIWSCSOMVTj58De0HFwhlWbeY3ai9qIz1AKFq5nbejDzwFCMkPffPZGTPH
H17QENi/iZEeN21eVruph1igADOsakPTb10xVGtUO8vHmACkmAeqqmAGvCiRMjESzlqhlLfss3LL
5m1RYGlWUuGnIJQun0DBY54jia1By5kYrv1kYr/k9rRpL2KvfiuUoJCzgAwvmpPlJ8auZBY063Wo
afxD1IbngPQ+2Zlndw7YG8tHpophraEg9RJJ+8VKIbHTY1FmJxFn9akIpreq9Mxb7rukhLo4E3pn
60hRbPE0gGsjN/Hp7771m2+B8y/IIj9PBe2REWCK7QEHOnnSPiOoX0kEzxeuTJgH8fDdsZy7Hcez
ocEydxS8jFPaeaPT5E+52BnsYIhQKJ/CFJkBIZp9JvuzNIi6LIJ8jjMfXn09yB45GUbKi8wN6lIg
zvOEwHaLgSGWg5S9mFHQpgABCSMd29VTnTErt0pp7v5KlUq6qZ0msZoUEUd6DfdiHWmkMeb0OOwp
qk0azZjyaHyXHGPvKKO+GZLXZvHzcRy8Y08FyJY9VeOIdicyB3JNZr0XMQKY61B8Qtn3trZoiNEQ
2KZVsLcl+KmYFqQq/WiLDsScjSnr3J1vgzQdGI6b0SWEVs1Yvt1CT5cbM/3tNYZ2N2k9oVqK7GCL
FGk6lOZVUxnBQRl9cHd5+VsnYeQW6Y59MamPh8lwd5ghAUZQVpLVFJn7SVh3y4sY0aXw8DMbnEfg
js/808ZZ9bMsYr6kqvn2i+YbsdZJfoHfQozbmL5N+ElvVept3dToH9yvPxjBIkGpYAObE01h4ARn
Io/zNe3enPPI4gR9wKOpGviwvnbG5ID3olCsaqrSojoDJqk3bnRQDWWOKUi2JV4HBmDWEzKv9TG0
UefJmcf6BKmT49njsF4ai+UXu+jyq5WaL1AYyXSuHdRa9pThb/KJXPTU+bceFu4x0Bh92IPhnRO7
w5RK9g/SG5PfoSxiis3JW380IfZbJl/ubsi+1DyUNdo30yhSXAIpacsz3QMUZB48jz4IgXlGlqpN
N79FC2D6WiCFO/W5eq5owODgknxUmSRCjkrE945INEyZtNNSJvcghkjjaD1M2iRMd5DkE6yvTBXD
0jDPpire2J0Ue5nSjkmf7t7hZNnwXGTPGAOcsvlgrqNHgGqNcXlfxEl9sJGCC2ukGw4Qu/mHwep3
qIp0PKJ4QmQBfz9sYfNaBriZVDPnejVB3EF1YHhdvDVnpG61QZX2M47IWUe2tbKM3L23qQ+jnHHf
0XNAYulFcIzlSE4cFGu/z8XV9sSAIwy2FRqAGUTroRl0X3g/BAyZdv1qRGNycRkMQ9HpAMwIT52a
TP/NwGEHZyz8AE86rgOvCIDqNwGLdmGuePBHh8qlHAzTxtyGFjpDk6YGpTCvZ+rFm1EQTszy/ZdR
Aq2N875bO7j4AWSE/ZYwzoiQ7cC8pl8ho0EcPAm3QA+xCmAHES2weDA1tWgCkbQwntAMrh/K17KL
wv1yltS1Dm3ddb6CpnsdCge+ewzuJEOOvmX9Q2IOfEuPLcV+eebEKmmOvqzYTfSvATlw555E8+1k
4eeeLxYrCtAZmk66Xr7l1IzP0hb2SfbqC3+Zh8FsPvbq/AZsL7xrIY2VbdD4zzownxy+jfBzdt+B
RqXpFVim6incVpnTX9OICGeEqvGWgTB7ALk1iQ08tXr2NBQUX/QI9zSsdUC2RU0ImndY7m0G+t2m
9FtCmRvYsCpzkQjY+OhL/QSntj8t54ye5/e40fJTNqjmujzUakUUuKjyZytn5VmmgB2ijs6U35zq
0AHhCNHWh4xEUmBLXmwAlYiwkgNx83+qTkx7TYZ3FgufRYU4w281VuSG7/A0su0dJPwa/kJj0cfj
R2tkWvJHvHJvpg2BtvjQc3Bu50rrblXeeWdQBV/4ajDmjqj+0hRSrm1N2Y2NCbKqIqwfU5r7uwLB
OZeNFe3kwHdHOCsaYdDAu6HWPzDSNnudpJ41Cb0jm9L4D+BSUpaiqV/JsaEVKaPrcmlM4USWyGSc
bZw+m0UkW5XOWSNXEcw6fVRnMT/pYaP6bmuc+9D+MkTKjgGX52aZrkaT2e7QBf2yy8I8B8p4MIyf
LtTFm3He6GBA2S6ncGlSQs6pTntDDT45qlg42rJRl8xiQRqEhn/FllyhFihwhkfOr7pwvRP1Aoi7
+7JlKU18jvjJTgy0MBfXbbIz6a6YNhUFLa8e7LLAQkg9NPshrL6jVRh2HFM2zq8BggTKorIhaYfd
1kaEms1U2RSrCnDG3Wvre2Sy4ewMtzwXtUzJk2Ht2jcla72ppKDg4u9tZIGJX/6CVkuYKP/iui31
d11xjxmyeTfmfHElLwai+bNfoO0Fz8zYEIXDjoEX0QchXKbZ9HJcJIRWpfLPVrUHaAzluVLlvUxK
61IAzTVhG7oM7q2XwayMF6y24N6N+qUu5Pgyu0tnP6XNmeJ2XfvNsoKvBDHGCoFmt1MmQNqBU4nD
+Vz75vtShC2XLIb9XdzTXBfWgRCX/AzsNCMzF5GmxTNtOSh8pwX/KMJzb+QfRD/X96yIiQiF9MAE
qz66k/1aoEnf4k35VlJ63kwELVjwvD82C5YtJ5qBG9b/1gtrXQ/RD4RWxs6uYUB3SI/13NLxtkyw
Z9uWrYClid3EQY5eCmQVSLpKBfmJIdUcGYVyT7Tpi6/gxidmNj4XaATXHaDN+bmCLlALe1x5op9j
FH8EaW0AeyVtbRgDsXczJTZoKn+5VVDcuwEEQAozcNE+G5NAeWsjL0+j/rRci5yc3QlUNAwHdvVu
6F/SgvM1dJ3fodV1mypH4Yi0Ksrd5g4n4DIVgcWl+JFPtn4zv2Pmm7DrijU+AxpS6XnXPrKAsswS
5d6vCXhMQzA+k2meW+Xot1CRf9EXzrFLjOS43CN5GB7tUgONxlwI/iROmRxuEm+9OLORzUEQwWt0
4cKxnBlJJ7FqJb47wVSQPMjARbkpISMIXGG0MGGaYRGiiJ2b77M4MKPXgKAGglz4pR6cNdCk+hLB
EbtV9hlZ24fPCvM57Kz20iWtSWz5uo4hDIqXRQGROAFWHpRvfuGzi9WZcFoxMW/IZ3f62FwXjYPX
WOO1Mr8t/UDvvCYB0L5Q0CEsPQNDglkslb5qTr0dSmDp1SWwzOjs9fx+aonQWoT3LUP+W673r6Ls
1Fvll2+05uXWafzgANIKhBhmnpWvDfnRwaAarHj8WzwreQyqIS22jq+/UYyUB0/53qWZtdNlOn6r
IsCyBcOa0I0lTs7mu1uExmuMPWsKwFa1bdtB55fqQukL/80dzLtGftgqtqxHTKouBswmRNuYwMqE
fV8bfwy7zq6lyICQWoUG3JmBQymMSx1p26CJiZnSnfZsWP5T0MiL4Dx9AyJcwu8ASE1gULCCtH+Y
PL86h2n1VkZ9fYSdsh3nLUccsZyiLhvSPwOKpsfyoDMtZk++jJ9F6D/FDcAFMfTvOPbwlsupuTi/
xkjYT07ercx65w3g7UD9wRqeXjK9Sna+MCm/Zk1XmahLMPUdwkYL/Gqwa7oOWYvfmZeCRbI2auUb
SHvnEDFr673p17KKZ3DD1UY0dSNdlKp6tgUR636p6ldFxhcysuK9CpINOWizWyAKZnyQOsWcK/Bz
J5exAK+0RP2UTil7NnQkj5Kp9TGb7bxT76ojAE9AqVnwoWpNwPXTGvzWSUsA5byqKoa0OmlivBpJ
+FLMiqd8qsPNOBkrFoAxOEw9fyhNtUjN6YvDtr62gfMjJp+L9W3+ib1vWnPLeQfLgO/RTvVumqD9
SUXh4XYjLXaMLMtmF7dmiVRDwzbmx7f87ZFNtzdrFTym5lSl3B8eDIZfTHyM+IVmgvi+zmbCXY/d
QyZ+fbTaHNNND9+npf2/xoN/jDSTIVUMEdzQpH3tUYWuBsoICgue4SVwpHVWIvow55odZMu0BWY0
bGLfCta2DoQ7dLjc2zA0LuYqsursgT4ozQ4m7vpL5kDdbKG7r8zO1C+JviSKGfE3BdxkVSL0+xo7
K3hmupSwBtowUfeuLofeZsxMtQVkRsEl6GVxLPq72IzGlafF+U2YgGU9nQY2KmhpM0WDWXKCml73
rLkESau+NT5FOX2Vbs8xj/wFrgD6sbo1VgYrEHJvHEiirk+Gwhjkt2LUyKlL2os/TKwq+elQr3OE
l8ISWJv5+9XIIiPIIvc+tNfQ79Bu6MmvVkfEUXS+8WmWdbEi+SlFmHRJWv2MkcDdTYRBH/0heE5K
Wh9/zvdUyBrWEPt3slO4D+ZJqK91bH9ZanXvSE2sJ92N7T2+bpB684sLjP6zJ3fpuFwHATDFVVY6
ybFw4zmWyCwhNwZXXa/FtVGtca+tVZADa4HL9tJ7nXectdJ+G2uY+0pgtjGrqX6U27DPXoweCwfe
2t+8E21faFhIGoWL3XKzYxc0I3GT2Yx1QT6AbWxtpBx4yzx3qmkAXflL9NWw5mFcfpZt/6ej73rI
iPq5TkxB5AJjFGpWlJatYR0EAuG1IrYZCGfO4AmN4dUr1QFN3c9UywH1BKN/yabZXE6CDiD4DAYH
A4uXKWGUEmtgIbJA8TkZ8RkJ7Ufv6KSjSuCEndqOpDfcLaaGIDYk8T7ySUQFVx6Wg1OIXeSQB2CR
RDWSEK8pjSPLuEtiH+7GfAiGfnLgeYXZnoVa1j7s5NJWg32tKrJynBbWM5dCRQxY5R/dEE1KUZHU
FxSY6PtXjwHkrenSYZV1LFCqPD8qY+qf7JDF5chaNh36S5k2kIok6U+lMW6sIKwvMTOjv1q8koHK
0WA+ViQopIArg4ez5kFEJL3kxqKKoPTHMpdxR1a/f5cBE6seKBZ6fPHelt1BTysB5gCfX4e04O9F
HjgDu7GiVGsQ1r+MyW6ZVUv9HS+xtRnJJ1lD5nhbflZV+ZjKPD/e6cNAl9gSOn6hIqK4XZRxYWZp
O/Agxpn7oF4x7Ju2qZXLQ9Il97Hvmd6MNGOrfuL6VTzxSw0hTNjZyV37Msm7owywnlme/oA5Ov+k
MWcIA+3+f9g7s+W4lSzL/kr/ANIwOBzAY8c8k8EgRVIvMA0U5nnG19dCKNtSCt4mreq5HpKWVxwi
gAAcx8/Ze22PbIxLapprLW620MKdg9JN0w5TltDPIjqgUHFPgHKae8Ml8aJjKTeQbT4qibap4B0o
KVEvNCeQ4U9zwg4uAZVxqOwNRgNfrJJBnEWCyLzqWEJdnSJB6PjKevgqdrMpFflkadFveQHeDWN7
rTyl4m7A3FlHkwAjllcLHbJNn9Iz6+rk5VyRYMiLKf+CjcTkA0iT1HnGT5d0ySPM/PvMgqzoURUs
+xIvUl0NAON8TV9eS7prfUIiAjt7geS6aGqSVMaxgo7DF9rBP4veHe+CSLuoGaZfhdQoNEkWs1bT
OBqNszQQpW9VOqpzRrjOnWW73KaTkhJs9IMfAeQ2kx9aHT7lQJoS0623lV8Hc68klVVznTcHgs7F
zbp9TFvhMXGmDigLuA6FgiCC4T7EMoPKoBHkG/qLgG5OHuac3XJfTA6QsZcVpJDXMK1+2FEfHeq8
/ppMfkbkCUSWGn3BcYxJtfOnzkuIKEyg0c1ybZxHQ8uooH3NcdUufUOvt9IkHtMvYn+XtuGP68ym
1bKewHiXIKUCmEaVwXnNjLOSibPSOUh+Ec4BpkI23tj5T4Xl4SB9xhJ6FXwdzVw7a57xw27fxkD1
vzt+tQunaqmegGyj0+evtTmux2lT6AFI59INYwYs3jwBrN0OobNNs+4ng2lA6gH0KCCWgL4awpVz
jZ5J1LKsiZLO2LVBQc6fPMhO/kKtxfLKpBjBTzBOJqSAGQ+M1Q7HGrJfVJgIoCikU5elwd/0JIKu
ryrEq3QTBuQ+Rj+Jh9IrWPLQibm5mZ2vGs7JH5DVAIG56cnDqFbA47SjL73qrGP4ygIisAnGINp8
wEsbNX6+pkFL+u6kuOglOh5vwqBdH2N8ROc4XGdGxIbUt+Pz2O2SSUZc+hRdbdG8sITqGFFNxpNX
GSUmXUJEfUTkjV63e2S4NRXaJJn1iMOYJUiP93QqMkRZFnzT6UIMpm4pSAVex671GQAShiZhQuAm
ILKz5x2BVOaLqvXh83iMLbBLJtak/R2UaNO4kblA6GT/1pGTU7KxnDfWQzbHWUlTapo+NjmKH4RX
1dbTAyIS+xa8dS6+GoJNSzxslNAD0G37P1ER41BvDft+aEluieoQlFKsBEeRg0ckNKe6WIV482r1
u7Dt8KT7qv7EQP27ow7hyfZedbu2zkOjNcuxtu9SgTJXrzvlYvk/rrefgGCCszeW+nfVKrOToaoM
76baAVfUFEPeP9VmlG5oKhozUvHC+9wqLnpRA94jCdLs+whnRnXpFEkZ4j+oacLmYBLUVyFefWRc
xqlND9c7U0cEOc2C7Z2txfvr4gNCZUbEkTgVQZj8/j0LHZcYAemn0gNbN03JY0pxbBUWNjJ0xLOW
YeiitRr0Fdc3Oso7RhCI5ZXXUquCDdmUpPZoerlz1IbGoNKgYZ8+WAT77QFifHsJK/Y4oTNLQfl9
TaP+i7user17KJVgPF2F4NeqQ8QG2c5Xt1QTUGFP7Fixadra2KWuyJEgYsEWNKt3RR+i9J6Oe+gU
dMSqbFYYS2ZejQGSFKGFM031G0I9ldCFY9hs9czKD4V0rfuSJIgdxdxraoKyyaTHDTAxY9gKjbNc
hO2SjCxtn3V2PtcNyomSoRd5OjqLKY3nu7EPXzLYuifGhyDd1LY/6Li2sybfXx+rvaN8J8WqJOPa
74+NGFB5TA+qqqdiDGLanHVBqkxqkmSrSO10PQyta8a1xlYOvTWTcI9Ap4cCRCzEfTNdpnLWJQCm
It8yDt2oxmtLWkS62uDf3RCmt5dW8r5FOzmVA9dwcRJZFxU5Vfxit890PcamDBkvUhpQbJhVgoHM
yCpKXjp3EQzErgckWFyCwgkW5Be3aPt01BMEBZ2i0Gnm6BK2ba1ZKEy0Jz0asjtSmpeqNXh32fQx
yO82Q6f7SHQMQ0p0GcQlIJxC9arimjQd/Qi+6tf0v05YKGJr03zgwV2ewRTy/OjMkDsAzFMy1gX4
FJogQBKPvbx4lR4SMEBLWhYHVjIAX3aSrZvRXtJwjnYgyZaK4htPBAGEaTqsiy5+Qk3NzM7GNOGC
3TtWWVLN+rw0MZKM7taj0SJB2KGLr1eZyWYwJ7Z5GwfjAUZcfEh/dz2wAY0vFtk2qGjOo2srj0kx
ZTwZI/1hACm2+svUgfslOoK8SZsJd/UxRUMK16A9cnvkdCuAo0/hgfMeaficdOLk0VaLQ5ejaZWI
H7dJHqinMsi+AO/DQK1Fj44zhEdgdXLuQzSdMU3IT0JpHjoD84/DJG6NFgXuMJO/lSXDc4RL4TH3
n6iW3X0FFunfTg3HWV13Bgj3KnKEIU6ATahIj5muRQ1a/twMPX/Z8htzVFH0yMvMmodRdKoSVdmq
LAC/i8MGW8FKIY2A6SYPJg/ywLbMEnaizCYUSV6b2iYUT91QnlPQKb9foUP4v85CJBSqo5gzQF+E
X03LpVXzLL5e810J7tVjyZozoPHWTmhEa6QJyyjuvoZllz9oRImVYFIO19IIgrZ9jPUu3roEoM+D
DhNXp4bmkShlBspO0q2DFncLu50n3QEGz9aELEc/sdcOrQJiheTkookC4z5qBnCDoQfXuJcLVGyk
u9iyXrRx8TzENoBthlzXAuy6kBmvPqYpYiKGYGeVVDbTBl5WtDJTlD7IftRTOgnRAZwoCxVxx0F1
X0NJGmdcorhWK79fXTdxOEtIyaXjcQ7s7MVEbSZlVe8L/2CPCmKXcBlXUm5N1T2Apa0v1A9Hmiqz
ZrIhqaSKAtWAsEtFrjKgy7O1Vx6Nvi9X9KNiFMS0k71euYvApC1ppURQWHZ1on27lqpJne1CJWnX
qe6QGaaewpamkVGDoR40PZvGhC9JbGFh8YG5IrHjRkwH497MvqQ8jhe27jP3MOFn9VaNzje3tnpi
AOFsaP8oISh+VzTfIYXPFRvTlGbaDyiUaF5aBMDgTHgTXRLfQ7ltg0JdUJ5Ua5lLGGYVzrBA6ZHV
d1W6usJ+x2Y8+oYznlq9aBY+jtkOwxrJN3EDbg6fA7zKqNajM1xVBmunOoiSHwqCkplwR39f1wOb
noRaNGVa4YaBd9cXClG3rvg1dLk8qLXbzfo+exUECQXkgFQqIijLIqC9DOtsQR//tSNVAZ/ocPBd
kquubrv/RYJ9ggTTJ0f2/58JdvnW/Az+z/8tv30P/mKDXX/tNxzMNP+FP1TiUwTQq6mmwCLavU3Y
MEP8SzhYRlWwYbrE2I+/8d98MEP/l2ZCUwKZZ6iYHA28uf+PDyb/BRQMMJg0bQgR4r/HBzMmg/l/
TMBMC7G8o6VwwGAILHvyxgRMDyLiGahgWXTMr5LknX2bhXI/aDXAzBG4HUMFf9lhijq1PpYkU9BB
4hlXn+xSH7dTkrPXkSmMvRUGOkY/fLzkODNDGzwR3CNbovHniG+qPtLBUb2KsVHtH1QHkmhnJYsi
xZZELIp6DGkwHW2J6c3sxRRQ1y8bXm0ZuyDqC7O7/+OD+gdklf43UuH3kQNGk47QVBWP2fT9P6y7
ZMLQXgbrPhcdHqmhsUea8Up+P6CLn8zP3spJGWGnASibhI48T2a5tLQUbF/ACqZ739JKpWE1wFP1
sauxD28xV01N/8JzhvuAJQ7EYvkJMmD6QG4+MAueHFeYJvAdi4kh8sfbjiOvIEbby+aFGEBv59ou
DZJtT+bfwogmWqtAsjTGdvAJfulvy/50uoSlWbZuQyK1LXlFSf3xunUIXBs2ISK3wcCPgbRZi2wi
hy2jOYbdBgnoZ5CAdwcK19AEQSAMyZ1w+4IRrNaW/jAHmocZpfwCooFPxUnJ66afnNSrT/vvs2oK
zdE0yCusy/R4/z6rZm8TfxUS+kSepL9TkyHjKT2cXY0JiIhwSNHSJPw0ytQnIZSlSmVs1K08uJ3+
0oSaehcl5aZSDAXHNFztjjLpk+v1/eduWcJg+UDeaUpdv3mHhm26kodASjJWHm6lUsi9TAiibNt+
jlmHCBivOJFbFd59fJ/cuKynD96G5SWw2JsaPj775oVbIAqOU3Cf2MZMF/0zJV36WE+VoUUl5hvU
55r96uWKuIBBfHYtW4A8ggpaiyx+gGiHfsIsotX1PwGxxA8MSh696hNw0D98hLalyiuCTkrDkDc3
hsMQ3G8qpIvVGKkzp0gIMwiSN6e0WoIS82GmDY56JgkTpeM6iI2U9gOpliU5XHst7ZwVSXjaQ/1G
Y+KxCmt79fF51P92q3MeQfrQ6dY5OtucLuq/LzG2aLQfNSRPntHsUXi2az1GaQSTS8ctySg24+5a
ey4BAxzAW0ZwHrCh5AnXV7iSnVadxPQlo+tL8AGBvqDxoxmDsx5zG9te0sDj9ZTosgMbuGw75Jza
MCAZKHBxJBFGowjZHJGFxb5K+08ANVc00V83EJcI7D+LiwSeBE+Tv4+OgXPuyEGQ7FGZj2bPht+r
fkZuxyCzWnqRuoWjX70xjNZLP/oamMmXtHCVCWb6CdbC+BvJcD3PplQFFyqdbUu/XTf0PMiTQEM0
E/U8N4iLHGvV2YWd+siy6c+NBjWnmVG9KogsQyf9Kqr4TugldSTWP+AM+RrJVHQfOtZ60B3jpau7
xWDHLVIBZGZy7KC7oZX002rc5V3YIoZPgTJ4SkLjd0YjpNhYtuyX5EDRtpOJNi+1yMMjpX9y0q+H
cnPSwU5pGvw+nRBx++aSHyo11A0w9HPTwiQJiULfogjduNIb90AslYtSdW+1wzQiy4cVYHQx6yyt
3fqTpdvua5gQhm9tSwKwBYJrXcPHWLjboQ/FgwlN55P3e8UJ3rxfyaPW0LWp4KB++fsiCVz0aTw0
knnaj+cMjeBOi9oHraJrFQW5e6LV5C0KXMXYPOtHh7DZfRvo2lpPR+C640s/uPI1a1pnpVuAGdhS
fiuNwL9orlmsWsCFQeBbm2rAdhCPEgeOhtsuiUXOjjoiLUpI986CD5BbobVv4tpi/9nnW2YY/jO6
9mAet3yCvaUiIorscQ9utyJExENyWiKGBYPaPXoC56on7PwgB8ed90ZVz2vfD7dhMBAB3brJSkv8
cu3r8ktLADmJV+2PxCq1mevn5hmj4c9cVYKLb3cqScQ0ZDn0i41pmFH8xUtx8mEX/+TMa+/KPFOd
CklwGSziPD5uEEhVatI3COjX2ymDsmR0F0L9GlC0oLZov7ex6rNB6pK912KqpSqiKBqMO5WQZC0J
3mLUfw+Zwj764zXxdtWATGtqKqs2A0DJG3NuVo2hko3aC2LmaXs6+E158Yb58yYGDTsnqLhc61pK
GNhgbsZxOBLcWibd+NaShzELmvb7x2/n5hE7vZvJAKHiz4RcZt6+GzT+ta83uM+TnFSHAcY4p0yd
heUqHFUcJ8qPppX57uMX1aZT/8dNQekPA5ingskuVjWoQP6+KUwbfULuKP4cGL53dseWtBqvwjzv
MHUxFBTrnU6gHLOabZF6e2f6gU/ewk0p/PstTG9AN9GAy9vaQiYeVyphmvPgm+bjKR5y9bGzCmOm
keVx6PN0SUSJSU/Ve7T0dkNeQPNZeXlzgfIWDBht0O+EKajJb58fFd4NdHRsvA2l++karJxO1vxE
n9p/UifcPIanFzJ1MIssnKCnDHFzJ/hDoOV6STKkB0RviKIvjQpifZDarKRTUagOZQ0BtVi6Pz7J
/3CAUmpSNUE+O45wJhrTH/Vzp3aDylqmgOCD93E9wliJwgXa5eGTQzT/4RhRmVKmm/pUt2s3rwUg
yQwrnLbQ2z2AuEXS35tTxzLwntWkfRF9oR8LWm8bL2ZGRGVpT+Z/4ncniEGjQzg3/Pi7r+fJtkO/
fsbGZONtyoPyCJ7AR0LvWRu07A0tzZa5pkjWTkknK9cYjUZxHa0rEe4yaAueTRpKRwk4eAxIsnJT
M+VfevDGdkHh2acwiZa5oWys2iSjTQ0wQlUEabq+EX0FUQgmxDO2UZ3r4Np7kpcZlkbUGfO+iJpz
YbAU6/pIXmumEJ7kFfFLJQlpRsTbrnQ7+mFTSZ1AVI0nkljHTz7Rmx0RVxIDVSlM7lmhssW/uZLS
urXzsIK+HowOYyBCdCxCPozW/pIwW1860Hk+2YO9v4YEVyyMZcFnar27hoIx9unRU8SgX36ymu4J
kfiTyv//+FJ9f/kI2gpTNadpyHNuDywMQoGxkojKWgvZ52jiEQ7DgErYGwlmX2LNmyuIjgF/Z58c
4LsVmFNqW45pwfm1OLM3F27QqJbdRjZmJcUG0kPOm4/t8GSbop8H0P12XSPxodnLjw/4/XOIPoBu
QkF2yB5gy3rzuiOhwcAogCXVgy7mPg1AOnd5zPQhT8CKQFhKLaedJ9jLN6mP0C4onXZFTE+8ptxE
iulX95+8pX84FTwTeQjZNhcYTI+/1wvYc4oLDMID5UOqWoE8tCjtcqcqSD1GaT8MYaBuY3LKjj6j
z9lgme1i9Apa+1lmrgNXMVcoVfdBx3yvJPiCDEkyD/Sg3Xz8Rm+gpZwrKSxuBEZWtkFj6vZqwRHW
2QVj6nlL3sO+SVqMH3bXwy+clYOhnvAPikVeR0SsRCpCYjMBzGKEBQG77o+l77vOHAyyvkjdZm+1
WTYfLD07BCMRiUDM9M3oefiWmVCSt+scwVd6n1Qh7+9jTrNqSo3pkMOh3FTRSRLnjYMilKCd4Ukb
221QMUqqZf3Er2GOEZ+sG+/vYkYAFvskwe6BNt7NxaaFne21/qDMorG/3sU2d/L/5C6WgELltVdg
q/rt51LnWU8LqvHmmY3YZfCa52GgbOqYDB8rb9nAmF14qh2BQ0qiz55A72oaILakq9HapK57V+h3
hHagRKKtxlNmNy1UJIHtPj/E958c1xzcPbabFFHsgP6+R2IT5ENdCAVoBj6CutwoDh2JzL1PDJHu
Q7/++fG1/v6TI6yB/dbUmaWatm9WfJNAcLrt8K+qEYIw+ZYdMaUd7YVPl+Cp8P27KGQBtm2psa22
379SbTG6yUIAGPQp0ktatr/LQcUaiJ3uxOrj4/qHV7OnbiJObhZd87YETboMOFVF2q1ukl4OHAsK
SronCY6BkM1s5eNX0433BzedRd2g3mVlE9Np/qMUYosYBMKvXXSt5FX1uHASGKNzmcOfLFNRnkuZ
aSs3bZDsYOM/9UH8PZbqCY46SAw9o2tgpXdWCBK4tfIfLWGeeFY3meP5RyNPF308EEnOhPkhq+Vn
iQ3vH468Y3r5Dk1QBxvMzZt3hyp1rcHkXNUAfVRgFqxOY7uIu37cQqtLFqqHESoyjIeYIevy43P3
D08qCnRSxCjWNWLabhcPoxgHzXdZrNqwcWHEqD+uRRtiCFRgDpRexXNXaqlf1EgFsuyX3PEi+p43
tXEvKhSeH7+fd1cOPWFNswT9LBVtwW3TLUpCB+O8o8yMrDlxMoKFQp9r6Vh7y2/DT3ax7x6JbE4E
zji6n1yjprh5JCpjVCJzhcFQlyP+dqPmkfMFsdXKiC7YdMxZDjvzkxN+OyYwaKzYnGwoCFNJRG3w
98Xa5CEqkjJyZ0Nlitesww7FUYcHB9gRSAHGg7hz2Fc3if+DOMxZFeK19m3npahLBBxtVu2D9HGQ
zEL00TvbONSJvUNg7ctj0gP8Gsf8sxmB9m5Dx5tmrsQSfL1Ubzc5fWNMyWQEwqKWwn8hunMPiGlj
GJk6B55FgFufW6s8xIBQM9TtjUukleEnnbjpTvhrDeNNkAYCzZ2HKtuRm9VSDUObPYJBSe8ijQjd
/mzD4oHQYYef1CC3U6zpQ+LFDEdwEaooWm8eBC57+gzEjjsbAUBsm1/wda84m1FnBjMmprLoWXQe
SPR6a0EqzRMaOLvQan3Y1zjU8C7Q5olgHY/k3omkqDf+ZBeeXAyoliRZgB6CgaShGZDBHmqd4aum
5M2qqibeTJrfyUhXT+TLqDvEN6/CT9VZU8OP90eaVezTCLwMG/2Ta1ObKpO/z7DNcwi4ExBfQd91
Wqv+WEiHGhutCMj7HqparKjlkaniMOzZ+95JT9v2eaJhHk6HhavRkGSD69/j9TulVRwhrgvu4V4d
P14Q9JvcHupB7pVp2+AwvWGJv71hKjA6qYJVdtaUWb1NczJubfnVbsQIwQ05KM28E+1vD2SutGe0
ZLVDTtgI8mS9Mc/CcO5Mr1E3QdNnkIX87IH19iUgHeaESmbVhu5zK8uEXJisuwCNrRcYM6EIROzB
UHh/j4ZBP9NN8XXqxsAMW/hgCOsVtdvkQ+y+kFyof+eq7TZJ2doUphdROM1DryjfaiSMC3LWBaMO
f97lFPu5R3JfaYKbS6iXTgVMtbndMuHg4ZwvgtbJ7wYdPFihqftYcZHND85OGV2xNF0BaT6BUBK0
bH+rPH2yyPmy6mRbYpZadMy36NlXr67Rxic1CmA+Wi5sqPqY+JZy34dqROOTxKM0p7OscwvpbjGj
hWIfjLwNd7Wt3kklL38uuqLbj44cd+QaOPsk99eiwsyNCeJL2ykvjaYF57YogvPYe7/QgLe4dXcx
UK9VROI0NHEZ3WUVMI4xtPsVOcSEahihvVXN/LlLGpBRPdmInWi9nd2icS5d2PjY1TEeYnj2Y1rr
hGGZGyXD0VsN0fDkV1bOSFU/12n9VkyUmxwt507PFW4vA8ZLowsPP7Vi7kJ8ATPXQAAS0q24140s
wJSW/Uw8fIRZgTpDpQFFaGd2MIpqTzIHdA5pimNsZohyUUfgnNaPKbF9j0n6IssxIWbRMo52ntzb
qYV3vw1RBuEVOzi5PKEvV460HFZoM+FyawXJywMZtEQMPYZlNmyayH5r6lBuIa6wZaGJ0TPhmwEO
7Q6hR1QgXGfIUGKYeVZTkJ8If6pGnK6W94ofV/Mw6Ix1HptyU/nshdS29bfIhttFRueL3rBrQLw0
fihF4D+CZOZK7YNsnxduMR/GvL0zgh4rZNDMrdoZSYQ37Hna2Mj6rfDVcIZ+ZbllOBF78ICo3t5u
ouJLWj75Bc+dECD00S4JJdC8ptzgPWLPBwYepk5M7HxcfTVxJN45kfwlTT871xWyqrS+q6ZxXp6q
v6wkcI52ND4LubeIbD2ktVYdfa2/AONy1lWTWVtjVDctSrrLSMzJEvHwnG2aewSTGK1iv/yq+E68
S3JwhF5xhHzKsKG911qvvU9KqNbFhOIcCcLZwGSJ7lXyGRZVp3zW53tXmaCY1HA96oxMp6HQzdOn
onCFJGWhNNbwP2jU6zDEyCZQdeyP8aePoPeFGa837Qssdl2IYG8bmG435qok32pWQcfExKzS5Wqp
UAxZboiYsJaIArAt8fBHeN6DG424Hs3gS2um7SxV0m8fr8Pvtka8HWpUBCIkizH6nE7PH48GgPSc
XRZTInyraEbqc7ZXq3jb6ygsi8gmMCxSXz5+ydvyjMWWhqOmswJNzaPbAWdWdnFpuaYyy/MEoImL
EyhE00scQSLWrg4XX++X4LGfPn7Z2w+al6UqZGzP1BFZxK2CBYZmMJo1L4tpm8efzYI/1eM2XfOH
tH34+MXedet5NeIaHAbMVBuMO29qUBeaRlP5qgu2E1E41i73EGjwX9UmGRYpWsnZ2AOdzWyqYJzA
3BsaruaP38TtZzu9B0PSrZ/EGDTMbhoWoowaF3ravx/7UWT6S6Dzc+FrYJgFlUAblZ+1r9+VlNcX
5eKWkmqFFt3NBRWEgDj0npKyVWiuumFyaLKwW+KA7HDP6RDOcNh4hkHz1Uu+k/1GPkIWXz4+8ts5
FppyzWG0y6VLw+n9vhhbt4ctv+HQ5RjijiqNBb+Dy9IrGZuX0TpxlPLUZW1yiEFZr8KhC44+KPcZ
T/xLl3bkdzdk4Wa2K2f/g/fGxyGnfoRGQ/hmxQmCwLUHkJG/9+xlbjf3EthZUTaPGUpQDHDFXmgJ
bFUtw2q7sKtyOzJP8nNFeVZCbZwpitKdP35Xt9vV6YRRHiJ553phtnJzvSokO4YKdOgZbQb/6DaT
5dtUhydcWiGE9QJULFAQSkwQeo3xye7wtj6dXpyanO4M3PhpAPn3IgSgsQmyDHZGQxY59TO7M5KZ
xScnXsirVuvPQpiPWEUwx6Gy3UAcdXNHVKWNBzYbeaEUHpggzjaznAdpRd9I+XVxAhpR4S/jFKWy
Y6RvfoxQOfb0V/pjP2o//UaMGkYH3GXWMILSdF8Msx03lapuyw6BtJ6QB+QC3C6VXemPvzxSd6Ye
fLFyCotmK3vPRRx0QPv8rJvpXmptPRsmlmdm3ZYQjieSTd7YQlO+uj4pAI4GDL/HdOPpCMNFvgwS
0WEdg49tc9MvQdCdNLZvxwnrBi8L8IBebarkLdRVyCyBW84ZYf7Q8HuQn64tauFO+Lf06NbdLyXN
211hiReXEN+NmFT+cnitiSc/4IJZu4hGPBvlnSE9LCI6Gef0Iw/EN+6zuNq16KD2te++QsqYnlJA
0sdEnhqzXNvJS66Kt3LIX0wzc7b4HpBTKIGyZlB7YrVEDFzky9yWxcyMH2RHQ0k1wojoO3czavaG
iNx41Ta0ZOoWLbSBcm6TE54M5lw9CSdcq6G1rdvOXqHFqvGDF5deFY9BAPV643Q6Uj1FOwf58Jg2
zqoe7YPWW9kyi4SxHmz7uwQgVZXGT2hOuHydCjB+/kTa3FIEg7PREwx3ORINZoxjCyJfDWHoamYI
QIEW4qj2pNcTcw/N0KH9P0Ksb+DxjjgdXSSQScLsLu6MrXn0uy++CYMWXC+/3EkfFSO1sczVhYWz
cO7gyJoBNMYnFmSAs31jZhXlplfp5/k+iXCwoOAqVu4lhuGKLgAgUIvDuDfEsDDzRGLbddejMiTz
RI/L5ZibPcwjjE11k3yrk/Bl6sSv0tRbxwEBC5VuPUFXwj0T9opzKHzvFxuLdDYZsVui7wgMa7Ml
1qtXJ3OfhUiTNUrV+QCrjpAGUiyacVMX3SuUnepQ+SShagNxQuR9ICU4W/Y3OHAtAYpVh4UVzb+L
Hp9M8cqYRF14z8eCC7LocxfTg00utcmmovJoWQKHm8UWMCI1a3BL4+VO4rLfBGmaLEzS4fMOCEee
3kVhUK0tRBKLOtCe1ZABT2a1Rx2TJb6ueIfizJwpRnhKBg0gp58uoGdHMExzzORGv9PNJp9ForgM
Ul1PjYKZg1m3N9BFszHDIZw9xmwUO/qZQaZelKg9Y+66kx1FfMZtG9REJmD1cZeGOApTX3IwAScZ
Vk/qbJ2hxmtrIgkxwaPTCaqbfC2j/Cn3UIuUGoQU039CncNcLuiV+XfR6cVCSTEu6kFqbtx68qSQ
TG2byptuRU9KGY73gjvZLiP/YUj7eyuvML7L7hJ74mvHOhazc33x0m7V1t1PfPgO4UA6b34sl0Fo
EpXUkv2NezuHq1145JLG0bqDsJc3qAR8YwHp6I0oQRTvg4+x3Z1Yc/5rW8BwltnEdBrmWqg266qU
ylqO/QD6wyfOHQfG0lect8n5sFQMtzxbQ/NSDPkPvwHH6Lr42MpWS44iWCWRCo7cjNQN1uPi0Wqj
Ta/RHmHEq84sCysZ4hobQFGj7rTmTjI/nA9NaW67ziO4gjMqRv6c6CKHjbLhbds2VOcyU17KPJZz
vFzuNvLH6t8mPP9LaMJw10kWWLSS8UmbXbQ6Y82XCbOk1JiT/gAUxMQKaw6gl5EXA81w9xnLyqq0
JosB8Cat7B+rqll7etjN6YrMe7oNPIfbFUyo5zZGe1P1jXkYZWQe6pj01VJ12t2QiI1jVTUEVYi2
cbzRTVt+53F+8Cvb/WKybAF/s5/NRNm4lGaqa7v0IDArZYO0dtFQPAYxnry2T9tFANd2ptLSfo3g
1sxcLEabKi66g+Els7zSHJgxowkVT223Hg37+VC75RQ+qyzieiqr7a5dFz5CKrMaip0xfSlABO6s
2AlWPVl0s0JY+UOJVXwwAu/x+sUrTXYCnmXu+8g5lRVMD8ol/RdR4u6dqzu0HMi5uv5XgibgbqSx
hWiyjLbSV3J8OwbcqNajqcx/CVOd25WvjMqq1K29TfT0Jggq+GIFWJokZsUUaoPHwwr9ZyfF3NEA
Oj6Go+49E3m8GlMvv4zMMy4eIkw9aX9WVZpvwNl2B236cv1/nay6g0MIQjPzZA/rOCU79z/f8Xyv
P1x/5vpvv38wHglhZcbw5Y9/+8/PXP+2cv2LdV2ehqzuNzd/5vrDN/+WjfUM7Wa8S2E9ZyPZhBQZ
9f76xUmHGihNppHPc/36n29d/x+BE/fNGOabEG8Ue70uCWknweFbVqk+0iDQsYsOmS4O1y+/v28b
7S8CSLHTTt8Amvbv72ok5ixLTy3WURZtIzVPf/gqy1gUmPU5i9pox9MiXWkarm0tkNtQE+kP/KL9
LAIDcU7Q+uw6ntAr23P0Z6PAQz39DRcLDW11V5wB09lYfclYkzLunisl31//ht0SzSWHyj0PTi62
RvXVtuHjPnZaZ+7ighvWHQ1CX/o4fbEq7m0Zel+KgaeLqLVmdv13PzCIq8pUcATTjxmFcjZST5xl
2QMixs55/WfUIcFmDEh7gZeavig1STGte0yKon8IR7s4Vn7x0BWGf1GZdlyiPmAAGDoB+Ualf0HS
MhzTFNukmkQZuNAgmA9QVTfXHw7N3DxGLXiI6VevfwSNKClKcWtQn7Tn1GjUJ/2XFfbZm4ebHSVM
mV5koqZrmIAgCSe1aN5Ij7jwMv86tqA+NS9/GxLviQZP8ix7MnsAU5LIE1BytYkmoFb2Hnh6//v1
z/qDtXA8c/hmFjh+Gszv9wFpogSP6jZQfxE9BFZlzUBApD+ljhmWPx9iX53h7TMvZgt0o9Dbepfp
xMvw/KcD3cfqq3Aq8o152yyx5wqVzDNsSZdneVseS/y+e6o+fwWHtX5CrPP7CB17ihrL8u+j01bz
coi1e5cyZaNFConJUckFU+AhRKdcPTZpdVTcktj4nFrRLdP0CUhohy5DoigFUfPkWgruwbpS19fv
Kr0arsIAMJc9/XCCb2AtDCCP1+9amI23qHjq+fV3ew2LaV/yUTuqTOBf8LQHVPx6/WaNfebe05Ld
9TdptLQXfNmkZfNnr19K+2kYevdy/emxaTb/xdh5LTmKROv6iYjAm9uS91LZrrohqqdn8D4hgaff
H6inq6f3jhPnhhCkIUESZK71mw7jutvcE+Zhr5mN9NtchiAbMxsfTsfcLpYp0sij4t8vIHK0ZtnE
Q7i9D6Ka/KF7o17PlbE+rtERd92fF1AjV9Ki/oyPIiO2Y6J4qm+A85yGZSRRf0IE80dh5yb4XKNd
OXAkm4dQBPnR9/TsviGDgg9r11UPRV/DL/mqY0GeTZZz9ftRpbjFddkc5iZfPcw1mHJmRzfWOcG9
WCmUtUySz986vH+cG/7Wa5UBulPI0yznErP3OOv/6m4aZdfbqzFuzN1c+nUd8+5vjSMjqLd5zvc3
tfoq/RroXDBvvq4lRyB54RA1n6bPvFWn23QfzFftrxKpjee2UIttI8JzFOsI/uWBcXLKykDux0Yg
G9UWpiIC2TildEJ/H8P610R9arymrzeCKc9GkfgTNk4lB0ii/7ZWfYRQmgbVpN9K5uJWNzZeVWv7
exeVY9g7XSuPztB0KABOp57rqdiwLhs4FYtYTv7PX33PdZQxePewbd7GA7rAOGqj0KOD4LnvKn5r
4ItidYtOrc6A+/pjZjX1rZzy4kyo8TLQmKQPlQgXIxEGf6xy/DLC+jZXiwPjlrdJeOxIhIWLqrIn
SV33cN/F2+QZmwQdcj0N5i7juH7JzYkBP3fpq/qrExJnn3ubNwEaUQK34J99GLJ7H+UQ3mvch5XY
H4Fmu/v7Wby4/h60JcKOc5d1Fvzwi3r4uVv17d/Mv8TPyqQpA6aIFXPXX5fplQbqLA45jp+DSjvS
pMSYd1+jkiKF7k30d3ev04esZiHSqbt5SHNFogLFA/LvcncfmKYMFUH7rP7ZhnhW82C1bvZbv4pF
8r5iQXI/Nt8ou0LTsSH+vf3qO0WAFH0n19ze+0a7gElv3qlb0rxkGFvNRfcQNBFw9Om7sjKSRoGG
EPR9PzbIKOaDkt37vH+DoiJZ6nbRzz5ZQSsPKIz6m6/rRioGpDCid5v7eWwLD0B3lNrma2yto6Ot
aIh+cx+bTJnxo7MkNtU8Fgh/9SKyaqy3pns+b3pENBZSRznyPj6EDORiULArZN33sw6JUd5XQ+Kx
iJ9+XbbiYj8tSuvnfhNiP2L3ncaUcLoHjccy2ytQiLz32aoZUE08G9dfYw1UlFAykJTrn2NzjRhZ
szxbz8PSNcgkQr22Aip4xst5I7BE06qDEQpIuGXd3sbaEmeNVf681w0CPfsOZHubRP5Jr+XGtmsZ
Ljzf8LAb/c8ua35ECJ36lvRZcxsssqGqN+A7oUJ+n3enGvf28t/S+27SWe7JytBgnppm02Y+FPBN
fHU5H4o4pLpjvyq9VMMPpatvHqHaE8tSXJA5+1w/z5zobOTOeu7L39fSIhSBK/Sa1YZ7EhZii1Pl
XumbW4zUwmnqdz77fHw+5CMB+3X2Xw3nNvPxLnCc01Tr61A2df+r4f04lhmkq4J2ib3URtN487hR
Xd4aq3PPaO8svw55tY9rcPzpOVi4oj9/I6cjb6hgjedeESgrFtohTPOX+bK1giBMGYi1AtkT50YX
haBaFfTLnZ+u0OLhhqRCliNHxbW6g2uf4Hv/dk0aTPhTUXn/fitVca/x80uadlVf+e1WdZlvkTlF
B2z+VuVUY9qd7xyKgP9AAk+RhmH+Kpv4g6S1jgBy7W60KrRvrVp8gvQ00iJ59/sg2sUhUvhx5jrv
cZ2d0PM3zkUcXQTP0aNrKuoCASFj67vCW2W+i8huqd76QUkPvTdKaEaQA9GeUd57fawXzOOVIyyW
9AlvpMdQQyXAakb9lLYhHPchifdotUVvoeEtDFEGH3oi7XUPCnUz7yoWQnkLnaDYtwxFxh0SwyT5
Xem/AxE7AlnA+xLDyWMcmTjn6l5wiR0SsFaHz0jRj/U1dIrugsr1zzG1ATnISPTBKXeT5InAxKMR
thaWRj0Boh415i6S1ivqLOlS1c0RAY8s3/QiwQw1y8bloOKeiYo10pxy+jjvs6b8+QmBjjdhi2Hz
dWj+FNXVtG6fWszNjMaCdRN62sO9L7LVPRKa/3YTzyeY1NmOAMS+jt+7mfe/Wsy7VWXKB7NXWVDM
p/pqM5/vfhbUX3FST/WPr8Z/1v7qG9k4gp1duv+6xLlZ5cVc/NelZE7OExIPpeVvt+WP08+10TFu
donjbr/a/rz46bq/hjQXV7XzVI5YLv82wK8q93aYZCQr0+yd+x2az3mvPnfx2xjGwT1Iuf/tyK/v
7s9Blz2ihtDJ8JL5P4b12znyEh15d+h//K/L+fVdzrVRbrZ3RfJad9E1dYbiXasRtHXUSlwz/Bm2
3TAMO7yQ+/OIrNfSB4r8WubKd9EO3T9cYIE2699hFCcPKkvkl6hAg4o1qnrKo6balz4R3t41Bagr
DZaWXsiPsQkODXLf/9hhvIkz3/w05PS380zxaLqAdaAYxAfPLM3jaKTINVb1+IzFLgYkrSF+CFJ9
3XTyMAxf3bALv3mEsZexMrSXDEHqbQ5edUsYoLvMBXMVFj0vP0c8sTzN5oeVh3As0Ip7HiOcSoYo
MI/ziSVmhWurl+3jPKx5gMLGA246ZzzEh0rY3YdCwnNhCiFu8yWSHKn282XbKH2uOsQUXzKSEg8O
yKO/NX+pYhLzz3Tf3OkGDjmus1Ev5Rn+ybjrpZ9uC1MT1/nmN15SvONIfL3fJTNe4qAR/aWEJCcy
3emeakNU66jKPXSPbe/gkKhY44Ann9oasjQeX9Ffmhst5xFP3ys5A7IOvBehduCGVkOdu2+Gsi/S
B18YOwKZMQIu9UpFHPGca1GwGz2wJKOBLQSgrf7VVTGlazuk2UJNu2R1Ar2z5hmbJyMvUX+y0XNq
sVBwQQ0y1kgIuyb7BH0ey3vqNa/+TJF2WTW19RyOTI4S0wtOmowqEKS8RfHkGbZiQHvM6Rxlj0QM
G7X7ADgPfEdxw3OnKdExzpVtVdUxc6Aufx+d6j2KWZuL2lg4Eo0jQIuYVKUIW6Nz3JwsN5GPkYmD
mA1+aIyDahU7Zn+y9AJ1n9pz136jIhUsfeNUjQX6Pn214p0YoQMeY7jUJtpr1pj7XjNeQtyV9vwP
kifwTSmqrtUGSvb4mFekNGLocqd9kfjPeo9Ba2NEkiAsy9E2rV9VfFu4Oaide4O9dSM47m6HYJ4h
kpcuiIOXGvuVIBvKpxJhfKXDNMdXvOaUh2rDi9YoV22AW3k9FE8Cw6cLRKFhHRhKuzG9TQ1/OiAn
RPT13e7S/C3vK20Jg0ieq7hIFpaOsgQDUzZdI+xrn6D+1bRd8OFCQNWQaH8ucqNZa9LpULVnQzBJ
W9audcBZ0TwZdRqcBvtIPNY4zUfAgf3Au9VmZsshVeZ/a1GjYMCR4SKhW9jCcl9PNTOftaF0yS3t
rgJ9tkXbMJPUamiOjp/330hKRbHzjoIYrkxV9TJUTveio0yvlDiidWB9Tm3Zo98+CH2nRdCPUozu
wIBFyZuqMw2QPmFcvTxmba0cLUuRp8Iue+YDz25ONG72Vkzgg6PUhJSYwnToEa2XCG7GYiRp+lYh
WbSEcocJHVrXb3US3UqpqLcwh4NuAp+1fMxaa/Qgd301nkgTg2jQkbauUGcbHhAwBQAF4F3gXbzX
1UH+RejYxeZZi99CHdgQdo/fGy0gGlHp6YqwK1h8B3EyuxmQtrMy7cJTQlm2la8tnU4Nr8CnbK/D
PgL11+Qm2/zB0f2tcGz/exU7iwrt0u/k+IG/2cK4un1vbktrEARP9fzWIS2km+GPasiTc47S8XLU
sLSIVDPZYEWJn810i0rcqB4IABfrbLpZQmHiUeOucUg78vJFydOXeP46zcX4CBdyUQ2p9w5LXHmw
K5Jl4+hnKyi4fIctsJIyyW5Bht0bOqnVQ4gjGhE0Mz8aNaK2qL7v0XVGzRMhxNpa9WA61jGofpw9
YgvDwxErgDLDQqIWV0h77qS3Zj9Ywl4bWZm+MZ8al3Iw9yxrnUdnCN8SFr0ffly7C2Lg5dH4z3Ei
od9SUfg7tURNYZl33TUY6hyxrwLKXFVMXtBKtpYuM8IGrYWl6qRij9xRvvedCS0e1Fe7tY9KYCDO
pgbD0RpS49AOL+hIexevIqBa5p6zx+4pwtAWjTcdD/FArjQry96r3vE2Y1Hma2PaFeV4w8IWA6B8
KLaa0SCj1nbpdnQD/6YQpsbc601B8Q03Kzbp8Iz7QYo+YeYcyig2XsBL8NhNiLJVGfekX/ddVSwr
1em2glzqEsJqcRpHnImZGe4dWRpHkk1u+zAWLhIo/kNkSP+Nn06wGQLjFcILL5w8y44AHIi3lU67
qLPSXKdtYF6NFgiuZqNwbRT9Qa91eSh7RR6aMHkPCvtbSQaotU2wleTsHnXVjR9j4pb8nK9oQtu7
sSzDfWUjg5toiv1I3obZgA1TFqMV5zHXyydE1MaL7Aj9IKKXkBiAUmG4QUkOThGPeNygFheXaxPa
+ppJ+7hpvAAN/1LFjMlgeSON8Tv+g+nCRHjwgvemsqzzilR1nn+zmrK58dwnv/mGSKHxgjNVuVQ1
7LFEpuv3XUXXEKDPoI3z2MtLj2efVV/r0AXTSNLlaiTqBQhhmYuVGFBHIytd3tBtW1qB5j/y5ngS
o5UscYZQHxX/WXVi1PFTrLisQCFOXF0Yq7mbvc01pDnXVopUqWzB6VQehpNKGuwJzZ7TMHfeo5If
fIl7eennBQjWU0yqFuSjhWNJHD13bTURN+v3wXobYsv8gAOorSDaiL3llw0QaoOHUOlm+LEIYyXI
Lj3EYHWxufWVVWUrzmHe4LoBGSx6jbDbymxZX8YK9Y2h0vWr31yY0mWbxi0MwK1gtIAuPuPVId8N
TXQrSdhhN+8y+TCzoV0ia6JcR0Nbt9iOfBsKlmhGYCW7asM1jrsx9d0VoWkLT6yCCEOQYzEDNu5k
F2FCgJ2ki5lp5UETxoAFsRV+pmS826pzVsjLBqu4BzmmYK2x71M9WlpeE62swMclIkc2WmiEGXO/
rvlWfXspwCDtsb4xkEZUd2IshnWDyMOpMcr40eobQMuGrl/ciIc1fpiLIBrKj7wEW5PU5CoJ9T5z
M+HChlm2g5WfbHKhoIVPeg3KuYI1cWxoO6tp0jUvZBItQfQJoNt/duxyg56DciDAHp5d8qdkfHEw
x0NNucVl7JOHH5BoTxBawpWDHNAk2FkYZzFY5mGGrwZte6i9hmt3p8ebE+YvhK7Ps+2IX6ZgnvUE
qHyeZOTg5Fo1kmHTunr2YReQ1XAsUrIcE9NQxgezkCBBhVjL71WPoh/iCvVZdcrws+dPzawu2DYy
HI9Rrm4bp0fUIEHoSW8s9VymB0U0YovQ+zVDWxFsr2otaqdCKCTWIGOber4GRFDtk7DA6dQSj0oD
9byotO7sp1rxHBErJXbl9JfMNotFhsf5nvcoPi9FkmwjN0QMQ++7AzZyMN8KErkKGfuqNM+JX61V
MQLmD1AGiWOUQRrUHjd4j2kPvAZLHliuIEOm+Jiz9cAXRGNDI+bZua7qDwCb42vSluOaCKb+aWbO
d2wkL0HiD0+x9Sn1Pn90fGYKbogljWYGxWPskLi3Cfg8WKDftx1GVrZU0n2DDIl0k+FgSS1e9b4t
DzGh4HXhRZ/uZFKVxYm3zMj2asaYLyUijftSQXtytH1c3uwAJ0fNHDBaAm2ylMJpLk1d1kvE6Zxl
2PY46fUyJhxgdJsuANtiuz4WDp2n/nA7ItxoMl59naiNOUmfqAherVIMwa6Dt4ubsX9KcgBiGp4J
D7LEyDDA8HlZA/6/hF30WTSGibwmOhmm18mHInfcRVfXxqYArFQMoXX0Ad4hoWu2J3Qesa+O+vFQ
+z5+iqjEbGVoiKufKBayfUHx4DQDk6vp6ZTGirEQleHbCyahHlre5KxGza6f/Cw9KzIPCKukE3qV
1JmmsjxQfP0yMAl88lNE99TMfbZ7TNixMljqkgT2wExlh4ZYstLi0XsfvPyG8Yq3cBR7OIHZqB7M
GtuaWHODK4zNS9lp+sUcVXcR81KFcjD+befEcBxnOHaqz9fRjOlKrIOi7k+9D9/LKPxxk5VXuKt7
3FW2HRDjb0InZz2C4lzXiomqaDKg4c7AB7X/HnuFuAq1kCdUis5885OgZRh9kAC6gWYdPkOzBeWN
l4EaYBVZKeat1VtnMUYuWK861Q9K/W7w6H3X8YGz20XhAy2uZDGsSkdPPojFMfi6QuB39Fe694rx
R/kdtXGYik47rFMbXWVA/zjHTu/ppPObJaTqDiu5jgRVqyFihcHQHpvs8NEiqHcC8vjRtV71ymwE
fnTkBVdFhKwytFGsrB7UQpW72aHaA7k2XrxIq4lZkODQ4Gk4ifkIDA4lzoS120ONLm/fhSmOU2pk
A0Awwc+Z7R5abLvvZcgaYPqEJYbNlESdukb3alnkVbcfp2LFG7r9125ComfDm3/t1Ync+8xRftt8
HasLoFip3TrLJBZyj9Grji6PrUnyEBgN9aJe270vWYBk6tawfXuP3oeyjPNeQbIXPe8otZxLrHUa
L7mrGfrKDjmprSLhV4+2OOcA/INC0w6ISjLbK4urCyOQAEWvrtp4bJdaI2tWsC14lCjFuywYqIbq
3NFTj1Wtm5vUDPc1HLdzzn9xV6kd6+XmCnKwO6UdazQ3y9pN3DY+ijYToTdW7FfDcWAjGfoiyccY
0WfQa6hBIvRQAYjKUNo7BJVjL7BBJ3yJW2eT+ufQGXxcVndKZ0RHXTj9g5+Owyo1+5uV9/G2ct0W
U2rPFag+8HHexFHVrS1yY1PyND3ihSCNsj3Cc2OmUaZBe5z3U8AlaWnY2wpGJwWGb65Do/u7jmp2
CzPjPY02+YPmWQ3cuFgcm2kz784bEPYl8tgmep29t9ERaAaakzWgcdgEjeRT2EjxgOk8ktVqOQKv
m+ZUCNYtHHxeF4k9tOJ+0M8q6KJiWGVQEhHPRfPcSEA/GiUSbg8xyv4nJ5Nrqx39awFaqbRYY4tK
NQ4IOhiH+ZNI/XxdxPE/857nZObP41O1P+v+OqYzBaoe5uLEUw++25ZbP9eg7/zRhJfq/6ObGkHY
VaxJPLrnxv+/p5+HP3ftCfhfkZLs/jjvvPvHsblBbk1TkLnErGxvmQYDlmi/RjkX/HZ1/1c/X90m
dbnodQPtgV8d/NHVXPe3c7opMoJSQr8vh/wSmbbx3VRi+YDqeXWzioD1WIZjoZUM6YfmKyQJa+O7
KIGfo3oYn0FqSdbstbKYm+rhD7DqygfuN8UKE67iwPJSvcqEONVcIRTeIUGC+7U1HTRL9NDcKq6X
PPte+TFXYJ6KL7Yypk/FoDbcRTmue1Epb4Tat3MN3JwCvFVC6zIGjsLcF3D5iNz7d6eYDGqhmkUw
RnNbM46YJPrnErTnfXRBmAH0HcN34kTx2sWRc++HMn/MHawr574x13jGQyt5MTMz2WJvZGysrHRf
tKi9zhXcBqmWMKr7m/D8fm8OmcEL33beRyae873R237EJp53QVI01SlUmCHOTePkmYdP+Ylad7IS
Vdce2pgQYKOkaH5P911LvH2gErJnfcUyjtDodiSd/YQR7ve5gqFWf2cocT9pRKJ2puMZ65HZ/hs+
rbv53FkdgINzHOUyCQ8dclkBfWaN+emzNpq+uGAAoZkqtX+0kto4o+cm7rcGQYRlD/L1vQp5gY2N
lu8d/lI3oCbMd6emrRc+KWXevMDUC7ZhoTobYYnxpa/929w3AU1C1VFpYZhSNHtMrJxV0o/Du++H
y7mGdMD2iaTrz4EJLhwNsGzJm37p6NHwDUNJLIYC5ZsPkGbtFbW2DXl9vQwiOYMV9D6dScaMc+jn
tKtDoCpVtwjS0PtUHH1vRHb3mrvA3xq7KDeyT+Jv4PtXc4WqhDNs8ms5Rjb3JixQzh+7AfMkK39l
XhU/Wy1xCs/FazbEl+TDFpe5HJh2uApUER+aJo4fMx/N53vDyE8eIEC6NyPkR67KjLXA1KNevqR6
2344kZmsLbeTu7Svq+c+DV/mcg+YKex1YV/yCD1noREpQ43K+2w7VMwC33kr0Hve1JkeAtpVtFff
wxN0quDaPX7NfeGe4KE4ZzWqgONO94Uv5pJiMvZCRM7aOqFhMG9usveMOefcEhH6dtn2XXS0qt49
uq6Cq5N7zss6e8pyJX2qxhwlIg/FrXkXtql/EHr5Y967b2yWZXE1dod7qySM9oGHwqOqd1axiHP/
luMAQryJPiOlqbdJFItFWxs/T+EqQKiUksneVIMYPcB/3RDLuff5mOk/tkUdPc5tzCbvVm1iYgwz
DdCBAXNro7++hmzl2zQFGFxrVY/N5CjeiprnQ5+nTxJAwSOUIOLzmXgrxRAd4pzo/bybxWjHaJUN
XnEq9QtmozicE8Ak+f3W5o9uIrJXxQlt/I9wL5h67lqQsmSTx+XcBnALXhMil7u5TSK0l0yp2mtj
IQ3Ecnp6eok3yM3lKa9zCYKPE0HYyDZWZQZrHhniLdUMFM4LlRn6dN4Kz5ogLoqnyh+6x5YI9NzI
hkFwCDKz5XFHI0f442rUVI2fB42Cjrl2JcDpzaW1eWEiUr5KUzMulT9+zJX6lgg6EqPqct4N0c5d
iiIc7mP37fxFwFW/WrWoX9CufJhr6XaR86JmpRF9RlIfyXv/u4HPqp7GthlPuJeWWAxzHXPpXPBV
b/405PzfW2k4y6+CVOuBccz77QB0OY2TcPPbwfvHSiEeV6b67qvhpMNA+Cs6J2g+HYNpRMngtYQ3
pyE1HbarWTuskkyDXfPVLMyabKuVyfvXyO89EQu1VvDmmM790cTCx3BRxQNGM9NZYEtqD25CQC3X
0EoMSCVk0xI11/21rxXNO6FhFL3GcmniIXq0vSE8EcKxmXyb/rnmjcRPIF+w+lU/UFsKaFT7W61v
hzeziJfETZ2XXg/2RlEWDw3OnujDJyO+xIG4zBtf1uIizTzc1C2o/D8KkkTX0N63lD8LChe2TMyY
FnMLAu/iMndlNoUC4KkgJDidYz42f9KQZ135uck0/b8FIZmXFYpD6Ab9t8CLY3gacZzB2P5PV9UA
vC10/Xb51f1cJa/VFvIpltl/FIyhny4tYC6rPwrirvQWRSnqPwuUutIWUA+01dzz14aoHc8edPXW
X8fmT3huZIvKd6s/CzQB7kerK9aO03XMm3kYEG5R8MSaYDMf+7qJWHAMD6K0xb3gq8WgOqzo6gku
9N+uAKARLmnAH31Vnj81EwHbGI3xzwJZyx+OHYW7PxokoCbIxrT341EOTSqwQgBxPABuYHnTlYfL
001GELNTW8Q3fIRyjIO08Ia7KRanLOCueYFFi98I7yqFQhaMpcyVqF69wuvAunpdILBCbY1rniXt
KnUrDV3+qFt5Zj5eMQGUK6lZ8hoQE+VsYXeVFf++FAn9q9SHkXpudcUIQuVssryChNXoz8yuEjel
FUyw5CpHsr0yUCLOlliUFmgl6KW98oXjX5SAYKFnJt4Ftru7ksK0L6Q5vOls1iUnXMS1BQa8cEWh
nqJegi4NUc/xh0vQQJbwYl9CsevjdQrR7iJr3sj8i8TF6zC69OKhvuQZKQI/RU1CyqZYS9xBLmkg
yrVM85SzqdDNcDO+5I1TY8M5hBfYrs3aMwflnFZVu5Y2frZU6daEjZ2zTEe5TgPNOuPS1K+9AKxK
kMUjpaF+DkStrn0PNw9pjto69a0e3qSrr6WXSj6RhzcktmROQ8yGePorMgnAgMKejG9evOo4TJ79
0fmcyxxA0sfU5ZE9TFWRpQn3qeJibz/taq0Xbwnvmcu5KcJmzVq2TraeS3sX11ocGNwNfHZtH6b1
uEAF2Zyip91B7T37hbUyBKgmQzd+2iVRhNeRVMf7LkvVidLmpSevrZyXvEr/wX3SOs11kyr6ZFXa
nOey2BGvoozDy1xmKOXjGJbqViuiZCNSJ1+XJYh8MFA2T/IQ70HWQBb+jOifPRStjWG6RtLr9wpG
Xi+TwugOoHL+rR4pIR9R3Nq5inue+5k3wTDWCCf4pDj7ChPbud79ZPctpIO/yAq4m7l6MZ+b1y5s
KqXK+DpKXBoRssDMK8o+5eRXgRDncxGF/b5MMePAdSv7rMZw6SZ2/K2ZgFBcFLw6L3PetfYxDNX0
U9dMZyWRtdkpCKG/2AGyilM72xhjWEtNDg3Bx68RFWHYajQYcI+D9WvUlxRGwnlEMCbpuhQDLhWL
YEe2V5NpB9QwvfwexOOtdO3ipXCSbmsJ4GNqHg5vXshceK7QafWiHMbhjHndeIJNYy36Oi+/5wMq
cXlHvkcaPVrVHtFxdPefpVp8m1sWdVBDLW/lLchTVAWSiueJm/qfTXQ/d4laxlKmniTzwwuvrCPw
yqEoT+S9qtP8KSGsfzQAaf338H3317GwYk1n5wnMu+lYoOj0MX2Kfn1qmhG8TuERjuB4qtXYJP5R
z+JaiEIrm6/j9/P8Gg32nu3aGIiHRFKhg3vxPIx5M1X0ax9qFuz93wp/dTAf01BzWSpGp9yv6s+x
FKMxHLA7vJdqj02uXganKG7qtEm1kfS6nR3zPPmbJG20riyTxFYliBOlza4xwAsEboroEauSJaKQ
K+JaBARVETwarSKQ6h1Y5Slh8DgfK5FIW8bIO5KfU1+QSuklyzAfihje471n/LBYQ1xJLurbdkyw
r3dG/0m3qp2C6OUmA08BwCjqMEJK5LKERLlER+ql1/xk3Uf5X17muXt1DPtzHumYkMnxVoMIUFPt
CK6EcFBpg++zokLCkM1xywpSdSlYrXx0TImSGl3O0Sjkto2qg1TQ7Q+TbrgFolkGo95f4Xsh3GzZ
j0GEoyG0PhdNDgVgW0V2MW2zXRRVYpUllcbjFEmDGKOOja+08cbA/XNl6xh4t1GZrl1V6Z9kpwxn
pDRPSktAXQyDfNSMW5Rm731rhhfF88rXVvQggvMIi1f2onCj/BMOtXlttKG/je6QXrXq7xh1wlOd
hs9ysJRdqjTBJcdMBns5T3sPun6f9RPszA7qna6AMTUrzMKdAIy5yuWtCAI8hKrbX+eNIMJxhtV6
xkmxeHcK6xUQwUPJHF2PG+vSMJsEaeu4e0VV5YoM2IBzcml+0+xxjYDma9WDcCQKju9v4PmJDuk0
KnZJJe0V79p9SBbxAKWkKCDtdO6qhI7yIJXSfyg0RGGJSZrbxOXVEDIXYNFej0hFwCdLKzhzwngP
UQ1amhYB1LKaUtjAJeC7keUpXcSjLCihf4GRPxlaFL847bNn2sk5Dh2xx6JwD/0wOfNu3biJEp5L
z4ofVaV8KYw4PVbRpeqfQqeLvsEiRmi12fcWxABRBP8gm4K89xRJ1OSI3LM0q6OKxVwQl98yPVZ3
cXchXRic0pDrEuTvXhNWUwd3LFB89Ty4pa4KxbI2lI3VZ9UyTxpQwcQ/t3Xrl/D/4a217eAszBYE
bcM72ZeRemwaQy6BDPZvAfk+lCIWnhkEf5tZ+rfmjRqi5Iq98OIlUoTpEWN1fxmSJN91lW8tKmBi
KzgQzmoWn8qIN0DUeaynJHRG9D4zi+BWCbGK/KJ7nI6kLX891WrfY4LyJ4XQ1UM0tMraSqwPWWp4
GZelCZfrQQmBl5RZidxmwIzdKS16CRWXp6BWPGiwGi8GyWU1GorvbiDthw6VgX3pNq/e5GTcCEBE
TeHDQK6zbIlHPTwvhTV03wWPmuNkeyd0mo1pB+GRvJa783PRblD3fGim7HctXZ4edh3vFTm6Bx/w
0sIXqHEzy8DXNNSzbRBVPbI/hD0GyLifalq9jm7fwWL3DARmcnnWQ2+t8YDTlXGbyNR5dyLljANW
Fz2oo7+NO23vkOd85vdfLHLEjEjU4pYbGa085mqeboPpE+SllNyvTHdKkO2VgPzIAuyyxMq1vFh4
Re78opUInBnOtq9ZzKdNU8F3j+W1QB8J3kGbLzozii9kZ5DGABIBCIozmiPzRDWR477wA2/Boh8J
V9JTPjSBjQAAxwxBT4j/JMOiQXngJWRpaLZNeTAmtl+Euv8RQ8Jw6bipuzfRLHmouqzZxr37V4Gh
omCefDLUGh/ASbcoF+8yrHZaUSGYJ3A0BCc5WF53uc+T20vLy/gaVEJbZliXLL16NFaJ8DCgVPGc
S5voHYq2fOzKI3ad8TtAQG2rW8xwLXARHzC9Jj6hzVrRweau1/VHbGhsDMhjsWGG/aaRHXisQudb
1kCpZ64iWPdn6mpIcDYF02I9+ymIc61R3zR1UA7ShEGvZ9gtGFJ5tWt+pF1i4qU8FG/KUFqvTqS/
Ww7gTxWvvzpTjKUFrmfTGaH1VE3gfd+LT9hj7VpSqedWwe1VZvrRs5VVNHQNOeBBPw3gvu1Q/0AE
K1lnrd/ufCnFgtuQbVWZoPJb5v/D2Hktt450WfpVOuoef8MnMNHVF/RWIkXZc4OQO0DC+wTw9PNB
1d2/mYiZiahgiUcURZEAcufea30r2glDlzgUeutUk1p/qrP4YcR1dK4BLN6y5jiIpn806mIP495a
MvnBmDzZ9z83fkYGYGv6x8GV8QYLN1T7SVYXjQ3ESuCPI8KL/adX/NaK+KvrJdEIgfkBKi64uncx
k3Jba53bz41ssxfyLshuTAQ+SFRgbd1Mvyoje2z1Tq4HaYo9iOB2bUUy3Bo/+PjMu+Z8tbfGKj94
eh8/2AYS8MjyrDfZ659sBbyPWiV3g2cFyPat32FkZxuQpPZqDsp5GLTsS3fRqjezmiVV+VdTR+M2
U/UjPVsdtRUp3Viy9xTG6WGYe5IszMYePCMuOr95suvI2Tgl50aUoAeydMd8DlzrDPdC+9AEpL42
7CRKItSdi7BMDCQwhryApGi12NpkbjOtKq8x8XMS4WCOdfbZoAQBcOa/lvHgrGeXq1czcRw0kzmA
coYPOXzVndHuRRdXezzROyvykxfbLLFrALpYI/zctLMSo4/8eI1WCBoEgdpmUqfng+M2zdpkRIoQ
i6VUT8K7Ok+IyCOJ0UgMDwkuyYc/p5IK7admVFj5ZrcCXURYbuwOyka7z7rIO7hJ3K3CMahuxLzv
0jowr148NKvIobClVL5IXJCHsXEbRnzogxCyJudeH5Yd+w0sL3cajPTXwrL6ZZHmyUMvJdC5NlwL
2m27DhfWynfUcki8Wzo5xZ1P5OcPh9SjB/xo5AppWxJcIqSvXVfLdZemB0l/Ohmt8M0xNpLZ0mtS
V+IQWlC4poIuadDr/ZHK21mkuWM9VMWQbsNqaA5eG6odyO92kdNzXJhSZs9G3wYHQy/jpYpL7FC5
+oQJxKbf/90ZPY3FtNo2vMy106lwD9eBoZ3XeC9lfWfJpDhHprVmdqfQ4VX5Ygj9aaOEeYM+FB7x
58dbLwQakEiDLqM91peBTJDV2CNA9mRHv7Yv3R3pr8aaBk+6sjTN3xGKA60beRxCLbFCD51fmsw7
tLKjy00o704zNUAiTZzu1bzDi3T90UPquJ4xi7e+OzjCP9ieFV5btyufLZNwCo9GBhejUdPct8wW
DxGeviT6JVAXLmu4FJthLGdJr4kHmEysuCS5c/JyBD2NUiuszMnZz9/rKK+eYquvyS+Gy/ZzE9mN
8eVou8RKF7w9jkXFquWbaT55WeiGVWwjgfk5l3/u9kVtr8HMHVErp2+NW68YLzm3qBSHyYcv1Gql
XBSaTGkN4iEh2jZ76enW9qp2vhshVylOpJXWNyUFtA4MchS4w9U/foHWB6nRsCWXoMFXxU2qSCfN
aepjWPOmeVV29j9f5fBDnZD2Qyyim0Vu2guTW22FghIFTWU8uooYbif17xNbPnCYdes28OtrDgVy
Mjt8tHEgTmwR7H2nkehMD7fZ+V1R7Unw+UIILR+EzQDONk2Hj6WVD+x+PeI+gbq12Ur4M1tEtumm
NYikzxyaFyLjs7ZaZHElc3eJGo0M0WoXadnpvY/XclZeaA3va1snBlH3+ILLWj8Qo9x9jsd6tNU+
6OAfTr1lHBPAGNuwDm72rF5VEJKPqPeXPRkhpzGYFnnhOjdyaYd72xn35UgmWtggiCj60DwDg6qJ
INLEnqFKK/3gPQ7NcG2x6gL7q42Lw1B3IcJOfTRBfJ8SHrgtOYKXKQir+7Z6dDH4b8qwJJlatxHE
KydfjVJ/jH7SN9iteCtQqjOl0Q2OOHm0lQqF/sY8jIaWXzxbXZVuVaKdW3NK1jm+pLc4LdbsXMfP
sFLmYgrH6moGEQSawYm3fgEkYIhE8hx03UBuKGVKxsJLFG/w2nKRzZRwXk1FQ6/jen5iuGaeh6FH
5YMCe0Ie8ty3IwjAEpNSRhLPyshIm01cpG/AxgWfMbyhqG+fuka9U1Sre8BuYkUfwNsy0FqbrZY8
gIrxb0kQ0c0I8+yTHqB193MDP7YjjL04okI0KVWCcttgr0EslGq7SW+RhoU2Lm9UKmvAhQqdNf/m
WOpXRxVNUy+ACJaKZ41w703ctcmOAWcVNGhq55tAE6Bxe91ZR/7Q3TrCM2qUBHc0POciyzgLFb+0
dk0bYzTatShtwv2igGyiwraOlCPOgiC16uincbjXhMduZnAMTureYX7tV618nfO9F1U1tOTqmuMm
Nv0WdIck+8cLzz83SstfGxJ61qasa/iPJVHM2nypsMuz7Q/JvZME1sZsQ3H2WhYzip/pZJdtse6g
A6EE9IaVIrP6iV3la9Ga+TrIcmep6qp8bgg7XPksuouyNd+mJpD3gT3Je7cLh50a63c5a6XzOGpO
pVX6i1ChugmLeD78kPFkjaZ2Yz7hTRuKO7IdY1LIEZmEPTzLKjLcVaU4e8fmajm3bsTeYvqVc2Wl
T1dDJ+0dZhqyTmiC2n1+YQQ0Xt2GHBTPRVaWuOIClmaVdq32kBvGWmvS4hxzCTf0aE91iVSORWdt
e4N5dDTYLvhPlj9SZWJQtb0teVM9h5oxds3hOif1jE4IoapGDhoZAQGrugXNyMpY7cWUnLo637cd
J9SEgHOTzEirIBxI5C4wu1kjinf1bumluNVZny0yS+EJZgl7w9IQoaN6Q5P1GSY4EQ0bt0eOd+yc
Q1VdaQ7nW2EgBHDKoV4XvvXEGzossqogaql/R8USQHmT4n62Vh1Q8zxVgzXxQgl0zITDyJpwojt/
xPyGWcC/m4aiYf2e8attSdpUAruJOfF4QYCwL+bor87MUIHPqmgGZMsmwjZT2qHxwb6KFazo3jCH
fIUtaukqqSlpbfYQWVw/VLoe7Gnt3Q25UtBgANVqeCIWNmXDMcPwR14zqoFwIBk6CR6gfG9Gf9C+
1LGLxovDJewZuDVctDhZW31YPWqRCi5WMd0YX8Trnt7wXTxuhyLqwI9Kdc30zHnTprEkuRLNb6Ln
9Sbv6+4E4thdDTGDcv+RKAv/XnfCdJEGDA1YfZaBYYSQ0vLF2HHVUWZfrUxUBYeG6oprTzo+WD0z
Vl3LQD0HJtJGMTmPVUlREk4+F3lttBZD7Awr1GTWttO74iIC83NI1fgam3LvJWmP0iweXyURilAq
IzCSLjuOH3XmRI47mSVwDweGmn0lv2XUJq/JnNOOK1QHeugXy8KpG1hxPQY+Gka4oHLngUUjvOAb
2to5G47B6N6ioMee1b8hNGeHVGgfNpCClR8ExcYx8btI5xchlWJveLqz6Axbv9U0awDPDDNkrq6B
GFb5L63A/UTsSLuFpPpV27V8sRQ96q57KbqZehYj5o+bqHvxjMHb5gXwnSLTkiUKZ3fXah4ZIbg2
th2/8yGPrlwGGDv7zVY3ium+qezHhkKl4GP+RRvmqAqxEkFRHTWHPpIh6QqqQX/5gXrXESyFyWo+
g8Etjpos3FVqaOFxmEx9YWthvGmY/t+rpAUn21fzZdX7nBH9oiz978YTiyn9TKshmiHM0S3ruTT7
9YiRI9SPZncTogBqO/aQuefLLBtrGkpV96ZKvb2Elvw9me4qG54jQX8wE1F7TR0s/t2E+7ZtQRMZ
abetyExde0zC1mWQ0P/zMu8hG7NyVfconIouyTeAJZjVaBWOiam/d/zY2LljMrD19p/crmKW0Dnb
RB/MQzlNL3hnsWkDkDmGVvWssSosMw8lReGN2n3cePah8QyynM14lSQuvR2td5ZFYz8nMkO8ERcV
25RnD4zOh9aa5772LmFZ/dSj8jDYxq4TQ3j8ubFEjXzJL0+5U9t3lim/B1XVIMeHWWQzMKMp7WMR
ueXl58agW2uZWnknAiRLIvQ2UPOCc63p1TaIMCm4pa1dApQ+WwY/HYi/ldlG3Vvbpku/7hat9iz0
0b35ckoec3mwkum9DSOLtduiF13JC5HyxRpbSXNJhHoNO0tuWq3rloibpntqrWNV12KV4XyaEAdd
xsgaLir4GJyuw8bCMmRY6IrYCYMkLniXVVVufvotMq+Z9s1zPy3m0olzRi6NELhB7cbZOeqCBnZV
PB2l695nIDWwnWRMlNNu/1Mdc3ick9ZqjzkB4ZsSvxSbqIJWdiM/3cF1d8UM5RsxFlld+ZHRQV7V
bWVwVSL2PoFuU09yq+GFoIRzthXJzBh1lHPKLdqRrsjyjYhddbLVpnSoMmrdBJIzkn9ep8GSXq14
8KME3QTjJKTs9K/0kQDllIhDAq8ytkS5ftTifKdcvFWOdQYhZACmE/ERZhr7ucF70zX+4mRwNxOi
/A2b6+Rk0ghXJichhoVgHfIXXztGoEu5maza45xvnUdVuy+D6YMXSFlJsgmbfkjGJ4SGt9DllaRs
AvZuC3KLinqDmzLY9U59h088v6UjqD6zxzuSF+MHxTnODL86J7LigCVUkhlPc2uKyH5nBAEmBoEC
9Bf5jfsiwCqjR3DAZs1QF/iP0MBwiVGGVLqZfci2vofRWv6OkBmbdRBe0WDHqywp12atte857eQl
W7H40gSCOK/Ku5jVbfIHTCKNsB8qUX5AQtxWmhPsCiN99zI8YhqSuofw1s1Y7yaIulMFW3KPgNfe
YMlH8qYVFI+dDX4FoRtRFM8qx7819t2swdPzhZ+AAG/q5CuNrA9pSesUSVD0omHdFnVQ7Tw3mlae
3yQb32DYQfUPGsii22PnT/0sIBJeY+wpueDbB+YhV2P1SfLulwWD6S0XlVhgPy2WaRDU27hu5DmY
Erx5WCJ6OxLrDBoKzKtuMQ+Ul7bu+oxNlX9yogbpCPL7xteWelSbmBDrYQN0yyQ91BqQLwKzI3rE
uUS9Vm8lXZ0FO4DWdvATeF6PqLuqCShuZU1DBdC12Wl8XuwDvC5sDjVdo0VXwShaBMemkP6haNrw
+HPjwAvZMrOLzmWfM/dsR/84ytI/GvNXTTehiauNfMPl3FyUw8sEJuDQo9Fj0bTCx7RAs6xnRGui
ox8eIF/j87Br6pmk83ZekYxHeMX2yjQy6mYNPYwd2+mp9YbPsME9E/g2rlkG8lPLAZKivGf447fN
mgy0CX+QC99H2vcoZiIMG8kaC8ex8we0+5lxaQY/3rsjinXEaNFd4mgp3R1xNCt/ZMzoFivPGsSm
a7lq1RQCS63mommanXWwqV4rjbM+b2AXhMK2mFA2v8wuO8aNFd6cGAFbJ1JtPbYRI//AGDeIwB2I
2vhMqWBBexLUSEfHkOs475aORwXIVaZ9SNhL7aM+eEL+zZFZ5gIvof41KUGkGGNVR4cBMuk16Kis
YlgRF8OWP+nbqsWpVC1LbWh8Ny2QwDjNh53eLJlAcdxI0wC7g+NKF29JmGtHmFf7PsRQMVSc1gyO
+nWfhfO5OG9HIz68DqCgV9sbt4m+bb2FYlaMqBFwCf0/gh/+Tww32ZkWs3bbdB0B7fKfWb+jPsKV
cHLIzPO1SDUZjevIBoLtg14Y27/Iwv/+Ofyv8Lu4/MX2bf7zP7j/STZtTQxE+y93//OxyPjvP+af
+Z/H/PNP/OdZftZFU/xu/6+P2n4Xd+/Zd/OvD/qnZ+a3/9erW7237/90BxyrbMdr912PD99Nl7Y/
r4K/Y37k/+83/+3751kex/L7zz8+iy5v52cLZZH/8V/f2n/9+Ycgfubf//Hp/+t78+v/8491C76t
lKDi/3qy//6J7/em/fMPW/zNJ1EKIa5DAQmTmdQYxWH05x+W+TefxFPKZv0HKj7D6/OibqM//zDs
vwFU5jrE2Ubf1p7DmhrWSr5l/c3WTUYLFKOO6QrLsv/471f2Tx/g3z/Qf8u77FJIEHB//uGAaucQ
+UeKMxrhObmBTDQC3z1h/wtAe8CDqGzyVrCgpNPG8p7g+V0cWVXLuqDC5ZqEACOstmwB2r3jxne2
Vw+Xqq9fE8x87P1Ut8Uz90oAnrijQx0vZR4+Oc6XNZjJp4H7yo0K7Xdl6yvS5V1+j/27c3szXtgH
Pyi9GG7/k67aTC7cAHJ7kkTXMGXjGJttt56vX5s8HYzHqffnfrfb08xPjEds+9oZhuPLz722tPo7
H35U2JXUlbn/0XlxvWAjvoky5exF8AQztcNF3OFsasfpTgzOWxv33lM6oRmvHQOptPftptJ76lWR
njWzgyMz37Xqpj9ZKYyc+Wd+ftjvEveoFw3l9vwIgLK4z20RbIwqP1a/QwY8q7zIQGeZqTgM9FgW
KKeMRaVy/4KE6qqn9lJ5Xbs151GdpbHfS411YJjtfdF34uz42VmmpvEw4L97EDJ/6WXwO6+acOsV
obrpdjmg+CuaJc4k/KSgl/0uyw590f42ed61Que7zJr6hq/bBecQyt8Z0Ohj64ju5lZdu4unnAa3
Zg33hWyRnfHvWf5dyTp8+OtBPo14M5fGRiTFAWOUuvMTc+P0ltrqvX8f1IwOS7NnZOVP39ZEnvAU
+vbOpKxfl462jNPJ2qYq9u5kap/6Ovjlx5CMpRrkfeqZTLq4tmcuehHARjBlRKyvET6UC1JikDAz
Xy9DEM0QJ0vDOSsE3ys2mbM2ykyXpH+swRw8FJRXO1N3qqVXap/Z4EYHpY/7WO3yCWlpL++yFPVv
4qjXepqadRwjNqfWdZdObK9yhsjLVkHmiPP+ECr9UwCRXDhGdAuqxl/28dEYJnnwJ+8e7XkKYHzh
OvQlMjukwyXOaZLly/zbYyFbWPGzLZr0iDUUY6sZNtgw/JMZRdVmYjSVkR+2NSd5zkmw3CW9eR3k
7FR15YPDPAekMvjqVHuPE5j0pZF/hWO0bzU3Y5HdEO9ysTUWMbaynJQgHZJzQlOEluwlkSRb1LQs
13ThDDjs0Utm96+c6QYJBePaamnBwp9buFFLeJJDFkVU8DZ7cEsWqNcWgegpHubUEtvVPUQGbHTB
grSiM5bTTOvTlPbbrNZu5UWLYDLvYze/5JOP/bP57dpY7kAsPhZu+tQ46jaExcGO4GbqVbXOMn1a
yaz7cj1/Z8TiYvY9WnO23x6ZTykc4UZPE8Inb7EPRMDNf0+RRAXv1lQd49bKaM0GU3sIMz59YWk3
9rV+Xh8GTwMuVGJWHSDSVVU5YHvy9o5MmPpjjqp9Z1Y4WJthDngpm19k7rzVHVEtsN69x/kn80k/
uoyc0UXu4qWTuI9Fofw14b7fIb575AFQfJ1Vq4nnpFw4wScphTvD+SxbbJd6oAwk9hoHQTbLSQEX
er3PDm4FuoBipZpWjWaVpLemtMxygP9Qy54avXplVkDMZao/oxuhQxV7S2JR5rgsYlc701uEjfEr
7AkqKOoc5Aqi9ZywO2GU+r1DqyfyaW2ntdzkDqhWwn7Y9/Rrk5mg4UdsghhQEugXrIRUjEV731/j
WYU9ELdrcmvOfTWy35T9qxJ4TI0pua9RB3RqWihfXcZUnGkjfZWMAD1tqca+R7OTbMva+64m+2am
5XFMwO7m1dYb/Q9E1y4aAuSbqzAFpkjkUQJ+0fvMKiYPuXxqIQ2bWj9XTJ89naI+8mgcQEvh2AOw
zm9u/Tkvit1qVG/T8KMZpg839C+9S00fchmXaKyIv30qtWFVlOlvMxufVdM328Aat5MbJRtNVRuC
+I5ak5xLER2TqNzrHvEYdn+owUtsYd2CQNfdX5Hzu6RJFdtedxsH9Usa+4JKkCPVDqlHmU9lUbd0
a3ZtTRUG90AMeNiNQ41Wn14v0OhW7B7VuNQ8s1566dRufG/8VcJW4YQvh29PPQ1KW4mU888fyMYQ
46+c+J6lKrR4HQeevepRdUQ436PWV0swFHKZCraWDtfYOBinnQ2vvbRbJlNscqD3BAFTe9fKj1i9
y0NZvU76lB27qcqOXoYVJeryXV5GPLlVVYuxBzQBmUasLTcZTlDGoiV+Yw8FC8hZ3dm6cQDboW5O
harWTgvPXJEIywlM8zAmfWEs6KnXxNWv9Ng7NHQjV4GdtovArV5j4oOWSLRatBbdixXxjsG0eQlp
+gHsleZDqyrUWUMzrGX12coIqWSEi5x/1IMKdi92P7pOrIV2oi8SXd4Gd6Af8ll5AEiwBCEkrlaV
GNsF51p5MFO9PGiZHa/bhFwjFayDoNNxmigUEgVKxVnGqFzA7FJSrddpqa27FrZtTKzWShklkdZk
RuzCkUaLwKt/lxc5XjBmsmacVUu/9JI1WUw1r4zUKaPDYuzXFB0oqY09O5WNkNmXn6n2WAbZqvTk
uKskQGy0BU8qUUuiVsTC0lCBMTCnw/rgNhD48s6tj1GSbpOA3j9qameyXhMvmhbu/Pig5zxoTOTR
NTu7JAHSj+lqi5S8C4rpN3kmkO4m6+AFJBuMEoGbHjmoctDT7ZwAWr/LDI/4Jf11sBvwcwB9od3I
pWlZ9QsTf7kaYNiiC6ctlE8aWQnF9OWh9LhLtcJ/IuDzxWT7fVdCKDnlc1kD8f/RIu3nDtIGsq2K
ZQGKmHv6uesFNJFLcYcJLFsrF8yUU3lX+nRigQWk3NlmQYRCb92XOk2QaeZ6+hGXtnGs1rKh081J
o13SxtAukRN+u46XHrimJBd+exf64j7TxnDbqlRb0LhXPOv8j66OqnlwepCJkLHvS3tt2WZwxw63
u3dG4zR2PWeELOi0CGWi7DaROyDRO/3cw04RHYdkPPlDdVeinVmjsdmkcZa7nLUiPLrzzc9XPzdl
PtI9pfA8shQSDp9pxA1IM6Kdo3ETt4wy5rtOQ7TcYrSNa52BYP/rIfN3fx7397u5NvYgAv7l536+
X8/P8/dH/vWMf7//85XRCmsGjZX/8BQ/T/bXy0kTDgYKzrDTPdLFQFy2XhBfZYAQdwrz9oE2Ce4k
w7BuLRbnZYmW7ok6tFjWvVDPqUewtt254WsvLeDiUTy8wSeQzBTq+L0ool8louqPvNeuGUL4L9Ql
R0Ln49/DMGxSGTD9dZt0mVMdyEWZnHpR+9TwZOtZDnqqGdrW2TbZP6RDsn8vjN+ha+2VqIIv6Rv3
EiHAZ1/neJcS/V2a1W8Z+BRTCUszUevqFVEuue5mHL7Mh8kS4uj4RDU7LXVNpY/lMLA0MilAhS3M
VeakwxW9a7UuAq24DGUfbjKi1O9z3JQbF/TOGTiWgpqVihOOomrn1qVz7EsCAdPEdQ42k8JDUzvu
PgXXf6ySJNjZKo9PjYCHjsE7PTf8EVsS2oo7jg50BhhB7z0obChSXR2uipmsx7j3rwHTp5VuBtlN
dYmG0rIeHzsLUADVqfakQldbhLLsXnAIoCWj7ffK1Av5STj1v0AjfcrBkR+s2I+pP1hUG/ZZcLh/
6/jcaFozkZ8MdiplToqJ2X7EeQZrzl/89fa72guhfYlc9CShpIlTh7Am3a3X2ON3muRndppI1Kb0
kSZbTsvR+MDbrP+i6EsXnVYgNCsZmDVFP76YBdLibmji5zqp8GcX0npMvMlfhrpV3SLV9wR0xNED
Mli5bpmXXPLGs4CvO8P9qFNhjlXS3Gm2yrYqNovz6KThrm/nbCizETsxDulRuDBWkrjPDn6szMPU
B8U+9sn9xKvGzkQK68TCOm6dnorEZGu9EThU7gy3k5uIjuplGvxmjW+3vWoFEnYrE+ZD4c7uIa2A
5CMimjxV1D0x902XmjaI54hr1MLQuvoVkRxruZLemzs04QLnbP/uKZiCyMU+47y+AHFyvrDywURw
AR7S1mM0VhKfSJa7SCPykoFe/PW+y2TfazPPQwpSNZEGRguGABu9oz3ia/4BSfbwRRwstX7pfcRa
+uY7In93DFjLJGEab5xFeMkamb56YeGQwegYz1HPyqrlBjzzjoANu1Ti5mjUpLYsh4dKpmJldHlx
tUOrXzdOxLyrJA+lqnou4V3qM1GNzTNHDMRSa5pOWSvULmAWd5yyqN1HqTEemDcSXFEX+D1rpzw6
KMd2uvCrk1Kdtx3Suj3HJDBupwCqnB/WNQEQwrxXTQjPkwHNBRtFSNtryh6kHbbA8yj9cSsI8kBG
77Eukxm0WlXPej95mKQc+0VHKbDoGCm/RQMF8TTl4hdiunfauv1HnaWwRLr4K6vbE5WV+x03UE4d
F0YJaTpL2KhMEhCj4AymZVC8W5MzxguTKF+uinO2IZu4SNrB77njIDB5zWkqoJoC9ZkI7SnE+vI+
GOKL1KTyFwf1ITQzSudb5LgbVw1gwpRkMNcLczNpZPUypvF3SmEQSHtfXgp7JTvf3XYVoB/KXyv3
vKs5Ke/KIkexRLOGjEruAhAnPaBuPprethaJ14CMhtEUJzqdkcBsOuyONArjwXSvzM/as1/zQST2
W8sWY2hzc50hWefQw0XKlP0UQKQ6edreAXACJqXIt16fF8vWqVAOinyL54iogGR4dewWN3DsGjut
YofqJGdVmyjLkw9dC6Ir8yJvHwsDtNIcShqN/nIaJ7G1Y0V+bWBXUJl8NBBzYmQSfLMbXRYDMPQ+
KZxr5EIWVXbPPJadFhfJ9kQy5TEsi3arouA7QCCfeHp+lVO/lFkm77UiLK5jhGrWp3WCcDC4c/WN
LXnpns+CrA1wmVSeRSs8Wd+OX+0GiSW9G2rQLGkOQSLRLj83om65XCpT7RCyYaqI4ufKGIO1TgAI
jWvFARDaK81IJG7plhrMMMoHg8gdw67epYtjROAEILimHk4YoBf8dvsovcK4hvONVxMobevW3ViS
PpoE9aeWFbukzHxiUxQXHxfgTO/ei6qrTo4v0qszTsui9GB6KOKH9QZFfl8zoWpnTB+b7YU0opzP
Dm0fzYNlaPvuXZWp6poAnVu5+55PASYusDEDO83VCRQyDocP4OduMSByBtKxFFNPVx3JKcE1PDaC
44ESrFM76qyd7dfNlmEAl3mhN9fK6yO8+2O5GfpSHsaimtskZXOFgTgszapVW2EZ7pJa+dp5CnX7
z1tSU4sedHv4Gk3NvLNFtUKUWq+0Zj4JWl1Bu3QTdDNlgtKwGrZp1yVXIp3rfVRaSNLTNL1qbLQt
W3hnwwxR94zsfvsdyRjRNU8YBbtBuZzsio/evE1RAWuwnWzCZT37+nPjNnyKcYvrvi7XRh9Zl7Yv
86thmT30JToYP3dRUzRHMVhPwo/L9TS/Yw7KQoYT+omMY5vAISwRukpPuSKFwFUQC3CiREseEV+x
w8fXvB5AbJTDr4rade38z+lrusz6iVJlLJaIbWib/YV0veCsPH81hHSoQHMgqtIS7zoK4zHQvPxQ
7ziFg21hDS8dqMGmcCOfyLIUrXmOoAJMyiJG3nBlE9BfjRCtvSnUQ4EphvYkpyvpICOqXYpq+1wb
nMwSdURM5gd6FyYvRd7v0t59x1BTv0aS3fsQawgMkzvGzSGuu2uRViX/V2S1ADwLrdY9pVyZkBCq
s+OkM8grTPfNQC+rp6x5beigMaAKpmc0izlZDxnNTGuKTpqnGcsUJtljl8A6SoNVGw2vWibLu7bD
W98ANH0GAFMxI/WjJyvzD8rGFi4r4d14Y7JV4GAGHcaGq3R4dBAuUa/QLknqd2XKfttmfB5zd/bQ
MtVbVUTxsW+Ai3Xxis66BQkyiUiU5i7quRiNZn+COndjSa2X+Qg6YXCwRUed/Sa88osgjule2Kg3
WOSkaWsvRmZeYJ30y6EN2CP1l6qD1prViFNryzZW7BCoJc34MCUVi0E7rvApDCsG2/vG16Fy0za7
iwKFYmaI58ODzYyB9iwemB6ZiWFiEk3XyMjfc/BhiGG034nw9a1FNkKZGvS6k1FfR6je7samNFet
n2FeSqmPy0kwTJuJoT/Y0J+vcl2ym0vYYXeh9Bej56NWcgwyp/LoHb9fgZFqagj+xb9nol3+gdG2
AhmMl2bjkZiZ+IwXKl3gAzEXo7IJmSuxwWCd47pmNFfCHr+QksAJgm+chFAJcCfYLW4watrvZKBA
dK2W7Xg09FtEhSsCim+W/ukLw3lIAKM+yDD5PeDrqoxuFtPx2n7+ORonpGeT1iz7MLAftPnx5EW8
kH6abf2M985XmHK0SORcpq9h3LTLwTNp4k3ZYaDg9OxTFnfkAORteBf+b8bOa7dyJYiuX0SAObyS
PDkqj/RCjKQRYzOzGb7ei7o2DAMG7BfhanSuwiHZXV2199pHZBb5lhZriuerV4PChO6STgaHjbTY
kdbV7Nup/MgX4zsHqLfV/yMrlcwge7wZ6ETrK4sUIlUknod8NODsxnb/+Puht0EbVHoWoKyCvWUs
7U2huYlQE8CXiJBsSjRNeyXFMEFHbgcAQAatmX4k/awyqqz7m13UtIzW6f+86Gdmire4aQ9zVxog
deO9bRrFjnCNIpztqx51rN8z0u0qMa4GNyJqAWCUi6LTOmE8TNRGHtvzHr5OahfqrvUQRXEbHtoU
1xgDQzyIuZPdMzp4vmaBElXU1Atj0Gr7wvkCuxw/jyqV6thGBVluDX0ZDi0GtnB4VGq8a5EG0xyT
GULAutmh4WJQ09JHqiqqJzdSmsCejPlM8nbR25M/cNrBzLTG/RG1NKZWf2KNUjZabw43DNSfA7Az
7tXyPUf/iUmt/DGySDlGXdJfOHpi1kgthhI0Czlb8PaDUh6iJVjRcvtBwfOAixsJfBpMSvqdRNbf
foZHupZB4EXv8leJ0fA4wbZEvFdfJ4DLvl0uCz2WHsUJl3YDUJpznly1eSK6FA34/Vow40cOvjY3
ETHWTrp1nU/qyyXQUR6GGaRdC4px1qEGjbL4nqKIyOB4a25HnnzDyGmY6bXKvvwg/v21X9YSCm5t
pcOKRy2t+qpnoTx0GTxXLQ05nVo/noX0jRwqoZT0TIVVKdza83ifaL4a3RnHWHFrTM+9oWv+ECXj
sDRKH7hWoRuLCOEVnR+lN1yODMkU5IV1kHrtUiNibFgwTtUUw1OxpHtw1NusNTidt9VbHqkKXekE
JWgOi3cRkfDduvpwkjwL3UrlkjExYtX7KhMKD8jr+kYjOMSs8GWPjZ0ywZKTXyFL2CVz3x+bdb5g
wg3EjN7v2mnekuaRUTG+S6ViYo8XJrBTktIyWAtpZLs0xPrdIrFA2bTTg2p4MArRHNiKGr9ume4L
Jhx2fa6aottEynYcYoFvhwnfZIpb01t5IB2lQ+AoGRt4C+r81fkXI3BJkuw7mocsEEa9q1kixqpR
Qf+AE0HlTYZ0WMYjy6Kijn5NCzgQmvcyb4l3kRtV9HEweuXLIEkgLLGeyQXQIidPmyV5uuh5E23j
egz77ofjhXtsux8xeSmczEW7YaefD3kcP3rY+PdpEm0rU55rjZN73ux11xlCMwar046v00iufDsk
t1FxfcU0OW0kKYZQ9w9ASp3jMHMUwRDEcWaNoIlJBiNW28Ae5+pUTYyTpFHtrYnFDHK0M53STCTs
+rrfyWE+EmKdH2oCpGcFVpw3qpyXdHM4xpxUjpBOw0UlUVZZOucsEPjlSWSf3KbTd/S1oERP05Ur
zW6cKcMNKt1wE/10sGpo6no/33IbQjnVLjTruC5PWS7eHTqg3Dgpw6XIPZsIsFyOmPc57t0DOZBv
uYP0rE37gz1kbPBxER+GYbBW0GK3+Q0SscEuVqkJVlwRrzoUrH3LDp+XRJAiQ/B5YuKt5dX1PR9B
JcwqrQVax0F9cHrTu9T4ERUYTX5pfRlqtjw7kbjYsidn0Z7tbWXL6dwmKnoKKASNZhs7DOvcD5o6
hUzUopPQdyy5+racazu0+/GqefXOWFydjb2gXesax1z3vCBrI3p7qfekLxnT5qJhdle/j47ZHBeN
DoQwCDi1MweW7KTEYTKmwwlMA3F2o7ufxPyEeGa454X9z17o3mSF2C85Qt9y/LF0wcsS3QlKehkb
kwrQ15ne+banaQBzrwT+Ore8Kn5qab9Rj2LaG3tYYyJlCqRYPN7mgjoOBaA1CA6tg10e64Q7aXH6
8sBRR/MNfE/sVZ23y1x3fFQaQ2VtJClF51TgqxpkgYXFio3FiqLyoGveeGiy+G/ZOluXMy29HtWH
rc/8JB6dC9bd9FqoQgsQE/OY20t1tPU6dEqemW7c5Uq17JZeS0ji9OqAx50koMp2Qwge7Z2Jdwyn
3qvfh6a1Qq1PPJR/avJuvHHCJ9oWyuJBYmFHTs6nySy/Tc0x7wnr53//8++/lzYCadupvYOblMl7
/qGjmX0txfDe1N4ZH/GE8Z0PojKnK2626aoWMapWB3/9//6CygABk0pP5ZSmJ83JjDu9fPlit+pD
FyEh/f2Muu+d1KX6KgspXzImrmTD4bz9/bSyYbdxkyRnoTjyhbYmDedEA1u9vthUnTpwJITlmTa1
Hy9Vf23NKNuWsEXujZa58FXc5Ik/2AoSap8Xp8RZaVR2/6cwrMK3M7v5q4/ZSzIz82ynaJ8vucmg
TTS+g6SSc0F1qAFq0jlNzE2MS/Ef7pN13IvKbu5+HOzEFo8tjbzhmpptSYT6glBrnT1XsCcYS8rk
4Hkx44jJbV6RT0TbscaeNC51+5rZJrpwzNsoMvgqEm/6YB3nD0vT21dhMDTNaIudf7+aIpItW1Hf
hilrAkRo4waXi7vTO00w9kNcnqj232GxxVecNH+UdnGeGdO5O0Nx/z9eAA2kfk5s5a+xugf/L99h
XH9EJLz//QLdFM7qtPmfvwOL2X+/w//5Hf6fL/j9JaM5x6z3v/6K3gTR1mW2oIvj9lt1au1QN+Lu
CSNa8WhoL7+f/H5wLHTDK6lk9/spqrH8Mljjf68wnK4j0J7KU6Sdcfp9hVLA13JI+A4Q5nVP//1f
LqZxpZUcTvgnTdLWITFBrtemRX7h2feuiMPf7/b7ijQdq4CRs7H/fUUbKfHZNdzv3y/+fljILygJ
Jjqz0BV+ixLw1NsekJKKPpk2ODkDNd63lALL1fvoCZN8ERJ6CeVs/dRYpvk4GBP9mNiOnrwuwWA1
hIAgGJ/H7niKY4BJhiAWfSmqiR7GoJGSILpwKIZ24+Eiw1X37CjEqWvY6TZK3jw3HhzCmG0zUT5V
Gb2OYunRTBCaa/7LhTVvq7mHGvzQS/ddm8aK44bo/Thj+GeKv4q75l0s7xhrVD/pYuS7PIk+0v8h
kBY1vwdEVBnus6PGPgLZFwnKsypQbMx699hVPRS9mPiAOhbjqcT5ZGGG2eS/TA+NdBXgjhytoV3M
EZ24QQGDWwJyBVvyanglSTkxQguUysTE4obBwZIKSMmOIf820sLRrxsnxsWaP0AcT9ll8pSBJf8I
RhejzjDFe7d1nZ272rsGlSZ0QQCLgYbgsFjiMPXsPSrtOpgM7HmmeFYWIJrTQBoGCpn+wJN8zZT8
n2oO00ZqpIKjR5QLRSonkw45auq7/Rq7gCv8UNWjdoX9Wx6Lwrn+fuYIjE9o310SSnWfaKp/Mcky
H/BlN0WkK0fFDdVyDC3OfivkffVFIRDkOiufyVoZtqgbmNZwCy0l3SKULGdMxjrzYBtnPEEHWcuV
xa8SKE7PBXLaMdRhYiCAlX/hJ6oPGppoK85g5ecPQ4WgvPlHIY2ShWzuMf1RF0xtVvVepxtBFguZ
7YdRxITXG0tEVTf9UBzuxSRfLE+VYWauRJPyoc1r6dcN/YqSpriOcGFVMiK+n3Vjz5nGi4BxO4qv
IBvp3RhFOxBO3ArF3zzLQZyMTWAgzPAHwy9Vtfe7lYFrF13mu+0cTNHSBaXXkoAzDtfaJp98sb0D
zUyPqHPnFXJH4U/cX2Ea6/zlFm+9HpaO98VjM/sdCGCL1ChODDMqd8LzKGzPuN9+KFCiTfte5K7P
2GT4XNbZdOFkJX92dUrhzbD1cazplxQdXFOHZdq7J8tbNuW4oKG2sZNNntC2qOwuCvMxf0ymd3Wc
mgeZxTeavMxpq84JapIqOVa0QWKoPEeeuob+yi1qg9YnwYyEhoyeuCKSvRaPgEaoHqKSvOFU2Y0a
Teo43qRyHWQ0joLpu6s3DE8iP8bshDqPfKQWwt0SD1tKmeckqTc1weYThL5t5dpMW8QYIM5iyNSm
gYpfIESiQ9vDHHnbmxsj413n1SujMPuq22CBeBcSO/OCrMVBO5GovnUU7pSd+1n86bPcekCQr6Le
SjkLjg3JATZWaPDxXOqhmJ7hI9q+Pai7okh2ukvGdkxaE3+k+ugYJDqreM0cDUFYPaocPGjLP9Xe
dVxyYqrKmAcLZyqWT+FrLTdMlzgPJvWDgZTmaEDEIiCodX0PvrTrZY+IWlkfoxrLDzGmTssflfYZ
nGelUTaYgv4O0v0oDaJbWdHILUk1Zdc41dmenGxjOET0IUf7nCeGO06pkDFgWdspY3rRZU69byRH
tImU1Z5Ean/Su7uqNUXQdLRncPmgiaFnhoegaAHRFU12yLp5fpBzduz1zgrJIiKSJc2iTcmzusm4
FxarCJmaHTvRkEUdUzerVXxvbIBVnY0owWjec32uUP+UO5PYuP1kevdW0faWkV4clb7nHHPmdSpu
/tKAuZsXid8N4qmLIGhoAK+Yc+j/TMG2kUy6YO9AIm+VaKkTV+x6V+K+ipHVqzi8Eo9OXt6aVDas
j0PxCeLUCQd4YVGFmiVNVkUPkHm/85WMQGNhkzWzqD802BCLJXDH02pg+qE720pdQ73xt0IEd8Oi
s+8UcPouW+SbJMbKnegKIG7Q0mu6JE04tY6yTYg68B16mCb8cz97klC6dgjfP6J4b8lKDVhiFaxc
5cQkAKO/nXD1R5xlvuLkRqDbxnjO5nNuRielT8G/GdFqcJoCjEywB4nqcc1v24p+VFJe2elQr9to
MMUyc8hOHq2lSkJd1y5tD3NH90gEnmC7uZ5zpz+RXj3avN6Vng1U+tHLQ2DkqlSVDYluH41DYAI7
C7r9xGH9LW7xgNmsTCirC6V564r2x4ghv9psqcBRNkLTO781vMFve+XcKdmbEuEAr+1MD4uaTXL0
llBNYxIyx/fUFizxxbIzHPWTIvMPPnKrLA+a5p0aJm17PZYf0VL7iZv/i0qidhLaMPU34Ru7SNSf
UfE1i4YGmyTUxDamfWuMgNCn7tso2o0c7gIoEPoidUbzMZFWqJnWwdXDqdIVWuZifKTtL/ftAB+/
jLqY3q82jjAlXP3gxY58hHdf31nbgD7lCXhf5M9bTSBr/e9zNV8+aoW2zu+L9UWjo+q65/++FdAT
LAY6Cvzfr/7+uLlBxxHnOWNLvvtkwLNj6PA1rr/K7z95o6mgu+wBLP/+RE1F/jbha/h9iVOjc0Yl
qmKGXH/bjrAM35rpLf1+dyPV5gedZDGbyKs54yayYpFsYwQlM4iwoM3s79KR33XkPaVFfs9Q03hA
iur5u3PHhcGdA8hA4fGMDefoMaUmNQy8A2ACb+ek3giLVGd8F8cWzpryEebBW1Sm77HdlsGkAoFa
1CAf84/Mds6axhWvhfKJdFwGC6HkKKLzEDV1dsoSCOa0U2+9nYcAY96Z4eO1nB45Y5Dpd2ACkgUE
iPfMKvCwyklnwwx7B/0GqK/qtXbqk7l4youpIO2zbFISjK3aV98GOumytvqwUsWfukJ5kvWPdZo+
e7n7MsxCDXHevE9dvZdtcUxM+9cRuq2xv9be/NgnBXLLdvzbd3j6NHppVF+GPMgFl0enrXqp1X0N
d+SA1/DgjcBhCOiiYB6B5qemxylrCOayF5v1PxyCMLeeyozQVlYYbif3DsODRCPHCDktHT3eN6Mr
WNd77MqDhfbUYV5I2kxsLVsCChCU1+4jzfgPvdPfXCQCgaTz2024Kem2fplDe3bj9nuNifKtsv1Y
ogIvYenSHR6j54EX7zyaz3aBYlK3X23QCA04kW7BZrU45pPDBCLsBp3zfVpsqiklQaeUL7XlfioW
ZSL/l0MIX43dyGpvfZx/gtRAjUGAXlqO0Q7dYUTrTjvnhjHsCVS961b8FJUMXdtS+8gKi6eOKAs/
cmtQFl0yb017pmHXz8TiAOyMaG8qzfJe4ySOxokiV1UNFldXBNYq5Kpwp64ykC6wEAdsncQEWgD+
JOOZrnKSzOhTUGdlzk4xmrOzDqMKS7u1osw2a3c0iVFCOoImAdsyjRzpN1Pt4zxON4SJxQHyoSIc
wDj705KPJ8sWlClMGILO1AB7k7IG8H7c4v3GzBZNSGlVUjLm9MbN7Ph8BzWUJ4O24CZlDUrF2usd
P1yPk3Oe5M+DBs7M1ctn00gClPDsy0VoFxnt8bYtQ6FGb1nb5WGqWG82uWl0hFRmPQmBIol1si4A
Ex+trj7oYkBRlKUPNCtPi5G/lPquq9FMElmWG1qxW6YC7I5XnAe9+4s9YUUKjdvBsMpLFC8+APru
Hsm5fqSCySw7hadD69fO2rtMY1KnluhMa3crDcW5OaQtPyHyKLj58RTj8sY6af5knKceHBpCal7c
wAPyLPJTEmcg9KL659omITvjYq67dP4MVESFG6e2LRV186SXODXjBUsDBw3PTpXAiVEXGhm3H7xC
nwS1fFu6eBO82X2C15SoSJ/jHKt1KrpNwdHkYLYPOSBc2CqlRePTex1r5yurs6+s0quT5WL96EYI
C3hX8kOMb+RuatILPLuSW5klXoBf190K3W0u7KiHqsv/VAsJW3WsbIVFKxIQ1AN2NPTKVvHM2CO/
WliAnxlIs4nYjrebyOYMZINDK+8uWl68ZO3c7tOlgYZAYrLrPfQGrPHMncpTa0R/FY5wu7h2tFDR
GWKwErJXoXL0uwxJU0EGwL6KJtyLLj5MCG6sQcbas56xCQNQqKXK9l4AGEzihkFM7N4qDAG7CvET
R4Kouor8LwTDCvMG2Ty1Fel3bbb+Wn2RMvooh309io+cnnTnIcKBCDHRjM/SLSgPEplG0V5zFohK
ss60pqrsx7LontOiZC1j37HnsggiCs8A0dnChajtfY15L+1UE+FSaoYjqMDaoDGQ5e/1QFjGfx/w
Gm21oXtwaBsFbTFVodW2aiimVgT8rDBDPHYYyd9G76HFezHLNIAtRXsfEic3CKdQq5yh/DjYHMWc
Bg1uSaut9GCacK3DZuUYZjVsbNWjlzLQQqCNn1hAnS9Oeom6npNjKhkauBNbhwF9dFkT4yV7hq87
A8dZ2+V2ytSAaKuCCQ3e6V7LN40HmsCBL0kjWPuhDOYEYqGjG0lxTxLvYbFSNygzxicogalLs/xk
N9NF6K042G11Q25cPjYaEmc95nAz6t5xaJvqArWOw5YsIQbZMmZ2BEN/aAAfqJj1Uc56l4XI2qAx
PDcw5HLSJ8MOzEhjDSEObNDhbdN5hO3kJFcVQwv5aeehbd9S4VgbPB9vfWpclng8Fp7GCLGwVXRb
zEGsaFqhRy8NK1AITdj7M2FX8mMVeELdyRpeEtKgJvHe1Ek9jRAggiGK9P1koQ+bBOUcBzbu27TS
4WTZgHA9Otmx+hbTXvabyEzOlVd9rIOLh4mi5Vb02K60vL66Eeor25rcjSwN1E/FfOuk1z03tgGv
5V2iXXmrCmYAzJFbBpsjMTxxNiLdJDTQapU2TBYToXwU60HmeZLNv/qOJM9PaVo34kPcjflsKG2F
QEYwTsWZa5Z2v81nOf2JxoYeWEswFyKR87LhVG/whhjOS5eXxc70qMnTMb2nRolVGWipPxH3Qjez
7U4a4pFqeoLhM1D35srGzedLBLfKXyzcZnA5KK7zWCG0sOQkXthjyDjpNU9c/VaS1xVQ4r9qoFKu
tmN/xow7e7jN/ljTcZDp6vFYqj+p5tHym5rLlPDwTq6qIjF3kNRKhD9oC02FMZ+Xx1vNk1jFG0fl
fOnkGw/Hzm7sxi9aFKRladMjlTIJP2VESk/f/RMZ2n+raaIdQLFbo1v2umpExzF+yWQxbToj4q+K
15u41GYOa06yE0Z0k4b60415F4L87Xa2m3/byQCQE9xMF/MEHV1MPZwymyrQnIFAj9nYdsKxj/rk
jgEb/RTmpaIcqyUDMjal1GXaWRUZTSAz2kHmUgAHtAlnTbPb9Zjg2TFY+AEr4W2ek+YMtfsBIIX6
WuYWU8XOAjUvOMH0/c+oJ6FhWdqmnPDmDLTPL5HpvZhbk5bj20Jheegw5fq9yG56U+9bZWRAbbfB
ZNATV+o5eUWGSAsysj55IXU/ci0xqYqfRKa5gaa3zR0mz3igj+0IGiGlzeUaCiGtw8wcmMPWjXUs
Aj3jtkeSZsmYETeVXkigTWxa+MYwBkSRFeqjKh5Vxk7JtKjHsSgOVBkviQTys5SJ9LFoB9CuPu1p
efB62kXWdS6bhyVxl4Obq0NApOBj467uRkU5CWWpL73FkMpJ5xdrkBYzviqiVuWxTICOIZVX7lzQ
f73OJa5KtF4JzZtmyBAxob/0rWrcLYsiQxzqLoVkdV4a6IKO8pYoVvwQVemu4hSSU5JZBje66CUT
o0GGBOXW29lAXLZoRmA5rXLXBh7nYkEgCBolLSX5qvRwPUgn54yAlWkgxUBEuLM7EbKF/ghRfhH/
3L605vQzA/yEPWlEYZqfjCgz/3gVsxulIOyhleY9SwjcnavHZcKy31LYeVMNE9ZM9I27QKAbm/65
0SHgOL1lP8tSe3LF9N9pRazBBnE+d1u7iEm6bYuri7MZOetd4Sr43UTcQT5p/HlFVXDTgrBoqnfE
59a90JJrq+e8UcvSg3HTglzIh26wIMgbtJsYMNmbWCOglAg9/RxRxBMSNV7dOn0FvmTcjM5cXnXh
+uQvEouae/qTWqc/xeBaH5Vb/qDeSI+iZH5Fs+BELvI1Vj37D1EfM1EvPZBCT+6M2bNOnOtCDEPi
QdUZVw10MRLNZQq+1qWD0d+NuP4x7frSipnytHabA+Q/QskRwtRmSUGajH86rblUCxLoPmLcqrkW
WXBdRRh0xQCnhsbXx/geXDhJBJfVXNbZ2pWgDh+Lhc4nXrp0i1noNiFLQDAIP8csGCClel7ee3iS
dHzbaq9WJFVOtptQKRJOXY1QB6yadIhUkWue5d5oG4KFoSjukMdyTNSz73Sp+02muHdvPZxI1U42
eT4Z4ZgJeUpVOYRSxYEZT+rR06NHTbYzeKaerVC7SBDLk245R8De2RVd2rBVGxQZol0AjDczY4tO
GU6ZTvdYcyin3gfePhI7EDbgxUqP3Vi+mc6I7tpwQ7kMTWh48xb1mbymYlR2WqPVIA4pjMHAxDuh
sgfOMZJax0BDzvLhhrQjEefE7RWKUn+OI3b2vE+UHe7dp8UyJNG8o/4owAtFFvyVohIXOkQdgNxx
CU1cLxA37HTXP3aGKM5mH9VnTA312fGWGA8fNVK5ZuX99wHuBw5Nu3MIp6NdummaAlsHsMf/vo4E
s9suc/EW1UglRwaAge4S7+xo/XIyMixIUwpHIqEYQF/nmCfOu87ORuxwlA19QROpeai6MBT10nRD
rP8N3wVqoNRFfJbdkgciNlhKJgmMAICIPI60CwibazjA0AOlikZYDYW0qDfOzF01yWrYtC1tNB4C
6zgD3AoXD9HdOAzyiMJWHn+/DUlrhAq2EzyMZWqY7Tq7ZcY+GPOMTIB3YO9xtBCW6fFkZ+TKtuke
ff57byQKsLoZjW8Hcr+5WJMs3+cFR1tzoaAmZDBJ3skbf2ajBYHhaYgd0CoGHTtaUOfi0JlfbqrP
u7kunzOhfeC53HWpN4MuUr/AdJtBlXEh2hOI4OoE+v9jipRrOecPQlpk/Bqg9ouWK6xO9mZqkVcM
5mYw5h/u1p6qG+BGTHqieOX4Qogsv6FTfcU2f4jWe3/nZnjIuf44NscZvgQBz5VHHw67i5lGyH6i
nKg882eulCggLuuaeUa5rzBG5ClkRGs4KPBs1oo8GETxlTkjc/gk2qBL6mjKJZht8Lj0FVlEyBi5
HMkjfQJ7O3oV7SvxoPNLW+0jwoDn2niuUxd3bdLjyU6thzFzPzEUPxC2Qf9C0H/0SoIFx6Zhz0B2
PssdVc+XZ3rI/zxGMYtdtCFx2OyBhDAvjfYUDePG1iLNn4m4MOfys7ZSvNKCtpE+Mk9zDTrb8b1q
2+tkpD0IlCrdrGB4xNc3EHTMlZDb5WQopC1mRFtFIiQzkEeG3hHWHh+xzDqcf9xrZj8MxRj5OanN
VATMUJqMhxwSXzf2MLBmViK9+temqJT8GDc+13edHumr/mPItiNYuxobJbTMbmui4fLpnlSh0b7q
BGZKh/gNdNtwsoiMRmoQoPjPd0htTy6Jf47QCLdUpQurbHxFcLrTPP11ptjbmN5N5ktDonb6QgJU
gDoNiHz63DVQbCnrL8DkHtSBgV5lIGI0+MVKB7YrrbSn2NQ4HZsLiGBhntWCt6IERLNBEP1HoTZ2
EVSQ6xvg6/pyF33XxICzCex0nO7QmNGL63jWpnNlh6GY9FbCH45Jo/SBEudkV9GYr6uX3JzPXab0
F/ri2m7S/mbL8qyocl9VzldsUmrlQ76zSH8KbeF8VSp4QvK0DkakN6EqqHMoD/d5Mf4tMgo91mEK
MPca5wW6l8GndkDPzj3qZ4RwNabJ4qykT4VFuSGHTaObBzNO6c9zMSjqFyZeTKsq8qnSjkvBalR5
glnGdMrpTGMokU8zJRAVBgthBG0pmGbnNcItlyuGGQC89EHzokoB8UaQzpONEdrVi5dWKS/FaD0S
dWSvu1zGjZKxGiccQS2qrxXWVtQ8GFBLhD/IVRGqvyqFd0hVpN8sG9uqc/+MVq6GJqQasFlEASH2
eUKifXQ1+60ZTVT2Cf4DsvFU9kGvi7ZJr7wqM40au8BI3aiwZ+ggt+Ke2em7YsKMz5zuhaFlgM7+
tSiTkkDOnCa1B250aq0ZD037qdHPUyYE7B6HU6Yp6CMNMKxDQzUva7qK4yuoiJzp7BT7XdLmJxnZ
5CZ3W6Ikn5ThOsDl8zl3V8R7OYKR8fKUyRpmYF9v0pF5EJDsQNHQcw7DiGinx5bSdiVwtrJcTfCU
U7WKsalj5qf805Hxd1N0XN9jSq6R4SeCupFMG1zUHMCd7CrVdBN5WPiiCZBFl22TKX5ZliE9Idkm
dJOzqzNxUKZZDqlfexcZTiQLhTfu4v7Zcs+DMZ5a1ca2oVylpLpOrQCqMkNuxb62TfYEVtMfXIcl
Ldbutov8SNWo7CsNyg4j26SZP+mBjLdcNMaWqQCEIxNe+6yIS9EZO0933tjvDyOtWY8ps68SWFpp
L5ha36s4P6wRqEFUE0pbAC92o25fLRy+0bmaJipCRXG+enfmAkwP5LMmjPLLvZs1P16UfOvwJ61I
EYEXMwOKo7BevOdG1W5ea8EB6Z4ti8QhRXkF2fRHQaERhpO9/JlblZYadT2PSvHNDo9CnkYWBG+k
yUYJntodrb3aKvjt0F067iVGGMYtesH1zBhmxqED/vRCGuVhSJVLUWUvcVJ8RmZ3QkH8OhCFUeUX
bhk76BdM+x6TgICJ8xZMTMNodg1uL0jWTafD0Ou+bmJXsjV8/DGuvbTCLuFOmPQVvPwjHlaUIZrO
vZ4SL53Y+aNBlsXCu4yoLFWoy9oOh5Gk7luPAA0tjTS6cFT68GqO43LpbzC3HokEYKzlEhWgE3JL
GDGwjE+htH96iA21bfwBR4GzCo66bC/4F+mRDsVNVZC/WbVu+i2Qch+JkD/hovJ69UWiYSpJIsC6
doV/5WtxEcRZto9aeW6n6mCuQ5VE7kuDaLlcu3t69yH6D1xu+z5pX6wmfkx1+5+EfD97iUlYD0sz
i/2j4yDAHQ16+pE7v1lMupCoTWZEkjm/x6TF38pc/pAs/Go1DgIG/UWblWwno9oIos1YYvwmIs/i
rO0SluD1H27RnwgJ8WNrOPYQBejY37ThPUKAsyRcUGjDNH7Ko26CZ2aKw/FiyK/GXBzQqtM7LZnm
21Vza+zpLhaoYhnYj0Z7bXQC22DLMNRTz33JS9cOmmzT57HP7zmMmNAw+aXmXBdbg0qcfGlCB8RL
TAM+mNvICxX0o9O4yiC5Q+cxYSAVhUXvXdbHOM60sxOt8ePzNi7YxUX2bVREVQ+rarfhYYgzK6TF
HVpU6WpivsWo7CHFbPuOJhH7ysVINJoeOl4ONVreCB+44FfrsJTTkq/V90x2p0xDvg49Bdg/8aZq
+mir4LmRgUQV9+mSkR8ThzVNFMVOPumLZxssTj8yvQiF8XCb62tBpLyrre74LTYnX1/kwfSAJbID
Q07Bi1B7XRWO1T2ZDUZ0/eO8WK+IgL9lMhzJmOZNVKaHiVtu6ppDrwMSistH1rMxdKwEQVzsvMfO
uMORYwQ0LcEta8qDnUxPRW+SxzF8lGOJhiShfZ0xbBuJWGhaIzTV5ZFhs9rxWCcJLhiQilfAWz8e
mZfgEP2Rki1AlnlW1DJIp9REya1/FI7xt+NPo2Fb7xBI+t1sRWRNj2Db5J6wuh2odGZwbGZ4mZiG
S1tiqKf2ykEosMlhSFgC1wGcbld4/OfowZP/g70z2W5cybLsr9QHFN4yGAADMCySYCuSkqiGrgmW
3OVC3/f4+tzwiMx4MaiqlfOccKlxl0QSMLt27zn7FAekMDnMU3QyMyybXUbBSnlkrhHa0O9ZIkA7
Lu90cf64e3to0VBNKBgDfTd186bvySFx5xytP4JX+7fDLqTLRB3LgsWa07O5fcVRnZ+1pRx1k68i
AXiIkhyex+NECzYGSYsV4lJk4D2QHEYE2sPFDZAKslyAPL7VbLlbFTGZd9DZNAOaQBpuD3PbfxiA
DJZaSW9Ghi46yqC6a1bL/dBZzrfBT1v0izY4ZcbyJFTCkyaExzL88aFPErEuVbBTc5wgEXDvydWx
U2eFPfWr1cqPAjExF+0+DVMADqZ2n2aELmrk/rf09zFKLmg3vgjUAUQtcZHm3CgTRk+SSEv6shMd
S+OTrFOS01Oxn2tgA6asUIoxn1pn0MYdIhQ2wdfQmjQoreJgjJCPMRclzfesgYaxWYksIu0HvB9D
q9PiNjDNg+SBygc3IsPuJjB/ZROwlhbn82bUipexZ9ouHSqIIZ6o+LjOnC4+9dL5aNMSGIa78UP7
tx/qN+kG33QTmZSSnOxm30UdvsJdvGCyw1q44F8Rpe0mkmfXQTlzpcYrss6to8D5LZqAJBKWk3XX
YICzpnx4gro+b2yz0D1GJ8lGmzTi5f2UURgKE3MQHgjajdO76lBUMMHNHpSwX0UnSJG4tqv62pMR
NnZcffRFVkWEG63prxrMrlXvzvcW6SinoZTmocNMaLr7xbDFvnONhXvv9OQ4N2JGiE+qh1F+x751
pa1XH3wOITTGtkMoXoFioqp7c6T9HNIFZSebH7txOg2R6bW5+2lCMoFufQoiKu7OtK9WhRlIRmif
iuB1quUyInsgVW7SaIbSO3qYWBjShqCkubyW7bDBKPfeBfByC7TFg2Qq/l3r8VuXGJaXJvROzcUy
436zTW8NkOeryiCDKo512ItJ/MlM/SfQES5MTZwyBu1lP9lMU8sDU+szaTyML5AZJq2/9xnk16bj
ibbWiVBnFfFLurco62j5a6QTFT72fXj9wNrBGtimthlt3JCFzFyvxqu1scDWy8SnsR2NziHIfZza
dJeMKH7olPpN/OexcHSvL57p3FXfhYXneZ7O/aBrmFcEz50oCSezz5SqKLBsdwVccgX59EsXEnYG
/hHaXlMv2KVC+i2BfNEIhTn6U5B6pczh7ThLWFgIa7MnDgxn323oB6Z+FqAGs9Nvugv4VyfQvSe2
3e7ueUwRGA/AJQiOxrNcHVFSvqXVQ69nW5LaYUkJJpJoO5NNH7G+Qw2Bhb4cG5UPpx2Lex33N4LJ
PgwGgGt6IG55gmSabxK01lY7EVrxqVJOd4U7PqJeLHdwt1c0ENPtwK/jWEiaVwvHyEF4xhFarrI8
fBP4ntdzOqLZIsevsl6NmlWZgBSGE8QhZUlxDxSziYFOGtNRi+BkdeAkU3KUNp+HoZn53VSZaer/
ciVIETexn8o1L4xzKJaWdFQ/DPO80026tRhwPo1Ogvs3rnpE3hluoid7pLOrQN8EWUFX0++2sqy2
RZ/te2Qnh6DJ251l5j8J0VjNpfNLR89nuBi/oFtr3KpoFgHthvs8jyCuacYtmFyxXpgmIhjcNZAm
gcNGDbvBNqAwMdutWeXCOe53Afo6PTYhHtTumSp1S1/iw8BSoqr51KbqQbetZZmneBpF+3tEojzb
+VfdlgelE62dgeHsS+uR09VZc/tt2bWu1wVEYvXzQ1DrG31gDWPwfpCDttd8GNBjaCMNvftWcg1N
ykfjLY/UfY70edcHQbOrQH2uzJ+zWsRz0FhXHSkocXtzA+M1p7+79rP5w5bpQQrdoQKJmh8wOtEQ
u2mLREpFntPkyY4XFBmWqH8EmpHvMpX4mHX5t3YQHKYxllAzE/WArHgZ3hnqXpUrPdfYvwUzb3/W
rE0WVD/S6BgNduDxNO5pX5mXMiTxaiJlW44mQ/sBtKgy+L+ADsOTFYiPGGk8yCtZH4exqteiMN0H
B2XIgYv0OWzabVjzxNpORk9Oob5cB9ZSbm6r7DXPtecwIA6+q0lGT317GZevQJAcR6N9n50S1Ekl
9mZgQtNLSrzBbriDGcC6OUrmvmVtnSo7gollLkKJPru1MnK3YVMaG4uE6jp+zB0I2iHBMx4o/o1A
jjrJgtSDelgAQyxYSGWtcdhpk0+6VQYDeEaXBv4Xp2hQbHx8+k097fya43BZGDfYxWh5c7taV60D
eFWoZ+Wmz3Ucnoa03aOryLdmbP5E/kQOTqzRChlYxpGZ0QfV7CejoVluLpdQcXVKv8H6jz+I2FOQ
WMTG4hx67pVkRoyKABIUqSsyaqj8kg+MpBn7YcSeZL7IhoVHBiJZO21/T2Y45zWCNUtscusGKOVJ
RPwDppb+2tdcj0r5HJVC7QcAVcofKanGnzTLs004iqsKzllDe4IAEZlSpNuCJFCDdqMOy9tzu54z
qtGb67bWNo0fMAOfb7UqgInEFIYsfpnOnt7bh7nNkefFr62e/7IqdYAzjlZDuIOXzBs35Wie5Ncq
C59tKrlT6D/7vZ3tZRnsZVZfjVS9jT1Ki2jUbRx4LElNsddafgaD6p7EF1qLYjhaPXdxPZibsdFY
wOdmWnxpTPWhsrVO3WxwUL5GAWRhy0DqoHSJ6PaHP5b+ts7TD+JfFSiFYG2XHMGEqI6RgGxIN6Zb
77OAY2vGUD/okeyMyGvB1BbrWWbsuIlxaJIO+QFTGq82jYMj6KVmmfEUY5bFEI//JKwGro/EeG1B
MK4SvUjgPsQXVG3yqGfijgRdeRET02ndtTgg6yjDQ6Sye2blLokrLZ3jvNqkkvXVMHzQEayMx15T
1TGDPcCdEw8blijjOLVaTnFUMt6IXQn8hRxg0cXGbXAbfDuIWzX5AWr8DFpnDtAmvHaDEX4rO/jk
VJTcGWCba5g+eOpPfhz+msryA5xJjiAFF6Fo03SvdDoQOTI1Ug1XWo8+W0EXwiqr/QbonK5xoD4j
xU9ZLq0VUkNuLrQr9ziEpR3CiXgV0FyxIP4W1AFPtMyhS0TQBtLpsc7c+1x33zRcMaRqdnNEQMMB
jknVtGlRMTFHJjculO3xzwMhubGbntLxDm2sIqdmW5kZ6sdFXMEwEOw2ViPA7MAHNg03LsgvakCd
EMRJ63iogvb459N/PQCM/aqxbHj/+hIU4vYf/5Yh8L5ppMB5kFsIYAfr9OcjFLHJPpQcWjIiktbp
EIQe88NftH3nYybahvBYZlHHoGrnIwSl+ZgP9TvvTbz981k0A7IBmkKpOQIpiOWTO+GQMZgxbR0S
LAgKs/xz108HLe4hmScznZLIfIz8lEFAFDNzjfqvUJ6GduReV+7RSAFB2B3JAM3z2PYBxlCdmzGZ
9r3Z3dHlQoL5TYXo71tJikBkKl5wMHplWnPEKdSnVrziNjU4yFLY4r/z3xnDIHirCncX0jve1MR/
LkJhgOnuYaQuYgHpj8INOa9FdbwNjJhFITBMlKtnkfX2K7BTL0b78BFpJh/hMD/kndO9C7wj7DUI
DhANpPWe9HPlNRlM0brPaaLZ5UWLXe3W0LB5mBa1sJ8RRBWzJdNlHqZHJ5fkdMT4PDQLi5VbT+GH
b/jJ2kaGpxQEA6zdXskPO5g0ZWmaAnS3x70mkAhXQfobph/0x6R6k7YGaKmhu14Rnv2W+HT4Ct24
m1U4HWTefxUWPuA6YJiYVjWZQERv2x1QbFIVYTEEQhEsTdu1iwb54aeo8II46B4t7oJLMjRI9jWw
HvAxqt24HJoT5aRPdCP7czaxS/75b5oRftk5wXTxVDorS02Fh/ZM/8c3W1Xe+7DAH+Mq2F8RfE5V
yvKSzh3cgE/6RwgxU9CpQKF2dojXoZlDKmQ0n32Sim0YLkMJCBIsD+3WDLtqK2VzS8sHsodDD0e8
CS62v8ZyDN/VQCpekiQmOVgKb6If48smF9zKHNDjHSGeC14zqmHFtcA5Vi1dchmwxYxjNNAEsH7b
jXHtuCWQm9B7sYm9QlulIjgy5sCZU7TdZ0iLPIS2DyxReClVA9KppY2KuZCM2ZMdl/3pz0f/epBF
94rfo9xapWWvkKU/CMs6hqL24sE4VQ7945LXlJg+7VrHabsR6DEwDJJ4bxshMQsT0kPT+Z35Qb1p
Z8JMFWOZ2VyGOdInKzNjlSClDk8Bal7OsRiCh4iy28Cxge+iFh63zMJ0l+YOTiPZ5XFxm8L+KyE9
YaV3tIPJo0asbaKHJPGLxKQx4ATD4kxp3aJYGfQHNWf9kTk+8Kq8R1Qu9D3LKwvVgiqs+u6FjRMm
KtiUKAh85KzV0ZH9xLuqxLul7YNtFSJjcxByHinF6k3qNC6DknI4Gm5QMj4GekFGh38uMgZZXRY9
C1eAx5k4LBVf7FKbJBq7vVG5+m1oRvM4WTY5d0G9FajfDqJLq0OgvTPY2FmufAwTVVO6Au4LOJAj
tvbwbHae2bm/qozOzsxohAsKXKYA9zIvVg68a0S79Rsr/hCG+6WVs7PtiGTswrOjSfuoTxieYKj/
rv362kTdTgX44XoqZKcjADckGn4eI+uAIRN1GFmqgxu+xLk9ntUwT69zQbclNjZSDbcgIrKv7mgI
p7TT8nTK96i/xC6Lxo/In/0T7ZZq7yZIsqbBOmZh0G3aReLRT6zkDbNLqcqTHkXrwYJxnXVeUk1e
7dvbKLR+FKH4MaQI52I0fkXj+1s/jwXOFh4g3phQOjpn3ehsOqRGTn58oJEZbEzGHEcD1sFKaHOy
7e3qca5YmLUOHxeqm3wNyLpf5XPCMDTDtmVE0za0CAHBTvrLLrnoaM0Bj/gHtv6fqPZ/45D/Kv4H
JP+HMb9g4Q3n/wWS50DR5V/R3znyy3/4B0feEH+Ry2YjQZNMfBxh2v/JkZcOHHlpgJGSpjIM23H/
iyOvyb8MXdct8gFcXSkaCtDnG4TfgOQ18y9TWbDnlaOkTUilcv87JHndcPhZfyPJOzodCX4UIE4i
Sm3HthbS/K/PZ3DvkOf1/80fUJPIUL7lzqeTxD/BBVI7GubZquunonGTXWAF97lNb2hBKSIsAlga
vLfB9ArOiBMkTMcGXRQqr8mG6MKm82DgUu9KxmGOBqN6GoufbkHjeA7OcwLIpY7qnwXEUTCQrFhj
tq6z5ImQoV0uNSRHGXPuokChBCGIFiUj0YYx58ghJ2hLzgb5cJ2zmlUAj1dsoMErm/yEn7CBc0mD
xLXo4NqOmaPpm16Ihr4KJ7dWBtSGU7AXDXZ66fe7cqHlcjI+tUv3tRIBWxYuuB63d7tw+TipkIDh
dojnO7DTkf6G9HSbKPvF8pNdAgthRYMPbgEgJcraYcMc28NfxoBlfuqFfhP0600MNgwTRspcyDoj
fRC7rb6SxEAH2e1bC36nCefZaDhjui0n1Jx9xA97+gzZAskFPtkknPqFHB7SsBuOTT7zZaZrXaO/
E0FwtgtoNHYYlOcm6c0toD7r2pu1l4jy2ZgozTpYsjLN3WfybSQWUZQk6IiNY0nFO+n2dxyLcscl
8qPwHcrSwPRUmtLwCx6YM/CEpSRl3jLCHU4xaLvh+FV+1aVv7ZCArmPlPIc86X1HBYfQEfRxmCUO
O2yztruGtg4y8G0mgoMyZXkopXGc2YeAdYysbVFwbKp277di9FDPdRsqAoSVF6vHW6v1GkqtaEVS
Gn4+RNdrkYXNxrQEvpJ8x9T1xQYMSDfncWg03LOoTgiHpw1IN1pPG/4Fh6bY9ebBJyBAO7r7eInl
NOIGhVn6qkXhzzCIMR1yTfmT4QGww7UAihXTR/rBldQc56BIL/E8HpOufZiV/RSOcbdzsboKFM47
wligXJN+BO35tc6KK3FNvix2EW8lDbiN+CbC5xVv94+WuQm0WoAqUFMhPIAxdrqGzaOmrRQCWPRb
52hF032Ss7sN+me3m8DaDcl2tqPHAXHB1mqC2+zGp3wyp62FZoETOpC8+TJoWXkIlI6hz3YvJqbt
2M+fQ6GdafZirlPYF+NfhABMax2BxrjMtvOZKmW0sUnBqN77Y/zTxZVJHPpjlKh2p5FPt2q8wtWE
h+BH7BtgPkmYPtUxviB6dsuO5f6qw7i9FKgafKE1X34zn8NEPFcKjbUNfShteyqecn4htafaFBkp
AlbdfCRLxlrmMLBN/YiNHoyjl2Ewj/ypWNsjWX1uD7VlrHDL0i8B/p9o71nGZdjXLdjvlFUlsT27
oljUAKsBi8/eS5t1YCwA/U/1pUENtJJ9/VHG2lPy7UBc3jBsxCVrSWMVck67ZobBDMeMdrHVnoi6
+zH7OBSt7tUNwhMs+3mdgG+x3OkwzQQTxVq9NmHpagu7X+ZLXfqOTiryCu3mj3W7kaminZuYyAbj
5tr2NAQomNzYBMku61OLAeGmD+jqDH1V4szPK07q6MoQtt+ZDGJspoTgBNZty4iGmZNXntkUJ0eg
Ex3V2Y5qClTxqCaIInGMR8Yfl24KAbam4xIePiT6US1trQIdJ8rEghWgLPHeF4PHcehYEhm9Njuq
bVUxJkJrwmAnw60b9F6kV1hDoR9uu9o4NqlP/Nl4AjtOm0RQUzPvwl+Dzt9Mk/Mkg7MYy26rmw6T
Bg1zae5V1phfCV0+RgaBjHM07Do4nOuO+MHAd9+IQjxqhnhM5mCHifu3igssi3Sgcj9978zkI5qa
B1U3j0xGuR+lWtkm+qV8hNchgdhyfMerybP9YULOWhtW2O2D2obGaIZnY8rvDaTNyaVM5yVYabta
ZVdLn9VL+ccQXX2HmVbedFUbK+MYIh3awS2KcJo4T6PQ6SkO84/c/Iwz6mVUmc4OzvLFbFHmoMgP
C/SAoA4EhaKNjyo34geymDCQqXZPd9DTR/c7aZbEr6qAe2SZLPiMwnzrmGriAp0Zd0UW3bOeYc4Y
jiGtmI9R6U+sNAxWgQ6mlKsDb2llmdoFvoxaA90HfsYwedB9Gt5HGPB3AurfwgqzixHXx2r0ySDl
UFaWy9AxMxJ0JUG0MsyHqO8/OCRyypp6uHmFuQ4RBe1d+S1r5j66ANYA/wl0HjEHOZ7b2aYr3To7
NWXPdqhdp2pBI7dDxuv7JjWbBraKnEPF/AngVfOuTPtFphJ/rkV3vCyPmQ/FcdA3IhavAShOQA8K
z6iZ7U3nUCJ/ehXuVaeLy7U3D3tmLyfOKTRmLGvHiWarCe4d4lxyKFRrre+wcMI2YFpzRbz/Macu
IZZSo3HZEUFgCNMTcUUcBSqDvS17dKQzw/jZT1D2muGalFyDgIjHLOzpO+fqKWidbZ+MwUaf7HYD
POl9ngznQVqJtp80OI3JbN76goEFPoH8oSARh+MopFLTSe8q/RxCEoHtRtHEsNGGmtNFy7ByCewS
aRwii5i7p2KRx010YtykRP6GkqlFrEYby9+LXmyNSU6bCSCcO2dqo4nXdmQmZTF8TBQ4OrryjsDA
NPVIj80Ida72NjjO7FHdbyJnvltVdM+t6Mua2D1MbfrWADIBKYRUi52Dvso6CaGqGYEDZjT87iXp
C52DU49MdYiBNDo4SN61NJphk/0WVBuS1fbMwPE+VVa9mwa5T2rKi5kURAybQFSs5OR2Gt24tBJe
MXOucnMjfWg6oip0ILYUrWc3LQ+LYBMj6ns76vmOqMGdIboXyYyTVpkP200Mm5ROcmkNxeKTgTlF
WIDUBweOoCRmDbFV3vjFo5tzobUVwhEQmUzytqAIbiOX6ZQ3D5zG3iBKApDe9x2Dk7F2kptu8ocr
h7pSE/YuI+1Ay9R0xmFHcAs6RgnEJJQxmuw6FafwZ1AYoTdT1R66YEJDVNN5CbVpHY/AL0xCiEBl
sueSaRON4tWPNHvNyAg3UDHhWCsOfW2haEyyTwfOFIa/ZBWP1QLSBYhG6mi2adCPIz0xeWewiBtA
FbauEX50YX2ig0yfY0YupofujzBaZ+Ny0K14O4k03A39ChpZB44ZgWiXOPVuBFxN6DgAj2KAoDBj
Xpln+kMjseXEIKdRRYx8PuobKzLCI75Vz0KCvbL7kEGMJX6LJDoUaf3k6Jju+xjnOq/JRgVGQm3K
ZtuyDdAxAaRhQa05yxTtoOM0qCOMJyTGh6ZGowsuF2WZbG/MEn+2RskNJbWdMOvnFoG7VjsnMads
PiX7CMqMBpeOwcZEE2HUS3Z2vfnVG0QxBjQEdfmqnOZ3IKeBRJkOwa1+AjeKGLK+xU3xqhu+DgGb
NUzY6pYVRF3q1DX6qDYxRfemJG5y2fMNwPg7oHEMNuXSxxf9QyT9IzMWZN/pD0gmYm2VDi68uj8V
RrOFHi9BBGB7ExKoHhbuL5Yhgiuq9lfYRyd+CiTQuLkEJl4yJwUAInIK9Tkgf450NhxhP0DLtmvV
oUYzEWKGxNrso448+86pH/3QzLcU2iQ2qHBLByTzNFRexHC9k1pmQllIi0OCDbg0nZsZO+eBtt4G
huAusTsF7LHNvdIQ+lrrfrJEXCZFXlAWFxz+XfNXnmgMAcd75loEf9soFaVVUdP3W4PIEbhg7tNQ
pB+BTC6+zvw3Uopl1g+vfvqzs6KtrN0ZUcrUnSXmtHXnLorcCi+v+0PrqxHUafssncxcW367cI7w
tXNMiiinUAuE9crsu2sgQnpzWoj5aoGCR+MNN+onrZZyo+QlLPqXwGYp0qBisJI/GjUTSL9r4MJ2
zZfbLlGiKlTbUfa/u3ikRUy3bRD2qeilfKwtzpB9mK25XYNNltmeagDNQp8/SeXXPHk0TNjdSSua
nResQLyPCrv9/K0bHcTAmZiDjMYkLdh9oWUDfTDdIZo22rSId7aNQVxv95wNaNMT43eh5VituzQk
LyZ6lQV3ZW4XO0YW16TjrcEWwETYWi+ohwYaLfzWCH839GaNiILKb48M5Wg1Fc/RGEp0Ekzagzm/
6CMmc0MSqtW0np1PUB/q2UvVPNAYAwtmzvGlLuqZUKOx3TAN0sfGpgoDWcgk7jDVDLrd8Zjq7NIl
lMJCPTv12HikJbxUFvfYYFEgJBV3KbkliKpy0mdC21wk3XTKsZ07EYAwu9Mf4hg+WoRxwjLf8H3b
PEEQppCgTnNZRxdisD1UhE/D5HObLtGcFRyGFa509PYN83qsymZcgTtLkZxF5mHAtYChHhms1qG2
WDQEcfVh9s1tHOZraIQH32DYCFC3XXGpb3QLVrDofQZ4Sp7auD44ugk9Iizp8urRnXwToxecSZU/
eGPhPIZQW+BZikdhO0fTRNZTJyZDl+moOgbTPm+MV0PE2TTTksJ2sauhQYNPpg2GqmiWFVcdfisX
NabRIjbAMe7CZykdkAMRCV2yj7r9JIDzDUD0RzCH/SNGVpKA5Cv2VBQo8juThDIVN5gbewg3Bw09
nt822B0JWF/VyjiMVbB1MPzzQrVXC2T3mrgb5Oq+P32kyJ2X315Sy3UiesWGBnWgA9qWDUvoO8rj
WKykYT+RR4Brvz+UVX/WBDQ/cFswo7GjYJ1fGbNteqMtfyXY7Ch0jwngUOJ4A16dYoFMZy8+8czr
pupfAxfjkDIrjO3OZ+SHcsvYT1gLA/m1ov9MLFB0JdB5G1u0c2jkj9yfRvBYjfO4qup+7QdxxkEq
PziV+kXds9f1/EfhNgiBLXi6s3AE/AC9pxYDljm7WbqZEQBwNWF+NJkXkzerh+ZKku0AG4ur5Fm3
9QfdZPvuE3ur9Bq5c0tkQx3tanqWniMhHI1lnW/1pLq3dvwUZ/aWP+NszPWlksj2w/iCAvxp0THN
ZvNV91m3Die1dwv92tTxkxknAG6i9KNq6y+LOlt8KoFdvAzUc4C2nTnYS5YbD8H0ZcTuV4fUbEUW
KlCI6ieyrwdNqh3JBt+kmV8DRC3rnmgs0xlIiaP6q5OXDHHd0DZb12xeyza9M3E59XXylNbiu26b
L4hQHG3FvhcpTKblJ4QfTSLvjjF/A8nc1gUCMa1u3ghfxe0wbGcctHngBhumgZeIXvU6mn+1oJQY
c4aXXFjb5U/QhOsNCcpxRsr6xDnZzCt/Xd1gxHxgY2BIheZPwaYAcUk9EnmNih8DVa3hInOm0bO7
lfGLIUZvbe3CmO4lUguVWJq3vLeesOpcSiv86JMJqgPYdvRSNI305lUPylM/kB1v8UsNRSKE0THQ
Bg/a9OhqmR0n04vG4hvW36Ybo49j7SlHxOB0Usr+w4K2NVio5ELXeoZ0+bI8C82Hf7gUdw0q+7nu
z02bPWUoOZ1mPOakKzXKeavmXybH7XZsXt3WwfKRcqsavBUySa6zLBBlMdGmMvwA7Mqd7e9x1j0x
W2ARCT79RKGi5mXVGpDGPN8a7JDpExuYJB8cgcGtSE7YYel+plG0VcFDYI2YBXwmfrVI9vh0gD1R
U6DRio90s7jhVMScWVy7Vnuv0D+n1clUDL99DjKoUlnUKuvThx+ASjK4ME9NKNeKK67xVRiGlzBs
sJAx9q8b/S2QGlFKAh7clAF9GI0nc6hwxw7lW5ryRtl1sGkadUpE9hPfspeNESk1zAEU8TpEHTwI
OT40U/+zGXPqMhSQpD7UJ8GSTKLqtCFAKcHLGHqBdjKz7FK56RMW8q/M5QIzHHAi2MPW88jqznhs
BdYhx7E8BOty9MYBIYgokxFMULUhQG8njPGb49k2GfsXM290FBLH+XNS7Myym8mZ1B96Ib7HIv+V
FDXhZQ6Qz0EWC8o+uuQmL3RlxLc2ni9VbLEb8Ur0JVAJyVpc4TEgRgzEC7tFEQ4MJKfwaJIcxr72
6ar89/L22W7+Exy4SzJRcDRdd1fjofbssfpo6UH6UQASJWjfOlDyK27q90W5PdEdmMvxyqWIjaGX
z4P09zPCqbacCUtPkw+fzLfWss7Tqr6zNjEzh6RdrlUxZcdJ4I7DQ/GBKBQtSAeQ68qtFtNK4e/s
OuyONdca0l6eXHdJMTen4/BdpiOF2Sg47ec3x5rulRmDNcixkVRkCCClWaeaBh+bFsy6ck14lSkF
UFmqtwqwMPbF8X2y4tL7M3H4n8nM/yfiVwqmJv/3jN/bMjP5X//nu45+/VvO75//9s8BjfOXEMYy
f1FCFzZC3f8c0OjqLxMiLFe+lJZh6sx0/pnzq0n5ly5pYxLnK5neUIj/bT6jSA7mSgHGI2xDLj/w
v5H0i9WW0OB/m8/YuEYsUxeGrUvdMtTy/b/NZ8yosRyLUnkV6WN39ONhl5OYfiN5N9hyrLnh2CF+
NmgtHFirQRuvJrTel3Goi9O8NNULPBEfHV9XQzXudV/Sy6KUe5zBqR6DRH38+WwIYyK0qEXIAU61
fVUmv7tQ+buhyRZSXbCa9B5IYzAjdkrNoT3AoBU30u2C47ToRIc/364C0hEx5ZE3ZP/oC42DLgJa
tM6kJppontBO5sarBg5aI9jm5BjlS2SK8IYriVN9XxToPIPolgtdu1ZIvQifuLcEiPWXpJhg8ruh
f3CI0n0Bm+fv9CHUyDwleQKZfuJJcxAPRZNCF0GU8emAjUC4t2ZivVJMHZ5FEFvXzrWiTTxPVKQM
ex/nJM8fiWmIH9I02zPLmY51/04/bTypehpOsCeGU6TJisb+oju0kgeCfNFnWVO1hUgGDFojaGUj
pxTODqD5Bh3ZSx2271WrhZfZmqwXJOspAQzSPgDvUC9OO373fp+dXaGQLS62Yk341Pt5/jpocPcq
y7rU9b2pSE01QtngFbJItuM12vbMxjd6R/hRBNf1mfOgR8C6vUOLxswrwqXgFAzVUiQgzoqQwJxN
XN1VFefHriqsfR/JT3ecKlJZeBgUVBascXZ1QuBhYVYlWEmYZzxv/u3PgyP1Ky2+8VLbgUFx3pAT
1Kfwk2rz2e/aiGQpckfnr9CCBsglR4jNXJVrIE61xygpYrbTh7s+9J0fXXrLFmQHGX7C68kd4/SK
KmKhsw+wiQ373BXuVYvD5GpHLatyqUV7OebjW1mIV2csnpve6/DdIhNU4S3pdGtD+7cQTX+ZSyyr
iWrieyOIvV7Q/Fkgqzegb+6WHXBJ1eDTzOD3K11hlayjs17nLQG6vHxHnJ72EWKcvddyM9b2pT5E
RM/MDa+C2vEXTyjbsVODrkETb3SfQxpJ0uGJjf7zMJVzfpqyMD9hufE3wQwKblkbPBdP2arXtT70
bGgZ6w7hs/e3z3F0wNEhvecIquY2tyMxZsvDWFnryB6Si1Nl9WPae0GTqnOtKWff6sPz5MvhJP7r
IbTa4cTOOZ7+fPTnG//6WkfvH6zs744u9CEdwv0fXUOyiBvKCsr9ZDszOJzGgEIIfIdBHMUp3UZk
Ppn5CHeSsAlfS859Hn12hu6f41TiRzELzH+V9pgtD1Y6Zo81ovnlk970/cd4iY6cjPHQZLnwWJDz
lRUn1UPTGK+cG8YdiVzlw58v/XmoREtQ0/IvuArptM/1j9mJJ4CMONG2dgI9GXvCiBhmuQctgoym
rdBCRgfkF5lLapMcCB+yGzO7+DHAI4Kp//kRvYTQG0ddAO3MLcCqy7ed5aGjSt7mJUr5P19LW9/w
6nim62kaHFdRz4m1+x9cnddy28CWRb8IVQ004itzVpYpvaBky0bO6Eb4+lnQnZpbNS8sk5QVSLD7
9Dl7rz2mJYgGI0dYp7W82s3LEjqDonx4QhMa867NzS5XS5wYnmfYxRwDMUT977Pj/z2Lix0PYlF9
u/U03YDCBFcrOQ5J8JQbSziBW27jCX10UYd08uocaXHhgY5QOKG2zIG4O86vc+J7nKorol7IBm1c
r9mCoWBdR/HBkcL/bUfTWc+x+VHVAcOCaYheebVMDoKBe1Jiim6YFr11Y34OEiIjpDI/38Uk5a6N
HPgARLDu0BPXsg0dSRSW2UC6UKlfPDbERMZN6t5oNcCa9ULIX8jl3LUXtuk5J++5olSdgZhHxh7s
HEfZTr8mraNf0QEhCaqzx5+H8D+QqSjtmFCJLDkEBa//PAfJVakyXSi6JNUGnbX5ufvfJ/ysgW0d
6ltIXDipOmlyNguv4nD9338WFaNJdORLBnzdPSAetY4Ueb8IUg0gEpnyZqr+5tJze6T2Vm+S6Uk7
ZUG9gT/qnV34f7ysztaYq+6j1BiQijn8LQQdCuSf/YP2m+TS2I5LTEXdf/n1upq2TKkBXCSmOcHE
nx6L1OXu0FvmobUEoQgxYdqTYXvsODo89Ro+5OLjD092k5PU8/NP05DPHuyrA15aiywArPsIa5NT
BSc2rpAobH4ec5PRulahTcsS9StkML7u5yYjdmnlBWxK6bCgtOHU2zsDB/OKmL36mjlxdSEVioNl
WzzItNqxvPfPHGN7bPcwlno4lRsYjwjetBH/G8CdnX+eJW9JA24KB5rl7adn5u6rSPX8PGYp1lLH
YQjPQ2YmuETJnM4bopt+di5n2bnsxit3UpJX/POYrwiZj1rl7Ryvw9moZoHC2Jn2YOmKI/ab4sk2
SBpeRslZNoir6TX5k10AR41z2vk/d39uMD/hv7Kaaf9zNyGMJO4LcdFF+16PuXNHAK93SV0rmPrc
ZdiGVtLMXiKG05ER5bfCtr8tkxFPZLNJlGXNICrW+Z3QDfyDVtw/JKobXoVO/vM4Zrro1JSMWH/+
V6BbtIql3Z8byCCrrCSbt0PYP6Z18z6FMuUqY2YFyzS5Q1OOd+jAxn3QB8m9N/XHDGvtUZb5+ALf
9iCcFpVvXaCn92WzqUVh3frMzE+uEVf7yu/9Z38wTLRmIEqVBQvGJXLEn1HtGl1wUxZhwlPN2mOi
b1tXHD/3P2UVnjyoyjw7yip+QUVvbgCUOpvEIfwjB1R2LkhkfhQ+zchRap/2t5ufI2JlYXPG6jhF
Y/jqJv1jaKdLq0WQs1BN1a0doRyQoQW3cXkiq9VrEOGdj0sx3yRl0Ba+TMwctgte22p+9Cz56ZRC
gjisCCxyxm5n4kx4KzJt4A5uiR9b6sL/3rWWuz9f/PNsM/fOM+vErmxADk0uhCL82eGh8QLMzWEb
PQvBn5CrjiALrlSc9Qc8kf7e8mwYSGCjz2kvsVlJClkvMeuvieYwblJnfjDCVqLRTS+ZjvJl2ubc
DYARyuyzf6NstzH2y98oiZJ14kfZcxsPZDUx2jiV3aEtXAhirkP6SiiHE46y7iSVOR6juejPwMHF
YWyj4WINtb0nP2C+QrsLd1mdOzf6gfkOieWv0DOWAshKHsIwpqtZzs5XPaTPNK7opjapf+yMqdik
asBTTut2N4rUuo5DJA4T/aBTQmvj7HTM+Coq3lT41UnGjj5jLEIoQobJMxV8NoGGj5quO/VFL9+F
JSgjm+Keo+dAfQQDzranu3DJQxH5KI4yaqd7AeI8cnz7jY45pkt4CSxFzodfvztpWHyJPiy3fQfN
tJFPvcDebEKn/2PNxdYrhuizqSJjM4E2vHgFwMhkAlHOqoVcxKrmQ0Vz/KzCknE5YzTs/Em2qWW9
HZos+lUWY3ckyet3XcdcmqGq3uopy1YeyYh/CRbKtNV8Yub+NOU3rWP9wjfSL7Uf9Wu0N9Ph5+5k
ttaZrB9E78uX4KJd575VbAbPnXckoriKH5BZ2DqkQ2AtYzeHDNP8XyZQEUDe1E9cEXqbyYpwGJuL
VAZoyoOixs7vEUwMHxErPSqKc2mFzi5BkrGuW+/BTFt1+7kBU65ugsj0HRciSVTu9CmFrv+SNroe
pMmwhQ7KFhl/+80y+BfLPLrZXk/rRIH5cQSsWk5S09XTqGJ8zdpTpgtyvI+MIx9/7+yoGN9XqLyb
NaUz7XTQglUN70wkMkDLUjAS9HT0aUlWRAga39LHQwJYO1mNm5FBXwJDa4LBJcxvApt+5a6qjyRH
htDhMgRdwSRuGWEBYFyrdBfmaf0emOId79f43YXxlS5zdc9atAIE0Gh02mZ2JXcN7Ahr2Ec5DMfW
bsbvxkp/O6Pq3rQIR6KAO01K/JKCqxvNZLJluGPr6nMYWFHAFQXXqtXDU5c439UYV+QdK6j8dlVd
Qo1m12wl2CDgitpCSiZaxzqxcou3LhoOP483aEawPA7fQ8xil/Zh+AYj+lSlMvtygrreaD8JWPpM
HCegC/7zeIezBz+Dc8NxFT/kA0k8xBPkX5Yw/k5ELT4Pi2W9k5z9UCWQ8WK991WRnKeaQCtSnc33
lvDNfV+1SHeWZ8uQU4xtsBT9PNsVLVWza5DRtnxxLJzX0OyMh597LrbCXnjxU262uPBIU6awkue2
JvDaVQWML9gMp9iFHUw6EklykZkfG8eyz1B/uwPGI+uiwsTcN5ZjXiuHyZgO2ES69w7SzCoXZXIe
1EixpJsWcEdekrSo0wrzlCOOyEpg/3Zhf1ExtiPGHJxHQiVw75jlWztFf4bOG76xRhwda2wYE0h7
U5VlcQ3HoL9MoVdsMy3Ku2Gm1ynonU3r+fmFYASN1q3jjBD1FhEW/YIOS3M+1A/4isJPclSR3U0R
yXNzETyPtfz787wdYAFXLoQMNzYpWidrbQcJ1PVUqHNcptbZqExvJzxtPjXaBocK4f2OTfIt9CsS
91p8yhUrfTsnv9xsnu+xhEwca2JUY6uK913YqHOiO+tc8YaiYYl+tYYDhWkAKuSCdbgWGZgUQGsm
iVtRd/B0w7gyBbRrQGo6k+Iqj6EHgCSpWIBjW85Hwy7Ls19lwSHTdXSxJ+JoGVmgdIMbua4y9LOy
jW1kNwZQreXuz003WQvOs3tMEcO++F487Ki42Ka/SicIX3ATzDcVDI/QhstXSajeK7LXHdM//1E1
tHnkHBiI6mm1muFD2YbNnsRycs0MbZ36Ic9If9TOTXWs3a2wpheaPjnWjyj7MB1N4FLY/MWFuQ68
Cp9WjV7LbENI6EXxG+eYeU/wX4PKK4oXO7D0tplZGTN78PZlpVECjJyJcTI6p8Qno12A2rjh4wu3
QVe4T+FAl9upg1vSmJwAvRiZsM/xmuC+UeVbD+PImgGY3M81a1rZ+wHLPjiLURoP6RwPSHf77c/D
EHycU4j6NhrZtd0+1591ID6cDiWCkaLlmQYK996Os88OpHlVnGxyuLDqdek+Tix94Jz3FOABo93v
qlfXJO7CQg+Rbzpe1svPTWTnj4PbZife3Phgtn3DEDPTD7101IO1/Mu1wniPkptI1uWx/z7Bepoz
HIza9f97omkDKHW9x3IsjRVle/QoB0CY5QRca+IXwxjJ3Z+bqZ7Ir2RJrSpAG1ZA1yx2AFk7FSv6
8lBmUlEN9Zl3nP2ha8ZnIDTjc7oMesqAnMefx0qGNbfCkBCk+AqVJNOztNjENGid7c9/+LkhIuhs
DHZ2+7lnMAUNTViLTGDDS7eSRhtc5gTu9c8NMDGSXCDVkTwytMW56xyYV5hVkhksiYMZPyCe9JiX
6V9TueY2yEL/ZIB1Zb5sEwFjjf3JGUXAAFdhSkZUccpiIOCspTapLgJDkWHwQQ4Z7wfFjg+4vdGR
RBcAVeX0c2PRQaTvvty3+t7f9BXkC/JQypPuoMSYUWSvZ16ZVR97OBwxVcVgHw6LAB/dDkw2KyYN
APLHzlmip103Kxgx2OYp6MftbEUsx4F5rvgtycKGJL845PBQIN3r3G80lOWBCPU1YX64il1msZMN
7S8XDkR7MFW4hl/ZnbqdSusTKfQ0mSAXBkv0LL6tOxoon7SxrZBLxG5DEo4edMawH2MX9f2mGUsi
aDlLM5sjaCWj3SZwSlVz+N7S8biijYirbVh5Xz5XZW/YmF/87gHemwBvV8gOSqnrXZFqPPWEEhxJ
0lu16KbOTdXRK3CenKp0Dk2m92GAsBVWgr3xfV9eukJXa1vcRosmsIlNpW3YyA2wAza6euovhsFF
6Z5njtBg2EW4GpnVzvKMpMA4jclL1zTxKUXtZnGgOOddjVW5T5lBdhs+qt5hBJCxx4r70Iwol+0U
/98gPWgenpPvOU/dTOaMWxT+A7Ih9cSI7unnauGzhGbBL9NfZKDEuxwOLHcTe4l5q4a19mPn5HX8
mUxg+Jw65aPRdO3pPzciaE+lJucgnxi7ViM+LXg3o4RkPWJJ6EEKkdOw9E0WDnRKfxS7s2zIIUly
N8C3hcVzbHAOATVsNplyEX4E8u4I4h9t3/tNnx7glw+8N68f8myJXTK/OkvmO3NMopVl/BNhFJ0j
A3w4Sd1HvHpqNc2DfpIgtWSCjAg5jklzfDvZwxt0UUTzrXcE9mStcHrqrZ37jLqN6BAX48UZTQaj
DKMhvSDUcCssTVm7M7iM/QU98nOD/d/ZOUXwh9YO5DjMQP20hTfXbGv6WbTA0d9oeD80nRiR+VDO
sBEnFn6/0eBTDcSzavsHALsconQqX9rOgbQHcZoLIOPFI7EcPow49AJghWMn99ah/2dSIqrQI8Ii
tQEV9ui6x2AozgHZTV46xdCD0/rJrHS7QW6oH2oVUw+au2ChpwZ1wqxwIr6OGOSL7dA2JkbQ2lYu
e6ihTtmMSN7jxIq/FLcgvWPcUslvAbfqUO64ykSb4PU2wYHx18V0d+iyzxOhGY1VXYwMiRBQ/l1o
TcC2xuSSV92/wOlesqz2t35jfdh+lmzIWGCOO3oVA/r87mQJvUaXDrDhkZ4k0u08suOVVTPuqgoi
Zc2mRuqT3OMOZebRa5PoDv/qGfN18IeMXpN6kYVKT17ZtdeSNzaV3sqEZrvRMgJEHcsjzI3gXMrH
smvCk5/c4aHkVHoOdvhGH1hha3Zubgq6+YRj9bs+yThm6Awv2op3fF7NeiK31faL7agxRxRldKnF
gH/Pjwe0yebWT5rXovN6Bg5sFmBsmHrXZCFF4y80Ftlm5IzJAJpXrqP7AJ8vR+o+g/8brAfT7P8h
DIbVluuN0lkMwr7kjVUUt25KeVhC9TVZ+355I4FBfv2MnxmZyzgSvGZEH7Kn+65s33rBx+Mxqp72
MwHXv0g6iQT4hHQk6XfMHn0MSEuo7WtMwbOmtxxkiJtD1Xhvbufv+s4x95WLB2fX5JH/jnJ+RuQF
ZM6TFd4OUtmd1G23sm+56OW7D2Nrg8BiXIc4IVIzwdRedLiJfP/vIJP2oFtNPCMekpXq38qmaq45
k9sY6q2NfXBXZwaye5HC/gqPdBAL+nj1dVbeo9lYu8LL2z0ZwYdMcHEww7/bsF0OlUQVDMRo5XVh
8t0CYdJ6EZK3ZIF6HjlWQz9Ds7LR2tLJ3eQV0q6hplwaG+/Ieat9aGd4MGUBckdSS6WIojacDDZR
352V2xPfKyaUdZF8ypHlbPLC8jdJ4/8aGpSFNj3otRLpyaGTEBiwADzZQ1eb39p2+G4d4BKDPRMa
SMKq7udbZbV7i+S2jzRjr9LpYxajdVclpETChF4bG3JFFBzYF8O1rDgISTsjKrsnoiin2Zib1XOv
YVkE5Z7s8HZbp5Y6VsAjVxAIFgKx618EhwLlOH86+v0+R+VNVxbPjm/WW/ja1m4mP3FZusA/DO4H
gg0EtWP3DoLJPSW1/4Y4B3tM0Db3LsEnYNHG4WK/TiWh9n0ixp1H6B+NIKJ0U0SMtXphRyOFkO9a
zRPKjNSlM4ozYtGCskevOIjVsB3gcZR0d/T40nQMpJh4/h4yKBVxnZpPNRsC0gqIj1ZE3lLa5cdk
7vqVUvjLiH7aeSnDniBsXkAtfs11hAhPoVcnNR6NLgxoOjhbs2f4VQnGC4bjkZ2bLNQBG7wkAYpE
Y9XC4lxN+qs5281D7kPu9rJ3I0g/SevFTCHGPSd29Iz0FUI+JpTjiPvNRgGo97duUKVb3Y0jdOZp
m+V2/mRGzlVIBCFigBNTmeWLRaDKflggVcq3T2kyXn27xWQmI+ucxL8GqWgBg1OEKeASvyhxmiFr
QcSBKGPJoDGBXiHUIx9+C7AGbH0PTUE3+Yek1bmvA2NNzcP5sFz1BJQFQbDNbPTLRg8h3kjaDxdt
qYerdNM00ZtuSiBZvUFtEf5zw4AjUI6HIYvxXvHuORrrizlnnB54cVgeCKMkcChFeYINZfCG+SiN
6cjVfzIbgqer4B0GOzuEqsoNGhVkGrGX7G0ENVYe4hcZC7UZbgFa66NbImsl/+bYtvUhNRFgRbZY
WMXdpa69O8fW7uAcxhGko8kis5mQNsLIQ6yNfJ4h3d+CEzwkDWqyPN2mxTyg0QxaghXFHko+5pGa
oTPaQwRhRIyTBUiwecS7VsabqI6QQhf1szd603YOzWNIpdMIRDCdYtKbGojWCS17SfT0m0ZHt/MW
2TMQ5CNAuD1NQGop4NbrdEHIAuTY5RkgoxGEH1EgcItScstQdh5tSpL1DFMCCka37cmd2nmdeIgs
Iz2Aqb00s7LOXlMxcG/7owDoiasATBXzklfRMKemCYMtf/idSeBsOAdgo8uACChv2ES+cimq8puJ
AGefJvtARw7syIfUD2B48gkNaRsjEauQGtYIjxPfRe3UAgD22rNRaNIA49jZ1F5oX+rAawgrsB+J
NNxpml5rZSKP9cDkhX39Lxyy+gmCCaKd4lcJ4vKWtyAi0tgGikkkVodOk6w+cSdPHN0U4mbtghJI
JJcPToAL0TA5EPvoFaK2tc0r0nnFKdVTySzRDLalgBzpd5Z/rjomHfZCpY3ePIeIA2t2vA1nyXSf
TFiMZhfLBzHfpJ/r8DHspz2N6+DYoBs3Q1Yn/8Mg5hi4LeJkrnrTRy45IhQ5cofuYbR1KxTaJUB3
Ll/zY6iAl+XL6VekUAhjl2mCVMeIoPqXHOrgWXV4ECBmeA9pSlyL5bjPPU0DvBWZJMhtHFcZoTlw
7exoE3Jc9TLrlORNcf656YgQMPiUW1gXmLD5fHFSXIfEfQP8rDkeXKbScjazasqtkVr3vgeSlRHC
ukuM+l6Z/nzyEZwdhsxIbszMFy9VdLdaVvW4hwuFADZezwpaizukwGZsD/8PPoi8zLc+cSu3WqsL
VFefagntb1GjYWzMDxPg+S5NGSor8tm3dg//vA/Z3SxF8dzctEMwZYOvvfPcZutcWnTaZ9Jnl0yL
iT2/TQTCrXFjGK4gcujVYqhl5AQoYOVkUPZimrYAKju0m9lCac4FUk8SJUtTupuZh9YeojojVERG
eplisiCPCo/Fxk/xYtiu/2c0flvBoLZlrZ+TJPKvvYO2e8be7UTmCe+kehonX/E5F59zYV7QuCRn
HVifKtAN1S8qw0or8mfJbt8kMZ9zlcunYUzNW2hP7L9jcA5le5WAiXZ16RMjk0x/6tHleD42Nrnv
0x+KwPGpDbrxKWFYdKzCrF8Rng5Ltyi2YDmjnchic5VzEliFXjnu6oc2Iue7m/0nGr/+U9p1ZPXC
0d76sN8Yeiz5Q8k+r9t2XeCD3riOr+ACVc2ZeJd34zclR8pnkDEVYRcQJiVvKjE9hAMTy5Jtgg6O
jgG1zctq7xCMkmqQAiEJkf8Drl9+p5Q6g55xArr1aoI/n8uAECRUJwCgDsihyLvOiuJQNWhgk+GV
sG/j6HpsM95WNYgrG10Za8uYnxN6n48/N1XDnLygqcD3QSFNh+0TwzBgjcjsVzkoGQQX/tEEBCin
aumrznsP7XUE2x8c+56BTLCKe4VVvOsu5fw84SqB1meuY0hL4OS8BEpG9AhY5GmckfSaJDwWavpS
abag+9Jn15/tbTgY0VpbDqFbTXlCG7nkkM07Rq+fDaJlwCec6tL64LnDI0IrQoIntjGaJKhhV5Qd
IEpk8iQs9VRSb18YufyOcacdcRjvYN+hyPf4zjFMPpIIC1FCIrQ8bz3Br6LJhjCROPKVFQLoqmnE
KlCuR/euJnhZLYnBkUNhl0fBERPJOvIRbDj9U4CFaSUSBPFMLxER4awfhppaWiO9nWt3PXsD8m/j
ezQGQiXD5yQFA9PnZNQVwGJGDSOtCaE8dnW+F1HsrElXkzCyusXQQvYeOor3niBTQVjstm1DBUhm
uAy4eM/MJg5dagynzMSyQSyv2nRD422H9ihHmm1WSP0JaIrSgS4zuvxtVqJfchTmhVRyhWOxaZRh
b5jKbCKLVB0H3K2B5GlbwmwcTLyQWH2nddQLfz1oMq9kvjb6mZKfHuZaQKCbLAIBG2oRt8XNS8u5
3bT+9A7wxjxyjZpM4ObwgMnXgue1ShdzQgrUdA0QO93UGjkLQsA9MQx6E+iReDesSvjGjxMjmp1l
4GWUnM0h5O96LGBljhV3zrqXwJpvQpCAWtMeZyNn2OCb0T7ETV3P3Z2OY3jygrNSVXIuXZTf2I32
NU45z3egdRsVq2gibhURC+hpkn2mP6ps6jeJQNOMBv2LiAo43UpfojreQYe5GUHTn/OcpUDUzioL
UxBdznCuJpu/LIxfrXSi8QqatAiM7Bi244zD16guAFFR2yl/VZoEC1VLL4TpjFrBUjlNFRzMMaiB
6NQc9p3RIm4cFxf+ifQ9wlVBIC0NvTSf34QHpScvBhDYNi/0z42PRm9bJYyVLLtYuruPpUn/nYMl
R7ewIlJkQIM4EME8ZN9C98PaaTxi2THpaFRY4eSeGCLvM/MdQBeCcLemoZaJAfP3PnFcSToHHjtC
URicY6YdfRIg0fdVh8wZiTZNDtnMLzXF6bSWnvdWhKAQQs1wuQE03rbjFQ8y09/kaDARoLINynUp
LR+RnNhQq3DuR0/T1i+hL641KkG8RESHud5Ha0T7CMfsml6nvcl/+TOeaN/o20Pz5nfiX2jYe2Co
02ouJBcGRpqq13LV4lyUXvdYqWhf0om3W3+vI5SKzSDeCeCWa97VAQieNx9sy9krjmw0rWqAbQlb
26zQfusqJkPxmqQRjjEdPOSIWtc0Tj7qdN4HSf8+mAuDHoIUr7O/m3CpvCVN5W7bybljRMevWKny
ME9Mwg3OQ6VH22A70SPYoI/h9XWCQ56FfEiRRBNNZNBzhejvOn9zGHDx4rrn1xb7kRMz58Bd5Ggk
4wUhe7mhX2j+Uo36RLW6Ijy78MgWjfbRH50OZFgaXurYPAxe+CSQNq0xcpX7YfoFCwsGvhEQ5C3i
fM31Fj0u2sEmeRsdn43LEc3ZdavPtuZqtDPoO2WzrtE1rZUcQfUuOCFqqX1K50BXRK46mfVsLfx6
ReICsqvPjHwudS4C0AKT/Tb4kLIBY7Bz0cauF66GjKPd0MzVoyLOByDW8LgwjyB/p+MxNjDvNhNt
EQ3j7+IH1KVZTi/YFsVf7VW/ByGHPViso5boPslcMnZ1O3zGUfwJ8dl/metqXfrBdwjQfNMgOmJY
OW0CaLb45rB+pOAtvYFmkYIMxVJfH52GJlJrFg+pl8OaS8pbNZOrFFREuXYRvIzIo6itiyA/DNjo
gJ90+TaNPnCIf+ViDHZM991TChC4H8RJWhNxM0tyLXV1QDGnN2SH/e1qkIK0ROCfMAKkw8pSj+0z
EOpZsA17jjk92hV5cwRhofKgxnONYVNg/lrHffvSDyRejQXMhWwuIUl2VnnI/QomO5lKa+QjFx86
IpkBcElK8o33VogXq+vvcWIoolSmN62I56oafUFxgoGUzCcWlIjohaxkchMgtOrpVD0jozkGPmao
FHpJTEbiHvkKVq0pfe7aUW7AYVTYitB9CjO7zX29mbOTrawv30YUURhoDYpc3XElm2k5HURd/CmG
W2/K373RxftcqF99ZBXHJoG1QFQtJF8O6w699VM8T6+4sD1MdwomV+acdKSDp3KaXpHYngvQ4xQF
5Cm26h0F9AH76FYm8jUprN8lRB7ynED+hgYe3SIiG5amYKq/UnZGiCccT4RFk99xlmxh+4iZHQ2Z
199L02UdZF/fhjokydzD1mEWkOnBdgLtVdGuJbOMwUTzh5fe3kUdNJjOb1+j1LVvk3oiZwawrXAO
TtJEawen9poo0nZr+OJetVeP99zuBmPjicbfoj78E0bjgS43INZJHOplR8vnP+mor0mmPpnEwJ+w
q+e2whln9snFor2ycWRyaQVtRlb3N78i92WU4m7iZbiC0d3DXU7XyICovtn4/YmwYuTVncKEhrai
cQOURVl/F4ta2aIIGyaSwRujrtdDOB6Q8tYrQtBpxWAIIVlsIt/VfxlG8UGYmotHbuBAFiVHK/vM
Itujez6y98iISU8LKETirVtnGU342qZwSmCOO+oJeT5nl/a7G5P3DieKqu6uUftISeQhb9g+uro6
Yb+81iju0G1groXJdESwmqwtQZZxhMetSevPAU/VVjmMRzNPfFBIHu3WqRaJwlNvHpllztdS+r/G
gdW56R12joF2VIf0oXZQmAdlcewVES4+TfR1Z4hfsUQ1PiWqOWVhtW5tFZEWSadU2ggq6wYStfMq
x6o5QjmNwSYlB3/WHxGplo2dfPkus57RN+ZVEAPg0STT9YFzgOj8xzEe5nzcdS02q8kw/vhpgCc/
HNFOFHynkK8tEQjsRp/SJG3QkWRf0UC4D0k++yQNrthMH7ToXpo2etJkXtRFv8nS/ltpoHbT1CQg
JHfCRqHXekG8Z/L0GFc0yZZp/MZt58/A4tM8AFyR1bfuyG42ZzhPkTGvmyWDW5IhJP8OrGWc1s3k
lON8DiaLuJ3oj9T8V+H0Lx0SLC5JJiZ1DKzX7KIvO+1tJv3xl4ihSJi+/Sfst1kcX0qyzge3eWU2
A9ig1riKixflIS8oDfVV8tfiaRTvylFEjzrQ6ApX3U272Ce59Ypy+2terLe4GMhm7T+MwPmT6ewR
VTo0mFl895VzLyP12+un58TiND7YxNtoj9NbGCsaFuskmh+wmJ2RacxfIFvHlUX4It5E58Hu8UFn
/WYeCgOaa4YFYCj91ZKo51T3WguE12l5iR5H5X4W0rojLSBJrqVOz2vG5Q2CVU89lA1Ev9iLHv0C
dDowN/ZSobdihjntdghIXfMrj8ERpBr+TBIjeBcVZutaLkrdDp6VUY/4EqnzIA94WyClcPrqV7ML
D2lCmNiAdzhJ4+Qo0+LXsmll6cYLEurfjtgg+vB+JA9AznFczvFrIYcEKQFjmMl9SZu8uLjpGyHA
/qoxClpFRPmyVl1T3CTMJ+TVgX9cBXF+4rDx2RbOt5OYj4FycYb2yUlO0wdHGFQiSflce+673dCP
MFX3lBp8ZKb2WFq2d8NncdD+nR95npKdntxXCN2MZ5JuU3P+3KU1DX089aQ6AHhY9YFsN46IP41E
s/PRefR9cWKQ9Bt6csI4LKno05S0IMroF07FJQgiJTJjuCRNEK9h+ZCN5m6UGbCu9Nm9IjC6DYaL
LDy1piWWbAer7dCtsBsvDTQrj+Ep1p2zCmWzNqt/SDoRX8RF/hjJkgLc25WGDaJzEC+xj1IBaTWk
dLu+ZT7t+rmiG1EtvsOupYFk1iiXI5Lk0jh9IbuYbPof3FXP6Hf2mBS31gix10zMFT0nbNqB/Ewd
gt6KLnzF70ChEWRXkXlf3YRTDa01f0ou9oLu6LFV8lZY7mNTjOZWmPK8rK0AUtNV5WBrxuKjNojw
Q6y6PGbUgbVF5kiGBLX/rOE61y4WVZpO0KL1qUnxrmS2frLqTy+Cx9ZmNUpxf/qHJmodL1cuvFxM
h/NLphnMhMH4IhiOlprmggNDSgIUYqfm2jIKBuGjUivmWZcSX/Iq6MuXlMPuxq4/8PMcOFg1EGTG
8xRB9Ijsg2tXIJ+KAv85nxXRITCm82KsVa6JJGtZ22x8HJ2ZvCkEE8xg4x2Dh7e8s7H/d09dFOm9
5wUcPtq/BP7QoAcCXcrsDbY+JQcbjdWx1jLl2sHNYYmA47CK5kAeoubVc1AnGXr4nAQx0lwyZ1Rd
zSZcQuF8r9xDtG+fxdTXh6KArNaq7txb+8KxxB/qRRozGZm9SJO5GuoR5lJNjkZORFo2p2pPB167
gt8ha988X36MJA6GLWAshWc6DBsSPiZVn9FtbbpUxpemaBDeLBqi2T0R+ElPkQ9X0ngzg+MZM7Ug
/ao2p19M/PZ+H1N6LD8/LMAA0Ijq5QE1yT8skzmCBi8ZceLSkx4X3eLo5ib+ZE/c7G68YmmgBmeP
XNs9RWjtDts+9W6gEv5mIrtwwDbhnmTy1AYjzc0E3RCdphUFNcf4Rm4Maf4ry2FvkZDyVGdMcayC
yZfpDAzbUiIU03JfmwVD0ZFkTeGqTUnQWewCPRHAayOorkjxNv4hNf6HrfPqbZzJtugvIsBURfJV
ooIlOae2X4h2Yg5VzPz1d9Ez987FhwEaQsuWbQWyWOecvdcushOTAD52uGxzYwSEtAzTcV4xSoBh
VNfRBertJ53VAzy2tQenCxAdqp7IFyK+MpqRjgP8RJdkHAGzlRvlNY9sXu+XFrlsN6PnUSU2uoTs
wTs7E1t4iVAERTs/GxXT68K1jgXuPK5pXRUuTWbej8NBmOQkqHi5J5jVP2EERj3Qt99jR7Bvtkpv
poZQTtCfKAvQWCaKFDb/D9zZbO/YzWttITfPl8EippHiNq++41JW1/BmapZSbvAs0f1r1ikm+DnD
JkiCYQ6pFp0Ao7MixqhP49FBW1cPdwLG7tEE5Bq2SfMnifMKpI+SezmQ/guuBBOUM21FovvQQJzz
HNk2RKB5IexovYuIIUVpZK1yK0YH6D0PLjVKD7/jVwe7Tej5nDvZRS8Nm3aS6YAZ9uMFZWtx4MTr
0BJgJEvRavzp5veuZy/MlCU4GEsEtdTsZeh5NSmd2SXDXx7Ojtx1RrzWneAMS6+9tQtjvMmbttl4
qpTXiwZQlSZWtCVj70pzWqIPQeEwUw5vi0J2u3nUDynC8UOr/YpYJI35esRuvMinTE+YAcRZ+hEW
wTx9IHkAa2RzRzkXH9MOfqBMhlObzpdxsCEaRBIni/K+O4lgx2lNE6ZwT6icXg1ydwtxGaGcqY/R
I6SI5I9AfdH51y+i4CwpCfgJDTaH2vJQQwC8LbADzhNz9xp1fxJNULlYeck5rm7dJDpNhfk37md4
Mot6awjVoMUEsR3J3G5x1kOBoaIZ3MshxkIe+7QeV/3nhEM6rEFHrxuMpDX/RpV3p9sJ2FBJsqqh
VztG52DidoN3VvHvKV7ZIzmmgbzUw2lq/SepyZyzoU3U8QOabX5qCj56rijIcYAFYJ3eZ0a1gloE
nMo6vXHIMiCwgFR21VcgkrCTB6NdcoED1NjnSb7v0+Ro864FHgr1sekes6nj4T0fnK/1sVk+QNHf
g46RZwuyLlP5exid2IQGKIdJGR00g/VjEnQQqUhNX3zryosTIrrQDAzLvW2W9YPb2vlJ2ORsRl8i
mLpdQ5QI/pttNuRfo43jic+ZrhKYf4v+Bw3DcCKftcSA3i4AKJJUG/COnJeasZdjdQ+j7x0k6wIV
CM9cEXvRqgcpExyTMEnpj7tgvbbNROFvGlAyAEB55AAwBw8i685wDfm+WB9tl34k1Z/KRO6gouDD
H4KBjpGm+DMvDqKnjbYEuqToz2CR561wRBLCeoNQMt6Y3vw9izu8awegU9cE24YFnOkNO8Uvm9zM
Os1f+fMPJK0/FKxSaiSkXizmJaHjuhVOSRs/yY6OIBDabPPjmKQP6DbjHfhgkM0RKVEuAP26668w
YxFcmGW4BhJIMcw2GTEZ3JuviNJhyzQDT1Uc0HAX9gZoGbu+VQByLroLXtth8Wlf9xcxGv6mUfE1
V6eLMsbnaEy87Tg7764oqYZpT6DDzbeI4TGRlGtdDhNKRZhn2xyloNfG5LN1F12oW/bUCJEeDLiB
M7aUbaNoyS5l8+kPDFXl8CcTGNfWUOG4V0QR0LHBli9jv0OWtb695H8W+FnZLGooncj6SsYEQHZK
m8nkNL9rV9zFsfVTTGJTJf5XXDW8aZb16NvFbQdyYG8zRPAd8LGt9l7xmFqbSRnk3sTnSQYfNYMk
EgYlztix3hEMts2o/7M2wMpZGatfouxvRnLhebu2dMawZAYOjWZmh8EceKGm8oQA2KWwHGT2NaZF
dSwt75HNwEgSyMkj7DZLGOJaBVEHY0xMbW3tLRdYq6QAb52CiLMfRP5sz2wb5dFEyi/rRLZAoshy
nJmpvsuUc4coMt4tf5BA/jS99ZgDf2itGvYQetoMCdqIJh0t/yYxGZrX3cR7B3oPxwIVP+ueQG/m
ZMZHzOiKgckafAyCKZPGx6whxAh6fq5f3eeMSI6zhFs+F1EbqlbcLNVEVu9e+y0OgEAi7Ew+M5Nw
tTJBDRZxudVleef385eCFbFjuPZgI/7Q9n3l0LjAU70fI2YCwirupngbFfGjVzd3ha/aHaLdLUCx
U6flV71uECNGomFl8u6yuf6LcpQtp8TPWF3bLTrxqvE+quZ2xjzVTtZ57oI/eINLZlU2R+rwkNRm
sA2Id0V7v+8X8YxXlwZYFcEsxquYVkDi4p8ZNTZ7XbQWCBbQ9CRU1K13aPRjLlwUyx44TcZRMIvI
z8Ph5XsIuBLj20nSag9BoNuIaIXKtflp6HoCfRyHhFnwM6DSSZF1ieCMxqfCW69kVbGwtWRbQKP4
G2nZdddPl8Wz3yENhBk/yH4fv+HQIsex8YBGpwB2DSqh9Kohh1jTnyB3EA993FjDEaU7zc6VtOnS
LerYCiJLA0NCW1eh+zug/3+ZfUT/67DDtTioHIP0GnqYIpkEwVoYpiY80eDaBooU7w2s006niMuo
D950kDwZI8ZBgUdoxhh1CNZ7Cc33zu7/lm7wAoty2BVGfbZbEkya9TRRPp3l2QI9MgFG20eNf6mH
ojyN9LtxyIABMpDbCMV8ClDzV9SYby1igS17FnWMGbcZhnOh4qM4Eg7MRoXCZMIvS7QYBdiiNot7
H7s8I/pU6bYvZ1qb1vKYAPlKovw7H3gD5gJCn2zKHYPSq0im475Z24ZxH33b+hkX8WM5mU/lmL6m
9BEkS6aZVC94l5nnu+9ZPre3RJ1xbShHxpHRJ2CChxq9QNjm2ubp8Cq6F37/fEDZd48gr51RbLOb
b9D1HozMx5HdYUdaFCLKlDmtARieHL4SlTBo/CyxTz5hEeFa+h0VxvIVAvUo4946zf5n2xivDqRN
VFHESaWOoL+f0XgK1vIc9k6WDI9xMz4QTkCaBTp3pAHZbcmxRocU7HEKd9EoaUX6zUAbtmLGKV+c
cduYetwFBUaQII0+uHgF2HdXKhC5BkyED42/6EOuYFM1jT4MCXJiOWBrl1RdlereJkp7W8RIb4iw
3UsHyGYBBwhvcM4Ywnh1b0upvyldUYdr+2BG/V0i4/sGbv4+nel+9UlGjgF9pDFz2i2j5Z5LhQdp
u8j3Qj8HTfzuwAUjHnXnJcUzWskbGxTAltBw75Ao+iwCJ1Y3MqasJyJFsq/eoqeH7iXftb1D2yYI
y4FNVJxPzrbD+BLadl9euZV47ilrthm03poVcxABtuqkfVKY0TPc3maEks0d0HrMEyEgMUck0pHy
xyMazGWBcZ8tE9F1CyhSjZ+uIowqQJEsXRSeM1wZTvzpIelMajFK6TByKUY795FYocKjWW+r+Itw
6wc2WCTHsl1dg8iVppezWPvSKrNw5HK5sZESlWtXLJfuU+Fmb5OLNmhi0GxXKSEYGJPRHBFz2Y/5
CSwe0zL34NgWEtsEmTnj9a3LJIYWm+3tlVMeJQcO9RDYO3Sa5wQF/kjKC7Cf/I8PJhEv+rmCHbut
I+O2MREasc/9Y65k6z4qDZpJY7UGDESILz+nCL423jfiAy1mHogXR5hKwxD6Jhev2ozPtsr/mK31
lM3ZJUAM0OSy30uTTjs4DzaDbJZmkt2ioXvslx582Bj88UNXc344Em9JpHeLqxemSk9zVrnEHPlP
zcgeyRXWFohY1+CislU/Xs+kNKDX5Wydhte2AsJYOoBESoQLQ/5gm/EDyWxsxBAigsyOroVB4FgT
vfXGQkO5+xxr9s0lbkP6luxSmqTc1y2taq1Zo3vTuM57AHzU5xtLlKeyGO1TFNcUp2yaony0dsQb
AX4bB5Iy8e71WYW8hfwHgifuaRIRMdEUVzX9NgKTXuepvEHuidoyQ6+c8RmSbRTOpJuFQ13ayBQ7
b+82I15Hr6/2g51AWdPUxqhoUIkgAMhwkaUiZMS1pt+Ou6pYV5KaOONCYloi4x1TAiPLhTWOx/Qn
p0uPdCpDWVrXyEhaRGRWFAa9tyN6jV80px5av/mQddZxcolm9fq82ylooknLOZhNzb5vEhBp5Sot
y/+Ss/OYuOAmm6XbIcEtG14+kvzikmFmZMdXSMFMgh3AmWqYsY8tnqp0ChObY6ZOW/gk9dqddi6B
ayyhTdP5UGkN4AGitJRMrDsYGgVNlKSNmuv1TxWLH5aSjbMwCdNVJaQ3w6eemvQCuDpS8jDPKwrS
WaKw1wbpUBZj3mL8XGj0EdNbA4uadBq2gyAUu/yuVo/F7IECZm41hFnDEx4s52B4JTlKirQnmCUE
GgVQIG2F0KuwqDqMKsj2oor/wvICD1AhSujZCsBqbTkqJ6QdSXxZg1wQnW5sJ6JrnnHK9uNZBXQN
W6O5Z2VB4xp7u6Y1/Y0NWjZspSaevmKNSmglUNZf8jL7U7WmwCdiXTqTZoD46ymT4JAh5pwWT0nS
vHB+U1vpNSqMAWOGnkqn8/QI0NndZKA3GGvsuLap0HivcrgDkTXfF15O0ysI8BwUqFAjJ6RqeodD
wLQkJ9RaisU/x7T9Nwhub8lnKVq6g7Ut2M7ZEC8Xem2GW4S+eJC4SZnLlt9Wan44M4pecp5hV5SP
XtSc6YB8LIv/Ey1A2msO5J3YOX5lnbCBkAUx2cEBWQL+qeHTI3zxhATzNeiAV5ZiQItQwQ+tRidc
3AmpH3IdP31hjn+XKOsnSTSu6xrxPU2QnsnHn5nQaiijapMjD+inCUbdkl778x+vMLy71vpJg17d
+BKDhhuB93NGAxSbBtjZVTYh5m76SCpNdZtI1LsOAN+tuyqoC/3IJwOdGlOQ794JTuX7MQo06Pu8
PwEgfCD6E31vpjay93jjh7+NKM7OfEs76FDN/edkI2wHlqvOiskOze3sL75zhDckKoObM8ytbdOo
zK3oxSzpRzmMq3ZJ5UHtto84k94zNl77MsMBY0UkFlpiflXlyOYVZTsHQvczBI9TbOQHy4/fW21E
twFtUhMdHXYiNm8DX9t0+lJL9KkQ76DT+9ZX0Hyl5VJu6QRnZ3DluMbMlaFQlmgXdfBSVMjNU0N9
GhqDhSR9Iq45Ju3pzqE8TcA/Mct2WwoxVH8JoqRwGFuX63l0nDzDvbI979Q4+vBgpLDbS7v6tfIc
ST2gErabTytH55IExx5q0yEogH8WJmQ0M838EMeKFD0oGsoDfLBJiJEyhO9PznS5FHvT/uPaRIvM
JrOjOY7/epN1bWflqZuj8TpzIDnHChdj11lPWO7kZhR8wrpkfrlYwb6hhrKYYXkepZNT4VmbJV0/
OrsofOWnUv1D15HMPJlfXDTbHURlXqtJSKGxBLQRJezrroMH7uGPtq2DSf4inhHf2+Ds2rdY75i/
0MpNxU/iLj+ja8vTVAU7dsvLubQzpmBF4kNbZmNWOZI+pZdfXGZiOGO1nSJiKPoPv2jpqWDb3DK4
YgI3BOqecTnaCWOMuMgv1/whax2CPkQm9luj6bp9QV2zbbSzpbJc6PzaJJLSqQTBSoVgl0ykQWLv
ELnztpXdJRXpLRgNGU7KvzaV+R0xgNJyxRu6YqvppzHVzPdV0EDeFvqcuS8zDjGjGoZbb/TzPbWw
Dcv2hI7g7xzAR8j1Ux8tkkQOrv8zCtpOXVdZwNEI5jRck4RrsNPQQ8PaB9LOkAAwEq6hbC5/LLPG
M2BxHg2KRRyoEKIlCrfW6p6MIbiJkjK0F++Fgf5yqEk63zBe3c9lhlBnKsiZgsGep19ONyBZIBee
HXNnEyttSLlDTX7dZ3QzOg/9El5qf+fkMPH9Nrm2UeQfCritIFrnbQNprDC5ZCiJfQic7bYe1wqz
tGhORwQVBt2V7XO+oqvZytLbjOCSrsyp/p6gWprCTK+EsexJXyO/Du2YGuillc38Wvs4XWNinz2/
wrA5ND9lr1oi11FaQ4C+Lob4GtaDR2BK+iQzGq32c4GT9CHV925E9gIXGTAEg/hEroV4S9xk40GQ
bhcvdGBH66gaZm6G6G/Q/mLHznMIqy60c0A727l+1l0ZlguaMJJ6kAGmAxvh0nSYKKYCqUB7Vyb4
ZIcxea5EcQwM4Kx4p8ls82glBvGy7BwOtRmtNhg82nkDU5fO2tGg9M8LroAo39XDigQao/uqIwW0
tvpLvdh3wcpKRPH+NTvGjzASTpNlWBsr7nHuwe37jv/IkGbY9144cIHbLjp4r5X31tu5hO7p2I8a
M3NKdQsueUgvjOL0vuuTKWyYEVnpW+eZrxjCzz7DOrxbW68ias2tMtLGJ6LHy3ra6S5dOygd/ZJ1
SsASPyrrEOXzA/v2o5+l12lb3zjME5Y8j1EyqafBnOlIQXTjSkgOhOTTL/zoewi8bS8Gg5ozxqZI
XbfAWFlEf6ziZNpVbfvq9gqY+1IcWwrPEHPwl3GjFY69mXeunq1TgxLsapyuozy5iYC5koGwkqzK
Re/milVlhFXczAoneXTsFywMBJntSr1G7TXzEM5ibDcBgQP45fxjW4s7YKlv0hluRv8lslLmHay+
pKjhcwyk/S7r6SFPv9ntIE+1p1XWCXBDVeI+1cQjZI74jq3YgdJ38jGyIX8iq8Q0wIotTtjp6U8a
UWFYRCRY/Dk9vbQORbIfhzGR7Lmz3JKcdc3G6dksS2bsCB/jZbipMnVDWhBeLt6SrKcRWCQ7RyZs
oD2mHbo3EBEiHV9M56dNNKc8vfkEVFNh0RaYJ/t7HCUx2TT4yTQbh9YgEROteD5Wn4XOL6hdsbjT
EZmBbVhgvne5CFHOSpR/1cUeZLttWd1DW1KhIZnjTakwULlusXcCByYP637WPmcI6MOkIm8tUezV
aPHLw9RRh9mlwgZpmGqDBDA5+TXZoVP8t7CdPkS8QaBaEINcEv2ZALv5MDLOZjUOdhId24bu522v
EJCWJCVHbn1aJ2he/bn+cybWRj94Lzx6TgpxujURvtHOJQjd3Hwt3P4D5SGwVdmBumBHP0cAZTyM
XZUFRHwAryxyXP/ZiuuKE9hSQruITeyVHiLo8M7R3k/5xNrRRLxgiYdiJJt9okCcGgJp/e3drE1r
x6ANzdwIcBqTggRAtiFtBzVi9rP0HFs9b9yubK0Hu2Q+baZodxLc8UtDfnuk65SBDGdBbqCTrlbT
9Sioi6ZWXdyyMPbdGiBfTtFLUtJE+/1eAloT28n6sN+b4Dslwu+Eo4yFrbDRw/hzCgDQKtffGBd7
zoXHZDV1sw2pTtn6v//c9ZR6sJ3lAY0wuRb/9yx+H6qGcwEM4iqq1yThLLhts3je6/UpubqrT3nh
V6ffu21UjEy+S55XfV20dIs2v7+hhmqwId+sDunA4CBvi3/fxDAgHGsV+jbjaiRfw3PReGEqtll5
fn/29934vfnP0/rH1/71mv/bY35f5X8e/d8e8vs1jfIfJ+r6xv/jMb/P4R9/+f89+l9/+h/f//0V
//nT/+/h/+0v/LevMVfg+UirkwdluPt/PgSPcXn8/SKKCmR1//k++Tp4pH7v/z4plyniwjL6vy/s
939lOQb/frV4Z7MWBOf/Hnb/7+f/9aP/eGm/d0nXXI1Y6w+547SUx9+f/9fLJOoL0simiCUgjWE8
0le7NUdyMqqO8r3M0uc18OBQ2gjSRYf63U7zAdTdnW/M/QHXwguTc0JbCv/YNz4ZMvl7j4lqq1EM
MaJGRWH95HRAKeBRHS06Kk4ZtdXi+u02oYGZWCm28oVJJgpn4QyrudfHM47JlgnL2SOUFFChh1wR
ov5MrXh0zJpdC0j8rvcPAPrdY10xekCqjExgmpDQ8Zva1R+l8r/jlP6QjMDUMfO+k27Kb5ghvLKh
vrE0cXXumGhA1HGox/w1b9k1lN1IAKlhXbxRkj+5dKjWM2sff7Vz5+zp1pDuV7T+zsbXfHADf0cQ
jPcKeYry39QnrjLO9exFP1M7dqe/8YqaKQIyFQLrkzK1H8YP1H805ub6Vgdue5UMa3QahkMsDvXn
wDzY6efkCFCSEcwwqBthgTGvGrGLOX8hjd3hqG7ggTKLyv0x3uPcYq/StR9Sc9J2mHa3jtOPEFm6
a90AnPP1VS/RQg7VKrsYiOwsPXG02lUVkYx4gknZ2XUeDkZL4Azjr2+0lM1eZehph1ZOq3EfH6PH
vmuNxSHiJ3ilqzYD2rA/4rwAaVozYYB5tgls2u9yysZtTBx4w4CqB4m/jmnojLKv3lp4E8Mhg9ML
BE2DY937hfM9LYQPdl79uPTFTZGMP8wD0ucCeUo4g01j82d9Rg6q/m4ccDuYLxpifSC7bZJgBY2s
cRs4zZ2aEgx5Oe1YxqMZac53PVSxbVZ7pKJM5pZ9ToJEhtFx6jFN7jF/DhaVanUZcjzDphm842H8
Uq7xU8rGDoHMnZWHIlR45K5UzihCYlmI/UDvmGsCVnNh7xXycLOPGboptsMd/KGwJzaGHhBHlmWb
CFym9NNk5nhqMuC3eR4aHmpLIWjIjzmTZATtFjKMiYRamngcVzfk1pM+QtQ92LirxYw+IN4Ou8ZF
wZ2kH1Yt7KPOyFi20oYfb3rqerquS08LN/AfjcT3wxGF5S6iKyk8SsG0AIirFtCd+Ff87azyVf+q
7FB1lNx1po0jLF3qyyKwz0bObyWpot2KZZ28EGngGPnRHMsXCuDXDhTWlRe9Ms4EV4QyYxON8U3b
eEVIypUOTcO5TxM2Lu5S4b2bDNzJOMnOojyUCYP+moiPsOmy4GI05UMwdskeghvuHRgTsX7HMzZh
GusPUMetWyHTL7cV3RGLI7BcCdPEiyLsJDMDnYQ3F1rQZyxZe73Re4ott2Z2uUAEBS7ullWwnUSB
wY+4AKofRZdpV9b6xZtodU2m/YIniHdef+KCBcWRohMxjmAD0BBGpJJ4ej42SWKchsA9LexVtsUc
7eoGXb0Bh+zVvspLhg9kRoldig6s6xECMFfqj0wMNmnOKTvF7o/ld0dUCQQS5nZ15uPk/TC8fdSi
Cyg62ijMKzLP+tO7C0keVO0h9cb1HPcLgkusHQVetGxZk0nc8aoNaKIYunxiDv3K5Zt8o4nVDSEs
P5sy+U2/AppzZU6WSuYsF92aXagxRm5nej0i90nP9uOG1t5I29etr0qkTFuLCtk0p3Ncv9m1+dwj
iuvUapdF2GxHbMHz1DgARSYWJvkagOBCryUoOu/nyzwEvAM01U0pnlGSr+nCClFX0m20398qW7+2
bcDQnUQnJv1tfDBc4ooyREqlbR6cabiiAJyuxTSzmO9YI6JtUoAbDgDXjHtAs6Rf9OVfoyvqCwXp
s5TioR8bSgSa0Jt4hwiG1JmJE14QKLL125xLTi7uB8K2XT0dHSKXw9HE/8F0KDgjn9xp+sYHIVy9
af6aMXFJDe35FVjq1AsMWiN90s24hwUidg0pigiH6AwVxbKldf84BMWLHRFpKUHcHVSOdKXsUIea
HvmCkvw1iRpu7Ie/qSIVbrL0c1UUF+mifBXMRJdp/Ot6d5m0iS7tmMcQyHmWZbkmNhOnaPX0joq1
P1Zoa2f1TrHJSBnfJaZGGjAetcEYvzXpeFdoFkQ57ZUup5NCYMOhjkpbGLucMMIDubDfniVvUYjH
c4A+PWWIzQfx0ljglkheyrYc5hL5NhPd9gobI1EdUGLP1B/3UeDecTxARnONR232R1Hu57idblJJ
Ohs0gHTrM96ZLXOfG6SS9BalsvLxyrcq57LpGjvD8L1tXr0YcfoKrGE8JB6x2CExzy+VPQr6NJQG
AE/o+xvZ/SSFOEZa7KvEncHE4QSjkRUqi0L7QdtmdTbi7lxWxg8zLIGIi6dRe877W9Lj6ZFlz3zP
b5atP7jLLsZCZFv5FfpsdcNA945hI1mbzVuvC//k9SvHmh1LZ68a7uk58LiAYWmH9VH9oVfxxf+9
0J+4kJaIQ6gZI5r0+EQY3npXzRzfVrS2VU0gErow4vkqAwEO0whb9lAQuzBmlMr4Mtj6mIyH+CqC
Ur+JFIIQUF+oycdE3jMgc4TzPNoB44JsIZ27U/7Bb+h0yJgpboMphd4ffdjC9MRtVSBcNY0jEi0i
V7pi69lCXjVkfmILsHkKxQOMxE/psM7L5GtioH90x/IZaeS0yRZFhH3aPs2Wney6o559/+wNI6xc
shkmN0Ik45bfXqIuepYPWBOtfTLPmv3gRWNyvXZnjMZmm+Z7EtO2BtykTUtOLIOSjZoEKrhF7DKk
NiJGz9KAFXYGEoNkz9bKsU+iwgExmrQvPkum2nE1PzJtYbCQyo8lpSWkF7rArkOSnTLn+zwtLoX7
lEikM76xNySZwSMjc51GTCogrGIc8YnNIomrnR5hI6wXGap8mWJnXDO/JizjxtRdJq8ornpBdFha
W6+YF4VOmQ+5LfmdghGrYeSnXoy3SBWcTRAxBJ40tHxHgk6hn1LxqIjVPQ9+oAa1G9eKIJRaDikr
oHJoYtKrawbqT3AepNOvWly2I7kJUYog+kxUaj9z/eWAZrzUNumxli76EOatsfhNoEz+2O7LILMX
u3tEhk0rbazvEjcH4CcY6teWeIt0crFjdO3xTAdITGzVl34XBx/QCfWmCNLxnAVspGO0Pums3pJg
uRi9Ay97XhL4awj4yjoUEeIktYaiTxUJAaOxXUbvvbPtN1UPb+aCDUmKAh10ahyZfqO+UuwwOcD3
uaIx5TbYcM0Vk2WHNtmNeHMRmoDtFmhb8GNWxutqlpUTV2GzmEFjB8UegGB38OzpnmaToKougJgX
+QuBwiGTDYDUC4Nvp8/gveQOUQZNdS0LNMV2KzBLAbFPU+Itg/uhhjxS+NslsiOSHtZokw+iujPM
f/KqLGb3JOVA22ry1W0Oy4i5b+8+LQA/Md204tQnQbJDD/KdWK1EvuDr3RCkCOXdqTrbUYldMGZQ
PLLF23Pgn3JFv3cb0VPg2O3ESZMJtK96BHrIhhIWnji673Xgn4faRC4W5O3fwmgPgZ8YL6UYD00n
HFQu4/DYMia5ZQ9y1ZCp94hxNb3znfTa4nJbR6SVYp0f0WeY7XcDk5HprHqLVwZaCXXm0NqFG1oO
7bXfG1og5hFYycmULj3wDOUzQRT2s5viCfLczmApyJznuqn/fbdPrOEMuo9mO/ZXTGeZeW1Id3hV
PgeK9F+baYqvKzlR+eXM6GPTXK6QATf3fhIwUh48A4sxd2m2NfcAkhoMKCnQn/VrzXqDVMHecmQ4
FLvc/b3pUP+FqJZomv/f10BZztjVrJlp3/8+TpeKRMHavLM44fYDfN7HNs9MNC7Dh0VHA/OWmK8m
reZb1+jEoyNTL7TT5K+2BgLICjUimzPH29//BVP1xkdlXv3j630jTyQsIJgV3n4Bo/cCdcHdzcw9
9hEY4xfdWy7Rz3FyJOw3e2nT0d82wqTfGHuKfLSeythzEiKdo/jcrw639d5Ue8yuIuPZpgfI1ZxK
Eq+7d98U6r1x0+htRIYOTNbxT+ws45dq7PDPGxF4DKvdx3rKj78Pm/LdmGr1tjAiPgaxkhgG02DP
34qos1V+iRoXMBPbuBkPx1VgKe86pn25M8B6PPYuOdtIAsT7Goug6RK8AIN+Eh5mcWP9UEQUkEOw
3qRd6RJlyAa+x9kxjF77KKokfozaf92RxAk+Noi98L/kJXbJVVVUe+55jKLiPMYIX/q8Me8cI8lC
oiDvhZW6R+VZ6jlW7ksLWO6mXe+lOd40FfnW5febgIgBHmiaZ1yD3GNXxikcoImB+mT650JPw6Ey
/fxWDYbaeYMrH3SBGjltmQSCC6JyTJkm5ql95wVyeqiwr1HdehIPfyMp+X1UKWr50jhtiHH7maR3
bjqcfg6VJ/Rd9U6nv0PQ6ij8PThpZ6BzXAHZcCyqCe67jKYyBsaBRiUBbSxAaM0dQoxZCcuzIxUq
B8tTV5Ex5Zclp1Y0FOVjNI7ePVYT7x44QugKroJDxSmvtDe81CnMmLT33sChe3tS1ObD793KQsnN
WnkqMfCggbLbhz5nDEGqQXb6vYvuNTj08/BVJ/o1Jmbsj+k4jEZqg9qhmKynIimIUYoReLYR04Wc
48WqTFaQ8tamb/9kIjXlCbc/+Gaj8xK782H2nAewudE51T1hqh02a5YrfeOtN6VM9M3ij7DePVwu
v9+QI9dGNDN8BxLF2U2Y1Y7DdBhEM4c5mI1dFDvTZRjIfC6mXQdG5VJaC9uWobq3Cx8bZlMqF2QP
/03H5FY3uHKJUbjJCDC9T5LhuxZQScGU+2wtHeMMQnItwPwamK/93DvrcFgpNODsvq5pV4mrWmd3
BVS9HbV9c67rZiZRm8CFAF8me9qgYhyVRjuCnatd3KcYF7hOIraDhLIpUq7fpWUmD3VJvHY0Bs0H
lfJfO7W6O9sJWAmLmauigiDhl7lz5wf3pa7zh9+bycnEVeQzlG0z5J9B2px+b5ggNCfCgpqTzzCA
tseewluu2UPJTTs7FY3hdLiODIfihunYJSPBx8vj6GoGGXhpeUGAcf2NBPV5bftNhJim3KfwumZc
chXFHe2B0MBg+Rwxf2cMRj2R7AYsx6SrEVChHCaVsvuUiHxfrIJQIXZTjB3Y1pjAnQ9WEDvPYqgs
jk5hoXx1KQ+mbjkYdQHjKpvsizs1f/LfTI+g9V/8CVl9jSPxruTYLiSQOcggSATSme09UKXrxQiS
I60p+zy6pkmLRUdX5GO354igU+YsuJL6djlYMetg5SFP5oOsP6zcRZfeRN+8+McqBY+tmY470ZLc
/t5ApXvjjKfK7KVxj5xFbIaolF/jazNPE05KxJkKYMz9XONGYKO/pdPsXbmB6K7x9FEd6Uk+mtAG
N86UWwDpOnVu1ht+/NxN9quvmvi5CfxgL4z/YezMluQ2smz7K2V8blRjdve2Vj3EgJgjRzJJvsAy
kyTmecbX34WQuluUyqRrJksjlUkyAgF3+Dln77UnBHHhoD1j+7wKzqarftmUFUHRpaWnn2pV2sew
Nk71lL83vUb0Yg6TdoNFfOSwwLElmMcrKZXDAxsk+dBVa2F1DYYvWVo9jNDLNwzYgIJFWnOSNERn
LPYXjOi6B2OZKOneDK6tip/03AiemyYlrNnq7qAO5StOC86nKSoOlJj+yQxhUpgzJi7myxTxrkA7
kDGkhU2tHbPCrc/sBYUH/ER75BSESz5CftH0yZd4KrunLGJ6k8ZxerLzaCCGxoUDq9Xac64Zzh5/
HmQx3daeSxQqaRM8GSPXORiwGQvuVC0Llu4XZH6nOdbKhaEz684JhiklfMaialHeXkEk2uQbGOTL
PtWFPV7DuEXvuXzRB2u6YrF/ys18PKjya0b5naHZSrMSbCjU330zuAomGcsLLQsaVW7dR64nDYOe
fG6HaCULS8gKxaG81raePaBp+zYUkbbGsRngC84owQJxTPIEi93ypUA0JHU9fpiGDBQCTdRGM7jN
piC6o59eEH2MxWX5X7cvGKzh7GeJgVR7cIkW5Es6s/dFhjtvb78Ng1p5GXpxlJOJfgz88uMtQIpm
eH5/+2KFSDSGQo37GtL0ydGdefvks8jv5pr+Hh2AeFegO9+RIwmkI04PQR1yIMdSQ7SL214s8DLw
TuIRLwkGJJuUnK0kzAmlCEkCt1/R1eHEG+CFHmRwGSsWsKss5YE1pqR0cRZtrTSRW8Ny50fBOHLS
KBbNOdMfs6rsDt0IzO72zSlBJeGOPaZcJjon05xpyd9+OS+7UdHFBPGWNqhtW3evg7CTAzGh1t6t
XUxfiPwa8KcK5nDYbxJJYp8BJ+A+nVMUjAGQMccqB9rYuQT2cOb0yNJNfOMEZN9/MXqEN5AfPoo+
8Wm5E3I+B3X9FEMBWIGXGA6RXyanCVX9Kq1ERuIWY3IeHuPnsXXKDTJeQIjWZzZy2JDdyxibGhTe
tF0ndnUNpnwfD751KfoEt3pFpgo4CPvSzMVvX5JGzzhYETofhXN+0doMmADWpUPuUw5oFBIRCpl9
jfRoM+HROnEYoi7uOODPPYGcSsbftXnadjT/kakzybUpAFHNFucxicTDaFexF1kRtvHevYPGUYJV
BZBsARa/Hyr4L2Zp2+BQpsHYiR6zXr80LTiz0pKsC4/HEXw39qMJKRr0An2iKLds5uN5crCxVHK5
SnVEJqvtBhRl1yAx9xyT3oYgq2CRVnQx/yOq2ylwyCGCZUiffQg53KKYcagAAwLby2+ZZaAvmuM9
0+NXVlW9gu1uburWp3eCcZOn6U5Mbn2IJ4zyQ0OeGPg/Cn1sZZ3VXWa9OVgyq71BTe4q79GncpY0
UExeae8y0chdhhndThqszGJuzvVIdWohj2c4tmlqtlw7cIidU/EG+wBoT2vM6HBxh1ru9LEx5/hM
/fqeM4T37NQ+jlNRHKQ+ifNk4hHJoT/vFs5v4xJgxTH1aTS0cT1gsVy3Bae6puAXDJOsIHePhlO+
c2N+zYrpJdFmsPJZE5+LbuMmb0lZ+0+2tNWpoAlL2Vt7clh6xZapH0eak11cPsd4H9NI0XW3Ua3N
5N9E6kDcsSTfVJ6DLIu3zG9QM+fqPew44KWT897lHVAH4gP6uLJPhdlfQ0t+bKKSLezUDJfZEtqJ
BZtue4CeFobC1o/xtegtsXdh9aQl4THVkbSATGICTgZTl/T7RADjR/PpGZVv7ch2+ZYM+3CyHqs0
REmMCHjdBi74kIaO1jwn2jYWIry0wpTeOKKHig3rZRYZAsSuBV1MtGsdmpx+a/lg5vauDSAMkcLL
FKKNv+Xt8BqpMz5RwMgJs628qreV4+5qE00pNth7LFsiFJ9r1xAo2xQ7jI0ojFb2WToBDStBAVTY
FPxJAEEoM5K1XZZXG933DgfrN6ZDj4mL1EcDZVfU6iBaPjmQQ2+AZ/bDUD67QXPgOAQEIqHvHpw0
t/soHUlPtMlWXda+Ro7ccr1dyHIEkifYKmlToS2adftQkfiFdfFuuCQBHDgkZaTP611/X60buLR3
siqKLUVfa01YmF1axqMruX3scDrE+Tgecl7/eSjmc9XoPIQ5tIYabZPCxuaCXmS0kDsIhowrFXcn
gNkeZ+/8XhYcjGJ0gK0AFl3SnnGMbHq2RVpeTDt/C7Xq3A5Dd0IAQZtNS56jIR3WuYuuq4lEsaoC
QCqDmrWd1WlnFeulp8Zs2EZJOl9iG2k3ba5yG4PLsAvzoinzCFKigKYT3FkpbI5AhwAj8m0RgnXK
NPW9IpZzBXwbk0zskI1kkqibAlUV0tghMrPvxzB96xGtz70LcRf9HyoLL5+K4GD2wWelP+JKHzIO
F0FbP7HLXEWOFrA16Rokd5HRTODutS9F0b7jm0RtHdmEssHxr6zlzwAuchvxEXVGsTY7/WKPsQtR
oDsSJI5rYTvrya4fpx/9GF+GOvsqEb8eZN1+QT8UMqWI3sfPVNwMP8x+3gUWUynf5RolaOzoZDNm
M5g7ZfqbiCAmVk6C4bzWXka0M6ugATGYhV9Ne3rGPEFr14ADDR8ulm+lZoMQsWlZFS3tXTGaT532
NPmJIKy35nlNZncSh6iF56ZZpeW4Q7OUG+Z+4Mg0EJ+1ddrp3o7MyCMDAxdsHHw0slowbeAqDX21
qirGT4Y+3wsdtLndLtCdnCcaZKdQr1qPluAXjm8Ba569fRnMiBbbgGKY75GmF2NPwSrT93CUGgzu
S7hykuEi1vT73jeuGeHV8cKdbggC2DDr2jDz5CgyfSubaWa7nR9yUtvynse25tvRdlSPqSiCLfnY
6KlLHeC5nl7NCOeUy6nsVgbT+hCvGSltKj3bSfNlRhxMetr4lUPGscMdQ+7G1oQKGZXf865JcLMD
teOBfuoX6FsWDF99IzP2bg9AI0Jd5pKfdkVXY66z4k3vp2/Ik9/jyWCflelr6E1xCbBEso6KSZ7G
upenIey+xRF2PdrW0cZpHQI0InsV2vkPpZMxxa7xjuDuU2umBkZpTsdMPQVUTiMnJFxHxpImXbNu
63qb1lhwKmZKuoIZnulUsJX2QrTkD1PHkVW09/FA3dguiRtGXn4NiuKBQ/yLOeAItmIQEY1/DvTy
bC7dRwPvf1U530O8y5Dju4vvX0c7RoNc7ueBOo5o3M0U6s2WSRjiewa6TsX4fUreh8x5NSWdCK3R
14SH4eCLUadXGqHvkXZP2+giZE2dJo+hiElHeIg7hdi7Nh85jzj7eqw8WG5HhHMhR8H2uVHxWdLk
4RxvhMElrJznyQ+ObQjBN1ZYR0hDOGZ1hiS0BWwMh533w7yliR4iIblPwFULL+NJxv0f4/WammEV
ThlSsP5KTQRlIyU6U/zQQraPSuVqI3fsUIdIoFiOcMAi33dcTMBoyfKFl3AhVeDRQOvYSaTywuFR
FI7atI3M4DWoh35fDs8JbBQI/Tbcox7nIr2S3LJPMdk3VQzCKkGUjIrzo90zrC1EsYifsawCptwz
rbxKlhkjUDyJ+qNCoUvEzHAUmfqKfqlauz7IYsn4mokd/qmhOFuAzkAEQxs3i29payakAPvnnOz0
JW2FlRha6d6Oqwe7UV/SrnqqYhzUWcvMJcck2efobQFFr2a93Ddz+tpFFvtelKGpC9y7oF43/vKo
rSPGfQL2mVAdcmKC8wLJ8I+K06GC2zm1we0MYkMHf1Z39g9s28ZW46FEhO22N9JtILHVWy3IdCIF
1zkqH4LeN2Xg9ujNDU5a5IHVc4hARKTfiDBeh8Lcmj4suro9OBaSVma8uzrMvuDaRcRRV4c0+tqV
/mtaDtZ2CvrXQpvidW5qSOxSJyc0gOCOrjrg4gB5ValvTTF8X86SXTs9T276tXSSblOX6BTj2D8Z
xictQbfiSM58ug6yqWWVTsCqecbYY0Kc4YByYdbr7/ak+5vGJDIxsns82PGZJsBJD6Dmakx9M/IQ
2Uy1AisYYUSFlR1MC1glej6dR9chmMlDHuiF8FjVwf3WTPgI3Sm2pSG/I6QsATCYQKgLjimtSSaM
ND8R8AiSMpgdNJX9VuSZdUbll7iEFYmw3poVg6fkrbfswUuYNmOLQ3MxlvpBs+IX8uVpvtilhnZg
0Ws3GhaPRivu59KyyQx4Lgb8YqYxPGGygNUNYjCMMAxElfZkTiYjhKn4rKsnVWglIiC5tsYOHw7s
Ss/h383c+SmaK0CQrQTlGaRb0BUdnBGHWeBIy9MwqBR1m4QdmuZh+t6X8K1DoplXZD4EV7+qAMo1
Cd6FjzLTLqXbGAzk4JxyOwRBems+1sthC7J/WF5Tbl/tc2WKVVHkCtL3ac4NcJDKga7TqNe6YnsM
Xfy0qjS/1PhFNkVIoJ8Wv0cIaI6a1AJaZBPT9zp/mzgiDDAFuKZvKqScdpI3Tgj9HYpeHs/DFlgA
Imv611pLb7A4ICrOCLFtu10/JZescQsPCUWzMk3rUdfChtAQeKPzYH1LL25FyoZDjM86t5GpDk10
5WGxchM+5JZDI0CefivDNNpbdHbXYNayzwURSlXZ3xmdfBB9/11nP2OmuZzvWszPyJXstvvkjqiS
/FjsdIdqrAR5E0nAp1nIRK5t8JtDWbgXZVxzSpQa05xpX9O+2lg4MDZB128awrzvG0vdM7GC201v
kceG/g05iMcRm3yBdt60vhw3QRhi4Y7o/Mq4ezALYzxLG/SDCOQbfotF9ZscCux++LyyvTVHxaZO
jJdBjg9YjhDyjDSX5hQ6hBDncTm4t6Xd7nDHIZsys3UTk3tALgtAgGTUd1BO8dbbALLIK944Un13
qdnY4qrjPNsnIuxOHFvOTaC9+3F7wha5dcgE84v+G5qG8mC70VcEPPqRwAtukiRcY+AND6Tn0tbu
q/2sYw+XQ7pzmJAhFeagibjsQvDTCwIeJMVkeJVzuYqpZQgpoAvdwoqqVcCSnfmUiQpGAQE1I3e8
0XkKkuyTi/ch1Z9KBA+7Ks6+aBHVUmXLPWD/YwskfD+SYtPkL0GGcNzwa4IVLPCLXWjhMK9BytlT
uYPG3BCHgWW5Jp8ga99z8sQoBBAUid78SDetXpO1SZIG+NIuxwiQQJ9N64mYAgcefSOug1ERMDI9
4/B6MqwBhSYnNlrEaUDW4Ce8gSJsjyI1w6OmGV/TRBzSZmEamgJJj+zJoGQisI7a+dNEuzMb5sfK
pHOYzMiPHSBZ+ULsHNolxVTmq86dUbqbi8IhNeItOeYfjYrRsKG332ZwsQz2D3rU3k317G50EezB
Vk4nnOhf2A69BnRtok0z+xUjAxnLi7I7LGIT3ukiKTxXTQwiGlCVZtF71mw9F4nzxW25kfpopO70
ldpUUh0DA7X76AMXHWk0rK1JX0MANXbmxGQlJNMnh0iQEipC2J0GRa1m4WrNNQ8gNLoCHN88N9Rt
RvCuKvoBoe/zucLick1OMDUAgLgcKJRrhjDAWCi+9R+CDGoEZP6h7N0fVqKhMUYgIFMcAwXdPTJX
rnAQXwa/JrqE0Cw9shMu64QLxGUIOvQoNwZWf7LkuURmu0XKf8pJ/1m7lmRiHDXYQgAXzL51XxHX
x98aUiTOegvqveMlkE/VZpjUdaCVIUEFEEXkefDb00Irb/xChz+ofCBWBj3nd2EU4QUJMwv900ha
JHmmb22pFMwpxJKjb7/aJQ98OtKIZxbLEx+yEV+z2vGPHTqGPunqkzkBRjVb7GMR0Gzcdd0GgJm7
cRpnm6gUGb0e60zQ6epjaxsL9oNBZ8otOh/RK4TIaXjiaGlCzWHA4G9N980hg9YjEjVY1yPZWuhW
ij0iyxV+uGETVxIBhlN8dBltHhp9wfKyrg8AMbZpuwqTsNzVFKfYvajpFJ/4NjA3UZG/hEbb7WsJ
3yYMUyDSNiPC6cV3NFiWyFUYi24smKN9ph6Un2TnBNxoZrj3Y01rqKHMc4YueUgw1zLmOzDZf+yJ
zikbcvAs/37SigU+VL+FwRwcXRKfzVJ056ZPyf7BMt0T0+VZvEVSpQprZThk1ub6V+Y0YNpMwjS7
HiGhUS5nBNNqNmFZUpmJiLHzfJhKnzFDXz9mpE2kcCZpt6DINUIknZxtKxL2TO59PYTZ0SkSehle
YMFyvSb30z2Oy6fQUiTGpdZa1/jXzVwdtSgi2wA66Fp8YY5AcEeOPtFsD4Gk9cTtTGepmXEotoCH
0Bs0PBE0KArRsLI1YbFG9NwrcyGoAaZqXTn2pQwgjWPrlDi9uhdDQXqrk0Mfj+Chy6UJUTAm6tz4
rtZ6ouct83z7h4eMA23t2tSnCEAY9JQH6hZWIi5cieihBCYHJIHNF5b441TGmpfrHFosy341K2Ip
O05FbAg+0YaH0Im/0Ba+B4UBhtFsiYDXo3oVCRNCwAz1FIkXPx7TRvvwj//813+/j/8VfC/ul3Cw
Iv9H3mX3RZS3zS8fTOfDP8pf//fh2y8fpCEtXZcmZbRu410yhcv331+hTgX8tPEfKCaGRKCnWCdh
VZ0UQI5rDJBUObT+GfGOlxCgog+Maxv2ztnXaLyZs0FT1yJWzappZiqAv9GABnKoYUcj3bUOpOE9
imk/dnF91ydS3LeuzZusczz21iKT6P27v3kf4uf3YfPyDUsYtmMZugOTX/7hfchpiMssB/UOvMXT
y77ZY+vuV2aY9fewa2NgtHaxMZnCP1Rx8gJBAplx1lyUKbRrJX21H63yrUpG7RpKz6mL4Jy60VMs
5XQkziAHE6FXW4xvWE8wgEpj0J6Em/tXY8phIIat2Pz1W3LUn9+SqZRlWia1l7Bc++e3NPA8wAqi
oi1gs5gLy6Q9o8JghhOdAj/VX/TA3g0cX4kDCq0N7M+Ziqt5gCGZfo+Gamf0gq0hS65UBdZo2Hf/
94XUX9oCUfyxEumTm7bqfPsyg6E4065vcOmlo93fgTykCYzS/nkpndZVUTqQ+YE19T0JREOGx2xs
xmZflM26brL2vtanYGVzgl9WU/oRmSpllhDzkVFe+qkU3D80IJhGR+OhNbuSVnMcXTuDs1MakjV1
+63I2fRnJ0UIkmZ3TmbJQxbYz7ffpU4XHG5X+j9/WgXNbVW8F7z7KAjbP/z2X89Fxn//vfyZ//2Z
n//Evy7Re100xY/2L39q9724vmbfmz/+0E9/M//6b69u89q+/vQb6HQ8PB+67/X0+L1hGvI/q3n5
yf/fb/7j++1veZ7K7798eAec3i5/W8AD48Nv31pW/7JI/nezWP763763vP5fPhzq7+lr/u2Pf+D7
a9P+8kFz/6nruquTimGjWbRsg7+LinP5lqH/c5HkSmVLlz3FsthTcpL3wl8+OM4/LWlzN5NpLGzT
kPypBhL88i3jn/yooYRuonO1LeF8+J93/ts+9utH9u/3NePnxePYrnBt5Tq3f8MQjq3/vHhUhlte
NYQt5FLLn4JJ0jWdUwRnSbcPSss5FaqxVnNU5WvDrPBzumV01ZUCYZg6GK6d4yAmfxdoJGBR1y+u
PB5BgcqGHXqq313Xf7MJK+Onlb68WMH6Nm3DWcYXiCF/frEyJVMjMROaJWNyly2Gyh4Ird5I59Tr
mdqNyE5AzYz3Q5gCiPMniVxrDQwB8JRflV/69sGHNbmhI/H19r46DZWX0PVio9EAnQP3HjZ7SBLd
PSJGSeZcYq80H6JqPIbMmzK8rsIyYXlWez0fmRu7Fshr3MMBk9Jd5+I1bRZFnHGnrJQj6RiVnq9F
PzhGUPaZLbOgGP01IBSj4vXpe1kg1Rzi7LtLFsWhdgmds8IavY27eIBidMtpQJ6XH3JWRTlT0V0y
0BRcyDpVj069BDzq1H1Na35VyYQeJ7QeejSlDGM5y5OldOX4QMa62nHOpaxZRsHkngaLPUJuSFpb
p76YvKmT1spySudUzw4wxSq7mCDKVwj5SC0NZHYYQoKMy+MM2ltLbPGpmfKv+rjwrxTi2G4Wx4py
mYsV/s32blp//tAlQ1nlGDyzLMNZnmi/e/LCgxSaSvjQYWSh/OzVsOoqKPVVFDSw7PhiEtB1atkK
gYQAUO27uyG3/HU1KGctQzcmKoGWS57UjFgD54SJhal/FR4Gfb6Lxsk8z/D7gFz5xEiNf3NwWNb3
7w4Ot3uWWbbB49EwTKHby8Hidy+/kohmZxNqSmRYzQEJzHxFQkJLALBzS+My54bcTSQ/Qot4aJpY
7UKZlJ7Q3GtB83oVm4CzEyyIZqelCIHSZfiUr/96Zf3bVymE1C0Odg7yBfPnVwkZs57gwVVr7CX3
KJMuAWndzCMGdDKTGR1G/XWOEDsnmG2qsTtQlzonhGrpFS3fNcQ8RlJTyzhouPLcRWDm2+3+b17j
n7YqSSHksl2ZaB1MkEY/v0aGN7JKkQeu5RQaHr3YV6fL4NJZQGoZBnI0M7he1IOwzxPiSLVqobuf
07jFvL5cygkySiDBOkdx2u6C6sGEw+XmdIn++pU6f7plpeu4tikVn7jFyXG5J373mYs0CixljPla
2uJHNZTWRz+8OEZ3NfCjFjjU8qn/3Ntx+gmcOMuwSX4UE9wNKv11EExAV4wG9Wlf0GiR7ndjrn9g
HZzZbtM1dY/Vdne2Wa1vH8JgLvsQ9ia4rQqLEwlcSEsqe9sFQD2jnI4+hcOznoIv9q1m57joIZrS
5OCRltQXftrcAQe4Z7Qwebk9fERrbD+oZHDus/rE6MnaG51/NOQP2jXdYxNiHnbsGLgUVd0qXY8a
YoG/vn7Gcpj+v8M2a2a5fqx2pQy1PDP/sOSZuCX4kfp8bU95tUul4Z4YvoFRWp5F+sDWhmXmIzA7
5qJptc9qnTaSK4+FHWR73enUajYGNDhQ87Xp+jcv7t/chraxPDHhtiAHE398YioNVn4akQhS6u3e
yknlQ2kLKl0UZ5n3PHLG8R2+KM5j5Hpldpyaaj27C2vLDwmJwFtuoypdnMjRJrAq/IJuot31cVp4
f/1SzeWl/OE6cvGUwaIBSslL/vk+HBua4xYYrzW8/W9DwzXLextlhJnnKetj/Nw2GbBIM1XIHHod
2T3NrnGy2629PIQQnmpeTZFuJZK0Ezz0WW4d81rHHzinL0Gn0r95whvLK/rDK3aE4VClCNOmWFlO
AL9bORZCLt9BVb4EGYU7nsHpwQ4BOzTGHZK/1ut1pz+bukkCu8jWsy3k0XST9jIlTf93D56fS77l
LpSGbUtL6MrE9K0vN8LvXosrRjvwA50EwE5jUpTV0R0phdNBm8AgLr9rOx074RjvMQtMNH+MBTOv
f3KSlki8ZfVlTvpjmGIfnmwKJtROI6bC1SIzqpl++1p3YkJyCKJabpj2Cm+otL2dl+HfXFW2nD+v
KGXrPEFNU7EzKWvZsX73XpwAJaRL/Nu6KzF8tXWYn2mPHTG+HMyQBhrtHQXqCVNKDNF89tHEkfJN
4BsEuXHZYax2/pwGQbsNC3wveEVRJ+td6fV+wfBnXLsVGIR0qk9511XHOEhOjW6U98RCHEp8X7LE
edkDMDuUqoI1tpy7UFSUXlQSQqMlQXtolpOHhS/WkUnLExHjYwZCekjFlwEsAoepfFu5rwSBM2Dy
YeyFY/BGgyqCebLIJvtHhXiIhAYIe2kRv5Z2+N7PZrqnbckJJ+zOdkXy2VBY1iFK2ujaxGy5jd8R
Ozbgu3VUbHpgG9eRaMWF7r53O4m5Qiu/FCr/EhPdtK0Q0q6SJnqqRtGQl8UwF7KXLyBBAgRzTpPW
RVecYT3C7ouWyJWd+peAtekFGrk2Q5TRCx6sYYMO9+l2QB0Q8V1jv7kT7Io7o4hewqmx9yoyqFtL
zXNGurkB3ZZfLxA4rl0t++KSKGNv0tVZ67p91ptw9PqUJArXzIrrkCevxDeUnlZqd0AOmQDFwx46
C8fATDxYcnJQw1fvvAcMuPO4U/oYYAtJQgpRTGLMGBcRGBOP5SOWbqFx0qWVBMJyFRb52+2jGgb0
Kco9ZXzEAz2sbZeqyauc/A0x2HhfaD45fgPTyCAHDk7sVrPBCLbUx90JX+3WdYat6/OZUxyfb/vN
SHr3JvGrZ6vNdPzxCthPWxjmTmM+uCnmBEdKrsCKmPVeBAPYagdbpGT8g3lzZm4GRsS7PUjjanrS
W4MQ5jb7hJJh3lbM7Df26OBK6NQOPIgFknA8ixTP6ehPHm+2wz+3CH7EVvXwyKa2V9sRjeg+4UoG
To3iPYquPiJ1ZMPM+OpwortI3PG6iAU1f9MQFTtWBzX55EdlMdySWu47y4IwKAHs0RPawQKhICmb
4DMmcEGrX2dlMFqgeCHNAykAchlS3XRPYJu0KxvRKCOztS+dkKMAA4OsjsmDhThMzxpTdFC94y2w
aLtqmGfwyzWO8X47RcZ9tmVvI1606eJNgHp4NXgVYcreREaPp83yDcuQIHmKnd4H+fHk6qC+KsM5
zSWn+eWTnxL3WPrOrmFWMgeoUHgoGvsoRY4hKSpPjmBBuTMWZ8nAc38rITVSHcwgc3aDxEJc9foh
mQ2sLKM4ZL761veMsNwCbWlNI5m8F2o0VOXwgdzPLTlERVmrndVIeI6TuGPmEUXGOZ7rfHe7+qWd
QeUHQg0YtN41NNaeEDy9Ate/Fi4mzVKIeqPoTrAca5PxhGi3YnD2wSysY1wGFv0hFnzONMbMs2er
ND4ZcUQw9XIVYAU/q+GWXIe1LC9oj6cMunZW4Hsx9LO5iarjIJlFGUZ5NyI4ibsX3BU/qB3OsZHm
XjCSQqvJLTL4cS19h055GXAKbUL3+OvVGd3eQ38JL35i40ts8xPy9/AuPThhnHlJGF1vy9SznBS+
Yp0MG1+H9hMmasDP4swn9V6R7dKOUXyITDItA4aaq7bY3A6/0qJi7wi3h9SG4a+ciidLym3F6Phx
alBWav14j8qMPItOxkRRci+HDGh3qh0wHmVvt8t/28lm30UKUhmPosQ9LRz/vmNU4IH/hZDruwWv
wQcNarrxcOmjgpTv28EsTrvt7SZyFbbSsim9XxezUcwZLvpoExErf3ACHSvsbigyBzM5d1q91LMG
JsFld65Y94oWwDZu4q9NVTd3MY/WdqmNmiC7dvpkr0YVKbKKEgRxS3Cp6tfMwjQ8jekP4ZhUTSb2
YerbjXB5eFNEEl4uWhyrFhRiA3+fH9WHKA3zY1WRVELeie85c5KvqW7uFA/BdSqt1Js1QjxvS4Qo
Jaapjuuuq8jca0SM4aZnITlWuA8tO9t2drgTNZiYUmhHsgUbFHynaDCijWss0ZpJPW1vf4ziAzZ7
X4hdAzd9K4HlEsA6BTH7SpfapMWlP8BGMYcckh211O35e3tiuuVornsm3nICsmbPI/AcScdD4HrT
EJinoRFvGt6dP8a+R0pewbAselIQNH/7GLrxUSFMOo1+Om2CibhNKqpt1AT9s2zr7Cmb3uMcLHcx
AT5x5uek4VjtJMAW8laZYHIN+xSU7q53tXOXxWKvQWNjc5VUVmRXnyDFN1udTv+qtO8hxvYH9Nfn
KenUXRx9MoNBXQAIAGtwfPNBfLYZt0Fi51Rv9Mt8NUD1w+S78DTd2Aggn2vDLxinJnOzE7mGWFwg
ORBk9903kf0ahPjrhsqNEVXM4yUaczDrjNJXiMjfI8wMDBSHNQpJzw1nf2vBsMQqz14boDdc40Eg
/4bAu70zBfs69UevnfQB607PGfn2UfXWuMlCo8Apmvu7GJaUNNgTgz4n31WxsSNAb1ZVSS6Y3WQl
DgeWkMjM/RiO0qtIXEJzzzt1R3szlhqBQjPMbVKwOQZ1O60N4hdH8CFjX8UIXQcXFHcRBlz0FVDr
lPmqMScHUZn+sEBVTLBqE1xROBWoZm8V+u2OcFjAdY0LnyvEYUY1h9jVk6MMcuAgFoWKyzSxzYSD
sKibDh1zf2bO9XtU9DmTKTFvZwIqD3E5fYaoa65nOd9NUeIiFeR+uzUBignFX02cZVIgIDfBBuyg
6OwSKcFzd/SjdW0iVpp+1xaV6hem/v3e9hOUAagVs25sH31k6ty3dBVK5aImToutze68c+RhiNAE
GiH79e05WaYWMcy+/wTS/1DlDYYep9mGMh4OJcLFpxlAeNokxSrPbOuQ1AGj/25cIg1eupS9JG04
XSdujv3UpBcZtvOD4xuh16YOsQRputGwthHziy5rxtSggGyuTRlo7In1YUBv6CV5hAzVzJM7OMRD
8ESkpHXg6ldsd+6n2yNbM15NNcCat6U3013ggVrlm6Eit7ML5shj2iFI4eKscVu+TMHnrR1NezMe
xw3Rao+/lvhWM2wcElkxHavw6pSmTqx0tEFpG+2sDFaGli+nZ9KX4Ns4uqdhB/KoVqpDoQ31XYr4
3YWxb9HJKmYebGGG1rfAhvbr4zJkbuXJgOmhbynt8uu+Xc3hjwKgDNFISN5gEfckGeAfum3EuiI4
j9Dsa92wW1JQWIdlT72Vh06ofkDL1C5FCgY5jlGx3FqsKh63fooax1VMkmCaPLToQnKqytthzDXk
i0I7EuQKTIqTUjRY+Xks8i0gTYg1pFnOEELvb89gCx/eKs3w4d8eTs7Ub03ZGbu5EQerLJTXEl6F
EvVURPfMdrLL7SX2aYKpHh4ez4a7peGaFAX2Z+g4qiFOrWxvhDTvtvab2Feeig1ikAz7wFG5fR6m
B5N+KJwZUmhRf9w2kltr5na7F3XnbLr/x9J5LbetZFH0i1CF0EivJMFMUcGyZL2gdC0LGY3QiF8/
C9C8TPLY1yKB7hP2XnuOAnpWJklDfMVAgkac0x8AXPNQgqJFlmJuVRfdi6p1b/rrWtjYRHucQzR6
uj8jR8uSRxyi3EtdzSZ6dNCZxYuoroAnlcvIwoHR3PqKEG8vr08zqKEYX08UauT1wbVjCU4MmLCn
W+WxSC7Rde7XLwA01KZmh7UzdNgABbvRTevEUWDA1l8fwaGpua0meWhDHdgvaTDHZfisesEs2nBi
Ar2lzUtgI0bo+VJOAxTOcw3qyWX8E7a5vBl1/Bcmk6FvZUQIQs/ICGlxXr6L2b4zhf019c0FAWL4
Cq/lZkziF1zbDw2Fz14ymkLPKuN+E/W9eG6Q/h7NFtuL5+NBYUQX6lZ1cwsyq+2JNyniKwOPTtDB
4KeB8JQbsFlD2P9h1lSsXVVGd9v7VddEedB4HEwH1Yiq6287wzpZso/ZTs58ZPVKUIOkNYvbuNsi
eEGl0vyVbWHj2a1OdD+EM89sMUvWHlMxu3ur65t9kyCgaD0ArbvGHswAvZ7cWsYf9KYM+iX6wcjv
jItWNls7RV68gFAIBCmrXdQUQM1B66y/hRyp3Yim94V8OqLdQK/o2CYRNIxvo4ranfDMd7lYtQZL
pMEcQZcCptciQbP0/p9NZzQxXOBFI8CKfCgjkSNg0P9szAq7mnBlXEP+NjH7ksUnWZiOgwVltOq3
OCzjc191hIRjLI0q1zpQ7eWIHBs8nRrbk/RqJv+kdcnJQd22Jr9Zg3yytY9ujkQbi/whSuqQxj9D
0uSTPTj14KFbUiV1GX2Ytv4tRpK8k25k6CrtPe8E3qwEhnFjLPezZXMDkt9slobG6Y/+QbjOxeH5
IpfR3jhNUQUqQhYowN+bpD9MucNslDa9MlDcwFNhKVI3ApUOGBkDBqLKnhlcfJOoAOqMMO9Nzeg3
0BYoBs0UBFMPJyGeGxC5n2yiu4PfUVmJXsOz6/8hQZp6LknIrm7s42A1PHXIv0EzoPQfKFitobs4
pWdtTSh3HY166RHUK9L2T0a0wrhwJbzRX1j8yR+n13+7y2qH1iqkaGHmf1JlQbCcYLKD6PBYhZnP
RUnPr9AONTPgfVSubzXpEbqZT0eAqvsoH/5LkkfR9BZFZm1sXMEziugGok/rbJZfJkErPNZSvzix
C9OjjetHq0nG7Si/6XazS0iF3qTlnY20HSgdBOhCcxkIZ8XQrjYjsGVcgD56fciayH6C3LT5Oozp
A85tTqGLDNXGf2A5abRD0jsWB/7Cu155l9JAO0QeBHObw0h+24lxLM18hMBP4PVjASAFqctdUm5s
zEkb8TzbgHa66QZQBW/0dzi1B6dpnvoU4gOFA5pWiQ4xzC4EIIXp1TA0/cps+cXxy+fJP8VswaFT
z98uWBMGbiGYcMd+cdHS2ezgT92CH6yz7pTWhIS68ZeqdedoMyQyDfRWvCz+RkiGBo3uI1AUr5hb
6i1grrfK0A56lAZ2/se2kbMh+P7s8vB3ZJGz7XjhKVw42TmyOGqlV0dxDKt5/IUY5NHnUkLy8USB
eUtk9N8EbOeAp/xcg/VU+qK5N4Z6j/B4JPJM38+oCrZdWJKu0nn8pUr792ikUGW6fe/SNo1ZjlCg
+ubqvmcFtlTmRw63MB5Z003+iY7vqsgYZ8/MmGL5RDRnSM6Cr+3zEem234fYu3T7rTHb38qX+8bm
Z5S5CHdFgXR3ULm1iwiBzhE14HeguId9/mnaSHtZGUBOpRcoygpfIRIwAl+IHZARVVksvN/9EB5D
8tkzDcEBOoptGmJ8r0mGCrNv4eM2mFPjpUlBD9XOSdVOf8PX8NU5FooyaGeLSf4b4x7YBguAorTx
n6BbIJ+0dcgkCnF8JLr2wrbtTNx8c4GDNW1V1Tpbs2nIVzJPc5Q7RClRzVQuOEC7NIYDZuOcqMOd
EmT7atm7VZsN0tqKct0fuMQpExYH3DQKNIZAj6pZOMeqJAd+NHCqCSaL381ylGGA4xrA+wZVUT7w
bTOSpXmlRCFSegk/RNq3mQiqoVWssiABWHguhnPKJGJROOuIxzDMtOErG3nQAHXCwAhmkVQQyuKe
UI0wxZDfVnyBc/XudKI7Ur5/m+aLaeKepCcxAx3DrNt8SLIl/AR615zVJ2wY7HHolbf4kia4quOh
zAakj5GYEblBJDNJhTE5ZzvXe096xORplwQVSXp+Y5wIHnqk3hjIr15Se/T57JOjAoXKgvjtYxQt
dYoS9MxsxolVzdlxy/rR6zjxMcQRHD5lBCOPXPiNwuCDgIXDu/wWvbqXSILJu9mQ0IQu2Ng1AV/i
LgHxcMzHDIsT0r7cRaTrezAnKqaGeE5P9ODy2ktcLwR2Eu7QVxxvqolooKBi6rZ96IntPVAPEakQ
QoPu+/9SfYCd7fbnfmBzU6hn5tgPlQWqAmAlTzwtd7Z4JiMY7ZgZ303e1Swy5dlVSXnUXedI6EJp
afPRKMtvtzd2cqo+8d/8WrjQqV/YiBZNdTYBkG3RY2CcMcE1RbrBVZQvoQriH5PN5Em6trvFMuI6
zMqSo6jSc4feHhQN2RkwtrLU+SygLG4HaT7riVZACftGXfChBgIte9TEW91hZSfmNih8h9M31PAT
ICiHEP9KBE96CeO77ocguzXup7GNg1bLP2ZVgA1SFvEd4dhBGiIrA6QxJCEDP15mQiYliorrmNga
Alxg3yHvxV07GgPNtj3A6miI8hL279Z2rE3v9BRShX1GGBVQDHO6CPblJKxeK09HAO/yt7axw/K5
751ovmTe9G+Y34Eheydb9/CKnYlQ5hUc0ASqitJdFRhPzTi/dAwHBoQC+yzXkQBfcNT21wIN34Yx
xk0TlDUO6b6blPgFh/OPlQfkt6jmAFXzFZfKudZKtZsywH9QPAhIF8AESpiw7mpVDM2tQSTBBpsk
p+iEKLXx5/1oOU+9uDv9EWncf7D3/kWmeJpK+Pm19N66mRZiEJhBnAtSeaTECZE76EatozkRr4dE
dGwife9VsKQc32FziEcMg1l2l9KqHoDug7eaAFg7LZBoh5p5az5LAx+eYIuxQzedbTzmj0Fq2PnO
vsfc/uyPY46qUPdvC956suN4n4KpCHBwUYfVjn6u4uar65MZ2pj2iGF9vPi+++RiszhAF37NBu05
qxJ7U9Xiu0ObtAmz6JIt+Cjpzp+UTfcwNXPMdfWbGGS5LVJFnGYv/zUuvnkcmXowDIg4xBJGP1C8
aLl9SHuXBIN0cE45bhrEhvpniqOQ2JP65s1bXCC7JuewSyXjETiKnxUBPdiUg1C5nN0RJDREjMr6
jCqQ1coDEDLrfcJkmBDFTHktSPL8iND8L4DNFxEryhkAXBY+zKCNAKOYnNeEH/zuW8Z8MRmR9VlQ
gGGfrHb0/8iz6xCte2yIjVVBhLZl3+4asB9kv9EnCB+YG9uECRsx6uSsP3dOARokLXagoO1iSv/E
5OxUdbStQTY+OZgZiuzViKFfy4SiuMod8HEzzJMuo3quW2ajejiiLXaag+EROVKDr/k1V7Z9JrGH
mJDlv7IoXQSN9dP6i6yW/RfSUa22bnsEQuXJzeP5cf1/NtKm24Czti1M+HU1hc1ju/xLg7J740vR
HNPetx4tfxaPQ8q6rTbaYByHEfJh7v4qhxiuhNwPSUKpmCKsklPJPbS02r2OvSjx3ZvvWlhKsA1j
vzhzOAPC62cPjveiEwnD8NgyL9zOYxgMc14cem+P6B+04kQgrFv6sL5oBnCS10FKIAz3L9mRJPui
PaSr7ybAwkU13MPOdjdtaTG/tyoeiZFYeyN7b9QYwNopH/1+AJCaT0QbLzKB0vL2P6oCNvQHU7+4
RMtya87NqUhHf5tmsj5kmo5zpa3tgDPHG7mWshn50VQLSKymL4J+aUYRhy8ZG+ShLIP3uvhMrCQ9
UOJiYLLm/jDU1rA3iL/sLdYxGR8iObCoUwZy72exxCexo9loTiaO5NOoRjWvXEyr9mxp/4vRopQJ
83rvVyiYMBOWh8GY//TI+u+M5ujSPmmjbLKXmQcRbMXWfskQ7kd7D1VjPHjRgIPN4aZuv6IGL0vl
uephHiMqeIzUsxLdtqwp8sqQzIKjmXj2yRliBs99+G9GqrqtOjzAUIkIYO04HkVmlFfSDEnE0MLi
3Dr89UWhx0GiT/WjiT0cgTdesmmCE2V7h4iEgUOu1CvFW9LXhNYMponsJoWVOCVAbd5oCNiAiWRm
kZXeSim/GpShxL017wQKDE9EQrEPWcZKeHG3WRT9zhKnAXZokjmYmFD8zVdC6/yHqo7J9/bTf2rK
QPPkWOh8t3PPMyBpYpJ/tlNea8MUiSOdUTkbmngJoyzj7rbO4SdiYhi8xu5pnUesU58yQY3ihul4
EKImoYjQs12q6Q+ytWgv7eQUxYIF4DJhNIqWR9gMjXubQdukd9iK2iiOlRGN/C0G2NHLY4sn6RYN
Ijsag4aPu6qCyezesZM2v1TmPtBHureZS5xiNKGe3vvZUU6Ftcv9qD1osHK2s1VxJYTfOFqGy5Ig
EbHnDqMgbqLp1tdwhT2tz/e9g50jRsV3zU36/2iYrpTk8bmKxh2EP3KNSJF7RH7+nmTGL+JGAEzO
04yQ2vtm9E305Zhd1kVdZbFWAHd1qs0y3VMhcU8uI1Cv5/W0JsobdHpfqJqsU0NljlKHlXiqJIsD
cioYVGHWwS22ybsu3gFL4SmOX7wMXLiy4m5ndC3Xkc4YY/2pqZsXSilzx2nKF5BvGigfG49dtbyE
6P0q2+v49ObN+s+xU2whsL5oBZN8WqIs0mqb4knctkl//REqSkavBxfOXk2s0nGdn1VDRAwFCKyG
TalKOhTsmX9Uy0bf5/M4awQiVYPBMmtMxdayW3PPLHYkfZxSYGonjAAcuNuuhNOaSHJY0iKjnu+Y
Xmp2yVcwNZuQVCqc3Mi5k4k9r6U3y+3Nfh1xAcqJipY9bYiazCAnGfpj7Or9NbcLhqcOllK/XR5x
AkcwPnoL63LYRZm/b8LpamfzuPd09daW5IVRLNNbxPqTYNd8yjvocqKqHxUqxIuOHU2Ak/DmwT8p
X4txulnsC/olOKfPnOdlLGrCEDvFGcPuztShVLXWd6M87+CM3XRMgCSEcZjib67iK3LVP+48uQ8G
LNvYeE9m07xPZgjwA0rnj/6GOVQN67zBb77MsMMosQ8+UvINWNmEMPjFfj5lZ6nZBcyU/BhOEo45
Xg9u8yF/tCHKPVQpntOU09fPCJEQm3X2x0YXf8XMhT7nKNFC8eSWOHnb5bVyP4gSnKB5yPgsPffa
1CjNMiRVanAEx3kJPxh9pdtaKZXDDgFitFW4CC4qOWmeV1xo7Xk8fO8eJvIMwqi4dzMghyUer7cK
O5ha58UcGJZ6dfPVOk60qR3t7lnN1/rQdGMJTj+qX5ndv0V98dsfQOv/vAmQKIliwE0KZ8/a4iA9
i859IOMZCV39UMYvbe7jncnDN9HY1RkIj3HXopxELgS3x5EhwLa2xJvlRXKDsL7eG6Wq9oqMj8mD
x8VY9f8zcb+lICV9Mw4w4Q1bRwgKE8H2UnpEzSr7P5O99sV3oqMeFu0pZzmZZ8KndaPnpvm2D4T5
2AS1ujd7gqLTVOF/klyA3TrULjPED2bXQrKo5idYcJ8AhbMH10i6cxnG3c+XxNDUgKkGFsFgFVIu
20owor8M1Zc3p2y+rDY5Jl7+Z5CsvoVvvDgJTmdrsud9MQKagv7r7lphRjAR5ZdnkGDIeneaMU41
CH2uHjSGpp+HozsqAdZI+5dCXDnOnvmEzmTyLOaTBKeCLdcAZjEciJpq3OeKa3KC+ndbfxQMwJIw
b94oPaMn80gIMOva3BJZ4hxrhsFHu1HvOe/aE7j9YKrLJig7pMdxop08i2V+D7xozFoN6Jb3KUvn
aX0K0G/ZlzQr3k1p/xqo52sgRA84tf6L+iELMnWWNhTkOqz/Fo1wtn1azrsWdNGGFN5v3dJ/Kb4h
Ps2+RMorkNoQM9OFCDCGEJVzsqQia2jmJWGa2rSxXC97VT2meQsRUO3hxjP17GLinFrOIJUQgQnF
DQKIK+cdyC2gocn4bx6y78qJrW2Neoyim7VzjDSDQAtzXlxf1mm90Ar4KAHbIaBg9X0tSmSrNSe7
wsLXSY/gwAhxdUGKDWC+Uh19xVbM49zQF+EVJOCb7k/f0RBG4GurYNV5roXSesyv10XV1d8GwbuP
A9xlyqptL73wqRCExoGY9w5aitu36+xL1mQtQy9ms0WrAsdjrmDMIfiJMKW8zyM78Dqyz0GuvY+k
1FBUC6D6wg8qO/7TOeDb+HxTNXD+9uNu/a4Kz7OOMfYSAX6BnXAB3Y7jal6kLCAkdqWCoM7qo2P4
wVa/tItTxOpk09sw1wczfVvvkR8BPcoo7cMAzXvWsvnPjECBgk7jBF0KA9cmN8JOB3EniuGPD/zD
hrh1HAqg+32z4Hwb/8psPzqn2oT5CzvMIezjr6TTN03SmYRJNQ9h5WUPneP/IxIau5r4pZkD6gUB
hWwLpwmlSN1pgR51pLZ6ApPAUp8SSMgaquHEHUTHjpnKTIT99DvJOHFX5e6q2rPJUYp9o92OTGUI
CZrGe5cuylvG9V3Lg9WDSfbpnUlIJdQi/Mi18N+6n+yWpX01NF8jAV3D4DH30JprVJFGkLjOY2/w
GfyohigopNGUF6ctGa2bxrhVfTPtrFIbToSwPvgR9vNc03pwtTqC3qWg5o6JDm7l3+XwZk6thXbM
xA/Q1DtOZLzkPtv/EuI8hEO0iuvzpSAkbLAp0ttkkxasX0JnMW8afPE6RAgg04FQ+8ost5HTHtZf
X65A+bclkwjZnzDxfrJbdyhN9o0bJniBK9hbVh4/mMMlSy9pZC62CXnsC6CGdGwxBEiFIKWjzEkT
5y5G96ygwG6tGW6YNaf39U/EeAgc2eTB6kKmMwlLHuIXu2DGeXJ0iCPfFwCM4I7swdUW9E2xtouN
SlBvchMwBGMtyhPJvCl/0MYJyFitnVFxPKAzf4Wn6h8jqT2KjpDNyM4o71DFiWHJ/Vgk2sR9qKs7
spqxloNujKujWRPPYJgWRnyf8ABAWEE69BpFJhpIHoS1XF1Lb74bImcH+Wl7ciDSBU84BkIUljYF
ZI3FhEpYIf/w38mKfunwXDyULjK0uh3zSwY5aqtGhvo6rykQuGiX2zW5FWPa7CtbPmBLFztiQYLV
ujHXlJ5AWqAg1e5F4yx+yFOeRNqyaj8U/jmJMly3DP5267cnCdMjcjGcN0z3cyzBqJPF/DIx3Xgs
+Yt2XoMxvV2oWGPNMN3OUky93GmAfVomJv00aQ9ZH58TwpjwfLOmWV6dUrOBzdmoFquZXY6cv1bx
/YDSM5CCxHuOTKpcD8OQLrpwv36qRg6gWxtJHkRdmmneVndR2Hmz0LdNViCxMMR0tkWFMSkkwbbS
nmDyJmezqt7SXuwTVX/EyQiMqM9+rlxe73hHX2cHCMEK/MBFDaBuXVd91A3RWOtt5tMratBDf5Qz
ac4Q155Y5FJ4Eck8vPiZ0H5anGIRRqSaZaDsHe5rFxx15QEsE7letX9ljuPfvfTJzmyMfAqHcOcD
cWqZja5v5CQVbxJWccsOb+uNWZxmLcWtvxT/UdqQ8l35C9nGW2J+iouoYyaBfvmydqdE6OlMGEN0
QoMXbq1cfg4aL/qPkBY0qpWpy3pyrffIVBEroUM5RsUw8Q+e3ZOjE/ARxrMf5OUnc2Pr1NXDxB3B
jN1KoqNpRgShqG7Yr8fBKs7l+DrotR4IAzZ7TTghsJqg17pTnSZgolWojp2YWCzIQWyYhwtUGtB2
ynh4x18Pq2YuPZrmA8wqebKwsuHJYREeF2if0ogipJQeHJ3IY8WYRGg/o+jN9i3joHl0xo2DGJdn
HfRCHz+kVv20Psk6hnFT8rdijPWczFX902pFIGB0t0H82lx+FtsaM/jO7G6rH2r9EgTLVubWgS9d
84KGKiRTsqZn5xVDRagFZlP4m8bLnYNmMWkj5faEffPZrfuHItbNIGzZRXrJ+GEYsbVfVbBIsc3n
KPQCV0FFMeF5bfLcJwy2fKgUtMKfD1OHCKIq82k9XlKXUI3Jc/FbK1Y/cZrzzpdISRv5obddeQSl
ZN2KPN1Vi8AFYPOXu6h6RdLzeHamF5BFKM+6xV6otIabP52snlH1ojjPl4oZFvMyYeFNdbJh3HZE
Te9doklAkLgkaAu0ifXSbcpFzNbUyRF9hLkZk/G3HyG9zzsKzVSNGcoRypGpHL5yWSOYXED7jcEw
LnKmQ56NxTdzeRvgH/+pnPxH9pAckj7lL8isf4AHNoPFbo9l2LTRzf/k8tO0XvUaLyBVB7HdRtLx
UDq6u061n+sr5ixF93KvgN7ELm19VpxAt0YuIIbFwuehcbvoj9TECIex2R7LFKdFn0pt17izvyG4
dLpMxBXgge7PDI7fG7y9rR39Q5/L7nfkTxWFvBZIl3dWAzhR0pxpQIG1Pmpuie/tK2n8jTQwWk3H
dme98WfmCZvRw+iXTAxEtYFEB00rb2PoAjgaFfEwRp/vrMqGHt/9ygaLFe4oJyheJQ4GOKJE9OaP
c5b+ZQmTP8i6CfeyyGEvM/oDyf/a8MbuQSD5rOKNHYyfs1CAdzLPSI86Leomsoy/qZMyMEIHTcXn
Zru88HJ6YJyJjpbaDwQXI74ipJ6E9+8SNVIbDXnQOjm3uQyZOS/y70WR+XNo2Hp/hEpMskFogBRh
ZcM4z9mZLiuvFsD+bmA4Tr/IbCwe2UsVOmyzaFbsGHn8kfmEiyyOLBiGrbu+yTgmfIvJzqLLWnxY
i0DTG5t927OGiDOYjn28y2pHQndCAhqpAjF+mHu7XvwlStC/a6ZiGEPLojpj03cI4aoRJAJzW2db
dvRnP+2ibP5faFR+8mXXmniU6QcSkHHTx1l1tMuvGpgydVucA3qPGKUU3c6fW/U0qfmPZmlc1j4T
KdM1tzY00xcldkJKYiGWIlYz271FOi3gazY0vgNnWhrFcx7Dbu8sJfa1IPlrwLFB0tGLMG1wbLWE
eCuDLiv4sTpizwdUoEzSq4MqiGTqjOFqjZN3nuvpvZVgOShJsi1KPQgfL+KMnwbftpEZhKU26NgG
OClIyC/F5GzlPKidZTJtBdoG8I3+qpmrA2ErT1OM/Sl3nybDDpHn9/1hNodnkwMZaiA/hEEY/fLl
aSnQSqNBOMP0sYXZq+iakaaaYU0nzV51ymYIKlSL5/RcdW2687EDcghxsHK6Xqs26Jzu1MV29IjX
07FvZTXXp3oBU3up5m8MC1WB7cZ3Q7P984/cd9X8I6dCeNiPun+y6zA5S5YSsNGCMrG+mDyaQcMV
SsfKioWdFXLAyV8OGSq1MevQMLkKSZE5nXU+xkMqDe8coq45E6yy1fBAnmvCdq9koeHIocJR1vii
EyRx5+MkJ0mZ9d5ExgEKccDX0XsfCZ7cUzxyxfL47bos8W6d5NL2xugMtfumWoJftFbBzXHKU1il
MmABP+A5WPxRSxEFCbk92/TiW0dpOKKWbjm2P0eGGreaYfS+NZyAkHpU2WWR7tbf4zO1OJE0X9AQ
8tSM3VFfGLykqX38DMja8MsLq0OCUOmylsNAec7IM7UdRKTneR6KEG1PjZQpZlkbVtGXHz4iFCxO
q4Sw9KLhQshncq3H8CnTp/FQ6c54zI3wPQeXFaUIhHwz/M/QK1x0k3GcXPs79RIYgEu3Oc4mIHsC
swut3gMSxWORIqCO/OiufovSqh/Xp8hqfZSVuqRuV+g33bBMz7lbYeJhWFn+xlz7gVTCfekzJicj
8BZGKKAlWqYKY/VPk5eh7BM08FlxkowZhYcs3hUCeSa6tH2TKHi8CzCGb78hV/08ImeWGkmCsZDB
z/PaFGyELWCaEKZYN5pf3WJ0bnr5XvRWvUPwYe46UguBUaUXmZlPmH/oIhA8rWdRosIFSCT2FsF9
294U3iGn+qJsJdaNvLxFzL1Wqh1O4GMO9bIFv1zYZvawftBx14V4RXrQSG7KA5/U16GLgM9y2NVx
4l8qShTSg5IXWTt3hympJ1in2ADy1jlkMtoQz2YyfRZrb4JzCCBod0S3f1hH17rhAJUuT55UzHNJ
6dmu9VyZoPxFEctgcJ0nET6DhBR3PfQG5sj5fIkg9qAHqn4cn4ocPPoB+LKkgHRnwhxRKMFjz/OK
U1VHEq4JMokTYyL7Ifm2KtQRNi7uEynU3U9/v/64mQIWzH4wmCxNP/o6GXDdmO0wGIzHCDrPjbHf
75qUPr4k8q2NgpDCRsr9XFgpkSHVKwnJWhV2cAjH8YxS6C0el5KeHipQYRTfTevLKXrznMj875AT
4DHgQwOq/R9qtvrnK4eBme6bwWIplIryWuoDHMmChEGmcUHXfZoFcvm1vMs6A0WEEas9GsoJ85If
3exInicYg1cHr+52buMr9kKP3UeFWGXW72H7bEs+O3OZCSLE+0gMzHCMsQnlsY6915TbtTfBq7iV
4HGWOIc9Mn4WUssoOkQXSdwS8gPi4CX3yhYTxJ/1cFHL+croF9KnFiGEXlpymb3HUywf+HdsHL/g
bEkOdV6WtsCsvNrxzcS1T9kSN++GFnGKP26MFp3gRm/gVLKsLHd6bk+Bb6HucDRoyUN4XT8ABAXJ
w/qfml5Hs5vR7/So7p0k9x7Ryb/4nUse1BRf3XAQFyeaHEJf+GHpCOSlQnsEfoSebZB9cUaxe8my
DGH4euXWvbVbK1AkjzvD7CYafdL7osSR11nIBxOv10HDE8PemXfEd+eXpgM9YJRnwzUZHad1tl93
JusVG+p6TxZ8qLNMSUmiH9UXrySYHHJgT1ncX6WHlCjmU6WHQ0WvKGn8Cs1P5Sa7dTzg55wirQ0L
wcYGbaL1xtbckM2zzPthw+Y/ZSDSh6uftOFhnPWrpTI2isuIrkX5Y88fcvR3Lh7AP3KoN0mqk0QY
R+lx8EmOYeGbKmPpy4jbzhgDbMfOyE+ePf7zQN6vsx8CLqxtOM7uU7VI2w3uyHSo40spuUbCYZ4u
o7AOVQ7gbZ7ncUfoXHNF8r5by3uQ8PHRctnVJe58XGcFfWMbd+xvj2z9l0yD5UkMTVanfbzpdJ+b
VEuTfR8jpKn7ydiPopMXVAlQZGnbkIygKBvBjp7Cwfq31lharZeHbgybbaWTd8k8IdsnAP7XMWLs
D8R0ztV05+XeREzofjqaWnW/WSK2R1YNHwhKKjY3NnNE/PQBEGL61BCeFPIBuE+d0vdxbF8i1aC7
kgiKCFupIaKSB3lYfR2OjP4y5zRfsz5nUgzjzJ3R01h9QqelzxPzd5BT5tye69CBLcDmJdHSx3VA
0Xeaehyj/l6NCpqg0pLAGDVj62miu7gzhfjq/SP+r8R9TUYEROgLikZCB2P1Z71LC+ZixwH06y6E
t1Mn5RBIk1AMVTG3ynIBCEjwMCjz1S8ORhHUHVimtdHgCLOC9Vfc4ttvuM31vN2XEgMapDbt7BF1
F8Urnc9jHPxkpSpCs83YTo4As5Z9iOkTBhFmLIcMglQWS3+ZRO4lIRThmXh5b98u+5e2aH77MM92
XTv8FxkaPjrFaR8hJEdQXQC9i7R8JwZHZ+nFjr9pDQaSlFp7bcx/xW35xUoShp4+HV1bP6mBL0aO
Q0mpNezRH7xhEM+2c6n51zL+r4oaCGq8Ndy7+otsCv0FECxcSbmFOelvOj+i6Gr18YFgjV+2bg3n
TFGcSR2hAlsVoCg+4+LBwiZHid5cxzL9XJ0DVcs3sPBFwL3Zu/V/irBmI1uv9Uujkw9CHjKIAwx/
+lKX9nX0rLB7I2bDQjxV3kPsQ8DqF016j1nunNo1PVg7fbTD/CsJ85ty/A+HYnWDWKsnZSx/Hxd+
4aT1NgVk9zFEUp2iPoZQGrd3BqznmQ8CBrQTBdpM52eOFgNBjezkVnfyg6pGh4cGf9kwVyC5HRaI
ZtR4Vwilag9OaSsdKrbSO7A1AVJbAQWFejNcEmW4iIbTp7hM/Xvxn+UR85IZbCsFuw1LtPuucwgm
+lU0U3eqNOhoboYsQuQm6+CheI8FCSe4Zb4JURsDmesIpfiKhHcx017fOX5UfuN8sY/Mi70rpiHy
uqqXphyGQ+0SgWi67oulFzVZXsZtvVfrtnIvue49spWKbowRoDS4jeLt91maOSacX/3cGon9vD50
5TCVJBZ7bwU722vjxubZ9o1q51Tk7IBiSWjiyh2HuIVBCMrsInqHWArcIw8PkO4fEPbyE0PctCYn
3RlUcoGICLBv2M482TcxO9QKY/aGcPMvApD23qPRryIgYW4BUXjutIR+kO4z1uD4Kkw5RtXCP+4Y
4g6cfOu51ub82XlKhvfahRs1Kl+rnD/nxSu3tqe2w4pvlGz8wGrUVCD4BURKdhGqX7vUrVeRw7yc
qheA4uqAtycJGFv5QFRJnIms3EAsbGIkbfPfBslBhl2zdKrNv3os0qMy1cifUoGtdLpH9tLmU9Ob
7CiNMhBEDBKKfl75GRCvL2XDKGTmhEVhjZ6R/BfykXurv8yzc5Yt0iuSPEoOVazumg5IzphIdTFR
KPAmoMJf3hwsZGxtUjZSYCvm2Iru6Wz8NdSAkjFD3NBMPMiRzXnkMLaK2XKvlUjZIDl2u6PUaXBM
3f+b2UBref1fvGlrCdTaawHaxC2RQW5z7kSP8A+ZB7+vecosOVwFO1yAYPtkInQQRmEIJKXjfjOU
215okJ56MNoHpywKxm71eCysmAEgRomjOyMqNzB7B5j0s4s9gPI0RkcFbVk013QKn5OTWOquxi3q
M7cVrvI4k3gWIEKbJrjb7hMFkjzgW7GCVDMuDjlSXqYgeSz9yQpiKvPqtSLVaJ9yue6q2GxpUjma
YOEy7ck2ocvPzZIR8VjxK/e98TR3cBYEUgLXG5JgSm1cV33L99Yr/qbe0ByBJaNg/B97Z7LbOrJ2
2XepOS/ICLZTieolW7bldkLYx8dsg33/9P+iswp/AlUooOY1MfKevMdpS2LE1+y9dmwSZikbjA4l
k/qshOWm9WXgD+Dif1eBUiZ/gQxqx9Tqn38XAtrAY9gZTXnm1PSLlgdPx9vtSy1HJGCLQ+ao4K4B
ArPyGq3bGBXvfYCTF49ewXMYfplOU+xnSWLt79Aujw2GkFb/M2T8WGwTVhqbi+2UE1TKfkxAxCJG
DZFOac1wECRHf1Wp+9wUzo7YgMdfF72BTfy34bSr4B5Ia/qYsMtfrrNalrth2Q7KmMWpmjK5xUty
ZjiLp2ihfnFSondgy2pwkezLVMGsT4f82KLcZmGNerVN3rwky3YJqSgIFf/8/jUlAGwag34sKG9V
2gR3uYTQ1IfC2NpV31/QH+pfQCOiVduyfybvTFvhsx8jm3berLsXkI1wkbKcXCG2tWiYOTgyl3QU
PcMUiHfu9xcaBfW5HYDjbz3H18l/8a0OW3Y6NU+ZtMw7u0vFZmhne40S9FSg4b8EEePnYTRGuld/
F7DTv2Bv5Q2pSuvUNO45ZRlyIVHeXEcd+zkVNNYu0kf8msvtjMmtezDUzs2Jr455gy1o2SfWhqdJ
FhFZEdo5kMxwasVAzuy69jpZ/Op14IDzsB6DBm5JLWrpQ6BnO2OP5EFmyDRrOfFIIjb4+ueeQ2GN
6b8aenYDyCsgvv1zH+Vz0+/G5Vtyd3fs8zsYA6y9YFCqzRjM3v08GWu5KJ5MnlqZQvG0OFT2GsQX
HyLSvPkFQbj6wy95A1iKfUCwytRqak0IFEni2yOKzTwLM8SIK6fCiJbpCOTZaKUHPcXeFXl4Mjyi
XvZYLpRdvJZIg3In0B952/5RfPRjcjRMvTwaWnurexc7B5cWnmR5zFzWVdNb7bbTvavXj7+VcsDc
nqLWwwyoheUuDQbYn2D5yDlHtZRGPwDcIJ1astiQao/scFqZo/ZhihgIFrYmVpxsr/7Hf9P6rv/A
Zf6N9vw/MGdQcwoMHXD1+ET+slP+xUYBaDGMNRf8WjRYOhplUo9XtbyofCjwuVC9eI7LdJvcP39o
bcQdk06W0DAbp+IfxtX/Jyze/u+ERT4j/3rT/jfE4vmz7ePPfxMWf//CP4hF4f5HcNJZzEcAkPwS
Tf8BLAr9P1BFdIg3Dug4wo2A3vwvvqL7H95vqXsOCgRdB8b133xF6z98D9dyEDlQF8Hw+n/hK0q5
/Cb/Qhrh/mII7BGK4xqeLflRFjTPvz5eesq2w0B1zpx73kUkKJ1qDf8sEbiEnco2POkWsm8Nm+Kk
AOx5D7jykT/NAAh2Rj3hrjnU3SGYyseWxjUAN4MjqiKC1oXITPSYW7C8ATvI1H4R23p0i+Hc2URP
aYJYd7Z+sHrtox7dILVcKeCMF9wo9yYMCqZGb3OTC9/sYbanHdjcuDuz/aeFtteQcZrT1MnXLOba
ycgUYtPf+mRQVJPl7bI8v5IVteI+aU9VIi9OqpG2Z79meGmRZ7D0EallXLDUn/uUDBXTIwleq/xO
jy45gizXrnxjLMytV8s3MA3N1poExa3ebdqa9DaUJKrwvvK4+JzV55zI79Bst7Cz1hJ6uCnp4rT+
2a7Bvw+IfOEYoaTQ0q0eZg+xKe9sG7J7kP1VxvtI9vK69GaUlJG1ngrcVE0WwA8o4cp/RSgsOy24
G0T2UGgaEor50KKsbMpXB/+q0Il4wEOQOgwjaOlJ6gIDMCF0GBEq4IZmQhnGTJoxHJwbYwR3zLo+
ZyNlFuHeUPip7WetclihTq69qlmjEyCwSyyUcEH/1aBtJph2sOst4QtI6foWHo96qfL2hSiURP9L
fNJ1eZHrZdPjTV8gF1EtTmC6yW42xlOfi02KOMZwohWLyy8yJ/bwavfJcHJ682LGmj84QLSi0XnN
NIbxZHe28bjvpVy3pjjUjsSox34gmqXvmsG6wM2o8akDeYLqM4hDdNr2LI4Z/ye3A6eHO3INXudc
TTaV52w9pq9e/lwZqT93/HfINHVCMkvUiUW637OTWGWIb2KmmzA0V1E+7grzLUzMcYUaddr0bDrY
irL6yj8zZ946EeVaMnk3O6vFCe/NVgmH7OsWZ3NBiGVvms8khkKjXKXlHekqq65p/wBhxYY3Ucd+
pjrYmbH/rp/DIjy1zXgr9QTRiJscmcH5Wplrq17qzdaek3tL734CDRxBGiG1wJsg7AKPVyPQzWXY
8CP3IQCjTrybHq8BgKeMmLwWXgMTvZGusjZM5iSGBd3DQ+zBrKkfKwQGpkXcrwXjW7kO64kiP4Hd
W+XDri/z9ZjnfqGO9DuoJnq/t9AQ95/S+sgDvw++Yqpt9oPJoY8ceKuWOrN+k4fBQ8+hun56INuk
PhBtXG6aDvEGKBbvYOSk44yC7g/QYWZHnt8YXX0HjvAZqb15U6zcn7C/tU4HND7qUd6xAa/rdY8y
F/RgaTyiDmDIG+EPy9KP2TgTdHGKtPQ0Alhg/3DrOib2PWCt4jHSLy1YyxzNmOWlpxTnnenAMwpo
ZGd6w/E5bH6XFsDXY2hK8I6IitFBrwDZjLppY/fPloeBNJkhz2fnRkPnPYi7dinVDTaPCI3E22B4
yLyZI2IYnkhZ0Z96ZGhZUOH5/Az0ettlggngnzwnTK8iHapjWCoKfEW4D1z2OaR/JyxaZzu49s3F
LodNXcQ4GzsEHoQL1hq20ydK9N2YN7seelDmJJtGEAr+Zg8ln4APid4At5UzV37Q39r5VBLzmPGB
SXRoUPp1zh8aUi+qnZ5FR3KHVqbxrFm9D7MzrO+kZWx73JkBHakT6bQ5GlQYwrkkjFiAcRKaWvMe
QVGf0UzyNq3jNvUrfr44lBjB5H7Gjk7EXkRzX+glaMM1DiKGVpjzolA1HAU5IXbjrbB1lHvjdkzT
bc2aVgtRCRna2iJ9Qy51YeuZL1OSbfXcPY5YgPLEj7OA1OPpRRn7vhr92f5pWJtr3rQiHGxdJbjk
22jDBJ/L5a2o081Uv8b2xWWnnvAvxm2OFL8uFQrR7M5d4hiQr4A0ewmH+JqOKCDZHspjnP6p3E3r
hBsmvjtlWbQh2iqH2ZUNEXJzuBzMJ7kX1zEKaKcxQYmwg8ozog8PWXtMg3SD/xvZwuuAibWdEkBn
GDdE+K66TwXvKFLiYNvLgsGYVzp0eGmeQ++tCotdH/dbpZyNbnyE0U81Oet5+mna5E+FP2ga7d1A
dJTh3Oqc43BJr/SWPt9gKEYwp0BJwHVmgRvhPGkGDP6LqobTxFQ/s5y5AaydlsPIN+ruTjTNJUoI
VNCTA8ajB2C//hgB2iHSyNlZLRSVWXg/CWbk3z/z5rWOrwr+fXW1e2Nr3tXzoubWtXalT/gEK+gR
K2W6CTrmSmzTIlsLJB21Fr30s0SCX++hmHMGpe6eFI013q0nixGNBs18GEhVsIkte0cVTdQe2Mev
tq18wJP+PNdYCECpdl8N2eqEZc0QFsAHrhCjL2cHs10C6TJNEJqIG5INSPLU5yzSU+tci0dlD4zC
XuzkjScI2xxT8na+6PD8xoMRRAfGfFAxC7x6JRMUEso8oilRPPbxS9CqcxGPgNiYOw75biK6qrfe
HTWuFSEJHTx/nagaVC49rLc6v49TuicUBwHdmUbu0MrIUpaY6liPbElgL4QhF2lKQ02SJ62istt7
EFG4YMeNa58a7dvjdI3I3W6tvzlHHss38LFyO2LYlPX0BvNuRbe2MhGiezzTxiJ2TZjAjsy0ap/R
Jy0Ng/Sk2E1juc8ae1sUKSUbeOGiPKDjvRgBb5tep18ExfRV/261np/PDvZsoO9h7z0Wo3GumGYV
iotxJjeS2zMpGNsq7yc0JxDFjKjweFhM/5R4vGgw49elaT81gfcZTcPNzpOvoeMDHhnV1hnxEEjh
XRRyxcGhizbzp8zlg6oK8hDnXGGMVvoHdQyFZJCEEfh55uWy764yihnnsshNkbauHbwEuMDDIyIn
mCLfczJ+Z54Zbq3eeq5C8xp4lY9AbnCZLysYwCCerWPWj+cuh7uUG/1jGMNoaHagTLgiSQNwoF2B
ln3TSmaErmvva5e57xj68UDugRE/dS5K1jCavjNCsDH7L9Wca5FO+AwnmXjfah/m0yNMxbOZeU+j
gdRwHIhWJOYqTogM9Stwb7RlrRQ/oXS/4ThtnGYgrmU64mz/rkNOSVKmS7SSLVlret+dihLXV+y+
mTgmXeoa99jO8HbsjU3/R64MbJTkj0XWoMdUxJnEysB1aaf4N+VeVva6JYRNNNpqcllU93yDbtx0
hJgU5FBPik9ss+4jXM8wzDBAjNOXFperKXpg9rgLcqjUZnZGQI32prz3TAq1RnGVs8g2cJMYuu67
ynoPPMA8xblkDDSkMUyHO0tvD4oImSTis4GxM8zrkza/xJE4DfzRbHNkleWeQ5qnoMHTyg4unVnP
ywuUybXiFyBRZRRIRhLkyMWT8OSevfqLQ30YOME2zv0J1bBTGJjrkkskGaK8MChY9943WSa7hFkm
s0lMnvox1D8qmH2mV/KxuQk3xWGRYR6dtkU7kbtb8t+HUtX33MTZDRMVtz4DFQuVv/kUFYfZ5HQ1
iHej9l5hc0VNOp6U88RUzHFvix5sIp3JW/S6WL2tCa/goK3ruLjFJnMGtq9ZYT/YPP4rVvbbwZlw
2ZnstlrcAiVrVc0Pwj88pniQCIImHq8bdIQs5SuI0wevo34ITDx0JVgpVd4LvQNzINK/yLX8xB0f
lWQPNnCZxOxeVjpVjEU6umQWh9gLrX7XOOlDB1hzG9tLQjIOHsZ2pnlEYvXWl+a760QK56R2rSb5
lLA5CwLW/BqS7bLKnl2WX+yMV/OfFlSRmu+X2Juyp/Ra3O0wYjxyQZZ8jDh4kR2lKLV1EX3b4wyJ
F0dy+sdjs+Tik1peO47O9SQfLNJHSTdnjP6d42hw2pXBKmOGOYBj7aC7B5MPLzvllbDMaKWHny02
3zkwuZMYLhEAVz2m47Fl9KqD9oAAsUnN6WKZ5wQRlshPXuHe2dW10lNUNhNFV7mO5+IR4dZKc4J1
2lK6pIdx8FYpYaB82jdFzpOC1LPBN1IkwvemgfCWk0Bebsp+wzryuRr77ewNYI3INafFFQapfXN+
7zTgxXtAGnF7URe3hbfL9+V0zoDJ6HZ4GvXX1l6K3/0wt5/phIAu6A7xND6GlnG2yh8WA8Asj3j5
YDO4sA9SHy5F9jnzbMb8gvhpxiDcSyvawVtclYXyazSqTblQWpmZ03KKHu1Muzdw9cHwPDUhUm9b
Y3XnQY0/OswBM/ES2/E+dV4NmqUs+FLwG1r2fEZhPRPTfqSp8UXxA293i7rhLspBR+WPhvvZ1Gg2
mKKV8k8NH0x4n7mBWtHdKaRc1P1bnFfy5urWNVEojRNk1Sn95rXrX0pqMMs6L+b/uG43gfXWkxM9
29zYC5yj5VVd2GMQWhdTDBw9F1ze2N56ymY9aQhnkOtGe7KmDLsBfXAptgbWkR4rRcbeT89e5yrl
Ugb6xTYlHN81fP9BT5DXRG8Wbmfd2ZmQs1pcxEUz0C2F2zrqERstQNqL0r0vREgr7MY40mdc8PuE
8koAq0J0bhs3bFFrU166/MtOSYU1vqVlbzVmqBKZ0FzvnDg+TDkKdifbWKywajEg4oLPUzzGQ3fK
bLgfHWEn3soVAATmFpPdvLbnT4cSfglMbeDX2BRYZPrt0YJTSZZr5s431TRnFmorNq3ZBKH70cI4
kkp8/iUJLN61ZiVfCXlnYKqztOzOi7z3Tgd7HKRcyaShU3YgDlrZo7gTU401jnV80bFh6LYyexHm
T02C8aSws6f1riRhJjYLiq343Hdkow8dyu+WKAfh1fdJEeXbuiIbvNe+SAF4yDQAOwGn5KChfbLM
lkEEK9FYQWEQDIQjbTdW/atjcRZUvIKZw5GRzNV6KIeHGgiuLxIPl3+r3U8deT469ijnOc4dbd8i
u0S6+JCGwcnVKupD/XmhPtpAOAy6l7FTxwC/IqxfCtNt43QPiddeawpOYoS3c5LutHpCMZsRR1zc
j/aZTDwuzhZuUsyF3SCDoL8bPK4WbV8R/cXY4AEx4aoeCN1Oqb+n/IF52Wr607QHAEGTpLtqWlI9
0fqjqegQ2rpWxy2VsUakOMzLQ8grhP7vHbczLikX6i/HlHUy5oTo7z8yczezpY4mkPtAfo58NsgR
DMqcUAdkM7j8y5xwMCnvdE29ciYwqz2IyMX31ewGs2J5zfQq6bdGCUe274BNqlPE8Hxkwq5hUGgF
rigxH4FB3AXTm90XCZgt0qXzN51kuKTFRonCnT0QOdPWJpTTbVbuISJDAIs8FKUb0X07xxMQLN49
8++UfU9wX4Ip3TeW9dCQ4jcSQs3+wic5uCdAPAH+5gzV1WEaFMIrNQr3Emvdp+PZGybW7MIXAf9j
pjv37HQF+gXPRRj9OdC91sajC8PvqLXWPl3MZa2utsMA3KkEF0C+KPiP4ScvHIwjIHvgbJCLRA4B
3G9DP11iDrifvt0gdj7c7Oo5cb4xo28Q89tPNYtw/PXBJitoXCMxqwNGp70dYp4rZHoGlfBXmn9l
QqSJmZ4dWu2xHYm6WvT8COG7CGDTPFONOFd7qtcVNbpKho+40F6sxOVmIAmPx3vkdqh1AseMXYef
KWuOIwKxFJevDe4RnVCVbfSRxTTwLK0j7UhjRmn3P1GIfaQ2D51g/aTD0acGYxg6qGtcmU+VTHnx
nua82Bv2d5JaO7hfloeu3w18BjNYkN9tk7iSNOHWfcia+NHmORhNLvlyBKIEb22yi7suJ8+KNsqy
9VsgEEAiCFqxX/yYqtCHTaVDIDGd4tgm8zft+mqcEWgN3q0mfYTFNPwNuztr1WvJtR9oP3benFXw
hnptS4v9e1PqVfKqNckuNmk49Qz5suQGpoLAchqT+ZuR9Dj8jUdUxY1DlagX67iZt6Ttjv0FtG3J
BA1VOp4Javu7sV4GsrRozvwW0D33i15TKD9vigPt0KpoHgGQmSux6flGfBqubQnvsIjGTy+tnnHf
oT/GwrtyNecZqduLTJrPOh3+VjWx0agkQVWumWBL8mAt9SHmzaDtGA/6gm2yMsutzgaLq7HiWQka
Rhma2qSzOg7W4hAjZYzCgzEscKr6NS89YATlib9+0pP0ZaBl1MVejN7e9s7TYrqCTje3lxF37WQI
ClrSSgkJHuf4wQyeUGAi9on8qH1NNx5WEpRHIE4DlV3q4cUc1mbzjbbjrq9vCpyYRU+LAWHdOvM6
Hc0nNVwEzZaMgpOIK1yheVUirOjXU2DV6M0iKNZ9RH5Z+tzgBYBofY1qdRIp73gGmjG3vrzJO2mZ
53tVcevH7Ltk4qOJ4in3kKjE4aa5VMmfbgh3BtOzJebOwHdI9SXyQ9Tom753wLET/1kS9i4AWFku
RV5NuY1zRlDA2pJeFkt+8mCmLw0SE5BsvqheAC3sg7y6jcXAs/FHWR/wR+5KAGdRdGrt3ZS/QEBD
BMBTZjJ4+FQFMs6UayshRiZCpgM5RkQ98HKG1t54oEsOhu6JdEqf3De2XC5AtApKq/C2yezduYHD
yfmR2A8K+45b/wHkvkvmjCO83TlG9dfCGWFmx4l0oIGYYbvxiN5wz+hIQFzyM3uPTd1tYm14lj00
9xQFUOi3FCfL3j20N5lDZwUfZko+wvRlpueIrA8P8mnvGg8B1sYm+Qv+nOpi3hLzDIWEjYgbPXml
/h0P8cFuQbcCgmChaVjA/TDnToD662ZhLEOx69KXKBuPUyku1OjXRtTs+rEVrhFDFuy47WOTc/cO
YsZTk2n49iUvldFkZBKnrjhOgo2GIS+JSwZe6N6imS0EjThPnzKBm1Or4QYpepbOEMOcc8d285DY
3qsBzOEuRro/xvkbGdEvbTfjnQ7zq5luxymOGGRMnwNgXxDncI7N6aHBvruGMvXqtBiqZiehHPVQ
dGaO5DYbd1JQNauoNTbooRB0/JaTqCA5prhQr1rBidxFKDnIbGqOeFhXeQ08gA0qf3uj18UmXzz4
6Op27K12iyTHLJyV0sOjYuKk4XhoHEkD6rwybW3q2cabOmzHLliFzPSc5G0S2sEk6xRDQca4op5f
sYxjjNSi0+8Xpqmw7RL9DMDiIZaAAk1xtuo63Yey9z073iHcXodOtgWxdBFohHERbiv5Z+DGZ00T
wdYvd10EQV/q4t6zy5vNqVIfS6dCGp27XzZEwbxkq04fQkARYEgAlcAFS5W/4Qv+k7bTpgypfZjg
CkaibJsVMcmK2zsZn8fRfXWjrlgLwnYJs81XYQny0WPo1Db7zrW2+qYB0Trm+BY6KlIuVhn5zXis
O665OjlFMG7NciQnfTjzwgO4rjZx/JazcfOQtEZA/mUkUEwTWcHwWfBpQRDHvntc9TgUazjqWaT7
lmbR/GQFxerEA8GI51I7gN3ht1grUfkmmhdfpuAxpjE6YTwId8LqH4xK+w60hLh4CEdrjfBaRL0F
/F7iCQNTh9LlDPfYied9YLRwmwmsngzjRuiBb402GqQ4s/zSukAxqPEqYciUKVNho2fxBrnS0sL5
gJ2VGfW4JGjZBNMP2QBmTcnHJARdJJQNWoWB4ezwA2BNjLbhebSCEYFoh2Sq5qqf7McZ8CF4/D/S
YDkGwdC5SyEHBubRDfLzNG4t8LfnEU1dhWSlmIP3salJ0q6XVBwAIUNtnn6/AB3tDlpF06dnLeA1
3QN6rJ7N9Bm4afakO4eKEGjipK0HiW5rZ3i+axsXUAr9PnL7n1aQa9JaHSYbaA1N51gXt4KNM3QD
3BLen8pjYmRbGRel19fHufHEto1ZVUwsNvoqPQ79FGwaN98YmDeOWEGAQjmqXYetnNBHdn7vDpz2
Igp3OSaqFbj8cW0ie4JcF+9Gp3y2IodkiL46p6QJnIVEBG875k4bK2vHj/bStd1CCLQ2Jekuq8Qx
zp4GG4QPNI91RlcL0cxyKcAHe3Y3IVlrfg3aAU4d8qepgrU391isC9UhPxqzrSd/3GKEqF0sdrzS
Zuo4Fp8O280E65+PoNEB+jQQGtliq8m0+NAGyR/P4wMJVEb5RQ/kb+Jjf3JL8015yO+9ZQiVUfC1
A+A22rOZIeYltKmVUqrNou/m61xoxSFieE6IuLNxBv2FPFwYqNAV/NFhNY1oCRN6JPaFE/HOIW9G
+l2unCErD/bylOIxt80O9XturTLpFEycPW/XdvGF+JIV1If5dJVzgCFUzTs4u+ISh/EXTlm5DSr5
3YtP3grvJXXHZSktYPzk+dkMv7NQ855A5w+tovxW9Zbw3LdeiouDY02m5Yvba+bOi5J37Mzduuls
kB3ob4GE9C0vJz9oFctrXHPOmgkUotRlcwm8JN6ll4jWUzHE8BLnJVYkTsP96x32XLY0+p2HurAD
0LIKdI2EDjeKN01an8akmIGk4/bLo2+oxE9U+t6ac3mEhhhcQy/61AxWkt5Y4rTSGMxVfAoB8UCp
kdF9lrM48yJx9ciCxieLOIBA5ecehvHa7qwLm5bgCrSfcz/psr3sKAAQ+3PYhWqmmMyvQYgZ0POq
z9hxu4+mRqBplWypnbBE+6i9SQeXEyzxJVUmPYM4eM2ddCu6ntK9AfZUzfZT6lrXLMLuPORw+kKB
CD5fkllIk/dxXgarMrLVxuoc5mC6t8jPpp/AmLcmn/xDVs6+jvBxH3Xyx2RFTiU6XEOpFduyKTk7
i5Z2hnHE7xckhzoveMUMF7CaMZqndpl1Yi35AzL6BydiJJ+mhtUUgYnHuiZZSxzoHdDZRyOtO7nW
3NtMJzB4g9/C9u6MCvGTfBg0ZlUBDnS+e3vpyWzuEnfjuhgPCMi6Ji7cwDgh3ws1tjJwwXIc0sZi
hFAw/IHsh9pBS+F9taazCewcnASsBFz4Kyxe8Ukq7YgoPNhrdvG3mUeHoVxePbqdxvwRFMGsg00U
EakxOin3ZH20LwSbVMyMUsyBCIOrrjpp7FqJCKYpQ4vm2y3j2pJU8Amgd25iPc5iFe7cJFxsHxB0
89jnt4I4qs3PhdXfyyLwuE+QjSpNxyl+yrQUjDfRkJthnDZMvNSx76p9UhfvyC6JHSEvnM0SNcfM
hwHdZziZDuT28FNhGdoGLj6FCMW83qEEZZ1UrrF+Ui7RSAvJDD1LwSDa7Kgw2kKxnAEwcYe0u6Bp
6rUq4TUrkLRd6Rabuhmw28Nv8mUYvy05SSoFl1LX7uvIqGmVCrfYd9xkKuiCe8RrdOgubvHWeSIF
6DE0FaO5EuUdTilyXnL6BwSm4WDbW6+QOpsQUW9/DRE4mKI1mndjj9uB1zm+Q2h60KOpQpVPprld
u8uzK42bLYNNHQziAHa02mqm84Tf968GoPkRTOjEcinlJSlC8GCT423VoqMUcWA8WjQwazwULLhE
BxKnEDsvt6wTkIADr6BG9pBCO+P10AabZy1x231eqwnXvEVEGNr6/chpi1wHgKcz2xo6WoysKne8
h6QPN5XFDJ2Rg3GrUUXRB6b3lUCLr2HSeMstBLLB+E6iq4VEF6VOj88h6OHIzIn60DCSE2J1mTCi
3jKsb2tsUzRosfUCUsS5yYkzG34Kwprlf5aTR9DC1LUbzYyfYiU5YVRCaRQ35b7H2MZIjPVc2URv
PE3YCtDwbxPdzm8Qd3cUxazQUMkegRbyqxNmsjL0qrqWI/rv1PLAY0ujulIh+7HDPVsIM0bLHicX
SwWTH2gRHCby/5i9MNAAwGUcf784yz/FtgInRGKCVThHvc6ZERs9Y8EAXz6q9C+Q+hH24pydS8MK
YHK7O+JSwD+YwZFLJb46CYhy5s7HUHES1Gy24LhjPkFl2cMq8UlKG5z8MrthdTGWL6oh00UmerwP
iFailQJ+YTcx4QFRsI1Mb7oNJvIay/6UWhLdAtNksR1ohGKUqBlVXlsYiaE3GnZhHFEkJKiTrXE3
WPWMZahaiC/OncXaZGy3QSbEsawZC0w1rWOMmvfBiMSuavNvzavqS5pi1QWB++SI1G9xf5/Bb0RI
ZjJAan1/Z9Ld7WSVvs+M14JJqKtaeI4Uavl1LscfhSnVDzPBPU1C5MscFkAyw8HhsbDwMEdut1EE
2vczkz4skxsCP+pbXpnvgyxo3HIrP7RcIy8WhvS1jVXqYEdsrHVVPNZakpy8lumQa+ePbtrnjyxl
iVjDwFSbOnBMa3RuLvfSVnYWZmAH7Dt1dHaA3umXtXAxF0WVj2Kr22ZxLfc2U9htUeJDlrZtEEsA
HMBMolPS7WPdzO8B2M++6mfyX6aJxBezOlKuPagB3y/WXLUp9ZJVWwFEwl2+2L38IJZk2kSspUiI
DO6xOWv3xvIlHQuLHFHzOaE1WI+UUNcGWfBVkKhCXVi+mtIbrr9/7pIKwvoG+hZ+VQ3YTQo82nKY
eempaazjFDRW31vqgmrtxHsxPth2Pz5Yi19XaObL3CQQmnUukbT02ouZj92lNASaKGjeKK2bNalv
017YDtMQki/Oeto1rAA6tREuRth10knYuhTaW2C98s6zJ4yoU7Dg9nT29u0kXmoZeMzHsBSViXOV
k/bXYWHKrZWJe2vEx9vXCeO8vvgAnzRUHawuO5nO0ei1Z6PK6QeYerJkU8VeJ/JxY2MsuTNi/kWf
ha9sGJrtICbtvaWbTebmrjQpZYcBQTGTFzb36AOqAFJP6WjqODZJeOtqCxHRBC2e6vWip+S5oTxg
qDZZCawgVDluIw5GSZltd2WA+E6+tWPX3IPNIn1BpTYVUj6cc4udBlJwFUHubMA2R9V8V8kOIInp
rHBoDfekTeEjCdv4XnYBTFkYbNGs5k9Y8xsO7uB1DnX0OCmaQ57fL8LQKdOGAguePbw4M9cIN9A+
kR7IWvzt18lrHZjwDKrDhCifKrH+p+EglKP1JAgySgkDCgxzPlme597yxNynILOJ7LlYTUtVhkBs
bTc9vW+XUUwU5sRAb0ne09wKuCsV/JZQNDgzoq2uUz9UBy3o0TRFBsshBkBHOdTlW700ZeQadSNC
SlJCpquTMsXgWw67Een1RcUjjpYmPMZ6bexqWX+QFSeJI0RZmTqQZoSXqOcgduoHSvJbGGvlqUW3
ti2DKl0beZ3tRjRk5OEwtoY2ex8PlKQZM5OxyuONLRO1H/LxKRXBQ+jWyc7qXPa8Zmq+xbHYJTkz
+MmC4myWGaMeEdQsRPtvp8qct9AbLk1g37s2/L2oZ8cRjnG6b0f07Bgy4m1WJTSOyNfxBrq96aej
3m+j1v1bZybMxTbZVktcs7R7f/HaYnWzroM3v6qS1tUOnXIz9IGLGUPVfj2yt2lRUJC0XHBKD9Ob
Pg7xM39xVRf6Pfhh8940nFcRFJ95oL/H3fTCCxSvkzAAuZHL8+QiDAkLVmNFNtzleuk926r1MU+a
H1NvLFcOl+aYMy0PVec9kOe+maUG0aQotZXZlPz+RnkQ7nymHom2vRuz2u77d1F087EOTIHEzLpF
DtHpmoKqZBv2JeFn1JK5hBWVW7tMC1m8GnhiwNaPlY6WrBls+iKGF4rTQF+oWO1A+1GCHodHoaNr
gw+wZO1k4JhQfqXkIxKOgyEQGp06m73X7krqWZMVWhBq7FesyKd3xyiaSgVzvBx2Qrf/i70zWY4c
ybLsr5T0HtFQQAEoSlp6YWawmcaZHvQNhHTSMc9QTF/fB1HZKVFdi5Te14YSEZnuJM1ggL777j33
NBfjrVPDyH9W2SkLf/h+7zzG0QdW2rduxW/VWl1nsxrIFzf4HXhyQtrG3UJ2aBovbZp25zTDo6On
KX6YrOcqqoqjHDEeeL13hwUJdPZCbK9WRKKgn9nBZG8zHxHR5jyOF2/Ttkjl4AgoC+yvquBeocIf
HuPp1vQyez8DLrp07OODHPbBphgG+5rVDI+DIuwZkU2hSQjN12mai12llAGRLzTLkJo1ZkdMw09x
0wnUTIZ1XeZjkAJQDiIlVyuI3XJjYWWg4pe2Dau7CbsA+yOglpY54iiLtYnnBQ9n7RFSd3Iu51kk
9wVw5nut6MbmDZBIw5tJO2SKjNrfVP5SUjwnqBlDrnGgdVCrowJyxOAPnb3DD3xNxMdc2eUtq40P
bbrdvp+9COqM1wb2Mqt9HiefU05Av+jnU+5DfMgRgPvy6o3+wHznolxQHnqoTIDOfjSc7eFxIOO5
hsLc3VoeNdUfC0UnRLt+0ueKhtGIbyu1HHxHaJhpigeyT3qL/+O9meX1xQjZIlCIV2wtdmJXr4Gd
RLF2Ghj51J79qb2aA0nIyvzuTbA15HmwMSJYTrN/yyVePifmwYg9Dvp4woopRvtwEXI2vQT4VcTq
NYUtRdcYdqsBSSTre9qz+8kOVCJ40cRsPCM9bSjh8yjWoA0JysPqOchoiKjwJ3F7H3F/QwFoBMdv
lBHp0dHsLWsDDfSYYwc7mYfLcqMQqmHb41Ks6Iv9whhNiZ3t7hu3e22n+Xej9XT1YzldjfWLb1Hm
Wbs0sUQLowjH+32dksOLJeUTSrjHJF/zQ679MtjVleMybM6ZeWYsoNT2urFui7CWuy77U/pFkEh4
sJOZPbEzmLDKzPN9O/boBGknD2DgesJoHrlTRLq0tO4iUYPECbsjWW/iy2nX7mo5/5a54T0uTqMe
jYqCLzFO+HWM6aa7JDqNAPI27LiI+ZAHPSBkQAMYxcmrSUoibp7tl8hcaF+hqbGS+t0aEJ5KJeCP
fXMjL/eN6nDyONNHqlit03D05bivsU8VEbvN5X5Rp7T/Mx411R2ZWtPQHEjoTAryGQ6SO1BNtabV
Od2V2BIZjycTWwVQchRxHuFN3d24nW+w/k6nmR165nI+WcJfKq+qUy3ExhVrXrmgasokMI6sz7xd
h/EbIFcTXrllDWzStLu3euIGEgkvARCUalgdLg6IJZuYWVsMUQYyR+tIJit40afUFvMWDRJ9oyXh
T/UbtED8hknKLdBoissouwYfkcgCuRbvVDMDjshBUcDISYK/MO9tm964d427pGDdHRpXXzXiLAr4
tuWkyBP3vLcE2PwxJpth18W1Kbpn1p/g7GVqbJyI8c8me9er8KWGyIYVnl9E4cFyOUcaMZA3Irrp
Q/9LU9tuxNZdjt0F0XarPG86GKSYT41bvSkkpcNo4dC0G5t9FL4Mq18f0hzcywUnZRWSr6fwbrqW
VvE69PLJSpP+Xo4DuKrojnv/T6tbPhOTVqqQcx18/Wu3phNEh5ibrTvurDIEH5gtr+o+jVSyl+UX
t1kjaCLSFvng1keG+muFqHAeOLBge2bpZtkLctKOzADReGvAkIgjGi8O1Rcm7/OMvtS1AveBmQ1U
RlHToMqvFnvf4rc7u8DKIhMe79RBepteH3TtDhDQoqd8bHl4QQpnh9klADA0URg2imKu2OAnhHmX
67TEE/0f76UWTMZp0d/50XdUhciLRLYOINw2Pg3e+zEnhJAggGx9zp/rkDnzluHr91ghzL4DS0Y9
xkWecJKOX1sosgcIORN1zwU2Kuz1VXf1QUCjT4bfiUW/iEvSntkEZw6059H1A3OxgaWG3ddIbHpT
W4K2NAk0DHuvcehA96T6QLUCTiWxwNQAeQCPsxLB6LFrjNk7bWcJfXboGhqVEuuSOvgfSO6FZBm2
Mn2hzriE0h6Rh2Z23nUub/40ewtOldTbj93wIhp+wMib4wOMh59tT+IBJ4qzM/3pSbEz2401xIzM
0xW1zNH3QNIhRxA5S1MElisxIwBOvOva51FxwSNqx/tCO/em6+bBaOINcpkHt7GL/0L1r2GIK5XD
F+G9oTrQlonONPLYUF8A/GGnyjjhbverzowuSBuMF2w6mL0TX1zNJaLbBJgjplI6srT66yagytRk
AljnWcTiOA1qFVd7sqYjnppkmV+SivYzziaImjb9G4WF6SnDF9/R/9FwK97QI9CxWpgDWyw/wsHl
PUYlYH57N2ISsX30TT9Ce6XcA+MzieCdNIeTlQyfvXDrdctjHucnqwJupt2KLskeuVflbBcdBvCI
3ZM3DtVZjwPL0q7iSBibP02r6ANV2d02DB+bvnE4iEUaIYK3m/omWsRSXdxC1V/HOOuOymk+TKsj
VlQD0rHg+D9gEX+RxH9x/Nu8QEMnbh5mPen8wofwlgDmeK/s5E7S5vnthcbJt5/9tOoepi70XhDu
PkerkteI1MA05o+eEcljHhVnKwNGMyVj9kza9EGTAth5OnYPUzd5R1SxiJRO+Zln1ouekvmxp9k5
KF9Vm80vbsjWwWd3u21T58lL2upKxzu0pqn6lFQteenDlIrl6ES8+926QVcwKHYho+B2kc7auk00
uRmQ7fyCMITtQkRyJ5f68jZ/y8DzXoRrOAcJjZ0yqAXnpeAl+Ssv+N/Byn8RrLQ84ob/83//r1/T
vwO3/i/ByudK9/G/Peuvj/Lv6cq//tR/pCtt5w/syJ4gRGn7nnRN/3/82z/ilfIP4XgeoHHPNS3n
rwzlP+KVwvrDsmwH+LdP9NLxXOuf8Ur7D6kkdhlTWFiTbGWp/594pVy//d/TlTbf1pG+b3vKdkx+
Fr7T39OVUQxMzpr1GwNPaD8TyMhDcDEZIYJs8nqbgEfk+/mpsxAmIURNerF/LDzRzQ33wIFPFFHD
d0LaMyVqMXG2X51j+UmAEXnojrXdpdVexFj+7tKEHrodRTLoenOdR+WwHbgdECdIAN72vzuOw8Z7
2WL8IMHS5pqbgG9AsKLqUAJzd34uxoiUNiKTE7GyUCGajuW3V9Lykg0DTB0/lS4/NzXv5aWE7Nns
Q80UiETRymviA155adHCm/d+UH559HSDG2PsY+y/ZMCgklew9MbHym3TqkcKMmrCNY01OubBsGYC
CkYE1nrXm7HnHpzKSgzIJZIJk3O2OEmsvgc3SqriJHEo0bXj10b8MQ0CJ8VQUYVxy5xwTBa8o17F
Uj80VJ08Ad53e7wys4O1Bxgah0nGjo4FeqJZpM+tH93yzmJf0uZ9mTYk2k0cfDk4cRBVliXx62v4
ywfhDj7O4bQPrTcjV6a+QnzvlivAdADfltPiZ1S6tpsnrew2uhJ6x6hUD2Pu3ifCtPI7bD3+51SG
xNC6kgfvEzfymTNdWDjmZ9Yts088aYDh77F3RHbHQRTfYzen3jROXMr3fNsYa7jG3kvm9gksGA7O
O2TW+XW2NFQnc2Gpd8asQBnREKLawSvLs9cKDFu27WIa7bdxuh567GyWemNyVMOp68VLj6zRJQVb
gxScd2KVhBwT3K2E2SKWe9hKpL6TzejXDzmT1nTfW55ZXy0Re9jvDZYyQV+Of9U7FnVC2tRxX0ar
SVqCwmFPSWe0Oh36waP8sfGLjgU5Uqe8Raz5PLiZSets8IC17p1msh2eq0RQs71REmTOk5+WYn5Q
IZyVT4P+v/nQhgNRTYg/g/mgWhbjj2hi0mPHHPp+tJX4WsutQ0feiMxY9iN8sJDqiHJ1b2YOd3Go
RCywC8snQlOMsYC/NAisDY8CahoHCCsrPfpQ2swv04MdpcVTxDtefJLLJIiQVF0z98eZH0ZyBkuy
Cdenx1xEzKUX6H5FpC3jd1tMCdj9clywm237eAgBZysjFZzNhTvH+bjRozFarxUrpTYEO4J8do0k
fAifbTW/9Z7VshVfuyi2EoLNrRyS+gb6gN9RJL2RrdTxZTXnuKIh8q9yUhzTzgB9dRsJDc2bUsUF
4MoydDArOotHvWtULr5x7bVbe5uYWxm1CDMqLznNqaZgEJ+7x2917cO8sC4xXjb2H6mL9/TLsLm7
YH7NIpdrLXVZU/zEBZ0UjwJwwfBrGMKmejT7MmaRv2JfT6S8CBno0NAze4VG9gfTNibs1jbeh42x
hBMW6Da0NggPrHIc0zw7FR/lXWePo7mrOO91p6jXGA38WXJmK1PRP/mdjvBgV7FBfXynmGXBZHbz
rfQzdwZBsRqrk26ePvSQsZGKc6P4xQxkPzlaOvlRyXjgHptnqfWnJfQo7mP4LlS3qKkwDn1ldf17
B6QEJWWaZc1/YmyX3JVgRR4jw0JtUKBazCPGgsl9K0HU8iN4HsW7kCGM+me4Etk/WhE1bkA8mkVS
BiCs2Gu79cSDqcGu3SzHBXgKu6LlHhTCDWzrccWm9MSOzhyi1LcSyqDAnL3o8hpFvE0kIlrCQjq0
BmIRNbYhCvpGvIdIyK34mrXV+eDOkxA01hx1P8OKVddJpWL2jmnXlALfA7WTLK5ogGc0LidzzyLL
rwIz9Gp1Au9EIU+XNMr6Gc0T68y65FfczzKqO0zg4E4BvXOf2JsxFzne9WmksGPRaQKBraQ1pprx
T50bIkyrHNujHg+tgluhoHeAP278ZbzitockgG2Q9iUVJrCtmtQfaJ2CdZzuB7d3XRpSavCy0+KW
dSD81YGrjdmut7bpVcMxopuOvdCgZXvqrVxiW+n6Qp49zWQAs2r1DxbLQFwOep03yuHPOrQRvhOM
UAbKWh/j0B3zpgjoSoIRXAChTrc2/srmOLk8mwMKYCuG4YFgPauuKfvKQ6cX97i7+OClxST7nRZU
H+NLNAhwFGqBPsm3t4ZP1+VaEEYDPwWh6svjDiB3i0eLB1cwvbt3JEXT5CXjt80OqWHOaVCREepY
TjZSUgCeiic/oZsC82dc/MhgcmK2LI1anGZOKx4VtTHRBZVUcbPNrRIzeltHsDJNENPdzS0yG0Yw
Xb0r29pjnV2lqmiCMgPQTZIxXRP4Cbf9HS+TkRwGqt36u9ZwZ+tiyiULfyJJe+aHxEQQUUANq2Yz
YN1wN1MOiXuXOrq3QLwbtH64banx57Qki9cNOWxre/EoQai8psppgqM89qZ9aqvvk1xSm1UvcczS
PC8Wdmxq4B5n0ujIRifGN70tF1VM57HKTIp8I68ajzOZSm8bxaKPdybtZrjMWRoY2Nx8wgYDkSty
D2XFiNtEK3inxGuwUJW1+PbF9fhYHimxab6cckaZcJahzDFnZLhcZx7/8jDHPGH2A1ZHJ/jbEfVf
A1s8G+1KWTwAMWBI3wGw/p/PfEafDLMqvU8/XGtef6Q5denco2fuPo9J6FT5s2N4Tn8aijDkN/GW
jsOV/ddJy2isJQwPxTTiBD9EyEPl+b8nDYCD/fyvJg1X/u1t/C+Txs+k+Pz4HL//05ix/pF/jBn2
H6bj2lxnkocTOB2ALP8YM5w/LNujwAeQi+W7ynP+SXExBKwWrgLqbXy+CAgw/5wzDMv6g80NQ4ty
UWGlyVXyf8egf1xj3f/z73+HBNm24vv8bdJQPGNti1HHck2M2CZ/63++6ghmSjtsKPyWYcd+Stb6
1Co6itDHzU3HoqwMi8tUZvMu9khqdBPA/ZkD/NGA3YKbk/AfHvtAtb2+Dy3Mr5nZkXatIAHScVBQ
xkjnUJl1PzBfNEc1DKTPcc6OHJSmeH7u4DVRyoy2F6X5j6Kf1vpMcHZOOre7sEfgdGj5Npf7IQ6T
JzUIbLwFK9a8th/NxffJ2XbpKUoYFlKZEA0FfmF3btDn2gxsFKHt4HzNY52+9nDM8b7i//Y7aVxp
TmZj6MX1PU7+q+TsbvQx0TnXXk5AUT3wDPUPjMDd85S1v7Rt0Spo1CftautQpGLvOASbsU3RdBAW
1q32oARafbulVf2yaJKM6O3m3cjWqQijdGNQ7Lkk0/SedsmrF36o4rcqaGtkjfXTJ5leE8dqbfQx
69wjTxzqrhvO0imPkZjao461ptGK7WZmTLuqzOQFU8vv0Y0QPEWz/tgs2oo59C/VuCjUKmeFkUJp
dOC5bqcdxVXOs1MrhPZBpE9SsfnrtVFtdUbPCKTBbm9NbXMBLhgkLftjzQntjoWVwnRnfse8HedF
FMiOf9XRFPpoQau9atvojn3ZiINpZq9NJSVmDg88oxpRBj1RotnV35U1mqe2YtFejio9hQ1XVtEa
w86L5ujZF1QMJKJwnu2FQyvnfJIw2n4ZvQkxGgzdK8VeJ1u3n02VNj/mfJk3BnysAMRAdVDaDqAg
8GymlmWTRfFPU84/PNf32ep29GFj/4Pi/5IAeog73wwyP2aJZnQ/HJPdQylw+3dUVHvJO9OaeJ6j
BGdF1LF6lEsTWOihJ3vsxdbPHyPZXiwobsHApwbsiscQELHa0MlPwjryABrwrKOUbWbe3hJzWjPI
ScIRPv3psrCBEDZYxBipz2imHPkX1zu0JJgUugL0ONMUW83sz2l/2XgJcBk10hpQWAjwgDYSvBbB
5DPxdIbzjc/D2SLgVW+pgmphhvKr5Fl1nFY/e5mDH2N2iKtCPVBEDALHpUak5R6wW7A5EFFoqLXz
ultVxI9unXc3Pj+Ye6r+MWYBPCWUy+oCZWtaZHToYTm2uBa280zja+FlL+mypEc/Mc/8CsWtze/L
IfzR0J4YNK7M1hbZNMiqvsd579goxKGHYFhdZ1YDx6omQpnU5qMbM+YlSKCYDSEDtWeIDM5VR9Dv
qA9HaeTGILM6Jj/nXH0dXiKXq9GJmQWXuv89miRf+uuELeqaLsq5A9O4dR2fsdNuOQzhFEoxglO5
qi4J+ic2Hv9hNhLqqVjF7bE5f0wR/WQyeYNbqfdzSmOQM0XxpjG6c+n4+DY4SnLVx/NG+cW2XlE3
5RKnPyTNvcUEsdFL6LOlSLbdmUYINXksIF7yXgLhk++DbC5N3h4Sr5Qvbp/fQu4xy+gCwqlVRLZj
QTJuWSMOn1ETfkYLUSkknKc+DV/MItEUXyT3qSt+ST2gsBdmc200L6SprosfJtsmq2GzzEBKPJtd
QOQXERZ4AVhX20SepfWjJkS9uFl18Oed2aPhe1n7hJAA7KWXIO5ZXXprK4NJAtq37ezgeac01Rf+
BNSDM9GJlwoj+T6HSnFw6uy+89m397FKH0TqoPOWiBPcyLcZDaLpPJ0xPvxq3JLXsv0OE3Km3sOA
SkNzvU8dCqXqk8EOt6LjbTZb0FZc5KCymPKwbCXEeOHzqMJcb5ZgZJv61aiGx2TBz2M1ODYZWhj6
/ZxYQSoln3V5BM4N/ZT+GGFE2K7NaMeGfb2PHwjoPcZiOqQoNwaraU6U+LnHdmdZdDUXEfQbukbC
W5USDvEqJpuqKndr9Bq1P7uIXD8PkRiPdgZkTPvh3pOyuo+4RVELlFLvcMOU+ra4zi0aQJtPstqZ
KOMPFeVDY98FoSkmXIMU68TJO+XgKsBGYZzwcwIJnFoyQcBVuzq7LQpbRw9J7NjOq3O+AEXgNcYe
sACmIlogw+yDjWdQefah5MKdRuW+1k36mPgzBYktW+n1OIgeFrIfxAmeEdGM5+yjKI0VAyEwkpO/
pBFiNNcdmADhk+EoIGBp7zTEyxXHcVW1a+2KaHqrIj4gRYIpkY//3NA2ttTjtygmsmJu+xwP1H/Y
ADtgAKwIyPWfWFrtadbFYpMMb4NhRZA56BgfU/V7KNsbC1/aNnrqxbhVbeeuv6coCzQ5+udGxxMs
ztFtNiIJBwqMXFI5ef01GISkTLqrMeuQ5E7Cfov/XJypH6A8e0JLmQd3H4qLtbpJVmhRNhLVrE3/
1lqGgssC/aIwl2IfOYWL9ph+pmI6l+LZ9sHfzEXFTnhV74lLkPVkG6+wP1Xj7yytX83RJfxX1u9s
th4UjBEXu+dBM7IGeiyuQ19eIE2dIIvYf8ZwLnDmYYls2OmvxnDfWZZA9nqDn5xqIsTGnYchgEsd
W0tEhj3B5Mlkrdt7wJPtTk9xvkOJxnJjSzYpIXIQCKfLEnK3nqv5fiyGhqS19dBOot33n0sYEVyZ
E2x5k/eN5sfRSTkKsjFVMl71TNvneGpAontGfYfO4x49t/1TeodhwPKlGnILfZeeTUpMqB1t2DK2
JH0ZUa2h2vVNd3Ow4e7D8RzTKGDPArdx2PK/9hkW0a9hJnRX9DnFbihiwCd4J+3yXVDLevS70bjL
v+Q0vxuaeLVXWR9hLeyAgOA98gm8ocjPb2bvvaMU9tgco0M83JyxzJ7mPr7zfNyWVY/xg+0+YByb
D3mX9Q+O0XyxfMW2Ah1YpePOUz1Nwpzf0iiBMVMSEYZbSXbal3kAw2fYlJo+XFwtOxwd8x5UgA0o
yMuq9QUAIJA4TcoEyQYq4dk02OU37w4oUgtYjuKGgZdqjKM7EIKmAHRPswbs8/VpDHMQcdSygzam
H4Ozwk7ENvkNQ2Ubj6YnslHQZXuFEcfkrr+w9ow8jhBeWiZXWDa1SS58GeefoIt/8SgmVFU/I3fh
ik/iDwqrnnow0ahR9XV0cKkm06ObyEejdb+o+ikPYfNdPhg4uMlXgc9e5LBDab2lkW2jKz+jx9M1
YwLfGnHxRcr/SBdvgD1Ci8ZSf6lo+Apf5xR/qOtsS9Nv9ij9j7Hzq6Z3d6uxDd0VHzPutiaK6fzM
YHAkAJgX8VAwHNCzk13KCaqaAQucz38eDAW2GCtilTZXQc1ha+dNrIjD2nqxyJcGCAL3lUjb+7uS
ehTV+hZN3uTrQ7jYJKsDHIJFMPRYwWujvDdSNBKzV2Q/jcAJnc+6GCo29XQJNrBtDRbj2Hajvaza
BSs5QeCUcMoAu8aM2mHjUG0hxjDdckEke3PtSHZwZ+dziB+ZUhQXBtTkKjcIc6RUQuqCmYIiXnKM
TglQ3dKftAEMG1fa7ybvMeAHTqCJgNC72j/mwdsv01yQ2Ut4bT3yUDEYt1jcQIeQzVqcDtnYPds0
NT439JuQBpGgdCDlEbbc2CZgMmTGZ7JYtJnWiyQuM5OpMl8nMi1HidqxWUat2ew+oMSAV2jHXyhk
YtNwFm9Gxw24MQMo7OlxqeyH2m3uqIl+Myrj3cpRrtiMmPgCs/cu4eAv4CU7P5glln1YFPdRArkn
FBPRSMs9uAufnlmNfCSV/aRTmV9ca9zlvmldQyv/6VTdF6k1OGCZlwUhGORNS3Kdire9Jdhq+I75
I2pyovbK6HG8g0ObxwfTqbBTpG/TcbYWi1srf2W8LooX5L8mjz6czv9OBoNiuJ5WbOO5iXGtYXaF
2MXDeCuT7ia6RVA/7/KNolocI3f5GiLDPhKFfXDm4htiI79Q3kWA4PTNGDXTTrusB5381WkbHYxT
Qp6QwzzyMBev1VCcipV2Nwo83sv6NEmIW8Z58VGWeId0bdi0xsJuQxYlVhyrY94bM1C76qk2efN6
rvrT4BVvozboumyLzylzTukAzGsxuBq0RVgxcX6jrw/70tErAE6f9WDbO0Tune1H4nloyxvRImLD
WE42UUaMRUZ/asP1Tl7id6cmw0GDYLbLcNQ+Djr6yMVr22Jkpr6GZ2C94BzynySj6GbycmTllms9
7Ydux7z37DvjfIgdD6Rvwm2wpitkb5mCE5xXHdyKmxAnHFqWwbhuo8iQawSYaM8al1zC4dF2x/5F
D/2PpjGpR9P89Owb0GKbwE90cYxmLuEK7lI+wgoNsTIfXQ86k3AxTA0d8Qml/zSVNR15PpJQpuep
MfKLmN4mt++2ltPUgZwX2Hqp99GzLvEMf8QGY9+TkQuQ+YBpFjiqsPC8Vx28icJoITXi2KxaSDa2
5X2MWn6ygf2k1hgg2kTI0o9HjsnjcsrktI39J6MFOaQNhkDaJYEZ5uFbN6nLHHGsc5TLbmiE62TP
pzp0rDUlHe1CgnS7kEfp3UCPWUDNApMh+wYKy8oDZlEH8nXFlDrxiuHG/mWC/CtbjsBuSAStRAix
ZomfvRttgGtAMekXyA13uLLTYhOoZAAMi6RdPLQAu44NXuBa9ODhVrO69Cx+E3L/3mRyfo3M5xxk
pS9KSQaB8cuXE/cvgjoSOIdN//sldK1fpWzEMYWssGWnCvkNk8m2jfUxjM+h8hTdI2HH4ma8m6to
2I3KZquEjUWHlHCJbn0HFqxh3TunP3FEBnmv4Vlvcnx1B7ONFmBOdhzUSd4dOD1wGLT1XZ+3BVW9
+dVypx/L0D1TsR7Tv2ei6HJIvHdxF1FbZXJsoYGrnZxfDnaeILGf+0h7jyksnJz94F7P+tIW5ABi
NcFUdyhvlINxjyHGvAqU1cZJp3Mt6l9eRW4L57fijTyY7xzaO5Rfs9+UBNF3TidvfgNwZC5sTIpY
AUuXWEnakh6XzUNEnXHQqsg9927xTKTF3Ge9ojR8P/emf0YC4znntnJr8Aqf/+OLaedY+avvlkoI
wytRlXvEaUklC1n6pzJWwHlWo1FrT5AhugzXzCT6vUE5HD5CL8b13TgA3+nMVbM8uYoFbtilz4Y5
/PJHogCsTb/Dsb2UHcxdPqGcPfaTcqpj0Y4pzWpvg7ScQGhIdstqKqmrBzbtD15EAWUxgxbvVAIE
npuZTl9iC8RVoeWDdofb0oIUHQucqAPbEILT0WbIeUwiXcxu9iT8Rxw5NA4yMIJH8K9J49EXUkp8
Me5xGeqzxUVVTFH67DMsJlOxlUWIzF9UyXYUSc7jj9nNwAxJatbpznFTLEHdlz8To/PZAfOZE1WT
Xs3Z+tWRvYJIOb1QgQhvwgRJjH7FVp3OrrSQOwca26Zu6XliZh/uMsGsinUH4R4sM24klyooemg2
wgYQ59mYkLoIpkdicu3geQQKy5Ygi0EA5k/ayM6cZsTO4S6F3PVZAfzY8tRiVcNCeGOKfcoD9+S3
PMLrfvhqSOEsNnMsQMfymDSvvtRvqzZ60iErsbHmcQgMjgKgbDrkE3nFULvkGGebbDKrnzpO1UEJ
eqRTY5Fbi0w/+6IYnsqYtUE9q98ggG+mqOcTWWXDYEHHAfliy+W3iue9EV78wTWBqwGkc6hgLIvO
A7nC+D2BAhjJVbN5/eyqbF/b089Uu1+u0DwOfESWSVBTMC77dkq/GcXnx7kCkZHnF1UV/HNJnKQb
XwbOdRe2N9N2dHAtmmnPPaYQwM9olgSNQV6fqvG9M0ZwclxwWTMT0OjAypia5VeUQ/MSRDe2PZ3p
DC8ZVvrxracT6pq48N9UR7c27N3YJekPdc+nxhVes5DdLukoPhya/kIgPpdLgPP60gmqM8qUMP1I
MPv815cSp3GHYXtHm57aQCl4i1DaiKTHzfmvLzgoKypF13+3LPyX+frno6bGaZl99+7MKcNhv18a
mg9021zhDOQH3xf9WTOS7EljgBkpvK1Tu1/IztGWA85dJ8MEP5YEVTDmF8Iz7KKpBdiUbpQRaN30
DlgHMj+YWWlochIdgyarxa5W4iAopNqAP0bkbt0j6cEJ20z13CioKIO2XkNMLcTQWVxxa0gD0/dv
lYiZTVBl2nShKqWzPDrT6clNxmp16xdc1g6usLgKklkJgAQNlE8h28CtXhbQhDt2AvCwY4Bo0Ti5
ARtl8zQW7zl3hcCJJskqkYdc6uNhLZ3l2ooSihk5MaBfFbKC0RU7Hm6XJPR/6gQrX+2ZJf074jz3
1ZMT8BGDQNzi43BG76rdqwNmEpcIZ/LcrQ6mAQuicCq9J/jmafsE2SPonFkf2qW+1nMfniZwdtng
2BdqU05Li6UXN9ApRPfdmtp8o9UAh3ejnEPJumFTVTzZKwndHXidEXfxQ8OxfG+0Pb2ABBpw1yzR
tq0LEwSnqw8hjCAjotLNPHSjj2sOYG+8IDA5aBC8szbNneoHriRCo2sSCvGjDCitEOe+pPwKZXs3
QSGCmoW1X9b4mWrgPdypdjWs8oMT4a3ARgxpfr6fYnN4I+i4dfRwETS/zDyd22ZhSNl6ijQt/I2t
TfTXJw7MQxgnoIHZYrPgqdyllvG6lPolLdecCsIn1K3rxuvjaeOx1LhVsbJ3gw7JAFs9XG7C1vGo
jLsC2mFHSHgf0xAirEIHdHNDCG7Zehi1EdFD67aH1LN/xDhnsVM0b1JaG7euFLTa5TGDjXKEhx/A
fLUuXC1vyWTDQIzd8KepfeBt+t7B8nXf2xhHWCXawAfXdJQBeGfJOITqgqV4pexbP1TvnKYkFbDY
vlUXDB6npUYYR2uquIKpINv4bvdgTzRr5VGV7MoZrmRnvMeZAoAWQaVfao7W6UiwtDffvHQEA8XO
xUXiHwZiBKSq9uHCS9gSHFiRaFw7TfvYQrUl3Fk+JEN3rycXhpPs1DEWM00xJYCv1P7uEtBJRR6/
pSG6lexO6TpU6Lj4KGbvMU/ws6U8f2RzXxd2t8P9zzuYXrg0NkgzJt78eAkSNX2P+IdOMb6IDYjQ
nZock78KSO3rsoqwbs21T5T63OGAPQ6jeSXQytEuTmBqif6WjvRHKltvc1Ht0/b/sHcmS3IjWZb9
lZbaIwRQAKqASNeiDTa7mc8TuYE43Z2Y50EBfH0fMLMrK3tRXbnvRVAiksEM0h2meHrfvefCK7Kx
3kJ4TmBDfU0FZDwgRD98j9agQqLBD24NJh9BJ+5epeiaYx3OH6jTzwmguLac+22eVKBWGz0HAOwU
i7Xusy/Lz4gLAexgd78saGtDru4YmuVKZyv2tbh2FYA8zKXDNvFNUOsVoqyFaJxkY7Elh3wAhyJ2
hHfNze1i2yjWbqaO5Rxyk/Oo1DL0bW2Gj3QWTIdmgEJTZJd+oZPNiE1YtDmncxg26cmZwx+teZVy
odOxtOWNP5k1ywRl37Ul25mWEBvQ/bDcZVHGt1MU6UPhtNYZm9NPLm183mu8fVfb9AkK8pN4ydOH
wWjbe6FOf/sX/vzvfZNs5ykXt3/+qY3n9MFwqgdkD1kNxT750yLTJiSz1h/86pWB8Wg1VvwedmsD
bze4jxVs3f3M+h+7kwzPLlUsh6yakodMAeoqh5zKW1tDb7PyL3OCmZjH6mXkLD4SMfmBPYjm9w73
f77ioFKfQ4TSQ1LHXBbwfAXGlaKN4rlcRHyXmc415av+HBNVYGrVt6Su45HUQOaHzcnTPvcvSXi1
iPiTju7RUn5xk1n98AxMFP1KHMzFGA5u7neBrLpv9zcPoIbkWN7nLvV2ZAHaU6HYFk4jHw9io+lW
pW7/0WTJyavt76aN4FzMHgWObrkj+B0TRecVr+ukOXiV+hwbudxVqXmIMYjdjSar12IUfO6UEV5L
D1+gLtFnx4UqWiwI+M8c8oNYUgpdDpcGpkTpmF2gWi5GGStUdEaHR6rxm6vSaghIHTjbVgDwojT0
vGRY9woDL2JUKboqY2Au7dITszQKjPLjUzzTL9E68AuArQm2uIs+mtBuTXVcVNS9yNK/rWOlAP7m
j4jd2DAQ54lDUFxR2O/cx9TVwPwYOdz5iT9Y+LwSFhBzdNsL3gYjEt9nT1IIiPJPgEMbFEXg1u9s
wfpA5qCQ+EPQHRdSeE7Hrz4OWF6PFKkFFttjS8SBl4/qtq2IHYspSVhwLPFNgbBp1brY2XOyb5XZ
PNrl/CIAlNwyDlnBYIJdMcgc1C4EKtOxEgR14850+bWtlf7KTQqUCcUucP2pYsQBZu0mg4o+L9Mj
GNKauuOOREgySv7EtD6rqPnucNvtIVB8zR2ZS1N4w5M0oIGS8MgR74FzssVk78nnnU1NsSujPj8P
or2g+PkBaQugLQ0EkypsVxaLfbeEt81iP1h5Oe18N0RPW4Q49RYLMkWYhcuWfWNMpAesmlcYb4o4
j6ft/TjkxRWW0JYK+G9v4DthjszuUV/BWVARqycNv4RxnEVWz9uQ96IkaL0zs+yKRQWmSqb6s4yW
3+a+p8OEpfzOmEuegNwgOdP/Tsk8bgjQ1iQLigNh7qROjb0h44HKbP1YzSjqhsFKJREX060FAS/k
zDCFYu8JPhrQSMcTIsZ9Sxpzr1D7RG3UZ5tXqGuzFpqoVNxTE3/RHTeXeEVqOoaatg1uLaf88Obe
OuLio0RdT9m+Cr/5HUITBH28TXlqSAU0u4YmPoTZlY4rH1JT94Hr9hBY3fiEKYsWPG9XL8ZHpbrH
0sXqx0pJHZTrnru8BB+GEfOUQQ5p6rremTi6NqkQP+f408sk8c5RfApT3HPTPo74he+i2vjNRRN4
JEVWbjWHe4wh9/Mcf/kx7CnTIgLmvdSevUAmq+R+DNkYid4kBtYnVFDKC+W9QIEj54easYwvS1D4
xZvRQ83uqulZ6HgMeuEHQzhbXIJ6Xm6g+tmt9+huSKSBovskWsrfiid+i6zoHqroZDEphOj6ZHSb
bzoLIFFx3egqZ9qlifOZzaK4mzXoJAatAActkgHk5K4bmnNHIA5Wt4+dFD4pJvx9YfzsiWBsIvti
xrFi14KEHaE7BWMCgRUYu+f4BzzZFw+S0o7+YdBiaepvc01jjUMNA7NlzGwSzfy/bxaXFKKw51ss
ndmuG+H5FPmn21fJzkkSvNUlVbWWOFSoMVhIZ7JAWAXamnnIWa41K76t6Y5UunTDXnW/wyJadgrY
ZDvycNqdemyKic6sln5I2rlCp5YbhzdaNNa/zWqYMMjWr4hA0ckpvG8xvimsOlvud4KoFKszugKH
UZV/dvqW0EfV6EebVTd5bVonQmNDpC5Aj6UW3IhXwDqcvJG9FO54JvDFBjzDsabPncm+q3AB7ljG
oJngIkaYnEcxSqeTaKP7mRRLMJZwcliHA4qsEFE7/xIlY4ndONpWCTyQChMFmL/kqjzvt9kb/JSZ
pIfOL9fykfi+C60rOPX3UqtH/mMJ4wWI846kvKaKd7sAr4t6+xdYZT76w8OAGEyqFLCC8z35XFi8
VC58iwz3tEaJCMvhY28P4Iio13HPLjdCiK5kkrUq9lajbgenaPapADhAXechQw4CU06fN/j4E2Hd
fSMkj+ngivPaTJmYl6IWT7KjvsAgUIvZiHnWo4fEGQT4tDdKDFmPN6ySZ0QOL+7QQiZWb34WktkR
6RHcFRnupoNrNkffnPMOX3LD5PjmauNPzLgs0q5mD5wdLCY1715NBU3JNj6mJ0RGKAPOo+u7Pz3y
RBSmhoJChXhNqhVjPN1M3Blo8KIgUwpkDIO+SvJxa6WAxq58Rgx+zf1wC9Ni8D/7Spd7s+fo1CJN
d2nB8q8G2mzUjrdXER8yr7XBD9N9xF6RzsrR7i91WplbaxyLwJ/z65j7v/zeU4e6nvjteRRazeq9
luwJFBBG/LMOf+QX3jNin8iJNx/GwmPNC2tT+KvkG2mqqNts7ylLPA5KXfKJbiSbli1EWI+bGetk
5c/QUpPnCdPj/Z8SgIb4abyY26a3+F250GVARn1i2HYCTRwL7Wj84hQ/JnW2vJZu5u6mKvpZlgq6
82S5wdLG+QlXpjpwJQGagRFjaqcgbFm6CV1hdqpT3hitvCnGiaUZbF0sSD8kZdown/FJhIqGQ+fV
cpoZQCd/p6coRJoivJ1Tg7ptCIPxnVpJsgtndJtN3bthGATxG4NKAZ+rRePNy27GN7nti3W1HnXT
A30zQDMlb5cQRHe+CnKtsxW1axy4mluQMKMt7ma23H7Pmp+92Nz09C7npOAkwUGfdWLZkDlTg+us
CEEG8srNT/TFVwDiB3sr8uFSZpQ5UxzLQhGTTgbWUGL52tjF/OVO2S0P9pb2F/N5CJuPMiX4h6Pl
QKIF6bezWg5nnhgY1NOhj+23yeaJb1ruyoWxG2OeiyqE0GEXvygboA4h658GGtI2XFZKHoUAf4vc
D1QYbRxZJ4yUgBrtFqWMbMJD4YsbewSZ47vWq5VzdPVOeBnMvNpBYK8ZWobp6IL05yI4cELhY6rR
XgIrk6+Z0t2ZZ59EQqb4OCx8L/VKvymSEhMDCwhaaXEtwAwGiPXbitDLVDhQkiz2OpG/OhYHh8G1
sIPJ6Tedscmx7/xr5BkfTV1oko2U42D5xojIVwzq0KFTT9yN8FwtbgXCgaD7C0iRFGrCgEKP26P9
2UlMf6x1WZslJZwC6mTR6dwjvTc4xej10BMnAe/nTd3oB8FdbNeptWAX7G+bO/lh6aGvCBA7qyxw
G00edmIX5XAws8+KMsohh4xY1wNzgiweDfpRAzXoctf5IyhXwVDOje25AJlzBiX4aHCmHRefpkhx
4yWZxUIwQ32uKOPxedPV0XNhVdBtHfiF86xvptaNrxapcY4I2V/xNJM1X856mYDEaj6a7ZSdRBaD
bwHUEy4GZXZPkFAoWfBIqhd9MmxN29PsjoeDbVbZlXt0ttKxgG+a8ZuPdgoo+t6fO3FXNc0D6V6x
LVvvQTZvUVf+VD0Ti+5bPlIpwGMHuNqsqA6TCFoBaXVdgsUpEVODZqD9gEUXAkrbsXiekjtrCpNz
21L3jf/ky/VtFlTJO8Nq85QP1NyxL9orNLTTaDx6pX0XOb/YKOOzi833rsT3xYC1Hbh0cXsdb/Gm
7WcLJSpsxavJKWrk7dWdTGePHbDEHEVyraDJKsxQfKFfVdWDz8chLtfyEzHnd9KLDzaoFEqU2mCJ
ox1zBzNHGLbwCxKgAubFzOWDE+fs9pVvbG0JITc2bbU3ZjABMoNezIQ/HbzApKtNRywsB6mMvc6M
LyvldbG4SXOOQKYAYn8bMNNuR5vgh9VP8szJs8J+d3AymousWKx7Xf6d05yI3EuVfP5HspAnunnf
/QRLnwANrXOES1s8lzNMlCJMawAF8S+dSspxBtYQDS/9vRvRFCCKm8QzY5gbKwgr2RsjlFG+X+G5
4NWxmGwbpmFYSw6+U+g5e5SjmAozs8Vml9yjXSk1s8iSt57033I7vwDTNI5G/J0CmIk7m047Vz4i
UT24nXfIFmtfpNSfLmRp17oCc+N27Am4w9ITML/W040iXI2rs5KYEKpN2tV2QCC4AT6tbsv21LDm
AD4KLhaxierTjFjbyln9dKCmnMxWH8sqtHfKXCuIVlmdiBMykppAZ03fs00WsK4NTud54SsUxdth
JrA8GcvRyPOzmgsTqhqKrNPhNSlsMzuMPX31VSQ3Hh32wYRROUwR9mS/8WpgUm1m054yt5Dzo9+l
gPhUt9fBpGWsy+uP3l83cj36IMylfmd180fcUFtJeBGOICSVxHysat+7anf5UYkpOwIipebEZraW
vCxmalac0CF7oC3sWGQ2Ku6o84hpw6Iz23Mq/YJHBjtmnnIMsm+0DfY3Peg033U5lTQPBE3wk4Y5
w2UKkiGyu+3wcFshUO0x7G9AI+x1Gno0EnXJ1hXa2Tu6fZipMwLSB+KMyraD2cc/UoWsHzmVv2vs
8TO2MTNMyTUaMprqM2EHI2lqMq8Hb7KuaQ1rMUvQeUmpXfomIsxm44mSu7b8MfOSOSUezoBiOc3Y
2DBPSMimUdgGrAqPUoSfYtCYc8ryS4kFO6nfENoA9kQOJDrknn8LyWAgpkeJoMyL96aM3A0Rr5vQ
hRhpISh3A3Cekpfx7kunbBsNk3x41F/NlSxS5kuzt9lkbboFv9CSi5M35Td2TkuGXMz4XFTZK2Wi
GRVt43drxqwoi+pad90nm/XHFlq66aC9lXnJ3ZD+9nQsYQGK7q5QELdoVeTlXhMcffbzDE2sikm8
pFaBXSS+nVmwUJyOz66EAZioQxJnLAbCX+US4Uuw9WcXJg94Ra9Wqfjkpujl8YT6j9d6DKeYJKU6
WrZ6LXIUVnx9DV1gJ7urbwnsjwSEijFIEP5oT4WXlaT0Uj9ol9lMiHJf1gWWTzHx8SJkqmOMLw1l
TvOssC1qOqwiRZwmXwBo0mtMlKra8pC81XXf83rPCDpSjTQmrBiHPP6Iunbnr1WrcmlOnT3yq2z7
R+Uxi+SOVIEQ6XNWde1e2ph4luiz5Wh05RIdaH8BkK3zCb+L8WhOY3LoapOO09B4j9vo1YuZuA2T
pFWZ1b8sY75aFGdyZ6NvLxkdZu0bUtk3aF7TCtMCeTWh5DMbvozmZO6AX/wo/RZTqqZnk03ATcml
mbDz8oO+iCkATxJuVOof2haCW5XqF7+1T3wAecGNzOjUVfsY6OnxmiheDpq5OVsRM5WkcG4DPZdH
b6Z2JrYx3FSzfIgJCrNQ4b404qXZTuN85Zjf8XXiAR90UBXUYBB47qgvREtRTwjE1PqJ8mGYQgUh
rj7OqAnHokmek/FeEYs6GuWSnNXUYZ7Qw+OomQNsbRwtDjMWOCxXk85/FF32ZKzdY+tfdWTfWWs7
CoRAKs9vY+4EW2LM9RHs4VnACzqYcbftrOY1M+yQxnVmS0Cduoh92PLZvZG+ZouQ+3kNyWnsK2H3
wN2wXFua3mvbCI9c4a5+PB/hfh3chtsqUbCnLrKeNxnZI/ByJqTz7sQe/1lYEJqBG/xm6H9f6uGp
9TiGu755Wbk+bju/ZC6f+hLmjN9QfMJSgDY5mi+EOeLLCvEaDJJm6fXTyQj1rMLiItNar0ueR2ib
NCv4Zz0wNRqDwmQzM0CVFo9WggcQKOQzeTCYr14HFBEhvmkc3hxJxSgSL/U+m7O9zZX2Rinq3ZKM
fXPjDV9TLm/bUckbR5wAzrF0SinrDrF1LTjv+w4AMHeKfJuPALOYd1jTHVunc7iXI+U6rGp0bXwb
kL7Gtsi2jNcBYmUTTEnT4B9SxSWVyWvLNjtQhUcixqoe+8LjCwVuKTBm8jGe2jhTP77AA7t3UmoM
ZWxelqr7BS2K71lU3NfOEJ+s/of6k+aP4te4mcyNwAO4z9z+CLSa3X0436U+/b1OeTvVfnMo2EXr
iHaqyAadnDravh3X2XhVmqliDmAzIir1h2JMoRYGxcByYiYj7FDLG8AvTtad19Fl93Fww/J7QCvy
MsQe6LwddHO+muz8QEHTgiONe3xrKHrz1yCEdRrz6r5kpMjZAp5Sa9yHAUiL8am1Ub/sqL9Rrn4d
p5FuWUusHZILmGkHHl5vNOx7p95b1QuMuJxNBS97alhtbLJUbwTEVKn4cof3NnKwTY3p7zzqjN3S
Ig0spG+J6u4ld1TCiSTGw63sh5dU6kdjccWO1Uix1Ypzw3cvbRv5eA8c6ovyz8bHCzyVrJKzTIO1
sjX2YHggWXbO6ShRebhnG7kDMgtOhe/jvsr8rRSYGOvSV9eyeilFfDPYhb/zGeVpTQxLWowAqUXr
XLrUbwQ2IvT5Z4xp3SGkyULbNJYWeGRCsjCQfuiXZOWU9YgSi5WzOuRbZw/1iSErPkEGPPNn7I8T
/wGdXtrazHauwaxjm1QRh36/HAERHQvTReEy5Qe1jAZmQ6qqZwjVQVLWBzVF9dmBl8BDSB1EGS23
KqNveUQgLoibXSRo6lmA7fMoUAx8hLUMU0vPO2yzcMYWefPdqAQzB8Rj3/LDq//UObn9yB35bOCa
aWof+TzpQ1IKRFN4NLfSdsKjv1g9x5PPnp5Oy4Mr8gtTDSS8hA5GB8k1JJ9FyaXJst6KJ6SGB7sr
hgNNPVlQKuwbYWw0GEDpOhhncz9CEVgkNYAaT0+ITjSZ/ZPfYCBxMBqzh+Avb+dUeASVC56tqGA7
qe7st9Z0tRqDyx1loJmBg1+plylO6fWCfsbgnKxM1q/JM6qjZuzeAKbQG210vAuXcocN0Q4Ay+K+
0iyZR7V1CuTjLnnzPD5vucdML7Fo5uONn9MjOvb0vensawTU02rt86ppzrHTQ8UoCDH75r2wWpa3
NoscrwMFpZH3N39+yAruHBSAMevmy0saiZFtpxHziBavGCjQN6e19ZX9NLUldYpwwg2R3co5LMth
4zCPbgurjQMbryNZJc3fGNWFWhDK1H0jY7WJtGiR0IqxVLYGc23Yzzcpmvk2M5kqszX4zGeby0J9
Czh0L2v6HWjC21Gn9JF4xMPJ95HXH3+MGGKZoFm7O4l52xvVWXouomMTPsymiDiH9L4fquRG+jd2
R1VQtXTvPi3oaj27jUgfK4F0kwE92sSzdcvz+lTkfNg6gxLlZC8q7k+WkWGCI1Cxn8rhhIWfFzLN
m97cYam0zEM1UjcpQk2Pb097Mi1A5Y5+1Aaf1yYdFHRGHrkN+Gmy6bN+DfEXc1Xlq83QjlnJgCK+
dD+KDj5v2CP8ZgzkIxkaozOBGhXcsUYrL0ix4+4NGxcDltPdzA4tXj7pjoELhuPQkmhm7oNpI1pD
N7ojiZnvMIhSfeqHPpuM8Nq62cFZTp4NMhEEEG4dhRYFHng6T4r9YptPN6x7LwS3xh3AgQS4XgZ4
e34VCoimZ+qWu1OLOzbCKoU4feA2z60fOzoulqYNury9i1PIEWX4qA28ukNqfNk++jv+eNDg+S3T
ImslE3K66eVX2IEUndNIsqnc/oEeQ+BkOSsu1hHaL/ZG5N9iJsmC5gNLK50VlSCP0nYbAzDXpigo
Xp7yki+CUIFD8IdruINDDZyWN6ggdOsLjG8U3Hk89b31qw2z4cKHh7Mve+hiZI/Oiajsq65jZL/r
ofNP+HPu46Ktj1G8r7VNGjBKfrJu2WtNI7xsSjZYrhH4CIjBnPBpy+qc/BMGu3yYP5BJN3rpO+5m
mgtodJ/lKjlHa21AHmKjstLhsVgeS5a6wB7w34+Fj2sLZhpeQFuMdyzMD2KuzIMpwfS3FJpllfxg
3umZBbioDo366bYSHmeOehKtTWNzl4v7Pz+EiXic294IwF3B/9uBA4KM1pPhwXhaYicjTVUUR4/i
nQ3ubbzn+daQkYlTrNo3VTnQTtLy2vXxatpgz3dxCFug6vbeZBP4AOx4DDVaOQMxzXEoA7VS7DQk
T71Xbf9kkv8/Jur/Ed62TMuEI/1fsqLuP4yc6pw4+TDYTf3nHPc/fvXfwtzK/wsF3/OBP/liRTz9
R5ibn+G/5LGX4Eei2Q4B8L8zo2z7L9t2HeUrW/KisgT5627FU/37v9niL1coVCVleaalXPUvMaOA
VP1TktsQlqMchiiLP+5/ZkX5Yq5TrBfp0crwUugEQ0olS3HO/MR/UmmBU2eSbXRVJtaCUzXg3vBZ
cG5SM9UPamyrcwutmW6tyj1HS/6e6u7nNBAEqrUySAQXz7Idp8AaAfxrJAk35qQQYV0Hi8fxLOK+
PMdxrh5jezKsbVFN8skZWVAHCyf3uS1K7qHYJHATtPN3Gy7hVsjuuSnzn0C0KYXCC4TACxU79pgH
nVWQT2tU19GiYS9z1RjEUUoYRyMOdF169VA1r2W4XmRqjJOkvsC8Z9r8nuOkO7qdoT/dpAyfRk+X
AA/pQ8PHIOXPyJTiHGWL2vGqBW4Kxg9rHl0bHglitm92DpJEG+OrgfFu73iUjVeGam/qGXNOYVJQ
ki/5G81R0bNf2BGekari/oAvr1AeXFXfso5llNgPTTXbOKQFgm2eDecYKWBrqRkLAMYdtc1oKNm4
PE0BwAn/SVIkjczQN5BkQUxwTYUt1RLsIofUxg823tTPDgCOR3+Oy00/9iBsCtSyczNW1bkqTE4n
v7MPvLX6dJuGSDm160+kXWV5T0yb2hE1WA16W2/uY5khC7dVeXV6KY41T8Gt9NrxDbNgHVRGqB6h
3/t3GHOMS5eFIZdrKYlvw72LY/RFXhQ5aPkqu/WnBt+YdKpLorjSprgmUUGrOL4OtU/ueQ1mFtJg
cBQ+kzajIpvzxdqZZrPA27T65BQtS/09zgLsoBeuu0tvfqUWqDyv1txdFLf1lTVSSaixIu1b0aGM
iBIhWXegoxSzXtjb9N6KdZc646gpwoz9YowiHwt9/NdP0WvyiRuk+t3/z/Xw/axqznAI6n+QC//4
p2dMQFXxf/8r//QroDT8/fhemRL/9A+7P1yKh+G7nR+/O7YJ/wfosP6b/92f/B/f/x26hfVfwi3+
19D1bfLxT2fif6AtLPWXJQVEMSFt23TlCr34G9rC/8u18SX7ktMNx+sftt7fT0NnPSiViezP082x
p/5xGjryLwAZpmPaqF/cS0z7XwNbuCsuhdg/eY7T17//myKgBehYwbcQIOQcW9n/fCwSDSSpjEcK
EjjKl2mWmOiYShdjha0SIr2ZpnTnuW9iMqlBn+dTNDOTu9NNOFpA7SVdYDlmMtW4ctOzx1jhSHYR
OwcHAw+NreXZo8hSKVRS4A9YhpJ69e+7THjhHUfNI/cjil5d8Tq4+bPJmNHHouUzJM0dGkpBjQe3
YiamQQMJ8O3kYXSKh2mZuUQIku5ZMlzmSH+A1ezxm3M7ncbsJycuLUe6SYMbXirufVFY5NC8FprV
+hkDFx9kLey7KXsxQnAUrDAZuoe3lZ+zYeP02xN8SFMZ9cx/d7QDEq8rrVvPJ3AZhf7JxTdMGLzl
HVGn7E5pRd+Q1oq5J+FS8H0Os4FNcPTS7WrLSx4BJW1K/y5mXt3XPiOSzyHBzmgXqx7vdb08wi/H
SxjfTm7xWpRUqFhR9m7FQEDs/t2RutkZ4xy4Ml3TTyTKKFghxmfIfQJ0IHDNpylyl62a2/KQRZza
YfhrZeqxKNdUY2N8MWw8v70JvBMj4wYSOzHWtqeoiBLMwNXECqTG4l2Wstuy5KM7hfWT6BNyLznx
BYqWjsQQtqmv6Nuoc8QfT0eXvggPzgxszbRTuM09N47Rmx9Gk07IxF4uSby+6/qvknLwwO2N3/YC
z540O6zWLIMHTjhmIxE4LirJZj7WFNUvUfmZJKkMaNlJt/QMbSnunQIm6SxoV8xeTt/Nzp7OTRqy
wBrFcoKy8GJD+t5miQcbuLKONJ4UfId8OsB6bOyA/5bDCOHoaHr+ET5U0LpUAC7GuHfmFLJvfKp6
LrbeyMVXgeRjRYKrSw7+dGvFa2+4/1j06lHFvULt2mQSDpoLAu04LMcIQccflUs6Uw58D1S3GSP1
4IkSnzFdFpXN6UtbDDFGo8S21vv+ds7bLWVsMZYCL955MvsOCR6c4JpxC4wTOn0sNrUl2n/fkzru
s9LBc4DBre1HmhGd9p5LF+Bhgeve4SJJXYn/s8D1EoxDb734S/oWq44+N5KZO//iLCXXL69r4T5M
eL+nNiYY7uQnJNlgUqQ8B7+3z00CwTUTlGChxDgroXEhQcjcoHP/R0yaJSAEuUURMh59JhBqcqmE
ddsM0Bdbz5LAPWu9muV6CuIFDNW+MCcQIwv8em+2dswxetu4hPsbiHQT2PE4RQLF/fA8y3IziP5h
GDzvYNEk0Ft5By7e/kTSR9SU45GlY3YkfYIfhI2IBfDAkFMBSwBVAy435uica9qAWlOZmM27XhMn
qXuHWta825mSyD5oLWYXgCgis6d90ycBaXRAPfXjhPPiTYJnSfn2bWVB9XprJg/MdDiZe96tPkVd
WIf4FTK7hVxxnOiwJEvktvQKTykwb8qswtFmAThA2ckye1dxDEqs9NtZ1UjqHloTLXLurgyzdy6T
H7Ff5CDfi688ccot7LTVmc1aHgSCIBF5Tn1kRwFdOUhle449Ge2n0aSUvXkcG4/9TKxZVKqQptm3
Fqpx1qbpqRbxly1jmgvXkrOax7VosMq4jC0Mts/CGFjpczRsyOJjr/Ik12PHhISiQTlPmhLELDnK
JH11oH/xVuBj5NEgjq8i/QjZdJ8RBoSV7YdG17eJcEEAw5OrRuAwHIUn0Vl36URl3rgmDIih4DpV
G78fSckX8RuQYXszZgxExOXJqsMRDOEdgERShAejtyZeztYowFyY8eM0VFTAW1FyCbGXufUZ7gBL
DiGxwxl4n9pk3410RFVrIUFc6xI2A5XQU9jemARu2YcTSfOQSfuayEqji4MqPdZvCWTYvI/PMo7d
oypTuqxs6wqnD23EUW9WRVGXT0sBn7WGtria/Ab3bxwQQ2sRKqY2jZ+xrgV0/C3W2ORqFXetbLyt
4RHjgwVwaD37DNbTORA0pLDbxH7p5t1rIt9W3cHJ8zXo3JSnsc/QQf1+38/RBexlshWEu3e6jLaD
jW17bH6bDQSYpE/AsefmZQRUg0EJ19Vk/KrcNcGRc5Sm/cGqXZKYLiJT6Q/3lP6tT1Z+NjGXsWVm
j9fOd0bJa1O4pBExEDezPobGckvdoPukadfI0uHcpzOPq8CU5pL36vvU5RmCJeOXPb8BJLmwptBC
5e1MZat9QJeAP25CqQI4b/U/7Yg6uYW+CrCBMGIqyFZ8HDwAh/bv3slrWIMWqYhEr/tZIqE1M+qy
g1ZOM6ydhljP9IHBB4Z41G97AqDbYuHN7XYoPuNIwQwt7tnIkspO3IJtKTItGQiymnFxqllqbjk4
GEWAgLPABm9g3sT1Dz1MJ2j4RxLZ/oFM3aZbF8SkdobtsKD593gHdF69mFZb7lGN7U2cJI9xVabn
Ga/A2lS6BtwPfcHedUlqioOxGrbeLsFO8CD0BnMTMIsquo+wghCv21rF8EJ9q7G34+wgVfzLdjtz
GzY44rJoAPw/NsTe2QmTDaGY2HEvXH9fmLIyI30DT0WbId+BmDmiNi2D7LxiMnM/bJddohdSD9+R
Uyu9C6abjnYI46gbdWoTD+Ec5GzSfNCxeenAqd6rLr6Aln+bW/qmXLpf0TA9qtV7tcsmY2NX5a1d
97Qz99ZNmXAGrHDX1sX8ms0YY1ugRMHk5GxlCVUG83Q3iQGjPDuM7UizDOcg9I08OvZ5tR+1vM8a
iOh9AufBntWhiefVlOxRxcViio6rbTtZkALhvQYAHBIcHRSRdpis2kimx1B5r+abJ/OEgIn2jr7E
Qb2aERbsjW4Uo3TqiMWSNezpUAt3Opx/MMOkmy4yMsp9k7eFGaiLwNPE4C6OLNOxuXUlw2P5W4zj
UxRpvccQ+2J2bHW1iQ6VjfdAWBeoDhPfHFO/L7rwdnZGVshv6v46a7A/eRG5OwfE0WXhAZtFv0Cv
V8ZOu2Tk7ZTPJR5QHJgTvFcbKxy38PSmzXNc3wtdUVAw9llUQKNYchXMcck6z3DGQy4TjFOFOALN
iZG3OrkdOR64RBjXhiLwQLMkwiiw4i9A5IjIxh8VZoEzUFftlNFrX5ov5InMIooQU08g7tN9uoI4
c6fjot5jzCRKv5mo1MhL6Z6tjiv1XNXPVccEXwNVZo40wj1EPiJDnMHs/A4lUbiDIf1XP9JfAGUv
TjpRwiStwwjN6RRLYgL1Uto3qdFOyM20qggHOd/ouzs8dAcym/viEPLNuevC7i4y5jyYmiI7EIGM
OmjcQ/sd1d6lhc25gbeHjCE/it4Mj6oLn0QMocefQfGY8jibLBvT1n0z191vPZT3LsszVuRWtSUD
zLBRbmDpHhc3fyPgaTCdYm41W5QUsmf/m7rzWI4cWbP0q7T1enDH4dCL3kQgdAQ1k2RuYBSZcGjp
UE8/H+y2jd0268X0cha1qaqsIiMA91+c851DEE97L6iGexhlRFn0GbGoWytBreUvHLVWR4YBIavd
PoMZQ2eA0xYGxITkJJn3Aucel/smNryLGjk5QLtCJog7ec6hmPkZrTs1mYXZNcRcz+mYsnyQKcfj
GDAo7ZWz7jnb74wdATjeZcTEjdzMZVCDrpyEhLg55sziD6TZzQIVUcfCOowg6+1stzrbo4Oxtj7r
diTWJdBHQ9bttvVszj0S17AW+ZAxMEnzprD1HNR7JU5uQYRL31UDIv72b4rTF5cOQjjPL4Md+5O/
jlmUjICreQM/7+rGHH2ZxrcEXUrnMW92WbBfyzALDt78jqmBkYsfodyr7o1O6QOBKS9x2fmIDgKi
Vuf03K+fQqCSM2wi75LZDJZLRtiN9d0bzkshWQBHBT8vNIM3O+2/sobbcDSPVjPBjSoivNvDpoWh
npeovCfbTjbQyXFzKOmEXnDU1iqEstF1OD7hYH0dsZ1mfmxUfAa2/0s2jPwhYSBsitF214zdK/N5
TtiUF/Yqqgqsh8z4q8v+99TEp5T+wPU4zeEn3nnFpZmn+eAX17waMsxMZDOMfnXxy/JQtJJPybI/
IWX5eD998DQxopvRvpdF/GR51LNDm2/Nbvz0AwzM0XTIknXb1FYYOhOk0bqiAi+rGr0x/2JjUQ8m
CPs3U1dYG2IPKApni0ti+Z0PqB5sI9/NmHYR5GzB5janIYNTmqKAJbXm1egIXu7HFOPHjSRSMkNa
gWPBs3bBYAbb0mqeOkofTCj1vVKWfwRWd6xcjyu4RVYrPqwCbVwJUiUcEr5lRYjENM78f4uAz9wk
Exrx+RwShsLIrUa6Xsyqh6OKI3GuxZM2g/Hi0NbG6I72yHZgTJXLCVf8TyuYlnqjHHaTp+BmzMa7
7xBSnGqOUvD1HMH811CbDXH/iHIbEoNvX1kz3MUgse5zHH+RKZDMcmBs/RdOwwBHAci0eXEoP7PW
wERn1jvPQVs4jK/RtLLFutLdlm5L84YeerPMdMUpBsJL6xJ/JPX0M6sWsMcg78zeyS4FAT1yiIeH
jgr/vhleTPRUiZkawNRHgSMCtrhtTd/a8+8M23zoWL06d4vupzOqEL7WuDKv0ks4QSOMCoZ49fvq
22qTcYPeDaoGx1k0HA1SdXat0z4D4x2ZmfrflccS38lfMSpx3nT6F2UMQWKSyoF4ZRW6HkNLlD4B
mgjUI5DOTiNR14D1pnuN0qZKRHRASPcJFXljMbBzVH1MbRPslyj2bc6XSoIpTIb5XsO+Dc0ZKFnn
5GcGwLBHS21vK6jLFxaTC9mZqLph+M02vasBq2CSGM9jZLUHZEBqY3ol1a0l9YG67dlly86qGsd/
ZRm71sw+TPy9J12zqYG0bIw21O7eepaotPDYRaFnTQVU0ezccUociYg8K1GbJLteiVs27uIbAjt+
nBItGWl612RS9XaE3L1Pzoi30ffY/WOTLOatJ9my9mkciYnpOOiyW5O0/WbhO2d61JzETwyWaB+n
l1kqiYHVOLqKIB3LRJ9uO+jTy/VLcRN/DZMDDNGX1PB+VqClyquMhE7MmmN9E3V7sXr3Pq0aE32I
95bNTb5GsGPcrUASoGUgytCDfjaisCPoydsr2O8LDmvb9a9WKn8FkN2Rz5N6iytsg7mQ7iANrvQi
p45vYO8a8dHnr8Uxq020eDgzqpkYY8v+TTT7zjRyjNwaF1ZjoxXFxIkmlf2vpMMb0OlnGA/CvDHs
LavQd4JXMIYRlAskdpuLGOEcZgTHPhqIE2K3+9sZ/c0WrCoHoCcRtJYDfIO7fB5uKHBPbJzvQFZy
6tsL0tK+ppdKo/c44StOImb3wzifLLzwJyJuL7kbfOpc35Zu7rbNNJ11zo+MQ1gx7txIs30rThWC
c84y/0+GV7hOYiA2NHrbCpoblrjgkNdmTFwh4z8nGAAeTKAnq/SMhwT0WYkAp+kk+p/hVS939IvH
zi+M0F6AR4nBe3ST6dxxXBE9D2JxaZv7kQIYbAaVsGcScY/XP2yV0e6bIAUDrvjVotUbp1bSVWk+
YQFhIJeXX1kmJ0iaSPSzzHwuH+FfIov04MqOPWlb4rEqfecY2GQKlZH/McTkQmnuuGhGX0mT2IXl
BFOzbfMLsJB9FHh8T4H76Tin0dK/fY0rtNSvLm0IlVpyZiN9gnUWJssaFFqMoe54Y0eu+IxkCqyV
Fd2h9VPQSNGbJEv/zrwIuq0A2QrihR8PMGK1bAbbpyuevvwZuV6yLjF6NDaKZ4lGC4FIjip94ORF
57N1DZygBvwu28nueV4D8OmHiri0LRhweSBL4n3u1N/Z7QEyGfkP6o83LRoN8MX5S8z1mUTqcErN
9yxASpMv7GI7KDqwghCVTyybaD0jZ2+THVgAVkOodPFrhG7x0NwNqgk2DVCdve926oC1GXIHFyz8
WNKfsuzJg8qwAcVztjLmhUFdD/eC6niZyn2MYH1rOlaDxoP6hLjdrYfkA9tNfF/6dHJ1A+BpWPWE
qRIQHP2IehwvGeh+PBPiM50QXPPIMJhgPdLOlH/yxTPALo8VB0Brg3kFwHvMfXnpM12gQgO6kOFU
dJbk4gzBIzmC5hk91nf2IPOyfLcoqlz1hJjED2t4QWGjimfdE9pLIspJz9Eve+RkkD5BDMhCgAuS
XRSIhskFqLld2ZE1XndvsZk+ugEQrNH3K2jI7mlUzJu56IrLEAyUnzgY8OeX58iBRLHw7yz6WzTd
LySp0RlvpWa215jr6+mqH88rnwdj+bKRXbEd5zMpFMH2vxoXjUEkDph4IEU6aJqo8G8i+Dvlibsj
V+G9RrlY5fh8UAzaO2Txq/lh3f8bRMkaoBid9gqoLTRWIbGHCgc9Bzs/VZckwGv4KMYIJKkl6AI8
YmD4H/w47YEvP4R0dqgiCnUrDnaebZ6szP3BAA/FQmzEGrBloHpiKoFCxhuRaMf8fJbpX02bJBXR
8DRnVf29VBxIiexBBI1cnOb8k8VLjWzSejJjmPQgt/82q5xwJPNzk3jOYSzns5iWBv6IMDYZEQvw
5oDcNWm5mxzjRS3WDazgpa9zkxIv+CFBYYcnDsbdiJ63iaZjknEIeIrcHLBS8sxbDtajst99xgt3
pE1e+wQUExMdFK3AWU1Gg52DoqnQxMT1UFrhyjySE/Mxtc1vLLGG8auBg2GM46FLjZLcyQpa7cMA
tZ6TKrpDbfQaF4xR80iFFj8EM/D3WLvADfwvghw+4imlNciiV3xDAyghvNrJsMud5Ipj5bHTVrMb
JHidIChvJZ4qwTh32/ucxhR5vK2j/GrrPwShM10BkRsWAqTxgGLaUa+prqKNHLGiRe0HwWokdElB
qnLHcNqyoRgOY8zowkSXLX6alWZmY3gyy+ShSg+9sVznQTypNtpPUfXWwduH25EJkHJxOLHTJW01
PtVkrzUlImuGtpjbWzY+fTlebD6NFztHilg4ucW3c2bG/JLzUyJh8fZdim8OTe3vYkJfiTw7QxFC
Z1OY59EKlss84tWIKWLTESdDliQZhNaQeKG3QZTmuQ0ob02ZPBql+4hM8xSV6/dLlhOH33THgAIj
xFLkLNQhAyfqllkGfo2Cq4LjZN3Un6asglDtPPrPU2UCGJyMTx+y1WjOv4F6X1hrb5yMND1MXEGJ
+zUInsem3uAdf4DCdawl3T+VqKXtA5iGTYUhZlO5DTg7fKLxn/X8WZq/OaiSFkAviwkaUuYuJ8cE
ls2dZVrBfZXJL9zsL6PAVDSAzlrxWU7nxOSGIJUc7saK4yErDsY8VM8gGHAVpajhYzKW1JFcQyYv
MQMPUfzN/RlhfOcCD5HIg2AQXhOfX3Xsj35diHtv8T+igYzyeBRym3UW7DDuD8k0BXCZBNmncATN
O8PlkzesWQGZz4LTHNy7toZWmLp6D15yftIV86mY4qZh8LvBRcxk4AJIo7wM1OoTyGkGmfMDUqzt
SC78KRPF6xIJD1eT/QSHF3mA7B8ahuRn9CcLQIOuPChvuQsK5TFY9z6kIBq9rXAdY/jC+gux1mch
MnTpx9jvVhc2B0sc4sSzLgXmPUfML603WG+RwyDEBS0TdnwYnSZTZlTPUYNdCD74vVfHu6WS9lXb
mgA97e4C2e36Dn54VATpIf5g4o9aq4qYIbJr0Nn0pezmb2VKsdEEYBTR+Oa3XbgiJ/xy2Ac+ajjd
kMS8aHUHpx/725Ke2DWZ12XqP7yuhgNdWLs8nn7DM74uHpAcw6jvJZHazDRMJp5s7VobDp4p56Ov
sgoi3nTfdQxqCmc81CYUogIM5joyfZnKQD3UKHiJ0iGFi6G2EGLGr+lFT40xsaqpQkdI3tDsEtO0
sYAlnFJnAKmIq4JxhGKc3Shyf+76HP9yHti7FtwSV/26XrWOo3Bitk6vRM5+zqw8TF38QfpwIjDm
CGDadlhxwLQfSWC0qKnq/N04WU0T7zLtOeHi42EshpxRM8/rwLbr61m6tnch2glWnjWeS9iJPbDw
TV0na21kB9yTUzgalJQj11vIZfQwpAmO07iyPlJ99XS8g6BRPGJ8XK2i/NmYxa+Vu+PW8YHjzu5T
DkRlB0+Ji7uvrZ1uMLRnpKaxLv1b6uozAMN2dIdlq/IKI0iaNVeb5GhaKvs1Ej1sZaDMR7tIrG2j
IEZZwN+sxhhgMM7yYBBzhclt6u5NkGsWEU5hXsB0D0xNxdZ1444R8m5oaxitKAX5KWuXDe0yNsPJ
crJPDBS4ZduDSfjObmIor4fkc3BcgEPc3rQG6ZtktI4tGom/HyVbzhVvI2PxPVe4mVN4Z12LAZ5y
+9og4OHJd4q9k1a3gk/xZCdAQB3izNqA34S7ygiJkWecUHAGZuKoKtM+2izqtfb2TRMlBFL6GJWi
F9Px35y4uZptzQhYpvfszzZax8VT74i7ouU0IaoVd1XWhiRMOBhI/M+SSJ6ra5e3ylYkQKMhT8w2
ZZUcvzc9WNcmgiqFGtB24rti9leSbnelvUxOScwIRAvnYzR5gluNFjzKYBJl+SfvjhdKzZUymtYj
+oIfu2okz2qJ0PO+r3j+EwmKqNQLb7hLXjOSWBeDae39jkdU1InFiiBK0u8yaeXOb+Dam2PMtMBM
ntFpdKTbKR4zjYIXFRo3j9cRNGCfSkdAw4KsnCKwtPO3oCcAVE2M3LwlJsaa6SPcJzfeKEPS7JQM
a1UBFT1im0SHTJnELY2EnaC+HZtoZERLA33dukoCQR4Lpf4Ejy2pc/HwUib0F3gSfvMuECboJVhc
4NAsnRscJucR7Cv9C8+oZUILEXLm4hrE2+D7iK8mhqEx2wNbJQHdA5FeRd+5j5Qh5kiume9k77Oq
GGYGlGeztewpqr17N5Dv7BKDHTTcKyKuJ+2ksLq1YLwkl/SMkfLEiHG+DlZMxJBRY0fDMPsQBASS
TMZHG3BOtGytICMKHw2oesQUmjwkqGbZ0sHVTniVMCr+Tcbldx+hJIGs+Rv7pUZmb1DcxeXnoBdn
t0yoZVnp4ArtAVaNXJKYLzbx0nwvgZ8c82C4JgaSbDaUm0TV1nvAk4Hu/pdqaUSTYGzCpPY6ovCQ
hft1aNg+K3lPw2WFK90agn10max+yPjDghDvM6oA5u36910Cya+vVRyqGTA8yOxSUIqlNjYaa3Uv
rQlpWNhAvkRuiaLKaLjoVHSV3F3LkAGgZjIgWE3nVa0uBAq+IIuOdhnRIVvAIWjflomqi4xw8jhC
O6Xx9BpSnvOPLPPEKW8sTIxZ/dxiKQFzhUweGtkmq+k9MaoRq9Ah8AJe+QJw3QR89VPkLtmE1Xcb
65dSUclS6YC/S6lO7BIH6BKI586lyobvsRuSihku/my2IXLaZAXzPOGQqOC7FaEmcBDo+QGytYwd
m9HdTTNxy4iSqx36FIYcGyvqfzoYG6MGKa1GCqu6wXicFS1xcD1jdzcSzI3IsWFTmZ+irHYPcmKr
jg+f8jrUaS+QlCTPc6OXg5t2B5pBeeQqdIZiJ1r4MbYdX2bnUffFeEQ2zZVTdsnW6OFFUsgtB5Ks
kPgFGgRSjFnQDLpz3pLWNpkG9v2iPhpj+T1N8NNcY0ZjbtfUvTpud8phJT6XxjkTAcwaH5mNla/K
CJvJowItjril/g4K3HLKHtwVUL3FjN4xT7YRbDNY7cwZ0OK6e8zU6kmlAvYKnk8C1juXfo44q01k
m29jBmigRo+wTyaI4J4zl6GxshfN8Wwu9rrf+4oWnsmpWh4rVjwYxR3zNmXzY9BjpxnI/ssvlMAI
CBL3KQmsPwPAYPZY5ln2wDDSepsCTwqXVYfQFw3tOkG+9+Re/SDomfZl9JYYBp+aNs5+nWUbeGn2
vtGnvu38cy8ZGVvDQoQBOc4oaCaXXy2+n2WkTg0ovZlY6xCsH+4zXklszMDu4J9Kj3kD/JltvS7I
49qDrzBsQUVy5jTzV4DGXsEJvxlrUZKP03UpDdDblYQKQ+Wl0I1BRSdSRxp3fAXNRZxqmyctIKcV
dMtynjOnpLLlTC5NTCNN9Jks27TCGT2yKAuDgeVsVsxfcTS9DV4/7MiQPCogArsqHQzSUQTa72mC
b59b+hD00NHZ5GGkAhNgq4n5XXVeHDs5oNBHM4Ini/cA79NQcUxNRHS0xn6YXdi/Yoi3sdW9KW6D
EKQZW07LAtB2q7azYdfPzsIAmMAO5hzMlyeegsxjHc4W0yI7nDG8+x4XbDnzukUDAHwDE40D2g3l
TCwh1E76M2BzQ+wp8HI2XsUJwHU4dSBc5yDpt/VYl7tGMtN+CqKue66a16k2ropsH5vY1x3hNmVc
388+EYTa0H+ZWTW7JSImgXzpddck9ynIuqKFeQjW6zWDgTHYKD6A22yGGjgOAhE/TOEP7byMFkKp
d+k67cXLufFNcEWCIU2/ik3p8PtLYxS7eYBsQYYE7TA51hOPeEoe/Ql9xBnr1LLCHOOFhxQmCTN8
/6lz2ycLd2GaebARuVt3NuoaJoEgBcGMKuPYpm1wCyoGlC7aKhXXjyN42n1vMumhU2DCUqUPQWTM
e7IPXBy9bAUttpAAvOBWEosJPUeTuxvEJfDYXYxuImRaDB9wlyCqeErTjArXNm/SNfYe+3KYbWkM
jpuvGaEfoTLycUjGlgmGZoCi5ovJAWRWzSXTyy1uof/hRvTOjnJqth35UyMdN/Qb7D6yhBVeKohd
xVVBG7xDY0jg9bgdc/E86mC8skc9oavscXCmsO8tpjF43m+LNOz1qhtWcS0xptTVUT/uul6cMxsn
ekX5gKJiXVOmw843I0Qn9Fce+T7ben2FbJgIG8PBkRip5CsovF/R2MHLikBjOkZ1EXH+XNfx31kD
Ka4A1+1Ss8Z5Ajei54v1Izn+RqX1DV330274kEUJeB6UB1sdq/oUiL4mW1nkEdQoA50/nZXhwieZ
c2tE+WMXlcmh5SHKuO+Z5Ns3D+aIzRCVktdkLGewSa2aed+mGRgxF4fKogIyLprz4EzVfQQpZANP
wjim1TGfi6d5GA744IBypF+TDeRtSJKXukMXSr265dwYoEkM58ZRv5Ksiy5ZeicGm7LXTYcwN6H2
pq59J1mrbDBompdRDFRt3eDAdJG/wZ2SLdGBSK7IDx4tBsuRi1wOgljAabyp6qREKt5y87r1q2zo
30n+fdatPnqxhx/MT1jHWmOwy0xkLlq357jYk0dS3g2Ri8aTFuKgDG/XSQuAHFB36EdKXjJMm3nt
WudUAF/i22QFzYyojr2DcrtLIw1kb/yQEBDGJWQ5wO0bZB2KCLa6TO3jPXSwE8tcfYBYkV00t99g
I6aLeiijtcLgnE7kGk6Cv7eghRWUkKFjCzus+k+M0neBw4xfldZRuuSwDi6jPXssq7Cw49cS8LHr
rpjH+jCMBAUnWoCmduudgbL8CiWOh3YaIIDzp5IEeEduyTudWuB88emavfXhNvnZQQOM9Ot7FsLY
iWI6iBIDcE3x5iH8jw+N2z8zui3fpMkcGZVl58fdqcv0M2LHvfSjYjV5vvEEAHXNlp8gmR68WP9A
12b3QM4OIZiXmnP3RnOGnywX+E9RyQjqgxG8AmQAQ9ElShZ1JgGaq/vqDSLOmd+CTblvO6gv2UL3
2RVq2YaaAN4VUD9Dsl8zydntfJYtvmY4npdH8uW+0gXHJEHZh5Igsb1Kkfu7mUUtU2Ms9IJTMjL4
nALueyDOKEfpM7YtE6Gws5tpl6/Ngk5TSlV2SW47dbuKnM49EFxm5FX+KJGYLWpuTt6M2Z334Wj6
M8eHmM49VuSa1hvdxrrU8j6ztqIGW9ArsOSlly7EF0YDcnwI5DRIasAb8MmAdLyo9glD1c7plLvv
F+VvmJiRd2dbO0NzjdtRjM7Pxecvgos/K9JyyTPzanmbm4ln27Sb62LAT3duUb48NHmtDosL7rZt
6auRM2iC3NS5U5beGsv8mvtjuxuo0bhwJQwznKewzrzPOuv5FtRwHpl7HwhDdGgqSa7oava0vVtd
Jd7Azdh0ACXI0ounDxAKz3llDPBXkXsbc4elcRz2PXc6xGpQUKZd7BDXbrq6iG7rmtWrQH4iF1kW
ym6SYGEQG/BX6nUbCcBxM64eRsq/R4f7OxSMoFk9JJcoUIRloNo7WhCMPCf/6rO1JHVBGE0B7ENF
GbeVtrewhOqhsJFAMLE+DlvqnKAUR1IRHovA+7v+gzxNp2M2aMLjJuDSlS/PSo6/MPTCi0/isC8z
67BAIt3UGVIm3u8QYGHo+5AvKusPUtoFdteEYMb7TE1KBObV5YntIyI6O8flsaqCfBVAs2IMDJAW
nKyFtp7VI/Ad2S4Hy02GdzOtu/W8CSue1K2IzCueVnPTF/a8yZqep6AA+dfN1i2p+D18FhmrtU6w
+Fzmrt7HqKWJMxa/SFP0Nk1D/xVPIDRmouJQ29v7QfK2JHV8y3H97kfTfongguKyjC2M6fLCdB1o
XQ/F1AGCm1E2U1/idoohfaH0iLjxzxkgYdt3n+MWivni3s2wYJipNpqdtj4pxKVHtB/8cqT17Stb
mGFj+AcKZw8VZf6TmIdctlgsJ3AsDtlCzTKBECoxIoObywJy3DBVGHvhmccJr/TBSvsXN6o5KJr0
WKNV3CYxxL+hZDdBXc4BAYFMCWyqppZHr3HOqYNd0aIA3ag2kMSsJDwRMt+3Q//sTEBwQMD0e8uZ
+U5wBlRNC/JvGN7QYB1jGrilKzki5pa5rUmGEMva7wz25amR8a88KdvHiN/OIWDEYIpM7rNglUee
kIyEDGtj4BIwi+7cgeuZS/aTeC+TfS/vqgxIKI/vIwg40pSU64bOHOzB3uE10myQ2S18Y0bOdvTi
wRZrUXOjnEUKAUSix0pKLgwZFSqg2ehdPwYebYc9UuuGjcx36j3ZQ/EbYI48OHHJJt941HyDIbJP
EseyaA5516XrkwxBZ+t1ObAQ6KRxUNhcmxHKkeKUWGjIWu9UREN9B+G0xg5iqENsJZzlXrwP3AoY
OiEDXGIEQ7jDbo7rk7vUZ0V0Yz+l760ERuj4PlcZMLoQ7z9nayrAsuT9rz6hKUEZMXOXTPuKrUml
EZHVjnw08X+G9vBLsvR+02imvEDfrJkV6lpIM3p33/QqD1jaE1jCqz100CQsKY/sK+Aug4MkV47d
y2hxw7nNB33Gj8jr+oRzvEsFPPqSJXRSTBkSlCUMtGYTrVAZcIlQEdhQJ/1icbFZVfNxJBaOWxhZ
8ZpNNdZsotjdGWdY6vh/neC5xDILO+REXwdnrR1/EDwjCCPUafYZmjISKrtqL2eJuyUbiR5wHghx
2uXEbBFj+mKhn9mY3WTeeT2V4WrYWX2IsL2XHvHSKvEZ/eyhRXlMmBXvksvEoyCwCVhYfIzT8Xef
tZylFgqulSZlsGqDcmY/pHUjT5N0mAKAWtrpsnsWpX5rne9MAUhhCG3sq/wz8+N1btEc6gzUeBC0
ZyI5GWPF882c4i9TZFfQPoAXZP5V+CTsjIY+ud2UHdgQASjAOLetMmY1S8a1ScAnHgyJKjwzOQpg
PX7oAbVshCTerSyHs+R3pRZWaTgNUO8huO2XlaHoR+hIwyp1m9Bi4r+ve3lpl1dtYSgxItUyir4b
e7/Y4/S4Wy2pe0L5/qQjMQS+pI1eFmQwirTVsDfaC/bgKGQB34dW9QNXt6ThA+nnMDBkmrvI0Mkx
Hc85IerJFN3PllUfWQ2BZ/tFtSSPnIERu0TE9VzPVtsNIF7h3PJS0qtjUI+RZGpzeZF69RtZE6uy
UWILTIZvhljOLle4Zsx89Qu0n+y/BWr+T1yR7uNYFid/WCAXJox2tc6+FhKCsVupD2d6FAokC8Nv
bDFctlwpF56w+p7h6S/Xct+llPeJ33wkRZM9Z+7KH+UdO5CPBXblLSb6iqEnbVLk72WtgE0mQbsf
U/TjwQpJi7pxutE4KNrWJHFvXoTRPyiAJU0JAT4OF3fkFKeGKUNYxekxQyQ+jR1PNdhCyBvFEPZL
oI70ZyXw3XU6hgAVqVh/ZxQUZKbAzwl1iAS/yEoOjTVp+huQRsw7GcAOneSFN/IVI4nPaGSCvCB9
xzUyHTDy82KDFNzHs+UAkOQwrXKJsM+G+FuuwSaTRzoVrXDFKOnLBb20M8qEwQqwTLQf+K9MR/Sn
0ihvZN716FtsesXGoRmdSJEn347F8PITtRYEcRscjxGIg9nn93aeNSwFRXtbxnOs5oWbFK/PHO0K
1R3saH0//NbcuGNZHxdW4oUh44s14VsqTV3tx7lCmvQllbYOnU6YBjh42Z2UUHa7ZpyMufcujirW
Exk6Ke1dq8mqLlbKEncA3nCIm8NQ0NyrANi1DFooBOO8Z6/J2zQN+c6p07++gR5x0E52dZYmutg8
qiP4q7713hrp1RAWm2QPrYbOruPBSdP0VxTjjXKn5Jk7hb+Der/X4OryySp2U6mYZsKu6mvQaR3p
hjCVGDDBSnPDsVhxP+tMya6e/cYnC2UpfhweUscnr7k0A9q+e0Ju84cYKEEZQWYrzDSUCWRBMTr0
M8HvzsjvggAqP0cB2xL9y3Tbh4nE2nPs4RiIRf1tJ5hK0sh7jozmSP4quSCjsLbBEuS7Ce4Jejtu
ddtHnjsL50dwe48jk4K54XqxRcEnZgC0hIZU3Lwf26n3be9OQE677kA5XsFsv3GNkTmnz5GNyDCf
m9VrgZCXKKWgYRVLE9dwaFR7xpLtuQ7UGQz9uEMmitg4yBirawKaG2f6sPwcL1HDXFVVqNj7eTKP
uQMEi8zWMwRHYSBbjQd20V42lE8jMBtfN5TzGQmdfTA8aCvICRkAN4riqGDp+iKWU5t7jwWkojDK
3G1qjKc04ivGBbxLJlRyeGHY9iN1PPbpaHB1AXGKpmq+xgP7wJK8AayKgmW+nneN0AYXcNNcTCPd
s1jlvup6EmqwmB0DSIgqK46MRPprznb2KOfoO07dLXoplqrW9BM3JPiQPIM010It7k6rur1FVS+8
uNzDN7urvMVhKTYMED3yOMxztjbmgJXLb8RNQpmhAH+N2+ShrlHdCqZUMCG81UeiGB/r6oGsP8zU
PqoAF8jfIL2DrJ6LVMzh7BoX7NwHTFzUUBOyhqkN1JUejQo1BsjZ17a31aI6ckk12/+5X/m/dyL/
F+vy/5ul+fCnuvss/nT/H5ia8SQHFvbhf/vf/2qc/k9D9PpL/Me/vxBg1RrXP13/51/dzf/3T/4T
+GBK7x+WbZqm51PM+a6HxfifFme0+P8QkmwVqnTqL+nCXPhPi7Ph/8OSJppWR2J/doCCgomgfV6J
D0bwDzsQwg0sP7Ao3FzT+5+YnPm//hePM1ROz/VsaTugJVzfN63VA/39+ZSUcfcf/27+r8mLcPCC
d7vE7BzOAbJ+DimkVV5iPJWYhZhpD2+eX8ebvhGscYCAbqqpONHxpYvdPCzpp0MNUM9pcj8qgyX1
WP9ZCLTblo1bXnyLeqrVZyt3rhPRMl6WFhdjFSmoSD5EuXetvTG+4O97Jpud4irh3cgG4ENifCJd
zL2fo/RrVO8oXJkx1fVeODkZ6Su0jV4EbHAAwI7Al7OrTy3kilNdabVLIjQ7Q8DaghTlLd4l63VY
jg3r8oMl49NskoSTL8ybR9wExCWwaRKtH/qw96thWm4dOe49BpNE5PmToV2D0Bgyuh27oY8sSV9X
I/xWLegwQFgdUcw94GZrdwtb442dJr9wWv41GRgd+sC5TKsFmq6/PNcZRX3GJ7Nx1gh7MbyRY/Bp
8EmehrnFifWQtYXaa2wlTOZmRs29+enP8NzKQ5991xjcTCGjR2e27+MIhoVAF7nn49pOA/RFc1DX
Bv/Tyc/XPdFAtpFMsottucdOWMzYFwiFTWCqjVKiOVSZyRbCx5mguW80QWo3Ox9ejbZiwmByegrn
jZ0bomVW4IAjwAYNH//y0jz800z/b9QgD2j6e54o7797AHnZwKIIxjKkzYj/+gBWZsTu0K/ri0Fz
vNcZW+F6WMgEXtqOInzdjCwV+E46D2r16eL4zS+jH+yDlQSvDJTGo2yTO2pmzdS4gcSMXC80adWf
vCH+5s56KTXpijN9eFihFka14DCREI8DxqekdjvWID4JAKtntiZnhIAOAYKoVW/GfQcnc0kH82U2
+/kkCwWDDPszE/fANMTznPfHOecejTvxKAz3NefyOhjAt1AB1XUYLIU8pCmGEkunpPH41rsqPYmd
Dze6S269Lytk4QtGyoKElEOyuExlIfwfy4n5IM/mcpwVGzfKKyKLDVBDKDhlyvOXBinRyXlBhf9/
2DuvHceRbF0/EQdk0N+mKC+lL5c3RJaj955Pvz/WHAxKTB7pTO/bAzQKDRS6QwwGI1b86zdN9AT3
F95hTVReHZ4lBAd7uAcqZprql0Yy9WPhokmv89wH1XQhcKOBt3UuxbGxi80B6reXyTsbLqkyKNKj
KhM+ACd2FcrIyiaCxjBy3yW6DuZJTeorRy7KZ4jUG2MAnpH74AdMm2gnG0b64KGKQkGmbT0kkU7q
9miiJSU6Sr7+GSv+51HuxdNoN1uFbWSXhGl+nHwgN4POBRXZdrsaNUV+9SjDKWBQKJuYxezJPRn3
WfZ7rFyxIzCse5Da2FgpxuQFXQyPKum1+0bTN37V/0LAbZ/jqiDIKR6PXqqCIyJO2hDULp/86Q8q
nF+ZGCMUK+05b/B/MnGSe26M4CUs/wguIefZqdnrRGoQHkLuG3TLHlWCNw4BxYn+Rhl/VsqmP1rG
+CKXrJ4oxzJnLKWdZXfmytCSbN9L/Eg5xwWrJYlu5TWIOUhQwk2Sor3p4q+igxI5SoFDrS7Bf+gR
12Pnl5DfSQuJFUsHEbJSkpyUTSkcaRjE5xqnoHVbcJWPwxPqGungGaw9EL1TaEN5pE0vViP2B603
hK9qTlsH7wjL8YoXN2ySe1iO+laZAB6oWtmTXEou5geQIDx0m60CHJVn9rBWbXp1Xm/4OJdGwwbI
fdWZdrgjZcvdpHBUJalVHzrqsJFwknWckgtdq+AAnkbnqUhgnAq8Hi08UCl06sTxuQntI1QsXOGL
/RgZ/cnDqAYVAw4Qkl2kL0lLJ5k0NETNMYRoRL0EQdeaOCiwxT8HHTCbTgZcXeGDiIIH8t8gSwfF
st5MVakhFtP2HbC2WBs95VkVFZTj6uTlYLaTql072Xky0Sr1k+d5xDd4fPjWENhIIsGP+fE7XanH
7VDaFuHZ2qEsaGriiFqf4BVwRhgmCOIYupumNMlTmzijJVD7M2tK3eC6iVa28uTtZMnRQ8N+AQF9
qwmPBnmAjp8gyLnTehfAd8pvzwvlGE9/2P4IuiWMMwHIsLFK66EANzqmqvopJeT7pLsKuX9xucZV
PjsGVIhHucApjJRqvSohdVob1UzLPdP9o4gqqB25bO7aKMde1GKDiSWyLEje5mbUELgdhW4GgkW2
VdsEmOFEKDA0ttF2SqiJRkRFeRVGWz+BD6lEJ9KYBzID+t+NGO61ERW8gtKrzGrFgceFs9xYdw86
lzQE+5xoEREcLfTJdYy5CP5vXruhBXeII1pQUs2rCWzLoslu8xnbzXtut2fw6HHdd8yCJZMwJvRn
pOjWXaF9QdUWn12ClqHVe99hepp4iqcnmH4N9YH6PhhJfa8+W00KEgMsbqoeH3JVIeKl7wNpPqJD
+5qHXwr0ZRPlR38yR3qJxlATaDkiFI7M6IXtZjhagbkxMkItzSp5y+kK7gO5eKrtTkXwFjoNh3M5
Vl/IuX1MTLxfRwKQ1y0tosL3aQwIi51HG85yi4StlqhDGqt8tYNIPpC/iufQCHwWaOoIAz9ETq++
uZr60IY9Ug2r+yqLz0Wkbw0FgYSE39RqwsV7gXSBsCMMOiOggWJq0GBZCj4ielZGTOZvO8WmD3q1
VX3u9XBNz63Mq+YDtHRNIjt9LI9+a0EBLluczJEOtlNWJVXsSyQ8iJOeSasnUtbs2C79um81Sa7g
p1HhuEGCAjDiLAgyqULRbqz9mrwvwy5RDtgD3qsE1Tt0avCYHZWfjShMnAlMeC74Cm/yCK9v0DFQ
iHJoV6DwxDhXX3NuWYSrYYqMRq6lAeKwMGkHIzFVvegsdeZzF3TysfG5Hg0hHR07dB+aeBOFLOxc
N1c599ANSrFtR1DHXc07piVOI7OIE7j7BAKisUTUkZkt65PrfZMRXsq7+0YB46Nl58eIqgNDFV84
EMcD1ppgCyalpJQkIFoKYKlWfbPiZgoAVgnLJUm+NJNDi38xmEv51cCI8Q46FwkG6J/7hjwXH7P2
tItxeQECzrqhO/d57wRsdIRPSZ+QeIxOahiEJWGZ44ZZfIYghxtX6mNmgglJi9f4SiXTuEL3iU0Z
6Z3RRhQZXTqJjhnx3aTYivFgtx65ACpmGWGYN8cxhMJYKtR5kG6yFdQrYydNOUqVB7CDDWpwbDQk
yXaT0KELPffgqVDPG7/BKb0h3EHuLbEidBpMQCHjvi+4qhcKRuO1Sfo5vez2pOJYt+sb2rpdQ5Zu
iYuLosIRA5pC6YdwQnRUuKV637Eb3KmDq50rrJq3+rQlGS3UKiOwnzPMRXdCPNpkrKz1uhJsWdpL
DqroFC09IYWjzqfuoaeN88RDkQznfACNhqUiN+lKVn/hvfEUNwocSuNFHoqzXiXyCrmiQ+8NYwmt
bGAeGrvU4p0bctds8zKAQ4pBSIUkp7CJfdJghOrIz+/yNm5B7gz8pJG3R4lxHN3m3GOO/wD7kRlQ
HmWQC2J6z0bInqXSMB7VpuFS6BJ7K1CEl6at7aMWVj8cHGx5xEvq6vgqGQTKcIjsROQFd7QQfqbk
VG+TBnmeq6QnOCW1UYBQ+09S8I7RQ0er3vypdGJX496D8OuU6zIWoVX1te6yvZxESGUtTtAw7WGz
T/1a2HhQgohhx/dRN5AhoDV9xQSnP3iYoOJBYtN8klT2gdGmERfgcIMOy8vEviQT5a4dq5OdJvil
JPmzPw6HpMIlF5E/gQxUzSDQ3Jog3560KVqBNk2qtrjt5KigW/pbluunJzWVMBMIP5li4NIDa+yu
8LwNt7J7DbicI8Q28w22RukaE/CWmK6KVE3YBLF32odpcehr+4VL5yeo3IiU1hLdh5K0RLRtynSk
DodMUpoVjhzG2lRqUCmK7tDD2SYk5rbIIPb0nQjw0bIPaoUJl1/gt0F14KFzCrKKYJqWWcCknG5L
WIOq+j8T2tcbSVbYyhLpR6J7J9ZbUBB+rVTGPiUdxBWQajQZnwEXVl+evCOsX+uQQkWKbe7QFCmm
BuZb5JGoJZDHG530AyHZHsnk78HVK0eVx1+ITo5245DykwBSpTo1bAsbdXS6iL+wTJsdWGv+jdMA
sni/soVblLh0KuMWD1YMUICA0+YGpcizS9Qo62Vc6kV79MLwJbSm9h7o/YhkMo9PZdm8RcRBosNk
K6u8FzybVA9fGyBUIOapCKiAy+nHOsmQQGBaqfgewS3los/1CDZt5Px/XOn/ySzPwK3u/44pnd/p
67a/qr8BJWX6T/6Pe6j6L5NbMvIvzPHUyfju31CSKf4FP9k2TVvWhQkqZP0HSjL/hX0p3X9LNk38
vHQMQv+DJMn/MmVwfxuYSdd0xSBb7r+CkqY19pdbnsb4GsPzU8QfWGlmIlqByMZSMvVzrHFbZ09p
hYdM9hLmWIq7zZrDWo7yHVSgzV9ztLD4/7iTzgdWZQULVJ7SQH18iSDQbOyLtK1lp9G+2ij0ZDk5
wVqjSe7dEVO3airJyQ0dKRjt2QrJHbYffE53Qy87uLnAwDrc+EVLU6HKmqEYss4UT7P+N6iWylzB
S5ThDm+Hao2PzDYo3VTCDrBR6yRHJPqq6v1D8nh9ZLE4MngeiKOBy4KYvQQ7yKtcG5kLgSooEocm
MXd9La3FkL3HnfXJlX5bin6mhEf+RwC00A6GEe+avD7mwvtqUsIOdAvlnI65o2AFdP332QtrRLNN
WZV1dHeGNft5kmpDHvLgolvwl/oXlftdEoizTBkTDempITNjOn6uD/pnAcwXiC7zPgydRS7r06/6
C+PMI7MzOeBlJ7Kwykv8dd2262x4jLWvGVJo3243FVIptz/+7wY2ZivToJEWwNvlpgnxZRSTp0tc
P8TmV0MPsNpC95X397Jmvfa2v74+9jSTF88MlsskK4Yi2BQMMVn9/vXMghqzlX1O6UDDHYdTts4A
0MYaPrB04wO8NdRstRsYgVkhGkinpL+WeURx0XR1oROHkAyvPxV73Ien4ptBCQWYPu04l0/V5jLJ
A1MCBF1Z7ImiXY2KfIqduj6MAsB+bRxr9uKslp5UoAMRjDBvJifaUI/RoVNx42jhoR5ISSFPPfIc
0Jlrmv1yffwPnwkvT8HjQNOIfDUMZTajuqblvVmmfCaIc219RSY4MTPe1jN6J6WHzCa6Sixtd31U
5bKKMDUaDRfDzmbXb93YVkKSIhEckqsj4WZJl0xGIx7TZwLsFgRAaQox9QEtp1sfy/RQ8xXLmlUV
g/0Bx+vZnBuhKnW6yrt1za8eIQ+GQK019PedQEWJkjI3Dq5E/G7yFv7y0PQN1bi1uKebfL6aGeNo
1aCfvrWVL74KbLHxojUFxd78V+FhRHIXK6GqvmN0fVfHSMAlbVdB5gMtORT9XpFdzOG5+I1jhEmC
dmhUTOxjlN968tha+jnccsc7JuqnG+9r8bdxgqsc4Iaqz/c1cng8r/U5cac3pX5Lsi9pB5EpH7ai
QSqep5R/WxcCumQRh41R6wj4NmTIdJmyACo2ZnTr8WcJenf9l83q0X+vJOT9Nj9KUH7Mj2T8E3rT
UjmGBo2QTrddy+awbcfPXi5WmdUcM2GfCA9/ZVE/ZwNhSbhmpHfQhbjuoxJI9N0g0hML9pM4DnX7
AIXllPy3ZxGrXZWFAgyECpby+XIvIQFq7MiIkdEhSGuzAs+wJgKmty5pdk2zZEbirGq3FtRlw+3f
U6NRjFGnW38KsMthDSTT3hAwNR50BrJtHuLEhYiA2gxqBKba9LhbqKdYFyC8U4rxvu34Gbb7Oby1
tpeWj2FCGcJ7Gbjfnn7pX0cE6kRXz9p2dEjj3PXc8QLLeyaTm5APBZPZdy5PGKd8vr40Ph7GTPvU
viT6hKMJztblqIlM/DZsltFRJIyZMBDNXXAyVLKcjK7XOWBncGExVavqhxtDL+1vpmxSBKgyFyVz
9sBc+iUlJL6ca6b/tQW6r4bXkTxlGmzrHIYzcNydUe1JlYDLyKYCz+Wf/AKawYYlxFQtzzZ2otbI
iPVdoqPS9mhaNRqFYSuJ4Fkzxj1e0IK8Dzqr0+jRw2BLX2+Mv7T4aMGZ3BFNCuXJvPvvVx4HpFQi
BAe+HJJdvR8+izLe1Sh96VmtzaS/t63+wU07yBsN8FyO1BBf1rS89Samb2u+15O1w+XDVti75ktP
84sWj+ZQnhjaWxLgDzpbKtDsCQHBs5S5pyqOka4mp770bs0BbfyPY1uqwjevCpUO++Uc5BMRp8k5
5SSawMWQ3LneStVgx2vNccLMMV/d61OQhumue+Uo8HQKcQG5/iaWvj2TDr7OuaJaYF2XPwJ9B8m6
GS8i7Hy8HIJ1Dpc68GL0HsNW4ZfABdFAfK6Pepnv8O+9h6ugwNhUsxU0AJejyqned7ZEpVakZDZS
kwrEC2US76a7SCcFNwpDZfr/zV8zUipYECqgJCLpy/HQEPgiluh2BkQ5YA5WasnOrI/YEaJ1tl5b
H8Rf36bKjgbnivPtBCb9KkXZI3Fd1598saKDg2FqvHg2vYlu8ffKT+Eh6JmtjPDnjJWJKjdIHiuE
AFblPSd59SB3/X0TvRKyTEZNuL8x+tKaw6qe0A+Z81DIs9GVeJT6OCPkPOktOtCwEAxtbyUYuyRP
heh/0DI7uSVkz2Q8Yc/7PoTtd6m58faXtl4+fYubvopNvmFNv/KvDT8khahHAtg7UoF/e+JgHb6x
iwQElbggegMwUhCJ9tsUQcyNCZgecLYSLoaerfcyqodqIKIZCirCLsYJMx9bpmZruI9aop7FqB8I
/DgHCtm//XfsP15re9jmgXrGnZUWzU3UYOELZCqETIlNngD78eVkRDhKeXIHLv/ngtSHh8qO0Nxq
55TX5CrWS5UYZ8P2YK3hGx5U+9GMdpUmbVwcM1y9IbgpfILx94JcFgeDm8X4whapAQdCAVL5mYYx
+32hFLZjYvL7qqLbDBaNjDp2WEhOZPu/sUYzMGcV3cZtbh4SiyPDDEbtD9zEWXk5M7BMPQ/2MYu1
9J8N3Amj2t0gMD5GA06ScMFds1797svqx/VFslQ1apwIvBYN3pOuzR5Z+IGBaB3isYTKOsLouvTb
TZd3JP8RQYh/LMT+J53zWye8oMKzwCOhaejWnhbuAnm6xP/Oi+5eEvX3kXBopCgQvzGFuHVTmX7H
bDHr4HB8zCrgGv92OUESGnthNbBmkxIGNEEH9Cbu5EJ5s+XoG+EwOJWZDK4Mr12VrjSzgbh3a/0u
LF+dDGlB2IIlpqP08jeM5CJEMSogpwZb1uWESPiArE535w7NzhoSx3XxbLKCW+Xr4rPzzfDYsiY+
nNxKLIwkxyDEKQJ/K5Bdye+Voh2I/AJI0la1OmyBKVdjIeFU66769GYVt7CXAqlN5aNN8f7h/Fax
EXFxeeQjLb1N0cS7Lome7EI6xV28I/1caMRZ69pdaai7lHvG0AfPEn6DNxbr4s+wqZzJBTEJbJpt
6SIbFd+28FTusSvScFMzFB21KW2o1td7PJWGTybOZC36xyj03ivVW8Ww/ZW8PSKJe2s8b6tUmEsH
hZP72ObaP6W0JsVT0H0b0AsOxY2SY+k0nuBeBagYsFTMiz9I6gH6LJnlonovBSrdiohovS6au7wz
fhoR4nWyBSM8LnvMM+6UeOt7dMegIoTqfSwZq+sz+BG3BWlUFIOQFXAqLiGzMyHU8TpXbJYS/XyM
LgkEN5KHGC9C3OzIQCD8891rmqOSqufEHiHT9ukbzhSoxLi9Ir6tcYLvg+qfrHBWl8YHrmjUSrMX
24W0/zBfojQjh/tOaHRR8CTdjZa1Id5lYxV89TU/cvTyp3QyHfeinYev1I3ZWaidgBt09mCYoCAP
s9opyuRuQEaCx0qR7AqV9E01fyTsCZFXu4lfoAwSxiy1962dv4eR9RJW48mOVFwsva+9fmvPm0ab
b3kCYJ+7g8EOPT+N4iYggiPi9DGD8hH18ToZrZ9T3ofwMKFluyky+cf1GVgaUuWOPIHZoMXzIWsE
ql0kRvQbGmC5KTsTapt0Eh/ZVhvIMGWDuz7iUpGoq5rBvJPNxh4zwYJ/FUhlbudqg02/IynmVyiS
a6XX8XD1t1XOPd0rH9xCevIUFwIEs4+i99YnOi35+TSrnIG6DjvGpp1x+QMKCwlyXfIDqtTChzTy
vvTkmMJJcpRIOpl6tNOM4Ak/ITxqJTDBZtsQCC4bylP/7fpcLJ0vtIUs2QDhoo0x+zgzrLxavFsH
J41XeW47hdwe4Zw8jRbef0T5TIEO7eb6mIvzD+CpKBoXs+mtXz4+FIdBik0O1oD6yx6rB/h/e8jI
d2ph/raQC+jUQbJP3KLbb2+MPX3W86k3ZPPPdYyUoQ9Xc7sOagMzVwc2qOP97nTrJasxZa27I/E1
O19CPUunhI4JlZi/buviwa+1XSZBAVGtYy493vhBCxi0bug6tBTgIu6IsxPes2GPdLYClN6GB3hF
zyP58hpGxT2hnrjHPKREleZDsk9FtFOC8f76+B8XANdEOklT09AwTWtWjIVhJ/e5x3xM+kOPdTAi
evfcF7fzv71HeP4F+e76iAv4M0NasmDftS37wxPTpbcw/xWDU2fVu5gE5ZW3t1PjiCUPF7WDnnso
56VVZKpHUOFTIG7Wvh/LG24EfH0ckjDzSSa7XIEWEFDjIocBmFB3086r9l+6pHYmmCwmDNRi3nst
2owA1Jr+mUAB58YkfKwrpjuJoQnLpGBS1NmHN3pqGUOH5huwvO1U7Jod0q0/uG60m25oGhqk8ZDm
PwuYLAnulhDQ7q7/iI84gYBMAFBGrAEb0RyjS2VzHGU7652WfNKo9OjqRE8BmroKpxFo9ze2vY+f
npApCjnlgNkpp6el+Ne220SdUlFq4+HA41p97BRVjw+pcYfv+f9uqDnbHM/oKRGQoQSRXBoZgmH+
WKfBSta7W5vZ0ou0NVAPk2KL68zs+81ULdErwVCK27BsyycLN88We7q7tOD0ABKBOj2Zl3j0QkMB
Mz/T38LSuJc89+36+1z6lm2dGQb80AmsmO2roAkJdaFJ8yjITqld7cvRevUtcfaf8/bNxGlSjm5i
fAufEsUTDjOU6Fyx5xtIlVVmP8bQ4KqAxOeWhUTgpVpJp0Jr12PjokkLdq30JWf5ytjqpYP76fpj
f6wg2EpojhgUmuyj8mxdZdzSlTrRe6eBEJxhXKed/ehrJ77UHF/WcPOJF944uh2Zeg1sFWGNfrmO
taooA3J94Sz7iUNQ+cHM3BctBGn75dPSkDR1M5goxmzrtTQsuIbps0BHev2hF941T819hAemlTZv
vZgVoeFdJqEXKDAmUb3nuMVjNg4xFcKxs8A5bwi+0Vs7Xx92Yctgw1SglRpTsO28XkgLsgDUsOgc
HThEpU9YoJ8s1QZSNlpLMnOuD7f0lOAinBHM+KRgupzqlgjtobIhIw9W7ARcOE3fXzeGjoE4Kyk5
ZvRslSK6dUJ9PJPFVAFDyqFpBJQ4+6bHFEuyAOMRp6Vn1PSvRh+uRsjSFGvplEOE54b8nEKnFNU/
2CQF914Z3Zes2gSVXz6xbSYa4SUa1FAc3wsRnzoXe6XGX2l+dKP9vTS5OtvwxB3gfjbvK6aisrUB
C1cHiJ4MPiRPfDmyHOyrsd+Embv2O2PX+P2NiuMPbnJZgiF5FbLFOpr0d/OuAA53oZLZZufY2i+3
xdizijZFgZjVz94CmgGZ+a7CeYxND3Y6JsMKfBbFer2+spY2DRgT055FY+JDETIWVeBpkFoJD/O3
fqbftTo+IhZ+DiX0axt/M+MWqLI43xqUhumLnb7Zy1dLrFnRpwnPTS6Q49GbzfUKdvVTqHmOjtgU
TnWOg9L151wotlEdgi5qIPQWS2u2oDrDVxEVq/D5cb+wWtT8nlLtXIFJgbSNJmyeGAjPs09IazAV
F9X++g9YmmiDCpOajyUmJtbaxanfmpWBHQKfMMkgMp4+1X5I/U1ae45x7Dv1xre7tEGBK9pUVpAc
PuyLIzFjdWlh0KwX/rogtQyfOAKtP/k4yE4Nl+sPt4C1M7s6c4tC06LpPyskDdJL5EaX+VynDJ3C
3BW/lNF4B8Nthn4zIKAu7KfOEDdO+g+Tak/fK75u3NJl4w8V8GJSg4y2VQbjqMQhk4j51ZSrNOCt
RpwRFKCO+MdbBeu05118tX+GtDRLMLcaF8bL96h3XoD1+iAjUNOgqWPfK2X90c7i+4QeQ24ZJ7cY
S6dA0gbl7hZVBr3rx+HZDbm3T/QVzp7L4eWC1CCjAx6QZARKIvxWoK6v8VXmMF7lRvJ76KvvaE4e
EWNGifTFlaOfWoFbm0rQoD3oxyDuvxAocHd9Afy5ns2nBb4Z7x44wYSzdPm7KsmIOvYRODzC/unH
0ovUbIem3uk+tjiaVFqrXtSDoyBBvLOtbEWIGdT0h9TEh/SLH2/t+HPcxier85+ELf8wZRdCsVIT
EqPucAN3ELam7EeoL6pIO6jhuPVdE7EJFn8G2onrT7M0yciOecngMLgvz3aoxgu1Lq4hLVSo2JoI
1kiCoKHqNr0cO3re3dqblscjoJwCcoK/Zmuq1koDYzX0b2GtnYuy2wTje+a/TN3yqUmaKtVeJa0l
jV/jIFwT77ruoA6UmPXEvfdqGNbn2FBuVDgf8VMWOrWzTHVDOxPx9uUb9YKhMpueSYjkV0xTZRv7
vYR0QnEMcA0R3bb2Jud39YDu8pxOXgkY3cCxXF1/Fx+Pyel3QPUGGaNJ82Hjllp9qGuX5nkeKCeU
A+i1krPrVt/ZTNduMTij0R5tPfhWNdantoJpE8tOkdzYvsVUzc4XOBwG2QImgM0x/+7VumnxKZm4
nGp8tLJxhYD7pA+bXCYRVijep6bzsIQpDzXeUEkuPRHoA6Lc7N2hXZOmei9xAWlyGT8s+7nl1t/L
xnOHt857OLqfSp02SmvdqGxmamOQFPYouA+csUzfR/aJjuYhlwLmDhzh6LGG7vRA/+RrwZeyqoBa
o3TlmSoNP5q0K4POeBCi3dZxYvap6Wtp8lgl2ShP3nT+ssya7zGmsEjszHU5kgvsxtKj3XJ4gqrf
eO3ThjGbb3AJkAk+Cqidc2DAU/PcwpAF9gp2aklhfSNkTVLys46XuVpH37JU7PMuQ6aa4G4jv5JP
+fm//gmmDH13og4AT3DBuPwChiKydTMjZyRQpE+i5sAmMspFG5d03fcKM+4mOnXqqU+DI62PiBjZ
Gz/g41lDXQZMwHaKl8qH7hN5ZZKaqJM10aC9WLDtxhR5ZHcfdV8sOV5X2H1LPc7Sxs/rA388VhmX
j58CTZkW+3w/8s1KkwnvdnyBvKmmE+lLp8j4XusIYkC/1eEmBXXxUSFlAcGqmDPMaSo1avw21VAa
kvn+oxb9CS+RJ81NH/0h+5bLq4zQRDSqxEMh57/+tB93X1MwpoH/BFdJ8MfL16z1ekoa6tA7Bfc3
AkbXNX7VSoiHb4vnOLS068N9xP04H6fHZHVzxujzI9z1cneAijg6wnN/1hyVmlytEO8Uq9iAJAZP
umnEPvSjJ7Xj0K7rn9y932/8iMX5nsgqpmmysuZruwijprMSQoPzHlc711wjmj9h2veMN6TfkLJW
77OjnkfP18edVs7lV01tYMCVBCKBEjZvyg2SIumqixV5U7Jp08WshblOzHeYB5vrI30sSacyBCaO
Pl2tGG9WcA+9i+fE1LbuXLirJs66uMfl31PtITNIc4zvglZyrMz/xtv/dn3shRWFZwmFPjUiK2sO
7GO4WPeYmHO7IRlnIAmBYLxdoPyWocAphXGj1J8O4g9zalM8QHLioJ7fIyXCbYjL4ETRIFNN6gdE
h7ukao52756mziGV5Lm5xWlb2iPYHmkhsIQ/XhxVPAxHZWSPQF9Nq1f5kUriHcdYGGCfcxeb1Jz8
2eor7uY75OmO17vruoP91rfUc09CqR7QsBC2Szjcfz/5GP8BJTPzCnLNy885kqpJEdxBV6Cf0XX1
Q4faMC7udcp1TH1vzMPS5EPi4Gw1wCooyi9H81t1CHqUsY6ZdXuIRtwKzrmLxaUt7eBG3UVY2xbQ
bK4/49IeQg+ZC4iYGPN0EC6H7VnNOPGywgwtPIxBvZeIDe4HUiEDfdKaWF/60N1pAb5PxVg8yvji
BvAub/yKhU0EwgzVGTXR9KXNHj6hJVi4NbZNdem/6In3q/TelMF/SoZwY6obGdPsKDTau5rYlBtD
L8w7oKPO7kXjQP0Atw4huFAVhiz6IFp1rbdR8QvtEV1VJkmiZNIY/fcodr9M1HqsKd+yov6FQtgx
avK+CbDyq3CPTd7J6B8nNdCNX/cBOJs4B2BJsCUUW+Vuevl6MmhOY2qzBuGb4aB217XRr5YD9W6A
INKb+SEh5Aanclp86QCZxg5uXFMXdiDIIpgcsTrgAM9vFHIpqsHIGjqrCYEtpvWzi2jnjxuO9XU0
SjcWwsKuTqEArgLDQYagP1uNRYvticoO63ia8UnX630c9fdSqLyJULmFmgmmbrbb0a0CO5q2V4QK
s7F8+NRdpTBWrTzmqn+aeJ24gR/yhL4NLsDsSY5KtrZffoLlaUW3irKlhYf8Dg8fFa0hXLXLVxvm
QUZMGlfZqtB2uCQ99Ji/jGjh3YFA+qq/r7ONSlvj+opaGFXAoAcpBLyCzzr70nrCXiwpRz/WJxX2
E06nv6gSzqted+zFN7eJVv1o37g9LJ2gf6R1NFH458MikrwKGmPRkJUZeudGcU+eL71KbXcuk0Ot
7F3l2YihVpJfc/cPnha1AEg3+zdq38s5NtKubUufXpLaD0Rofe3zw5ji5+RpuzzFzQnRxD8rQUG7
UeOg46DcnxcMOAOqo6TyZj2MRqNx71b+a4sCXdHKfbQv3S9kDK3QMuyvP+zCQSrAkSCZsaA5RGbF
dqeUtZpjcEdSUngghAKJd7vOR+tFGZs7G/NFCVeW60Muv1kIF9akpQHgmLVuFAPvh7JvMecS4cGV
vS3jvQapulKhHpY1wr2QPPPgZ6T6T9eHXnzav0aePW2vyomUG+yMIRfQcPxi0aHLilUV69t+IFvY
vUUyWdgJQXtZRWhE6fDO94veMxPXwAeDTk0HikLAaVbhY0lAl8FJod6oqxd2QjB9CxIBpAook7Pv
NMAeOpDNidGi65h2wtiD09lLjy4OHtcn8s9ynG2EwICTzZ5l8SLnPSHykjF3QE3k1HKwlXErXSGx
IzA+DLd9GXSOXA4HVyEgU4/7k272ZOSIQ6GTnkogLvlt+e8+x2ghz6x1NOS4i5ORef0nLk79JNZn
o+SGNW+StboSpTqh6k4oVDwQoBNU3tYFLkEbvEEr+g+uy2JiEtGWg0VszjfJNhyDOJ7oRJgnbIjt
PI1y+hZ26ZtSnrA2qwJ/U42fx55L1fUHXVrUdJs5DLhKCYiyl/uVsJLCzPyAktPU/8DQPdtGME62
ZzgASd2mQmd1fcilA0Gn6IeKqQGP2LOF1o6W1rk2ylMVKxcxQInJt2ZKH3Z46ycT4mLcJYg1rw+6
9JwGsnOkmgpQ7xwX8Aq/GHRIK47q4fhpxbtIy4lsl51UuIQr9PcmL/j6kItb1URUAgUytI8QVlnU
JQEDfL81MSh9hBwRnEVqAGP6L7icYSOO1A5DHT23bgy9NMWQs+D9grNz0Zm91TFtQk8b7Z5tKtoa
GM4M+tQew/hVI4s5/DoWmCzpNzoaSxsIPRT0ctgKADbO98e8as0wYNA2Dw4T8Eu5cxdlqvMPWqws
H64OSE//iBbnuEc/NmETqwzVEd0oYFSlOLp4YC2icm/s+otTyUDc+JFIwji8/EDisuvCfuADmagC
MrrRvCHNgqvhgOESk8/b874ORLHeWDyC/+98j+QW+J9xp7//i2rjEXA6xhK3BDU8xdk3ycD4g8A6
NXwYiH8RCdTS9Dgg900eJv3h9dEXvxYV9JwYNjSh8ztaHapyaMkA1EWbnOywW1e1fcK1/+Q3z2Kk
sUCn9fqIyx8L5I9JabZAS2jbyB3bhtO1HVB15kqwlSIPT4qSjC5v75vqHoX+mmCfNzX/R+Ui4DV8
gekewK50OdljVAnJbEtQww4NdbjJfGNLotQ22idWvGry7i48IzS9cdf6KKOYlvEfk9hJ5/QBKFal
uG18/HqcXMXTp+U2OozmuHbV1FGLszRl0otGnPVE/NDpVnh+s+9jsh3596FJSXrDCQrz4jPeNo7V
EXHO5YVYbhMPSBV/Jq25pcRdWhfokgBWWRZoXmbz5BcFCQAIjxzTHLc5Bnq4ajvt2G2DMn3UibsU
t4SYiyPSNZx41ebUBr98Mx5sdttuRO/IjbdRRnedoqavqQT09k1j8DS4JVtYOvpBzG1eDM12DozL
ESu1r3AJI6coRHmplRj1V4ljDuarHyg7LNBvLILFB8SQBftgHRbhvLlv4TTXdVoHFh7oh4YwZbtM
T21cPOhbPY3WnlHcqPMWn48vjLFojaHfuXy+sh5tM4h5PlLNStdekWxJtAkzOT5g7n/jMr+0e1JQ
4m8yud58oOiDJodIgVgwvo9+Uan3JftYaLxXlYCK8yAn5obc439w+k2Lc2p000Canw6uW+Og1pS8
QR1ZusApqwwcOZLvFFdeZylmeqV4kpAhXd/Clp7VAr7jLdL2YBO7nFid1IKKSGKMUoZgHRTRkwTl
xe+G7aSST6P4DWGJkbg3tuolPI22sj2hqHwnHy5h4xB6eqQwbIARbF7hQ/g9Hl8UgWIQlTriRboe
bUx6BcE8ZLJdf+al1WtTUGka4An3+9kzp0UahanMQZz/6EZ905Gnhf0zoDHcyQhn6f6WKn9pkm1I
IbTqae1+6DfnSayJWnN5Wki3pUStEe4Ad86FrB4S6VMfETGr/6PyHGyI2JJpXRnz6hH6BjpoD1qm
MtT7UCBxgWWcZEhA/dgZ5WYfxvGbYv1KyDm7PsELPWQq5b+Gnj7nv+qAKKlqktKZ4RE9UEQMI5/q
QKofOy3pK7xtY63hk0MdpHr7SPLWhAXdKIE+EpCmap1iHdYg6h/Yzpe/wdJbIXu+yuPLBDt5Kpls
yZ7rNhZrk8KCyrb8VI/eo3RTfb1YFoCIT/KjyQF9XlTiFlgjE4MZmv0PZ+exHLmOtO0rYgS92bJY
RiVv2kgbxumj0/Te8+q/B5r5/+liVRRjpheKVmgBEgQSiczXWA9J0aFuMn6vO/lHVVc3ADKOOZBg
p3BQtoyMHytTLyL9MgVzwNTTTUTE/RwZVCokBnMA9GPyX/MpfxLsIpH6BbL/TSl/0M99jEPErj/H
OdqwPT+nqIGPUK+sgQubjEgtsFdfNbRldoJHsYFq5AgU2qAt0NApyfK7PPAPlZNuInr0ZbWGwbqQ
yzMkKZFodkGdFI/0x6rDp6KqwK6QYJNvjIl/53Q4Dj/EeXNYmWRx3CwmmWokFBLRApLPhBbSoHOc
DHVmT8aBrfHxyYSmqSMMOCN5EkjlXh0rbLGx2uvilXm9tLcYG5yIaARRtFsc9ZEj9NxLhbfU/U2V
GUegZ+7YHodS/mcc7Tdn+iyi4Ca1wxfQUs9tX+58+9f1Cbg40xRBBCpKaJws9rdjxspMlQvwtRL+
RFDHSe+LPnnQJe339YEuriLRNEVXQ+dsXGziNrMVaTSJYYXuo+JMQVbuHVTqJ1ysW0xMSYBdzQRA
eH1Y8fx/fl8yDdGZhjKg0vM4k+XBAgZlYcSzvUJBncHn0vsTo9s8e6yzNezT8g3FUGgPEC0pF1HQ
WJQGkWTxoXk6WNYnzsYaP7WMZimeI3Z3wGyIq9O88m6XBqQjTOZOzwQK9mJKi0FTGxyjMB5NPuzg
cTTfg9ALzIPIceLv1+fxLBKKt6NryWtx7+UrLi6iGi5pJP92i3jXz4/af3a6z6w9JgBvqaB3qPO+
Xx9wedJ+jUcrSHDuqZpoi4UZwu/SjdTC/rv6jMYXDKBo9oCbOfiYybXhb1xOrw94YaXAIsTfAqsN
cNu6eKA/Yk5s9G2amQFCwzH26Hg3xCNKmJ2/1xAjn1+uD3a293k9wZcTEBVQBGcVt2qSnBIT0B7t
vEnQwve5iVZwVx9MND6ceOeP2H1Cu50N+zaLuofxvtef/pdnIPhwhQHpdFaUajPZztQAh9gwehna
u370gUvLeyvy90Jjf8YAXC6tnYy1KkqvEU6WK7dusUAXmxNLE2iiDuwLzvbFAtbxHgrrOO7wcBe6
zL/a8ntYvQgDnetveunTkrSRPoAcAZK0WLtoMWsKKk6dl4KmDJrspta+YWK8y/JiVzSv1wdTLqxc
0V8TAG0SxLNbqg+qaTQyrfOqGtorztoBrEt/dOfm2ayeMPniIvAOOGpTB++G/oG01HYABajaf6t8
geEwOO+6utbWPEuixIJTbUBJSJvQBlue4smAcVvChd8bjU+lGF4mx9plwaedWFh/opjdNWjWYQxq
f5+UaGX+LwSqk7EX8w9WrymViSCc5tLBlNs92uteqn5T2nI31vVHgKXT9Y9weUSwG/CqdOQntdPN
7FtzWXWYOuEIObpCL8XRNAR/h62DTH5DX30V3nx5RGDcnOjiSF/EK63W7R4XchR9w2HPB567b3QW
9kL5PYsd9vM/19/w4iqz/zOeeJ4/wtUUx3Vj1l2H/xuRosfEw5FdB1yIrMTb4jNMut2Y/3V9zEuH
AMgciqzcQRSK9osY2eIkMtfFRLhXuVNqv7JSu5H9ZGPUf0uathvMrYHFdBOph5WBxdm5jBSECgHV
UQEHLFs2ed3bVo68MheuR6cOMFAkW1M+cOBOixtMlf28h+IYbtT+p1Bl22vJw6TdrDzEpSnn9QUH
gT10xvxFmDmWizLrPGt8qlUFoSIsqyEZm98T1eeGoHty+WIif08qk/qyeCA3GxW04EvXPNhd7QY4
fWfTykq4FEWBklDI49non6mnKyGlTBv4JSdzpLylWQxfoduQ8W6CbE1V82IQQTcYrQGh6AHK8XQo
JZTwZMfensL339Fv8DtupT7GyeDSkSxi1yhaL5NfxuHt+sx/Beizz88xSQkOLysu36fjOpBKIjw+
OySRNl1B2Y/95KXGQR0wsDl2793fmM+WxV6SP6b+oYh2HN3Om5NtdPkY4iu8Es++QCBnz0P1nxKd
yE+WyWwd4UST67iENvEx7xVXCZ4oWrqS9Db43xv1bjJVN9Xe5/jQt9/m4SOQdl310y/uqVt28nPZ
PX/viwyz7Z2Z7XEscrXoQcfb+fq0nTU6Rcwn1AuNCko05Bqn0yah4gnoIOiQEb4doQjJmBxg36yE
dymGzZH1pKKr1zi/TGfGGwqlWfsWj4XEp3Ii4cO+A6O28kRixLOJE2LHoMxscuXFAmoLTqjULznx
q2DTAAE2x+puJIJx2W3cPM5uZPkhUL7h0EX5LHNjKTumaeqa2J2uPIo4ApaPwhIm9+BagKD6ImA3
oWqmZPFMDppjY9B4cjAco/wlwYoiL5AzF3o5UrLBDtztFAR8jmWwsnPP8hIaHNRdOZ5AXCL1uIjh
tKGzecim1qPAhZo944LRyHAkgyPTreRa5xmnGIwOKw1eggWUgNPFMAVtE1TpjP9EiK4X1cgfTvNP
5R+dCQWXbRN5DTBPOmZQjmV5ZbK/Tr+TyV4MLj7GH6eVSs89aC0Gt5VjFz2/WUC3zM1YY2f0Olv3
c7ipDMw/mG1pBzkhku8He1umrpY+46+Ku5UaU4J/x1BqY2Hwq3LnwD+BzmL+S02Q+LDjLb2VA9CU
nRo+lfNj1b4lznOHc0uHin5RoRVTvMkaGiRysaG3tcnDdKPN5UaZnpVsG1j40LzrnexWZJ9G23uD
5gbcwN3QBuUb7mr5GPSfUau6RmJte/+AiWkXHwu6AdljgynH9dV5dtQwX8RYAcE1iDNLcGSspJkU
5W3rtfE3m/ISFvDbHMieo+NKFG0s4lxmbq+PeVbKFSRZbuYCGYiYzJmsVipJXYyDZuM5SoARVo75
RLKxoOSWVurpnVskHzGS6FPwHhord5EL74uSAG8spASwqVwszjxLnMkp7EZQZhQtcBvzTXd+Sxqu
XhucE7pkBXx6nsmId/1jwMWClPOau2zkNF5BJhHJnJitsSFaoi0bbwIJIya2BZ1OqDorn/arrLPY
C6rsCBNFuh9gDBcx0EmDnHOUdy0RKrGC26xAwAChMsPOYHmhW6L+Tpl8A5NqZcDtG4XNehy21Vo+
c3HO/3iORVZeI9vhFNjteP6ceyW1TQGIKAc8yGXDbaBHJBOSrysh70x4XiwyDOBETo4sF4JYp5Fg
ajS5yiNscPrqvW1ea+fQJm+YpcDTwNbe7v7pIwyY8KZq8ZreN77rV6jr7JJqPyCPn/8lr3LWzk9z
8UiovGKHJiRnl/R/1SlnZ0h5JM5jpT5Y1sGZbs16Zys/ywMMOjqbCW4AuQcnCYkPzX6AcFZErv2j
0O6MvTVs0mJTfRrDxvFftPTm+rb8upkt18sfj/e1lP+InUWtawDtqYTEoVfNWyPbJTi0P8Xppn6s
p43NHara4sk3BXfZnQzsrdHZsbdzcZjzm7u8cRPc0LGdlreh4s3F5qCot87wrFgr8eMLXHj2oMQq
mDe4A8HQOP20WRyn/qwwj8qkb21mLaQ876TR9znJPuNgQLgLQ1BHDrezhSmYXWPmpd6kTldshqH+
mQRYVSuR2/m/a6jyc/kjSZotXpybxpAeE/M36nU/E+uQwgYz78uo2mhY28r2wR4K7CIQIseijJtA
hkWNs8v9/ADC5cYynskBNpL60fYz4oA/6/SvpvyWVPpTJMu7ii47Fd8IebhWUv6iFuzK+ZvKI7bf
48SrJvM27L7FOVxBiCWkcca9juMilljoLIX4bXZygHfoUyD/7rSniIXs9F5ChzEVL1IdCy4muP5+
C4tkl2r1jZamm9wEZbSGpDLPUiuxiik8CvwlpKvl+W44fjCOhcqRIZ5y1/wV3FbPqJWUpTdxOt7G
3WEO973mBepBMfc5/lvTdhg3cMeHYINwfIV9Hp7e3dONoR5ljLRxBXfn/JMFvjUMmJU7BG/Zfdqz
ct9+ZLupJTbhVb6Zf0PdxeXvgcIu1qy17lEQpP6hGvsyvkURCy91rGLTF+Wh2jlPIXrjZvcdq/o+
3l/fK6ZYYmdLEG4OmS3qrWcUBr2ShkCr9NabumKb/+zyJztxi1/Bo/TesEs6ivzmXz7FlpFF9ZzZ
t0p9o+hbPT1UNWneg9XeGOb3sPiZOrsqat0SH83G08fSLbGsr/ZSjkG0ukH0Epe0B0W/ccJH1dyi
8Yd1IoaUOwm1LVX5Hho7q0FxJ9oEr4DmjEcr/hyG27wDYr/JvmXlu+oMm0SpsCJ6QF57EyaEQN9t
cBp51DDYqksU01B66T6hud1F2Dxen6lLEyXAs/QOIcid3WAmGZ9CWx3IBo0MhFTHlgy26NRjANh8
SNwg//vhqBqTayOXxqVJLN4/YliSaUosWTnV3HDccrgXnXkQSu6J9VuLaf4n6sqAxoWFYNg0NRyc
EXRK/6cDOn0SSoOctl45w2svP5whwBZx7T6zNsoi4o1gZ6tiZhQ1JProzt08fkzKGlPmTABRnJlk
RnD86OKdFx4ygClBmYZ0FrpvZYqhK+Y1M2F0pFqrJONtNr85wWMPj120KJUp2PbQZss22Oo1FznU
Iq9/zUuZIiVOMkSYUzRGl4BvZwqGGAxt43ELJ7gMqn2UQqpC9q80/hn2qselMoDKhIXwxm+fV0YX
CdJikzM6Khhf8q/EutNv65M0Y4qrUXMYsP8ld2tRxMf811X93z4IKjyNPaEtWtSv10e+kDFR/wFq
DtOSjt1yUXWDk/VxTO3SjoTyf+CqsNoTLd+YGk5sn45ndP3aVF96WUGmpREK/OhsqpOpy8ij4sZr
avQnwm/IfrhOwFcmV5UivFQod7EFXL9vV0LEpa8s4KqwcQAiCyjg6TxHcLXlLGNoO/lRGp+p5E7N
NzHPVvwmt4824INcSj0hoSMla3IRF+7GVLRo+fOPkt8SRWNOhjlSs6690PFxcEHvkypTNQjglYEv
8fUPe+k6AI6EwxOSHdTDpbJKObWSncRO/QW4tursoFYggxA1zR99S9o16IyRgW2EF8b/MjJFee1L
RYba1ukkp4nlDJ1j1Z5W9Buz/+gbA0OJlNs4eOsPvZS8VPkIkJdZGVc930Qspv+MK/7+R0Qu9Frt
ZMXmBu6k3lB/tjoSAXvH+OgUFpPw/2HeI6QkwHgGmBNfH/5C4IT7RtYNVJcj6KwOBHdjwN+jpi1r
3rQT7JTh3R+jtZcUK3QRKQiauHcoujAYWdJh8iTKiSItkUL/PnUvBhVRNHahweRer4NQiinAda6m
to/maLg51oTtaOMK+XL9bS/UXhRaT5S9oJbhKKEvPzIe2LIymSVMFY2aVrTRMeYx6h8F2brdPIui
Ww/y08GG2OYeZkjeYK3MxXns4hEQNQCVDbGN+Tj93oZfFFZq6yXyJ6Orgd8VSqkV2gR9RN4nGcBM
o+OcrrCvznfx6aiLDl9iKnUSVbw4dhKHZhaSvF6EGiYYz7uqzFeqCBe2sSA9QUQXWpS0fhbzjDNh
loWJL0xpw40VcU2qFUwLVVdoDsTohDcCfw4PivTqv//EgsEnULyCX2eL+f9jPxnd2BCt6KDNztE0
aMAblKgyr1OzuxxxXqvuMYnotjpLMEYQ1YF+YgIgvf4U51kdKe9/HmK5rZIyKsPYCGtPlgOvgijf
R8ZBDklJ5xCCvgR3ZG1pn+9kCIy06MFSorJGtnX63lVftbmmwOCrlGKbBJk3mKixaO2NkJVT9dwt
ERYqJcMlTXMLVfK6IX9q0/QQQp7S4pUJuHCX53GYfT4//+EmdPo45D1Dgjt65fVGSD8CH6Y+9n6l
eL3mGYGsQRaT63GANqvR70w0s8Q52nOUm1a7rVDpzrLHoTQ3nZlzW8XYw9Q2qvFYgLqHHRzmuUed
6PpH+7JYO41SPKpGRRZ8H1Fq2VXJBtueQPZVWOnFsJBMF7kYb6bwUPAFHVtItwdubSJ7YHfbYAaL
JD9Z3DOim7z7S58fOo4Mu30be31Tdcc4SDYJ+haielOH4RF5oW2gVjeSvaYgeN4OwtOXkiO9IFgX
CM2I8PvHmq+6plZ7Cw/oPPnwyeZNvNgHRFG66EP4I5nNHhN0OMaiaPnfF/AAbUHzoI9AMe2MGKG0
Y2dKWsW6I46JJFAYU+BKjgjxXrgmxohIQkTZmc1KSLsUzE9GXiwxq587Opx1hbaIxYoiC0QiVEho
idEt/YjxWOuQhfJb1PQ7NYJ583l9yVyYebon7Ds6opxs4MdOZ74ztVpq6770tAGXLnEdiFnhzrAr
uuQgU0zUqaW3ybRPdH9rvK2Mfp6TMrqQgxO6d0LX/nT0PinywopVorpkQgw7GE/SrLgiC4+T+84/
2NRhmnIN4Hwe3E5HXay2tJnjyJyUkh4CX7m7b/5hiyhGI3x1vc5aoRNdyH5Ph1tM8RCpowYxAs9m
NXRBkLhTuJOHaIPX8KbX8bYr93mAA1fCZ0aGCCjPyiyLw+o0LPAAX2kLWGMTsNDpLFdxPkssxNIL
uLs28Zsa7OQEF8MUGwFtFyKQYQvVQdjFMlXjlcHFZF4bfHHHaqMp9hGVYYHRbVEAGGCijP2K49Pb
ziSqJERz8ZkDSTumDXzuTD3aNVpf1Vp4vHCoMw8gpBBlAlWDTMfpPFhBlER9O5VeOCcbFZvW+Vsx
9wgC5IcBd8egfQuzhlC4hho666sLWqJQAtBtuBhUNU/HFYEPWmheYNpd7ev5nzl0kIRwXFObbq7P
9oWVzdVOXKc1wPvkq6cjhVZRtF3cFl5tTfi315up0pFLoutV7ilsHpP51/UBL8UPcdsRKrRCa0Vb
rC2ztIKqTMcCxtEIpzfzMlPej/3DiFCQOcEJHKmD0UgPd0Vvf7s++IW3RXhC0G+F0gOn3unbZlit
Z4AWIBn5wQG9yvvQhzm0CZ3ZHYoIv5h/ro93YSkLmWzgI8D7EPZajqeraaBldu7JZL/yZHgtfpzX
h/j6QovtAoIOmDrodAB1y37dwJEQ23ldeJKOaCO6NW1s3OPqfW+VxW5Kf7QassbKgFC1/a2dBtfM
7NdoRF2nKH45ev9ZJQHuMJKpe36Cr6Fjvfb2Q2DjEmO0btbNuyl03vyh/9UZWbJpqvgAHbl2bT3I
IVnauyiWgk2kqs99+Pf1V7vQroJ0IOgslkHd7kywN5TivLOGLPei0ERXv99ilVKWlPE51ambivyp
wTISLjV19xT6wxPgN3dQ/1p5jgvbEddmcZ0TzRBgk6fLBjmv3snw/PKkEmmDNjuEfvBaV9HRHPrb
On2cht61MYOXxuyuC/BTJzgL85TGxLKYe46lNitf/eLUgEmxiQ+4pVDaPH2kGI4emLmy8Cb0FYT3
ajqS8U/YEAxkA5hlJci+yzPdtDh3RawKqUplk7oP5GQtYF84k2nc/udZFlcfXw/VUCmLwhOX3HIk
cUSgqalJysL0Tpg1BkTnCN6IHazCgi7tMC5cJpFE6D7qi09D+gyDJI2KL6bxlAU7PR92Q9+Q9x9E
57rQpa3+XgQG2TZq+RwV+VjuZjlY+yBiKy+3IY1FIb0mDHGNRcguRsvW52nKQWi1m8y4pdVKCR+E
+WjQYiJrQFJnNvFpyWTk1Mnux8PKKr30BMRUHe9IgelYMumDOVXmsSlyb5AfLWoKQjNXqCNPRu5K
lFH8pN8ZYwB5JtirB0Naq+tf2iUQlBCABlMLqFF8qj9SciWDiKIlBlEhpImtTW7VGYeYO0sbl971
dz0fihIO8BVdZ6/jl72Iq0Mtla3sV7nnq/KNZYd7pxh2WhNwiq181/PaBda1VE40ejp4xS7LzXMp
x1Yb63hV6bKbTvYD9IJ7x/pM/dsmy11Zi5+GPvvvATOMKoSAoP/ARFkqAXFc025rlQxM7Og5+rif
w+qWJlIm4ZYeHZ28xq6938d5tvXb6F6TjJuoG1Ze/ULtn68IKh23GSoLMENPP2iRBFbe48KJXqHi
dfln3Bg3XIc8jWZkDtcHZkEpTS+2kt5oc7JFd1pS5H1nz66dzociyn5c/+oX0jFUXljZULJoIIEf
OH2gHEkFCeP6zHOa7kiS4VVxgXaZ/lWRbmqdVZdTkR7ceZL318e+tOKEQwA3Dt3kBFjEODRCCquc
VWASHDiDQpbiPFlCSyCIVipJ53dyEgahoq5wtwUutbza5k3dJdJUxhig1ndTOD5PvnRbD3lCHz21
t3M5P9lqZe+qWv5LD5xHDdylZrhJmuy6Yjw4WvmiheQcOQqK22qynkOrilA+xbNXLtR93RTf62MP
min20sHV4NBdn6rTJAsiCkgG2sC8BXVtNs3iKxX5NE1VK0VeBAD9NZJeO1B0CnLGRM2NHVsrscDQ
TiLv+XiLJB1DOaMcbT/yhqyhCTx/E5K3Q1DW7khep6LvNqvzrTyjeOT4lFvyon8xS6AdPrAONNu9
QA5eMKJ/1iqt3IzNPg6+DahwjSA+Z9vfChvKLiRxQr6/QL0NR15r7uGq45JWGkcL/ctsVjnk7ddg
/DFZ9Q9zDN/jhxYZ3k6CIR6k74PeIjXdKh6OEwlV3v6th3nlKhGsoyav/+oolnW1uQFahcxYdds3
PG3frVFp9LNvI2wPhPIdIlgKe0gs8z9i9AwQD/QEymVO7uzKKtxZiM5QEgNCvMmtRyZqO8492IP6
tgyVu1DTH95aIks3lI+DbIGSsLpvhjy5TpY9j0EP/gD+WEwxIsSHTDFfy2B6jCGJRrWr7yzgFZ0i
KPnZZhp/YxdnZNJtKOX3YVvfKn5+r+FfjZPcbUvhUKnQbi6tfVXc9Faxo892GCZlN6mHUZtWYtvp
dmbNwF2C9/YVSYilS+6ZPsZ650ismWDmuhPAi5ieM/nT7j6v74WF0MG/BuI0FlxCvCopVp1OuGb3
eo9NJJu5oQx61BVEzgbQjnmDCHH04kx3k2o/tvjV1LbzakrJh0P7/2O0HyRcBLJ0M0TasfJtzS00
4IODQnKZPF9/yEUy+f8eklYfzBEAUsvjpkpa3ZzHJPZCKidy3P4wm+o1S+cQSuDk6lgAF2bq6t0D
WngdF+082fly+eBL1UppbYG2/veToKvFlRdr9rO+X12oGWWtPMZczHe7brjP8vp1luofVTzcD9CO
1c46joFzlOzyqR+qF0NRHzUVmRftNey5wQ7qTvZzxCvK+1hX71Tk5BSFavzKjJ2mvP9+TqGIhaYd
F7yldoFpoKac6EVMqfM+0o+K/auuj5V10xn/dKQFfghc/O36mAsx6/MxRRz8Y+9qZSCNnRhTzmO3
isqHvDD2zt9pUexkqb+nQmCWx1LNb1NCepRWQnn5IZxfZuV+nEj50hAREWWHa99eie4hyGMV+9tI
VMg34xMF0+uPa12YIgCG3JnQwIPj9fX3Px+3waG18PmUVTU+SXq1axTMUcvXQS//yWTjtnT0Bz0P
bizqd9Okfbn70l7Za4N9k3Xafdd+pPP3YqhB+1gP2qT8mKpNN6kbBT2wXm/BtKu34D42dd0Cf+lA
5yYegHe5MN5VrXuSE0QHgmyjjQ7l0WBvB9NBReNPj1J37plBySvs93rYNBJtZUXaGp1+LJPyaEzY
DPM7l4Wtkn2XbGk7h8pWHWLPQrKyLgHUd54C4aDU6CM0ybNc1y9VVz2L/s48WO/q3D8FeJAFU/pa
xMCWtOHD6VcqN4ti8Nd6wJoe0RYcD0GbLC/+tp5gx2yyHqphduPwzpE2Mxe+odtq1V0EGKGYn2IE
Fv03uQDGuqbxfpYZo/It1Dv4KayElu2OtFZU25/U3pMieS/Eu3wTWfe03+pWAqY+3k+0DmQURK6v
q/Pi6Ne49NmoypGRn7UsZKOz9VjGDL2NtoGwg6bhFlSRq1fo/JsNFaw3ad80JTLQ7Sak7bLyAPpJ
voEIDA9AWRCkB84k5/lZLQ/YfvYAAM0Mt6LioQhG6BcRDXsQVPGbeZNXCfkOPQBKppNCmzV9NkkS
rj/G6Un+76fgCShi8fHPlOTqSFYlO8ITvjKHrcQ1L0UBoZabm6YZbpTK2FUIi10f8jz/Fm9OQYvc
gZ4LIOLTCDRoceMUtd17cRIdxfVyAricBLfolm5S+WDH3/gu7KW18vulpUYlCJU26i8gAxbXPfJg
RHFVZnzEp12jnzi3CCJpimv5/oM9oAitNTdIAa2EsNMk4d9TTEWNRc5lAgmCxev6VZBbGJJ4am0c
jRB767x5bJtfYaeuqXae3d2ZWXrzggrLffZMQUyNo0Kr0mnwRq4YjgIDuCv3uIq/2TiqFupnMci3
WdLdgp141IbmLqlWpQlP4/W/3vbL11phbQuA1enbSm1S19o0DF7+GSTDQQxcq4iKKPKb2r2qpdm4
hX6vhd9XFtVp+v7vcVHgI7ZrIEiNRUrKMtWjvMb0JgDpHIMvHtIKYdj0Tm5hMTl7SFkbWW03BnrN
pmhlp+oG+ZuVXX1piSF89P+fwjp9+0S1+zBWm+HLM/rLrAt4bpEMNwUBNkACvCmknXCGWHn7i7OO
+haFcJg2Zwl5gqVxqY314InomeCzonZ4ko0UOM12V2TJLRKubiiNeznNVxbdhVfWBJwMEhL+8mfS
X3IpNUNi4EliAMuo22PuRxsQyNrBMd8MTjJ0OVbqGmIST2pkqBujRIhNAYcWhd3FzXC2GlAZRjiA
3KOzPOv38HKziePVcrZAJlbC1cXRFPTFSGlBsS1zNMBEmuSX3G/q1nDHAeyNTmM4v6vk76Wz5s16
cTLpowvAD+YLSw3RLlLLMAgIjZ3a3QiFngoI5GjRs8MTfoTIovjVT5v79vX1I0owZzMKbQVhRzSm
zmjsSgEO1ai4KggDmkQxbppC4cOtYWgvRX70wrkcALo0KIIsSkGxpEChks3e05Ng9+U6RleusqJj
EqO7ZOBEYLSbWpJ4ZWnlM16cWaqaOhrVwOOWccmf4rkoE6DtIvj73UeCalxaZHdYMma8bGJjkxVJ
u+vzeuF0pcDIKU89E5GLZdlPcgKpx9ti8ARUCdvdYxu9WWZ3g22fsIZx/qesAoIcH5FBab1qi4ti
hlhL4dcJt3Gt3wr0SNBqhyoqnuLxrtX33Mb3KsqhESe9lXQkWBXS2Ye8slYEWS+++R/PsTgGRjuM
EqTu/mUKluc/tfF7qAS7uP0+Ulmm1X99ohdZ7Ff4R/tCnHk0yM5l7uK8RofGZJca8XgrZO56dLGF
U1GyoQX9VEjhpg2zfaxjm5IUT36dfkvMNcj2paSSIgCyytRFLjjq9eUQGJ1BUtnG0T43qO7YAONz
c6sWkjdTQPdjaRsBewXCV+Gz1wUr83BplVNetBH7A9KE2tHp+UNKCz6UWgFXDEECG2iuoy3VbGTl
RwQiMqX3ndtr0ePSoMIpisuZaB8u2/x2GehVPne9pykUNdE7ChHEsfdcxnolwxvnPhnmlZzqnBjM
GQCPG6KfuOGTSZ6+6KxWjRz3nDqo7z5NBVJD9aGKVQDFA0Dit7F+pSW4ScutlVo3osMnm+O+xOQl
tGw3qO9Fpx8PvpVVf96VFo9FWYxsGpcXKjWnj2VnGbYfkYEES4dvln0DubyLb/W+d8sSZ1ZuNPKH
QBtTy1nJPC5tuD9GXtr9ygWMSzMiuRUcOOHhXAX/+NGvUP0IROm9Xr2/XEg5+ABCZoY7I/pEi6UW
QnRKogFalhnpB224FeilbuD6hERFG77404+MummXrbmDXjqPUdOhdwGqWpjhnU6xngbRUGc9mi8d
BkXVQA0JzTxSqtpvX5TEXwnhF4ejVK9xOhLGz86NLh7VYYROG7GVNQkmrk4vRX028hTJkTW5x4uj
4WhrYF9CKr+8lSZBnaldwctlcbiXWgg5MJlmnNEFUGZU1rCPl3auWKvQVcWP5Te0pqpQJ9rSXt4D
8aIwLaQ6p/ad7pwrYQsWGP62LNfkJS/uEgFmJkwBvyJunH7CGNSdZAwKFGVjF2hvfriRw08nNLjm
SltOpTEt9rK+HxtnpadwMQExyFHxkkOyCC7K6cid79S6AnCS5iaykop+iP3mRlQb5ti/0z7Gpvb0
FhCiveaRfWF7kpbThKPCAh5nCcUhv4ED2Ugd3DWa6gY9riY8NnKFfrfAnenHAdzK9TPxwlrim4oe
KgsK5JG4Mf1RObOrNqLBg4usoVDxwhhPreNt2N4lkkkbcu3su7CUgDZx8sK+xpNlGZDzQB+bNjeg
0EhozIYgNkV6EZsbpexvtT1asNTw05VXvDioCf9LqOFz8i5e0eqSbHIwM/DuLcCvakSxJJ1Bm0le
Tb88lqrd5/U5vbSA4Dx/SXXSOKaScDqpNdjJkcymRzL/pjd/CX55yFGihcAWtLdYfgNpssfM4H8Z
Fi8DUPb4Wp0FWz/Qe20M2DFyTwRC5FlodvtDejfGP6T0Fi1WVyjrWuZ/LV1JmUqn+wY8ROhOnbFY
nNhupdYmIikqYOy6QOXBU4ee+ioy7PGd7aBT8t721b5N1sytLsUJgdnBo5hTHpWxRRI5qbk95zKf
t6ggG5DM9onBteSHI2VbWp90ikbBdY0xyVDTtdz90vYRiCg61mBUz5gXUquNaq0DiszqZKto+ZET
9jaK/upVEPjJvIbJvXCcCsyHIH4K4MXyWAOJCJeDxglSeKlXBg4oFxyCMPxTZvRpPgFkKdG0n4dV
+16xYhd3PyFIbYkTB+S2vgiJxoS+Cha2tInAuQhelqhyJzg0oNztGhY+gDQ8Qf2IIGV1q8NffG+Q
LlyuYRARHU83FDWL0ZTqmpWtGehhmJtowNCABN4IfyChDtsFGkIcbPECXSkjXLozgAb7z9CLDEbN
abCWOK54Ocj0kPK/Y78PXeEa0DzmtjqO8o2JiYRd7DoyHK271bGkXNnYIls5m30D+IkGPE1oqZy+
/uR0VaXrGatM1UHwgzSS8n0f7fS0fdSjCNl6L8yOQkDdjM2jWdnfusK/sYs1HeJLkRSGHvdjgYOh
Unn6HAp2g32pFwicxf1zYfU7m3vjOB1sZ944GJJHVbvxpTUAzsVwKnDYQq+Dqt3ygjxqWpLmTttB
q4Gx/SVjkY6/iyb3dAexBLa9HLY3c7IWxkXkWEw7S53iv8Cl0HdbrDpYDAngdLTHYsBFAtpY449a
ma8B4pNR5Las+b9otNPGTw+ZvFYRvvTaJ8MvVp7WFshlmEitTYlxlEu8f7AtA3Hfy/XOGR5FdzTo
Ghc2x9pBcmG9MTLybtjYckM559c4Vjk0FMwidLXLHC9TDsoZKHK1tUw8YAF3DZK0w5NhG5Vvw2sm
PUvzmumxWEzL2Re9HorhCH+y6k8XWxr10VzHPkp+8V+2/TsEVQZLc7MeXcQ8ng2k0jekWEhKslxe
djSgZEq705P4zDYlQt+Pjk0ReKoFV55NZbDNVnb0paWlYM4HkJFKAHDP05eT8lomI0GT0inDrQGA
zhx5NVU/9JP9NvwcNxY8/RyaSRwfyN9eV4a/EE/B+0BjEncWsE2LjWwnyWSmKRs5kYZtXj8Gk/NS
FA0GvlWJJAmcoJr/gKvbDObq4BeiCPrtZAugjriWL+8TdQqVPOkZvOrDnyHUkU6K38cof7Yq50UQ
TNok3/az78pS/uQ77W2WOXcKtOBgVihXG5upaG9DR683WvdScOlamZzzM50aHCg8CNDiRne2HqpA
H/rabzyTz2DrG4Bpm6QJ974dvHQhXVfdeO3b/MP38XIz7ddkyvnb32U6P7SB9F2EX1osK5eS80VK
2kzuLFpEiIotjwAZJ+NsRAjXq4v3jiAwhMOuG9+C7EO1kmOcrQJtLw6INQpAb1GUXDqADRNr1FHG
L6miSHkHqQ39Shh3GPlzr27yIRPJhze7WEm5SBwDARN6x0hjRIcOsI7O+bjyYc7Dkrg6/OeRFqtW
Qa058geEm8pGx4TWdHW14+4L7a+CGWb126ypbrj6vwAGcM2fMbIUQrM7NbPDypOc7x/UqiD2IjJG
UQMV5NPtGySzUoKwqj2jhAOZoS5XdpsY9p3dDNsi6nfl/3F2ZsuRI9cZfhXF3EPGvjgsXaBWFnc2
ye7hDaJX7PuOp/eXJdnDQpUJz8jWRLTYwwQSmSdPnvMveXFVe+GGILpdGPs8FRNjQ0TkVkwqNC/e
NtlkSk2jVqiM3hvyQ9vdYLiNIFgVKuQGoysHN1n4U3KWXJDPt60B4JcTGBcEgfudzb4/woVBV61a
O07kCl5elVMdq3j/7l6wp4WEVNE/Lrzt+TJkVNp1HEe0HQDBzGa6yU2l1tMKLQLTnWjNCXWLAtej
XtvG2t7wJtfSw+Mq+B9PLUHN05x6ZXeE8xKfLT/YaM3S8XShjEt5QLg0Q+yGFDrHnOiyBF3U89GS
JfksU4rJ4PYaGW5z5x/ExUdwrcW4Vh7vj10a6/eFyTnfEFxgEBQ+UvnP+/Kw+Y1RDR1MZXEtCBts
xA5osKr5m3iUFFf3TomPWltAY455knAukLJ4aTuIG/TpCQpFEeSyCEwk53PBCCeumr4uNWQFUAmK
6me0h6Ak0GBFwtpbDZnvCqbgpyje6M7vrJ6Pp+E8XjM6EZGbNgCgc3M1uUVqMYbiH5j4JlDYrL+q
Q3Vngc8NgUp8PNgMvyZ6CIxmQiXi5KJ7fbyOviuYJEB9ijEMa5Z+dbQbE6h/YTsG5mcnPr+jHKRb
tFuLqFrFgjliJTdKoi4FQ7HdZnOO96YAKVCUo8c5qzHYxqjn+Yi95lsQTw8SNrKCRltZKPUB8KuH
5l6gCAT/WqQwVtSh5idtuoRmVrv+tTApIhc7exhRPxKGLAByZ5myjbpOjCpViRxSCSqJT3AHc9VN
k1fb/2kV8H/K0k24LRZXPkIEVeuqblQsRcbzpMpgLv54ilms6DuJ83fk/lG3N2MSY0Dz1o1PrMxP
VXSQs8fKxslEMiAvResU2sbHk3AhPgqoJwAOje4SJe/TSDVmnjJ1ioX4QVOtRMlHD8ZjGy0NjZXa
8G2GbuupL39hVIR/DFPB+wcm3+mo6ehHWd4YsAbDXTJ0G/HxM6joRzk9/DslqDmVudDNv3ApptxC
YYsBRR9rDhu3i04Cn0Dss60v5d7/FsbQpg4OoEh4Qqsm/zEWKEc+xeiItIq1MNGXtiBoMEoRnEcY
7c6vJ5w/BnzMgtMXmhZWe+PwjMC4SATEfXCs6d4V6RoroJ5G/GiGK5l6n8Wl7eOpvzgLrHWwvUTh
8xOgh8cZalFSHYE0oonXdKuMU7hAWZwkdydAYuKAFI08u0zXRUG5sVoqlM9wrMeIhGCOaCTpnEgk
B6dLIHKSzHQGJBlyBVaCAyyzWeHTkz0U0b2FebTp7a3+ex5LrsG3yMpX9OagZ901b6iV9ZoFvvMZ
kiTAl6UvJTbcLCyQSguJCkxtCFKzusWgp4lk4xAMSQty2PSm7iYbcGP+RtpaKUtE1iOQej4cCSLh
kEoJeeIsCtFCl/pCyct135X3sTPRnpCR5ksq65s66t8FYNFX/3VGixwh5SSq1YzrxrCRYusmzUeS
Ko+qCcjnhaVyIWEU9wmu1MiCAYSZPVpmN4WcDmq5rrRp1/ftSuxRUfgW2kZCl0Fvdl3fuT16DAtD
X4jNogkKJhwVYJnFero8lLa0pkGdSir76Nw9Rzn+lAUnAVXaEV0ncfEcdMiNuGc6VDTEYo3QZ2OD
X2XF08LDXJgHUaYVeQJghzNS7OCMIC3BDkMlHDZ98mmqBzdR4FTr451gM0qgj8IyuzGNJT/UGTr+
uE1ExwF3FCrVdLhn84Cee41wN/FZReYVBXsExA9J5taBj1sKteExWsngdEvadQK8Q6F7ZeXgaoYn
zYw3JkmmNdC8/Cb55jpN4GKWvUv1aCmoXDjXiSjC9o+U0kHh4/Rzkd7WKj6QxdrBy40el6vVvRv4
IALsh6aVNqOOpg18Ojm868zqCjTzgVvRxkBpJ6JjNOraUgX0QpZ58kTi4HuX8Zjh0KXpaAtiOnRL
aj9SvrKTQ+a8mdx+GoO2NQFPzBXbejTfapJPJf8r6xiZO/CC4Lm4ds/XcSVHqeaFnO5N9WUqHqVm
HXdvKirKNZFk6JqVWMniqwkobiklewGeqQPKGMpSonHpG1GVgtfNOgaqNFtKcu+lcSQHKJnoMaeu
81KR9EZJdpe395nqXMlD+Fk8ydihNxS+CRyN7UHgQ0RfWIr6i/VxEeJnkQ8iJGcxgZbsdC7yPRph
H0w5CiVqsNJROE9tTNoS1aMPsqt076nAYDQ3f3WmE7qFv0oWbmkX4jwlcm5nhF6uIfNqVkv6raAs
WxwpoEI0wkeprcTJLNLLjR5r62DRBvDS4cvBIsRsWQxIs4g7ybtVWSP/JE2aVqxDncBlfbX8eiVQ
Wz26FQXsJrtIsBC/6YMcgdvyitkEvL8knnHhxbEuEyGFrXoeW7t0qno1cvJ1IWS+o13QgpB3R9Rg
HOB3CEBWGMjRFFjFJmmZ3m4EgFhYmHtRRqvmBy4LV4rXLJ02F3YsjyUM1SAPYuMwiyE1vU042z47
NmuuGuuFauOh7M21pHAaOlT3qFI0RYh+6Uunq0dXPyGJuRx0L30lgbthUQoEgTP3tKtqvxmkuELc
YwxXWtOsJCvd1buxive53myK9qkAapON/SZ21ENIr91Zuihd2Bs8Au1JFgu0qLnqhDrlA8l+Uqx1
tXOrLN2LTG3yAPfiUlFioWiG0LYdaRtW7V0G0q3Ap+vjY+9CvKDMickoebroJ4ifv1urTk65s8hC
ZBmgDnuI+ATI6QxSvVLHJYzbpRX5fqhZooG6nuVZCUM57efK928F4KYM2pUQBhVSAfX0+c++mynT
ExTwHiCF1MRO3y2GJIXHjpKvRRlMuJyqirTNtWS/uNvOZ1GMJOK/6IECtDkdKex0Oe0sAz3dlI/Y
von+H2bGKyla2kAXR6IuLnpcSHDOEQOqVMQxUiX5OiOIBKp6GCdw/1Tn9X6peHGhy8NbiQoS/S2U
3OaCdYle6EmdoRLcI61KPlYP0IeM5FAAR/M4NERDl14+6sqS+/GXWxx6tizNIRxGue3zdV1XR4Pa
Kaf4XoGPk78aaFzVWuLmirPyCRkLQ4tleHpg8dbCCgKtDcRRjjzbdzuiLIxI6UokJdiC9VZIhaQQ
PtMBOPO1FTm4HNz1zS6uujsDvQmBa7LDdJ+ibRblwWbh+LpQyqOfKWDbnGFA1E2RQr97GlkC39TL
SOAA1miGctU36Y0U7tpe24sb5VGd0hjXQp5yKDM3W2wHiWLNfDooJgukGnQCttPpA6Bj1the67GJ
hk8OxetyZMdygkTxMxQyoLA0hxBELYhWfbsoqX1pcHiQHKViGc5BOUag4/bj2MjyxOxgpOxq7qlU
E12ZDbbw3cWpPH9RUOskTgIsTzt/9qJx4PQqaMy1J8ACrHqpPgg+U61ej1RlRCLp+VQsFKKVvVK4
EQ3RggHe2eaG8U47FxAF1Squp7MwMnIEQKoCihN3/iZgkkXhgBa+wgXg47c9u3mJkYSmEvcuEO3z
Ep2ZwEnWIjNb1wY0yCZ90P3mCkuphQT9rPDEMGgBmqBChPPJ/GIjDzTrhpRhhoFeZZBdhaa9SrTg
sZOdGwGKKTMFf/slzOOxAXvyLcW41IGEsJJwepiFj772i6CsrWydSvoBcfACH0FMHEITOiOpt0TZ
XZWlTYmSs6L6hz5or8ngN4HaXtfjUrf87NwTD4MptCWqjxz1s3KoFEAjM1ElX2f+gwNLLCNY+9nX
HKOZ9PH/kWJd+rbvx5sde13KRcV3PF6+fhIGUcK9hNNkXXrjTo55a7aqVTdw11Hn4V4rGmMBlofx
RssXltl5ksW7U/4GHQF/gFUwO/NLLc/jZiCOG5HuagWm0Bmja030qAgZ47ZBFWhM9gh4k9x0ysPY
BdeJLGS0I2chsF/aXEI/iUIs656Vcbq/q6jKKEdxckbcWOss3DA42b+x6nJ94bUXhjr6SbwL2mBf
Rr2tupylLW2EKF9LA0rUuqPFfOBcnUTMMGhtXon69lm7vszsdohqdK9UlPWrVNq0LKxG2HSM+H3r
2acwLp8ILGsp1V5x87RX3pd4HL+koPunQFpZZrCQ1p4doOKJHM5Q6msUf+fKiIHiOcaUcWTJaNoK
aFLbRr+PrfVjgmtt+UvVk8trjK6HqHRS4jZmJ1Qb1FnUdhGHhCrsQsNN0TRXeeFvsezelBwcfU6V
m7XnOJ+yFmV2s3fVJfjo+UHNW5syIChuW0DB5qEuhIBjeiZpgyS9CaaVV23rYXJFFLdLKHsy+CMo
8b5xYwwIQyifPg7o5xmTygyoXPhJ4sEvzGv8dRzmhtUjzjUq7VWhNFdDbXnuJDzhYIfq3n1LE6zy
MJ8IptePxz4v84KrVPkP0w/O8Yy9p9JGkfIOrd26+i7U0Y+ZPWgJROq3qtRtI8EVktttAklJMKQo
xgC93wgqY9a1oMHoBrERqX7tu/It9U03739+/IznWMzjMyLhD3xaLExxMX23J2MK1EMmI9YmSpze
FG5kB6YheBKJC88o6SuEkbeCt6sbqLe2SyHh0vpAaEalFg/8VeyP0/GTKS/tumGOhvBFODuJIqeQ
LY2mdhvDblCPQlmAur1gJ9uPUpVuP56BC8cCfRE4tShgo6Wka6cP0ATxGBeGxQMglU9P8lGXPVdT
k6UGjDheZmfvyTiziVbH0JcbMQ41BmH9oAlSDcpfUY/aFyqDtRMJiBquNKtjuUFZOm8vfmpR+qAF
isAicfH0TTUQD0FQIFYV094rN3myabWtkMNtbNI5islB+qM3JyQAl0TVLwR+Ol1QpCGSCqFx8fN3
i6xsDL0zSkYuA2Ur98E+iRE7JA/JqiXn3gtZBf11ZPkNmQbLGexVVw0sDjWDuB7K96Jk71M54YbG
due4p5wRZgvJ3HkTgy2E1K8toG+oZKqzLzt502gFJTJAapmvOvwfhRyo1WmH1OLzAn1VKa2KPrOu
TJyyHoWT8CAg5aCeBRQyRAm3WZLvv5BinjzULPpPepAnxshy86gi1QMqxOPzsYaRcvBw5JqOv3WW
zG0vRduTUWcfWouL1JjEVOQyPmHYhoma3vRZwR7JwweTwj3KrUhC/2mUtfgEZJIyJ71QJJvldnEW
K60/IDlQym+ZYhwlDwVdQO+NvUVjwtNfOzuA87KEKbkY4+G7CPdXoT2gzebZrPTW9CVGnuihC81l
HNyTkFBKLi3c6gKCeIOSlDUGm0bmMlEpKN5dmVCqjtcmeMBdoO8NoA912K1y5AFF4+LjGKeKIDYP
Pu+fcvZdVL2JYl2T8LOxvtLVy+W9OqhUCTrXQATaponkGeq6uVJHbGBjmZ7n68pHvFmsVmEzAXh1
kH7l6bVYs4KnPEUL2dGlhI3gJKRKqBHTI55Fp2KE9tgaIYZvFcJaTOYEWtZGAMqcpI24TocgVdAK
WwugUIAul0AwjQM7S2Pn0SDKQmnh3vl/TBt1epSPeLj5fSnV0yDI7Thb2y+YG+50k7YF0EuMGAWS
Sjyg2Nqy1m1xtUVxEOtogE0yx7UZ7IQQseDo+aW5qoy70oh/b2yKlb3sbdTmT2fxuL1yuwHoRdH2
jGYgF1ppxaaGV2Z1Q3l5rev5Vtd+6M4SNec8vjKQpdPtUjGyOtOTLaVsGAxnCtdWIuNW0K5lhP2C
KNmPFU2DadV7SxqLF1YGVTaF9hGlFt5uTr40ItNu6ZSEa2CBtyGwvVA11x2eV345Yslnea9Rod/Z
YfsprrJHh3JIk/VojQcr6XnMlE01LdH5LoR8UfhDpJiiCCozc/sONauDIYhTHsmimTfKm7gIduNU
vCLo9ZgMwks83idBdkM1cFRweVCqr17gf0Je7buvut5Iic5eyrUvfBrKCUL1nCYmNMNZECyR3Ml7
DX9aDa+6wMPmTU5XyvDUlA3aqxtdWhrw4peh4iousXwesOen53rbWUMbdVG4JrjA+Jvc1JYDUfeL
NoMZgSaKPEoceLuBc2osY6OL8qhpdD9AkFP48LWt4t9afbeUa53ndBYVOYOkm46fECqfPRdXCUk1
pADZjOIg1/rnSJG/d+Xnxs82edQ8h2W5ldP8UHPxGPuf4HF/d4T7SN99z8c/H9igGcki30ISRzzP
6cOABKo1BFYD9HZZmUF1l0r1jgWNfPJKn4JipRc25yJOraby+QXNyqtJjWSUeek2INS44+K4BAy9
ENh4JkTCKcAY1BCPXpjvErKWDkuPjGUA/7S7SuTGHStn45fq5ypGyKWJffZ2WgEabVQ3GG/0bvqi
O9gN50q2wYPtqq+8+1q/qjX71eQ6XcmAqSWNezXsB2qesQraeQmAf2F5g8fgSq9ylwW0OJvHrpMH
ufNtnrnQblpn5E40vYyKd+hVAOmh9h0xy4OSar8cPXhMymSvPQahct1UGc348UdTV8kqH1HXqzxj
9/H5eqGwBvsTBQrKhrQfKKecfuOwbZo0Rhxh3XnKTR6qt0+lrN7F/vACSeWz5kB9Qg0qxMZJHfQd
dgG/p/pVL5c/O+vPM/uo7wlJIkfwBTTQbafPggl6Ekr1MKC25byEdfCECtqroQvpp3ur0m7kCDsK
VTsYsvckoFYLUyF+/WmqwfCCbsS9HxLInHemGokjZ0U0rDWUWBElQhIpWnVqcFPQPIzDXxbKOSHG
L7ISbUfhte3EN5XdfGuNYIm1L+6OZ49CFdEyuHdwAZkFRIqrMEgafziqJniwnTq7uarN4CmasgdZ
pwTgBHd2QOUtG6XXhXkQv/xscIcekcC4kkDM7pU+UCqZDsVwlIeyegoPIE5rFYXwuN2SiQWlzpn5
HBoYXmoLH+HCVgH1jbc6YgicU/MlIJdhZEqp1cEH5lbnJzdTjhlH1m3iCGdN4eEF5nDhfc8aIiw7
AEJCJYmarj6vI1LlLuQ8lNCoomggdFHibNyFA/JYPlrPDjxWayuqGazKfSotvPCFMgKjA1ASSS5i
7PO7batjE9Aacg87R+ME8ooKloOFgU6b7vUWacCkNdd6iKuVIpdf5VSIRWT0/8eFSHB+7RJ1DIUy
qrCIQxHndPN1dTRIRmr2a9vLH4C6PPbCHNHLNr5dHVSqb8A8Afwb1cIpc46VYvppXNBOEBAXrrin
A1PB0SpZsvsj0Eno0qpxvinS25iqrq9p+MdHv+og/KS2ZKWm89RMEzRQmjdB8zMr1JXkY/9aqyFb
odtJefRaJt03QxvuhKjWx0vl0up0hFIcBR8hFzQL5IpUtpMtOf1aqbgTER36MDp0CEokJos0XBnR
koTpeemVyXk34ixP4eqoVcAukNHSAfhSecMUYeWb321A4SId/9Pvx9kJkINymhC+n41mNqY0oOMO
lgazo1zV8WJ3njrM67t2h6rzjU4s/njES8v/iCyno81lBUjP6ddvonTqlWYa1n79TUMMqYsVjvYQ
emd3SN8Un7QrUe+xfLju9PyJvtmvjx9AvNIs2AHjpjWMagvK27L4AO/yCVuCz61mCmdOHh7Iza59
A/COVewTpHo/HurC6uGSCHIKxheY4nmnPy2zekpGlaCeo2wNfi7HLRjHpXVclQ9Vz7ZfQg1fuOND
oMXflNyNKiG57unbyeowBd3A7DowlhJaQlZ5lcV2tup8NB1z7aD4xj7HzDeOG1IM6XVAmg0P6NZl
hbsD1d6pwGs3xJ9lHbeul+rGpsr9xvXtn39+chDsIRERJdWzBl+QjW2Bsku/ttoBE2B9r3TabUnp
wa/jg0WtPXWUpWTywubivIfTgJSrpZ41iH1hfiGZRJ5Cn3ZcmW/KBqXUIXZjL9kGur50qovwMF9r
aIwI9QIyV5CFp18jkJuhkbOOBEN7zSJrm6nNVa82Ww1lqHzs7sIro38x01WeyatkQjhakt0x5OIN
A30h6l4oqWL8A7GayrkQ/ZybKjSFLWdYaQzrcYwOqZTfJdpr7SePg32l1h7oVHVT6tbOkZpvMVyz
jz/2pU2HNCD6/8di57zo1XWV4ecWGUauRAchyzFJGJBXV3q9RJQ4alnO5xwPGYCCaHGRfM+ahMXQ
hXndkFNacfbglMN1ZepIUlcvotgh4RqoOtFTpIR7bQiu1Ly7xeL33uCE1eNtnuTPVu3d1RDQmuhH
IScLmL5LC/Ddw83NToB24n7n9cO67rHCttutF4agaiUQ8+nayqKFBXhp/QlzMerLkPrOeJ04mVCn
KtGaSSXcM8CLepa+gnS+UHy69HUpd4C5QEQWytAspEdVUpT1gGQgVbfR0unFYF9HX7qhPfvn19H7
kWYfF/mGII0askXBFRUsMMdsN6oRrlRjYeouxe53I80bwLHPnaAvGKnL4aOjKNYriPJqHWAOKmtw
8keUWz9+uQttUIDkolAlrt/w7mbBW08LOpMx2m0CvyIqeDlOXYbSbiPV2ZVwCOxfw3jUl8xGQDSc
zeWSzMvFFUN9REjxUt6c6yJh2KYoToQck4jAPpD0Ab9NiSbAx696aR9AFvjfYWYrpm3zrEk1ROJE
3bkNfrbxK3goaqjbcLGZdCHPFdoiUEtRJwVQPctzq9QPusZCL0f0OAQY36JplJT4eGq3DarwQmHK
+Qt6qCBFSBrRrlHg055xp5wWjYGhQ7UmTLtr3aQtKAD+Y3uthdmbFDZrx89WUqcf1M5+/nh2L9X8
gI4T/wBK8H/zLAAKvFd5ockrC1EJuAQ0KQXFtUuqwm1f0El6iopfVZw81k7/ObX0FpoO5krDT0ka
r6lIvQZ6/CVQ7YW7z4VPQZpJdUlA4RzSsNPzEJ1rq8wGLtwJDbbMGR9t6SZBdqGMjOe4/2xFHvbU
S+7f50tagKdJqfEFw3JlTtyJvZYqTIQIlep0W916VYn1Y/bn+4b01WCrcS+EsYaOyemrGZE8eJKu
t8Adn9r+yWmQHZQ/x/pCB+984zAMSFjWk7i/zsv8o6SB9lWVdg0iwa2lyi3y77Rii+G2xHB1YRmd
FyVEGZCYY4prKqC203fKbaXo7alEJXuM7uQEGxK/vRkcD1HDH61F4Sx33CZ8VQFufDzy+YHCwFTu
EQegVIti2enAmWaVg9chCNQWnmtKwKywDNSTbbJYXryQFiH/JjapkLYSCJzTofQE0KCEvtRaZfHJ
NB+HQga0/SvpqddjkoYoDaXiEHUna+3Bef34Rc9PGTG6uImIeHvWbVbrpMZ5ToxeRK6ZvGbKS+B8
BgDTJHeRttTzPNt+pAJcujmoKaNCZp0VmWpU/pEsoOEcBvUVF9vPmTX+Qvtm3dad5DaWHW76KV9C
gJ53WmfDzu77CkVOORbN/DSmjevrxSFV47vermIXGYh159Q3CChe9zai3NKw/XiGz2PhcXTWk0g+
hb7Q6QeODDVSjYrGW9FclU1xlY75tywctpKXfcdoY2/gOhXdxmrwuwK1Fqft6yqvbiYTLwc3Kd7a
PH36+InOvrl4INpDlNqoeKLRMnugpK6UMaQNGwzVQRmvnZY6bwKtBa/4Ts7xWjMWttPF7/5uRPHz
d1fevK8NsyxocavlHTCfZ8lKXqXqe++x4pPo1q8+VaX1+eO3vPzV/xh0jpZpRyVJ84nXrM11yL0m
TMfdGPvrHAcPySpWXRhumyi4tR1/4XUvf3IWOspp7CtuHKfv28WxYXldQH82GXZmnm76urkp02lj
hDaELfMQp9k2UatVXeSoS9iuZY1rrXh12vwHMmR32Ih+0vIlJO0RXHFyM+HDU2sWqQh9TXXuvGUb
Q+xJHsFyMKQbP+wCN4bK65kPfuEUqyKrs90U0g/LgSmDSw9L56r0bio/QOzTX0+V/zn0TXSqvLzB
TzZ/qafWhJaXXNG2+TFF0mpU6/uwXQIsiA1y/tgir0esRcDpT2fTLrGHkTI/Xztesx7sl6J1kdb1
0ee00m5l9t+KobmzFJrv1zEqBREwgSRwvi0sp7Oa7XHy/niKWeoQxE1OTgEE14Rnwvdyv9SPHlqP
dTy6GSAhK5w2SCvfyX60FEHOTiMxNNbBJFT0TADmnU5AbA12UuZguktMMqpd4hu/Wnn0XcvP7/02
ueo1Z9vL9kb2a1yEh8+e7GwDLGLqF4UQ3mQL8ePizhLIERSEBDbzrFegZHVYh0CSqgS1GgZLYlh5
ahrsSp/o5RTPSeU89K0duJoRLNz1zhIQJoNMCrcWLilE1Fn0GvXQMYMWb0Qf+dLKliVXL+rDZDRb
J67vNDsPFrKQS+GSz46qMXUL4uVsM6tyb2mVrWXrbtDuYVxuc7P95BnGLeTvvTSOT7gsXX282C6/
4x9DzlpksNU0a4SrAFCGvRcF2xbbLxw0NpSktpSvF6b0vCQq5pSegFCFVyAGzY4oFA+HonaUDFNd
4wp0pjuBxJI75TrA4dLNUAKK69yF5vOrQqsmHpPIDYK+Wpjooz7zbKOLZpwgMbPSz+QmGzwzUhUK
ytoAvJBo7c6Sotsur/GjM8N9okG0b1OMEpPXtgn3URH8PmrtZ+RMEAKAZRFIyvdShtkTkrh5lV6u
4zKpEfueXq2k3FpaYwMQD79ExpdBNbZW0W67sf+SYRrhDqndU34abwpLT3dWHTwnSaSt6jrz1+VQ
3USRvkvSfqUVyR5VpAfgaYP78Uc/b0to5O8CWcqrAxGYX048aN19PyTCozd4uw0n69WO0p1ZO2BZ
ZbvFoqVUXXv8Peqaa8Xv93GrbjrVv6qDZHKZ13oVPRVNSjWPrMpD8Haf9v5eHvrdxw96dp8hL6aa
QzwCzHF+0+iAppVhCapJU191hDKDtnGlvN58PMp5lBHDoAJFhV5wC48/f5c01KgjoyNexOvRqg9x
08ARq9fDiAde0j1lQrdYbQV88LZWlE8LY59FXEHbwmpatISJNPNaZRU0cpmOUbwONJROovE6UuPD
kFhfwky5N4z01uaihYvlNbLrK8lM1ooW35ZDd4+76D6wPIRBgkVbmbNzkIeSaebjrMITnelkeuFU
qFKsROtRG3e1XNOViZ+mQLtPsqp0Nbn+kn2TlBK3rfiXP5bfTM3/OkJVnMIlcsxZSBRPQmWB05gO
BroapwdSmLSNbmNMtbZ6B7+M9qrR1Htwha7clqtyig+15/3Ze6cY0gZKZVGuB5I7O35Vzwu6LsNo
0xv8Nb6oXl5t067Zxna0N52lJX7pBdHa4IjRgQVgQ3L6gpGK6G7YyZjSKW+pKXhxjatOr05z333t
m59/ZbUBiqQzANuB7Ox0NLVL/Qot7Bjh0eQQ1ncjIhVyB6yktTeRZ+zVCbsMr7wZdcd1MDRIHAjO
4/CQyPgKWmOxcoYl74rza6nYAdSPmGsua5y3p89k1WkSwDhCSkjGlsSsbiR12Nla8xwE5sMU9DvL
kyHjKwCwp2taCUsKfedBBv8OWlfciukjcf6ejp8VisFVEevWAVZkPhUbyXswenkhyJzvc6hdMB6w
ikK0G2Ds6SjD6BiFilLlWi5e2+KpsLmFTrcwm7YLn/iskgEADslsojB0WCTVZlmLXEl6QHs5hLOO
fDTV/VR6rXrPteGUVK7XbKyHxgsWRj1fxQwqUG4GZ7qgJJ6+Xa50kZHLVoi47wgrvhZwBleW0j0t
nutUt1wcRz9+TzFfJye4eE1KJlRMUOk+Y0iMmRbKuY9HJ8iVKyF2KanFo+pN29QMb9POWzgyL5wR
lIPJO/4F5jxjzNQ0pXMj8aI1qBiuJECGTdy9evmh7K3NyBZqnHLj6FjD5qrx+vG7nmdNvCygGIFm
JiRxYp9O7wSMoI0rE1Or2qPBgRaEJ9/LMUqe5XQT2Oq9atYAS6frUI3dqURVWW3jhTr22c1aPAPl
RezrWFtn1SM57DI/k3mGYCzdisg72u0nOzHvrNDeQNv6FjvDY1wtJIyXRrVBHiMMSOf0rLScVPxA
rgjGFAnXBQq95aB+htX7qQnsdRHID2k6vXber48n/OKognojZPjO1RbyVtUCYoZwNP1leNUmzIZX
RR0eo9RGuGV4QtfmLrAWIsSlPUS5mNBAIiL0jU4/cmBqpWF7THBb2VslcdZDN73aXERTiQ+rty9W
9O3j1zzvwpB5CDgSHAlTFVIAsyGdmLS71KI17JBD3Dq3APQikVAMiLNeaU33PMr1rnf2jR//6mQO
QyXoH7PqL5wBAGMVXh4hSGwq5pUrMAlp0EQqZ4DwhJSHx2oyf5h5fCtp/WPQyWjS6Hcs9pdBib4O
zhLb8sIZxPjC2oBCPfIL8yqsatcc0D1pxhQXK8OY0L/fZ5697dzS83ZFgXQAODETmiccl6XQcp5t
IbaoCeEHpDnRSJ/diVJ02KpCIcuNST/7eHgs4hsHNn9oJreKr90rob1N1WDdtNaGfXkre4hVV9ZW
CsL1X1gQ4ASBn6KiICr8pwvCwOvVCvKRxE8e9zSPsyLYU3a6U0GNVfg1xq28Evs9yMobP3deJ2ix
BbfFjx/jHNrBusTejlyA/gLkzNmM1AEwYD8QwM2p2mjJ+ADfeV3Q3BaiK3E47ut0+hR75u8a3iFu
3ZXbyrwu7JVW+ms9hy8hfzcS+U1XMyDXhraK+RXtNC3EpouPCa6Onhc3SZEun86WKgVJNcALWddh
f5AK7xdIr5Vep1+61Kw2Rj++taCv1cE8VHa6bbwBVyxzkwIu9pt2L/6rxSiGJaVqolut3xQFpLMc
qteSHZsmNvLstFTJZxEuE+wAzunTJx3LMKVdiMOxWTr3ZWg8hmn/UKvmXecPd0GtunGv+m4SBGsj
U2S0IQyU1KwmcnOn+m7XsqtX+TX3F6Qlivq+k4q7PiyeojS7zZwa6qi/GQfW5b3TeE+Skv/UW8/C
IDi9VkwEwmyzddNAfzbJDjZSG99lKt1cK4fBETpLLO4LYZTYCdRV0IzP9YwUKsBICoN+TwqkPPt0
VfpYmEOjrKqtN6A2ryx1Ni6kIkCe6PbRgEQ7cs6R8QGpZ5lN7aDNf455/GgSQ8sqeuJC+9BP1kLF
5hzeLzaHcA6kUUWxbh60E72PYziZcD187bFL6q+WM2DM2O5zDYdkNtQqavVdAy3dhzWdj9nz0Kgl
NVYlwZ0buih7qIKe8fGevXBkUt/naRz6joAjZqdXmHt5ZFswUGJFYv28xWlxkNJqI2yX867Cm63Y
VtHu40E1scPm65qKpRA+QcgZhcTTdd1nTR1QOAzX3XgnW/2DDTPKibxq5Y2KfK0lb1QwX/DmqW+b
0tPcoXJeRgtkQ2XIwaZ1nMH1JQBBcbG2nOdhaoNN0EreGn00/o4MHzS34skNtb4Rpl6HzBaIBcD0
saelB2eKItdpph9WOm7HTN3n5eeP3+/SWkYV2xG4MVrc8iwcl2FcKYDcWFm8W8DRsDbi6bOepq9x
m19Lfc1h2Zvbjwe9lOoCyPhj1NmVFB2uUqtzxLDp/8KSfABBfJCwcRyKVS8MaKDoW8VCLL10Br4f
cxZKI2mKYHvBkkFK8TaMJUoJ/kICeykGsku5a5PGkvHMDhWAwXVp+0Ljmza8rypveZMKObknr6n+
dYD9x/fhP/2f+cO/VmD9z//iz9/zYqxQvm5mf/znbfi9yuv8V/Nf4l/73792+i/9c/czv/ua/qw/
/EvPecr/z//Kya9l9H8/3fpr8/XkD5usCZvxsf1ZjU8/6zZpjo/Ae4i/+f/94d9+Hn/L81j8/Mdv
3/M2a8Rv88M8++3fP7r68Y/fBAnsP97/+n//TLziP35bfc2+/vg6//s/v9bNP36TDPXv1ODEZQ6Q
Lp6sAuzW/zz+CHbyb3/L8qoJ/vGbrf0dvNCxTCdKmNh5//a3Om/Fj3Tl76J5j/QO8YAfGL/9z5Oc
fLA/PuDfsjZ9yENiBP/yaVAXdBYORGCEugF/lf/MVktempM/xqn9aEcWlvZdY0sHU01zcWLmd5UE
usQsnHz3x//mp06guD0iQP/6yfEv8lvy27i11dsaLINbJ934JpWCZqV70/0gp8n9pR8UWlLtowoN
YDIE5dp32n//4/jH3swJ6Ib4yezHqh9iIq6rX/7430uN07msi+CqL7r8rhX/KHp8DiJnkHfHP/aO
Ui0EkaPw1B+R+Th/ogEPSs5CZ4HSx2lkNgoK6b0+6Y+m7zzi7BDcVjjbXJsV3lK1kdXgYhz/9viP
VmHeQnCptKS1EMkqXXntrfarlPv/zdqXdceJO29/Is5hX257da/e4nHiG06cZECAQAiJ7dP/Hwon
OJ7Mb96L90ZHtajA7m6QannK+IH3xiq0EvdbNLYOugGL9NFosDO3W9M/th7rLwFX1ip0DfcmyUIh
ViYeUCeEGTFtE12f4HfDRwJU/fpENMlpCIJU3TA0T/6oN7qIQjoNeiSlTtVn28SvH2IARJ/CVGSX
SuAE7tlF9lep2Q+m3PiHIZ7SzG2+K45clazMh0fpiHEXZiz/j70xhU5/+8fiu+2gkhDbuAmj3f3w
xfS9NBndIFf3YW08qT5vT9pWLRpCYqBZwZJshZCVtyVpH9jtadH7E29ZG7k4wQP2QQfVd5SP2U/A
RIovv6h2ooycf6874cyyieKyGVYuqplXiTBcFDOY7mYIW2cne+kBh8vU57b3vuFsxeUaZfk3lbac
Wzi787WyuLn1h7gPz3AkB9tmunlnSt5YNSIZTsswM5mVmOvcAu5uFvvIYImN/JJ2gXc/utX30uys
+6oM8pV2QnEe2tDfKqdLn1rbLtD3T8Q/0hedG+YP4EWiP0s9DJ9MV7Jdk9nxKeH8v5LACErv9w8L
u24EunConfAdwg8flscihoLBVtw3OIFHcm2WpvnYtNZLmo38GzpufRl1Z33y8Hfsu7LNpoK07tP/
UshcnV0H06nPZQd8CuUwvUvtrrnNpsGNi+bWcVW+rvNQIZnyJ69GiuJB1PqO+7mPaviqOqEcyXkq
zcpHS+a+Oilu2zO5SPHm9wGJMax8S6s7wzj3rpE9MGZmD9h7xweeemJFJAlid/Q30/N9u/CMrnp1
VF2jmRtW4VWb3IXAYUjTUqKsxPNOXc/8E81ilGLKlf5FL2LZqIcUbQ73fqrUf+w8EF39bRMJDES4
1KYCAqBrmlNi0oet6yil5XVj3T0G/lPAisnzb+dqF2SoC0I/BHamocfnhyrKiX439fsiO7dlWJ2G
6M4loue63/1xHb7WjzggmHtl6Gy2+ke92b6b1dYaqH3hmpTIOJ78cBDNctuocUO58sQ+9/u/GjXE
N50VowoTfTfvDW3Ks/KGW9EN8r6bWNFPVuplbbomsgm7W68RzT2pEavFIjJBrN/tkGoY1bNpT1bu
2Ygs3rC9ExpXlbvDfV3a4dFL21ei/LEZ7jNWpod6QDwhBLAVW/de3uwjphpAhk8r8PU7yKbjwM4G
IPlqRNj2AFiER99NuLGvgvFGZ2F36hsHQaAkKpINV4GBLvRpfMXPazjALQkA7jAxb1PUW93Co9Wg
K2aSzLxFUNk9X+Pd2u6Ix9gAR1cxOGuedPm5GPj7YeFVqviatGW0W1iL7sKrJiNN0vfNStvo1eFL
/DYXxVS6/L++u9Sk5v0DBug4KKlGiAyh3MlN+uEBk9c2auzqWjyKpnPq19o0TunQuOcBFU7oto5Z
YRjvSRIMSn/VepD7mZp0WTbizLOsrYyQn4oarYr+zVwG/wfQkyyfb83OD1dky0zaZp8llXtC6Vp8
Sevys2oM75M27OgB6Mooshu8T+3EGvm48+FVvydWNEGCMqvuz0RinxSgNz0+eiLDgqkdUMoAGmNI
/xMKON1DUkd8TZZaz0GCVWz26FQZ2Mzf5zX3jmwaaEaDoSP3KIvWO8rBzHEEnqaLhGbEI8VlHZlx
Kw6I88XEsu6DGQNpv9sUj/3Z/mLLJgu0zlJBv3d531yiIG0fi5KvjN4L7mdqCM0N0k7sHZGqy/nV
qcUtUUmq20c1vWiNIu1PBfdBmgMScFA/iV4ZkEaifmyVPx7gTbcuKDT62sCXhuaChovITNIWKHZ6
tsuqu5ACDSIp7Qu8+/Yltbrqxm2Mz8QflMQik0a3A0YaK3HUXtbRjNbRrM7/My2XkvB/+35PeI+o
n/NRrwtwxo+7nSzXSsIz3jwO3higK6MRXRTcZBe8/MZT2TobgRSky8KnGQ1mbyODI/TK/cJb9NAu
Tu9Nw0cq6mRzESxkkJrbkRfyRBdc+HTFEblHG98Fjs4iWPRiW4+nprNn4cJfbhZBR2RN++h4tqyn
GSnT3fUG+iosvGUt8aa784WWpz+tR8c/sTE8IPCTlJYud4Gc6/E09taGWD2w+pmuDgky2b4essIC
BLgvegBRmfWx8IP8EWUhryP66X01C65XpW8Ed07ssnPolkhNGNHS0w9kj0y1RPU7XnB3g/d6tEIu
XcWwbWfRjTH2h47eixEQt86zJnYo7KzRtq9OkuCADDCreCaewYDUH4uw2SLoX7NvAzMRteRAihJI
BUKLRAshGXMQ/mqovfqmSeRrb1T82lQjv+ppIHJIzf5QW+x+YRFfAZHoquI8ODaNd0OsKWhrAkga
RiK4mM9W3K6J+mCyaWrnkjRbki1mF62ke06zOr+IPnB3pZTdLmnc4RLVerggT2gAUIqBIEpbF7u6
GqXYk6RP1A+z98Z9bHRTrjvjogcYwHAbKrc8kEqh2HgJA4G6sgKVlUZnpyd4IsVPbVfsq9hNLhkr
5LDK7f/0yaNK+ncHCjIGUN6BwvXJ2YbWeTil/36k4/CDiNINk2fDaLsVDpptw9gTagwcDO+InxKr
9e0nEDlKmZ7MSU0Ob2p9bm8bwHOtQl1Ud4p7GxQ582otbdRRxW6e7Xndp49K+SVJifLqKH2sLJTv
Lhp5084aJCS1zhmKDfdtNtugK1TcWXG9E/junnp8lU8iFoXehbn4OU1r9LV3HH7gPECWVhj2wbo1
EvMwtLF700ZjuGqRBgSwirhFpVI7yBsErEC3xjWro+YeqRLy5KDuFBFpU6ySUovnTsTRfvBqBDGC
RCCnVQRrVKUWR5IWjfeAbDILfYYAqYem8OFjUOGdFgIk7JBwK3gUdcIPkW74LO0CBve6vpCM9KPK
AIBXlXbHzlXhY8hwPWQZRWtskIrbAa2hHGnUR51U8mjIuilWM20Ff5iSSFqdPNJsYJ4sVkTP026y
EpEVmpLVPIwB0NcM0abtEO83a3SLaezKvaunYcjN7ioqZ521kXNHAwfkhkD55RZ9M6uzYEV08IAf
gsYCrLpEaC6yU04MxNUcUOjeUPZPVdRZKICr9Esn9SfRp9GPMODrXGH3Gwg32Vu6vWV+0twH0pL3
TTPlpsoeqBqg4KJr7svAlsRKfmkBF6E5O1j4gfVroWsr51yPg7pa6Fu5NZsanR/sMLsMAHjYNGPX
frZ0fvERRPme+8ZDpnr+vKjWk2pZYL+a1nH7OXHYpQyK4LvENigrw/zq2OMdukk0Fx/VARcb6AR7
WaivRC38BsVj7UYY6GczslnVHAUQzstpKem5aOHbl5Hc910EAXbvBiLHOt+1FfqL+KUbXX3RIfNf
RNmmG21szNGStGFSvVQ+foZA5tPHknP2EAGAA+Gysn31U/nZACjqp8IJ4puw0sHOVSp6roS1J4XF
dpv7uDEBzOn/abs2kOaNOrFyN8Jpimz4AHXaaGt0q8N8PA8e3iTY61uvfrc2LLd45ZH0N2PWRaeQ
I+syz5HBos2YXct4GLYosbWPHElqx3waaEY8Glq8Fjhc/P/UAaKjPqDVxG3IY3trBqX3WKRDeq07
7x4wzP4jsRpl3cuWs6uRmd6jiZ5zW8VcGxA7IGu/TK/IgrpPc1CV6MZj58dXhH9MvZI4rNUDmitX
Brp8bzRj1rl3pHUOWDvOYs4d+ziTJLaQfervpoUkId4snm10ZdzcGMxIXq1KbUbc2wvCtqjVVJa6
RGY0npHcE6GA3eq+oGfTvpEG+27EOEx5Va8fs8KL98xMR3RxsfWDDjm27JPK79bMxlCXJjHHM6rl
Y7RD9tovTYSDZd12l8FJxb5oG/jkzfQVu5JhrUMvvpiYXbFxE2uJQ/xrFqanVqf9X0xIYz9yr99H
o332VWRdGkep8+CY15orI1m3crQuecxu4iqp7uEGKe/VyJNbl1vrwJJvrMwpmzs/v5C8ZwrPM93d
ZNzjcpXWlgcnX+mfaEaDwbEJ7pMU0esx9t4JiPSi4Judsm6PtjYBXLK8RJcV1MpYhhOgGAeDSAuN
l/M0vQDsKbiQJokWJVoY56hh1jkL39aQoleWp6ZWz+jviY7DrXhFStSwFoUf3qZF6B26gZV7YzDd
R2b4FeA+Sv970cIZM+kmVf5el6FZ507n9W2ZVse+TPsLDXgA95esH1AIMMCte5ykxCMpm6QpSdvS
T47IcZ7XsoEXw4p3cTasSIJQzizxmDy6ZmfvvWaoj3Ua1MdYwzO9pimOjsLakogG4HHXgCchVVe8
6S/id+qzZmIgJ6rRwsW7t1cPrVmoB5Nn5SpAJ+gjkXmlszvmm2uiaECqf7kPa7Sf0RLNTvDtM9ZO
yvxbu8F7tUDq/JfCzsb15AQ9AwaQfWoLdektniMdYM/7uNriScuOTlE2TxkiVY5l+C9uCSyEOO2q
02gx59FW9SPxrQzvZHRw7s4qabMHVSN1YNI3hVGug9DwL3HYDXdVX4qVLXr/pesY/NAjL2/7LMxu
gRfvoiYxeBBldQhbVLF4RiIO5mCfMieJz/HECiozPi8kzYiXu3s/4igKm7RoNc1oWLRqf3gA+Je8
IX5USefko8QnMtx+nTWSvcZGe4Pk2OqZaVTfem4f74GLNfwVpPGRcbnvEmfvO1zD5fgc11F80iWA
4PDWSbd5a1lbIEV4uyQK9Ytd7frIK77aZp/vMrQEOmAXh3BjLQGdUPGvfgj/u6ovQd59QxUPbkRZ
7gMw04tz1LdfWpl6DzixeQ8JWmquB2Db7qQwNsiw9OUKDgPjZIxuPA9JGoFJdGo02ZbX2IRHv8Qf
FRmp+zXcFoVbf8vQpXTV2mN+g8auZbxCUrCN33bor1KjruJVXQ7lXRutAPrIkFc6aWtEc9+0x5bb
e8NKglUlUlReOrfelQ1pdcVNROscW5YNkVYgq2sTDohQaLP7h2ScxKQjY6Aetpm8pbUBF4WJ/edv
tkoRJ9aKlogWezTSnJl47DsrvL6jQ4yMUL8Nim8mXAkrrx/Guxb+ySMvDWeLhIDkC56KO9XVfNaI
A4+f8rg6o3ZAoT8VOomFmZEcLMdoHkxPGfeptXZKzyzWeCvoG153bE3CPy0YpgWZtcYrwrz0PTCh
/F6dyyZQ53F0ml0dOdmKSBLQUMe5Pi96NCumFVYBHDO/DBzsxn9aIcFCdqHvAHFvEltedbIsHBYX
e4seLVO23nbtIC6I3t+FAh5BRBPxyQcxvsdOlTgbjSPfXRigGZA54pkix7Hd+jlav0dchs9ejELv
Km3vLIOzT0mIFkJIRXvmbm4efdX462DSCmvAQAnAJh9IylJ1itPcfZBjYt8b0XjnNo75F9Lm+clD
bc4Jwby3QbTqu2XBc6yrzJ/5ZtjiZUV6ZWkE+AdO2rhh+L3d+nsa9GpnDvEjt3WN6oYRIH6kMY4i
bnZRWr2pkBnH8dubrB5PyTCIdhU4L4KV7inVln9ORxf+SddGi9KxsAH31aFXUZ9wlJgDe+M1Y3iZ
k7R3eo3GjuKlkt3b2tncLKUVugpvDRSS713dd0eLofKjBSYVUTR0EeuPNMuAqjXP/sRLJympjDi7
wL+LZxByDdEShZgVfvV8lTBkJ63meV4Fx1pL/yZrg/HsZoV5Dq30L99O3D1RC9+ehB94MvFRCMZa
a7cIWleb52UZzYjnD7JfeUFmb/8flNH1E61jAGG9IeUPFx+UaE65tHdpnEm87IrsxYzTeu3ZY3Hh
2jQfOit6qr00fxlqYBXkXhsceWK7d2h2vwZ0WnFwCvfVarB/wrb0jRRe0XuANJDNLZK7ZhW3Bjr5
yk1R/ui547/zUNjV3KppaV4w7KlxdN/5QddspxY58+9kkPWAUxr+i2bKjmEd83iluNHfNaL7FJhF
cqKfEw20VLaALF14wAAwzz12IbSoqpW3z9N2XFc4lG6z0Fd7YIo4z6OLpKtKuOEVnXmQ+958lhM7
NLhzZujEMbnJnedlEZEomPmwCOvsqLaOeTIisFs1SX0KrTJlh7Z2v/fCT3eJpRHnnSX9UJ9oRoP2
GnflR6rfhL8LFuV5saFFfUpbDPNiNxJbxbN27XiluxZuDkAp5Jd9Ki2r2kWqNIGx63mf0DdyOLiO
K9ZECpY6lyAJv5Cu1djWgyxidAnAylkBsdmYs+5+NtYBndV38e8g8v/HpbQDIFtl4chZGvNQp8Pb
DH6Da5VH7uEd65eaY9QNmp2rDJDUP5fSjJS9HPtNHianRejpFJ3jiWYimw0v0mXpN57yHoW/XG/9
En2iVs6gkdE7VtE5QERIjp5z1TxOHKSWYzqOYb/uqkRvSW9ekudhhHBTsiYe6dGQAEX76jNshnLe
aAALw8AiaOXw7hqkGzMsII3lOiRIlHpJbJVdHaQ1IADt9ef5y2r/HZs5+8uo0+w2aCOK7TjPiJDD
kR87wZa08DL506KkzroDYkM/ZI+dLGuS9pM1uO4lcPtnJr32Ux807afAQdBaZjMhu+ZVc6e4kAib
d/SBgQ9mT6QNp9gN2ZqlrZ5tEUUGYavI3OwTXYvn7Svi9sjcBrJOPIraO1q4bdPBozkMcoAiepui
sY1POnDxoEi75iCUzp86nSZbyxiLPXfSHP0Npb/zvEGg4tnKngKc8W7arnHXRJqhbk9WlgJHYJIa
aSCuutTPtBT5KO09vIo7osIkS576HenRhXzNdr2Q1UX67DgGXXLnarRGUaZ1n4aVdZ8Fhn9G67+r
ObGIH+syPdpBghqTX2p4GJh7oE9Ua+LlHkIc5RgfKxTObcYA6fpi2iGZ075osO2TQK+uC7G0qsTZ
SrK/SEYDLQpZFWyJxHe8eUD87oTGKeFl0F10YVqzLlplYTWu2xKddwM/YWsxxdSJxJ2k78kQBfDN
FGKPM+s/ytaRqv57BBue2al+CTBgyAtB2ULwwTMrEQRG0mkn/2KJHLYuOsni9a8/S5f1N1XZy11V
28OLwNkftbn6c2z43Y1n1RItRPLxxYc+cv7f9Bf+7/pAs4GTN6mGF4X39wd9sv/rumQ/cp03/cl+
IIJ844TwyFdcluc0E/Cc+kn1WZQ5eo0WUX/I+Vh+7hHNzlCE/gllPP2tjIAuT/zYyoddxnO2p1X2
KL4GaIB21wq/ekxVf+wnY04Hd5U74ItLpOEZwarvRIRjYqWfIwkEeGil6YDtV9JLPC9wSTH0coMN
vrkbUAl+xMbLuNCAtnr+KUcX9IVlmBKPO6K7IX9Ju6y5IeqdwMYHsR0tJdY6d95M2bxHLL/EmSAx
kXnqeKO4QT4TfwY4KlxVsWZXOOPKZxx2cQIa+6fCb/y71hIPxLbbrDkOcFesDaRSPfNCjGhjnIx7
sgH3L5oc8BTVEpNU5vkmd7/nElXV7lDh5FKrsLzS4K6CKchhjcDe2rsrbyKCKauNObwGPj1SXePi
GowFYOP/tEBoeKNq6f5dNq1CPXzudRu/Q3iGRYU20KoWxzHEIWz0ombBXcq9ABv1OLnYUh2IlekQ
ekkzIPTPretMDroqVp00ceAeUmM1RCq4I22yL1pfbRfecg0yT3pJ3KcX1taHhUULpuswYHBe59ub
r9MB9Xe5vSDQwxrZjtcMTqhCRPKcuKM8l9NMh0ULOMiJLvwBtccZQiA3KRQXnWUJ8WblX2Z0mrMb
0xTzgnf2Fr3S48UxbNXGSasxXNuN7ABN62HDYglxSkw3Rx4betCeaCjd4W3WthySd/SkM6vTSlJ3
JxvoJLSLAL9184FPGiOOIJt3WZ1vuZTvcyfRR/rj8wjtbKZqHgfIv8CS/Zj8x7xU2VHfx09vaU9h
lb16owywrUcYgCIDbDDMrXCnVo2/QgORsKLjYPR/LSyaCftHhG/Q7cL22w7HKrLoRXBluWdKNcvG
Ru/dCq0hKBGN6zq8Y1G08ceukGioV/FV3IXAKPMc7/FPyioKNy4pF5F8r1yWB6QfmAc4EBG+mFJq
aGA1qrXxznzjUZqNRPrVEWm46YqyaD7wiCQBrSU9MvUn3rKWrtFVKRIPyyrd6NL2T1aKztiTn7Ii
x2U2+TWJRhVfufYRINkSOQ6FO276qJmXvNNGLYEaV6QelaXcwpuGzs/pZOj3K5DteeGHK8wmiGlP
nlNaBzNrWtLG5osd61cnM9xgo8rmrNoUXvsgdq40mP7oXqvRN3aISiNwOQkKu0qdear7el6BFEEv
2Li6SvaZjy6u+FGzcD8Z5KK2jx7Zj7o02S92ZmOy01fWrEdLNjdFHeFQ5uj0kYbKrM9eLeSVKNKw
DfdNo3b99LGFY+WDBtfN4//+vTjBPyKr6ImAfqHINkZqJ3q5fsxAC4G1rEUTPPlR/MPjnmqR0tQH
p1p0TropJ5xwYfnV1siD4CS7KjiRWAPTAP6DRdMM1jF6wJ7cKNUSQA0wMUzDTNNCMjHTcKEgqAEP
1mq+DomYX7btYblGkbt/o9JT7MbaRA3acgfIovl5jUXbTBHdkACzLeEMQS4f/FqHofL3QxEDT94x
c3xc8m32gRcbg1opdHDZkoD0ypbVu7HFJgCOL/MU/xps5P2IHdEtcp53/aSziGmGzhqjsU4NYZ6w
W21r5Mx0XY2dyDRPq/qSotfcfmZGHVIiaBXpp91YHN043ATIo74UvQhXHo6BXyRHAqtVSfPMpel8
UjY79GWpv4yIDO0Kp9B7IrMSBdBAeHmSqeGcSsnOcOrc9ebIT9xHeYGjq70ea35SA1KijQ5R45Wv
C4zERTsEN1gHDVJaZ8Y7GSk001qUk6uVlyAPzo5knu3IFl0DEW+YWujlUjQjHZIS+c5igyiUF4/l
+n/rLcs+XIMExJv/BLoSMRORI+AbNH8TNUtpOv9p7xizQhDzNW91vEMC0Eb7KviatUKgjwOXZ3uE
+8+10e6ob8PgK6IVX21hl48DL+tj4/N+i6Ml8I6TVO6NPn/1NQ8PqZmWd8Y4DUZVHZjjpiviLQJd
lK9ZGgezLreaEq7EpEIjjiBFbxib35EuCSa7EerBV/YQxkhlV8H9kLPgHn/OIRGZcSEqy4S6q+Nk
1XgeeqHDu9ieUPH2mfSzaVEERxoSf/1mTQtIIGLsAHyE4LeLXactFWLgZXfAa1/dWlkJfBi7uISq
QY2o0s6eWeOLNbEWPlw4/B1Zm066tkpRbhc9Uu5Q2YjUzMlUliOYHwRIZJhMLXokBKR3vm27AY/Z
jfw7R/YkYrieRvX7ENymYRM+1LpJbpiEw4mTFMeRuzLKugtAeMIHZB16Bxs9QuCShDINnukA9idE
HhOR8dh7p7FV32hBFSXhw5QDD8grIMCSRoSYzAWorZfFRjNGNraTzALYGuyywW3uELdGm5afV3HL
JNzgWJjtHJi7T6wzT211LJxYHRuGHy7KE3/SNFuG/9AhMWnPdhb6g4mFpNm/6llO8dkq2ghlov+8
IyHV212PBns1JJKMqim9kwbDEh4StBOgOBLdG+pZp4Oz/6CSSJXDK2xDuxmN5oBWQYhX/7SymPrA
M3P0a3AHbW4WAV1yIZe1bv25s3Fepqss7PnSROP3izJiiVo8IhfF3NDNOjSral8aTbEdjFzsbcok
coc3sna1BW8BUqXQyqi4lXosbl3HCM4anWWJIn6NXmT/UUMG0KGPW1sEzgCtix0iMHanDoO/J0Eh
t8aFp1MMTyXqHQ+Gm99K7tlfAtzNuuVldR/XvN2bvBmOOgDaIgAhzelH038KEUxf4bDpfEsdtRaZ
6/7tAgvRTL5xYMSiTGXjNYV/jBnnpzRvEdUZEsSJaUpMUvtAGq3Gs56YJF5WE8/IYAeWRcTGdaOT
dl1PKVA0tDkKlgAdPqVAGV6qd0lojbta96/IAsP2miSL+qyzMAd3vAeCoLknFSTzJijmkIglVvIx
9RQ/zt7nyQ9NLuyJb0ubI2UDLBrIjf1Lf2HR7Bef7JCJX/zFTkk+8kGpx2y6JmmQLq2a+Ih98yPL
2n5t+wbSmau6PNFglD9nH3gZU1G1ygsD4wAU81PqOogjjjZanRMzB7A+RGJ8s/RnetYl22SF9NHe
Ojq42Om8N//rlkhlvuTEi7gQ27hHva6VVOzUpUY6D7ocKnQKnmgUKfycLvIyKr+qtst3C0sxZAx+
MEPSDzxNRpld/gdeC8Dd/nEqDNA/0JmQtgBBa6LI7/efDpeAY09HJ0EbAF8P8adhtJHY5hcNoA0r
s7ooWVeXtm2fdDwIpDSXRY4yZvBy1XX7SkbfxqZGOTEpx3mW9tjy9U+GkOKGeGmQhoj8oHaobWIP
TlAkHq4LnIF30rbjK8+Bdy+mmbBYcZMiWAOUQwFFYpI4QP+hdoyGC1EfzZDevCRCN7MblULdcvv8
WFfRLXrGOpe4MZ2LZZbJuDKcbyjUHs7vWKQSIiy5Zwj1rGo0mb4Qb1lLPDSGCFYZIIm3i2A2SjQv
v1chOoDNrEqPyALsff/NKvagYu3HXJxiFB3tQxPRicht0tvOcMVG1cX4uY/ju7rv4h9WV++QjTd8
LU3Eq2zU59zLhsX7UdrDwS/Y26KcjeNnOw7vlGN9ywsnPzhTqBHpC7FlVudEIwRJnI7CizQN0xFd
3RMD4edJl3Q69Jc/G/0UvmzDEHu8MgUqbtj3AtiKQ3OKs3x4m9oTTUyjQHSNZgsPiUNbPzHLAwlH
FTQnms22iP7H9IMqWQx0fW3QKnD/bslyqXoA7n6ftPW+MAuBREZfwGWFCAQS4fGGjltxxRZ0dDYq
BWAeWku1uzp0C2tF6iTH39asetXDcZkE9yox5AEOqNxEzMRPrnbi+Rv4ZhwUrKP5256FhnmIkfcz
kwkr0msD0LeBD8GJqHkxug4MWQ1wOHLgd9oNUQqHPmayFH21Z0Nd3qQsqetky9vkUOJIh3ofNTkE
ZB5sZjrpceLP0AYceNC8SwGB/5PurFzia9OYm6TtX7K+kA/M0PbZRChrjYKH4aVTzQuSbeVDixYq
Z5T8o9FmkAwvZazf6eN08k7fHOsffWKkcmq91Nz4To2tiRcgmcdllyHQb0MZV3W3IrozgK3EKnuc
yQ+KC2kHSmwaiRAdLVsEubDQVJfoXhXY/cLpj6aQE/PdZUhu9hKtGVsV75ZbWQwtPPg5kf7nPsWj
yXdlKOVdYtgSu/y8OkQCxYsB0k1mHklZUVzjiLkn7Y86QgFwoXYyRyyM9AwzUhFSQg4idM3bWUVF
aAU2DPawJctxDPPKrJMLqmH2iZUFN15pWNsCPWXWQovhJWqczyhKNh9i7rSIqebeOnGdmW8AtOcB
8FHtedEPoJ9a4JM+sFNHlMMfa+E219Lw47+q/CZCosfzmHf4hjF0FK2niC2KTcQO36psb/u1+4zk
U7yXTKZ+LSItPwGiJi0qPeXcCMNWNwiyr8bGBdYcqphuhcPCL6MJEMkqiOL7vB79nWlKoEPzBLkR
Tm7vdGbwhzoyxVrFcfglrvuDZyikW1a+95hUyUuHpwcSrcAqOFwgCL0n22AiUSFW3tYZO02Ychtf
iXCPEkd54XZcX1qFnrDB4Erg/xtAySeml9XIGehq68aO09cx1CFws0UYrujwl02Hv+WgOJ8Wcfgj
veVQSLoAcn+vS9LpUOn+OoDOyx0k9ZMunUcX478Oq3gG4vrGL70WLcTC+Qj665BKx9AP9uiKskbf
eiV4uc3R/eFMQ2L5BWYHOXRvHNev8Awe8wzJIE0sTEBL4je0rChFCPlC/5sFsujHcKTgP4+tFo66
/FvsdE+DkfSnpYxwYVk+nkUTCfjF7jSXIk5kNy1YSFpvuFOh4r+ttSyUjDmFyhGHq6rwhgVFe+lM
pNz+qlK1EODZp2lkrdlUfkoCpCIDadNHpIJ4NGRFuOM9osIz66ehZdG/GuoF8qtU5vxAhNE8Vmke
XOHUhqMsysIXlvRb09L+96hRf5e6S54cJHntWJBZs2qa5u9UDdQ0k2rjIUa6qBaDDq7oPJpsdD18
sEqqMbJBd3QDjDF5g3dAt14OCiNP2Yo35v9x9l3LjeNct0/EKoIgGG6VsyzbHW9Y3dPTYM756f+F
Tbep0fTMfOfcoICdQNkSSQB7r8XWtEQA5ZGwl7QyuFs93C02ft+leFmOr/gcalqW0DKF4iVztwJw
84LnuNEJA39XLxuRotmLF2rwXv6xQWY+3uxi8ZI4VrgZOY6WSZmkFr8In93Zj2H50c2D6hzunb2p
SimiMvygc71+UrBiHwLzE06D808WckIvnoNtfjJyqjjZ1bYZAa8K1Rhlx+VKNK2z74H9DzTf9EOs
Y4fGF5nzYYw/k8/Y9W8hGo01+wq1RttaGlubd+bP2q132GrsvyH5Wy7dIDafq6wdNkZScxwolw72
5Ptmo6eZ9qxVlQe2bFt8K+Hu/nL3/HB4dOfOyDZp42oLDTsWkey8A2OF6yDTzsl2pVc0+KWm6dMk
fLdBUWzyZMVIcyS7qmyaRQiCDACIuhKl3fj2XnqbIW8Go0Tn46XLzc9AtkOdt9Kp0WSZ1JOORhyE
iCdp+NfYMpaPSZC9dBIchhlLSnqkXMbZxGjj9OTgXaDAFv6UTklmZEFK0DMuA+DfIXccG+Hl0q7x
8EHyAYr7kURusjUzvjh9izQhvGdaQnp/xuUfuu+GP2LUoyHPti1fWm4aG/wR/GNjatk5dod0jTyO
O5+8/h4XVfQDTH86nukZzmiLBlAbuO3741MpowRIjT5w8dW3r7Pa5Izb/ycnEuYLibAHipyo2r10
6hsbpF6MpJXszb724sk+QA78qvNGY811ZAhrRfTaqe8VYBPkoSlyDzja+Na5RpuiyMIOdqQFzk8K
CB1TO5O26X4IVEx/eA9BUoGl+gFvGt6SfFhpp2u/r3CUmGYvbe9o+64RHAumlp9THAWtuggJ0U3v
Yh1AQlKzPjTPFWocUMBi70hOIlJSkzDPORRIl3uQz7aB0Vmr2khBIf4+4zQPjVV0FIzYu9Yc9J3M
h+JVr5xlhE0bf6F6soyyx56m628yHLq/9XSOapOma74iuaE6MtXgbKM62mmNBQGNpy5Ju1aDlLpa
3i0BPcr2NKJmDvF7FzLSNa06xkGcb4oiKXZSISXgw1bXwmrcbeZG5QJH4cA6w9LiSr1ZQXbkMSva
JHvzmEMhQdrdkmI2fphjNp5D0eTzvJyl4cIIzeo4sLWhfr1xY4cfuvsBiGMNvG59qIOANIx+8oCK
+ACfUQ0yNYDPrFE+SQjOJBQPAOlqqDt+cLUIbHmjyC6elbD9UAM3TwHGzHLq9a37I63ydh9hjS5R
kv8OT9PmISD4PFNfZzl4vGcYmkcbGj+oh6Z8NjPAsPp/ZGAq3/tFPR7C92boo/EguuqQu1W/RZYr
iIdIS3bT2AiMNxeyntUPYcju9yF6cwT2++xOpjSM2iJYo26w2bpCJssSh1Db2I60W5UI7+aA6SXL
9fBMI79n1VPVgOFTGQCTRLshCf6HRMFS/C00ggtuHBV2YfGNI9AOgurIQqDwgZuK70gxw3fMikyL
kd5MLgD/frPugeZ+L8w9k+/IZo7No+BJZwZuemUBtAYLB7+1O9iA5UHDpZnsPWtEmlZmn0mO3AdU
w9A4161ooedRsSXjO3XltpMfyfL6p3DS7iuggjcizN3PCbKd163ecJU1aDzp4DFfUOo6gF43SW47
dxYiqP7DgmLwGJAkQY+3zBJQEUiE8Q+hmzoHU3TOoQWM2tQbG69PUR7wa0xqMnyQeWk3pAtSU2Oo
ONSTmdLQeOqSFJVF5tKp/WR5N60foHLubvw+7Z2MbCjE3ZR3l3k3HVnNDV2xVwDlMo7zTyRvH2ac
hGrau4h6udZqZL5G4KBDYWAXFaidD/IeyN5Weyhce0Myb7ByJCk3xRl7AfaitVNQQdkDOwuFIJCL
jEEL4rI2do8kb5Syw4bAsAg6D1VIQhz8KMTxPRlPXZk4AiBJzF48xKIhNQChwYs7TijWs4wi0MQ8
1ZaAs0j2YmyKdOGAKvpATTMO7bpPIh8pjRwYUEbSgulRdWebCJlDbEdCrjR348xxcoRDKTn+jyro
FL8NsDYcSq+Mb3ZplYcqNUtgmaDxkuEkWGSfSJSKqrzVKLtr6sY+0Yjkyqr6u4gcRxaiCFU5KqvZ
8T38JEIl0r7NkKaAskz9EnlGC7xQVDDko2QK3XA0FijMZJc8XJu6iC+jGevGIlVaJ+qRAD1E4Gsk
IblQGKdMnqUvzD25TlFGlnR75lav5DuFIWMdC28UwEXZ5m461INZZ+SYTiJyofBN0+Zr0KPoy4KN
QHjKuNhxbD0eak29a9XtEON81G7zg66aacxbcGLdqWhMXmRJDXIlEuRrdAPKvvC/s+n/XyL3Ctiv
fDRX9qDX0/9+KCWEk+re7L5PMajpyHry0fEbmL4vs55kd1PSuHcZCJMAQbecM98toBedbJ6fSCSp
3Mi0mpuROHhtoUT6FCgA68QQ+gqU5KhRYQNPTi5cppIVVGHEpzbG65qO8mak1NraUwL6xhvQqbyN
FXU18moho8ZskRjLivAnjTJlpuHmeY6x3UhOs6lhfk3twrzOlnUqn8GDZhxny0KTxsJzUvBAv8+r
4/ewomuh+KQY/UT7x2spg1ZDql45TtdRGbGU0zXjGkwm+5OXOHynh3WaAoZDWocG9cjm0pSmOFiq
GS0PKuqC+SE3l7VCZLlzINU0TlGCivTM5BPJBgo6aR5DTTqSzs3dVDT/dCl0VWR0NyldRFmW0bK3
o0+VB2ot1gfFl3pAZYeHm81V6hme+LX7geRx0Y7rZnT5rhr1/Eua/uyLfPwki9I6gPYSxDrKu1Xe
wirfvJmhgdIK5l3FRrzTPbPBS5dgKA+QmSLq7lhSV/cMtUOCcR5hcwQkFNAPSjhr3Ng0tsmgX+5c
6gAQGcvZ5tF7ChS7/p94QMfAqqKdF0wzKeaxNQQl7gVqxnna9xnvrhRk1tXaa1iOUzGOcwdVRwH4
NVUzWWAxj0O6LclSVbcxm9BwbmaTvCjgO48fbApgFy6AhIWtbBWQGldvUP4xtTTDrJrjCOCbrEPp
V9uyRN48snpwiOQDjnibuJWvIdN39FY9ByL6pOeMhVfLDbqdAy9QEWEDH8VTWDEaeAE0/BLaXEbX
KrRqE0X5w24E/+Jxco6R4+yisG+fxjXIF8zExkmdiUqqI5CJQG6moQxiEqJiDwatU8T+JifjyWVq
ddEk/mayrIH5etSj7gdPDGcd9djppGaKMNn83WuKMMkpQmutotZhh/vp752ni5guiK44wvJiNWrR
iBIgQOkmG3cU/dOo2Snog3BYEPTqC1BFX9rQa4CMCyU1Xtib674sw5UjNNwHyyRLVVXD1h8GlGUq
D7urQbuUx6j+XOtRhXOdOkzWEjSKyPIzwU+oGge76idVyXkqSgeZuNSdNMpaA6sgCpyDrr7zITWr
W+TwTu7K0q9g+ftAKjr5TMF1N56uApAjHKjCstVegqx+y0xEVqB5sVVDaYbAINxYOIFAYh4SGklE
DSAck03Thf5ytiUF2VW5tcHK3zyiguVP1xk91O7i/Rv4UfaZepZVMNw9+2wzKwx6dzeKvDsYob/H
XiXe0yv1Fj91yWeo8MMlYaE0vZPsCi3otJeqD8NzyYA0qHIqRt1it1T6OFLQ+Ye2D9nNKIIdYboA
A5ndTIwIukWGGCnd7Pdu+e7nJOKIytd1ouUBDmOQjX2gRjjNW69PgMI1y8DgACguEpJNY0dsXeGQ
amnYHCwEOtATzmARF0esH7Amw4hE5Vi/9WYZ7nmfQLAT7rTWr85k8WDWpIWxQlJwj3oj+N9NMebZ
5zJDfRxblLX5bIa+XAC2xX0NmDZgsykZD2YJJI0eMHd4TnHtK9fzaWt3to1LIJqBmmWYbFPWAVjO
PiZBWz0Vdagd2rzR156X5l+cjqN0DBCQAPl0F/9qkTmDuwCKwD/HmC2CGvQrExJchwoLLEk0A3+5
ACc4CsyThhJr1EVrtsaHJs75o7bWsWU2G5dqOBuTdh5S5FJBgYKe2TjOvtEPsGEam/lnQN92VOFV
ePQn08/j4QckAoDJBUWWbh9+QVXg1weeRJfQ6cMLMi4tVa8gk/A7j5J6p1Mpgxomdl3vfMtFkYUY
AJehtG8YvKqcQZkUqnzhQUZuguokugQU0laq1RsCVRiwO7nh3sgWPkNd1aEZUGWo50CjmXAYYiAx
OpX7gv1IZ5X1kbWjEzBkD726gKh/qsJQvoYCRb/q+KwMff/IR6QJ0fCfnHpNijU2wgLcCtr0xcYG
Om3ZFEaYvlRyUKchqPHOWuRwMaH5y86y8EgzA+2cDKZ3BgibPS4y1tc7pndfSEbNbBIr435oN1Er
ouPkMNsJMLMvBShEga+IeA++ejJ4e723T5PbyLV4XyXulaP46xTkljw1Qe2faDjJYhxk1qZeLfAo
vVeQdjb+nS9ySW7g4zS3/+hKXvNkFA6J4s62583Tb0OqiyCz37mCTBVb6LjzrGftfIlabVUrS88A
cFhU5opbobXV1V3UFL25ahpHTIlqpKUhU6BX85DS2Gbj/yffOA2sQ6LFf6bcjqo/U8swDkkPXgmk
NZfIHBvF7k5WocQS6Y14FIw4g8j4oW1Rn1oj2wZufpDL5YBCiCUgmOrxy4B9gjEIz560DTAJcLxG
JchU36RgBjuHFpLXFt0Q62caOxHQgkzsupDI7uxxktMwcWPsMYjJvHGBVDJ1STnGdrfnmXX+nScF
KoOh3ii8pEUAwMelz2trRbXyd2X0VB4/N3MJfl4NABllDWqiAsDI/s5kCuP3vbFPC+w6GP14Bscl
zt+RagziydK/hnb/jKRc/5COXYKtEyUbI2CRuJbM16XG/CvJqMlaYW2dWMuwCH+31jj+JH6LHUTw
3codCD6eZVP6h9mNojiVLZaZkeTrKm3ZqsVGCpKd7eQ1H+wXnIUFFxqhZrwFhBRSmWmYWZm5x49O
LiveJK9mz+tb0rYr5jQ2siYrHID/1TUf2nJLtm0j711R79iQKynfZx5Kzb84XZq+Yh+sWT2463jY
TTNz5V72qOZ/n9ltCnsTacnX1omGIzVm0Lz1aJgZdn98kNGQ9cYfYjTzzT+6Si9XaV3vkefwpRcU
/5Grxh9T1UA876IOAzQWIBjDHtUj1N0Y5IYIsPj5MBa+uwJkNd/70kMl1S8kHoY77ITJQzKZjpPF
BLUz29GTgrR4kwBfmILgIRmZBAqxpwUD016l6oxt1uEduPHxSUl9Z06WLvZV1irVYDmHmOOQrHBk
vOZhnC0fFFOsOcLjB1BXQi5kgnXSW4TfzUQm8yTkVtMJqMSjEziwtxZgxNgv42c31I2brRqO1/89
A3zSIm+q16AAcdgYR8jyEECUxlMuQ2nqlUYZc5sTsHVeALqGo/rGF92mEnECrMlfDjGmW4iQezvy
IMU/BCGDotScHW7s3RZZZe22r7RmIdTCDZxn4dQUMnYAWiu29l/lZMZVQVOLHJzZPvCK6JqiZnkB
6opyNyvIAXXx6Qpo9Ta4O39NQ4p5fp4DUiIEXcCGFGRnMxT4qItox6g1gdSlFqkJ3qVjNTnZzRPN
kwPgINDwCgJMK5pztqGeZSLhEIcVIHZVF4P0w/AwYrm8NRxRKfDjxjh0WWYnAPdUjxU1xhmvcaBh
z8TgHrEVaxx6kFXuUfm3qHXDQt0qtWQ0mzNrGJf+ACC3YSiAqp5qYlvq7IlGCZbN2GZViiBtRAmO
IHSpQdkd3wE2b3+nCLEcn7RkEqa+dyRZRM5d4Bn7AeAv3XsUsos9CWCh37oAQcw8hE2A5xImnsJM
hmqquLORHDSPqVd2hn207+YA4u0QrEZD9qugGrBVSVk07SCbRc9TidfeX3k32BXJXOxbDd1+CMe9
r9Vt+AIkkWYha19u2igGaAuZUx4NMjiwL4saad5bPL/0gF90HE0eR67gyGPARDCz1gBCbjvpSeNI
t1lRd5Iyrb1UjZXvrHJMT0PSpoB/nbtZUdYb7P7/JUipIpERBaLeLEPt2IWj5H93J5rDmlxKLLff
r42cE6t4ckZL7l0fiEjIZ0A2bBro8pyK450ooFRZ0G6ewUCcbGKZs0XaS2NYkQc1nWHFQHiN462n
DFlkWmtZAyfKLhsOWJiIn0K8sUw9QNc9e1qT7GZR5CE/c5WnaX0qnC+Ow9e6FjnY3QfUcjdgSzVh
cbKg4Th2zk03UVI2jG66Ihk1bmf1S69s8+0sc9LqaxH55dFsNUCBDm2w0J2heiILKwZiWG6L/Wzf
1CLbg8S5m+YihehqA1sRubmarwk74xEYMHy5IxNpAU3ck+apAJbSMRm1Zhdazo5GmRKJvuf5gndR
c9TSoT6ShhpOGuoOVmjmC+qSkZNxpB/gyGRNjrNiHj6GoDE1d9PiW1Hv1KHh3VxAp/0vRnSUQP61
3sJhBtikdNDRuY6rmFgeksZ7gYOm3CiMlwY4RmssZZ/advB+YIG1CwoJlPV2xKYyio3B9AYQYyPU
w0XfXMBAngWLCAzftQd6SCvU94lTGj/y1LgBf7P7zsv2OzON/AIUmT+zrk4vOsCXsBz3IiSktBJw
uqjGdqI2fcZhafpcevm4cIui2Osgp3smRdNvfRRg36YBklEOhoMt7dnJcvCGFORxtomQAr0QTc4V
l7Z3K83iWyyc/GgAAStcRnIn8c5xm3Qg8zyF2vDMcA8AimUAsEK4sFZHEnyWNMvcGu1w6dtCW7Ze
bWxqUXg3bDRqtyLJvllgID92ZZlu9C4vV4Hy/Xt8HD08T3M7hv0W1zJeCmO0n8hlDk+z0xzqqtMO
EOAR8IGLcJN6ocC7iyfUiYTFgbmmmy0KuG3/Q9aYFWjxam/rswwgwXJINyXHkSANo7hvdp0DProB
AM0f+oIDOtKzDCy0YSwbvIPqo/ZZ09Woj9sbMM43pKPGudTg036lvlcAED1LDk2fH4Oh67cAnzMP
tWpEkQFrcIzxtixK/DObBPd+0mTl6PElDiWgj7q21HekQyqsOBh5UjlrMpu60dh+Qw62u57iTZa/
Zpv97qZ0dCNIsX+kpicxsszj/3hHZRP2+R02uu3Y4K0AVTsoK0yBioqHn4ZveXqFxKf6I2txNty1
kXMEntInVASBKT3Gi4RnAOTs+8B6aysD/8mpDLHE4QX4TE3dfwEWbnSx2/5Mo55nKHeu8drnYfN2
RzJHWSCneLJgpgxegDkNlIbKH3aer2fHt/r+YQnmC+fiFfbPCkCJnwBRz3dJhUUyDbH9Wa00syn2
gP1C4l3UIYE8YlcWOeJj4SxJahm1cxkMNkWIdMZ3to11NSkpgjMmxT7OgaZTIR11eo1uPexLF2Fi
L6c9GhonrLWn99/GUJRMjeTrEunXi0rB5gEi+5hwrfvEgwIQ0H4DsokwtG+oMnmzSBgqsLgR3Hil
HxoFiWUOeL838uKnkYfglsBXZJVL4ARpnoIaFINvLIWrapUVplavmjwt+T4P60cPI8HL7EQGM4Iy
eKulTLu2rpaf9CjZl6XmXakheQ0YO4BWajqOI6AY8kKbtJ76ooaZPM1yB0klBzzsPuvKqmlbY+mE
SYKqriLetiK0lqlhF888iopnPRI1TiJ0sUcCR/FcBMPC8DJ2GWIteUIJgo1Mu7DZeilD0mFSpE/I
0ANyo+WfyGKW11EPEmJeNFsyi5ueAzpUgHYHOWOrsDIAsZPl8Smt/RSAz671uQT6Rus64Y8BwIyL
YayDV2ASj9vaVIBCQejecDfAnqMyiVwQtYFu7xtFM5LKPVvGEJ+ArZCuUxUtR7QIcFU/eOUCgyHz
g9dYaEAJTYofjFdfWy2Nr/04so8BviJJkGgvWcXl68jMZdYk7KN0T0bVY+llI+c+GPANVE2nmrRT
qIoBaiZo1KfORRudN4vIiECUK5sYDNfKFvnrfCEltu3yAKe6FIA0gea/IsPCORB4hYHjJ70HbuwM
ZZEHLbgzopIDutSS2gJIjajCE/GwZAF4vIHRIjK8zXmnafgexq1M+zzJvLh0Fo0l+HYOW6YeNnIt
bWsAT/UmPeTSIwlC/xZE6cbWQKw1+uEtbYvhc9WFxapoa3mtQQywBzK+qzAWHp1AEuT9afnxrTYH
1CuUYKbchkP6s8p5uSd8V9kC5wlkCjOUa28jy7qvcFMJGuwOL21858Df6vv4QsYbN43NK/5B5rVK
0/gI9qALsHPMa1FZfJL3QAbe1Iasl7OCtABXAuJn7Gl3QUhR12I3AFjnNAdH3os44ThxQwZzoK4A
RJ3W9gZ4iH5dCJmwzGTArezt9YPCY/WzA0gs/PR+XSbuZ/1FON8eYus+bl9hgAIzmdcAGSW1Xzb9
Cug+quDmlz99/LFw/ix5Ge8f5Hq4w2ki1qfv5rkWxAdWJR9nEUUoYqtbS9tx7/5QpGgtYEe0ZmFt
Z4/pQzrtKoi74jx/RuA2G8csRCWV+nvMcl5KHenJMr4LTjFQvB4vi6waH/8LY6IfnTxh4HX69ZdN
XHV2k5Wr+S8FsNFwU8Sgg0LNoXF2PPeb3uBVJSl90I6QzO8YuuVnJHJ2Z5J0fmWcJwsBfrwd6vc+
kwxrLeNsYEN0WI3grVoZAryZkz85kv4fJ5pDeB9oMhJM16Aujno0Ycntz3PAPm86vA75uO25eXQG
ET2oEVL20XeBdUEijozIYDu0AGsEL+05wuFWvQoDGYGl3seiwFAE42APA2HGrCI9NTZ+54syEvoa
GXWAbpw11GtteUT6eL+fZsZKEFhQpOEs4XiKVdMo9twlTlf+tFwz3tJNnx4EY++sGQ5dro16DqQt
aMHMp6Ici0Ne5F/CSKufQjd7a3QxPqVOXuO08pe8b3mEgikbuyNkphSxq/FrAqRSJekkcvQH1Xg5
aAzcAOkts4JmykT5ZZ6EHNRMjRwx0/vk0nVRzqpmomik8EsbkJtgh1z4gN6w3Gx8jgN3eEZmUr/m
nszwd8W6kGTS7/cuVhMXGqXYpDgA+iRZ0JCaXooEr0dNsSMv8Jt1t9y+zQbI8pBbYGTI1SzDOdon
1gTZiURaiSq5JIteaUQXlAcA78OqAImX6tKoCZ10MaQqvUeJWiGMHbIVkT6jhuTVFcgmdlM/OZAs
8mx57Y1uSyNq5s84f267HfZB3N5/xgRr4rvP6Ak9WXKXFTvy0pKiv+GmPU+cM0NutQhE0PNUfajf
fUbDN41T0e6B+17YzbHM/hD2i2UgEcFT0M1IdMK2Tpm13jS2nNiDEYZl1IMeOMleGbf8I4pysEcz
WZNjg3g7g1ciOgs2vlY4Bhuw8H7yFatRjd8ZcvCRTUpD1xr1a6wFu0QxIHmKRQlPw37BuMgPNHSx
ftnHtWUucBTt5ks9sdcsj/InTSKcDiR5FNAZgOFUvhTOyaMdKWkGCte0bxdUddjop9pyaSH71vZj
uaUC86n8PHgXdgMqLddMtm9GE4Rr1IhikU0lCKwdUCV/6RzT36Y2GFvstHP3tV7vKr/FNokSUROx
wL8bkpmDUoYHefzuQF4FUAL3eK+8MwPsfNgtyI2miJozjha1oQMGZwA+H8cJD4SelYX6uDOtvF3S
EMxz7BlfSKk4HUkCNDS+8Ao9PAA3EQBaLui5HuyD9JlMqQnMHLXVKv7v7L2iY8+wNxUY1xTfB00L
XY9j+eHJCcPnJjQ9LORiJpaWmaN0AiWaNrLG7vrIevAO1HTKOBLNsCiCZlzdG/29n/q+Nrnd6+Zg
00S+bmPSkFrAVH3HYxDFODZ4o8C4ZRxFhGwfo/KNqdHfeyQjLdk9DLmbFYuQM2TgK4/f2ZHi3+cA
/tLzUET1lqatxGAWC3L7Hy6D7PIKZbNxbuznj/G7GX8noylqHclIdXj4Hz7EbFLmMX4N00cO+biL
XeyO/fffUspsY+h1sR8VoBVTTaWAsKRa6CIH4VB7fNiRiJQPZqSoCLJq9g08p9iivPZ10r6Hm6NQ
j6aYTebwXujWi7Q0qvWkpfD/7kyxTB05YHpyna/k4WrnKahnor5iNYyVswmYvxW1AwQDhWWKsuLi
aLD8xx1wqdGioBMYYJtZxmu5jbAP/zunrEi0pSZCexGD9OucqsYUWnfOaqBlMhP0EGqEcsn+bHSj
2a24We06Y/wAFIPwKdSz8AkAWHnSFdhAjYpbBLrXpwCJn2pA4nzo4ltxLN9NSFp3Szfj7hPZgSu3
2IgWzyaTNxZOwMxxkagbGzWR6kmjAGnw79SFYeH+Vqq7px3ycAOAaODzWoGzcaqk/zT61Z7ZGfte
hwMArrGEu45DqB0rPxOrukrz73W8IINOB5pl6jo1WIl4eUWuD9KQNKF/Hyywa7Ei+ZzjeQmsMVHv
+8RLXlDu9JM8gyj5HhueeMFmmtzT3KlmdjS3xfnf5k77QKxQJDfPDXS1t7mBhl1eKxzjLVldBVfb
RuqxLAHojE3wb6COxnlNWbfXuCiig8lS1KtXafZqdUa0kBHqR1lnTLaoxOYA1AzebDVblMtW954p
C8FrASw3BpG9o2GMra9VJivUlo81MGqVdh4OlY/zjnfj2RcZYu2l7jUPKPtZtqrcVH7tdYBJONwA
5KUVXyoWO0hOg5wDMHJRYaF8cRynvbVa8keh5Lidg9ALyM1HrPuTD4DVwKYE5IVbO+s29MUuxs7q
FxwbkdgE2dIWRwGgWLVQWAdUlmIZjqa4uKjFX5kZllhO0IhLlXYpXyAdrDxnSGiYhqSJlbXJUcEB
JmANx+/KkDQNyu6OqcsOFJDsJq1nAorNY5xtAfufOwBBt50d9pa+TbHKFBDDg1W+FrUB4kWJZV+f
M3nMlw7DlktTB/UzqwOxa6vcXdCQGmBneOCojoydqxfmKgltY1W7vrGvWn9Y0j8mA7LuvlFDyhaZ
h/R/omEtk3vj3gN09uxL2tmYQpEWdNzG/n/wrWS86lrfvBk4Qdp1wgm32FKqPre9t0rAt/ENtcfR
Svi9fhr9DNtHwHXFkSUUmsg/2b3lvvQiNvc5gFfWRpzZX4MBOXHQZx3Yvr24k2CyS5PnsOfrLJAX
oO0MX3Vh42V8qDiQ1IzoZqcV8OAV2EGWRino14I3hRHj+IUUtZTp5OFI7EJx1CSAeITn3Af6sc5B
7wJqXOpRY9Rlv8rrDBy07wowHv7NbjKO+p9BwdwpEpn9LuZk6x4Dt/dPZOVVGU5dST43wPfQtgBY
eDUDt0YaICjfTOSk2KjH6oBn6bFdWiPLZ6FHjXsNsiFZi67MV2Ug3Cs1EX7o11Hjt27M7cMsr7yC
HVu9PZGI3KkXpyDkxqaoAYLV8FqXnWJgLgp9ofk4MzGs1I2WojkXQKjCLmiYPqNmE7RWBsrrp6GS
WbLhoJMc3fUs6/AWaHdFcxLqnETkSXBF4vpmNpBagNLpsG2WHbhk9zjxlUtTFP0RV+8hCzM0vtSW
D0IgCZKvKjOaJ6uqcZ7WM/YlyFmywgZfeAwZyz+mnrYiuT6a4Xbw83SbK/8SC3BNpt3HJEi1Q9xy
QIApuY0qDRSbgbAD2MwmMKj0bJGFis+6BJZ4PALJMUuG7Mqa1D1KZiP/onD4VyEEQP3K5I//Pwum
YvC/xKj7W13gfI44qiJRIjkpRkotzj4US5Upxy+OLcRGVyPdiX/+O7goeOEfTtB0rOm5rQNxiXML
yGUPxwR5YnKg1Yjopan4JkHy0NLo0/6jpUlz48eZvxE4cv6YVeCc9AAUuyNtawI6u4wZXk6V1vOK
zxmweq6kzEZj5Q2ye8nGznu1ErmYxF2FZXuYP5HLiMfpKdV60J7lTvfsYN2DtEIwOEaFiZ3mnh3w
MPVfqCnMol16uYhATwOZawYGSk7HyYKcbGQ5LTXcaXaDdPtVy3Jwnv11hdQwnL0hBWLYzApa8GCj
PKtWs7qkFwZaLnWjTNajxLJGd6PiWMumOLaqoWHu5uCaaAfxZHKWb2cT6s125EayrrGCnTYYh9n2
wQy8sYhJamfgT3iQvAWe7d6mVZdh2sXGsRt7B1Q8pGXOE9E1R7oVbHIjGK8oGBqvPsOz0LT8bGPp
QROufS37E7jHIW69MJntxh6IBWY5nIzYs5d1p3trMJWVWApqLDkNOGwYm05sCgB6nKgxfecZCx+F
hivFMlDlllg7OwfNFfqWR+lxyBrNBEkGSiex45R4gAOHTUc1mCRNGQ6CFo8GgwQv546k5NBjd71q
E+ul5FVwxknutxQ5vq9mYcavLrgFel3mzyTKGvzEuOkkhxYVe6+ycEChAag73jn+E1NNbvs1to7L
etn1vf9EjezS4EkLnFs2Bh7q61nqgIqs9Q/I+vjyYIa8OQ0Azs31P36O/AEFzWG4LKQA26aO82zg
3Txg9Y9DhpJ4VAG/AAGwOeEIDPn1vNq7OKfGcX/WnSxk0TYLGtthim5mgi/EN4ECMRtRz9f77jTZ
OMpzcufWDhhN1Z5Gs3z2nSagqLWHXJTHWSnsbE699+vMO1R1SYEyc99xftqZ577GOhs2iSjGg665
zoXj2GIFVH/vaxUDrroCQWYIU1PvkU5fOMMGR9pvprqWgcudR95XlpTrzkusH8iJCkSiq+WOvZoB
cqLWC5/c9QR4o2BcqZeK0JwsaUiYOHGLdcmbZUvAObOVp7mXt72PFmx/ay0NcxDM4eSTGmH45wyn
jBcaWWJsUc5jZZOFr85MC007PVhkmpctwyEHe+1vtDQD9q2iDDgof4tOvpmpACgsJwLe0wcT/BfR
UoLt4OByiSeh5stnW6/lc5RIex2WfFz4LgAvWpDYxiMg/rwgRQqaGhKbbdbLsZzGd128CwTB6v8Y
+47luHVo23+544cqZpCDO2HnpJYsOcgTlsMxcwQJhq+/C5uy2O4T6k1QwA5gS2qRxA5rNQChBX1R
eSTzAbA9+hNN5yEexMpL0YxDy87/72++aXD97kmEKDZCp4bHDVR16CCr+BMAsM/cUgB0snq29NI9
BnZpoR181Ndp1BaoFEyNKw2dXk7nwnO2Ecglr7OZXrFgV+ZT65uJLNPNwJN+LW3U15FLEHRvzii6
L9ByLLr9siFp1YVQqfW3C4UpDorv7uREFwMGf+vTsnG+J10jz1TnSPWQXRWVpxT83iSi4abwUy+s
grRL7eTM2Ujrd+2NhzklAGg3DRALq85IE3x6qB9QU9RzOsdSDTRzHdUoSZpcA2qdFrk32on6ItFl
6hxbarYkx1lK7iO1XC57plP5MUxQxo4UeXmhYRw8haxvtdtAi1gya0oDNE/l6O3JpCPjgbNepdbL
S6WFf/VWCc5BJnd9bGd4hA7lQ6uGudlCdWwoZZvEAL1WcqMMEEpoAarSF2ig5IE37ahWwMzwIOoH
IS60zN1khXiR9zIAk/PJRLQBJCIoMMDd+pj3gF4iK9qD9UKb90hEervHNKVgCza9l4qj72FGoDMH
kH81CpCcBoIcr7Ko2YDeFgknpVhgyJ26HcFIozDMF/hy3Q6sVRAIgK2h3nwz1uDdHjoHaH/kXb3v
fbcZLcklUZe62xXgsrgU2dwMjQVKS2TFwV/dHOgnrsbgNZaZeQ1tZnzCrZJ+LehRsx/CRgBxWpVh
TBrOEpqw7DUye/mVtZFAAMT9Gk6yeLWDDFXkVdW+aCByQCSkTx+jhLGtxhNxRt2efYh0Nz30QG24
ZHiR2gJ9OHwyZVmvs6loP1pVZ/hDkTZfU52/tOC8+ytsG/TUIx3mD14AfJYu/uWhdAuFMOcYbbMn
ShPnSYgodoMSpjkpDEBry8c/WHKgxLHNa/epywEbAbZQcoilFHuciBKELyCjAeiJP3B8N8EOO/By
J8txXBO9TmS5MYqCxbgmLp7KaG+XhdHwreHF+U4GvXgJKuCkInjzIyjcLzgXWC92WQc7fXDT/Z8G
ffUK7CHz1BAVpMZB+wiO+/hiJt9vROASLh8GNDb6VodiQjv5LsMQTCujVoA4evxO+gQolvjdgE2R
7gfgcvUEQE7nu4gqw54pXGn9WznfK27qwaEAatub13KfISckPCyATE6ARkjZtI1xLEdSCrxHPgCB
ijM4X8uzg07iGpmHY0qKVNmQttC0cAPuPwcvG8je4mCfD2AgQP0S+U2tdLULTd0WXEuBZm25hZKi
iDnaxwK/Wj8v3eLXxnNE/ksOVYLqmGL6mEhTbEC3m18yu3LBNpewrZ5bKHLDLxzggCb6KhpRbwkq
1GhQgmfLczgpUsMFXLTBDWnd6LW90geEgtey6jd6Doh2VFKDGtZQqEHLMCmEH1oiuDb5McCV17U5
TG+G/+hzo7+Z0iZO1/wSJu8Bhpj9QjH7BNoEwD+fNODXxluTRdmJBRL9VEpIA8lE1DZ8RdOapsDH
vwIgF6SsnYdu37r7RVwzI/NiY1ukDC2sLrjGzm2xYqVoc7xKKdlsFAlMxVCFKAhtfaS0lYb0s7/r
xuyQN4DAd8Aqe6vxygpH+gIdyYoCLyEWvYzGv8/F5OKwESoePK8xj0w3YtCmcpQVogkGuEtZVoPg
XqmzpNiJJJZHF8yd+FaXbo5jmZ6uUZlpXlxV/YsyC46eB7XWOvAZaXGEAJ8Yml1RmvKUhd066zt3
RG06qnznaVRxE2cI2/PndUIGnjLwwMvrB45e+DgpRitzjPpr14j+SjPNBrLqZCMnQksPjybHZ13x
K3THYE92aGoDDHRhj49ybPTjbELWKKrdAp1nAIz47/1IzkD/243jwyJuczzC6upH7Bjy5upG4xVn
1LwAEnsIfb1Na5/yWkkWVQ9WXD5SqovyaV2UP+tJ41zmRFmvOxsg8I4bWpYc8GlNVD+SKTm925Mo
A8XIJhj5AK4vJM/IXu3vEHWNmZXPgE982zt933tOtIHGF2/allN/N1hirEZ9lKvIYwMiUujEoKEP
5XFC6OQyr4Cv/OA0KM5XBtRqwcrC2QF5q0bVw2+nf9uoLsGzRl4oR503wuusszZxOtx0QbjXh8FG
eTjQUWhQoqAt7AuhoxC2ihJVtWdd2Gj9xM0On04hqiQa27nKcgFm+XM/c6w3ndkBzFmROWRVivfb
DJFjOizQUAsNaKVBPYsWPE/V5bcSQLTdMjlx19fLIL+kIH2knRZ/2rNWdjNmKO2HuOe2dUxWbgBj
/3bJxY9M1Fa0y3xCWT7anZ3aagrCj31pPXhJJU887TZ1VwB0qRxBJpEZbuXbsvQAloDy95OZBMCd
o+ksJSdaK89hAFzTrLhxettFdw8acuonW5GL4quJ7HyQubvekn2Eg8fvtWb0SIGLWlGL6nhXRFkY
383CyO7OQ26BSaVKP2aG3R2pYjFvNRQ1jqAj613Q1atKRrAHvtU5Zi5e5PH/zOYSx0WR6M0+FLo8
LyLXBpiC2fFvtIc1olnG7wyjXXnMrbd0GaPQcCQCAwfomvEEaZH6PtOsc0SPDwfuZFdqqU8K2+hx
vCb1PLVK3NisxIy3JBRdD4RKR9s3aptlL5rdyUarFdtAbR0DegMBz6RH+62F/t2NmfHk5BZe/si5
jg8G9JgfcZ9usj8tnDJo99NYR2cN4De+aeT8ZxU+B0kgfpipWQBOMDFxJ6pQdB/mFkA/XP6hSewe
4Kem826KSv0C8f9t6yHj5vlRW/O1sLfJKNrvQ83FOmj18ALsyvjBq0p3ZYZj/uMPA8ALo9HJ0a9v
JQugzDVwt0inL8jLgR+tiX6WVsW3lckG83MVpT9BL8C3ro0A8NrkpliPpVavyDgILMAvvPuRIa1y
xZEGor/fWrlM1Y55xsdtn2ymhI9o5M2nR5rl4U8gMVVXWtCAWD+aWXkjdqGymk09me77KMGjQLlP
3TA9jo4nHu0Py1Zkrsddj+KhSewXSzfm6a5AGSQOHhkwPDUAQKKxBk2p6gJ1JxskbTJEqVFPLQ8y
HgY0YSBryRXXGg0IrbzNJs/NKn/R3KnlpD+qN/XdnZyW977Lrst+JAu8bFwbaamvWMEvuL8kZ4l3
ssC3DF1bRX0NmCBAwgCEaJg4oOsKx5/XFkIaD6iAwWlamQ/cNB9FhNu+2oJWNCzbzNsCpONtm85k
Duq80fGrKYxBifb0RvWpE45o+8fKRYufozraCX80dd4saaX8uBTPg5ByHwkLN+w2RhOtmgH8dLwk
DXAaA4kKH1KQjLQ0sAZ2KRJN67atu9WywZ1dEeY2Mi28Xy++ywbSrUAQVHx2UoF63KAw9sIu8w92
r+UfUBy7QptK9kgiUBGZp6QDNlpk+1XibIAT7l4bRF6fVTZ7l0+IajkmWMYaMwbVWOVuHKt1ryRa
LMiBZO97LBZF377t8W5Be/zTVcjiP69SdYhwG2VfofdSKx94F71aKOPa00oiJwjYC6VA1+KsaHQO
RM3OcLfl1GkrUDzq65tjyXwcEW2mAaDb1tfzwcROQObixkkeP0xN4u7CqN1FBprhQEJqJWvkN4IN
y+3wFUnBbQpGr4/AF8Ljt7CY+ieLXkGZba6GIhhOcnSKz2UC3Esl78OkAtB/mMzu+jTFftP0QB2Y
LOeJu91H2jbvs3RrAzV1R17vV+GGBS6jwgW8rrq6NEGPPP1xFZLTVXB43hied0Am83XKu/RDIOMU
AGoe23Q4wq5pOSumCG182gC8fmWCuvRHq4+8c+v+AJC4/UjSoUsNsI3krxHqrRDXe99nXg9h1vlR
XWkHp2+dDfOQVk5F9Jgzrr8UbRcfHReMybi7Ft8SfcCNJAhfx0GTiLoH064LTOsLwu0+GWhAVtwA
dKc4ZmXXvdhe/mQnQf4NqFvTKu+q6sJCfcB3HOy6pBgZiNAmV7MeYw+gMJZMN2aJKEM9ieLbnx9D
R0BtQ3L1MVSM+5z3fb+13PCYZP105fizPdte364LtLTu5mWvRWDMtYVPSxAlBHgvfY54Yn8gSQOS
4lWa1+2BlgLFVHuEePoVLas0tp5wYpxXJBptIMlrGsCwddu3+z59MNVAM9b9HL0wONMC77dvYqME
dAgbgNM09tZhkZMZDUJqQNVyeuDaK9s7f4be9FUspLdeFIsdy/HOPjLg1S07o6p3QGpVB4wsd4xf
y4UWE4b/x+MoUPBNny5yRm3+cVhWRw/xbrGMgYZwEcEMR1iMhTgA+g0kdqBAilbL2rJ+gNCgRU96
WTG8rbGM61vJugavWwouyZYD2A/0xlqTkAYrEa6+9XDmTstkg/YhFMjitfUTC4NNr3h+A27hIKnk
/A956EJO9sJEuH4YEdlRTkDXGb9yZxyQrBDDwS3aeTOSL07vFylwdjtl9ljvYlXma5nVQdiOfpaq
XJhEQyDqDU6M7TpWlcUk66O6fhhC3OeTCdg5JIurUUdeFwTX81IZ87zHW/IYpz44m3Xw96hd1TWi
dNDPi52Ii3qDIhRcQ30KGrxGqx8AmoVcF0R2OE34+qBcKNJ6BwDa8i+04SIFYUvvqXOc59KJ0YoS
8WlrVrzasQlWedldADGpIzU6Aco8bi9eCmRxun+LPB/23VCUK33UkTdAYcUlbnn6QHfye200Vvda
aTeguR481aT/e+daeGerKLOz13ftRp/QCy4VQPiokMNpFhevbRBG1y4e3sS1BHXvYkpWYTaGm2zi
fNV5rQb2jDEGqRwaGnof9/onC69Ve6cV2cVr8yneDTqCEa6FmKCyuzHm8fTadoWzzfC+MCM6lyEH
0YtE4OBgh/raJmxnQmO+mUqW/ATEtb5FQEmeAaovz1pd6lvN6UK86SIOT4phbIN2XrtB3hbr1LE+
JXk97shliAHmFR4q3oE2NLd+AC+gByYUmOGJPF7nozj1WYa7hQGqJ+G5e7yL9Y+tGgZ8w3aR5oDQ
Si1JgVRWgZdLf5HQzEPE19fTyNgtCmzb7z0dTwcHN9ddm1roQxiytV5wcEkUceLjv0kkIO1at7Eb
pT5qw/VJZJCgMBI5d/R5N4hfumWfKfZrvmuc1virSavz4Hnlz6yynmrJ3O/lUHyxCqDRlw3/y+qb
4qujI8vaStPDtxHoWU04ilXA0mDbe23y4qL3m4KitJpQHiFQyvXxXUfx02X1rlOW/39+TRz7jijE
Cekms/4+RUgmC4SkAP4AvF5FHBPhoLWqcye8TIUZkDyV3psc4ATRv8pdgLMu+9gWu9+H9tdDD9RC
Q7JjVnylOid77BL8q8ZXKqDiavWnLvTCKwH1kKVaLX6pnl6peMoY7eRR6bKhN886+npXE1ANViPT
UzBu94WPnsjmO27XpzSLgU3bRRuwdKHFbUL3pSxz/UfuoVnKmuoveOpVK8bs/pkBP8APM9AV9vEH
U2/dL2kzeCuWZ9WjaTUF8FTH8dBmbvfQI7W2Ttpk+lQGxV8Onju/0FUVRPKX3ea/cFLvPsnA42u0
e+UP4RO+7nj5GmzzUUNj8CovDeezcMZv6mb9C9x0KOlDliBLu6fJ7kxg8Nn1igN+8sMkG7lNLC8/
Ayc/wPuHebuPbSX8s1f07/vocsA+NaIxOu+M7RS30z7qUFEJPiX+GvZ9BvIjzBIlC0Gk+rpol9l/
291p/3U/skM1HboPpQMyY8sFmFPpZShiAERZGOi3y0XbKGi0prHftLRctKwe0SCWugGIxMESckDc
vjnWDZAX6PSLmkTgFab42iPtvyPCThoQ8P+IwkJ2Wjg8ne4SDinDDVkRhTpGd+HtdJpXCpMgB0Df
QcTod7rxCXV9EzYMWW7lRYpS49mKLucoN1JImX3sAHhws13Mz3Q58mmcUKKud5g/Tgu81YM+lqlv
Drp11V5DfM+urg7gWBK4TqYogO3vTSJRGUyyrsD3D8n8cZ1HgqWgny9/jQCEPAxtE6Sbtz34lMTc
f/efTRfXnqGEzJnaA36i9ESDpQLnDoXTQxCznGi9qKfQQaA9AACiPpXmnhSLXdEK9yhMn8Sz6Z3F
shPNlt1pkzuZBNIkwiOtfHSiek0BGHypYz9pwuEl7rm99WRSH0PLLa7IrfBVNg3tt4jVa4rA5K0N
yAE+9S9lGqMrDCStZQgQB6THyhTltJhmY462sCJE5tBqnFlNMtKCHzU906wLFW3Yso5i/VggxYHG
Tf1LUefdPAvN6m0Wq1lfDvoXmpEdaUErpn+5s1t2KeLqCC6lnxwoVqs8Nwy8jjM8eyk6E1BAxwoj
tup6ZswBnTnKg+QJqulCJFy5Dua7sUXPbZkDBsdWS5JZleWATucjSWqgLc1irW48VKGBjIsUPbLy
ta2LC/l4GcKZkcve9iGvwYm52ocWsSxeUAkwvLAnYgfpM575dQ9inbhmzkYCEeOcJy07abkeAVbE
Gl+qAikL6en6X+ypUpR3i08zZHyDZmZxLHpwjKk6EJBDT2CbdfiBlhMewufJxT17VAUewHW91QJM
A7yzPLsST7uZyxc8z/UTyPDAWtS1+M6o5cIWX2jTjYicBKx0zdJOtqjEE5kqq7qVt6I/9+IizbZ1
pOvrrAMiYgOMuSkL68ca0Rxa4YV7XhFWp1s088pWGJ9/Wr6vSPduiYyPu06MMnwQTfWoTV38wlsb
HL0BGt+9KJ++KnlbxvGLV8SfIjfKdgOQRR5KJt6GsUNSGtFYgJz1IdPA8vpb49gOurdBi7JaZIsz
EzFapO0kn7WkQPm7hxMViMO2mUg9f7HGPeHteijX6rej98eVyjQRB/RBP+c8Dx4KQxereEjszbxs
B1BCKoUV9/Y+CMWPOzktKzyPI8S9zqEdVijr9oa9Akh4BH0z3uFj1vq0xP1sfKRZFl89ifY0kkQ2
xKOJr4MYERlaTEeWDXuh3MnkRoE31DDNNm8EOVWbfUwUScRM8YDI30NpF94xUrKJaB9syBoXRC43
1BDvMkBOu4Ah0L/aBjqzwUd14o4tPtDQeh5anHsJjKp3mWmVn9ysKBE0R6r9TycSGbr55iTwPTiJ
wkHJwrpEMnpVVKgSwB/HsM7zlCcM4Ax5IVc3QsCqAXrPQ5MW3k6tc/w+sCl9MrJC7MlYB+XzrLxb
6rpk4Nj2tiQn9/lqd9stF48Nhs9Fljefgy6A9M+Th9PiNqvsAdhroea6qDq17TUzHW9rIZj5UoKk
5lhlAgQbamnodvohBTnTUBbA3KtF86VjXnfRk754Me3JXo98unUdA3QDkiuIGKbHtBM/paU155EL
+eLy0VinQ5bvaNlpEvWAlhgR0obWBMjGQxsZT7SiQSu+BSyIn1HiBD3ea9Hd/XuzorbeNktEKF/+
aTPdmRAGZgzHuwkFOZNuo0oB3wyti1BZVgead6F1ZiGDabuBvvOsGhHhdwXNSuax7Vjjpn/jPNk6
tuAC4RIeeqd5R9J3Ooptet7m24A3IUI8YLEYRwEmAzsGCCUrchTxuWhIBFBZejFd0MH7lppasfUh
NoC+LXrU4KChD7JW9VnjQW2d7KBGyTxWYa+b8ui0ALjikVH7FcprL2RcRXkT7yzNQEg3CUFVTpeZ
rzDVvaK96axtM5TNccpTQx4bIBAdutA+LNear41XoXwTd3rgJwVAZPXGvhqVqqFFC1Tn656mSCKi
t4E0mlLz/GeHFPdJgpmzA4eK8lAD2S5LlHJEftjgmAs2RBguW3Uc/I0lL48obM93SV8x3wo5Yo1q
SMI+eww691xpjiol/y1iaLrc9ehx9slicQjAL2a1iXdcRGUqtX0SgdBYRnl+sy93w69VksXHIHNM
F00WwNrojfGXoS4T5krWjCCxtWy3OMiit1w/wyvvsQMGCW1P+9EHcMOw8d0B9ZS0JEWOguTT6I5P
U5piK5K5LUccB3nq3bJBHgp28hL71LZOvJrGTO4oT1z1De60gMabY2EB4E+uQDoFpazE7Za0akm2
lC52AFdMDrMFLUfPmi3IjPZYtnzfw+7Hl9QItE+9idipFFb0icsUvZNWpz2KYmBbhLvDc1kIeYw1
WextADY8GGlbbHrh8mfk4hFL0Jj1qnj9wPnZf03ztPQdVwxbPU6sx16lXqIqtnd6OCKpSfmYrkQK
3i66TVNHZrvR+urC+ZifZ63ugpSLdgBoHbI3rIR3xYD6rAc4dZnjYG6ReBXXm8HA2/zYZcE29Cak
b8fhi+PWPbg2IokKIYRW8Fm6My1pRrLG8S4lAJzQqRm6Lcp7YDdPyXBQzrKMo71WFx8WtxuTXFT9
qUR9iECeFoEi1JdpQisftbQFtnLHo+9aY78kQCl86VIvPyRN221lW8tXPYxAAlOu6zr2nmQdFS99
F525i+SzBRTKlzi3HITA9HJPynwE7tDYolsqGUoUjo9R9Gjm2JBWyuHdnezNdgKya51W+wihdwTh
UYRbJ/zkokj8AzIE7mOSmJ+MSU+/RG2i75ouYRtagk1b+CkYxB+kMQAyQpq+pcxKVHGcTI6oNb2u
o/MAvYlGhCuYaP04c8s5SdxpH2VTS9Q9pe4lZABNJlkJoLxH4L8hEikQ9aclKUaG+xOQjL7mymJg
dXRosuQrU4WeVMwZVjE4bWwqGzWm0Tni9t9YK6oEJaswA6F7zRALK6ZKWOikgCupZ6cRtSDeZt6G
dlwMaEZDTZv+81WK0UTcAkSz6WWg4iZm479bDUk4xKf+fZlJDkgjo5C4NUGRsDg51UlZg0+drGPn
9zRF1HnXDNVn7ibuvgQy/DpV8FFG6HQgwkT0PFZLZHK+tZPorlXphZ+LT8wR5edQRmid1JO/yIOF
Gr/ZoKgYSMTVBqQdNT5vEFogSA7Q5r+aVDNIQi0XbDCy3eTxJzR+1yehBtLScCebPUiDLxCOHYvl
LFR7NSjoXuSzC0+tIzA83V1kytZZubgZlr43DtHJNhH1nKpB38zCukTebJuNMnszuPWY5+Q3W7gD
kBY0IIjtgNN2epMtm5P6VjrvjkrN6ES7zGuuPsjyaQQ4wPGiBJsbf1LTmjSzIwnJO6CLzj9C52jC
WeUIhEUJop9S4Wt1kTY8uqPhgGdkeJg5ckgW2AC+AAjMaZaJEXC8MQCq1q1yI99/c+sLYZ3IgmwH
xl3EYR2O7k1cjAbPZc5psKeHRUS26qrkjuYQ7QQuw/meSLc+CkHTna9F97ipgbD7Tk5KClLTjBzs
yp62No+jOWS9KMh3WS6+Sdt9Q6Aw3U1FgTbzu2ss26e4kx1Q3oyaqN938dmDrnvnljodiIVzBCeX
DZYf6E5moQMXtNX7u08XCAefZ/GiSzS8BiQaMoTzwySohq1AOdW5VSmIKYyHq+vs5/wC6oXQduMF
3RpFwCnYrfDODTgUs8fD+eB1JbSUs1hMyK+yErayBdjX6OEVoYfNz8F7taMlDfSkCwDf7qdeipC8
evqV3OYnWdTc153+6njhBFRbJ78ug8sSlGhEWrBbZDQbHTGgYAz8ZIuiB8XpVZ+SYjPEaQDwTyxJ
S4qqwyHPcwCYfueRoWoF5dTFxzs5aLDt81SM62UP1uP57jvJkzWF1QNtO8Uns+qzqxVWzaXnwToL
uuAKgrXgSrOga8cNEoVsNWr9lIN+Q3vGTzwdF7tK1NOpqb1zZH62snYa+LEWiAI6UQsGnAAQXZdl
0Dsb+BZ6xpClx9vZjjQAZXb3IYokgtx+M45KO0RSGgSRszMAwN78yMOduh9VDzBCXQcSJJiuzE0V
hfyArrXqLHEbtw+WI8szrZ28ZSuUL+or1PeW50XR6QzOy5rUnjDao2VqqyqcumyNmqhibTtVvpLS
QwwxECOyOijGOnUT0KT3NKXBi03tkAikA5VhywIY0nQxoRnq035vYcq05qtFv5hbPYMmAb0Giq2s
A5nM1jfuJJ3w3EBfrPpE5D5bgUYzPZFwnLTHMXLwpCHD5RIM5aTentbzTxXilUZHvdwu53hRYVrd
4/A6OM6JBqYl7jEzPpOyibsGrUD4p0THqTIRRvh7OusyLSi3oWn8IrUtxwm4P8pycq1NX+APZCZp
fbbVoA4m89DhldGNq/54J69Rk31jNjso2YAyWj903I5ON+e7PYEQdOm6IN27PLdOAr3agA3TcbaL
wKp1AtsHTtphfyQFDYsdLXPUq9UoSITfndrKSjQzjU29IgXtN299Z7g4k82ybPB9zhA0QdvzH5/q
ZhfyID255SgYWE96drZCFFvLrB+/xOg3XcdFOxzjLh6/GPVnwcrscwI8uLOXNRn6ICBGeOrNiuPf
9jwBP2IlXLwv242IXkGH1ANoEXALQc6bZ14iJ6vkVgcECPTEgy5ELfO8PNu8Gp9BIl0/ZAhK+WCT
Dl+zMSvXaQoaGx512pfUmMV1w+KjtINhTVYAom9AvWBVqyGQNXhHbHEex/7jFBTorJEJgJTVQHIa
sqi9XZJMC/BGrs7ji9m/2jq1EZ2aFtwg6lI00BXoWv8kk8WQ7LspefrXLe8+UjmA9hxBQ+kvCrAY
FOs8w+vv9FwBKvwYyiI50dDIAPfark9ONMsHYe4dkHKRMuh+m9GyC+q2RBk8hHduJPsnl8UuYZZ4
cx6AZL23q3i+yN1+yzIZUdjKwDCmtZp3lH3jHWk2qiXNGtwVASym1vP0Tk8+vPZuvTWEkfxEr831
nYKMDRNv6v5yQbK5W86X+nfzGz0fgMShVWGxQX0/wLyRBvZLReAmqa8A8Jd4Z2aKO46kEQoF5tms
/8d1oXZqaxNA0OSeUk9DqCsyOHKg/TxQdRx7Z58xjgg214ZDJ4B75AgboDIgfQsvrdvjpPaumQ1J
Y5TgfwMB8zT7kIwG0CVCkRVBuovjMfGTFo3VIZ6qPjovY3ens/JQt+gFbD1popnVCv6m5nX2oY0C
1DGlI3ozGyG3sTqaL+80qCaIVyO4j+Yz+6IotD5coc1WmxVZK1CWHVtugDttbW7LsBQnB5xDa3BZ
fakVRDTiXahXyXI80GtF0q6WpOAoYkH7veNu7ZRBphR4AnwN6qk50YrkYjgHbR0/0SJJR+ts1MF1
aBg6s6YiARdyNQEPUnmTCcje27UReMm8bSyrEhXdYwHSA+0aAHoD4PLoXsAfQW761HE3tUIVs8Ic
2B6m98xK4I6R6N2+VAa2YLf2CGIDnnEEaYra7N2ex0HzQCuyN0z8sbN+vkTJB4MuMaYVYCC4118T
exSItIJx3Rxbd20NqYkqq37STzQAJsA4IRDbr1qWO6tFcWMoGhPc16S6kS5OGvrCT6b00L0Uj8AQ
bCoAxRLxeqt43CUwen0r8yo0BtmAu0c31kzwTktkeZ1zUD3TguwXK5oFERhg8T0BCq0Z/JiaiW0p
fUjZRRoE5RSXNGSuEpI8GECnzaz9koWc7Ra/Mup2Gh85AG9aNCDUDDk6B8VHKIYZUnm6mQ7mUK+j
1GM+Xs/kSYvHzD6Tl1ZNwwqB/xQRVwDB4HVK0S2Aaio4IQAAWECa6tEjT4HOTEorAynRerGjGXqX
UGDx7guHSuDX1hZpvkWEdSh3NcDdL6lWPeRFIwAWlgPTCTEl9GeO7aY3TWARG067Z2V3O4vbuJtl
4fvszm7807fXOxwpCvmtnrRqzXIzwBu4hsij14F1QOu9P9aNowJHWYGiPbKPpblCx52n0AcrjhBr
gywirVg9IMuVRPlmXnIb0cEJuJ+A+UDVSByi2rPMukOoYBELQJMeOydsfVqSB0BEwfyE00KgkA5j
hvdO2o4seq2bt8sUcGI5DeDO4Pjt1CJhBxQVfWnQ1c3BiJl4gARtvFWe1dpmVEA0mhpIMdTaFn0r
DmCy7DfRuz8ZLPJlD1K0E9483mhuvKGWx6WdNivCCcwWZf4p6u1mR82vd72xtCTF4kYy5TVqodjd
yW/accmOc+0iUWS1p008Xn8ymrHZkW62pemyixHi1SgXA4L+Nw1zWWao2p7wQC1wNNw01dHave+W
mzvnFh3N1EZFUYeHuaNutuGqPw+EdYh5K8bJ/27C5+Z9C75rAAlGR76Ua4btGXct+HVW6z2qBKMP
lehRoYV6wXETevqvqhmsr2qC0Kf1NTGtX4jo2i+pNoxre7SLA84O5odosPKZwL1tmms4RMOnqXXq
LeubXV1X1WqBr5xBVpAQfIOzdOLGWbdRBhjqP2Fb7sAuF7sATEIbHXftlfQ4kNlbz93WrVs8WETW
R1NuxdK3dPmmQdkE+vKUDVct53ED8KXYGlBhABYt4rhKcZs9O4P9I1JcWzOnVv258QzvAy2MHO0c
RljzIy3RQdNtUV6XbUodeCClLMN9pprJ6oqLbTuidw6VAYhfhBowKaqm3xiG1SJd5jaX//7LOfbf
/nIgn0BPMZipXA/JFYUr8uMbADJD8b//o/+/OuZlgiQ3ELZLwz33DIkZMAFWYIA2+ecqZ2gKQiOP
mQrAoLoG6BK00gGUKndRDiz4hwjV+agYDir3hErWDx3VKBhT6J6kLZ6i1AgfvQil5zQzmgkdGdRK
BbDuR1cNpLBR92QBTMaTiMn6QYbr9LwpVqR02jHFb6KOP9tAOUE+Ti2B9cqONcixA7UJ7wRCR+A2
8okdFngh7Y5LyXyX2GEB2sKviTzM1LEqpR6qBLpW2hJdr3G7n83ITfT4gwAzAvj7USycK2ez2+Jr
KDe7qNs9l5Xinm3BN//ffxVP8/72Z/Ecy9VA6+lyD0i9d/9QLsJXDMSh4XPRJnIfqxM+7xoMAny6
q3mq1ovGTtQ5Ly0PpFzktLS8cij9xQ0cclgDrBfjPF908yVKHfAGiamhQO394rdeZG+rj/DPu5iu
l8VbMqhQd76LWTP/BGhLsA4ueC/zyQiuAvnPpzSW39IsrV+7vs83RoNqalpGyCQHgJLvzbA4aj0b
1yQGb0uKDtiI/R9lX7bdNs50+0RciwQ43mqWbFkekjjJDVem5gQQnKen/zeKjqlWp/s75wYLqCoU
5EQigULV3peossUyOy2Z3AL1pjhWHnJ1wgDHe9zoW6spjoI94TvPMNBNlB+N0cfWWudhLwoA3iNS
mFv3i1xxG6niTVBvSEaNUU1AG2xxSW9JZICTbF4nQHL+YidwlX+UEzYSC7I1aXOzPvpOYN4v8lKv
U0iwmyzQ1h0LS1oHODdYhz7ngOvw1djlb+s05Qu4r8qHyEIkUuOrfEuY96KrQD74WVYfJWIVO9Py
5dc6/UH6xkEFmhWOT62D75UGn4l0U1eSrZlvOnuSZRETF21B7BwkKrUFvrJvFoYZAWm0aQ/DlE2r
zPE7wEhoAhne/sIS4+NMH4M43TkKxge714Q0vhiNPZ4YRGBtzLw0towALZobajdzymhimcZgf6Wj
wU9EEkPy325nCcfzP02GB6KnIRHyCN9czwsjPfVpcb34+btrkuNsnloCwMBJBzIPl1rDRkov+B5A
OtokxyZJrPtZNKvbxjbvqcE+Mb7vyyMNCgfgLjgLsq3nJ+K+R2VUnABLD1tp7IlJpHvOe+9GFiJ8
cBfUwD/5bbUYkMxuO1CeUpeasSqak2zqtdGzAFTxvfm1AoRJEo7V16LtpjUuKvijKBN5qA3gi/oo
k79EwC7doPxBfMZtywdrLFBomyfNDiwbYt+jEAKoC6b7caqVu0OtkrmVfux9HA3W7lA6F87a2gEm
amOMxc4IYYyLPmdbFba5o7mhgWv70emHjQO0GSYieeYFE+cmtW3UoOouCafG9tc1Do8bHpdgP383
LKsMhjRu/XAPoprsZGrtYjL39LTeK5oDl87LoiR3zdTzNydIxQdCebVuf4xg5tk2CI5czLQOwfeS
W69qyg1c03b8Qk02svaCi/TZgGxbJMQfJ8/+xmsWuCsym4QttkCLyTdXwqbFlagR19mBbOA9OAuO
oolMgs03j4aT8PL8I++ME1XDyDHyN0jdHACEY+YfJcIoHEe6O5QvqU1Q19Nm5DK4U3HoPtZIJVnV
/ZB8j4bpszkVyAFoTfOIort0N3Wt/Bp0yL7XBjRzwl89zzRGvLOQR5og93b4DBZUf54Z4zy4Sxie
D3omGdDMok3bnQ0oSBAR420rawMFR0VxbEcZP1LDC2Qhe8BGq2pR51uOUg7ApAIgfzGhHs4mOsBo
PeDBCk91Hef7EfR1IL2agOE62yjzezUJduw0phqJRCn6u8YNzySaP4VIHWcN9BAPCZm/7cLIy7Bt
sKuIHVwFJNVqcg1j7Ta+eVdZwgLUHcJQK+DEoRqr0AKSkt4t0m3G+va4iGbr2/E8m6TkQuTiudUI
2SSaQFi3RS4LNkgekEK4bkq38NcjGHvWiwwp7/UdNX+SmRpWBCk0d1XkhXvUDY3F7I9mLE4nDyHU
Rfbf/ki7GNO6N8MsnT5neCvdF0WKp9/kCgsQRb55j51sepIy2NKI5LwfzVlJMlObUa+10uwECK5t
6AyrJN75AvwRBc4yd0OWxXOPZK5WUI8FYaJWN+o/TbmReaioU6vC8ct1MlrWmtTkkXxNnpni1A/G
OFxyNnfUBJrGDrDBli7Ch5DGhhYuw8Ua8fUMCTBptiE7VI7xUwEoza84/fzgcdy/1DzELwHlosDN
LuVncOshA9NGSCuwQSUnBJLSktF9dpEGvk+nTIDaLeSPto/E7VT13Y/BeLSs1v1Jpg2SBa5MPa+w
Z9NMxLemLAMCUAqKMcm4WCE2kOCpDupgPiIFiXoFAO63xqCM9Y1iRD3m0S29D2QLgE2wEJMJC15R
4hyeZ9GY9A9u3E6nASjLVyuQ6bKCbHGrtsioRyuIMfiwyJfPhVUYkEjPpPMckYN+9O9/g6zjaB3m
4HfblQXYPwAoddb1ticCNyJkpFHDI1EvFN6sXESLGThZZyWZLnKy/btbUhYCsCjUe1fO2EvL1HeX
i2iZqmdNYxidOhMZtLhHlPd46aFS30DKjdLgwr3tXVDbln2ovaREVRvQEkgOXKNLMTTDGXd0wZrA
O6NUJ3hQ93ZMKJ1XOJ809kPP3NpApkUh4m980QXOk2Qz7qfvttnRdtJtlHXM/EjzKlTVr8CXkSZH
m8ffkd0yZMm6SRCdoO3MgES0+8gy1gLZ06d5/0NboUXr1YnZrvwgmG3mLVT9vjsiD5nfGHveFT64
weJ6N6QFf80BMbBC5lx5TibGXyeEXnH9/Zr4Nf4vkLYITClY+aAU3/9pEmlxBfOnSaGexPRKk419
e+v3PVKzf6O+18isPLmh2g7EX0GK0NIg8KRxUHiT6khCFpRttPcQ8QcMFMDCaxcbrSRtT9Sjps4M
/AyXMfVSbViBqA51Sem0V0Hq7WneLLvqkvmNS8mG5nTrdx7P7exlmVrXPhOr2xmLPot9xPnjPNjI
rA4fKs4ejYIB37QOHb4iGWBNUYJTcDmbkGxWAKjiblDDaREN9cmQYMNAfkETriePdXeqYCFitkC5
QzV4WmzcKOrvShKSftBGogjrcE0qK86dDRvj7oHLfp/HKo5WzCpwyDJClI4V0xq/FEC92agiZyHz
EmTHP/qxQom2A/qmjIMko4jc8BgmoTxNjnPd/ElWoxQXlRjWmx0Nl2mkuJEF2P0gBwMhohsFTbtZ
YzGZ11DsPjQcYwcw8+qUsrQ6cYQgQbmrx3O3jr3ypLCBECsyWExpuMg8o8nMNanN2EzfurMTsrp1
cmXFumDfK8NBroIXPQK3UR0RJ4tWLe2dtIwUGU/xJihBAlrR3k4rfKNAnXJirVzaszVaIbkDpLUG
0G3kAMXoiNT003SKYju5j4SBjA1cK18Qt7rgZG99cSo2IiHQkE9NM3T7SorhZI6ZOAOddNpaQNb7
kHounh157vwACwFeaijos83+hXXRXzWSdw8oyUM6aevhBgpFUD8m0aXHeUgaxJq/pflYXstSQO5W
Tj4c06CfcHGl6xkCv371KzDc0ywSJTjZXRpRf5ycynibT7Kga1/qZJQnsqUGzDA1WIH4UyW9Zpar
Mj/9d8SHOTqic0W7idgZ96wAmZp2AFBFn7jjrwJxIk7yocI/6JNbfurSNHsw7bw8JTEqv5Oirp6z
CjwTHkCvv+O2FkWV4NoTUfipLov21R8yUA6bGXa/udmtMoD139uJOXWrMEfpcuaIrySj5spm7pbm
l9aZXkIc4lE1GgffcF8FumzD+oQjf3xQrlvvsZf1X9tO4piBIIOJ27k1jjDhfW433sUHFMYql1xz
bKp9loGqfZ063njyo2k8cVWOJ9DQsu7g6jEJqUGatw801ubSeTx/m4J041LizQDDVoaVsyVHXo17
1XXQg4U+6W3wKrRtfZdXzUPJXeNiIaaNo0TDkw2KTDpw2Tuh3FbSWk9h6J5BD2gga1PgGx/06oAX
bL2aTcDWDeC9CEEJ8kM2VhkCKB8o4a1sOPIcNE2bGXbdtkjHZG353DpTQ4rZRiH1emWXYb1b1IsN
9aoywif31d2NnIbB0MhT1btH8kkiagQx1qFi3NwW5WAgAIvFb2xIphhy8hHGQTmjNqm63jo2ffbT
9zRCf984OHhXYHSbmmEn8Mj9EEehWqUg4/yFBCMvke1PFB5xkEKCf1qh2tsQ68nEqzDA4X5YodQA
93+q97eeF/IOODdGDQSdojnrRP4t7pHUOiim5hxl3JT7AP8SB1R6fAx7MGyeDBAn3sfWaR5NmfqZ
JPGXMkgyRIUYGGWCdLzUBcpkwm5InhITyFIBN0xcC9TZJmyd4gMw+7q1AErJJ9ttAT5VBdPZcDp3
Nxphs29zxoG3ao2HwUqKOwDKukfQdgVHMCTLu9RNrUOrxK+IdWCqn0J1Whozz1GpCCxKc7sI8fVP
1WEZUw/BkGFaU5cm3agXmY1yUzGvk9thKlaL6tbRlelV92rW3L2dtji8+uRzd1Fdfd7lo16tctVN
6e+lqVcLXhlcdcnXskpWTcnbP9UivFr6aubVn/XHD7R4RuGUf/zvx6vN/oGPjssNi3lOYIOHLnCZ
+fd7jtSVvQNejOrZ62ydyGlkDwOCDA+1Z4D/B0CCm04PnaFo2MYpc7HzBjBs4nE9mSuyJH3ppMXB
6Kzv5MEuVcs2gbTs0+QiXRZ1mSAi1b773Eb6kQwAgbPte+eXjYKgB5PZj15dxSemR0aS2bh0Qq9R
ctgLfyyRtRzip0YasimY+8hwT3KaFSQLu2bYuxO2R8prkXr/7rpVn4CPEKTybFXTpnet7MsYFO5W
VdV0qoCg9KQyIMJMJo9+REl68pKEAWQAzMGRHVpHvJrK5yjy1GyhxugRWzf1qXJ5DugYkSLWxRpk
Y9jH0UM4jmCwlobgsowiG88GS1AoMbh3pCQ5gD+BTgvCkO4cbG27AvgrycmiSwPkQ3g7d8JjxUr4
EGxwlQag37Fud7jWB0wa6Dj5yksDY98FkdR3/Siy1BvapQmSr3Un3DNJqncD8pTLqd0tptQrJ3CC
krd5SRK65pfFCdh5PppW+MEvC/tB4Mn34MWXsh/8s6slixjY8MgBV4DWupJpe7Ib63kSeaAG1XL2
wwig202qJ5HM5tnnZszFkZQkwkTwrftnGoAX2j9libqjEa0YVQAEI/OWhwZbkabit6vRZ6LV9HZk
Xo1MSfH7I8Zx2KNaVWYZMiYjXDFNIpthO7Pc/y7bTiG+AVDOIGqLJ1Cw0oAagB0CrWkAxOEiKxpg
RljWhED4v/hJUHx2qRLEODWyjYeCFVBMPjiW2z4gcN09lJXZHFnjvbTgZLdWpKXGqop8m9moUiI7
nG9+qy0zwHYydmLQkv/2FTc1LoB8X2wdXKjegRNWYw02QVptrAjAnTSc8QKlhg6ksVUAaaN2BCA9
tfWMIai0eu6SlBoXb9MryytHltkBq8iu94sxLUC+uxYVWkiQFQAa5V/pkIyIFYDGqvlSgSQ3J206
c5Oswnb43ZTEy4FbAXdebWSw4uJXPKUWzvODasx7TwCFSxRvKWCUDDaNnnNP7++QDc4qKCrQlnOZ
oRgOCgDHbLuyAEbnWJco5J/MO8qXL/GcPynX+0yjOa+eB+yLQvopojx2WaGKHinaH8Sa+kwLEhW/
WmL0z5Yb9h/CGoB5Ti3GQ15mhwIBvYtdIgXdTOUjA+gsoLlAcATyrszeORJsjnUKykhc/XLW+08k
Gc2B7YG4NK1pWGoDYVtfWCeSexIxK6/vmYxfvXjicl3Yrb3u2NTuSYvaLmvLwXK/lr4R7zlQ1eZs
9UBnnS+p53Mee2Pi0WnkzuE2M53y0RcPyzxSUDN7sE3xZCWRc8iD5Bv3kV6TaVJWrwetsFUAjZWG
iZZVzrjuZVY8DnIA52znqCMgnviKlCSTJXjsmlQNRwALGtiyD/FKtKI8UdMn7VvPqQclEIv8PV5s
0nfrZUqLvROiGVpzo15sFg++4xenaUjZdvTs/OirECVIo9msI0oIiEuUHl+N66qW+1b0DQAqdMLA
Mlb9WD3ZGqVg8QHEmeqp5mWGvSHY2gwBwozWnT4CqBmx2M6fAPpn51+TST6Dw6V5kcKq7m2p8fe0
HB/rLwO8g09RHqQPFfawK5I3Lq6UBE4yF5BM4ERQtsjvRlH61xH/D6iOCvqzKVzjqWTRNzvu8/v/
3oNYuFe9PePhPt91cafvmy737FumCsvVmBKuaJ+HqsZ1mecZp0I3A7PDfDWPW5REoihiJ4PROJHI
Rkl0vrodz3Nm3dwfnQwA3u/TqCc6H3NnPS3VWvaw+L+ZMnujRWn27Zg0NOefq5P3vmy/gayg2Rng
nthFYRWtDL+1gNwLrNe3rsyL6ExSatpAgW7dtj8lFcNNja2pTy0gekZn6jauwsxYpsF+kukDTRFF
G1VP8+wC182j2+3mRKuuPPqSD3eNlMha+T2ivCwESr86bSJx2JTWFiAF6sCjavw8tNWpqJT5Avgs
deli/AhITmbVu9lo1CeGupUXbIeuzTjL1rZpIgRMT9HMRl1KUBb3tn7YpjrpNtaN0QOYXstBtVgf
GDLfAWCBb77KQMbMfS9aNZQ6Q2NgiUer+YeyjMmcfhkWK97m0JAUJENqVbSi39Lim3zRkBSlBDXc
2P9ibOx2DoJ2L0nVqqcMoYKOu8AiifvG3DhAJtwRZ1amtZbskXqZQJtqLc2NPNyqZWVz57AyeuE8
Sw7jAPZNGoaMRchCqO9U4+Klri2GMW4PXs+KNSlJ5nXJg3S4cSYRal2cA95eYCshl729HlCLYkkr
XxdePrwi5YptoxYFs1FhDa/g1MUVhUjbB9tFfARfnq2aoiNHftFnFDqKHUuH/BRUSfUESLkJ/6v4
Svy/WYjIjQ9jbZj3OZIrsnqUn1NgMm5Z0aHUKfXrexRQVVuUHXeviTKfbA2q7As1myZWHW/zQVyb
4pk9mxYaVFmbtgATHnn7ijxna+e6VR+vk3y017fjeFAoCY6Lk4HN2Rro5eyJjZG7j5g3AbDCz1Ce
LuUGkPnZF1xAnAvXs391gBAuWVt+ZaNtrwtHJY+pwYNDWzvtwUo0flfkd+saxf/fhO/vqqqRBxch
kk1UodYjZk4MlprcKo6ukAeSObqminpc92hoUgUWCalxu+g7B2XAjkxINCCpAND5QOAF3xYKroDD
d2z1851waobQ/C2jr/8yJjUZkgw4nRloJX3/nHgtgorbzjEBgteH+ivQiAs4BvkL4OuPTP+mo9Qr
D8ooJqQkBMNnJA+g2qdPrsxsbRYmfzMDowXSEMdkG+HFeRhNgMwk3PM+erZyDi5D6HMylf8xAXQv
/kmGYQMED/9jYwhrj71huClHy/9oNmC3aQtVb2mumWXmzqk7d0tz86hCuQUIhnaklQrbkLqUYEXT
cx0XW9sACbl70qJSz92MPVCRaVgFAKx0TeSdiaArtrxwjHWTNrhetROdrKBvWpll/u4Wk9TFvPrC
VRkWCJlD40DmZDjPuZ1O41RX0KWonsEVJ9DZU50WLd6bhPN8h3uVeDXqpGlS8BrFQ1djEqL+pl4R
2RVBHvG833XMsS40AuVbuy9BVbHOhgFwk1rbvGsHrQU5Y3BFkaWSblcO4HJa5nNtgXgznkvv3gX3
o5c666/n/319ItxK7MTZFagR9JW5R35i+xp3OZJ1gCuCO8qpeS3F2YnC+pMsp/EiB+MbSRsbkD4s
de0NDVGlmwKwLXWP85xkeh66Nnyc8tr9YAN9mjxngbeOm6hW2VE6IHHQDD55Ub01qk5x2+aBo2lR
4BwImC4aG10DkC8yH5h6s5ReDLivdz80JJNFFpUOKNAEtkRjZX+hSjDJwFGQyjDf09D322fVavBD
p3cetRVVlQXAHr6yit16thpj33kEPc7si6z8FIGBJAjGz+9W774GXaFGK5IVDf9pRZNzP74MY793
ddr+8kWjr9efZJ1E1i2vMjA4vX8r6Us6f19JWNNXd9H7gdcilIh3C7mdLRPBBWobMnfVoxDhBZni
z8hf52cVm9MLUAJw/IuluyFlM3nOY5dPm7hFzSvqQ1sTGLF4D5O2j5HRh+NWtO5jnfTBsxK5YwKM
gNqVA2j5zYSagT0Zl5nj3Eu3/zK70svWRWafHTf/92VnpbZocVlztbSX++DkGw1j/iNoBb18pwAl
7xRZe6Kpf/oMXTF9IXtw0U/Ln+/3RfKgInZsdR3GUHvtHfVqPfxvWR8DyAQbTJQx62n/X3P/tEZR
43dQZDLf3izuUrkITSn9AQmWRoM6VC/FtslrkkfEyeJnBAFepO27nyczN3EdNxX7QfmA5SnzDEfb
gO8yD49QE4fTZ2qQdwxmbjtJD02SIgmkLuMTB8D/ubCn+LmKQUJog4a20iMSIQqEM2EW2sAZhxOR
dAbK+opkE0SHPHWB0ul05d7uU+9H0TW/FK46Po+yVrgW88cXI8DnyEVeXnjjDPsYxTV3vYVyzmFC
JUmD/JgH38WLoxWNfK4dnJlbWXmf0sEEK4cVpd+nIbivwKURrf7XeipU00sik2zbJGW1SZwWCMwa
jCKsJzz2qAvGjB/A4RS7wPWKO2pITj2ex7/tFjX1vHfr2VfNk2FbAHsEN2D22lKxeHQZ2LYjsE8c
kNNXPLY5Z+u2VPVXMDwe8bYLfqlyui8re/jierhYiocI/HwIzxzNqQefrRlH+6rPd7iwB3Gxbixd
NNI5BttmbeNh3/Q3xZQlXwEA6OEO67e86sPw/u8+Qh2EjIOm2PR5PJwFkALOo+75AqRxRWv/xA05
iOlJRiZxYE17U3g/RR+moFh7n1YXiIk4tS64wFRtQbq2K2G2eA+QS0mOaa1FngwjCmoX7/qTkEnu
WSgzev88NCOntRcP79OysAJuFo69I3KYsZD+GMHYF87p3cHsLzP9fF1hS7GOfDB1ma79WjQAEDVT
J3z0ur64RKiLoBHJ8a0NH5nT7wIL5D/Ae/OMFU4sCXL5GDuSHTUunmtrboIKpalz2IhcljscGLz1
YpP043QcJiMFbhZWIwUDSfU5CIPdPCL/zMtXVjo0F1qcPkYp4lcnnaK72cyvx4Ntgigm60EruOq8
UDzk9jOI0QW+I9F1Ywz5sfXb6e5G7mcoOStSjv2VnpA7rQmEBK8QG9UFwAN590JOkc3l7qoocVeL
AkB9/b6RoX2eLGRHT7mdPgjT7s+xyox12mT8u2n/DOwq/Fq5ltp6VSjvABjCQGeestXYW+w7UnXv
07pzPomBy30IbDTcVuXqg8m7L7H2oIwKyM2DAGfLkPZH1NYDIL/pxGcg5O+LsfwLh5JnDoSkx6Rs
7ce0c4f1VLNpF+khyYbBGvdiQiCkGxz7kYwNq+zOZZrtacQdJOxaPQfsrOjCE0qf3pox4E6uC6jC
E2nsdzUNWTVG+2S0H2+mIdH3X7xMCSrrUZGIVa66s7Mcd96IbP1tKmkGmkRdOURPKe6ed2RncvXL
n8SwjcKxO6E8qTt5ugHTJY4G1AWNBrqkT6lLVjQmPfWW6bPNol6srzSzz6uVlpVp5u1CizvquXz6
Bf5bNwT2bmK726X4d64X7hthrxzc6s6aXFcSXxUNZ3YQnRebuZKYhLFVoHb43/XLQtQjH/x9nUVr
TUBrtUGksC4bFFsUI7594HaOj0JZ6Z6npvzkBYCxilL54z8tRmMSs8VYVB9tvIIOZRYANGCsu6+W
Fzwzv+te0qgJ7wLgYG+QEtJ95VP9qbZN/zkqcdT2nMpZk7zIxNexTstnsEX697VrDGvyM7n1T+V4
/CkLAXmfg/R3llvKAWK2zMXTaE1fUNokV0DyrE7UeO+9P8m83G7x/dE2WVb8+B+RQMv9RyDQdn1m
ozQXKND4ZDdszSmqjoJwbIMn7Aaa+6Cq0zO4htIz9QBg9daTyA0VYKY9kPxfzZj6IcYKcHbahTB5
3a98yVLgQsORElV9akrcN+jRIr/xZqHIeq9q66/ZDKSc/YpMlmmWm5qbPAfu5o1iGVLP0t9eGU/m
9uqzgNwqXyMZrtj4Ayv2HKX1m5lqAOTf23TQL3TWDM8C/J2l5dxRY0VGf5RGsbU0iz2JBDHdUzeT
jgQQybtKJVFzl1gbzpFOtKqLaLwTTd7jm6K71MSqjfe5ZXyYuuJNRPIytPexYyWnCvsSAABxpzw3
hmkgQ1jNIxINBqqxNgV2dagFrn7hLd/uBfj2zqStWxOAlDTmIBoCmTKIxGaHg8qqfZoCgCMcix9j
I4tLJ6R6PXAvKl4zvO4uach+9P2kXu0mj44uINxBegVlyRmKRbs8PtKw4v+jdtPybksAGaICzDVN
Cw1Sj26vxoPBlG2CBNAnAUTeVVu3jYuMwjw9Oab9schS8zLLkLUU74dSAewvAYL3tokzc+OlrrXJ
raQ/+hlqYFFNYItx7QBv9xEsq+4lwaM3Dy3ENTrkjxjGgKsfraRGGTx55GEPwMYOddvvch4iCUek
ePKQbIpB8L3CnU+9kmNSHhbDqpD8PuR8H0q9hotKypXKGJBCsJVHFkf+KYoS9JSvPqFOPV1LAEV/
iuMA12LeUH/CzutnwKsNISTPEalOFhsHKUFgMwyqGTp50DKw8Rlbg24vcClYbGxWgbyHolZ9Fb/N
IT+EubzIbvygZs3Ykh2yU5x158py6+ZyOJcKScCtF5YbXPr256tG9cM8JBME58qNrWeQCc2delzt
r5rGevMQeJnbX/mhiYB4+tvEzsT2tNLOw9qI1kZgyTrZlzhkADcCABCI8oSrnitAUSHV8mLgrIBm
CA42bgRJTg3J40Lh11aZR8EM3175YZ7cW1bwK7Zs1JUYRXqwM2YC1bAyHxROxQ++SvhdmE67GzkN
Qxt/IvC6uw1NoKbRU6kXMQuV5WZ4Z/ao4QNLSoLKxjgEzmw8GqB8VP4uRs7kKvdyDHUjwXA0aSoF
4zxLqXulQjQPuOgJkhBI2KdsXKkelXIGUpmf6xL8FwDSG05IWbWeO78TD90I9NU6m+S6agBhXwco
iJ/HrijXjR11jzS3HxA8LAFpvyrLDJeUglX/I3XQ+8fLhDHgsJocyYO+y3zn5mWCeABwPHLpPDrj
OAAntwMpzj0xfgZhU28YMm4RMQfqhaqYA7LVPMV2EogXJOvsaJcjzRQZ/3zE5HTojhaup45EGUnU
lQ3nHFBwww+iliQ59VAQDRBBM4zBEje5HBFBkIUA1RrwKhYwG3dl2n+/QkyZgVQIgsXXxejUo2YG
V1nGi02Osy+AYpFYlxjp46TZ4BLDeGBJmT1aehRhRDrmNPyj4cYXlpjprNOj2radve+l09rI3ADP
KKMHdXWF1AxZpdvKtYcPee6xFZ6AzTfllPdTi4gp8IdBz5N0fwHH4pXnID4JTdxdYivUPhtWmO2m
oTDuraRKD/+9M7Bv634ZY67vu26A0l8wTnk3/5fAMUHdVxN2T7nb4jpnFQ9gtRw6axv6aQuqBeEd
ZRRUoI7Mq4so+LSxHCk+BY4hVkFQFz8tv113YG2JVhyguWpIxm+xUu6KVYP7ElmIN1uj+d3zwEJk
+inS7oOAAzA0bfHYGXv3Hj+futxkeYxvRaROtqsKJJR60r2fjQCl3wGmEfFHow++qcTeikyoL1HL
8bpPm/AUMKN+xF0q0vQMxMiLbOg2c659pav2EYcZ7st4d5V+z71P//2vyNk/X2m2Z3MT0XnHM1Ev
d1M+HURDNFWVnTzVKRCq6hLArq03PIdKIvHaiZpL0LfDXS2mH6Pb/HBcm/8FZGcFeAKZ/mj8KH0t
Qhy9Q7vOLn1pBgdXmuFh8Ov0YvrFsHHBCPvaYyr+uYOVB2ScQ2j6PwyHtV+sOAAkQRMHx7Ly2Ocu
2LWuar+IXsXHoCvbLVllYvjY9Exgw8NAwsrAgyQHd3iI7BixfGVOqHtIik0eFPkHCQrPh6Jon+o+
kB94OsgPpW9um8GInmjkClMg0MvbY6stAjyS9x4iOxuaYEwKRC+qfiJnNMFzdAo2MJrAn4Lnts5V
Mh1VPUgUT6F6n8+5RJRbZMVFvumVb15lDpHCAFKVnuAn+3HE4851nOwJO4PsKRPmZsDbH3xq/hCt
yyx7TAWyxEkp2jZ7khH4L0yGGA2OaTAxgjRcMRTN7VOtJhvX61BSGAbZjtfTGCFaMeFSJfQ1PwFs
aDnmA5DGD3gLCALtx8ee6xDGCrhc2oYWHM0qPAHn5PP8aeKpKc61rFBs2A6Pb6DlWeYf7KLEdUel
sBNpGfDELSd8KPSIREvzJ9k8930aysHCO9cX4R1PTHOnXMNbpYIFHxPVre2iAFrb4POjCZylTQO+
5c/JiKQehWr5M5kVMRCBtDyWJj+CqgJfCTmclhQgShCac31sDznXzOi/kRYwuo2788IkQ4V78aoS
9tPDru8pb8GRbtmqXVPVqZZzZOD9SS6b6I/y0AN7gwW2+jWBmRK2qckT8GRE2WXGUQXaEmrcukJX
P2BHthqzKjhMsa9Q/aDHBJtqSOTa2GBAmmVeHCuEzatkg/LWnyCfMj7nPb8Hr6L6ZRjTAwCe+88y
FYDpdRokw9V+jE2+0+zypDQ/RAPLVoAuxoGRsa9t0nsfA9GqVRV2wY/eTzZDHWsmoToGN1gSfIsC
pDlPcsw+CAQjt1Wo2Lkxa4CtduFwCAI/uaTI9d/4vauO0qs+yxyJjCDgdu9SjWBIPZL5kULhbm9y
5FH/VriSFYhI6SlzlyxpfOVnBOu9O7oFnrLvhlWJhEzksqxTOtTE+ghU1WFegccRXWqaHASAmXJR
bWpWebypTfsVOLHNLpkm5zS0vnNKSuGeaJgpELStlnFqWBh32mi2fJ8Tk4aEi5qGjdMgDFd/qa08
OFj6MBJOzo+skvmFziI/ExHK1wQhs0sQACREW7Ceg4g9qYcNHWZ45o8bpJYb80nHx3wgAcm3+aNr
5wjqDcUlVBli5GfbBadSd3JZAlaUCLXt1NimYyGPuozexpmuksoLBSHpixvLZeaNelGQCxoubicV
juv/fhMF9j/eRNxHNpHenQEexWTBzQs9AFg4br/T7ilOohJFAKULZBkw3X8HyMmm1MQxA88/NNIL
XqcyGzfp5BggRmR7vMAilOqjsf3yqwLG0dET7E1EcqdGJVXN+nxzoxBtEZ0QNHq+kfsg3bmAVmkz
BP9H2Zd1R4or3f4i1mJGvJLzZKdnu15YrqouJjGIQSD9+ruJdFe6fM7pvt8LC4VCIp0mQYrYsTck
MmiOPjNXTmpvAYDBNq9GfVAMMpdX6H8P6xEYqA01i2B6Ca0uPLtOPtxXgXmThq14lSlQA5qXekVN
kbZ9xAAIv7GHRD7h0QkFeLh1UBbaq6EAO6LyxKuYUIdfNI1/oF4vXzRY2r70QzqARjbdyBw3cLXM
2HSXZ3m+mWwFcRZQGJiHvJQ3OZj3ziUEyC+HAYJmkW8N41b4NQ+j0hrDHehzv5PLxZYG7jfWNhkI
Y2aXAhKVWxQw9RGf57pOyL3hFIi62FrMfMykD5hWatxnvtue+qLhQL/w4M3IELltAnBaINat7orc
e3fslL0lKNZaBqgQ248ajyMGJhOhdfAG0ixvzeJ+DfjJuPBtEAjJBHxC/Xygs4Sj4sW3tNx86SBn
6pXIBG1oxJcJUDVURmWeIQzNXGuX2fqmn6sv8R1bx2GmraDm5Uw2PtDpZr262qijm/3ojA4Tn6at
DcWWblWAXPh+zLW4x2qv3sUhJH3ZoEAuOg2jXLRmaW8uba+UC1ZBBY+8AXqV27o8gwEQmmbA5YJ6
N3CAKenT6mAlrbe9NGXv1scWkQPw+M5O1KazMOao9WECKlyBmGl+5+6LZ2oNeiuaVEehYxmrOOXj
6+QFGwL4FNqysRGU6Z0Qudzr3GwjGYIUBYsL/AdzI7gB5b2FiA3CBJDEyb6ziW9SDig88p7tpgOY
ZhtOFX+uW30kBy2TEsXm0Ie9jszMJH9ATRv2nwk2QdJJf1ld91pJHr/GXLbgVvSc+zYA/SBAC/Lk
9KzdmSzhO8QV3ZNbamfVg4PjQQZgLvRGId4yxCOExKbDCR9HbatNDaTRDiDFpTfo6rVNAHjRTas2
qJbsXgukLj1mDu8S5T1Ls7bKg5m2FmBQiLe25fA+1dqJTABGEfNI5ALvX6zTZtRWnzepvWTulN+E
Leh2gafeZ5KH1QGlZn2LcAD1ZZ1I7GXvTueAAcrspaCagGSZESKLkZXIYxm3GsLK7xIChIvRsYeb
zgbJelcCbYuiMPs9MNS5im3jkaNAdCd1Xa09IzS/BfnR8Dr7PWeAgMT9ogJMECxE+F1daPsDmSer
1uZdlIIoZDhTD5cQGf7mx21+KNIO/rKq/K2jLZRl4fW7GLHzGCH4tcHeVc+B26DbK6iTdz/NFMyZ
BthoF4NV9GDfGLj/QP3YiMF18Mtzp8skKpEZ9acMiePc8x7NSv9sOONQEOP+I4B/06JJWLG7dCLT
uwLKJFxBVMZ/tBxW7qquHRfh7OxlRn3Sk4U3HVqB2xb3PugEaCSZgA/55yuxEE97msv8X1ei2TIw
m/6vK10cOCBDv/8mCDv99FCXwh3fXNsNtErd+WAAqng5i0G/CarUuU2HS/vqpFEK+cm9VotBddkn
C4365AWS0MWFMSxvvUcfmMpVPcv5YmuDKoMiee5FkOz/tPPMMZ4mrNj+m70D9+jeadJqZbXJD9yi
RpT6AsoTLMassfFa99jnhV02HfPZDmZIKA532Ru4mNR/s6dKTvcdEF8X/wHbFwtJU8DrzNRNFiXW
5FFmAmA6QHQW5D52wteWayEeRG1rHIbjMFZ4udFpQkon/cRRO1s3a7I5VcE/urn2MYnXZmCkzj6P
u3SQOx1aJ25XAmJGqCKHdgrZLj4khXK5YqnTdyh2F5vLZyHPFjFYXAzVIpuqi+8vUCG8mboEdUct
AYvIRgc+w5CuzU82nm2S0eh2JcRXwPX4ravzFnu1sHtlkEPS2CSiLEa4N3jy1RHZ3b50VswW+bY0
2/41bAPsqBEt6/tOnpGJf0fEvH+tbeAuYsuN1zRISP3KJ+VDA9du7i3l3zZDlwH/31frOuf6QAeW
j2o74idBrVQglVsMJdDbE8SXAStuYCArmI3QZqPzMZCMlQjBNyWNYnkZREbmdOC1p/nwFm82HoCJ
aowqxr9Z2mpuvW60kD6ENhKoAZxkJcEyu+BmVUIwEt3XA7ZwIfZqXQM5nc5NVkktrWXeNxIUCp2X
rEbU7i5q8MEu4zkvWQDFuRGsOjLgVNxVCI3XvQPlFXdF3ShGQ3mT8dUqeZM8kgMNYFOAcE+p+1Xc
h97GDDp5ZwbuL6gBTN84T9qFqYz+RBwTQ9XWyxHImKWfsvZWTcE34Q3GMxB82Z51kMygZo/q+xXg
BqiFgFDi8+CANiCuXVTyz86e5rcyrMo7pbPwCRK43uxEE1aJ941aNKFnVv6Cmjby+5cJqWk0IG+D
NnVEk5JpnrRGxczdNMnwqXJv6Mp/fsoxxKqNJv3yKakJ+dH806c0HRSSAPZ4mdBFcbBokpc/P2WW
6nhRZKWEShK253nV/xgLrte0Y6c9Ptnp7F9sk/g69Doez1zo5HgeMgZhrcAZAWT7YAkgHYcJhTkq
cQ9cTCkwQH/3GnycRf/K3Fgu3Eo2b2PguzvRxcFSFK14y4fmF+AweBtnSp3zJv7LAKnvWzPwcImF
obOj5haPxo+hMs6xP52HYjvwyxv4dAb91LgD1WuzxRdg7a8HDQzyvhHS81dkxE8S/Ph0mvZm3UIQ
6W9/ywJEKO4RFjVl5oAgoVuEBnjzoDALpEkV1Qj9Htgs7VJ0+Bkc8fQHF/tkWsk64ShHESqsNlMV
tLeoKKy2IPvEPZFCKDhClr67bUQptiMHp0U6l+5PmqOnnrx+C7R88WGk0eSdo2gND+M8ujjSFNMY
aFAHpBBNHRHcagr7jleNeBmHEShYiEVnvuWvctPlO2i8fLLnGmgrwDf4zp/tGntYbHrVNz7byX/w
M7EHFIZFxDbaAx+d2YazIz7SKwGpwuMOWfiZRuS3C/GROgWI7R3eY+UQoWoHTO9LEFdbGyDK/SXL
LbbEWqg/96nTn1EG2Z1mWrw4zCBITx2sh9BCW1rmljsdKAEzi7fLoIOIZTY1x76sS7yh5lPZ9OCj
8ZGjI5urKnQLfK3LT55prI4o29Zb6q61j+qEefBXb8n4sEAguFomVYArUP+nUxpEw60aRADK/u4a
vQe8mVILV6thS00dqAaV154ZUbOqfWQg2Dc/8Pr7L/5YTXsPpgw+/NNyyhYA+wtkpzTk2nc8VPo2
KVwDjMTpbe2E+pZMdGAuQLYM9R/R1UYu2vYB6gEJ15I6rsPwdIwj3Lbh+mor50mnynoaQEm6v87U
T7V5a4O2Agrdyc11ojbz2TFDaPxqorMkcDiUtp2f16nJ7vmIa2qr7RfU1BmQfhD0wuNYTZ66zEI9
dEFHztCF3h22ZKO56BM2KtsFIFk9XqdnZmncpNh9/f5ayJP7ICfKXPXpm6KpDWjqbJCJ1CDiQM2m
2SbhPi85wEkoMHj3tbWTYwbRRjBGLYYu0T+zxsgixwA7hBVAojgAAOicMhQkjJ0BcjvkHo6d3Yt1
aiNZUrNRLGqR6TdzcO5Fp8YEedwIFUAZuF58MEzkjf+KCkUFAgHLu5N5ba/9MYDSbiOhDjU1/cYA
LOU8tUW2rLDVshp32pQSGjauPeZWRKfdVG78kNeHT7Zi9lEgoTabyj2QWzszPZEdYe9mbUKPAbtK
vQgZGIeRQFJR2XTGm8W9b/HUWz903u3rQOkkQiAC8SfhQrQ5+dWD5gCcNTLdx+AB/xHL6luIjdu3
Hmx6QMGn9k2L2kNzLvINjKoBqiIbop5KdMlYULjdMm+MQot9IFBL7M2HoTa9f8kNus5/0Ip44BPx
fRDyukEIyd8vmZC0d/Pc0kKeCxNBJXsuN28GMFXEtQAH32AWbDNU2TbtHXnoxQAdq2t3zHXqIC3a
WUfstJaQHwQhcteMyyk35UM6+vxeWW/YYsuHIa7kQ484zMJrC7mlpmVN3sHuQnDOzL0+OOIfQD8K
Oso0PNGoom7YOu/MZ8TF84hMdVWW97b3Sg26juqmz7OmeBIsuYXi6ZQ74lj3veijDuvAI0Ng4Uhn
+dwTlsV97hXxhloXPxpCbfILxuZbncoWN4Wh1g0HYVuDjeab7bgAbvDuBcmPYd+VpkKYnllviaF+
eFbL7xyRilulsZdyx8F6y6fRWbRQBDignJA/FU61pXloWhMw0k0sn4JqP9qFode5Bke7yt3qaBgI
3bdQRe/AgmSdyEaHCutR3LhzveLsfBlHPTS4qh2ji+bRVREOkM+cp23yKtjqADKfik+QOERoQ9X9
ECEaYJyNdvAOdYL/InWw8nuigcC1sy5dO5Xn7EI3dx7+y8DOcryDp3oEKxtn/BaOP8IsjDyhsxuC
14qZrB00HOF2DIAJvUJuqQN8pmAr5Awx6t9YXOr4cxLq9MMh/jpJ63jFoWbFNwfrygmVNi+DBsga
737sv+d3+WyXs32c7ewP+9UfjDmf/O3RNV8ajZi0EXBjxWV4mefqT/P7pZviY5dIA3peUy4Tt9qU
qadAo+QF1prqwS+y5XNP6o5qR7XeRS9BADo4iPwlRzdlzUs3pWo9ccfeVWmT3peJ00XZ5JU/fnuE
AaoNyCPGvvO+skBaTx5glzoiCPIPc9ROvkwmfszjMNjRAgiQW+hYzuujcqqeATINdqNlyHQ1N/ns
NpHC82+XTzYShf497CL9zLBxWMV47ENlwfPSYnnRVoNQaLPMgY1dJaS9xg1R3gr3ngrDSWptyKby
HM9u6ezG+8k7gYwpQZF+HiqQ8PTqRtVhbzyIyk+2KNULsRjUjbFnfx5cFpxQnNZtrna3Aj8N6LMS
lNCiHG7vCw7iw26ftnMVKRFzJuFceTqXn/pEAkpGatMZq0+jkv4J0j+xYxU3rfacmxyvJhBwhIm7
DOy2WJKRDmAjQg/0VzzZFjdJDvIOsiPVBi6PeQB35FYOGa7+O2tIWwhLOR7yOEgLt9HlnMylZ5TI
s47B6p+3HKoBnWMrUYOZWnwGiqt2WGrH9JFpy4QHgkS0hSEh8GjHRgREJKhsQRSPGkY5RZoZbGUX
NaSZqE1dUqn2RGd4Fg4HFk6LjHqpA1zNH73UBIz9vvXjA0sLoLuy+Yc/HypHzoUo8WguAGOOl2R0
/Dq7kU2IQx6NeKvh+e/xKMvdol2A8gfsg9jsk36Kpd0KxVN1v6GmCZDNwcZPMEqhOXIfO6c45n0L
jhPUgF4PiCWKZRV7xSIxfnf3vEedqNBYHJMntS9n2p3nqMpHQybtJgS93F4h127VCAkGkPxInKOp
evtYjRkwXXSK2EO9rIWlFza0gYGEv/a3tWMfBaCSURNLc/WpH/RMf4+veXYfpKrafuqmgZ/aSJpE
I7ibD9wjsP18CVSG2pcPQ1eE9tewT0IXSaLfU18+pQRR6yYY/bcvI6jZ0B+C/Euysqs2WagOwCTH
8e0IxNrWLR0cc4hPeetG/dTYFxPZi8BOdqLE0uza0c4uft/VK12j2o2Z2vUBH4IxqEIrypQEAdM8
M0DuIvrn7FkQfIXJ+gyC9FBmtn3fNa2vMNmJ+4XdAfhwRh02Ci4g6XjrAJ+yHT02Yt3rQ4qn0uGy
cLv8uQyRi+bgP/srgYAdsLe/lBxeXMtPXm0r4ctxwBMwcdJiwQtEsl3V81M+c09ODoizu/DZnFh/
M0wBfpSz2RvdHMh2Va+pSYOyvz44MrudALD3SQXi0Gc8OLdIW15b1JdK8PnOfTWz0jUWVQCmzjXh
dAg7+w3LArnLnNrfx305HRAdA/s2KooRYh7Aie+DX6+w+vxnXf8FiHbz3ZrcEOoJjbrJdKhQzOCo
FeCCxgvu56MMWf7TSFpgtAz/cXDUo/LTarpDrcG48ywFessMyKCYlRYgqNo8hlVoHr80QRuk/wXQ
ZH8FNLl+wCxE0h0f8ADXJl6mT7R2sTXhFse64nFCTR5ooq1jOo7iDWuJaT2EGnUqUybezN5ZJZVp
PfmD4keoGY0LQ8ItmJETHBCZkwpNFPhiuNfoXTCVtvhuJi3WshPKN4LJWUpX2k+lewTHaveGlOwe
Ud/mKZyycc8rH9pL2mL/cn9atvXlBnWDAAxQEMsBqYMVOuYXVinoD/tJHQ/JY9C0K2fIHgfmZKiX
r/qHxHS2iOkELwN4Nfb24ALgANnFlwSkq8sesg576s1YtstaJR6mDjh1E3Va5NXqXm9VDBKWxwHE
LOfO0eUxgWr30szM9LsT6KguXfctqBOxBsK7200JeN2MTDyTQ21iR+dASOwMfvpy2XNwuTdTsTTN
sr53mF/ddzxNtkFt1ourDfugfOGbErLSswt1KJkvQtfiZ5un7SYNOgvyg6CJA1H8D3KoeaVQAF1b
UQjFjGPIRGavkZ+d1mD4TSM8kMY+AvPFC2hwgQGpmP8GEqUVlr2I2Juglw9sCA95rWLPvomK7dle
SVevWNgPu6n0+F6kEyoop30x/zCVrnPcDtj7UTOw2modqoZviBRWJB34oXzQDkCIyn8G25uHF/SL
Ak/gwcYfG0/F9yCE5OkqdQBNjWdezMyPf4xhUd2nVXfOLFDyeCAMiZqmMB87bbClrFV726JgY2Ok
QbgfdKYPiRibTVBm5dkqjENiA7aQtCI/jmo5mJ48Dn43HukM0PePM7Kh6AqRPtcGeXVY9igWBN/3
Pz83obT8H/clw09urjEw8eD8DxhhN/Fe1XWZPiIrXR4q7tmnwBm2DUlJUVPloHtKYyhHxVXunMqu
35ZT2d0V4D68TZJ6AeC0PNclm1Z17cpzUuB/Rmdk+9Tb+RCDayVb9HYZPvC6X7kzEASE9eqooZwe
2XOzA6XApgNick29Q6eahQjAKkW9yhwOZemW96hCQL5TAbQZl9a+y2zrpnX99IEXY7Ft6kEufGdI
H9K2UkdfsO+xqCIuzfIpHlr/jlvJEfFe47kwIa5cQJg8oib3umFjgzZnRc0W0W2QGGYaOrVwTrPx
L1EZLpiv0ZpnhPYE27M84Pp5bBB+umsAdut3dTzTOTXDit4IgOsVC+ZpdvDpDhu7BbC15dOosuC2
b/138vKnDrvreZBn9ZGGzlm/64LRLU7ItT9ULgjjkhgkqRDqE3vsoyCrZdn1q4Wfv6NaEFaYNjAZ
CL5AuidoXmsNDIkZj93aZBLVDx72JgeIL3kHS2ZAC3W6bsBLAOra2ArLdHntryvrh503wP5aoWwP
feJtoAiECpr5vx5mQXsXFOzdKgMos/w2xZP3jpodLK+JoKIy7EuTBpHbb5OaXOCuSR1IVQz8sY1U
uwZ6gaAjxRXIWScVqhPVrEI+X7AGOHc9gIMCIms1dAuY/BkanohUVyRPJsAZkEfi7WlI0mGPgP+0
gVJEddfGqYLWX8beioHfsLKxfqGiDHiRtPpRlMB5B6URQ96gMVYu9jmAQkz8UOExvdbI8957gUA2
H/fvOxfersjd4CX1qz3+y+4p7bl3GpoAZ3NzMqsgwj46XJHNT4CMTSAbjgUzW/nasV79KRcI4+XO
zDc73k+/mhipP6iZeD9BKrTQzui/t8KzQcHhTrdOWmZ7fDgIICMl+Ei+VZqLSAQ26FNGtz2a86Fp
2dBH0hgQzsDDqM3NfEOti4tGEnaskmK6ixkEIMHIZq+n0hmW9Euh34fdlwuzFeyM8lxx19P9Bu0W
/bFVQ9XgKtZcnq57NbCDtGvUZ40L2rUJdZOPnrMakAR9SQXkO+ab0S2wt7JDo4b8QQP6qa5hgJfb
dbVhiWjXl+t4XmbuAllAySZBHWoP1q1lIri+L5GKcA3xSG9q7r41rLw2QLQgHmnhBDfqgQRnd/TL
cv7BZGHwLTTuQYYBZuguhezGpMUv18UGW6O6OgyqZ68chnevBa40LnL+xuPnwT46vfYXoSiarR+D
Z2Eq23htCfiMQ66faysblrVn2bejVvnWqpxiD3nI7ITQJVtlMu4fhho1ENAVyt47RPLmu6uRvLhr
stx5SnkJNqq/W8os9nUZmtAG0Xg7zNkLGyREKxYn6TKbm868Jb92aMbTJd4nSHDIecd+9SZHGsJR
/5TlYlqNSFrsIbAG7sX5LBGyXeqZpo7CEMQsdyWau0QlBvPgF9CXJDvjdrXAH+hGxohHuhzGZDcm
gfn2K2SjfpvMMdvZohxXRtpYbwUXd9qps4eOZeYJBIBgF5ideZukC0/V0wmBMf6ABwPUveAPadtp
xXhTREGReMDnImKb2mmz0Bq1ad30bHiV/zPtIF9iiSR5AGLU3kip6p2PvVZVm/3ByF0OYZAkOCU5
ADl0RrZxtmWzjc7IljFIxwGefvf/4fvPcxqj+HxFms/IjeeyTIFdnwkP/UyNtxmkEi+tmc7QTYW9
LSooNZKNDmBfSZfWzCpwtU2ucXZmQVNAvwHUr7IGjIYIFk+oOoixTdwCF5ls7cLRj2UfvnWjKH/8
qwMHvg4lu5Ff2flPRGx3qUAIHRQ3gERYQXG06zI+mYmolirP+3cDArDSKPOfQYvUi8Yq666qR/AU
jMCIT2WdPYYlqiQ7J3Vv+9j0IqvtPWw8kFzJyqp+qtLEwePSLXbUNKHjvYT+tdxkVtI8lTzO8fDm
yZp63dLXG4jN2Uvq9WNIxkgEcRdVhkL+uvRjJH/wKmywpsZvblLIH071d7CYRjIu/Z9QSgXSOS78
hxrQws0EGrUd+YYFyMQDQAu/+DZA0D6I2VfOvmEogvU/r6X8r3tQhM8dD/pansWYH3rmzOn2aQMz
9FZmhulgP1zebUi+bRqI+K1Nb0gfBbKjEUjqi79U/gP1Lu0PaA7gC6/c+m4qgChGbhsFJ2ISd7no
80UwBP0P1n67DAFCHwp1hfHglT1bg4Sx2zt4ddy4TBfLrG/zb0x2W/I1VHWr8KP9PmUQ6mEtax+s
yfK2dWNsC8uCfgOYHk3Qgr5DceRRWlb1GDcoQQixTVyR3YaaJ7eq93FQKd6EldwNYXAEUWZ6GOPJ
XYHpKj8bbvtxpmbbmBjZuSpcd6XmsyR+q20H2ePezldEIoN7d4jaoG2Q6fDcR7vsoOIF1fFsRHSV
3HRqDv+yvA3/3FN6VojiDuiumNhaOia2YF8wtTayXtCvqIHeB9YYGUZ/D9i/v6cz6/fZ1dbjI4CM
qtr+N9+r23X8/8kGLCjSBmC3T+bKp4uiZzgXOFGbdDeHnD+qqo/XX+zkQbbLMGpfVDvp9NpP01yU
POfJZGHGICj++yKcZEQvEp9D8t0L874H6WFlJssKubx98+ehwIphP3YMOf+5o++0hz3Tbx/qQYGu
D8L8p6v5yyjqIBudAYQJEc9r+3+Ou7qw0QUJ+axuTYHUghXdKgdT2+Kic+0LlD8FVXqq2vJfqBjn
oqo/dkge9kXQA/YDB7EJ2/LNr3T77qRtVrttcK4sB+HcaVlJr/yZVzGKSLxEgASSe1vonRbbKfbq
e9sHrBSE93hG4eFWivKn0hLcd+6J8GxJn2PX0A7muUTfTRanKdKeALoZdQJMBM8/OrgBmQzqSKFX
DjhDPJ6RKtBdE+VlYe5AfdKBlaXsTKRb6uDsTTo4u13FtmkL1vqrTbS9ccqUXgGsOxgR+UFvbe3a
3DlRiw4BRIQiWwkL6Og4ONN4jjr+lU4HtiQXZ76EMxjB5RJkIz8ZyLtk5gTV3FoXhsUekiQ1zmGb
AtE5OS+ysILtaICtnZq5kWoItU7xnpr/OQjFOH1UcfbjykYIcUIVFN4ZhWP8WAfyFTISQGOCqQbh
WYR/BNZmS+EC8gdMdfBaiMWIoqM3BeoKkLtM2YqCR6gW/gGIRHiu47I8IyuG0qI5qESjZ44NUOM7
7rINhTrVngFcXdXkTw4WnFHpAyE6QvcKVAfuL9aGd35f5G/aMkDEV1ruGUKS7kaKstwPLPkYjrjn
x3AdtPd5UZ7SChkakJHcWWaY3E1ZwJ/ywoLeMcxZL9UJ+ac2umx8nczbCA2VAuptg8QF8S+KQqm3
j/s7Z55D/j0HQAtRnI0hyis9v4hyZzCX0pKAc81IcqzFgMguRVDfjKLBTeOKZOkBU7G5yPyitANM
VKBnnmVpoehVPk7Ah0WTcvpj5wwoJkOtGFDevFqTC0eo/FDiUQXJSjiDOqF/sLG5mRvkL5Ia0WGU
4u5i0hHuXDauh3wqLnG8QIJeMOwA9RQ8ONpGVS3oXxF4CV9AI804jnrUj/hLdvQPbvFI28yF3huK
Cs7DXVO6N2k97QnuToj4Np8zTYkSyytAPo2zCjJPL/Q1kIMjmLh8KxfcfElg9cr9GDq2UFDwdSd3
hldMkA/AwXbTai90uRv84cNE9nFuFmmG79vvIW7jIraP6gy9oS/CqkqJJCBA8PSVtK2R3rlgVKIW
ebjxdGeyqb+hFg0vs1BdhpdykLsW24koZHKlWbgvh1o+hNCwvS0EZG5E6qjXxgicFcCrfOvN9WIQ
HjtUDRseaqDob1MRQ7jJLfRrCXmy/+mWiBQV9PPwdp4N2w2u4hh3Uuok5bpGBdPBG4RgizxuoExh
jkkDNVicfm13bpY2EQ24nGJp8VQMyrlMcrHRyKKRUL6j00+DqO1XoHzxwdakPP+kfbDdgw6erYMe
OThvPtCZ3YDD3e9rtp+sYnO1g7cWWoi9SvpF2cX5ivyQs0YuhsYB1D6dnDkhgdmnIIOdXKjtep23
HJDTWQSAVullVqQ1lFymaRPH5c8rRbnIECICtSO4HOelP3WMg1lForOL/ZXevJs2TsnlHVm6OM4P
/2ueIfnZ67h9CWyN37lhWoeCNe1zh6JpgA/E24yI2RbhVK69uYk4863bG9kDVCsqiAjYVjSqoHm7
DmdYJT5AwmeTDNVfZREoAJMhFtokI5C8qiwgU2ojtXpt0xn5zCMgEKfX5Ef2wvL9CHSUajnayC4U
Rhw/0FnftMblrP191qRFutOxDx6vpKi2eduJDVYozgtunA2pTvqhbS8A0jdPU6PZzaA1B78a4tWe
cI/O0BWAnbLyMhJ8uc5LWjxOE/hl5k//5e+4NqnXVn62nUJ94rqx90DW2vswA5XYom4rLDx4gcyh
lnGG2Bz6L0YvdtFFvtaMcLy0Pwb8noY5OUjdpv4n0d8Q106LrH0E+thufaXEIVKdL80hzc9uAJVU
A4D6aUjqEx06kH5czqg52B1UmZU8fbF/8XXnMogUdVhrFIZ8Hs/azt16QvbnsVP1ovBGBxznRfzo
dPGGHqP9EJcb1g7xmp62YWUDwugPj+DQz08l1OEuT+Hr8CwY40fUZmzS+L1i1nSPYLbzFGBdYDT8
qfvcaOdEF3oK2+ZPf7s5bv86NWwF6Agqj132zANV3llApdwjDKCgjgjZGGrSoTFUu2A9j+dcb39P
NgyafIQ3gAJFXm5044VsMkT+8/S5Nsf0AUUUxTEje2AjVM6dfplgFQ8yXKBlji2kjTs8AyfEeeOk
WSZ20iyMuWmqzNiMFbuFnDJcyEZ+bsf/aJf2S4wN8IE8aNLLdPP0X2yXq4FACEWbYMWLNEp6t8iT
qAMd2kKDcebatomB5to2LPXhqYA8W2e+/os6r/bLDGFcLxCWfkduFiKP1dDfyz7r7xWA6FGYe/We
moMZ1GcXFZLUogN0PcTmyyjH774VKSDDZjTiRQ6oRpEVGx/JshUwhkEkqqzwbixnXGfGNO6Nvu3V
Hhn4FWh+mrvcr9jDjLFHesV5+t2ypW9fWiDJxl/8uXXt+7+NqwdhIutkgLvEtLPXAAqWqSNf+twq
TzwFOQOZO0CBV4A7Q8l49vJ0eA9Nw+EOOyd57xf9ibywaGVb0+sNJGHgBSqdDEiBFLoKH1O7ZiNf
XCP+mBrVV/zBNtR0UH7Z34zzATrIMUrwoW/ME2FaWJnPb3LJupsaaiDCSurdLF9ob8Ie6a02yE/k
cXGOEz4cVBiuKw0w7PIyVugAwXYrg+hlatqAW07gkrYMe8EHbeEC89x0/QocLZdLX67w+4LkUo6t
j8WeY2yw7NskSeIjQFdmdyIdHzxULaNGk4Xb0Iq9pbI692V0pLloIE6yh66g89KAR5EGQTM1u6uk
DVbNVx/7gq3VB9uAoaoY/1HFDhIb78sBv5gQmWatUUQ3GxM69YV9BOCl/hhzdf86x6VdxWm4cLNp
AtkN5qA56czhJVCd1+HXnt+f6nLBqwudXaal00t/K4P+YKK+LOQ3YewamyspVDaXTxN91BcbdXyx
/R4v5oJv8qAD0Kr3CctBzRk4zplNTbMA70OyoaYNdMu5TvwaydG+AK8QXOhg5ao6hWG2RZYP1Htk
S5i9s+2SHacAN2EU1vxjKppFQCTjoFB+74W1sx5S6FvIJM3vpBAZimGpspq1qCSwwGwxH8LSdw9A
Clw8yD6rD9y4HF/2PIgOZM+yH0In3u3VLDPj6I7hdLyaGhOKoAASAtI+T08daqgg75WnzeZ6XbMR
3hJSgfUKFfMiWTjz5/U0MDPXuejz4lfXRVdbMebeIc/8u+ufJesAlUU9qr3y/0fat3XHiQPd/iLW
4n55bfpOd9uxnTiZF1YyM0Eg7iBx+fVnq/AYT0/m++ac86KlKpUETmxAql17969xPeTfTIFKIpNZ
SFAq0xV1qLNh/mLUlR31wHeFvvLXfe9vkBUarw72GS81liA/n3t+aCBCtqfprB5Ac1p7z6h78LAR
c+0N+VFW6IZ2Yg+nWsYbzRqHBw3HiQ8oHW1D8AcV+3jw4Xsf6EGAtzFkox1owFej1KsH67NTQqp2
jSV/6iIvAv2Ty50fYk8QEwtuqzuZU3EVttJLxG0s11X3gkdKEgVNfzNHU1xNC1QjqIQHVWr3sSGf
pzTlacC3tqIc7OhXodUvZvoTEBXCb/brsmsYCkuN7v6qA/Ihh5bN3+4ucWdONJdWLZAS20Jq0gUa
Ffc+zp1/ZqgVGG0QcQDRm22IToIaYpeYUW7d5dV0W/16i4pj1AXO+MPQx0fikuBI+97PL2xkeqAh
VoKr2XAvDDgzIPsnnuwHIxebZJrAaGOarXsBhddbMyZFIzdZY5xGlJKfaIBmL9GLLRvUq/TDD+IT
1+bAesI5BRkM2nvPXeu0OxMFDjvydWNtg+5pCSBPKWZoBpiavqN4G8/kpwaVr4qyvNZBupYnvN9U
/QhZKz/mx3QEvZWttzmeZ8DcQzgCX7+AUECLCk2h4pq5RQJ/0Oo9+ToXGEbs0zA5UZMhmgIbp6kp
6GVN7PI3HdCXdlzwaG3Mv5s0EMSSR03nfhUi6fara51lxAHQ8yps9VHvX5ejGWswzWU9JHg8Adxo
p5f44pHQhgHpjjwID0wi2DUAnyA1VMaD47UMS6drP3Wl3X6CPuObj0waIF/f7sH4c2xT7zpDcPps
qKaKLXD5U5caa+Tgl02tJj4v3XVoCS29xMWmb/LfFvgQNc2iPajlaQ6e4uZR6N2+cGzU1uCdit9a
x7oA6IWDN+rWaQqqjybVPuE7vAaNRgqMkg9+sM3SVeHJBD4GF4nScwaOf0fmGM2wB9mbA44fqHSI
mp750A0T/rE1XVQYkY/KjKgA6e8h5CeXB7GTg5G6T4HGsAmaZgPZ9MYADSZM6lXKpN6vzP8wzRoL
owB1xPAq4upZlpZx7LFZu/n+oG1bQ68/A+WH5wjEXn43rRZvDXB8bWRWoKJ9Gn9oPnCtkyONl8Hx
qp0hwKMbiKKGrlDnHyetBF+cWgm1Y/VnCH6BBzCvIFos8XKBMIN9qfvxrUFlvblLO2/akI9GPYDd
6i3ZpQrsQcqxaafc2euQT0cpYObZwOs0fr0dhSKhB1sUWTRAS4xdnSLw74svTg0640eggUC+D2yF
qW/7OtEvrEhkpHU/yxIVApBHhosava8y8AizvaHhgZ3G9Zt/iePKBuURpjBk0APQWJ3J50DiKz3T
ChzHKDFGT5Cpt1txTnuGvS/qcIczNuOgPHDKvj92kGE+A50SW1CUmFSAGvuHlxxiFp4RUcC6zBo/
QDHRCCkSNM08nHxktIVddqCaCNqlkYN562cUnd35ycxxDFVCxfC6xpPfcbL+4tsivPOTCbFGpKhS
62mxOujLVdIGpX+IT/zyyrS5H6GYCiTXSasmGaGQ6AHYx+EQZ7WMfNVQz2pRtrsH6EJ8tGkcogcP
nUD9k6OndQy+SMyhQFowQfozDteFaATSJwEI0/+aGORgStlQzNKlmRTpGx44iry8X94AcY89K6qO
b/QqmAVrj7M7gCfCqgBnUu8Px9aizpqKcIghtRwnQoKhr+AHbWoagMSYfM5ZPT9N+P0sXJwXkifH
J2Jqd6CsUCakqbML0PB/kAXYDMLqBul2fCQtFjC8y4Jk4ux/jFC39VXG0NIBjImh3Bnck04JdklL
NWRSMyQgS/BVyIiqp2G7jCj2SBoZOb6HJ6KhXJdYJ65rr6PrBdYVxlE9Cpa11Z1QzKQuva7AdePr
2FvGgUhO/DEFMxu+slYCkzs+E2I7oVg2gldUxa4umkXmwn2ieFPIfI8lPy3J8Wd3fjtCdQW4uKu0
e8GpD3CMs88AxImDaLTj+tnz6peSeA7e/ZUx1c8q3jMdEFmMDOVsLhLy7lyFfW0f2g5bGCzVg/YJ
PXvgAr/SmllvVpt6i5PG1zlkzpPVQK9YRyn6+2I04I6j9bZOrUZoeHGuNjkpnFujcfQ1c7mn1X9/
O3S3yzLOiL8KPbDsoA0zozHQh7qATATw0aohkxrg6MJYb/TT6qJekkGXeZlGdpdZTWRbVvXmJHud
Q6vS+mrBTgxuqOlfNTzYvwRTsCv00vnmydjaN1phHMhMIT9UVLb12mlFcnZ6FE6TfzLzLzO+Q586
PUugB4tdBfnLsgL/A7Rzrr5nmE+sSl5MJ3O/eT4AEp16VwyGcfNBunKr58S4pb3+R+2U8pjgOegB
b10aZwtyhK6KWHzCtXsUOpYTdv+ubkKT6K8VstCI2fwWZpemvptdDWdmai6ODpHDom6POoE2M8Zz
MeA8bkPXBdpugnaT+H1WDKlC70FQiDyZd5Gak0Yp+JujiZs1KFPebXKWWYWvT+pSQ8NLJNnYUTRh
lk4K/vFf11gXshKcrFk6wPMlJN/FrE0bjlOxHYBvVQh0SAw+5AFVHq5rfhtKfLLFnW5dOQ+sCZXQ
TI9S6GhQRDNX9pV6FEI9ORVvS5FJTVl/Ss0vKeg/n3rZ3Wo25VcgcLKnujPZA2qPdjRGTYO317Gc
wBi4+rpJuGHPGDusvr8vBALs4WqU7gGINxAicaSuAGCOBhnwyJXI3YTUFVo8VRvq0rgvWh7NAaBz
zlQE26lwdBzkDR+b/ysfEhJvc2laf56mGO/+9xX/w2I1VGcKwM5wE7QamJ3PblvKa+/1Yl+xFCVj
PHY/9bEQmzSbwfLecdDzOMNrUZVi78a6CUohA+dfJiQoQYvLzmmXyBcex+U+gdLjLm0dmFWSRthb
jRsa1cGW8imAJPIIyooXatLePiHrkD1SvG60gJqZ2EvToIPPhGW1jgf9KSliEGWVPThqPNRxR7MG
iTnqrSYABAJSb2m6I5/pmV2kq6aEJClv0ms3OVB9Vo0L5Snk0J9qv0dujlxtlm+wa3Uvi0/y9oRS
F+scWDW+7vwShViekUYczN/XXLHwUyNG6BKDouNM/kqx9a+DrPShwd4FRpiCzTARHvvR8YmFLOnK
Bz8fm2uJIroQz8v0B4h5diUEiL+KssR72uXyCEZFIA35dKMAL8WGiGbGQPKmgd5ca1XUXEkIrHVD
/h3fotWNTay6TarnWdV0eksFA/3jaJtegOMbdL2goVH/Gxd8+oMvhimSmSCfgsNs82eytBSunkhu
PgQOk1+HiTXL7YehuB+bY1ZlT5VKRFOTJQBqjp3jHig5vQ5QTxrtn77f8uNiKSa0ZZae1zer8773
GhfLYKZcDqiToUyH1H3nThNemllwLh2ve5GO5SlRenc3NbJ7AeQeBLQpmzY0muu++wmPmnBi+dyH
wGDe/NrMHuKy6l+gdj2G1uj5R4rVnVweGmCOt0hK4sylYacEsNxmM3fMjEiK8t5mrZefcPAPCmto
Vq5xM6iI34QsacQOahS1u5xd4krneK/2snoxeaMqRiD7q0rarmtTgG9jMQUOWyNQIS4Rq/8+VoKE
S3L7UNj4dfhV2H+4lt0jIwlyFMhSzs64secm3Vnqx6IiyrUhH7gx8Q9DzrsYMhu1gqlWoBCtpn9G
MOAAXzhCui/V21eOdAaIEF0vuHSdjC9l6SDj3xW7sR1saFHOeXxZumD2iC9kcwNqTVoanAMfX85b
mvwW7s9/QnCTHxaTVlyG1WTqGT6zwiZpqi0t6MVGfdFBNRKYQ7VB5Q6Pemy7KtA24WFtCieLyGmo
kYmCyEnDuTP/aVTcUxU/ePz/cokPqy1dik1Bzb1FPXO+hzrjFyp1aZgZoES6KS6sLzW8rLovXFUk
y2L8pf8X8bRO9b5Obs3tqQGhICiBx63KOHxGqZGDXNKwJQrtd4sotItpXsaIQpusv88DcuJulXWe
GssPWpvM6zXWK6rRNVZdf7Xex+huPABFpFmCUJzVzdbimthkXePFKM1rikioxnDKLNv3EyuiUZ+L
iHq+yB2UDrwHQSd0OiDHfXVpwOtmYMzWcB0MLCiTHaut3w/dtbKk2HNgCoDqLror+ag3dm53pV43
JW2ktdgIqgmuaqjnNVASXqbpzRxZkM44Lb51Feq1UETGyRYKKO8G1mvQbXhFgLS9uo11gGbQNd9v
ow3AcCVrgdKlWbfPRuc0+pG6FnUDEdhgTO/rNy8NuVJLgTZzWvvs5SOgatR1Zr0FPSGoE8Kx8seQ
pvqt5kBJRK2yLKj7Bt+gotbZJDorH6XPi2PRTmBYnmrfX5yo+gXTmAbCDvAGPVIcHsdvcWRSQ6Os
BS2Db7Jo9dOagS+wptGVy3waVbEFsmxRPOPS5ML+8K/rq9hYzp6/eY9b57t1kB8Nx5Abuuo68B67
+tc1OR7YO1MpWWkbk5vtbqBKedAN4xeg9OqdXArpY3Uy8MGeVNpkzOMtYCM7/DhTZKdiiqi3mOMM
Rah1RDNAImQ0kDknpl3eKN5e1ZD5Kx+FDPb0eaH8fY+9m0omzafleOKKAyifApGdeJ3kGw3MSNh7
uVe/bBkgN+xj88E3BMmJWf4SYWcz9FMg74VnM/46Hct5ropKfwRR646qt6nxzYpv2rQ0o8U3SOi8
4BMFFcxQG9BIIxF1mY2vFap+vb0isWhCOQvQcFNVl/BngH3jH+t4XUMprsPNYlc5xZq9HVhZPZSQ
Wzu4Yysuvpm1p5S38cmXmhUZWW8fJgMcsRKErLsqqIZPpjSBDSgL74WlPrgI/UF+rWyebsoiEz8m
yW/9NJg/e+gnmt44Anc4fHE1pamnJ8XZGPTx90Ybf+i+N3yDfru1KUFfAQY0LwgZ7uGJ1VO/W28L
qD9xkaPXLLcFwm0Q/dn5222Bz9kH+NBEDROoZU4Fb90n21C19IN5gUKM+9SnlvvUKG0co0ZFY17g
se1kifmpyF5ojKIynI/sODi2dhRAA3YzbkFymT1SRIJKqaNmV11IFyEfc4bPZoeiGIrHt6x/nj1g
GWgNihBKWN4doepGZi8gBJnidHW9ilP6yTauUkgFqdudjNb8FJjPSIZPKDeYwI0BjlP2ak4x9uGZ
/okplgudgSZVxki0450Pig8NWvDvEbaQeYjKs2A/+LkERh3iKjg+D9oL9SqIwwHW0WghmcjPd8vA
GidQlve/0DYbwJPf44M9gP6BErZsDEKP4Q5jjt86sKtig/DYOhm0gFFgbvr5sJEsz7+7SfA4Q1j5
p9uA/3XOfAac4Lw1gyL9M/b0r7LJ9W/INvqbJhDWi9fKeStmu30sGt8DQB5FaZxNyDVB6PZk+iFv
MnYkACRwqpusztNXL82KKGdusiV/2+rIF3DXvk1QUYDSZP5MSB+9ir2d0Zn9McVhUuFCrtQGu/m3
AAWcPY4Lf4h2TrcaANX4e5+qhzFz0rBVA4U5R4CLzV9KEJhhr6SfjRxkPwCSuEil9uWDp1kPmVa6
L/7Y9C+yCHNlkEfa7ILj3Pih6jznJUi7JzHMm6Fh5YurJ/ktr+pnsoRymZO5RW63/YRnQfEy8BSI
DJeZp9bqy5c5z/uDjjr3LU3weDvts6lNo3x2qltuWwMwxU6xc/Hxb20DjVc38K4PYa6cVjF/r/zy
Z8dtVohN4begmJ+kttH7Vj+ahE1yTg1KYZ9qhTuyY8s9Zk3tb3SFVKKG4p1y1o+9zoBlaqLaKKqn
YsahyoQUoFN4IaoOM0CNOY7lFF8qNWQmXPGlAj2BvWhrolvK6aeoBCoPVeCsBmj0bt6/mstSNI3W
Qy30z0D/UxiK/ApKiqZTeWcj0NwPzepDztwFPd3/FEJz/0PcfwjxwdxywAb28h9i18t2M17bm8X+
+53eLdMMF4ihWmfP6PsIzK59RD1quGtC6Us11CNfPdnBPu+Kz6vrbuo6cDeV4vC6x2HrurKTgO7F
M/6QacYUdydKO0Bigmo6NNT7//G1dbC1wIN/arz+H8tB0MUFu3A27AxPH8JWsOA3KfHVU43xn8Jl
kERoq28+as+3chTjgz0axQmP1/qY66n7WE7iVgzdhTtyDwES0G+lNZDPjabomdgxmDU32yQMv+9C
eTC2REGHa183ILK2cjcqwf0OMQbnKU+Y/NE40/cJD7zfgpKBc1/E/AlCAuM+Rooe4lF/NV4tq6vP
k/Q6frvzrib1hJZr4YDH2NZnPRs3NJNBmWXcvM13yW+DoDPkfWe4SEwMzN2BZw9ldlzTz1RnJMsn
FxuGV9DONRcd36chuSnKt/2f+MJ1l1o0w0v8MLZQScFV4RqKleOtxP/4wen6+rM2gkSA20WwQ9ay
+mx4nnEQYJtY5naV+1bHRnPB9pvhRDuDRKOaawQ4VYptD+cdai6IMFI8GN3fyrkMfrcN5wESiOkr
d1i+n1FEecZpl4+nq12Dm8X2fzem/ZSU/HchRzuse+nc6k6HNh24Jrc46wrx4hzxWgX5ZaDjvYOD
0+AR+cHixny2W10QKwvAw8d2bcmLG0XRYKwLrl6+42n1aQJwwCDHRwR0ZINHiisavJVd0y1DiqPl
FLV3FFTuyzrVz9z6kWUHh/vQycGJp4njFmxbxvkqA9vGB988dDt8H4HVXzmpEVo5jNu+ccAXCo2F
7dQUeEb5csAHv5eL/X0k6CBfmBsYxyUQ5RHbFjU5EcXZoPe8mrVuH6XjuOpovR+qrcO2DJXaX6HP
hl9esxfgdm+VArnlhHkqeESmW2wDt2JfdYt50VTVAmjLGnIFrQuWkVTyczegQBjv8wr1mTEHZRLK
Vm3cdtJP1vcSNL2h6wTiYY1tavEWy1hpvHbMOC0kC5B4yLZdDtniQJW6m0DDn0cAkPlVn+rL6A/f
U8j+QVwSjVf2b41MtI8mjVIchfzKpAEKcTXunFLU4I4CpAMggYv5RbrYKPvll0IRPec49EXmXHVb
JR5PEXk5gigaMOHRC8D0tNH8IPvEYi/bBoOfXKlxObjitoal13vbl8CfdVOfHOqGxycmOx+IKijZ
ATbJQSFo9jJCQWATgw4CXX8V6v5g15Vv7nQP90qTliAa/2CjOFsgtTojSWaYrURZBPcugqE+zCpQ
6fHBGdi9B00pDGvShEYIjkjcg+/F5skwg2dCG2ML0j81Hiqf2lgYO0HveiDxrwLVt1cKSYJhuqgJ
Fn04rME0Omn4Qi1b47ziwAfe4KCXg2QrM6r4g4grocQpzqxAwQJAXTVuGgk8aeu7IfL5VVSr4ou1
IZ9JBRi/GkZ931t07AkIzlQzipPVCmswsh3RgM/rw53/ftFCXf3DtFQv9vkw8MeyB+W3hARWjY42
QBHLBu0A/ueXDoM+3M/3GDU0eK7xWoBXy2v2vrT9zYKolO3PjNtgTVqFOmngDlJ5h7x8n5tA33hP
FoE2P6yC5D7gd9hyGDd71pozDgbGiJra4mOUZ9abOVUAhfGa7e78ZNIEir0z15VaSBg0Gxp2AEsf
pQZ5IHUx5CDeLkHmr3xriFtPYWK61blTf2uZAOVY5gEyT2ap/ggnmYJhjuylOzbGT7Pp5Z58+mge
/S4djkyirvSDeh7ZwM80EUgu3nT0fuUzB+SlvM+/ilwntlYgdqPr9HhsoH5hLVHg4MTf9UrC9G6A
zNUHIp5dlyUWTi7+Nl/jGV7sqVqlQfnRsso6FymjFoJqRe/qO3/IjRBQNmj9cqO7THVs7q04/pNc
awOase6ymtRz1ISu1tgO5QLAtKtF1oHVvJs7A60Bws4ExXJqAbrsGkw+MteBBDupDejpxK4sG22b
idk7t6grPRkDl3uTNRIfIW3kSC//vS2wGwG7ov9JlIF7iv1A7LERlK+mV0edqvKnCADrh+PbH5BR
QgbkHTBMUOEFNfyvgGFJAOI73DGhiAmG3HHW7kB36kexTIIowHlYRKaHsjiwEb6PxDj/Ow1ga1pD
aAY1ADSXhyqwLbDVjW5oGqD877MA390TlARRk+O84ke5WraZ/tEF448erP4vDMUpB9sqhxMkW/NP
uZ0Dp6sibO1PARDiDxw9xKHb46AmHbr4bCZSbquSFZ+n2tOOZmDYIZkZaBmjLnNMsA/r+WeTp+N1
qpM/aBBqhflj5yODpWYGSZ8+C8sFdWNffCZXFV+13AKLgAbKZ+7GLw7OK6+pKmW06xFfIUNeHHpV
BOkXgXZiBgehthodClAJubMM8RqE0IxCJtbY1+4l0tTbBaM4SPFmE/QQDDAdks/+b28smYEP8BdV
jyGZOB4nZANxFPBXRZnWodRB82JvTz5q3NF+AHQkvpCVsqJ5qHztQxna3UIUBo2v+MNCA77+nEXH
ACw0JcDl5bxJTV4+gtM8wKbXjR8GmbXRYuIUKQbOsnmLaU2J41wV4wQFWMdr4vtspXyd8mH6OqDu
HzjT/KVqdec28xEoKOXvKr3baVM3g7Ud5vRXGPNq58bE+BtOs2VUCx2fWbypbqkdY19fZNY5H50T
+W3GU+hc8OC1g1xjJNwS6pJGBQFJVT+bOZ65L6TsF+IoXXH+c88xF+KoNuOnGiRtT8HIm+fSKA5U
RytRIgjyqS5Yim5pDZaa/X5UCstWwLMwC2x2NlB8hq/cqtiuFCqu0Q2HshVf4tjGgRTRpyyUr9Q1
avDZTMDXsxxKFRBEGx+pGcsKjOE9KBT49MgcNOSGki042XucJnwIRTXlAQU8KU62/oozkYN+sO1l
ErkdB9y3bTDcvHoWlw46Slo69Wfw34kLufBfgt9+H38CmR/gAU42TiTmg96XX8i6i1t9NEBLcU2m
Ydk7OF1V69nJiNQwDS/ddU4g+HIL/4hZL0OX17L8C6293Bfd4roM817ABdywGFjnutQh7Vo+pnrD
r1CM7J/6bGLXybEfpZ6j/Ek1cTI0uyptux2Zrut0TwWrHx07eZtkAu92Za65TGozMES7gQw2gzqJ
p8ZRx/HUq3HOC31a72YNSMWSP9GsDGpKFDJaVbPMY2Av+Vv3fdK6Yux3SvY2xtefWvbDFIpZAwda
ly7BuQuUUWEdPviWLoWjQBc3s84USKQj4x8jac/7E7bzqMayuBUa2HwuJsRHLAjdYNRSuT4y11EK
/n+cC0oiD7Vu1dEEVGc3Ui4kU1RGKG0APapyLhTBRCWcdx3qP1C6tlsZiNcBimZqMvn+daBWlRTd
DFK0FKm6FhVoA4CYOyojLa4mil1A3OV2u1bj+tkRpXyycHSIItY0/ZH4WrYB2hnHEx3ez07L3ieO
ueF9T6ukXyZWKBZ/tDr/RdcOWdVBWrdCCcaQecmwJVtO7DD1xXSe9QTpbJTiCiDKVdfs2B+pm+io
MVS+PNDklqkloMuKWshUlrslcHG+L27MYMmVndeGdK31qmtcCTQrKvfx41SzjkupM56DOwR/CghQ
RdRYQQy0f8ZlveMZMoaty3UklqCIEDk0RF2TgXtn34MgPO1Bzb2YNB8FR7MWruu5g45dn17V9c4F
HHdDI4tzDZLA0EYfFgnSFJNwJnWocBh0pMAP16VwcupNJvfDOP82MmQHTYUJo55IkQBcfSYgKLNn
8hO5Vv9qSjV/NX8VQr7/EEd3oa4IvdV/XLGokwoJY3U1x27TUDgs26GOVL+6xbcW1RQL6bOlePTJ
NMCWAmGEAJJlanQdoEmB/XX1uKWumRA76UIISqGWk/VgcsjsE9H3UUNsfd47pd/quwshEyUuW7P2
rGW+AKx8IQJcY3ntiG1uy+CIim8IGhrzU4uEwVXX8WLMLc38BuErFoItclK6zNpTJ9In8s+F0+z4
0LanqUg0kPEfyO03gzx6PeieCmBcvoGELUqxY3jhiScv+E3EuTyt2ophgxO15MHHGdGnObOAbMLV
cLiKyhzXG1CJ3aavKHpa4v0x7g8dpKH2lVpWB08dsl/ZFz7HOerlu3w7V/hz1pwa9I+8LfZTnWpb
f/LK59hugRC3F2M0yurZ7hmU77XG3lMAwyfiA0rUjp09V8/k4mbOw1Jo/pFMI+PDxbPcb2RRU9p9
Bp3DuY1oyXm2/FPlgHGURqtxaB7rCl+QefCt9EEpPRMJC+tARg/xiHq/2F6KQrTCbMGwapbISvQ1
vlpw9PSJOFZ68C/z0WMPRLaSKBJikKyuNC1qcVef5jONk59z6IMoIPGefAvDi7qICdRPuProQng8
bnMcljo1Khp4PMcR6ILiiMzemJXUMbU0tIy7Ad9prT6DM+KvOXcTyTStfjroTvIi+wnZRNVALsvB
YQ1gLKDT6HYuCIvffImdgUN7GbcUaFto/StN1FlgoxyLxi1oN24CTQTbrhjss483y9LMqO4/F9iL
lOAuQ5dGKCaoQJu5OD+Mf+imkNOwwnUpH9pCqANwX5lu+1uXAZbaFg92O+bAdHr5dVYN9VYTOrs2
CO+AXaK4WrrWsKEuA9OZr8fFeRnQ4qNszPi0LrcuQj0A/aA3IPiDnuVQYlbXSv1nMwnKy13k3TUp
fl2WehkYdscSstam7/bzpgsmD6iRwT4i7/uZLMeuvOvg6DYyj8X4M3bxrePlUrwF07AP/k2asQS3
fLriKxA0Df0ToCT1hpK3ue5cRZP7X0rm2HudCXGiiDoRNSg7sZd9j7DLyd57lfkxgvbD+By4Zpnt
3a+ha8ifOuOBzuxzz3S3Xqt3JzIh27Q17Ln73CSZc3UVZTf5IVfjogbfB+Gx2m/o0IW+C5PKH9g4
+P+3MFutRtNptb9fdBiTfrkouAHfLrreGy2uLkphrYakguVDF4F3+biJjWr6lE0GA5FrjT9Sp/Fe
PSc49SkvcFqOQ8AxD6Bq+x7h5uBuaorE3xJQuTVLMFG4ONxbEcijiVNyqP+CB1Ihm6mJwXSulxZU
cRS8eRohszLo2dc1oMA/1f+y0GjmqA3vQf3nQET9VOi64uaDbJOrGsFDJr3umTxyLMpQ08AQSaJN
azzpNFGIUS3xsjciluTzkc+iV/Im1rbDT/BdVt/pd8UFkiRMoT96+5cArdCmkNntW4CLDXcFHpig
GQAcQErgyXJAnNODnvX3yp/Pbtdqr34yazvuVMZZL6v2cS6g20gRkB4IJ8HjJwitPuZWll1qC+xH
dMf0o2hZdZD4QH4kFxC40F8GwmfPYgiQJcj/7zyOStrYK+yICdCrb1abnNRYzhCDAVkYm9VHPa1X
U6j7q3mQBXHwNQkdPBAKQGoQCBTzZzB27ZEUghaZIKUiFBRadirc4Su5gPdViXovtm6e4fzETqE9
kq7QIjGU1CWnYDOHFAw+cZI9PbUhX4Fn/vpk/2BXLVR5s/RGL4jlEd9B+/wfL4jBjK/CGYJzbVgh
mMfZbYV1uRNnKEL1LJA4aH/hwlQcOLISVCUoX1tBeA0ptwZv/1DgTanfuhi6Fpk7pHujZTUotD3B
r2Uw7pNBdufFl/WovO8gIDdwcC0sPuCx872GrTAgY9bj/0z5iBzoP9jhAss3dN3yAs/U9eCe191m
PQisxj55kBLAxNLTJITXgQkrTLfY9ercv7ASTdu7YDPFiyMwQ0+b6q0FdTIc94+mdlm6NO7YNmCQ
zJHh4gxMfLaPml9WVJZ8IJgAQQJWrMC/QgfE4KRb5HJ5uM64W2CBItytFbRQ87R9dk1Qu4839Vx8
u+vZliy/sQ5H3yWkA+5Hu6Z8HtMy35sa0yJttmPAR+pW7hsldkLOWqsBP+DJhkZXP5nU2Mb40DWF
+WhOENTj829DE7CD3bvWwdEC/5tn73D642wm1mEbZteoZVbQMcKPsfIJpC7GE3ksF5+CIAXG8ZwK
KHyItHFWWBvCpg1KeMQW4k9nSlLQZuY1aG9H3Qs1JIB35GyKNn0A52f6gPShcWCAzOJBDN8Snbd5
etU7EZJvDAIcRuUcdEBA0dyoQU21Hc6g8d8BHlObGxz3v42g8BJHpp6IZhqgaD3ophOv2ufFh/+6
6UYzcIYWhygE87b3y/igRcg5BxKGNRA+1OruCDrl5CaD+q1psbGLRYfEKzxpgi0pMtDoqn3pRh3s
beuanRgHVh4fxp+zvhnOYMPwt8iFT7/Zo3fWO736DF6z4ZwO4AMkJSTllwG+kDuk/w+t+uf1bSVn
iJqPM3KhEPbTIZGOgzRQ5KnROmnjT5U5bHQn1p5MFGzo5WCe4t6btl6ip6Fbowphn6UgDHHxAUTZ
MWbUSIxZZWuBMKNHca4qmuj9AReq0xiCzYnWHfNZFKGWF86JKUnmUaQDeCG6fk/mZCTz0fTw31oN
nfNi6tNwQS0wEFnKBJ1i+WnU9CVWSzE/n8SmQ173iQIGM/sqaz2+0mJ0qaLuofule9dG0TtTMwXJ
nG0FEr6us+Wovw07MBg8AKnQP/gmMk7gWDmTSzeHCfcNlsCoLiAapsIcZoL2WTVV1kwRUg1ncpUC
T7ixT4tjHOghU/U1BQfESp9y46FOjAmVgHO5A4OsC+1KSDe4nq1vjCFH7RRgda+xtOaLq4jwvRIk
5nMJFnkDyMcq9K3xw6ijRmmuPkIeD9z54yv+uecLMYWvc/3BHPDWtc2NZpQ5P6DKFsRjMvB2Tmwi
i9MrQitqcNxbXatqqoA8xukZjSa1nR5S1wFtRsbmg1emoKXSMv1LXDhnT9W16CjmC5nZDDc9HlFj
l7ZjSJUwU2cc3XEqX0VfFEDBy3m/7E1StWGhVxE1dq4Bx9ZB9mVn9erxSVsXy5puHlR3jw4SaSfA
DK9rYc7kmshZUxkOpNqxz3eKZXQtz6kHziGwpsp4GpWhnRl+eYQAEUOHsvAHSz08qFc3KVLpidx7
Tl7ayygNCFQgxz6QXmss+WOjBRGMi7pjMteGVaUNwjZcQp06n1gFHr94lr1ZhZoJ8rKOpCJUM1T6
HrxF7kmiqOUiSVFC+WujHUoQfKBbeIXcOYU2b9aYgMQlVhu4N+h7mhpk1nEA9n9I+67lyHFtyy9i
BAn6V6Y3klKlMt39wjhdfZreG5D8+lnYyBKobPWduTEPhQC2IzOVRcLsvdZ2AiXfm2kn2GpmOrAu
MKLGsvs/u85brsgUxhQwtJd9mbR/xUPxzU1GvGWdLtGxwKOWamEh00ycx+ldBoy3oQyvnoZfQGqW
0zcDZVzYVdCnbzhXuvcWIeuRtHruM+btVWGcqpPLo2kBHIYoqVPq0RyAST1p+FsKxaq2zg6BhnY3
V54odsdPwWK7xUjAlJOCYmxJ4nGXlqC/yZeuYahnE0KhbpbsD2BhOkcSZRb45gNUU+fXOLS2yox6
IaoEjBQXfC/76or2reZVe0yFaKCHF2nVr/DdRP7W1G+P7DjqXdphBIpz6bIzKDvYuRC9YdCcAqxV
6HaqS/o+zkycO/af6JeEuItElFVXxlqFVWGqonyJEkfbP15p5U7WwPY+jwh0DD/SBxGHEGig9Ovg
zt+Q+u8clIh61BDfELlK7cwfbeMZMCB2XIDEUAMUsQbYuuduKnH4k/3RASDoG+N8uOE7+0pSHKj6
J6zmI8BrOdWPZrHyXeI1+ZG0ugvuYo4CdezmIrXc978wsNEFMaYLWN9iWUwLZLkYBnI5sJpSMAyI
JTRplR2zF6w8UJQC0s8y28Vpi0dQQXuz4UtJWCXNxyHo6MTObfjCUlREboRx7zp54BuOnT3VKbKk
nTCpvFOE5wBOlpx8d2cQBM1FvAiEtg2fwQxLuB0E6kEwHkQ5HFtxt2Nphccaqe8YIEBURCSoSEiN
gv5QMt3mXsCNsttJdmIVXI5RcryOI4UUCPNclLjZOPme7SxCxsWsnVvX1ZCAgR7J2jT5odVWj3xD
yHEed7eYmBWWAPb4p5s1N1qJxENYrroqtoox9m2M/+XE/ov3EiqnxIQTSXS71Jj5qSx7HRnOYj6q
GilkmfNFj7IWlOZDF5jxXO8UJN8D/p5SKEy+z0x4h9SqDHuLyQDAwk6zv2rGWF6nbC6CXgyLNPZv
deIearBAjZt8/C8y6Os33Z6RKW1F35MW+P1k2c1WgnNuDUTNwhHEO80OYMUL3hmt89VMs+5oW+Bt
z9Nlfsmc+JRMM7ARkLLHnxI9Q9JkktR7VKICgUE0yN5KZxxUoNtmeJ2RmqypcboxRdm48S3CpsHF
1bGNCnA941vomv9xOwbMCJsftMlO/2BpV2+RaF8/+xU2Ahqv/9GA4FcUwTqo3kBPNSuZOfsbntnR
xo5ABb5S/Jsv8GTXoT67xuyE+O+nLveZjboSOPF+3stF2gr1uvg+QN0r1hk44a83KR/4U+H1xWty
ltw6dQQIgCX+IxxYvZuA8HIZq95+sYw525hmi4pILas3/QCA1Vxgq6JUhR3nrgCTqoBbFQ31qFm8
dO4CNSY3ZthIY/zl8Znbg6xOo1sGvKmXqODlpQEB4YY5jfUDOEfRLnRL/aiBZOJHOxffTZ4Z2NbQ
qq9gWMPtd/HLAPqAQyYALL3cBTKm6FHTAVlpO5lslBiZEgqT4C4V0qXyk+pBO7DJRQ7fe6gVoqae
Own2RFAnE/P55iWXASmjrzVY2l9/SWhgd3X32uMcVtiQhAvD+e5FAxL7hatsPsTxU++bP1ptxMSq
A2/2bPBfiDKWj0t9md352RAiJQcBL9uGZW1tB6yyUT0Q+U8Vi3rQ5iwOkO4t8+RjtowUcgAq0qEp
DX1UOGAF2Zvf+lkvpZYOXEnr5Nldm6LOq/YBW1MwgGFONQjjjdjbyAUDMlxOTTcDpI74ozTBOg5A
CPuFTYYlG4vFr6g0Bm3Bu9wH++CTVccbslLyqS/9QzZnQCwT7kqRDrG9mZPO3HVe6RxZpf3WhyaL
927YphevqOzi2+SwdgMoRdwLjes8LzezG5ZZdgQ5QINiV304T57l5oGRANSQ52G1myIHaWN2GAWA
3wJo8aTFp7C1kXBsA1IszKb4B+9BtmtG5rj1xJDhUbOrSoaSIzeNf6Q14Iu8Ki6eaKhNeFQj3evN
BHf0GwcVbgsKi8T4Ghuo+QcM3Mi2VYq0zrZA+fE4uvHGF/v/7WT4y7EX5wFiSxwzkDb1dtTFjTmm
tCK9NCVVSrv+1LUitwg8y0p2s/AfsBfm7Sg0qWOg1SCjq053ocMxsWvKObrEYJVxNo9djwz83I0u
stsgsevk4uz/c0tmaT/8OXEr84sWTSVwH2KkLpURNj8XfdQ2mIpX2bZ3mblBqaZ5qfUvcxcDEWsx
nRcHTF5/cEypsXfZLNj00Js9+Fj6KwNTyRm1w8shxHr0phegFCyihf/QsvGnjgSv/yKOUzRIcXW3
fQLqqgR0gobIGBAjjuRJNZpZhvI3QJToohQmwanNEfcIoGAxpGoZMI1YAWrRkhPJLGRPvXog2+xq
42XB/lOOGSFOx2O8x6vO1M7UyDGpVuPBQgZ6IHUWc9hmzPBrI6seO2gXZa9k5K4UFUiWT14WA65g
X4ZAvcx1Y98JrkDmpcPOjMGuvGj2+P0TOQ/H8MWNsuaQUVJqLDBB5yW0L0CHsy80XGlovJT7vgAE
DZklYfk2WxEqld7tSf6p5y/3ARsjqwvYBv/SgcTYccECHesBkL+da2RW9B8YtFK+btfApYDQtpcD
WHP8E5tSC8xkmROdDa3cUxV0XY/DYW7MZ8fw7oXRALorLtRUS+1UAdmRmoQ0pB7J4gkUqvhbwIfq
oqlHjTfa8cadmjLetlMJ5ODAb+d0m05pcqGm4d299yALJye+gDoOR+dNVaN9MCd9znRkn9shwNVF
nJWh9PTb9LcKFbGCfGD2fHA4FJjRozzugTrcyKZ8H3sTlwr16Od1+neSTuBzFFzjqNP0X4piMZ5E
jEIbzn3aYgYk0Baw294+dV3YTtjRxRhAeFurwwttJSMb0prcqzZLAkbdvgIZfdDzBo6kHzUvP7pm
/oMMZwaOYRwE/Eel105OBFijZSgngIPcImMAnhHl6ioTys/1sPd+oZ5qSCZd8P9l3/dFcgI28UN+
Eglk4lFbh9558h8zniiXiIXunwDX+YmSV+9CTe70996jLNFsQDegYlzZlR+N/92XwuvjGU9wFNCJ
0YOtPfv5LgqrQT416H+4fDLIpwT9vy/EA8WgZwsZtHuujf5ZPQ7IgEzXzxbZf3ikuBH4qNoc56RA
gMXeNxVhy65jMdQiltaJZH5WpKhwoMJt+la9Eek4pcN+ght0PngF2CcVuVeq683GwKbHwVnACUaK
OHeOJvjwnkkUL47/VIbtGbsOY7ahICBL3dQmuNhMQYqJAmiwp2deeOAiLxGI8+LU1XCeSAvsM1DH
9OM3TxusW2FqXyKREGlY4CKYMw91iV6T7qrUjKLhRbNBDEKbjmPMfzYNtrxo49EHJYsN9J1+JVN7
k0Led9g8UyLqvctpu5JE1IjYyl45lQwbZEl7Np3R3tN59sOhNh1bV7O7XH338HDSTjp1zN04fbzH
2g4A8h+P5ZUdKXzUOAd0wchIkpPVud/xz/iaZpW1w1Qi2TtiGKF0GxCxvN6Qtout7tmYgRfsDsbX
EbSFX2dQswhLkkyOcwOZq/9MzsUwJ5sZtJyn2Ov1W2eAQ6qJ8QYadL6jAtYU6cFXL41AKYg1a7fp
O+AthvoblbN2Q4pTtKYBX6OohMXmWLq3i/acOrW+kzmlkr/PAS58UMT2DEBDFLfj/uwnlZEaW1wq
KAHVb+z6lOumOM8PQdIWN9quzznKcrw+3JIw1l3gl1J3SK0QoA+wbEAMJ3sLjgy1ndKsApEQ6PDT
ibee5GVQ5AyKN+JBVqFCf1t7gKQnRSkWRtSjRqeFkRoTswOSMNYupHWH3Nl6AHTYumlbeicrHJDq
FjHg7QtazFIk99cJK+wnnNLWe0wGsqAhrkzSO7aDrZURj1ip0gFwBqQB4cqr2Tf25FVpcxbIsSP4
iq0Ixw1zhqRerHOii0tTPUC0YaqnxszHtk0gdSQmgwmkfxf9D6TdOeeIJo7KzxHO0o0cQOn2XyRh
JPsoBB3lnh44Iz1lkvTVKGzr7FPi50ph6WG9aWu32Ke+OV7iPgIc8DS0b9T4WfItt8fiiUbd7HmH
rg3NDQ2ZMBuxG2WYi/tKIhAgx7uuQRWi1ic4iALD8wsIGPakXAwHe5nILQyGmNUnktFFdWwTs3He
R9hxxI5vbE3XOfQda2+PDupNLezK9ZlnYasamjIutXIb9SloHnTAegnZStEMA4qFjXi+lnU4gLgj
brcka/MIp2XgO3eRtv4bOGpvPuqmvvRTO74W1viG2pfqN7xPnEOvAe8pK5YSMwUT/7XCsXnWpl7/
VsUcUxd4V40/g7oXYBs0xAoPC4V4iS9yGLdBknj19yyf7adwQu0WRYusGWf9UVQeaShuAZny4Mp1
52UfWQ6qDEVT1hzFRyNK7cH55kiFhs0DnJvkKITuHJzlCZPUsUwWSGszrbdVFU5YiqYQqjhLZwS2
PsVPbpEzGZqURVSOe9BQucHQu6m7RdG68Txoxdu8cAPPBzGiUHbXlaelSn7QhUhBoRh4N2c2vFTW
sGvCJH0ya/ytDdGEKDk9T7n2SiIOanFwWHpIcezxLtkqO+pZQ/Xn2BrzKQHS6suAPeQXwHiPzww5
FGSg5FrvLwced8iXEbYqUArizo0XxsZeGZP2/ebicHqeUAl8NEPWXgC/eG+why8yjN7H1FM2xoTN
Pw/EAkqkbEmGw6l1vAc70j7IKEDUePjToQQQ3Mm/AnxmZ9n2eKpasCuK4g+ts+1dNoqUTNr6VWO5
UQwARBuM4xlIegV+NfmAJ+sfMrLrMdvaaunYvZIxxVK+8/v1lOx/jpciJ3KDE0yUeYEb2mErGi0i
1HJss75EU7gn4iwCbJPEYqRILW0vzQTjmGLgGsH5q7yUK/U+Kimk4UXHqfXrszpNrEoO4rBSxzb5
xxNGzJiaAXhk4GOrDXZUWnniSGMUhK+dWT2i7Ig0wg/5R+yIY7122JLMidy/wWjbNQArTP0nnrgN
CMrGEDg+AmAgFWAC1Etq3QOC1HwF6PdaTkpqCi8FUsCDm1JTKHImWYgCpiAMe6QWvV9DGTvi4mpo
EggBjf/18ihT0jiOwpTVykuFeriNzy7ee5OPymmGRPOPt6GM3WUywE348c4fhupODT+7LVk1HFQ8
slXfBilIVtG3+K/qTPwZLPwZyGMBAgaWbl1gjYBf7MX60UwmwJfSWGO9BehOIaVmNTbIStpq7aBv
itnsNszCoR8K1MO7gxw7InaYaoBKlW4kcCenjvfUVRfHtK6ZBOWocJHRpctsNViXzpO7Cwv8eN1y
eW7SZfxqGt68AdCgi98khnOGwjTGGrAbimGWs+4KjpYEYFXa+NVK/PQNG/Gko0YEa8ceZFYSDYnP
ArZhqMxXahYn/KEj6fiiRKlg3baj9EWbNfOVO01zS9nfSu9iHoR5a35TorbX2tPS+0CGjPR7ZAbs
2T2WXShYE3HIGFhg47bgno/DS9wBKSzPcwJAD4xHkoH8oAG1I+00+mAknVEi02DPLwHXnIdXtRwP
ZWJdzNDCBhgQ1ppAjUmYsNG8+PGkQZNv66ruLisRmVBjiAjUk8ZktMyRdbjvFxm+bwZR9d1uFx8T
vArzDuRTgINlsickV1bcCBxws+2wfPeuVuZU9dkDLsYekBoRqqqYUbzlhvTWF+BfaiC62AKuDqDy
M0h+rjHeqlevZ96uGASmgabdZUpb8iIdAzKMogVYDq6JlBikTY0BGaXIbai3lj9WV2SuUwSpbVEW
H5jW5OwGmsOOHj6LHo0gFhezV5rdAgChETmyjhmgULHYGT3K5eScmfRhn8QnzDSe67wKb0aPU8e2
LuTIGpbwNnd4BDc6Q0GesKDGNJBZY/iYZytZ5jPUiTaWsSE3z/X8m6tN2Znx9L8kIltrxM/eZtpG
jsQVqBf12c4ZC/brVwzeJS9Q77liAh7v0GMiS689es+5kxFtDA3PAvXetN9lyQzChTHzbRyr2jaI
KzsHhFxJ2QY0NhMD3cnWrn4pJhg0JM0oqiW0lpmBjxzCvZPP5W0EcyvKqHp3jyNcZCta9QgY/32Z
MuN32+TNxkmM7ovDjW6/zFV39e3BPNd1rR/0ttNPyMCdN86kHygvRybnNIW9WQpTRzUscnXAONm9
GNWyskiwA76ZhAU5vFtEnZNt+gVI1iqVw2E8Ql6XyPygdBBfDxNk/WR8Tzb3zA+RKLKyTM0QwLDW
/KziYBUzgVqbKq8BHME2BqipLh5f7o09ZYAvVePZZcMFidpkZr7brrxMnLZrCXGUTsjW3Q29BVaD
JDGuvQ1yTb2YziSiBkQGyBcQjWa5yMgiuxqEgqfaGM8rmewCy7M48BoJv69YtP2HVsBFBbKzIppP
Ln7H9hPJPiqiPEr6L5NACxPGQPUAx+WAv1mnozjN5vEOJAIgaHXb/kSecjFuIHtz9MEYsqr3RHIO
VpFJjwxQF3wgslp08MH3WRb+hHrjRUORqKuPVx81jhduxB9kUcWvpA37cMRDAg31FlBUorrI4lsa
gu4Rf1xl2MTf5qqtrvXk1sPWx+woSBPw8GoCbCfHYhIURxxEZEakP4WlLSZLtb4HqpoDKmojeWau
6eJd5+U/6/aA/xvtnyiD7sGBOduHivUJAgFuu8Z0cwYdUgPkbaM+pMilQiYgULlJG1UAsg5mlAQf
wTP1JaEhvsG7mmxQl20AoSuytqTwQYBxvCcyYMmCdGMBg+UixeJEXe5N2OLCxtQUxAxY2HJMqgxJ
mwUW7j0I4LphH41lCgZtNCF+8oCetroqoPEwNKGDs5FCPw26E5A6DHMcfbXihS67ynN+CW3Ag1CC
Ydm4/JqHu3uiocg5dDq7REKFUMwZHrxu0a2TEX8pyF1Cekxh3gG/sDEPMTJUHC8PLwYAVPYsKtIg
jn1kWZOwFXkKj+NwQaICabIIm0HkQ0OlUM4PMhmLm9a8jW3W1ssbSq4Ei0xbvfkx29tuVpyTZPav
ttE3LYoI0DUkxK6gGqgZ2600IGlhYzAYzrLT9Z6BS9FMGukfmZhuDR2qB0UIagpsRAeuO1Q72syX
u/dy4542+2X3HzrNCMMDvp3zP4zEbM3IpxmnbaK7tOZZ5BMfVRaHL74rNcRS1ALAOrZsSYFJPr5p
Sjy26wZdsqSxzBAR3lXiWGCdW9jmQaGMCxfICPY9wY24HgAG+aeVYXGhMQNJb+sEONJnevJzyoA2
vNaTpgStL/aScOxIT2jXxZGRORu/yQeyfGo/JOjR87yxux9YQfODekqr5/yDzM+MDXdHHIblOEHu
GAc2Q2PUW95GbRmQkJr/7VgXqHLK/f8WwxBYc2REt5Dx+oj9PyxNQm24KBaUB04V0v4/yIaimzd1
lhqSlIUIVpQb9f5XMry/7/EkN4tgeinyAvu+vX2i7U+1WTqHgKusPbvfKQWQrX5tqH66eUp7q48a
a2pAO9UO894rx/zkZ7V3cUXTOJq7aj6TJQlyA1GFB9ygfzP+n+ONXrIfW7cDEPSvi00gJpkK1vzJ
y+xLI4iQKtFQz2XA+aRe7TOQi1vM3SgZSsrBfvRgqOfI/hzD6ERyaiieQZxKNAbNSXMCi+FZhaJe
Diz6fTvkAwrMAdXesW0ijmRLu8V8bYUM5OH9w9ss3eWkISPZJXCgrMBm+tpeBEnenVSgVWDpgxR5
VF/GyOVykiXHaxE47B3gTD6wgiWCIKzO/eXOHUZjIgUbqx/lVAA+QrCLSb9V91M/0pOzvZSzvVHk
YsCIGs5gWEIB+7xNfGTxE+g4wY1L6PDWF8jkJKCGE+I4UhZH0ExQn8TkBsg2bccn5yeJCHSc5NJa
2cnIKB+Mk72S/iOmk6fPXoUjZ3VPFFO5TOKle9PECTCWaDj7pW7UmOW9S2NqkF8AQhLShECvvdA4
mnRtV07Jzwe7smJAnFHCAlijhzsqiWFaNxcIIS9Dn3jPHdhPxaCxfADrUc8rwj0fsXQgheE7uhuk
OQ7/3BzESyQsQnABGf1id/h/4lg1UN8r4PpE9bilm0trN4r38iP5LbLwA7pddUPqI1Fv9YnlRyTz
rJgY0kcRlIwKpC3ep95ugQ1kbcwuIzgWQAWfdKhatjK8E1GFLTX61E39laRkaWlxfpkToK5uSAjC
GiSSg11uaVHwDHpkfimscAZrMqZwftzifw9N0pwoHA5VDuJ3KVRTPJr6NcXkAP4u9XePjjRuvP/0
XbVctSpvNgtKHLcJ6rwukzjbzTx7xI76+5h61JhDC+4dH0DIQqkacluE74NMDUtnKncgCEW55Lsd
uLhxwuX2SO119HHc5anuFEjzbZB06ubeDwBGlOONJoAoJOqRh1ALkh6sy6ksP20sC4Rw4NbGnA24
niT0kjC7ZCkDgMxgY589yQCvi4MLaZiSIQmxbQgkltm8Gw6g1d6FMwgKPQDEHsGgfFuVr3BRHaZA
4j6aKDl56AQPhxrg7pBm26Xpi9+XcjxXlen8hdzM76w0+PfRyOzdaDnsAhBz/SkeZx1EeAC4Ri1p
KddaFc6QKxRMzdgja4uTWn9N1qBfDWyt6HnZXuOIsa2FqrnveZz/zZBA8nfdAJseyG74Hv/oND7+
KIay3WZDP770U2lg4g9s0XYpYhAdVdtoGsG69wk5GACp+VOD8+vNGBuCmA+LYVT3/CIQI5eGOVyq
HxXvRF91ofENXYQCfnolcRF1H/LC7wFoSFHoPmgoScnkLQjDUlxEqWUEwWOmYqn7oFtVvmRCMmWi
tA+fiy6UiK9MKR6v9v6dqMgqnjR+/8A0VFoKCnh/47Q4WCi+fyp1MflnaOizvV9o9bdRsdStrr4t
FUh9WCBDg8aoFWCn74gcEXJLUImGDFohyhSChgTTILwN2ZU62R+BR31H2iC/B3AQILXgRM9Bhhxg
U56WEZSmyP5G0aEAMWhG1ox7GttUGfTR5h9qsox878kQcaQLyVD/iRJGivnRBtl04cUFoREoTHxZ
HiLrQThqjvL5y8Sw8FYVIosQd2HNDoUzFMFjnUneFgDAy1zsHJG/CZ5oXZ+BYWE2/gTQgDrHFAcY
2vJ+Vh+MutSQUVMgjYXuLUpTVERRl9RDkX3RwV+zDw0U8NkCWpmJGT31HmRaavdIShQ2AJYdDr3d
I+kMI2VHQySK3UPR8P9HZoGSc9ti5wnLzOmekwxoWu0cz3+SRKYca0KpLFqAqHQrjyhH5kzWgVIg
itoCifjv+c04Y4+vqxhmCoYKXuN7NQX5U5u0zcGf4ldvDAWtimCPkl1Sr6R8RCEv3pOhtvMBVRwk
485C2vdLXAOqI4qKwgrcqv69Rr35iWSkpSYMWbV1UGy6fVCkSz8dC+xJBcqYepopapTuVzAAb5x6
TlPHr1ORLDvCQ9Ui0LkFeeX/1LGbtSfZ1LnDZRBoq9R7kAHoGR7Sz6tBhTzNFo4k/Bn77y1HptGM
VPAdjV3bDA9LNw7xbsnB6POofxyP3VDul45F38KlC3euMTRHi9fN70AQBoXIDJCISq8vJQrDNuVo
Nr+DIYSjjsnUn1uQTH8BTOoXHCx6z67XTHzea7zKl+/YBXQPZW4Vl9T2tzo2yk80KoEdhEwboZgL
FKhzm7lVIFVCyIWQNCTDYUeIeZGjT8chGg5ySBqtbMqLxrJf3uS4iq4BKtZFfRxiLlYNXvPGBeDT
Q/RcwxYPXU1GJn1C15SmdHdLhcfj0kXFTl5ExFyFl67qnslI3pn8iOKi6hOK7yPF9PokQ8RmgvP1
DhMUbeyRPyxBRAnsNxd4on7mJ0jpjqs9aaghBYjtsNIp3Bi4egKMVKm7wkmCGnxYe2lDmjYNf2ta
092rPWDq0Y4vkszxmAo7PLved4zVVvBq77hKZvyklIrMlfeDQl3gs7Ah+MqCWo+mre6DV1KRPwLb
/7+NaWo7kj9ySCo7Uj/4qiH1iEySeiLoIh4AD3LFZKlsSYZDbSR5KrXyI5mvp28tr6Krl9nWGxgO
GqQWtPWBU/llYRsXsygBhdxmeStyVXb4b+qfx9B4NZAt/qTHzQ4V8lq16wYgLPlRjBUL4Sk4SyPV
sWDmoaYQpDjKThuRTRUgV3kEpVi7MeZ4Mdr/ZMCf9AHSdZbPgtRb3lZDEEm9gaMCh1laciOk4NEC
YGGgQIMlpjAIiSF9xBeWY/ALnbzSL48K4ph6VlH9MaLCDXV5qEcdUGHwa8kGmLRwm3gp3z6s5WxL
v+Vs0c5KDjQQ8xLGmAcI9yZp2j0bkU0TFTgiNGi32RQbz6zg07lN30iuE6ECStedFHCnyK4uInBa
8FDUTLFM2+Zg49lQpVRctdMT9WRJVdwKwFehpmKrVZ2VLL766E0FWORN2tjNi8192aq1Y73XTPCL
Nsv0DICC/uaIhmlVvR3redgZFooegoiBeg9AV8iUSPsbNWQcJsAC7IyxOylF5o4W0tJzSxwSwpcM
o8QDxIMO5BkHGyK0KyKaybKAhp4CpY9k2jR3WAGbf/qJ0Zw9IEgf4wa50khKmpGg1oOftC6WAPsf
gLh0+uqWgJ5FAFt6tlaGAGFJ9WAELBYoBWCRhyMgL4eJHVA8jwWtkE2REe1MHUnkJhK3nhK3d588
8BDsXIGtMAMXdQHvhw1UohZ/vi5N62sd5xjqvVNtOHBCnrQ0C2aggCcBCvHvPSHj4Aq74W+dYpEI
mOOeODcjXuRYmGKsGn9yWhcgzhCSekGRS8Air9gq2afWXoLHKSBl2/OcM3CPzxo/MGD2fqMhZm/8
YIwO8BaFFmWr02pIWnNe2m/1TxU8ExXMdBOFGxabpSs9eWMxvkrMhcU9ks3DnRVU3kyOn35O3oNY
FdQXk1xyqWk9rRi4hzcqAJ5vn60fSFaGYIcC+/ntc/blX/5y5eACB2jh/mkoevd5NE332SKMPFAr
bHoxJBlpfS9tn5BvEZBcOdDQB9KY2HXX9qSI7G40AVdTGEfbTv56MKaYPMKhRMaBECsuPVfY+vGB
9X0Y56TBcwjEb1aBFElsV8XPONvN9SAUXd1HdXZdfY+TPH62Td/iSEBGdmS9ZCeS+ah7uDtgXmxt
rGa2tyR0/aU3tip0genZBrObckPfMS2Q5LfCoxroFqP/4+HLl8sp0nrQ0tet1lXK2OjiCnDYmrQg
s1qABsc1u4IlyL2AIwdUbTogk2Ok4EWiod5o9Pq+ZAn+swqt0df8WdnpQMzZ5H3tIycACvJQWj+u
ziamnGeSq8BD1i17Iy1GlEeZKC4GGWIvDmyJQ1sekYihxASg8bvdSrbqSu9fsShMulSoxiDnrrlf
pMo4TqjmeerYpi/d7NjWGvB5U6+49aKhHuC5fg+jND/TCJXd5c1CxvWRNQlI7t/NSMGn5ndtxotu
SKbiRqLaTwAxLWwXo/4azk50kk9xVUI7tci97CrX3Kk3AT3QqaHnO5kYfWwJBg0uXxakKOULhUeo
vlrKu/ouFFcgc3UBGtJV8FZ/WWrvJdM0TLCYBxD+kPtVIMcx6DCestpkS1Bp4ISqK+eS6i0sUZYK
CBOh9lgTA6bO7Lc0JIV0MQeeXeyy36+D0XUSE8fVc9wuh1W02R1Rt+D/ndR/0ExmNa2qaaZD0x+L
uLlX8x+ypXHkhvhhjT9XJnaKTagGeaCoT8p7HTu5U+0EmYe934qe+Kl4N8Si4RM4MNK+OoBUD7hx
73LqkUw3oxcdx+U6kkO9q5/2bJMIYNlINMMInJnMagtAX2No4rR2pWhdLM9JRs0IqqWX1uXVUSko
CvkqRakhX1j6PcQna0Ay/sbDDASygIWPtj1vLWSioQE3vQVcVrO8dPo/lAPg+S6daMgWq0dkJ9OY
NDrOAgKg3WR7UitDNXQrFy5qTD1qNLcddosVdTKgUihj6Rz581/gwrF33A2XMzX47jm2VsUYgN9j
AUgcEE5zl6FrJmwRf5xfBncVTC296YKxRTHnSi2dBhla+FNU5UTh1HB1edJI98fLP9gPdGPkSo0b
7oF2Xp9DwWHpSuZLJOKcfcGXuRrbLJ8OoO+7SJn3YE7u5EM9UlNPKawMJGk4jUZcTGqAMUFdKVVO
yHNHpaLFvqqktrTyo01ZIRt4psS4f09jk3pKjOOL3Z7LhuN3jbw4clEJc58m0HEKXtnuAHDR/ALg
iR9zjRcmclTGqy7Yn4npmRqie6YeKULAypzbZt48yD+zpXBjzLwtKHC04F9jPvi+3w5IIcorqkh7
bQBCX+YlV+xs82lPXWvK02tXmFewJvVHJyl5Impdk43eLfN2QeEJWFOFz2zwDsd5wtzFWUK65UaU
A7DLTwFMZS7aqwpn+/g9g0ckSAqjMU4WN40Aaa4hsF049teQxGdu3RqFA3L88AiKja85M93r6rlF
TyVyQ5mauVEPLuqBYM99kr3428pVmZFrpxcm0hRgKy9LD0N57fsV1Y1IC5w8YqMCLw4ND9NNE8/a
U+mW64bz1Do7S3tUcnuIwyWgcWvzV6wS6tNnrm2vGds2WRyk93yIScZANDFV4PzdYk6QxxCYrv6q
oUTnpFzlZXsRNGmGddBri/oHbEQyYNrkDmNnVNyx82SgUBC1g+hKVRENwMixzc7dzVhqHN2m2DHP
7kzAp8GI1NRb+XjToPsXpZL2qKANoqaL/QYM1IaJOosIBOQRFkyXxh53gI+pkL2Ipum98pmG70oy
VXLqkRKIXrsHOcUgJV4kUvngroHNLJi8oUWWqRtkpp/c4t6LvpRgpL869vyiJ1X8RYqWqj/MWgfe
AWFBjZZMCxYQQFTEoeDdLnGM2xwbJtikYdZlWX3zDR4op8yYwxNPMyzozTbLNsBpq3esmwsAw/wK
wga8rVHmY5/IjxRG7AYuq9LbOI46niVZyUfQdoukR6RQXkdBHqBhL+tY6uUrjeYur809aU1iFWis
rtvwOO2wb/3LxdbG0XsyvWlvolDxJA2lT+8l5XZu7WbfhRFYKgrbvRmo4b9VPcppQKHV7UgmFQ0v
jpqNebCSVRZLAaqQnpRo8nsX+Bo2Cjmn5ZnkJGKAaAX1nNmeInEZF4hXBgfOnvhl6HzK8VDop0NU
gDwlUKUOTGhwWDYdyHCltmf9g4+uLRHKfd6lvQj8UFVBWhWNLiNDksYosMRclV+ICGSjov6yrnCX
dNe2oU9gdftYtyEc1xHrPvC0qEOm0jvgGbZoQOqNZzJBlykFkK/Np5JhF+IjQhoNUVT9hsKj8ESj
auHYKweEHfIQgeC/I2GmlcuxkznsLB9swMBGmPda1bPfO97ZElB5yKDnIJteGikrbRCFBMhnk3ZW
k/pn8qLmEzmJ3uOSPYlUXJLJIV0RcIlAUbpgd6y6gHdRf6HGRzb5y7CnvhH2d6kJDqyL50/PypCU
bIyHA/C2sY3xHmERXg4fFrxNDLZ9UHSoVMNzKJ0PKjp5aNj0qwE8esEJd/PU9t52Nqv4bdFq5LtV
Az/TsNMB+1uM/K/Y0uM3EgGNEmlwGltb5MXyFylB+BO9dQwJMxSDvOK2si/vFmTWVvGtR7VoDRCQ
ERhwJzvHs4iaJmT3npIlYxsDswMpOiTr3k0ejKsmLPd1UgGB9j2eCrr0liDqToBo7SK3k3xVKGWn
fHFUvrq9ZZp+3HP98yQaTgCax7uCXhiiSf8PZV/W3TaudflX7rrPzdXgTPbqrx80S5ZlO05ip164
nKEIcJ5J4Nf3xmFiqvSlqm+/IDgDQMaSSADnnL11A0YIQIuREjzYeNdEFZIcwSs/S2RwkcaGt/77
wGWeUr+jyEC6q8naZV7EEWt7feNKg66c5gvl/oNoQCkHal77xFBGceLVr96iMwExsmnMHrw82mUx
NF4f5rOSLDfm/y/dMisNS4c4+o+mNsEkMBocScQVQDgE8qG5iD47udcdy4Gxbe62l66qqzN4U86E
jeMH4/T4LgHMcZYIRofHeE5nOfLkLDGW5XGugwVu0J03WOIYgmSOVFfls1Vrv6WgiKzTO4GdMZLM
8JyLGcCnKqM8krS8kellbDqDi1T0Gilrv97sy4v+3Uiqm+F/Oy2L1BG/U6M7RnHY7h0lURWkG3NA
fZDSDYlJPP2YeGZuSWI4Ypj1JJIbDSDxP9DFTlYDUUVP//NCNmQauMyzXN1ysTxRQAYCwdOE3B1Q
hoRZFgHXxzH5Rmpdx2zwIyFO4d9RI72+3Idt/mlRIZ/R4pt5BuouprRAQZKKe7lZdFfuYyPNbkfX
Qdr6prYDnE0zQLynAok5M2wJYZAs2CVXOCU3UCeLzzKEekMYHQrbLw/kQaqboaQj2JP6BiplGfJb
n/epyXpzB03voWLXdt4IvsW3BywsqUtNAewpX4ozCWUVVAOqZz3vPHd7u2k2U4HqsGUE9W6nEaCp
LLHPWdxuPcwJPAW/m4ouV7vqudSke21YpfeyHxB0VfGXCsU6Ym87KgX8IRqLS76xBhZvShzo3IeZ
OQHZNyjlCJoBDMz96UtjIRWPvJdxZFx0r6LA2ouUV/OQHKlegsELK4l16Tv1aWyE4b1koNMt01Cd
BcezQ7pd/0nZCE4iUBz9AOofdiLZj0wE7crlYfaxUkG5awHgjAx71u3jSShgJxoZSngADrUFT08G
pOvcAuxRB65xYOC+eaUDKDCky4PRIW787Sxr78hNkKfrlMkmT9vogjz56EI9YSQotkIC2450bVm5
YN+ssA4rSkAKLo6zpQfQVd70l0ZPMKtoBgPxmN0s07RyxIqRZpiVyzxCbsGsB/5mfR90ISEBlr6p
mnDvsVacQZXWgsIcxWomEEfOk3i53YbSDjJFaSGiTpMDBNwRW9plC9pbssCekcuV38Qoo9ArC1oL
9GW7T7GIeSAVDrPUPmW+u16WFxzoNlnRgv5WLyXIY5mDRuk5Eu1BUhMUQAPWVzFtzS+oEEG7SYBL
emGeLKCYkJ5S5ygxjprF969uiwd2zCnAkFDA0YcDsLXA6rxD6kaPamfhKlT2TsGOGXYNsCp3Gg8Z
cEP2ReUePKnMEzXtpMJplpldIbuwawMTAKxCAEnh3WvxJ/OV59wlO5kWT+qF9lgFd4vSrvFeAUZS
7O9jyzvQEFs53sqrgeq7xH4CWcjuvMhLYAuARkj/JMscNWpllW4zE+kdc5hoyMFzPTTRBiCCONHw
8+iyNBVCCfeJfCWNLArU/8oJefBWVxt7UrYeaIxWfQLKSqDHRasozi99VJw8DepIDQK53pV4o+sy
vGL/2YVGyKQDsuMy6800JDrv1xyirDkalT8P+NvpsxiFRc1UgmVIn/iBT8Y5NfqGSLSwMitWi4V6
ZCZHEqkRevAikhVJLRi8ON6MYwNOsgeX/bF43EzVSIYTwuVu3PbNtXEERxm6S1WVZ1qrTCKbY66+
mouu2qn29pZff6d83Vk329sGSc6N6sGYRLVcHWATQBGEeHJFwCiD0Tc46is5YIZKHDGMKPzckNJJ
8E3fIT4FFnFNnZoYmW/ufF1UOnvRKODU+asr/3m+vpa71MJyeqyA+wBE6hxlYog+ZWU9XLiOTZFo
WgzU2VgjbklH1sXPZt0H0VoKLKG/hlJP5gA16c14nnIx0hzLBfvGi5GJWOZ7MIF65yHNinDXJH4A
Rla5V2nS1xtU4njnuetVqVrVUthbc/Ls6jJqgDUG8uuIywn5GXhWrcwOtNQ0hqZsRIcSdDl8uPro
+kSZwXb5kK++U1cmNxRfPKWQvVTjvbamD32e5OZLcTVm/oKVLiCozViGm0ajpThZAdgVTzY/3MDz
d7NIFs9LpzP1Ig2zQmIW53iZlRmISN515NLk2H7NM8YCUDK1+IM8TODp9qgjx5WWEXWHOqsuYpOR
43XGiiPTCDocT50uMbrT/D2h7wHgsFEamcDSIgntdPU1kXoIySluZ8tBtB2BtxGFjKyL18iFEXsp
o3aNGDBkA+GEIzCPwD5OsiUaU0fwP4xm2MbrwRz7SxG5m9i2kye7aZOnMebJU5Pgv1SZj6No+hho
kGwPMHR2TzZyZcH4Gk0sOs0e/cAk3tlMHmgOapDUjoBv2E67+VoN9hDbBskS88UMfBKXiIcrq7LA
EIVaB5yc+g3S5WJwEWqd37UwaJF6pKtqHHxIW97duJGR6VFd5kz7MWVf/3YOMqSjilaCsYub5D3+
DgYy9+xJlBsjncAleCPLLP0eiF6dJ6/uH1tV3Vsay1RpaWoaLO3ADtlG5mzzGs7OKf6ioK40+32a
4efch/jC7v1ANeFD1ppIZYtBFmBIpct5nTMSxoMD1rnAfo806jc1SPNhZxUl2S4awRMMSohmZdeV
fQgpSwTQ0NneBpzN2iAZsN3dQ26/+GICZrXn4exz4M7HvAya7UKHO9UTapCm4YFUriW8c4aDTZKI
V7ewJmdn9x32EppXlxrPdX08ETxkEFgmFh0yq3Y98uoeO50yJUbWYY0NkXRIjIof88F/zvmIF77W
k6p3wPkYe+ZHcp1V2lgiX2FtGwNei22YBisVuNFDuiaHYZr4o2GI7D4RzbazrfLk99U9q/C9tcPs
uomSuNkNAIVd3RhM7WeGAOgVwPLaLlYykAj6mxfbtqIDTRxMfnc1e+fcNy5j97dqfTOgfrm3PVA4
Zig+l6nwwcnc+U9ASdoNqP29kMRypR4i8NoClaZL1iKKEYXtje/k7zWu/9SbQ7zHRk/HRTCcDF0H
UtgqHftdgaP/BD9tMCfJjCUnGgK+BOwbPN/dRsmA96dj1+6JmingwH5VygX+LHqka6rgT2R5TVtr
cUOdErDbtd8yjHo3Y29EclmmWcb+7VQBywLs4fMU4LhhDahFKrFZmnEc1iBN6I8iLVE/TYawcJ3w
QGU5Hk42yxVpHeqWLZKxrb74HI/IVy5agWImXbw9V2tTl5oGR4xJhPgWVXGTClvE8h4b/HrTowpl
VaP4KJR7O0bhMt5eov7i9xOQoBhwiFvFqi9hXv0AIoz5qPCkfBzz6E9Sm8z1NnE/eke3tLMvwzYM
WH5ENgtyJ0AqsymbQtO0OPYLgOnv3UGlH8Jamh/srrzrotp+SdNGgGIVMLOuX9afQpAiKi8zzzIL
2BkVlWzukc5PrfGOhd8WmxU19TYMTRMUTW3xaFUvSIsG347OVYwUGst22+2k8DgjHTXY3/yw1eju
K4BxHbkcwHLhxNh1okEBCehhFnkqxtkFvEQwpO+Ov3FZVNRLTMHvGz78nJlmGlFmriqAmABgodNN
r7EUXEJdIHnuemPzZ9Noekmq5O01PQd5LmNIVyBWqTmfH+exMYCnkVJSbm2rAe6rcrBaaUOUN1j4
xQDjXXrVJQ2BVwAEZnIxtZ+H+MsWO0Vra+icRYBl5OZzUXds2ObliRbsgIWZcKiq8n3eTddrfQ6i
wb0a2bSaF/pXy3vqkvtQFSsWTk8GECrATQnsX8MPwU9sjXsCASaVQNX4rkpUuyGRDG2Wfutx8LWV
reTbwS7bXZ8W5gsw7k6WbEALOA4Irynffsp5Eh3/3x4AmSnXDjPV3kkd844a1XJr7v2zrlfiGUH/
+mqoGRnfHCNggMMVP6um/lpghW38Z2sYps9yiJwtuKTtuzgwf8wlsmHkitNY6ypkC0CF2Et556VB
2Rc+QylxlDOhquCsWlCdQ3XjAeTsa509CuTrxG2x7zmbgDdiTI8ScCj7Nna9VadFMoBuo3gEOgUJ
sVGXETIwEFUteJgcgDb+EVHBZ+sdTXxwSw+pHgZq3N911OOjg8CfZbiAcf8FPU69vujWJaic7kHf
BGBovw6BI5mJx4FEFfGV3SBxXShenidAEJ8LtysREeCbVKtIjzSkIttcdbHN8lcMpJSbsAthItek
Sg2ANnlmA7aGAYmAHECHvYb0nnv60X8lakOdRXzjt04wO5eNAqghebt1mSBL4K9TNFokXcAsQNb2
esrBc0IQ0enulbamqZYBLAeqxk+QIi8Cdied7c3njn8Ln7ycE94cLS5ngkaJBXRqRPX6d85jY62D
Pqtf2wSRibA1X8LM8cZNKQTf5XE0Almoknc3NBRNqlC9WoCyGDVDbriaZfJUNSrBd4j9KHDrMnmy
vOx7mMvoGQn43YFJx9y3Ac8/DVH5OYmT/Bvq6r+LKfp7B5QYAG04c/dFNOwHt0cNjmMm/NwOFops
dC+OgxSpRe8yKVkDPtfUt/vtjWESHQc8LBrym2hGkocU+wtkDu+Htu0PAw9OwchwNleDKXkO6c8y
Bfbn6D1F842adfaauggWAG+BunN2wNzVEaCO6ZyCedjQIb9jNFmEJcr7gLnbm5156PMIy5+4H56B
hwhcDpDSg1Qe2JOtGkBynjpbMnpTbT+EtrsnY8zhX6QOuGvxnT+RrghN/1i2gY2jE1g9LLmsim+v
9tRRgp248pBxcsYD1wTxTcA/8WFHzAMk9OWOeAd+WZjGcP8lkMVTwFooBDgX/aJDwRKy+9BWvmkD
JhxRmDgEmAqVOVGBU4aj4+Q4DG26LZUdrUzUAIEIDiS+AKf2nweFOJiLspmVq/G5SZQaIbyXHHE2
baWme+8tBvIL+wyg4v88hOYXDj82RTkgwzOWr0mQ4kC2KS8CoddLGyBxATAlhXOnDQAJRci8Bt3l
bB6xqbzLYEjB7LCvwjhd+UCavbOzH1TmulS9zshBC9rQL7crcCEy0jDCHyIRhwODns321xWWTve3
yRq9kveGPP4uPGRoW+1fBZ2WwTHiY/d+cqKYE8gBv6kuAWCqxslYIC2KpNu6zM6Pi2pBuQgzS5d0
lXIA781fhpGuCV22ZqHthA2wVCauERWaJ6VhIu2+eht7ZPj6OOfmay9ur8VE9W+mVB5Yp/B9WL87
1wUgKkE40izjKysVT1GGKi9hHYcQ4Mqy68s/LPsH733+VSqwTVui9u96JLw89gy5w6Xd8q9jFH/h
wFx4dnBWfwyf6mbokZkF3rG8S5JHCwfGGZ40z6QylPmnW7YgW9GqDmVZuxHBAiQUQjQAprz4k4fo
nSv/1mDRzo2QFRaAR+lurGW79af4ZRz85tymJvug/LY4izx9Ld1Q5uvertx1hKSUvRlz8wMH/sIH
xCTINjoCsFG60p5GUgNI9BfbC6d1GdQHX1c/gUjavKPeIjIZo2rQMd3tjWERF+dRZOWJg8GJMsFx
DiIRKf2YWD6IMX5JTVFNJVJP9M8irtaEpUkpHUteRxI7K88GuPaSUbK4xY29GtqMabIBCZIHIHgr
FT4MurEApADoY+PkadgE0k84/72LLOOOVIu+jlkEDrZ+3JAulB7bKxCFTk8pC60T6sX8rTAzdgqA
x/Y4WZGz6pSXf4s8vm9Y2d4HPR7ZM80CeI67TeSBBZbIEohL4XfUCmRdXGRhqnWXIntsQQWKCQaI
5M7BJ43DdQ27ZBn+pm8t8Ou+05UuqECLbkYOWuQg8X6OWwCCqAeMXJ1HOLCj27jJYxx2O5Ww4RlH
48OzAhyTRmaOjpPWeQEyzt3UU6vZqnVi6vYOiGQfSJVbSHTHemjakph1jYvHcFMdOo4D6jZiH6gZ
wqbbgTNu3HS8ZPm6MOtLhQrH+6GszQ+9YwNh2mnE1Yg6tPK1CUSrA02AjRR/0nNKV5nrNmBf4mC0
Nj63jTsRjemjO+XeakSZxFcj4gjXOe1nI0+wYFCVOACS3vyUlN0jOYAGUK04q53Hwgn7uzZT8bZg
Af/aotBWz0BTy0mEm6ntFf5OX41MiMf52RKHb38rifCtzjrxKHuOZxTGmXb3NQBaw66twKYJCNcS
J1F6UUQyNZ6MpuAMUJWLyl17T7q67yiFs9m2kVO8ZONH4viOba5O3LMFwFVC+er7frbuC789T2CU
f3GCKy/hBvDqhXy1OKrDFq+u+kRqZN3KU+XwZPZSRfrTKw/BXuSzfDeZagAFskC5ej3x58iyrUvV
yxPz44xvao1sj60nbULnbevAcrlnffa2bFFvN7rkouLyyoX2riDTxvrOiM9cE14gPoMzjOyBhEqz
X5gViFoRYgU+nXZYDKxqUWWGs4596memv4qSepWg7FGWSJ0xh+2SG3yT/qtQx4sS9+nLTQoxDUhR
pYlLJSheI9nP8xCAlFMMdGkgGq9u5rpyNxRf45DNO9G4ZW4EYooNiuGwHM2qceXGvXgEmFiA8HVf
r6XnJG+gO3ppVV49RzlYtgrTM5HOAH0qy30yBO7nAKkWBwuYPLsMzNhvql8HamB/AHnP3XXMrw6g
IbJfcEqyITsYAcXWwCHxaSia9OMYdB9oPifOAR475Pl90TjeozEaWO/oC1msRY1z7IpHFM+einwA
yJNC4NqtKvmad623BeKoOIROql79mt1ZKqqe686ZHlAXjfg2t3+6yWYUBxL/6sYy98lp8g3WADsc
Srof+4lXFxwY9DOHvYgQP43HIj7SV9SBG2hFTSThDuXGEbbx7BXNZ14o963yQa4cOpn9MLZjfi9D
PErJ4PLs0DVd8hLUKtznwDTfy9ALX+LJ2ZJDUokUNZCVOgNYpX10SgSQpUzdN2T5vgkUWD9bdtKe
Wg/hdNJ7KEVEcs5bnBvetnIr/9g5tfHsTt3nCIF2XuBtPoGJ7kPnqGldBUhLF+8E9zJN79gIDgRS
dQXvLxUeSEligUejaBAMH/D5rlPQH6cI3GOCHATGVxPglOw/mYCmj7quvQgn27Uag1p0WFfngbxD
Vnp532sV6UmkJqlRDtr5U7ledNRb/KTKmvPEwN3bbIIoGk/LIhNU6365ofUmNe8uPnGresS2uqxO
331wjjedSof/Gacejm3fF+K0JBfE6UNrclqDk3kRqTf7LCv4OIvEevAnvlkcaZzjRaDdmuM/lgFI
A79AvXActPWW64oaR1fUJLrnaoNvgHGKDKQj62IYdYEN6RYDkjh+joiFr1M9kxS7stYpkfhHBUKW
nfrrBHSHp9RogsemTVHdqs+UrAknPKNhvqYlD7e/8+Bes69QCPtqGx4qmIXRbKLIsfbggDmObapA
MjxExiYNuL/lwNHMsSauNrkf8MemTs0PQ1mIo2xr5I2QN1Iha+Ty9OUp7h32ITaS6aLnimWBOFZV
tLtAH9Yux7nzmW5i2Ttzwsl19G71eQdEo8VRusXF65HvRqrAGZN1MeFA1HMQohearJR6Dr48HSJG
ixrEDcjoaPNcbnqsttcTKogUoiW/hmEEKugQY9KUpqBURjktGYep+Tmi0RYyk8HL1evP7QPW7eYG
n4dzIYQk5NzYG+4a6Qbb41+wSQSJhOhLI4AhTG4zplKqnQM3zTakvBoBZ+lG2exsjiK5/CyIzutj
11r9HjtwLNwS9RjkTvhnN775QezqJONhi2rr6TvQnt7cwDReGxQ+r/NujD/GWOaBXtxTD24msIno
Kxf13ml7YqByOCirQhlE3gTbIS2HnVvnCJ6mJuhDNIcIgKyCY2VE20VFemomx5+61ZXcDQov0fx+
URHyMo3lDGVhyHibUFKOLPs4Y+KCO88+9UYKtih3fJ2MpD36TuNt+qkZXxnQngEDnah7Bt6hT8GE
UKt2y30XLERJAJoII59eyyBECaLhNDi/Q6XbMfLKaF0CdeE+KZEkywQedn1rApUKub9BVqTHiDUo
6yAXaowkxuF/ndrr1mudYU/jgK+pH+4e2/DRupRO+LnmeN4HPd6alq5lzhSerSSautJ5EclaaudI
OzPtfDOWrDxNN8BsQSS38gH/MLccWS+/+qNXvvdzsHd4zEIuTNibd9TY+uh3ERfd9TjSvg+er/Hf
7OSUNNjySJ7e8SK2781pwPkhi/k+NAGAglURlNQEGgI3Q3JkZ86KRUspF2kFUpMMwXtQ+f5mZDf6
OPtEpTlelr+mpJSOHJtviex60La7gDyjyywuqCYW29hB2c/oRuXaB3oeogpg7sgqPjwkuhl7RPPD
GBjGZKAGFT/DQ5ECRZxXQX+4GSFk8prgtX+8GRAjNB4U2Bgvc1DPGJtdJOR4JqlNENhcCT9deTgS
uCy+hWUiQwgZOJ3QqPm6wRkZIHqxnp1F0kVZrnF6tZLMV95YwHU+6Ojf2bJiFhYgkETskMizyNBb
4XM/8OZMKlRfJ5tQxMCnaTx/azsIJgGUp7xHXAQPU+oujdmzvZkZ5WlRUc/Xz+BZl7DrWcgQamta
HATOcD6E0YDfvtEgIqw3dti/DMc8x1oGdJog4wnDYWOinPOR9n4Mh/dbj/tgBwCJ67NjxsVDrsIj
H3qwzd5Mxap6OA6lFa66CT+PPLW8fd5GB+QA8WeQLPJnp/NwjAO+nn3teEj3b3PxkBnB7CHjL6iE
8zJgT0URgPwqcIaB/CYCbhPzkDpfsuhMcpHh8+vDeNiSaIEh1diRWWIRvMHRbr0mMSg4Bvp64DLa
L6dvjmM0hyUlkZIZQ8vCp5eW5R4vUySn5B1L9qOPqhxZcmNOV2xjsGaVY/YqugzviiGznQv2fM7F
DfM/kVDWHkha9PkwiSN+DV+Y2ToXSzcReGHv49rPP5d+/zlF0AtpQKuJuDHLwP7UYGXwGnWGWluW
kE8Azgjxn4vUXZ+4I7gCCmPXYOQTyoyx35Wl/VpM7eeJ81rPMzST90UZ1jMdKSAf4aV2xmhH0tIs
zI6kq8LCmykib1zqLrwd7yE7tQekKm3lPASextW83WsSY1U0SC0hy7IFxCGdv45ABKNpONoHy0E6
pItzsYVZDcWp5hnUxPvcAmSF0eTBfqaFkKiPj8HSugHE+vDRk6l5n+TylZUi6tZ4g2Re8ZHYJJDd
AcSXsrqncaGyfz/NEGguqSbMjn7ajgdhcrVH7Kn5ZPUN+ENTxA2M5IeZOt7z7OANeI14OOJjdrI3
w+Yb8bz7lB5CpPDE9k4NWd79SNUiOWyj8sbF26Auaw7KjcR5tHVTmPKHAwCe4+jb9iPpo74MNpVQ
xmbRyRKvzNDGJ4vDAyNasTxijwHqmDFo9B1onM68mihwgbM5YQUBZmhL+dtOifA0Wm5wol7zG3Fx
IT9AUP4csQwrk3bVcJsdF19/bF4Qt6132I4zJNv+9RKLH11xEal3cxc09sZvAgHcyh6acu1pgMWu
RRQrLwJv52gRvGnj3JCVdIsLPjPg3TQaEXBxFBJ4mTQDDWk71R7xwYKMZArUQRqVPLLGRX5J2A3b
NmQgsnOwirHtjH/1E+vQ+zGoa50Q+XaB6X4DdTJ4mybf/lTjTjdhFhoXmgnQofKYDQmoKsJi2FpI
fruEPMsP9OT3ojBB8rf6RE9+akpHVju3jJrNzKDo61Rm0JQjJc3lY7qeuL2yDVE+krfdFukygZkA
bs0AzrBrAODK60B/h/80L+R4vyF4DWquAE/iyv/D6jP/khqx+QHU7X1t82dqKmwDt27iWNsE6UzP
WIO2D1XxVhaZh9Uo1j2bLgKq/CxLF6DsE+CaTuANhR3YiSuZetFDIITxJH3cRdAp1P3X0VPSW9FT
UIJ7t7ARlSGRDKHK1SZr3XBLo5zGTx5QI8mQkoe4Kz9HoZ/dYTt8tku3fWin/mdTBm62DfN0F/el
efbrQG6GMAnepvGpHev8Wwigd9xx0V9CJwINg4V7zzlyA00/q3eTH+Ax74XYoEZ+462X9DXAiyGW
TDlp1BRIzAiVbI61Gu2fBnDb5nMmnDVKc4eP4zOrLawjLP8O9R460Svr/DsPNzUcCw+o1CQ74B7Z
yN5s12WLTORhQFmnH/1R2SnOPJTOIySaPuo1oFk9AsfsPs6S7yBWbj7VQ9TsDCUDHJdXwNIb62zj
+fH4R5ENOyOJvO/a1XW8enYVQ6mQI5a4J0S2hsuYAJPAA/DrSzWxdB+msthlyrJfVIgTFKXK5J6s
+DTzIvQ+L4NS5paPSlUchcgacA+4c2G16q1uuMM50DkHoiYy9t91nYbrm+Vr/7k/AcHgjufgxLOD
xj2P+I2tRaLyb3X6yZeB9WYpLNlLUUznMTGnSwZMrHUNmPodSznginVMKNSQ5u5Q4iZIjnS0iHqg
FwUB+GRO68UQUERpkal3O0VVx3Jnqvob/iocRemA0Vka0oUaBDdus2CDd/BPKxkSJp740PGDGSQS
Yf/eRVAHiCTnXlagnKqRdUA6rJt+GqinyJu6pcRbJXdTMI4PAkBhdYH4pWaOR4ykedKZqLPO0fzy
iw5L4+TYmR7CWYsPmcsgNy5uESOrKZqegdkkd9UYIbCZpsm9UQc1GJsM8Tnxkh+NrjkxrI+DY7Tf
K9SgrZCLJZ9ByCN31lQUd2mKuDJy+z9ZxtjeSwT+llvLeDGrljsjVeUFxxDLtsu///U//8///jb9
r/hH+VhmMi6LfxV9/oiPt2v/698mC/79r2rWH7//17+RygheHif0A/xrgwLc0fZvbx9EEWv3/8Gz
pimKrrQvOTJf9wS1Q7A6pp3tmIkax0VFyDuLOKPvCPC04Fm+89NOzIA85HED9jOEIQBeTcdCdl+U
nl0POAcCkcU1XqfpGWfM+JipCxKHFHlh8CGRGlBdpOs+ZU9COs66RLzyDRzla/z5ve8S/EGrvDKq
jwZiUDvWutnJymX3YDspngkW4N+I+sdwcbqPvV58mBn1SMbOMj5kFL1c5JmBDyuZaBV7gh+IHE9G
WxVu5vdfEqfJrjIYA2dEhYREkhstSy93xw2SpY1ziocbii6fiiCwngQHFXoj/QeS7FxMD0PXr/0Y
AYP1AEi3O5SNf1z87TF1D+BZRMk3ueQtz3e5F5UbmoAacAwlG2ua2l37fh0GQvOVxf34OE8tCucD
QM6yM03NTEdcxlAAoSrkzxRfGOrykmEle09SUjETbD8IXfjRWK7/+Zvms//2RUN2aYB8AS90fNOy
vb9+0ZrMjWUah+rCfCu+Ix4lr5kqPpMvzexKJar7hMDxymwG88wdkHSLfpb5YJZ881cfpqqo3aEm
E083gjBkeL0eO9nFq0ha+SMhGpIh7aZvgA6zjwgXgK5JCnMr8aXaGfEqT6T/tdAvMqtzqnsO6vr7
0LRxL0i8RHqju5sxvl3ei4tXH8sJJVn72AYyXdwGzqYDevjOBq4Rqr3qxFhTtAmooEhJp9BS42Rg
FJX5g5chzDJLwBNW+ybO6jOIQ+tLZyFZkDZzevdW2kW9BsloN2/f3j2YNPNynfEWVkf8tMbuH//8
UeGnf/tZgeAHDwMbCR8hkEd9bb96KAyDMZW5E0wXpGVG60kFZz+0jGerboOzCpxqXQ2x+QWbUHuF
0t3q0ttp9cGzjE+kj7iRbFVpqyNOCa1XbpycsTe/oKRvPEhhRVvy8rD99OrM38Z92x2crGofCuSd
bHWgdU1iEqr2geumT+1rQ4XKvPteIYLcmMk60W/cCMx32yKu4oNMKvtlFMAlDJFsU7Re9Yn1wGrU
XrKZDHDFYFDUq1czbjuUBqdIn2J47mwMuwnXtOQtwwAnsDzMN60ZnCOTjV/63ojWrT/aDyJo+BGM
c/jzYzf7aJo1asdqpf4ouThW+uFfFu7ZkcU2MTjsY9B+CD2ersqgM08kmqF0HqZ8wMEo8tHXTZDH
exSzRKB0qoyjkfg4MRfWq6yi5KvuAI83/SrQGbVGd0jzbiqYWnxg2ptFVt/RbnFpaN+Ikwh/A+ae
ck0GG4+a3T9/exzfuf322J6HDAXQKNgW3ir0yrn69kgr9dOYu8nFQMbduvYC5961JH5SIbiXO9v8
PumCJFKRkfQkFgnL72zOtjd6Eqnh49Bt/L405nl/59eZ6XFiqCgp9ZWXoXQFOYEkyE/Nlxs93YNf
BMMpqeK92yfBydYNyxEbQ+WP558mY0KXTHOXtCRTDxgTwWnR3frQdIuZeig2PMSo7j1kI3/Gz8na
/bze3051dRPLXDdT316ZHOnu5tnJfbnvHACzub72or/yW66yTLPoJkN88oau3UX46E5hmoIQjrrU
JOBOOmF7x06Ljno3OkTXJyAq6CmouZJpiln2awGEpg7HUL+b43c6ugySAbFKvzFzgNStaqMpdmaI
/AazjH4g5w7hyFB97rIGeBRONd57k/JPSMcEp59viGeEAYCTiIyBb5o6Jeuc6IdZmW/ATVWfvWD8
NUgvUupqGnZd5d9jDZ8Bi9TMirVftAr1LziwMwqDX9LRvTfpeS61tezTn9Z8qARZESnmzzRA9fx6
PHkIjGcIyO3GIBW7CWkVZ9+ys3U5ADq7EXiLT1YK+i2ztz72vY2Uo6r+gvWh2Kc2arZH6VdfrMI7
eJNpfqThMkBug6vdluEh/s80HFEsDpJl7OvmRDvTYOEGpOL4v77n2M05d2QJTGtX+0W/GZwye2Xt
cPFby/uOQOuTaaTjiwNgnu1YOB0wpYvgnNs23+atlb2GU7e41gkoKzoefArqyrmErQ9Ang64n1rK
/MgG0JLCYaEnTbZGUny9JT+yUIPyMdSkY8SNXoFrfM1ko7bWiFx8Q8bdHOVaImdLgGv0XKxIcyxK
dJBsjp+R32AjE6+Pkp9jacRNcEyPxRsGBBwG3xNVYJobKJz8v5x9WXOrutbtL6JKEgjEq/s2sZ1+
vVCr2/SITgj49d9Azo6zss/Zp+59oZA0hR3HBmnO0ZjTDuW1dkZ5uGzaONmZPln6oL6ZgdIbrS2e
Gy68WUa/BPBmYhRXvKI7c8anpjm7DaiJf9wZ/rE5NdGOoQ2bIFCpwSC+zVRVVs4GvwHA2h+7lZe3
P/m06qqofj+MXQxXJdMmyPHVMzWZX97Ge5kB2ZADH1NMDApzaCZqRG34FqbdA7I2YwFxl+kEX7kF
gkFobUMk3q9/sfnjY4HFjYsbx9UrMZ8+kOuHRpP3EfNJAY9C50k7ocI6JfdFm70fqsCHsvStbYYH
NoFVTadpw9yFLbEQjGfXkf+fa1yv5jb1KrGInR5FXmZIG0OI1vJ9/4Rcqd5RrE+XAwWYA0iNtQFQ
m4gKv5UTE5DjMREEApqzsi7yBZAB/ADJ1a32O7U1LXPwp/5bE2RCtavCGjhXMAVLJ5Tgh5B+Odiq
qmZG68SN1bC/ts1pVPGiXJlTc8hR5yaVtFcQj1Vya/rM1cxZHJQTZHy6Ooe4L9KsbnsoGmzKkwZY
mbMZub2OmYM0dQ2An7aSea2p3BqY5QAJgW3lwUPcoDRNn141PCAP5pwT7O5MuJgEzsGB+hweNl0z
d4OsnEM22nfZTHXdr5HaeCWs19eGohiPkB8zTTohne3GyZftNDpOTTPKkkyuDYNxyIMc2uTsX+be
gs1cwdlOhpmY1aD57tPpe+YgIw/3aFTxwfiZekk5FiiNgYc4N+0M7ErwuaYhc0hY3i11yFEknCJN
ny7iMF2ZtrnoLfo6JdDd4t+XZpTQr0szR4AFyJgL30bq2+60dPu0NPNIZLlIS7Aj4FtJuxVvJHm1
vWp+Q5d+AaXewKb/NQS1YWs7XSRi+NW2AbyDg+4euSV57EjWgv8s/EPq63Ou+vZiuhQr5ZKrRi1N
0wz8h0lFMJxNgDk00yRvmnS70Mck7XTVDAv27LrtKx2oz8lM/DD7vxxOEpBNH6NohvtwtTWdlOGm
n/RdB3JcLqxw+Q8bDzxtfNwvd9qYehg4fGGQ8OaUwVdt5TlJiQdagXpdKn45pYcVgRxeZAgZBQZN
kLMNke9VGqrw0ECTEP6YrbNORpvfd9i7A8RK3aewH2qU4LT4oVyISyOJHAJhL2a+XvvYYexBE4RB
660WmSWpv3Aa7BAjycN+ditQXtstQ813mhjDfPvfv0D+PzaGjnAdVxCXUA/cF/YlW5QEsq3w0+2O
oQ/Rn9AGw3dWjRU4rzKb23aIplXlcKH2RAHZLzBOoPRdwkgty52F6TQHC79MgvTSGCxg3NrMA0nt
pcftEYsk6PjNTAErUdBQVsU4zk0Ttq/ADE0HE30bwIfQ3puQ24CJMzNul4om6y5S8uJb0EgUPcFE
edCxBXtlEcNozHVBoAIpax4QDv5Z/gpFhHLDUbabN1P6VX1Yppgz0weeSbp2LflgrFRu/f8p9lNI
FrBVp7txlgxDPB+anBxK1xHPjf3bnXB/GbxJd4WHil07eP2riaojTQ4g4vjPvPjtTFHVAMhcyFGQ
M1HYik2ypriWicK1TPctykwy16LQ2jr8+zeDOvzrrQWlYpfa1HM8AT96+iVnwCAYqSLfUUdnbMR8
nJS1zSFKKCwFXWjk3PrMWT70c0iwJHdRH8BmwsRRPOU+xWEHlp+8ekBCqknulIjDrVZOM5Nllj/g
t27K7KZ8LrCTnscscdemD9h8cvC65Nu18j669YtV29bBxLYUEjwZ/v0LE1sXVfVQHK6ROgr9uapr
+3odhSXeoUnaN5ECQDkf4vxVeFCNNtchio3rirUWVG68eiEHp9k2kEsHsJn628Gz0mfkWdayYsM3
raLP/SXoUabfL4vP/VN8QtLxW5ANbxZvHlru3IF63l6wDw1OgsqXGOmiV7fx5HpSH1xltK1e7dA5
voOiEtsBbCz8JSHacDS4m6k1hmFwNKCcjzE+tuzpo2UgOR+tj3mQEPx0FXPNj3lQWwiOplWEyfUV
8hTAzjAEiHW61H+bnCH8396eebMfb8FEfry9UTTzvlAghGUen2znWenBMFZY91anczgx8/IhxK4K
qbu2fCiI+953G72dmTira+z/8Vvwv6Y6p6S64J5HcatE+oN/+SkoDXB+mOvsWHpgjNG2wzLfVKCu
ZSlIl62Z044wQvi7PmX7FarkvD9YY40KBNgnc4hmuY+WFaZH/LJ+hwnnj84ggnPr9guPZu6jPx1A
64Ynx5BfTIDvVT8T4lbHa6sH6bxTrdyaUJQ+gWmMaLgyTcrSYckc/QadkmwGNUP7rApln+umydd9
ZAFWO/WZQxtV/iKtPbW89VkqSOdD5Hlrzvl7HCC+v5jy+U7ZHhLNgLSusyAs78ysvCnys8QyaHoV
04NMXHUEaHN/u4LdZeHu9o5SziNAFMJiNxJQQWXT8BOodnrKlSbIhhfj90EBv9cE2YufxPGm7mK5
rkrCXrOAzE0AXLLZoudgHfRItVxsga+NGTCX9MTcsiIkomdFkHnb/3FXtL/eFRllLiHMsR3HATeA
TF+VTwuuqovDHiZM1iHiUFO/kUg4qnwctZ6rYfWt/0Ym+dIHe+52IUQICgtYbLMoD8dPcq43Mk8k
YU5AfGe4jt4GjGYsy2GJYObeBmyAcOjMjPA4a0EDbU6tQS5LAuRTmgAr1UynDtCtK98Jh5kZtpBk
TNfmFHbT24CF4Q7vrdsRH+uBXFrlawkNqLmMebGSqruTuHX/Cnn95WQa6pOy+TWO7ZehHj3jNPRH
DGoi2czmfbWpl65flfdGrlWYlUO1MD3XhumvlxTL9Ps/eoBYS2YNmYAL0m/nxUR9zyetK3MoRpce
EigdtUbNCnlZKJOkHvtRScvbfIqbpnkAOS87Gqn5KIBGpnVNlzoGCcoetjcdm7gsVTsz8khG1+Z2
mNidoy5X3YQXCMo6euAafnpY3gHmOrXgWLEJkOfBL1m5oKPCmTnLYGWogeGvZ+bUHIqp05wJMUL0
IlHu8utANzz8+xfctb889Rn1cIPjLphr1Lb510qB24xQ8/MABihCiQwRCO1PWjqvZcLcZn6BC1X2
GEMT6VEVFFxanvB9a6v8MU1KoB2TikPvBE1iwZECGMwcgCcXxArlT4qYLZIKSUZ8wEHSam2KOOYA
W/b0EFXJ3qzjTZnH9JNSbkFkSPszyZJgzWNlteUkpbOMrF99i9sS7n7fQ56gvAv0MYiLH00zig37
9/ajSJz+HXGtB5sIqBCfY+z5rnUY6AJRoDNRUjKVG2EX9KD97KU3Ob/OVhSuY937aNL29KAwWvmg
3Pz7fwGZ9X/8G3z8pn1GqU+hf/yP4pprc4ElPzIlXeqMoCFCmXych2nXRNBFJBUYOiHvf1YDSe5q
bKkfWJYvodUKWx9AkB6sMrKxFVMdqi8Vli4xHZfSD8UlKcCZ7wvPhkVBIy5paXWHFIspyF92xXz0
qwRuiD7bmOCCQHYQSj+bLq36Yl53Q74oizBYjQHxLmVm8xWg2h75PsYFOTtj164ggKc2YxxgNQvx
jAb1y29RVLZIRffIjNd6eAWXbJZhj3btv8VnyPHc+v+MN9cpVPpLCxhoGD4rgdfw2kFmaM4Nl/XW
NsNFDsU+3rEAPr59eQgTHPhQwFBqdHFILL2VMlubLjN4C2MZbppAfCOOxSBvCyXSvdScAM2Igw0y
zZ2S5LGsZbfVWVKueWFjmxqGYzvzM9IchDnt2yxZq6H+fm3C4+ksxypcDRmk/WcWMgq7YvTJDtsF
nDk+Ok370+mn0Ovpp4DrtOkCt0tdp5qRqFEweKmAmiwruo9j9dYNkb1qkxY6TmywcDQjAEPS/af2
NXyaY85qGzINGjeu5bVppl8vAoNSyHKVs//x1Rf+l+8+CpUUBtwEyQ4AGcCs/pLTgNBcho1qx1a9
ShUKe67a0rYJT5pj6+hSj31Pm3oBZEf22+XJ79Rp1VPiROmqgpjUHrMpzG+YvbDEoF/HrLgbPAfP
IuTzRQCi6QBy1gt0P+NlOZB8Y5qOB7OIqPMA1ZhG7ciZKvPWA1D89ALVkmtU1DjVwdGuM+vcPluU
fT5um+FbSJX7REXfnVRsP2I5Ur70dR5sbS2seZK78iWyynxpZyTdmNGyi19QfTVgMgMhoxbslXV0
MT0tLD/BFgGfMnLyArA+ch0kfZVvohD6qz7LUtQG/j70Zf9SdbRYC9wsDmEpYHkxDdqt0M3s1jbD
ZgTuvDAotEMoK3DJoeaAKn7hNw5KAZF80kOez/ORi+d+QmzxIRtfHVQYQd4Lm29Wq+G40RQ/ZE4e
1Nikv8oSDFsSxH/pplwx0icRVHmQog+dIpkl+TztSf7ckqyeBWzUL8JT+6rK1CX0pHVRdoaVBrq7
UUbbpreeCW8OMBXQcs3dERZJQU4B8GsOxdihsMsAbJrxVKYrpdZWSYOfYFTFyEeMyTmLUn+TDFm4
IYKqi4C75Yzin/OL0nWY5P8IFX2eQNjfwbZ1ikft4Uu8B5rv9dIsFmLDUB65XvqP0MQO+WOoxM94
rMkhytWwJEh1PFmF/Zf0K/c3188Z6QoseqBggAdg9mCBO4xbTPwEzKI/8z3mb2uUhB+BYQWVY7Rr
lFmy7LHLSnJnMeseMo5Dg1xKtGmssDyVXMk5c6p8bbB+2tIHGYdwFZqQfx6NwEIpy+7g5q299njw
lmUWeaZ9/51bofXbBSgMJW/nZ1FLe9bUKn5wkkqsQNP3dpFM+iN342RZTJMgpf7dmyb1NfQkev0+
SYcdCJJtBzGhSTE27cQlKO0C7m5TK/aLLYwr4TQ5Nf+MYClrjrFVnQYbSOaMdccrI/ij6ZnbedTC
6cxV/RES0z2EhkoGFUkZ0/LsJG1H1wo1QPB4Kg+/DeLeQ01w3HdefjBdGeCwkNTImmHpAjQJYJLl
3ofTwQQXHr6hWZ5FWM9lDahdVh3umOpg3QD8ZTwdtJA7qGG4R9NlWQG9h1IYLoQx0+WEUbxrBDRL
b5Po4DvLOlQ2DNMRR1qo3vQ2kGGNOhIn4MBz42DOkGRw8duDW4kCNH3TU43U5QQmjduQLoCWVStr
WiwKFlVnG4A3c2cwB6D+6cL3iVqZCSEqYWeI+H2KMNfIpYRNfP6N4W77KMKo2FW9C6dD02zb/L7r
ARLFV1TBY3SpKp4+mjHHTcFW8uWdaXk11qmQxNy2Aa1OKkHtg4QVXRS6BeDWy+AVUVsl217bbfHG
RxhyDBORM1HOuE86/nYdu801o1lXp5fbfNNnjfFwD7IZdjsEbpDC/aEl3nKiw/rSphBgaFOr3I2j
nd4VMOZbFDZTL2PFn80XdMAk8jEpt0l1CTJ/rVgf3Fcsz+/c0tpDzN65mEMuErkYrcJfZlzVd1Rl
6XMkkjmYxO4DBFajZ6jwqiF9ziOLPGjaQg8DIUU4tOfRaXZmAiF1du/iOSF9ljyMoMI9BKIcZkCw
hDvTLLkQ+7pMf5lWP0VoPi2LmyqEwXG8CDsZrVqRBJsezLVz0o3JnHiV95MnW3Pv6gs4F9o17y7F
yKy1CXWVG11DJWTDf/rjRrVpOnMC76GB3eZTURYRCkkCXt45Y09A0KMYm0DW0ejum9FbM7eaP4Kn
ubYoj7BOcPd1F7qz3LbYGxDJKYBQrjyKuKwfkgJYrKnfgiL4EnURZDkqv3mDSVmKz3ZJpCw2SoGf
V8FQ7nsvrU1pOeyvig/rBmjZ701agQTRV96l9+thxfuEwXqrtZCXlckyDrNNHPBswwtiP8GRDEwb
HeUb47gJnSO9AH3xfTTLU70ooD2xIAFLFxAO7RcVnBue+iJPN1bffW76U7Mmgj1J3r6P3ppmbulk
6kGWeDjqSOxtOwdVzI30Ano0wVvcVeuw0sOvTnq/B2QYHrEGdVcxVpO7DmnGe08h05InPvuR6N8m
kmXVMBulhf+gDGyI6MO1p3bKatezGCRXFbfzcmqavjCN3s/+va8cYVkY9sAIA1Y+pxMKmjCUy9bj
dCo4nCl1AcFvvBjw0VEWH82ZOeRxWy+9oWULoklzUYyBd1fIV10hQU5HmB61JZWvnoRdd1JJcczz
On4G1A6wZoSFQjq7rOnEvBvStwEbbutBVyVdcYWyosd4/62NkQC2LKLvWEnkyQxobCi/EYiFz0Rj
vQ9AMQ41ySmfagZuM8yAz8UsHZ38HAnsVXiVbLE4E3emFUy7lCDskrlpmoPVtM9YOj4PuM2jnJj/
ZXAFX6ACWkRvla/i7a2/idMTACFyRSzHWlrAMz4WAjSKjLjub6DRJzQJlJBgIdhBHwLwk35pxyuY
F7snv/NB2Swi61Vz/0KV9v7y+19VFVu/XBdZjRqf1ZPVe+FSCVXcSWQ5toyFc2Du1I4DFn4EnU1g
TQrSLUr9Bw065i+iywdLyPQliHH7pbG7s6MS8kayLH6Ondy0A9RS8QQ7lg60c0Gs16ehzIJvHaUw
OU2hzSgd0S0GrEdOea8z6Hmzl8Zz5Mkc6q4iKwD8a8Df/u4zZ6NOwcHR/vHWD3EuuixgKYNizx+x
Trwf4kLfyw7f9RkdqT9HRWuG1T6bU6sEQM/3sx85gTWz44FKhwxNdrSc+AwZ//FiukhP1IKzsFuZ
phmo4NikugE8nykM0E8XoDwazBo76kDWxv0mVxnWtAk5Ee0Pez+AT3QSe8WP6DHiRfcj7mMO4J/w
9lFflSeNNN5Mj6z7QbR77MF1hQJ4U62cJCiDuZFPup6mxEk2kLPYcxJj5Ka29EWB6TpshJauOkx2
FoJ5ZRV75bhqWfiRd0RJ0psPGW+XY1pCo/fWdjRtltyLoevjwaM5963moKSbvGR1vLGLzL8U/kAe
moot8exLXiwVhUevQ8LONIFz42vdZM2yGIr0xQYnEFncClz2KZjZ9rc2iUEGnQY9Puvs3sLqJonO
hU5RKgNW6KmAUdACX3N5SrE4Ww/AFEFrlGao89pkk3UgSqvE5UtKBtQoxgjMAifvX0AUguDN0JQ/
LafYJEi84guYQeKs1Chu0vyeARPx3c2zftZHsfMUN5ZcaNl5p5H7dGVpFLvGkdhbHYoIUIhBgbqM
RbyE5fw5iVxYMts+ENYwjZRJ1BwgrwFi9nR2OwCAW61qH3eMBv7k9sKBG+bCi5NiAS57DswJ1rvX
dqmIvIMHAIJMZ5XJSe8andgxtIemzh5DAocSPeUxCCSDLl3vfY9zjY0MiD9QhoL0V8rTv0zLHNoG
ojw2D6qtiU8gWXQX2Nk13rKkd9GAkS9Kt4/h5eC1cyHKftck1bAgFZG7gjjdK4cQD2jDbw1nyOH3
bbHskqF6S2T83Zd9cfYSoIHbng+rgMICHnsH+UZ7rPcUEHO7vur9V0DmvKl7VJxsB1GC9W6apP0r
7IIOqsWWjbtS/UtgafDmqjxe9k3SbcO2kW8dX/Z+RF4Lu5a71ME3wXQD+prPoJZE74kiwxm+u6+p
InBngKnaQdgwIh8B1d6AkeK+Qr5i2UOD6gk/r/aYp/5kVjDyVz1VNxkIo7sujdzXQS8yEcrXqiNy
LwaYPpjuJkihtuMI+HpA3RSJKCtbBhB9eIYzKn8uKxWe3bG6N11O5CUHhr3VzDQFRKU3RSTD64S4
icNlh0f/xoyaOHcsq3XjQeAmqMbXOIr6fdIzfL+mQwpDnAI8qJOeFI9d1RZ3EfXXt4Cybr2tV9oS
IIK/J4H/W68GwKQWWQog+hwiDliyT8LH5iom0Evzv6Qaod44TTP9ETRCCxAlF63jZAs7cuHmEIRS
H1xsoaGwbvvAqmeZnjkuCCQLvw26Ay2QdViJLN5QPvZb0zdSwKCvp2ZOkEBcxoyYq5kzHftIMmAH
E8Pe8AQUCIRorEh/s3kez/FHR3ehpgFYlA780qcBL8aXzKPWcFTAdZ3haf2XLbX+BrSTmrPASo+1
KK1zHbMf1wupaWWdP6hwmUVivOsKByI2iTXlCGCaB92HjgGLgdOkbJ8LDQnHT32hBfMEJsK9mQuV
i95dkMRGEchjzsJMC+0OPh01NIj0lKylnjenTR7dlxO156OLcC+85xO9x/ST8D3KdI0cwoms8ro1
wG4Sy/EGBZBmBMVGZOVDTXi2txnM+YRHk3Jec/lMLQ6KtAkGjnPD1NDOvUil5bwd2AKv353MaA6K
ycqWVbqMIIQMefAkuzjO5RoK6Ykf4Mq/MDctr6+c2zB8cWKABKcXNleoZfn+Zq4XpDEg0dObMU1z
kEn96Q3VWdhswLto5+YlzZX+fFPKU4ewDY9j5KenIJLZKSEOFg9IZ3UQ6Tjd+lVD9bwFWX11GxDR
UN3BbnVmwkx/BoluUHcEA9QHt8SKsRY2DyLDJgZNH1ZpR7hFXWQTI0tMayw7kQ+KN2bUc0hwD/m+
peO0e1noegdfDRt+2iRd8hSWUtu8qnsUByJvrYDQWwTA1a+MnqA59FmQLaqKJJ/6Mp9CXyiPspWM
XHYvhmxZO329aqHS/+y27AFEn/iXE9NHmBQWyK6EapVjubODx3x8iiMb6+opQuMPKiX5SRuu55y1
6h6KaN4OCkzxKga/4Vkm9qlOdPyLcvHCkZV86jICl8q8rlcgyCOb3kb3AuJNUM6ebpwxPzEdBb9r
GzxDlJm+azeq5gxLijPNqmANXOmwNZOSQJWLjI3ja4ZJheyD311brrymGj5NAs4yWOtpUgEk5b2O
SblIpkkfr4QS5wqKb4OTvTX+QJfMSv2dx/BbrzTW0oaKrUN/+e8RAyLq/3YNVGyzn1EKPfEpIu0t
GOmG2TGo3sBZyk/mwPKqOFUBLDhlytplTlMgsJxORfcIg3Ik1vsmLgeiZQ7dPZEm7R3Y72LhyDZ7
trI8nhUWpb9h1Q7tQhvK7uKlBZv3hY8kW/TO4N7TwWo21IIygpkNWfP32f40m5CMfcwGn+OFD0h7
4PYHeSLlQrVMBMO3ooxr3Izs7ERDPt6ZgWTUwzcQOvGdpfjPlhlZWxAIWEYeRHbajFX2gl2aGKyz
lK0i3qSgiLXpmxBPZstS91jAgMybYt3tpW/u5+4/os0+xkQnmkJHr6neVAi8xxb30+LQTgdHwv2k
8T2sSRtZb2juY8MU4vaB9V2aXaDRaa95X/B1Ne1QRyp/egR38M7p2JNT1Z9aDK0Uwg539bTTnSJN
K6pV/7OwHnxsRe5tm5ZPYNrOR+whXsIwZfvRh1CWaSqdpQCyJlDHmUYtJ31KM+2dfFXwB6aKdcd8
9wWO8FC4Y5U7V1mCvGXv0rme3q8xOr85p5MW7KWW2ukMQEkseUvbba5tE2j801lZNIeqwOoVym0J
0oeQ8RTMT85QwYHwB7CipsuF7hw46Xm5N0Kf0CAa118mhDxfGPApxHWAdGZNuqikO2JFSMZDGETd
HXhQFIkrfK/b/EHbGf8OtjSI2W01HooK6HV8AfDEiPI3zQe9Ma5WSFsMi8b2+5VJWTI/T84NmH7J
UOKJeRsFji5eurENoVCQHbGTUv0aYpbla6X0I6p69bnPiXWGXikkzcryFQAOKJRZFl+aKCinlOA1
B/AMhQjcLCu7eq8HGyJguIRbcGtLPFEtmqmZQr9k7ioLWZGp6Z19XGxX0SkcWcJdCX++66HC4qmY
3dpUguFimrVwsAOs7HyJzb+3u80rmgjqEXF/xwrUsivkzraQpauB6IzLs59fgl7XF9OTwY5jA6Gy
ZG6aZmCMwmBWFjGbtOze4wq5CgZsnHkK3mIu1DDXENUOUUkXxRZmQOUshBbr2RxQyksPuqjuEwGW
F7JEjb5nDIsv06Q+RI+zlMk5cSCHYce8m1MWO/0sKf32aA4ViOvHcSAw4vX9X6YrKMf2+CnOC5J4
L6sQZVDEmpAMuZxtQkLsPyho4vZUWw/SQOzMQXycfR0x4ZE7gFGB5+HcRJs+c3aNHmJlr0MPVKNQ
QvEmhOycOftPzf+nPj/pIBvg8WRxux7sDkqgccjFyqFiYA5ISeijnCQfSiD6cJ+FN9HHIETA38NM
3wC9mn1muXMTb2aGXQg5CHNKdJUccvizmlgzVfOQwc+liEa4LoTAd97ow8CNBgtVR9HccIhdo13n
Ge06C9gq+GtPAcgPhtcAp7I7pKJtASZEEbRHbGzyS0ys9Ow0AD4Jkc5FC3MKMAwgzuGk3iHBc78M
pb+Oh8ZeCogMv4YW9PNV7eujRiL1JQj2DX6Yr3VIk4NkU7IyKuPXTiYQttZFtDXNQPWHzIJ0m4Lm
Ohbr9IHnbf7cON8Cu9f3eYG6DFisbG2avKSJOwuU9RoLQremz9NC3/vTIbfLrYUyx960TH8PceM7
GxpPVuXbL2C+Rvuxj4a5aapaQLUE6IsNFqo2SpDk0Wce/KvTDQXWf0FhlnGnOqntWQ4hGghjN5ea
SUwaVA8h0qLYMcDB9w42IXhsTOXX3LXJ/pzW3YvqLA5ygA4vIwn0eWwXVgPH7yLOwotMVLRH/grO
vxiHQkN4qVSarToh8PlPEWYgSu58ei4T7wkZy/IE8YfwWfYP6VTBZI1f3DVEwt96ag6A2myGElUi
0/SnRESU2nxrmtMlPJd0q8LT/jKuKIQnlUNfYVN0XT2NjV7Z1tB97xu7mvN4lOegD601tmD9NmZ2
fJ9+TAqy7jpJDjAFnybZSOsUWHlNstHmiZF38Kj0o/xsWnam40WbxxT1UDxTuIB1MgH/dGYmmL4C
Hoq3CUNYn1pPO+lROflTGyY/8wmxWadBN3dZmxxDR/EzUlm/yilT6QHLMu+stjh2jUPOKrJ/m3jW
0noe2ihvjUXYnSuRgIg8XQgOliDY9k1/pIANQYwIsBpAJBzIjwh/RZEuP5hD0Yd3vqdQZxTde5fp
N82GS93NuqFoFxSKq/MvMTGDwcAi0F61c3OxNPPytG4A/bBT/GB7QaHK3T6T3gEQWrtT3ggr5YpS
uRGdJltoI+Z3oRdhk0eT4ClX4LcKgDN/tyDcJ47z15+zvdqJrrMj1/k8u2tDUIoaOixMEoalYKTH
TiDvYPnK5paPxWUHRS86M+mYqo3cJRikP1tf+fOhCuCDjI3+xsk9vcGCCSV1O8JzmjXlo9/zu0H0
W2MBysf6kEU+fauniWM7ohDoee8TIzV0Jz/BtrUXvtyDM9aAkjupyUeTsHztjWeNFPT2uvYjHhTn
pz419V3Xh/iEr00zmKFMtA2dRC/dYlnFwju5bq0jaFJ+bimxsKAic0r7vDnn0wE9oOu8NDou76Vl
J/fYW+QzO6yHV6TmhmXjamz0pqYKyLZE5v3BhAUSVUPpOMNr4KR8HlZyDtYBe+I5PlvQjvTBlEHs
P5tmVCSlPkBpMoRpksITIHeeB1KmT6j3YmXpNEhAFUn0WBY2ZL8hx53347NdsfcAZkElc4QpngVw
47lCLes0tA9uTevzraeLgI4P8eebcbTMUENVsIYJkDUTsYdwF4mhuIuKTTZ9Epx0731lXBYb0ww+
4kwfiwmyV9Wd1om4xCrb6RLFb9PqRWpt6j7GI7C1dTHnWryNQZ4fzCjzGiCNCpCtLbeDb+60cu4A
6NqapllImyYoosP81jSjhbtidsPTI6QOToZjkOJl9l6tNoZnYLrMWeTX1j4HdA+ZWnAiCl3hVp1E
mxIPmU3sBj3gu/KbiqLiJ2gqb0Xrj48mgOgo3nRQi3jENu8akNHgrRL6PcBcIdIsnQVtUBz+GdVb
VbTBrvP9Mh5exw4HUBr+vswtwLyRJq+/MRsayNhZuau6sfg7rNB2U+zMGAdew8Xy6wouTHu2KsFI
2X7pN1BD03edZtqBYOuxAB1prXJKzzRv+RG6cdbMBhvirfQh5JKzPr3zOxJdsLR81UjJ/ztA6Cs0
jlOAb7nt2a5HPYpazBd4UOVWA+UJPg3lDS8o0ewM+aAaIaAxI6j2ziCQCsiwafcofB+mGFTa3rAh
dFE6qOg5DIdgIfORXM9Mn3TyYGHOoqYJFrDF+Hs0xZYy1kmyNBvcISX5CTsi4Dcsnk+qHu875CHq
w32aNxcT0Qj3fyCj3K/QY3h9OlyAuO0BjO4Q9gV6DNGXjvLM947vi7AE6uQRaujzsKfOU/JxJofo
ve929l/jcJsBai0OunMRPIJRkb2NOdTK/Rj4Kzw4hm8C1SSgnd7o1B1DCGRlRXZ17NICawGJPQAU
FcDDKJ322ekIRKsglx50QEdQ0CcWyaSxzmrxQ8ScpceMVMM9HwEsnYcBqouo3NfHMM8nIU1lnwKn
TO46uK1AAwIv7csyn2Xy/xg7r+a2kWYN/yJUIYdbJpGiqBxs36DW9i5yzvj150HTa8raPd7vBsWZ
6RnJMgHMdL/B1O87JKzfDcgMvyN3IzMmE7NnmYHeZLaiKIgkI35o5xmSF0jjmKUgfv/+y+h5i8rJ
e7kdWzc0T3UddqKWZrv2BwJVy6NsMOxiOpHPddFv6RMYhJFbHOUyJWl5VJdL2noxONPlI2mL7Zjb
AWlS4pSsK492UTP6sX2OXqbIyKXZ+H67M30FoNXiTByheLEtnKq4i0etuJNPrZMomyIktfZhYMYV
dBeWcItkgFcFL6dlLtauFLJI40M8/XupdFkvnPzoOjbGp8vqEuGRPb3JjXn3bo1lpg2t6LbLSK0z
WSJlGflU8/jOalRfgjHRjnE+jrdVmUXw8QswvHaGmtXSl+pNqq/gc1Sr0kWsK9OAnxXZZHwfrWgl
+xHeI0/q0NufSgvtIK3SxvtxQJC2qfFO0QL/iBJGY2zquvgSD8O0D22wmVf/0oR7Pu0twcwjybNW
uI9PYVZqV6Onq2BRwCoCEsMPw24HDUgrHKHOAFCy5ZuGHNfdOQLkHKikEgRZNvrEyoSfs2a3m69a
jBpv57Mxi2F8O5+P/ABckTNpObkJU73RLQ9+oZyipH0Zlj4tNTp7dz5TGV03Y+1MaQHzLY8Mipy6
zrNcpzqWyEZ8Jo/tgRRT/JOjI2wFNx9oWTSPXzt9I6nDbglQlwD2Cv5BiwP3KFp4Tec7OzRsgQvz
/p1W0nm+iHTebDg7JD7R0ljOm3J5Fxj+HDYWGUIZVslxgY0xU4xDNHCB+cIED4LwjUNUd5VKy2Rf
FyyXTijz5xBk6vd6kN55o+E8pnUePZQJcq9TTjJ6nNJqO1bDvJ2WjYOE6PObAbB5FVnmnleJBSjH
VDZNgbRshcfZU4gMxM1QNl+MeUjrdd4jCpFH3SaubBvOGVLmUYotKWY18/Vo9/fSFXrDDKwuc9pr
k2MSj74ZUI2Dn2bceY+XWfJp6twYV8Xk+UN/10z+AWH0l3dLYsOCDG7rvsoPLZV00ZDmgXPo0vyT
9J0XWX6vYfD7g5qYn60wANPTNIgXmVr1R986/NLymy8XNBbTg2v6Xz2O3FdpmiFyt2gdkEB2TtVy
QSETKSZO/x/6JUL6kmjK172Hu60jouHSGS5C5MAMznMl+N3oebLd/pgnwTKNYoazxno0x0Uhurbx
f/xKXa9beVmnvrQhiBwI78rdMJJJG/s4OwIq6Y6YLlZXMRiO+zEAA2i2fvDKtqlms1dqX1Nb32OP
FoUg3+IVqUvlTy83PiUkhD9N+Viv7SSrbpGIx9BW928LX68P3WS8IQoOLWS5SL98mrxsp1I6u5FW
3/h4nlOP4rySg5S5aNqeh82uPji+9XaOk76fq+Ts+c6rWMmOaqS9yIOoZKbR1nf8c9OxXO92RvVQ
Bk0REKns9xF2nfu3QdIdLoohys8I6ft1jXoRDC718ruVmStYXckRZUQIyqBB1cTg+5Q56blPBCKd
fjTA+rcOCfzJxT54cfQdDH2LlnB6rbiZduO1Kba+52F/sfRdhrMRV8HUMf9QneykNST/Of7r5Lhi
mHFWCs83q5XNBGjjRoT+C18xwB9EMUB9TALkIgOxHpurMEC6ZB4GpoXLl/bSWcg9oOfTpkbY7/rs
K31h2Ayq/2Y0E8r+F0/zv+3L4d95ufsWjVZ99W7e2aV6YqK2TDxHI3pICTryMcLqoxCIIX61VZg/
d8vFqbS3MNbHkwEw/7k1oTsDZ0JP2Gjz51pLs2uKBCT5l9g27djtthEVNAZlwq/TlQgkchQgXKoP
FLyxY9t37jiREDF3ZI/VZ59y+y1vgRbDQvq1JcxdwoalCfRgF3mJ+ozXxDojv3Fjooi3ClVl+gQ7
Kl38Nr19mCbnFeNlxdL2f6wo/fKDJUzJ9E9Tijs2xMH+OY7CxXyjfKMeGpwSUDor0wnKNz3w6yun
6+2tNB0SdmBiUM+Rppt4J2oV+oOsUWTBRrontuWnbFlD/7lGVEAMqhV7AwZDQQkZTpaws7oCLyNe
+ueuSz8URWOt+ZhISN+ZscURsj1YVvp2bs4kDSrOzsiIDOldaRwy3+pv89pRlU0cjLduQjU+UDuY
s4ptp3dTy3fZbvDY1hs0WDZpMcTYWPQBZSyoQ33Y4VbaU16WCyk5jnWNkq6qLCz8jZtN/CX1fe8O
PyJId4FSzRP7D3wxg8O5KXO1oQGci1HuRqL7iDK2DMRKNxx6HvLSuvRLkwp8YsYm6kEelQ9Uba8S
0yJbQToGJf9Gee4RJb+lMl/cngdIB5frXneR86gRzBSJxc4ekZtGvoe6I16wlz7wgAmiPMgyThIj
QzLxZ7S09KY61i6JcG9r4JX9zthDbs8fvby8mrtR7loPc/mhvDu7dsh9bQMMjnC9jqyXoCmUTd3a
yIAi6glaKGrMDmmh0di7WtSdpnzRilA4swnVy4g7km2YYuwS0XbIteYck/GyuBdKGJasFIIgjiPg
i7posgiQDkkVnKQpFwCLR8ou9eHSJZ8gQuAIbHsLhOYBfe3pmcOfB0SZM/fS6juL47kVn/w0Ge6k
iyJzsFZHcBUy6OuDv2WrZm9ldI5rFBza/HsJFWGlUu/43PQTe21LDY5F0XmvvQWSx5p6wD2Kd9Wi
qbGTMMobNzyTg+fE7tITkiHJOUzxmmg9tn3J6c63n5LcvrFzvsCl6jjXSRpDl6i0l35SMa9DtfoR
OIR+clTnJuWh85gvF4Ui+rborWh76SNz9qgHlnUjEamrNeu8yUZU8Y6Drlovo6O2z672WRo9ZqtP
IVKq0rL4P3lCbW9dc7+9RKHmP4KU2Jwj3aZ/5InEne3bz5wCqwTXowh11pKs/LByi7xnE48Hhpwh
E6Cpq4BHGEk6Zb6bqESsSHK5L5wqXsTTRi5FkPA2EhvGwUnGG38vRjnWOLRserWKDJaC8S3+vPeo
keSvlF/iK91Eva+aLOXRattkJYo8iW/fG0jPvQb4XJ4jSmghT1Vb/c8Ry0/xLdU76olabifyZ6vU
AmUWxU3nrvoWg7RwHHZWMgbouPMS30Ctn7Zg9eJ7M8wQbQdOft8dxqZV7qRXLkXuGVtVZ9P9Y6El
fop7CnGVffMuLvatK8UG+91x9xTbKbY/p10aXsuy5zg7Lq6pNL+dI8oopXAwKPMV3CbkRuRXHOoe
I+ZlgdJCmlN+xXNbuS66SLm7LJd4g7GtRxW5BJmg2O1VsfxSejoG4NSd6kop+i/kZJpbMv/wW2ip
VfWulYRKc9sskHMTELCMNX5vAEdt/m3ezzH87IpVFCuHznL4zoGqiYGw3UhLh3q/d31cMaQ5gt3J
3ACQ0rTNfWDB0+Kn1zdFton9urzqF6OGyZq4jzzl2ROVhzqcvyZkxW7Ir/VPcQBBSBY8jw7mNvJM
FirVYZ1jl3tllzxHEns6+y+3P52Y3SZm41xGN/3SJf2VgcuNWqhQKEJMnKVv7tPxqNjDvYRd+n9O
T30FefasHHbuOADb72blMxjVH58ufR8+lZRcv8x4a55nuDVcn6w5tnNpnoZx0sE+48nhKOMjav9k
bcY3p0711+XVf1+GkLWWGKzXjKXs565sO85PaQggFXJR/Vjo443mpebbPGTOYQoDTqSL67syu+lG
8xGwkiatGzseu8es7iG06PbKFMAs2Y3+OPIv918CcC7U3l1/fdaVro082U8OdsOkqNDNVduTvfxi
g+ohUmWHj7ZZKi9xdyW9cVhbeDwpd9Jq0qG+CQ1cT6QJjUrdlzytN9Jsg0zb8scvzlNzq4T7HZXq
tWPV7l6xOWSalaIb1B8nNhQN4L2xL5E+aNR5xLps3JybtTF6t6Hu/QkqcdzzzEOV2pxQLPMwHBxq
KtMGThR3McL2VyXIM8qO9F0GJv4LtyN6vOtLn3xKq6HZaNgjbz4MuOpQrye3TXcycBk1zH7xrieZ
ID9SBuSnoWnw1Uu66iD9ke3MJ9eb5601ffaRsOK77eQ38qlxkxAI5NIZdFxCD8o55JAsWWvgP0Ay
0SnDcollWD72mUViLu+VjaEWyUkfuvvGray9tIJhSnC7W57d0jZGxzsGc0BulAEZTa1Z2/w+w6Y7
3scMm+Fx2nVVy/IsD0XpDxk2x/VCcyin6KTWxbgS5SiAukBX1S7fSVMubeHu7QrGgYhJTTPA81Y1
vlwC/r9JYWHZu1aB5xpxBtz40Nq2gYqksFzIlaAJEH679Jy7f4b6/Qz2ScK88Bu1iHUMOkWf9PAu
aJ3guXQx6Z5HvFI8Iw+fYfGr1wEYl5WMzqbnP01rZxmSDmyxSW0ojXkt4arbpDzT4gWpy2LUHrzb
qrVP0pJZQJlOvTen6NsY2moI4uBlJmm5sobcv66Bqr40cVJuOCBHAHJo5nmMF4WJ5agEa7FrAz2f
rLU0RxX9lWjZS0pw2ejV3ZzH9+fYBmWdbCCTqtjBACSItxjqEo/yY2Yte7EUf7iV0F7jnuW1nxxl
HTu0V00HZlRtKO9J+YpXarCZfm3KqNS6ZFSpKeldgjHreN/8t7lVga9LAkei9lW29kmvPgVDZR2p
TNQPJMSah6XLykLrKHU66S9V/dzltc0mLxMA5jrFhxWGRt7dEOjryF125wCs7ublEkZFdtBG9y8J
uPRzVuvXeuFnOxk4L/Jz/iU4bPAdGmfYD1KwtlwEiJIh/iJ4J+lCc/taaeriTsrVSTMhKQmfYHeJ
R0jmi7SqOtYejBa59SUPZ4ujh2gei3uH36OkmVL6xDthyb5JUN5q3q7n7LPuijC7g52zfHFg5zS4
wPLn66Y7vGazuzaNtDM7pyUpeh6QGREcxHczqGVPiHhlNjm4UL0SR3LSG2y2vGfEf/WXNn/X+HtE
wiplL2F/zxmb6BH1FW/HUWAzT9YATiKeiusqIQEUw5DZcSAo9ueiXTyrn+T1LzsDfBJ2ig0WVVo5
QsxbuUhTBpYI2QLIJgHNVqrQ2E1cS1M+YT2C1ppsGn4uJz8Bg9Ufy0lwxBf9zvV5bljcyXbYc1eG
mnvoWjtd8+Zwn524mk+ZMf4hLaPPkntqOjNwVMc/RMoUPfdKr7LBWqSNlqaZZOUdxcSbvIQFsU7m
6JQaTnRnUI95VgK93ExZNlz1lRI9wzOOr2NsB1Yy1Uiy/Gaaxg0mncUxCBFTqsoBFp8Sl9KcfJ0s
i5Ln2dXvn86Q6z8+nR3qcJ5lL2ZbOkqEH4pSRhnDwe44lYQB5ExD5+gCevy75yuQPnqsqXCTHkH8
R4vDA1YbJj4ss4GWNQfibzwe/jAVL/himny/qG1Zr40ak2nIFetp6gHsweALH8qqD3al23S38ejP
V1lrx7y8q+4QVHNwrXlmf2xi2AH9qJqcPvNuN8HIuEcaMNgaddiuEWtEc4XtJsjUsX9zEXZEMUgv
v1ppcIL+MQWrontU2zLCgXUALeZl0Z+GjaqtsWy5NH+RRXeaF8RAik3iT8XD1Pb5LqrK+aQUirYP
R61ByGHAeWoetSsziJVbzpztVk/YdadQ7Q+2ZelH3C8gS/m1/mqOTrR3jFZhb0VzVJG8TLrRupJm
XlDR6kmaHaXpecYrDEH9Tlqx263wYTaf7bpPnuow3kl3YNTl7Ywq//kHDIV2bWa2WX21LBNjqFWr
4/aKGAd1pi7BwGaRC+u82FqBnKyO+gIwaH42h5C0K0nGJ9/PHroxG9/ScUDgt5sR+HUi90YvMMZF
qy75RHHgVpiqJLgeEIQZ3nx2/tseU+wb3H2cGzuCwWIswnhDPVwJkFhKpAZCwQjPTje9YZMHkEqq
4uFAbZTJcCVNCf4ZFxtVd6UqfrRKp3jcKjn1PN1qMSZcmiboxh0MyB9NGUWW0Hhx1RpnMyVKzrCJ
0FTWRlCGT/Ji6dimXlr2HGxKi5SmCx8M3brkbFqemLztOAC7t4075DegluzNOGb5H6r2P0fEpduv
J9Rv/22NWJ3N/9CQMbSPqmW2BweSkrFha8jTus5SunwnVaX62EcoFQvXxoDf7ojmoX2xoIkSLdnG
bgxzXMelplkujnjXSPscKZM0YK45bkC40khbZnLC7/Cu+7km9hrRukU5c+MbgXp0lwsHyvkoTdSx
kPOUj9IpwwlKKxs7t3FDXAJtwyNGPl4mfljnMtkzlQq3pzTAxIN0jlT7BQiABgfqm1HS76UJFia/
H5PJuF7izqgAO53yRaujXg1kkPc/oAJLDC5kz2f1wgjhzLU7LEcEf/pLJPxGo6nXuha0J3y10SRK
hnM/bMwf/bNmDQ9LvEgBagsgTOKlf4lHW/BLyEZ8b5e5dlLqUTvJp8Ug7RR2W2+csnfdWu/MJFMj
rz+EWQ2DnUmB4rc3ieHcI7z1MNrR6KCi1rp3GdXSDeRbcyNNuZRdk8FNnI6mHufPlLLmDcmplMz4
QBM5gkPs+d4qBBz8bHDYw0jHAvJGrExA/eyFFKh9ukxPKje9kvgpDZUDbs4/pmshyQ/X7bNDV/fG
aews44QN5iZLu+aoopU6URxnFxXVVou9lfkmYf3oKYAlE3hOK4NTKBvhJtnKZLm8C2Kbel5M+mSt
S5ys6lb6m/SDGmkOSmDeqH2hlStdUZrj5WJAU3rXtKSJuApJQ31zCZNPEnuOWBb5MFVCPv4MiQmb
wN1aeRKu+lxXy9VlYivtRonplYVlaIpCNjVRfs/ptXtMEtdA7FbtV5Wrdo/NcpkRw0IYYE720pSB
olsnShsC8mRSFnT6voShuEJ8AKr50jf7wNdTc04OEq9YMVCs5jzmVmhmxo5xa7AbXaHx2fyR6Ma1
b5l1sHJVzoq5130PVLTpOgj3rwG8bowmoJdGlVfsZzbBV/za+8DmSIKC1SKaWShfVGwy5kVzpSj9
vzzdd5+zOpt3OXtYjj2EQlpR1nZl+1/w09rKi8ON8GGlYCpUBrx/plu1dj8J6cFO1PmWfcSny9jo
WZ8ExqXo5XyJ/Jd5SySvZ5S7mxBYtkkxB+rtKcY8Gpl3DEil7zKwEHNP0nTbadomjo+NIDrdnNWW
yV2guNuqruutomXuDrUw57rKqwFBegwGVDyvXptW+6NtSv/PLipXYWKa3zy8V0EDF9GTb9h3eT+8
hC4ULah4HTuG5RJqRnMdjRSyVx8/yjhS5M11IuPnSVXQnmdepr+LkY8R5ki/3+lZH98mjmrCRkQs
2ENiybbND7CrfrItbOfc5qZV0cLQ3fA61zo4PeK2JO1iHv9uVxnb6nIZh2HSPIjlkpFG4x7TgFUN
WfPsm+Aqk3Pb185BG1JcFeAAIZ2ATeBaiQaPvaOCQcC6Na3d5WSEBVi4ShIYEXI0ygD444CJAIQc
hoAOFPe4KHNQsk9GXFM9wR5WLu88Yp0RJ7MJ+PbKWdxe3Yt7rLTPcyLzRlGi5tDEpnr8/d/yHykN
h+w8wANDsx3VA8X24c0MvLrSIKBkN/PZ8VJL0Fk6v8PcgFsv9zJ/hw+Nh4TOjB+X208/3lLy6qK+
cm0PznVt3okdne+G/k3CC20lpjiBniS7qWzIii1Wdo0HKyfjCHg7ef38+s9JGbZl6yEci72QLX0d
jvGgBMXhQsC0GoWX5dIndEsZCIxf4rqFu3npQ7+nxiQxLGro2abb7hyHfKQXZI+o3gW3aHS4kEFs
53OWJwu933WptLbV41DNr9LfZam1ITuZX1tNVrx5XbkeOt/+rDXLP4yc5pU0VXXmFAv+3wvV6joC
E7aR6cuPUzMtfYR3HJ5/nMTXafHjx2U+yoS//4/lRfLhOOSoNoa/nqtZBtK+/3BfS/rKNh1rKG+8
eljNaEP8cCOL9ehupCneZXI7eP9Plx+Z67NlmUQsa8g9JDO5c+K7JUJaQ4ViJv/PR7bTxbXid8lO
B/H1Ke5JhXEO+maoNm7vblBBgYbxrRTN4naYf7JD9WEOq+ZhKKP+KdLDvXxx8KRQuWtnfmJcGm/d
lGsbStTJQZr4S76bpAXxvjAUZdVMCM3F/qJV+eul0VBpXklng8nK3mqH07/FXfoqNT8hW2faXyhC
DatoAWvHtmnsqxw699K6WJNoDqhtsOfGnj3Xp3lpSdclTGbODJ77feNhBCSycrtbQT67c7coBCr1
LdU140YtDWRi8Ar6OifngEahEh3aVX0bOkgK/y7A9qvyMHveJjJNBxLu779V/8AYOoaG0ZqlWehE
moBfPzwucvI37eRqIYobAuYfov466xLttTWdlRur3bOTFPOTH+ubsDTU12GavFu9yr/6caW+tlAS
ASugJCdzvAx9fNdJ6q3EThWwV35CvD+vaOH5oFrzeJS5y8FT9X317uePU31nY4ztfDZnk9ptVIzz
xsNhfitNuaSebt8BwJfGRdEzVfX3oTIgoc2wlkpvPyz0MbNXyDLjtEGV3ayqTV+qDY4E4BLsyvzc
9jzDYrg7rxTmpBf/HfM26MlFD8NcvCFyqcFqxPFeRtNflygd7bxEp42yhLYsHJnqjyVkjto46nmJ
YEFHXH6LxK3/gmETHC54KITE73XXBhQkQKkLhCpEqI+Xk5mtBHN1GdDD5D8SMe7yHXiPQ3V4L7vo
hMJrtHUVqPCvhz27Ck3kD+bmmnwTCrnLab5bDvw4n3G4r3Pjpfm1CR71x6hILF2Cm9r86qnYpMWl
mW9baLe7wPesJ0/xixOUxbdkIW6OC/vGIvfsWC0muUuXGvs/4mUwAb57itvoTVo/43O2GbfnBat6
WBfutC78wu60dW360V4kfvVUAaw1ImeCy9VdvVyk34ASJf3SGqy0BGkerRE6zHfOoCdP1cxxJoFA
/ccEYgNQsv9XNuGopBb9V7+3dMhtifMEhdrdJnZPaqJz1GsKtN1Vpo3R8jjE7sqe4s9GNj3mVeH/
1aRfkMTL/hx5CK8so4lfU5wFNqmHZKKbNMEB7RLlPq/NT22pOJ/Uyo93aqQ6VwWSIp9StLqVfEye
g9hW/uO/3Pgo1etqmsPzxLR0W/f+iQdPUOPToBpNR+hCpIEmlFs09FvTsFW3U+4qJ+m7XPxucb80
o++XLvmkkPLf6FVcIdgyvQ7jbP3Ze/7K8Cj8r7yy2bSx7X+fau2LH7ThZ31khwJ+2XyaIzfZNl2T
3NWKa1313YgeSlvGxymEwIJynzcU//EsJK344YuOEYGhOnwBDYwJ2Dx9+KInltGTEi3qo4me+g0i
ts6+A9V6aIMiuB1da9mda+2z4pHJxb0s/qq22r6qyo68WBlvqJkp3/IM0qfegCfUDUXdqF1T3eV2
We9RnXMP7HMrZCdVxPyUbn6Cm+itokwnVQnX77xS2HF4QHvpz7nIQjzM0MqcAqvcGPyJ71V9cK70
Pu6vScbpqIJH2c5uOusRpmi69gHEfkGH4s7KLEwtdeW+d/3wLy/Nvoahar1NMyBkWSLKUSG4407s
rxNlnK4KfCDWVQ6/uFkuil79pk9CJFjiyghNT1HGxQDFXVc1mmXKwu8FowiXSn+AaVQ/2jzKD4na
jisZC8fJvU1HsmD8V5avIZWOVWbDwOOveVf14L5Wmvfia5HD92SijN64/Xd82P/w4XV95jgdrV3q
RLdz7SHTlUVfLpvHoukBIOjJF9lKyt7x1648AXtW+HZxFYT1uqhUvou/foqNBOH3saiQRdb49G50
y7kNLIxeD82jHCOXVp7i2/izJWNyqMyLeWsukXKo/DlPeETLmMyTsZLW/zbv5yo/58kqUBm8g9cZ
47aOpunoaMp4LHMVJbeu1M99iKtNx8tF4i5N+SR9fertPPK6+2FQigrqAOsVKaoi5tTr23PcVH13
VWc6qM6YP6JvZl+hidOQRaDZz17+mOC/ukbTpd1LX7v0cQsgMJuV99JFfqg8RmbzTVpdEMMEQLn3
Cu9P0iHBTP6OzJVcdElWyceGEuNVR56YA9aS50pn9aTKsLQ7LQSuPjWQMC9zLgsFCQKJWNdFVyaC
3AdS66QTwQKfhLQ0NqF1bdWL/BR7zqJPAtQpu1LdlRPOLolnoAThtOXhLDsauOmpy8unEAmzJ7Tn
gqdLhPRlSwSA4rNMqUziufOva8ROcUvW66WzouirYTQbJx7NT37gWLvBNa19WWvJS+nnDxIQxmhS
jBpJ+zx2cFlV2mgzR2r4tdLaDQLe5qcs0m3ONPhqsflAKz7o/B0pt4JdJE3NDKKnDOyFW2dA0Jcu
noo/ImRQ+n6NkDUm0yo2gM/r21q1n8CM4jukRaQQ47a+j8HTrM3RcL+WZkiKArk55PiaFTyd8oks
xI/Ycgqtm7HN9lFaj2sElO0vZtrulQIp2NI0QYoi+9F6bbhBrWK6a+CmHKgCVnvdK837ZJk0LJNa
ZL8tPWsfbQDP/MckaNwq2UHNbetTb6f+VWKN4a4myYit7PxlmhXn3ojs8sFVzDfpRjRcAdNoUJ7O
1DsvHdapUTkPeqzYD21hIXJQWN9rPFnjNcA48Pq4LPtu7B5CtLk/J/duppef9cyckdMEnZwu+ltq
rX8v0tK4V8q+IV/Qk/FawvxpRmsAU9wDmusRk/M56d9+v5vXzI+ZFMSnOSSaludYqK1CHvp1q+Zb
fjkWuhYfW683ML3Rhin+FIcpqsGLVRRlq60bju43O/GTVW02+qvaYoWCasJ4b3gheuOG2Rz9uedC
EuOqBih/35rpnvuMMpueNS9mR4Gw0fR8DQm/eXH6uT9Sf1ZXydKsHKC4tTXEKy8P2pdW7cZb9t1v
MtVFW/W+cIOTzFRMS3nwWw9teSZ2aug+5cP3lmrOpglDZ1OORgHThEs3B+Wxj+C6ri5tPYvgNV3a
itXeqHYy1Fj9ICm27hc/oC4as/vW1rMrmADKSvouFz2pr402LqklESuXd7FWZ3IoVD4HmeKhoBtB
8claPdyFSeyvqFqqE9vKSdmM/OuBJY6qcax43lLODU5imCsmuvLpcpmprBwVbDcuXTLhQ6yEWUGy
2lhjqiorv9bQvtWMU1NoxY3L3kFBPrNyVtARXFyllrYNxGDLc2P6McdBXGBfKQm83o7fcxUgFnUi
J7+Txc5zOByuA8eYbj018O5loKowOlSj3ACU9Wi28AlUQScMZHBbe3hMnBT8gvTlsGk2Vob6+bvO
bhgwS7AVMgcLnmHBOQDdP8+9dEl/5SNmZsaO/h/+4XIieX9icdnHsYF1l9vBQc7xQ0JxgBEXGO0U
H50swx2iIplMCnlRPA8rXKLz6LFbLDQKJQp36DJwuvTmzdkOAnVQZvz+vjQ/nqBgVmqOo6seFW3V
IAv1620ZR5ZVkiCzriNHTW8mIA58VbnIp0szKyrwIVNJim0Z5UnT7Ty3RCkjR7ZyQNUBMnkDc4TW
5eLa3UMWhdPx0hUj5r+uY8q3UWaQaR4Uu9zncI7gTXvGfVJ5FHDTHodOVBFQWUHnflVC1NwJmcr6
Sau6EKxMU/07ZKFoSdy7y9I3hMbj7/9uyx/nw5bcc/COs8loaq7FdvTjXw667AjPqK2uc5v9r8Wz
1NqitDmcRIyY00mwkqaIERs1Bu2GTdoc1TukipHZXiG6MmxqvEdW2EqGpyJGi602sqOb1+FJuijA
Lffv0rYz5VFFmvAhLH3vatL7fFtbnfKqqxNeN6MSHqSpOGqySswJf4xlNC20dem59XPVlKiRZvjk
hq5CNlSF21LwZJSmG31Tg9Hcm2GdruMGgoQdl+pdASxjchroEugwP3OTraOwUx4kIOjLZjUVVX+U
wbjV8AlP23Eno7OWaDC0Mhx3cmUFQbF4g5fn72qK+8ieknhwfDtfdzEPcxnl7HAdlWn9GCS5+WTm
zla4FDzOOlJQJETaODaOIQRJJGhixfwG7fl7PJSIU3pWs53EqqR+i9PafhR+kYG90rb3sT+vUCa3
2zRccMSvgW3oYKHy8D4sBjZTkxF8LnK4JBPItgPAxPAzSvMrHXnXt6aPtGNZ69pappM5CNcFksBs
yLr0BQzqTgObysFQCfb94HO7DgBSzMEkh6Nk/r6L0KBVkH67Pxs3ag3qWlOZXZ+x/nMXRqvYdmO0
xL0SCTVcQtzEfFDNGjDQFOj3Sjt+kW5zwobZjFJ4YQvPuEc81IiCiE0rUWE3fhmWyU5m9jtZqwun
K5+kM2eshX3VpOZaCbr+KQy56O3GNPkySaOfonRjDn19JU2lmfITMNeXBPGmcj12yh/DYLQ3vhP2
T52mbpHI17bzFHM6XgxvqjIqbu1Ye9Tdjrvfd5G5oFz7kCxeOaqHchLnn/ngDTl0oabsryZ0EleR
O90qlpL7KyUaTfzNh1d/tsZ7uaDINaENY++zzHZvzmFZZACQb8Npm44zOQZ0kaKAzX/16nDe3eW+
l2/GJUs+1NGfhRcnD6maKxgtI5xkjlD0TTXmvGTC2G6NtH1yo+Y+XLLwka9hW1f73SEbox6j+hdZ
JoqR3FEMe8SLg1UDg7++p7kvLWCyY+KYOaI1MNdCHpQomE0IpcV+5e0GL/92bgZtGa7RYtHtYtUG
rXbQuhBGXhpOvKI17dnoeg+hb39G8L1AqL4J1ZNeeJ+lZY5e+xSWL0pMpPRw293ktqLfyWTLTK1V
mlfz9Tk8s+pNPfdrkyLrVjWU5rFcqBIaJJS6VjiCLF2qHYw3uVo8kw5T03WdaMFWJnh2hQaXY74G
EyJAZA34KUEe3ZX6TM0qxclGBpwiMO4m6L53amO8H0D/Rb9TlOwfMy4D9bJUspjfNHG51b067A4F
lYwwcdwdosbFbVGo//gU/xwd7bTnj13YyWkCdo1seEiO329eYR5kW7vSMYpLalQIzIVYxtOF/+BE
46RUht8dPBwWIeuQukDfJz/mGAUEfCpzAZu42twVfsMcy0VGujEvc5I2+dZPjX89+KSHW2SDdrDq
nYPi1jYcMLtbNUOVffs/ys5rOW4lCdNPhAh4c9u+2U1PkZJuEDJz4L3H0++HhEato5iN2L1BoLIK
ICV2l8n8TeuGF50a3sdthFkG9rMa+X+PqK25x55A+aceq2Dh/83ZD8t02kPXkBRxtOkVxJ72mEB6
ue/sGuUP9G6/NEHDzNOVw/3EqejV8Ocnpc+1L7mfY/UwGsopHGh6OzUvxy86kitnVwPOKw9z+Hr2
KiN4HQDvDyAxDmljdPCNPPs10PiTV45l/LTTe/lvShuAauwVrE+ZF/Z7fxg5w4Vqe6EYtZvG6VTz
6eF8Rxa0Xy5Nj0exWVlPEvK6CncBW2+OkukEhDZdJgeXIGvQfjieg1gm6MHNyj8ujNNoQxMVbrKq
ke5wyE2eVqqyjwMREgMny8MnFaA++sjwqa7plKHbLO0uGBe0bmclAJNSGE3GkB7adm74fYZ4fodr
CfxhgUkp/ouGfu+bvmAycwOVv+lXI6pf/aFGELVX9ep72QxG9d0Brj+/R11RvucZ/B0LKZ57mHXG
R11grhmY731ujQ92jwmyhLGWyRAkS7LDYAwjvzV6YC1iWOBWpukhyzV9B80t3knTXGJyJ5fWnBDm
9byzmkbUQiUWupl/VwfR3RqrobSdLTjCJ823NHa/nKWjUH9rqRW8dcqQUSHwuoPaxpCubKxTlwFN
rlU7B3b0FYXs4qmH0zuOMauxUnWvQzZ0e3hqHJQ7fzxpuhMtvrfDFfKJerCLtniuGkXZTqVvv2Os
nrHOo5mD2tAxiZs83JTAv1wzi/8JUuVdqaLmi4lK4jZLC3Zf0+gDmmLTECXlwH5QUU7Rsn1QG3iv
g5JYO+nFSTe/UjdNNtKbKJX3EvQktpZHcSTq30LHeOoDKhy45w1bWLPhqWPauk9S6yI+GpOJ34ap
QGytGtQEpLl2uHq2PiAxuejzdMSJfXqQ1pg2xcbVhmhD3RKfcQAMJPOD6i3VTBzaIJgiqaefnLyo
9kIkNbX2P4X1oYWW/+rmtrfPkNq5kojy7zg4JMek1qxn8Jb11iyK5mucd1fPGMx/UC7YdXUW/hgA
6W8UMzDvkJ38YSmt9ep8L9jivsq9FwzpFsh/dnaWrj4ah3PUoiEoveWgdlu1U0Y8t5AVGBy935Yl
59DbJlg2vGbdDafIxeM7yOE3ByU08bzKf91FxAYgpwAMYmC1cncb9+/eyKzNjRn2zdGpGvPUpspj
ujAPb5dkytmyLpRExL6Mc+1YJ9T8nX1U12A4x0WZPDGyf7V7v3H2jcHP9pyDOXv3LlTTe2/g1A1d
O7i3k7lodoj8s5e1nfsk8H5oflx/jNb8ZrQqAsf8f18SNm671TKNT4k6MN3PrUYdNtPCXaP08XkA
hrAF1BJ4fAyK8KvZQZj9NFb6t9nx2/bVmeaMI2mXrcrLqAq1p7l0jU0onnqdAVYrmjBLlATtmqq9
xTQbhL08I2OGBQCAN8iEVFZnHqrYBoq/oMqRMZ83hgWRwHCt8GSnZMJqPzMvyLVnyzxWLjNat0xg
fzWl4xYrR2Csudafm0kJ7pxpUD55gMHFHc5qsIHvIyO4G8CU3eL+hHn8Le4uilTLAnwb71lIoWBd
cLOYDnyEM9xqON/kn8R6eomPEBrPogilYxN3UJecEp6KGF3VbfBU53ryrFn6N9F1B9yBbnEa1GdR
fVebw5Cq82f2xNmdq6jzblzU3zkkx5sR1k9dv1ZsYbSSdLeWPCG4+o1MGLr9NYcLVYCtY2tstCzs
L4KXl15p8kcxPt2a0psug6flWWOZ76U5+HW79fl7bGVjGjeIKTpJSDVs2afO1FsusjGVZqGCPLfP
q/WjG1Xppsgz75IGJOPQZ80WZT/rgue3dZmXizTlUuYV/mKTN2OuU+eoJy0D5SID5ZE0YMlF795k
Z2iUas2ZS0ULxAL5c694ysYBDbpD0V87CzYBhue9GcUxNNjAeLFtiuELRqGPmvhuAQHtZBTqKdWu
jKunsQyz8XndKiWqOx20ec7vS9Lke7iL+hsArnajKr33owvTrc1q9o8BPkstzfFL2ynzdmys+Jmy
+3iEttLdTWPxbdZLi0S5aW4BkGU/vOlqq1P0vUIBfEe1wro6Y1Q+3AY05TWKh/j7bDb/GqAnL+OM
iZzpeTkiF0X+Fib9o3wqVSPvdv8jrvXIk/C5KcDp8odaxsunXlOabhe6rDSF786NDqXMjTARGS5k
n8N7KfhIJWgJGWkBPV/wWr+b8wLPSqzGQyp58ejssi6/H/2MIwy11O9TziZoQfNBTG5BBXbFK2K0
wxEmeXf2yiDHGC+zYc9bta2wAdJM66508z9Xdj0dDphO6JfbYi9rf7IIxWda8S5xI0CFbl32odLq
W5bydC9vyp20YgI2J8RtJyaYuWd710wQWpemTEx/xWQisn+Pk6YM/jvGFhNdGfjOBeCn81wp39iI
No+rJkW2xCbD/Z+xYdFbuYlaxFWhohj62ud8cnrXi7+3bFTButk/rWlEImecvdfAbpOjmSxESls3
H9E2nbeWW56t3jKeMnA8u3yq2ic40KyidoLECi7gd0B4FI6kU/KopDATCrghb4gAOQi1T+3XttAR
6l+20BiDrHuSvAmwIunj793EvywMB+fTOKfvo28izjWm3VEg8mFrhPsG44ej7AylKb2yN7w1BUDf
xFiEyeD/r2dvb/7r2fDfv4b8XP4L3Yd149mQNAT816DWs0jVAK1o542pj/k91LG/kBQr5GIks7MF
hT3uBJXhgX25TGZ7atC+e5s1UmZVVz7P1mS9NTZqMehujlfkHq23eEbyp29n9SRNx82ZpDFU3Mtg
rw/Ms+mXOKMuz2pD5t2nLTP40mrj3H1J/RG1S14kPypBYWiAn5tOKKlQF3bekAoeQWpzkpc7N7W/
lVj73Tl9yanfUmtljw8W3jmSBbCNZLrPFNTxe9W6A7dkbTOrgfu3SHtkSOJB2s2LewWB3feB36p3
UQchJWef08Terf97LPbPzTTYcIACJkPDcey70OcnJPocv+ZFG2wH14n2GIfhpCgjU+/etJFVKIPx
WGlD8mT4NZ572Fm/U6UrFqWL6keKeP0ACAUiSRftHECoPwsPG6Ii1JOPuFKCneXl3tOIW81xKVpc
Bs2ILvJOt0fFulE855r7CRxrm6zT6Hb6WavI5FBpn18hI1RIdPCF0YyB82AxPGfe7G+tVrs4SHU8
mJUHY0MvSzToyH2l1Ug9b7lo5oZaHBKOSlhWn7zEPtd9kD8LC31QsW+FYfUsTPNBQ4p96esyjGRw
ycMZYeT0n9pWdpkDU3+2bSNHmpVzQ+25P+Ev+S9GE5R3jjNQTXbb8puiHZql/Kc2EHRQ1Xk2ilZb
v1IoSrAPXZrywZfmNKk0l+X31pSvFN6wyBKHbXUosE8qlqmsX/ZPVWQ/+waGwtKSOGsTDJwpvErr
d0hLyhDSL8/I0GWUPEjKsHystehTp0DwW4VK9aaIj5zJ/tWOmCU2Sk/1TImPeTORf8unXze/I3/e
KIXqxWyZkQEwZza7KOoHOkgwRQ0e5HeQ30ZC5IEfAtlD+hojlubt34iWHwkvN/Co+6FCNlf1FdSZ
6ez8PkINNpjK7TxokXvU03lHSsYa1ofNBvOPJq73c9AP60+Uly6hGk76Oup3SB68/QeFUbWXULj8
mSpFBe1ajasyM0uEt1uygydOX2wqcv73nMZ+8pM2gsCbHiSseRCDsLWJu8fW1pbfNnmZAca9TMyt
J8BA7kZicklZTrcd7JzDLQbkHm+K3AH2y1N5GBeP2kgahK8B4OdQV9CrLetjtnysvckCQKcES5oM
ioXkfLoifYZhzQd+LpuTSMwKibVzxl+xG80V8DPJqVWtu2GrYyjmQZlJ0FLiqL+08ZOkoeoxs9Zw
Nqb1F/jeEpbRJPNcSQGo0JkjTfvZLDznrmzYEtTNBVPQ7Bv0GY9U2TQisdbwt+MUfl96XnjnFVF2
MiN7fqwctd+Z+Ga/NwuECplq+0FXk3/gY5kPE6J8JMR85yjNPvMDyPrYwJ31wX01J6p70iGX2cdM
Bx+eN7fw5mevTrZh4CUcNJ0EyZKg8u7WE6Q2ILdvWe56ZER2MtitmRDOMwcBzmqJ40EWR6hEmnKx
0/lX7AZZD/P6V0wgu+S8jWORdOGpVk0LfCJF/8qz4he5+CqeBljIPq4tBdGsJjSfpeXMafLSDqRo
xwHVzlvMyNGPqfgapFRFD1HcTg9ygb7+666HdB9E1n1kgtxBJIMROqS5o+sFi2YGTRmbehHdfUkh
IF9eZZnxuE2HdNnJLnJmeZ6O1xiKULmooSGiPni7rCm/xWYVnEW+rClKxmVhru6dCGSeBJNksg+9
VWknD6etk1myadFmtX51+6J+HSO0AEo0dVKOS69YmWTUfVjSpLNCfP9pUpW9dMpDAJCx6m0MzPeW
xxFtNC7kA9i9/H5l5vrv+gie3V5GKMsP5c9zLaocTjAawRsHsYBdFba1s61IkV+cJujaq6GE6cXN
MZSmmkpULhKUh4yihHzn+HmSnECSqOd06PkHVvs0OtRR1u4jc2ofZ5PaY2L5/ykz68MyVZCkFnZF
ShkHD22gokSGxewxdXFydLMQoGFLPsMeym23UD7MyfnQ27z4qCrogfJQbp5skqOTASurGbT0KR6p
RcgF/1ZlLlQUO4lIn8mpcp+lKOC4JA3+GKqNJWo5tfZwe0WY4ueCfwkUtWWsH1iApLUM7zzAzK/Y
rq2C0WM6/tH63Sdw0Ek3f7INYlff8fVpkl5/g8s8721viu9HAyT4rBRIpZnK8GwVUYfHZJ1/zTT9
WqiB9o8KSgFipvVdhQ22gXcMUC5K08NcxcXV6fvuEnSDcYg7gJRj7YY4R+jDt8Yq8euy50960H44
vdtti5q9F7ln69Us4vgOP3Ok95amXNrk2fUU/UUat/EBVqKv+jI+0shOSO9seK+Nrmb3oKn32FL7
j+airGcVACa0NAx3Ug0T8byK+s1Q9f6jhPwUkFmD2RC1DA2jj//RWy29UCeZppe3NzOKx3bRfEtJ
2x7qBFBohoi3l836Tw3n15Js9pcCYAuAgxbBbwRxTrXToz2Y15+SzDeeAqVK3urA35dLGK3g+KL4
/bC168j4cEPb35Hrs1gO4DpTa6rYqgBB/oBYUH3JtHpgps3d0zA55Rcr/VyUg/NRK7l2x5cJFOcS
rnCH2GSt2zwyW5rPYKA/bKv8XITzB34d8+fChpDg1NNL5wOrgJb9s0JZ/LM3OtlBCWBZ40vb4DFp
tIe5f8j00H6R2ZViLxorZq2fpJk5QXg3w17dDEaIfHlhW6+Mz4cDNe3qPtHZw941+LTtkqaJN3oK
Blf+kWoJW0EBCHaU/4KShOgGBxP1wbIG9T2aHyRMFdNHf4iH4PEcHBbQYTp485UT9VOl41+wQZgu
fzJNHFYdjkGnFOYNpBlk0C/LmIUTgS9lbF0EXR4p2DkoiIQcb5B0/jPcSxf+ArQH+lie18JMbdd8
IsBZoKgVfZ9jBTJToBQvpUepLjMpY0mGOdgofh58TxW+vUWi6nekMusXeTDQqTc6eR6dm9qtX17I
6FONWopQAGmME/R8ULZShTKrwdu07KtOtjVbz1Z4sJbNTmmWJNP8/n7Nxy3NwsTFQ06zs92Zu3Ke
J1ifWfEAyqpApo4Lh+VkGxnIuN9iFRDpP3otpyDxswy+dchgedZZeqVDLhQYfo279d7erGKnYvQk
UaJi+OzqHd8gPx7mTWACoxKL6savhmtSmluzxrBJycx6BaRnM96ciC1SnVjw6Q5GNWuvoNeleeuV
wf8PzyK/Cb7sVkUNmdy7FMSaKyeucHE8GYBJH6S8KuM611XOQzv+kFYJbfNSms1znJdsRso8Q615
dsdtMQbsSV0VVZHE9a71bBkPOfan+7RT0q3RZM5/2S5CfBk7SnxuQeVfGS1/PI+FU0PbKXqyNGOc
vAuSqcnm9phZYBaliekNn96ydS8a+rIr4qnRs3gLoGA66VqN7nZbfin13G228aI84WrlixSV555s
H1gdqIJLKi8gIXXwBra60svX5hw1lFJE6tPBOBvfj7zditanxPxF5FMu7nIX2dihNo7xPGHKQOrG
Q0+5tB87P/M4sAG8vMWrHjH0gwR9dSwOia8l8/uoF49dXvlIMccYAywmB6WvXXWOAq8uTmSPNmSw
Derj02ekXy18vPzoXtgisDqzI5axyka+szcGSdlUd8v382o5VX7C4Tba/JUglhyyxHBN+Ux1Kz7e
csu3sWNrASkkJ7kD290/DqHzK+Htsx1/rPlrrN83hy2SdbDjziEnEPgHqyynz3WpfpqSsntua7V8
bob2XcIlCe0dXIhT3E3I5amtkb1iwNI/eUV6sEVnOA7Rri4mx15qrax3zIrH2o4w9Og4JSIS61jO
+XOGQNCnuojZ4zAfR5k3npU4M9DyptlmTIUjDPN7jbIHyrbo+eH3G92XarEttRG6r1pmAS53jvJQ
+tMnFzjP+RZCCDHAXdPpd3xRh50Mk17pMIaZjbc2fDKB7IA0WQbLkAFVI/kxMhbkRkCmlAuHBmvT
2akF3ZDm+liztIul54/g719SXprz0esAqGGb6F5KW3Euc9o6l2e5vQWl+b9ifw0xLVvnS4m6163D
/f3qW+yv97FDH/Faaa9R7/gblIXNX1LHa8YpVc0MRQRvLzmlNbamm2R8GBnm2rUGhd0jz1Cv34eL
UPL6zC1jdfs5pLqnAwLe6qbpR41dzBAcIRzYL0yRsHLKuvsBWo3MEvtKGwkStZrd98ZHu7QtcuM+
arQM7CT7wroqgw+oYScF9xBgf2X6lunxTiBPc5b69yZT0Eaa9WR4pzgjFy1N7FuTfdV7HGYWfFTe
ZxOJnti+JnXo3AW9Pe8DtNIucnGxpL8ETobv29Ix2AEyIhJcb9dBKbZBDOAhZ5yqC2IGvx5fu91O
O+hjEexYfE0oUf89ODlth9ljG80HOSZJR6c3Lw3c66uEwiQwgf7a29tD7cAGSF40m+FzBBTlKqti
EJPEQDUt2ypmTH3q1u6kXiXtMi0oiOm++cDhZScJ4rDupqPEb/liGYv6ZLaVV//1/jX1XMfkwCnX
H8nMapweqvoQQvcmwZFY2nlWvH/Gupqe1ljjIKUXKinq+GAQ5DLhUhim2bJUlkghpHK1rDHZJpnX
7odFR2ENMrkhqbBc9AxrUFLQF2mtD64D9TY89Zr7TVpBBCjEyPoAg3LSI/fN7PGBCVxrn9lOFO6j
3h5ta2eqKBL/G1ggYIKcFfxuUGvko35jDQR7kOtKcSos7R9gztOx0kv/WDNpv6NCchfgzPUdf9dq
G+rV8KD6eBoZUz9uvaSKvlMXP0H/zz+KrIjJ2XhPtuaH7IEQijI1w3sylIgKy+C9SWjqT23hJW8S
wWb3AYDA9ChdgMG7TT9k6kU6LZVTdZZgXy+9jWXXB4wO5r30ak1ZnCt0ELfSWzFBXTUT0sr6YgNj
r6H0ned5HJX9aGfNFZYLlniB+VT25XhBtAV9I3C019FN+xajSNp9xevqpXDJcnhMlATYinhLSttV
OdVahVEayAGTuzNQ+tnUpPbxbO6s9xxt8o3ChxwgC8247055oI4vCn+YT/yx2MESrqN4enTG4jPJ
Qus98RrvrotBo0lnGGbpsaxaay/NqMNuNIjU5OyGSMklccxxEXfCJA3LvWBSWrRBHtDTBt8CXiVY
KH1+OL3XbbdYcFTdxYyar8J9/4MFv9DnOSVuAVLWl1v8DzJ9lYXJfgZ5vfi/F/cyJuut8myo46UH
GU71JuqmX7e9m0xUAsf2BIzsLC0sy/PivI5hl3pZ09jG3I2HwA6aZx8z0GNb9hzgxXbo1gYdYTz4
nrFVlsq5lM/lkhlpfGdE4/FWVpd4l1r+tuwD3F1IODy2YJrNgbPXNgq64C4w8TpIOt1/lour+8a+
aEpzF/2OhSkp+L6p1ZMMkY62Cu/ifqZKvwyL48I+dVn7HzSr9kFnqi9yUQJO1i3KL4Ao3DnbTop/
HCnbPUivX1ne2dGSfnN7ok0Bl6F/gJZxlWgvwwQJdyi6fRzo8SWKtU+yJ7tRrv9gW0uQeenqZHFz
+muc1VnYgw1RtVELj/SN7o7VrlZSfStKycmCbQCAR0+nO59XoHURBOCzTc99xHvIe6wjfHnn2cRR
d2lKTHpdN/wHiiAiAb/jJO7g/8QeLvI8zmJLeUMdH1Ay0zin5uVDrjRYPdVqyxG8TV7sBNnlsezm
7+oU7sQ1F/PBT56WW49DPxlbObjJxlAHWraLzR6VgEWt8dZxDinPPk2Vd9UAnJCg8qyT2Q7mwzy3
3m5y8/5TSsF5M6Lb9kNDJw3gLpon6CceqbI33ztFnzfsj8Y3pYtqUJEQC83Yas7tEOI1q7HtilEu
lHSAVfK/iR7WmkpAzwLJf2TbtiB4RioEoMyHs+6Xan7nqka3dTW2Xh1azPmdqdestQOFcXX8LI2Q
Feo6NHgoVRmpHNQr9RaQ+ehc8rJvOVzkfrfFaBlA0hIcKxiWO/V2W2MGepGLBOFZnPwqwjlria9v
k9v1wfU2ICGmR/O9jdBkvfnjZVZWWNtuDOudvmRhEXDrtwEr2V5SsRKTuyiLzas+jltMpjkurSnb
Ov2hxzpa0VY37J2xmb64uIeLORbrQ7AtUzd9Av2XXP7HiNFJg62ejOnTQrq8+Ppsb/UKu/YRwYWn
uk4VFjUjAD1FUy7qiMaQlhgvehSba0jic+9vdM0j3/w7TtJ93MCQ6E4yoiqSBz3xrLtsEaYfk3tL
HZJVoF4icnFTfKMqpcY8mM+it0NA1jhSuik3c56PHl6D49f10BMjEg4rpmSHZXInBRAl+B9tu5/8
/boh6TjC7ZLW/zSxHKxLC57gZbZbV5nMQ9l47H6GalpcegQPNprK/hKo0ZmvrnHH/qg2dnJOZ047
q0tMU+ZA29yyAjqDmbmMu9thf5YhyxPylsjIcEGWJ36/+Xbs//eb1h9hKLBIdX50UWZnWfV1kDko
7YXpgzFY9QPyRc266sNxulOr3noP8Vc5qn2nH70+jT56Jzl3k4s6lF49G76tP0RJ9nlNTvaD/hAb
8R+tnHVwoqp3Mrygh+NboUUem2GzV7GD29S6DT8gKY3qOuWPK+5hdLBpjWa2lZWJ4VTKfLG2sZ+i
3f3uXzERlqX/Gi+ICQhPxZOvP7iGOeMeIFc5H8tx2Qxz74iU95uEuq6e95RHcv5LkF6NAJ2iWQFH
V36RW0yaArmQGL4RaGFZzS9Cr9XaxkZi8gvcnnWaDq01wWfMOFzdYWJcHpM0Gg5yRgQZ/zWbXQDw
/MNegtJ7zqYUjPKKzCh0jtk10APhI1SkPU8QARdOH6Axbdb0B1DFz8PSktCk/AxcX3mRBpM82KS5
KFf6Qxom5i6ss+SoLLostdZf3RmbSw3dzD8WCEQWrft4Gtf14bZwBB46cvbALCYLxK2jbV5iJFUH
1p2Xwkzt59E1n/Driz7T6rB5mUiltF702S4sFuC8ca+LEu5Hdi5wcv9cKY12jVqdOtnyTB+10Bii
QD1JLyV9Vk7e7Jdvax1tNft0ms9G4CvHLna1N8vov4ipHl+TrwNAkTds7uITRmYzjhvdt3zZgWl+
WmzGltO3bMg6qjCJo5kvgMCct24i0b/s2iwf1nYS4QG4PIM+m3E3OHOz7tr0KgyPRuu5666NzBry
n6Venpl+A7Z/HVwr1H/5UIMw6Ab2BWNACrNdIAZZlCcP6He/90sLX9TkVU9StKmUfNkbVcfILMJn
6UxRQ9oURc02dRmbkA7fDlXBfnppGo4yLPZhMNHyYkKlG1SITIc62+1NMDp4X/2eXCGvqQfFpZp0
m0WNKqyvEX99EFnm0y3uFC411sa6l5DM0k1vODvW+OI+nKtvWZwbR3AHxT3boCThzIvXxqibHzLC
Xzp8vAi73chBcceuytmGffrN53BwXDtkoFz6hGNvEDsfSMWiHrq+QR4OwuJb6KQNKeEMOHOQQfbX
zSk/VziCAzdzl0Obb+bPAzTJ6zpNj2b6XIPcYTtPSd31KEp7lXtB5TwALVxXxf16C2Cg3CvjGMIJ
CQp07rh0S/cfYyY92+VOxNrl9umldtX5EZ8Y7+hlWXYqmrR+85zpG3J32Y/QmD/XU2u/AY2k4G3B
uP09QGRqqnL87Kdp/jJ4WbLPHRPo6XKRu0lYjYkWhfcwCuMp66+QqwLcB35SPyATnY+ftVyp9q4P
XtTU+PwUTpnsFC3Vv3kwA8pSi39OyMpsOq/UnkkOJGe7UJFiz5WSTILyj+51/lPkA0P0nOA9QMn0
ta+T9Gq1JTIFsY4KMafWxU6pQTKT+WuwxjsKgQ8SQ3YKs6XfF6cbrlFX2Xe3kAxrPaXZeQWi3tJh
INMDmeJom121xXg4+ZFG33qcJn5q1fItG/34VdGoUQTYapw1yh9PuE6gGuaCs67s/h6XrfIVxv3Z
WyaNHIOXs46CwE6apN1rlB19/SLNqv8Wx/30nqNxcO9zCweNhyAZ4HiCWc5RRiEF92EbvfYUJjYb
CGf+8BfBe8VXOpRyuKPi0K93CD98DKprHCRuiTr+bYiH61C5UQrMt7NwSC5dhPdhkJWnSgSrUW+z
NjDE/9XOSSvsoh7ocTeY0Px7T9sIpjM0wvliWQsafoGH3poCAJXB0ltlgcE+J/ok/PYYY4SY7RpH
WkjlyTD1Z78g9y6dcgn/O0JaJmpsZ6i0v0aEadudkjEGfhTM392kGi6ObTUvStibD2pkHTs1bV8k
BBSgPlSl3e5useWhsrN3ffOhL3YDvdl9IYWTPkHst9+yJt91KFF+4LmLgCiGOFulNY0PE+bcXg9H
GJKh5hzjYmwOfDMLlGTa8KCp6N2tFn4BdA28RpbokpkAgcygdrnIXQzPAA/34FjHuLmNCJa+I/8z
H4uJnao0i2VKrjKrPUvTrsA7oOI2PayD8fYOyYa/wXqIXqZOudP8PvioOYFcmb6sjefPJ63qf/hG
ouDpgU1GN3nqTik8/yiEx16JUNWSJnXBT9IcZ83YzLqKE9ylrNKX24ZL7hA0x/VksOaDbOBM8Sq8
9USkDqiNU8xJ6zA/dEWuXapsN8/B8M32/XHPrNLeYQJuvXhp9I9s1kwDCWQ1CtznMgWmhRlYvM97
Nuo1jiMuWQc1Vt87K9MelA4FSMG/2JTkj4ObU7dbUDJDmSA4Nw3+VZo8ZPele4j8BqrAciJTQsV4
iFE/ktbtkOa3RoRTDlumNbYU1mJthDVCBdFHTvlsBxZruYA7hmRnYt6wkgNsT8m3uh2E5676VqIX
dyyxR7pX1NqfcQXilnw55tx1n+67xFCwBiKmFwauMSV1vxMaAx+/mkvPbYziJHs764YLlpnBwXWC
HrpahyGSV5LplFuVFBYwbC790vO/YkNHxSE1p5e/xpbyFgn62bWsahdofu1vMZqgLIJBM8m+OLna
Os6FsX5XLql+16pwXOsd6xrrSf5U5sOmyofpQVqphJRC39tWGewk1nrTkkXqWQo7UrBFE1SXURK1
t7YEk2Dm3yS366CoNrbMLi0weJ4JNCg/G5CFv94hwSo5VNk0Ppado2zKosn+qKDqmHxfKcncybFc
zuEk0gbE2B1vI4s9pp85XpHX2+It4VuzC7p8F6BVtb11rOt9iPDSf8HNnplH+65Sx78B5dFvfLnc
raDzFWUu+POkLvlALA+C9TVz6mZ9GO9TDthOsXEGa0KqL4n2f25YZXPa46C+q1MXn+8lfXG7OGiQ
KE7vX1QUB/A8TnLrTi3jlzlM6nsMiTjr4gbDCXd88rT2pzY57vnmI9Mq+H6kDlq7MgyM/vSUNKaD
LcqvJ+fB7s8mMC/vqBVu8iWwCxKGc1Tsk4BtjOOHH3nmakcgBPYR13fzXfHTO0EuZmzAtoAeMOKx
cWKeRoy1RJBETZIzLvfzXgnj5OjGfXvpjFndtpMzfg4bNrqQ8obLoOj9Z8waLKV4w5PjWOrR8IRt
+zeh1iYKmdV8ADcsfNzZ056GIi9eFl8ulup0Zj5E9PVd8drvCJK1R1QP6qOYC1xNuxu+2ktQr5r6
mFf69PWLBLMR653Kh1+rDVZ7DyNagSkH1gFppIbNLwCfcGzrT3arHlbQA2Lwx0GNjLVZ5cXF6er4
Ff7NWkPIOPWguWXeScUgtiv/2Xm4lRfGxuzv2GLE4KZZhbcwD/BzLdx6L+MbwxwffllZRVSAMLPA
ZpqE761AKne386AUUqVZLSmeEE1TwYjdfqTOR24HuEgF1UzlQzoWfJi/AMUkRJpfe7SCcHd7SCBm
8qIeZ4WdLkDXxOVMVIVDk7z7QRC8wABZ1+5wng4xeMFHWbbryuiOThB423VNXxb7+P8yQnYC1Vik
VzYN1xVunNff3NKbnrpJT1+mJHuWsE0F6dhiUncYCjQvFvb6TgQ8pkVoG6qL0WGN08eASiQyL8Im
SoPXhcQyFu/c1dT7JBjfg4Ws6fpRtM+rTD+rQDc/d/393EH1rJWwO5VoER+kWVj9tUry6E2fMDPz
MgsW8/J0BxoYRoxaP3Tsol6Wt5bhl7xus+TnwBR9KJW6PLWBw/4Stt9R/Bo7p1cRN0WeSprmWJTP
eotHT+nA3QZm9OJi4vEgbo6t1V4GIZOgF2pg6YKHie2547mIOSRaOktvqk/pvlqa6HNMF72L6430
apUav5QczqRTLnWMrA4n90dp8UEAT4twlj4b2rVr0+mSOr7x4FYlKbewgn1VxP9IyNJn0mu2dFjZ
F9xPw/OErw/+DspbEERF9Qked7X1j2VXTl8BX1fHoTO7o5EY3Vf/GLCKfqWWVR1nFbk7iZLQCvr/
zAhb26XjNYeijZxn2LyIwfp18BSn/4ey81puXInW86u4fI8ycnC5fMEoUqTyjGbmBjUROWc8vT8s
aovac45P2TcodPdqSJRAoHutPxTljRUVwApV/vwdCionlJ1Ywo9JsGsaFb7gMtDbzXCSMwAHcA6k
fTmt7PqYOnp8sPUhQGl+mX2dg6qFkS0OBUMYO49qZ/wSRI2T+PnKdQNEydw6v+U5G2wFg2O5O8Md
iu+Ap7VtbBnFsQFAeuwtdLbRDUfOdwGQIwG7aqOq/jG2+ghRKfXvJ3M0Dz7WH/sm7Y1niS27O7/D
Q9JXLdwMksw9aZmNRWc2rLHuGE8WuhUnYznYM9rOu8b12xXQPqA5rRU2d6mH+5sWsrzprX7s0bCA
mKZ6eNYpc6qfWLPbSC4oIAGc5pYFPkZdMmCUU3NrLQe/No4R+cl95JP9Wrt+Hd8Wyqy5uJNxavlh
ixZmndQ3TY9CKz6qt+SoEbeRU8tLO15ec90eKIV+yN4bmtPhMa6vLmn8ZMnoh1pJRl9O34evHonU
5EmeSTuFs5gFMxJknhneAIf4khlWhZHJPwe2us24kvbkUbZNeyo2Vv8xBHPn+jKjaqds7casLT9M
u14LDla2y6gjdE6KflsMIBgROIDgRoUhqZkUBwHZdJJZTr0sv5FA6fQX+PAForNEq6qbH4wlUy2j
chiGLr+pkY9ZyYAeWocaoPdxUtX+blgObmDEZNRLb5si4HF3HZAzPyyOScNuVQbDUMHScAlrVcW+
tRQ0GJaW9Eu8NDuNd9QcIEIlTRlwq5CvZQjNrwbxdg/H/zP+EijtNXV4Lwfpzy3I0SX+QWDl/j2g
qsWNlZTYHC8DEixnRlxmd1Z+l+PZZl4Gpd+Z8hv4npgTpsbNX3lc2UKknfolpSJxIy05XPccXTB9
wQbP3Y8lGYQX04uy9SWTgj/so9s4ySaYrehOScrglLh+uSUlNn/ha350Gz/6pXVsmQCLFi8UUTE2
jJsYU4BJf+y8UV9JCCKgZGG0+btcjURsvW5nv9gXgaNtUF9SPmlzjPN408W/qtBaQ42mQtMCo8Lv
1vhuZoDgK9tQntGcwHagqCcSIqpxUEaPV2NpZPepWswLfPEQhKz34lxzb4US0k4CFYw+Nju3Boay
7NUkGBrfx+Zca+OqSq3+iDSWtg4seGLYxq2FrQLwkP2N1YUvth9E+wAYzJHHQ3TUA6qL05hRDuq6
W8vGoNZYDnLman12m85s8vNkuKu6/q1fBuvOSHe1Su1CmtdRmR9o6AY01KJ319HrVd5/YM12s2Nd
/mzbWMw0Ttsd8LcIvtY1KhbJ8JrxGr/1u8ZeS7fFs4I1hFefYQRbL8BN9tYiAeONONIABAfVtcx2
0+hFadXwqanQujAd/FOdJcwqEEtwp/Be8iGS3LhmRv4f+iQk12fl4JQ2isakUi55kqF7DOdYo5IG
jcRquKGL8UhFhzW3HbNmZA2Q7v5KJuuFu07STjtf+/MUkb2lOikr+MBSdhTvquOcxF21cZPauSlC
99wnKSBz+KjwouqFQZUjaLqy0nLcXSJ1y0bDbkQCA7XM6aGy20eSOe2tULvkkOd5stXx7t1cOV/U
kLOTiWmHTLoQvQqmmstU6btO1TB32MQJzwD2Z2/TZPQat/zUVi1vSiRnboWPV/oh0rRxUp6lWb83
hXiUeMnbqDQ/jC6cYXHTuc6VYDWzi7OwlK7BiVZ221md+HSLN7DLkljpw623GABbmw+NcI9vE8bg
bkyJjsQD2/fE1G6vh7kJ9Y9NfgsQAu8xWUHKCPv3n7MMqHMfbfKmcqDTqdQoHkN99I8mDOYNOiDT
tzgYzmqH0HQT1/Vetqp/7Vxl8xsuoCQZlYPdZOm2bT1U194HetkqX9sSKJPb2kAiBrTtyl5EB+rF
Zw3bOv+GTcSjtKRfTNekeY3ojfZxGsE8rK4DEqfMun/TW+PjB8M2CakmDFvD1DmQDXoRtLq9wNh5
3fHFaJKWRBxNMrbYzzrVi7TkgDQjpZEZo2yZ1RZteF6ucY2Qa6AL8nYNiViucf0p12tcf8pyDcgp
zu1Umr/VXAtevNT9ZAOCOOMKF75EFQT7qZ+rnQxGYGVvsQnBF2kZlT4FpGZBbeNJujx2ues5RQ2p
XyJq1O/ImAHLldEqLJqHajE9fJ8ON2TfWNADF5Z2Wm19Kw//IBNB3QkL889qrJkUqVv1rlCmkm2X
NwEyKud7voxUYr1Me43n+atHyvBoIgVS/WgCSIYp1W7DeXULk/SW60/fKoMq/jwluKyjedrOMWpi
84BUD/2O4tOfNuWtiiwItzSaAZrh5zvBhKUxvE9D03DOFYwZebB/tWXctQdvLdgyMw+eQtOJNwGm
C9bKr7LxOJXBo+kXfHH6qOcRV/oPfAb10+Ck7JRr21inTR39sD2L535vvypYqe7ToStustgKP7OT
PUtAC7h/zU4Y+zEsdzDuCQ5OC0PF5d907kIMyhDHcrap69Wf3Xh+HabW+dUZ9iE2i+aro3TTxl9C
NTubb6fO/xAqWqH/DuWVGR07ch8FN+XJLdpyq/ql9mWABJFobfzLdYwA1nGXvyA+N+xdf44OsIzM
RxA6KCEtIWXirtLQGb/ns5Wy/BnCOxaCIbmiL42Z52vqOID1rL74pjShd4tY9/iUqW55Divl3uLN
/yRdCnYMm9Kxo90/E/ItEDz1XkZBLiItUwA/L3o1Zwc3WsqK6qtxI8OmYefsP75fpiqeFoKswqZG
BoMWTZWGGvUOlf3oppv1DFSBFt83dc8zIUl79dQ2KGgvfZg/9OZlWPXwgay8HBvjJlJ4FnILh0Zv
7ntERd9iokxVWe1V3FLXifJjlB5pDgWjnRBhupOrqtCFyTAd7ClBtnzQ2Jcv2aWkNctNldvDVvEX
1GGusl51gZf7VZDf+yUGgrFXtA8oPoV8XbwOxyeaE2ymB0Ry9D2qroCvpfk+kOB1rcClwclzCVv6
AzVClzaDeRK7LoRElRvolDvWUa50iesb0I1N7gKu7zsv3VWT6x81dfaPHapQsOCXNrrp5yGtG1Yn
732RUb0FSrTEfRiuqBwqWxm6HgrfUK211yT58gVK4eRErOzLxFFxvtYt92gHep+cQphkPjf5noc9
1vOkMEhE8KJfT3oMQFcxnLOcRZrto8I0P1/7U3OAdx7yxDi3uBSvsjQb93aSG/MmXjo1bbpMkdaH
gUFxw5Xl+cNeRuSKQ8dOyC6oY5M8ixFGWWfF2OH/Ho7nS0+aG8OlDcQjd7ozsjLjOZVoGZNDD4SR
MZl37XXnrmS/6G1bN0XwVLEosmIV/9QqVYAw0M4oYCQhSod8sB8oESzlpa2o/XNZj/ZiL6M+qSgM
3Raj870JEf5Ys9GYwI027T4eNpLJkfwNfqHu3sCVaSVJn1J811AEuZ/arr2VkHbJ/Vhd6+6zPFQ/
yLnKVZbYtkzfYiGx3/JZvPPYJg0OYHZylF9GtwbtjkrOIW589Um6BgvGGW8dE3Yhv+6ARsqTiSVV
Ypf+vXQFDoASF0jr6jqLMuzPxvyVtzMFHD31H+sm/OK1k/qV5Ia/sQYbFbOpK75k8aeiD7SvfaPx
TG0gJ2E6qX0lyYHYYlq95GM5n7TIaNcy2zcK6iRw5e7ytLsfXdQYhtUFLUeulhszcNwjW2hlpS3c
FmiUb03xWbw2ZfQaLKaMToQHYlrPkDHL2dhnaatSmu5AfMMd+66YzZY3of9biSfkzOf8SxkEiIYM
KdW3pLcOIyop62IGKDGzVzn2o1WfowSecdBbzoudFs0q0b34F5IBK8cszD9xrD04g1J9zTVPW1fY
XEGoctS946GN71gNfHwn6I68+ZRDkJrt32cJeL1jXwfK4b+OY7lU7AZkpnDr1upHVJBh9/0YBdTZ
+unSCMtyPLPeN1jxB41lIF6FUjGYr+Ol6HU5Nq176rA8/oBnst7ZT1rin8plxnVDe8FDLQMpb5yd
l3rLf8svw0/wFnehHlh/0hBDVSrc3y20ide91VVPbRHZOzW0mlvIsvkpr5Rsp5Hbep5911qpJhmm
ZboD9nlLxSnfqTakj1+4qj/Z+FEUs2cd7NyfIPTRTBG4XKUUAu5Y3dXIai/44neXaTnThu45aB3A
90t/mZr+LvNMd+0EoDwsoHyXRfm1Kct9aVZJGJ1FduDa/DBKEfosq38Z7Qv1zxsXtnEU6t1O5vnb
3DW9o5NCY7mR03RpD9OIBoWc+lnsvkUF6OYck5LNUmzMjwNmJDmkbfoGK/SPgDbsXTEMz84wa7dy
MMeERb6cqqb71nkdlr5BMb7qZatj5PHPtNaOYOmbAWaLNauSIzog+JZ6c3s7Jq19XykpFPDRyn5G
DpsEtTLvPEf/AQxXu3dNBQlIF9KZDTnRBsxK5zCwdQsS293VY6nfS58crDm4c2325FZV8r2pR0W/
s+1HiWrfQ1Eihjhszt+us2WwtRzKi5X9VHQ1CdJ/YF9Ji4dKnrSnC9xMmktEhq1zWyB+A08LBOhy
kN3mZePppzmFtD7eSd81JC+pjK2ubaSh4XvB5NlKYIUINiXiyUMSzAcX6aaFedRVmIZuXmTbIfFr
ZOWTeHt1qwY74t3383zMy1y5RVcIQk6MY9+NqQUmNEsev78zHJwGwXCHfllWq2GBb8vhQ/vDqQw5
hV4cx0X2aQS24w3DpjD9+MfiI9ErQFMsFzwl1gcVrNSkOWCInO9HTddezL7/JRGOAyMIsfgvOYiU
bV4WOpnPvLtzNE1ZazpLfcVSAKY5ab6G41aeILfXr3ayODzB0DIG7Rhn/CWk+R+jImgEX5BKfYuK
FilZiaIuV52K0ZdrSbc/WNoRt5EQQX0ufY2quocUGtshiYb4SQFghdWBFv5wcwA4NtV11qjRfERB
pN32SWt9rz+pQRL9MIwEeWDdcI/mvKkjdvvQb6HFOXEHX29h3skhUlqI2aniba995Nhg6C3R0odE
L7hECYz71N/6ReLsx8L/9H/VNs97Fai3D//wqmsuZwi5BueLQnpUoRkjMfGCKuqGoL41kE1H3Ck1
BmBC5KfDnbPkp4GZk582JUstHaGksaMSHDtGk84GA1o07iVjnSzJ68sER9eg1Ma6Doy6yvUTIoJ7
pe/UG63WJyC1S7ocgShy5B2oM7SSajQaa8u+gV3G+macvvAiig8z6pLbQEWg0KsSvMLaPL1DD3a8
GxuPHIXR78MB+XvRDBFJkGvfVauktfy3OAmR4Guc9Emw9E1sEsj+LaSia8z1+tdrxQM2hmXW6hQT
0S8SYphwyOZEizdtDkVbmjJwIY9Vuqqeox/XULPys9VoBdmum9juQvuK7VsXI46Vr1jt1gYifCt9
ciYHFb+sZienRqTx9buGB3pe1CsZ0rww7RZJtd8sU6pduFTO5ZBIpVxOEaFj+rRouoH4fOGlUeH5
SuCHmLrxiblOlzOZImfv8y5T2AS8/RgnG38WI68OdoHcv3IrI4rlHBf8gdzi0nUZdS6o2+XGh0Hh
HDOIT5f7/jLOF6shC49fjWO0zW3fkwD4eDraxmMZefleRzPoVmKMMCv0k5xqoZ0dgzGaWWxMTu3x
VwmzZlX3engaohZ1nfczl3WwApXu8Fd/LDOucde5scd9Ww1LKvH9Ktc4JSDniBzLv8Qq8hkpkEW8
Qk2bLtrFiuPt9EZ5Kt4FLT5oXaAXRTgbwXHdyxsy5Bux+Zuh02EQdUvu+8LNEYJOIsDLTsMvYwgg
iEmnix3F9k29Hep6uW4UaAZt0Oc3UqhErdDahwbeJNIciik9k4j8Yc1Z/xKUfvzCnlCG5KBU2qs3
zOZZWnKtyFdeVFcztl0fK692VayRdJ+/wZqOd+Nk4d8JHhMjCn0P2dRaRcumM4xnML0xu1EeWuqd
9PXLllQBCbHBEXnYRrIbnZfdaMZuNEGwF5fyZbNbdloHeJZomTe9X9rjDY4lgXXQR828lwMfwF6V
fc+NsvQ5WmXez21g3Xu+uTW9Cg2C99gUmY3b1hxvr11yZqSkwJy+w/J5iQUiU2KcZfUbWHhAJEF8
6Wt04KYNmjzjWQ5tHFinvNR6dsR6tBI5eKrU/Y0BMJmMAOrwfaZlm9gep4M0Y9N7HbsseIicuPms
FMdwcaer3awDeedU0Tfbjcg1ZmgzTwnF3N7owbR7HSs1s3V433KY6vjPEKXGUVrSX07eOslddnHL
JNQAnTsyDtvGslr8xHTYK6FWIGu2TJcJ1IzHXaQjuygz3LanaJmEFlv/tA+rQ52jD7bC7xmz9OVw
aRvwyS0FBjmQyjzdyMjlNJnDghV2Ze6sKvyVYCzJJmXpiwjamWWu89ZCWwIQwJJ9FbXXQLeqTRMj
nnbtu7odiD6shFRLyGxn3GPu+BSSPTvGLixUkfQGl/gJnEr6HBRzeMowMUTKEXnQ9/7UQWbrP+lH
ZSs8hW1yV44BqmoOZN3O1bciBnvVhm2ksipt0/M13NR47ykg4IP9NVJm+yzCN5AHXHJBKntp4WR6
4Cb1dm3mfG+YCcZWNHpgG1CxSM0f0ic6Pb2I/NQ+2F5z0k92XembuJzMIzYCP4vAK7+HVnk5if85
eR9aTvACq75Lj27l3yznW+kP53ZBKKZ13T4sLUEz5v9qvY9l0DPXPn+nwwWoYOTjHwV1fHxIF2Wv
IkaNdorNL4JliFwbj838RtQWYx3JRaA1Xb0wyP0UsP67uOI/3RIj0RJAul+ix2Egf/ofLyCRzQg+
wSnyP3Uys3I1oSC6ZpneqH2JC4c2TbdyZhoBo5cY3CVSZS3dTZ6YN8WgQFchXGcymZIUt1Xs9t4u
+GGiBF0P16tLHwQ7xEizL5Pf1scINdCNFNPaSAdkWCGh3eHR+Kyr5Vn6wzFTwAglIbcINTfTcE6N
jxA+u//+rrZH6vhLfxL09caYq/aIULLy5Zd0GiG/MUXuPcrwMcRFFraspbGysNiHLKCW10L/JN35
BCUkgf58+bzyi14+mJxe/izXD3L502gI96OAwweSoB5lpq1WNfkqG6KhXc2DWZ+MuHG1neFVn5Sp
VvduGDWntGR3YqOczzp/hwqK9Yw7svWsGp6zAj1jHXDpNp+nGoJ67tjlWkbbCIJDV25J6NtevUaQ
CgHw04TA+EmzfHPt+421rg0V1eD3gWszzYO5WeGsMt84gXYM8C6212U+Bbf/1amLaD5o5iEuVuD8
5+PcbaXLXvrlTC4hZ5WO8CkanUgDzWhyv/FfmmgHgk45SaVRKpCR0dsHtMS/mebAFksGesNFdjIo
je2ls0jiB7NsMbQFjVttUOhd5fEmz/BpmpHCMFchws338Tz+4KMHh2ZM0/tqOVh8le41tUZPwVos
55em01pgtQt8TLYJYD4KFQ414Ck2cAU2/Z9/TaasYIPJQe8xAcC/klG5TDV6a/kNpIuUzQE9C/Vk
eHp4axT2S9uU2kM/Fpq/cn1z0yl+eNdKM83ndF0mZbovMl99MBFBfEBCygLLyM6vX+bJ5DR3/Tvk
dN66ZG5Ztt9TZyiPEiYHl/zHFh6Jtrn2UU+9/BagZBbOlPd5bGq0ej0j38dL1aZGNyEtv0kvhivv
vYatF98SFV1f6e3KaImd9V55xMq8XjUFAi/NOOjfyr4+t04AlqFAuB832ex3H4FCAIXqf847vdzE
savcR3bv4XXX1cewVp2To9fgLnAeeJYrmQ0ryrRPqyYCMQuSOlxKJgk2NTtTcdMXtjfpYg1j/WqL
eZ13s/V9UFgpeFk83jeL6G4U9z/akY1ibesoopo2KD4jKh/TokP8KELhaikI4rqCtNsSIc33CGnJ
pCEx1E2TRw8NpiiXR0Op+J/Nds4e+foNj1ESXh4Neos3Qh2p1k42ymNpfzazKn+MgIf+FYVylYX7
Ee4LWZyyGlue5WEWPGlJ3qDVQku6jOWxTvHkqev9+kN/1qOA1QyYDQyLqeA0BfawGexuPKMvPJ69
DA3XPLJJeKI4ucVlaAwx2HMeu8AoLvuT6wbkw4Ykzixck2QzcjnNksWshbL2ysM5fjXBfX+oXfJ2
KgS6rciImkkPV5t37aIzatZdgkhCOO9xVR23uaFZN8Oi1R2P37VxNF4jdzaOdq8VAKDwkwtt3iFu
0pYUEDXnMTIB+Cx+cm1igRIYlBfDBl9hkCd6TPRFycclBahlgf+o8pEvuqcpCkX+/AvRhbfI2Evf
IlEWAr5qknUUzAkOFW6r/mrmjU664XzhPVwoDtrnwW7yM15qMCOECXHhP2ifQz/KcUHBIQ/RvbNg
ClTzW1w41b3LXsJflW7Fe4L11v4CUVC6wAJvteTtLlq1cazskfsEheHZ6UnYS+DxcaciefEUmal2
yOxh3sEoy15J1pzs0mLPKU5dqBqQFyyK1wxC8QlCh/rEjVCc+sJ5DYQQjxmLtUYeodnLqG2p89Mv
OZUDCdsKBFXirPsmoXSRqNUraRqYkLVyik0AF6tkmPM1rj3z1lMS2B5e56wHtV+ENaj15iRyHmA7
hneaYUZrWfsl7fw2oFPtuBtYO6/N2owwhV30ZIsK9f3c156p1JQrZKidX+1A0r9I2x8KDLp1H2VU
IIPQPBTaXOwj1nobWJnzRsuH4dZUx3IjjxczqR71wHCepb9lf0PSh4Lzez8YyzPKYvVP10zz17Lo
lfzQOhSpHLXNz4ClEU5bDJ3JxOXnsQYHJmWDflpZCMfcARTxbxWWt4Lj+hvutQwGLqzzhQNzRXpF
g1ceUZTIULjaDgu3Sm0oyRq5V2KEmsc3Y5naN43RwAtGeg4NGWo9z7VfIu81jNqd49r2uTQojSot
kh8YMe6truhesbPo9zUaSMu903x2DCCtxZw/gDsYVv2UFhu47SZQdVt71aqfzayiVec11k0WjBNV
PJoGmkokjN3HYhGRqv2+WmljBBh8md1ECBNZUGHeSLsRJBQoKt3NJcuqWvlb+0L65fH91v4Qrxtq
d6Nng7Ee23JCEDIGiwEkfdPraM85XRHsEqe2dxOGm5+NWKMMwZv4IKPkGBKU23PrLKNObN4YfVI+
ZYNjI7R9I0GQrpwHrarupWXY0QSmOqTqt1wfbwxyrCnauzm8iM5yOmwbvOxZ/QlAtX/ul4OZI2+p
o1O1l2ZfuzPI7OKbtGSK20SvjqkGuKgRD4Sp38fILG6iwjNucP+iCrrU4SqjgD6RhNVa6nXSJ3W4
wbOBLKARf+1XlFDbLSnQiy2jxMpongC8XWKlK099MLfVxOafv/ka5PynKh+n20shBxDjpWlHeEJR
ORhB5Of+nVU2n6UEQYXSv3OV8rOUK9zQ82RMqhXWEukQKeij/2TechWJ9AuIqxb1sV2kZntZPsqi
0VdQrHfsMD7JMjP0w2Dv5eO4kVFWpenDDHVJx1J40VyWQ4ms9dnXhv014Wejxyddl3wfXhAeVub9
3q89FGySIr1J9eLVX5hpaWgON307xqAg4a1ZIRDyJtRqMp80IchuzSbqX3Iz6h8sLCWq6CuLH/+3
O/xOgG78yhTclsLZKp+xwzN2ETj2WzZAKL0F1uJckTaffbv86cXTvHEDu1kjC14AX8W9NdY1e++I
6Az48X+1ZTxdxrtU5ytcQRf5h/46132xEkJeFXbNEx4qPH3K6SxdtVIgrxjrz0Lgk0OwVF5JQ6IL
u/D8Lof/z0llSLFxFDauGt57xcyvk8XONm469+CK3oHeue3mjaHbA+LeObHH7q5oK4Ark/LJgkMt
+V/btc0DqjrTpplYs2DGEM2f6xB0YEpiaCPyJyJPdxHe66cNNVrclm3D2sOkf7bNwjlHi0CXnMGb
cs5txcM/LNtp+9eAhAzUWfBvcjbSyjNc6tIRkZB0Mu1tiDzbVggU4i/smTsERxoQPvAttFK7aSgX
HjUM06bVFSI25v7BC8roKKCvWUblVKBkpAEA94//Gr1cYRmReXKpwYnVrYntK6t9h5eUqoDld6o+
009G/3Pk5Y6IPJlPVhYs5g05XRKlrVYgBcgmowG0qa2aAHp41k/65nIzSXv0DH1TAOBW99fxy800
JP3dRfAiGz24JxpCHkHfKrfxrKm7LjGDJxXvUbi4RvN1MNynWFSj+fslhaX+8Z3+q4o08Zc0zOF3
11HwmGKftx8HZ7gZLf3nPHbPrSCpGrvBXITm5Xtoxbp12+nDc1Qq67nVLzoCFzzoyN9rxf+SZ6vs
s1wlju5wrr1suC59aYJlC6udGoFxA/Bl0LwM46i+dhuen8YrxTodz4y8A1LiGa+Y4Kq7yGiMnYzW
LjZbZmgBG7E6MNpmiaZC50Uox5nYDRgF60ZtCm/tFudY+e9LX1/H8cqwgclL01CdtxBpykGusgdK
PNxos5qo+zq0v83eWLyhXvkkGvmvZF0l2bipUoSs0Khug72QwOVwHbn2ydkgFHE51ToMEhA7hsYU
aUd9cA5xCBfLcY3fuqKeksoOfuUJEBgYnCDNkh99qujf7CpHY6DPk691ABV+bkGNaQ1QIxhj8efA
R8pvJLH9MpS6t7a7FKqmznIjTdlRzSGPxawc7zTPyu4ogFF+rQPze9q7+zRb0HwQ8aOuVr/3Huty
PWvsJ4BL467iF74tJp7xdk1JWGTHWqVLDoo+3ogemXTJIVvcg+TsOiACZtIcTCM79Glyc+2qlOlz
OLg91Jmuf56gynYJttPeYu0I4SnZ+qEPSmBpwiiP79OwP/qUERDeAjVNKVkhd5rZ/TN6fvXB15ai
8nKlkiwI+0RjcfkA8qq9A12vkNegcvRqFYPB25lu/vUKe5WzD3EJ91WL+Mb8mYyJsezwPFQq61wJ
H2VLl/TI5cFX43ZYdoTSpyNcqbtz+Chd3KhIDGa8+mRwQlD9BMH2M5Kq+Uvk5DNpJ3jzfcT7ytVx
s51YswgfKseZZQ1GojoYnpq9ROBf9+NsZBtFHZSdXtnFulACr4D3FWknJHZ3mF8Fx0ufn9bPeT8Y
986qNMwC4Z/MwkLDphy4rOFsQ/uTV8UAutGYHwbL+i3dVMs8ntKOfjDyInzpq2r/lw2xFWkwbYIZ
Du9St5YDcjj93Rgm2OJab13Sn5WBvutqI13zz++BqC0WNQ45o5PIgF3ctVy1xmGGNNtaVMICK+Ip
buf5qkPcgfo5zPqyqM/d7AQPPAXDh3o5mEXkrU0LcIEMSJ+MRmDr1QXdscTLJexA5QFhgOP/6xpJ
of4YC087yEQZNPThE5J8xo3Ww8QpXBz8pC5zOWQWshiLhIYcErtxAJY4h2uXnF1rP9IcLP1P7T9B
Gc5vLjs8LUzmfR6M7uqCMNfGKXrIzY2N0VizRSMGAcglunea/Ztlp8EGBtx1bj0PTWA/R+GXtvGH
J+lJ82EEXdEMNzIWlFN+VEqXRHgAwvKyhwL7PO+ukI88mrj9r22BenwAh7RN/pmiU7C/hugjdstY
36QHMcRDB9ICiv6MmC16NUERYMkXqicZy31n3Ezl3OxlNHJRrY/CCbldgOMviqVWd1OkXabWk1av
smbBQo+BuUZHIqd4s3iy2OQ0Dpmb/A7RxWi2pHIA5MfK+fI3xDhzm85om9aFZlN/BqiTgnl8KIOy
vothrUvXtV/lk8BBI9ZDFeRDLJmQD7H+Yo57jZ3K8Q8Qb+DHSEwZxR1c7HGvTErB8pCUruZnP5tg
rB5qM+6ewFHeS3dUx29RgnvQ5/JjlKHfS3dIlcJH9G4TVo2BrM/oHXUfD1KWtwb4ibJZk/EuvwWN
ecoSjPvaftgYuhL/DAt35ssRhS9Z0rlbvAiLdT2hLomabftko9p4CDuvWawmmic5jLxcWXX06h7O
CF6rsQsxEuXrh3hBs3e2bV7qbXbMRjw25/lGim5SP5MaXAdwdUS/69o9m36AP3L/KkHX/iJy0q2G
edXmOtBjwf1PUbNqfAhxZeFufFAVaxSQMEAc8Fi4nGnRdIdD7FNqIZd77ZdBnX3Irc9tHpqLA4P0
ySF24Yx2jv6HvW13nzsgFUsbVhd5ptdR7edb0jPJGg+O8rUa0QW1lQizDbspXmHIuSsnNbOTjAaz
ufO0KX7sUjQ5rU1a+MlWUjTzEP6ywso/CP9DOCUz7Mud5XjW+nJHuoFin+FtXCZISDrivKwgW4zZ
MWZSue07ZzmLlMI9D4GGflM8u+dpOSPx4H4cjc3P5JuCNSb15heUSDbid+OzVt0E9eieRq3S712f
zL3QzUelfixrLfk0uLhh+E1r7QIg2mu7b50DODpzHSiNv/cDXpC8FtrTgJWyvFvlnRlF8yeU6PKz
tIzFf1kb4RXK+9VY3Jn5DWRMDi6GV8Cz8pBvxpCQfq+tcN/nnfHYLgfb9XIMslX7EMy8QddNZp4a
4L7nS9NTDpQB/QeJtQpeHr417GR6AbTzcS7D4NbSxh9v4dHiZ03acq11LdsDclLTVquRjfan5eqp
4qtr+Q1ktl31r5OhY0CxlCgzEmRrpy2D7bU6KTXJa/Ma4joJiU8ZAWpDJUDqna7WaJtprvQlydYb
1WuYDo+sEchI19MRE+3yz6y139tyRAOpMn1k+RMTEbBywSrgxxnZVUb5FUJJnhvlExTfal12Digp
rzhp81DjNEia12ZRZe3nyfm7oj0NRbRJAh6C8p26HuCuvLBNrI7SJd9UJ+Cvafi/pIcCDyKGQY2p
nz57xUo6a0fZDJ6PGJYxwrrKZ9+76dP6bCw6iMi5Vv3qcnoZNjCl7LkfUAVZwmGQU6WLUcwOSie8
N+awXilKqe8NBBzvB3T6zNU8oWgVGwrucUvnJXA5M6j+HhU9f/wQLKeNhdDjnLTna6zjKtZN4zqf
BNIkEKY4C9z1QM15nQvkCYGv+FaG5XCBNQnC6TrnAyzqGn7plGtKeNYg380H+46D8C9b9vERWV8U
fMdf6rLLj9G4RKSJXMPdiH2IDFzikn/i3GqObgx1/DW8ywO33CxnjcL5WYmMXyaQxr0MxqItLKdT
pKentlVX19i/5jshlldWmeMW9n7hKQ4PGjp7p8bplXscTOQZdeWndWE1rkrLL2+uAw2ri30JbmEl
fZ3jzfdVcpZ7vYBNgp3X9ORTobWORq3Q1LqnGvfmYm+HuXb67//tf/zv//Vz/J/B7+KhSHnh5/8t
7/4PYeex5LaWpetX6ahxIwLeDHoC0DPJ9KlMTRA6kg6w4b17+v6wqapUKfrWnSCxDUAyCW6z1m/y
hxLx+vZ//mFb//iv6lZ9/PE//7B0z2U741i6jpqWa5q6Svv3b08o5NBb+29A0VMpoiI7ge3Ot5ZI
odC5/MjX2KiMoMvIuQFDl3C1/jzh9NLq2fSiM3sfcQ1zt9isL9/kgXSluyVEoR2ToplfPKtBXmel
tGpahsJ/NV+1EHx4M05I45qJ+g3106dp6vWDni42fLYRWsMJ/TzzhKDduXKI62FfvroK4BPuY00f
7uxCVXSs/oroDnXIHSlt0ki4494idNEUYhdQwwDXCjGAlViLIkNuScUpwimtJCAUkeBYwSGd0UcH
VpbtgTuktzoxi4ut8PzLHmW92NcJ5+PPi0CQ5gd5oyzDef4/fxuu/u/fhqGqHtLsRGss1zI0vo9/
/zay1CDsAu7ilKXgfGYrah4yt2lIGGrtBrfdaivr5AH/CO1StcmtCh05WFs98GvdbJMNGVf0XbJ6
vIdPM9wOGHIUYEVL5l2A1Yi7ZPEISrnX9rMYW7Ht2voHur2bXzIfldu6V6WboiBWiS4jigW98bNM
ooEM1hK19816Jhv0mviArHMLByBC3+GtJytvV1dWp6MYsM8sI4SKzIbxtsUsUMxYyl8bTqVjrs80
49eGE7nABNRRc5Jd5UWz2bLpjHvjJKdAOBXt8fOWtzpumTWe/SBL8pZ9OSU7WUTPL7lHsei2Z5X3
lbcEK23cXkbe0tOVEI03Nr06P6DDf/6qDdX447vWPMfhJ0eY2LBAjqt//PIUxTUwGyvig6hU7TRl
LnH7FncIPUMDGAcDd9PFM3iesCRcJ8tzn9lwY571ObGuvVlhmNfinxsgadVsb2VPKO2dh7CbI/p/
9mlavoUpQS/XKCrnGoP+PjRaPhJJT72X2Uu/YpO3fDeW/AUTJe91RqRsZyj9cFzqyH5krGcMc3v1
e9R1cAPi9iOMyRQuRCTPWOmECD+0GHcu4/IdublunMV3O7S9IG/64qqHE07jPO9QbKwGSiEkP5NX
S6PW9j1rVB6WtMgQpUfaw/SyZ6RRo5MBGe5eHtSGcENcpC3ipIsLhxb6lqyTrZMu+l3fG1HQDEO3
2h5yXVwSjcDX7nKrK6aVeTno+jEap2GTjqlg9s/QuA71jjgUjz78dNRw5EEnptDabGtlaXHG6WJb
0/lT8NpCOg9/ZUbv200mlzRzyyJi+3kTq0QDAwhCcrtxVtf1kRhYjptgohEcxOmA4V0jjZRo1TXP
8CUaU73C9qSurtVa18FGZ5pz7Z9xJ5LDrbdsMbvkS+j0wELktesV8jJZhJF7r4wA+WTV7SbyVCud
ozZ0BkQVgxvLOnkXTzfeSlvsrSFJzsMCYGH610G3SyQNUJQHS0wa/Y8GWYyjDhZNDaxYFuUVn/1M
WzGOObq1f9R/FnuUzhwPN7P/6/LRnmGN5QAg5QVOry+bOEay9pPmpTbOxlXi/BwhR0uiXBLEVtrY
2hCuDZ9VN1KZdcldtpDqV6XMp2+9qC2/bavpXjMz89LU7hDIhiVfrojTF6+OtdTHpMtS9OSq/BvC
mbIdg/je1yrjoCI6ciUI2V2dyeEA+H1rgsoPrLXoAogwEaEnpa0CnNhZEcjyjbxGrYt7A6/so+m6
uubL7pZgRw7Kab2drLi1hXVjH027e7h1kvfAi6DYweZ0fdl7gL99YGNM9J+IbvJcDQdHx3iv6vW7
lhgzSv6u+ZgaCAhp4lZIiNpfjD47yqZ+7WQP/PhI9OW4n1GUdSb7L1KLsJFlUTaYq6IzXhoZoW36
yTqd6Acu9mNxu5+8aaVFLNNWyM766rLvmIBUi7rHxlgskMjGcqkihKdsICAzUctY0VFz6KHa4Te7
YGGb1Mb9EKrGvTyrc3Pxbd2d9wJZOhsoCM2eWu7a2THvbnWOknR3GQt42XirG1sSFJBugQ3JF5BN
rTXpkIhxf5DF314lIzgypc1pWl9Y1ufLCG90WH3ZPAA7a31VzsQDh/jHrQ545+U/TxG66/0xReiq
63r4tTmWx6lprcuF3xZnjPe6QxDL2GP8sSK+MlvLdlNr9tV7eEymejwhwxU+mApipN1Y599NVd3X
WBu9NyZTSV0uv/cg1DO9VzkmZkWjeYwHJNDrYUKD3W3hAq+svCXu+kC2StFp2br0MIWtQjV+6+w5
KPry03pwF6XbtWIUzEQuFPB0rtYx1kU/pp70x2Q9TAaAqASv7oOsi0XzJsZGP0+u/VcKnfOEpLH+
eDuoyh4H9uQqS7K7PJP30dKOBnoguGM/sMqtztqq9W54cd/4S4JWdK1o65yIuns7q1TeTtdylMGg
+T9bUGn0Fv33Dmt/eedlvb28SBblmayTxZ615zYMIyxr/vUKKGUwz/72Yv+ve1n6+EgKQd1/3u/2
7tYLfn/zn5+jjIv20Bna+fNt3S757CLfV5YnRz0H4pd4dnhhm2T4k+bkHy5edAFsm/EMItF5mz2Q
5CzsUZeZp522UlOkytJv2ks31SVGOBSC1y3e5wFZPyOYLbdmzw+RRTZ83mLyUKfY/dFiDS3+m33k
BD38/gd7ML6jahEeZ73C9Q0STINRlq4GjrK6wC1mRjwq73xk/4ayc9+JiVSHOVGnHYpVCHcNP9Ne
cW7V7pgWG7u2w32ujcbgL3mKk288Kd6dGOtyN6zkD1lM1jp5dutpV1V412nkC3u7Mc9yZmmdGnH5
WNvf5hnJN7Z6HRi50PWf4axOv1rWiUb2EZbRBk1vIdnHumtvdA5+q0aSfbFdZ9/PpfnN9hw3wPYw
umClGz3UCVHhChfSbyEs0xH1m+fOmrBEwCpvK+v5lUb92HyzMMHaxnVhHTPDTF9SJccvcYm2S0N6
iG3wSkxPscpTo74Fo4FU2q3S5Zd1HtC8kXU4q5vXzgjZOs1C9XyGwhZ2JpWyuU48MCYesHzfvP2Z
RJ/uq0YJz67RJqe0LolNDGpDpq9odkBM00cG/GoD7qN9LfvcwB5CT7/aef0GZgmzjynbYPM3nacY
f9ReUbSrXejky6eSpZyn6tdbXc6W1BfjcEwY/c9dX/9qaNYzs8BEHnIjT5/sJyvldWSSvkcC15G6
j6NrktxJh9oIJXE1tOKrnsB1AzOr7GQRGCMUpaYU+4Xx+iqda2Nm6mOYRIPyfAvMa57ZAelpHyRY
ckqVZpMmRXs2uORlrZfIJVmftOXD/2eoVz33j5246Xie5rABNyz2gCqT2L8P9nwthW1rlXVcVBRz
Y7jXS+BpeYFZpKbMt9OsZJvgO2st0L/hWLFp1vQ+2plwt7faVHsvbRxmPqg0LyCQZQayLsaE9a6d
qsJXM8N7yRE/exhT64R0qQrvngRe6r7InmIRZ0dDt1BfO7a4z5BIJyorG8HOWkHMnuYgi1Clla3X
aspWdhYTyg1u5H44UHYCdi32i2XPy13Uke6VRUxf80dCGrt6QB5eViEg73dlnKFyS3/k3N+QgCmv
soT6cRwI3UxOfT8TcnRC52RGHsaBoM83MWyZQz/29quXlPWGfxGp8g7IUd7kiOkuiXdr1SPPJqjX
V0fZeamMQHPRVCqBIx77buleBziVpHyq/CCLnoryLe8rI0afd6+l0LCcHnt4Z2tnPevDXZmPq3U2
RcVYfWuidNokmioIuAGJ95o2uTjrASpVcllsFR0Gr9/IEijIX/Wy22ddU+b8itMBoVmn/NmXKirq
68EWZXU7+6zTNP1hEo5z+KyashCJovUg60CCs2WvROX/0SBblTkUJK5Fcyq7zDre6kK4BV7E7LVY
6TPp9eJSZFHImo5Ewc5IWPnKyt9aPssjeTDPsSOCVVz3ebjdwchXbpfZP2iT/qt1KV3QSgj57/Ql
V5/mOChqs3yShVR19f0cm3Mgi+raIbPr7xrc/rOsCgVsq9JKH61V+EBWFSSiN8RA552s67o4fiiH
alPxgFVOdG+zG7qL4nF8GoXKmjdnuyiL8pCauuVXjSOOkAPGJ9tOxWOer8LxXCAPoOZAVdUhRjZr
HXv78UmI6qc1LQgEr1U6qq/XGlE0WZL3mcjrbh0nKbeyDuxIvLEqy9vl5XJxwC9dclH1T3FjNXfk
hl9lqXLV/gncp0n4G9ydrJMHsGDHgSzfVZY6Yu9nzL7/kv1lFWoFLMsb581Ix27jqG77dTB/KGNv
vE9KtCDpxXyakzzhaddJY9Su+po5k7GBaxxvejf/ajWlckIqstg7ZToFOH1W4EtjrI4X7UGMNgoy
xlIAgmnUj0ETF83NvWeBpA3iHcs3lnjtviHAxYuMyxagwnCYEDEnL1ug7jZ1pylXEbaYkoNaRPYl
ssIEXwX8fBN3cK6NZ7yWDalWt6vjs8eb8LQ2O7ZI02y9kYDg2OT72jbbO6W4IEqQD5gYeAOcZo13
NNoHLUt2qVFhaF1bCavEjGR7NPvVvLDLLGL7UQ0RtTVUZToVsVCfoWW81c7UfYOBxfhSmeoVTWzr
aldRTGquivam02jbbsrMeybdoJr16EkeyIGqx6UXHTf/Z12Me8u2AeK7/awbPYSjsbcLjwg1x7dr
o3b1UM2yB9lNJQt/hxfk/edFaq2MjD2YgnxelBJbDTTNSfaybgZUeBci/jOYZZn5RjvXJyWJ0baQ
5dKsfpVlpQ03fBfNiOoCGM3821FHCwos1FCdUmXA/lmW9cGsTvKMjBJdl7W9lVfJ2l+XqtXkh/lY
bORMJCcpPE2hjq4HWfdZ/Kz7o18i5zLZfDv9bP+8BT9W59eEdzvN8wHcKftlxBFPU9v9OogIhn26
HhLHijNflmWzrJRnn3WfDanAp83/bP7zFp9X/+oJnXFfE7jDLVWgEmS5jwrsgGeRDXjG9z+yblju
1QH5B3OI9E1ruiGrzzx8XrIckwNNFz8t82cVTcV3dpR5wCgOfgWTs0PltRWBnth8HMYcsTvRpT8w
dEwMLfnJenkAyhbmz0pXtftSy8yjgUMZ8VeguK7ptN+S2dksKupIlscKNCJfubGAfp9RzM5eEQ85
WpDHP+JsEDs3apaAH/OIfJ2n8CGS6FXr+WX2bfJXpw3Rq46Hr2NisYorVfeRLul26k3ldWyX+iCw
pu0mZzzbyCyc4dji52FuMWCcj15W5HxuJX00sCfbGHbjHSy9OIolMY59RB4X+mqNvanx7ir6hxzY
E1UXW7e1yk34yuw573O7AxipaOIjaZTHhn/oUyKqQwyw8KoiA+HjS4LgyjLviwpteTdfNrPStds6
x3oJegjYpSJT90aE2w1rUmPDc4PHoALexiHqTc7SzZA6RqIA7+WDifmZHyZkCWzNsf+CS3vAdwdZ
qike7/q0du6ZV4JcQfEHpZKfS5Q8mp5ifkxZglNe+pqRj/7WKohARW7re32TXUtsda8IX5NKXEXC
S1c5h6Iv3sAxlocCmO5+cSzzGav3vdeIfeGK/nu1oAs0uc3wSCTWPWZzMu2SECuGVimvLO9rLL+n
YpOHhRkgSNCcWd9m7+q8ZRTUgiXngQEW6m2smPh9rePeXk/FOXMxl3Pq8h5LEZRWuygLWt0wMdw0
yvtBM73NBMXAs6vN2NrGvhemd7V19d3TUXpjJUAmBS2CYxKqgBIj/YeDfPoJ/CARJvPZZRhz0rI4
DUmNL1+lEuPKI+y4DcMF6o+dXthX6sFW8pM5YgTa2pXviazDYreoNyWMqKtji+xks6BjV+crXe17
Kua/eLyHX/oaTH+Xe85zchSsK0EB6uel8VicWPmpb0VxqnEU2c/J/Gr0dfFcHK1RPA6djX4uqBWo
w/3yFA/luLPTRvGNRXG3Tc4qbNbv0R9VTqHRuv6UTxEeWcT1crBRiZe4p0Rt7vpkesQ+i0TJo4Lo
jT/ns2C4T/s79qdRmBzDn32CCn+LWOBJHmqvyTYz6lhz6SY+2JfuVFdQOOvcA51XpAdLMXd4yuv2
1k7rHs9F+0Olg6Oj9DHGz6yEOuw5pvIkD7onqtuZLCqVXZ689SCL2EAkDOP/6v1HcybgaTjVCL1m
dE/NKgMGsH4ubuW2KP+Krb+c2uI5iJ0A+Sn9VOaZfsJzxMr9kvVtRhQRNxs/7qqviMWg5MwoghMk
CqHECrwlkKd6qr/aelzt4gqLtZH4y8mZicKyJ5z8oj6GqfD8Mh503CjR90lyZS+sRMHdxeUOZVMF
SdIz6zf3ulm78MxWHz8HVIwH6ytgjF/SiuHdSNItDNBHe1R5vlVf1ef02DR2oQVTlr85uYNi0foO
CDrZnlod5+61rorp5BHwPynrAbuRrI6BVZdDcQrXg5xr5Bkgl5g9ekUk1UakeDOOgBtV9AtPsW2i
8bSeDdbwvWrKFwj2+N6pKf+Bep1ijWy09jMzArpQDY/5GO4WkV5hJiqnZtV2k4dQgBpQMrMM1BTw
bjsfLcEHk9+fZtZvFgKeW4TJitM4L8WJBRD26cOp1QvzaFqFX9hazh7NaVEJMfpia6o9YAdYA6fS
y78aZWttCzWZm0OBXPkuqYu3SPOaE79Swmj8Y81JOdsJOn34+aaO5+zlB4sBHgZFhZW6htj6SdTd
crI6AGEZGzTHcquTWL9v1vLu3kkEC5JCPaWrTFTeVP3t3/TrRvyb5FlW1MPtLIXOdewM9n0hWXrc
onTchUss49GlX3atbT0aZQ4kNvLgyCpxe5IHV63bU58SeYGRj7SONbN2L0ufvFN7ykX4FTGXx6bW
VH5gdRcA9t8ocX12m95XQzQ28VmKRP6U1BmpoJ515xBB7ioICGmO9dHYSnhJpmEJuqR4LJN8QrRA
+wtSKFzGdjznkzlD9oxAvduF6+cO3BG7v4tStXuq0zba2DYrInwz2p2ANRYQhkcuvjbByomdCWLw
bdbDfAeCI9mQ+2u2aI3pG5yCInZ+JAGUih+cme2K0P2WKq67sezueS6raTNVkcslXhg0uh77+EFk
u5idPfGZ8Tl24BpM8/DB8j9invVqP7Vs9JAdsGPerCJz6KxpucTx5zX921n6VoMZvQMNk6ImUpsb
flSE+tzGOjgDWtyt17E4sLB2iL2YSSJ/zEkBbQx1JPkRTdbBtsi4Rht8AiI/1PlNaGEx7YETGbz0
pAMK5fMk8aL5zYSzECM+uqA6n7JnLdP0hzx8yNII9kXmKftIYGSUWN3Btbs7O0QoPI2rY8KchSmW
2Pd50vGvHByymCgkZigF+ajt5NtmKTHm0BWkjJTomoocS5imUbeMrfYW1dlpEznZG7Jv6tZOqhhx
kBrRkomEpcBfYfR09KhBVG9TN3rLTYJjI4IvkdNNVya7e35DzbmIUZZ1hrt1WvXJqX2oAF03oquh
+brooDesujeu6pSBrWlfB5dMWNc18ckNh8Bq7BnV0xYIyiDSrdN3/caL6msTi2MRGy6joHmP/mPC
xOyZBz3GT9Zt2w+vz9o9v0/oR235qJfVi6437ZYvaznYbm7tM3vYQrZt9+1kNj6UYx7qHHX1WPC9
KgmOKgaPnG4cl2YSOzYT13X1f9cKAGDZPJVHzRjYGgyqn7usxtNlRuy7Z6KfK9wdKpDLFmC4c6aK
v5O5zzfRsAKjBghoIOrQDMOmM1RBB7nlKmmYMvl5432Uzo5vKQuJYKRU77L+ocW0caNWfP5uTn9Y
VV1sNVcxLoqFqCcRmL89MwEalzWvbKbOS6tDzbPISYyuep8k5EIrb9nrincxs7gM0D31TpaWjptK
AyaSJu4uhbR47bzLFGkRNLFYPDvFFLL9yayDqwzOhhiShWR695CY5NhQZw10Gy17TUBmjAn/JV4Y
XsiYwLMnRHatIUbeLxZyOImHEUA9n5SsX/bkTr6WJd4A2Cs0D+P4WmYZVO0RMVkWfNqWddQYNI11
Z2exdYCvColDa75PM8sVcu3hmdnommRWfcALCFSs5VtkYvaN5SRnO1OtbR9fHG9oNwUs/Wao3Pt4
glRuNB0WzqPe+UZk8oyEqXOpF5VRf8EJDJSphooPK6pxyN1N5OV60PVG5WuGle+myvOBQDpPAlWZ
QMuxBfRyZ524sc9JcbyoB+RVohqdOkJbMFhWC8UMvQG9t9Y3lVzjoXjA2wEYcRS2IA4gdKQez0lu
2yrhZBFhb+XYALpPQCH5+OQNltqNA2Uh/QYOHPdAl7CcZg4bDHne5lRnigbfucdHaYf63VcMdI1N
iHED84deHstKZPfl1CTBYtgBtt4dr1f0gVFYFdYaMQRGFtPBSOgmmEdnOo259qBHfbPLmZ7vcw/3
m8ISvc8kED9EUfmKZt0daNZrj4fFFWLIjHbQ1dOqcRe6g/doWsM+m5l/6rw2traKOnpTi/x+VmZs
+6Z+/TwsRYvanneNWj5n7dBuXQObxVLpv6VF3u1sF5VzzLO0wIiQ7kpjEKCY4OgoO9gjXwSb/XBR
R4w1SiCtFWYS7WgGbeq+LqWpvHiJ8pCi2q5DGr0Q+hh2upqwAcIZ5KrF3c5NK+0cr6W+E+PVzg28
4ZXIOtmILJDOoIeILR78sgqy8X1ZcmVTMKpdRbzo11yJ0LAHTRTIIoP2aUJbBE0BrCi0ZanfIxMH
yK6q2/eqGrGuNvr+fSJR53uY9r0T0x38mcH+PWLOxlg5W95RE0M9DZwHBol4ClowNt69Je39qRiM
97a3ycXwQL+baE6BCGicdy1lzwM+2H1n+cHuh8TFZuo0+I0msZlKcct39js8UU2nfUla7OVCw4y/
rCxh3wjzAWOaGEov6cLXRigkD9E2JMb/apM4CDq1s17ivjDIpEfVi8gZlWc71gLHC4vD1GKLlwF1
eIoQYNvMphk9RtqFwL8AkDo4D5Y2Q3BvHP3es8d6F+keCf0IhtAkmvniJcLcJ1k335VOMx5M1F/P
RNlrSMatdurjAXRkhXKoO0TAInB/PShzhvyVnWSHeawNnJKYovLcxsjGco4wkJ0NNGreEskFYAgt
YupCZRsr+sdsVnFxaPOHtoHj3oH49NPFtIBWFS9NimZbslRfSrIZG3ue1aBEfTsrzLMtzDuEgzR2
Qdr3oTXeSCz+Xdgo7SMswCK4PqasHybdxgy5FvZpYiPe49x5XuLx12FIlVPBe8Htw/U2edrcWV48
7RtnfgOQPG4sHIYZ9yZzh1bJsK2yvD6zO8EbAn645mjToQA/GEzAfH3XwDpmRtUzcNatRGIZ49Ec
8yfT+3AdVX8tlPlnPLAzN3leY+XQK1Fy32DQvcs85z0ssPqoLKt/dSPs9Eh6kSBr6l0SEdJVGr27
horBZrztroMY3V3kFTqk1RlVROK3g35H5gyI0ZprTdz0XdNIL9VefrQ8YuvGwIAq8jje5TADQNyL
p1k3IB5l8VvltM9t7RvjYm2M/lQJRcPyTjwycW1GEwtXbQYEpKvN3zCrNLspfSXv/iYgOzKbdyba
6UL4qKzjh71ow3Yp+gKJ5eYc6066L0PtndoHkkItyLgOSz7lLnPwX6igFyssAm9Zm3HdNWblKwEA
tpQgvgkIuoRAix22fGKvmx96mRs7xseXekDgW8+T8dLzwPuuwDMAHuLe6Zv0nBsD6o4V0uqJPb5O
WW3vozDsUKYYvqptSUgB4fnFjhn7pnDA+U9jUdUCqC1wCBdV9YGHY7nDdf0V/2Bx9lgwLK7y3Dck
YRXBzKRU1bbsNCTOHSb+uifFGiP7gJPoti/t+KV1d3WGNlypDh7qFeC2PDzkKzTETQAcSewtDyUr
aTsZvis6CEPNTQGehyBlbOc51/+aEORiiEFfI5/6j0cnztwfXgXnFY5yYMFqa4voFLZa6jfw5CAk
L94jkG371Onzz2bGKTcd13+IcJt7KKoMGa0g6Alt5z7yhL4bi6U9tUiRbUz4xmwgiBXkdTsSKiJE
kWOpgldpc6/qKg+48Nh3VDNbjqJC9Pe5UfsjC+FhP8tm2dLUNcsuQJb0lxW3G/zWJu+i5+rJFPm8
t52/0zpsjkOvkDdp3EAN0dQ0EK5GfKPTN1ql2gf0L4JKYw9ZwdzQ4sTeG/M2JYn1BKTlmkERCETX
u2zaoZ5MnnBeUT1HAmPYFiZmGmMXikBJCwbLaB00vb1S2M73KBmPMN8BrczlsrGXkhh+CJFewOJS
CUJhhmOwz6/GcxXjPjr0D6TXKjxjunrfaQJhCqN/7JfcCGy9Mo+obm3j6BhHwGCMDFHIOTVrssyr
/Fue4m+Q5ldQkvFTicMdq6WrgvTn7NkdCCPLAG7bhJswjF/QZPcC3Tl1w6C99tmLOhsjidWoufbl
+BNRpRn19zo51GpM+kxjfltc1pUNEFARGUE5Af1TlPmKTVFFQrp9FWFDZi78OxyL4kUNh2/s73r4
he1ujsKVsMZvsarSq41SwxENzCjwbHsLYueDfTjUtrxftr0Tstlt3a+IAWaHRUG6wkgGUkcGrpl5
7UQ+yho8V81batoR+6f2J/CD3neS5cWq0l1avNdlbH4L6+6CsBhsdWgt+fwlyvMSH1oL5bq5fEIQ
p985wnkypuxLWSDyLNqPdNJew777WWSsU/vomyrmv13RFKwovJ7MQRSRlxPq2dUANlni2Nb9XrX7
5RsseViY6Hfq2YDAYe2XHaEUpdDqnVYbHe5fheYn4keHiBKJq7K7jAPg81zN8NCqa6D63rjVRNtu
FP1EHiFPEWKF+/F3W6JiajkYu8DqUh+GnsgbT65w0DrNUuQN3S5QZ1YfAxKF3uI47K3Dr2o34i5g
za7f58vXjH8MatLsR/qHsja83ZRX8UM4mZbviGvp2RvBxvndaaejhd25b5LA20NvesUlUNwvpYJW
Q6gwRXUeBtaRh1h79E0Bs1KqRnQswrB8ipr0O3DuyXc1pKx1Qzn/5TBAsHxwylNEqg+LW4CUizdk
gTsxwB9YdafHFFOs0WXlhd95FZQo0hFSKKAuwcfyUzjgtVEVGwHMkeGfDZWIPW23EHLZqLoJQrPE
91CeGR3hVsdOvqhjOX4F8ILxjdOIR+SJj1FbOQfbtpWgTCrlapR8VAc5CQvVCR7hzLjWYsYAviaa
wwJJefNml81Eli7rekl5MxYVPYHIzg661cYPSlLigqfENiwkAPT3OgBr4ioeYe0oWZqtPXe8EkrE
3TNIAqh6WX/XYdy+i9Kl82/qN79UbnCbKdMhvmCe1PvmkmV3bmI3m04ARymdJbzonb3p7BhKSz0m
P1VoH6zWY2J/GswChIyEGdx8FOKZhBTxC4yovcTyJT6sifLmPKcRm54VH4ZbaQ0ZvbB8iS1TEwLV
n51lqyyyoAysBHWnjEDumhgeUBaJGnzf1Xjc5VPo3dta+eswhlusVdr7z2rd0NB0W0bWrcsiBZt/
dW0UdK2TOWXrVvXQ7iAI3ClEChkgV+uvCmvZFrYtqTX3fm4y76mZp4uslr1slyUE8ke3Xi7brPul
tdwn3Roushqc2NXxyPylBkmPVdZaQkn6EfpGlqbnG+zEaVSkciZxlo0SmCKr1h6EixAIkcX1Hkaq
H92kjJmqLedBHvT8Z43m0D2EQuYQle8ExIA4fXbIHSDUC9uuLUuuQfHNzJ32MSbsgZCXkFhFRgit
KHlJUS3Vxk5SEkl28s6qan6uurk5qYRdbswNLbw0kBa/OvHc7mpoREfNimYkIIeLJG/EM65SSqSa
l0JrO6TURseXDdjpvLtVe+knAB2zB2k8a1Pyk1AX9oqXfBkGL94veFKd4wnn8LCIizdDNO9S2ysR
7XFezOGjxNhgUxpWf5eFXxj4kqdyYX6zbZzqkgTDCtIB3S7LTOcqWyMEwy9W1l5SPewROzfCdK95
KsI1ppI8mTB6r32uvQyqvVF6U0O5x9VfSxhqstSMFY8ppblJ9afBHPTXf/Vs155ryUTSe5N0xv0n
Bf3GUl+s1ZkpB4E36xp+cpK6LinqfzDbk8kWx1UuTAoMDyVKxTcBYuSK2j0h9GfZECOXRYxxVS6+
6RGXi0iOQEJW/d16dJ27Gw1Oc4ogbhvj/IsV9M8idDQkNGxn1zYHuAbeQwgBeWfoixYAN/Pg73PQ
EYs7zWX+87MqErBw0J2E5R6bChQHuiHcuXUazPM+u02tGvtu0VtHMunhAwpx3sPiEqlDPrZCDYCr
ZAPAXZe9MGGYb4lh+qP0Bk1zoV/GZeg2ORHUjR43yb22+sHIs0kYMF3dufb/aJjtpbhLrWwn68eb
L8x6bcsevC6AE8mbdM1qNBOujjCFGgnCa3T5PCi22m2qRUPUpZ9+SoJpMS3WtnKHFnT1ykad9dXC
LhcX2YodYWA7yvBSLq366PbJFceJ8ktKvP8UDQ3AmDAb2MVhrVeG0bCrR9irUruoKwidCkthzbdK
GcEDR5DatMRFFvn/3Om92j/K0sz0aI9vWjZojzWwEVnZdk15SVrk0qR8Ehui8fi/nJ3Xlts6tq6f
iGMwh1vlLFWwq+wbDtvLZs6ZT38+QNWW1+re+/Q5NzQxAagkWSSBOf9gNGGw6sZY/RxOeU+Sjwqb
6do/dA/1gazpK/5Dwa9AKslek3DKwM9A9tNLtHCG0HgvCr05y7EqwvKrpIvcjRxrGdnH1F5oHsip
bC0/pva9dZ8aY/j+imaiTQnZcTb3sWRNFogKU4QURePK6VCn94PkivPrtRAtr4y01zlbQyiN7o0s
Vz9xi0ovsosDNsxoCOLWzHC9A1I1Da26lr0R9qCHWsWEKOyAJAekCK/IZV2GClmULNNCdPpblwsi
aE8Je/j1NI/9W5mNTy7o+r/+PtR29Y+hvepW/xg6TN0FikWVQIUvgc91QXUDR2cDFyr+ktoL1jwF
uNKk037o/OpL9wusaPCl7DOfpQipbzlITvbRiL3lYjJK639MriN92sthNftQCymEx2z5mnoRhws5
26rJ2PVVoiz9EZBaA2lhp0W+d3NDBd9Zn/pyNetbWxicjLpx8eYi+lI3UbLqWqO5qmhpLZCGpo4i
RAnUfiA5Mg/6UjanTImeLVT+ZIv7iPXSJ8OIvs08HppAoYQbO+n8OUmvkTc3IKGNamcGaroYfB0C
lwxWRY42H4z4hQEZ/j5wqk2UmbADWqZY+i6CLo9O9eBlrwqEpHUbt8paNvNGG49xAApGj8fsNXRj
9wV1J9mQA8ySLB31vtOUN83BwtWJPWUyv7cBC++mNvWDfEDbxW1o2vaNJ0kFEK/Vbyq7+1yblYu0
qURN9zNUQ+VSC9NK0YcmpXKJkK3bV+gBr4LEwujC8n9WOJ9Bv/VZ2hs+2f0eF7AxVQ9TM4dbpKfM
Z2uCi58qXfPD4Caj5c2tbKQiYzzeUO4NuOsmi1xfhQOlSQrNpGvxqhcnCqBftDcohfzbGBVlok3Z
egi2OIO66xtS7414GqH9pu7UqsxWk5eXx/ufMm0Be0auwiBJJCVIZjP4ruZhcJahHNLLmnQJGD9x
Ieu2ZJDZ80L2lnmkP8/4fUNkEpzA9mukqdRLsiY/eUkb3CCLIIxShM33sXMhmofp58Lq3C0Fdmtr
t175Oc/yMznN5nvjAAPIUea8NmldnVo2yAiseN0x72P8RxEuxNFj7neNlj73XUaG3Cl/DVa+K/S6
+qWSL/v7iRgjIyMng5OCLwya4OYgQLnK4AfuQTRP75T+VlXZdp9wljXOCRCxhfwZTH1sr+Ih7Pay
+fdhPZu8+7Cxedcj721orSFcq9hskOafYdfhT0yikR1wpxYXvECLizxzcMNemZpqL7WBIjPVg3oP
L9RDuzDXn/5xxtv7iBn5UB6hnqY3BHQ3M/uu5ybT9U+i1aAM/9yohb5OQx3pRKTXUcVFxRstVtN5
ZdFjwT4EYVNUeL6H9XTKQnA3UmaxdX1lJzU0NB0Z2wh894ZHHRiVrm/LMymhjZTTiFQIM4miGsk5
V0OUMKSseotX5rZBAYxEtfDVyss2AmQBpg+4RqvulGFkqxO6lNghXWWnHjwD3vZHu5wmIOLuBPyN
M3lgXzNu7NLkUfM79ugdm6mg8OqMWxkrET29v4Ax9vbZiE4o1OqHOh323hgF0XM2l9OxtXcmJsiY
CgwUq8E79wsp1y2Fu9sA5zzgNehsNP5FHu4y3koZX2pzng6PsfJMnWcETsTTXjaBMnm7zilgEheu
/5QbzUYb2AB2ohVR8b6gqEYhkJY8zJFf7g2bRNgjBrYqXxviIGfJDpeUzULNs2p/b05BenX6fI31
Njmu3sCyGKmLuetIIEPXIXslDcO6jj1XPSgQGCrtOTUj9+Ioxa6VvSH0qXWmK8iVSe8x8XqJHvZX
rI30VEFWvu8Qz7WDqzLOzlNFCvUpxbdp1yYRIATRlB0jCpRM9OO1lXaI0yuh7yHKFTS7ABVgipim
f5stczzJ0Z54LfspZYN7f8kojwychu1k440bpWidy2D2XDVW8j+3WPsAXiCXIp8dkTJFp6JAnGub
KE64agqXWxtrwpUzVhh1OOpgU1dEOSjTfVyxxWHEtoKnbH98xAcqAP2qLIXqnGcUfDWMa4tJeGv/
nuebtbMtM/3rIyTP7i8Tr21zE9Z1cGv1n4/9mYygVXzfnnVNENyy7FcqSQFzDlvdsgM0XEFvKO1a
10xE1MJBWUniuz6z2xsMf4dm10zeXkfAMGmrTWNO8PREM4nwZm8jrbqUmh68Te4GprvxZsDnP8HX
q7dTGyF5IW71PLBf7zeCu2psYI0t9E/3EwYcNvrYNrJVljUhzjVCZRJKxiAOuPbJVq00M4heZlLX
Kwxesy2CuuFLhDTrDaL+OprKjCJ1kMQrLDM/eo0qjm8+v1A5Nk1Dddl7RrcejVpD6YAbN3CrfqMF
erKQulVNhHiVPJMHOaTOvmT4jKwVct2HUTP0c5u6yiqpLfdzloVfIZv5P1uwOqzT+h/J0JMZiHz7
OSZvtq1LKB1N7K8C7u4vZhdo+zEAqpYAOn8ZtdF6aY1lDkzwRUbI4+dLm93vHoLLISoC4zMJPSw5
xu+xMdYrRPfic5OXyrmmWE9Zbsp+pKwLnWD6Y0DfzsrZDKgWqfXUPjdp0CxzyyRvGgR9ss8unZ1b
19nFFRQ3jexHQkIZ84vwK8J65ZqcU3+ETBGuMM72Ln42h6xOtPolZFG/82ab0u6k2Z+mznou5zE5
uS178FjoOutO1y/iCsqKlOSXh//UIWOZha4WFXJ74wqLo9BQ20WoTmKbTFPG5Jk8KMLuJQ1MFaB5
zt2eYtbnWODRHftf6pOJqi2VMopuUrJy7Lv2EDmgueQIGXPgci8tAStXHP9LYBrTV79PL7j/Da9K
kEXHFljHygvJ5kE3usfRIg2PSaN8xF3Gt2K8LeKZiMd20CAD0abr2gviBSAw51LCnflspm+Zji50
OETWCVAyicBUMd40vUdKNlOarSWa6ug9qWWQz5/Jedgr1HeHNXlotN1QDXhBCc1Li2WL4N2q7Tyl
3YOm8QDGKGMbUNV17VOHzy5ZvXL6Glj6twKJ4Oe6yZw/4m2m3uORyvyhB5du5zZ6BR7mtE6ifnEV
lJnF6lofWrCOwfA1Myp1qepospmd2u8mu1Z26FWjKeRY/HVDQW7ZjpsrCC/7kLnWBRLTgADW2DVX
I9DvMQpvLKCNpkT+Xk1gWJul8pfBL6t9xWvHetYHFmld1+7lfhRghnqcVCVeymaa+fWmnjuT74p9
KKU/l1Rvmp1k08ncjWbV3hkl6BeNa/HUlF68krLDuUjZAmZ7zxNKSm1C5kcthuCTWjhPblJF31V9
FGTk0bpqaRFt7kuOMMynXaC3xppNEJobDhJBSzU18Q4KO2WvqW78LA+1d7JUA/hUXSTPnYctsK31
32WXDFlOK0od0FCkMm6o4+qGkGHIHWbMbjImxXYh1XzXtMqFe4KDrJegvxqNE9kMyadzKUWUKsKV
99hcwBUIo+hQqEgeBIlmPT3O5qx0V+FYWk8BS9gVrOH5EE/ZJdKs7EY2Fz6djrNwRe3sFuvJx8GD
ElAqgX2R8T4t1aXu1f5yBNIHqzjRnqbewr4xNaqNb3rGmyeA8eKO8xiRBuPHCKOozbekKO4jdIos
mJWrxz7LQVtH/dwt7D+O7KSHjeZlCVDmTj2h6dE4KlkrH2Hm2ZiCPcpQX+oZ2RP8qc1LnJd0IOT6
M8OoaldFePSSyPiZqkF/blBfa21DKdapovRLl13Uxhe6apnQYGs19Aa0zOrXcQ1jzDGMG/K75k0X
h8lHGy0ueSy3EUIXRs+Tt+70GkYG4+Qhait/g/dhtZQzZMxXRvMkXg43RmCQqOyzvfRJ9W7dqjQv
ZJ94t6iBL7JJ9U8yJi1ObNFbNiPub+haL2VMR0bBzGyz+p707Tc3QjRLifg+hLFcgCfWPmgzfyWb
OHqQ+mcjcjatMOdJjNVPo6NlXOdTvoTggFBdgxrGNfKRO5b6fRQsKApUGPHcu+sRBmcEgKMxqhVG
Lt5arhGUuG+eHrFH1rYQ45pewEpl2hYS+0f7sbaQ8/qyRqxD1dybvHdpnnKxptk5m+JOVniDuYvs
kutJ3s0mK7zKXjk2DEtz1/ptsnSAKYBPoQBbYt0UmvPHIRPNBATeEpnnYfXoGO2suY/T+nFe950P
gkYfukswTOvO9+qnMFEoIdxvmWEVUTtuLAModEDJ0yvz17kw7E2KreDKEJtzygrVeaqbL53YyDfi
kFXzwmqa8lmODzWoxKCStrHeKbB3wP2HgRbf5jn9OJOxWMRGEYsHq9iMQBB/VA2Y4MYbw4Ml7ARQ
CaxOANC/ZBgYvDhWexksFQHbYeCeieDodFYpNPSDEvBT80GANvawkW47GjLrayTmoQGLnf6jeXfm
qagmTyN1Ta+Fb9GjTE51on/qKgPpYb2uN63nGivZjOs4eqm6hEpHum2cwUzOH8LJJqgLT5oJlgYX
lQXmbUWhSjvJB7F8JCM3wVVN3f8nS09nQZ7tW6TN7rVSwuQTACeUfrlpWHaJhtiE+pEnmh2Fv7Wl
aFQ7hbgu9Pb7pFbr/p8mTUGuHftafMDKwp9WrC0DoER72axFHhv5go+m7A2nvzUTdC7ugxNdARkV
xJ+z2qxWpaulB6i207uNJ24a1fNnVbEc+EngTpQxyjamNgf7TGF36ZVG/VyMJGg0r63XJoKn3wu2
mDxikNcr4YQq5qFPrOLZm1gZeKLDg7yqIHkh3+LseeoFmvW7fIdFP6sXZ57eeygKn5Sg/GffxMgQ
wRwApQ7FTKuh+lJCSkQaTt3fpeyHMADkPvfq/uE52iOo+x9jrijkyJcJe7vdfjiFzpFWHuasupLj
cBHWpAolz5KIJHaOJaVIfvzZgYDyuUPe7viIo9WTHc0p3mUu0EuRS5UZVDjiB5uc0VWmYuMEZNmo
2sNOJmpjHcF+cDzGUk6YUGW6ZpNxmPOkPExDOiy1NClAOAbh3lJa6yX3dW3PvsVbDBScX6D2Wy9D
sirVrHqREZ7b32OAe0Efat8jG10e9CHCofSXapR7Zwrc6TmNh2rl5NRRWvn7b3W+Y7GWxb0jOlPZ
XMnFqlzKynib4Jsr4jI0ysv17zE5TM76/Rpy7ACy6m5mlfTTGhzODXQtyN0o/zGwDcfZsa0pfA7B
kd/mvM5MePFiRO8a13tOrNbatTSJk4eoqMdzIA6ySe57G1vAz0cwoAsTEPk2Hg9lk4FIEbL20rTS
ByUXDtPNbMrmLnRPxM2c6daK26UcSMSo3K2uN6SJoTmxQkKvZHnPv6glii8OtMyFTM/ILIw8jJYP
VSfuDv7kvWnDFB5Lk4ReHnl3trmsAupOio+R4V3k40MecKVcpbjL3UPy0fN74n27KpqN3hxavQaY
lmFwP9bVdNObAnogmIqNjNmDNt2gHUC/SVq2c2LcvWzrgKxBYVu96PX3cZqG9yhkwV6pGjICUXFg
XxWtZQ5KxLUu/4gnThqtYVjPX/8+XsYzVvk3MHLxIgnVU4ve/8sY9NpZmcDNy6y3jRDMsvWcFIPw
UP+ksrC8J81rathTY4wbmQWfK/JeCgpWbQ6csq06SFp9cwCshXGSbFmtyAvaFgQKsRbCkeX5fqtu
1PbT4IbqUxMBhfzjjEz4oLXVekR0jozkNCznUVPfozT/osV6/Mvuv6gd5lWLEphcnsbGt0EHwZGO
lv3adIWyKlBNuCgKWL1x9mKBNDCopwYV2PQeIIkL0/UXHwbjIrWwk3Mzz0DVes36HHqxv/G47609
2UQkYeV1brOXvebgZKDUXP1clYX1WWDfy6z2nns31F97dNHkJJCq2TULrK9yDvyn+aCWfbe04G1c
vLB4yZzMv7CVrVb9gBhmo/sA5mVQbc3mECf1VbbkIW9H0mhihmuMxyrulcMjbmI+QEEanEQNVt4C
Nr6RBsiVkI6WZwHiEtHEpu8Rt1rD2SH9Fy9kDHiod5UGyvJFKremlhFEN9LTU8UyUGBPlDTdKb7S
Hf247I+ZesT5XUX8Rau2WVG81xi5t4tJGKXFSgqlolewhO4C796dDBQlVzJmxsJHLQDNsZqmvlxq
/WrQVfPQKT6JyLhXk+P9NBWnQ+8lR3kmDyiNVZCdRA/rdoxC/4gGMByc2jz4s83bnb1jJWr78hkC
DA6tlOjp3yP3R075q4+m+OlutcJg2ZJPlf/LdIVi/S5KWhyssdq54mzUAQSlciubtaKFJBXpgERT
HmITXI45W8GOssgCp4jynM8DAp/3uUXSABrS5+1jmuxI1Xzl2yE2hGhcA0RXx5s8GCHZ56HNPrfi
PvGIW12wp/jhnAKlQs4+CEp8eX5PlYPlVCdOPstZk7gVybPfUx0qOFgnJd3HVLfVpn3BFceyzjNI
iSsOVYM43t+bilZcfYQ5ZMtqNfOZd+6uSk8NKLKW5nMhDggFdSWrdDnKBTq37fQQ+0vRJ0eB4HuB
IuCeZEtFF+6o6h0QRjFCzkqs6VcGQ5LUg7kfRO4Jw1m4ea1aLt0EPiYpyfQlSTeyT0YUlvWL/6/x
aT/4MGyjEae9mITDMFgb6Vdk++4EqaX8s/nolYNlryq0mVwx+NH7mCu9jhRXB49UGdbGmlv90z/m
PpqPvxsGIKUr3dnGIltdpSp7wBavC5mOdiYn37QtVMtiMKcMaL5/arzGxYMLiQUztrCSzYdkYchk
delV8dJFpWs3KOHwZDrfDSPPd5pLRSoXFQ1t+mqEmvLeJcGf4Sj81qEl9v4YPQQFuZvw2z9Gy/DY
f4N54d9Hm6FrrDGH4BddQ/WO3eINjs5zVXrujYJw9SmAHyDDdpfoZ8NFV73tyvINbLizxeCswZKk
K96ULLSX99fIvjo1Aq6mGwcxUhr82lsTpoXVmvFF9YBkGYNmfTJnVq2jExQ/rfQly03jV64BFAnC
+r2KEvLd5ZDcFDKwu5qE8N75PVv7Pdsux/ynO77keNDL2bGeVu9xQJpxLp3klkFb2w09Yv9ydqBB
c/Tb8kWzhvS190MwjI4/fnG08o0Ft/qzgbXHrXYMF7j5rWat9v7i/vZVGSLvvR2zDJsvgD6DRRGj
IdF10cxc2fal4h1aE0yWExvzNjSN9qqyzVo1bZK+JtObB8xsEWtt/BcqAgtAr8o3B8Hnlch6XvJe
N49olHXrpAyLd9Ntj27jAze04p8Ob+4VSZtyWyF1C3t5aqlekAo2wiTe28CsqdmV4TFOks+hQDql
WuTcwATrt/EQIS+FAZ3XEtbL19CZi+M9FvXgxOaGi0X23mea6JoUA+IhiZxXjbCL7MBcxOjRK5H5
NfC0X/IEuaT7CZiUX5qqGl/FyX89Rkyfxay/vc6/T/89RsU5ujfC4Nnynf4M/eJdi4f8NawM9tLs
slCVip9ly05gCcWOnR9MPc5fySCzbIAutnL9sT8DOE9WRhIv75A6t+9efAeSprgjxJTtXn73UWy+
90ksnuzTmCdbxb/mIb8BPmWMiqOVVSif+6SQQFOYn+y5uchNGSbp4bKsw+yaUF45o12JxkmHg5mK
+gi5meZzmSOpJdiHaTGCtyhIvsbiDPTsx5mMyV45DtmD/6X38SokdSAvhVO7nyCNo8mhfek9h4Sp
HtU7Mxq0L43xVMVq+x6Girn3J/6yHFVN3RtSzBF5Cb2/BCk0RBmncNMs/aTWTzqCuK8t/KzBwzgk
TWvt2RvQ1LWLrrlZeq0cdDNX12Tbyy9BqaEK4uX7BqO5tZtwy/a6st7JGjP1jv1Qk2jtRz25Vj3G
bzIeAq27D5MVazGMZbbxMuNfea0RPLkPm70wXyVutlSV0BAwzGJb2K3+P5/97+PcVFOPSJkvncYo
tuQy/vtXalTUmUNEikyB4miUpl02RhZsiraZLKTEUM1oJnR1JMQCD7N+Kz+nHuIu3ivVM44T3c11
2++u5rYno6LOaaiNdoKr+10WeGQRJ0A9PdQMKIOi5lMKZqsBwmQjyz3YpXaLELDVFqoCUE1TzTey
zCbRqvIM9HVxgeZjL4Ky+7NXilHLcVpjrqc+WQzSEVOzyBorVjKeZdtRyAGo8MQ2qVOQENUmHvKm
F5zlocCX5UyqZKkGHoo0v+MDCe6dZtRUNjDnla69lVyXFvGuVzT7KEPyoLV936JsrAYrp0CtzXGA
mqZhUuN1xHdGGmPY25Ve3rQubKGX1A7eiDGpKAwF++lFz/Vn+b3CHiY35sXT/WuOLO3Kdq57Lnog
RZAFflQ6mtcfDvTgpb3NowaPL2EOnVv7JQvvsmivwvrXF75a44lkF2Bmy38V8R9j0AxFgrbwTrJU
P7hKs/LVxN5afv9J7xzj81zX+hqMI3KJJbeiIWoMCuu68g4M7YhwXfZNc+2FX8LcCXN+01ZhNVd3
QLD8tX21KtxPgKgDcDVtNdg2NiopuDw3T4k4yFiKL96yn8INNP/upE5zYZ2TvoJEKss7qCJAeWNH
sEOMuGZJ7xk3eRj8urvO5o9shKN/jzeq/jnXRxcefWHeR6li1WkUQMoesaaN3V1BsbuofjU84K6q
PvBzNxIr3IVhU8Kk1KnaiIPslh2RgJOrcKyWJRrB27Svk+em07UdhkLQrAXSVMZKr+fxGGmUaSRU
FfzxLcOI4iSHRKnRX3Hwgp3GhMJjj3fPZCSj3l7v2/tprqcPW6Mq2tdt4jXYLyTTfm7ydakW/Qgn
gz1Lq909nWuk9z4cnzvvtSOftIXNODYL6QKdwZs42RJekdV+tBs752WSSRpdcfSDa0zIfijIeHtW
Yhwse7jiSYHXuK6G6JclyMTgDIOWuvwmxDfmF3x7siUP8rsSca9CfOwR+j3+n/EI9KJNOniZKynf
ut83Mz5pgmrHm/jdEu9hHJV4MaPXgRoUUBx8lEVKJo6oz46oMWs2Cn7/alEFaNZRIbLz4n/UttEj
ULrMvDezLG2PAEuO90+u+hOEi9DfByKxNSv57Q5byPT+LHMwnQYnICQVtrvrBHo+koRZ6/S7D8CA
6G81ME4yPzPEs7Gx+zpcSlMhO2whWsrTMZ6TlWv0IPmENdE/3IceMYDHqkcaTQxS4TxvPi7yJvS+
yOD9NVFUydaNqyJU/R9eTr66V/a8BI4iIQlTHFn+9Venrqr3EfSHaKsJycdYUw+DrY/63nJ0c50X
yHcrtxztK/Kxv/8deBCI9vTx7+9+F/03xHF4P/qOVLV7R6r3GSjJKMuxqZJAdJICzg4XAeExzhpP
DsTV2Tt7LbbbbHcxBRMdARCcibLHGcMGYt5sdovA0PSdbyNGaJFrXgGp0Ydvtp5+jXRn2HR62x/b
MemPsDUrXD2qrIQeVDYLaZf0sEaSTXlQfAqrtjPtHqH/NEzGAAD14MKm+I5EkkgivfC5tQOQXcrm
45BjE3+qSJo9QhK6hHIDQuhNARWmjpGCAr/UBaa9R9IClIPP/0Js4lBjVhDq7MnH2EDH1+ncer/u
ep3hXIdrN1PUVdaN7TMaNivVGO1rr6bt82xgv6Dmc7KQnTLmJSbkFdfF7UUMqSb1vcERmfr07HXD
HaOqB/7a8qHZWIaan4oY3QKZhutCwGSZ4c7n3Kjsl8AtT+EwVCTGFDDKhjXhTjP5C8t2rK18IAfh
7O6qOXl7PKgfz+O/dz7i1VBvfApfhx5y5p0hYiDadtZ9AFp3/ggptbPslerDpLn/7O1E8zFX9qJh
9DIHOKLrQSTok3DO5fKL1Tdps2B6HhXEK4Mo/iueXGVZ98N4DEa2Dqd+iJOLZSLgx0px7xWB8lNt
fIil0filE/BbjDKMq41bHHQev92pcTvfrBx4gYFV01cxyR/6o6aFI9xM8iaD78znMVRgGYssyO/U
bOim30cfpSQZkocgFkvpbPaWsVEOl8QbVlEZWK9UKD9oKQNlFctqAXEJlsqoK90CxbviYjjNfZj8
lMEQB/tqnP9tmFJiQFwJwKWPLqUzPslHTjzi5jFF/l+yJQ8JKdd1h6vPWj7AZAy7SbCBqp4d8qGF
hs/lWppIDftQ1O+pZPkh4jB/Q5ZeP4QyO5QhsLSeXRLYj88ZR4aC2D+qf+IrMevJQ4TdcVfyGQ4D
7gpEwj0aXPL3B3buQS9yyb9u5Aj51C7MKNyBwjHuj3kZGzQWhTUCj48Vgd66JdqIGtLwC8yW5m2P
XMkFfAb1LKEP7MfAspIJJ/q0cn/K50TXT7uaMvtRtu7rgDYe/4jJZQDsz3o5mGwqnmqIhRAgFoZZ
u0/ePNj7yeaJxrO2f3MLtGEFIOA/jSjNoX+DuPLHiKYROqJWi1KXWNZEseKeCk3dG1HCkkZ+zHyO
sRZo8/PjY5YZOCWvA9L5iMGNCbeW4xdLOSvhWbef3RjesNJ+H4a8/qRPZNhhmlMO6Zr6Sq0XjJ/u
ZWTRpgX8rPGvqXH5hdkt7Cbd9Em/ufaOr3R8avkPuw/JyX+oufdDvvSg66Lo4MJNMOxgUSTRe4Yb
8yFu7PZQc0Ee7Ap9e0cj0WfNWf/ah/14zHIDCZN47l/rrAuf50BdTkXkt0s/bU+N1k7Xxko8yPnq
hJEsv7YgNtOnGo7bocOQdZPHagXTst3JOlGYYF0gR+C4WR+a/25E0mUVOgbdH6/hzWW7VrEnXYK5
SLauFqfL3IbjAljWr69K/KWbHBhxyQQt1g8xtL73drCpV2aVbDK9II0nvI4VlEKXcWBHJ91LzTeT
4lM2Fd2nCWj6lWzaDzmqCEpvaxkdk/gIfLTpGAUhS7oiUNFcEKd2r/Czt4oXOC7EArQzNn0kuOkC
pqwWirfqghLhl9+oZXkWgfe7pJrlIXCVmJhZ/QvYXIszi6TZyne8bOUNMIRxrNk71uAB6AZFAtkZ
Z2jknjJ4Q5oQBKny21SmSA7m5idDw/8DjYxiZTpB+TbkIG+KKZ0wm+zKNzUGF6dFhnqRvaEFfXMe
PsNbdK+9ab93bjRfUECAwVZVUJSU0Ptm+frBtDIvAJj8ZfLS9Fejze9K4Vjvcxt1rDzN9jlkA7MB
SBue3Vyz926uqruoHwYoJEa6UmEZxJXXbUpR07NEGU9Pc+6qIob2AWtEfI0+2oNYQMqBMmZ7cX+f
J2O+PaAnoeNrIaESbQomRW8tFtKO65/maPZPU6UHK+i0yhKhCBszLjVTsAekO9MNsrhev5xU9ytK
cM71caitOlnZQ4gji+hwO3ZW4BfCk2ZhgfoYl2FlcMyxKpChNLXDReG7M662fowqSaD28bmzy3VF
VuaK6JGFSRRnw1AnW3axrhCZ+4h5pd4f6tj6a4qspY6E9CeyGd15nnGGr0tvfO8mJFLN3lL3ZlBP
0AD5pWTxywd4R1SKZf1YFpaNWN9yKQQ32bK0SF3FU+ltZFG5HkGMZ0r8S5ak+3D8RnXMOWviIM/U
Vn33M6/dheT/2i079HCnNt73yGk/RrRqNW2Q6mLv6WEhiH+EWDAOkCzsYqKaPWjbCEzm+d5M1Yy8
bVHUKzkG/5rmZtftyk2y/lLgb8kTGIE6VMazL/mUWQgezOOxTgb7czmiopk02RdItNNuHhDzMXXf
F+WncQFdp9nNBlOnJkAsCBnS+t4mU8nPyNeNF9PXvkympX8e8/mT0+j2X3iRHrnsgi8JSvWrBHDI
2RpT54gdlU71BpUt1TNMjBoau1LAko34tI1hsZoLrFe6vDYAYUHrPXGbSNZBhwnSfYwpHN9gzgxb
boUzNAEVOSQdf/RlX7yybvzIXjzyFaScE/T9AEuffPV1slAOc+I1Clv93k65jrazo0YgJZKCT1pg
6y2D0CGuvhizSaAILcqqG84SpzJwiZpG/QbsILokHZlzGS5ViGNa7/Qb2ZSTQq2pl1Y/4uEpimS5
UykuevL8n2zItnX7OdVeUm7xL2nNF1OYyKEIgO5XuzJeJm/8M96I5/Tfx88Y/K7S3rvHJ9SK4nyr
Jz7kfrnLTcUGN/99QP1bbH3lEeYGhJeS9wE/Dbldu//UQVk5+GiOreSf0lp/Pzjz8AmFyuqPuBgf
UhMR2OnmnNds2g3ffLIcN3wpzWkv7+yt6UGd6xxAo9Tw39CP7tlzssuwyzR5+gBZlaxnkrNmpXCz
wFe3kXADNh3UdNKGgtYAWPaO+ZPd8mCnuQVQPtOr737p+PsK7YOVk+HO5AmBgzkMp/1U41uWJA78
qdJNnxIFdRncAF9lKNUqimSsfeR4Fa1mvS4PKYmC0z+fMbKNMJtGAqhGbdNX4o2qN8pyiGr9gn4o
kotaTFraMgCYKN2wg047Luuxtl5Sqx2ffZerisYMcf6QqPoP6aIddWj6TzVm6bL5OCQU/8+ymXUp
mh5gG7coOw0QBVy+CYut+aaikrSnJvPmjFHKhVLFW1vA5vB1zm+qJ0ySBQa4UPTvnd3hdSwgH3dj
ht/2C3XagtionW//iEvvH7Q3xrNtpKgYmvhsi0kogbyEpl0v3DLbt1ozfRlhxa2AFrvnpuvZZmqo
6Ue5mn32TfU9TEjdUbGisBGedKV504SfazXWLaXF4FcRxOlRhgovza7tmG9mMUCGbMtXNzGuDas8
7Awk64ZmHYz4pBuDFdw968pZdTEgnux9r5J8vHvWGflfCmLheGs6T2w9nH0VOd1mHpvhDX+wo0Su
AycDWCqKA0i4cYcNwkuSN5BEA+NTreqI5tEyqNjfW8g7/TBCpHpGf0JwSwJ+GnazixHnjzDU9ecp
Aubr5rrAFYNWQw1zXyOgBbCYZjR20UpL3eggLwAxycKHDqMOF73hIQS4N3t2cWRDdUK4k/wOWS/e
aRiekOXJrp3M8A3aBqlIoWvHtye/Id3xp6XhKeP28bVa5QhE2Z1vMoTYT3AIEuQOpyauSN2C0ckV
IwY5bVXrYXL+D2vntRy5jqThJ2IEvbktXyoj7/qG0WpD7z2ffj+CapWOpndmJ2JvGASQIEtSiQQy
f5O/StX46khafeuXinpt8SZYiH60E9EHd/36qg7N9KVqT1aXF6+W/dCqDmmTOBpeYo2PLkESOUH3
dR+Rx5r7jajQ99QY0GgIrVWfyeU57cHHPonHioc4hUA/SEFmsU1D/gIohOgRyIhQUZzNiD/k8stA
mqOw1JY4gYoB1XG9nYsT95WKvlrvFY9iZ2zES3+gIfbFjKB3WTwiSTmeFQW4y5T5NvVbxbPlo8e/
XrbttIEak1IoN1VRxJOabvKrxOohwVNelrpHk2/eS4/eCrKTanzjoNW0qzVd2+MREJ67OAzWXZxI
132KJpWBMgYOiHZ1zLvike0hoqyS7rursSqNdVsH9Z04KGQVzCg0T0nakIKwXX9nB4YanUByKFs9
sW+ha8jX4hsZxuYtXz+ZXCvfwWlMtIC8OXejMq69LtmUBk/+AQOnFXqu8lmJUvMK68caT0M/fYS0
9LNzE/PnFNrpVbLM/Mgs3jzLj/YtqbBzpoRPRpF7c8uVouws+vtp0Cj9J5d64V70R8CIlYUZ/Sw1
/bl0BotUDAeNdygsyum0A7Q4eDK/Z16gYtCO22YE4CQXKzXxw1WGVs1mhiPNNDwrKp9aHZRw4LAE
En9Iq8bD79K8jIqCnuZQyW1776imET/uP75BqHRrK8C7qAb9cyBV83PreOXh0l+ldnmYruEMZbYp
xoyrNoZ26qdDUuYSyqYhBYsYDsmnvjmmspKdN0ivYkAcIjFDnCILkS7T0MrXTdm+XzDYhphLo0Sn
GeOb1Rj6zp0Ujvy2QmFy+ncMfCtfguGAtVLZ/qPsD1vRT/qeopWEjJRootR1hW1l+YAHQXwS00vL
e5oFBJzcO8kdfnyvg+/AB+GCtpcdIjfPDmzRPaSLbBmgb9sARWClHoBeZbwmfZAvxOmn9jzh05hj
y+pC0/Jsh6SmfW1J9Y34XkZ+Y18DebtRDL/EKrhLEO9DzC5J8vxUTcbVXVku7cIwHpI8qm5za0Qh
HIrGgPXllUlKbanZcv7sogi8rrF42IpJzW+1AVwwHgSGOVQd46aIIEO6LXIUzWDcfIx5bmbOLa7A
jkTxzx2eXau6lKIr5NM1Eg/KFShwA53b3rsLk+QcCx5aYY17zQWq7DRjdWMXKDvoIzZQL1hznisU
Bc/uaPQ3oZm0PML9V0mPhhvRNfdHzbZiS3jyKajN/fyo4YqnPfkgBEBOc43G79IrpXV3ae9JL8YY
xeswDbMjZq9gzd0ESyCKzd8NHYFcPwFKUMObczQ+KbsRe8frUNlizINrRGKjrKarwU/blrB+xNJ7
XgbVluasWcy5V3Xq39cD6n9rtUV9SdPrfPdpqxqQm+31w1izMbrKexUmqJEaRy1EjFqRw7N4RFGj
C49yNjyLR5ToymQFEhS51vlJhn9vceqa6liG6o4Em/Zaj0FD4qryzthblgdmY7AD4fHJ8wBhTBuB
j9AC9Cwq6sF7aIUd2KbXIv8JrflLqNMW1nHUol9iRVT5rTcviyxdOsPCt3aXlZJYLg2mAj1liGDX
fzBWcumh8NzoWnBYBGultLRybQ1OBkoXXkueKmdJqu1d6apA5iyvQKrZxofDryxwc3kntVdIH30b
Ov6qvt+094Orhvc28MHJidWdjE6nd+syHgN7K5pOJPdHPIa/i5aYU2XV0xAO4UlMchK3RmwuCVeU
M2XsY0Z5TV7aO9UjHBeyFikuV5RcxUEMiDPSdv7RTBIYXYMzLFwjVH/iIzmts/SwQPSv1ezbXIfD
ajuAqEZZl2/jmJw19oLxOipBqeMq9ABDyMOU9NMJZh4YQ9HDTmM+sfPCejZwyc4bJ0HZMDJuI7sG
HhjgeNu5tf9WwuNtahwUDOr+BkuKK9VAXLXR+19iXEw00cda5jgfXyPUu7dYG95ZXtfcK5N0qvj/
H3kX5tjCLCQTP/tmnCBfDWIFYjSLyauadcIDoA+Cx0zW13UKHgkSHswzf1u2lcaSsHZeVX/ulpFh
3cpR/N5N9Ci56bpwlQ4ZtMdqenKwV2geaAgFBNEIdJQ0oUW0oSpGBB/9T8NzS6Qp8Sq6nUlfRpMB
pDMh5BSD/c2OEVyI2OGcLZVHGQBAQLpobT7YVf0bgeThu6G4ZGD65wozpd1I9fCUdaDVtwN9Da+j
iOT5wwA2Ccakn50ESk000W3OTgKlNpaIi4lR9qbqpgmjZKUb2Dd1qtwcLNl07pNQuim4p/QQlM3c
VCKr/ybCMudNHsHAjDkas1PylT/VKxVe5SEIWmmbq02480sZ8Ua37nemrvS3HXwgsaMQh9iJjJVa
GPmmnPi1CEcPZHnfI0odBm46RaTmkKPUyD7Et4oH9J7TW003WGBpQXVivRU+mDZSw8DOXnFY0TdV
E9fbagRL4uOWabPqgZnSNscwKZGva80KraEpoZypyhkMm38f6ewBXBd5LpIrcHeHSlp5JaYwYjSY
Rj2JUX/i+caa7d2PFaZvhRndDGaV7iOXnPcTlfpo58eIxWgybgUzJDVD7I+aBW1L0JZEG/nUP+2x
1XFbRqUZLrgNABIurpdLaJ0mKDuJpoBAGtgd4TNwL3oSJ0fQcooPp3hDwRbiEi9C7Pqv8VqCL3Xg
Z9GuhCVxai1NXUkpfsGgL4d2M2Oos6gLSItONV4lwC00ToejlizE/jbFLXWXU9laBtMOWKutFF6G
dRQ7YLHntdIRV5IivhHxRoitQgr/eGcibXugoPyKwNKEIZaLh7BotK2TgaBForFSlog3l+tUVsal
WbGWmz+CmmBZF/asUkSGER0nGHMIAPDEW3ls4W8xBSpvbURIzm1sTdA2PrfkBnNTDIowESElxqqE
Kb0ttRLu/rSw7EsMKZxE19ZB4JCb+VhfijP+i9KD6+hw2Vl3zkvOedpQ7dXZJ70KkB/jt1kPHrTh
seo3OorolLPp+3TIOlTAUqeaQy4DQ4/CFc7HvnbE9fbNTah1i5pIZnj1DINoAgXx/mlA1Pyt2c57
6rTcoJujRbVEDDtT8VQMOAomW78yO8Z1Mcby5hoFEH3bGVAfxB+shnx+DrMAWarGQt3SyjcoCRrz
n04C2blM/CHfd1Hv3Qw+JiLdMGDGKCGzPq3hAxT9tZWaJog1PwchWKk3MIkDTAs2+T5fkFUoU0T+
kgeYWaRiuKKmOA9fkgMiukhGeWkjMzZvDwZfKg8tr01x2087BlxZWBEEiN+Ij2Lr2EVr4cktEAW2
00La6CbCcuiqTltsq/8B7onNLiR5xQDn6hXmE4ozHt7rVbjvfFlbh5PujoBkxbHtncDcrroiR4FB
NCVsCEVEDNjftpNJOzbQz+LQFe3vlPTF7tIlg406e4OPAajuvIj+NFHgEJglcq9c3i4S/yTOEPca
13qCcNSlTwzoKj6uOWXITZx6yUEN2pfLd7pKkK1DCO4lmP4RAnTKIakKTjaEGf57pdY+oGwZUU/P
KAK5aO/27OZ/mYiLZ737KzCg5MmdHT12Wmqs1UyrjrICVLTSnXHRTrhsRRsQtLDNcMaMOchGncaw
fBKAMgEjc3FPS1LUPCDK9ou4yc1Neo8Avg/WN2uuky540/VgWqr78R6ljHYlmjVInVXq5fZONC1X
+mnZQ3AtWun96Bh4EYq0yNgiDFWbCPMkmor52aSbNGaZhr7cjaZ1UbksJu2kRGmDK6GsRBkxXTa+
upEnHoNgKwhGgzibD4Wh8UgPHkT/JUxS8W7X0qKE4JVVZyUw13Mh40sz9spdpzvJsk0q754HSogb
sD98QzrvNFR+Bem18xcWsKlfo9b/jvnXeM473F2B7QcUeGpri7hpfaVFjo5/Gk5pai4lG7Mrf8VN
6sR7MyF1Ghnl91Yd+u77CDAehSjYkbqtHFhGvh8uzSwYSBSLduoOuIqww/hbnOhTmzUKCt5JPKfM
6WEF5VzlAZjbC/FgujzAxKhoeo6nrjGDeA+5DFQG6iGKfu0VQ7Z2ocquUKJNZ86zOAuDaymw8utL
N4+hz6HSSPyf0MaIi0+hdRzcgAE9x2BCbqNWkjdYG6dHaeyGK1+uXd7bWCI0daauKPG2j22LF/jI
iuyt5hE/k4tcQ1loZpqjcNv/sPGXey67Ql82pY1bAElBPB0Kc+mDL3iTEOaIO5KQJeDDjRu07l7N
VP2OTTF76ikCPtMPVPK7+8jJm73jjghAq4320ujURqaAIYRxikdHfkYHTz1ZJs8y4OTS0eaheZIm
XNDl0NSvTTUkx0uPOPsUCqtrhe9Yv7z0kaVaWdQEb4KyyjeNA1jFMNPxvsXb8cZBoxM483jfydZw
n1dGy85T6a9E08wlf6+ytgEV6NfFUmufFLUr78SgPu1F+phst2iyauMBNxpvc6hbo9MpwT8Sg6XF
mqxOvAOAXswrSXidkfBC2DkIa/SBJcCWFJiPojUqwXAWIbi5Nrsxin6K/vkgZmGYky3HMdJZVcnp
VQZmamFmbAFt1WmuG/4jVzBs2mfErEEhecbvOFoakpz+RoUc8Rh3fHIcXSURVOpnYHoJZrJyu57T
XyPpyNRdRZOTldMVNsLsoG1DxwHa0VSIxuPMeQibYHixw3UyRQ3W+Cdq6tbJlPwzSgoK6fO1PqLG
Filvca0/dywDf+Um8BylYWUnSOeOfajfNVkY4o7bQjmYmiNgobsWpjqOsOMpaFta1oCxmmLmGPKC
roFUH4wLrVfVvTcN+17XnpW2vhLz5xlZhYkPHLtNjJIlM4ZV1+KBM/Oo+wzUS95imhP1PTn8kHzP
JP2eHd6XwED30adBiVsMx9Ow7/rvw2R8YFFOs+0Bo5tQLW5brFwVhO5qaJUdJckvtQDwvgfTrI39
l1e7eL+LPmxGDnmqGnuxXhBdRSh1Vz2KOn8rW0SKdjO2prwrcQPrFiIE2AsuCmLD/jEsBtQwy7D5
sHjKiVGEKufJAwnhPzPwXUWJnZ05WrXRYfTQ6Z5PRTufOsVZ84rrpHQlznXJj+deU0qJv0SJ4S8x
oulJbXRAX/g1SZxy/tG6Nv2lhaiCUwp8Tz/87UeeshRy3KbzJPGDXPIVYkKXpOhAWwNKkLk3uTPJ
NqgEL9s3gerj9yy9H7DnYBTZB8/fXHpLu1DwrZ1C5wAxNCnGJBaGn1pubKsJCLVsxvRJ1jMTlHZt
3Q5RwMFFbZzF4twI+N6GtnE1h7u9l+6RqUbTfooPp4NcaaSu6kBdiRliwPOkdGlNt2kLqd25uTQZ
54BbmBwP1OpgpTUWMXbrIg1tazUYn6k3MSMPpxbJWX8dMUQ8JAtqQN3Kjar8uo60AkxImPwoKf2n
Ya5+64BcrccwsaEjUDrF/7rYZ5q6KGQnvMXSVANkhL3U5n19L3XfkS+Int2ozfftZGEiJG7kXiKt
0yeLgjLHJu0sF0xNmVg7dYivxrylFqrYxnoIItznemzN8hJ7u8w0+cJaYuFXN3wTOxvZB17o2mIy
EZkSCSxcI0wioWWTOwhdldVZsRa5AzFC4zLyJ+zPHDiApECiVKN81U7c0LpfCOyuoFMXA3zRLkCI
3NUneEb/ESOGBRPbVNN/mYcESYRbSHXvktJ7MD3rRR3K5IczZOi9F9VD0lK/AEPlbLMq8xZGBmKP
uldwBUYPO7h6sJ8HPNNFjiBFH2Nhm0Z3+58jGiN5rMqwxuKyqa5nDZ8e/lLbAvuwFR8Qs5D+mfoQ
1ZWOX+LkqS+VB2XryxWb+ybwN6mSe0df6rMji2pr3Ual9KBp8EjUznd/GTh5K9ovrbdR6VQK+SGe
5gz+6B3R4smObqdbQKVd9wG2xPuc5vhljriP0+E5GdrBk8ID/gRGVVmj34HB51QEaHqHIgC6uRq5
Ttpjl/7y+4i92dRyERgZFmIem/n0OGSYx3zEiv45RHe7Myqge8dud4rSmD8j1XjNEAJCc1PxN1Uh
F4dG63y8AUBpUKvVX6fQIh3HhRsnv6nMORXOy1Zbb1F2Hda8u7GbUFDS4alY3oel8T1VbP8tbwsM
HHolv8Vqtzt4qDOuRDouUG4oDRjfwkp7DcJWB7ekDDvZRVgmmF6KuJ7lpDFwUkCiKXxIHfKHUljt
PdnSYbNSfuONhRR8pVjFyvQLlqLmoD/VDVhokN8oE2YeuorxkCCuCO4wWkUqWfMxkND/ZaBujOg4
ObYtRzs3Dr6i31eaG9x10P2uSePj3oKK/2vnY9hTuEOzF00zf3VV8mRekaKJHiM1yRPFf/U7kpq2
oVWnILS1B3xytqIfjTqeg5HDJnq62HQTGxTUAtF0c1dmrXsQB9OOXUSh9fdmMYQwfBoVc62PkBLU
RrCy+37R8cnXQ+429xWPjqu6x0lONNVRbVnI4RXjRdIZzEp7r2R5ggUdZjpiELsgknKGuRSDYlLU
qh6WYlK2d/WGHYxe9HyVRgzyrNa6k4ou2kOv8Ld+EVVPZskWpEirx9ZWu6tqcq+b9Avz6WCbbnDF
AyPmVWGbt2IglSUw4g56FoqrVuHSn0QKEX3xt3M7sZWfUdZYV66QM5zmId681OtQvhZXQfFMPXdh
tumkJtu00GSvcJP6WQdR8gPHgSffzdJHvS2UbW3y5AjD0b0vtexvAUWfNLu0JTOpWNEm1rGFheb3
K3Bd8JMOWEi9dWHyx9pb0IF9b7xAfewqbFi9hC9EyHtrm9epivRHHx6RV4cronXV7QjZHLCaqj6j
k/ITsYLunE8VH/E89ttmrYVOM+uJGkOHekLX3Ib9I5r6AVY/agayOrafW9Pcix8KJgo74Rg55DbF
WYTVWXqUJxSCDTspk33tRrTSwnD2dmAijj8NAuao7xBo6Jd97svbSx9mgV9nGZpaLcQEEWb0Jn5A
rF/+11ltSkkHQnA1wUkpIF9mzO3pHuXQHHhauEfAkf59lznjxnBgzMhdzIIRzyv+mSy+euwHQISE
8sYnl8ICdoKE9IySyfNuK2XdkZB8Nlr2Hb7c4ZTUOEffRtSqnZSkxlimKKbFEY6WPCA0wrTY7z+F
iX4R1iRIPlCuHV4KALIizFOi96v1H1ezpquJ5hSWgzdfjMCLT67OHj4WFUheGM8mBaNNbyGiBR6P
rYDkTza8tnetYF/w6KrxUvQbUVsdBgSFlpHPKr+uB2WlDnm2F6M9P0yBWuWdOfT6ren2wGK4mBpS
d4X05a1FMx+ph0t26R5E02t/41lbgF/hA7mesUIEzVyUIWrMo5eEL6ipIe2gl08DwmpnRLlrpAKL
4KXsEa9N22zYIicRvKh29KpIentjpTb1ojzai+5aKYZ90uPkIiYVXg+XMHf7gxj957XlMGPJPt2z
SozP10Zm/7Wx6vYmqrPub9dWp0/QjhNP8ePaTfoid+TYNO04WpqPQgsHWa7fz7Sc54ilSULEzD8n
fYpnowhEBMNdxVqEsN8UjcAqI2J2b8fVPmiaW5i3wVlX6kZZiSlwghZS5+vHTi+MHUKuTwGqn8h8
SjHlQ+SSWrk08Baq83QnZTm7f7dWViLGcAz7pB4bjNiTg6bYr3hmIfcwTReH6ONMH814ReYlTfR+
k07SS77N2qW1/FtL75RbPZbu2T2ji+RXyCTkuCQJSCe1tS9RYrKIklG3RwfV0pcxz6wruyh/pp0R
fp9O8j8nOqkC0SNORr/5KU6UPydT8H8V859uIS4IuvTE75QlooQWltTlw44FQP+Spf0uTuvgoUmm
CpQS5AvRL8JcDaEBk8XTCy+Xne/G4QM4tX8Jc6ariTC5bT6FFa3EpslHVvpytY+bDgNq9f0/r2Y7
cr0WNzUoc61yCftiP8CILBrgN4hClmgaei0dRZkr5vEyjwq5hcuoEHIYJPP/da74GOJG4srUxaXj
5b6XD3m5rxjtPj7GENTtFl6htYwMG8yE45yMsNOvZcnUr8VZWOGF4kZ6j1HLNNA2gbUoHFVepGPd
b0WgKjqrsljFZlmdLpP/rxed7uZlsX59uXCdRhjZint+XHju+28uKubHAOvmT/vpogpIYtnyP39a
X0NxwNOk+Vcwx3798T9+L+Kitin3W/HBLz/zv7vwp/unrpmstWYlBPBbP3pu8lDGthD5PcnGQ5ds
p78VTchwAD6SEufKSYmvymv3Ng+oj0zKfSIiU/1P07H7/JfpdpF+nl6Z2VJc7GM6DiTjIg8r+eQ1
JDHNCdsQad+TcQh+UCVlG4siNZqRNnRCDBy3udtG9x5l57+ERmb1Htqb8HFE6KAUv6KuW+pWED9q
ma6v4xHqB16s9gHgH/BT3Ooexin3VpZDx45kUfOw/5WhB0VPkmxrlkcLZSprjNNBy1t3qXY65mJT
HcQoWzSKUAPUcXq9F2Gi3/IMbHYklZJpi11LgyrrQZxdDhoeCNQc7feQy8CXYNF0bS1fJhZYQKrA
3SlySxgPnvOGwnCFMMqfZgicOwO/auH310rjOqOigIZIDGIoSIfJDrK7YvFo3LsoiQGVw4Fbn8Tc
EJCM70jKQ0b+jUZi+AAFuH4opSex7RaNXHoSG/IMldp/jkTDp7CvcwQagO/fv84RC01d16oHuXoW
lzZTz944koXu/fD030z862fCH0xd+j1OnrLcZEvxdsKwQFoi669fiXcYYp4syNpnYGjJ0bEHvp0T
W8HP9c9RinKCU9s+s315j5LH8i2uxxQUnBwgYNkre0d2jfuwc18oKPlvjQxka9Q6G6VTyOzDiHif
EL8Ns1+9bGff+mkifExlXyF+cG/79osYB8nyeWLoFejhTFds099iYgcKdhNoT9VotFdV5GJmjkAS
uBkFYpXBK7N3n8Q3WAqcn3XuRU+UCIq1anfRid0SFp1/mVP0T8Ka4mNOO82p/TQ69UWWHKxaGzdq
tqt0Sd2w6ChwE7KNQ5u0+iSfgJx7yf+YT1XtNZaRcoGC4i2ccpHnmTt9n15y9AResJnXl63cJLfa
GEbbMcIHWUsm8VWwvCiPy6OzHvXJF7Lvo+vK6hWK4F34I9f3AsklBXG4DMJ+uGHZ7+wbdGU3CfZO
j2buvIgIxVCvMw2kZt58l9JBu4kmptuYY8iGFQDFW1qiP/MzjAlGXqu5XLNMl/CZ3Oix4i7FsDiY
skb1PpFuSxEShs+9ibE3oIjwpFWZuS9aT95R6hjOhqPHa9sKq4dqwBbHB7X3HeGhU1ZO+7OIfbyu
y7/zbHiy2ih8HQalXMYg++88jb9mndiYlTRtuRH/2+KQmnmP0Cz/6lb2ZgRpfcxRYNvLLCAWHkmJ
+n4YUP13rqWWVN4b8qQZKvVwNBdC1zYMm22g2OPBEkxf1PDyjdWEEj6Yo36mrKyg1Bp4h7AEHDk0
9WPpAZGMLLXfhSia3Wu28guBjOzGi6JhmantEmor5b1/nmX6gAKQFzV4xk5n/xxluUgfm8j30X/G
ZXLF48nGL3Wa9TXWZ1Yo5v/zml/v+L/FefkxsTy5eANgHUN00eU73uaI7FVdj7oxTdNImus+w+c+
xg506RZjuw5YU6+7KqKNV9q2YhN4LYK7wkOzSyaxWBaRcodQV7LVEFpd59RYEEb8TnLPWWeR1u79
xM8f1dE4wbCpvht2hMA8slUnEz7iDX5PzUIMxAkP26E3m9sUX9RjbmJ9Lq4kWfkeFHiFHnlu7OpC
bzdVbGnfdH1VF4D40Iwptr3JOwcS3yMZWCQU4uKngMSnvmJts8QY14IxYlaeP+3v4qPAz0+TKhBT
mU9VD9mokdXYfOblJfzokL5e9HlgWT+NRlZF3cZWwNmp/Vou7QrID7h1HAn24+iaeAZQxIaNjOJM
5Rb3eJM94Qr5KzUj84fiSaeiqHjCFzr/Yq0GSmEA4hrGDksJT8ZTKjz0Wg4KxDWdJX6Q5dkYPTD7
JLDWjakVr7nub9MktH6MqgRlwsrHO2tEtZh9lLINlbJ4wMv7lzGG7o3lJ8gch7A6VNV4q7ySvLNT
2g+up8brrqjysyp78V61JW/fmX3DztQM1kaqBo9GrmEjy6/khzS62HV2VLSnK1VxOr6LvwcYcKCq
VkVLVWtNElW9f878AR1MvTe/G2x9bR6ZT1TJm50x9tghepX14lOO0ndOchLQ267PtQfHPAm1YNEA
xiZGRgTVppFPYclJAHT795F/zFEhY8IQ44kY9Wij5EazptSivpJWXwl2RlcW/rLAwvPmP0eMQZYe
QNaXfo1w1AJ/WMxCUgyjPawyO34nCGJsbC79MsCF2EQdvCYl1WugjEk/R8RFd5ALP38uMLPfkGJr
WLH1yp2kSfF7RGbe1mluP2I/3myjmqypUuruve2lP+abNONr7Y/dg0Ixd1cBUtwijG4tjYk9CMjv
JtEs/86z4uq21roHarf5i6wgJUZygrfp1FTg6y26NHLOie0bDyUJXtGfqYW17ySlhkFi5C+oFlBC
Yo12FKPOS4ae30ujAAYpZFzifdvJXhpDyNXV/V7MgU62UTupeGCbmF9LNprC2Fonj5nS65AmM2Sz
b3mLrjM8LPE/5WxUO8781PzUF0YVduw5UnGXQh2+1/kqyQYeFR+lMVH4Ek2zz/xj0zwoUJOOhTqS
xEuTh6bPIaxMXYCZa+ou0+kl5NIUZ7aEk3UDr231ZSCWsw5tdUy2MbqFF5IWeX+Ip0MVef3BsGEb
zp1BmSwLRbX3YuASImbMcWLEElMu45dwkKM2kg5et/p0bXHqxJGzQHFxWAWFYhx4qBgHcXY5XPoi
P3wkcUsd0SjTcvG3kEtfVbl/YmrDm+cNff+zhr/5UmLJVeBr+C2LE/k6129DqQdfk2v6PkUKc4Zp
jU2CAX2U4A8GxOtSyhVnom+KMEFdHUU9V/SLw7t3wJ/Ry8DXsrFz887aNFwt3pMT0mb1e1wuseSp
bXl16WvgD0F6l76rk4T+pb9SNk4vRbOyvuiGLxTxQK7q/dhOAsJkbjeVjYo1NKk23lLSKhZzOxj8
7KxYZXbuP0ZEH2x0T8GlUM3OYk6oYz85d/qwfNdhg8Y67jLXbtX4L7bVhWu5Ruqib5oON7YI8jAY
pmfDNW4Eah2+7zUCSu+hddThzOGT0LbgiP4ltFQkc8leF96sG1cAz9HPMXzDWFohbvEXoedZ35mU
F7kCBi7BXwbEBeIsHJdVO0SI74NWFDifDmjYcuzA3cINBJkoOi9wRUOt+qXpFQAp/wJwFH2XK1yu
KuBCnTX0B/aIKz2Pm23aAzxVbDO9g+eT3kXQbrFtk0zeZUl2Z0dteleOb5XpOTeiUXSOcVUkWFpY
hoq8vkpxHei8b6+7vJGiJZX8ezPRuqO4XAC48wwdbiNa4gKXu8bA3ddFC+n8ouAvpP0vTSebMH6O
Hi4v0v5itEKFMknc5sp3Sge2rWCsl63xA++NeF97mrlw0ljZCG3fBnuXWfPX8Cp9i6xSvriI/oqz
Oa45GXIXzaGXbh1s64LylHjZ9YBUl9GgYKQ9GZuJplPW1V68JPVufB+9NIMpuEplY2+p09LPLRds
n/pf4J7eYq2OXoLEUpbDmOi3jlJPuFXSAW5p11eqixewj9UgmlSmji9akz/ictgtxqHP3oYSg00F
JvEiLykbxAF+PgLK3gILsKr2IR7zZq02CVIildcCWqf4AE2fGtU0qsCDu2mkkn9dBucJJMUbtxrm
6UrhdRQoYXImvp/cqBJcmiItUHI2e2h8Gc6WZeruwOWMS9EEHqecVEN5Fa0Gq+/72iaTQaQXKcpD
prXoGcvq9RwdwTFM3Xa4CqZBtfGLdVn1+jqgIiAkFAxcEpa5VZdXooklxK0mO94tRkHJY2iNvMfQ
XSjacDzhS1Yu+m7MntOwMLbO6LfrlvfHUevK36kPhEoctMyu933CtrFFZeDSH39EiD4xinAptpqy
667LseC59DFDDHxpXqYBoiM5D6N/9SVOhFxuZJkgbxZJr7y6UAG2l89yufnlouJSc7MCXZJWyHRP
H/nf38KYftoGJhuSpg1+dqBBKqk0H5IhNZeNNii7tpIMEityuVGxv1nLsFcfvEBS9ynPgqVowtW3
T5JqvogWtgrmXdTKCzGznqbLHih6zy5uRYDkuiCWdHM4BqOBfmDOb6OQhvIEZH2NYR9Gi0Pi3zTT
IQJwtRp1X1mJphgQIerYbnQbrN5lgq9AvabUCrltush86JFBK+u0xgQlTHeiT1wp+3ND1fLXbUfV
lH1EVB8RmQqWc7nUsTFjo6rUr+d27vAWYl3t7C7100pWjiDCs5Oon5JZSG6REZjjU8mNjkWo3ovi
rAjwKvTzSNMjU2qo0hmK0ZK9cXkUwFZ0kydJb7IfV3Vhz+LdYlStW7QTxekcI04/AgU0thST54EJ
TOtF+GtYo6ev2l4P8w2oA5Qbau9K0zxMc6vcGw6NPgb5RpwC3R0OvqRAokd8jIQagqQbqJ7bzLah
dw0SzwQUVwwTi/kMIZMiXGTQagOESoCwtzX6mJe+HuHGy+jl7P8S1/5l7nS9zgOBISySvUhFbZVt
m5dnyuuXs6yK1Nde1pPFWKj/MtpPfeM0+u/jxCgJi/e4L/e43PdrXIAGW4YQ/5SrFDogvVGvsDUI
qLOTr8R7PVrB6ka7cmpWaQX7p7Ewt/ebpFxOwVaq+rdCVeQSLC4HRfk9WIyq9TcWXM1Nruh7FV/v
p7Ds+jPMjR+5PVRPAd53B9kc0CSaBgNc8PayYseQPRmNzciiJK9YazGaOga2fYmJGMAU3PTjhAnw
8yuWlOVTGkogPOXe47E9jYb1nY4m741odVUKxdvo733Hqh/B64jeLK3NWxfVnGawHXi0SNlIWhls
pDRojhRokwPGZjgkUai8k4OMPY1Wa9/Q2TlYWqf/1pp2naJN+waJHmsn8k73utEE68q7m8TysDD3
0mOqoEEytVQJERXwBfCPRTsc1JqK7hCu5+akoCLOul6yrqpA287ZJU/qhlU9dAjGdQrMPbSj8dRr
znowItM5ousYLG1fu3esyAShphT+hvQBy1Cx1nKl8XciK84Va516wT4zOggHEkPOsk3ZjeX/UHZe
S3LjSrt9IkbQm9vytq1aLemGoRlp6L3n05/FLG1Vb/1z3A2DABKsNiwSyPzMVppBq/RYhQ7/zDht
QGmyzlrml6/iXTJPjzYE7e+2x9Ihqkr7Lc6McdN4hvUYlq0J31OzTkrRBRcrBKvf6mYBLaty123h
jO9V6v8ckM/90QTF2vUWawbNGfZ+2dqfhoEltetO8G6m4ih5FC/VnxCwHZ9RLi1f51w/hB3yBLPr
DtAcgM1KLkYm5TgTJzWw23odVinO7WUDw7vVnWs3Be713izcauUndnuZK8WcwTUSV8VBsE0sY1jX
YT5sk0J1VxiW1Rc/UH8YUYBz3zhjeu+zH77YcjrZeolxclptU4efox6dKwAfPm05K+qgn5c/MO8a
L2igU9NpqykvnLCBVu5x4yKe4Kx91/5mt9V4CpvZfy6onDwMjQnaqlKepSvsPecwQ51YmYHiP8uA
k3beRg8a9ttLnxzKyq5WiQ8MbqSuEy+GiZusiuvHAOntdaZyl9cTicyg/NngUbvq7N5+0xKstquq
TR4MtCKPcWOxgQvJz25Cd66+uKXzZrlu/k9fA34/KjGUTVQGZ/Qr1JF8KlpipYVdnmbF4XPjx1hS
kU1AegpgMWixe6iTBgpf01g5ZEkf4kX6n1Cuaihu+iky52mVFP6wiwr8mPqxzlQodtEaJZJXG4s2
DEzUeqtX2nRtqbEgddZZe0CzBm/dxFr7PqleSK/P8KjMfxSEh/1IaX+kCyUlyctq31Rat8GfrGIf
jyutU7s1JFgs7yV9k2n2i+rw294jAmRWPkRYpvvS8s96ywedpRu+IPsPPCGqAvA92CWi+4hvA2nh
91xzDCSIKmXThimeUGNmfer6iO/VIuCITKpx5fa4ZIv+o3Q1hqJtkFBfh5oXbKFEji9GUU8voaKQ
dnCsq3SBruzOrtH+4EYsMjStUHeyXa/ZS6yEoMKutYCkpBHEU3UwdDT+pSkHBdwqCo0Yy8skr6/j
RwdbhntEXsNZNas4vP0ceue+xwtAAlhpDxrYTh8sTakeGtiJ696Kor8CXzmqaEN8hgZh74ve0ve8
+oL31AXSugTIzMEHHNyq48rjG/9bv1TO7gfROkW3yFrPtl9t7gMfxFdJqxoXvdz7ra3swG3iTJxH
H5xGS7xsEAosupPIVDcIdB0gQKprYRQ1+Om8xPAtsoACUA+MDyUnZFSQdgGgjzP5Xl+aJe6kW5/n
CY80ZFXuo6IdIKOo2JCu/R0szSRrij3JUCx53eLqqrP+YznJQdvKSRBkwWue2OTeVhEbDtvaFN3s
fjZMm9p6nYPWdKP6Akon3vZRE39twEMMCuz6McY93dGofba6b+xBodiHss6TF7vH7E5C2JXi0T47
n3KdtY1h6O4movbwbniOsZkCazpIc2oh83QQMa/S9Mx2y3NXfS10vXr1zIb/kqZ8nvF+vMb4vq+k
6Zt9c5BL1gZ/3l86tpHhDhcbwgJYQLV7ttOsPWeDi3Njh6q8ooOF1ZVvFjIj23hQIjKZVf5qGt5f
JYIMX1L8GtC27r7EuNpTalLbp2E5dFaNBKNbnu/9Zl7nrJ1jHWoFsXLox8h9TIrdvUfOxjRGLrGC
43kfSCmJnPS5/JJ3+rThj92u9UBz5nyV1hr2J3UAnB+Pdqw8QjPaF0h5D9MOXKq1EiVghFKmc+AU
b9KatLh5/u+uelHIUob5FiWt/56ox6TZ178nKYsT4VSO6kMW/3K0RlbvJZ90/ygis3fNWdeb/U2V
IREkA01R4uyX2sDpUif8M7jMbP0hm7/HIQl3Qz3fBAHkZQZArs42LEkTpGp2iTv8g6eafdZdzzrX
y1lTg1hdfTiVoWgY7LNPdfBQmM1VugIFyKg1sJoJExV736jLjqgDIBwT0wxsXjXqZ7L69qt0zG0X
oEmJLd0wZiw88G4bw41Zl8XKxGb1nLB5RxXiv86wtv7VB8Dmf4zeZwR+imSjOoHO/Ze4oXzqazOi
9EjA/zlUPvAe98ePIx8YGNYXhA3GU+E3ylUOlYd8kaa0E/arwEruA7dmOLJiTAoAlr9n/BHH6xSP
S/1678Zo3FnXOJ3xhKjqWAFeUFYUaqfqLGdxMJd4Hi7t2+l9HDOEdm3ElnGbIwNuSoJ4JadymPTI
PUSFdmjn2Xsse7N+gMmwCuFoZtsU18PdFA14My92eBIiZ+GI2CcSrMbhPtAk3W1uv1zp3i8XKZ06
X/8xkPU12KjlIjIgV6/6lKwFitbOrH6tHKwS46wpD0kdllsxUpwTpVg3caSeRZjOs7JNqKT2J8OE
Qf8vkyTKd4C/8O39304KrNp8Lm33J3UUbApcD/USqjkjFuTfsK7CBNl2qquujsalRteGb16ofTVG
b6fOXfwjrHlw9BE+ABri4IdEdRAUh8/xUhoJSFLNadAJyeZjN2DZMiyPyLrJzMdc65DP0+dFxqi/
doGdflb10gcG7ul7q+2nz5ZnnyWgDbJwnWZR91iFk31R9SJjkZ1UfyFXtMr50G+U2ZXtBMXlqA1j
8Mrj8qfMtBYqoVXN6kvbFzi3jq2FfnXSfzOR7ZEIkl01WpcMwvRGJ6gIP8WjdXPAyLVoPGg61i/V
AqKbddy2dBcOlj2o4acuMQ/SL2GTgY+VtUD1VFcDddfhPuPbTiBX+yNMJI215Wr/Haan2RcWp5hC
s3t5TCaE5dRq7Dc4iUG/kKTyvVOSypKLvg8YANpvDoX3JLUXYyKdVZDhTRXVW74q076wamNfpaH9
HnXGlnT//F3xUW/qIGxdVEUpn60wK1ZhM6nfqQIhSFCgkNvpJhrGIOI2MmPqcHfnO/mF4mSFus0p
ciwfBRNbf4NU4d2aIuN1b96UoQx2XZ7l+Tct7LGJm1M/vDa4e6262M2e7HTKn+YEPWsw3W9JWk+n
e7+BS+JBYvm3oh83/lfcra/TjV8xQ1ZNUMiMaOuPFrh7FSpOwbvncm/GmO5J04sc3rTLIVl8G7i5
12ZaZ48QqZ1nFuzWsZygSFlpB0srJXO8s7y82gRt2sXruQAyiPNDub+1lUr/rgz4YSIe4Tyz4HKe
Myx4xyoMn+SCsM2rB2ST9jKm8STaFkHl7wut3atFOf+znIypdTvp/3PyP4ekR+2N7TwO0c1pUu6N
LByLI/u673J/zOKG8LtPIjAUxb2bz/gQdytdtE7zGHrF/0M/0BQgH55T34oXUnuIdH95FWtPUpO4
bb+ltJFCrDj6+vxk95S4V/Wi0zAr47AL+kJb90M2rVQHQ6PUCtO3MC5RZgPGLobINXIxN0NkW1e3
Y+if7JPsVyqsKje97ahXv9PaK4YkbE2jLvy7PiJ/165+vTwKWAiHGABPsfKiLDsD/Vkqk1GLDsnS
GSR9dpYDls6/zqT5YfjD9Hu4rYXzzmyAxIWTckWhmpcYdpDKdfZIuwR5qexkxLWxNNg4iwhskMFZ
kJhbuIwXvqFdqZxL49ZjuKsAQZQnH4UqJHWcByEghABRz7bV/X3nJNSoN2/4W3U7iZiDsTy5Xfag
l2gkoZePbsVSxkAF7T/NhfyWRfOvpqDt7k1ByH0I/j03Xwyn1NzMUTuNUjKdUIfSCkZjWcxTutEi
v8AigO/gDi88fZVUlH5aMGn20Zzy8kIhOAESPwfeDgmLv25NfRlB3ym1j+i+oTng53vHrZxdFETW
mzP7VIDAYGR699bXrvMWe6G9A01kHOF+p88R/71VvOA5cviNHiiC70HboIPTatlVg76IItM4bgJ0
jb+1Y7Omx/67nFpc630tf66GTD+6xujs5tIaj0MLJaTq8m82iYMfdlscBtu3v9YK4hQOZCe0RtXy
3HSkwhDO9N5+hwJ0uoV2pvnvoYZf3q4aWr9CmyW0G9RfVy3t8cNVU1JV7EFAOhTzeHEQ8zmwAnhB
VNXLN9HSJwNyGNVyvKDaOl4y29hqzQhTZunSgwR65Z+nU7K4XkbZuJHJ/3at20SXXesBO5w16nbY
zveryQ3SxWjQeEvxN2HL2CWXfnEtvo+KwbGMlp2RXNhE/Aoe/TLe9A5qd8sXTQH5CHAsNbOzv3wb
pTM3h3HllGwC732JfDllWA4y8se8DzHg5fsVfvZhd3RL3diXC2wqgUCzd7OaxWNnqi+3gwlYz27n
i7TwglDOjZF8u4Gyph4IYKdr015GUc4vXhCZlItJT5pnCJlWmbJGvEPNQCCmb/V/X63iajdI1/1q
coGymyCmx+tY8F8FG+td6z67yVDv66Jqn9Ia7YoocsfPkwE31wsr4++4aretFAHt0N7YVhX80HyM
WOtStz6rYZEizq6qT3nuZHsrUftzaXjlmTJBvW8dG+bHWGBgyFbjUQ5VOjk4z/b59t4XlE74WHiK
u7djxJP/GOBu0nm+so3+fRGZIE3NS19D2/aP0pL+dgoPBZCaU5bYzyG0lGbdVcFBjwD3jBViIHOb
muyCvOoAGzn65OlKfJwdu1zLaOc71bM+t2zY6/hTpEzRJ39SvmSRXQAMJT6e+OExOqt3MthZ7njW
S37upDMbjNBCAJpd/3obBL0Mx8dX4ZsytTP1YK/bVJyl6fQoCKPQ9yytOoy+Jotwe0TFauen6fw8
kXfYII6Ltjgp45WNSMI31sqf0OCZfzqatwamBKcoC6OVlg7+P2lXP5Zlpn+fK7NaFQjifMYxTQd/
7k8vrD3HrafWxgMWHDZy5qjs1e48nwbW2YfB851rsHxybMBx6pOQ/aFCkdPoS+cByXRzXxlmh6Ed
KV+zBzRptpZ5zQoz3mH73j/3YZxu3KbT3tokQW/f7apvTjG/Bc3c/fTLHBnegJ+1HX8knhIFK0U1
HyattL+jj8rCRk/C9xjcw7qMNf1FPrnIQLwqWqZvOnJjxqZkZY6EBy9ItenOdeuFT1ZP8VgZEp+C
uRF8NaPCJjMDRz0v2x74/nywcEr+mimFig5MgdbKEpYjDaaqVvXS13n3CD2YRebSD0bL2WR6rB6d
ZdZocVdr9nu7kNoMLQSvlHbGWnhrU4Hg1aQN+rkI7fyLjcvwQnNzvL44a31prIUEJ1E9REToSHnx
xcLA93cUNTNjLWy2e5Rcy81uDDqwhQX4eaLQo1T3YTem3JPAQfJKtdZFbPG/WSAicuiXVZM9ka27
D0hwsMy4D0yyFJPO8l8uE8MOPsPnf5LdhG0lzmpw8MYASph8LpATkX6/s51jY/sDquFYhiDq2GLY
G/SfTI/9qmdkLzCK+09DFkJ2VVXtLIOODng0cC1tJ1AAlNr6I1qXSFQsU2szax9NO7/KYFAoygGF
HG3N8s655b1y0+/2fu3MW0mDjSkP9dTXpqM0a0X/WfWJ9SAtIy1WShNmLORU53mGsCsJtqHqwksZ
mkiuFTbV/cqxWH7lbVi9afGbT/UtWA3h9NiiWPdNwzt63Ta19qJBHNg1ZjlcNKQATyjzqnt+wfbJ
aOd4U7M8eDf64IeTZfkXh/QWDjlkktBwX5PMmZt+5epqu+ljGFF2MEUrpfA6VPCibEd5qbg4CACd
Sdg6uxovipcZ9x0qaKWCKG958nTT/MfRYyQN3fYvLmqtvK5Uts5sq3CjS3eXlaS1ZcdCUQKbibHI
DlUTmxfZnciAxDko7tziCtm8THN+CHULTt+yi5F9Tz1i/J2H7rHtMSQRlTFHRMhqXgq7f+3s6thd
3YIk/h451NwgnpK3pxxC4GOHZuF/217oBeINiKeS3V2sMAwk5U5xPHyNsE89uD1bu64ykAus4+h1
nqdLH3nlg3TVmvErIjQXYYyoUi+NOf0aNUIvOPS6bZ6dMLJwb0q0z1lX9IfaMkjtl4b6OZ8qdRvh
VrOX0S4kn+4YZn+S0Swq/0Edon2QwRLPmyA2glcjQVY3Un7erlA0GXuM4vXW0niJoyXBp6nU45wa
i3bkQPqT4mXpWtLY96aksR2NT5NRSWN/aEqS+1/mZjHfP0lyfwgOVZbWy6WSZVQ+KMfGex/yozhZ
aJ9zhfKEVOcyXAS24HeTg5T0tDj7njSO96iqVfTm1Kw6Fo191yvZ+oVxsANUZL73sXMGEDtQdBnL
F3VcbDhG492PSly2AjffWNR+3h3XSRDmN/1jW0cnbE2hGqrG0bGt5gVWePuS5mG88+dEg7tKnxxs
M/iqRqp3lpZq2QgsMynN+RLmRfekuP707VOrp+O3UBkQOjSMej9l6Xm2C/zTsQRB3aq1Ptl4Aa0q
a/R+8jZC7WxKh3xllYHzKYJjt03yOb2gbp1cFjVDd5ofp9TptlkJRGUQSzxplyESQbdNaRn76T5J
w3Jt2/kzTuTdg4gcDgVGyFPLs1iaVuy1x9xT0rWI7OXYej77tr4tY97wKC2Wz4m3UI9NTDfd3w6X
d6/LeQFaaALOCGZD27qWg6LVvVNOyWORKpbTnJXhLeh+DUfFR8DEQBvxzmI7xqXxrvNgXPuFOp+l
GaXFBkkh69NQokCu9uVXK0rMd1c1yoMXeIdpcl+pSp7E6UisjeQsmqd9GHf19d6fqQBPPKOuP7gi
labq7/xagbO28EzkAKPCvPRxcXIzrNjCeEnhLPqVVHTMjRPaxk5E5cwOqc5m8v7OXBeuFtpzWIFA
S5TS0D1WpqozBbslVgalK0RRLnBt49Ezqunphu1Ipta7SBLBzDx7P89Ns7r9i0Nb+9WW4c4Awocq
0w9RjYdmlm6pzlQ3ze/UgcC7qu34teb1f2p0h2aYpdFFw1ZNZlSR5T3WRQ3hrjHrQ/+l9nIFhs/g
P1Ng0c68eb4Mhes/gxrzn3vkNXdwX6219Eks4CDUOAs730ufHNDbewu8NkSwgAtNoWo8+9/CAPHd
m+Q6mjLJOuwq/im1NrAg4KyY3GEfL2eo0/w6k777KFieGDHKxDn7LRuvZq7bLRl/56nGxuDJwSWC
unavs6Cnj5o6A5UaXYOqOEoXIiCtwosLj+5OVx9uEUusUcK0c625Od77SrMeMQvnaYyxH86qkKHj
+poZVoXJg1ojl7C0KZ7pp56N7Ic+iakkpgriT66O4qX01VXRjKtbZFC45uZ+XcvAdbtCCknt2Bqb
Sqo8eiM7xnaosr99DPmSTrW+lnmG89S/RCgDdiJDZN8iGpU7IGTR+dx18Vcv0pXPlY1nmxfnyHDD
ajpNegAcXu+K18qA5uoVGEZ4yItkk/OzqnT2acNxpZWme7MkEKV4o2bpqdQuPBy5r6TTU2NtZVnW
DCEM+Xm5p2TgNvt2y91nyrhE3mc3utsjPOTXn/Ug21TIKr2nmhsdGx/D4c6LF3mo2SYDzTamhK4X
ImrTAljdTLGZX8BXkzFGI3LV5BVyptL5YVzisZsipVIFe9PWh6OE3KIbC0h8YoWgKZ32LAdzhM+y
mu3YLFfSkamIKtvGYmItnbYE3MJu53jQt2dzSLrzxzGZHLENKQs9OH6Mj4oOlTNQIu15qNn4LipH
G4FsJ8ByUEhH2ssBzy2gbukXEHfTq/sMSMv5j36J0Ew0g5aZMnif3o5YYyiW9yPwOu1sJJhIydm/
NaVPKR1KuXJaJp63iUNuEJmnpAMOQ5P/xJu3P4+8Tc4tkLzbmfQ1y8B99N/6NN3BaqMYd3/Equic
6OSwxsomQ6y2h2QGVc3aMn/szME46KwaL5bbuxfUCQt/V7YgljJcvtZWa4UoX9rDdMRx0yITkE/R
z8xVY8T39C9Cp+Rdt8bKLvvbmhcsGF+mFwDdsBjNeTjV9exe4aK5G2wtcr5HZr4pPSt+mVvsh/y5
Undzw4p8XRbBi9IYMz9CmrxMGJw8ViVc0yVWDlow2AfwytZKmjgwu5uwB9yPwiXP4LF+BIlhvFXW
8MrmvH7Ul0XPMiYtGYNh+aH1e0wil3lm5Vz7fkwBYBrD9c5ZuPMbEIX5GczqCK+GCDnc9eqkuUS0
NTx8kor+LtHd4Jg6zQOPH/2tVlWMc4L6oV6STtFc5k+/x8rEiS/YA0C7IElr6TgSd6pTUN1rUV+V
ztzJlateJ+V+JG8JS4bmfcCSvK6KC5vV5GjYM3jrktMmCthRH0W/adA3ZWS137t5nLah7dQnD+uO
F2VQf8q4ly0Cz0FuPwcwN894EkbbcoDsg4uFuXZQITyProumeNw8ygHryOZR+tmenG/KXDLwu08i
7hMqBU4WEicYpCDYmmN8+qXS0OXxKrvlBqXpOPYxiVRgbEGmPZXobgwhxoatGuh7Jx49lKGJQu17
2TZ13GJ6DDFa/UYmDWGSvNXPcmkbee5DN3bzxloKpEVvnAGBmOfK9HCWWLo89LtOru4jZEOXHLql
PloHao/nkUIp/3csGWR1bbLNXoFiLbZxoADBjKLFkqy1vs6Z8SlLremfuvrMho7yXTVbB9ap1l9D
mFHTbaf28zgESyrMdZ8Mk9fEUPTZpWjC+lQ6QH8owmoPcu2yj6L1ZIf5+Dw6YfuIzKZ/CDCY2Q48
Eb+RMV9TVdXeuUf8Q6k4bPV0a/ym0B8XdXJFmu1L12J01SwHOZOD0yurLnWVkxhgSddodiqKo1TG
plpNd/LbhwiRe6zirvLLy9+u9KvhGEXD39KFn5CK6oSVausyiZStdMrBtKZxZUfZm7F42ddNsHGd
NL1Gi5aydGGVABBt8g8oVJrOpreGJ4ifbAjYejpAg6Nhr2ig/kjZ1rgr7qJxsDApVsnSZO3w1aNW
hb/kF3RBolNj+mhOZ0r/tTHCH9o4KE+qWqNaUXes7pdwlDLTjTMF0RlFdvOzbU9rtLOHr+RvzP2M
ftNOphdhc9JrtftkVopxgURVrWU6MrY807D/uhadEr3qPsazy2Xlh1Jyd0Y73da5xbAGW7SW17ii
4c21KDjJAWbpjH3ki5gqjXGuHJIowUXhd8C/TZqd2ySJ8mMFRw83/zVJLuQ4M+XmnhW97sXvCo6O
5ybuqxcWcT/TImu+d52Do3mnqY84drhXj5t+3bAz+h4n/UuqNtUnOOLJqayifisTrPlvxQe4DAQs
2Ee9lh0AzzfveZfuZJ4VRuNGRWfiHLZwzWc0HA/iSomGtU2JILYoff2XXWW1ctBleZriprrcSsb4
ceLruLx81eUQO/7ZAwh7klagus6lQRErzGPWOl7ubKchwAdqadayus5S+3vnqdpR+niEeY+urqdX
M2230jUtyyS2s2yyZwNHLwUBKPkh5SDpA7ubXpxEUU7y095+gyAoDgmigQZCAWlovgllpgj84PF3
q56L8DGq7Dch20gLb4Fba8jmUCJn0B/4xVU5Gq96o1D5LfQJPZHC/CLpqq6uQLBTYLpILsuPPW3j
mch+yqhFDffQYmF+y3SV2Do82CVw5IUkIwdyj23mJK9ZNwdnuwj7VQsqiNSbwi6qL1DoK0kryYA0
AUJUr4nTXU1j4iU+q/WrPdYhtVBYITIoYcm+RCgbETuuYAdFu5k9/LEk3Cni6cFrxsv9evKRRUz5
TkFvdojC7MlIyHIPuTkjlp14n7TEyo9xjDudNBc57gs61mTml1FzrNynRi8P0pKDZ+4dC888aVAr
fUCWen6UlmU7LYZZNaurZbKlT9HGbztAkktTPnga95b5pXdzZLpnNVH3fYFvxoJ7B0RZx+regVq+
Nce4XmP9a7LcKmwEcRrlxFeb6gXEpAIBtAzHm65BvqGFJaZUDczUvsowBvGK87Dg63iBP/mq4z45
Wpt/ruF8p4XyuZgs+JGj9UVafTYXJ8Pq9bU0uy5cHFPJvt1ilwtGY31BVq9/6MO5fMgVbDER92q2
rR0DcYxzLAVDY0Rgn4NXht3OwsoKubVoerLaaLrqFPmoH7HSgQBAbgPwCg8BmtD/fjUlVdTVyv9o
mpH2K/iPuRIso30eWxi6mfWWrW12RU83vTa+lV7dujYvk7qRbum5j3VLgPRx3yc7DdP2lYz+cY17
HAC3DL3hXt/9ETeoDWh8ZdhnoeL0rJXteIbCNzX7VqNIMiwJ7Fv+5d75AXyih3azp8I/Lw/QLmRL
jGyBMDrKzvHxDtkOlh9ehzlrMar71cpHtZZWpXoJwhrjtkS69Qqhy904jjV/GfL5Yi3l1jTXXruq
id5z1xu2bq3Fl0LJpk3jmj/7xXrN1c1hi705HKOlKcZGcVy/NLljXaTLgOp2DULjQcY8N8QOSNx2
mqJ7bxSwrh0+aLPjqZ8LqPxXCs7pqtMH9XNZZWTOFM1cy2jXGNZyX4U7O6i1z5VqYGjaOMpBRstw
5i08u/NlXC41a8lj4GXekwxmycFLe/ft98f1sAp5pJ8y1wvQRRzK9+6npw/K53Ty+0cySt/NRbR/
tjBljNW220hTmUwN1nQJ4r3VinenG346luIcKWcr23JM7Y1TDJQeZzNHELrTbJZ7U9mvQuRt2XTi
R4izItnYILA3enc0yOsB9c8gEg2YYJytqIMuFMQje5Pl1PFaTFdaMmmep1EgK/V3MWe9mbeCaa23
sN1tkhjL58nQiJQ7C0SlxH/VXtSxO+uyl9yCO+H2aBdpsP6QPZBTOUxkD86svFfSMlT0LvZymijV
XxPowttVpOtDdoLiFjCem26xzcNn0+Kh+6yOrvncZZghZ7qq78q0ATduNzl5fi9xjrd25qSnrp21
q0T3XdnAKFgHNSjntVNOiJkVzvUWmrfAYcqWOrLEygHJq2LnWXmBKSefZmfuX6iXfB+9lkRNiC86
yj3X2Es7ln8hr0U1yPSD1iXuk4QErhFsI35EvHwt5ylYDguh5TDUJr6oy1VkoHNnf7Gg3N67pF8L
WZhufSpT7+0UVzs4AyG/TjU/49A5rLQAP6AwT08SkcVVteP7GJwAOMzPiYqBC7n1/P8nIsxgJ0QZ
G27L1bh3VWeTOhrAlttxMqPoaCna6we0y+2Ub8K+yI3gfEO7CIwltXskpEz4ZEqx47GffrIN0GgW
0k8/24gUd+H/bAsLhfQm795YmwLv8cndI1amnevaKnZBEWefeGb/mmQjDtua/k+vhr1WZiqm4+yu
tkFlzpeh1H5N0hUrO1swSW5MfeS0yl1GgvrO0f+Tx68t9H/h++OvmdWrBHl+voHKhadavfHD0vrc
9VCiTUMJfupIJfNHJk8OgOJSlbX7zfUUZTV5Qfma97wtAOGgTpf6SOy7Q3DABtV5lCvBB8J7JGjV
UwxA+VSG2vdymOpnYTenSxeCKrcusfKWqKVLWhIqXXqHNVXDrSxdU5b/lY+4T8IQ2UmiKpdkV28p
+jbn/qbuxALu1jkn0bc4bZ3jPfc1lPymbZ7uAq8+FbavDwAA7QjI502bA2+15ICZ8V5L+/k7790I
5/V+vkSZqT85AzRXGYiSKITo7ycvbhORW6pVA+kLZqQ+TucQS79kA+pmOUTmQz3Z0XvLTkFDg2rV
NkWM+bnRP9VzfxTWab9QTwuceUhjv0qPXVWvKaW8B+GhTgk6IdCp65MMVgNCAFVmOjuZGHVOdMBv
HbDoQojl6euezQzFNZmLHEe+dbwYW7XY/buJlOh4S1v/pvynrfWh//YebAz91nfD0wnMkifG3+00
f8oViExOG4ZXOUSR8qWqCmt/72IZFV6nREPwJC9AzqAHAKZCLTx0yu92cYWh7KyuzU7JYign/b1T
/LR9HmfD7KrbudC8DQor8YscspaHXZLE8clZsjvSlxoHqwnaZ2lMgZaew8H6+z5nMoc3B3pH+E+C
SsJqEJMupdTeNYiGr5GeUiGAXoMg2mLSZVolgMeOx9TiygUP1cDMNunI/C2j6VRBJjFs1CQoe7Zi
d8taLgNyWbiorIyo0zq99SM1LtViCDRWfbBqrc58U51o2IIScC6qC5dHL4Jul4UtYMvIf0AzTt+k
cT3t9LGDf9TVyaM9AyVbWnIo0sRYdR0VDmk6RuydYDiWK2nKLM3Wn5Qmca7S1Vtht3crF7z9chGl
jWps146T380vs2bXr65akb4p9W0X6NNeXCdz13ryM2V4TuekotI4H8R10m+T8aS1FKykWaVw9epF
uvb/OslN4epNS5noPimn6syrStfWFTr7uOSCfxD3aRTQouOgpzkg+Bpvaq9pXiFt2zNKOH/GDk0f
HWdUEtcBTgmvXWhJbBybpIE8mych4q3KRgW1V+VPQBTdbYz+4g42Rc/DF6+UxMUwZC+so9TASzyt
7aMM2GFLPfHOP6L+mO0UaJ6rDyMfTvmpT0VDPtTPrP9c9v5Zao1Zp+GOqpJtawWYgMM+/XDDuxvZ
Wz+H9lM5IE/qG8lOui23iM+ZH45rgcGnU+xv7Aayw+9Jaq1jJppjUKfN8Z+TJMpNUc2SSZFZaetU
7cdz6ACg10YEX7E9IZVfJq/1ws/L8sw4GJRan3sYx6ypCEF2YaVR2PzLUwdj3WAm/FjoEc9vvch3
Bgyrz33vvQ1K0Pzg3UzurpvevRGD36Ru9HMZGZjUgn/axPgVfV8+mKpcd3BKXuhOlsBh8spsa2nq
+HnqE4wHKoDa+pgjkWdj8ZI1an+S0blHAciMAv8qo5UanBpPd59l0N6X09gi810nL6zFjxJiVk3y
EMZobTnL5ees0U65z5ZNpsiHh52qryszP5huanwrfeTUF1NK1+p+JhSW3wo3R8XFd4xTp+A/FUO4
3fwOHabW+eET6pA1+ddQJ1c/XPV3aDx0v66q9MOik2d/uGqO9q+uJ+ULRhbFTm9zZU9W8n8xdl7L
cSPLun4iRMCb23bsZrNpRA410g1CM7MG3ns8/f6Q4AgcnbVP7FAEAlWVhSZFNFCV+Rs8rEGt6mFU
voOlMq7YqhsYDQ7VtyzpyOqGYfqIJk72igHQk8Rv08OBMNTo/+v02h4/phumlcp0uazvOXCtEijh
TXHI2/FDY0SEQzyjczHyTF+l1ei+aYBkISSqDFgb3XCVgdaeISmNRYsH9cQ3sJf2RyCOfKgmvH6a
LHN+XuGXj9RxJT0EoOHWn8XMoP7NVPx38ThTTY/MFnW9X0+TsRh2WNGaBxnPNCW4ytms6x9nW9+n
2TLsuWgKfLyvwM0eKjefHhM/8LBh1o7S2g4WEPlH2LjlMbWNiScUsWCF+Q7JqVPBnrSm8ML9ND1+
mhb7CHu4A5nmAVO45RXsj2jUeChNnKQpA4Jax5D+88D6Xs4b9iZeCsPo035VOt3I9E/bZeUS7nLt
/8OABEc85UYvU66Z7lc3JWWFVIb6vbTkkKsF5dVlUA7NFPTYpKnm4ZeB3FSrm/QlXPiMpPIrMlHU
Y9sCps1OJvcFViuTG6O2uFS9tsNW/xrsgjLX1t5iYJ4iLR3G9TpZqavmBFMb6ZjFilZWE8gnLSY+
y8Iiy/kr1UZIwkMWINKZK04GX6dusL3WUn+d2ftFcm8O/QmybUOZDl8YMYdZLWB8qFmhmoX3TtVn
+oMMr2Yy63hdRo8dFGvcw1I9BOqfx2w8I0wzDDKbV4Banr33O3plqEKipIxxe+i6ygcOsoRLoE6u
8lKM9c4ah9Y+SXbdVBrUPpE6OEnGHXT01O2cJlKBPS+J9y0o7W2CwtwpcOytf6SVkiBTY2BWFnvs
hudW/21rirS1NDMPEqO+cFq2UZG23pqrv2sUglrPyaMgqVnk7heorem7+8W2h+Zdy5zuS9xWd6UZ
N+/k4WOss73f1zHVXn4QU+XXYHBGP+GSUhMhccXMJjBAJ4wjq6RltBzJuCj60N/JaJm4PPuciaXD
MpobmACFod89yChsknfkE3sExhhcJOjlB4uNwrvMtTJ8iHJJDTbqGuQ2Iz85rs1FmOtDo2sZcUrz
Y6SMNFCg/KYfnb8KeW0jUviVq/3XC8nITJZzv3pmKTHMe1ytTf2Hp7ovk20bz1XtlgdjQldSmnCS
zOessdxzjBLNzliaMqCmage3/09pbKFYob4DX3XupWucLcwTbTxmLDJ8Z6C9/tUeXP+qWyUCikY8
AI8gCQYxfcQIeelD9fOiWuVfqL/sBcijKrlyZXOH+MsC4ElnxDudns0dEj3G19we/ygtzXhq1bb8
bZk0VG2zt8e2fLVK9eC7Y/GjAqu81xB2WxYPwPKoEJ909qRvauyGO2x73EWBg5DJ7siZ4uaC/2/z
BaYOu0pEKSOY5ceiGvpzP2E43yCQ1IVl+rXulfgax3Z4kH6ZnsCgyZ1YR7y5WRSXwzFAhtpCbg3b
W8TMnHR+9z3bfuwr/T5WC40TwH7+oCVnLUqgt0v69ueoD6rsFa3e5DwvoxIcWGPD0mOkxQs5jGMo
Tu9KPcD/52TtYShslp7PMQNA6WOfKjiRZMr4TLImpQTia8CjIY+wr4f1lczx712ojs9u5Wf+rgad
Hht6fJM+q6J0Afzl2pOXOzq+obKA+afKuBbLTFQ+Wdxetv6YJ8YNoiRGwJQht37H7w4TWKIZS/ag
Q64rS8zk1Abs3tN8rFB/Uedds0Ba/kvEYqP44uNjsUVoJkrgehpqCPtm1a2v0T74SQwVwmfiF/4R
bSN9ZZdu7FArDv5Uo3a6CIlU+qncT8Bi8vAxNou/ol6ff7BxhUBVVsWzEfTKQxArzp461vzDH4bL
mJQj+ssYvBhG6p1qy6m/ufq4kwAlxM66jOrwSqpF/aIF8VMnezaQNiC0q6p71fzqh0gVQGZvWOIr
2UsZUwbzTbTo2kXDYFC+JE6of9fNwDuW/ehdkDK/W33sU4P6OWWnYY/kRPot64DwizIz2UKzNL2/
rTr7vc/M5vemRUAiI7vzgsRGAqbNguWud/Y1VrGL6TzPXhWeyzFB47WY0V6k5Pyaj3p9UKzEPoXL
ftREWuy5UkW1ubql8dAeO8s6w2Huwr03+vPNQUYEiiLcP+g2/7Xptvpp4DXzWwJYFEFif74DAJN8
z5GSSjDhJj2asrRG81O6uRlD6j7ff4le7lEqrK8KBNT9kNVPqhXifz76nQe0g4f62jZN9mKYYfXn
DYARB8VRxwnuSbqa0QpuywUyNVZ2iaKrd96kZ8/B4vYJZO3N7fjKplqTr12J3vdnd0Ahzh9zKpJ8
OxOgE6jqLC/6mBQgTjTKUZrbgDQjFODQyPK001A24VPM4maHbRHUY51CgZEBZZKmW+GSrST69IAX
hfE1M/+ayTa8e7l2tO3AahADijTk3qFPjlMC5AR7nTtpWmr/0Zcvff4SEjXqUSfXdxgW59t2UHy4
V+gLuIllvkofsqK10rhfpKceXB6kBbtEqwiftb4PH+CC1fc2cDMkI8rpu2XH9208hHeNSZXvvRlQ
kNBVfF8BMUx3CNlGaMDq6n424v5bWCfPaRaYf49xtNdDz//THzv0uZrQfKuUcjz6NkwTwzGjfd60
eHSa5WOs2riMUZpIdoFvNFfPCfvXoDWt81Cpxd4vQUbvB+CjA2j7lzSz+1eon8bBsxwYfyFslCFE
J2S5lI+X+G7w4UJu5IHIDtwjbjTDXogBMrAyDSbbOQbOyLeJd/gt88Y9Suq8tpoM0iXEd//6qV2r
PmUFO7mTPjlYpYdXVsINopf+kzdbPE47q7wPrfl7YCXTs9OXPHDdQTuFpJ1uErGG1exY4jR3sZol
brAj/S42VTyL9aC/Oj0q1cv9KLeh3J6xyTom0ROHBP4/tyaYs+6aNfmTRGz9bqypuxhk73pny8Bg
Wsl10s9epN2TVw9ulb7YT2aLOu0IAo9yrN4NF/L899Inh2QZ/W8hA7XCBxDpLBVjyvVq8bhyWDTk
ox7A6e36LvwDgo52KiO9XBRxgt+QnffwNyJBGyPW/NZPCzsot9/DpUU1Mv3iQkuSMYnXxz9NtLBf
m3BQ3pwpfcrR9X+SIadB6iDXUWeWcNWk3m4PuQfgn2upGjRWexHlk9HJzsKzmznlQRnJRH4IisxT
HaKclGPYoODFcojVPjhUUI1vKP4b6wHBFPztFDd7xIdiusiA36jGbYtzQ0CzRqXer7Hb3KAt7trc
ukoBVS1V0kCOz4Nnqcg6Y3xXZy2oDNVxeOSawK7pHqNWv819X+ykOaPNfI46bAakmY6ANZUxzwFp
ZNqjZYOt8au22Mn6nmUu8jQpecDJhvi8NrcF/qf2p/3Bego3CNdg3bpiGZU8yMFMo6nZuWNFIaht
ETyTtgzNvJGodPaueaxix7zztBSyHK5/V7HbCiMYS6B94p00BwceIKLlzqW/d+dxxtg7MR/jvAyM
XYGjCkAl3jfSGcSM1OzmH4FWFLfVNHsktcMeqPQdTNycl3CREp6WWoKcxVJLkPZ6Kr216AOD2x/v
ljk6pbrDB1M5DkMQFjzvckw+32uUQ+4cv/SO6dLEhTk9+FNWXSa+xO8YxOdLnWq+SbNv8KIDLfWl
dBGF8Bo8QZdJk11X1HXD7xIEzR4t9OUDQkThLgVI55MHHAjbkSq/6Q3KsfuoqS2YAN1XQdYpg1Ue
+sjvzj2sM1Rf/I/mNlrUencGHBrs86TiZTB5tX2WhV2kP6Cpoj+ty7ph0II9X8D6TtZwHws5pz9b
ddftZEK/LAdlgKmxlRh8nZbVHziAYF/OSQ2LrCqQqWH1ffZJ5O4cWTG6PJWepuma2zUPsr6hGot7
OU6B3cHKpuROzMxNfXDJj4BHMMTOnPoH/gtFcHTUNGBqH50X/jIGoctHyE+R/11DoX1eP8QoyJY7
Fpbm8mPKD7zNWn9QjEF5WP7J97Jcfw+JCnrbogAbmutvLtMpjUVnz2peUrO7xBCReGEvMniiiCeS
d/gx7BIobw8FPPt/9PGWQDb3yiFS3GFvgGU5R05nkE0tFUTBojSAgmYo5aVZcJFbU/5ceeeY66jg
JLemjG7BNq/Qr67vfu+8ykGjozn5lom9hmElp3KY/T/AMbKeA0YEkRz+UG2bzSPKtNFFr9z4UnRD
9aiHLl4Fsem9Ba0DVBr3uovup2ChbZjjZuLGN4GO+raa8IRLk5ugRWVUmvOCvQgcRrdgK1BfIE5i
+91YTwi21y9sE7/LrqclUwFoI8gu9lBW3wb7njoe7zYUQIeDdJV4b+4MO7YvupK6R61z+uIOfhcm
uBllbzbtE3N8uINTjW+N3FhyF6TDAcna+OM2wNnGpfCUz59uYwUUMJsypml1cAzVAu456PssPFiV
k5yTCSw8r3EdWS3WL0iHzQMPzUoHTYNaEoJ43UNt6jfQDu0pAqG/7mbUKAUKSC4diqlf+ee1Hedd
9AhWnIQuKMu1TybCTbpG049sEbAQKYvJ6L5OHaBSaQGpbl6yoPqaj3F1XeUwnBok2tL0FS29IA6n
AthBaAZwd+seMqVUd4IY+BU8APIIPR63M+ajO6BCGtXVuQ0LUOF+jS1JpivqsUfB7kvS+OoXB8Ku
5vZ4hyytoeQJphg6Sn4FcJF9G9bdjie1cgkognyJctN5XK6XY0V/cIYBR48D3gkA3BJHfWZzAGdM
69/kAAX21Meq9ywtx7T0nRK76r00g0m1jmZb+Udp5nXV3c/GzHfYC4c3vWmaUzw05r2OKdwT699g
P4ZkuoGGJWCc6ZMDgEX9WETqsNc0LX5qYhu3FZaZw6WPuq/StwUHitI9ZjVvc8vmnT4kT8Cqx/t1
EvkB7SHB9k5QRf04mveFpQQra0zgQdJcQUaN/Xm0+XezW5olmsn73HDKh8TXkvmdeqZ2ROGOd73i
k1tBd2dRM/KdU7loLm2HbhFoSsDYnACU9by7GFXUmhK/nJqDat+sx0890i2z5JrqBF9HGyhuQGYG
D5Ql/i0Kbe+GRZWOg0lFXVxGpDNVFILqBCkMSGFXo5xbla8T4W0UDgcgRAqwm967bdeRUVNl6cob
GR0yYj9dSk4rv612oUOGWJoydyqbs60YzZ05eTDqnAZZSOoIttlml8ay/UO9GC35A/idAYWFe91s
2bNNY7Q+69cHeNp2e/5Q3aN88+WgJt7A16IcT+t7LPKCjscr1dsozL9+yOizDbJupallezC5+blb
QEpygFRJ8md+SfOu/ZJUToHYvg4/ewlIqNg9VF3vUhKdw0s1WcoXq22TJReU/Rko+vMMvu/dKvL4
rkA4O809906J2uYWsw8+TqltgsOw7EU5pf9hN939+pzWYzyRs7D5q8GJBfYu1whbdfGpN5qnLuXL
NSQqtQdbwfbeQRWrSmKsilWsg1OvAx9quVDI6tS9zyhI3HWDr77AxWvxbvWy74MR3WQH1aJhUZjk
RSwdXBiYwW/q0DZHJQn43Zxsurm6N5wDc64fZuA5c1efpjYzWBODFl8KJuuZNGXgl77StxW0r/gD
bQOVUvv85ZcryDyKyrS3y27XHko+1jfT8zYol9HUQb13mr/LAGPjbHE87hZ347n32rtsGtDB/Vd/
H4ysJyWk8LNFbjB7c+Igupl92l9mMtQsCSmxSJ8cCvaDNzlLY8/AcnD4Jq1PcVuIMlBNTdQKbZRf
LrNdywo852DrfUHejg/eBn5palNr7DtHKQ/bgBoM0d5MMvNAVcIHCRCho46PEJoXOqoFumfey4Ac
VFgKCOHLUTqsJVDOeMIU1wq5bHey9/C0+72lsoEusB8HKLCo6GwaHXL2vwt1yDCyfx/SH9u8bQqp
72hfhmBS7arcmwX3etCgGbrQ+QKSvy+mc4mVBM3XGapeZJn5VYv9H9KS/lBX1ZOOvN9B+uQwZ2m7
ByYyAWTlOtKXwRuUS2PJF+wcF5DCdLIs372HRVBf/ZJSsD6zGWBbZz6Kz5UHmAdLkWQ4WTJC2j56
mHUVwOq1s7A7qeJHsyQFsOKLc/XvcexYzS4s+1TXBxjQfrsikzXfmc+ZjgmLjFLKLR51T1lnxguH
P+pvWmQZh74s3AN+Xf2jbVv9I2qXw6MZm/9xXCs/S5e59K+DS1haHktbC9bIbWLPAuesjuXvcgXN
599OJvmU/g52NieH7RpK9451Civ6ZQ+1n5QSgRADy+LcQi8kb/yzNmlgQAq1If1quHvDeJGFZF+Y
ezbAyatsGXxuSmn5veLuTC0w+S8e9bbaB2gOQ3YZRm89pY6Pxpb0rqdNrOtH1atRNN6iKDM2V5ae
09nojWK/wdC7XO9PObYKeyMD5LAN6DnmSmFZ3dqwe+01+HZSVhxaIK/CWVVDfZVO2/q1yvAelEhb
+6UYKIXEn/3S1dYjCq8lkLatVNuz7nWg6uAGlvmPW//UU00BqjMetz4J0dGoAdyjfNv6PZcEEc4l
Gt+rBR+LzryObFqefLM9fJKz2h1vpeaYV3NWjKOfjjMqpem7SRbxryV0Aft8Ch38xLoC0fwIRYPs
vSwMW0IDkNUnvhll/47hXlxpxYNgzQSRBp/mbnQq+/bvLlNhiSDIM+m3VG+N2rp+TtxAakuXTJxT
7FTCui+P0wgcdTcpY3UZVfVxs0ABaDzeREFM+rzEri6dNXE3UydeZ8mpHKoqqi+jPzzWi6bY1p9g
j3GFB3hQaj1Vd37Rh48zu65Da5Td5053GXEVMzxHffrXGo3QzuKivAhz+S18biI8IESPYZQiKCoT
lkPrpb9rLIPPW3/sZ/2pXLICYxcUt7ktQTcpxX5qSK8fpM9L4sX0E6jCvrGqCFUAAtfOrOaFsysm
RE1VJgV6niZ3Mi6HIQDpDvEGPXV4ubdt4GO2WXnnfPCh3gT7JAqSG/nm5Fb24Ujl92c7djEZgyBR
7FqvTG4yMFohDAU57bt8kdOCobVOrJegKU/y9qAv3yKkCy5+CidovaQrp0qz/J7/+lh0H+qsqO97
CtHXSZ2zazeF2VWaciZ9LFHQg/pvMXhnkD83WnDPXCAaDeLkdLuC7mou8u5mTrHLRrB8HrSr2jfd
Y5HCcRyyNPmjAV7qNn70l5V7Nho+avlCnaS5kMjN72y90N8iJ/1LIuzcv5Z6lvyOFDlKNKyBJOcx
LnpVyOLg08WeWv93U12aoDA+Rj3D/Qg27Lq/oBSq8x2OXD0+aqDO713EsO7KvByA56VU2SIj+K4O
zs2ySElHrbK30Rv7s020Ef/wvHyrMCw/Tl3qPehTBVBgvV5j1OW+VwGquumym4rR0BWpXeljQ1Wh
47DsNMclRqlor7q8S2BTgxKQvlxiZA7pI6zSV7FVi/LkPvWaUDlQk9R3IAKVk77sfiK/Ym+0nE3o
Hx4TP3I/Ag3kRs+qPv3JIv8jROLUotFvUZ8BA7R6cyd9cojZrWZtn1+lFc069NMmtY9tC61uBFP1
0EUR642ivWAHg6nLzy6JkEGMSTLK4l8y1jynzLPMwzySZ9ibHcqfpja+lAvrZmy6xTABTCXU8e/Q
j/R95ATVc9XipTmoCB/4XYNtSRQ5+yCN3G+kUBHZC/z/gNY7BMn0kM9KjVM3xNSwqMdb11coGAqL
NUarKyrzZvnS/dMngXJQBv1d5m6M13XuepkMIZTlyupccrfBLtsLDkMQG0NSfeA/pY8dg8PqHf4c
aI4N0rE15Uz9HPUJ2bGFoX23XUc+I0oWkvqgz0dPimYjeP4LOxab3Qa/cKeG+4Qk4FVa2+8Byna+
h9P8Z2Q+RLpevDdVHz2befM1i93ia0K+/BIAmDmAsC2+2s2ogMTNIUgvzc5q4p3OvuRRmk54Y3EU
U15zlB2arEjhWZF1J1pN2mRhGVHbX3iGK09+mf0t3T1sxtP4MwpZok9R2hB/irJbssCR502/8wK8
gUn+uFZnBH+L/tN6LX1UT6XhY1ZUGdlbgTHrwczC+K71qgwFMj+8j7LCBVDOaN9VzouHCaMMBktX
6rbvrkMOp6z+0wKzuCuSfLjrYIK/NeYc7PpFuXwaQzRnYu13yOrlcZ6r8KHQggjIWMt/lD1OP6At
rKFIBaAYmuTmy9SbwEC7xmehtizG3LhPd9VS94KtCZg6RDx3SvFpdXOUgou/A3QWcVbtX4okDI/j
4H2czT/PttHtDImi4WUE1X78P8QVEygIXsN3fmaW+ld3jPdUhSawjGC/VSQg9jF6Rt96Lfuy4uS9
6m52xv7vfGi+1wpmbHrou+AqAve5RO8d32xopFgDROgWcp1CUaudmS02vS3mHLu6B8b71Nmva5G5
Z4dsmV2LamjSPHRe1/yGvNCJlT3GnYPZ3fVmrZ9c4HHfFtBSW3nBW4Q29c2ufYpdS7+azrzVp6oC
TlsMFwPblJd5yh/0orLeDTdSH1BkXwSGDfLuUzGc0TUFHbw0sfmE9aIUxp0ET9VAldbGsUVGg3L8
kvdh9yyDpn7q+MO/N32BXZUbviErrT6Y/eQWrAT6y9g7vIhyT32wDXPuKJGD9p3rWqnaQwF5afor
SMb6GKjquahz/dQasPlSD0stCGDaLkqc7M3WrPFLlWc7GRRpHGgwP6yADKt0aR64w3oO2IGbwakv
m+r3jK2bW/fTd3C4LCV83bqSG2memnFiu+X6wcmAaHJcCThjSpKZZOrrpiUi9JzS6im5/9QXITF2
yhFCvP8sGCKBVp8N+6RPDexzLJByy0Hm+anPGobCqsUuHRvTQzE01ptha8p1sNISUwrLesvrZn5G
LvAsLSWiC/PpIurmV+lRs/hNxQkU0DhDuoZYimOHxb1cS+tJR9b4Bp6kKZ/UhhF0J6zsqCjGua0e
J8rFm0lTgqdnxoYL7FyRpfMJulv9AIzKRThtUQfCO3epFy/jo1ujEr50SlCswJE5qUtbOvUu/ohZ
52yReWqT6JmTO7z1kmva631LxZvTOeB+BBSoXfS+jM+mktOUETl4uWV6Z83UnbNKcT6suvkKxwOD
cTmFkgyzT+vx0Y6z+vLr8KfI9XSIHIXX4zTt1rY/GPMVrYZJ2cupX2F/gYnXJbd+2l4aQ16EhyKt
Abs1Oop6S8mLKmsZrkaa0pbDGimndQ9xzWzmeCdEG+lD89RtTkgX/EOICGBxrxi0Tonnszsl3wUp
9otwiN6okwyu2LJt9OfABj/bBsPMnc5pnH9frSTlwhLnKTqmLlnLfYCaFfgglv1qh/4n+TMlObpN
ynen6W7GqJlPahtYTzDVcpJP5eMaoTtJcMLyfdpvIa5WmU/bpVA72AOzOFhzxpZ+1KN7kxzDzpuU
/s0ZnPQ5LuaLDEpXNxZH17Oblyqe+zcvsJGJ8SBWyeA0ZOOxQL/g1I3q8NjrEM9Me5EP85LwKKVu
/FOLR6CvJBOWMyt9CMYI2s8+GHPnSVxWeg9YzFBOHkJh6IOJ/Urglegs6p5+XkNkYOdl3XD/YQMx
OaF26TEzFtWxOCGhXgSJu5emYSfjIS6Ceh1V+/TZtwftpYgU/cUsF+6N84++sx8i8rBIMZp9iMzR
ou8szX5uJ4z4IIYOkP3R2UYKOsyPIgW9hk7QXwDiT7+7IVKdhmb55CIJ++WKSxgeSNPvm7B0qSEC
ZMQ23zdU1rNBqW6mZViv2HolkKypHgnNou8QxkQlZh0MFjaF7Q7vZVfWNwmQeDCAAGgXWgYSBuaj
Nw83JJmtV+nSJhInnhbumoJLhwvOgu/29AyV0ERTDxUdf0FiyMFUNefSJdF/ti45Q+/o0Jidf5OW
XKPkk/aWs7AvlqvJAO57zsVqlL+kS8J+TjcmEvPrByOKXGhlvcKYEX6y0S+EEyqA5BWHvKGZ1TKp
Hib96ydk8gZwThaoM4I2KOj7dXa3zt2wzklGAbbkxgAiRdY3yR8ibdauRemhSJIuaWHNuyZLl4yL
F6hXzODgpc2g6lYnq/6DV4Z2XYtlvlu//dLsDEik62g15G+d4SSXdDT0l6aDhVMuYHipLZYVd1fj
RP9q1vB2pNQowTIqpcZ6CZa5qBH6X1QNC2TAbQAsKKih2hBF35cUCsyL2LypzahNh8luc1bHQcUO
nhEFsftpt87JGn+PCq4maZd1TsbKah9mNSLAlzIqXiWDlPQdBJ00iU8rr3prSy5KYuQst6d6z64r
+giUtkyU4S1zBY0awJukjuyU7GzpUgxa5YdEjshXLffB19z8HrGoUyKCRYOnflkovWdDZIlMC3e1
dR5abBeAe/eS2pFkTtq0BvzIsjtv6Z4qHj/6Qitm26nZy93Vhd1ZMZd283O802za2zV+ba88xwwR
MTv0jFNpsUAqW/fd7/CZlUNINvxRUVzncdLDp8bU6nus6dBBzYC/PU4YrRxdjfy0BEufnDUFydVo
vNumy9l63QbxFraK9SmpSCqCWOHD5KNRJ3vvve4pG1QTj8mmLA2M6qygJOGXFlf+WsVVzrZD5Xvh
x/AvMbVdMxL0WnLfLyKLyxW2ECPCJE1v0gd5N20vqK51XlU1KC6fnJFldBkwSOJcPkDWC3D75wDO
cP/M2C6lAIqQGfJeRHegONc6wMGh0HxcyZMI3+Uu/W2u0Igij/bodGjxz6mqf8GKbq/1oYYxXH5Z
MrRvElk15AeTOXuRFkicr9lY1us8DEXQCUdG5iqDGEANKOug2ShX7azQObg9ogIyqlQI2HsLLkqa
uok6dGKiuFvIDxRVCF7pNbvDpSk/bj2juhy6M5pPUf4A3wmkEXJs8bXzDagGmT//0+E24x8+tMLT
pyDNV+Pr2l4jPZ837h4rtJgcl1rtHT03H6p2NB/MFGO+iCJOsbQ0RePXAj/9z6nE6ODv0Y1uo6M0
t8lTU0b9buv04moP2CC4Stc6ukUrKlA/xdO4/e+ciSSlh/3aQ+ioPeJxfr+ebX1mU8NnclKMouMc
r7f/NVAmm/2VAh8ORsuVBoRGLpPSTKj1dwhLWdYlJMk/IQuR4Mtg2cN6+Dnqa7zGqFExEEsgSNAr
jPQHHhBGc0IstIHVUoSvrv2HXsTai8BzS63LTyrMzYOMycEr/1SXAGmgDfsRIPGB1v9mh2R728PC
Ed9tv3WLF8vB7DJ84Zb/DlC2iB5v/xUS6C6/mZzNurvT0Te43/rXGVtbG4JDHWTJl8F2tensTX11
afP5pVcW7pvRPKZTnf2eZjgDRlrgPThO0D64bVEfixkvyxIhsh5tnL2B7/itdC3rSz/Zrwg4O98o
tQZgYmb3MsD3/4pB1a6ZZ+dbVnTjXUalBNwBYTa4Oi/H7KbLNO0ejjQm9UtYVGjfCwv1SfRuSWTq
KB1JPFTOGKXFZLhhn3OYLDDgvR9dV2rNp9Nu9MJ9qSCWI50rtA58c/w5dO1lATQek0FVzoaJkeAA
D+FkLEVzRW3/dlXdf9LC2vlCjujmel390jiond4CN/Jh0mT2w5yBbgDuBUN+GuPXJsrdneGpxRFj
xDm/V/EWPq3ohN6fqH6NxldV300QK7/GThKjVISbLQlX46vRVu6pA6lK6ppmMBjDztZwBxpii5Ia
L/fjFBsL756Ubti5WE/FCIFhL+di5B7skpL/r8kjvYCg166p6pqPM4Nj3xnxk+ekwTmmdHOvha51
Bb+X3PlgxReWSX1AfNP5DYGOFsVlW4EbllsHiNEWa5Ge7Gmlkf1CwgVHMDmVQ9zoFXskPzpsfTIn
cjxjV1Vut/cxin4eEk1/7HkSbWhZORtUPzwMeEiyt/8HRttrlf44IFItXRtkVpni6FMs2sDmpQJ/
cBb9uaDAMdkLp4dNsG6KFmU7s8NlZ0JqHtf63lYPMh5VPpDI0Pn7F407aaZznB2zqcaBdYODCPjD
Q1FvD8a7O0pTDmvM1IXFAg380dqN2ZPIAUwS2vreX+AbaQVYOmYPLQKlcsi/prmvPm8dFtCVqeoV
MhrIoYriKQIP8z701WmdZy6aqAAd7ZMe9h2cGprSl5lpdU0c5VW6ZCp8w++ZGSNLlAWgxkNXeR+Q
oT/NU9ecpNnp4KyrHgUGabqN9puR+dGztLwvCC6b74lfdc+Z1r3WVqe8x83o3cv1EEtBrSxEVD8Z
XuamV/9cTooiWE/G/6fn/xMTDE37e0QObXYDNPjj6t0GAHg0oMs/pNaQP7hJBD4MMNZvjRv+OXjI
+Btwl1ECr/7ocsris+EH2Br10AmDWT/7TYcCcKE0exNt5h8ld3ZYJd1/otr/Xrt592h0oK4nl014
7OrZDx/GN+ZOhvWk2Oyi1MgBNIIR4A81sH/zwc+jcNWjR+Eu5jt1mv+YIvMwAiX7alNdPFtgZO8q
1B6+mdazXLBWVOdozvlwQa17/C0OIbctH1SqRoD6Sd3hgViNL7YHJNtDIuotCcZLaxv2OQztZjel
I1vZpgPt0ynmUf6cck/IX5dN9ymPO/O2/q2Xe8WKhg6hvFE/b311mARHc6IKr8rl6p+Xt+aZQo8f
XVb/oa3WGA+wvNxZu5PK4da/lhmX0WEi0SqjQWc+AbsqDk2glrcpDcdjnBbmm1Ng56fqcfBXRoaR
B5L599ykz0Hpdd8M3VT3OYunF2oVIJ/5itx3tpnsE0PTn0zLz3Zhb7pvAeieY+zN2UNWZdEDYjfK
0VUd/a1wK6rAVeX8JzggY5T9htrJo7ckDf0lmzi36FZFJBePbpuSQ/TdTFtHUFSn7Uhkt4ihLEHb
RPJEPVzKyrxbZH220tzk2cmlHVVYS5TdtlpbOZeUsrY4GdlipIkB7D/FvK3CJyM5BbkdgIdvw9gG
ewFfCAwj4yt0mNw85Dtqwa7LixK/cJTn7iVG0BxVooLRtJNn6RqjprlNJOVwzHMwU+F9c+b1E+AH
USZ3iqlVj3mh5v1fSqzo341M749YKoawsSbjWQ4lvM2bnuV3NRJya5f0p850X7HCe4gWNW3psk2M
lPGeQLpsmS4DlZe0d3JJHmWYh8BDC0bfcXelOxzJiLc3BK6y52nR9R8mvzn15Fr3XTRmz9vAv2Nl
UDUAB/qYs+wlTOtz6IpKMj8gsrhwRuy/ikU9Z1DMElE5pb/Lw76/GM1YPScuSfcU5cEvqqO99kPt
3ddeo+c7p/IgNTSj4/8PaVe2JCeubb+ICEACwWvO81STyy9ElQcQkwCBGL7+LJRu465jd/S954VA
0kaZlZUJ0t5rWJq1+depDrj36oB7bI1kKAqksVroTh1UBkHlzGEFLrYpZF/qKAF8zyqd4FB4D+BV
+Ue4o/nHLoRX7oKM4qq9hYd+zgq4RVRd2W4GUn7SgT6K04BgjBN0lbcPq5rDeG+MS/uWLx2CD0nH
DCBS4vmVdzvDyc1VBUrruEhpX3PFoQ0aZ186yGFBEzzPLgx6EPAjDfUy5h6hwXMus36NKIAJnhHA
4COm+CfOaDMqavtHWPe2z54PTQZ040EP7XAL+nZe7fNPgXL6Rel3zVaPOjbZ4rtVPjRpY14aGn8S
gvNPcOmy1gXzQN12YMT4Q5DR4vuWyfBclXZy8KrOW1DshN8UsHZakMkA1Q274gg8T9w/ltobr2o4
4LoxO+GPhq9SHL40LbCw1shANp3kw1ht1Oz0T9fBm6NdWViLwwGQiVNEw3Mdcg/5u06cXDsTJ92v
z/4+GGZ+BFjQGDIOQDbH29bjVdOlrcysTdelryyHEk1rFZBzBzrCHzEREYlhazWeQTQVzDwZ+YsP
AzqYt6JZwwopmU1XTLOMf98hyb5NPfhCKAtJ5vQ2VHWxhYKaWBRVILZwboRIZpIM50jm9nqQRbwv
elXvE7No1h18waF5CBFcE3/JkxnDYtvrVftWxPkRNiSjnOxzCXONcFY5ybnIzfANxnT2zAUC/lFR
8FuATcaeuJopO7DO94M07TN85fqFYTd08WEgAQIclArkU7jhExfksjHai5ekBX7v3heqgBw8qLBC
4dQ+M3OATUFiVHyjX0l39iT7AjxOMQd4GhA0gyfNKcD7qnN6unelgQdBDpkWi5iHA+xY0IQgfA+x
aOjAYXmc9oCHjWAayw6+AApu414/tlqB3dz0wIOVxBeSAMuku/QF04MwpumLFyblWqftI2J/5xbM
hnULCUCsi/XpdPgorhXn8kfljtW3apQBcmA9KVLuvmWuiayH4bRX6nnOuoe66tYdGnYCAFZiD+hV
n9rauMIdKoBVdkC3IcBQuWzVFwPa2eMGqHy0fRggKphQHUxf2TvYS4Fhkgb1FUl2qDFANPE1zHLI
AlLyPYYLAMS3b2nV2cdW208obs0+NGUZ5WvftDNkFCCoHiM9v6nHW7q+L8ejKaW06JO+wU+39SlW
D0yxUHt60q2pX8cmHD6SHof30tEKIJ8EdQD40mTRMGclaFS6yayBHyQLv+lWDxbYA9jrtzo2+6MK
cvVAnCxeM9DDoSyPQeXm3S0O72MeuFDzAZDPtZES9wxjsMWkjxtIB4zJ3vXnqPGbKXgho6NflZi7
sqvq26CeeyeqT8kQQmyYBnyDtC18iiMboLmxbxpwseCZVWX1o68ez8qc8E0Ex+/ZFIyHhRck3UFD
lxrhuHDxCT/fEU8f4Ewa2CSHEP+5KLjjn3qNn0ICYon1ZD7TVXfDTQywMYdk1oucQYn3sQAw4cFB
Xe8xbGFj6g+xudehHU18kBUMa6T72EtYxTpL/U9xTfXM3EHtdEsfAICxNoGLv2r6F/fGypd9CAUB
B0+P7S+AROBQwaK1AOa6oxajBMpZMzLCFDWW0WIdi7fIUDIYcbTDrqSZOfcgBrmGLgS8gxgUhTOr
6i5gdNc3s6B8V7MQv6rERNPv6bkIoIbBawCuJmCc/qUO+nfs1LJcobrRwr7k5+/6vnzVQ/pKx4Jk
deKAKjgWjc2h+d45dXvQFWLI1lbL2KPiXmCuEpHsQa8FKWusN1cC4ldWsBepm1xRAlo0cEMDKoil
wSLLI0CWfmJjJ5Rs2t86YTtHDZlFYilaK60zhqUssUDmSkdLEk32zQ52UA8PusNIzWTeeBIyt+N4
wDnWN2O4DXUnUN7HQvT4WGLjoay9HBqXyzTpnCPtBZ5ZuksfUng4j/26EcLH+Q4dqHz8moqw30+H
QRUgjsWk24uqESWog2i7bQXR7kLsdJzumq7QZ35nopJUnFpJ+L5hUQkcKMTHGyCmYAmTR5+iPPsM
cFiLz/kHfYqy6tbRrH2NvJGBF4TJrav6fqWsCOLydcP3ta82dUnpDCbnEBsaDylIMydDsWBV8cK6
D+g+PSocrz81cB7i8GRe6K7ad5AZQyV+Laifb0ANgsWWI6urCCicjlvUre+lE91OquKvdly1+U63
WQkE1Twb43Vbjiylkio4jciwXPUmSijUUcGr9AqIeUKPMU7VzkcF4XMnR10SyGVfOjFY8LGDobJB
B375+0XdqPw4XpQhp/d5GC/yf3NRB3VuWCXENZRJkQGvbMM+IVM3Lwv4n5h2jrR9jE0kRBjCI4hL
2BOOh8ZPAdh2w2Qz9YWAJ0KwqGoXuk9P4ICitVUOWN3luJ/UfVY+WowyFBEkLBRApMVBn+lDmBFY
NrolnhiW+WPA6kITcIa/msgpjsrD7ej0gmv1gA6ZZimcLJ3VFMDOqe/DLIVsISxS1OD5/zXxNAkL
Ww802sPUo+eZ3mtZGcmWk+HyoT9psfkfijjeluN/lLojKAVcl/v/2wu6X5sEm5m2rZqTjm3sbz1p
0ytAiWpXgAA7u/tlBi406zhVDNxJ+G26dlddiNHN7/6XLTiFq5ZKtpgMNEHl2kEosThhM23esJfZ
EpE62ztEQoMn7giMciEgRXRHVlRthVSBb20Gi0NjKvOtWWzVNqxk6/40HYaW9CfBlqUv+EmH6jHd
PQArtI5LkEWmeA7rQxuAc0zH/Qz4mPH6aVjP0EUrPd3Urc+EVf063YcXm6YEKv+C30S8u1eWYs9n
W4OT24fqlK5FAQx6S3XAWN2aylNNQo1lGPnZfCpnTaP3atXU1qUxPkaTJjCW+oX0KKvmEP0OLoYb
vLtpa+3utbZRfhQl8C+6S5f09GHsqiUMmO4VOgho3JsToBu0YYNZlyzMw/NgsOiJttidotLP9twS
/CmpYOxMwJDZ6lEWD+UyjCu60k04s6P201nOQgdbAwrZBqvEXI+2IJABgoWvazhOparWAO7CQTkZ
rTJKrYfC+ayH7pPBUcUf8MzRrZLKm35XqQU0OxKULx2+XSDxlNFXSloTaI2xCQ9bfrifwp4Jp1Au
POgzaFHyA8RAauSxAZgUzrsVEXcHOvGPAxmbztCUOQC46DR9w4XUq1f8aLdVWP33qQ69X6Un+G17
eiUdYwGaMofss0IS4q+3wPQL6zZjvQkryGpWG0F4SCRq1j7tosPU5GNfMfQJyIB2d1FW660/hKDo
mMrZPUZPoa9hHYnhxgJrkHFqfYke/DC17psGdBwyRe8J8chq6i+QrJX3d1lkalh5VgYNUSBpdjGM
EHf67HfN/6Xvw8z/PFX0p7eRyihIZtMb/OdpkqzF8+R3MX98N75dgHXa9xd91f3l7tOABvC3l/51
7HfTfXyrv8b/MqYvvb/CL7361e+vCBcxMHt1x3+9p3//ur++up5GXyqTBn4G09zTyNT38V39OtP/
8PpZCtDDx3/QL+1fXvaXU/22ft+u7AH3KxaU2JLyfFeMB33WOk72sfm7EB034sl2+uyP104hU9yH
V/vjVP/i2g9TTe90erU/Tv/h2n/xav/3qf74uTSGcYVAN0TPx4/+j+92Gvif360BN5UETIW//af/
xR/9x88U7n7IgP3bz2SaZvpMfnft//Pz+ONUf3y1334e07ucPvk/Tv3HkGngw8c9TeVCk4wnIURd
GtjeebMeC4hTj93z3GklvEeBK7cAO0RnNKJjVAO6fSIyf6kDdd802qoYXIdxdBq4zwAkK0aIA8Tt
OA3Emn9MqJshlHrmkNqDm8RQwLFCVouSdObRCPPukIjQgPwE6189FLjrnNtPPgyGAZ8zyVmNB5+7
3iFOGZTv0dIHDho7Nv1Zv87DeFRVkoZ7vyLsAWZLaGPdo3WgvgQ5CFQlRbGbJnCNNjxDyvnDvD4Z
oKCWwgc06PzwWUrLneXt0OzLlkTPKAGXqCfn7iHuyujZ9fovUGuGp9DYymOIOYB2eNYt4OChHAhC
kW4VZEAGCppBetYwfTBbn88E9AlWRVWORlMQw9r9ckqDsLLnHeBDP3rVdKpjkf6QEJOLIRjDgSsE
ONyBTjNUJhaeGxjr4FPoNeQ5g5kz6kLFgzKT8KWrPW8XRTF84CsCIaMA22vSZfVKj8qiU3OeGNZO
j9odf+pQULu4gQv8BYqa1lgOFZB4nWVAt7+B2PYF4kvWLTJjqKhHfPRCyNs3lndzlCb4OqvggRWQ
rj0zKNieYcKw4yqne98sbL4kBqQFIDVzmiIKCMOcpPWme1wEuJBzVv6+rmGIOs5TqFFHGKnuDSw9
/CMSk88BYBBwlTLbxwDCQIbgjwyZB5jcHZBsYCsK0/Oz61Ng92ro6A1IyLBIuE8wOrMh1thmMAhE
03WRjoZMFEBFY7OMvGAN2Lm9gLS88+Q6sMmEQUvwYxS6kushTHKQghBMOujoZkDhLnVw3oMrAwkl
58doP5SrWHV8pYPzAfQBCwotKx1MKSVLqBjY91HAUJul5asQkrAmZjatdJlCAmStg4Uo/QXtTWut
/wSCpBb8lIxwo2dObV8usG2WG30tJcBmC+WQjWvAtcspI2T88Xbh26TyQ4F8wovvwrXFwzZzyBPj
wTccWCSO3REtjjHtULMdhviFtJJvnKRMl3o0MmE1b0B9fqtHIaH3FWyb4ERF0R79OjiZqosXzLMC
GIAb1WMDsubGIy2Ed8amILV1yjPvYnR99UiaSj6qPpuHsUhucWU8U0DN9qCpDWsqEjFXNe3gRNfC
llzl7S7x3RyWY9kXaAEmtxow8XU2gudTuwBrj/dtvALGHzorvmO9qATaSIOdVQfdbAiFbQMeiXT0
0Al68SjAJS0YAN6FNMSjYyZQDIUIwi5NwMzC7yVYlaJzAf0jpz6tKLSIbHolwPhulQtxJd0XgWJ8
ZWaoVmUIjW7dpw8igx5VnfhICI3X6ji7RFYexfEUQraYSg/YlX+WSpkH7sfR6HB2G0gLaQsLrIuE
7eyG4+scuB2Sy77AkUHtf68Peojjp3tv1mb21kvYkkUAJvEB5olOXEYPgGhj98dk85x2AqUPmF5+
Fo14hcwShHp6Bw48UtTLOqT9CpWFEqyZ3XSwEynhXz121oH8MRIgTz1LGujHdURUp1B9bSKVHOHq
/tpVfrZ2KyinDTygQIDaiwgyPJZnH2D4OFxip1vwxk03aS+rNRN1eMXW35nbRkEvIjVPOXiniwi4
7LVK3V1FJWi2wEnMSSKHTeOJXUprdnUrh12NBHBme0DeV/dZgkIKE7ecmYz6+GpZbB1DZ/CY4QPu
2jTYQkPSgBweDhUNy7XBwmwGFQXjyBxXrbq4kTOgruoaetvgqNxPhUCVuVAqWdZQBjk0I9tFn+kY
DzniZW3myVxFyCdZAD3kLT1nOTcvugcphtHQJGJAwyFAD1S+2UGEEOrSuo8yK0F5Lod5xVgR7+iX
HLaQp8n23q3hK8aBeVnoPn3Icz+/EPYEX/Xk7KGMdcnJPIdJ+KOX0McYcginMq2rp3aEgTogpB0N
GVZP0NID0xscIEgGYXMeiFBcfasSV2w71n1suEcPkgbAAkBOET+62ygAeSvYYC9YYRqLaKwGDkWX
b5MQGAwa8WaU+50BSlgtg8pz514Ytnuvjndp2XnXxvM7sCUiexlInr4qI/lUl0Z7jfoKHyWES1EF
rbKZZRioGOWkhyJl/0bboFk7AMvcUAOOqLlQ4eB+8wz3AvseyG9kY8WwIpCxt2m3TT2kIGgd5w+6
D9iuo7JLqCEWeAamicg3hJfDwewNukZZJPYjYDkyh1yaSogFtBH5M5OtnMGpTgK5I4+KtWRWeXaL
QkjPDvpgSngETk19RgXLNshKP+RlAxl03aecsfDnkm6REoeteriSzUGo7g+9B6/v0LfhCMms9BM8
meZ+YuRzCNqyTVK61hO8x+JFSyCoEVLDuQapMYdJ1LBT7vgJVXCDW5ZGms2MJn7qozFLjfKuXXXd
d6ev34jb2C8i9IG3q1O+gWxLvnIBGHa7M6xQu3OE9deW1nUHQ/XIWogiIXMX6vVHklXBrpcQrB/s
A4R8IYbiFQ/cpEtlSOAWevczVSQ9OAMylUEI2yEmivzYgaS4bFU7vBg17BysNZ4ktjHLc+Jf2CJx
Oveiz8GK9S+lY12E0bnA0aIVBhViYurPgCim66mvr1ixDC1pLfRVesCKB3PTWVC3nPqgkFcsQHt8
LUzslAsAs56CNP2W8sb65vjVbBCNRPmz9WegouS3hkPktPNNeL3byMQJZYDCl/hwUs3z1xzmnYUf
04tCNeTipexb71n5a91Y4dKmqt3SSqF6UNS4nQUChF6V32rm0Meq8YCtAvqNKa8+1VhWQHQbaDqn
5eCbJ7VY6NE8gJt5NJT22mjr9GiXnTNTgG5KColNV+0sq5aXFAJCj4MAa9PlTgdsEvM2UVuGSw+I
kEVn1u65g47k2hxiAZdi34VLG0hGdSc3VivFmpUiu0agFkLMLQ+/ZKG7K3PVvCRphVxeRtutmWf9
zWtxe9QRJu+vTtj6T2ZUw/QFpKINt4rwEdLA76kPWT2Wqf4Ey/l4mcom3luOdK+1x7DahIjdeybb
bz5t2U3BEwarSYiQV6ZbvuXFisEhbWbByfCRtP0x9Fvrk+Xk1qIfiHPEt17sIZ2Ur7ycAzgfQTIv
FLC6KkQ3zyRL3nNQekZlBXnxYqhxsK7aF2ktkMyPm1WhLHlzI1JAbKpmr33kXgYZgSiQuUfLzeLv
gyPfwfyyXwbmhYsWpZ9LbMN/nknDXEOxDQIaHDqNEYovRpOAzE4swM9IdYJqefFdkVGe3oSEWu9A
parIHiyzcr85ibNkjFhvwm/LORyjsqvpxvHGdFi5LYSdLpuiSeZ1gC+q3Th0MzKQLrxqyLy2cgkr
qQ7gCIDTsOSDQm1aveJ/yRc89Gt4YFfVtlGYDVhDkAQqp8SP/ppAYuwR7EcG+QMOQbiyFksLWhBn
W/QB1PyFdwhz8Bwz/Od2OYjxuOGWQJm24QXa1YCrW9gtxXC3PpeJ0698Dvn4MHCrdRlU4ZHZRbaB
wbu/90USb90o8nZlwb+7LmRjzM44jFhXqCnYEH4vyq1u6X59aMeIKayJ3LckIWo9dU1hUaiapZ90
eMhK5jxmdj4vh6y95WML3pNvJLL7Y+s0MLKK7GpOAAPb6qbXm3uU894Hm2YneLsVF3ighPNGyGyt
m6nRFJfUBr7VpUixjxG6Sw+iog/MoNEEACWkJTDGECTKeagWZd/Ws0QS79By1T4p+tA1sfwOAt4c
DySASfirJTytwgX5CFTwLkNcv+etBWyUT742UM9mWQ2t69g5Z7K/iDbyd2F7ckDMn5uxexNeCHNB
1AW9uYK5/Ah7A145G3vvp3hU9PMsHIoVvE6brUMALxCdVz7bzIfuBQEyVzf9LlfLTmLPHNmsmzGs
Kq42SBZXD8S6mbKcfjv1iSF5bzrGdkMftFfdn9Do6riVADsDD+l527FNCoXBox6E9+5XyPVmgNbm
EJ5vpXpOIQyy66B0OIfDscQOPn5qVQqX9qB/CpjIF14kP2toJBTOLIg1GbCR0G19AEANnUUUrouI
wJQeIbpfYy1h2+htLb85lmYT7YkBtLYR4N6LVU03c2zVnliRG7egd8/4TWevooHyL+xuAHcZm37j
LwOsSgU9GG7GsZqKu3478PAGK4v8EPnfRBbHexXT/NA51cWKC3nMQ4vB49QCV90yn8zKT8+NqB4L
F5IhrVdchrb4pFhvHYUjrCPIr84yNoxq3oRRfA0ScitK09q3Y0sf4j7F3+epnYZbebAzgxX3iOMq
0mbnWDYMaR0B3kLK8P+EJTFz8Iuvk/ZSwbb+3So8Pgth/HHOg+ZTw4m76vOmw3cgpS99KuGn2Pv7
wOH5siyDHaVJt0mwc9gLx2FrWcNArkuQC2CoHxWZxxahyjZ+7V9jIfzvgPgo0wHlMGzBuQC58kvn
EeysAQN6ccEEnCvUmNYuXgfIEGjiWgFt3mnuvhgVJLogtT/LCwGp3BB+IbbVDG8sMM8SN8ib5weQ
lnLwhJ1B3RcQz74M50oM4O4KJBVHpYml4bkSEI0eTnTErPahCFAW5aX/aSBwxLVXueDqu6HaZY79
ZzgzxBtNz+BpO3t9aDvu7uFTjRtRXF67FhLmQ91Gcxvski9JRhZJ0NuvoVscXejMY+8FoXtw/oP1
kHruC2AwIGCr6s0tGHbqFixzy6Ynt76s3kEcDTZYy1mbSMhZGij+FQ4X7UzxIlxxm+PzbEr10HXV
55RXAJECafkQDLYB/SlY/+JeswUnJtjAa0qcYMRaLIGLgYSYjC/ELKEPYEf9C8kAUfSJ9F+bsvpa
A/fznsXqygcGHlOZ2SeTw77GL7lxUm6dQYot/SqS2nklnFfYbAf+LoGPwIVF0aMHTWI49FnPVeRa
Z8D7nnWrbEuJxUdazwpbjBXF6jxhibgJMVQu83jVZ1g1mz3cqbLIfCxo581M7tf7BuYdizoPHLjU
iGCVS1A4BIzsFlD86lZjmXYrxhKn/7WDdfIVqpeBQ9hJhK4/S5DLWvk5w6IFt2p5njqdsRlEjbtA
WbSYuZD0g/0YVPRAnIL7dAPpXgX4mlm2n4Ecdd+AubifjD0/hwQbnL/HmEnnvjEEQ4+mm8OzIT91
dhfN8HsTwI647JKV9EvbBOWracbRMrRlt9VWViDpuxWUzGZURXSBPwEZHgJ0FIyuVbCNYE1wrjoQ
hCDeF71H2BWKvvSfXN8tQXun2brknv+S+WDcy4q/I4FG5/DVUscKzI2qWmjFYS1DrM+0CrFBWveQ
i+cP3VMoFk9zaKRB4l7xmR+Nfh52iBSN6uWyG03LvYxxfDXTdNsnZnaxszK/JNyB225SvukI7HBH
6nvkAa0IemK+CkkIfgaMgy5BaVtIXg7lOsr9/iEoK1jXj7JlHVwF7awX71hogiSK7Hk7iJfeR4LL
Zxx5NxYWL4mdxYsgLOhWj1KzeTZkje0nT+PntL3q3sAuy1PiQWM4aARwH5DcqLd+DdQaWLT5QmUE
5JRRQxM0DPoFqE4sBPEv7Q08uIzASNd4o+KmDxWh617F1km3cpvLFSykN2kEOzDfcfFVhPneZzvc
GEZUvw2ODfgZsaytEwX+Y5GoM8TO6zeg17o5yC3t0etDdhj6jC9Cr05emQhXGthsW+BYWQAKwcWP
MPy6IE/794jBwVe05cLZgXz4ZBvc3oM7SRaCyOg9NV5ACGg/E8qNJQio7hbyjvmy4o0zq0CfxGYt
d+YKNtYPAjKI1x6ysNSonYeG1VjSE/lGhANAoF2Vy8zIQXLGXznrCYg+RWoWWAt40OvSJF+ZyFUp
o50FhYTT4PvyuXCjPSAp3RVb9fo5o+c8zMsnhiTnA35hIFWg17WT4DwE/UOR41MI3VQt7LArYTpv
ZsWstgyxVl7p7OHNnIP/CQsosFFu+mD5kKqQMWSysDZUydwDVXMRll26cgeYY+qYsvWAazSh8zVe
1vZWcxkniRTs2+FhCQuGn3wsxwQgcvCaEB8ROFr6AFRdvAsS//VuydG4Z0PEAnTkCB+54fAXngSw
yoBg64vuy214Wn8406O5cH+NMwR4PsLLZ3ZvfOLatZFUdG/4bXwGHNNB7jKJlxGYFCsyihYMbRwd
x1ggNOJ5YbfJytFsj2nNoskhLMUCjEvqzfWAYdpIFWApZ3QLoPPUTZ8xZHbvZ/7Ps9+NQjH5yPRP
RIUmlo5s5kKb8GuWI2lnBon7AN3ubN0X2MAVLoXj7QBRDDZw8T7GgnFOsS8cHToMUGBIQ4ExJwSI
68YdzpAfbnFfhapR60DGio4D1d8H9BU2N8+xip8jVgNUxGPyxKEdttZNmdn2E/Y79roUqKaDL7gY
4F69M4ChvRh1VMxFYcVf029OQegXB+wJuMlj21EP3N5xIPNWHiPmc5AMNyOEXBMJ2qd8wO1C1lRB
16WRyyDznnhpsgIMyQiW5oZJkmOex9GJpIU843/TbI0q/KzMAC3dNR5CbBW23OOfdVcWlcUmonAX
wPcSP8yw+AK7An5MLE73di4a5Covrdt0R66ptqCkdUd43qAN9MgOQr5uhh/bOoJxFoTckEuvwKid
WzU2iCvcPIZdD7SkGgkj3IYINC388oFZXK3tEA5BGcj7l3gE1Xk96EWt0ecQLcDNGzRB+6mwFVu0
ObXW2gmth2TxwmTw5dZeZ3q0G4PNMbgag6UERN5OOn72RSAvMrQ3HZMQOhkVT7MugBdsml55BTlT
fGNHz6qS7fQgUM+A40pUDvRo3fr5bpAFVLbGS32FKg4UaucyUOQpU0a6qlOZwrED/3UIL2arIayK
pXDSGVwycb/yG2cPriUcMsemvoeZRriCFnd70V1ZqOQiiTx8SdmoPSNADTKtWF5NRRd42NmnSUlv
7ArDlJwK5reXJEzmpgtmKVI1+WOHtdo1JrC+1ahjkgbPRu2ZRzrijim+gItCkmitm53Lk52+1Oig
PJeDXTuLwCBCtnhIDiahUBee2hmphwXwOJA/GIenAU6yAoQRyGibDF4dMo77vYME2pNj4SYMTWTk
LkgGA1QUPAtWRF+H8LvFhPEtBXmQ5AYs4uoamFgSVkfS83CfMiCxHBkVD5lIUCQd3PCrbL/XsoDu
3V/X0GzIlvD0ro5mJciWJ1cV+NUV27piDl8Yub7f6XXb8oGIq8dhn7IOy5KhWxDZZwuTunylEaj6
gKId5JWk+aNPY0t1XAvU1WoY/x06LhDYWtpEOviBoXY6NwxgQfOgFo8hBf5Un/GfZ9Oo0aIqQWMT
qVVw6eq28c6FI3ysnkL1nlKGZIK0n+Ma/Kmh4QJLaLd6aqoAKXcEdAxGetAIDK9d0gpkhuCL1zuc
4LG30gE0sHsow+XGjrLHfrTVBgscBQ6yhZdhdm/obtQm4g0RFEWmMWoKrSn1ZjEv0rUegE4+XPtS
+GIWhME8xLjp9ar+oPHv9PZEgZY6fq66X3dxyW73j143HUToQTpagvtBzfYBWA0JYQe9FuI+jXaB
b/lz3bSZFEsJIYONXgSRDh7StAcHVI96zfeMhtaTVfrDpW+chyw11Db3OZjfaQvVMbAKBLLt8AwO
fp5ltYnCS0X2ul8fpjDdzOIEAkgyL+fTACQh0zXhQzrTQrhhE6gjCpyzuyGq7tOauHhWctS/IXWs
+6YBL0KyzQVifj71IWlrbts4fhPQ9bT8mVl7Z1oju6Kh6BqhrgHrHES9HfwiT7pLD+p+fdaCWgH5
HtBAfpF//nmFDslsEZHZFF2O0XouovJVNdLXtO5iF6TljkAuepJ01P2J9ueC9hrw32CzAfcJoCyS
u1+hLzCsO3i0rhsadi+0Gdb3tCQg5/OQJ84xbyp6YqQBqr2w4GPEwsMAFNmzGQ3xxh9ADKTKX2GB
ZO55I7xN3rfm3lDhf51hC+1tfhcXOuGh1s/qHlJT3RWLb2j2iIMhoIekFyRsrEsETh9s9YLE5QXd
hIEl53q0NRjU5/zuDPMtD1pmeFZgOQlS/NjUjw5QCBvsMdHUD5Yuj9VcStgskDTiIwUF8H8DtsvQ
cosP+iUcbhqr1Me9RY8Sv0wv3MzWtAjp2UEx7K6A2tNjVEvr8EMAFU0DGIeDHrRTSID30FhbI1Mg
b41fg1yV+hHU1NCEglN9E8kVhb3qqnuSuh6f51C312NGlkGo1nchNZfCFTilrxI1fLFU9rgJ8bJw
q0n/uTsYK4vnDRipKJCwJICSeE3Ji+ARVNC4eixNAoK5o17qoCQvrB0FBlMSL8MGUVVVN8gotqR8
vz/SkVo3IXHAm+B6784JOWel3X8usU1dBJlf7ocG9tdRGV9M4ezLHzqu6ahf4Ax+frKCxliXrHdX
MYrAnz34QLbwmHa7gqyy/nB3N4wV3GEaCJvFVeYcfDBUFyKO/SdBoXrU4A3AIfxRCyvBKQq1EBrf
W+OYbtlOTZ5+RmqRpan115htORQWMRAR0g5MpHe7eZfBSLOkLgwoG8FOTQVRq1FpXB9arFZ/RIDB
CYtK6P80kt4j9EXTHPoCZkC+5+ccfULJpbNRPbRAFwBhKNkZsWU9VlwOy8Do8hUSIBbUIvpyC2iI
nOtRt+iSk1LBU5Qg1oQ/4qPFlnpIh9dVcTYVS8/3aAvaNARazTszmIfRqEsEv8VZzbp0w3R+oXRA
jbUaU66ckYBHxkM5qlm3kdftsaCa61Y5Sljfz8ZBHYY8XrcHif5HxNiflLyZ8RxWuD0vvHkZlVCj
N2G1pxgAA71XvUFWbjg6YW5u+tZ/bPrUPOouBrZCt3Ci2IfUXuzgftODulKqMWFQXOEO04OqWJhm
dtQ/gKEXxgErrKv+/usuKL5Bu9RG3Wf60fzmIpRF7r8hHeXD8nIZmF29tHOkZuf/dEEUDPI2vcr0
yj8vYolQG1niBqSyvNhRMEF30lXFTjeJacNyOudyjnIChVlzhwWi7POli2/ewoF72rL4D2Pn1SSp
smXpv3KsnofbaDHWtx+AkJkZqavOqResJFprfv18OHUr8mafHmuzNDfccQgSXO6911oRTCIYar0S
eGW+G+mBrtVqw1GdJtXCGBkvF8n5seU0fc5v7XE4yRjh9qGa8/jrjC5mbzH5G7GSu3Xe8LJ/n5jG
sb8MDBiihp5BoBSbTrLv8W09TNMU7mlsirfIeDWaOY8exIlZMx5QaY1vlNmJL2WO332Y4we7TaST
I0OIGGssj6e1rMWbrzi54w0w8Hi12pb2GW4FfG952e1DGT5ZP9EC+S5fISRxmdxYLCKgctAK1wjZ
q/uZXGu3rQztL2i1YECMb/yrZGi61QEf+2aY4T+uIPDBh2BhwU3ri0gkBCi3o65TD1YIxlCd7ckD
id1c5sLAohIFQGTiCqJIi+2cD3iruXQhmjmAkSCxHqTFj6amflbbGpnnQK5eJVVLvFDXm0+lwU6Q
hW53l2Zx5EUdwgwJYW+EfvQ0ZH1G8t2G3hPDEc6k4POMYJA/6kr1UapQU6jbb4ERLA9ap8sHG6KM
PSFttmsven+XOtZzagIgbqeqOhSYiPyiTb0oLGcwkyRprkx7OUb0XJQhPDU95cH0kpWJjE8KmdUa
IG4sJcQayl3T3rO2r8LEKnbIP/S72JZSv5Y0dptBnGxJ1Dj7yRqC2zlA+9xw0OeSYVE/iyQjgBi+
zry8C8H9+XKfTzDxGM7HGlOIq6RNfqeGRfAxUfIDRKshyEaG4MCJfFEr1LGsDKAdXa1E/DFUpvI0
lHO5ndUB7KDClEwsH7hHkyq2a41T7eZqpnqWkhfnELL6M3xTv46uZeJEUq7gbHHaUgmlI4aJ6iIR
Na8XXsuuVcQR1PoFIYnWvOvV4fOsTSamtpi7lLX574d4oXgUOya6dlmjp0VeVBVHokyaO4C+r0CO
u4PqxNXZqafhZHbVixY46v76+HEaTV4zw0vVlQQhTtKNrq4SX4QvnMc10F9bQ8HNxfheKmZF8EZk
uI4RSh6DRbeOGN25bm2MfNd80ppQUhRFfhoJdcDMi4JgI+PDFvAAcdNxUZP2T2W9NZ44vMYdMSjn
SpkvLR59wkvrXaNHPaRrfXK0EtZ1SUnsh2csBZgBM6xA/iItUGxfRLw68YpFslUKOpVPsh2LYlH/
WpV9oXmcJFTD0qHIj+0apzwrRp4fxQssGVo7YJV8gLHH6Yuo6fra4YgoULUqtPph1u7GuMdHsJZf
X7/4mKJs+0TX09cz1zJxdE3Ed7lm39XrY5lv3kVmcNShZUDDAnc+H/haTRKtQuR7oorm7aEzIj9n
D89ODStNNhDDyhNfk+uzi7Kw7+1fF4q8eDPX2uLo3SXvsm/+8et1ytDw8MgRsnNNp5dE1+xlJ1pA
Z6nZ4g3g+n1oNbBCdcaU7cTnwthdnK8f+poVZdcves1KUkVA2vWDizPvr3Nsxy8qIFNxqJbE1ciV
jIu1K6H/IGnw0dGec6ldPFHASNT9OtRzQptRZnmZB8yCU3k2GLvPDe57Gud6KBKUZ+u3+TyGErrv
oCMV3+f6ut508+1we7tFY+4GJ9hZ6rfZZrE/hMzaa5Ks70Nbf+fvsn9XJq4QJ8Rl16wowyL261by
iHNYlsafQ+rcbj1V9EmR9OtAII4sAdoRedGR/67O35VBJcFnuZ55/wvijLjt9gtzTmxgUycekXZY
gdZ/+/pNRScWH/Zd2TUrjt5d9ndl/+Otrrd/d1nkWDUmm3Bw43WMjGU0J38drvlhbUFizHxzpmJT
ncFtwak5zzkUl4r8dhNxp9+Xz4RboOb2u1AcqUO9HNo+O4qb1zCG+ou2k6C73Pqz6KZi6LpOCu/K
rj35Wu/vykplRW6IpigqXm8jyq7Z621Ek75mxdHW46+F737qepu/+6VBUWEMDF8zrYONeZ1Nt9Hv
/aG49k3hNhO/LxUV3tQSh9dKUVwPyzaQj2KMffNbotb7u7LyKk5D8O06aBhrUNg1m64DixhdRJnI
iqP/bT1xrbgs1TN/SdT2uA2r10ffhnXxfP/tUHyPWIzk4jAk1IkAni/XFyGmGtG2ewXlH20A/C6H
IY1ZDGEZDrXuRgwSIp8TtrgGUP4e4mqURvru9Tq0inv97XC7TtTXjiaqvKt37WPiRBI6Ev7tWd4m
+Xf9+N21QS5hxZLP28Obxbe5ksvTunhfPMhDYLQbcVyoS7bXMbRwjIr9vxZrb5YHkVhgiAe5JuKp
rTBBVVzbmTg39uJlXEd+kX1Xpoq3SPSaWJy1USTvRJ8txKFNePRRx/p1kCb980xg++KJ1RYqQhJw
v7XXi+qB07+MEayqcWu/WYNuTy++Yzso0q+lZiYWoNs3FQtQcbg15uuXbpHllYLePIpGA1lf5ktL
MUMe+vuNiP94+5Si8E3+92cknk9rlul0bUxbG/u95hW3Fz97ba3iSJSJs3+XFWV/d6tMbXVoU3x9
3duLhxNVu7T8MyQalj1D7W/DrVazw4NYwCGKly1cOswu9Ck/+nV1J0YicYRqxNtsGeX5zsyVn6Gm
1ue0xwpJZF59DmDUPAYxloa7obZh34nwwSjSAmfCUB/fTGmsipndrrOkmBqnMkkXbyxLQK74EVyi
D75dX4w4EklrEP2vFd2+Ve/7BPT+dY6WCGTeE6l4ERWlyVB8dHvZBwGn5tbrrJwRVXhsgTrByEWs
MUIJcWw+1a0DlHyqD2LMWZqMpUwJgnw38MpE6xU92zF6JqPFNNnn9+FfEqx1SHBWudu3reGLKkoL
tz80iEzAW6I3/H43Kb54kyJhLQR3hnUSTym+zDZUzQjkwppnP4uyOokdFxPLg2nM3yNQNSeue/dh
slHK8Yl/F108K6OdkgwdD+J48qSeRTdpnP6Y9piIlmW6YaGUY5VTUd8svzJjpDvMjbDJr5/7+nwS
cc87SC6+oIf0SnCHtGuRjFi8DhmKUyJjrkMTLHOhsv1rchxtZ7RzfWahp+9oAH+Kh3+zq9sW1m9K
t64mltvX9j22dr2GSmBZ+L1mu75FxUrxjHTdUXSv7ZWte0vRtsVN3o1BW/8Whe8uqSTctlEFPSJ7
8RmxJyRvxMI0KPalDjs06lj4DhGXYpAH/eXmo93v56l61AcdOxBRosD2j8aYP+I4cxW4bPIwuDWT
1MuX7tHMH8rYsXbiV1MoPVePowtd+j6s2HfTgmgsa+eCVso1jArhPvUolS3bk0w/6VGjbZvUbRe7
rSxERxT9/Lo4eFemid2CqLMdvjsvsv/zAmO7RjQD3Ld7OS2DQxuPe1Bk1rZd+h9XH6bWwLtdtIdt
oNV4jdmfTRcZh2tbLUzdI2ZoPIoiPOrMJ2JM2Q5FqciLI5GYoUSlEAUL1o/jXlcXyDfQ89FbY3cd
OLZlsGi9v5fcamk2p7SZSvRpsX78tkOIZjIlZuj2SHuDmsnedMDrKCo65baecRY5OTKmYF40PCeP
pqNokQTAzEANVA+iieCgKNledD/xxfG0ueoQ20fR9Lpl2CqI384wuvlF2SzbUlE82bvf/buyqHdW
12x82w3MzF41mfKeKK77bThrxmEPd+WDeGxxN7MNy0Pe/TKniDtaUytjQoo+q1GhLDtLWvDmZ4cF
nmRx/s0ML557myi33iNmta07if/QUNr4vDybje53jVQer5aPfNBUv1+Uwn2zIJZVFDArXS+2Zv2m
Cb45FA+vp0Xph53Wm24LC9yxzC0mCWIO9llCKxRzvNj/tio2NQlvdljFe3CX3SkZnuslNg9Zq++1
wmJtKlqT1WYRwJsO6vTua9CsGiR1rcI2v+6sRY8QP4xM5YLjh2C8a/MTDet9E23H/ikvAx952uPS
RCvy7l9WqzdvcHuj6+QvjsRblAn0dtupQz/397Cl9+Xsl3XMsPd7pUA00nnQ80+M9NiCYFhbl0RG
YcbHiYAC9CMZhcUedDsUC71Jj0zcDes93hwuQYWRoA5ihPziow6jpS9qixYchTWvVuQ7SORX1Nu2
xBG/92bQufb6huWen0+hur0k8WraKO78qlChtxa7egNDwlynpwG03OLpiTrtVRzYortqefds6AmB
MNvcP2JCQJvi85sl10z42i7tYf/C5jybnoMjGFOv2vIyTBTB1v/w16vqv3RLA0OuWIOKZileM091
juDeXxUFnP5wff+OgiMpWee7a9m2lu3W/wtyRHWzgRRK/d2Az3uXYWc7Ffm9aBKiNUjOvNCtR29c
AAkd0W8hGogRSfyyOVnxLrJgenzTa8ThlpSGm6m1dczXFoNFztnVqN+cKuiL1wWs1MgHTQEMNM2Y
3ZGd17e9v2HloCkjmVXZOsiJzyGO1AZWRgjrf4+k20OJc1ujUVJ52YlDUSgS8dXEkYYv2wt+2F1u
PVZ96eMB/wuVJHXb1NmxXhCuJlUjQaF6gPrW+C+bndV30qG1ql71RqgoxZvZVnZiPNJrAteP4nAz
VIqPvx1OdhueDf1rF2Tj6brXQ/GAhZhu1u67TeDcBZCyLhksmsryDP4z34XZ7GZmTtgdJqVI/qlH
LxMOz+N8MNbvCLUPQQSinYhha/vEFnG4bnrT66v5QawBVztqtibFmiyQ4O3iMPsoikSi1zcDagAn
Ub2IHhyHR87WVfC09kizaxCbyF/l5csQ3U7NvQoE1E+K/VDp90OnEdki4Va1LGIjWmXyFBOYC4uF
MKuPOvHg0G5Grt7QeEwcfTs2W70rNQramUQT3mu2md73i6ad4Fl9CFclrjgplkMgxd8JZjP9Qhok
36lhAw4JTMKYb7W42sPyBe5Uw+v05le2qnBmwUWkeXFo+ODys3PS29FR0zTpYAZxDrwWR0W52Npj
XzUV82WMA3XNorTzKVaNZq8usYtIaPCwzC+LhlZeQdzfQ54R7iQ7uYUaD+63QZq5IYF5zj4Gsvic
zj9b4qYfqqEyH4yOtiJlTQ90O4ap2Y6djy0QVp+oW5kRTnI3PdA6DGhSMzhUKQSK2c236FTfFGwe
WhlyFRUWgFiSdeIUjIudLA4P6sfOFO2WXjtKYZN8rvRPixbJB2R/TT8dpSclDeGIk8DNaK1fFJX2
yYz+GkAOtet6GAUlpAJWpyaytjj+f7ZjfoD+Eqz30PzUkJWTvERhaUukpU/A5+JDaRZ6dZbU/jLv
lVRdzrKdfIz7CVBTjiQSfO6y2yTluDd1PbkdFJSrV02fQjLpq6V5KcLQrWYGx960IfM3ku6gII3o
Z0mlIVwcFqdiUV54Hu08EVZwdgJcj/S/MhhAYOYiJRROAhdkOAisNfyeACOKZMwITK4XdfDM9Q7i
NpaobXfflwKkApLt2atTfpkqgDmzM1qvcVt/NNQO/GiX5PfdOBEhGS32xRznwtNjo91dJ/htGwUJ
fuovoB+8HnJVq6+KC1xu3hjyElD+vVHXT6qthBWhFWW+mLd7PXC83NRmz+yd6ZJFSuAF0EX69pqV
NfkBdEJFiI96knK04FE9xN0Vq/MOkR/Va1NgWUAXeqKJK2WvFnBILsg21IfCydzM7hX0MtP+mFcD
FPTxlPphn5q+tTTATOXYRcE3vFyTHuzV2SlygtT4urWOz4z96Yo5u5sDQ0GGBy63QWoeEYIAx9dM
GjJlHuzdsac6RuR2tvno9EVyg3clcAnLJZJaGsAjWG2Kbfsx6JQEdMeUQId46Uaibbdk1k3UYsuH
JFMNlLbij92QIZzdVYZb2/kptVJEAEILXVQUSgirl6KLXYXd46I33WObNLthgJRO5LRiUm7zUTvl
VZPepmuSWdDiN/PDUgLn0Z2JWNzwB7EhxeOypMemtKbzlCq7HwacogSU2adEHbQbCPHrI2T77jTV
pQckOEKA2WAOwnOzn20alA05hq8H1eRK9WJcjGY4mFbenpqxJKiMie9GHF2TKohBCmnpzuzRTh2n
ybUhq3wIyHWBrPuNZZTw8dovJWJBRDJkF8coG6+xYdc1ltQ5KrXc+lAQAm008vAcaYMXVrb0LS2d
s43y6AxlRyd3wTcI7lNCEBowM+Xc6YckSQ5aWYLSNXr7zySNn5USDU1pCQdU61qcehZcAyMSFhAs
V7Lb1RFU4isJvlRUxhENPlxVMPl5XVmEOOtmCAjjCrVKUwrPWR96RbF8bjolcLMMcEE0Ql1a68+6
0VQv4GEBpTuAUCs+Y96b4c4KAs2t+v7zEJSoGWXpZ6lJdrI51VBwxJgF0j7m33Zuq6T/osdlDGNG
gLJMQFsyTXzucWGephpiYZpoeUpztUWmyHmK8u5+7ufu2APy80YkDm5BuT3VA05oSXLcBD//xVRk
yc17omJB9a60AIzTWE1kz0AItksly0tNimMNx2cDIrf70Sm5p7DhA51GuFgS2IduXQe0UAnjWlgh
EgRBHO0aCJxDvAuseIh56h2SkKms+VUYuU4C5afSW4CG1sZIHGjvqpD2eoTeO+5Sh0+12s8HJ+8a
1yyJZVHRwk0Ly8ApzutTivyVmPocanmU7wy/y9MOVajpEVPrpFvmXasHMBW2AHrg1I5dVTUmz9AJ
PmvzO0tLqo+R1H1TgLPdBOT1V5a/PCsafDX/bh0wmDWdBPdsK41EiYOVCtUw2KWFi1vALSTd2Akt
6EX7l0b0AFKxVycYFJrWG1KdXWBa+f04YDDNS4bstLS8XgL2LQEIGLJadXVZMR6U0PzkOLpxltra
eEBt/OcgJ+3eMnV0DVNPq2P92ORYE5L4+wgjM/IY+SezHpujMT/kuq3sdRRIPNxfdFMinl0QR9q5
UhfV6+SHrKo6j+HQvs165Ws8zLBB9AnBa0Gb7cqmTF7NJWC/gfsfO4aCQ0zRqlvFRL86U+wTYazY
LLQ5PFugsW5lRaqRkIfpWBmAKy3AWnLMQqryNK90Nn3fXKayVp6KKWzOhOb+TCGIKA1vAn516E3p
ouRf6saUXyHWnU9RXta+qUjjIVUwPhrdYN5Za1Lo/WPT1zdlEKmntolAdaTqTEyf/LWqQgsYj6Lt
+gJnO6SdrtykOMoJkrsxWmggDCkhdLOJvRrNey/TIGrVysLx6Msgcg3zS2SYX8sgzPapUyg7R7HH
vZZ0x8WsSs8Y9Ags3jgR7NHVvp1PzilvqkPbsCprAPGxEztK0LrfslgNvESdHzJz6lDETnv0whVn
JycwpACz7m4teuKxlszXbqjrRzOSMAtNqp8Bs9lJI+peS6d+ShFvZWabiZ3UiXTTmrTd0Q6a89iZ
6TEstJ2KZVQKDXXnZOpzOQ3LjYoolJsZk/yYhfhZg1K9LRoEHoxFGmlhiN5l1RidLfU7dMTSpTOy
gH2jDPdGKk/MAsMnYLNgemP7TGg5Ggi/k8SuloalJ4WzA2cS9wFUvrwU8cdgnAdXaxN5nwehdmvM
qLK285h7dnonR63zsAyPlU5MbgvMgeBarDaITvhDzRdaJq3fs6TIirmD0F5DIw1t4T3QK3x2BqpT
Q2Q/26xdSwmDaNxCL6Nqr9mAYHs/jPZplb30iSeQaMTZqdTki9RYjZ/VUuUaKOXwdcJjLHtTQ7db
EEDzlUq7MeTI2BHW44HvR/azseJDiderb8sJaILyc3RGfZ/1vXRGHGr2ldiGSrRdh9lEzd3c+UyA
hNfqBZ4S9O79fEA/WK4ZEaeyOaEVAroJjS5WR8cUJTEvM8pnpU1mP8cyazn110TRoRECpOI61XAn
oRfWaAFYYbP+lOkyTugiu22q1r5D8s5G2Srt9lELNw66XYRTymNF3NOuDglzm8P8zp4aANaNPlbn
edRejSYaeBJ9AupvVpeFGONTNFuE0Bt5+6woZvOcsu6VczW5F0UD6zXouZE/FieHKh2fAgOSn2iA
qcFJJC9s7QkTFVca+bzcSUrzpE9980zsk7Zz5pAVlQNII1SKdF9WEpomyFDUUx+cGNH4YSLl13h8
6aYfJ/nSJgFB/XYNPRWfzxeVRZmm+OakOQSDgkKDKPlR66TmZBsVXt8u45UbbQcBR51Efhc2Xyez
gF97cvKLWQ+W7E5yiBRGmTy9KROHVpYtZy0qzyInLqOTo9FkzrfIauG6GMbhANBBfjLlbnqyfHEs
EiNs4dEdMd1dy2rF/LMPg+TWIYbrqY7lCfrR8fVaYRy60M8aCLiuZWa//45UOsHjAzHwtiwHZ9VJ
f0DEED4RCBU+9ahi71Pw2P61TGtqwGstgXuFmsVEgjX2YQzs9iKuWEptubDWOoicSLp2xKo8qzrt
1Q6fTNv2VauIH4YGOg7V1NKTCsblqQwy7a4353uRE0lrwG1bgzo4iqxcJPNlWnjItb6q1uFz1wNa
QIHZOogy0AT9PRCGA6v4tQbV5holJTC45VajVvLmodVRMNvuQQ0CsHtfH9H6FmVZIdV+kUvBru5/
VlJvPQEItZ6cfph2dh63iL2jN0NE/oS+jhQ9iipxDjNvwYTtyZ1KjDnxt7dtwTLXJNLtSW1HnDno
n7mi8paM40oiXgTHKgRzXfba86iit8wiYPCsNTtZefxcJQd5NLXnlPXMs7w0oYcURn8SFUY2Uadk
kRDvXuuLKrCnpIHDhjec9FNuqvGTVDnFWZmhP8jSJn5K1qRaQ0sbPS+xVJEViR2xQ60JqzxjEatS
ZGWg0gBwP8h66RFQqL9UiLd4uaayYmwK7YXF3LgzFBRAxVlekHNcofVe6SzaS5ia5V05Vd9EXSSO
pqegjrZz6fhd5rXMS1Qj6W2mt0WX/ExhbAAg3UTnJrDae1xc6vOURPkuAsiaIXziJXPVP7fGmN5L
Fhv+NScSp1xVM4Nq3MqCUNcAsLL3CFT0yOw16dRyD/Y7ediuQhxpxwA978RJGVnehxqd9+ste6cw
XeJJlZMoQ9VrPkcru7+4QJQFAwD/CATXVsPGPVAgU7kT2UmPq8cpAO22PmWBdOZ9LsVHtXcSz4Q+
79QruvxcdYTEyxobs8ZOlWdMXsrz5NC2Bq17FEVmbCK0vpj5QVwQTOZwO2jTVxZFyrMoyhLnTq/o
GCJnq5ZJAJM07EQ2NnlZcj3s6jI51mqj3Dl6Oz7p4wTTR6X+xeQ4PolksROUYYxOWSfMX2WVY3tL
qcQPW425tPErEGev4Qs4JBYEdFGPRLWiBNEPbbgTjCnlLH8FmK195AXYvqQX6UWvDSj+IkU5AMPu
HqUOlbmyU53Pcx2d9GWpfqJcfZ4KKb4bneRbsHIxOyyzb601MWsrcGtQxfeaht+krsv2ua+Sv+ZK
4rWF2kIrL6DiqE1fcuLIL4AmX1JXmAiiBhaPScnrvSzpjasbuXS0G6+Y1Es9KJDJNbFztJ77Pt85
0mfiFPV75BYbHLQAzSdTKT+2unOib4Z7K5Bq14LYYSiUJ8uGoKL71mZIOo2wdEEObWH+iOzHYoD8
RXe0Cmro0DnKn4qWwOFQ9mdEk5/51/eNYsYPJePjkqpPBHjOPuBbh62jM90ZS63s0tmAKWRJPDvS
0s9DOpr7sUkwN5QF7lfD2qGqrCDiiM21myL9RgMrqjXxj7FX5XNYWd/sNr1ZSifeqcsCgkats0+h
eZBtlbUdYlklVmDPSWr5o5xZ0j5KYgufb57ed7H0HcQjbDJ1DNOfRYxl9I2+oX4sg+lB7+tXXcnn
l7LNJLQU66/VlMundBWBYD+JyiYqkifF6qAsgxqNxWivukmaJg8FkDFituXgizOeA9OE6mHI8i1R
EA6upQlesbhaXLGczrSmQB4Dd2E8LS+jDq+hhfhrOhXJBc2dhBWiWeyUTmn3R0hG4+8W5B6eXMXm
fQFJxuoANlm2Vd+1OZo+trP1lBpG+F3Jk4+FYSMvlcP/BbQEz4NeRzdKPQVna2iyY6NP1QWq9hIP
CjScrEPDZyU3Ci8mAPgvx5JeraFafioQz1ir8lERZLid4SZA3X12x6TKXu161v0ljtojTAKKa7A1
QJC1bpsz1IMszUIZUZK0QlMwCoaHfui7ly4wu5d5hYiZ+fAkcplasCWN5OVGZCdVqXaVWvV7kR0R
DztlIATcviv6l9RcJzTwo9e71YW0T1XLeBD1ldgykag1Krj6+ClDT/N9NCbTTmQd8KM36Guwd1zP
Rg1Tv2HMcBeREwk6YxdbHzGhrUXU78AIQFAvsmY3Askjpt0XWaRwltsQC/6vu1m5vs5g4px4PqOy
Pi1mod6JZw9GM/EHnO9bjTlv2IU7M1aK9adK5otLZhSvItcNc+hHepq54RxE9wPKavcELaRunnQF
VgfKRJIMgeIrc0jIR2NK/gyaHl1DObxHHBjOfRhU7yVZKs5WrT+8KxfZCCSqMSzz7dBhJHBFWTh0
rFQIbN+L60d8P8TYO8muH2rnMk+1fGgm7I6tZtGgRaFI0JZzB5mOfS3CQOhcSgLqvW5KrO0G4qw4
oQGMP2XZ8Ceq9Be5qQY2Vmqp4UGPzEsXzS+zLS+nN2UzGKU9O1oIB9YqhdqYF6WNuMQiuMFi3X27
ZdmdoFSUj9FxnX5wArWGR1hHze5rvUZry+GCPV9kRAL5DyehJEFgbu5wuIi8OKXOc34Tg0hSc9W8
6Guy3Yrg4twdVcU6iMIefj7w6e2wT+psucB0q55BqyFxSk4UqY16DAdjeZii+QTEsoZnZ9Rfgeyz
DurlLYec34FVX/DYRY7+mhrJvl7M8knUbJR8t2TTsuXiufbbeHG2XEUkLmpV5bOoiRK42yzN/BwH
lfHaq2wc9d7ZzmXNdzVgc7o4hn0DHVD1WuXK3oom5TEb7fJVAovdp0l7L85BQQpHGdrZd01W5Xs9
xd2g281TidbvYLixSpyiZtrEdkppixsAB3UWWn48VM/JgqpdGy3aEzHt7BgSeTV9zs0RqorCg++f
9k/Ty9jcHdUBu8o8KKGr2QgdaVVZn5x+ZgrUZPMBBJJya0ztnbbip9PZDs/jBHenyCplqUIrY7JY
MwjzSBAXnCCq8WBWtP2I0NFDCo3ZQZo/N0kTfwtZ/3nwlLUPDsyCLnj+FBJCqzrQgT7aLZyCpZQU
u0pZeq/IV3BLUdxU4MVhW4IbJHmuld74Rvs4sakyXgcdm0IIPjbKUukTAf7g/NAqXaa+iLEpz25y
sVVbD90BhcjGVuUfqSTdOYHWfMud5M9a0JDN6Ga1OXJ9GFa1I8JY3xAveTJCNYZ1uE6JEVDS+1AL
tDunomGvRcmaiCNbTrQDQJDEDUB6waoUPIPgcqWpdQ6oWS8vU9k9DE5dfknwJYKIyRVXg1zJszKp
g01P6W5VtbH8RbMgLbbqmahBKcY633yyTOc+Dw5mnjZExJDEiEqBTfLLQpIQ3dIKLxry52wG7FJW
yI9ner/vFbva5Yx9XjiM41EuQsurzESFOKRs9s2EaO1YBNFrMaTK0VSB75vzkCKWUR+yvI93pnaq
qrF5gViKOaaHtBKK1UeR65zgYy9N3cW0zOx1jqGFAo0EYHvNplLUe7oyzadpxgLZhYyeYyZ/CtJB
OxRL3r+qkHnsWs00iI0czecUSl2MHeuOuSFGfXjMYzV7UacwPoTWkO3MrN1/+OM//us//+Pb9H/D
HyXkrHNYFu1//Sf5b2U1M/QDJP337H8dfpSXL/mPVlz1u9a7Si9lzt//t8pd/K0p2/Jn977W+jS/
78uv/3o6/0v35d8ysDjF3fzY/2jmpx90g048A//HWvN/e/KPH+IuL3P1458fvmGB7ta7hXFZfPh1
6vT9nx/Aj4kXtb2n9f6/Tq5v4p8fDn1c/Pjy3y748aXt/vlBsv4Bg52M58uGotI22SF8+GP8IU4p
xj8gM+CEbqmOqeiq+eEPIm+6iJ9U/0EjUBXMs7KCuLpuffijBTTKKesfiqMZugN3iKyaiqp9+Nd/
/m9f8PpF/yj6Ndyr6Np/ftAhyv7wR7V96vV/MyzDXG3AhmXpsq1rsqJx/tuXp7gIqa/8n36s6daL
uUtkLfJj1fkGfaGOPY5tZS3j91zixfDNBs6gVHoo57Q6DsWq+B60spsN2qNU4ZHokvR2SfEdj4H6
FOZ2sLfH+otjGjB6113kQ8vn2dnPEKYMoMbqMzTnf5YDng10AZ+sHGJnpKu8Wmt8e0pfJad5tSXp
pRyQedYIvKjb01QsAExZ93kSA7FmNmfiShGCQe+oL38OavgU2vKtkulAC3v5JmFh5c/Bqktro647
RUm5V/ESH1awKbpa8Loi8h7M1Ws+Q3vRGe19NU5E0pnNoTWryGVNPHqGg9+oS8Jn067vs6aSoDfs
PkKd/ahlkvYwd6zuhzgMDzMMW0v4HM/O/dKkqGYawUfgsg9R/SIZJSGqFZTMILTQfm+J9yReG53J
52xgLAvjk1WNX02rDn3CQvM7Aml8mI1cuxjaz3qjfDYAZoX800vIlKAVIf+ytrelMTqF6J+6fRDs
AZFWruQUi5slHbJ8KprjyarsGGQPiGGeQ91JjxCSYzW007M66V90w1cgp/ITq3nNYSDxGuP7FPm6
o5unRgmWA0TrUDAdQxhm7xoNSK/FXt4MMQ3imtL6xD7jUx+glp5N6zxrIAbtgSCnMPueQZHjAgBG
gihK8P1LOnuG1HiMmF5hG4X/vTJmDO/hi6JG30PkAm8SnPJ/KsNJr+3kDgu27o1ZpqET3ENgZ4+5
qyZ5eLCnTLlLrQhHq2R/XmRTv1SorXiLPfhSh1kvm9LMx50drI6QKSs/DqPx+f9xdB67jSNRFP0i
AgzFtCWVJefsDdFOzLmKLPLr52gWYwwaM21bEqteuPdcdjbuPlhIATBZQbWmzw3uG5vCZYNmmBYs
yfHYh4H9RG4Va/5K6n1nlqzE24mNnPUOxHOixMeCNRKFHtFyZ4xsTMlShmM788TRZHDAxFT9OSGK
VILKsxv8eT6/4OAg9SqYyPuGj8x1DE7anvtTp8FBNW1gUkzPMfcas0+CjkA3p/ux5LoN8Fg/y9J9
HYt160zurTmzQekl7MAkNKtLILO9HVjNcfSBlFtdKKMm01W8Zm4TdZ2nNqNvTcwhe7bTpf7pgdBu
i/u0hZ2HKX492Ah7Yz4coSIhrC278FTnM0yhfWJ59nc/MsJZim/o+jX//f88PXdvjAlSEsbeSiY/
AivWQRdWifOOnZuZ8uwPpn20w0BFJe/jCWXOB/CsinQ+b9jOKzISyww30lrXo/b4ES1Vnk3Asju3
o+4gwjkCkGvFQqJMNhXJ3lMKmlN3caWMdoNs62iV7q4ksyIO7f4pgwuwxbuP2ztAlKFfs3WYo9JP
Nmwsifcrneci7dadGFUXz8bZtu1nOyQnWVnDeciXG5CdT9OS2bx0WCOLiSJ8RIdSuZEKChR6TiKP
VmbvlVnXm1TMuH2DvqfNcIGBkEdNvOl3Z3jGLp8s4PhZyaodAC2AS34ONVfvHksVlg7BB3NGrPlZ
P8ZFan7444LauTLzYw7kikchr65Pj1xQbXr+09wBaVa3XQcUyCweh+qUcFHHdY1qt/RD4M/hxVfO
vJGhwxFmzi++Yd+YqHGylZj20Ez0cV7Jnih06m394XuUbEUp5NOT4bknC49tXMGaCX3yQPBnsvHx
ux8vne/rLjSO6fBZWvrQsWM6QQlvt95Ua2roCvhjPZLn6wcr4Bv/l7ihcj+kxLi7Kebv0v6Xg4jY
WNwMMef0PZgfaBd+iTYfLkTQOBoJ1TVToTawlvL+w5FAN+T3J6AAH0mrgjhvpr+FbOBDXesKtVTm
LtYtMpFnOY2/tmxfOXDAyYdGil5MxqzUiV7u9c+CbLuq/Gn7RTvuxKXDD1t2xcUy5HYVBvR4lHcp
REhP5wAxxhjwJAGYpHD3nngO8fgpijGRA5MarWQXVrFVC7Z7ZnEjPPqfMDuulthBvSPjuAJ+0iZg
qgQf2olUSrCYveK1VHTfPYmvg8cVo6v9bDk2lOjQjhNzuTMq/LyOc6nX/r4uCGo2gTjIYKdMxpIB
ZvfSDkFJjzKeZ/vOcFCekBxpGveZg3zSTB56H8DXWjX7cgnTyM26amdiaF3qO6dIPqXF7Xv9l0Im
H0gMQCDbr6MNZ3z0ViIL+pdU1htfjS8G1thtYnfETRYPnWfPkSsMAujTCunLkGGHbxEHm+t9t+kc
rWO+/Nid8athw14PvkOeETFdskQUckxoQexfvAp0ut3N3Mh0q8R4r+zZiFUSvpEP4+yBIT0m9Cgz
OpkSEEWEe7+PmrCTeyRWT5pnXebrFprDEWDBPz21e2fi3StMPDzW+tqNmR1D7Y3z6d7KmiZuWCKz
KS8QpJoAqbxLrdhrTz5M88V+CHwEM0VdNXAM1nwLF+JfbtovhCEuB6907801gK7ay1tDWeiHJMdI
398X5sqHSLBUdIQO4xD6MDo+A/BPLZY7+inYKKEsmC3AWRWttzUwvEdtDg8vzafXNlvGk1X270Uw
7da+AwjjNJ9za6uLHUxHxtYNXhEkWCl9CzZBdYVJmY8d6rBdDcWRgzwum+RShP+M1f1r1wYChoSK
2XrVu1m1vAB+9WUJ77ta0NJV0v8liue7SutD0zDhsthnHiaUodG4T0RrX1V16XYWwZ1eLFIj3ASv
hGWpaN2QQlFuMYZLxLf1az7IC9TaKhrc5q2gGN0MYCx6U1Nw+PZdrhtzs4505sbiHHwneC0FKAXY
BfFKK4kATVmbuRuOLVC0uJD9g6SbAUJgHkIzeBnX8J9PSzLRrtNfz90DHK29MDQkz9Q3IBjcCWu5
GcuUz5wGKrlaZXLSoWR2pMpdqfqrFygeNZurLru4zfQqm58gSKh7KvPPBLKdl5ojdZL8D+njOJs8
080tN+ymHCsd5YH33SefFXfIdl0Hyiox9Tt/VhyXg7jIrx7hgbT7i+2jo090uheFj1ayeUeNamAQ
CBpqpJrCBkEXlO9qT+5rzCxz3/Q+iEMR3ouuZFntr8Bux8XclKs4NQqwGFLr/OAHpyKvwJ/0Zb+p
ghRKwyJ6kpLg25Xdp8wCpq5+sVtlkfNWLTyEufoUTP/bTrwGqdhnCVKzdHXha3j53jfQjvR8I4Sq
mqN7mqyDFaAc9jR/7pjJowKtEBbWdCgqJ4eg5KBzGtsPp/cw5aR2Cd4fHXbawmSxc+NmtclfEMNf
54W/zIT4+eV94Drs9Ad89szKNoyvnVNDaoOQAlUtsQd+GCy8HQWiUWimqxtsgmD8NezFj+3pYRpK
pFGKHFQQULcDqULQ//gg+2YTaZh4EVKUh/SX0GR7W3sDQmSGORQj3cnrU2sTeqSchM78q8qhigNh
XAYxmMRcwddYq/kzU7KKZefUMSEj4TUrZK8kOMakWamLKNrQ2D6aajiKvDiZ9bwAKq1+p5INs3Ar
FHijtxv8GTaA7RO9lJTIXLSIWqYasefKAKFD/8cw/Meu/avMo9k2hcu8P1/YnwLc8lzUUbJxD6IR
aAfSy1K9Thg6iizYs4dewQXLIbZWYM4thmO9mFwFgMsZ6/6i4EHAPoqKd6itMXG1vBvyRYwrhKv5
S1veA7T7p5TR3PxtGCOI+Y9Or8fGhPGRoyvdBD0vmJn81m4+Rs0QMvIzxRPX/Z9vBZshcXfOFTWp
7BGWlOSl0eVnQKADpDTD3DZt9o7MLYjGQeKaMBD15C7fzZ7Hn7L2p5ic8civexYDqc19TQbOSVrz
w2IoXoZJXCq2UXkAjbg1FEW6b2wDN7granXvQD25o9aKQtDfkQ8cMFKp8eLCshv7krPW++nbntkk
V7E1+emWlvifIO8hH8fvIZz3Wa9rUsAldEWfolh/zOhmoqRQXyUrpW3Nxyoi+uoWOHHX0PeBqEj3
XhtrEZs45Xqj5Dc2v1UGV7YissNN3tugJ0xmCA/2yEepm/hrh+VulkwblxITHXLTKeLO3XVIyNGY
3urpnSIcbRaPuvE8BrxSRTcR0jQ7ITSwj3wtKKXq+XGwEFX63Uc4QnXBbmNk6FmS29ZGYkgx2bl/
NsjCvli72KzSf3R4/4rk+RoMtZOEOc0Uw0ljn/l4nqyerFXMQMfU9j5lUm/06sq4Zzwdu0nDVqV4
U077SJbQfdjNzoY082MbDrxOSIdEPrkkWdsAiV2cb755p+3qGhRXHfMapjh6C0XVIDehYh1CBgJU
6QMFj43XhNCKxIjywXvVjTxrkDBRT96AqOYLUp5f7b4u7ZcGPhRBdb61Jm/nZuvLUpivs7CZN+Mm
4NaAR90v5buuFZuSKb2zRqffLrI/NJpsN3+gWKXEXBmvBnX3Rctrx3WFICchojah8vI98MTLFtMJ
wHWBZAWpSVvXWeQNFC45KnLvm6AfKNec7JnxOgC+PMyt+kmsZ+3Sj6ZF98LAn2SvkEC5pDp0Lu20
KdGjKHV2ZUZwl1MJChVg/CDrTaM9esLlja7WjW/0XRSWz3ljvxnYM0fVbzK0OHzY038igN2VJUC1
26dGznd6HF7sVhUcGPW7EowjfTG9mpN9M9spfMTpw8zq6ptS5x9OoN3Kub8hpHzYNdB5+P6+wwsj
Xw278G61nz7NDZnomWb2OYppjRLt/9mzM23tEtBaKg8eGVcx/4jYd6vwSFz6t9NPeVw4nDyW3ccp
qq8wNO5mGMg8NfZtyQ4mTsaQnk5XfA+vjlKNGKltuSvycNx2IoWNY1Z4wDofe+5icUUV/Y4BRxfT
m6bbJb3Sc+h5t8kC8LgHYRh0g74EyXDKgZPFsrLxRgfpeh54Ad0qYwU4cG+oImwA1YJOI1Wpo8mf
nJPhT9Y25x0dndzbYcoyu6zbuSW3tTb0Z+53B8+fl4jFy9YmmWYzUURvpmsQXC4fUtNcQFRKGTv1
wao6d2t3KDFMY/2bmz45skMEN+CPIXAqTF/uRAeb88ExcehR6R9FlW9CqrCW+Ru3bcMHFN30qB6C
Rj725sAkVWbHLnFezJCgZrNC2GmbIb7h/tsLu5XTxXG2wiVlzFu4ggyXJA+3mN4a1tih6G4Ggtgm
prfHDHdmH2Kw8K053JOBE1d9j10PaUvU2qwKvNx/zGvQWr0z8YiZrEE1yeAll3bCmDo1moPClPVQ
4ccA1VP+MBLndp9pbMq5o6iegoeUwMRxtO4Gm5CPlu3I6uy8bCn3jtX38YAY/lg6+cGxUU73PUUS
cG04/8vWMz9CTScZ4GJTPEYuEomN7+BiqVVysVyPhOd8JdcC5aYt+ol4pvqDpCzr2AA5M4liGIj9
iuRckp/H4D5cvAlB7+DudRNsiX5M2/5usrfC44ZXXfLpC0pUM0gR57jkV62Ys3RjqXd2aRs6AhTl
2betjpU/m6DS+mPNDRwzK33WapWRrdjEBn5S71LFZbniui10tdFiRkaca58oAsPdZoXAuNGXEfr+
gpF+/m8e8vZd2yoyN10/tPe1b9L9y4HaKLmOwhTNcn9U9TVBsGKbKQrDxtSQG7u+n1EH9vNXrdyN
MOZlm45YB4LkT9UjGFye93gwjUdieQ5aaXCJJeluBvZUVnms82JO15nbGNFrsjTPOZ+bGPRVHpej
+dnDXywIFEpz8nUq+3vNlt9atZxy8HLQ7h4Mp3mzhptx7O6XeF37gbkY49FyeVn75K/Hu7GVE+mU
G9DxCSalWexXuim2kMXO5/dFHJ1cSofVy2oUV/vwgz857zWtj7FMQdQl/rvf2dt1QhMjglRvrIGX
v5cvk0ecRAiEYNuj/7CNOzlM5a6hkGARFdRMLKanoWROauFt8Bh7bpCGnhEP9JHbN3uy3A1WiE4V
WVBrwZeF7BLDOgp9d9pI33rKe5sqa2l+E1t+geVHANllH3Q8MbrweFzGbNt47GelydPPnBEGAK2a
Hp3ItCitOkdGRLSIHTtvlCn5IXCnJLZMe46J/iCkI0AzWlzlUb7Uz5nV/qGk3OsSOHTSFL+2Q1+Q
bhqpmAhZVDMelKENDo+YwIA79LfOXaIgpjTiJnVYgQVWvcHbEp5Nb5247CfccPV6oLX4GtfxvmAX
T5AKYZvhIROvPltsELyx6w/DvvLUySuFS/Ccy+wgydXG77W/U8LddxOyklXcM5DuoD81j66pUNET
yge9zo40M0c4qF00cOWUS6SL+Va75owg6ilDhiSWyTyzq/8wbJSG7ijMnWjSBwEyHZL0gRDRfosT
J7P4QDvE7K1KvxO8/jgXAl2iydmc5d8r5tzdZDAFa9O4oMBYZqjT9ce0tDjxQcEKV577kBXeIBgF
r411P6B/sUuWrU34OLmSdgPDSFRXxUJLNf4OAxB+t+zOdYkel2doE0Jm2xXWiB+qBCavbFZhgGun
kYEWct0Cq/0Gnvam94NYOKQyJbjdtrpr5/MqOS9baBHNVdywVNQNqwBzn4y4JRDaYWlQKVYU85rw
WfyU8seBFM4jHbaUflMSIbosEpldVqc+rt7EuNVrwk02+39VOpIgFJDNJhg8xBnjcyoeH0icW55T
uRDdaRVEqrjv3tBYvIxzH1udsVMj9HKNwYCMJfxCWeqfnLqcjkHXhsGG1qehcB+dTVDMwS0H07LL
R7CMqhwFzSxfyI+TGBp1Ett96S0brhN7J4N+vY5J72Udnimww2gqqwEONyvuAro8K1cHSyO1Xeqh
f2f6o2Lq6iM0Sp9Xm1vbKcRuqioQSypPLn3BiGKV97r3dj3EZUqs8gbBeEtfeO8u4X3oPbuzH7fC
4xsQb7kfVon8Ob9JlXVaSi/YJMTnIsF09uTeE/1VVnuBis/5MAK4JiQv2RHK3hs3CMgSNPCPpHBV
Jm98VtZybhvmmwiwMkaq1mE2Kraq+VeDTiyafCbcph08GCtCpfm0IAOMtducBkXOXMYUh2QNlCFu
vnOILI0kSUZ4YB4hzR6stPuseViYhd3NvSRdJwwYvo8NCXkviD+J0xPLeaX1Qdq4M72OsCee7LBd
v+AbkrNSb2zMbht8ZvbWtd2NMdvHVHd/o5FUsfKdfCM4i9owDXkgnZyFj19v6A4o9nCGXPAH48vZ
orwbsFsocZnl8pEkwAmTkCniVGxUYv6VONjAyvGBduC5aHRaqvDfBqpklcu3Ps0ZnM/pnlAgTgQ2
vQwmYSqGLM+5SHTb7fuqnBHk9dgCQtJky4XUQ8/qxV1g0ZFzrsUEFF1dx82NXAssfxrVOh2yAOTw
KEx22vlrtWKtmXDD7qqZaymVKWcEyKmFgzqyuuQuy41L6D4QhNsd8FXFA+NxZ+puQjP3NnPR/vOd
/jlBYnEKyBXwCpQVnTCzzVrZbDmozCCn4p/4VfN5IOTs0k8N0Seh2FlB+ZbYy61lgUphPF9ec/wq
da2JpmOmEx21GIW3ZdncOJWEn7Bwivpvzshp/7iW+GQ9u3nQk8kMjWilrWLPLleL2xKxBXGvt9oo
3+oe1XvCLe6UIW9qb2zcejUj5Vm3q7VXvgvQtHoKHSYeixD7sZO3qGCaTaMTYi/Gx3IoUPV48rf2
UTg63cwCvV53raSuVv4zE6+9L+WdFeBKwuUjDSaD5IWgmsqJu/Vd+a+T3qHaZlLj4FCg97Wzgkcd
/aPCzDpMiv1fR50nhoPM5+4gVfhuu/6NWIrbnq2etWBoIHxBXPPQuLw0wtclZUlUtagrG0qtYlhf
EZpy7N4FgogJZ/6rkpFdtZPfSMv9bHvaPu0uBxzQY9Qa84HF69ZAu8hpPlwXU+WtZCO767HyedYV
g/+dF/16DEzvA9o7/S/Nx3aC1JtwCAA4qbbp6p+NyjFix63jNvBwmZXBrzmKAleb5DdN1d3CuR9W
RRCP4fBoitdmLTiGBBLOjoqj6syVdyknum6tcbUu1fPgtzc6XN/YkLLr0NlT6hUsaubeijXAAHJg
LkkvCC8oalrL6tM22E814a0plz+RMuMLtXwMCND1HfeXkBgfgRBjI84WCBix3bAC6QJVn5C+T5HX
lXxKbJI0GI7nsRu02HNyUrNoq9yN2xQnFKhEDo82Ks4El5uIRD//rP68DRNwKIXFS2+3kvE1WwXC
kRR+EsgPjvQlU3DU4hhpsWUvBMsFF5KmORquyl43+0g6wyF9OCNPWpS/rsOcdgrypzWYl+M0NOW5
Host0VQ2Ea3GU0tIU28ByZ8dXLELfY1RU6kSTNT4N3a3fKFG73CmVSXPC5napXY+66l9NkqiDp36
TKny1HRZfuBS8oiWCH/gjJ8wyH2vHaM31hgB9Yaz1ZP92cBt3fdZeo+vtcxqBZo3c/ZsYLZWv561
4zHMmPIhLpr6Nh/Mc0YUYezcEu9xnjqiRy32DqMkz9Jkg8Zc1TTzU8BMRsrsZeIIkzkL8rTIOWEb
T8XdVrr6dfAZMs1DtZnrmTaynI9zB6cx2YihPHhW3t4OFeaqGYuayNNnaSAs4u1/TVL5Zj8bjmVu
k2naLcZywdQOybhZ5X7io05+4o3r9Y+IPF9mDCGRa88nbPqPzMBFrPsSOaqYB4LinS+O9X7Wv1hu
virT5q4/w9378pfgvrCIty2lucG0nZ665j1NyjzCcbsPkvmxYvkcKX/hDCWyrHb77YixFD/Mz9q2
N0XGOshX6jgVAz+YuUHabEDynGgmCQT2UwRYIiEpdVyKreu6d2zsKeoYSRH5B/FYG57Npo0AUoxZ
Xx7neKGYd7kztWgX3qamC8e5mJihz+nnijvmOoWXqOFRPBe3jQ7ORkIAkV8QriRExyg02xUtNaNX
cTnIhPt/6DrIszaN7V8+23xjizfG1cwXvfA4ZIMf0S+5u8pjIZbgd6yM7rEYs2FDE/Q0eJXJpIh1
tsrYAnlef6zq5RyY7QQoFu9Ywu01soWfsYraud6Nw+Ju8oIcyDBMqTbhH+OK3wcTf1cdqG0ZhPdl
IfpottqD7H9Uj+uvdJ9lXt1T7GCjKr1PsE41ao8BF1+QkD3Bp3pKP0Rtncy2fdsin6bFKl1GaFa5
M5LyxVkVsqyU6dTArtsLptfVDmmdhz/EWWbcBN2jFcpdZblGpFX4RUNA6EXxUYdeRKonPYbffNut
JWKhycmgSvk2C6zWQ5/VV2HKK/QoGkvb/GmC0icHx8Lsm98SlQxkRRlOrJu02IAXpZGmfFsGz74Q
9Pzh9e1ZKqE5U81kX1zbhyIwND4iYgU992uoHEyWyOIZSZm8JzynBh2OdrY91VLrL4QBeoRRmW1f
nVan2dHupJN16mHuR3W3BluXmxsae4nAsniZMDBsLFn+dCtS8KQahrMfVP8YhCMAYNwpgpWRmXw0
DPM7KUS2xdloRnmGmGfqFJIIQq6z9rdPjCddee1uVuFFdzRApOIdF/YxLi/axreyBx7xZpPPFppH
HkNPDdynDo06TCbFaimyxyXGbMzwBJ2Ppr7IjF+MbfY2bz7ahvWeZ1B9GOT0JBN44k7InQ8jAqF4
s8EiwEQDYEJUkWBSMjaZTPUmchKK5+qGBfIXXG/a79DaTB3Hb5ZgljR9F9Vqvh5WZB2jTWfeLzvD
Ft3WF+st0qQzRxd/rT18Mboeo6WoXzxz+EnE9EKcNrhtzDW70V3+SErhUXdupE7p1Nc/c3Tkbm27
U96TLK69t94Ex13iniAp6pqGdhOs7rC1c3vmGE/zbWgWBCO0l+bVKuoaaYfDBWMnSNCnxtytdQLp
phRgH7Ufj/bVoDqCCsg4cxI7HDe6pcHxvXl8zfH/HlMPN3ah31NhrN+ud8IoFgIzKHSUDdmRJfq+
9jXqVp9P2Wzp7CTymtpQcZ/UxXkeh7N0HcLHC4kEw8pZPVxD1msWi/ukHKBwgKmI0g6nS4aukaad
eWSOmtjquj0RbfzqqRyPRap3YVp9hXDsUJ8XIYIAFswDRkrHxg+QT9wZGuGDEt1F97YAIwG6qK5/
JYVUNDm1BVYBE0DZ4NxY/eKZ8XEWQbTYLk77KlxKNqrln6acUd0z8hk8+k/uOt+/JSKV1rKlvAK0
YrF/FcFhGIlLr5OdGcqXsrluOvoIg2DBOsLH3n4fzuxiu9x9sUpNCspVmeZFXcVMKwimJ8vNtiyZ
9ykipFkkSTR3/Q/evhurlVYkOcGQg18Ch8maqbyZihhLrhcYMVrYc9rU2yCHIJ+nObblJT80LhGV
OOqgEhgMvH33xCX8LhNCGgypJmpWgl+bVsbagH7vZytskdHUp/+/5HNZ75kk3K1ISHeoJwBzGLKH
npR4CCEYbDEgPJfJp1v+NcvonUvHHpguUyAqmrUJw+Y+CdTDMrefc4WuLMm8dOMq53+D7M3ih7wz
awMbBe+K3zG+w/clL8MsfxiNNgd+kwdShh8yz+Q8r1N2OMMwYJaSNhKS7kcxDdyWmSJ4LhX50ZwZ
Wc3O/NjeuKbLOnMRtLlj8Y5wiiRthbJsvU9d78mXI7ouheDIq7MFrw027ibhvk/c4oxnl+MhHfc2
E5COg42wDybzvj3cJROi1atGu1h3WmViW2SIudbEOuNh4fROmWXywW7Xdubkqq2tnWYHYfcfrukM
z419VZdk722hEhw8SIx86bjXc+ne6YO/YaVaZeeNeSuPWEQTETaXL0uwvnTgAneWnZOsCD68ds3n
DPEX4RjYYM3CnJ66RXScdj7RAzSzXcreqXbSr8ltjRvTTz90h5W7d/p76YSEBJl8Wu2ZYXda3EJx
3PToa4JyZX04eBfNnO3gM5RGQ9Lft2mQHJk2PgwrLS9jHZIF3Tv8y3tLgYDxE3lxJ+CHKVbBw5w6
P2s1cW0tVRqLMXw1xuLkcynTglXpoVzl+MKRegAqp4I1Lkr+W8NbT2OantJrxLhtGUxNzfEyTBhX
Jn1JvdEin4ZoLKJrUYa16XEtmSExnB6I5t5KdKMcNikebzt9FqlAIGSRA2kNaIl518FUZLtxJLhW
1hZdGqBO2836yB5GzcaOsofR0Ng2Pwljpi7oXujsSOgyilfMJ1id+xwBTs89q8DcrAFAHG3uTKY5
1GETT8T0jlGUV3ueIJw3QBqq2ukOS9KQlp684Oi41z6u7tEfvI3su39tLd49OCyNbh8qy7xmDLvk
ZzbNlh4asapaXnNPoz2YknnXjfIibNYrRmC+t9Bg7gAXPZH5se0J246Inw+2OX6/UyAhwXjLrbaM
iuU28+SOmKy8yJgUmI4XF9W7FsRLsWd/7ubirCdqA9ofSvohNlcYnpwQH7NbPpt+QI7m8GKYLX+m
hm1l5y+4pyfU4QPFis2QZoTj0Vb4tsKki5Yer2XEfM4/zz2ZFd1AEn2PsCskI3TrrlRn43WHkN0F
zrqjwud67XjkQ969WAdQhvOalSiUXz9nGeRHK5M79KxcM6aYTt3SPSv3x2AnFk9yCmIY3XaUKbvm
xxAeijsfnOXIN5kzdE8OGcHM6NNkfFwQoMXEe943jQ9OU98FIP0jsLoFDQHFdxYmlypkyJzhIO56
okOA8HD3NurgNvoqI9KHPsW+0bcnr6OXm8i741RFHJY0mokR+2NsaCnbqGTLFHXjLf2tfb2gGUIx
hcjyPfCEo+V0OhJdNxBnTj+5ctvH0pLqnHu2OlM1v4vRFFFG4cJaXMZsWNfz/1+aUYwQdKaqPYNj
b/t6PGmfMyv6/1///1Kmk3fosTremN6dU9bFybWMV2PVA5kSrBb90qKYHXUfE7t4MxvTD0b7EgEv
MLK16I5adH+kIs9El6Yf3PZQqkDFsS/IvsNwEAQv9F9zbRmPmSbGwROHuuVkcwzwJk2dlttCYCee
qVPrqrbvZi7SbT3a2BFs6ueM2FrX0rQW1nvuwVHJ1izZOVSBNorEbVaWbxkCF7OAwVSYyfsaPBVm
sJwmwt3Wct3aWEOMdgLqVbo/ieo/1CIVW5mRlGg0Soi33rSr3hJ3njn2PKQbQ/U9mE4VGwizs2Ah
xMF0nzBiAJpEEqYS4hj7AZVUgxZosyCpiUWdv7Bqg+ML5TZZiXnQmfhIR/Nvuu6kDDvgqEF0hPGr
Qx/3iH7x3ZNqmwr5L5mdcy55HpioYgJV5npxVvbxM5qJGcMoAP8Bte0bay967dn8mgqklra6KXyb
oOI+++G1XFKgHJ5YjijCOoHb3R0HPv6Dfp20vusKVK7XHQ0rkvR3HsPdtFr4bcWC/JbNQsSd74N9
sdSmaP2L7BLStpFqEM3a7q2avAooQWelUD6jWI9JvXxX7Lk3xNu8K5hkXGT67IQsD3gjAuWDUAlw
QTeGyzwx5CbhG52zorytOs9jFN4ha0i9aDYLFqG2eeEvNmeet6I1mPzjJL6sEuhWkkVNxzS6zgIf
frHz1yBJstfxqYajC7wKAaPfrukuEzNCcMALI7QhX1lG3I5TcBzdz8lwp9t2+sl7Vd+ufpicc8Ly
rFYhmwiNPCJmNajd28UMDoEHC4bZHliWJS/O3sS+DHzavGUbjJUsQdBCqsabQ0rYnqajuTFS8B1r
uB5TP5DQcnOFQrmC1eMT1gUy4smR1KTaMcptZSQnHFHqAGHOOAUo+PvCp0cesbUuNHJDJ8Lbis1g
lNrBZ4uhMa5Ssrkr2X7VtjgBhHkSiHYQ3uBKahdjW4v8lBfexZ/rN2euvyg43gxmjImbofWa1VHN
6S2LsSDWMzODAR3k0LgnXQUftmHt3MS/pCEiWsNXd5zIh2xInnGZgkErEDC367dTi22L7CzqR7J3
qulzVOo0am+7MosYnCyNlyx0keeok5Ccw4PFw8LM4o419k/j+E9p/9NzpJFmvm866p/ixV7rt0wH
KOfd7rEehgcrpwjOjPpu8vifU63+bNdFmqiGu6q1/izas1hR5TMwt+8Gv2uPyX/MnUlz3Mh2hX8R
OpCJIYGNFzWzikUWZ1IbhCRKmOchAfx6f1B32Br6qf3sjRfucL9WCFUoIPPmved8R86oYxH3MV95
Rw+fHqypeCgao9/o3t4ybWnuZ7M4RNncbHtdbZvJvDgQQiemKo4BLCLQakeGFAbLuGT1SdvTOIvp
Uo8n24/vst7ydnxDSV57+KWJxg+lmzhbkxGnM+ZibxU0HmE31HsZkfXCuPNoNl50pDy4n5tiuu4B
sWpFFdEo9nBsBT7xcCIlyptza7hm4rTH/oTlgFOybtxD5IkvRpXfI94j4Y6Ev32l/ZH+mgfxPURV
HuHBwCAmXomUOYu8f1R2VD0XBDec59ZDl2CZyIFn1zwKWHbLe5rc51F1MIlhOjAG0QxpzACGjns2
Cm9XzzeyloRldBC2NDCpdu71sWixrnVDvY0NlhBL5MZpmLuDP8U3Ei3c3ux5cySEQ0rZhcS1nu2Q
+ZEr3E0ze7sq5OwRdOF4jJf25OgRwpXGXribwo7MWVKAHRr9nzwEOenQO2/hXCY73mznKp9U+dA1
6qkyblw/0o8MIOVdXvabVOkUpCtDxrEtrXuZlM1GiETsvv1rHG/MKTOuR3QmqwGVz3Ms4/4UaZ6u
pAwJibfbgv0xcw+xOXAPKtQ9zjj3W9nJca/jwHmmixWt0cEH2yhX1xZNEMuhF0tEfbmpwSKgEEKy
GXrPlhOHZz9LUZ4NbA7+tDUwexZgAneD5HXriuoiUW8SHDalRwTi9JojxSE07m858MstzOQcGDgK
odApoCSAud7mnlE8TAUrB6m9IXtSQr91sj5WrK/oIL8WqeFeujm85IWD5JED5v0CO82C676vIupg
IfeEhCHJAloE8TXZhInjPIZByf5vp08NabWPI52WNmB8E1Kj7ebRT/ahSdhWZmnnTnsdumO/e25m
ew+oigDSZjzhFydnOBOr0OjNL3U4lQ8oINjLAxr+ZemkG1W2lxSd4w0m+PUQldGjFgEN+AYKQaZK
VJZmH+2sHt1CNdKIcbxoM1jOvsjj4WmgNm9MSA5hcM4J/T6HRVdiasKOYI7DxSzqAjX3+C7Solnz
4fh1B0l4OTZbv9cTKkp4Y7E21K4ZyPWzqhp6RavfI+a9YJbCXSXP85ypS6UzpsKJnYM0K24U78Ch
H/t80/YzdV1sjVsf+z2oyoXwhELLWfc+ngVkvvaVgIZwZXakoSln3gkO5Nt89rHDOvkqnjKYjXG1
1YHLIHdyQlim8r2oiHyHrPylcLBaSvD1qxplzxpiQnvXdK/0oNzj4BZX3dwmVzwipKXZOeNLRQWK
exVZPtGBa9XzFUQ3yUMTEJQZdXo4lRibkIt33Q4Tib9J3Kg5m/XRD5rygS6nqq3i1uy8+Kq3mBHm
ZQjeQi9Dn0iZTBZMdETZwFCJh+0KwlnSFI8KcX3KnDiJgKUtczLTxXmRDOXKIsmIk6GuXkNYCGmE
myoMln04t4MVU5vyXAcyu5YxNZ6Vxpz2VfFUlTggALJumOuCkZJkAbR1xMESUtR69Ef7Rre4icOR
/SUc249scuYurKGWjojeNrFlvHv8RcjTrKUrP8DSRdTqKmAZlS8PjkA4V/SOuOpGa1MsL44usRsF
PrP+ovEMUq5NNExx664sypmNGenpQXrRXYdx40NdaGcZu+8qs692cik80BHk60ikMz2+AmNO3T6X
cTne5pQTt1bhv070bcrKHV/MplZHmqY8RlI221Bb4L9JnmVORrOSbRuFkexvEiUe09JmAlQ6PsPM
1r4R8ThujT4998QMb6lUHydGV/swZOvl+sV24llfI3YyjmFjkeyH2oclOaYjYEf+TkCSWmlA9g+0
jeZDTM9kDQXw3ZGqe8wT4zNDS/uzZmNEIeY/9zndOYZMyId18JIn8hKHpv9untDpXRJLB0Sdlwxd
DRwNlqI866a70In2nCrtJcgK0Elck7YuKS+1cReDa9qI5cjohVZ8hPIysBNR8qIwvY8qhi0cR9Kr
RCxaAqZ+aztSQMbGehsFVNB5JMBbOfWtW9/2defuw5jj6djWjzWCZgR+VnwL7eG9BiNwpbzR5oyZ
tZeWOHBOBdY+nOzuOKuxwd5HlSyhQ8ZFcKqj1ju4FQFfPNH0m7VyVrlb6VVeU8sBWmQtNkHCcexB
VVK0kL5sVVCLlfOBQx7HLzQATSzGq3ryTjjpxmMzu/QsWzpajjleOlecu5gQatdQ1SaawLJ3oG7R
K4zTa28Yr5PLBIwTaXLJlzDzNHqOouim9gpNIy6xnlKNF5MubTE7/hZOXbbTCW5k7cMliuSJJQZd
sN8HjGk6ErLwKe2qXisyO/XdGBYITrEYbqc55AtnjnudpvUb2Y4LIsCzry2YHk7fd5dQp/6un6KQ
YVlonWTecDCIdgItMlC8sj27+DKwhDO6Npxs19tWcCR7Th7RkBmguFj7m2Q/GHW/kZXFSa/YG4V5
beXlU1gNjCT6FEHs6MSQPZP4RCS4FWTtbevQ4GW+hf3c7cJzApd3BMAYzOkXWn3EkFKmAOyhn1/B
RY7zDFUMEjZCbV+GgC1F5luDLCmOu+zttGCKVRTGz0bUlOdevCU4Cx1/WnIf5Y3Rqgecl2QlmpkL
YNJetxiSsDI6T3GYfC4Fw0v4tgSq0N51Na+midXiWNRPwVzaT1ORImc17A/kUPJQRGW48boQaxO5
KjR71Z0djjAzF+yarMVVbokPdoBKvlrQp/NgUsnaH1AtTSBi0D6HQffJ64AyythFH2V752SaR+x9
pEkEqW1vyqBJmEOzWs+zdxVYMZETjr3SPX9fZ2cdsHa9653go9GUes+xIr8O6B8h4GiNAwvIairN
8k7aw4lZ3nXUZxPnWjjUnkMze5iaG+UFwWm2q0MB0QPY1F3hhg8BCOhNJfwEMJ0E9LXHknK2fTp+
nC2ndZmqPZ3NJWrFp+5R96FO3E1WvgHI+aCwk26SqWHUbJ3FxEA6gMQIfDHaOIHJ/C2S1/OM2t5l
HlHYa4Z764rG8eBQWNnZQhAe27u6UrgWMHN1dr02/UIimrdeMx1/NUz4fIl4J/QSIv2ibiv85NHv
mzdiLPQmWkzSqkiRgJmCipvhROubD+HcpRuJvcIKMKbRafFWIsEmWfPKV97IGzPsXEU9mdb7tLee
SUh9tW3/FR7RQ+/yp8eqJjuGXmvJ47eKjOZQBEGIN8A7Y73uF1mlV1WcI177yX2ajLi7jVqKhCRy
/I1M3dd0rnZ2CchbjR6ypLkjN9xcx4FEW11fuwhRkOM5NFenTx30pFWF8aBrH0vXuy1gMPZVdQ2y
5xwH0dlf4E+W5FiJJFjtLGMAkDQwl5wDzJGjOqAtksjiPQJgka8EXbchG2agfv7sx5O16eL0A7KU
TzSRsX143u00Qmmo5aUZrbuhlzvG2pc4Ca5l4dEILttbq0XM2vP32BaqeQ8EdxjW68hVVx1AKWUO
W13n1Hxs7WPKcRIAMEpXkLacaw6+00y7bhoAKSieex2e2rH9IJH4pkO6Wf56Q5TXOOQHSRcrpDeU
gAld2cI6CIa7qx5rgSSUyXES2FCyvIV8eFNj1t4aibUOpys/NFktJg7Fg0hulG3gcprUZpI5wuYM
xwRpFfeWFO+oGLq1685nO0EvWKX3TB8vWjf8DcZbJrCGI4OCK3fvNwdO8SPWDFhEqnsv+mDcpT26
mkzums5ZNYhJV+iOMfoa8JWbcBswM5kYlpyZibW2hV0FgfHGctOHrpzzm2//mIU54krDfSPKjXaM
x6qxvJtv/2gjBHUJhlzOXZiKer2NNE1fFvdVLPJHu4jmTSN6fdJJiz7LF9zfoiw3aiBcvEg8RheG
1tuMIzyCPtTN7bxzfGSR2Kb3gKAvWg0x7L/ua1xymuuj6eCFHaJcN3I2UjCxRgsnLq073sLdcU4Y
UsSFrWs8AIMh8DeXHxvmG2yG1RZAlQ3YWxD4G9T70mDKDRFsPodMbXiFi3ij5XAy6jq5+hZN4FaM
jERD4/Xbv37LNwAyTVAOapRRM4PneSVdClmWlzY2UiMgYNYYaI53/MNvLG5Ny/NSSWEd7Yl4CkP0
bDFuaexI/r7z3O5RlRNT9dZ6aTtiz/rlH5HOSH0oxh1v8Od56odjW1nD0W6/OBSiV7WNA9eCiA+d
JnLxJSpwTnNVgyor64lASR/LyDKhNaL26Jp1e5z2YSEeEDPG2zhobVro3G5hr6TBL+E4JLnjYE15
wiaw5OhCr9ykP4TMxdaWTGlOl8aJuUm6IS7AuErBiNdF+pmJVn12Z2XfT152eJh0d4Ndunp0kebS
WqhApE8qXr62TYcHU4AfI2xXebThJx04RFXvRU3eEJr7FdLe6r5vzGDFi/9YTI3aJS0EEzNrka1P
mqqrJ/7KxsQVolYYzfSc4sDb1HiN1wmUQKeg1+uYknGEWrpJo3vCKny2589RAARAwwvneQS3M56r
HEg3ANDngkCAuuvnsxkS7SXRExe2lA/oyUT9TEEQXfXFxE+GWM9iK78xSiS2UZ2fW8ZMTme/8tFv
8cq1TkUbMdvlSAl2ngNlWcXAYQPshZ4+Alp6KFnbI9vytr6XvLc+7l9bNAWbmUfhY87HqEm+egyV
Dlb4xdEMcb1Qf6wrFjEbZzv+x/LdVemVQgEDy1hvjDD9atYBQes94rClflAXBeEgr5A4jhnqVOiY
69xEfRt34Vfdx2e85ahNyp27gFNdbeZkxU3nLgqPHNSbVU/yb6NpjvQNVo8gl6/jqMR62UL2npVD
WdW7YPTOHf78FVv5gPvATrcecvh9jfbcm2sodMNCJhq+xrO8g9LasqWj+KxEUR4EreyxBpwB/e0g
C5fjQjDt3Kp9RGV8JwpbbDFG9gq5NIIdxqXJWzCjPalMBwdDZ77mWeNvh5RuKgNng6gUoxz1TdFe
VJG7VNLdW6MMzjDVhM3Exmk1LlGr+ZyddJO+1pzA14aPsyjL+YczJZDWaw7ptevZ5yoMTmnUgr5V
1Z2sferbKTA2RcJs1FQKO7m/iUEarJlvOa4W91YxHDGu7hOUCJsxBnZhyeCjgE/Wm/02cJN7jLYP
WTWtuuo0h/Q/lBvIfafLYmsjGSaa0UR2m997MWSFqiufilJVq7Jj11jwfJC4qDSDsMf4DqY0T33Q
Qx2SpihBuDrBj8orHe9FKV5FE26WRNtt1pq0PRA1DaKl9p/mV9crrwwDZwsntXlFn5a54MgWZ8xr
6N4ctQsr3Ktajgd3QsBljvW4TSun28z0iAOeLturr5sOdJQt1Vl3GXqSQQLAa1+Mzg7W/Ge2zcpH
Koh4bZMDvLOEpvYKCbCaEVt7bvvWVJAZTI4DZm6l1x1K7VkziJ7DLf6ytQxq5Pj5JwfZDckIWBJg
slhwAzfUvaAa1Kdmavx9lWMsx5f0pHSIhBd+iUtFI/s8JHJhZJbKVMuJMf5PZD5tjNzbRmhKkKgg
qBbGl2Lr0ozZxXZyz7aDcJmxygfO3dUq8Ad9bMLqqYuyw+TL1zhuPjlt9zwk7LjGgiYYJw3o0a2h
oDkf7XDGpdbMF2ArT4zlbk18/mWnn6Tur31BOndb7IEcfqoU+PTcFVvLsjlvJaDSuCk4IXHKI2rB
c4HCLvpqF6Q2OPHRsRaeRu18DYboREA2TYLhFRNdPBgYmWq0Vk2FLRsX+qo2hlsncq294aQtQOiO
SXxjbC301A2E7NUY881p81wrXH0XxVZpZFJdJwSuByWvo7aXkUSZ3/MEBTxRN5pabGW6DXS8oAjW
eW8/6D66dwOsJEPPYTLg4LwuUlDLDWL8dThPL/06rRlXpwLNK3igo5kY9P5jx8PvaCPMjc9km5h7
WY6vBJsPa6+LgUynn2B/rSfs4D2miVWcFggVAxF/GHKcBmn0oe2WvvBcqF246NVUOGEJiAoiHZzh
gTbvqUmEIgY0HxDatSiJM+AxSOIigYPNrHJzPxr6heOXT1deWxAdglPhYjLyF+Z1LMzNAHx1Mxj0
hZB0IbXuxbYJnXOaO9xLE0KJ7atgP+ThWkqMLsZYOBsrmL5WCGcznxsGqBonf/CMGgLLfxYxrTX0
baZcRYHUvEw9jTtXztCVU1YuE2W2gUxyY2n3sx7o3pWtviEEF1OHqA5W5J6hRTggtItbHqOzbNFd
yfaCq/vCaGSldFMfhOhObo4uddTFKeqtZE1A1kRABpSXnseZFCbiSTt9NdL0TKZpWxcg/ALenFXm
Ze9THd9YJOKsHTnf9h2ycrphVNYGE3jQj6DqPeZd/fhewv7IKHPpMFrUBg5MllqrqwAbpimmeWvY
2W2gxmt7ps2A+Y0OZk97OfDLD2WT3CWW7dHW4b/BZ/kQetmdY1AI1ARzzzqfQQOWz7CEIfh1dBgN
OX6p3Hvh6nfy+UgX8SkF3KRcaSAqDAOOeiDLoEQCQahG9qJEciYRDHsuaq2DomBbkJznAF+ulPxB
4frHgbdiN3I8IzvCyrYTDpp1nrwmLsyzglijyMJsSazMNuQQSqfqq20Z+blvAwI5AEBYPlM41L0R
mpohDXqwv9QcmM/WbSnvB+LcVk5lXeiZXDR+ri9OLD4nQ3s1I2zDmS8yevCLXaMoj/M8v3qo26w2
hGQwBe9e/pDjCMaBgqw0M5EptHBqvpi0mWrqrZNnJ6irKyIu5qYig0EWTKTik92FztqeXAEPjsNX
LoWJYZLJY+c594aPFwoIxFNo9/CLlwQL9SlyRbHY0iRKY2oXr+DX7uHrti2ys1Q6V47qoTbhjFCm
rDZta54Nmphrv00gNQBCYjaD7oOTFmj73NvkPaOscErOkxzdVerVN4HiNJrlEMaT8HlWqInDurmN
dEtzMt0Fs0efR1X5Oi0/x8PUsnSWzyjgXyCDw8Kyylda5QWCuEVO11130/iJIA3m6MXMVBoTvEub
cdf4xkX6Q7VHV1Id4qYBCF5ahyQys5NV9w+o3dheKvAWtn8wFG4TU9BHG8ql1+ZCfdbYsbH/XQeD
AbzCDDfKKO+Q69J0x0gzhkeZpsZV05TPGEahB6Qd/ev4gzUP+3D23wSZl+u8o9GyWD+7kXNFNNwF
GKkdU3wWsXndIKVrGOm3MPzy8SoZjW5lKDFvGM3RNXZNtdpWYYrxs6SvFdK1KGsysE2sS1geb4cK
sSLqvZOlGBLTa2LGU3I0H3d5Spudoh0Mjn2h+SyZe5Po6kB0x9rgTvP9MO8L+onczI6tUZXbhInG
ViYBR0eaKqlzcIJhF40EbcTBW9ulWGqw4xu8dUFsVnsVUZCM1amL1KPjR++Cnz5YOguGMLF/kU4F
5lVvJdJGZc0vsRPwkBporuz5uS29m6G7nRnR0PnvL1PB5NCpLeqIEiiiwSRySKrz8n/tgB8RkBoY
mVqzWydQYoYsZTG3IyJSWhQUom3fCtU8uABtIg2Sx1jKipBuS8nWu84L8YkT5wnIT0FbkGAq7ut+
Jgxi3bnyxicPeOdL8F8CgKqXsddIcemdM8mRz1PCF+pC0m+9caSU4bcM8yo4eEG6N/a2Td3uCpwf
87VAxYvwRV8q0482NGdPSruHRk/8DBQ9V5V1nqqsRoxNyoourC9jlN1xQu0BaNXHIh74hdwZSo1V
HuB4BMemuYjcTdYp5KxNX/rEXoAmD8V1myPPUWaypanNRi5wyJVW7T9FsVgbAL92JqXD2iVWkH3p
pet4mJ0KoqWRZi9w3j6NIKcTjpJXU1nrS4aS1BQNSTm++FS74M78PCi2aAUoUhbrzfQsaVhsejYL
aEr9DAtwSo5ZV4HL6i5DlH0tgvy2AWq9NcuRMsKcDpNdZ5te2rzMiq1WezwIYUPt75HLNBsiOZRk
S+2YarFA0Bpx7ewJGOu57WYybPzu6Dp9fsBkC8Gesnih+FnKo01FwnAmiF+YXtwO92IU2UcIDs+J
QydrTNpHDDGX2ZOfW0vvQ5kh/OJFyRrvS5OgC+2n16J2ztOMmKfrnXuHpu66bYN7pH3wkOalK4GM
jZP77lvlliTymT1Cgv+iyamSZMPM+0VAFmSCpdH8IAnPVWGcY+AfzuR0B8a+zx7wIWAAfpp8JJfA
uSrfoM2zVQXDCcGB2uRTuwPw0TKx7l/pz/RHwOqUDCSthZwPVr0jaXzN4LG8OaBH22EVTLvPaeba
2ymr9o43nirvomc97celGQ2T77Yei90UUH/TmGbShDiGAeAld5rrNFYP3bw27Vrv7e5gCvluQcpZ
/fvwzv8Ll/N7LOe/pID+f4R3Sv938M7Tl2L6kd25/Pk/2Z22+MMjLkKRg+C6UDod0Jh/ojst6w9f
AKszPcf0LEhd3n+RO2F6UutLk/8E8BNsILzNv8idhv0HyiSlTP53IaUlbOffYXdKCQT0O3QnEyrH
8T1X+ZKhmOVY/k/oznBEy5fPEf5VVw7DtvMSJMLzkKSvVE7o9yOL8+9cFvZHnM/NtMr7uo/Zucy8
f2Z6haizoI3y1OC+r1ZtjHMfOB6iBpJoGq6+GBbTelmmYcBjkQIUPE0DTzDuqHhnK3ty4GhXFYv5
6Ne2T/ltMu4kJCqbbjGN+BMuOS+Fp8KSU0J2c5BoXvtGkBjDeuhbUnE8xSRlnRslkYY4HVz3VeYk
6JyRgdMIbko/fpk8S0uY/KGbH0s9f/Roqtk9jFyGpYpIrhDST4onbdoMRI+xKA0V7iEi+ZYVxxNd
jfdMhSOheu0c7GxraBk2ABGsGQWrLoTZ7DFHCWnN66ExLgMDX0rZIQkn94PjtcPwOthG0tcfabMU
rf+5HTDKEBbRom1deDUCYzGJZUL3n9BME4m7waNc2QkucxTFBB0lk7ro0K3GTa/hC6wT3y5YbasB
fYIFc8c5AcWsfVp2YZ4cmgyhy3rMq66+iAohWksIr+0LJKvKCo91abXOS16RkWnvLT8HVw8cxqvd
dRDWMz5qpAoNWUgNO0Z3ZdJOr1aDX9rseCN35zh5PQ590iPRsdDzNSWAHaCDeyjUKoTcWcZ3dVRY
1S2Va2kh5yukVW57aNfvdoDnrtaBCb8ec0SxwYtu3Ap/ih4sTBvFtgnoADMFdqD7YPLq+5Z8HcKI
yn6Xd1FUy+3gwuCvNtKPELYjZXeTOyS3KKiImdLO9NoVLvWijIbpg+87gK5sKhN9N9RZZBHlS2LD
GmT8hN2pG70CwJWX1fHKnZCI3SFtKbMHx1BOdzXkQcBhR83tCJI7UAVSxFqiZdtboZsJjfumGBKc
/iCW0lsmOxgfYiJaop2mM21tQuKn9BH0nz2da04DWPU6Dy89uHHb37lOsVRWU8KMj9rX9FBicIC+
hUxTYyI13URg6R+RlJaSKAeOA1U57MwBjcE2bQott91YI06LPfZ/AC2GC9TPsDE4r3HWDgzpMI8T
d68cqz24dtEPOxxGHrlxE+PIQ5MMaXjpM4feQtUp3kEpp77ZkS6QTvwZ3i/8Rq0bv1uu3znPVjwC
/ZqkcLCy9hN/T0k0GYZJ15iD+t4fOdDtwXBGxFVgGqk+u+GymrCQVfOZ0MA0uEZkxMQjdmARrLD0
lfGZcWenHydrIkTLHQcoMqkg1hXsVYdQJYz96atbtyWKXmmyuAgdyYkpm5sZMC55Wddx7MKmgBCF
nmyV9k4vYeoOrjqxqbb5Z4j+fKJVZhCs9TGkS2Rb6ynw5FvVT4PaIw5i8OiILGHWUYolxtImqiBB
SZjgqOzbz2kexjbJT4ojsXfD2dGEJNf6YdztbJGE8y1TbNFs5jEDC0PPmqNwlMJLYFTcucH94Hu0
zDbYicg++5IU0smpWwNWh7fvtpu/iMzfE5hhPH+3hkPcU64rFYpb3wG+LCR46O/xy75ZjGahQIc6
qAZJhbcLnmh4Rck6j/3hPBK+9/D7K/64a/x5RcZgthSSMGfHFj9ecXJo4Po5fvvIVxzETEN/oICE
mzNNs3WjlOw/GzAty/XvL/sjZ/qvy1rI5REN+0LZbLPff9GhHGpR48xd1YjotgJq8L02THn/+6v8
3e2Eju060jel8J3ly39Hsw7b1LBc2bCzIE4gPnJC8WNOX6YyoIouiWD+/eWWX+e/4dl8Kbz4FggK
JTgQmqzvP14OAUmXzZBAVnNrqX2QgHDVsVIHLR1r+/tL/XL/uJRNm9qVvuRH+/n+NaZocZezsGKD
oFCP5LuqsWr9/iLULb98H8c2XeoJRW2hfrp9I58bHBn9HCk0DYaSeJZiDl9QEJ7clAZ+L56JTbn+
/UV/eSA9wVcStuL595UlfrooFCeFsIybGDRIkZY2hanIHm/G6h6BPkcchFhXv7/k3/xuXNJbCjVX
2b/8bqHSMa5LvqftRP1zPiesIwG6/K0/TPKfburfXswVFJKmLSTv3Y8PiZ81uZ4Sfrlk7ABCLDxb
w40JAGrBTP/+e/3NQ+ITKYEmermZ0lw+ynePfxqkORpH/E+9NtqDl4wM+4L8374Ih0/LcmkdubYH
TurHi9RI9d1ghuvkxZH1XFnaPGuFT/z3X+XXp0JSSC8vFvK35bn48SqBAVvSzj2eCiKfLCWY0gks
lUSFplMPstl4/P31fv2VJI+DBEzI7upSov94PaszurmKEO0XlX5zrP5NOswO2+If1nuxfO4flwyu
Y3HjXMkixSv943W6ir3XjJZXrLaNHcdzxj+l7XB2rRyN4xxZUQDCIKghoipb98T1Yjg9pFno+Y/A
jqkso9omeIfiYTj//h788viAORNsSTynPn2Rn9cY/DNxawa4bwxMyAR/FfdNmn76/TXE31zEtR2h
LGsJRXB/vtFA3WpyHFmie518Wvrkmh5QkHmbMAvWDUilMKBC7fA40JGuK/PZ9ftrar+jGcX/i9/c
cS3eTUJMfOH+9IyVeFRQMvOMWRMq3mvSmiAWWQ2Omm2XtZDofv/V/+4Rc6n4uJZts4T99OLQ9E86
12EhgKXk0aIp8eGspnGqik1OpSP+YZH75UZ7EqaDRXwIhZ5k4/3xSQsTWquIkCknNI2JhpcGFOzv
v5EkCePHp5m7RnyFZfseL+kvGwaSF6OrVIufpSVi10Rs3Qw+qpYCuZq3otilk6/xLuOMGYlGuODT
LHK01EAlJbrpjqh05ns4WEE2W5qYWi+5+/YR/8oFufz5av0UU/LTv/7H/6Dx8a+CTf4/tjQE2zbB
Lf8ij+Sq+5hNP8SRLH/+z5aG8P5wiCHhxQOTYtqexxP/Z0vD/YP33fOJFXFoTPgUGP/V0rDVH6bv
SJMqlZMHKxZL418tDcv5gx3AN/1lwbQsx7f/nY7G8rm+e5rYsrg6a4Np29RSLMU/7ZSlk3OGpacC
XBDeauq8TZJk5DTU2NzCmTZ9kV/TmXjEwKoKxfGHBM4VFg+Sp+0Xj6627PUDkJr9rMMvLUGv6+9u
5F+P0vfF+s8fkOOaL23PJhGF9RHOyPLKfbe/JiSPQk5CbOZxqGP8KvHIAaA4JKbIjvw/5DZJgzmb
MXnbxf9BnOzntsiYZNT5dFXGKWq0IAIBHEz2MbcJeg75S67Kqv36+0/6rfL8720GvbJPkSSl6wgq
Oaqc5VZ/90kzc/kFmcqtZn+s3kAsvcEdHM+l27b7qOl7XP/NHcGMM3Ntz31Bmuec2imv17bGggPR
UR5EZDI77O0rfpbizsmyA6Azsr37avrQhPogq7egHeWdcp32vrOqx7CynJPoPfR+Sd7G9E+nTzVQ
nigjyhdlvHT32IThGBotgpb21bRd93GsE/gQKH3oJ3mnoCdPgRhY5EM4pdZSQXqEzTpuTHyc+LDU
V6Pz+ouTDeAxCxTOELhn/UCDBktQhqIj8Js7kmb77e/v50+71rf7yRLHts2bIy2e0B/v52zIihMv
TbSqgrfaM3WghwTWrTRQ3iHYJC3bv0qAkuI3ENdx4zxOUZEcEsHsPEjc6U55/es/fKYfS4nlM1GH
0W703MWFzKvz42eq00YMcQG9xqrJW9CNMV4X8/wMMLq70Z1pnIuRTXV275mxfgWViQgcSsIHQipe
yp4Z4+8/jvzp7eXj2ByIoDvS4ITb8/P2Rl5x2w85irQRNfpW0fLB6pIQaykYh5pd+daN9nyxuhyA
U6xxBVV23u2/OU/GoK7e4OSLk5UmAhwVXXnHfPO09l+ZmbYMrsvPQWW7p240xdoLc1RQc0IikEzR
b5GLvEVQo2A9tAQ9YtDY/f67/VS1LbfaE+ykLIK4A5dk1h9vNc50ZLAjKva2rp5tWGnojylDhyj8
RBdtPVrjcCBvbXrygo+2NtKT5tC/K6yOQSUduc3vP86PtfGfn8am6ywhOlJNeD89jOga3bJsaXYs
B3m8ukB2Je/oZUrN/EJ7A2JYaP9DNfHL2iekYgtQQi5vAB0idoHvV5SJnNOExaZcqbJ4QpXCYmLV
ZD8NNq9iN/XIlQO7uyLylKFIUCD9mxt/lwPY28XZq0NSwTVZ4uqutlHLiyi4YrhJYgpH3n9YpZeO
/ffbCI0NbhHHfBpXnCAs/6fCpwBqXNB8L1eTY72EKSFN9ShQe4vhrUWJg1GsMiBl6cp6IiBwM4Z+
cO/qLjgmff9mmNDK8I7rUz/LF+aI/Hknw09NWK1xbnPr2FdDeWPmSMiRU7DEt8em89PbsRqf/dFs
bxys3aDFRfnCmG38h7dM/PLlfIfdlnaRbwlX/VJxeZWKfAk3goATWPW6iqNd7IcD7tAeuYNpNgfE
iyjRSi88JSCfbxRoYm8flXiA/NKHVyzmQ49mC0bkJDF7RHwZ1ZQ3wX8Sdh7LjSvRlv0iRMAlzJQE
vZEor5ogZKqAhHcJ9/W9wNvRr3vUE4ZYdW+USACZJ8/Ze+1Eev+f8pCe//Jg/N/7kKlzzkaIYJK8
7TFKMf/fu8a0Cd6zDVI0elkOtOxMewzmwW7OHZTMg1You932jZp3tIGnE/2qtUPr/9BV0XS6tBjU
v7Wwqt9mhe9gcGlKNHmOryoe9fPgfuiJrVFh5tFXpxcbzg7GaMznsW960MOVt3Ijx9lGU96dPGSS
BxqYFKXIcYGh8Bby0f/+C7sdjK1udG8K4TaBNUZ+cMhdONuq1radT9gwCohkIzszffbbvEbfk71U
o+vt8aEXL8w66LkiPaQIX4w87sVYXvrOA2zuAmDzmYYigx7q61T6/aNJAx+FFjn28FOgYKu/oUiX
RXmAkpZZ9Y08XH3ZibezRnbl/7zIPKEemgBc98TjPVk+XFe6Qlp3QDroAmlRk/vjDwa65UlBTewg
iftwklvXs19rREfIR1EJ9+DdVG3FtMs95MTkG69ISjFISUepQGP0kJHccCn4RDJS/g2zdw89sPXI
IFHGC8cWb0f6CVksGNs0Jj2f/qCb4GazFqBv/oW2IbzeXzQrbi8SlsagE72B5N/c/c/Xk7XuFzyg
hhjFvLyKOj4D+BnwxpL51fsT05fEOeTLkuEQMGTFsLc7lKRwc8ZHTsHaj2h0zBRwr29lL8aTWdAP
0xhgYWGzAYb3jvkqTTgp5XjJ80aeqs76O1VMyKc4+QGrzRHUNrMH4pzjXcq6QK+/uOJoWEfMed/K
vIzXEe112Sfebaaff40TdStz/BiDjwLXqL3mHLqgzNxm3Avr3Ge29qftXXvjQmgL7GlYEoXRfieu
/1YI+SFGMP86lpdtRYQNIiV0Ywg66NIk9btqRhdVkst9kwNS0Hn0D8AC533iMxm4X67sN/IJVLYX
UxIWo2mrxwSOtEaC2WGohkuLbmtVqgk0QKnbz35S4eVv/PRKy2ZH+OVwcZB5OrYWr0M1lcAkyMUp
BOEyM3jsAyij73Hs8PKaQ/uA/S5cESm3K3EsbJJepbccY+ckux1Opem9atSOFIt6Y9T9eOWHdUEE
809fWag0/c//Vs7Jh3ZcVn5zBkRGVBfNR9j0mUvm0fJvSETMRy13L5bv/PWdbHjXHXkoyvTw37aS
MkR/rjznA+43ZVds/MsaSz87UeMfND3fa7qPqrFAvbXrRn84pZGu7ZvlJ5LLtf3cSloKqRmR5px7
J8K++i1+tfTqN95eGWD+TW1uT7pAYSIISX1GAQsGP53kBDld3CY5Wu+ia16zTk6YFA2xE1r4nGqh
9q6P4Yebas/kWc1/GmGdRpnK13BIjaOUAjhoqu/rxCteSgZXcFZs+QC5s3jUIFD5BAnMFDkow1CL
FhMgQQNnptZJ76/haGuzCi9mSfj4CH3jRWvguuSBPmOa2AxdpLaDlsTHKsboJ8skflJwP/YiIRQA
x9OB41r+AhOFhCLEexuzQTPmW75xdPylj+TZOKO8kABhZ+oCC6UsykdfkqvWOxtCcr1tm9QF6BJ4
skZWu+Rj9BZb/b4eG/Gc9wwUNQKH9jjNnWPZuc5OEELBY8gznDXbrPjOcrHhOkwfUK4p0p3hLUmX
c1wD+weRRvqoPOmQZKryF+XWxh5qmk366/KwpdOjj53xUdf8budjvtdk8nV3Uzt60Z7nQtCRytSu
TZW7Urrmeat5Nknbbpkkb9q6hVLZ1OUF12h5uf8kTfNSowM63p18OAnNK7a+iP0Dj3Lkb7oJUqOa
3QihzSy2pQmj//6WiVCDuajokdEsvvxuYhMduhd7uU90FKMIjeww4KTXB40H450c2fpxqjjTMe4+
wF7sXkpLfE90u1YO0bw3Ha4ZipR6o3dWEeCebw5NwaG2JElT1+P6FFZyR+TkXscydpX43T9DRO13
z2EJzHhbCrD6VZsbb92wAa5dvZtxDaVbeWATQ+8a59JlvG+PL2EPd69KXpPUzV/uL97koyd1L/wS
8aV32/4ljhD1aTKvT63pv1ugjw5wxkCQOxaiaAKrAtOO5G5SFOJgmzYIjOK30QD61Lkw4RXR9mfh
ETtHlxI7PiOnGp8Nq6EJ8bLxfcLYBdwj3ODtTWVzuWYjX/RdenmNymez1aoL7XJ4Y/H0VADFPcYa
HGh/9GiMAdSa7JisTz+KnozpvQmhgTRYNAITjfEDnOJzJ8NpU+hetiEydFilckT1lc7ZgxFrYMII
n2hAsgfCKXnUvaoNnFmAwGhpMlZNmT65muFuMI2nQRmRtx2JSbuSDk/8jU0BmFSxec1mBUAq9L11
iq+9xwn5hW5pRYcLwTuSEfx73r8RNgDRMXp1SkRJHlpSOr8GPWa2PVdtdAs0PuUoYteLHlfyg024
CIzQjo9tkSYftjC3EHGfc73BnLBcrZE5Pod2GrxoTKJA2TGqsgH7XAJoXxuVewtRCX+aXcZTVj/V
5ZiTWIJ/o007cexRAd63B5VP1gZSCh8lzDeTZnivaZUlG/gK89rJ2+/WAJ7EMFaDBdNOYHeWk7Od
6v/MTNbHbsTYJNLhyq7UPXhdv6v9CJSGiZar4KuhUVyu58EwH3KB80kfWVvW+phPwQDTezPqk71q
aTFsIfiW1zoz2eBnYnXsAbVWLwb/OJnxc39/ggfqmVWZI01h3212ZZ7i1Vp+onTnEWy6RSGBNlqm
9vuYt9sad9jWbcNkS6fYvwDmDbtDJ0S9xdVtPdqu3EEl6C/MB52rP8/rDD36dfLTD9OPrFeKsvng
FvG7VYS3CvUDRKq02Rj4Bm5yuQKuhhgv8sUrKCAtqH2RPN1fWqJNGHAaj/d3HVo81vwW00nsBlh/
lvA5+rsrn0J6PQ3C2P73viBP76E11Z9yaJCf+u07mwGpcaYOh1CvaWXZvfZQWo72cP8Jw4oWjAWB
QgoY2A6Z+7BGmySeB4+yYMh9PFbLUjxlM777Qfso+yJCxSo1AjTtdLoQ8MnjAOtk+bQm6d5PkQ+Y
YtnreY6yc8cYauV6DnSQweP+ppi4v9x3ZGeK1rj/fKhPT/f/pQ6TTTuO0xO5ifmjOWVnrujjQJz3
OVVmeHPD0H006mdVuHIfkdy2npbVpTHI5nLbOD9mbFtgWRKkEdwkR3NxIt6/wWKAqGxUzsTRakOI
ePi3yxY/O0/zCA/4CShBejW0BaeSO+22AxVLsFPy3DoKBA1u5YDcLA8TJrxjq3VBKzRS3HDJiRsh
SBVOVt8+IKH1Dylwj22Lhj4vQ7z/ssaeIoV9tfNq22aJvxlwUQe20tKL1UHl9efkQ0P0fetGTKLC
oSLV3UI8W6o8osRgFZv76hNy3R8mvs35/oJqBvecajeAAOMN+DBn15rAc323vg02Ea9OJOxL/w4w
vXozvBAJajE8ELmycywVPyMNivcCAhO7z+w/1DTcH0A10e70fLxnoVzXnVdcxbLN4rwuKfM6uQWr
apzuLyYW7sVDd3QYSB/VeMUhX1MPzRWNsbDzOfbAO1ops2oC+UpPvzsKsteBydUsA2lX2JuGv1uZ
hbjarjbtVWfrZ9yZ+rnv3O4c/xtbV53UmPYnp9Y8surFt0pL59Qwtz7lCkuwmeu33sjIFXsyiULe
ScM/1sYgTveXNjG/xOBVrJaIvI7MX1G5UgPe7z28Z2plThq2IvxMjOq5mWjE4Mtshb3nXI5HTBP1
Uw6Cb+/2tcBZ5qxl0k2Q4OV0vf/kVTqAMBAAosY9dl8M7i+Gg/+jddsyMNz+C0RXfRlUP1z7Vn36
3Zw912xWlDfdk5uyvNQkHZPDs3UroginSP66Y13EQTqSBxgu1cls5jmk7pyc5g6icNu60zY1qwg1
Lba5Bh3KZuwxICRwHV7SyopPyuxoYRdftATtj6W0AobWwF8nQBoKvx6dTC9JdhPxbce+GD+sTveC
zKnmB8xuJKNZ+XBiMCeOcgoF7BkOZmEDND+eq/49RM+9LoFrHe9vW9Sn0ZLjmVUKakimxicu5Skh
4+F9jlDDSxMaglXTlIp6W53qrHsv4mx6gWk47ofYQjkucuuNlio+rmzYJlkRXcp1bfQUFU3KqptG
8V9nSOCf+O4fv6eV0EkrOfnQM+776KkTCRyYBQyxbKu89Yb/3qaks+2tOt3V0PYAgiv300eHg0hX
EvQKK/s2D/132DkSI1zVbhMzLR6rJodNCMxhfX/rWdaztEV1qVHZB5PiMGxQD78skr1j2aOYRwqP
md3C/5nXgOhNUA6Rnc4cMf34uaptIlSx0xIu3a5DOdlPY5bbT0bufmjTWJzvf9TOcOT7woYEq3Lx
3y/fiKE+ZQiU/3tbeqI+kSS9mXzsFzY8mU/f7kADkcJD5llvvcbk2kS5X33yCTibtfGupFlCSuuY
v+B6d25sroQ88A7NUvrSrmt/xMfu2t0u9meejKxqH6JC/vh0buhhcYO2VaiOw2xe52k+ua3p/Ca5
s3E6+VfDjP7keOQS56DLTmXeHKHvxs+1nuxbH8nxiAyGQAS6L0uRh2CRCGDKDtbFztiZOuvCfeGO
CIULSEddQuTY2e9bpqyFOFPUYIAUnfWazb04j8kLlRbLtZLTR53V1WbJ6tnDTZ4+RnsggqJqrkMU
vQAQiy4OB/A1x3XtMydPGmDt1D+UWJc4yKdgoxKOrOXAqUIC5cYlzo7R6ab8iKLxAc84mSDD0MEN
Tv0zicz84oCOv3CLneu8mF5Vq5B3E/hw6M1mfS9kyJ5tblTexUOOJapucV9U3oRufVlraTlyahXg
TxWECjenWfF/XqwGs25lfAlFqAbmAC6eFe9mQ89fG8KzzqgoG7hsUrs5i6XDII+lYu/+jSjH2Nm2
ciiMT6idYxCTbHbUu9Z5sUEaZi4WNG6tGBs3MZj2XP2z4uZFT5z2mUjZR0fFuG/7Kr5JgJT7Kq/x
wTBqeqzl+NQAI98QBY7sdHkgsuWlxSp9sel0K+ydHbFil9lxrEcnzu1HouZj0mQxbU1xfrDZYz/K
kbtrrg//7aULpRJnLvyRgaPQqsUovzat9gdZJQFBKtYxexqLqc2AXAmDUdZ+enbwhkMe87xNWSJf
nFBSnvPJiA7gSj9GjsmrhrCTRyEH6OJh99ABPro6MrtkHfaZvAJ0yGzpFqNt3bla3ZxETcLovdWU
TQSCTCzKybqO6SYnDo4+g7hLSijrcG8bu4oQH8tcbGZFNR1c7LtMa8ifF6P/99K1EwbMviGCIHHd
s67D4zOTJxIycDoa/Qu1t/4EcGUP2My83BfmyYUSNhRZvrcwITJp0M/3YrVqC3cfDt6N5iOASVPm
yJE5a/F9re2aDBAGQf4jt6IKnHxKT/91KvTWS2/DsvqM7EeHclrKSMGtBquhGQhTAUp+igCu2fZU
Xzi6hzczMopHht6rwiX+rRk1ua7qkq6ey0QxrDq8QkDw+DqbryyRh1JlxU2qhEgtGA5TWqmbBSBK
LZSy3smtNd1A+zFLR8jMdXpB5Gc9WsSAin4er2YnPrDxDSdtnGnBhwUkFTMi5SpEYroAGP3lz3uH
xsMQV4f7f3X/I1gXMxNYAtXZthQ5NyOn39GwnzpS68hpeW5tnL9RVl8biy0/GqD9NXDAb/f6iSS0
a2UkxTqtHLU1yet5BX7pQ9YmfeS/Q7sLvEmjtL/ak7Kvy7KIjtxnmXKxTs2wP99dU3ySDJ+i90yb
K+Ek8bqYYeeAbWw3Mzyozb3bqpK9KMPy4vKYrQ1fOduQpn+7jOOQ245kB3PH9XqCxZjdb02DFmAA
hI88oyrlfJ2e474jqm1I/oSt1RymyZHrLrbCA15cMrwR6mzBMFMnOvJnQhP+FBbaEg5SPHZuYxzH
ph4uzQBPjy7wlm/2q8jgcyQtKYn3IWxXVQ/lMPHV6A0QUMMu98KnGPYMe7rqBVa3UObRkbLn4PaO
unE6+kc+nA/LneOdaVY/c2oYD1GcfTcajRm3MuJvu5huZcTemMb6W7FAqIsQnXeRMvsrSDBBjt2w
nUhavHTufBLP40m70NUOHRovX6Xq+2vBQGGNU++Yi4meufiGSym2SWo82USaJ2Usj/ilHrxqis90
iLbhFPZ7349p/8BPLDyoIao3620RzUlAKsRHTliVbz/onk1UhMXHJ0l9W3LK2tLBf/TJRRD04B1W
7arF0lYO7j7ndL/uBRmPRBrB2YfYJW12inDwp+ceczb13wgH26yK3ZyDRpYL7Nci741crDNiXzpS
MYHzk27O20LLOKTJr7iqBEYycWucZgZz4zor1MOg+HTmy2VsflKS9j3H/VHEzSnsp2pteU8e1Jgu
3XSd9sE8Axy7Z+4lU8sDzOq1xjl1Z6Z+F6Bg2Dqwd/XUjtaWBskGqvR1HHqE2lZ3JLW5xAGWHNus
oadYZL9GRX01gyjUaQ5bNICJkSEKJDZ+4gGzwmyCfBuJzht62Ixp1ULqIFRDDVif9Gp8pN0EBLYj
Acv+aMbij8Q5pyXahoRislWjxVvW/7Th38IfbyTQ/UTWkC+HjJrDpAy4c3IUhw+OHpakR2gEiyp/
wfIRigsu0ed4Jf7G2rBxuIb1FO+bpj7SJymuufQIev3ohjHckuRB30sm7qoFpEOTFT3ArE3/Us2u
Tn7omgFNe1ra5HKqRh9PjoZ1y2V8a0y0h8GJsM56NRB8EICtnw0Ujinmzkg9MXNVF5dEiA2Z3oT6
NgxZximXbPV5eGqFX+6YVQwrt5avS5/9jNp9oer8ERFtICb3p0KLGb54OXeKT5+39/WJuMi7zmzO
d5CyaGyEGwf3GrIjVhl9MP0dsgHDSs0DIUejl4N1seJbL+1mN+o/pe39FFozBblFrQTxkcgC6rB5
7kEiapwP9Ab/tcvMH3ZZkWvOyWD4zQ3UtEkbaI32lcBpBhjM6Tx0v0ontwP6bebaqzkgKgquoZ1+
/dYRm7TDirfgQaEA06+K26QLiBcKQhckfiSh98eT5x6dcQ9g7dR0yBSbGVRI5I6vWVZ0+9GhisW6
X7gQkfxaPxVLWNlM/y7Kh7M2G8Yuy6a/YRqSr0e/sc7ndWQKmpvEvNGztNFtsBk7wh4uxSHSwGT7
WhFvuW0ITxK9egyFOnhxZdCpsV7y3p7WbhxV0GekH+gJhr1IA85G9+s5G53s7CfFrtNUTenEZMbs
5E7NJIVJv9DXBqVM0EVB5cBictLqkppDMHVFHlD5pYe6ECydZCAYtfYMhvw8+PIg4du0gAJWVS2q
FTqUp44PzMCTlcGsYT7Tj9xrWKR1nItk9R2q2aaJzoA5QfHSdiT5ClFtvV+sRjm9uZE1SM/Jo675
xgbHnrZIIoNZF79I5tptHg2wzGlnslJhMkfuQ6CpkyYbTSOEMHRhcGj1KtarH0xLEMGHpj2aDo5Q
9RbqBsmQaShWnZZdU8f/4+mD2BFM9qhyIwmgL3A5NSYpRvY4X0sDrbPvRlA3cCg4c/7r1wS12t4T
uU8pZPg43ytIjuQlwEq/WCQUnxSZYxm20amICU8drRxeASfy3tZxmiJlhlL3DL8SglWCRbbtxKqP
7OzQOLXcNow4Nqpx3x2U6g9i4ZjV4WlQIsWaVRQ7p0r+VWOfbVxHgmWowRNhlTn4HkPtpIaVG9e7
IRySnZ2Q9orZC4Cqcs9Oaj3HYUmrimRsUQGecUgFX/uihRevpBVYIA0Qe3zT9LnMWVkCf3GGlRmp
6KRTYrAxVIDBGmMlQmrQIm53xcTjOvtPcUzDTic4TerNhVE8hpcORIHm6zubCwT1xFjp8/BrjgIT
WNESqzGaf4kSMYMkxYNcasXFFHp3oCldASg3um0EJo1UWLDOXf0NAaNczj508RS0qpK5K0yUCd/y
5JOyFjOw4WgKMpjgrBXCp51Osvq6ZBoU5I7F87akrJl9i5cq6glENFzC+uwGQkw4SPI78FCbOt3Y
qJitwCWjLut4CEK7YCktt16gZqYHjpb3bCUc6qeByJispvMZYQfzCpc8ZME8Ot1MsuyDMM+X8Crd
wyAinQskmDr6p7XDeCGvOUc869a4tIgRsSrm4WCRtsRtb2zSicnu+iDnNyAs3tixA0JJKJhny6b7
tEzzwbWcDyGiN0yH1YPv5cjBuHGolwMjRqPmjDddiz9BQhMKqNJvSxOw1SPKV1ukwGAccUv6L4g2
Or695is3iJzKITXGM82aSvY/GJ+q9bT4/Sy1jD2M+UVGtDMSX26EVzzlkyIfyRl6OtbgFqHbEK4F
fFU25t5p2jeXbAMLTEAyhg9zZk+BkzFTxqRlBk6h5hUteBkkXVeA1f+1egoMauQwiOfuZFiSKVfK
JstGkq0sZcQ7rEd/RQOQNQ6Na+nJYhtp14ZjMBhY4r6K6I2PfcJAMG6rhKML5mOfrp2aOcINRVNw
iaQZ0LYj6MP4dHhEtybSJHNGAmDWjEyoOUgkGAUSv15xaRkjVHB38BlAea1r9reppRMSjd0hR7q2
7pLkWyPOb1Np8jyG/pdqTWyLRNQkhAkc67Q95z0Lartkg8xfpOLghncITijqH89t3rnzn5nuZ2BN
qSoKHCLA0HX7sQHDaErqtBz1Wmwnzq6cuj8DFdbO4yRJX5JtFA2T1Q+kjYXykYitfh1WVU1+UF5s
GMVbq2ICGReHuXFNZl/iXH+pZixCtUYcpCUejXQ4WZOZvRRFW24pU9fm5H21ZrcBXRpYevcbdzF3
NacYDUARt9izXaBHI+5eO46VY6/SQp4NJzOpxPHLtykAOF0pZx235Fx47RLikVDuC6+in1/OQZKP
6Rl4Gt2eZGlsuwwrARx6k/vbN6Aeh5EA84oJcbMwDvQ5X2FyN/dkt7iAq7tznxzCiSYfMN33TrGR
21M+BCACgRoMKyurtXfRv5lARYkQ12/k+oL847H3HO4Hl6IgLqkhTLd+Q/oEDlxWEL/rLuEmIenP
ivthO6bxh8GGK5PyOE3UWuQwFlTv5LsnT1WPTw74KqN6i3NfqHFHaljhcj2rrtp0kC08UbvMDp4T
si5S+8WyxolplmyZnXfGmujtJSPT5UGw2c1zCc7Ran0QnwX7HQlITIn/LD2hLBx+KrJtQt0KyAmM
6BrPDFxFMoOSpRbHBckxOgQp5Q31BYyez2EnSzdjlvxkeg4RCY/mnpH5dhh0B4pKakJmirEpjtFZ
mVdGEoTdF7T8OpIIJ4OgDU5M/koNPc78yv0Ki1bQzGAxFVNNZaTzyxbNrTGjt6wgdc7UfuKKTMuA
sHljo7cQpuKxC1wCM7q+f69qoK20wSm9CIuCaA8RukZ+C0DqGZhTtiWsaS0btm/bj4uVZt0TX8De
DktFnfntiRpYA7HGc8uunkQc67lSE+S0Gv0uQbV20r2AuNB3hmvsbUsnTtVX8Pq5HVBA7Jt5BE0v
bJ4A+FIM29KD0+3ELH87Mbn72nB3dt3jtzZ7RFYzz5KR6gSLdB3AjVSRz8VSUM4OokxjU0qfConI
xeIIyoMcvwQ9MHvwFa+qpHshtj7s3e1YTGXQ2eaJSQKNz1QGuaAR1YBuUUW6ZOQ1BCd1v3rsP+ml
M22zkviFtBlA1tYf2L9phFluGyyKvjXxS9ZMpo6btEcPh2yAlH+V0IxI0VmtprzpnjvBYmoV5Cnl
Vvcn8wtCapmhSRRujvtd5K3/qbuImDqZ4y4CROaFpImEOSHwdhYRTyGahjIJsSu5x7lk/AI/Gxqc
CBtOQYYZYCsh4akYAZ4W+J5S7eR0SXgksR7qFAztApMZyTLYeR345iEYLDku5mw9jDdZJhkOFHSY
kSjZYKEGLrGFmp08Ky/eOoos7t5rj6qUJMc3QF2Qlz6WLjKTenCO0rdnSrQyh1e7b/vxPYrtdOXn
cb/JWVljhIGbvBq//JYUOUx1zU76fym04l0+uo+0/Fdd1jM2KSEUYi8ttoT9PbYsyjuPSTrdYG1T
if7I132J4fevhQpv3li+y6zRAzSRS+QYKDA2DkInY3TiMwKhOvAMiU9RWb+VR+9i8oCVMPICLc6h
ZFriFwgZXdXoqVcialDJmWRWzY1wqDq8nqtySFP9rcnkHjjawn1OF14KUV49jMVwlbWIUCKfBoc0
0rW04WQNRDsGXdr8sWJCrBmIPmBW83YG2cRH20C9Qfve9Hge+/w7qtv3Yhoqwppg3RYJDT+C3sgd
axG3d5I4WrXuOw6qilyxtcEPQ62PX9A6OyCAfrNpnSxnwFEeAAxjaB+MK1dw3vek/MS5/0rclDo0
FmkQbvjttupQoZrdMDEWGDY5Q7bRggXMoPpbmQY5y+OtRz/hhGs9RZfx2y/INTrgxJSrnTkU5o5g
xgBtaLQuZzJy0kkAMmK5KJCDtNEJAX630TW7eKync61p/rq1Y06bsNJZ0qDfRnphnbuWKCmrqf5i
frqVHfhvl7NR4hafaPuSXSXnz1LzHL4zZ+WAp1uHy2UzW/aMCASJbJ40+FuB5DjHVsgaaOsTrc94
h2ya8z5UhY2Zp1vLtfdKlSQ790QlLWL5tcyN0zQPLOkn9Ife3lHESpeut3BVY0KjRrA09VdqGsTF
drRmWSA6uibOVc7dsO6qYiCdrd8m+vAcmp5/juX0BkcER7h2M7T4z+RaN1zvM03IGIATIKi1M/Md
SSs3gtk21wKhyc4ERgnL4Sc1xXAjcvYVeZ910ub+WW8+pB1BfEdwxcATiUfTM0LXQpA8jYTOErPF
Yv9HpAXlTc/LFeJMwZJgM7CfrqPS8iv4TjqiU30kdB1QFT64jW9b9MiSd/CrYJdaCrNs5NRWIwvZ
EkZPgafHe+wS12yMh82Sm964AFaH0R6J+JNiZ5hcSqAzp2jADJDr7SOaOARfgJZWwkyPYdy7G0AJ
MzPt8U9TlM8+vzk2XZROvdUeGiHEKv7IZE7s5H7BzZAarrruRQfqcMUzsWdaKZH3xa+SrM2VsDtr
WxhkZCdoRmvb2qjK2tamdpqqegTj4jyVdKM39fA9I4klZCOHvFEUp7ZW+wES84OJeYBoT2phu3li
/LNqM0KZxELf6BtPcksNr7KpnI2rjd1mNLJiK8Gs6kbOxuJaS12L6qE2w4Cu+fPU5dYp676SKnXP
AEiNIgT1HY4HoEB03wq/hvoaXudYN4JKREdHmSitijbQnSoimVoi8AK7OCT1Z6XaNxt2+5SZPB15
orZe2zy4UalRHkwH1tRq10r1Ab2QAFMt/WaQGx3pMVsrK0JmCQkK2ZypbWah5LNynSMyW9wAPiHf
RE5LIqhU0R2V3f+ILPmrMosnxidPqRnVKsykuZbtC7wIscmIsN34mf43G8wn2rxFwGlu5CzlPhRd
8u30OUyJOurWuww8JX2Oegw6bAJNRGZTTUwGSoikPwqVvpYJHaEyK+vASOnzJ40WBnJWPAKg3HWZ
7SpHdie3BopkKKAYmSn2XeE/JjHUwqVt5bj9SMCXEBv8u6SCu+iSRIJywR7cXSzAOpvUhLa9EGZz
tbc8YZFZTS887Gk1cQBl3KOrJGhgeO3CEVxfn9DoqQllbfq5PJDM8oGsDrzKXOsbw4KnJrW9JZ8n
l2BA0n/fkPf9VjaclxpbJWmUObjXjPOr+QS65FIh2cdUTwjn1M3IPyd/uk7NS1JfrZYLq1CyrOOM
aySkSZfaAlZuDd/j3F47JmsAXpM46AjaXRWIamtSTmBsLNtwNu07hrurxuhuIfIIymcPvlJWrWkK
E2Kjn3S3+CI07OxWmY2I17ioXvxr4yxF9ZA+OKr2aWpi1aUbV4RZuNInQbuOSZwRyz9jfq5bVIic
KfuG820Mc2zvcuiIU3JiSQPd0nojN2JmoilkcRZudhn6l6qAdjsMWrXvQ+ZrIieQgy3h02mS+CJy
BB+GyigoeD69hLPesKm8xGLhQECmGu3vZJlvfayZW87f4GoJovUqBryGyUnC4l9HXnPhDBkiJOYe
4bb+E4fNPsp48nOU5iU8Rpp7da2pY0IOrY7UJpzoDQECOINP/FJ6Bd7ZK75oxuirDODOroC8e4uL
K5K6V6BB1r5skj9gVZKA6uq7F6Bs6P/yFLTqTRWac/aSncVjmCRhR9AhVI2xINOu7Ux0J/E7nUYS
/LIYbbEknKShPb/DmvIvnurHmTFsbYzpKdRRI6jUrbiO2snV6/5dy5q9vsB6yLEDlWpLHpfcclgk
n9BZaWtNRV+DPthweyMbvjtYRQKmeqZ7Og1t6M0EDdxS0YfbNrWYYk7ZHxnLBxOkDaR+uk9WQs2H
1SdxuRfrwnhMVJEhyiwUObDtReviB6WVPzaifM5xVJGeQCOYT78wZZqgytlCJ0Za77HbJQ+kzDGM
iczGJEAVZE01JsM6FYB4lei3DVRQq+l7EgzQjqFUec7cnEzgwXrHYzetFd1qtp21SjnlctChSaKG
90ZrP7WsAE4/WxhvJ1qAQ5Y/RzD90t4YL4VxrFq5HWB/b+3eRMvnWL/tPEdrJbKbF6IaaiwASo0/
Bz3I7EDMdOh6n+oUsYUTGE2uNg156kely/f/Rdh5LNfNpFv2XXp8EQGXMNPjLb0ROUFIlATvEkAC
iafvhcPqrlt1O7omjF+i9Is8PMj8zN5rKyc967xQB2GnFHyZYXHGLdPuXKUPQbpkFqJI6tmOnyMp
7nqgwrxqg6Kfl6DiozZhVS9jml9rWM919DPJIiD5Mc+vGxnpaZq9JwiVIMZd8qxgzNwRqzY/2XX6
IEtzwxs+eyTs4Ln3mcMN+k2roXluPH9X6+EDJ0N9QVP65slNP1nRdaoIJpLTc1yjLfLa6Jn1Bo2f
/TOdmL/ngnpb/WzBwG91ZFWX4YeyTJp5IqaBo9IN9LG57QI9AcXu8guwD7ScKs82ZpFzvdLtcl7r
P21kbQhody4D6mwxyU/wQczOO/5gmfkpQ6HodyXTDow8r1SI+XAh5lC+mlVxAfOaf3/gJQb6l8bb
WEfzHj7wVw3rgJov+U2KTbF308VIb4c7ww18pA7UyCCAchTrtHOsMkchD3PT8ZMnnzd36PmRAmLf
/CUdtHsSzjhTzJUfmQ+evWB/avszG/5MDAFWY2xa127QXKZ+AnymrX9NDizskobH0YhOq9867hAG
jAw+C9f7kYU03LccSWA5kLScT+ILgkNTR0erZc0ETIipInPYRlMF5hnA+s7aB2Zq8zSVMGslvpPR
TSD5UwyRrrxF1jqsg9l7kcpGBR3QjscVzFt4zASIZztnmAjLA8twaApKqdkC8oIqADwrI0Qe0tHl
nkNPY2wMsiAD+mJE2YRGIRdq5t7ddtL507NtwH0Ii9Bji2J2Wwr44n5gRsq6QlHjz/FRNdAvbcRA
tFxOsmZSxZQefKiUIECDSSBCr94cJ35zDQ61rH3HyTeTCamGFcDc18gAspwaDt3eYKO3Dyya+2Y4
4SL/0ydRcSrr6ied3Vsw++kRySwhT6p76sKg3UsG2alJpLszBcwnXQZD6qd2gYWYnOiimF5HjUbJ
/pOI/jevOfGIGePwLI3bzwYtsz1B9eeqk5u66fbhlInHgqxjI5l36YCZam7AoaPlgh0EJt2YP4XP
8sIR4XvIcSXTpd1GomUbf7MJDU7fnHDuDJwDy0rB6wBtslwMGobMwqYvHlq9BUmcrE2aMJNpYCIG
d+d71EgclQVZPXnrXiG+Ziu38Mh0ZTi0o8f9hF9zzuv+M63iCSI4U7xZNMyAJ/pryjtyCOMs2LH/
5aYxTl036i1OxHrTiZqrQ0UsEw33kmcjLy3xd5u0SzZuwJBEaTqrMHGf51AVp8Ca3gdIAds4r0/M
0wqI+4g4WsX03Pd2XaS9q2S5dWbUs1GItbZQJFDKdXvTHJsrvDG2Y8NmTlBT+wUKspaYirWyOGtE
AjkSqFcStGTxLFXLEmwDAfOenAIMWVFymGni1yb1rj0NdKuZ261CFaAZmKtqjS3jaEje9aThOQgF
GBKEjscgjEXu2h/rO8thVEBNNK17O7nm+Hy2jvplO6G7KOjKJcM138Q1Q3iv0XRCVvLUevaezW60
Uy3OhZ6SMTVLi66+I4qwFOvcJuGrF+9NMuLNRuftOAibTWUd2Xvgm5iTYRN6xC9CpxRBcayg0JLq
DfC0XWex+DOgiQ/Hj4juApd2eQQT+mwndYgUw2KoSvHRRVXKs6qaXy0tvk5/9KYct22gJVtc3ogw
THlGKE5VgJzDGPU650UvE5cLIKRNh6YNRD1It5FgPu8H1KVDzWR9nC2YZGOtab4oPkvf5Z/jNGCT
Bsqfvdy6L1PGAn3C/5GoUpQ/ziOTEZR2XkzjPLyXyCdrEeVPsi4OoyCFypCwcXUTHCcGADTyIaWa
0bMZZHg9FJ/NzLsyi+yPGLr5ibAlFA+MUTypcXaMLdnNWUCO0oT9qrFNBnr1Fegilgicm5uAIHma
3XbjA6smaiw/BpVB6HKj0nUylxfVCXvNJnw1yLHjaycJuy6ZtDEHTKa8WAcDmea65v/k+7wGGEgE
5x3Q5KH6HUru2GC6IzEIaZDJoLxH2ZJms0f5PH2VUTEdwnJo1m7NNr9z3xFeoNn0iS5jeJOtpVPz
kJUtecMs5qAEx5vRk9UmFNVX5sxItwPzqGB8Zi6a1iHlhx8sWyMUAtUVHfmmdXTLn84rpnagiWmk
Yz4pHocwfR8XfbKLrcw2akxwe9RRj2HsRo9e4bDJLuarlweXbiLS1QQE7QmDZXDV/i1CUqgE3xLV
w1yeS+IWiT1hJBwaP2OsFftWeaygQkXyZ8noWaXzWcTRkwm9mvkR35BuDep/n6D3IOJyEBYFRBOB
1A8pIkz/xF6zXqEcX5HmOxxHnaOsY4Ym4wAx81y5cMh/TV4fbiO4DDRCZocPNl2VRsRcE8sJAcbD
XlMDC+pkDXQYr2XOU6bs4DJEDbsLMlknIV8Q4JwtGICbeR7DVaaUf6g1mQXaCk56AAs7x3oVZoCX
28QjJ4VSO+7tT88umIc+BYNh7ChxxI5TbiWV92cYnCWZt5l3iwQu0MEr93F9xCa1kiRqs6YL5Xnm
RHCWVAMrFtORHIW90voPrVxBjADvWroTmIDTJaz0GS6xB3ZRb11JD6KU6JZs+RXpmu1JK+su7Jp2
l6vqxWm9q+ME850cSx/nAClfzCCPJeFK29TQ5ZrCpKf7aU9x7zwNyXcAQ75DGdCvhX9u3QR0L1oB
r3LcE95FHoUpj7bBOB1cNf4yF0IKAu8aDZN3z8iRepOZAeFa1mbLPnu+zCza5rx0dpTBaCd6nnMv
cw7zK3S7zxFH0HO0WESm/FcSFkvurLyT+ddUjA+MKtSl8RghgaPAJDUVWGwY6iC+AXuLibQVvsvM
PPmRSUKkdPUB+rFEYksQORYm5hu295eFmmDgkdy7Yor2Xu8QViGtVyMLr3lWXi0nalBwmsYGXfNj
jPEnzVJ5dktmpYVpvSnicAOdT+uqV3+GtCtJIh8NLgm+qe4jERGKFAc9tZKfVc6mp+OMnj3ewmlB
kw46+j3mWTq0i6qRVC4ECwyrh67e2q1+6QITiFm/YM1hj+MzI00YE4NdCtQ4isy2GgNXHJPKUjrz
SxQn5kWHDfHWrKwIICT0T6wDLDsu+ZJk21e70SzW3EAp7XOMg6D441YhBOcQUlNd96RgEzNcGSEN
cfyCcxZleVG43PibhkjWLS4vCc5iFJ7YxchTg4RFg+V35l6kGAai4MTibVcs4n3CAHd9Mj5aNbQo
ywRoHsShf3LqJxlh8O73uY8IDe3FZ5iTBUM2C4nBOQGbZC6hQbMWJXB2yaioAoj5zvS3yJn/2sOz
GUsWwrydp1bSVJlO/Jh7JvOH+8LI9J5R3MVE+LKyQqPZpAhid2X31ASVZvoHW8yKvBNW5miHaQI6
l1Udakvs8KR4B5fADxY07sYpTQYAjt6K5e72hlJdApNuf/KMbZ1hpPchaaAnHEF669Iot7bh55tk
8lc1TS+bMyQe6pcv4GPaWV9vIUBePQrOPS44ogsaV5MDXfRn3m/8eNRc7PyTb5jduRXmm8WYUVQ8
EmwBE1gEtnvByfYWelRGHCG7MCTOXFrMm6WqH6deXUdpI2enfGgYQiEBTq5llISbmK49sxvGGNN9
X1XpzlhMJAz025U7+cbBUNYnqZ1W+jwyfGcciXUEwRGxG9aqUzQrHVVWMRnqLmbmeJrM5gm0yV7h
JOXAk+F5qvsHyyK8o3UawPLK/6CcblGfXNocz4ZX5PXFs5rg2iJtXUmt7oxmEKfYdXFme/2VbLh8
52cPtvFgQbI75yZzNoe0SIfaaTVDzqdhDEwsbsgbIc9p/h9BuCusrnqozRGplkziB0y+BEHWNSq/
0N92i7Ev1VRNCao4pEmFeJ54wzmEOMPnslFvirgn6VR291WuuLsKdp9M8IDFa8bzGWR1wzEYxBg0
QPjIndb3DoFTxqtK+GpP84TK0kfKWbLsZ+jyctOFWhVHl5UZxFbpEl1KEp6JniIEA4U4C3xGerc/
RnWYn1EBB6ubv3uZXbUmqJls5G1IxuwPer81dsXoFXkSE+KqOXaYpxgKQnvgVaQySzMSWvOM8zmM
X2oZLJWL+jXBZHeNYG9S5z5yb3UA/1ubIVvCfVlacn17IRwxMnIl+3yRvs5UEGmbI2v2hulK8vN2
RiB1lCheX7sKm93cENQiDI+1OjbLOIFuQFpB+pqMGf3AbD4pVT2FQ1ze2yCRb/+yJWpcFrJTl6gm
xZz8AmyZKqleVEiIIq1DONXd/kYdoG5OCWLC4wvjS1r4f6iaWc+0ofMua3IEtbKxXGfwiG4/MY+o
1xPsjAcxjfpyk6QSEeASv+PG1xEJBLgdJ97hdSQqzuoZfKPzvfet1r3Hzi43EQFgWIU0IQethZ5S
2Zm9tlvxBdYsTVal27svHiXzMsql0qGax1mMuYxh6bD+1nAz1ICWs7t5fG8fqpkhT9I7e2uQgOFd
63kK993E0nnMyObzgvJoggt6qlkCr0HKsMM0sAV7lX+9/f2hQCIQOv6bmPAsxuiQHKPY+9Q4ihE7
Wce4j3xtqN1YTxD2gmh/+24VWYR7BJr8M/aE+VCr7BUzp9wWSY7I9EYXMhVGTGB8+HG5qKlJC+J0
GX8dqKf+VDU1RBWhXUOTo/exAYEmDkR2GVXxMnbNiIk17HDYYcTJfUx+PDwOF1iHaU62L5yRH25n
mkcB/RWmTB6+dNVRLja7IWNHt7gXSiBM23yIIwqkGKDDUr01pa8RT+dXy+ymjYv54Ux4+rAu9RTB
ouZ8HNHDGaoWv6fCwenGfHfwkhddcisVGIU3llX9mWF6npvF14gBB27ErDM0osl0nQrgUF2T3qFS
RH2ajPnBIzTjaXSDnc6s6FzM/rN1M1F2ZXtf8atOosqtI5It0GGB7BPy1xAxI0atkDxW1uQgs+JH
l3msW6a0n39MGRVfOT5UiWrIK+WVbZopvubVD8bC43Vc4CqFXUXIYIeHafQ/TMelgxmmplwP3wyR
ziovTaT1Q9ZSZhMyhemm1Odbwitx8R6rTZhXVuINSPVqlLVFGe/cCrEVRw+JcfNvg98nbpZos9u7
CwnHsw8JYJMkYf1mk5YXRap+IHKmXsUm5F/uCP/cIEJnSYpPFY0da2y3CQ6GESOZXTbd9uKMUeOo
HxryVVaggrnwcUClCjmVl2RXYMXKIiI4Ay7A7ZuekavJi81mYZ2q0tjI3vzJtAlGd+JMYJKa18qS
y7s3dY+sStw7GbUzd5f/YIiKc8CxCvIK5DqqGN5onSB/7DKCD+VoMTJVJtPwDzlM9I/Z8FEsCIYR
ZeIq1fm4K4ru0uCDO+V+5NzVYVhARQ4w4LoJmcZxmJ1ERUnccwA/OOyLFw/07UVFmrBtmoyI1shH
8omv4WZLlAmMA4d587rmATwEelQHlLglbfKiFHRLfemYVSWLGZgUtgVadj8uZl2dAN2OHNzOo2/Y
W7NIaLSXBz5KOgzrOVN5/hzeEBa3d6SchbvKHvivbGNBEr9WOMV3g4zYJOvxVIOdXAVjBZBFsXut
xrF6MjJCBqsOXd4//zYIyl/gDvx7ObD2oHkuDoWT/ERqfsyxvadTLfcuU8jtVFvdlvazvuM3dnnY
nmlTu6d2cWlUKQObsjqmpnirk34Hp6n5kC4K++J2Y5Ylyoh+Xs6N5BmMulyFUHBuByKGStAXVbHz
ugLpQEP7MylFk1wHzKwweI5TvMnrSODi2ralMi+3yxbm+5cYEgXJIxsv/fJhMPFAjY6wDll3z2qE
qOR5Od//z4cy+PDt2rwHqvs0MkugXuJTrhd9NaNbnG6/mp2songfCXE90BHoH04USNzWwOR90uRX
Avb2E+j7bdtL9UlqRb9BTOhc47pML2gY+IRioCEQrVH3vPUWEoRg0j+EffZUEh4rn9znOSaiqRh8
VrWeQWchCTsCCwZMqVBfKgqcj9RvL8r8MbVR+geiDToOixH1NzWoq0V9TKI/sZlgtvBwAMChejOM
nAGA6D+Y8Sq/xVXTTqTI56gAXKSGN4ZMj0BgZTFZd7x2uNiLB1po6y0vS+cq0yU8RD5GUVicEf3+
8JcQEs6U8J78Kr6IKn7IukY82WAsxtzdKifh0h/b6oqo7NHqG4PA2ZhvzurcO8OKPkcsICccj9Gh
KuJ5e0MnqHh8mBaTW5bp5qgNP3mtdEiYZhXe6dZKX4fUYsrmZ0uoKZ8kYH3VCW50IPGU6jMHdy+M
7BygNr/WU94we8PVP3ej3BvK1NsmIhl29kd16gs57cdszB+7hsO4c5noam66Y6bF09RRKqyyEQJA
HC94lWKPRKRCEsOIIG0VQHSs8gbRRnKx78yVef6+8NtAhSjbWVZh9DN6vpTJMXFFW7vvHw5+qZqm
mJ/1OgcyUUAzv7NqxDTV8JoxdETlNhnnKcGxgva3u8TuLC9pfr2dJ0ZcTQcj810cK6F5NKhCViUP
ysHz5/wy63A+MqegcRhYMfp5m/4CZ/Doc2JdWkyDYOVkcDSJqdiOow8dBdv5kvs1Xdvi763CKbnX
aF/hPtlj7+/ywsrP3/c7MdH6oQ6aN+WKkPktp1HiYgxE8NFuncx6apq0vgvszH3K2L3OHmlaoelq
ytLYZlgzHL1Qsq3pnQgvg/aZPeqIJMZcrocwKtYpBpMNy+MTkYj9PfmK7MWXe4ldUvD4/SUgKjTQ
+6jm4Phx864RBy5iO7AuXdOcjGxEMIjK9eQl7ltkRMXeStk7og2IDyFcoQal/SHsZHbgimXwBMyI
13L5S0FrPVQgU2jR60fPwIhW5hHCEo5/fMRoqWT55UIj6LuhfomleUUC6DED8vgVBfzawBn/Uo30
VkbmYnNrukvmVe09rjd6Bh4HzhL9A493/X0t+LiqBmXQrGF33zEtsC5N7ZGza8rLjRsziOYfSJ/q
dgE6dmau3DEu14RmMz3psCvZomWy19wjvHK/OlYCPFZbtZgIczZCTu+4j8SzgS0oxRGZz11WJCSy
LhgZizSgh1jBbo5Q+qF1/wtQhKeD/xhFssc1DaZCCkJ44CZYDNmJPMS3xrEaGdtkwJjLOAn1WWfq
jyFhd1t23T0uHPEcjq+QDvZzkSU/46JW69y1mE+mXkjcJfsU+DX7G7xwUGm5G3Ln4YbH9GtOHQt/
ZIsBezVj2kMJ94+WBfsMGX9IOy++P/nHrA6R/S+nvkioldvYP1ookfBSpqB4liaLPOl4KzrKyVvf
1ijbXiOWQDi+dGqIqeJtV6T1fvTCJbYp/UsKC/KMmNz4kpIWjZ9zwIWMsn0xn6lodI/ZqPBD+R7y
w7aftspjGa1u3AErK45jzkmB5izddm5ImJlFiewtXmNIAyw02ulXZyJqqXJ7XQ29h3IggnLy/Z8G
zhDmL3Jjkb705gSkrYdZKg4oHMSbCkiw1nb1WXV+fgEEzFs1H+rVUHnOxkL29SQwLJ2jtP2aXLxP
wVK+a4mOxdS9Wtl14D/rridmW/6FoIol1S740NisCROSsRg9kpqbKLS0GP12QelmR+jxLwLi0L3k
7GkXBhZyVP6oYu5Sj2a4kjcmZthQoiMGWUq2zBcuYU31FrkWlc4IrPj7eW0C3zxa6Z0x9+iRx8l6
qiKI0WPe/mpabbCG5/0lSFRYSa6c21l5OzU5PZtqsFkJn8Go1WsaQTiNI4VgUDM4uH1VhZUQdK/j
Td+I4SB8WEmj4YSwruyDacV/FWPjXaFLlqtLM6/HC0KU8kCmObmloXdJmz59KfsLFX3zo3dL6h/p
pS8AQfzvc8flDbD8zX6xeqRz3O2COnTXPLb+TgZddWqMisfJc55dcChtb686P5FfuDIvlsmuPMXI
fT9GwV9MZzaDOO9vlUfzQ+ep9zl1h501JYwGIjd6qQHyktK4nxGyrFFGD4ReGocJjN5hnix8Fct9
SZPo3tkxDVmZREi1B1ByIu4ejb5DgbQclLEZcFsQVMujO9/F9swikZNsJF+hVoneVy1FlfYwPYuE
iW9VeUeFQObihtNnDJry7Is5OHNG5hBg2HkVnLHPDedZVM7jCyh51KWF+8axlf1Oi+HRLcsAbUh8
YrOmNw1T/YNuLHkX8LZd5ZLV2VQP/uZ22y9LbsZs+nL7mnX/XAVT82DJltm0RV3QZEl3cYyJiPHe
PN4uM7HYp6Vr8hiTcGyXCIu44m6/q9v4w4BZdE3ScOQFIUotjeVTbY02P+UgPIlifHQL+9AuVvO2
sR+70cAE4KlTauMFD+YLyJKB/BbwNTrSM6AIKqiC9k8shncIRw6bRQUABOLikzU02YkHBl3UPFCj
O2m2E6aSj//8RF5E4gAxlrFkmzxEy0hBF9Ff5GJih+H6i/Gqs5NjLYq73krjq8Cpu/bLIDjRUv5U
yG1YjXN2GU7ubwl3QO23VBVJFZy8FOzCaPmPTpU944fr4c3EwWIW4zjpvGRTDbACqPc1A2Ql15VZ
HJOpqy8YoKPrECIvaoO8eSCihBBVLo1+PTWE9uD+/IG20nnPsWyvhdP+nREgHAu0gdxb0MipHjc4
aev3MjTY/kaxcZwzrJHcj8QyuNK9NpWizGGbgSWBECoyKZDLTTti8/QBJH6yXVht94ks75tojq+g
ScLdkOTn0psPeLGYAUlGg3B+UDItUGRoO8niVqCxBnXFViWrD2bbvnq5zhjChf4jUXsnXhhoFANe
1ttv6Wh4FdBp1qK02h3dfbzpwvSzVdW+KIv3gRXnndGJz9xjLthknPuV9Yw2cHwVCkBcPdhQ+m4H
CSPru7JnKmzWwnvJM/OaJiQ39pXIgNWO5fG/KGGJvpqQYHrWcxA9JRM7pztP/JoDwD7rHMkdMcMY
ZlvJ5fOQR3dh8GoZr779Jp23zn1BobKStrfycd675EWF1Dy2Y2w4b4vmaX2qrAM4bwfESr/vqwOB
tENHyJjxqbvHbnhcBr3/ZdpJ5TNqElQW7n0tcLkbxYlQNlRIbvw2xYK5x7xpqbgmfIwp/FHE2+1f
KEPpnB4R1hwYdn+a4SKYle6h7TSwzTZYJQ5jjpF0xtbp3qDCsgdNMA8iTn/oevcZ3eYWdxY3T2Y/
j1P4q7G9bVXDFZrrxlgTbfzQNf3FBiTCDJ+vws0OBV7RuFag8XxRrthcfqFQeu0032TYg7ELKnF0
/GwB7bjodfPxKRnIJTa58rNIPtNUwj5ia4w7ug/rlw7HBTiyHP9Iz9BFbw2s2sidxyjH1Z44yLTk
xQrYbLYOGyxynWO3tLbEJt+Um4Zjmqyt+fHB+z1U8j9Qj51/pfvDe2cTG7qWFQoSbkzb/zeQLvoT
V/VZLZHQsNhSpHzRxazmqVZnx/fUGfnTEzpUZ4mfV68TxKdiBjMz5Gl2yStcGT5zmVXrO0DLaJ7Q
M7Hb5xmdjmHvhvvAEDgMES2cmPr8Hln8PFN4eUdDReku6UzxIX3wOoE0VgATcDsRWvefuN7/81uE
f+q5FO6hsG3yfP6VTztyRE9lHvADXfr3eXLNaa0NCNWYjVEZ1FW/vvXsht+1SC/RGgszys7/65+A
/v8XV34BNv93Sq4Vhi6mJy8Q/DM+It5//SoS1ticPyxzEwkyYODcY18oqdYX9Og3uelWC2G+skma
Rr0fOfizBXvJJPDa3zPeK0CCafUfAL7/g3u9fGEeAVWe64Rwr2+f/28YeTh0tlFxvKGsLSGHldal
XuYvuGPbhZL6XFvF12CxEzCqFBuszJhVoZpflAeoa33Mof//V8pz/zVEw7dt03Y9nq4AHw4/tf+R
apGQX91FHGPoMINVXe9vZNQcSJbumw37oBHm1NDtY+arH33QfJmhr547bNhHpGGEcOZQwGImdCaX
YG8XxclIOuyDIVXXPKEtFWA2mK1Y17BV66IQg0SgjRZuNsO3pCqgA7M9io1ufgCm+iftvPzUTsHz
rVTvS2b5N5a+93nrXG7V/fd8XBgcTQybsNBY3l2W5Nnh9mTcBj1wFEkmFzwec5z8+qZUfxNUU0Ys
+zQ15KPfhx+8tk9FD9+9tqLxPjTOQdXzraSp+4LT+P7GD2FPWzzawQ9z+121Ao/poScQOxSPzAuK
fhyPZgTvf7LEL8a37GCW2WVa5Q91M3fHqAKFEgUKJUm7I3aKMm35UNu6W5s3ur+rEueIFpMM8C7D
sDj1kPDlBN9ZdniOhhTfJkrD6cut/hKM1f8ZoSyswFqyfA/L9IzHr79XWOlWHk0/mMX6qDNRvvOi
uzj10tzsn27fChxQlhqRffJszgtLRM4qTfC1pI5ozkEfsk9T0d8i6voda+L6WBncDZBc2iezMMkL
UMKDlusDw3IttphT9tHORvOnd6w1XluWgxpjnZvZ9XYKxvIqQ/nkERz509XMM/N0CN+jiWV6LMvp
ZUR4w9Sx6h81Rrspcg4OOQBbJ5b6R6w54FmX5DtzRuZFi189avxcHNeO/rSCigm8+B07c3tIclM8
dzzfNkPgnUFy37ZYipLBR0JW++PF0WF/dbvg7BQwQf34aSiN6cHvi2mZX/XfNN2+H9wNjxz8KItY
72XmeaNHQh/9ftuwDN1ZC29lAepfWg+9ielNaKKT8DOv01MnrK+wsRoe14XzVo/laoZzcMJLxLXL
D+/oMrqpljLH9PR4dGV2V4lOkrNYkJeH+MrRwt2gF+etkjgENPdUOHUgbTzj8qvFsPOq2DPc/d9f
9SUGupmBGlTPMHxAd0BYmpr8t6AbeDDsgNE0wcO3f8RchKXZWBNhGenHvDPHLSFIfzw0I3CL0pg5
pvN067vHNk5P9H7y4sGbR8DIQlmahYsgnxmUPVeblKXiPnLURI9ojseknYHGDmKmIUQZ+X24zsyd
tr5J7ehgMdJBgrDHiC/Io6ljk7HgAWQTzfOJWk/MgjowUu+iAfeRu/Ihytgdjpn9u7TN4DnBO3ho
ekLuRBzub8PgUkXcXqH1u83ES7TAbuKMD2advkMFBE2DRUFb2nyKDJLmlTWAJ7FkjHikSS9zXlzZ
D0wPcgSwgIgFfrvFTidw+u7sV70GYeHb3TmNlj1jPp9u0L7Z9f+BYPZbf7hD5xOu66QN+E76Fbbv
4HwrYUldk04jLnU4DkfTMK99FpQP3DolYQJYxixgUDtmmTGsvrlbD2bRPyVxp9aGh6RpdsfHaYjr
6+1Dt5B3454HeA4L+2h6ZfrsVeuy9NQzaZn+DvPxhIMF1rxRon9zmK3uWQD9LQcfozOl6NEKdsLK
LFbphvsczNCtbtcyciPzOE7B3lOs8kwj63a3r76cTXwOdXm4/aoK7vIoXGfLnRmpY4ZwYQ/QeXoL
7OgEDoJk1mWmPo8RkEYJt4pAUOek/LEA5Fp0q8C7K5yJ+Z5hWjspIDrcivgSQEQ/BFRzSx2DMRkF
AAShh6RnS4lHe//dCwSBsQ/5abPKRxzmmOUenMc5veFPk+DRFJl78lxcbDLss0Oj0YkaJJlAj5k5
tqBFVI68IvuVmCBx+E+kdGxC7ek9dQQ4STe/c7Eurp1Y/ISkar9meKfv9Oz/nHGknKWJQUHbmX+1
eUaujgWfxDZhaGgN3aFgjXkWEgpiNjETLqKGcborq0Mv8g69A559u4ubS5KLDjDxoA9FMYGwxvCP
5IExBe/r7KmqfdA2QUEXeevPy2R8SwvHeMh6Z8Y5Rv3U+JxpsxxwABLHzlA93udi4kloe4yDmE23
0KWcZ9NyTiBw233riwrroXPWQ60/K9eEEDANDDEnc4sXHtS0yn8yTwm29OTGvmjyNzFG9jbIQ9iG
yJb3bYxetpoN+0yPCqKIgRHbdeuQ2q196LD7Ets9X2Dm5Hswq90ubprg0aEBXsXt+OUwVQGfZPVb
2HLIqwu0ZWSgs8y0xnmnirK9hJBIvrfXaFryTciOC9Jz8WVoiZ+5nhjFLv9oB99ig9vKvITN8MP2
RpAWAsRLnznqXZk/cCjdfY/gMVcGvIv+FNOLVuoF5Wr/08jmOySLVTOba7Ot5PZGxGKIQZKOm1bd
R0/yMl8Fsg3pd3tRMdMQjUmixjx5awe16w9vcJ70IWun6MluymbdxIAeD7r17m9f1cD3zRQ/X7Hy
z3cyNuSF4rY+I2/hWx7NL98tglPnjOGZeeOmxru/CwY1nFUKntJXbHSjAXGIJxfLmSghPKsZBGr8
gv4bB2n56GpH7WumaesgjBZRKoGy6BAHkaa/Sj1i5+/sR31rhBFdo3FaVpJ2ofp92Y7ktqqPKBfp
u+l0R43WdluNlnU2XGaZI4EYeD9YXpaZq05WDXDJbMefM0chLAI8gzZ2pGJN9PW60+jSWqt7vK2p
3So5FgH4KhaAB/MGPnTIi1r3EqyWFbabMh/dv4XKr709c8+TW7KoIfHO4AdawzJEfrOMZjtgJsfU
NmlBeRzKb5g4jsWQZp9vhcEKolKCfEmu5HSLTcbiyVC9GhSr8J2m5F4XgcS65rJEXnb0M+ZgVpeX
kQdzsbricvV0jm03fJ+KXH0w5kuY7/jJi73w0Zx6ehXmiCtlIVjWOAUfW29vGH9jy0R0XlGQkrri
s2t0htNs1uPB6tPme/+cFW9wHNFDLCxDgJJAcCurOvU3YnpZ1ptW6OQBKQNKOrno8znvCFCGRltZ
5xGUxHpeFv5lPeHtIHV4x9AvOg/LlzaE/d6zincDt95pECBIEkZB0jfqF1t0p1syRAnO77b2sBxm
m97sAWgjOAGVpBqB8y7L8NyPnX0OSmLnmvnHIk7YUaWxAJOgum7w8mbgnWUO7X8IHkVS/O99l2OZ
wiOVXbhL6qn7bylZ6WinU86qfVXIPDwatr8fe0c+ACyEWppGcAK0/xKVdvXcGXV8QRiJl6Jq/iBR
sh+Xz03siJ6x5BiQQOtkEzt4wTnikKvL/n9TdmZNimtZlv4rbfmuNM2DWecLICQEOO74EO7+cixG
zfOsX1+fFNl9b97q7Kp6IXDACXDQ0dl7r/Wt+pHNy+F3eVKiT2V5vljDYh0iRSzHHEGYFA/2U280
tutI5btwysKXzOQTvE77MtiWt6TTWWTy9OrICA+TSzOR3owExPH1nhOoqWJNEo5sBLVlFc85o3wx
Z5bfCpVsB5VVczDS1I/k+mP7CFIznPjGX6Vc0E0LQ96eniqnoS8gOhnX7YjJ0FkPshZdAXITjLz2
xps1VaJYQOO0CoqQqmXUiPGQg60qUX2pqKq3xjddkBdbKpCXyeiTnbVnKMs1vU6MPdtunn7icktE
RRvHVHHAJA6WnRpC4MqEt9T5oqechhmFy8dlbi03TKbGT4yJTvQYhdeQCQMzKqblMv/5SdVh7wCD
71WVlsFoh9dKvTtKp117mXApLLPVkeWI1rsmdDAatO96U08ehiGGVBATwjGsWpNpvTAWvv122r50
qjXsFmEiAt2g04ouVUHXSKqvSyCvFsAK52pW3yXAP2c1j6QzhiL5WAMxRgHSOLftol4mKmJyuK2N
HJw402FCFfKzNCDzUQek4WepdjAxHdmmeSiaHSqyEdgdHL6htos3tekZg4XyyVZJU1INVbtGQhAT
UHUkEeg/y0HDTGsjCyqWLryUaKMTuZTOYZUhWV2vlRRradGXT13y0Y5O/tKq62BwWMOaUFVGeye2
mqditmqoiS0dJwNWB2PD99BmYGoWzfLUIejiI69xJVWFGnSxowEmVMej1WGLlVDIbpNim7EocSZo
0giUyUo9pyxtfLZWJ3Wphw9dJwFOc0BHhHJbn5N+qC51PH/bqKl5UbtZKl23A8E27PDehn5Ulim4
42zxJr7C6Answz/LTgtilRRakHak0WAIoLxityCnAFMcwhMbDFYCzycUjwsfIUz/NB6Dbc+XjiS0
2WgT3RYE1KYYNAub5rqMxhbKb3pSG7vxAfwse4L/SIha6+PtV7ddn2RT7gFVNU91YplnyazeSOdO
Ln1lmMeyFjB15OU9jJolaMDweQipaHvLcRgstdG7mhMSLVFbHxUW2LOJqWQdxMAYY44TaemRNFTz
Aq8LbotuPG//t9yZ5iVXBzrADfA0iThSwj7giCCqXY4inX5uO+PUDs09aohu39pF84quptvLRouH
Y/2tTUCUaKUZjE73k5HheKDrXeInQ2RWlpKMVLUT/lZIgYBCibZY+vPADj5n/+PphpmiLEDg1agA
EnREz3slj1lRlBbmaBMF3Tp9TfGFPE/xLUQ4tNPSwThv7yDse7KS+uOWO5NLdNVjU7Ye1+YgtgN8
XQWVEHEJyuRqZI4nnO0QzTatt0XxVPVy7gujuSwqLqBep8EThpl9EvqMJEeB7CBFT5pFYgZy9G9h
aehfnGr+oBo86W0zP/Y0Ji7U+sNh4AyEmChy63IZAztaHhwhZw9LWdA7FRB74lhO7mE3HdPeKf1W
GhdfyydxdjoKOfE9ZIJ0quLKui1mHogKuB4ok08MC5ATFbxbw0i2KWM2nKMQdsQ02UcrHKMLk3Yq
3MmgkxAq48d2rV03zcY8vCvET8nWct3kUzoyqH/W7Sg4TZ/wGsWNLATH8OCGFyt0gGZp6Wslx8Od
o+/DMub5WKvdipVTwmNiQd/UDZvpghGZSNoHcW7WC0spZ3rLbKuFYeLv6EBAwSx6lLXpGyOGFaFA
oRVNwtUH3Tlx2BhoQRTjrFXAnrstLC0NA2o6KbAMtfBmMKWulPXpvkom56rFKBZa+JIeahiwmBWd
pTj9BV2wCsIEXxgMhZg6F1B3Gnb3VBreZNmihZ6MahCmmBLBlYd3OiEh8AiteYOX8020LOVdA1DA
IDBk0JDwRpCcke430bMiWa48TQGirOHFnFrzaATNYhhnMJEKFSbtlli6Tf34IMr+sUGvfaE4jjyL
xi4W5WU6lwxMf8/CImZul63Gc8yw38Uhu8zYGh/bTHepQtsHVWZ4EA7o64bOhoDUpx9pLj2sg3Y9
0YqbTP6iV0nawzY9izijHqzZQmaYzc5FZ3Qtg2ypiFU6OGJA9roWCmIkKttUtOng5M58xCtMn+kx
ppv2uJhs8WC0+MQGOeysEOTV6NiDKmYk2tkiCC38I5VTSocshFkzJ+Xo9TaBNV3lRxZYghTR+XaB
Jmy1UzCRKLGKexDrJ19zquiiaFW6t5LyvNhTcs2w58JqjR0XfcR4DXCyIQxcLwzZQl1lTdNxk7zR
ysDM1/lMCnOpiQ4t/fzXPEEBmWvilmwCYActRKpjxKOoCl/huy/OiEqjmHd8DZ3bmLTDjRdICEtX
Lc8wAG6NNPjDKpUoVefbyOZpvxVw7WQy+Vino9HKnW6ozEItWs41QS13A09wDBTk2RjBVi1MU04o
VpDAjpjSKju/jgZRAiln9Bcsh+gumgwr/TqTjdesBjkyk1Mqq6dNfSnXdnNpQuN7VDQ5k0xpt2i9
/tyOJbLUVS2xSOFrXVjtvnJyFEGdNbpprqR+bharIasnvW4G/ov9EtB8anS7REvLs7o+rYl7YZ9A
EvHGqcWcafAbVS6I25kwGbSssvuJmuq8jSQ5oI8m+MG7iOUXtD35rRGVgou3XVebJHzKY43vAeIE
Ox0Vl9naxFz7aZGt5z5EZ7lNDocML74a4mEC3DM+ji3/BbuYhSARGpX9VC9vuaJ6SUzqJvbLYfkB
8YsSxgrY27DhDbFf5QVp1JtQRCvC+1bnIxXjNGALtj+1+QBVobiJZYD+PsRuhDYFirHTPqraLSwz
Gpoq0G+z5XxnzDnitC7GzorfKpqnC5ig8UhyqNgRXtHdl1ZIHH9AEhN9ebeT+odtUQWojYOcfCi7
xMOopJPnida8JluOJK/I22T/KO9bmA7x6zT179rk3DfV56YFaiOq125nrwEmjRyFZ3Q0DAtkrKeG
LtRTH/Jx/f+HEn9JwWZOZtIIlHXL0WzLME3lLyGHjkkWrKZgzFfiOJAXW/XyfuruJGZGh0yaPrV2
qmkr2UFdRwht7Db9neG2RV+EmeV2wMWYhzbftj94FKtaUENHPamI/JJs+S+CY/9ThKRp6WTYWrxs
lVX7r9nAKqSmDMgM1JApm397NNQlBo2VW+21jMWDjonwIbVp15T6PD3+F3+tv8bWqrJB2aVgudQV
U1H+GltbNHXldFNS45UpDyOV58O8XqT2Y9oiIqz1ucISx4WlVFyY1j9/3G4LO6o12cFc30DXuuIJ
CbSwBp0uFRmDGI3MeNMwtKffFxWauXJETLm9hf9Rpvi/Cwwnlft7Wc1NjG3hvxM8fo2/YwYsf3X/
+1+ixrd47z+e6N8+6l9+idzzf76Hw9fu67/84BYcUfNT/7OZ7z/bPuv+nB/+373zf/3cnuVlrn7+
42/fy75gv3D/GcZl8ee8cYfv27+PJ/f6r93P/Gv29a+/8juhnMi2v6uKTkK5Jds6jR2HWen4s+3+
8TfJUf9OLWdYFtM/eH+yyXFWsJGN/vE3xfq7rTCoZJjrWI4sa7yGtuy3u7S/WxyXJKYyM1xVA8b/
JKOc0Nt//f4aiulYJq/D4sVBHbLtdUL5p5loOuJnxV9FQ7GeYreoUDTVcudr0XiXnF+5yLOdbCs6
vu2SjfSCAxqPuJQUryNew5OojQcQhDcTD2b8yUA5PoFlv4nsYRKrAza/AKX4RjPumVqa1I8+/hhu
IrS/FMgUqBCLXZ52hHDhTEuLgcW7Cyk1u+jQo5KN5NVq3wnbtSYtKE2UGdBsD+x6RPqWhVBxc+U6
43yPOIuyFY0P5YQFHkLCPqop6JuyynZRMSGp0V85kfhZyBOC3WNMoAPZ0wbDy4ryBT7846I8J72D
MqqnNDEUxdqLbqGFiZ43fNXN4ns5mp8pTZQD4YxMEBHgZ3u1E3fWlXjH6l7vRvQscohpzxzdSFSj
h2wZ5Kxafptjwp5auhuoxg62Pt+NCqLYIgMn0RES62DAkfgYhz7UEEqEM2I2TTrXU/+zN/uTqLpV
+awwVtJ/IF2nZWsuCFUS4z5P4C6U+gPbzhfAdCFyDDw3s3xC0PTgFJFx0wuwhApTEpZEex8N8i+Z
7WUYO86+G+UXlN5dt+yGFNQgbL4fvXZkRz3vJoBRJ0pMYlNVdGXmdO6bN/ZOPl1j5VKY/AHqhG4E
dOOOPSWhxNXCFKE24JsmK/Jbt34pKrIgq8MvOaVeKxHXqHQ6W20zVegjQdGy5Q/0pQNqTOgdvQpu
GcZ/fUhaUN0dWjVyD8buBCgd1ASst111MWeSFtirn6UxckWstYcRgkGK74FOjYMTrR2RgGPrztUZ
mRKMiLat3zvaT0xnW8V5z/RoIctk+DIN4Zmp9wECYr5DISsdCaBriOQbETuzAzyZmAPRC00V6Irq
TtHxwKxb1RQESj90e++A3ZwYKUmYuJYywmOKbIA9/XEkptgf62O7yOjareRTyRgim8N4cawI2f/Q
HhrHuKQ66Cxn0p7pKA+uTuAZUrvmYSrsmxY9LmvoX3kAonJrRi1A3UsJvLLAMDBo60jKZjA85RHN
WXiMy7F+M4QMJkWCBNmFKiSFaen3DUNVQbuqBAu4jzXnB2hMjzClu+iTE7TDNUay8iKdDlKtJB8o
QeyVnHoFlP9Ym/HDs2HGFxp64Gl628N2G+4GffJFR8dVr6RjL+RnG3Gb2mED7j7CPL4OetPs5WSU
gzr306LmVxXpFtsSGjYAogn8X5NB2TFNBjBVGnUwZ54Mfu097hhS81T5IVzh51XSfIhoiQ6aqV+l
iM04ioianvDyhcQVEJSkNILulTS1803KB8gC1T1XWuABjd0zBWqTJ6Zi9h68PprW2DiD1Jr3pjBC
WhYAfODJgv5rwzXkxoRUTzQVXzqOK1vtUYWj4fKXtNjpxoqHsidxuabd8FVZyuc2m06WXBxJpvie
VYtnGkjeVSsO7EkDz6Ls+KrjLU8juDZauHI+e5fu8tdlZp5WpDr4l4ERgZ4Qvas20+CFmEyqSCT7
iFbUzdbwBdOG3AmwLoe2sXo/ARJq9/MNqsWbMJ1pp3KwgSQHCO0gHjnKTu/W7XgM5+huGKQhaL10
agT2+wY8E8IHMghmbLilo8ERjkoKbR0obwLUOsvIRiqc9Oc82d9Zh+KdHYaoFjtWejtV+kNDT4cj
tL8nhKSDDo+w80u9q+tLAW8UZRFV9i4cMc0WvRyActv1xHddKXGuKNDTqwFB8QEZmKuYzFdpMANv
Kerh1HM+8tMZhMJMdy3fYxRBkHPtdTGBUAMkU4Wh9FjJqebNFTxrxQ6f+wSeWUZSyi6czLtUx8Zb
nC4suqsKAkZWrEp8K9AAUX7XvxrAH+eG6Q1+Gl+ETfIuUKefy9TXHWgb0qSC8QphbBSs63urM7Xz
aI/ipW7QeyNjz6VF/1lYRHmZgArkdKx3IXEjOwM9xBfOk+oO60jqT5RkBHeJA2UwKbU9pCl5wt1u
kxGzVCbukCTzOTpBW/cq+u58Bu/a5vE91GQGAQUarMRo/EFuZoacyA4qDfI7UzznSztlL21MItA0
WgdHLT/n0a7uadQAoG1T/YJw0rqilmExkNQ3YcgxTbb80jBkD3C4v8TVr8iGtlDiPF6g4K/oPqI+
EvXMVJmvKfyrqXLcuWiP2GGeFoIFdwz7Ijdm9ymK0SObM0BQhiKPJsKIIrGWr0zroPJ2xV5VE5xE
OXy7ONI4d1GpNPyN6q4mpE8xbnHuPNNu2BmNmrthr731M/zPG/oCwlHzJ2ke7u2g6rCywMNHKE9Y
1nBNp6IKqhRnA52O87QYNsTyPN1D+mOwKlGgaUjF0b7zQQgBtxK0yBtpdvRWc/kLslbMdFY4fzoE
ZxPo8lkK0gpbGW0ZBqD+sCWAqfZc+FOt9YeqVz/1RXPuQ5Q+d0q3PCzZ+FWzW410DBE/LBRe/hwS
xZJptrzLa3t+zuwQUz66Ao7zq1GDvwKE1h90R+xCKLptxGldWiQRTBIxt/hrHmI1vFTz0F2TrrnO
1pz4zoxjpCrKDDUsPGPOWdYhkSzAysz59wNFnocw61BHwhtK5EnIAt4mLaG/HPENkczpoxlGtmtE
zatzdVtwbj2oRKX7CHW/rsLpsx0bC66zWKblyspSh+mL5kBIRO7QwuxXK3zZzXDqkPEw9TDYR5TS
cpZ67bsUk8/CRow3gUHNtMCdLvGvxVS+WM3Sn2K7OUqDPVy1Ljk38wzRfw03a1TyZAYFsp6OnOno
iCh5Ujta+djypq+oq9hHDtIIfDENLwpnFdZ5495IaXcll8947PGvtfN4NEcCJ0gTpl3ScsLJmjA+
c4C+cOy0pzCfCb1K6k92jTpDH0fz7UX5wVT7BGjdDrqEvE4FYlNyJgWbyb5F1LoCFXTExuZZc/TA
VP5rXEUPeN5IsZ3SlzUbsVVoHMlO8ojgfoQIEV2bOo/dDIaIFSNumvOO9vGw72Lz7KSKVzkR3xMb
osLkGU31ik/4VmlqoGhI8nBiuYVD4lD4zp6EXkvBnmriddMyvVa1BFqs/lbWxKpjWKky0rJ7Oo0A
TwQkpMVha2TfJlO9xRFU60T/liscNRKDbVcmcUEdZOjRlWEfSC1jyWRq41rNcy/aF4W/Rrpg6x4U
P58XWufzA8XFwawcDmALIraScFS0QOCXsvzIiHKFogNKKunkl7gvf45GAfVcqxsMJ90T5EE8hqPR
e2iB35bGjC6myC9TV9BwQbATQsnfLhygLYQld5AqxZykhz/duF2NyKCgIbw+/k9Xf/9Ws/AaVU31
/tM9f308zj7+F1WLmQnbP7Z7f99U5d2/PPGfbt0e1SDWOSksuiW49qBeLxInaoPtx+0aQ9o/3/aX
h8RRPuF3XH/lj9/bHrM9w6LK7Mr+8jt/PO1/6+4Re9ExbaEIsznPg6GNiyBdStbbbr26/fzHPdtt
UbKXlhCrsLJSp1qpLoI/HrFd227rYVaccsi5iPvxFzhF5+KU/74943ZRqkCVOB/x35j5yGNYkiGu
ZZDNCQRHcoP07UfdVDWxthqD9iEsA9voQ9Kb1c9wDKvTMC//fIn9+iq2p1pzCIZ6wMU3c/ARLgJL
K5/yYLsmxYJrAqd4WjL0JO5MCbYL0DNMHYbmy/Zf5Q1UO4HrEx4S/6lEMHCw3SFlYXsYpFUpOjVV
EBE9zYFgVRmbYyemVV+bZbBd2+5XMcZn6GO4cfvZYrbv9+TQ/vGQ30+x/fyn5/nj/rJdIBAnmXBr
c+Ds1OtVsCKygqQZA8bWTBLMzoZOsP4BOluBwZZVFok2tbzOIvlIkahwf7H+mbeft2uNFA4HZ2FK
vN22Xeh1V+IwiJRDvn0cOiTBgzaQspjP6uCjzNj+BttFvH4if/y4/ZkgQqkZ8aw9yfKH7dPaLrb7
/vhx+yUd78HvD5SmPmeG7eftnu2BCYExe9JEBG42QELCpfdnwtPvj05DWEqOBWVGsJKM2rPTtUTm
0KyuxU1XvsaO4hfLgE6Tj6hQTqple2E7+9SSPrmvbplKKP+QPHF+nYuVDfYQjQNLgIKZp/WbonyU
8VsX8ZsFACiVHQ8RRlBF4alCBpmQ3KKem3j2mTd7pi3cqOnQfjXHTi892oReI49HuIk1yqCCUqMa
XJbBW6MDZlN/hYh4l/iIfPM0MyWmu3YQ4/hQYdohMH39ID3ULsc6VY4W+7mCXnPGIFybD2hTEt3N
GqIW5p1IOlfCn7wTIsR0GT7OhfTeNfUHyvynYXoHWXuMKXnTrLhoPaZ9OCc0GMAZrWi9/Fw61dk3
k+48Je1jtypCtMZLZf1k5cRDwEjVii9jqAdWD6dQM/xFtAEtJJ8Yr4vZTr7Zqb5IlO9TPr/0Qv8Y
4+iyNF+hZZ6A7hBvmj5wQrsRAURFMJ2HFr1ejj8ThotWYJu29EsPcl2ZVb8pJzaqJCN1aYBXn5IA
VQGnEsy8SnqXRwnVXMk+wLqLxX4d8vLJzjO3imq/p35EtDA8sw/GMLzc1jegT2+AQEsz89GYX3pM
oWU+/sSq/Gxq2mvjyLcilh9VoRJUTgWWMmWIujvdOVrj2o8JO7cM4B68B/8Wt8rur1Xc71eml7CU
x97GwBSdpq725JHvJA4uS3PJptqXrpbbPsLOo30F7hcYMIwzeIuZhKjRIo6wDv0BR6Ugzs7qqrew
Z3q2gHOSjQM2WCR/O3ueHmoTnWOCQiJHWAX4nhTbJ6FWD8CIAsXOgoX8JWfif9eXs/3F7lKvZBdQ
mIwdjC9RwQwM8oNuC3QpxrGTV4CR9pya7aksKy8F2ynBFaLiuc4aOPrUj22VWYX8WKfLrU/IWmYE
zofroqs/ErEcjx5+d7eRDbftPQGr1wSjN8ntGoNB6o1PMBhqJetC6NC10bILQoCT2cfX1Aa4YL3M
+nyD8wgLzvK0lHZDG7/3WfRlSnaWzFLTzdmpJ5gj1dWgKvE329rRtj4KSTtwDCa7Qq/HXWqiBBjp
BRBzKazzYLQ+joh7qZLa0L/p0zd11k5x212sOPSiST1GFYtP2x/CeR9iKK/r9lEuQtbM+HsZaw9D
wenONk+deAVRcZJHm8OArSZyVWPt7g1dMGp0KPSzPFr3pO/d1Bywt4Wfkzo8GDwD7YOAZ/4wpuxO
Rb3TpvEi6AKyeSE7cnmSWjtIkcdg4kO0GD4NQGuqDFBtcxpW185kuIZSP9hN9yYjJZRr6w7eKEhC
AlFLPSAC80myI6ZR2ChGRki1X9FVMStWqyIEWVFSlPaw+Wn0F+NXK/q1dMoZ8S54M4I7SKHpSmgq
dJGW8Cnqhw/yjs6qtaai4absSHco5LdYVz9QpPlyLF9HaAVoNnaNUt4zWbySa/lUJsYXJy8+ErJ1
1EX4XTl/kYfUo225HyZ5XxFH0VjTGW+Sj6zq3E+0HAG82t1NakrG9OQLiu/RNLzZefdK3eArlfAA
O+FjY4xsnCK7vHTjfB2Q5YvOOIGqIyzwUoTUWGN6LDLtxOQxcPDLm4n+kkrdowoQO1kIdOJPLBev
FcVBSgfGMZZHiT9xqfJNkpRHi/xvoYR+gcF95ngDSOJnuXONpe6pjwtAQOZOI1kIxOoD89GbOVh3
tq+PQsGzisV5jcK1wpWB1fkhjjhwAdchlV4QgO3KOr/WwkEMjQWrp+nRSac0d9xKk49i5bhoBTgG
sTfvFmELZRcFJXLzOhpojCqniDlgjLbaLFR/yeJDTzQbs/ZDb/gRW345Ie2MhNmE71ms2A+9iK8g
KPzMNrwRv3hpxNdxTKDZmTcoA69alNAVR6BvqWeihA6FWh2iu1a/xWMNXJhCTzNcWQZIo4aoiDJf
Xkq/wAidTR8AsPwxJ752CSrVBrC/cH6CrbR+xbX0bY4jXIfNvkWD2ocuX8mTWvasMq1rDgkz0u64
yPNV4VtA1udJJoXQaD+wL+AjtNwZICSNdCxsxb2MB2gsKDVJWzGk9tQ9JxkRRpDaZWSiKGf2UDdd
4ZZ5dx7b57wfz7Jh3etIv5rm6AEU9VPAQ5WQ9x1KSCWjLh9Q6xbgtdI40EdCyjrxjg3whx6m72Zk
BQIAFMIGkJ74Kwj5oFd2B636mtBRTG39KNv1FZWVg9A5eZENL0Y56oxP9jereR3TGzg+W4Jn7hrV
ZQk1V+k+a9wCo0c7TbUedDnbMQ28Fc7dgEjQkiNb9uadPMunus1e4ik8rRYQ0am4IR801HAkrYUk
qu6SteM6RK8VHhWUpwiAiAKO1IsRL4FhS2d1Tq4268k89+R85u1VL419WVjYKXJvlKK9sWg7BR9G
iegxIgQl7Yd9TMYGr9jSq097KW4hOGcg3V5BeDE+P/IUToLdhPCMrrzEhuF2UGRgcYbXrAe9Z2Jh
tixOS2wx0QObWnwz9HujjvvFhrlVpmjKdE+fVHdUMzeSisPUTifqMd+UmSwYh1qnc0k+mtnlF1k8
gij35jSI0fmUhOdoIGNwuz3qNlEh9s/EuemdcZNaOUCferQb8lirvVpNrsje4W7tZGJ6nJwwoGg8
tPmEcJTW4cwCjILYDCZRcApQT6jqr1WjB/VYfbSi/krVnOnBhKjZiNFhebXAXlGva/jszpzRhNMd
TTJ5I6JD8Ief5Fr6SjXpxngQMtjLpJ33VUEffDqCocuUzCMOgH467Up72pdp5NWZ4xl6gr6N7Vd4
6iMWu748KGrlO3g5iuKbHRaHRAEsTPfcVI0DGqOrLBpPJQoNLdyxzJZH9ahZK5PgyUSKYDGjgQ58
KgpeqKBwhqkF0FBY7aOBD3rCsCPN0/c+We6mVJ4W5S1JG4BWCEP6+SU2lwvRRcDNiYuAMqIlMlPx
NICaRCPAOGUh4JXFOo7q4tIBo838IBb9ondfiq66gIFiPUqpJUY3I+5ap0Sa6XILaTqVnBobizUF
l1whr+Zf5GliH8bggJnkTN0NMvKRxOWjRLAcUwxXyMKLBc5mMz/oBM9r6fOUK4DcxEkOiysmML+I
8BMV5WtPHKyBOK8YqxuRo2UZvS5ld5v06n1Ch2ILi35ndGS6B88Yjnv/2arIzvTR7Sh4as6LzXgk
NjEwosUdMBqt/hKLlUNRlBOO0NeGLDIZ2C2J1/zHwi/fFbUnNyn0Vd3yTO0X3bwDjpLLnERnLZnv
UVcdoZ5deEJGKWEgg1FgKU3RMZrL6LU5I8HGCyHR4Cc6RmXoTRajdmc8dNg6etCjUaTuaeG4fMsO
IMXpqS0uPMTDbFfHun/M6OXnKZG9pnQwtOkMieFMlsCxT42DgZQzy0kUrmRXg/sa9bk76CDBw/q1
5GQ0LW7cDp4UkpDUFR7ZFdB0JnD5a+wRHHhI0GrHuKrwhjGDqkiyFS5mebHYvULKmka4ApyjWlB/
sMPistohI3iUXrOEGsVWAjuXaVv3Xm8wgdLY47cnlm+avQJBjnaALtURWNMNA5QoGRSOwtynPvS8
8WKZjyN5IWr5kaqVq02aa9lnY8XpSrKbFhU4bcdjFjYA7mU9Rk4AtI75mg51yeQFRlkVKGN5Cu0u
WKa944ijlinHVgOYqYOO522TXMPgoUTc1wX5z3gkLbu9CQfst6oh70QtVnu61fiRNDxHSvRekrci
KvlW22wb2NyuznODqrFKJbcGGYjOyu3a6TjhUclw5/RTdlTml8my0P8xC2ph8bTM0RLp0ucUOA1v
gnxiiSFjb2XuXJOG4Fznpjvp7BfJ5rsKfbnB2PeGtPG0zLqIufUy4wUQ0zchljdEkIHcNF+q/BFD
3VdN1p4zNvB9R1/b6QMhz7fRWUGu6Ign7Pp6cgtj89GMpEOxoqUTDqAkuZYDaOOpOuRtxNLennVN
+5Tq5GTuUH+4jaLBqFvY+Sae5GgeE+fdBMdZG9hEQQ5Jx3UZMw90+BHDgScy4bQMGagGdkkdazsr
YAFIMNFiF/TdkT0KaI2z0pTuUMdXo2LiSwzVrCiMBRDD1mBHndajBEJb4w9q41V6h5I9Dchm8aY1
+XcGdRtCDM1Cz1bhZNrmnSaKrxcKZ7V4X7A0a9H8otf6UVFkJH7ZEfoaaDlnl4+fwsLCoHp9iiWM
qYFqag8jy28hXftFPyTZp61qp5ETFpEWx06d9zGBFI1JV0bVfD1DClCUx4RYcxBe7vrh5Z10wJS3
NwiSrCpY/TyztbZ3BgBQAz1a6TGs1JMOcyXtOxcJ/dGQCgBReABGIbyt+ZM1GIiqlhFiCZOZc7kB
3z8u8kR2t6vbRbTeWCCHPtgNBIepTHGBLHnO47e7kCKs4wdSEFwzNyvO3XKNILfEaYvFX/VmYpC2
9sdfuiF/3Pb/6qLEQ/S17Xkhkq2y82ZYj3K2lRnKpZ8N4MWTMdId+r8NtJq+PEQGFkpjoJWkgFJj
SzN5basfB6m3vN8dNr1tactsrRunj65JWdqUTf+n57PdPuDZOppW0RyQySO8qibGSgYw55zjuiGt
tOry8T20ZER9VrWQOZSYryEaaEeqh/eodOzTWGbDAWtE/oRx+i0vBdr2mS2RVsntl6Q6s20Tl2Uk
crOX4vpckuO3xwTZvMe5xBczLKxg+zFieJRGpvJW91N+hc9mcAA4zXuUYPA3wEaftod1oe6ZcLX1
ioDvKeqRVMs3Cmvltozdh7PiwiWwZqdWEByUs4c6Tkyh3q3F9GboaBHV4M0iivhVAqRoVcbiE5tX
uplSWydkiCcMa4R2aJJ2T9uM/YoZE849YgKyZSCgiohRhA5AaPvxWS6K7DELq29xMTK/WRwOinyM
PC3XJ05xD4ZRpke6jamn0KXIYmz2Ne/wSanz53Q0NGx2LISmckynSXrR5u6nOs7tNUIASr5l7jWK
EB+ZBZE7aZK3MbNlv8yU5TzlhLjVa5DDChPtlOrQqeLSg0F2NEGOOO+bhc+gwUmYY6Ck39P5bWgm
XEbMqi7KKkkJSpIWwsssg0DzhvgEToVOQUG9s3ZK90PpCoXh6c220SLgOjAYcB+hLBkFkGtqHOAK
h5HmR7UKk2HPGzoLhqOioC68sVSfFzI4ZUsOHLljfsn7HoyTXC6PeCdolc2nubkOKDJAJJwJ3N4V
qywnIZi5705xXh471AeFwdSPyIZ1uarqOsiSpwwKlf4f1J1Jk6NKmrX/S+8pAxxwWPRG8xSKecjY
YJEZmYzOPP/6fiCzK+53raqte/mV3cIQUkoKxOD+vuc8x4o3VtoDAc02acex4Gm7vKvXTtoeDc2i
QTcREkSkfHWA+7edzBryIMMVMlsHpmsEGqb0/4NpJtGKU1+HB202WwMZmvRq19FToVhLKXA8kK+y
lz8dZuP0Vq55/+JzfttNfedaFQ4ggFi4R8iG3eQ4kR2sW1kVbGJdrUItOsJyWbdFDWv63QIeLErY
10jxDwnO45pIV3QD6LB57+ydkKimQrDwLsQdRQ77m/K/gVF2DLx70WnkrgozCZRSO54DgypgREyk
CdmteDbMcyFuoDby0560cTvQj8X/jU/VUhTZdrkb7/AEj5s4fKqcO74Lu6FOngfvzayeuCESRh32
FNE0nKbtY5NxZTfe4mhWsBBWiHSWXPVdM+Yrf/ykw7pOtRCc5AdrxjNj6bRiy7W3nk37JBF6VcGr
zXl1AvZ3gJ2A4tu9ZKDrBDHDRosNyQQF1aCEJrcNtftI2PNQWN8HdzxRt/7FhEpgmjeAzHjP6bUX
7sW2tH1S3PYDXhWjeWOMRH2FEmNZk4qMQ8N/boxb8pRWUEDA7tyNyIIaF1mUei+SYZUe7D4n0uIN
eD8BSvBBUE83kdhJzWQWaClOSHJCK+MAMhvgBYF37mOFB3qVU6rVINW7cXufGBMdVnHjqLfAzDiz
tTtLvuuMVUC/JHXNzKAnrCdZt8xCMQGsskg+uaN5VEF1dqcBf1h5P2ILmEJ56GIkZuHYbnOqsq51
zOm+Y6BjACeIAsmfrFww4U63tl7u00m/D0zMovU5tzwMcPqRJD86fMkRufxrXBkUXYdzNDQ3YT4e
SH8HKeQE3s4bOjLkia5iZlxsuMwkFtaxDVTDKjxEaGTooauJ2XWEyeWxa4H9oIrfN9VLx8U0uJ9P
bbTRKbYHRNGrDh2A/oTaIzC8VXGV2tW3BggJ19TZoCCLfmDA7R8L4uv6rVUcbOPYCGxBENY2bfoc
ud/c+FuX/Iw5P2rd3BaZ2gvbvs1czpkRwgUzjjGlNNN7CdAy4gaM7gnnAPnlmI3bZ7K4T1HNiatD
2c86jBv4r+B4h8FtNUw3JPFdSNEpGGF0ZDVAbMeEDnDOst9Upm3JUUGh4Vy7ot3a3yBSQevmGoYw
ScMr7NwEZnPj9+5Rl/mtF5Ufp97Sn/Hlv6PGpD9aXws5XUWiX3JLP1OtybhbdC30IjhVogdR1BQ3
g8g2aN53RgAzIrE5muNri5ahQ49A3x/vqXGQUbFr3Yc0vmkVF/K6u7PoxHfyGQfdJhHeU+s06OyD
8ZMobjTcosdyT9oilzBb/8Cx5dSuwnjXjkzyzB68jLIvqqW0jKgdPlYn0x+evCgXh7FXYG6K5xf0
BqOnIbfOmgImxmWYYmsKLdwxfxgaQ5fe0wxaxRWxaxgHEC3I8A0/+Wl5hVMix6k8q3jMB84Vt9BJ
C7NSeVYI+Y/SDIpT2kkE23TpmKLDfe5qXz6Br9CvwhsfEbNDrxbOA7AQwlgE4UFOX5TfsFmBOPGq
J4rl6U2g61x3Zg9fkhJAo7LcuEy1GTxL3MGLUTdsykcsi+1epu6PLEoDDEq2dk/h1tkCHc7HUOeI
1tLHKs7SR/CY5F6VD8sWWxcAq5Ffb5fn0s5xL0Ua3OncUXxDkl0iO+8mM1OmBfMaEzXvpnYA0I+a
/UEH6nvLsLzZpVNczFf9eanPxqAai9M+dqMnV0MEtvKrBDvVvFjWyFK7Crv0Dq2W9dhM7e5XNQZ0
J2NHnBwjrNdW4SE6E/nPIqMIN+qwAXNhAgplsayNuW+uUjCbO7vKHeb+NqJAzJdc5iq0IZF3w3FB
ZcHqxhODXC5lU9MpjFOowYsUh0tEEVSrgagDTbOOCY1/wOB99ZT5QceNRtsztKuelk0MAI8d/lK8
K+ciLuqnQUgM4FE4HpeHpmZ4AGM8yfWbZ4uoefq/a8ifcsV//6Pw+38lM///SR1uzKrtfy8Pv/lo
q6j5yKL/Rx++/KM/AnHrHy48Kqkj9Ba2gYmA9/sjEEcFrjuOTQPfFbbjCeH8UyBuyn+YHlEv9C11
07IMC9DXfwvErX9Ig/h2VG5Ehi9P/bc4/g+7C109sv7gZ/4vWF7zx/+F5WVLATUN4RoGKZToOC1m
4thf5OGB1atMhjqtzUFQh0vt+0pYD7PKDAR6eG2of95mpWGtLM2vPkIj+AxiCv9Kj0wcGbikzppm
+1flhd4laWDqazLYj9J/NDvHfGZqew0nJ7lzR5gyMmC8bVXUbmmOzJwkd05nVq1/7oN+uoltwFWV
bRansj2RE2p8K5CkbZDskdDieO5JF8o7udH44XjIq31uUB3ShxoA7OYvP+K/2ivCnL30sEmCPDt+
/ud/sF8cS6eihRjTcyxHzD/AX/dLbtLGkwhwnay4G0z5SYN4l6DWP9pa+zyENL4GgebYLjGPC9y7
CkjH3na721ag2yI2ICD2zDzbFClXU5MKBprVW1DUN2SJRNfM7Z4duOSIIwzSIJ1jUrhUgogxkG7/
aTkRSpj4tcQWs3Yrf0AyDdfRzvKr6df3jq9ZdwQ1I7dPIsLK1RTStSI8t8xRfTlFCPbWgAkH958R
hqTjWw1Fg+YqomGk3U5G/CRrod+EQ382spRA4pDbsST6WmlAVhxK9xP1xjCe0jM02WwdMtJeIRcg
9NfuQnrJ7XsrJGqxvNyiyP/u947cuj4tR3rnWQ9aLQSEMoTpy1CGuADuWspo9CDI3nOal7Q3rG0W
4gYYiUqSWQwvhvTremDoJ4fPyXFfVFQ8mJN3T0KIWsEsAg3Q4nRv4oIkJewJTki5vRjJ6QipfSCt
kzDzKfMZGzMuSOElvg6dE1yJyAvXkh74ykQCQC9xWA2TMcB2JpREq09NVBKKLVJzS+wEsW1u0K7N
DDZNX0nUjhPKmbEzf6VtNJESEL7rvgv6w/aHHSTqbE1AB4GcI1J7yh1Z1Va3Y5wOoBIZ2lsEj67M
pNqYuX/jomo28Ihv4643Dy261CmuiPgk0HkHxnFNMi7hnHEKCNX1tq5OdFXeT9+TmA7bFJ0Cj6y/
3JhIxtHHYN059oFpddtDFK0mbsgU2QSz8y1nQ8iwStbzQfBQg+gMbt3E8W8QtKBmH64maoO9W5I0
B346WaVjASPSgcs/oB3TvZ6c8el71bsPukv3IQV+BYqLTGwBkNWD5F/GajcNktE8pLuVSenfSna0
a3uUOjmN2UwwfTHMZ7NjJBnpdBs8W7y3zcgkTmQXCkNG7uQ0Mmsk7Q2CNQJq3JMCirMnoQR0bVAd
uJBSfsAlbBgvBJhNkJlcOAMhu5OU2WI7SU+trWEcKF4ShUtwGCzuLkGHGBGgnArcew4ClA2Zn+Ha
FIRsMX4jIagInvHKrJhoKHyAibbv/PCHR9NbJMwdTf1tTAq5bXX1yxiCZlsXpAwmIc0HoD+Xdmrl
Sq+j91al4Y7UrWoHeITWioiNlSybn14BhcVQsbzlIrV3TKSnAbl3NwhNGURGqoVTwzykInkDZhd3
d++jEmX3keAAojGmWfhjrrKkuTx5ISCTsT0o3Apk5QTonQzt2PYGxKumOtWNs6vM6h7AwcHEVLZz
2jjFfgEpqZWtPJJyPt7ECTohyMdnhuFq23TMy7tce+gAaREUwOwJrZVnEE9vt82TaSpt67d3QeiO
q0S1CLg19ClpwTsWJLCWpXwZdUJDx7zb0V7ONvgkKSLZpDQS44ZGH+RnTEp9nlrzQR2ae8927vPI
fsPmbz0ZFXcWq93SfYq3Y4QqkY9HNqx1hLU27rGDgnime/xS1lyRusy+lCFV7nFEMUFk+3MR6rcU
csedFdinOstQrjFyGhWkhgZkaal0YMx6ci6xrOoN/kTcrxVpILW3mVPiVEEdV7hohMk0btwRmXw1
WuteIBIKhy2mWEn5o3wfrGoDXOZX288aGRMKIfLTNWGwt7Wt70ejuMW/LY7A+xgTDKi4EV6PHnNu
6ZRrfAPGtjWCZlVb1ZsKBT4VPCfwl2icwUYBjpRt4dliC+jfy7yK9rpBRhGIlE1QGNvSmqG2gWgw
YJoYgIfZ0AM5pPoRq/62RFEMCY4ICJL3yt41dkWj44Yv3VdoKeQOOca9Jod9rFUfknzkjcdmxpLD
tOmTt8Iqw9OUoqUqJdw1WBNE9frVtvE/TY26tyi6U59FzHGKLQCV8hSJ9xzowIZImmRNnZuGg6IE
NRXO1YtFjwO5I/G9Uz8Sld2Onvtr5C66IwyQJHmAkAWcSxlbUGGj5LHsmA51GN3ALAmShYG7YWAw
r6V0yaUZ6ytmcfKD/fTGr6lo6Ig3s3JWaxZo0dGNH9tJb0/mwBRoIgYOl/WaILYJgUw8UxArDeyC
IHVEO9kjoZEOgLJt01B4zQX988Gv7jQG0EdM63s9xuw14FHdjKOJXCgZw02vqwFuO9hmK81XfWaP
h9woPmwMYft80Gc4jb7OuW71uSRyLgSmZKppHwudUPApe5rKp16W3sqV/S9zwjsAOl9vcJj1EWpF
VwuN06Rs/WQgklYr/OvxoS3zfc1U6yii93FuyHatGmgaBe+ES4dnn+YcOJHB2WmD/2Qyx2GwQ4yc
SkEQQMPfqxTVdN+M303kYYwHWPjSMq6WPW4nTdUkuNHDMsrYvOaRRyonNQJg22OtXyMNnlLSNLt8
DpakSI2OHdcBbdcgxeJtElVWFT+VqNwP9N/PmZ+Fb2GAzk9rj7Kz+19BVx7SCihxKCRprETooOPR
PsPBoxYM7S0K7BuFQkPVAR31kv06cnG5mnmVXfMysdal5mk4FSxSLaIqX5uezu0s8TEXcGa5iH5o
81G/b6SZTmvyUfPTmLUvNc5JICoSibmpS2JrQB/kmngCDWbPGsd61o+KeU01yasayXlcNoE7M49E
N455hOAPw0ppg37UypbvDjHrNH0iqwmRJrnjFgBSsIqWjsO86OqGgDmCe3SvQyJUpUD4l2eH+Qk3
OrSFZR2XB3qinlIr+NkLnRIXUhPoy2RTktoHzSVw56sCVoVevBZtWtKB4+9b3n1Z01vjLat9iBbE
Ntj3nuskW88lFnfwxFuo2XsCF1HByZKqeYLsM8FueIrmxe8vUgDGz4EGZq4NSXxA2av392CdUCZG
MeQ+YBM37aFPyBLkqkOprbKzQ5vFaLLMF2qgZDYumtZ50auWtmUkVszJMS3O7W/NH/bcA7rTsqgL
8RyQ+Aw+05iOZfaSYfQ5LQvfG7uTL7xhG7ryOxCU4iQnn13YjZwIODqibZwiuaA2sCqaNjpKfO1Z
2lBcSgkOs7QKumhm3yw7xWhL8uj6WXecep6gLei8ff00X3tw2WaCcNlUFebVUBLfvMLNNf9E0G8W
uCpccKccaZIuLaCgxhgA566MHIGkuGWoiMpuiPTDsjsbVYiVqSg8OalLe2fZ26Y9MiBslQQKwn5P
a5PbLajgsUkYcCx/fZTYb27aeduxD//sEMMUw9arsp9hTYpclbo/lTO8jEE37TRjkCe3rUFeaEYG
h56y2mr5GRTl+k3eznmSln70OJQETT+KetXvRVqq+veaaTUXJonPnlfdYypK1gbQu5M5d5sC8e43
jr1Rwi1XkmDFOqSMUs4LEs3VIY8Y3SyP8PeclAhrxgPLknRTvh05SRrMA5+jj9MoQUcI2mnP+I7a
h/KRP1Bj5JzV1sSADqdlQR/XQ0OXcD+37/W9pkYqvhOk4lMs0BmoYsbcGX11aku7Oi1rw/xsbWh0
UogNR7CXNOfIqb/FDWO/Me5b5Kw2pVerZY5BmeuwXA2WX/z3icN1AeoRvoPEwXXBLQPz6bNss5Kd
Bi9kfvvsR5dPaNSL8Y3GzbOlpfKaku+3rwB3cLvF0VRzc0br44rrGLjQqjN6ZFeqxBFYxpXpk/en
5ieXhWhHcZWGvy8NN16nSt9nTVatZEGi9Jib12WBOPHPGu3REb/M781+Cm1lEGOFl4oXhNrQbZ0A
R+zy0Ju8a0ld6mQBtb2GTt1f0zR513RUa1PuMIdanvBi07qx08vXq5aXGlOIoI3O3N7EjP37pcsT
busPK/CydFqMWu41iwpoYERccZrkM0UmcGcHU/6A2fR+2VxaqaKBYum/X0XI+Qt56+W9FebqHkXj
6/KqilI2saZOjnDMSN9QyG1QYWh5dqmaqrjAM0b90vjFXx4u28b5iWWNEdOnMC0iGeZ/sLx22f63
f79s00fvczAyJCgIeXwAY6uwdJo1Y8INXIYjNAX34EDB3juN9eHZPqY5Omc69soiTj+9STti97zE
IiDE00Voubwp9yuCm/RJ7RJRGOtevXRN2a/TSuiXTENHLBL31mcgnDZtfALyNGhxuolU8BE11l0p
C26riAkxIT+MtU0jwvNLAh2Jv461Z0F3ZWsyS52SFkNBpJ2ID75R6OIDLXWOtP1yQCN47tAixjsr
6vDvJf6DSOmD+3GsLpnBb/y1gC74EjulvjdisS5M2ztk5rA1fAVGpJ5dbwHVh8ICCTS4bsCUJycW
wgax2HzajlbspyC/7RKCFJin7JS6K4eMWQQ5DShKiKHHtQY4iISW/s60U9Hg70ugC5vWnknez0Yp
pPT2O4yguZl4ckaXHJLO6rZdCM6zT06MWjYm0F66RYxTaCyrSzNM3tEnDa6fmPeHcfAYWAMCDFKt
kEZtDFvRl2899O3WRzpO4TbTCWMiWaXfim5tV8MnBYdkNeK2WxHsvi04dA4iKyl9ivZSzQt2fXiS
1rCtHSTT0quB7kv/UCivPMYurRIuSU+DltJmTZgPW/PhOfWausTdmF3goW9CPxhPJaNLZgotrinL
6wjd7g9R7iE+id6UCVII9lp8oOt8laElLkkN8p4iK6hNfMjkmd6HUps1gBoUwjppNvnMIloWaHcj
Qm44INgiBD6BKUDvNg4Pop99ezFWP2NCDlOOHBgTiadwoQha7s2nzJzcPebi6lJrTnmZ1BTvyKnh
RyaWxPLQI3HnGAzrqZwURLKMvlaOJKTWpHf8fcrgNzvr6kdmaD9AyhTbCuUdoKviaDj+EbO/S7g0
3405wUmM8chMYKBQ5ARrHGw0B+ePjmf6UDl/edeMKW9YkngI664btMf5/+RpBweJjrZvvfpgt0ij
cLvRjCq8p64HvTk/wEwIQjurflrwkiPMQqr2m5021fIyIbgho6wCzEpvTKbilGlM0+RMUXLm5JmY
C+ZsoONdWmdtGoxCZZgaVGcS2n4MT6TkJx9gg2407310iczUZ193b6sYyAWdm8mksmHMCx2eV5sP
eIbmq1KiFfU29el+pRHRixLXHz2DnYfoE696RF1Ri391LjYbMUZb1+uqlTLGTxu1TZ1HFWZVFMRW
F58FbPQLME3z5GDsKqP7yadMOmUAhN2EAh7DSIouIoFIUWPznr0m837W+/G7S9d2akH1w+R/DSrB
bLDtfnnJ2q995+yIPiAVAHFs3D0j7f6cD0cvzp5ss3cgJzK8h40dz4LEp0lQfGkJL/OSNkVVxge4
qMMmvV93wqsvw7xAqZbQPoxeEgdhZJpy9QhwUlgmQsf5yqNHGaRm4W3qJnqEhKkfCgpoodBew3lC
oZXJoxk4t4x3tuhpP4nAwGaqTd/9Fwygm64yad3nCUOEvNjEMY5gX8Mu7gwHo+yHQ9663zRf3NYW
IbS+1SjgN91zMRTOXgF0Aj7tYCNpEv/3WuBOwUaDA71enrBzZtdBln64xfgDz3R3+VogfewvroMT
adk2zSPljCznr1dQ3jibYZQcS0XlK4jcV6tScDyRcaz7d2toGtR+FRVa6FXk3r2qPDfITuC8Sip/
2+EgJooRiWYc0hwmW2ofWfGLShKmlnoK482uqECNMQVI8Z30EQq/aXlt3PrN7LDPmMV4ngwsqm1B
PzxR/oOGH/2CrtbeeqIBMe2Wp9DVxN5iz3VtQFRYFxCxYnEFgM1w55sJ0SSBSRCzn8UbE8VI57Tp
OYNmSDHWiZA+gE3ajPOOMKaelC3co+R9wSWdCi4OnfboeOgxyK4mEi9Gg+mq9pRkausO+bkKfQcL
x/DQVxq2oaKuCD9a27p2GYAdEa8p3uuoLXYVTo+8M5Gp9zWmvmSiPulPUYaTNml3ptWhNSaHJhhH
Z103KRW3PkwPoggeLfkam1pxXu7syq1RGfJ1wKiKDXl/7brWczyjJUZna3qRaboFpzqcnADleUWw
4YpA1oayYfbLSCqxc2qnuYieaF3LJphKWdhZ64zDebk6yzTWN9YQfSrCIlWRNRdgtPVF1YnYaQ43
/JEru94Ot5bVaNtaMFPTQddSz5WbvgiOPQfKEVCHQ6qfwR3IOximtzIC3WLYiq5zLHtkEUlokz2H
vIt0I4rMBDGs+W6XqtSrtbDkz4DbOWqix9rkztJRi92Wuh6vvOC9cSiXDxPiJb9PD6rRj2EohktU
WarFNMTq8jhRjFKA23pkYWdnhSC0jCiPe2Mzw+K5eRmM5U6jjjJo1N9TmXqUhCSXLR9UJgjEj6yF
9VNx48VoPW3N+ffI2vRRGXRXMPJ1KwtwMkLqbqs6O7jYEmeZaRvuNrAAw9QddRmUjwNSXKumRuVE
ULfQG9IoJ+kSxoGIbqCsc5jF/CQUmVAxJYOD4pQQqDzH9OO6VMGiWFsb86DKHMdT6yBQajrOZCdr
P7q00yDiK0gwVPXAATbDZfn7ByMKEcQb5IO70TtGb0YxaXgdWsYphdTU1tSHB2ZuBzVw+6ltXH1J
+ysUNMF1J8/XqFLHSye4mnWpFq9UIJ8indKEIUMo1nN7GOmdFTjdwYmcG83jxC5afspeKx8HQrZB
0jchRgxvzfGgnUZqmrTEYG76kwLCK6wzs5O7pNXsNWhLXAdMNlJqqyBaq3bLNImMpd5/dScGLx3V
Uyy5DxGobgIvh3ztNk9FqO2yAj/aNM6EmME7BCnVK8v/7AQ7uJ/8U4oyrI7qchOlEwSj6bMNmSN5
pe6v0azrF0SIb6Fs1aGuEpxHiPF91FbIRsAjTnZwpI4BRQ/lfjcgdQ9V+WO+NdrOu8mZQbUEqMXU
3CRWuYfFAhNImf32qHz/GYvAgMuhO6ehSaZGz11mZ5Ual5zGIzW217C668jXHJj/lZd8kzkT5F5j
QC5KOaGcRa0Hy5U+v5VuaNRtIGg4m1BCQsHZvTUxl57yhqKCTUXqlLrFFvH07dgOBMPWzhaMDKU9
eqkbxz0LmymPM+/GCpEiBebvXRl+eGLu+jV0PDovetDHBMMTwrubBjrCjqPrBziaN5Tp9rZMCeSW
I+XPkEy0Tn4j4GPFmT1dyMheE6nwOvkW5TB2nOnOSAP8Tue4x1QVQp3q6TCs7JzcjUJCR8Q0iEcn
mNCkTT8sUWM0IDd7NzrFr+WoHXvd33ptUK90PvzSjFXWrtoiQKLBVSWcT9nel/QQ5sXyUGaoywrG
M6tlW2dwI47N8DnShH8pGFHtJoUDxhCaex6jwjunkjmnJNd2vsTTOAW3WjC4+H3Zn++Jv8f/y33v
9+ry1BDC6NGhnC7/LgMH065+3xvn92m9uX/ipa2glMllYbmb1sTvbIIY6YM0NJx6MaeBGuUh7lKn
WVUNefe+52W7r3LMVy3rb9u+5urLS76e/VsB59++bnnia9r/9QZ/2/b19ss7L6/7v2/7337a19t/
fdq/2vY/f4PlX/zbHTE4o7OC405yU1ftaQuBTuJSt9Uq/aWtqClmzoA1SdHTTPA/VVp56skRPlVz
jQVo5rehLxlp0pUZu0+7EA/xZI83GqXHRwv2k1aEEzQnBxMqNZZDM5n+M4ZQ2K8bLS+Gb4MbdBT4
K7ULS1s/oxayiRXzbxLRZQ99ndwkdcEwVU4xXWFHfnPSwVsTZinOsU2bjTriMSSFhz4J0YjhNKKn
sxB3oU82diNRo+H8jyicwayqsleYytmpNZGGDq3vfNN09yXWy+JhHDv/Rugo1pfthDJ4q1Ym4I4t
79HzFFOOqpQnRlwrK6/AU0V1fYj1mjm39pAN4WuvudWMWF9RapAviQVP1qy6dg0A233D8FOv7ahU
F3TDxotfW3Mu1TpN6vKtFYG3rSey94gwoqjSaG+EBszBj+rFNIeau72Gp2rePvLHrhWhPReASuOL
Sz2b2E/tze07rsWOG68izqhVg/TgG3HRz2RrZw9emfbX3h4wYmVD9YBf6mGCKLEdsS2vWguUjasl
3je3A2lPHMArWiLnWNft7MWZ48xt64lbsTcfHNUl0VNG5kZKuOtm+csw4gJNmKz698NJS0CRjvfj
5N7CctKxFmjHxo7HKwqpR7slaMikX1KFxKp0ALtWwkzddQF5F9BebGw9BNZh22vPeJwfAruKHgg/
qe7M0v2RCNt8G+Na21aK9Bqty6hZ9+WJnpl47BvfuaJZKBGETtOJJG7Mbt3PtmGHFUDLT5EHpAfv
RrzTGocGHn02hc5WQ7QNKOtMDDfcOkXvN9Yih5tfF33LUlNStyMWrDXlHT2rg7RB08TQExryz989
hhgAW6L3wZUMx7pYvQkr/QilU9xVU9o8up59LNti2jlJRSEafcB6BPWMTa23D/7UmkcYnC4zw4Ji
R34Y44jZncjydZVF4hIUBMtKK/fe4l6aaxmq/pzXlv4qJS5PDiqTVigBYbW+kXHjvnVzUkhHm+va
pbb+2PFXjTbJFWFDjs2gO4x9KPVvyzD6ppfU3XM/xS8Ud9/ESFd4sLTwOqKoJf+Yyn0jnZ80yPcx
I0sSCDX5ptDZ9Nab1sT2Sbcowy1bRzciKtjugjWG7XKrA5V5ib1vtvDVmxEqtHdigL08P5ycOt0M
9jDsRVQdCFVM31wP/3JZEY1AHtKtbUcASuftvVu0Ow6YZN9o2GT9lnMTmfv3ocyjuyr0nEe7Cg4M
rOO3KVPwihs64LNu4ug5aCHtzG7WePa8bTByOlRT5ryWuP57cs+eRZoPt0bsfMZ60b0yo2pVr89T
InpslNdedUD6cARQHS4Pk/5p1OvuhYw1wmmZR228gFspwykSB2TtXKrIzg8OcLgtp3f82vA/xtIW
loNWdHeU+DEG0IbQ+9C4ToEdvTbdT0uSGjHOSZBeq4pbLRa/lg8rioG0krm5X09cFPRIs16pQXB1
7iwsFONgvSbxixX69Usz9AqywHBEuMqFUefErUPsiRn9KnSFBQ2gbLCps1QCaxwPg/zDnROWok49
udGQQrBwfwF0MF4jgmv3hm3q2+Uh0UJwjyzxEeGh3nl2qb8myByqgaTrpidRgSBxcStz/YerKvcV
Jc201yUoY4H+vtEj+Rq4NDZwQQQ3DldsXOZbG/Ln65STUeu4Zr0Kw4BZVRK6Z0yS485OTFDl886P
TWhfvtZk16rSmfBjrcgH+lwSpKOYSCKcEJkzl9IOsK2Z3o143Ko+jndTab5AThAnISkqaSonvCqM
PDqOESpaq0KHz7Vdp9M7oE2okoMuGReqCVYdrh70CQ2BBnuTiJt4YdtUqaQG9nt9eX55/bL2rx6O
87v97SVKo+76+83/9u+WV//laRXMzgUjAxA5N8R1GiXLWkNFjksZi+6fa36ocMwsGwlpQnRsJTa1
cb27W1xNvqGyUxDAXSSIa7jxOlq7i7Vn8Rl9eYZ+24BKl+Azk5uRM7czK+o5J9QVOOQMujTh3Ajy
NZ0bPcWEA8xkUioMRvFcwavTsqD482eNqJi3Cn/qNpqfdGr+jmbu+siBiTxZzSnQxLY8uR4i+oBB
6mqcH5I/TElCmOhu//mQ9Gh16u+cwul2pivvi0yaJz0aaAG3pXXrhkruzD4cT24AZZQecURrYxpP
Ii/Zhg1v7/n+Ba0jPoqgLrbx/BnWhHUsqYPvyyd+fezXw+XrMRvPaJIfl+9fWcWsB27gYi2rVRlR
kFWl2vgx3lV77n59LZZtdZdiFpngA4gYAwS5SG6HqN+uB7qDyxfpTRfyTRsdvv7gdga05pG2J16F
ptq8kDpu+mRo23UYVBNW0rnD6XXltK8S7hNzx9GZ+53LGuhaWESUg7j4U0sHakcjrAtvog4vjDdr
HJbFqBw6izGSJaa5Or7NCJylOSOFSBLR1cFucnFoUQsvaKXRBjO0rH0tFtIS996XLMKysRxpYQx8
SQaM8NbwqDEUMtsHa9fka73iTF3oTctioUwta7kntaMATsadg0zkmeOEbcsdsZyEXMiaCavqfBA7
y7n59SmtQYtTBMnHl2ctW0BDX49dssgLsleOxXwkL8e0Z0OczYuOfHLZDn8Oaq33f0Bpvyts1dI5
HDnOqfn/WZBLBQhDxUzO5rYg2fQne/Kb32tSs+gSwi7LQ0kAjZ1CxaSB7TC9jLRPx+kyXLWagTQg
KweDKILGjEnFyrEv8xbL+xB1+Gdt2UbdHwXgsvFvr3HnjyZDCYsCt2uSyNPutCzGtv2ztjx06wgk
8cBMPI9pkBs1TeHctNo/a8s2N9b3uuVy101Iz/h9mYG7fvTiXyJNibEGb+6c6Do7iEfo6PQ1PIvQ
KasB71A+m/vN5lSk0WGaRV2+UzFyHKvXLMKXuoCtGHd4JNOTjOgM0+VrUXrEqumg/3aB1xpnhdv3
6NVgie0kOA+mGZzFVN/nBjY+t6yLi67IGYhzDWDVW2c23XlZFIUJGohv8jb0uBYzpTlncgjkeXIG
+XtteYiyTd+687cTOTgMHLFnY35FlEp5DubFsrY8KaL0pnR1c18Dg2eiGm2plEFb7YKtCubS6n0u
fhpjXu6zSRf3jKnvoib47Jte7SPdTrGMxz1UFr3dTCoM+NIN+RKR7h+iiEiDuCMUexwBf4r8c+hw
QdNZcY9R19r7pAvwDFE750yZM55xDxex9l/snUl340iWpf9KndojGjBMhkXXguAoiqJmybXB0eDC
PE8G/Pr+QI/KjIyOzKzT6144j0i5S3QSNHv23r3f3VjNnVdo4UcIqHtNwMJ45ChGzIItaO8bI0NJ
5K/7pEWFWw5xCh9LhlvchXJbT0dnrJu9i+5nrWLVPFh5/lXoBgRPIxuQqAmBb9EZzrGlQdpyiWG5
3L3cTDYZmF1KDAPp8py6k2YfFANg7eXGgON4g4QUFTVb6AwTC4sSkYhOXqLUrQpfj6ZkjUuYjgTV
TYEp0q3XXg8aYIrGvQyKs0lLf+8YgwbUupoIUJpUtbmkV2iVl15fbmqLCGVDaz8RYdNAXR4HIIz+
qYrWf/+rtGNGom5w/I+sa9fa0nG9fNW2Yb9raKlfQjqsVj0gSR53Nkc8RIfcSKtwj6aijnEb+sbT
nOIVMbCBoWl0iLfseuVbRR2v9amFRXJ5MECFdBTaGhgv08ele0nP1/TxapIEZ8dbrWfOGddMFHP3
HHpeeKg9QoCa9oeXoXijz3IllqYKjlJ5tCKdPldMH7SfiVCaowbXKJop+oBxNvAxC4gxYvZjRPg9
2ug67oyvtjPgDcWooJbJBUhXXjajQ0tgIG5K8O+Vaf3Dbnrz+tdNFjPkYNqBYhv642KoXXeTwra0
9IKWXfc67OI7RS2uy4wdM/XUr5u+IFrUTa6cnt6aifR+4fAiS5olDFlarrooTT/ve+3KsEb4V45c
8jb6Xzd6F4dEvyq9oM3vhigtux/o6Hh9aaBfMT2mTlu+kqW41gcr2l0KC6uxkPrSlVpfSgxNZxH+
e8VxeWwUlfQLs3N/VRxa3f6x7LjcJZ2433ip/VlcJCWXkuPXl25TNFjkFoAG27gHCHiGFU1ZwiQW
NVF0Wy2PX/bvMGU7v+zfl68uN5ElSIxp5j07MQpWPBU/Gpsl1ivk4+XHWMvPUkZ36/a22kZpHxM9
v/yg3OrgPPNJoVlriJlzIXXCZVcfZhjkw5wfTCS2axqayCUq8hdmZTOKztC8GoBKSW/UGG+nzTEz
GoUZ2gAp7pRvBAl1OGDbnxPI+Svo3opNi6+KbmR8E887ZNBsqBdY468vWxwQe7ux1rOp8Az8AiUu
8MSQfDPuh1sZBvbh71ustxTCly398thY9HvUYuMus5KcS3757i+buBjeoqyfkfoihUNwxoEouFAc
RaLEys2Iv9WTFn/GZSO+1JUCkb/f9RGNj78TFMMFo3jZP8Syu9vd/C4WCOPlxlhekcs309ohUCZa
TMqLrz01I0gwSHuG5SYuFvnPpeqhgnEOsQPJj6JHX+qgcpHqXL66PHa5a2SgS7Rq3IvAiZp9MXT3
bdQQddZ0oNwsIXSG7XxpgsJfDQrogsGcKo+WHXB5PANX/Oury2N1Dl4PN1/Jpco3LjctObFX9XJz
uasFkgb1hH6r7pjybSyVdUj63DWKpHlbhPX5T4U5LHGRxul1Zoh7YlPJLuij6tao9JuJaQpdAIEb
h9NdGCbDjTObr1AnjKMYJIsTap5Wk/c9Q3ff6sH70+zyqPALV18HIDvx6E6PlRxWgQnxzBA0jZOF
Gcmo7EDgFKOysJMMpaLsdLkxvPzatWAq089Tmziszduqamj8ceSIFtFcvmgML18RPeIiDTMFc0JC
0cca7ZZs0YHgnEkYPOCpNa1X1zX5zJrxsJd1Hp1QVr9MnpvtCZovrxOd/BvOly8StUY/exvyHq+D
pC63Y9oAYUNYujItsn6HuB6ZlwOsQbRNHWu7NyFxlSvZUDpLg0isMf4unHE/xHSf0VNHtyJBz4ty
xbsCvg1rmvwpXWqvOYf3PQE7+Y5gFozExO+ch7FL70srfUozllgEYWIzZNODIYMAen0K9gQ5qryG
N/z7jTDzNzLgNiFjt5WKR5qQ+nxNWjUJ3ewyLcLqlz7oWcAKxlpeIR6xYzavDcnOq9LBsq2sEdR9
C8Z61Y/BtIvVODyo1nufYBRcX+6lYx/g0mPWBlSdnILZfRWtF8Pucq0rs87cV5+LcbyD3AwdRCtX
dhKz9FWGvhfjrWxd5MHZ9JKFgfZcVL1iqh6415e7mBF2IvHcey605DHJq7WFmfXZItLA07SGUYkl
dmSqwQXoJ3VH5PQqGLpqX0sX9z9rpx9aUp5ITzVIgdY+tMh+C/W8e8jqEkFw6g5Pth3Bwgk1F06V
4x1K/Z5yszr/snblOoP60qnUiZ9zN+M54ii32EDJB/NVZqNVmIw9yNTkmJH/ej0V3U0XxffZUmsD
g9R9wk9gOxS6OrsZg9qxiqe3RBfM1ye4LSkjLBvUzXPmZdd5ZOCHn4L6OeyghEeif1QS6EFj9ydS
hsNtGbFWlVonboE9i1vRd8n1NOmnUntsDIuOtZMlAP+UcRWnKc4QsBGbKcMHSQTVgBaL6ohQ3ox0
gW0FGe5Yz548elwxpOg5K/jvz7WaCNYmC+yZ52qLxrid8BzbdaOBAOcmmBHlJoq5WdDhPc1Feh5t
b6ZGluARsh53hoSh3rEK3w9hdI8KO1jPqpE+nhvrxnKclaR5dKiHgYy7ylOvgDWYb1Z5tw6qwePM
MjR3DBM5BIlTzGwtb4f7dJj538x2eYObZjxAaYcO3kdmv8ev554kR5rT9Fhm5WPoNPXDDHRiS+pq
frS1Omc6iiI9r8ptaSTZhyeu4mTOPzmCI7PO9eKmHaUD6k8f4FN042OcgocCy1a6Fk1pT4VPoWE/
Dh6Y6cs9tlCUS1aL9HX5Zkcq+rrtUW+bXf5Aw71Cx9YF1+Tl0Nifdj1iMh/zq7EbFrgEuXOJEOX9
r8trxr1EHoem1noNyHLs5o7q/m5wstCvcGGc1HSb0io8wTeGo7bceHP400mBb9XJOwYJMoJJ6yM8
hZi9JgMQnrkagAwUj4Uhow+jDV9Gp7iHBqo/WZPzIOOkwaTcakeLPtia8ShGDKT0zQT/0dR7IDVI
sUASeOworcArhz+F1Eee2DBJZPejunFThvqk6srX0Y2N9dwU4N80qlqHd93sdW2tp9VOTzXvwQ3C
VRd16km0jERsjB1Uyk9lEaqnYdhIJriPenKu8oHo+VRLrsF1dbu+mOKzcCZi6INoF2dSu7vcJDMH
HBpyPUE29mSMT27qrDuSbO4d4gOejKLYMx7p7y7fA+d/3fZjf9SK6ThkFVGXUxCdhXKYjLgl4+Hl
bmjPv38j1yLYsbN+ujxOJxi/BwHyu2Ey89PlpnFDouYwuPFpAeCE5wm3EsV8kDC0JlE2v1fNE3qO
7sFabrqZ/SZyZyxWo9s+lJ2ykTYMwCG4RxtPbCaFhDOy+tn2PacPrpLAcQqME3ATJNP3nqzcq6Sd
cN2k6uRO5ViurWX4bVkjbEpn5j309u4CHNfMWXGCWL6EbjgeL1/prjMcjVF8mwUqnihwMwJnc9K5
9DkBIlNav+4xx6gABvB4ZIMeSR19gqvRI4KYZDudBGXpSTXmcwa/ds95ajqFpfrqOrM8TCg3bp24
gxPY1Sw1y905j6fbaCjFlRXEL5eHMsMpghXeJwByuXZN65W7l3+mhvH3fyacQa0hyoTbTDdJYAcL
iVuo6x6E7oU3GS7XQHDv8hDYzBysq5YfL48ZfAQPXEEhEFb+yuUx1KLUUsFwO09R90AcKYr8oqPD
sPyQgTbWbSqszeWbQxw+hxElTGwRb9NyRM9tedItz32AhT2vWxdwDHRG6+ARzIHHBaSeWdOyuvyV
shHyoWOCPsthvLs8VHm2YMMLyr0X1fJBZGhW29ChPQ1610m8E5OHGo1BgVxSS1AApqBPLANYDPbB
gQH8YrxQJjkCMQAjUuq2KtPyW4WDaRvFDZY6hTGtEK57YKAvnnQtWGmGOwNggeVQGo68cZNRApBl
3B+W+bARObbD0C2gGlnhlXLN6CYA4NlgUVJ0RYduBpeOwQPfhMn5q1A59Atz+nKDsuazk9L7voq/
h2RY1Sb72GtmGPQ6kxrQa1s8J655Z6vplbwcMlYGJPAEUqz67GdCkQ5Jcr73lmyg2U6gNK6sbDpS
C2q4W9KrebSfvcRK/F5DYDg2SBcnXssymh8dAZ85QLka5GiJTA3BlKs3yL0sxziG93kyfyJRtP2Y
hJJ1fyVT93msa4sAC0IGMq9dVdaXnYttlaN91/s+fkgrC2gOPoqCi3Mu3E97juZ9I1W1CqX6tFTo
7VGltOspK3dytIezSWQhJiOMojGT2AANIVKx4zSSFxMYTrnuKvUlKToXlWWwrSwsoRq1DUyTrMeG
CHcytixa/fjwNM7rrLr90QicRTRbNmspcePl1c2AahDdaK5APROyVckvo3CBDlkmIc3DfJcK/MzE
Qm6UaUarxCl8qfcvZkFzJK9r6Ovj1naig9YG0LaGhHiOeTwxW/ucanYBT3Nhyzo7W2YPELu8XdzY
5yqOaGLPe7p4AaI662k0K1Tktdho5fgZJeJh0AYoOGHGWMlblm3oD9okmduUSMtjG9tIjbA3eLEH
O8G7Zx6rGb0LTh2z0ef90BQfWhdXB5RN5drBlN3zYsMR0j4JMQi7CJiptsttdbC8sdk6phbv28S0
SfJYNBdYL7rpuwSguUzejDGvz6jZ3pULsVAzjM/ZreNrM6AC6hJas95g3ljQPkvSttd05YFN9ZZc
NZo7rCtS1dWMZq/Clx1O7XdMRuXKDMtoFxSkRecexmEwMoyu8OrRV3AcXJGx7labWoizPba5jw0H
bkr8GGdetSNy513FMI5HG0RbigglDUr3ps/zm8IhX8MNrXslOSmrKDrnRfc8umCq8TxaR+VOGPur
GsnxACKgghTl7tBbngf+q7syqz4ueHZp4AbjariYQYaw9SdIupz3Jx/J765o0xOunH5F9BOFRyUf
R0bdqwLl0b6327vKAaVU9jHAumgjAXZWIy3sRIdTlO3ATx94FxMfAu9HUHN8THQDgE053idjfXJI
v1jZkxyutBZU64BRuCj5nLgWTu0aTRLvv1D5akQRumaieUNsyWsOOuBgKkqC3vKOWqYiWkMDDcu2
3pXk2mJ72kS2CQR1TvjYwbhqF3S2FiEgl+kLrt+WGJXw2OvF3lTRudBNbeNVHBN6SZRcFj6kUj0l
s7O4sCm/xVlvmdX2NnFW2Dx5oRNASGZb6GvM5js8xXvSPLhsFGaoWkPCzAJ5U4nvoarMu9AS80pU
WbHrCCEPjO5ZulPsO7gfV3PSSxL56Ko0GuioarqasAmu6/BHvJC/wo6mMp5W4rx1hcBhAThFtKcg
cb+OwH+t+VGmG2lz6S9ZQsVk/Kwy9y0s5aeGsI3eS/LUEOCZtlg0XDiezdx9A/GNIRY0r0Xehfsm
xpGjD6Q3DQ5eZ8Dk41yBQ23IqLabzANRdZ8tyBqVGscW/aK4MbTC8EENkZ7adU+1d1PmGkxfUy9v
syF+p0of5MzuGcRHi3eKNuq4wPZYkiwmVPzC85RrCvUmBZQLJemLCi1aAfSZ2Kw0MjNknfoN2+sS
CUAv0oNC0XpQk7sfOUb3a1gA72Vrn0Vnfs8akESlFXeVbD4D6kkC0sp6CYdxOrVxpjxG8j+/uA7P
i+NXlINfF1qe3STYtr1Yi3d1Lz3or/ohmc3bHFBp35vpRpQOzqkOaGM2n1zOsPYAOCmIg6+5Y/2S
2nrQGgb5ENGKMTmZE4Db2trVdotqzlrHUpZr20nvK+U+SZNhzOQccoP6smktliZdHUYkXUyGyZZT
zkmU6XsY69E6TpMPN5TAgu0XmQP08oT11jTFI1np22LKrLM1L5FjItwht0DuKeZ3qyA2jwIbXYoA
Bma/FBRV01BeA8A+2/Sx55owMKsViKfb7JzN20ywt1VOn/h172pQ6MELD0G+ZE138Aw19xAIju0Z
V/mg69oiU9uGMYE4MgSZZSd0fUWc3TXJda4bXOXSJP+NDoWnMfMjJirp+cyL44haGkoIF7SXMzqc
aeTRMUe3mLgkD41olcSedsQLqEWW5sl6aUxGAQgDvz08AXizlsjCmD4B70U2g96LQudZjNej2+wy
eH97jo4Nsh80Ag766K5rmP5kOv0Ol3TsqA9+5GVi+GHjjr4J3kvFj6YrcM8gEQ+04dFTDQm7rsWn
2nBvhA7VG19KQMVN0l6/KzzXXLtRPdHd9zpUv7N3/VwbFJxIczm0kDGli7wibnIiug0+ld/WLOkt
osM1bSESNvFb0wfaelN4jIn9XjMxImrZy7G5q/AzHfBCIstgEzPv6bORwzAS9eRaERjU8QHRJZq/
rLYRY88foWc/hgT4obs+xGM4PIbNQyxk7HsV4O+Svcgjt4tKRJvLBiE00va+puuYjl+J/WHVw9k1
8P7TZwIvN2PhaBt2dVRHPekomM1JpYt5cXxNt45ljbRWjuY3g0ZCogtn3kExZuUuq29asttZjukh
LtH2wy+Ywy8y3W7sGeD+bKGlSDVS3mjw3ioTbQJUdUiKyA+8hgoJHMDWREtDMWJtac2CIukHZ9WS
Sc9iN3xOHZmIekbDnAPnysQDmZvUbES5oarYK6C4VS+PHMHnDQyNY0OoEz0fxqb1siElLbkhwvnS
snyfGRbxUzpLmeFMP8l84KoI7GHhlEBBbD4GZRnXKmc0XZTLMFSmxwS9+0Zzsb0UKZlpCWZZ3YOl
l+YNbpiE66Awi+fAit/0iGVL0lEL6Fj6GaLXBn/YWs7V54TqC2PiWUeaRr5ndGvN6il3zGercvys
yO1V23nfpojeZuIFKAPbBKslV14X1ANIA3jfXmXyhhTPEzTpdRvlpwLfAxbp+GYcRiixvXVV2uIc
Vm5/GPArgX9zv9jub9s6+IpDzwCYhb9XbzvNj0qaAqGzDMNRx6xkIaRvB+8i4mTX4qHxUznMmwXg
YHrC2BJFfVcTxal5k4lIL72rITmHAvFybTg5pT3ZXq2J6qJJzWfTST4ap32eJ9qPzILjEEVgnsTd
Xdew1qrBWkwY7Ii23oHpMdVW8M9o/KabUO+jlZgRWqPeWo9l/bOpi6OdjJ8omQzmhCQYpF699WLK
2lKDdR7P3U528YgSqNujL2z8PtCo3jSoFjVS4V2ex0wetWLTTNF7bOH7mJmc9nzE6KwTm9jxq4Fw
nkf6gjvbKF8QE60Dvd7mZb/uGmuPBYyRFWRBEM/nvh5cYnbMq7rqQ9JTDeyDRocFo0UQpgRXjRX9
YLyxBWPWgwzSr6c4VeeagEE1BT/GaRWVLeNq8rkaI/luyB0jOw3lTjK8le2D5gw9aslC57BiqDvt
kcyHaQPEFwdRTbHUlnwOipB9JzfwIwyOOhZdsFWJeJK2wX8EtRono/DY8NG5slIOoq3Ciqk57Saw
ijNxpffw7qZXM6R7OJg7VGGBz6RS+blDVGxJhtu6pMReERzEJUZVR577MDBJ7cEamjP2DM4WT0pE
xVXs/qwbTBAunNwNUKACmZ5hrZnXkGoKKYYhqkxOGurllWMVG0OTd3UMXVL0xbfsCQaex/fAHR+z
OXzRDbgwQ0cWnqcgv07FfItywNk5FoB3z0Gn09d5t+GKKHiSaez3EWmLAcGeLjK9FpY8kYAvM4Bw
b9RHeA7dmxFyxEuwa6QNtgJZn0OHvkqjTir6DjARPOjLdVl58OKMpfIBSbiyZz2/Mez6B+PzxM/n
JlhxCFRg8555Rf056oxDWKBAI0YpfyKfHdcCgee90k9DYa3xlO3Azi3xyvsIUwDkeLykVcwo0kvq
NasnCe9w/NuJJIVpK8e+9Snw6jUi2UPN1WNO9KQctUjTg52e69MqDtynvkrSA6f6ihaNbTPwIRRP
N98iJBvV0lFPKZ8GpyRGp2nfBlKHdfRQtWYecWu2A+JA3bw3wTStq5mgcz13tr1Ok9TOoGGT1rku
kVGstLJH6hljjye8q1fYtPKAxnW1FJJ404rM2TFsYOmy3VWcgpLuBU4NUc7dJtIrPwuXgDxbUlJl
V7UlSz8hk2VRJsbpZ9Z70md3ineEugGtHQdrrUtk/gMc6y2wxWjTZo8JWxQKA7vwkza6E3kMZjqE
XeW190br8eYjemBo5nrrNKEmHz10EJM8mAm1FYvTQeNMngfq2yrR71FBbd1RfujKcvdQVJJdmZ5D
rcx9x9a/ujGzcKGwdDft9GoM0UY16BUuD8fqk1bITFc31VYj4ZSw5DU/sUUG+suaDpDifdE6bNhL
GldaXbG7w44kDwGFUsWREXpmLKdtoZS158D8SVIpbKIOwDfxGHPE+0DxGK+KasLbRcwJ5Vi50wnd
SmTwwzXShUCQPYyzc5rGpalKYkQ0kNvWMZkikqDzMwZ9pGvoAZowtkMtq8ONp9gMPQ1gaVEGN2RP
kyrEAndA2oy1YdAmimyOCx5L6zDCyHR1F/97VoiTtN4iXWXrCAQSbFaPIb+zsSabtpUOAbM69cBa
blUcomYwsIjZVXJVwhjGV4vv1+U4gbbjA8ttdz+Byap4RkMAATPzomgVawxK2rpotkYjP6pITZh2
WbMISLRH0922Y2KtWeTYrsdx7SrYznMjtXOV0k80icCIlmgo0bcPkz01dzCCfELDwpXKw9tBt4q1
bpqnBcZYqjHhcyxPYWAQu91RAAbLvF1kfUdpVRRLCmS2TwQpYkP9o3eZgYWzCWalfhkM5xEC1viC
yPvUFvM2Tx31gg6vP44JgE0HutHgiY8L0+5//QPq7xf677OspoZc5e5Pd//rf0Bw/KdwRn7P337u
f/0zzuPybP72t/jtvz+79Xv3/g93NkUXd9Nd/7OZ7n+2fdb9N7Jw+Zv/02/+x8/LT3mcqp//+z8/
y77olp+GRbf4z9+/taD8TMPVASv+c4bjQ/cfp/emi//qX/0OcXTEbx5XqOlatitc2/SgAf4OcXTM
3wwgfo7HEmg7lmWbf4M4GvI3A+McFQswQVs3PPvvEEf5m24L0/SIn5OmqevyP//7FfgdT/ivII78
nD+yCm3p2K60gDjaEoSZoy/f/wPD0dBt5aY1p4TOZH7BwqJYYM3+/IdX5S+giKb3V79GOrrAx+hw
Wly+/4dfE1dm24wGB3KjwzHJpp3OdyGObhQyBA2lqwoyzEDFxQl3J1HWAyL003w/dwfGtb5laqRi
YWnrHwC24ls/lMPnnFw7ZrpNu3HNnljg4XPtcIOSaVWhZprqu4j9pJ2tTWg0e6Q7W1fRPEHuj0xy
L5ma6Zbj/+v/5l+8mNJAPSfBpzAoEH8CYmpINhSAKHMtsZ+NfNrREwbq57/+JcJ0/+8XUxq2bnum
5Qjhij+9ZyEhtGAXCCc0BLzwobNX1qwDUm/0YU9Rn8Tk92Z2vYkGgPvK/qh75xzXFoclmJBNcN9P
9zIIsYe7Ppu+cn725Xcin0YbrsOQr0k096NB8Kq/1CFvxRCtongrSntLHu7GI9i+aoJj331AsBqQ
ngRUD7H1MY93HRzIHlK+4tUdewYSuAFRlfsSf3nosI62vNvpwhuAlwRGr4/zqzYQN7o+rufZZt74
SbogQC3UPRAaveokcHyYAWmZhPNV+gM8ElpUbO3saTbisw6oWelRBDfGLk8PJNwC3fcdnXxbJhtW
/J3GhM2ENKcqzCl5v2+FvdHI1Zo66IyYAUV7GLXOR+oLVhKBObguR/9pcOgvOpfRCJl+aU4YB42i
BcHA+akSaz2/GwFPtzbn43ydUlS3OABSIlmLqMaL/TS3Hf2zArvMT6yW+6YXfiZMUn/DLZRmgGCn
DKVQXXP0HE7W/NNR2nox6mZJdweN8Wh3+ca4g2S3wTK48YbgMPJkCwNuiRuuO96bIaJYTMTOJFh3
BCI2unS6E/TVFmcMR9uOXrYtiJEsxc80IWuenkigfcyDPA4hXVSr3Qwg+lH64DpZ4YRclXlBr+lZ
fpTzQHW0wcC6N+mVqgLOutQPCKF8R9WnKH6dOXGC0HZ5g40ZjTV52FQFbWOvIqSSNR9wejPglPGb
M7uRISkR5FxO96YyMAfUq2QeDpY23gcRM0b4mrgD/cSMfAfHS95/xlwoJa1aR3/Lo2aVwr3De58y
oTTwnvDrJ/SU/BdnvD6G1dDGJ31iNq+U0/qz/mRzrq3B5GAPey3ouyclh2iqJ202ziaxEMqkkoZ6
72JS9eJg0wHvH9FrJjnpOkG/IlkkaQ5MkoAknoaWliQnSoLvZetn8dsAnmollYHmxVDHy/ntX3+6
/3IJkQSBmkLX4cha/7hQYhZGeT1OdPaIrWzj74rFsXS7f7NQGX+5hLhSl+wyAnbvnxC1SUhF7JWs
VORpbkT8oEOszLeSzpZk+NIiuFHJaxxi4O2Y8GtEqtIGK72V5T0m4yZy1L95Qn+xP0jjD89nQQ3/
YX9A9x8rQRN7nU4nFOz+WH5DmOzyaKXlHpnaxirsf62j/7+o+XdFDZfcP69oGDGG780/MqlN/sWv
akbI3xxd6oaUrm2gneOy+lXLCPEbCjqDM4DnSRta9d951Jb1mzBcKC+2LSxvqQD+VspYxm/CEjA6
4FSbksrA+X8vZaAKgfyDLmfZlFPEhf0Zu5yPVV+IobfJ8jLfpO7dpzFIIul21394Qf6ymJH/+Cnl
V1EZUsaYurVUYo7zp3KmpsKv+nEc/QkAKKVF0Y9fYaz1awOgPgeLzzhX3/0UsGboxU8Imas8TYYl
eYOTm1ffaljPoxgGdBIxCjFy4yVE8hCpJj/U8aHziJVvmJbgOao2xnlyZtBuYG38CUap3zhIN1jz
ndw7jyE8DRvakD4ar20MwqtAI7BKggINbO3XS/s6dZk+BY35oko4Mwi/G4Yrc1xvZsXZMdcfU1O/
mzr7WGnGTdZOJJOakqNS2n/FPf1kTC9bZj+ke0LEB2P6aQ7KII4mszjAsSRXmrMPDYu9NTPZwkn0
Q4v5hFaDwXYvkU45xuMoCIapzfEV6t8uZilYWpnHtLZzv8vUoascWC/pDybJ3ymyhdZDtUz877a2
g9dCosGwy5HTjWLzwolxKBKrBNW7IA2m+7Kt3s0Qm5F2JEUB8WpOkn3qxGfYdk+xe6xAcI9MjOfx
Q4AE9E0d+sYCyLPKiLF1DpBk+ReqmU7wpZ/z5UnRxi/WaITeIhRQsw3hJSYkIWpA++jNeZ6aA8TV
99ElnMFBR6HBLNXN7I2cCm3lnFKb1LY4w3ltlPlPz6KNhgb6thtyDMnxwMaoXkdGI1Bl5h8N9DUa
WeUn86XnltgMzxQ0sprY9W3QXT709x3xJBFTUnyKmxoBkjYCKdZSEKttNK7qhL1JVQbzEOMaTQyN
O4/czk4LXhrUBygzYOj2XeeD/fb5JcwncZJCMn3SvO61yYlGYeiFLTH3xi1lX8ypuWpwdXHaJ9hm
Hr8NYlTnNidCwkHQmOD1bgLarRwjyX3qPpoGNnKOVNIsYdcSYcDvbDbCwHRdmoTMZdOkbWhArkpw
7JSm7s5r56c6AXjaadDFu/kGqEaEuZqAv6iuV3HvxlhQkbTUXoU6ekbfCtZkPcVXwklx9TbpV6tD
d7i18iL0I+4KLCMr236qKmT/mHJiTK9UHdjm/DSjQK3s8zS1xHkVhVpPGn7PUMUHN2vHpQpKW+dB
o2AYvPCp5c0Bb3HQdHHMcDeDyN7Z0SL7TDtyD3v9223kjVG33zaaJBUz3ZgngD5JFdItBZECu3Tl
RbgiQggSFg8KS/IErPLBcrqvUvHBTguI9C1fAIwMuCR2lRgTP4Cttyo1zNOj/dzVLY12jf51X5/R
M5GTqndfomtviAk/qjqLTzkHnCFZzGi2icjKiHOSnGya4hWwliojmJA5PDOSOpJynaDrHcd7uxu2
JhsskyGSggcEJFhT3pupJWiqqSZCLe14M7rVE4Sob0MiMPY4hxEgxouURBhCguCnSBWTDTgnaE43
+hQ/ILJF6oklV+E91lTtQpRh+gVTfTTaDzkYT2USM08fmx3djDvWvDviRw8moSum95kLGuBziuWt
jMCwOSbqSGdnzA+BPr4hH2La1s5345jdDmQhNt6d6VmnqRp3deURtqQBIJ9itHvCQU7clInP9HcX
4kFqVYwQpobY6mgUeYX3iUScrKUSNYgd1g/G6HYocrLthfKZJTBGnRg0ez4y3UKSj/kLGlJf9NZ6
VNWx0+CYu17PyITBtoOUcg1q6qQbp7x0NLqyDeHRnijIYz/1QcakEepO8Gab5Nhl9m0y7JxI3fWq
frEweVQWlNxoWgu0e6Mx4eoJN/rQH5FUbtFcta48QHXbLLkxo0k2L5BtTK3vsUsui2dtJ0H7Wifk
utY3ioNIgcZP19UHOnUixXJ7b6jkqCfe3pPeCy7xdWftJcPQRGoIgyjsRC6XUDiYT3bogfB3UZLN
QHY8p9sR9xBurLomJEHiiCujYx/lx1Gy4SWDuzUdsFfRDMrXza6wO38U2qivo2kXkTlu9pi0IwRb
sEzObYnmtAuuWkDiobkbjBAGZbxzSFpbTo2pOT+CX9iVZbAWOpwk9H7I6jP9EzHIuksNpj9tLXzz
Cyk1INVa+5IzCyHuxzO4g4EkHg3I3jTOjIpMmt62cVPqeOy0qvlCQH/FBOYt7971KTtGUBfkuDcZ
cfToPsAJztnKLt67rt2bWoguV1U3QOO++hFHj+bdtmX1w2nEc62pe7y5r2KYX8KqOrAPwYT4MXSe
ub9sJNWOYy3TsxdxE3QSQoFLf6OPX0SMx9pux69xFnCfkPS44qkx5cbgqbvzoWPqzin4fu7Kc1EZ
H4bR32XRk2rg6Hn9ufHs66KUdxFemi7iD7gcPf8/HJ3HcuNIFkW/CBGwmcgtSdCIpFzJbxCyCe/9
1/dBLyZmpmdURZFg5jP3npvdR259bW0AYtnqU7PNG6A5PxHhrktdXCH2PzZYvOrstnXVY8Z8VM7e
S9Qs9zVrqAocTeXtYxmfxV884sgQCVzLWL1bPRI/6KOS9PXSJWGq7N7sxTsPUwMDyoMaos8ReXLL
6nPxKlazhOVJ/VlL79P2QCz2ZiAdYgq7+ojIfd+SB9S0CiIhiRDrLtJzx5eeSFxjsT8hSF4Sv/vw
Iw4SUhVeiuWtLOwPYyp+6RLxDU7r7bPNuubRa9iGJ+yBABPRO1bowyI3cJP0OWrFUzceVWOhn23v
jch4Gt3qwZe3paOf9Ki+CPjqEGkwjEmzNS53l9fuKSyWs2t4fMiF9cB1echIVtSuvOBK/PYKjbui
VF9WrS4/JA4+RA64P9d0jvjSY2P56GzzCpYgWCgBuTeRjjfzR+iToRaihPQMdMYOeoUU8pPvPtgU
QQN42J1OZzCVs3soI7JKffkcF2IN6CvhtABor1j3FgNIp2hftk9lZYIANNk8TISq60pcC0u/Ke1+
ukb1sDQDUZTo+xYDTypB4zrX76HJMTipAp8R0seURNdanGPdXqUf3bWAx3pTvDbRQ64/hkJuGj6+
YQ7/Kclev/VZjIujZ1Zv1SwPkZ7exxSbQrMub4Xz5nakM63liLNywWGmThmysKUlqzE5AzKm6mv6
c5OmDz6Q53p8bkc/IDiGJVHn7Vj5fPCYa75x5quV025LtB8bi03Eml8FVCWr/Ktry3drcdhCjMfE
spDdDKcRsBvgaX6ycQLN3riUPhCx/nHq52vpWcEQx6yY3K1JerSLggEC7oFo0YuqSAU7dInxpO11
zN7skkVzq/gx1Yn/aEtSg/NPdtYn253uPKfdj76DXBX8AF/PgnkEHArKcXLNDVQHgBYwJRxVzc4n
E8+rT7LR4e1QTO/S1IexMr7DyEIgVLr37lihsmItxb9SKgofS4ey5utck0ctvIOpE8Zf3kOESpje
/lpz0jbT21yhXEvOtrfcFKl6syY4ZLZzj8Jwb2prjweFzji9J4sjcCfEfsp+spC9OGhaAcWgMSkv
RWKctCkD/PkPxnmxl92C6G/uwVMGE7KI2J5vS3jZMIihuYWZ854xEAtl+eAjp3UZ8amFyeWHa8K4
RA7ROHZQLuVLj7oqC+H8Ow6by5bIY3Fgnk08Gz+dJZfM7rZSN7f2mJ9iOw8qEtM7JEwiDpaKZsO7
XYDfOWbKiqze5sg2lRcFvZpX1sMVE9OpN69tOq4+XJIdw4sr/Y2Dz3D9d1sQwjuRGrFglPRsROSE
ZXMgDqV5zQmSnGcHZmt58RucKLy4hue397oDcM9tz4LZaPOb9Z+zv4Lkvpvy7Abizr1feufGGV7W
T8GnYjAIEVc5N2pN9hqzkBpSrnR/7Dx6Aly+94eBjSguEns6NGyBIhaxozMfQ1fehpEA7IoR08jA
iLJvwzorqsdGj4Eh0kP9Erf6ZnC7qyAKIzMIs7Wx+FKZaGFwE6CNxPambJStJO7UbBuxyvxwPB0V
DBSgmVm7E1FyWf+UNms/5lH/8UjZlXvIauaZQ7MbHHmMoBkIomNI0WS/WeOcUtWXVAQhuAS8NOKa
Ue419We61/a4n0lGWcJHv2TwXkUBZV5g6+FujMbzCIuQDOJdw5tu83SxY9q1aKjdLr61U0DZBPry
ITsD2zvqzfXvXCR5POtnrAgdGVrBEUk71Wp0FhOPS6we2owAZKcJAJ7u03E5IMBceXlbZ8pxkzk7
1n0zI8nSLR/qCm0EoMOJbX1WxJeGHETqHjLYf+RUnjwnOhc1YmWaCd5DJ3a2/n3Hz4dOuU/nHntx
gUUAfhTj25Abvl+74NK/DefsJZLTWfUm+25Qf723I4pxP7bVqQd4AM0fDNMU0BtepbZ2aRS/mLoN
DAM9LunPvY3ETc07y3X3RRaDwyVSYmTySGa4gWcBuewug28cdd6hIQfRMyLkbTO+Z4e93b6qUW92
imoT87XiZjMYCc8EffLFj2KmvTw5uUERD4LUi1/cBQTD9NYpe29174Xke7Hhut7ZoQywjJ17SPwu
ODpTGvceg31l8dhnDMyi8bI+z1hEApNXqPo2aEuY1CV5drEKloagyHU5DCddk2eJNN+2vY09zFc1
+afcJiW1jbhU9nqAOxyO11S7e7+Sj/4srtgtTp2ZbO1GHkyPjPJe3oHpVZ5C6Asix1APBWwLtBXh
TlYxZ2ADwxp3VpydBqs8FSXi0CxFy7pmNTgnBkb7UMtD2Dsn0RBTPK+mIJu5v+A5YquxBiSaALF5
ttbzzKLFHcEvtKG1Z0i7D5uvpAKuabU3qZTB+kYwrdnb+DFtM9/lCrgAnMXNaGavoCGv8/Ihhvym
iKIjYikYJkhR5XycuIPnCD0tb6KTmodqTLeR0EfhVOhGXzI4XutZWLvxuYH2MHfQ3YHHA9q5Mkl5
cKrlDSgvrXB7RqzxHLL83o25fJ4IYW21j9/eeOwM+0BMg1NmflC2EL98CkXGTANJ64ruAh3KPFdH
UTTnrHE/qkI9hiDUCwY5G3Mufxs14wqIrYvXi5/VXNhX9VMJjZR8FXvYLfNa0YYFMsJEneYChc76
v63xVWQdEuCI6gkEyRPfLntbLqBpB26EekzjvUD5usOW9Iqg6H/J3Is2/iqbHIHMdxkPWSYNrMPy
bcpJz4kb+Gjj8pKZCNvsiZ6vVY8MaP6IYCaQ4BKXaMtLH827tUgUX7RS2xm3wWbhlTYHXG8vRbkg
1rC6AyCMNpC0J4lnNASkGGcnFcY2B8uEwqq3g3TVzk9gCxrDD0bw1fhXmuIoxuFgKgf1GVFKfWst
m8b8Z7Xln2usf/kS0kgSC7x1MvsXjCjghthBI7FqmIHg8Wu3HG2mftQRJ1Nr/VVz/gvPmsZPGQAX
yolrRTon+JWfjbHDuPASY/1G6IpvdJJhvgNxp7fNuK7ICignYrBupfQPpYBwhLUXl/hyybOaxSMH
WVjO2Z2Xd+f1M5WIkXaVk/1GNp+/N8pHS2S/kN/5Di7MjDKR/zkQTkFyJgiYeaOyMjo1w/RX1z0k
dj6Q0hDdpor4cc6LmL9cPfeDcUcNiAqPt1drWFNdHb/JegkJTeGljh3avSjkxdO/jQ5hMcOdKXk1
bvoLyfGuZte86XuEvBIpp44QoJjdZ6d4Iw3mKwyGwick4CgmOON1P8DyREHsWfFtnt6ajlmdpxQP
klF+FmH7WHkdcu1Ef8PMbPawmh6L5E5QMDHCNxeg5flva3RH00y/leISEEkM08YpjpOQvPMjr6UB
RHaY+u4gZBpuocHCIfJZRdkf1USvJ/nlmBJuRiB3QNhfYgZmvFGgsqyFjszriU8wxmgv5hnp0PjW
DHzq+KcQ5lZkoD2EM4OMpsrg6yb6b9QuaxDO862si4fBeJ7x4J3aLn1pDK+4MWqcom58KMGdbxcw
dZs0nOyttsQbcijiL8DGn5feIIf5cyZIBhkUv0GFHYrFaHU2+vowdc2XHy/fTsunr5r6MGrtBMmB
NeOMEzq/doKXrfVsrRXGUynuXS3qsxkaQZw51rkRYsswtECqr6o9aPG/ealwTsoHI6fGaZV7cqXi
uwB+IkRgezD9sWCFkvzUMW3zoL3nPBz4lSfGb7VOAkbDX6hmPnxYRZirEYuF7AjXt9QsjMc1VoIp
HaV9x1vWUSftYomJCqiKREbB6GQ1n4cxq861/wWWxsY16ncGezb52Hn898zsiOfu+fERhSa1+3ws
gB+BbbfwSuY2G1xZvwm7kjfWXTFZISXUOO+WrOALVwHvq5yEO9VH7ToUFFI1c7XcwNmyfrRADPId
oZRE+dHX1HX1CzL8t7KHu6pEhWph4CXuD/+Bg7MWwGWOAjwNz22NZ2YhFV1MjCp1Mt7YTfJtpieZ
U+dMmvNyPZVyu2r3fJl+Hbfh0PfdtxS7wm1uM8vnZIaABUozYsHcYqlfkciVfzNkzXIXkuB2Y/fT
Y+kln3lh1VC/uUu1jxl6Gmz4GKaFONkmzEk8RJH74XkMXRtUuxh5cGjFtEoYrDkm3Y++40QoZ/GR
NNURJ9mtMfIasf1oNBAglePiKlQF3dqhbKgbFJN/GConJA3WsGvL5J+naNsrRG3bWA13WS6KY/3d
WVjm+xpwT0YpEfOHJR5H38i6oVivC9Xg/Zndnt1r0XxUI5+uaXEQ2ZqHy7XWxwMq28aAnoPAnIOl
k9lKFS+AsTPLJPDiOAzZt244oax0wLs7nQffvDGWKkNKiR4gyn97s/oN4Y5sjb4vtykqaFDKy8wi
146Q4nWlue1jtziWHan22ToVFOE/xhxcZB1d0QShelT+nZnm3q1s8fZ4nfNQLonAGtY9luvaZGYc
M844hlJ8F7LkXZZIJ0HplzdJr27DgdrBKabfyJeross89mrgyHLIQ5rZgHpdAm3IEcdBAY/+//AQ
PikXtfdr1bxN6IgBgXbJwR2Gf0Pmc+Lx9UGCcTtl6bXTIzg9/9FLBXeGydduBUltc2d64PNI90ss
BdWufqG3p+4o+OzDObGIwNDVrY3TSM14vjrb2qKmfo2Z7Z+alinduPVk5OzNHFXdmMpfFdrUanO6
F7i5aWCmr3XttVSMS0ViqiP+dxTrU1zsClcExHwxmXXoVTT3/Mafm73JVgrUtvuuhvGpnbHjOD4J
23qmeHWjLUkkT0qbsOWjIb7JJeHryK8xycztZxpW5Io2Txjqi50cBQWImHCUL9+dzeUdiuK3rfAC
17NzmF0eFFF2TCRm+Yr5bjhMODhhGFOyELbILYRkJzX811KLfWJ5p37kkF4fE5Ia7zxbAHfNeZBt
h4+/66CkQii77Y30SZAjjkzAQCtoowVB1xYME6j+1L6b2GIe8yR/XIwvr0ydwHInVMiuO914Hkz1
Mc7LIOvJHDShre46CzPpQsLa2D8Zlm4uflS+ul3qHprFejMckBqYGEekShrDydC/ZUSWbkVTilvd
tF+hjfvDYmV67A350FXavPAWmZcYfKKrnX/jyHQ1VTlBANiGNsCoMXbNkdyRxhWzA2z9fQockeFI
4OUQQKORSriaUTdBmZ0eFDiPoGUxhymHsWhl2be9HfcP1oBi0fAZAxSUmnZkMRFRxLYbwKrqJu9R
DbIsMWYCe6IeJbmTXss+ezOXwbkv8icyOFImTngdQMDtCnybm5KU35vG/Abs3l9gtvPYuTM1fNRu
ax2lu4kMejaV+b4moY8eAS0kYP4dW1cUmg1zoK5IHtw4OndTCxoQ4i6lcj/t3H58UgZuA+qxz5wd
vxuzJPBsj6UPuVQ4vqeXqeTyjDpIX5bZPUYzbbIx4OqJJkx8XGQEooTRnmcH5pQeH5ICO3q04Hzq
pPftO/QdC1JVdxDHZmDahL/Q4kKatiUqfrRkJHrWXs2DNg37RbjiaI763vbcO1G7b1OKZB+MbgTw
yXkai7LajhRL0PoG5lfoj2J5rGbcYIPL4kxA7OMYaJOFuHH7Q9tOuIfisMd2tmBnWPiIaMXG7Lkb
mI3NmEQJ3otoyefu4HSfyWJZFwdTk+0CjAnj4XaZErZFIcpjs6DlzEjigA/gvDRqHzGBlKDaSCl1
j4RIbhrbM87GS8S4Z6ufy8mJd496KaxdT82xQSZrgM1nVBHCmwXos34TAm1P79RB81h/GFl8P1cD
hVwV6cCaUO2W3bOniAiNSAwpJ6yZhvmKXG/Y0j1yCqXLGzwasXeIsAjbEc6xMaFwZppqeNmnZbMZ
ikIvP7jyM/QWe9sr8hfjqHtz8O2hQWP6ERKKscx+vRFZDaC/5oFow3xv1j1UQcXgicQMzhEMFWOT
0MTptAxyFz4i7xi7bIrShTnq2HB1xojsKTBx8EIeHRiBb7vWtHY+Z9BgYhWNJrvfxR0xoysdrEDh
0hQtT4NtRnvTmN7CBVIPkq8QywqKf3bpZem07K/rdzMSDkw7Fp9ewdNrVDrEiwzKPW3UNWkvQ1cu
Fwan4GI7uoseX4nV/6SIELfkhEY7n0eQh6k5tiL6BEGMlSBNjyVh3Bvfyz8HsL6HGlE/V090rPJT
7ygqVoG8juPDOTl4zieTXLExafFcx/CEzaU8Gz7jSVmy/5vt1YNndUdymd8qL2EyrPnuLEnHnkCz
jKqoBirGqCYBQeRRAbxXv6BHuGKxdpFH9KUHnHN+ue65tHFy7NHd9oJqCeSBjeP12JrdObPbBzYv
5WkizTbp3tlOp+uHYZKfY/+rekvv2SHSpHfl16yuzcjGZlIWUQR1cm8lQ3/Rp7T1YTSH86WNKV0x
ayo0GXHQVabeh4b32vnQJRP7Bu+6uYeyDFeiT0jvQSo4BHmVFteG3i6QybSxZicoqXsw01Ar2EV8
Um702NRuwqCOKiHKuwd4e1/FQoKcMdcWk2znUOp02snFGW9C3AN6EtgLHObtEorRVpe2YjuN775S
K/EwW17j+V+IjIGcQ9BYRS2JeB3iA/vQR8INyeKzMzI106MdM9VwpekG8wxbKalNdpQhWjcAAdJL
2w2/S7fnF8/pWLqtHREgmFXy3IshkNx8AUc9VVCLtaGqzV3iFbvQ0S6AmORRS+dOra7avu2awBkV
ABn5FEUMncd0yrahMvCOlzgaXL4L/tQEiA6qHTkl9RblxQ26+Ga72HjVTP2dpHiAEjFFW1W+cI2K
wPYPk1n7DCRwv8vkde4sdYqNUb7U5vhq69wizcYSG3xUGCVxaXGWz7Cu7fx96HPjSNTWufNTYICc
iVu4kwTEQFMMe+I/mY9dVT2ce03xQbBqym9uBuSpXvgCeid65lvfX8OwjAGOd9YY9PG0lQC5lyMK
iEsopjWXlzil3Mdh0gn/qS7Q83sDPCJyJu9CkY/HGvs5PW/MKqKZiETut5ZVkych2SGyULhY0T5R
eXtxp5ZRe8Wsv6nibNcmgXZyk0yH4lYxwwgKZqxuYj5jjIg3cUeLYTb8pzpqng0Slw6SYUE9jQRq
DUw9lB/hLuj509KaK8ttUrLPDRfzNVZkPxc304JrNW3YaDBPavdZguUm87jgO9NDfaTNoDEwUnps
cg62xXgWMvJC/hw3+kR2qN/UrJVce7OUSRQ0Avhe1+kbQbAh3e+0zrlCkjBsGA493iCsO+e6sQ/E
dSO3ZEC3C6d71mpzoOV4KmSMK7Q7JVOtcaJjV/Y7UoabFS0xpdU7Csr7zNNPTCMRFLUZitsQw7sE
oBKNKIWaBWMRJdx19IoHpbFJpdJMLjhDjmFbL6wlHRjIybZbq+MS5DaRGpG/ySLV70F5sk/tEGam
c/WRGiG2/Sj5CpklF8UClNGwf8id4C4vFP0XFTtNl2ppekgeTe3SY0wxe7uJ8WrsjldPlc9Ali4j
8V23Xl1uR7d0/mHooLPQe732vSXQKvhzJurg6hrby/QII/fJFkQ5pTPrVHc/eT3pOaW/M7P0SCTO
RYj2iaLZ2XsfshEcQcutHy28JDN9zYiNnTK7urhWCcZPID4qkLdWVf8bawOLVTJ9DkiNBteq99qj
swPJuFEpEiCHQ1Gx/9qZKiaPaH5shqFCu+t9R451nyzqQGXuZW9SthMkHqDmOFkx+qJ4mnDnoU7G
Riplh2ccVznfDZgfRC3nbk1ElOA7h2prV08RK/xh2EwU6wSYY5zlwvtnK4oda0BqNrgk+q2wXRD0
GGlHfqYoizviaLDb6BQNFVV7Xkp0pTTaUDMZL7gUQbI5p3o65aan7jQekjId1L4dIDoqP/l2e6gG
arbv4jx96pfGgElsEjqcSfRYTNYQ5w5MkgExFSCyMJ+czcKRGIJTf9sjG9i6vn87JfXdkBhU29o7
wTb7KZO6PjYFW51oSEE7OvF3bZM7Bjl1K3k3OT6ZMJU2MiIHCXfuqgYVKEMTg78jklF4cjt8mRyn
LKDC8KvN1Jte0GzZcnhIYr++MbPuF3R5FqiIOIOum09MT277hSACn2eyHk4tiZ/BYs2vZp8FjQVK
GclNvxNiPAsP0quZUyn62b1rSDhVHD71yOg3F3jIu0ruLROpFsKO08qdIq1iV9ouLzeynpcxguhh
hDsjUxP9cfnbqmg4dX4EkHeemZlDzBvqYIA4RxCL85DleiM9xtGUgM4xLF0OgZbiaVkUcUNdEoim
+BttdVP69XeLMndYBeKrsoXTqwjNEuWuQAww6+aIBvAYGXrcN8VLFTdsL/vxVBXuaVHsxsYSJAlU
XeiXRxepFDXzCGGvycLDUBvWVhi5H8yuf5oXqNKGwszbTJdRzBz1rDbo/bOUAY4vMY8bj1XdBWmJ
Cc/x/X02zcUepYXNkBhgKc3qx0Qgwc6t9Es2RGfoyd5lzNNfGRd6lwHMQvOun50uXi28SbUnwPif
Xf+ivATgbnrHdqyPVTI+tiTK0dOHRcBUFF+hm4BoRTJEUwjDHzCBhcgsyFh0VanuCaxQz4Rw3zsW
xjnA1d0+Vc0JUgRObZ0PhwaoV+d/TSAUycM1zcBjGyrkX09QG4MPj330Ep3Mzou3xA7PR8dazh7b
MUesqSQCHZZPxSfLwmX0AnWb//dDlAlczw3hF2NNmIKO5GbyoBwQbev6XEds2oZ9o/FqRu8mZWAW
Ve5FuJZY32uxn6EqJvYn88E5aKSJ9jxrrPOcqLcKbCp30IxFzG/eh4I3P0QgZ4uxCXAHQsJS7yn9
6UHEfbwLFeJ3n2yEghuPhDVEV7Hj/bEwvRceyyq0fqAStlPipCeGIEHdYeub4quBhwH0GX/VEscW
IciRyzeGIQ+Ti3WGMVH7cY/HfkqkLKoTj0BzsoWMLQEigdn73tbti3t8GkEt7B+leaTa3mPfUz0w
/403lm06e6em8TDewyxr0RgCki7U9CTQANKu3lmM4hxNeosmOaINfwUXol2+TwbKIFNX/wwRR8j6
WYZauOdLx9iqhiKUyoMJgC73plweOZGGU7ZmkscDTPLwN8xGxh1L0JgztwG91yJvpSLZhjYEFSj9
rNmXu7BvneNQp+vKzjjblqVIlOP7b8xq4ZgDCmMNBltaYBpzQnhafWuqECN4DnVz9NmtR+r/v20e
5HfeiGmXsZDoY+pI3X17Pt4Kp3M2C2VBF9pXt9NsdFS+0qe4Bm2uREdVeF16xHya5SWpOmyfCklP
XGNYDvkreVIDE+wyxifyd8W8x03+OBRI8hsDUqkDWg8bKpaadnJQCSLvYMVwKBKMMjTVxsqD4UU0
3Ss9EahvhvkJFNpWw1vREIg2cB+OxUS+hrI+fcdj7JYM53nuucF13W7ttHnM4FwSmcNvmyYO2l30
Y3GYoH0t/aNrxIgSMHkvRjUQPxN+sXV38MAS2VO15j71KS2s+Ds3PBdoqYRsJS70HYw68XakY/HK
cXVEC/ZHoVlTForbNvJZWXVE+vGxmxE74CKoW6PY+XBOwRlfHI2ISo2kQsoqtPi+HKYJhg6ZKChn
Yo0pSaPkG52FAx7VIY/WuavpmJy4FiR4cpLJOTsMWbylSWDqmEAMGous2pocCmiXNmAK+fkwPppD
9kyh+S9V8iNqEVDJpH7rBMJQMWBdHtPd0kUQtQqu8JD6aqgpm53+lPpsKrKhtLa9i4JIE4eN0YYM
tAUreD49m53xnbB02aQAV5iOZkedhsi3PX7Lmlawm4sHpkPdzgRiuYGyX+gfQoHobDvXACMSv7ce
U5954atLs3iYCE6k4ffvWwiigSxB0anEePHQW+YrUKgNW48NwXxXCuel6mdKsYd5zSHMQ5MPeixh
OzAR6CHSdIt6g9q2m03AO6HPnLCDmqwcCyLXiLqPWBibTlQeh9HnyKz6i11h9s9DWBxFUvzgyCW1
XvpPbqvPNnFqANIQQOUVogmFCh0URC2Y9TJ9IHoXYbkTuQ+DO1s7mc6fYkifERht7SElSKe+FgAP
d8CE32z4iGhm0bsL/zMyqI0Aa55CIJwOA75cyGuaTT+eRVjVq8jVhxEht3OJLaNLnzN2ngyJXtEx
RSjS0c8lPELbLn+VA+NG+qaJZmCBW6W+xqXez0Sg79SgxAYkMzuoP6BfqAOq8H0eWTrAj4A982g3
Jfsgy3KD0a/PNTJVDUZtyxb51kcAklugMUjwPYSGdYHJF1E9+BdaQnKlaus1Hcu3ajDfRhMErdV9
eZX34BM2WQlqjHn9hxWd7dJ0L9pDxMN+/RzWqM5sSNqlX9Vbf2EwzNeY29aEDWE6zY8vLIzU6UOI
LDWq4omdBq/BTKLzXGQQ8kJkXQnxjDFLbZNxPdbJxWdy19XoNhproChlpY74A5aT2XPp0RPmZfHK
tukpMmcAFx4tgLGGS3RUlFH0aBqU4RgSELCIe1AcCXL69FYa9rV3ixPsvG/HR6ejf0SPMwGr+lPe
JiYb93mfx86XnAHlDaZ+gchFcoE738bT9FponoDWY8YzK/vkEokKXtmZN+O9WAU26cAvVec2vX1t
/xMmJBDgWZEQQKmc+JVQszdJTtDmxIX4ldu9u501WvawBgVSDO9r4shWOSw6jAUeVaHybd7EL8Xo
nesRylgfS5wSLZhYioYou7EKZW+8ZT4SxXQK+TWjWNIQODQlNMJW1b03Yv6uyuoThoNUKPxjczm1
c3+POe5k1yPBmtSPLQDesIhpOM9hh2aU/StKliH86DTbwro9w8RGhc4H7MdI0I3v1AcIYkHKpAuo
vqx3QojxXurHMrPftKbiS026+bH2ToOcnzpTXAmxsHdNhw/EBh+DyusSQbKPM9ipSwrNqAqU+eSi
MmT3dQVCRFcdHoRVfRtu++gi5pgYkEdQh73otRxY9gmoYTQ+1lzfuZ5/aXz7WRTjXdQlXwyIaksi
yZH/aqu7LazhQOQ1z2NLJFnS8uv+bwNlOmZFVKDDnwiHk5YTyoIQkzE9878ZObZh5XcoSigiC/HG
2vQWDeaDjMcLYWO38RhuxtZfDXgwfhjGv4hafA59j7IWntBGcStZZMl44dX2rnxnnM3//2OCN4Ht
Fq3DkfLoBRGr3hgFJ30yYgJodRYQ/3Bcsvh3MdyPJhaXIf7rC+t2sBxoP1AVNrO3vBtpcujhwpT5
im2X/W3tdcjGk1PcUDW2I3vMdvqsnDQP/v+VxzGB7KqRgsSnvFuhaJnxnJM1Vg5/hjtfTU2MemEe
OvM6hxRzSx8j/4dRSjmV/csX8ILyM6Yt4ZPWTM3BcawbgqwkY3j0eRgtvyG8+aae8J/aSf4VNdXe
riPInhWix6lTR6eKXOpDBlWaboaSgT/W+UBQi2yZc4PAJmuztmRzxyWILoF5SIiu1gX1Bvp7E5kg
E7iNNlXBQ4RU5CNkeAhvKfr0Pc181e9+zC46h7F160/k7pp0LVCHsNO6p6L3HpXkhijzBsvLOoIk
3flxyA6Ws88j/8NLdCBXYGURLb9O56KTdpebNs5hnoqf1rXYNSzsqCVD5QXcFPNsbsqqwZ3J4tYn
uzsmQG5TGdMXmxFIkKgqR0YFdCP0Ha5WT6QmnMZpXVNVd0pZT7NdfcVNyreVIYfZ6b/QTe5y333v
2ANtcGy1RY9FBOMOh5B3jXp97+h/bQ/WpyGttCsaLsreAH87FndOmL7NSV0x4ByCzDLI4uhT/MZ2
/Zjb9aWDebxhpMgjWyeIJWGaGcTHbSl2KyzL2R/AkI2dMy+qvasdx/g71oBDfr+7foqmXdt6oJj6
5M+FICxj0JzpT4UoN3eTf+AwvlnL7ceVB5WLiS62+yG64VJU+Z40WjrmBek56q2gdDAw2UfDepOM
cX1rOVR5c/I7ATeSRJmF+AvkUSDHGWKntX0wmvIV2uZVT4pxpQD0WMb0hBL+kG1TuSbdXeL3SIHx
1G2IgNK0xhIxYnoYRCNwu7GvL3w27/FrGMlneqUHhz82cyVCHBk9FQjzww5fNFluwr2RcEqHyHnp
9HK0lucRTTTy+6vv5495Q03p5/ZvN0wv+FnwTxmYqMpJPozGXeQv8LT1Bb+IIEBvedLeFlDp2fem
jx5c2la0DIxRid6ZTRfUJdZ014zIiqeLQzELXaBqUeplHoMGl7qsiLMzGlqL+Ymh/B/FxvY0qYpn
hxV53HbbSoxgGSGUY5p0MfP72bbUbbofXfdWWRw7njvsrbJ7iqGO8nVbnpXtfUa+FwjFJ84+j+db
jBWR9sWtO0iJHQyc7QzFfylXfz2v2SvNnccQaFvI9qdvUxavUX+M2unFb9YzB7kmLvfseYzKk5t2
6zcVl4swSFqJ1gSl+pJ30d5RjAMt8ic2YSJ5Bovkh4yUp7hOdh3b4aZWakvTwVvZRtSNy0vbvqsk
ORcltPQ+fa2cCo1YWX64eULJNyeBkXrAc2k39B0Z77+MbRK7/cbn/lkU8kIRdWkdl6ky6uy8Ti/O
EN6mdWoQOhliwXblrukzynXudyXFNqTg3KT+csdgmlSGivnfkP2jHIY4G6K4pzvfDMUS8g19+4+9
81iOXcmS7a+09RxlCGhMUysmySR5KCawQwWtAoiA+PpeuPZEjbrtzd/gclDn1rlkMhOxw7f78kJF
mqN/gXkbD0OdvPsuddt2azwreKHU7VIMOrpRvVXhzvYSjCHhQDW43Pdy2I8cTngsHtuYs6sfJ17g
uSZm2Y0vTu/AzYPa4lvdHzpGE/6opGGAUFw7cB0VU0fBMeh4b9bfy7c3At+e1PgjGlDfU6Ou6TK4
KcXoga9I2gnQJNpMd7L9wIVUnx2LQwhYyN4zTT6/Sy1XqWfjGJTH2md5jHkg2nmiWMct8YZ4SSkZ
hb6WJt4xhy7ok4k4d8wWkKFnV0vDUbuNxgA9xRtf4gDve2ATB0CyDXamysTezV+qUZGgUCW+Do9o
SJJfNdCItWGvEzPg8y0VfpDx3lo6SOsUYG5wi0n0bdDSb52uP6E6+3xuUAs09yoWn5t2uaWFDnh5
Pqwr4z0HxrJBhI3WTiL/GjJ/kMj9macecdO6UTbucFfRbnjCb5Qcx05zu08GH84Dr7DdzrSfhMBU
aQNyaQlf0BI4sbaMD60zltthiD5HTWAN9cjYJDBGV6I3563PDjGAnb8I0BSp13zvDdMjhcTnjBc3
1AH1ZEl0CXMCptT/1JgOzUsTOXwCKqPakXdc9DCOiia74WC6zy3cbB1BKMiVg7eBoayhB/iPdsaV
2IZjZYUXTIDmWlQRNVXMh+Y0TjvWoIgEyCSEBzDC+MWvWyl0XNuj8dB982p+IC7hwRqEyi4R9CqU
VXnx+KMRtw6DTv+b2P798s8sePrPVKLCoDOhnACE1FwjqsUzIkE6+mGOby+4ca7ccSfhhhqwmutw
I1qj91EIhkMnaNRGl8lO9M7O6ym4quJlsKGGzqM70aZTILNY9FvTDrcWbmKLZ3zbeEdJjyjbn9PQ
mW8Ot7TE1Rccs6bKv6eGbbNqAFn0ZYyDiJs3d6VNzi59LMW4Gix+C+5oJ1uPwyAfmq8yIrBixZ9B
5HzHpXXiSvXlIZkXTfZc6ixYpQkGmdh9a8ZzbbBTr8V8Ubl/yRZ+clQ8Lv9ZfNqfVHqTFO3vCZnh
juqG7VDy+xnYfLhtsO7EfphVyX4TtF89OV9xhVLVFLCrTvjwoMJIRjVA4W997JyXqVlav3STvfhp
+xXGbNQy9r74RZfvURrWT9rkBquyxwYB+9BnL1AwHMCr9SF1Nes7emcsE/+VZQNMtNP+3kBdJ5eg
Vk5E3ZAD7j82XzIU2LiZnpOs+7Jatc8qa1PUAQqMIDUI4DXFGtSzMbQu82g/tDjuOlF/8hFeJ0Vx
BPl2x/r0PvZjcMHNk1UuU5bEL69GiPEoSjUEtkY/RrDlV5DQbwN5EI5XvbEtSfQqaK9NXP8O9XBR
CxASy33F0gFCGBUUotIYqKYPAhafbCK3vRJ/mI52xuw8hQgCskc+aDhaS0F6SkHyEC/Sklc+3Yeu
RjecI5zaKt7UoOFouZtIVtrd2wA8xcTxspqF8RSzbcXy7e9pr6UkjCjg2nRS3kYBnJRoulV+OeLG
l5sSSVjE1+VnkPIOxtFrDrG38/EFTYW67339xwl4FLkpi6Mm/WLyJGxbOGTlZMGoUg4rxg6FCOve
uKF8tqV3s+hZWkY7k/tvvIkNverj5N4sA2oAsO9x3ON5dg/A/LDPmTxJZWhv4L4dzOV1DtXorQpF
GnugFgyIzs2exCUNrGccOy82kVVDyKtq5X0xAgDRUfa4/ESa7spySM46mb+UNe8j9yWrmgvrn88u
855w/R/BB99p/eio6agD472bvlpT3veG89YFbNvd1nmoEwr7YBN3CP2rbgqwMYV4sCG8OmGxjBJk
zCOKnQqV3zwemWgf+iPrwv2kKLHw8OPhzl9NaDWTwPTS0V3betyJYsVhEtTeXWo2O2V7ezv66/uk
Curp4rITDJb3dGJUr6MsD2GfbCEPPgiYNWXWHd05POlQ3S04GwosPjyzu2ffcmz6Auceex9/vLJX
F+Tg8g4lMxHyeWCn1CPe90n9EHspp2fKCbtc1VMbYo3jMWzP5CoT5qayNS5ixJdS02bJ8GTfl/zT
tZbPjG9eqoANa849cxPRzNL04lTM2auGge0ZLjnJ1HxIIcmv2Gxxby/v3IABIMQPz7GdUedUNW88
0Y5jfpu7gT139j7g3nH4VWtwR8SiyZc9BtgjMQs9W9GWlqV7cEbAcoOxxVc84HgYB2wi3h9Kif42
DOxFyntksAqe//DDLTbKq4Z15y7A4UgC/JfU1adZsXdupSw302eKqQTUnf6iDI3R0n0JCySsqKZ9
tjdhEyXmJrXa1xLZUrmgZ2gaCbY0+BYUzhGNZ8+O3uVyxvwZhQDSEyNIiw6V0TagOebWM7zV9txM
J6eqyFYRW6DDgL11kYBCNUmv2/ZPxgU94jm9RfyeKT9gvsxjMib5xjEcd63GwFwNTcdYkOLVsYkX
DKQiIME+UgC5PE4aLC0zEgkNT0ktIQjGp9LGkgRdiN2TJ/f5fWCU8SmtedIA1cDoyObTtz+jPEGo
B5JrwiZdAwXs+fvZ/sL623HpeqlDcfjPhUby/6ktz/89is5y/gdsi8zT6u9/7P529b8T7P75v/0v
dsu/HBMs2YJI8XkwMJT9b3iL4f7L5ZkhwtCBwWKLwP6/9Bbh/ssMLJc/BVLuu2YY/B96S8hfKAT4
c0rjbeh2pv3/Qm9xzIC/6t9ZdL4b8HC2CaTzzVl24C/Qon+DAGVWoY2c+7Rywy9KehBsKxJClIlj
XmoCuAUSznXiE8ZjgrpU7B6VEC9YHFhm2BiT7QjWfkV0Z9Oa+Pt6fce0FS3xrfMgQJZ2qYIS4HTf
Tp5+usuKLAvktJl84gOxEWOX1ZSutWiGZ58bJH/7SUn70wpLSkM6UsSqY7qKXfXq5LpnrGm52WAL
ZelNBeiokxcbXCRpFCfeozV/Y+t1Cc36B9QQfYZVfNCW+9RY85ldP846duCc/UmxoZMOCAt6hChw
6GLoleCpaDoZ7WyXN6BQpnKKzjPqa2JM1+ZZNFRsOKQQJqJA3IiG8qA5CFdswTvsFZ8jrgl0ayhc
0eiOtI8Rt/JJHWL1PgTTSZvJK9dRa4sI/xeszJ/U46f0lgJLDqjE7u6TTtzF5H0QmiIgbFV04yim
EoIwZ8pIt9K5Vxy9/E8DmlnQpfRCPXfKLNYi2rLF4ObGEcW27xxlRs5YIBndseeu6XW6qmEczjhn
Fuj4cmqptfKn9w6/fBxi7s6baZfUY0gWxqfeCOdKW+tg72GcamP7jguf9w3rFknmFkJO3eQ2rBBz
vGPnX6zKIccdT4CfO4a/yXDye4q0UKLS+pL71U9ZNqywAjs4QEonKVLAnSFQ6QWTufM9RWwseW7m
JxooplOc8GKkRpAQ4CpeBygkG9kdeo1NTLMKsHrs29Q5fIaeuGMlc2yAKsQttSeCtwPjL+prVniH
NHO/cSRdeoFZl4vDs5rMdO/ayFKDOR0yjUgwLbhYojoPuTFLKOILWUcy4VLI6zDV9M0uG8LfCPRc
Cac+RqPYzCbvoMkr4fuCpFtXcDGIUVrvM4i+qqMsMYnQvmhRE3NDaXhCEqHN2ZR1nI5cfFT+5rWc
oiTxzBgHn1tUf3yLWrXuUC8sjYm7yWPdM5IWGD5kQGvnsvT1evlmD6D1mrJ4b0rCaYw1XyEROHbr
44vKfBTEJnjNTM59PWG8dxIwzANZp6r6W4VdeSQdf7IrgyrvOm3vk0bv/ND5tVw98bkfcSjgJlo3
Hc4Cw7/xo2IzTkBTAgHHwKy52SGwsREn+xjb2cYbcs1HLNk4dnEbrI7lkBDPppAb35VYRoaBMQlR
SWEjLFTLco9tAKNO/e5m7ftQolH0VQIemUQ787q30myfN8XI7b/HwdRHRNYjcXEaklI6c7b+3P2N
Oj4JirqP+dzbbXLyZLvY3NtXbTDOdENO8LVGEApSnHRVLg/l7ACA8ruYaMaC5VuKAex7Gm7sfeMC
mTfSdM9mBmwAjnQ+SrHcpS43aM8ccQU3I0TypN/3tboaMINAGLq7JjLoa67PuSyfpR/pbdjt67Kw
Tv986Vyyxcrp3vsu/EOdRrSQTDCdORmZQHPCcBpRTQF0d9P7ocS+DSHRJpe3ww70OJeuSWA5GXij
FcTG++lAMOq55aG9kWwOKAv7qyKaWlMVvhpEXkWesHDs6KQuGFuh0GSrcXpQ7Fsvyp66A42u184T
wwmjY2xRSm+VyK5dw05y+V/ps73rE2K6o5c+ZkRzFcfRycavcKpJPzCJHDPSQVzZ7ZnQJS3SPbJ2
1g+nDkjKps2GcpUvtfA6VXTAWn28c4zyrZcwfVmi8h3JjrxGXrXrJm76E3wSauLwbxU+dh62w6/2
5GXHsU33KqhyXoMcppftPRgiVw8yEGS2rDgFIUBzSFebe4jiXCx65DrRPCMc87LUOG9Da/gcanda
OybfoDWu09n8OwfmH5Q9PA0UzLYIX6esdu9Mz4cGUgWvCZYKdq/a3YaB/9UZZrSlsDdj8GNlJVm+
7TtVfXCsUTTcaLS+vMK66vH29srsp8KLseOjNT+aAafIxC1+zZ1srstpP8X9BQMzt6Um+2XBBWrJ
kepUL0W/tVP1u6KKXhI/zi7CZdscOf2lNw24hyh9uf/cJGCAatui/9UjaWVNLh0W8jeLFUmVbgAt
7VPGlIaska2hH7Z9V/14Hnk31mcnK3TV3vTeBVfiQysUcbiuabfQz7Cvsyh0VBng7PGAiOUDT1KL
JXdmxiv6u74G6ZkH1y7uWWxntC5C/puCKGRls5pJF5Dbyn9yy32sS9c6WVjtjIB2BaM9VTjm9/HI
sibrCA1pIEEEje29oWcemWXwSs+SR/XQIYXsw5vg9I/sPvE0EOMSbST8Q/Ntv3XJBK4kmyH0p55S
EKwBiCsmu9bqFdU8JmY22cAd+sB+YF/oEm/LXRP9zRqPUTd+TB3OhLSyt4w5z/SZUfW7dXKEw8LD
7TbYF+JnOXam/jh05CmhhmcrJftLQAW9HeCsYxQ/59ZygBfNaQ62xFjJvRjBgUaDa0FZlMfvdS0m
x1hZairPZdN/UfnxVMwtxrWYEMVsEw0fspZHPruons1mOLpiT+PyR2pA5PDyodx6MDvLMgEIU/Q2
XuL5QY80eyH63TEjfrQ1WxXPTzdgfvrWoGAnCd57Ugwjtl9SH7hR8ORUm5GPsT9BZbD4rG8bnpnu
QjynbJ7Iv06+aH8Cn+InJDfoFQNj44uAwArd7xGdC3k77eZ+CrY50aNksB+9uii3Dtg4jOz1Zqqw
2zY5PQZFXl0b17h4pr2PkIBXsVTvRgWtTXfzCqA2G2wxEKVCmi89MlUGhnlZA9XL4/Iv75w9UZHL
3PkPg8/nVcmXgQIbkVi7dKDlYkiDHpv5WibqqXTdRRiR7HfJv7WBhyuxq1EdxNWg4k1ZhXWYeQs5
RveA5Mybi6v2xuvp50pl992641nwLuxC/6n2o78Cmohr15dx2OfhdA5bFxMeOwE6vpgXXBotGgH8
tJtuQVvKhzDnUTfxClot5mVruTKaFXQKJ322JppZI1jRWEgdhRWUiz1CpLUyZfcE3JguFwTDWQ7T
xSuxHHEic/EeTXxDtKvss8lAuBES36lFyqRySM404xet9DgxgvJTiWE3enRYzIMQV7Pg4O9ydlU+
DHwsUFi03cq7cqsbt1nHjo8B/d4tzHcxSbRBWd6cFtKAMXebQU6IlZQjrbXdOtvWYs7tija5eqbO
D4F0v1hvwuww4k0GpuouWuO2YTPZtMfIyy41ja3Xf76kTEm+DRdn1jws8okCgFIOa1UBQze9HlpJ
hsEEw83JGJP6OkGbu4oiro7KIffkPNPo9cdOR/GQ3XrkJbQhK1vHGodjymqXuEkq7QfqnF/6yREH
sp44Jeqo24oopgQChtvdyGGet5jXZnmzKSW9cqs4J14aXHlgvyGlYKNorIvbZfiVlLexQUNtw94z
TzIG7zhMsr1naNrVhY9LnYt+zZNBYD84qZru0CkpaBuMZn+b0z5JkwyN9JaFpkLcs2NTRj6mDkpA
Gdpg9Hi0SI/SRwOGIhToLVHc4/Ato5NXzeScIKeB4Necr+t6sjRPgHnahU4AWAHihG0X6sEN8cOU
LGcc5gzSVffQVTeA3DCx8ZxpDiBhvyuS0Zj/04WOvE4qaa2MpCco0g27KNR7kbArVzQ3qO41n8g0
VBayASbbDV1BR4EZCv9K8MXAUW7Z3EiEKAa/8RCGxSlPIGKNaZSsYV8BTepYw/NNSMbfFVV72zSr
Piqv25MmZtasCB4PgASBiprHOGjFxpDyQG8NESQX6axeMqvOOLy13bSRGYraNGXfnus8jVG6cUYu
HTpZaBeTQPmxbo6unuDS1RAGWE1U7kLooUurG/HBqPiscaJiSsDRrH1+M577lHgsxOvef3JbCW4Z
Z0Xs1zeHVr2VzLHsq/Y7HOjrMTrsI5TAZcx+Oy1ZbxAlO2YGaCUDX3UkxGlqsUF2EemTdHC3dHW9
KNISgFh8SiFAXmSOf054FQrTeKoFgcREU2HI1qOdY3oEWsTpMNBHui0+8zTyWNwWmpG8vBf85oB/
3aQPyGV2LBRl82NI7FXo1BjjsfcYzKrLC1YhgvJLGueHVOO2JU0VIEweCDM8szNlZlPBuElheERd
TGWj+woChq7MEP86ow6LpzHNrzzC8BlxfqzaNuajHN2zRMs3bla/TmZ5zifL4wOBxYIh4aQ57IhT
r5Kwo1WHG8p+XpwKQXWziqBcOQCzaaxaR+kCKeUWTkOWuimmFCu1APdJKBX98JHavCQTb6sYTWCN
bRU1DI5LK/iUcHZ2XUHqEj+RnF5aYNX5GL0lQ/wT+hEBuQgySYUaD0aA82E4a/lCKvnTyNANTChQ
PSNFZ8aPPKNuBncjDq5/mgavsmERnCsbAF920b7O1q7kTIij4jw6P3Pa7QXEpzibPo28pEA84uec
LTyARPnvzCg0tzrIbuwxeIvmf4zmXeMmmu9SX5wTJ2qXcrNPE8RJNX/mvv0E5LOkzJBx33kzREpq
VO3rZmQ+DcednHaQ/KytATgFqzIcAkslV56GTz3+r1xOe9F4fxV3wVC82EP7rdh9rzPairo87Q6I
8ITvCJdRSknLIEhzxE94N8gfs/PiB9NHPEC8iWts6drbKuE8kcU78ej+ncb06pKkzai7SZrsBcAY
YHT2QPbk0h+W5bxYcS1WzTxT3jVbF7N48tzw29N+id0Wh1gly92IArky6WDA6puuS6WfyIM7LtEr
6dzwI6htOTRE+ssP06mvtLue9E8xZsVanU3HQT+g0Yd89INe8GsTK740cJ9SNOxtU4M8ERz3vjGe
vZr7KH7vW0JMdduXh7HAYZtbeJ5b2dzlZcZ6WhNgTOb0ESmTzD2snwHXDfEGwknTNhv4RjNe3yKD
mZJZ+gbMgeh6fkJ1eueR6x8Glo5ODYmORCrgUkSEMIieZBTbuMsCenktfXabe8C4J3SzLzHl1Fhi
1AeI8BH24uaw5A5jcS4GTP6hYPVBmTw0JoVpDTdbViDu4LUIpPdhOdEmi9ShMqZfMnQvYxwchcRU
tNzmEX8RuPkOiSrgL2yxSWMKSTyS6MS4F0SqjcmM/QcOU34Z15HmvxNJZ1vHT1NlpofBnP+Ketxj
IbPvp/FL9pHNhq4nzPfLOxrcpdVtXPVe+vo09/l0wNB6ldrjkBC5t1Y2x6d0nRey81zrRk20eLbZ
R5YCUXsoXvH21FMK9VMQ5/CkMHe0C9HMF2RvxJnrayZJS8LawnKSOi+G0+JZ6VN1ZSRaFk7UTBLD
XzlCwa9K7AfH4bCzQupTkiiUPF7Su3nyH0KRPibAkYJBDgfHeqRQx6PjaJSEk215P9QsmmLEssjg
Jj/zmxptCTA4Mw4GT272EH/y6kvo4eAnEJTa7gTE4I7GOjxSU2bD4qsOQws1YWh46CdRNDCrO7hG
7Z+5JwHoOwEtDO6PHgTApQDpieF4sm1Aksl1KOaz9OtuwcurDbrGSkAdPZOl5aYzPZSEXLuxfWql
+uxnHNWMF7/QKu68xqeynUhI46Wvs6N2WcASKvYeeiHv6976tZYYSsWtCTDDuAcNwQYbX1U+fNG3
9eJg3hZq+Uy4yl4T118xbqzCOiOTaP5YU/0HU8m5jyS5OxFvm75+WuAnpXbtW2DCYXSdXROHG0uZ
5qEmphjZFSTQSi61dnJnpFwXHDlEB69g5Ywp+EANekPzF1fTspnys1PX8b2JFW+NEdj5NOubwbuF
x3dXnStIa6smw6Ku89B9mCEUwhQril0fhxbvGXmWWFSujTaSTVjwn6Q/IHvG6eluuJFe27gz1kLp
bz/zm6NOtKaIl6g8kC7aEdgoh8yrcrxOVBMdhqpDqot9gBJBfYM5mRzxrsy0TlDY1iU/CIwXzNPT
XH3mPbFMTHubSXi3TPmPjneF1vA7q/Fs9OMpCbAHqyR8qENz5w1LinA4o8E89XmzKQcX5GA8nYoG
QBAXcBNsvYrlr4CowKOnXocRGXjXF9+1EPfhVDtb4VJhZo3UGYYkjDMht8qf8YXhP2H6/GJb/jEG
POkUim2dEBPCB/RYFJQWNsYt8M5VJD79Hg+iuXR+wLnYooRVKwPPABYcfatmmK5GTlyixPiXzT02
TVhg4APJ9qZbNBoUAgKxOIgfK5N9Ko59h7TD+F6LbL62OXbaQCEfElZrDrw971kfJW1enszoUgZ9
cGy03mW1LQ9eHR/5Ltq1pbEL1NolWhEVh75gfLOmpRKuINO5nAN9ODl8UkNxLOLF5uyTl8Hxjw8c
S5TZGe0mTaWJnwcjzoS74zB5XOkW5WpuhvFmpfkrntoU1hqau9uhHg72ixpx74ZJfE/4no/MLPdi
mtlJWv0+gkrpVyFBSlNjJC4Xu6aXyJVHbmBHjmYR+xqIpoBkXNA71JmvMpshXo8m+R2heSmH5IFq
KtDMOdclDAQH5O9fJ/EfPBPQcpQN9zngatSLe2BW5ZvNnnhvl864M4K+u/Pi+Sgisgklf40o3+Ml
S5eAG5TkTEszvrNmrfeBM9wbbg7w3PYatg5gqbM4P9Dygms+ws5VLKrZPDVHUs3/5L2n1UzVTcfv
Y2WyH0XZNCi0irK9kYTFOdSKbEVUMv+0MuQDbX/OtfOchYa4F7odeZHUziXvSVcX+w7o5A2aUv0M
xotwYxbcU3fmb1pi9XdEnZJzUGDChfn/hZbukEzEvR8l8GcDO/4zNuE7bulVsivCtrn5Hh9vl751
kEKFjeWMF7ponPjQlI17yNHGxxa1nA0qgjds61G706Pf+0cNSiAq4rfeAmEVeqeWOuMh1elHwKZ3
M8gwulZB8OtI/I3FxDs5MItjSZ/pxqmpabNsjqUSklYxipNw8BC4WMEDFexlptKfwFJ0dZj5u5IB
2cuZYhTUzo0l26doNvgNJGG/6wOvgWFngtia4RMK3lJKY0qarPnRNdWEcjd1e26M3O0r94d2Y8g2
k7+EoDr+9SqKiMnLN1KO1anuUgD8Tu1iFij2pQUDbFVXBI7smVHVn6L65Filf4gQajC0j9zjBS02
RSkYzqgmNnJT8DDQBkp4CoJ6YrlLMTkqRNvzAMGew8pgHTmtSXXak9F4ctc4C0whZr8Rb4KZPy14
d65QeSzqp9EAiMR+WMr4iAMTdka8LL0bRCu2D/7iEnAnjM7lfWZK4qapHPi1FeXGkfEhkx0mkvAc
skMWOZuI2l4XYJyskQCkiH0S+wpnAjrLzfOc7wR8emfQO1/FzIVJOJJmwd5l0gcz2cMA3TA+sT6m
H7wkCOAUW5vgzqrgOnZrTfV3mILXNG/otc9xOHuoCbBBzLWZmoyDqLDa5YSE/uWTTjHvA7OHYbxn
nBfYbWMG4AbHPFEN/NgJIJW+NFNeJiQYtKJDUNBPFyg+zjWpdYrTIoo5STRX9jhsC4PnJ81x8rHT
746ap/eww1CNGqnnBsqnnR9anpyyVdn90CJWCpZPhetcut77zVgsVt2AgF5XNfsSwdPQD9bCl83R
EsGjQNRjy1cfZOPQb+Qvd8xo3uZWzvUbXxtSr9pTSsQhU+fXpKreEj4BB2piXiLitXdzOfyEBa2f
KZsp8mvY81iUbnTQ7Cpq+vaDVe3bJXZLauE9d7Y8Abhjl6m3DhxjQ9bqt1dhAUSkRjldtO8gMiHQ
OJIm5J6yPLu94yyq1rkEYkCFI7iOgPWoF0p67JS/HSKMvlx6zkN4RxzWOCJhPNKxqHeJm9en1J3I
0hWOvTJaYGqMV5iminGPGdvZx42DhzhYErn2Z7k8EWAeLEXu5GRwzHGBiK9unMlHuwerNRNa6+2C
KJD23yTPGYBVzA7JcFJa/wqvfBKUVoTjSGrI9RrCV53eqE68xF1KCivrrm6E2jFkAJ7LCZcvl8Yv
zEmPosGSPZcwNDJAOpFvSIBVTrnLiS3EWtwUoCtF2n4fEelJ0hYJYBwbCjZ+Mme55HIigHnne+vd
Xd8ijg6ThudIsSTTj7XJ3eeiwMcYJ6T23DYa1iG4xD7t6GLNlNzGOZOiSyjBgndKnQDYwM750Yee
LRL4c4qnO/2F8+PiRvPC4LO/Moe7Jvf8HzfBK+jNNFaElc6Bm8z2VuN5WoO5fvCEn9/xOKXe3kwo
OeJYmgbEn4Rhb8Wg8pX01nJyY+hJEauakektZrRFIKeqOzDqPQ63b6YvNgnSxvVZzqfeaEMkDBOS
UJdt3Lm1n/qZIyULKNGuC/UigkBcAC1yG5/za2TKu9IQf2owANs8sr9nAsLYy/3wBGASvt8GvVwe
IjutN7r/4bUlIJCM8a5kpXUotPmVyPJBFV64detOHk0XmyALrza3u0+IDTwwfd0/s916bvAj0MDM
aaASCt8Sm9fYsak6wy/55CQBP3eJfc3X5XI7wH+UNt39kJ6mBoKRjEYwHDw7rpVBZAoP9mISI0gc
T+jc4PypD4WQT7gxv8jlXQC9ckC9dOCYLF9UmwKECaPvEZs+DZnB0WlRNm1bfnrC/JsXE+zO2Fq7
muuW62cglZjXqUTYFWZwsK3GvDrFay8eLOxdO7fpGO1MSRRaC3/XdR3S+SSGLc8marg1zGykRkZK
vnAlBlzLdNkvWFWdcKfM8UdbFBWvgOUMONXBd/sBedEk+tuktLd4iij7jP64LgL3cW7IOg19hcHa
lyVkzAY/OAaunQjtT91CIO4yUuK674CSeD8DzJ/ehvQ6VLBAR1AEQGwAZyq1IaJpsPvYNdLM95Ot
7WNY49Ct2kpf3Mx81f4U3DJwjsRt9Kt07XRnrB1sdGvddeWeX4PVwRGop2hruo/OpH4J70G8Kjo+
0D67ThzEHDsk8/w4vRvKEZiCK7EwtmxU7SG9s5dKbZrJYhgoJORmDQUgr79q3vmXnpwOMQb33WJD
0ih6SpqhmRig2bmBKRtWUaKLNzew7oa5CbeRi9I5xDSd0tWyjpkLrjlnTWzaXOhJPRqpIO7V1NY5
q8vX3rTY23DWbaHuYS4m8UQp57YY0i/ZVONpKWI1Jg3nLFLYvMfq4LNvhCLenH3T5dpOyQj02G+L
wmeo5UZyaO1kJ1K7OBIjXzV1wiY28I8QjxWqI3DgnlkcvhmUrci2cnp4898qwc89m+oRFstrTAMc
oiPlItZk9QccEuYQlXsfMhF4IuS9sEswpi7r8yEwh63tsx+3sCmo5YLeaXTYLM0xbWP/2/hmSxi2
m7tXNgi8O+13Or+6w2zZiIYQjUAc9Ie+8gm1G1N8Ghh9IVtp4qQQm3qTc6PqqBhYIrIb1wqAoNKw
tidtJnwSKIEfHyIoIZ41ghVgFQRVadh5CWntyPS+2m5M7vQ6hWt6cTw/vLSB+1opMBa5jdDqYnih
uA1cUdpN5XoQJicdq8qtsxDtDCJIfYwKn16SVrunLD0uE+wJIHK8xrzZgkqwsAH33pOZULnnWBwU
nUGRbkO9uBOUzdaM2FyUPpAOa9w5BfpJ1apk19QP2s+zp3++yHaClsxe2I2hQ80wuc2SSEE+2GfP
zKwdyc9vPeVoprzO8FTG/tEqXG/nmuB67VzsK2fIWUd21zyXpz5L6r122NiyaANnPDjsNVjz9rBS
zmkb7cERgFwqXZjRfls8Zmarr223NGm3YNz85EgBB0iKzBn2JQVQx95hExd+NMKPdk0QUBGP2Pr4
zxdKazfMxfacmOdghjlAdnvrUpDLQoTEezVAdDXSdhcpukGKtJZU8UXIvKV+wJpswx90m21KCpuC
j2lfKHxBNqyQEIzfU2qXZFJEDHMgpouQR39zi0uTK6cuH2NveM4XRuAEQWVdjjJ/crR5G0bujhRx
AE+x/4hZ4MFZ1DQQ8SFFQMUlYBLzek4dv9DqBePMts7kezoNwbkY3WYTaHXyc6K5mC6uXtlVFIjk
VNXxXpBGZmGvnE3aBnp3PzcS4RzB0bTTAeIbq12nJ4/RIMhIcETU+Njxo0H8Yx1gw9hbQpvUQF90
bKQoROFXbqTdCe+yi/gCSy4gN8Q5yf0pLxci5TQiCQgyPVT3fqVBFfAApqHBEf7ezZR3zWYCjnnQ
6T1vnPnGNsNfd7bP5TuErOwQKxixxMwsHQAe8lcHI0DWfNqWRWZvLSf+bPiGLkrNzl1SWDc9sk7y
jfo8Qg2B4AnixrX7GzVNPpi7idtCbk//xd55LLmuZFn2V8pyjjRo0WY5IUEdZAiGvBNYSMDh0MoB
fH0txOvql1WT+oGehF2G5CUB9+Pn7L32w9go7ZBVYg+94240Rve2Ru47V7Ds5tgQPHWMczaKX6ee
C2z6Iw2CTLSUieyPCF5pD4xgDGJ34/DawHC5G+nqBwU4Pc8QYeG401I9SEaidJ1IPboC7myemvqu
HpojSnd/S0/4bTRaazVirYQe61oHDy+mLhmrDwUT9amIdzoku70nMdtbKYnNViAf7JbD/pRKd9PW
x6705ZmVDYuQDTG6dwcs9/pz5TJFIY8IZvvEJR9T+yKfXXx1DeOqnBrUl4ioemBMUay6s8ZQM2w5
rSwUGZBxwYluznpCooBKnGuoiRiyVcONgamJBhaHlcK26h1lBcoiZbzWc/leJhOAyNTw10HV+idC
HUhU41wNaa0JMzNTF0aSKxUwJ2+n9AXwJHkNs7WudTsLfRvaXOHhX9IdPWQBa1b1lL527oIMZLbJ
+AuxccNWA5HYd3vrKmvyFyfno/XUMyEr/iYxGOaY3titbdNdOZK+EalnYpXY3k8u6jfB3orZd8nr
sGmtS807RGnpIZoet5DTyz1Ap5MFPmVbelOOWQBFYDMmuwHcr+GBn7BMn7s0qulEOwMF6XzI65KV
MLm1c0WsXcH10XDqKR3fOudesfWkjud+ZgbiI0XeGilCPTOtljam7lN4GvnRx+KJ3fQgKpdkdEVK
vWw2hqVoffhmQPOIRgLV38rKIDU6KfX6jHtCGig9za65Q28OGGYsX43JCXYxSHrdjk62S4iEBkgO
cKtXnyCLrCYp5UarAqbhDXSAMRr7TaFrp9ElsrY1uNEhTeVVQgRQdjFK+RyRzLJyoqRa1WDr7LzZ
z7xjlLfZoUfreBb9NcuYxFYNah7VCIw3PReJXZGB4pFRIIuSujC5K1KHNwzFujFC6swXl4dJ646c
XIOSybOiD3I02r1CXLFHscrpvanNvZ6m75TwT+44jbcTzscKeKNvCM63rkfPRDeemUNsZC63JgeJ
Rzt4zkn5Cz2UTncl2QNbrcAjy5SYgQWJ4zbCF8ZhLlLH7JAIK6adRfO9islHN3WDzh8vH7Vjr9Xx
G5qxeuPn07CFzMYVu/y6KfAPjd7mDxk3XcAvTAt/M8CERpzaw8RCrkDM+9K3reMBvhB9uoiz0KbI
VXlbs4sAN0K311shiYjtpnNpAXbAIjvDvG3itgQqwwZE0wkJT5NuU5FerE4u5Ed0q7HX8McdwI7N
QxLZz20D1G4uWWET1iPqlh7Oh4k1FEbJYDv11jK8Dp0lVu7BhMk8peRexQUyNeJ3YsbSWT08UAfi
W7XSkfQyTMSQF7O1Nzjv60DJ+uCXxNjkaC5MeGgH0qZp4XSvOSizEIZZzwT3Iy54alKKY9N5z76o
5k1KM3RdSD5Y0nmnDucI02YHaZIboOwv0Qbl3hCAqLzcWPsxsYiudEO17J3NYcJOiKl/iLdZjm/P
TMIx0J7oK7zjVRrCIHe/Rxv038zTTxCN2ZRPXVqku9jlzUeKsQOvso+IlDPUUIZB26d7bqoXHx4Z
3Xc9Cxc6+SP4wB0l1MmPhkdg9cgUx+69tPzHMlUuhSJ3IBsq83yUnCyN2OhctLoNtlTI8hsUmsCc
O2dToQU/gQ24xzxIHIFJGZ3LrIdCNpMRBpwK0MSzxGXoByaDhanJQkdy/9Qc5rmhbyfNk9fRZJCu
vfliZK5TTsFRSzPoxCSTVBXNfKHQ/eZeN++jai7WRuCPm7bDKcy1u/FHe/hUIJnHwhbQ+fDgaG9J
Hb9CXC22fekgkkoL2kVpzsXKvpJjsQe41L3ZeZafENCFVQ5NazaHCuYvd6A9e7/07E0dZ1zWBibe
FOYTHnPXCW1qQdK/3HSDTqYIe0b7BN+YVzgOB6swy70vwfXAXkqXAzN4Op+gpt7X1hRHin2pBsrs
NeE423dxA4IMMbeq8aMlhiAmTZjuk8DYRVMrHHp7RMBuR5tonrdOixUKHrBLx59OXZYXJw28+ejJ
bi0m01vP7iPMrddOr449yE0i2vHLtmXxkbkMF7kzCbNAX/XYyvEEJIcmvmJxbEqPyjpjse65Tej3
E0jg+tkzaNgoZBaJdsyn+svAETrenzKPT7WrF+hVcNAzewEBRrcw74hVMudk2E8AUCt/GQcBrwiC
a6SYSvdpQzIk7tdQ+QwG5g4DnJVhGM+s5iTmcQepCREJDmfcM4j59IBf2avPNqb8ZFIUIb/Q2CBE
fQe5/qmacToTl3lDXUO7qizt0HhqK7SbTYLUwCqQSvR+z/BN07ITZnLWIg5yGb5TTLr1PrMe5iq6
VALHeOEYCJxjFFaj737bQQJlWW/4TaOALrAwC4lUQKveQWGIkZ/DMqddsTWsmoyywYzDvB0h55p5
vJu5nycv/23ghoh047U2OmRv48vfIDJ/COBhwtHVBkaAAFYniMGWm1C+D2Wy7caqJw5l3uTdzFja
oQPsOhWzKu5WOi0/7hT/0JKnMkDdjvIw3Q6kLuNzG7C3H+0lTXuJCmN0RKC9oe2mxXcfG/Ay2u5L
9tBLsWzmce8gsGkJ+ATKYTO6X+UJ5rk8jVjT0FA7PbW455XnBgbUrng3rRmssUOGUe1mx1wJpH8+
l2HNXBBAsSDXKE3eXGF8Vi5Bz4GqSShEe0WHDEt9A2KSrCZMWEbFXJ6zYt48jUMUNpb1bDYQXRxX
XeDMTXtqu7A3Gm/nd/Ea/ggMT1duWrtgimhFx2nE3VD4KJE95vQRkygs9ujQAs7K2FoZ53P0g0DF
ycGBvJ59daPEspSaRGzejzHjRJkM8w69MuixUR3jFDNVanDEZ0hLgzXI6N70xznFWI5PdZcq59rU
OfFhgBInMJuU39Ufusol5mKD0F099IEPIWBEeojS41ASfA0i3X7QiVZZQx9DC7Xg+5R4AMb45FD9
G5O41SjahXyvNPnSEyuE70Bcab3MIdmEJL8Ny+44+SesL+3amwcEhTOcpcF/6TPjYQ6Kqw5bNbaa
gMJvukNCFroWd67mkMoTISAaqghxtHyaYMBuJVXnu0Kvkdjqjhw0nOElm5ZqGEQULknsl9g07wrD
UeuoQ3E6eHDOWLQJNe807s1AO8W0UnxoAevAKXYYCTdmnn9FdbMfB4blnK2BJsGHdDMUvcY7mjGc
ADjgXIhKeNA0kNttifRk1O8piXdFgzPe0ZpD4C8gTah3gT6f8fJ99m3Zrn2k+APze99SiOh6bq/k
6LADWDb58j41GKG0NkVbn267vv6Rs/k9OUs6O5NDuwQLEE0AjFWSrXSNVWAW17ns9rRGurUcyASm
Qk7wBU/jfE8d9ZzE1Q0nKaLf4td55kYHRrROSvGDLe/gu/SPWDowlKKbdNlnovvY65/JxFgX565q
n/QkuyeIIpPmDX37B9N1PqBiI1JJZ+Cl9aNoaLgwWHBj+eV5cB2XLr+d5OcyghFS6e6zcPNdNzMs
NIO14TACmbUjAu/bknnTqAXJ3u0rWlpREOriUJrujQDMzHsNbWn85lAsw1Sb9hTgCVCWxWHo1mtK
Rhi4X8ng3NN25CphzXVTeiJxAhPZzA+odsGk5BDq9T6HVysD4+Ik7itCUgY/BCD0Neo9R4h9aWo3
qnLwxAv/DumDsfGm6Zth2aNQRXxTD9PWy9x+aa5dHVUP61pr2NWH74EE6XVjjM+uNh0io76DXy+2
PkoFOblhHEDBsCPzVA9jGPjt81DQyhwYaG5JMCCGRDY3QOs2ZcZdnJlimyX2YcytlzK1z44VP9C6
WdSk5jGV0IHVnbVYlVOH7jhhqgBp1iBOxKalSTE39UZNCfu0gI5TjNnJRy0WNLTuGa5VNCcrgEq4
UUIx8j9vmeBGHkwvWI8eFCIMT3nt7x01laeJ0JGDz37qp+aL2/T6Tng0B0qlYRoRGyk0sVam4RG8
mvmhjT7szsixm081KElH7KzO1LeERV7MiLHcOBkZZlnwlFGfm6E2oya1e/rMzLdSV1ZHF8P0qN3N
uhU8MubLkCU3X0DJF85OcqfXaXCMZNPcVnquOOhxrOoSaB5di6KK/oejHDxwwn6pq7JdsZiRNyGG
7NQq9ICp/wdKQEcNqBtbHYsuK4f90JMwIhrvVDjelSKj2w9gpHz5aEzuZRhTsS+MV0UDM2wcTG2a
DW1PDnAkHBB6T2mJtAOQugcfcEvxl249rYDJyyREiG2ScXSsev069jNt0e5NRm4X8rt2qvDPOh1S
AnVh36SLbd6tz3YAMiM3lR6+tbX3oRjNNLqbbRuL7kxHFm5S4leJBub8pmgYmlTnybDzMG7aFzxi
ik6BlZ9+P+BzcplZSUgsHaeZJUI60eMYcO9EBfPigHI3DeqXYDxWqfOnG0u+pmWP/gziVcc55A0t
qV3Ti5QYkluJdJUBG1MiiiTGzSiRrRtjSptbu+DYFw1+TBsCgqQgV1xN+jmt1Z+m0FGyOUzFCBKT
QlnwLavj6C62Y9F/Rda4wzI7pOxBeUCHQdBmJgEjWkNeP3HYRVBfOF8lE3zsAatJE19KLOpqyXTB
7EhaMM2jNohm58bxdRiAhJuB+rLsjF405xoW46/S9N4qBfhHzOCyii0NCybFTMMNI3sIGCI0qfPO
ZDykHtlryZL4Zlwz3B5rIqGzNQftY6aCGxHjupj66FoRsosXZ5nazft0xrI+ODWXJaJrLL6rQouR
pgaMt3LMdgE6tl0FtLBQxL+AuODkD0Gb5hMlt5jLbdFZ7/aUPQwp4FzSaBbEJ4Bq373xo+xcJoRh
LwF0kDkDHWBp68GUdaNFy+nQcDWRO0a5u6NthhshesN/dUGfCF2Jib4LzKZnt+8fYPASdceMOa7i
l8itXzVfPHPsrTR955vjvTW3j91cH8pkeFS6vW/orMAtyFD+GkA3OT7hFmzknkSxm8LWFEIi5iq1
Q9HTHGWOPNDNnKcFQa+MjwHd+oByBQjJp657fzomBkgNtT2nx52V0SPVpamF1lRtkta8EJ70LsSU
bjWpBuoPydHYxAG+TBCcerJvoyT/1LSkDaf5Za6RftT6/JAnCCvBL0W62RPZwOs+GtmNlHTBUbyz
AEJn9FCuIaXAkyCAu4IHAHzdkuNgZfMxNWkmk7+27vPmtSM3KSRFaZ1li1AvwQfeNBxDZIdfYnCX
icvobZjIf3D97E2zf+qH4KUfMJhbMLx7sHRH3X5tmIOarkYpUxVbLceN4PgT2gIPlplnhG3Q3MQN
B/tBFmihi4D5G1oE26juBdLmbKF2TX4OpqHsn93kZFfTTRK7J7sR6arhOi9n0qJMAg49lKZD1DAe
YkrPxj8dgOEy4boGZfnaVTXUDDSkS+FXVuVXanWQKt3b5VKP+hS8X8+aynn+he0RUv67PyBeRxW/
6oPgTghxl/jmOyXNOaoyfaUb4lbwZLvUhbjZdK9poPgRkrC4GGo2F6ShGiGbLBEJ8MpwGeMXEYgl
GK8fjFhOuuEr5k/yoz5ZtzFAeVhWnDg/R1e9oTlOepTpY01iPSkwZ9kYPicXllOJ0gEfGqPfhhFV
/VYw5pUB2utWsHaW5Ra9xJ3fmtckHZ8a5HV0HS5gNddGMqlbD+1KPJ4UNhkuCjqXMVEWcVg5rPiW
lupbO5+fHdi7CEqus7BIljHxaWRoskOgPxuFZLe0Ww5G0wi/iLQkLxi4pRvYZ4xOt3nVDxyfdDTq
Lut1wl7axhdbBwGgNebexVdBJfMVmxNQGY0SMddSUivie8eLL0DsyDsdnoYK1VrRNU9d1RwL4HiL
37OU2Leq0YIanX0QptNB7yUPDvZsTXk8v2oNW4KYMV7oQbZxOQAuIQBrErVWbb54hEeUKum3Oy8e
PgQSiEl2OW6nVlZyzUoOcAvnXIqhBGtnDtmczHTf3XOFHBrKAr+Kuk0Ltg8dwoq+1wp91b2NXU8z
Aa8s0Y2Og+RSLMYvsqX42y+GU1IKpuNbVDSbiDqZmI4NNf3Ka5t5D/N6nxf1lbDLg1djxIqLBp9y
krxniv6ZZtBBJaZk7F56lzlyU3PLVQ+2ORwrYEFAC81R8W0k4qITDu0JBm80aO+R5b1FdMVCU7fe
cIfuR6ev9po+wK2y3o1k+OMmeHgY2b3PQXwOIPThFmF06UMFsUULgHYUj7nV5De+zZA98tXOa4rn
iECDwf9xSeDh9i12gHMIKtWt266fbqxex/qAknBqntNxOX/EzyT37SugTbGlqxC+CLFyQXIpeBVz
yE6tM1zHUYLwpT+SDD/6QPgsWyeyWzz4Ktl7Y3pxMqxgaRmdCiNFAI47PE3iS70EFECVodt4BlB5
pR77DrTyMUcX66Q0ZNyo22NyQHnCc016DWaN9l3H8qp1NiIr89nRhzc1EMiTV/XOA+i315MlLWSN
j4kBcTOQZggrMeFglxKISUaNc/VoFDPkMta2YZx+naMirn8SLSftbBQPtCl+WKvdfNA3DGg+8Yos
/OAeCJpJ3PhMVS1MWMn9cmlTX33F3BkVf3NVFHjO5xRpkjeg+TY6DMETk6IcQ8zSrC8j68MY4XCp
hPZ2ggx+nRCYsgSXYo+90byWqZVlvniU+0Chl2QjjRy+ZKMHyrzpHOQdbTDvixibZU7jdaWYa0ng
uoOeAqYt0OkEWfBHZ7jW6n9gjdEisOXRiqdQtP1HLLMf27QOZo/MGcf2OirDfBw3c/wNVdJ9w68C
VtXVHriJzw5L1VGScw3HNVpaqooNheFLZ1LSTe2b3aBaaheKJ4xTmxnLums42QtA1/iuOHxjnHAh
0FGsTC9c8c3K6KdXDcSo2chv007fh9hEtQUmZkH3cGZo88qi8TAwKjOnoyOgsfb93nbmR3sJnS2+
IiVOMn2BPzgsmElfVR8sUU8oXV98uEdw4q5xrn7KgjISuzflAxLaOPYWGnqqnfomu5v9+i0IiC+v
ovxg2PVbIhBbqIqBd9G5EzbkdDlqwBOcvPdkfIlmSTpdLE7dsJCnNikEs5O1II3SmsQjG73ipiN2
vbbePU61TqYejSS9KzX4aNDaYEBWdbDVzPowoWn1ymzYAFRBbEJcwWqMDV7hjO5eSfi5QOQ2zg5i
Brd+BmIacFxD6JsKVNcRHM9JHaTaxKNqV0Z9lGVy9nJx0FsQD9087/X+zzxON3XiH6NE1VydcqOU
/NJab1va8cZcbMz9QlFiBV+iQeH4iBTeIU3vFm89MaYYONcprDkajfSLyoqKI6AYW1va/DPMYOvL
cSToZ/GfpiMmP9sAhNYiRDZmQqRnh0gYU8/RUEcU19hc+xQBkV9VQOwqXtcz0Xv+wZEJqB3ACOx8
ASRpQi5116euVc4uHF3LXmsEsq7IuP7CXRXfKBXc9p64rclhioLye0hxE3nAwejS4XBk9rTu22nc
2dJ+ZhxJnz+mog5G9xNOcxk2eIW71qTRk4+Yly2VMcpH8AbuY4A/R5taWgHTVsRQazrrOKQicifj
roGjgBbWp6y1DSJX8hpV6kQHMc1KLuU0yfeTia81zbJV1rQeXbcBoV6f7JXbS+o3iKWaQp3a+M1n
7sb3JrcnBpdEHuk7bU1LbSvGo9Rm7DKpfdSwDa1qrOLY9q27JtvbNWtkNPwI6bxokcWk5wfWsrnJ
nyvMwICxDDo9Qc8F0Eqe4oJQVCigXa9bp3mmcYzr1vECfaOt9upaDPEjmplo8v7EuXyvXRN9mj/s
JufNjWY6hzo4J4EGuuwnDiXZtXLq57qRxsasi6e2jFFNeD56bi/Am8UZzGoAMAy03i0cNo2LGi2f
WZ3L9546DWJctU+4lheolh1pwTYqtCO8CfBlHYGZrFuqjCpQaOyqChKWW3Cnsjbv8l43N4rJAbiS
c78sgXmRUrna1qdrQjCi8fVV5umeIpPgR1oFK6eiI5phU9ha1eStTEa0/A/fGjNm3DzJYFem01NH
Q/PQWtplnP3bqms/68B/nEscYNIj4qQo8REMM4rBvndemPmaHKXnpwTX2gMSh7549aM8fs0iEyfG
nBDRjcjaejBoJQKuMuqnUvJMEJBhf/e0Gh+HAQ21L+ot5yW8blRaTZRzguqkflCdqnZNEh/9CEWf
n3vOln16pdlNtm0rRnk+MMeNmpksCsnGZjE7NpimjdpQkOJdv9heQWd1Sj4R/W38rn75/0ilooNL
8b8glQwHzBHsqc/x/8TfZfjevf/H9+/PXd7z73/94/yevSvx7zCl3x/4C6ZkOf8MDNc3dYfut2np
Nqwi9d12//qHZf6TMS0IIyNwLMOE2lSUTZf86x9a8E/L9eAb2ToKM3P51/9DKWmG98/le//rydyV
2RSXRfs/Hv9H0ed3JRrflr/DT/8bPck3QFIYFpuvYQa+4bKG/nd6EiLGHg8xCp5komKxODc9an42
7Imbs9Co+iA8EBjdlkALfr8oOHZaI/yj3Bba+e8PdMi1s3BwsUpau+u/v4CSRzsnJM0cLaOe916r
X6Y0tvY0uLQjNkDIeTOUEke96g35im1Ns/T3YVZrxItIo0Zu07qPLPXbXsvH10TiZ/H6mcWrlZd/
e6/+78vz7y+H6S/v5n9/QXzdwYZheLplg/L0lxfs33BSJbuwxVbGsLDWnhJaXqd0CSxu2gzCy6LF
YyJKH6QlVVVM8r62G6YQA0HGyirVkayf21k6WPAGcVDp8ALShbO8l37XJDTgA8034LRI8KDQbrpA
sFlnf1BePKVImDAv69eJ7h3LJ5Sd4qduiefOGiQP/RTc9zjA6DOHZuXALZjnQ0DSzFIekH9tOPep
Zb1qXZ3RreVEIi13m8mSrs3IBCbdiIaRlanPIX4O9HU9J82BaUm/CBrJlWXqR+niuhBJOPrTd56z
veO0dPyrHBCeTfi56PoDEJPdDJ1klRNnvZrq/rGJ1Ry24hzgNZiJnFk7mSVvqn6PCYb+vd1lm8if
QsKV8EvYB6jh9CcZZRqlhhVJJ4OgPzWGia8/Y2aoIWmaEp8MBOIvVoKoUk4D3i6rCnSxkfJWPMnW
IcUuQckYwmD+wljHd5eCrkRFWIL9apMMUTWYsvFwcL7R2IcdEd26kfbJIrnG2vCeyluGwMc0zeKN
5cglwOsWjPGFnIsLuZFHxvib1Gzvpg4hjJCTHpYEZVoMcWX2TJ+DDl3EFo5NtCgIMHEJW1vpWDdi
B18wefagKvv+4OV0yDJEfWPf7DGVyBs4BqsKuQ2KxcBYG3ImedNNmfr48xZr2qeBvUmjqtqgPlxM
PMzzG8N5UkuJhSGM4+DsAOWB7RmqSKO1Ce0dyZ7KyFiuHLIefBNFqNUNzPOjM2RpLOXaQPsJ3blW
jzFVBsMW1gO2VgHHIuLvFTYC/qgzH7xJu3UIklyhKelhSKGAxTR7sfJpIyqM/J37YCz92Tk1nr2c
0BRSAoiFhzzAlTD2lbcvLBkmVfMQxBH63o69GsPW2fQIS+rJGNrZWDmJo3RQYGNBZAE5VT1NRuR6
XH6DMaybGr1e4h2kbA+2NW07x7rVfF3ee6o+t2yeWPaCaUN9B7NcpZvCtYe3egzWM75Fm45RmMr+
nKqJUbNMCW2AMG6gRwfuRItm7m4EedszjCS/mjGhtNatPRvjZiizr8xq8a2kGpVqGWEwNA4qDh5Q
c5GPgwpu8pt9YWZEJxT1l5cD16+VmA++VT8ORFJQJ5+CIrgx8LAzD0XQqoMCQ2+DzpszDLh/RdUe
nDnr3+NQAejriCc6aUjCuJgGaa0yJ8ALQfIR4O9t64fkpr+SpksLJztNxMwztXf2IysxA1r5FOfw
cXtETBJDFm2IGOpOhxQ0A1VVVlW04ThET2xnx6N+NDXt0lvyQ/NKQn0SbP2pX97YDTWr9GYAMb3+
bED/n3lSZ39S135MIc1iEnFcsgPGALS3px1je3qUmtnQ9CefV1VRFiI1Z5y2njlF3URRT8qPjt+/
Nj/zviLBRf9ROaN1p9fPDeIoNfhbfld8RI1p73XB7a7Gci1wrNGSid8RVQbHxlSfjByCHQlU94WK
WXhVAWTcNwhtBoCZb+octZblVESz93F0wixW7I2hOKN9DE5wS6zlBfmvr0KDQKet0Yn8/eagKGze
CIozVGOlCu3MobLE/hQy8yxBxMfljbP8y7WhdsUO8D7dat9KZyoOjZLw2URKkVp5aGDtDxJpMYGL
YDtooGA79qm4asD8zM3t77+w+S8UX21lG6ax+f3U3x88JuF+p7m7Uk0LDCu++EJ05xkLSOya5qPe
stz3eT0efx9ypi43c5To29+HEHqeysyCfe0XKM7K2nwsW2D8veCwuzxqOLPROiI4wCTOoFtwN90Y
6aFJP2U7CP3DHZAN0XotNsiMiqMBMOX4+6+/HxpLKqDAxBBKDe0E9QNnPBeQAtLFXanV16blEmQu
7xznEhZi2TrffhL/kfnAIcs30w0y1e5seb4bupLyG9JXs89GvISpsNkwk/kygVUFJeMStOBXL1EX
vDKrLH9asnuye1yb+ZcpCtQvwPyuo+6UW1PULqE0bnGjlw6JRgp7k8WdEtYe6AUIdcGX019Guik/
ndI/26RUz3mZkG8QxdUxHaMDGpP+GHGb7HrSjh+KhLS1yvqc28a78V00cMDB9b0NQAwfH2BpplkP
hqD5ISPtxsFsVfX1E1o48xFPOaO7tCqvtCKxN3f2fI6ZemylZ15ciXPYzzRxCVCFb4AFeNcugIwj
DGH+SfirIzoovxqfWA3rP+NH4CCpsnJSh7z0BaPhA9Hu8gBBGcFmqn2qof1sxiC7L8TkbTvlaWTj
TfbR9GJ354K/Q6Ck97vRQ1ljZzmvVBTPm0K4d7LricFKy/dhwtqdEX+0HSUX8xibQGBAAW200XNe
NbjUHs7qT95MtItwC+4rQZOeSbsWBp3fbhdV1gg2++Lbl5Lx1M4qDqmnJt5+XihD6+JwbFDo2Fbr
wORVKIsxda/6EU8oMV7VFla4fweWQUEoyOWu05DcupUURB6aTDKM1A/jPz5cmrs5n5KtYybmBdtC
B2mp+klIe4dJU9Vh8oJnin4nAKc1BHggI3OLB1KbEENmXnaYU9c65pGwj5zCq7Xs1Uvewle2OPKu
LOTzx8QRCPWIaaky46alIHxAqVHXlnsuZfmkVFE9xtV4wDKpF1pzqaruUo/4WdPxB+LMkwZyiyOw
pq37gG5qzlLmEa53Sj7jttMwNwj8vKpaaLeRvXeH6pnpcHfD6ZpFBIR3Yzfzuo0Wz14G4TvHrDki
FzyNARLacmzWPHVTN1MmgpL+ZVnThq/tjiQbdav0jNR4PcyYfJ4J3hOXwi6vwnHkvs++/Nlvd4CP
X0l29CkqkMaaypyvhs9scUQT0QNf2rakflxIqEAKWCMMcDDq1wTERSYdfOVdMABZt8QSvndYRPcl
/PNJxXKTBS75vV0zbopYoAccNVbj+9Hk8kCU3j/GarL3LXrsgC00AEV+x8iatSGPr0amx7f5GIDG
t7hSJ7f2L+rs915+mrPoGmt2ym7jLEuiugPuRPPft1/xWg5EMSfiHg/Si+kEqAmX4hnli377+2Eg
YSNoqviQ2R+VMfsNZYD52AG2A4oh4I+jwjzyxnFYLxGLRnSajNpvbvrZRLWr0hvZ8X5hfMCS2GoM
GlzM0XAwmbgiA7ziL2Zapfy3eCJLFrFYf/39IDyO374AW0f7QcO5faGDf7UG9yU1NesudpAMjTP4
MHsWm0qO3V3u2fU1Sxj/6mNWbxr00Q8LmXXSuvtkAuI9lClscJrcdD7ai5tWH3ZCXGHGz0a67mxw
qAWhhFp4TDUazczUvPty+WCRN0uEMfhad2In4RiW7rmg1TnSBjoFPvN7hJ/1Js6GE/FGFwJWuiff
otpKRfIa8wqdHLfEv0SK+GtiQNW2he7A/uerWj/vBZ3Zqz9m4x3a79ff73Kr3N71GjV3rJs6zTAU
00M1lJdIk+UFS4iMC6iNywMbx6hHNO9xwNJ81oXKzlqeZ+d8Q7RVSpwNn/j9LNY5QwFP57tq23C2
hk8//+/vdw2fL/8+/ut7yglYkUKc8fu5v778+5v//hkBuNTAnn/6/ZQXTebJJ00+Tim8ms71TtXy
4fchHFB66bAKm9BvAXf8fuX3exLm2s1fP2Nbqf/Xt5NSMlJRd2P4+5/UMU1NTTyRK5El0LiX/3iO
9fHiQ6z4/UJ3daCD3dWgSO+yQUanxCxuUlMWd78ftK4iHo2w2IMqpl0a+90TSc3YZGB6/T4apGk9
+tOuBl82roP8jKxpAK5Z9k8eXbAkEFSKnvcggFRcGc9jVPDt+99HRl5OaxrNav/7kCRJ++AuGLd4
+d5hGKYriB0pOD6BigE46GTdmTsFy4Yf+R8mDah6Hh68GaNoWhxiQwfGBUdr5GogxMdeyWABYgb5
n4YRb91Y17K375Ml0iCNwVpY5pIVacABjvVFpdhxikbnpF88o/2jO/GZA/++SsxX+Aw2Ts/kkioi
pMGm42DDXf8NrRiISg0OwmsLVtwoOnYmuSQlcXBOE7TocRYNjh4lK9fmEqJoOPYMYFcdz1LHuLmb
ZXoYymBAdZtpWC3qQ63RUmROhIi2yw/daFqbzgjo8PWatx0NjNJJcYksbdrpenJbiMcBCv2G4Bln
XVfQk9JZfw3S9qfPSlbMPjp6fX0jnaFjyUWsC7T1RJeZlq0KIP2XzDZzloS4U4dIoSVijVaNSV5J
17mbJjbuyB51VoPSr11x1Lv2gV3n0Dvqxcv1LzoSH/Z/sncevZEjaxb9RXwIMmi3mWT6lEl5bYiS
VKI3QU/++jlsDAZvFgPM7AeN6kUBXdXKJCM+c++5CSDMPvFon3SMlFN0nCo3wJ65m8FmXITK91qH
IDOzlzmIZ8hDUi/o2JPLTAe4i8L+rLAa+I0DexptnI/hKTw3pAHgMJ6CRKR//il99AUHuCHaFxYO
n67KUAOCA0gKnNmZTXBVHgFXAVSHktN6WyqKCI2SF01hvlF11gdhttw5008+ae9DSL8zMyIKl89w
EoGw4mCUOOg9/UOW4mcZ2Cw8zDqKw9StT17cfOoOqISmwKOULX+NtPqrJcOPXTcvejuhzKzuLb3/
y+R01zXU7R1Z30DAPiK060sFtgoqJ7o7VfiD3d/Ik8oPHuX3Jm4A68QghgGQrGvT7Fi4iCXDEkpI
zbqdUzUYW55q2U/EliU/UTRqPLbOIRXmfsV564o3pIvZ9qGr+0vFv8FKeOHXbYmYrOCUOPaiRz3Y
vmexflYRxqIons9dttKWMWJvIj2xjhYVvSA5W5XmgwcQZz+I5JYbTOBFyLKk6cp7CAzYtcVX1FWf
C3ravVAMCfCFjMFiR28pWMyt5aCvTHo278+DSatZa8rdWcueZ3c4j7Q1Z0TP7q7okT4kSUg0ToU8
X3fi30LzINMRIJf0vIY1eKxiUn+ZdkEwSSsq065UQZ06H8JOrqG3Jk6YDiE8hHbiX+h3Xn9ztKV8
g1xW6jLZN3r4E+XZezL3DxBaiQkvctQbRGWSFh8ztaqh/qJ+bshMFSrcWQBSt73WAnyDjxln8T07
xi5wBKBM1+VNKlrxZXSUtwSmIkw6aV1lP4gZeqFp8D0JbNxxZlx5Sn911Zw04gGhPVREGFho7ZOW
KVxlFluWo38xro691jCaQprXZN+10BQDq509OMsuKzGCMknI09wfFnGfZw9CGN0uLj6oc3+VZynf
qrxbHh5QgJiPNVHfHSDaALIA0pSGLYUK85dYLU+m67hB0lPm0g7iocLJPSM3D9ysb/b93NCJmflZ
k939StxmAqBd81WTpIXkOzh83nJJXyTGZr+u5rVyj+07AttXDOaY28Dg0fhzCkIiNjtM9fHBKFV0
zpdhu7Dq74vyHqhVD42+jvZaZV+sSsMIitZaNJ2O84CYD6cXD3rnOftyqn9daDLcF9RbeWtQuOMZ
cyL5OvJz6SaAcvzygM9qJOEeKzXOaJbWVsNPVhCbliCwqh3WwvDnn1ZfbWWSGmPoJxR88WOWmPdO
B9WkwNMI2LjdwmGrHpuC1m/R2ltWwiiwZ2COmm8W4A9Fg/arxru6zccTXCQSuoz8QqNm7EwYrrsS
v8BuGj8KC5eRXpI3N7SXfuLacEf7VeTWE7KHBf2mCzxzMTYx41pUmyP0yClGiKqybWRK41hFkdoZ
3oPFIHsA2eUT/Y3w0szJTWnqX5WibkcrsSsaw33KUJ4buvVsQaMHCFHdACMkPk5NlCtj+dYh7ZIq
4zUF04pmBE+pbdSviAa4Q93wVIsAz+a7xia5RIOzcS01Bd7Uj9uuTO4YPXy2/A7EiwFcG9U7IuEW
01PTBxI5LU99zuVJ6NHI7nIZxm7XdoOzaTEW1UvmgdqUfLQkUW4LvFXokfNg0l5TZ4hOow4zQdPG
e2Gp5yxGdppFWCL7cHkd26dsMhyICF6509lBNQLrhd1yfSidiGDXupo2PcOMiKCPqmE7C+iXXUb5
YVPhL2A68ZgYR9aQfjoqw9cRGKKHYrRF5c+IWmtPYT0wXavFLbXtl5ZFVMGjvJtKhFOzYEZi4rw1
TDxRk7CvgA7iO1G3zwvqVCa4zr7p6WmalnyWSJJ4y5SQ272HR7voHa2xul+89qUC7uXrLmFHgPjZ
GpI32PUQjtV0iEmF2WBROs4KeztGsU8tW77kgjDWja0jLLEC+6wLu4B0W7GyzSLXFRxrMfoIkBuj
nj+09vzUGfhMM9t4TOuEhynVxdkZfbtv5U6tbgFdFd5Bs53notjNaTc8dhj9J1StYnSjQ54ekfMO
6OFFtsMwtItBGxHljATEa+K7Aq/nxkS3LMjbDBZ3qi7dEhGjqL12KbGHKdLtTkxvjtOaW/KE30rN
+2TIhmkoS56nvC13SW+bR9G8mRr6sTJBYg1jajtn9hcT1402aAqzIx8+lMVTOIw3ZxrVISbz9GD1
TXOXr38w00P0cDwGs05Vo6WMv3SLOEBk9WnOS2PTCQ2YG/aiX3lBpfuip1gmitn8sASNAC8embie
n/YYwTzP2OGeO6S1eMxD0JeFdMgmcOuv3rCYJcLOzYcVZwlBgghvAgSMnyHMCIES3RG2aLzHz3/H
QRRf+6a9KeQ0zEA1PM7noYy8S1ykPyN7cpKN9Ed7FqQlsiLXqpxVLGfy1gp7Z6dr2D9QkzLfx5XI
Wv9xcvsAlDGPDibgHD9cQqPvcMazuX5IiHmG47YN5eSPgwnaf8BImWaAE+A6Kidn+i76h6Fi4CCY
mZQJCoCy9Eiy5tE5gBJ56WKCuskGtVirdFP347mo3kNo7oCdp4+sbMV1yZw/ZDJ/S3L/MsRd9vIJ
T+ixnXGoIjV5c7AUbOtF31d9fC8Wqv/E4oGf2+YeLSzqj9j+pjOAhXKuYjMJNE+bfcjSG2eSP7UG
LQkPT76dMJJXPP0cIjUAL1N8kDDLqEX/bAZt8mWFDq7JUFc0oj+ZvW1vwjEzD+WQXuXsCOzO8pmR
NnNojvo8Rjvg4mC36z+DC12HBZQHkyir50cK64MJ8Ojg1pQGuSJGkKpKW5jeIdnCowwDktlxsUt0
g+IH2zVjY6tE02aWn43XkF2ibM1vozrFwRru64G7QtCh+uZC40HEbwVtxGRmma3JQX6voc7pS3E/
o9riwvalmuQbK0a2SdpaLkdc9zYRwAgl2o5tg639LtFK6WNEmDED8heXMxqzLyyYTEKwaQf61NDi
WuspjTysslxgbTPsOMA6XlPMcKaWXnUwHOd6SA4mNVlAclK/UxVhuz+EGs1XNcR/R7fqHkV0rkfT
DVpEgkyG128IwTd94YXIxjhQAFV882vyXps1j5iFUsPBEUxNQ5Gb6RNK1v4rrkTh19JKtiatQLf2
U/G6IKhK487RmBRgO8U/AAYpU2uyUxLIELRZj7B2GzM7RP/wh3EFmbz4I2iCbm26oqLyUR4TJpGA
qZsgox9gd6b22aqOWeYOwCTxgemAW6wAU8nFBbWi0MJLFSHStOuVODZzdomYrZ9RRTvyUfCINJYN
ZwUHrKe3+NkoIsnWnQBLlZc5TOM9RQWEmz75DPX+WFQyOVV5fCo5zbWw609NncQbSRaXj1ucBOZV
O6/Bq+0rNmcV8TwxIXBBg8DWa/I7VCfXf55fh3QVhMAQz1WMHDzngqn1X1FjErVe5ooKUJvdMtCk
UPvc6l46Rj4YiqKj4Tlfxhg+145ygygdX6qFd9UtC7S+k3lLolG/6kWBzMg4yioagmZhEYPQd+Xs
i9tiZY853NVDszJEi9L5imbvJU9hQFhkTW8y4Oqy25eZdpkFdS0sq8TMnufM0RntQewLl/Q9HVek
yYRJt3AjBlBrGiWarRzQkvWnCJu/RWLdaXX3hYZdPhgVqipgDcKfKgxGOVPUYYAsOAF585LnxB1d
wAuDvUVIgzf/VQqZk3XNQFSqX9Jb2eyEBni+Yh8JlNI6R4WRrDDBUT2Sm6YUMv3aVcnOEsuzUljV
hgyAUxr9EHKg7tCDBZMnv+sGOwGdXH3Uv0Zs53W3fC2DbZI/AuylGdIPmkp8ngOmK9vG+Zw3fEBS
A8ZAC3xfMstYtO6NHvtLKj1gsQ3o3rAmeO1w+Jtq+INYgIEmKmpT2ckdY+uNZQoUhzqgiM7k+wut
GZdUwkC3oaPZTjK/lgkMXEtApZnE4J3++dfAHRbaILx1fN7mosiydLvdkr5y5UMKHFcbVqE/wSNi
rsbG03F7G8U0JuKsj+7rWLwvtsMyvsn2jrl89eFG2el1jkR2SvLuE1ThWcHAwfG4NxnVobuJPtIh
w9ZSY1HI+AFYu36Xc3slaVo7NgtGQwkAFgz7Y1TOOZwzNJjkIh+8qXO3iSOXY8L6bjFZzE7hodIn
XJ0kq0jkrYxLULqlXvQ+x5Pci7aGcxEBKHQMZNUxmJGef+HkfvKks3NDtEO9K34YExzM1ZEB2vUl
0iduYzAHrjOR0UOU4JZEeFyb2r1Ld8fNzvjA0pcrbJJ6q2l4K9qGdENz79g6zaPrHryFfNUygumg
jW8Z6yjP5GcYC/NTAqXcumn5krHfMdk77OOuMI9hY3/Iqm1OI3wWW7ZJsIr5YD/F7830ojHWuW/L
NH5IYrZ5Xg53m/aPDpEsp1GOtwF5LUU7ph9xLOzhtizjb8nSracnD8Zo/GmcYVVZZwGuIv4A2pOS
gDh2lzBsqoa+Dwn9GPSG/VCuVnWHk2Is7BX1n86+S4fR0r/vIH/VrCM89o08WWFYnUH9ci9YXOMw
fI6uETLbJTzE04fDpNfftrWIQzZ4MXQaFPSxRmdg/G08RU6YIh5ytq1DoQNcjKwm8adWffYyQik9
dYnv8jMven6vPOIQxg61jOewinHgLXYkL/QqPKYTRKyx9xiseBwpmXsXt+kEaB0reOPpVzyoNP7D
kgWlzgzVDrGdc36TwUNK4khoaHI/jiRjylWHwmVKegVrktEdAqH1h7pKgTYvpQhyNT7pzErzDCp7
l50bDYqirhzS0F0+zaHRQSYTbsFGnklWifVzcO+zQdWbeitHTFlWiSsl41J50qP2NaEzPbInnf1e
MEyI2EheSv134K4Aw2a/54VNPMHwEg9Uuhlulwa+tIq4nYnSCZIIf1fdc/9ZyzviAJjIMO1OHcsF
e0I24VoGJon+2x4tWCzG12hG4yFHiEkqEuloRY8nuhrbP6pVySFv9TOHyacVWi9LLcotKpEzyWXk
jChMO5wb3GwFrTpX4gs54Wen+xwXrFsRutfILqYt4yk/ReCwVZab7VClXLI4EogjYsR4NtNDj0a9
jod+602OeykYvkwToiRButrWINWgcrBlJ5lOmT+QpDPk9q4W8xr9Ku88w4uPC8y3OK9uRhnll7bq
PrwJXassPPuEVprtctQEk2FAJy1QZSd11YNQPAx6W521bECy67G2ILklfscYaybZxXRrRAN5vHeA
56PPryFrmNGpTJmeWMggrYRVZ0u9AamzP9HZpluGMO5GCtACDHkf8mZMLin1Oq2FuUnE2B8kEdzb
dMZnYZjDc+tkkb/kGvGNUAYD1JzpVo3l1YjA1MCCeSKqhqTaNa6cfdqBfLZXQj4L8mXyr6ToUtI7
uMTmme16n1zphR+jZNECLj1aT8m6QPSKDduu0tDZD5ausVfJrpnnXAgL3A5W+6ZoRWoq+YpAhcWw
cWa0y8Gu1Iv0AlBtOFElY0zJIg45UCFPaTW9CBcXgTVQ/M0uUkx2czs5APajhkSN48V7EE+/qebd
UNDOTxKBfhF33jZ0MA3brPGLXCUBCtSFM76DsJ1tkZrJVe9ETcrEbzsUvcI7P3TXqC4/C7owpPf0
x4utCGw2hwhsbRiDoDm7aIMP0SCu/Ty8Ie58DJUX7sGNtUHb/c1HveZJaTf2xPLT02525vL8sphE
hUppnkNQzozyDEMIJ4CRmRQTduBpUmFgJJ/EGZhs57p7XyX215DHDKpSQAQ9m0ZqG3KKc/pG9hUR
2GYXTBfo2EODkyGvtYBs8WKLRu9ZTjlS+YnUO832QNjxp4xeo1HYpLuV+ZEv+dlO9aM1LfWeVoBh
q76mb/QsAxaKA42FT6Ll8Vcb9ZcZRXpLb3yHsgYAiIYzPXVonZHizBkVUQWkBLDvqPvGaLN0z9Kz
mTo3acsxECJ9SmuOxDZS/Ta22p1uOeY9b9qnk+CXgGDH1x0RajgsTPkEwrraZPH86oY4iciQYlVD
t3rmN5ezubCF7d1DRjK6UTPut5yCL85zVwyVSTpX9VFX1rGFIx6I3PgdNQKBKUN9xicZBkGLnFXb
9HaZaxZXRizykI36/ZCU+W7OSPWJe5XuSjNdqeftnVVEP9PiDLslcw+jRmQSpN0EqUT0Bp/0M6PR
CFLKVX9N85gNQvjqFl5ewggCV8pvOZeI4WcTvwpP3FboM/FNQxEMOZBJW1o/BXhzKKSwz+WDMJbk
UGSPjdvKC0LIADRiBzEaZgXbKn0TQ8G64y376SWGviVjGT9FtAG1RRma9fR/jh7uYRiY7Hopw+zs
HEbZPYR5djmFtSsBswGJwaGAC+mvZCLKBDH1OfRAL00mCQNsZUn+G/sOEABMEiY5FtIgMAkA22Fc
1dKDHNfV517ckD+h+zOJ7GjaUz1wyzQ1K200Vw+wlQgFiiOdV63eq5HcTTuiCUlWOj5qr00cMQNF
r0PkQsVsoVC2fbI07SGXu7nvwNxgn+nm0H4YTIFhSGR+r5hrEhyIgcSp/WmcQe002RtAfWUOTI8E
f7W0EBMyfwDp0oKmHbZtQih2VtI7IGNAWcg5jruWcTCjazmkr9UortCMdG0ZgiRf3D1fVPJoafVB
1/C7k8gCAneO66dQA3qYd/slZBk1h/OwEYPxThzvbUI7JFF1k67rPPdLRjKB99kuEbHOiccEpV9O
TJAqUx27bIB5a5a827ZjbiMr+pNOgrPZeMlWk4Aj7JB5R3vUpmTnsdA6LQOYlAzBPD4Yqn+z166p
7WFLWoABVEtLfBPgyKrNll3XCx+zR0Rr5L0v05GAjF+lllcbzuy+Q0lQFxjKABiv4tMUQ1nmBXGS
VnRE6VMcKnhN/aQdC607t6B9+3bQD0s5ULFG+Q3AKOSUPmz3srMTP47Nj0hi00HHjP37C3rh4lMY
PkhJXdw7uck1RERDDYVJF9ZZa9Tz2CtMF+0fazY+zP4daDoPd4cgULKzpn+XQEOK4qZmyBkROXob
LaVuDAd19ZbPlvIKd4Hw9jqqOZ3ZF7Qj56fGxzsbcJTtpN9VMn8aZP2nRDGnqfrI8YMNW+hq1zg9
PbgupN/N2UMPYIfrKGddPZSMP7x216yS+iGf/JS8w+0yVOPRkOUO3ijqglx/ldoFsCp0ZZsBiWt1
vzqlp6eM9NhO1r5BFAJdnbjQmslDo3+HC9D9hJ5gXUK7eD54/tKDQxO31QfxpyA9shy97GBMDKsF
s7hizN2AygaClOkdeZVHpWuBHfMAN2IPcq99ipWGEmSSigaVrxzie3gqRH+gDlRcgieXOTrPx8AS
BQ1JD4OIheZDCzEcDD0DFdcOMdzjrHOHn8ZEysIHg4L7PqzyZF9B5Mlgd4wdo8Y4uyuMpfYNzmhA
b5+Tw/3UmE8dN1eOnALAH2UGmDh2i6UBU7IgaYQcaeHbQey0wBKA+tZWmexb7Jjc3dmuZymcU/hs
8PEtpPgsn/3INGTmJ/QN9KqQOpbtArNmFxUlbAjVPjZAwoAEJdd8Mi49YLhG9tVpXr1/LoYd3mCy
czv4SQ4rzBF8FpEEN90qXwwbF2brjienu8gBRUuisvzkyu69wUWLw9B+So1mF+sUdNHoAbGLWVh8
t8vY7hya+E0F1fdAW3rR85T931WzQuAFbMaxU3O2C0ceQgKVBF5dR0QYZkBrDDA6YUYbnwqLB0E4
2DGmtKOijK+Y7jFu45qhtKm5fjbtSbOAijtxYzCnro+zBy2WAL7i7Fncj0xwL1DmtZNXkydEI+Rr
nUfSnf637H13oohxnX5fa+VjgvRzr9WLdTTQSxEjNQVxXt/gJ9PNMOCSA+pFOy6PTjYiUceTvlmg
BKOUnU9VlawCQ+vQGczN9OIpxbAcI3Y4oaP4Rf4AaK6t7J2DTGc/T9Sb8FjLm11ql35gwE5I35ty
WfDE7Pm3E0xlmTTzBj97BxpObNmiLEGbIyWza/zLFtdlq1lBh0aeBQy/PMRLYROeVMfl2UTVEeBt
hde6QuxsfIJJTX0SDHHvTojLRm98iuv2QVvUE2YnFljS/G7ZNQB1THyvns8k1dwKC7OyJJesdHuu
Aq//7GeazFAG9OWIwzrruwnbZ0ear7M35AGLucAChW0WtFz08EgBQcvRelMCGmvqxCHWBIAALMIb
KEWbyu4el3i5RPpcIUkjC7IA9FCyRjnm0v0KGXvaa5c41xZzJ0YPdphczYkbL554hRLX2aRRTOgW
p80we8+Z3ugBtLx9J7PjnLvOlq0mlQ9KQ4YqZqm495BNabUuiBUyIRE1ZNRNnupgmJAqamNVpjSv
j3aNCipNqsFPBheE5QgtIloxyMpLG7a/43Pav8uKWN5Mt7p9JKu/k3Qx+fXJmpt2WLLGuIP1vjSk
WrNWLkg/wbM1M0riqypcFJzyxexdCw1eckhN4oqalH62jx5YZsBd0SnwYbUhq7Xac5HmP5rnYhOM
1t5SBwQ6sx6LSK1FVfzVDkdsaPlmI0Iu5Gw0pn0xASVXzddsjG8IOPvzOu+FtvkbhlZ/6obuG4Qd
hULYd4GZQv2bu2TcqNl4l/awz42IoMiKHsfuGGIIXW/A6KGy+WcrSMYJ6R8yO+XCuAzEArjLmPpG
IeutDieRepFVgNFMRGNYP43lPTITfczTlE2cpe9VmcLc6Fkl4f1An6z5/2+t+l9Zq1Z30v9srbr8
/fpTVuV/81at/8V/eqvsf9mG1EGPW6ZhuuLfvFXWv7jFbXxXuuHCn/83d5U0/4XnkOx4/sEEZZv6
f5mrpPyXsEzHFJ6wGH45uvd/8Vnpuin+m7EI/afrObY0LLShbEaFuxqP/s1Y1ISlQ+ZJjpHViZft
6NSk91SW/a2zfPnbAVU6N4WXXC1A0j5EmuLCLuRQrvxfh3Uz2dfz3aRSelZSJrCUOiVitDZ6rDTk
tAPs57Nd4pCQWtRxAGL00dc4d69qmh1SUBb4JH6hBdXiO4hEWWDlqIOnmdwJVSXMtXtihpK5I4c7
zXaN0O4jFUKMNuvujNAN3WdumKcqXrBLeKJhFNzIo2xhRKVV87zMknydAVNpSzkJ2bPyTl0OKNw2
0RfYI0ajiGhhH/vbR66nBxQwDqu2fCB41Cl/K9e777qGHkHzvrVMWfBmgEHZVE04X7sLJSYy8cko
JYy+RACU8WZYbArsHSyFdyapeEvLCMMTimGINFFx7DvqJWM2ucGU+6rXCro3r+/rvJBjWeOUZn1s
WWh1KsWNzozAmdWrKPPibgAW7tsqv9dVf+bl/jTL+Vpq4DSsCmkXcS7zfeGts8EafafRgfQUVGRh
DfRUuvp7ym0XmGp6def5lUnuCyAf1ugL4UA4BWe/i3CAt8lyY85NysloQs9IxnuC2y85QbFdJYhR
jjnMmeuiH2T7R8zspi76Fai2Eugi42UxQQCEBLyCOEsQsiWNC6MSD3OGqR9LWUhpPJ+x7fzYXZYH
VuPe8AszgK687jIT6oHPvHwCXZK8lJX14eYkL7nc6Yy++tAHwwvbYnL/WsyPNtzdSFAsjecWusU2
Ti2ouo0/OvmV4PYxoMZd0Fg1hwhkhyqjz1K4Nx42sMprDr1XzKfExEk3exYz/wgR+dyQnQI1r/GM
bzMjy6ZW+IFrroWyWMDXVMYOOnMNFoklvz3RSTZZaGxb2XwORIwFOopMVLXG0Wnicm+FmMjwXFT7
MWvlrYkt12+gk2yHmB0CAQA/XWn+9gbGD5HmEyCUjhJwSvr7ejZq/G0oXlmWNo8t+UrsOptAw1u0
MU0RpJ5zj1ec2Qj4uWIiXNuR8EQ851FloC+81HgYPQdtbqjZdGbkikgvOkZNne3LUL1NRfSnnDWe
8RE4OFpnhHbF+C4NBnt5zl8W69r8SNQDCruoJJe8mjCCjHQLpv3cmt63iux39tzckta46thGRAtT
+heG+R3PPIwbfOxiwPACCgfUA56ArTd47TmGobDpOl7OsYqqIJPYT3I6R+ovujNhLtEJLsS3CKfY
bwjQYMzl4YKOyT1JdbYR45zgfgkBq8lZW8UUzI5ax+n2RmTP5ymZINTI8TGkuK/HUZ2U6Llrc7JM
l2J6m6jGA9t14RmzlUhDjWVDQoGWZVuoJ7zHjsEmeGI9XY4sea36b4aDeuPgUiSvhNBcqdqV58hI
RgNsV4r2mVlrTzIlq4VIr5g6MyA4pG4RXt0h745klt4DbydjMlo/VMfE01JY080asxD0Wo2xCh3S
lgd5OLj0S/z5ar/IdVaJ4y//QxROdIQmsJPu8tFPhccCe7yDPM0h67Gql5S9yszei3T5jePRQP03
vMdFhb2p/jXL+Avn1H2PWWaLfP8jyeRhHZ4sDiUsCvmKXIQRdmU0JqwE1R0cTPxLoiq2PZZMAk8Q
HtPdc1xbH/gCtqUW/2GXB2SpcHbAuU2IpBNsS1hLFjvcIUQlSw+CCqBGutIK+7lxkx9V6Z+wpA6V
KyrfsYQZQLuhFywUwytgegfbgEflMH/zsCcfqN2JY2a9PqK1OC5zmR5NvoCN7jiS7Y+R37WL/jDY
DU4v17il+OkxH4bDpZjtW4u/iufGiA/I+2+8iO8h7BO/gGu6Jp2y+J/d74J2ws2BDCbwmqJYPNH9
fsIZi/1wBMk6JwZLpdF9XsSS7mgiKBX75mPE4YXXdbhr2CelWGY2wMJuknd9qLOnaCreQYo/Z0Wx
EIDEqnkTdmQhNaq/6IA0/bzqgB4bxuAPJkHlZC09dXbZUVvn092SQw0LHXKFBq+4OZPxJENBe4NG
cZ02AabJblFuntsaZSoSi9WkS+Z6q8pnN+3NMzqTZQ8T/8lR/Gd1arq7VGsZKbofWkIXZTlTtJWp
+Ryv+QxGh7zUUAvBEMb8J47YGHfKJGd6eIL2K1jB1C8yAvloa2VDo4dOzzAgdfZKvCLcLyAUVFpg
tOywW+uglFOSvc4s3BXgT5zCvqFeYmzYQHFy6RJhW4Me9NiXwD7tnrEepn4Bp0zXUtyL+atXVD9c
kZxLNUkgoK8SEzLsAAyr9cKHVrcJM2aTK7pXVwy3ehF/CXCCOwEsl1EP0dh6ukdyRJ+aQ23JjAZ2
pj4Db3DuTXMFSkXjYz9NNC35QY39VzXJz7CbnqnGnjpt/gond95Mk9yl0jnS0e4bm/TrjRwd8Yab
hIzFoQa5BY8aED8Mqryzd73SdmrkLKFxTpMxaFkcJWl6SNexA9m6jDDom9oIVVNtMlvKtRIC8/RM
mv2jCW2VzeaBjeJR9uFFavkDPJyDY8KUCiNw/Yy/b1aGZqnp8ZI49ZomBYyMMcFQ2t7eJbIvqJAm
bd12rqEWC/ZKxvLa26XNInfhLrCyq8saetOY/Ytdy4tBWimQP/D51qUn1BWW5YGj4dD22XWSKJ5y
WX4l83QSzIsGwglYtN9JVOcVT7+LT1X02Z2rdyeolFujNU9mZ90cKL0ao/kVOCfz4oq/yYeL5OM5
KvyG7cNhGYvqQJxd7SuJqAaHJhfexmprRIuoe2LvLgyJM7O68+AIFLdNUOAV6rDahWwqtpyqOB+G
9fmL7ad4QD6TJY+jXbxK5tIF71LaLvsGZpwG0gJA664pG8juK90dyfBAzDgZuNEI5NtQM13bdIC+
+NTj5x1THStcvQ/ZhGvkxNvwwjs9P8RsPuqBqE1CjuAJsHfS1XXW6sqXEnX7YvBChu2jZ1qn3tZL
P2ygztZrpWUxbauG/YRSvl0xgpMMny1DHai9HzQHhaHneUGk0KUz5PyFwfRgFqin2KBEPagdrd7R
AtzBQSZeAZ8WHuMGq5cVZ+4Wv9NHbqK/amPLQgdATSd7rjyTCU+0ABqiFmIW5+Pr+mb1THLJnKqD
CJ1DZU9/GUrhs4PyWXJW120PIN1CZ9IRU5+g67EVe4/hWHMClYa6d6flzLnDGHBYiAJqOcxTaq4h
qfaEmwFHLE6m5b7ORXOKJ+u2YPjG9XrNVfhlkiXKX23/MtCztu44PsscJAPa9hidHUc4H/Y/9CAQ
u1XEos3FcWQAmNVPotRRfLU5cTrJm2PlD02IrF4V/YFMyO+xJQOg0LX7ju0aAsX4siBBNezsmFDY
kABALRdTIjKwuB/D8drY6amibEjtxzBD+p1cImX5BXb7wmTBZy8+eNPHsGzfwibZpxIheluGXMMJ
xE5VYAaYLTSzzHxXMvgMrY4T0S6tV09XqGrwYqrkFom3AnmfhPQcWixGWGjYG+iUTzyvnLXZDmOA
3xH3t54ZYviZ65kIy/JYJ+bv1GWHWQ8fHSYgw0S2qSLwuPVBP9lFeW0Y8cRjgp0E1IJLlEarEE2g
NJpvA5ddzzY9F58267gCB7xdPVYI5DHa/4W4jm9Z+QNip6V8qrzo7IUvPb/L3okmBdR0XAY8v9vC
QyIZftmxixrPPBbt86yV8C7hdTViN6ArXIb8ktj6szE7/tRnvmmAHkScma8h8K0JnCA55z3SgS68
DFSHlkcQKEZgk/+7CtmnVcpdtuhHR3bfaVu/LePI3Mvmg64CTEhbhCbA99ygGRF7qHGvGIO1GUda
PGxaO/RDij23sZ5D5lgm05jC0VBZ1Iyofpgsw70crmWrBwPIeRgJC3pDjQADUlOias8Jy2IHSWt2
XHqGVDjJUK2hxh5JqQQTHTXdozf8VnbzpTgy00VKwv5AKmrIjDx2TOyr83e+kWCmAmeGvSuGNw8g
nj2gYZDdtkOSuMyR3/CYCCN6Mtz/oO68mutW0iz7X+YdNcgEEiZiuh6O9+ShJ18QFKUL7z1+/SyU
a4lXLXVFxzxMVMWNkupKIIBEmu/be+1gEwPPdD332rcvg3zsOwqIPfxUbkk48i2n0dgnap+iXF44
ub7Ct70CVY9PP/hSUabFvfaq7B7rJyE/ZshElb+EObACGW/0gsxGZlI3Iv44bBA8d+CczIMyyT20
UX2kFr9Tkkm49FMBSi6xjM0MhchxPKoO/E8AdDjogHOzCQmJKbUkOIypLABAckjCw6rfVdw2tsMl
RPNNYwQgg0qWNn8F6vyQE603xM6VQv42c/Vbjn0XxF6EdqZbvQkPPeer0RpuJVTOdRwYOwtmF0Bi
gHIeMmCHeOy1GfMmimZVDcMLe/2dmvKcuMtObXu0OyYL6hi3wPWIvqiRZzUhAaFms0scuTJ10uoD
dlx+GupLupcQGhK936kwCeG3Y9ZQ0dwmEyUrXorSVhsAM2i6vhLC+ZIaPo8O994677SbrqNvWnyp
k7k6DnTMYmavw+NQQJIN+7vaRvzfahMtBt95M4W78enO0RMClRK32k7OoIyyn5BkJtHKJSp8RrtB
/YIjbqXW2qzHdRscO2hMI8nlgRtfZ6RvjdjTDZxtRqsDDtfKNh4HR7y1DvmKUbm3TOOYIf63ZItg
ClADZcmBLJcQKehYk+FawmYCoLsKWYoWOS1u+JJ0TtWyL/WzHc0miD56qEjIC4LgYQghhZhteW6d
zsEWy9ZG9RsxPVJN+EoliMXqIylQgFbhH4Wu71EIHfC3HEt32Lj0c/K0zchcCV47ANiYRReO2W+j
Mt0WAcYlzfziFr6zVWn5juHjOhn+IQqAnWryTOtlQW7wNz0DJDzh1EAojNIzIt49DB3tq6dgXnUd
EVIjMMKqXCI1IcE74R3jCV8WqaQibo63bdkgI8TL3cyy+wnZ+NbOqMuMo9oabrObPGdbcgKQSb6r
Rc2hPnuIdPs1hOkLg04ohKuJuyKJrMZK6dfvw8S6R5F+ljyy3WjMFJpq2oKAy41mZzR0LcdQbeMw
0LahI4GB9GiXXZd9syBm8JxPeLwQC+H1jYturzTrIqoqgt1i6BvQBugKcz3ZEITa0wd06kVJTYcO
X9EuhEAoQ/pMMoP5MEyw3Rg2Ldi4RVkPdKBRcy20CjSML0jidGrEYErQs/XlQC2XfPGlRv+ftFyi
jSNHauf/JxXd7bd8pkjV/+d/Q5f6yAvEM37Q/PXHX4J3mv/vf8CnfvgFCwEAq2v7rRrvvtVtwh/9
z3/zv/t//gNn9RsMlgW66r8u1RIGWjTfF2rnf/1fdVoSXqi26nzYriT0858MLDkXYym5OiYsPYMO
8H9SsAwBHgsGhc4fUrpBLeVfdVop/uJS86WCa9iuA+FG/Dt12h9xWBRpCVmTLvVZy7YcvFufirTw
Rwu9ygkzoHF/2xxBoK6QAz832++exk84UzNV6+9wrv3X//hfXMY2JLAtHVGCa9uEFvxYC8bt6RDC
Ade5LsYvKjKMk4iDR4i118JPHivmh7s6jeLF/+yqPN/vK9C6Rc54P3FV2DbOKSyQE+Zde60tNAho
cIvM/Kqlobb89VXnv/VX9/rpkVol7kWn56oQDZkoCalF/UGNtZXsgH59qfmx/elStiPQCZoOY4JB
9/0NwlCoJ11HzRZPGZ7gJvX6TZo73t2vL/OzO8IR4zq6CynMMj89RzXRGwyJZZxFrPaXQBrdthiy
dDelbfv+60v9bKDYUnJDru5IBv6Pd+So3lA6+b24gaqhXnhYkDHJZcEzQR49uSPDcLIsKznTXB7f
fn3pnz1M2h86TlfbNqWkNfL9w5xIklUaWhoAT5hrhsCxD3lFJNOvrzK/kk+vjPFvQ8DBke6atvHj
VSzbNxN+e65S3Gvxg4aEdCmvo/H468v85JWBcmNKsZXCkTn3eb6/GZzXtdF1XMYLzqY4TuWTLO//
Z5eQP16CLGODfozDndBOUGjDDWjwZlX95iP+3Z18emAFPOEQtV9EHs1lxJGUwodxh+I3V/n88m2D
GRj5h0WpkPa0/WncRWOVcvSDZE4S/Is1uptyrH/zvObv/vs3P1+Cz9QSltQdmyjgH5/XkIzU5xwO
fn4dbEVLVJ9IOI9i0AD65ua/GWefJ/a/XU2x8pgCRQ0sxR+vhqUI5Q/b2CW0rP5EVjrUuML3qOHG
4oRLkPxPYCL7jvy3WelHCenXo+Nn11dzi5ESquIfnx4o4j+JMnjWlVpIXPT8XThus0/78R27SH5N
/aTeWXZUr3592c/zx3zbap6r+ISpl3we941eiKYOZ5kkvHaOzk1LwRCjlPkuXGyxCzMa1L4kUjRw
TNSLv77456E6X5wJEnARKynd10/P3E702usiEVOYSNYlx+JFWOpb6XinX1/nZyPJZYZkijSVASrz
x3cr3Kkjt4bBKu1ZwR9HRpGTOkQ0OtGjFcixKA7Cza+v+ZMHqwzeo4lywDGlNb/v77q5TaxZcVRq
FGRzWVH/BA6FbacKmmxbmejLln4ZlC7xcrT5llPst9361z/A54mTh6tYe0za2bbJLuLTw4UCkKKo
wwbmZgnN0hqHiE/Z1EfXXjRdfkcNCsB6rqPdXv76yj+ZGxzH4eYNg5s3P996JDQp2pQZqCB37cZv
x3ztyqLe//tXcR365dbcz2cu+vEBW1Fg2gViuqVsW8Av70Hwx68v8JPROXf9LVcqpiClf3qDLeSb
BHMn8zUtMLQc8AoSC8KuTdv4N0/sJwOU9hrbPZvHRtLHp30J5tSW0iGleAO0xLkxtDpGu9PW75MR
DgmZprL+zRbl51dkUkVt4Drm5y3KFAORT+c6MgI+LGGGT/Mvn6yj7Ax2tmnV/uZz+MmY4Ouz5smG
/wDj+fFtxdKuDA9LKma6YpslubFM0dv+20Pe1KWwbJtRR5tKfZpDhYcye2pHigi0A6tsM4Elke6d
Z1C2y9RvLvbnO0KjwQoI30GYbMA+DQ+SiwQeqZw0e1/dG6Z153XWbx7an18SlzCVUiYfk0sO0o8P
jcR0EpgQEy0bBxeTjLGCkNCrZwhBfrf1//PdsARIBDLzdCx4Rz9eqkSZV8ajH4FkmFl9kuDdDxGX
lFV+/VH9aVpktwA3d96AE/nE9/XjdfShK+G3R0TKgEYhUUHIL7HX1mtviPd93NMgP5ig6z5+fVUx
v/kf9hKmxSyIe4QthYv9+tOTjGMW9FGjuKFlNx1Ercw45CK+iM7cETR4konaOtYb/ZvfrOpiHtd/
urDik1bsktkxfRqShMe1I+Y1f2kXr0F9k3ho2K0Cdf1j6V982rlxfU20cukiDf/NPc8D8POlHeiN
OqdJxtDne7bk1MDYwfxYrCJKsEvqO9Yf3iHchYubYfENQtmitT6qxQGRw2/m5j+tPTzueWrm8zBd
w7U/fe2dB7eJpR+EoNUQgU7DO08OBWRfiavQRcT561v90+D9dDn546Aq0sAJqsn2ly3EdaSlW45f
v5mhhWN8uilDGiYoSj55divzovBp6PYYqImJp6c+CEyFYAomsQKCMHrLiNqofTPgwpil4xEK02aY
Jrx1eE+wWsge4aKjizkIqG4MVS8mUVL773wLDe9AguV0p0rtS0s1uUzaci3txv+aG9h9Qt+GlEw5
+UyNy151jDMS6qC1mW5vLRoTo4bhtJSpKuNrCq4Kten4npnFI73W+5gKN5d9tYgCRerjTQ8p5H+c
V9R04aGOiJyx7aUABLRCXuP+pGnbyv1i1dh8fQL7gFQNiP9xcmI7xVhRVNu5s1+qnuzddm1X7naK
kPU8lhKsM7zGjgpZYOfHuqt3WaU9puY95NVd71UHE4GWEpS07LVM9ioinJd02MwQV6RBK2DOGwcc
kWWRa6TZ5KqnK8gICNLzDZ1iYF4YS0jK7I8Ygi+5E+w8+6nNptOo8lM/1kvwiRdrJOca0A+mTcJl
FgovUN4Z9ZLphgZGSpwrv0kpUEfPXgN3YFex9acKnkJ3yeqddMOD8h4a6yPUgk2fRY+aZlv7vB4+
kFl/KFZ+cwivqYPoE8kw/XGq5z6a+qo62UG8NUJ7G1nRfRw2z8JCXe0V2Gmg7HavBlrmDNa/TaaZ
6Q4ruy83Giporze2lt5tISmt7Aiuhu4dPAsNqtmfjAI7mrYO3YINMQ4j002vPflUIz5rHfmXCQOt
nB69oDmUsl1S6Vx5YjwLXDAhIAA4S82C6J7CSRdNiGUCEfdjoEhSu8MfRnNW4ZCwDq2xw6ixiGir
Cxq87ES9hdHG2zEiIGopy3fkXCSkgAw7QesOMc65i5pGtbYjf6fVzHVtlqipgBvlW/pqRICh1vaf
s/DrkNxq0XbiJ0COgvoIgcDDmOoHE021DkyIXNRtoDp+oGecjIDMBDIvcA459hBA8457qrwlkXtJ
tHXxF6GaJ97RPxC/VlUFTUWI2gPIjdNkPvhaciwQF3X1S66TZylArW+F+UfvEV1E+xz4jMlYcFBJ
n5LW2xtR8Jg23nJQ50m7Nd1dU9x5qEOkdVVkqarq1m7vkummLeFvR9omwd4XwOtCJw1Me8CzqA6k
l+0N+Qjvc8JLChWFCvMXHPHQU1fjnMXd0ArKl2n/VKj7uHvBFaSsNXid9RA+Rp29MeOzOQv1HnGN
1MNAj/lmmPZeuLHslWGvp/EBmRhxSjH9iDMtqp5Tr1s917CSPPoJ0msPwu9uhE1jsbGA3AHiiODv
dekGT/4iHfdJ+DoT0fUJ7cRejw5Ocxu2OG69x0E/Bs4XW973xrsmwMoAasCL62Tmkbma82ftPuft
huvjkhmcGxEZi7Y6WS0MBtYpfFitfgoKtcEQj2OX2wE0vVfpJmq3KVHs5oMg0e0hkRiy3ju1Uu45
bS6DPFCcgo2EEY59Wboa1AluPEwaYFyYJ0uPkBjheh/CbW9KNX7L8NPauvMUCehqOraCxOynTQKg
mlLNmuzbDgI7jN+KTOetpw9o2owG1jbtHYMPeqhgmEbNtjYsfFD1Kpnirx0Cc2Xz5YYmgWUdgS8l
yKreDjCdq6cW1YbpeweIbDyRwbsSInWD8/NGJnxxuW5dJzwgJYqJDngm7AQ8XPMPbAXWloYSlKvx
YEwmLmHr0SIfL9C9XQ2Rbylp+tPFoE3HiMy1TdVV72YxIxzUgQllH+Kzi+hEocznfLavM3cX1ReY
KTdJu0+c6WBEG8mbz6cDukQTkzSEqPiBAoHvztHND5W4s52N057mnCxUQqbHWaJa65BL3Mci3Or9
EfNpmmzUe0zf6joMJILj3Qp2mXeVKdM0IsLmQ9QMpvhYZOcsXrNOhOrqVE8VjLZmF7/n0WZENaMt
BbVTKhWjhWIPRhhyjIC1KknJ89mZ2KbJcPSBxB4Zak6+0+oVDkwSgtsA+neGgAI/guZvQSJgKmg2
jkMydPLF9xvyYbuL331r+DEKIRedj5+9Lq9i7M/SS7e9O94YDa2ZakK90IN8qwe10XIYdIETvpBE
AGsCRqJJwLNF2w7FqMLJztKF47yNT7IZcQIg8kPeo5fnHK1l/BTHrx7QHfNsDV+LHDfr1u12Tbil
Y5u7t+gvSFxkjN50/eMwMshL3Fbx2mNN7J1npFfohdzka0q5CBSAFn9t3avZfXgBFCmagcFhcLHP
HePwLRTHBJtSgAlBC199B6HnEigZeA00tHS4EQ8SekWgWkzvec2Khn272ZREefvPnAKIpr7Tp41p
XLT6vpCwLjy8gJscGIYDH+0PdloefdS8Km9d/7kY9E1AM7kG7iUupjvb5f0j1Xtohs4pywUxEyyS
Wt09IEnBc6QY8p0df0kwXdU9jIFQLWRkUASTcwIuH21pnPsoXIvuyUdf1Ib1q+XfKX56v7XPtpPs
By3cEoxlRgleUW/VxFcZjTtbr+ZxS6zQlrxuI9/H0cF3xUJa47JGON7k94pEPp1yNW2fR6/QnqTy
L/0g7kBO6O67Lm4M8zzSsG0GtRPuzKZ6LB12r1mx0qzxxu2DAwbjR5pf4FLdI8439MvXpmEevxch
Jub40bWbS0VSRDGKe1OH6dGKN+SZIDCn9VgR4VlZe9y6zLTW0infU7lDq70YvEs23g8oKWzjphSz
xR4Hbn7ASop0FpiEz/sbcVElXzs1AJJHcI0UWM+wB7/iDJpzsZJN4W1KDQdey64ovTdRzOp9uLFL
7J4XUTz2xtnK3r20IyCRiGEJI6CHK6Uxj0T5pRIhgGgxp1Ljq1n3msuLD+GaH5v0xWu/VKo7sfvd
JuVpmgWH97336tK4QcC9aIdqhRePsG2atjq2aajGi27wd5Mj9mOcg8saD5EYNqD/oUz3mDGZhCZj
2wfnGCGg3iEVMeqbPBl2VKgOoih2EeY75c5EsXgbmjnxiOq+rb2NNhGFwJl4pTfgQPzKe6ssvKca
LEgHhS2acRiY1qqf9yo8sZwtAgq2Ru5HgY5NR6fxbvQDHIfwOHqkz+NEVwUTBJw5AtYOMEvvjYnd
LnWyCopkOmSv1kREl512J6nUXWA+OeW9NoH0beMNqYyo5cIT6ct3FXmFKMm+tcELcaZ5AVEa45Dm
nhDdbNCZnjWvR5yh7/32A9P8XnlnbehXTY7coq7fovzq9/ZzEhxbfGQJp+92nBcBsh8xaJQw7wnh
6xWgDag97Zxz6mArtorrUOMQtkPmFWgX0ybX6sfRN7Bu6u9ZjyBsWjp4AGGv6/JdGpvALu8QGq9D
tqMqRoxnlLiPLmbxgKSPTVmwjwcfIoQ7tYRZGWhHEb65hGOZSfeGOH9a+J0ARvjeVe2+NU9EVxqs
dtpoCryXYcVmahrY03CgmDR+Mhzwm6LzCJ5rAuuh7VnVlTV5m4pYkE2MjIzX3LC9HSqIwT2Q2Dys
CGuOfX1h6egBEIy40BLT/CBiD11fQyh0ZBz1PJQEvbjQCWNkp7ZKVwo3tGexrXArea9P+tmJGmtl
BiFKCnMdWmm65dSwkZX/VED0iRyc+2n2FPMw7EC/ye1un1UIs2Lttm6SiyFks85dy3kiJhetDsUE
2ZJTnvfLTJ4GwQCxtRuGIR9iIw/24JzhAG2jgXRKbbgtEVZWTnTCK7/0swe//eoSXxJHGKphfIRP
fX3IhnNERJ3MN6FeIB/bpyyPBSRxyRlJUIbJ6EFF+dEcnEVcmM+eCIAv40Nkt1YZt0PrHSdpwS55
nHLFG8CWlonFBPQGI/WdSLL7Ckez+pYXOy/pTj7JK3q2q+c0HYRegUDly3m9sx+HNlkVcUFkab20
mn6l16wdzq2DcdNjlBURdk2/WOJPRpAxYpipYVnssLex5HBaLOSLn0fbwR9g80nQU/FzmmBiJVpy
0bvu1XWzmwSGLaSnhevnX6qgQ8mGmiqDCOBtW/zeOQKMQJuTYfKbVtcIV+Urt94w825qSEiIOKFV
L0eKvVqMr6I9Of1bSrk5R1SRa7eGXa1stzhH6iliFu0wfCS5WlkeCzAnE4/zQeje5zp0yOaUWtau
0FtUVdZBZKcxZtm7GdDFDtWtkQJGjOIbDuALLaiQvH5UfXV063YfEm/WN/46IFvVCPy9SVoR9gUw
2R7HGRo6lnVP8DXKuqjc2F1yaNGUokXRvghX3GqlBfS+NEmkwhHN3z6obMNkvk4RjUkv3yTDdOtZ
vBMrnR6qbPzD16Ol+egiAYqP0rl1YbLrrJFKnbIIXWn9tWAfK9mKMSIcKyDrg2jYwMWZu86ZKmIS
7AsbiBRniHA7L/Ojf58ldznEAt5DD2MsauHUk7HLPNlzfrWAjt1Y/ospX6aewNzbzr9KSpuYKLdT
63945M6EbP9SH06MTwALTJkKhCZ7ZQ7DoJ9xoa8y0NwTMsvVGCU7WslnkyNK5pS4cKkvQoJT/Rk+
xTL1L3G1H6yNXl45i5npjnwbK4WSNFdyniGobcvg5GAlqpY11lXAWfVJib1MHrCXdO5esEFFiDWy
yVMteU4dkt4dme3bxB7e8e+I9ZQCd2BIrzF2brX0hVNDDlukOXTmtnbgtwD+XJbZebS/DoysBck3
XnXtAm8t8SmZfxSEI4g6ROdZ8LhxohSkUPsjEB5szsEhaG8j3AvavoNIITi2Zvx+ouPAQa9uHz3a
IMx1mOImf+mNj5Mn1kHwNXSWpaBZgRj6BVCG6G7m9A04OuOmTy447xZp/k4S2qIellH4FZiZHSLO
hrwwPWMmqjl/2mxth2OchXs3ODjVre5dmqiFJ85+vLtr2meNTTDN+KOepEc6gYDq8HYhgeLEmlHh
IQYzK596Sz9oQ7v0TDzc4TctvcfXukjc8RA3u6p9J/u6ACHkaUtDPlQ68yf5iB4NHu9ttLRdWVFE
RZ9C/2cmh7A+KuoAZEaOGwSYPkHlRU5wtgVcb3qkkDJN5D/FnO21EeOhdc5EdWi0QwiUfSofap95
C3ghjcDgviXcKX5XHN594LGoT2JvTt2qNxqunYgTEkkLC1Ow2CL336j+Go34nwr2ycfBqpb5sG4A
uUHtx4NAvAn0uiGVFOjZz0MxhtRzQVpzzFCMF/ld7qC+GkB8GfSwW/wp6WPvwqGOcRMitcdpv1YE
LWqQO0rjgZBZRUZBDVNBZRCjYSHjSgBvrCh0mJsEKXUSwq+HICy2aLrWEaM6almNsTqOhlhTOMQl
VLkH3yjOUnzE3tlAemphzQsIMeoA9yM8bVFom+s48z4KrfljcMU+n9K9hi+Q8zEZW9MrSBTcaOHR
bLM1XSVmbmT7UXjRqOCDCsWYjsdEjBQwLKJBOeoDyXKdPXwH3PZLr760VXroyudGXl1jXJQ+0RX5
rAH9Zvrnuqpv2a5xi+OajNeVEfv3VR6B/i6PaeJT3kqKDSFbXqWWtZPY6yECE60qjZOc57RLPEj4
3t0q3ISBVW5ax4pOjW4objqc1qSMtPYCZ2iwMNOG2lgPzXpW0KsvLXrceC1HCx9WzUHtmlij8aoK
+iLLmqxelL2i8x6E0wFF93HBo9sr33pJIU3jNzd9997LAD1plU7hHKBuMkGAQb8rMo2wS/yq7XKq
CTVjwp40jF9NOkehzOsS95zdjqhCWb3B3axH/hd9TKPTCeIM4mPoRJPFQg7knHgrs9qAVsyp0DXk
qw9QSyoL6Q2oGTGLFENJJdKqojflRtPRiW37iM5saBaYRsudISyiW8LBykiJN4v7FBzNLdVZ0J59
FlY3gJbaXUej+U5H3nYAQAdvrnNI9snLut9qflWuy1aOsO8gJ9GbNB7rtJUPvSPaj5SI2W+tC/ry
PuyZTpYe/hhnCy49/uL4pJBUQRHc0e3zvBX+yeRdZG2Y7KagZV9TKkxiOmR0WO2p2DbQ7rCzk2pn
oVwnXNUoeYsrhGR0lMlQKl8tO6y3U03dsR/pQUMWy17QTeuXWnFPfpZ3O89wnPuqwxgD8YmA2Tx2
qAFUs4qe1CuYIoZqrrkiyCXTNNSwtjFnO1NEPQWWpPjYhGl2UW5duVT84OXrY8DSRXcTu2JH2GpA
BZapiaSCbmWYZv+RATIcFn0L9WaRNiGV8S7p86ewg8Oz1nE75EvAA+1BdwAgdEViXJOxLC/lmA63
qSHzN8eTA0r+EIFxk7jGt1QZLkXUhvzaMwFWsKkKXPoM/Syu6xVgYXgOnMPbdQoNGEgq8ENMdVHW
XcbcYWKzm0bclbEwzq2wIUVqwNNWcuDIX1QkN1rsnfCXwBoSmkEioBbbfPojYe/57Jzu6h4Gmc0q
OmmyfvMbAeNZ9uW7g+3oFBCwRZ0fUwD1AmTSTzXZ1QS+4rlYdoOj4y/siM2NTKbmtNfbByTaybrX
q+rN7tFURbBdkIQTvnBX1LPo1o2DChJobH4dVEi+fV72ZwPk8CwYyYn+IVExgn0pFCx1MoAjG68y
ZVtdGBAkSw4SJcYSfBalyeaxDNGUYU4OOOi3jTCbjd5gkNw3yZwH7IURZuKOhARvncQdiKGuCuxi
X2LMXI2pXeFOmqr5mnbkRgc2c2nxmoour+9Vp5EJFiP65+TMhl3eVwQ1G0zXqSRAGhVGca6pScd/
ZGXUlQ95MKroBM2vrs9DAPD6BT0CppGybVtvbdGTdI5Wn5j5g7BSo9pZepxxqsjHKLZOA3ASe9Mm
YzS8hoas+32MOrJY23nAUb1BUjRsA9O078o0k+PJxsoRU5XNWIX0UJfNwY/ZvZ8Io5msDdQwh5B4
SkPJRURTUG78ASIIcccsESvOHRbemyrAp03hGc/xcUKc69xABAn6NapUnBlaH+suq3RTRbe9rwmQ
YqolZRf7Hs0MjB8KYPouVoFOGmBi3hFEyIs1ffQhmFJIEYbmyz5FHksN/seuK323Qzg+qBcfkT3e
4zC0BTnnqE5WbTsYDaHBll6x0s0ZyWFupdZFqjgpj9DDW/p7VYe+uVatKg9g/ybqWE1lhJca+Wh+
m462h5kt7kyvfI+KDANh0yFJpaTXjcmK8PRIXYCSeyDTU0+RWWfWhbdXPmp9iNl1kpxhKA/UvIYu
bV7SQe9prkiVxN6b5A9jTGVSmtg/4qWeCcoNkVzjSMbUfAzIm4EKUJ5RyDQgavTspjOr7p6CJncx
mPjKsCXVd9UWNI5EVQyQD1ETiebDypzB2gtyn/GCTSLzo48+DlnTgOH1M6ndqnAtTFPQPyahlZ0n
y4OvBielYgEXTrMUrY3DHIXpAFFBy8pALLIOTfgaSfx4JAdQ3kcZRiHaOxjG12qePO4jK2vzR+GV
WuJTK7a1kwkM8MUMg5TzIYZst7r6Um/9fS6LcPjo29IqMAXkgGAVJnA2TSxMKTb2fmLzKY2B/p/r
1AjONL7MZoInyMNE/2rUVvetj4cq3AEz5KBN1IOyr1M+JNlWqs7A7mJMk22fislp1TsBZ279BtMq
jVHs83Pi4h4r/ehjIHD3XqZa9zhwIk5fArcV1pPVTB0QIs1OOBYaIer3Q1MGdXfGnVe4h7J02/DD
HgcQOalrd3LY2Ik3kk09ZFa19ZxE09MNtEing1fMuCf0O7BEsplYiYNTBOe8JabJq3Tgik3aqA+v
Lak+TF4bt69ibBl1oAmUi9YeanlEmZLJXHvG1TJwmPIrXV1Gr/OjLfEWjTgApjTTbUJMaXhBEm22
WzJxNK9CKKx1z/Bd62JTpcrPji6GC06JtHGDgqNjlvetBOw8DRJqfk5rWG9enbz1VfrR0OkPtFUu
6bKVmlNNnPcssHUWc30SaymgyUj4MtKMrWT/YKT6RtiV+rvk8B/i+9u/9+L/Hrb8L63+p1/+9SFP
+e+PAv6/ifL/9Sf++v+R6B/N+ned+z9lX6/r/r0Js/B74f/f/sg/lP/yL4LP2tLpsyMcm4kq/0y/
1v/CbC10l42CieBG0uH/Z/61VH/h30SHCkAFpQzggH9J/zVp/8VASomKC0kLUwbyjH86Hn54PXgl
/vHr78Of1QyC+U5SgV4F9wBKRdCukr/1T5Iwu1eAT2PKIDVU+mXhTyBG+7YJNnYWPadyaA4cMaix
mkNx5Qx31S1qoUU8dmuPMwAyDdznBtlwZgLHrOSLPVaRc5NUhByYLYFCDr0Sz2+ijdKqL2kyeUfN
zJZNWQaHMbyvIB0e5DQZxwY+/sCBonVQFvY9sq0JiEANSNKbuRd1ma4FitkFmbNvuXbRW1qR8ZSa
J09FUKY6DtCuGLbMv2oXJHfjKOyjNtrZsZvlDUOX7xW6f2XZZ6+eODiyBeB0QnQgIgeIB1iqMcq7
7yLI1zghhqE+AxN4mpyZSDYNF9Pg6GaE5pKtt1x5QU7yfI2Vsu9A/Zcg7yYDfAc+RaHDhDN7eSgH
8x0gKAnUphEDbUvGw9/+QcYX6ZG+Ha2TDkOT7OdkEWNp58gBQNZRPlUNSb1uBNjX8rYocHra3x1W
3szHa1vZ24FZ7wCRpj1IdkSshpmzYqJClgEnb28IqithrCOcGAt/ladNvWthYNPbGjsmWJTarHH6
QyLuugixAlu3tV4TIRS4eMj0kf70RyJEcDJCbytwqO4wdtqHlobOkrAHuXLxSS5tQTyFB1f0Rqt9
e80+Hj1t5MV7kgFuVG4TlCuDQ1FRXeeoOSTOpXCrk1Mol9J9w0FVlOLUqOAgZYyFuK8e2gITLNw6
G2iARfJiUOTnbP7H0M918k4CRYVbSPzVghj5b8kE3aSwH0ZJjFVo55SEMOaxUXTo2Gh7cO2cqIVn
Xh2rXtUwSzUe6dloCClJkaqW2RzCFcQINxpF5Fkos9WcYi0QgF5zChXskNsvFhXzbZXco2RYidwU
6zqby2Kxu/CKPnklq27NucBak61MFFPib7yUjBmraO8dXl9K3dGZWvpK+rDhUMTmd+rGsy0TmnHJ
t4BTzQu4a4AhhfNIhwfuZzzUT3MvpK166xXwCR5d/tbKtuUGoXWxbrL0znVp8jQcsjulPkSWnoGD
OiciC6NLAWNtQRhMu/dSEsOlm21bRk4q8rsymYe7BRldGeTwVo1xqWuTflvggvvnqCf97qHL6k0S
RM62j26h1NQbIx26V/z1W/JMpktgE3s0DfeGxkYGcMJXDpqPnVadA1Xh+DZ4tDEJCCNg6qEcTQq3
6nmY6PwoZxo5U+hX323nGk6slkFTH13dXPn8gCuiP9JjnlGSYxu8RpZa3VhRaO97wzioCfK5FnT8
3Pp49kssm5lNOJhWhtwGCrn3jjOYEXfhV1RCTESZ2vtjbe8KQ39BxeZBdWt2qeGVW86VcOrVbUrV
nz54epswsRRkMIlW+RhJyQMtHTCqg3Gdaq84h9ljZVLfdLqCkx1cP5yyhPN1uUHBWMmDDMnUcNwe
op41QGHWnyYTjWGqV2tbadOqgGGzBdX+RzhNE1Gco/1ECWCAFR0iqAiBncjBtR4L16GoNb0JADzL
1ukfYlLmFn5tR7ckNR5NXa0AuBuGaT/ntPdlqRGO0JO+WTXwtN3ee+nz3DgWtDWxjGd3SL74yJT5
TADfAkoKriCqpltbRB0BgFhkg//L3Jk0V4psW/qvlNWcNMBpBzU5fSedo17KCaZQSIDTg9P++vqI
vHUzUi+VYfdZDd4kzMKiEecA7tv3XutbUdjR2M72kVd9mH5qnmnMbIiNSVdO4zHgp4Yfc7oxiioc
hVb7JNKAfkvjEJhjj1hUJ3JsvPy+J/rJLa3ulMJWPWRjcDRofsCaN7N1PtbaxtFJYQ5YcfAcHG0B
M08mapN2pDpxOkGfYYzdrqysFbLo9NgYT24bBQfZXEhw9HFYRmIPYp7mbu2vQjgai8wA2trUV2bW
AlH32rvOw43taNMVyLOrkE14NSoO7RF2Z/WDG1kEs72TrDwx0g2AlU9zKVrDecFW3RXRRhf5s9a7
xbxaSPCgRPO6lfkik9Jbe3aD5Kz5mIb45Jsje5RBrFZAb9GqzOI0EoARpbRKy8iJVoZBI2zC3rhr
5CbbTE4yN4njb1EGlznmhAiOkcSYMq6WNMTwBHq7UK9NHO8VG+8Un6Bn9QQJMKX2Up87Zxkk90T7
CMbuWS9wjMOYLm9Ag0Sg+CDf+312lIrWJ2du5jyBC4AwiRCzkUBmWfFzo7ck3aYe0ERaTZxd2Yty
mupVQ38nYfG/Kz20BHmtzg15Lxl4fmz28FmS9jrHBUDPQ/N3bQHzk1iropaYXC2LWFU2KGLhNoSX
AEXX3iJjsjcucOebH78E/Xy0rzc2Y1q9qRGVlAzdrAHaA0qQk5BauBOpd0PGBkWEybw5rN19J2lf
oBJ70AsNIUdLTmprnsyy2LGCdDfQU1tM31261wLSLYMw5FH7KFkd0VehJ08K4zVJENek5bnzgq3p
cl5G9/jN0tluS188J3ZIvHLgEuRn0VseCaw4RMjgV9JDwsDEOJ6c54xCYqMo2deNaSGHAOAEuSXZ
M8BbIMF1CDFjgsCIZmXnFns7Xv76MNn5hT5cRbpYDZnMi+yDAzn3D7nm/+/S+ip+q4um+FD/WIB/
+bfmy/l3nf4/w3b7wy77te/28lq/vr2n/2vfpK/59+bnQvzHv/yjEDcM8zcstCQQ6PiRgO5TUvfv
jfo//9swjN8MfEKe6yI1RZMu/l2IG+5vJCW5Ak23MLBkzObKBl1mxL+yZ+Mutlw8RmSj2rr3n5Th
xl/lvphHoC5i1vP52T9bapBvx0USdM3BruW1BEZsOdabI70jTT+s7Vp3sQnqMGvk/pR+NNei12gM
L0U/0Jspxe6no8vfnAacv0q7/7yMT2pjnOtm0ZNEepBMHZDNh2AvSrYNP8uPXtRu2qL2FkGdETk0
qpNny3l1anSSw9rvlBuPqRVfBwRsLo3OeIWqFVI9Uce7jWkv2eayjZEzS2sRUslofEwVWMZhmtWh
hbwlVIUB8hypF6ClTNv4hb7iI7S6/ZTJ61RjAUwza2EOdb/D9hPushp+7uQVai0rLrK1pnfbC/Yh
Wa9yImqUGCfhFOtIT+8BvVy7WeJSclAj0GUhf8TWXyrNeMvhq/iCAOAgUWuzUHtamndob6HbEny7
GBm//kK9/klt/ee3+0k6bhAprqmKXG9fAm/t6OqjHEVrFpu3gQdOlUznBSsUS3VErUg7LChJGJAv
Re6S45hQ0kCf6xo4wW7/apbwoCvGkLjcmCLV1w6/7/uh2KF3DPH199m+D5GnJFbElLU5gexDPjAi
aKX6JHXFGhhJVCMIa5B7rsEUv3O7G2hbvxDMfzpZ/vlxP/kDnEHBstD87jAG/SVFZCLtCeiEnVyr
jp4RvXFUJSzET4FAZzq6/YsVpxJYcqgWtqpAJMlNXIZ39Iu3NrzE1lOs+A3sLjdMZ3pvx8OXMOGJ
/ngZ2hml/c8vwnz4/ulU/O9r9ziu//w+As/tODno1aEOiCGK6dXI/uwKc6tbwW2MRKr1hkfXT186
R390EkUudbRKmE+WLrF0acJTbJA5tep5dheZb5x81Nq+Cxs/R+LSTb9weBp/tdP8eZ2fhPtRXkZ2
Ajj7QFN5mfsOLJhmE7TRrRWhX1BD+FbbPDxecZ8KeTfVDbROcDU7a07SKspTMSeP02X/hSvxr82E
Py9n9hn87AwsQU8oB3RThwwRLQJN4jewWv/duzJ/Cz/993nkO5JSiUEXid0VsrBmFmRVzgRetaNe
6VyAd5HuJHDJjG3e8qxjDQwWKTJQ5rqMDki0pglxbJuGYPMUaYlND9ZFTqynyZ1hNrtCuu///AzN
t+BPr8qf38X8Hf10sZAHcwDjRX2wjXdUNSsrfPcRAODEZXoEeFqIX3wtn5xAf/6kTw4gm9UwzuK2
Ohgzpt8BI1RRV47htjOZ2Lb2sdfNdYtO3qdm/+cP9+UL8mnDCvKwyenaVofeJwh49I4y8VDaWBGo
q975SOI8WNWgFh8Q1y2Rme6kgzhXd27bBOmCVis1c6YgYnY23sNQf5YVmXpUid/8At1I5o3ETLjU
yr+43q+ezPlF/+luOESYOcFI2LbqOcjGo4nEmfl9ZbXTfDtegd/s6LzcZ4iKI9apJUEoTzWD3YUX
Yuxhv1mbYaZWyujpHQOKtewlWuhjP8RvFQt4P5ac+H0TLChBBU2m/0FR+QNR8jdbsvlXi86fN/fT
pkFjqgJ1jmAOR+gmtIvrhJSsJifeTjhocMPzRNTFpM9OiW2AZCUtzCVkukNLPmVra+canHmrY1eS
1YsGRqGEy1mVHJuLeGfpw2sL3IzDCnYTeQefXP/FQ/nDq/p3j/+n1T/PtZTZil8dklqs84y2mUbP
+jQxKqE5E3fXxBeDphtRijPHJOKgH0qwx8W7mkc3adurrW2EDsIvEghQMuGqAPybhDNWl/MtEQSU
QkEm1qJJt2mSZpvUDB60Xj6KwCAcUfzuG8jK+yTdtk38qjdGtA79+jaP9Nd4gBRquOPRy9x21efd
A8FHv/jgxvwG/M0Hdz9tHQHJ8aT0GuXBRL3n5PHRcYCROv47gU+7Im/RID1zP482vFerVkc9dzZ5
+v9A6l8+MF/VcJ/N0bmn6tbkmT0kRUrswDRmS1bjcOEYTXQpKTp8CzNiKYAm1oV+mxAcUIK5Xsat
WyxcX9RbqB9I2MCPpSMuFr/9PmQ4ejCftAtwSSHxADRgcdVzn6KBzPlyUvOJD76xqY7wOVeirBFt
dEdLA/2J2qtf5RGhWT4z/E3Oac4r+2Trc/xLA/N1IquBMq4rllVGa4zgmWYVZpaJSYuhL1vWfLrS
b4va7DddVJN5hmWjsoMLKTSQL+kBd7l6SFL3Caj9SxrnJ5h2hLUWpywUuzIK10PvzKpW6+UXa8n8
CP/dHf60y5HZ3ntOZzLOHyiAmxAtEWn0YB0xXrRCx30REbYranKTtBaqYgpVdu2wZK7YqhOsDCFR
x4n16kf0ZSFVZ5soQN8WKHWo2T8X9UDh/M/X+oMo8XfX+mnL7AoEDB3K4oMuelTBt0N3Lcr8YtFl
YYh2Jh917Tv1ycxI3rS0aM2QdQvs9UJQy2qyqWvMfSXk9ZAJRlrTRz3ab+6kbmVU0qdrdlXVLeHu
LhvX2tWoq1Mr5JPSuYGYziicDBWUW84eDs6IkrK+TRz3aCL1wVC11gjsck4t1Sv/oV3+Tko3ARys
XgR7//OnN7+6U5/24AD8a0wvnD2YxLetqErnrpI8Ecqo473hgd8MvBiFjz5MaBFR2QQs4Nrkb1vD
nl5jkq12lpzoK2dwnRu9QtRUeQwgSKtaMIuzsMAM068u9ovDl/tpGyfKFWg0e8xBZiC2l4U/hvAn
5XjVJIX7GJJmODsgkJ0ImINWwSkr9IuTBfP9tsljZGuRHcUXD4XDXZ95ZMvRGb/yO1R4Xl4QqNYL
hpslKb1O8/7P368z755/93R9qgLGISyIIwZY0tjAXycLKnGiEmeXNLGx6XwSzwVIPoYekvm4VfSr
LsuxQrb2j+Cbk8Sy51bB2Z6m1xJkOIxLSukylRGNH8yAnR7YDGJR14pMqnWKWhwPmamDCwYCXbqz
BDSB/9cY8UvrhxcF8HBJI4nsAC1JdsKszEWldbNXiz+oDCR5mFrHRakUAMdR3toBdeBcSAZNWpDz
0+zQB7x4NYmdvYGxFOhsYEU8vuG1B2GXtDwokCFzW6TwVrMPkB2va7Rdqx5d8bbpnCeVKEpstwjX
HVLwpZmm/drtPfELr/mXT/R8J36qY4yKXCxOtOWBRBS+qpLjRdP0hF/3GcKmToF/DYHAohorprUi
C2dpDE259nM8KIVobCIPjKdkrB9jy37sSeMV6EFwIyXO3oKjQayOMFb//HQYX5Qun63SRQ9Vi05l
ekgS7ynq1O+EhWcLHOWPVm2/FmZ0AVv7xDyS+SIWwbRR2GhqlkS40CgI6RNWZnxpMuN1lPHtLy7q
ixOT+6kuEaytEdndtDgqIz4boyRdK+5MdReInHgbp3+0Tb9ameUI3N7AYBDLfA7i1A61VUTuljUF
i+xEB+kqDMA41m0Q/uJ1+uoL+0wXQZziqgZuDUfaqec9R/JGGka4FSneU8qnYZ/gjnA156xCTtCT
rzAsMD5eYzHtMMYO1hlNnb4hysCkt6ATL8BD+IuthMHy377szqezpjHlsVe2RnfAJLavAO+apTtT
9ldN0z7XXQGsul+1uTXPBhg1RTe/uGNfPEbOp+02I9HDMNOxPwQx+sAk2OrZ3BOLvWMUYBaw9G2D
47wi9CIZ8CDK4KFpaPzGY7UQuQ2X1h+Ok2BLi9TxF5f0xdnO+bSrcvPtvqLPf3C77kHIlEhOBTm9
SIZLIAcOeQ19FTvJ3zPsgTkrhYiKO4tewFJak70WSgNyb4R4cqyWw5B8dTzt+p+vzfyilej81z1P
L1sm9AfQmBiH3S78PaBY/jBGwz9wm7CDhxVsSMrPOO6OCa0yRaMt4WhcY9BZdpAeduSHlpuxa+MD
9WR/o0Iy7oSRAnsVSHLli+tyvsv1cZ1X6vyLC/9is3Y+7X9BqtmuzyjnYFTdg61g95IKvBiURgRI
nb0YCRm2IfuDNYIHt9SrTSOSvcRCjdlG15mjXTV4UBZW64pNOM1RdwOvQT7QXEJY9qt3dC7j/2bL
cz5teU4JClzrSWEyDfC7vi6vjGpIlrGefxcVugTi1OHK9w9lOj3ClToZBZsdVl8uLOPqKmHfTx7b
VRU8uTXFWNuD2zX/BVn8j4YEX/b2f27tf6HS+Z/Y/rfZ675u/18V6Xfi0//S9p//xb/0N/pvhoP8
RDdsT6eOmvmaf7T9TbKTZuGLT+Hg8d7Otc2/9DeW95s1jwmQPdsGDfcZVfmvtr9l/4YcB/SVsDzG
sbb4j9Q3Btfy1+fJ1QEH8R/OSh9+kM6o4a8b+9QPYelUFq8ZQ7ojHC9iPVUH71xT2Uq3ycvJBSaf
xqibte0zctIFdvqBcK6NqvpmJRTqFYCzxsqtieXFGIIDIOP8ZsaTOjijQXSnhO3hUwUabn/rk9SE
1ZLTitDaKyfCUeR6DcodG1nLSNAt5filFtpOuTG6CLIUZemrq/oZ3JpzCEeIK14BRtvK3KUi7sHz
AMvbPfqhbmA2B/GXbKmNyWRjW4eYsgrXe9LuSItD458AFhZAtNdVR+j2QGKIMDmhphEWDu7T3lfa
sBvQgyiDIJJuwrniqXcYvNoGQ+MhMPLvRYpZwBvKXe4j1nQd1K9D/1JW0y6cYTCTuneUf+MYChF2
CsAgmmjtBcYG4woijWe+T9qjGgcAtwJakDPRbtM7bV7EBxC/a/TSu9AsN8gJk2VlhuRr1AEGJ4Pq
EbW0gFFhXdI2PJvE0q6EgxtFk+0a8fm2kPlzExUvniyJ0tZArdNcX5lTk65bHVoCyQebvGf2G2LZ
FL7D4Q/zq41QgqmJtS5a85C779Ys7yPP2grJGW2HHYeVx0x6TDDof09+bGEIxFmtdTqCmSrdlS4l
dQfvys0CFEp5/d0IgrtByz+EQNFeFOO3ylOvYzN+H6O0hSG9dwPd2MDBh9END2xBb5gpdoWEq+4O
Rd7DPZnwXdQFbluf9FU/QdyoEykbKsdfSIjCK9YuHbFYJxgldIWHKBzd10rPjlFli41e4y5JgIth
n8ef1TDI0TFkIYa9SpnLLbKmmUHzXbZNqGxaKOn7aET8JA1LrockkzsofVxXQNWKwAidllti4HNM
czeCEcPCPYXXUO9QZnlkOmTmqi/KmWjvXhyyMwhTSF46MU2HlFm3ZhX11ja1dKHxsZYKI2iseU/j
OH3L7aZeKoODicwHsYo0XiSL+o/Kzy7XABOo8e023ih7nlu5NdEvunqoT6EVH8ssn/YJ9gO87uoJ
Tcyb1HvtTEhLBGd6CKBbm/KoT2l9awXt75a8JhZFvs5BrMWckpJpfkNmBe3IiJE8AVGkg/ht/Zzh
gJ4Qe1S6IZYkkmJ6GuhHZsETkYT+Cn1YzfYbHbKbirhtEDSBQTR7Pd2WY7ELSfqB1z3mmDt1eS06
86bQOYYE2a3R948mohLZxWzkJmyPVOFPTQIsbdHQhSungMdbdqe6Kj7Mvr2zbZWsptgJ18Ihcytx
eogwerPpHe+ABJoJTWwT3+nle70FJz65e61nCOipchMN9n0kGRamwTYqEjw6xCqSiNZgzstZojw3
7Q5liobtxy9KEWDgjnDjA4spY+v6OzMvHlQePbbYJwKqWWMUH21WPhhh/J4GSbaVYHkWCSnMJeLc
tdfPfXWCshdZ7fPdBunvqggPPdL2hdnYWBxQMUBa3rhJwuyo3wY883RbSE6yBrUCan+e6BD4Hgqp
scVjJfOM5BnirrIcqU2UOb83ZC8A/zoTffCqkXLR6MNpMgigj1L9taUZMmlWua6+y8Y0F31BnF0o
McpHZn8dNyHIY/sxaOtvrjM+ttjh+THJwSVK8+Ba9t6ipRmweghlfDPRWBTEDKCeGw5g0Unsijbl
3IouaIuvDC3YZWxNS8/jEExcFbFSDSkYKX3WMg16Bp18NNLlT67X7XnkYtaElsipwjr4fnvuG5uW
d7C06gVtPbrCcXS0h24WHWb3kRn/LkihV4X66AX6yshN9qCMjN52gP0QfhmJiVR1dWWG4U2ceo9s
SAxgnXKRprxLBtffckBeCPk2EYtJQC8OujD3raVh6R+4u7EGqO5kWsw0tdWQ6t5GEPcdEhWwRdn9
4olhXLoJOcAycwlJ6DWgQF14MSfMR40gWbpE2zbzTJjikKnBiaTo16RyPDdMc4OJToKA8r7Ii0Qt
aNArX0X3WvEAbr3YByHQD8uT5xTn90JOahbtQ74Xk43z0PHWpso+hti8D+DFQDa5hai7DQTxI7po
VnVn0ldkzST8F2KTH68sZEsopdLdmLU3qOfkvdamp6yn0VJaTbbq3WA6hJ56KlCg4rIx7U1Tuo9l
h/GZ+VW8tKrixihYpB0XAgIeln1VFJf2PexpD2Zp73L0E8YSGb+GJ9Uk0slUL3Q1SGWtknuiUN7I
U6ygITS/Dw6HHhd5lxMT41BWw33J1ID8Xli5qVtuIyGeR8O+abFPreK+vFFt/eD4LMpztRCoM8Ld
AzYxyfiDTlPHKrEowQcowZ9bPa+gZ5OxE/lPqbGjAXHp+cC8m93JGvU3zoQ7hw+/c3PEU5oNFsWv
v4XEFSTR0TUljAnx6oS0XJJMf2oq66VUOt1p/9bJVLcmM0Stv8sA1SaQ8G9eTcdOagGJHU7PuSko
4Xux70YXVAoxOYR3LP3ZmQb0EurFIu8JEsucvFhVJYyZUtQ8qxDHsGhqcC2ju3EAkhVF7k1kTmdb
BE9+jjhwKO/H2iDXbP5JLfPFxZjMzWlFhLMYBhwxrksEjCeCZadZy6q2shNwY2LMsv4+k719qBSe
w+oi2ibaO7jWklB0axwpi0SbLlpXXmOEuouna7tmpN/3qNAc4DwE4IWYfll7RU8iVYQjOyx6uS6R
YjroevbN2O6AX9woNe+wYfRUVPE35Sc2EiWS0omoiFWt7S22ngzpZh+KfodhJ14Ax7sJHSRVuL+M
tTTtYVEKPL48uQvLrq85BxqAU6Nl38xBEJ5xr9XGvdV0eKoAkeReuWFy/82Ite/1VJ0Y612YKX4X
dXwISe9aVSN3HMugNpW3he2JFWNOLI76Nqlye0UUHuSepLzk3A4ZqJ2hph2MoQpYWAucyNWOsgut
JV8tyJC5ZUXYPNF46YKxdLvEp0h5iwGL14ZVWDg5G3q2Mht5mtwHDVoFrsTog6wUhl4OICfDCV/K
gLgSXb5PLsWl52nE/PbtbUg09qKICwSnxeSte8uw5qyRig6pZgGW6QN6u1hr4FaMRP8KJHj73rc3
TlDxtNpUggyT7s8EZRDnbFinOEPU1Yc0K2XNlhb3yBBGixgTIGOJKb9jo+WgqY8xGp4Wr45yiC3U
MLXnLpSkAm5J1b/ksc/VlcWDMBAhsg1QW0EN1bqixL2ufS9yzI+N+wB5ZSMJhBFZ9c1Xj6HJJJTM
HygAaDJXmbWCmhMtpFU8JINPEHDvfji5fjuNUbQZXAzkyt14dh4up4gsnCDnKSkFdLP83D6QJnHf
2MVLkzzRMhIreyjvMIGeA9SOEOnypUxheOSHyFEugzi9XEo//m67Q7QrUp9jteQFqWSCpVKOz2Ui
6r0s3jCOpcfa8NMVJqpmicmGTE/sRyVFTNPmh74Yj2bi+kQyEv3so8GzOhuID8lMGHZuArOG5UhI
zmIwJrUog6fWRNtIxjwLxFTdp5rIMFz2EOWWTATZk5xipFchGSa2xspnxoMloN3KcCa/9Quz03GR
j+2rLuWyKu91q2Nn8Np859Cf6QL057YF37D3UGqHzMi9Kd4g05dbj8+w1PVYkn/S4wdnIOMQYIj9
FXyXKbLjKPCfQ5klCHSIsEnJu7G1VrJiURhbQnFqk7YFCBp297B6ZpyV0LSWD6hmTzZT88Wg62+j
denrHPVTw0g2bPonySmN9dZy1klf7TOnfgpDz2ANSc7M5Pa2xBkaOcOjph4MG/JDKLurumH/VB7H
J0kWiAYLcY8H6FYNlC1oxigvafCswiBGpq7KVWaOb7GVk+vg6BvaV5CeBN93H3DPqswCMeK7e73J
bVap8T4S6URWa3/qhZ+cNXTdlejyC5CKR6W1A2JHYw+C2du4LnH1MncOJrnciyjnn3nRYGE8o1Rq
42HjdMlH618sf/w2k3uKKb1va0jjjYtYNkyLR90E8+RqUltVrY0IK3eXdQNdwEnLe1niwvJL4uFt
r36Impb0nKojhNc6CzFiIMmHUxiKu7xhc6CXRZanLPfDiMArbK+0kIDsqW/2pGMyUGwj8C8F30o6
4B2g2ukm/7VDe8AYbPYPThiPIaXEZPXoiomBZnPSw5f22FXRpXeYUnvp/Dhk1Ow93Z8Mv4otSYsh
3IYFnfq3OP34G0bdv2OyWZf91raq28kbHwneW2IweR7n/2ZiBsfvAHgIMRHWQ1q8V4XGtq2GepNp
68AiZkaXLrGGeoLLbnxvfW6nX9rZjPheZCVtVy0E6NTgExd4zLdZSEPaLLQleysSMp62VZ4mZ1+D
JMW0Eo/E6NhL3WEVFPYZm69Nq4qDu8r9t87DLIy2cEXH3lv0JfW6Vu9LCd1DT+BYla4/gNuyd2nh
QTRX+CNU0T2MtkXl7NVXCgP1csxbm0cU11A0HgZmmZYHC2+qN00yWvTTJamx0XSQXWeTjJqSvkdG
rD6SBOZr6TJDiYT3z9cgNlAE0dUlddZ6aFv5PPpk+ulCO0QqTNkq+Sior0+O/AiT9t2zq7uRiIPF
kJEelkT3ynEBJfY7si33LlpBPw2+D+Y9qkYm7zl8InFKkIey5qaAx2waxNI7jG5RbinSTMpOVmip
yXMG5awycQPZyVNqacu6je0NMwPkvS6TuUrJdxoSLC7FI/lsHvQ/TjugI2WDTt8mz3P2R+o99JMu
eU0scoOJfjSnmtcu6qxNk2aAQsIHYpreMY87JLLJgsgBtdb94i1xzVVrXHkBVIPGovnqdfWz08zZ
VTK713QtW6WuzzACkoSeaPdoqB8cB49fVL4YtJnJsQp2ZaL3e69ztvOENksqRH815AQC0BgPImNp
1aViuHHoZfs9I/yEFPnoPuIJ8B1wH2TQoefhZhCh6i8NOL+1jao+73UONaxRVRNiuk3mFm2Ev8BR
Fn81SA9DcF+xkCP+T6J96AUbLwneiCwBi4CyjyHbqYNnu5H3WV9kGzZHSKBIWhxZP6uQQhKnGvup
caMJ66VwQ9KZyq3Sw4jGCvbQIIuIEYuNGBF8AZfE1pfOEDwKxZzdHijH3aG6AGFpln1XYq2KAMOZ
7hJYT7bSSGqFEitdPTrB8L3TBEcms0yjtThyYEcNNMqPYIruZAFliDTilakXLia3nT3AkSyM/Nbl
rOi5055p40IL2rM2RlecjhdTeBVpTwGhvp0OZGmmQgLr5sWFwIX0sh8QMTQQrhmT3kedAYw0vorI
a150fnW2anoYMjXWcYt71fPOtQZwEPQGnZ7GVeBLs2ztGfEhBdhuutmOmekNc6Fx22mNtwnjcTOQ
fByVCEk6Xmlq/vfWhF5jUGdg+9ikCU4n6Qnq/3uVUzr2vklhX4qHpD9Yyeii2cqI1Gzu6NTYZFHw
Pfbkq1AiRiyXtKSWQTK+hUl+GK3r1iYYcKrTS5JZz9Innnnsa4tM3WiZDfb3qInFwU8xOg/yzpkS
fa1HNsL6UN+UNmfpcSxNVPPMonV9WBdMpBdOAmVmyh+VFPrWskjmyzjE+yMZZBiLWyp6f01CRbD1
iHlEkIWfiuzpC4U+eIzOnXAWgx/pHHOvGucqG/OPoRthDdfjlaiHjyjN63VXDadkdIzlUPsfufEW
lMWrL/TX0pnejFJqS5Lz7nur3MHNhbKip/mmANhEdAavwRieSoVbKnIEFnz7La9mKlQ8PpBmsXKS
9jCY+kVl2kpSIIYl6oA+822+Q5A9SVNuwWu8xQHV6cgJup1mf3DRmyuyvUEJstyAcmt76952IQZ5
utwarA1xcAxlcFSV+xjZcb+uqp5zmmdtA5BN7IacfTHz3uQJlf4M8UL3c2OFw64YOSHWY7BW40Rl
aBr4r83wIzO1HhAJqDUJVJiYzWkdJuENGT/+3im0rQYgRiXGd6j89yT1QkdL++d4qDDxoVTsEuPR
Yadn3jIjLpIOhZ/cJpnz0OvtXZ07EdOist7QxXum8ZRDBpq6vZsB9J27Cn6G1i403XNeiPu2j9BS
DMBVh2ogDZtHkfM7HynNn2PLT+aGNCz4Kti4xEQv9FogPsJ1szAU8XoGZVbL+pvhDd/UY16Sqkk2
q9YhOEi9hVuQW4xMgsq3RoNqGeo0jeh2G0FHMDOLV2twsJVYHFmY0gi2HNqGiTOwt9aoSL2SEjsv
dk6g37YlPn/Fy4p+FBQXX6sf+8bGnitiLOwrD57kbeWy+w/ymBB3SrRae0C6cQPEmLQ1meRrmybO
cmyKozMAK4oFgCtIH3vdpHtGI32pF2zksP6qvSRIuwtpqzCXhiDLcdPjJOaPtZjr8eBoJ8HZabWX
DDPUYiyKeJsa0y2cloUaWv2m5sMT/Y0zXXfD5yrQvbWkC7neiyy7FPTFZ6wAPiMRLV188ZyJLLGa
iFGjbSPyozGwmAYIiLeTK9I9zTfwrxp/hc7w1m94GRKtfwF0l5whwp486Xonqx4nUDDQqVIL6kA3
YFhSg7XV5rFdVkXmmuhxyjWd7nEep9gwSxYZWyNp1A0BbodwdXYpHOT5PQ27tD1q0TlzJbnGfu/B
PTNOtTbKvSaji+mrHnAT8vFy1K6CSu1lZuV70sUIMp9w4mrlU6M4HGRVdV34OSDtlNaLz8Zi+BoJ
5dE9/L1u1dj1McrSWy3dZhq7ltFB32vC6cNMIn1T23wfaVnhpc2SdhH6qUf6bwzicuz3saXWcRnh
TR1mClA7bw9GdhML29iOfk/5WzzXzqYCjernipDU1oA0g62Z/RPnLlgRulnpbVKxQUCEOdKqcLFG
N2+svRhqIx96OJ3mvi5vY3yanW0e9W56ZjkChpjrj4TCJiabqY1u06CYiqBaguXz8g2IwGg/FYlG
8gC7o269dZZObnVtfRiiGHdOWx0nA3TpQJryAgoEKdbuMJ5G1R67IL/rIskZz/OGZQHoFTLoGO8Z
YB2MLLo16I6vvSpYUkRVFvOhApiWbyFtg3O1FyHK4jIs8Xlp5dIEceWAXN01RUxSfUepqWndaxvh
GdHDl2qkhVPqrOBWLdeNw+gb8Pu2dYqzUxIlm8XwtEqNdr7AApZaIluGjnOZ88ldZAVUMDgsU9c4
DgCkcn9YDsIIV2yZ9ApphwMnjw+Jti9Ndzg6JBa3Sjc31eS/C/KLl20Ls1uaLvJ4+rZaG5mbWmX2
ChlspsFXbonkpQix2mUf+xwlgIHb3njdi5aibfT2eUnjp3GHLYSnS9mySIMlPIhYtRtOjThHaHz6
hsDKqKhD9Uy4BHJu0ppkAKeBaGYaNYLVga1PtCu4ERc5bRMXJmKDv/poq2LvEY+01aWtrWJLNqip
OB8qqxh4o3F3G1BRdnrobQId6EyYpukm9ECsIWExP+yQu1S4KAy1wYU7medXPP8Mb/L2XTfqYZ3K
2NpQG6yqJHIJzVyl8QZoEC+sETCcMkuBEzi7SrJ4acc+MaM+AGQzA5QWEmRKAs+qDb16Mcz3u8/6
gJNu8zg6NMkwNV8AWMudkhPWUdJog7l69DmDl/EznsZ0NTjlu5rE28DzHSQVI5LgNTOth7Jxb7H5
BgauxGI2SdN4ThbY7w6TYT9XytwgqibbmsMk/tBnlYnHJgd7ViqJxrSIksU4lXdRVBsrjxbPMs1e
h+itqO+qCeTe+f+SdF67jWNLFP0iAszhlaRE5WhZll8IhzZzzvz6uzgXaKAxPbAsUSdU7drBFL9n
8xD35yQhqB0xfwkOY74s+R7AUxP9SyC/6clOCbykPwzZKQEpNfaduBEIPKlOyWbud4N+z6VbSsda
OIN2V6SbER4MRgN6cB1kj59lF/RMlSTthufUlE3wZZ8hdio85pJJBdrWbMYtIIocJiV0srlbjsy+
yO0Wvq3qVujHuVspxTU38LnDzqsRX2YIOx1Xp+RdHPSjj7M4qNJK8fHz2w6h5Kg9SAMmRNGtAQQd
7lN+SqtPfEWwRv/JVeST84cyvOXq3ZwOnfrw5z9ffdeMj6h+K5JwY82f+sAwT7/BTknmPa7jCcJ0
66C3e98igDxqvdDEUm5X4fYZ0absrfqjVm8iKku9wm8ff9UkW+FlQsbtVmzpxZ4hxv8YV5XJI8Zu
2UgOLXhPeRExcKh+xOLdkP7lgEdFlaz07DQ1f137wNJ+Vm8BcQDqe67pHCAhtjenNv8Mg+8WcaZI
ASFM1ZJpCJObe0/nb5Z08NKyb9F/k+VvHwjIVx+ydFNwtJQBK+OK0IVHH8FFZKolJTINrxNxSEXZ
vElMlpmG9XsODC/xYJkSWILLcUK8BVqSYeIC+JQaCxOwR4aMx0jYZZTjo/6bC48Cn4BiK5uWLdHx
d/sk28S9p7a3qj1M1sUvWOBHU35ELDf1ACUaHiamUcOah9krz3Y4EkRpJ/lAL7w147URbcaInIJt
rp74SdRMhnGezXMPQgQQ0DsNqdZzvYmqahP0pVsStCEArAzDZ0cnKqHeaWKLpIGFJM0wW/jUON1F
wH8LtXzABU2SFPayAL2Bvm+JkSaCzCVNiOQnrgIwJ4PeQ443JPfiXAYKon/BlqAiZUlXr7G37EjG
A4FSKjTShVC4WsB2SzDskYkzw29MDrGkYPOxCcwJB805AEP24vkSYp0I+L8Mz9az9NHKHyHFxllM
zmlySevPQAy90ThUxbYdV1W0aqnQJmUVd+c43vcR7mjbQXpLg1umsUkjJxZ+rF5y/dnui0M4XrXx
je9Zqxhq3zcaXKBY/sBl0S1AJULU+rJ8Cyy7qhsMX/kfOz8559dAA6BQOdeyb7aIFO+z6i6Vn2Z8
H8W/LP2T5N+EcZ4Rf+KThikCiXHKn8hksiXeV7niQTxWJVcsz4QLPQKEzbiLpejBxQm/qpq+TTXC
oxRoYcZiDHqFrn9Ow8UEUMe7tSSKgcU6/Y3U0iI6P5V+Rb5xv9mD+JMzwy5wl+M0cy2MaiNismGu
0P9A341BA6WH4WbmWyR/DRV82OTCnNjlUWB4URg7TCPsGf0DScQ5dt3txJIf/sEnWUXjr9n7djz6
O5VMFH/S1sQfLau85Eta9mXDmdPy35UVOKHEvNQ/iMjY5SUdvf/106NRP4zqTzM/TPFZNMe0wtD4
XEpvcX4Kxqfqf9U8ixCEerSe5SDvC3C7zueF3QiPz6CAqZhfWe6AdVATv4VXQzxkrmlUWbNdPgxm
Tka8QKCwe0VjI9Ov51bozujl6qyzB/pavV/0Qqzir6H9Yga/AtuyKQnU22SURLiiSQhVZj0j9uk/
SDvwdvNEgZyS2jLfKoXsFvb+/Fxk3sSA2+j1EyaRFFu2gb2Lkn1F7V/KTASjOFuuvvsae47Y0eTm
v7PH1PBWQ1QzjZYXEuhSTbc2XiV0L34zOArvNedwn2I8AfhStJhskBDHi4jn61tY4/+r4IMwXi6U
VX/qgegz5A0FxglWwXCDqzkgyEXDlatgN6lUSQIesDj0gq36GMrgnjNXUHSQHnYlPpyMnFF2FISa
VCnVEo+PbAI855CcbKYQksLUuqM/rll2sESEVdeU+ONn2yiZndbATRbh0+K+iCxRC1ei+JjkaWcO
+ElSOhXM+9V24mbDYk8v163yTKCQh8QzpKANDItWOgFPOreqX9QrnAloV0B0F32ukblJ8YJX8lD7
fGX2GFQFK02oVjEviIMJwAYXhGCU12yJuUe45ljVAEddYbSN8fqiFlFeAay50MDBO4FWCQiRJu+4
aXbzTWg+E+yVZ5wydYmMDg3qy32g7tJ9ASPUCdtTVu94mAL6b2aAGSbY0R5LMTE+D9qnwj4u+t9p
cQ2iWMHedTVTMU34BE7za1L3YjSvK2ULy28Dmuey+IMEJ/+yW1kzTm7WS0EdU9D09Fy0Igdo2RTU
ReBNzbeM4Af/WhGgNauJIQigOZE5KSnUXhyPaZy6Vord9aQj+7CcFrlW2RHIY5JoAULTgwLWERvF
ODU8kdG6Lb/HROsKiYOdsjzedgpWVqZu2sXPFO98KNZ8Hq6TxTxaPgbjRa3vCdVrTCll/dbdC18M
GzEb+gZ2FnEmgwk/COPtFJW5xZLSGAf2ym+JZcpkvPnit6h+NRkZKKwfPWBJ+H8YkdkKRzOmCNga
kDohS5ShiauwwCO6mHSuvBadAbNo5vHZuqrBwRWyHyR1Xfh4RSX4kUfzVeCqYEQCqIP0mCm+6itL
OXuAUIUT8HhK0mXa9yEP8PS5cZbUCSV716Kd2AhHfAKdBlpEuiTVEKejp4CRgYquEmfbuPSKeTh2
unbprJhPkuGkUyTcQcuek9etsdiAAIDJsN803R0hlVZStysgQIgBppvoW/BIQ1YBT6yPjoKRHwpY
pTU6eDHzN37PdFX6aOTvOYAkAeomq6VnjdHel8Q3vA8JgWAV4coCl4DPOqx0LOiEsNrhzYbb/y0Y
QoZKM35Jaz0qvTErtsgMvV4lkAiENkgpdGT1aGbWlUwBvDiG36Gb9kIpMqLycbLU1zN8OrE1nTa7
06mfzGg4m3C8ChNSOvPJYJw9o09uSV8e5VA4FEF0qfyVKvcMh7GUVRv/pluSZ2jNqZWb00oupeMA
Tpep8bptpnXXx27H+E+bDSfyIVmJ+UptJARc00GKzfU4LpBaDNGuYQQCzyAqHqU/3Fq0s9yErTNn
0iMUu49KNpiWZse8aQ5BFeyNylgpauuZIXivqTwrSXyJiXWqG/UOL/KEU49XpJ9Rmn1r88YymlNV
bhvLwMdK2EuY0cshwDuFKdZiA9qw+V1WrUuai38jzsJLE3BUBezOGYumUrNJd21dfdZC/Fdp5ikf
grdUd/WyvlW68a/BkCkLsNOMY/j701aCVsxArPpKLVBkjo8UGBCWmg5lcTnbB/OFxSbd25cE5JtB
r5QUvmf478WmqL5F5ujYTDopEikCz4r+X43hU7MnKimz1qgTZwvA0tyh/23D62ThvutF8z3qmI54
KToq+Q0LXqk51Mk9Un8ig+O8KBff8V77qNkuGY7vYQB0oO3nInWAfczyU7Vx6Ro+A/XURO85rq0R
Q+FUALQFUCPDhnQekrYoFviPWj7r5lHa2ZInyS/wGTdTiFMJb33+D6WaEzNwJyvckSfLflCtjBcR
hr94jpUrs1VHD70sO0dr5g2Iy4Elwr+SpHbEJBUezStRecTNJ7uag/io2JZriGv5GHNp43bgzMrJ
ii76CmTKC5oTW8mbqZrUgUE5hFI4n6scj/9CVpnItrYJb0mBi6EEj0beqAbWZMy6pcTulIdc7yQA
0mQr5d7QeVDj+BMpBx17UG38LCVxK65pR4o/JXnWEdzOVWFuoB3M8Tas3rkr7Zx4Jv1sVsfaHlx8
9vHmtqGpIrSwTe3I6WJaHmeao+C6CLNO+kmBTiDD9l6VHkCclHwVrwp3HLZxAFPNjdw5+ebycoXw
1ALgYW+UlkcFaqfU30trpzOxlhcbh+mghbguOsA1OHG2rvArg3lbbo5Xmj59K/01s3I7Mz4Tjovo
ukAGHatCNDfj+Bjmve5vLemMjzE3xoWK30T4O+6y8DXKd7V/r2b6wLdMeEU4YNLzo/sRNxPZSJTz
uXSsR5cPSDuzYbJvj8WNd74OMb9KjjKU1Hg3rlFo63uzOLXqrSyxoFLndTOdRad1RQPd1noaz1Xp
9eJ+6N/5sUTZTto5J6xBdLVmrU3nztyKLmRQNgJ1eraLV5ozy+vUY+Hk2yg8jEwpS6xz8p9s/ido
92pYp85jgoT1L/TfG+kWRn8U64PlKeEVm65Ju3XUUo9A/R0mzHUf1OHE9Lx06aTrnjC+cRiL5tVw
Bdb9b+n6K9E4xdt2TQimUR0D3osD6JbeeU2ntTx0xRH3n1S8dIDxcY2HOsQwlH/Mcwqu7K78GdSP
qf1XC57RupJ60sadEBOWvs6dwGGZd9mx6/aif82dR6ahm0JQ1TafpUZ1tS2jXdv99BRqRnuL/NTO
4cKZ/T1Wj3K1Sawvnv/KkGBCX0dpu3wVXoL3Pi6zb+G0qJepIffmKvWEfK3Z1KXM5X08h9Ti2a81
18wvMwWrYXMeYaGEDFFePh2hELX+L+896DYBxWJnPaWucvr+2tDlyqT6zVCSBHpITxcxLqsOmsVA
ecMcxzbK99ZfZdSJuCUsIIXllX++FC2SKxpbqAP902+8DFQC5rJtXJMaHFw8S+lGIxCLcZye9VRl
uj3KOaJyNnv97i9Ox8+8+VpWWj5iYhWFpC0xMe8ZcDn8K0VJWX3K9T5StmBjtmb/wiqnMfnI1Qtu
/FF6HNRziWNUPl2t4dwEl5AMLkNYrWT/K6iPtET0TeSRTG5TbcvmFLanDoblcCjE/WTd2nJkKFnZ
NaRGvFCyYTsJfwZcjFoAbY9+B+Ff5CUENrwmKsxOQTP4s3zA10WU3zGTdjQolmODe/ulqrYG03ZP
IkDVYmi5r+u3prrUlE0fsLHxLgurbSO84/hl09b1R/pFPvGp59RNumvjqu4svQr/KNcfUG7g+9kt
vH0qF46iU5huus4bzIdvA28p70FzjEEPeF6O6E50+rep3oKzrVPa4srfhsKJpxBOX//Np5npyV7l
f5nyQWEaH6f3QPnzp3V/62oPRmj6UYC1glm1+8hai81o49u2XkIa0+jia7toGcrQU1Ml2/lCyp5u
fvQm9deQ80Xn3usgsFFwU+wV+i6qVpjAZXCuY3UPPq3QC8IoLfRt233LmVNhQxlcu3k/2V9itYLa
QHOyM5t9xuBtyj76xPNXHK3QzddYbExuka0SOsuk+WtWyNBD4iRhbAgaY1cyx2b5NEPbnQ6CdiJt
UsfZvNtVdJGD+kuvJIY3LD14ljcz8EoRHizDw72R7iX/UGjvSgLAtRlzb7ROWvgMpZ0I56NfDeu5
2MeFB+efBAyyeMCBnkm9jK+XVByLB18Ie7HBLZQQxvgnmH8WC2dBxYnXw8zOdAJXphd/cjonV8Xf
dJa70FH5AKOrepR3jnZI2RNWh+UZGUGmusqbxXSRpCIap+VpKg8K9CBaDeVZYbrbj48pJAfT+9LB
xKnaPGtbejoRb5znuvf74Lsrgy3SeKu8WYVDIKAxPGRO82CAUu315aUhhEbaBYF3uvCpsXlwYhzP
UxwFNkbJ7HuH4zTZrLAYvKj2zBXOwDCWhU2POx2qpfm90rZWfcqAlC2bOscOrwB8FW2vrRWfDGiY
FpeugSfm21Ds2LgtoyANF9DjGHmkvPU/EKlsJBDr2bRH+9t0VYauZ8rohlgJzTiP5AoowOhbwXpP
rHWaXmKuHOJJsnVzIOzRFtewOnzGQS5gHb1VvBQT3UUyDhYHMQwsnkRBtFoKWHseDVCQAmGf9mzT
S4d+ioLHeOoKFRKu0+1arV5tSzkL1u5BOPk/GtJQJZr9e6cBwtJRzRhut0srK+T0aV6UnBWsTxGO
vBlUVJtgraDmwGUfBoXmqAxLIVGtaxhnF4nTINnr7T0tVjTsNDHQuU/peDXKRwu1C0IVrcS3zyNv
lE0hYyPrn0xQuE7biRFBSjcO+GFyRTa5sq3NdxiMIydGfmijCzsTdn2mDPTs7/JNC/e+6Jgzdxvb
g2y+pdTojJcw74tVkW1n46Dh9Mlbm2JO5/3IReFzYE3cHseI7Wsyt4Xw6SSoaSPtPI9vRrgTUmy0
nu07dcyKeAOWNHZYhzzc4q+ViGu1vTOYBgUkPJfwnxT0QoRQp+8gmFfljlDFhNMJkUJ2EtgwGhuE
QbxC6SsQvCnfM+odmVhcZYOOhKLXkj0WY5IhSXX7Ym+Op8HazQ7O4KIHKYDFGfFkDaJJewwHgvHX
GEmgOwR5BcUVk5VgzUzFwRKEUdDC00MkRFxgBhF55qCqsKHnFi2eUNAt/dBUHnHD/G6FF/E3eumJ
4w92XgQfACX7+6wnkHEdkEdLUFu7V9pz1zOdgYWB2aVbrXzCs/4p/s8oP1tif3EG2MEFZBx1y8Zz
u9ZgY9formBWydke+kjNZ0hfJDDYerGrGHKtwpUQ/HKV65rXDOu8WqvRCrNxnZzzsP8yh6dIuaos
QBmTE1W9sWWcIfDMejtjZzsmJAoex7+R0zz8akYi345G/JxcXAaz+1LEzZ9BczVDRjBrolBsRKTV
Ts6OskT24nDWCcIgq1TdLRte919iB/yhfy4bqmvRHzgaNNu4Me3l5tV1Ngt+5Wn/tMJDKmzF6aZq
n32y1JCVeJrESy7vtOCom2fEU8q0SfP97DBf9o+0CXZTMsxvoTA8SX3g2rOzADvGFZ7Hdj6f45rj
VcY6GRTZIfPMnbCO9SI3BebmGFG2sfLEH8nRGOJ0yLDprQzgd5qEGPcv0XwO09Es7yNf9tgfzfFg
dhcl3nfqBoSqg3+S4XOJymSAs1QxxILZxmezaKD9v6m/RqywyN/I1Va71sIlEU8lyVA8QNVfI7RY
BPJ9/7L6q7ZlN8o5Ol62eZdum+7fAp0K3SuZfzqVafD4YsDk6B2euldSbUvhBl0BjRKr0iULi88m
b5bLQVFuo3rTtX2ik2b1JlOn9fmrrT+q4ZPAprnjwMSrMz43A9EDJ2pchRZFdkMm8zipThc/uIXW
3UJNNzl4+tIRXXq6eOlAM9j4uxF2ohE+RQamLgguQHt+nnem6fXtoWi2YNBOgR2tm7lcGssBNEXn
If2vQpa7NQs0SGH78wS6v5h6b8MsVV58lqkq3qWAeIy9qK9m4YQFqd0Jb8E6XHG86NSknfBBw0uv
PDlMWeFTCDvTOqXo+qprqfyqzAAwcrUnCYgP4rNs3dXiJBeTHZPMWn6X6iWZqaifUJzzYSWlK404
hmQbmd+1yNJ9H+Nd9aPbLaqdrWjQ4O0bjVIJVYKo/ANKHMSRco9MMCgKVkE0yr8iOFkzOaoOzRpK
IK5yK/hnhL+6uhnRnfW7tATIv0b1tUoOj2VKegwImFKuGoqaJD1P1EPddFhMiMJfmADit8oNMUtr
K2ciA5jBJUF875ksCvM1K4Q1FCRQHpoUmsVZb7yRknROn2qwl4Vv/PiWU7Ql10nYV1YJjgLBoTjI
9V0RP7iicp1ylPTYxkv1Z8xwWBBuyy0DZ6DJthodPcODR6+iwoETLgJlC+NJEA9D9b1o72KQwZGh
Tqne1FHZqum/yrokw0+d3XSTMuHoW+tI9wCXOcq/lAwW9Wp2Bhofl5gCClPZTr/mzFMV3mRCTrGb
2sSi6y6HhjyvDfIw3XlFSlkf3sdgK2ueoF/Ip2Z+wkSHhSSCoqLtYiLxWCLOjbUew3nbg1a13TEr
n7oFTx0+ry5CCnDA0dQe6OQ1u5BJFPLrtCvJqrimvvnpd1I9uvbTbNedvo6DvaL8DfkfXKWe4SJ1
rKb8Lg1blu7wRyR/y0ub44CXmX+qp3vSfGvVR9O9D9KDL0QhMZuc7fogKbsIQwAjIFq7OjI7UMVL
BDehes87REvTI2qvtEABRlfE0ay07D0rt3N5GIwd9kOKHSHqgTV6qF2KNOWnW7GO44fsjNwWnBnK
VQ5Dp5IEm6GxM9T4Jzb/5J6gWQbj0h/euzTGHSLzARdgq4aoNfxGtblScJ9Khl+6K2cm7CmxfwX9
fVzDcpffR1CQYEMcr7WVo6sK66QI7ghNnYD2xAldkR8gRWOJdVTPPTuW+4SxWPI1gsQub4OvAz+r
dAatM77n4hUIl0G6atKhmjizKPOR49o9mLE0exkKGX8h3aSXUCE+FAb+t27ioOCS3pJ9Jzr74TmP
IFQJbpnFLYHDszRrCk62bdg5BYFZmf0nDTviEHOfLXbq+neT1UEsC0Hv76YP2yN/CIwt0gNNATQ4
ruXrpJ9p8ymS3cmnMeIVK6aBVfSWqUdCoIkQAVykDIZwoUMyZSgTA2tVRyqYwt8n4y/7Mh/fBAA6
+mvNuEyKK/yZ8zp5ZZE3lZtG26aY+i0oRHeo5FNruvNfZm6YRNTKkZ0gybta3Jr+mTOAU2FCoCHR
sdJ9lWQJKdWPPOwN845dolkeB31Tl17KlWioHzVQqwaHh1ZOwGIl1z4wekJfevbHPS/WBzgVbSZ6
uYoSNPjrwKWj3lzpFrQy4whgU61nYz/R9JenDkhS2pbBFcIzNFkJ8PRVNhddQQlkG05AWv1VMFw4
3MIEts/Ia1XXh/9eHMHX+B5kb5gAhdlPNZyWIlkLIjjVxNrBdBuLhzZ4CSPgML9ZXDBaHDlLlc+U
vKNYN7xh2pDXvqo5ZGxQDxy9CdJ0Qp9zlsck7EggicxTJFHlbtr6U46gszxVeVX12Go8vmYnq86c
KOGKjETzShfplsFmSD5mhnI5Z6WRfg8bXTszxSz0FbxkJdkmb3q6Xp45A4vIvCFmwZWxp2iv7GmT
B3dSYFreK/eGI8NmAwQIdS7REu370+KfA7RnOg7QybZjLDPZ+ieOR2YLZeZDFr8p2XvVLroNd2iZ
bBmXotneLqtZkPdYT74Ln5zmGub6pCs3FJmKB3uaI9lrC3iAhwXWNGTIi2uz2c7pPZRe1ArStJHJ
5y0OeXeBt8To9tE7tIr1d6f9mOQzZcxKlgEG7MVRwOT+uvxikflBPL/4ZoTiblhkY8HMICDiOopn
OOY8ESCX5ZRt1zCWoV19GhB62vaTa3A09plFcuWaSHbnC09u5BvwDChV3Z5xnRtPTsTFkok3VT3H
5QNAuTBglo4XxIaRcJ4m8Dhvyg6lB53KdwvzukBIVfIBWKcrx9I6FtJLyl/+sQA5qK9paKwlmJHN
TPIvYFj9ZiZPwTobrSdPx7rfiyg5qJAHOD4RuapasGyVNDzG5e+kRjzBd8z27LT5rpByWqC1RDno
du9ghz1+ckvBVHzytevBfunx0tOwidZT9Vw65xG8jdogBGuES4aYEMd9zoRK2tVcetn42cSbDChB
SL9iEqNl2DMIczr6YCInbOwBg00/XrmuebHl5qzX+qo3HjQ76H9Vu+vpfLDrDcTzcjxq7SYsrqU5
r5JgbViPZD7D92klN5E3OjLrnnDkNb7ucfJvSsgD6w4L6kIKRbcMA/xjhvlwZzM0E6l1hK+af06q
l5l9Qk5mHLkvqnMWfuswrMb4mAPQGMFbA8NdNX4EcVsIZ53RXsgchUpFbI6ifIvcr5GRJfo6p6me
jb/vHIM8lHOfrJc7QSeIF2xo7jQmo9+z8s/XPiL/qXcPC/c0edOm321AdbQby++5+xQEyL9c5OF/
WPZIsSbii3cPEZwv6EAiPZdWXlHvAQ62wR2o2cnjPf3hylxoql9QwGyT9FmDeXlJThMOUG42RO44
3sHli4wcaHeqPB/DEg1T3ZJ1Q7ahf6qknPgUw8k4qdOanFCU1T2VLlG/tpEtlIu/ZabQjZSD1kOc
nmR42UsgMWQbjrnqewgJJCwfW6u7tDgkhrBt0jeB7Qpp10H+2AleW8PO/JdgtK77MnmQ7BtcJXx/
duKA5cnLC8Fx0MCV1jJ2YJUbIXR+7+HgV2vEUbQcy3qb1E+5vGfNqch/Lb9wOjq3LLmL4ktDz+dr
VxYaxkDQYnjD+a1NLsk9nq/GyBUOzrkZpwL1jhsuPQ8UBjhuAWg+v76UmYYAk0Bb59wbf2AzM1YF
3oS4WMaeKj26BSgS4Uz3T5hdlAVng/RDESXhFg3EKs2vofud+ghEBAazSAA44tNVLZ4MGE8jUXmq
QlxLYTmaKuOSvEpMBwXDGF4AhuhydWuf0m/XOOrVA4JCjDmmo6Rw1vC5RrKxXstOLMSTaAHh0WuS
JWkn0xObPacJTqq/XVrupUngmmAhcucD5DRcJ9EGsRERnoSsb2dhHfuWs3wAGVRUZ9w8LKTw6RFb
mKTdoSrbSnmeJw4NKL5b+gKyrvN4JRmr0jxkS0kAN6HszjpXVSF/K8kPsL1BAlx+zIjmQegoyr27
3A29PAPCkZZ+G8EbzFVOli+hWWvcAcXPZtU5cnODuruyKGpLFDkZG50KzdA3+rQt9UdfMz/i8SfZ
VWnfFR2R5DotT6b8tzwJQ3lThkcefNRfkU4A5MAVLRxpCTmpBGnL3Ed+JsIecPL9b4yQeV0nYnyE
oXckg8Yj+A2UTY3mNUk/5vzAc4uZHHUyEwB7gGB5MIYPYljDaU1loVsU1p40nMz6hO4RFp9ho3tj
ug9XMTnViHzb9Sjspt0kwGYoa8dEjJ4gFFIjEutdCQ5fQ/vALH6GfJmLH4F19es7QwZXh7ncb3pc
C47m0WpWTXdojd8s+hjfquqCEN8k1s1GoMhPE41nXtX9+MgdgDARABYiTuNRKVkyFRnWYfVn1t7H
6c2nhItHOAcUrzm9s4fvNgf78r1DLlywvcIQYXt+GwbSTHw+tXfR3KvRX+F85wON7wS8MKJSPlbi
Vlv0eseQRr42c0eikU5pd4zg7Oueue8JjQ6m93r+EpRXp//Byvf7nex/KyWqEBv0T3vK803v35d5
DlnFwMOKzuQNSsqquEf9Lh7dtvrFUG6E4s4NWquQBMxja0GtX5yflmHeozNrl7vZzyg11x0FvL/3
4yuMu2XmYyREP+ymle7BdxOxVFHfxuxRRX8Ko2G4/xYrRGJ+MzMFSWq2Oc13HcpYdGg3KGZOLR0I
b0SdhL9XGa3Stcqd91ZgWmEo80oHNhPnmtLqMy9fy+Gqt18SF8xwlVt2FnGJIuLhrsGWkCPDym+m
BhIt2m0Mb5ZYwwgKdEIqp+kIruH/tmvuiOTPQMI6t5ZrYofb6htzPIfyb2XYcsfYB4dHBgdfc0g1
xdFFcqrbk9kb+C8J/wStFGAapo4FYKlMKL0fgX+lZJhN5hgoppDjtlus2ibSQ4Tyrw7frOHI+2bE
B7AMnngf17U7kuazKF56RKIZm6PDqSUgDXKfwKZLzCNnorikqwwklhg/MvSeQufoKk+NQXi9T94O
QcKYtrgtBE8k10w+cxT3fB3Ks2MSES18FVB3SBf8YShmxIB2wKaiAtlkvuGP4TPN6jW3Hrcpbh85
hkE7SbqqtJ2q/ylU3/XMNXkY3GEddweR3pf7O1pzoWj/9TLgXxrmMXl8SvrLQtDGbNURyf3U33uJ
ZBpkESoJ4P5z6unh/yzhQ0g/8oocZmgXm1FcJ7NHybxB+NpAXpq2mteRJBW4kDGQb7AFnl8cuto/
WIDMzIk5QezVLTKqCfUX0ecbKElq/VSxyYS9p00fS1+IMtGqz0vfWdXfzR+5JRjfY48MV6guzkpN
D8li2QvkIlT7tP6n+SewqAJXoPyM+6j9311rDlxujVsZN8ZvUnUzIfGuELECPwBUGWYKJvlDPqoj
Bf1aGito6Wg8FzkfpKVWgfLX//jil2ntQ0VC5Pad6yeeDD1MxFmLAthd6D+gfvFMkNRjhJEWchss
jgYkH/GkUbDIzyxaq8q57I5+wCtCTfWLZ4SGPu9JY2AyTnCGQyarLUtAkAXS2Qnn0p0i780aSN2D
FKfCl0XpDpKoZHc9eigDrZ3+w4QK24h/D/ioxofVf0Xa71BB+9N+O2os3GCcyef+YnJPYjY9sjdt
zCVjylNTxq0rEEqKK2yDeijsmmgf39sOq14wNoOZjt93MJLvyJla4zD1a8b0ElI9+GfdfNLDG9+p
OTOSozSKLWy322M6YT78yjmxxjjg0fXravqnw4hJQVmr7lLT9XdQ7ySTQWz6VWdnP7sAZvYUeSFu
FC1UqGGEv5b3Tj1flllY/NYKf0r1NQfbmAtRwqaddHRHSCg3pnQVg7LGErd0Ejo5iy+o2Kra6AQS
IOm+EU/FG3VQAqlEvDc9g5VyMwgvKWSCTP+Q4+CxXFRxwcH40gu3KxEO5BKY+7SKOanTigqETJ0E
Zm+5CoMNuDpeXKG0oZ5avo1SufZhw9ke0H7QOy1cWBNOJQPnuD3wQh75cCTPDelnykFi+2jTFGy8
nEnbNG8jLa26BuC2tH1L8R1dDPR6s3a0KPgqtOL6sBNmm+LMMao94IrOe0EV48A/pbBTFy8TOgx/
OknFZVnvKT4dWfVW8eUXRKJyV2IWwFry+PKD+3IvL3wTZlfytF2+/M5/NrigRQWdbEgkFbz6HGTH
2ssiLXvI14iJJQlVMVe1br3E+aCUt0p4K7Cb6XZ+/uJQUMjKjN5nZhsNlVdcuKIFhFmGZMUa/E2J
6xfIaV94I9DsQQAFzFxULyholfKCHM/V0v1SdYWd5nS8Z4MbGnIGyaGUZzOwcL1Ik/jgBUY3A0N6
eJeo/bQ82aiBvhIjC3hc2JTq7BEA7alNxkB2GepBaGUGlOPlgz/znLhyK9s1V8HSZemd5eQHhEkA
Y6Wg730wVIuaaVxZossBD/zNFISZGWNIQYIZfZPXhicH+1L7H0vntds4koXhJyLAHG4lisrZli3f
EI7MOfPp96uevVhgMZjptiWy6pw/vsgxuofPilJUhp0WBBQ/1iIHrLcJYGxD0uHEYwOiKFnbDxs3
kFr8mMq1mo9ENunUGMd96gpRaqryHaGCrugbpiGyOPTxGmmYTnBNBWm85a/AEV1nl1rfzWC6jszt
Z36zOqBWsnhxe/veJn8B1wLUgXEJ0kurg7miUcXLFFofFRZ9DUOKM30JWdTQrTid2Z+9Qtr5jLw8
kyUh+XT1TvfRuU/IEsMeKo194JJwBGBXRZj3R2skJ8J+Uh51XS/r+rt4atWrUSINAUmjvpa0UxNp
XLqNxVsFLCbbZEIkvOVx7o6XOoQd8vc9mFkPQpxbFsKUDqzskvofBrAj/Zoo5vaqtUsNRKm7nG8Z
Y3H+66c0vyQbxb+Lw1T8oC5p9TWEjryUlRmWzgEyRBmFuiqD4+Ys5c2mX651PlUQeak4f2GCnkEP
SbskvcltlnZ8mZKHrpxJZSeNgTnG/mvJRpDCCxfOHI6bQPtQqCl36o/G9zQRdXVvUHiQN72Qh3sk
/ATQ/TYaCZCtpYEkXgBgdVQvCDX2ynTNkL6ajGMIs1+rb7zEm8o5deZ7jThjShnnAtTjvCKTzQ8Z
T7xx0QqtAYqEP8lkhv8K808IiEbfMD1IPpQSh0sqb5tx3/BDKMuOmfizEpAdTfYBS1dNZ97AFtIg
x37XzWtF7/oI1+1iq1alZfqPWnvtrKvh52uZaJYSY12tM4zOKTDw4OImJMQHYxdcnZXBOxwbizgX
1CpodAkKcKmD61dotGoXoLNdD85bTcC71BgLh9uu2VgGn2TywRAZzdTXXwrjGGSQUTwdGhONQ8ej
VTbfAYJsm28wiUsiCn/8Fcn4+db/NISWct+CLfNxUp8sZC+yJYGXPCX0xVbAb+i7G+wJy07KtiXK
fxs/ilbAbGvcMDAEw4o1iHpEQEqkie+cgQuJ7FY+agDzC9l0szt6PYlIvORQ+rObC8xtT02rm7Ei
KzIJtEyHI6Oh1B3t7tHyq850hDKOKAortLOiKWOlAAA2tHtSAe7G5SGf0Zp8q0TUj55Un2IcIRI3
ZzreDMwOZVEvvn/r5gIxy5/1THGA9MVjco4JzrTkHiK8slFvmN1OnNZq7HEdLXTKHDGV4FB3/jSi
hoi6ZFgPptxz/J9CfhXokFKTGk8ihlOI/hJuAn46OVyK/sIYi1JxsHpAwOtAFnLceJMKEk045G9u
PbN+1XgEJ+cXcRSE4ZE8R2pLWca8ftqphFiEVzVy5fAkIDY8FkIfgzJyo2gL5rFVlK3BHUP+0eT2
076y3hsgYDMmuCbdOWi07fzh5CgS+PKRNPm3ECWycH3kR9W+msW2SG9qnS875ZZYFsQ1+hNE84NW
7gn0XLIIhWd9XaM536jtgV+JTWXVqceMI7BhnlTTPy399InV+Km40sT3wBC+xMw2le+KwoeZEbzi
KozoxVmcG21xd6qD+GDLZG09ed7EFZB210y+tuqprAfXsuctPapba5ZXyewQHVLz7hXewN21+JsT
a+XnhABUOkMTikAhOtV/ptXoxWhAcZDOvzUqMsvYNsF7oL3UCJ6TtkOO/JS1D0Rn/z46cCUUrw4d
wPK0ZW/Tis8KcwoJFhLIdORD44Etjdbb1F4jTEZ0SFvmMl/z6pWvXf8rIRCaNMal1ivKx7DqVgng
G14SsrOgS89lKS9G80apBFVZ5wEgo3qLg7+849xHR8IZnY2PnJc9JQtzrDGJzkjdlU2dryr7tWh2
SnwN+z8NV3wRtGRKkNyjUOuyEaWS/RItkxatQWgX6mSSvjiyVCHObw/VgHZlxtORw5YVdAsd+mvB
ey/uR1q2F1j73BFIvFkR/qEsur+q8Ux5Q6KZzTLX0Yn7WuU/ZvgSpO8TToUZ/KgfXmISq8Ppyvjg
/CryhzydanQK5Sv5QKgFNzbhrn96sI7eO/v6g6VHuwfWlaQezB6nZroVyZVgSr0b3Q42NEJf3jey
V5lgCosfg+nOxJGSP7gAFGkH3Mdh4UHGYcvd225F0BgvMetmMu8I1CjkD8c++/E9bc4axDu2Zcwu
bGcyQqy77+OMV9dGvFXrrQblj0oeoWqiby1+9Q4brDO+GyqOBCgw8XhNtrHTyTYzbbLwMXn823hb
ZtJcSCENNBPh0phkxNTkWZ3B4Ab/pYaFLp86Sc5gVo6JDkpsCxdcbItyPvvNCimmkAtJqheEZMKQ
GnoVJ5jlf8imi6p9kQi7ByIN1gyL4crEk15zBKbxTz1exUBMl8lSqnughwQX8BMu1vktl6+zSTbO
qmRimlEynBykD+Y+gF+r9J9qvlj5I8f8WMnBouGl7zkBc6YeLN4ApMzkS5sQVVK0jipuJhvdBV+L
xLqK05Eo8gwoaY9yslZ3Fu4omIXux26ekP4OxvcFUx7wf1P2y0+bM+dIUBXdx4fpC8zW0hl+67ca
a4KuLSbkaiYp/TKtKxNkmlgizeYv5DeeGzggyVkG85YMKixwaGO4XLvxgi00vWkdjg7UnWgDSbtl
4CSPwYIQNp419K04BPsKcxlibHPHPRPEW0d9zO7sqdXFx3QkIs2m6rsqv9VsE2p3m5+kBL7F3+jX
x147Yg3kduNdQQqK8EcttyyCcbZpm+8ZG2UPeUsWoPbt4EY264+huAXRxqCtzg1Wjc4WtMgR7XrJ
Nh8RFk0APf9OsxFUZCyalYRZL9pBxSUjasuOYUh5qexzpF8oZhqBRjy5/lQIeEmbf0SqUexMV1p2
MAUr3S1JIqrBqfljV+SQgR8kqLdIzMOssyDUDOkNQw7uZHDVkZlkayCryoqdjCU4OTbNJaHweDgQ
Bkxe0ivJOEc/uo4cqzS2WiwsNgO6g4uQUb5QkLt2GMIg0RXw7sPceOPwio1/kcLmhy1eXGgIL0Kc
ry+pREy9jL/311lRpBo8xSLEFhTnG21trHTJ8+NDI3kaIbk22zRxJV4IgAdkBCEqdzCPHFuwZYW9
KsLnQwV+Zj9h22ujR1W+Zek7uGEubcSyq6y4+Ez8vqAySs2vUsE1mcwuJO31EKJCvzwwXKT19yvV
4Wq+Ajsd2MM+++Ez0/4cIt2mlUpBO0FdG6n7bSDxYuOD32RFuJR7gBa/28EN8MUNrXfV3pRLeMV0
Jb+BYhjSpg7/yLpZDmqyqO4h30cVreWQHOW/uP+REdODAWXavTIvHYM3n4ibatvxlukrDjVAI2+U
KenayPWV2DjSNV8mwA8xKzrqkXzeZdLcEY1wN5LHL3Jz5VdDI5D/GjMDockll5fwZDlEQRR+foqK
iZVufrO9gkyF4yoFLotOwV8LRTtLI18KRjI0Den0nnVe7zzC+BGGf615l4Zb7h8mmdHwPK0lrzL2
pXroMuyXjF9kINVA7yYbZwenI8Hv6KtSOURYU7nXho00rcvkYupnVb4NDalBlzL805wD4FZR7UTQ
8VdVrYntwli3YYx14WjVeCuKZ9xya9m3dm5wlRtLPz1N/Y10Edt+K62DRsofhCe0EhbL+VGaL864
Qd1mGC8GIJdR7o3hcwK4r9SLle3EL848NuRXIeUjwbfUT7UGqHBTOJ7H8EeFSqW8L3VWfklOArzE
Eme4jcq1e9j5i9R+Uii5yoBMk35CSYlJjE1b5zmNCGxNZmLh9OM8EjruEg/T8mwHi25YO8kRjtrF
i4gOaSRd2xUTY8JiBtwylIAUdIFs0EjxlBvRRaDxM+EADH9aeFK7CdtVvYqwyet7VT07EY6AnUZE
DAhneyM+FpD3HoNOzOoLn4MrwUcz4f/O7TmNflRinnrpz+k3CKWFJjoHsLGHH0ra75HxMQL3owXU
R9JmuCh848Ppn8rRoHUM1YxDvOBRJq0VSYv0keTiLVnOvNVMmy6wHFIGClNXgrrv8HQhoYqlv5Tp
AGx2aTk/xaop6mWnk858LGVJzC4oSlUODBGL503hZwHNirLdDQhJG5JXzX4HIomUt+g5Td4geUHx
GpOGHn8PxP842gZ34gqTHAmkv6g0Gq/cFEjFjHewK3RhjcNsGh4pi5sZd8g1a+ojQlRemJHwDR1J
FDe4KZ/4f2RqDBUT2TZ2nn75Gc8/8fzL+0fH8T4A+lS7DVDvUuFO9kpsYIwA+EhFaHu6EZgnr1D6
IRvHHms5WzF8XUJI77rS6Phkug6EmFTxl+SvIEncqulLVXNkFuie03PUbQvjUBHA4vinWbvy4ylH
C4k8moPIucow6srgHATzW0LQgESY1V6FmeBCCwUOVD10mCoj/nTsr6FnbMY8U6zIxM1sMgkWc39E
itkbz7zlqpYfpEUtYmWjRaG4uxR1PdRHQgSQKu7zNfJ5fVtt4jU0e3u0tPrSKK88LjD7sUavZQNo
froo5aWUz3L6AYmE+JyiKJ66/QB8X0t/k8z0I2GN5GJR0BlX9oslbcn2xBGN2Xg/aDbK6B6B8bdu
7IbkOhbLOnF1DeEzRqux+EyPKXOzv2yJdUhv4giY4rfePzbmu1NvDQczpKsrKwJswMT53fL6Ur3Y
+g8AR8LR0/EUoW5BUbo00h2rgnCgraG4nSf/+joiJbBHx1ukx0rVyMDZJvgNCh4jAAFyuqUUrHIm
rdfI1taWRb/wEB1nf3pxUf98jlpnj1Ryiq4geAtNYU9yrkn026R7LVoFxRqGJSgeGQL/eeRAr5iO
QXyRptIvEIBoW98+dENeY2vG2asbZ5J8wnW8nvHQt0jfEKcjMnGhGGIVklvtvaAGtJRvOUOfNqI0
GzwCIRUwOD7RgN3+JvUPhBXchC9oI11N+3Bok6TTGSCuMb6GiC84Ay2WPDFhTMkBwsntfmSkgQLG
mL4tvqaONhlCwkvG2YSPHGzfxZOeeMxA61b/bYEBBObJ9YEDncqpJWGisJgo0EN1Y/uvdf/p5D8J
uLwBPrpKp5lzAK1zuy3ZPINyOw1/nU4+OioAMl6SK/FcIRMFg0WPmmFGHYyrRycUX27BIoN6Pajb
iHhL+5qoX4p9MTN8xcTp2zUIsN8zdYBeK6dAfnPqv85edJtpM4wHwnUSeT3Mx97tYS9usvhqmel6
Ag3kfCNjQKaCFP3wTAk9QO/aWKvaX/QDqSaoG90/zwyL6X3ClhEAK9ie3a/S9k34XIIMhX8APnAc
+alBhmYJIdxpcKGMmm1v7dNqX8W3OHjvBzgCc6URMcZn7QeHdkCcEq7Av7G5rBj8mT5iYhg5qYZ9
bf6zhfgcTBBgwPf3HLYZ2RTXAJ852pGjsx02CPVoCJb49PxLwrMuH+PhjSXQLlaSSQAHqCCYSzHB
raVby/RQUyGqBrXQFGLJuQql7gGyvjSrTbuqsDTu4fl6jMkJ6xBRwxThUELPCVYobnhFGN+1+xR2
1Hgm3AihvB+ni5A4xtxxYSu5SfYHDR+2O3LvSbwAVy3yrYrAuSPBhV03crDYEImZI0VHTVNbe9na
NKM3xrnQJxOq1s7bxl6bARVX2TKSjlwpafamRjcAeGTxbJe4FTPmnUVU3e0WASEZy43Gd79hwU7H
9yw6l9KtC599eop5N5r5AMLRbIZNo6/FflCkLkqvvjqqSzTt+TrXfm1WmaL9bAf4yHqfkkfEFN9s
6DRcmc3R6vjlKs+X9pzdUOQ8m+nakb13Qo8XEqA8zyQ4+yIMtiGh+8pqGB4DcNfQI9cIziLLQjNP
jkks3C4hL48gzcnPXEt9pnCIBifgSPZAwUVdLt7a6UNt3nXPoeKZtRYsBjBLIHEjEHms7Cdj19fo
F81sZfDXY6eFVwYbvdZs2TMF5VK4CYYd8IclnfAaA3LxyJFUETdEiSOnag/1Aw8WQYd1i5rYS7RT
0xGJxcG1nh/cRWL4MUGnC0SKch1CCvwyeOFSLt7iLf9V7YY/ZW4saaoG5V43WGocpD+tmxnC5Pgj
TExE/mfHqb9E3Vvaf5MZiHkgAELkPUNX2cj+Qmo/4vZ1nDU+8aPf7pjj6yt52QOX3QCbwthQQv4n
i79QQ43HsbhW1wHo7cgOFmRvAecNgxsSd1IqXmMX7gFpZH/JTXyr0iZqFgUIGDtRfGdoJOc0xr9o
P1r29OFFbMBDf9GsC4ZAUfISrnXjt01pWSddko1C7NUZFijINKJG/AkCF1lL7j9ChRNi3oWccXiL
2o8KG662HjHIc/fya4TAk9lm6lejyi/HwlUQUX8Jy9U8rgLBci94A1fjCBcL+6HfqfcQGo8+/a4q
hvLwxGM+KEyz/bgYm3HptB8B+hiZANkf2diwO001mxq9Ys6GMWFsXnFOcjzzAiAiI7/OjaRlWMKT
8zVioyy7ap3aB/5EtEMKgZQAWfan3R4dXciYfHfSLmw4MgwinitmDQEKBuHB4SEQoyGpjm5dc0kQ
PxIB4/bFjRxBEkhOWXcfP9p0za+vxzeGBrXZ8j5XBa26HUkjX1V8EPyUjbCABP0Fg0EW7nm+xG6t
0vpqWoBFfFz+b/RFt4mQYEkT10d5HfWYlpNwKSEI7y728IdFQUKkEU/rMFm/BtZa+Cnn5oMGVBFE
2jHf2+i9GZoa86/X8kVqEXnALiRcAAy7MQXY+U21OYCIEG6ipxBwfZpRtiRXO3POYUI553Nk6m7K
GG0DXsD0TaAOtFyK18GIMaMGrlYRiTd0cIjfMo8DF1d1BzzGyZ9Gb9TrLAYn4R7DqsBdE+G2Up41
t1eTs4YEV90gzImkqgBzuRg5BQWGBFIvdzG2YLUHVrnF1auqvkrVQbH3M5pLTXUZq7L0I2finnn6
M+NWQgIV+RO+2TQ3ssPgLLsptxODKCKD8gOG39h2G6XbFM4eWCxHIgWW2v9oFdCBQZEQ3NisgKSI
MTssT1HJCqDomIFrrLGs5d3DdLsmW9o8M1XSrSgBWczmM7M/y/EjhzhbwEU04MeTa+UWmhBYYo3v
hNMzO5omXqThKE55jjxhFi64hqbpAL/FDENMEr0+qhePnCk7zpxG/8W0KTwzo6q79TUafztkkryu
RB5F5Z0zeqk1Fl42h7nqhk0D4182/4m3BBVpYv8aNpXtRMq0PNw2qT/opWsm9gGX+TIZ9iHdu8Zy
apEp9YB34Fki7HUSuXor35WY3QDGU+UqtvRE57wj3CoCjQ8QEZTUwQYiFhk1B/6PJf9YICTiS+0f
/IhMjP4XtzI8zdTuPhu8h+sR0Qmwit8BoNDyvZd5ICauNCQVGi4nzYH8q6+8ydHFQASubJmXB4yD
qKOIlzcPRQTncxNzTgyi8yKEnvrbSHZek29sfaezv6LiR9RJwF7sImcx1oBHFSJPhpUxWHfFhTD5
VvHm6DtycPZx0FQndCgy1iOE2nmxnu09tObQ70JMbkJcJNHysxFLGbMXCAJmRFbjfR6TEHsG+ofl
ytdQBZ3sKp37bN4LAkk05OTqMnTepRrjBLEMMipHY0QMOYY8F9QFyDz+l9h66UiYi35C5cu3SU/3
Yq8hqB623xWIhhqduvFdCkBpmUGQNQ/w4k+OUiFL5knFGimOOMlaPUw6Blr+kQitix4xFREmqFto
3E3zrL/JuAMUjZ7l0I1JAyrLW8izGR9xclcSNpZtW++dit7soltl09rW3Sq+mNEePJHs5MXgUSIr
efxcsK/3Mb/H/NZqKC9p5BqszNVjEVy6jYKTCWC2/GR4NJBvWF5nvcSE6AAT0ES6IN+B8YNUnNZT
zZuU/c0Gm3e2IuWFUIqFxtE9FmsoTxFfEP3zJs94Vw/DtHVmDdETMSPXDsaN5QIUe9V3u1jUL5ic
0Rdbusjmuw/x75whBShMccbdwHE2yUso+jY7mTKc/LznfAsMxG6yMDPGbN7/uAjLtaxPh16tYADn
JoamXPvNSedmZWkTqYauUp6kGJhCyVaZTlARUB4WZpQhPBqvtSNt0oGioPkQI+KOuOCIdgsX7MlB
eGsbrNE0GajqQS/OrFrE2nGRqmh4zzLqoHxLMIF4xHS4fajKsueANbplba1icBo/9KQYHyEkwE5f
U4Qeb43vyfC9knSOGCwkJl4thZjIbrIAejl/h/ouA/GFCCtvxHwFEjNM8sPjLpfnwDkn/msTfhV9
QzGbd9J7vAIAVMYlB2VJSsoQ+Fm6mf+N3w1mN3VvoEZt6ABo2FkrFOBs99j7Ku1g8KXhpi3XeImm
NbLtbvwSB2tLrUNYnXMJ1wedFTkjYoF0jXaXA55bk1SBsvpJtEeF/fhhDm+VhW6b0A1tfvpQZgYN
iRbctDq7J7VVFtb0IRbV0jK8Wr068g58w1onW/gOSh690rGXzKXGuB3Hp4htSxN2RCTltscOgOiJ
F+4x5A8fj2Vmsrop/LVa6oUkJUjMuuomHFY5Yd4m1b/Mbnn7oVoWwWL8ij6HrzfILq7AkSmI3X40
M2QlBHu3u5zFhMoP/lDu7lceN/glEeelDU9DeSech7fOZ8lEi4IUrbuBXNN6vOWAMEjx4ldpmDBa
8FWLV8EmpGb8+IeIZvdYoozrKyMCfDqa1k6bnqhMK3uL09+w7kGWLaYA2E/shNlnEH1rAtkNHiES
yK5x8ORDf2fnrLt2JbXjRDqRYCH+aHwuWA705iWZUI8xC04tYS0R6pV3R79bLE6m9SJ0vk521uXn
QP6Rta4qkkuJGVY8rT9SQycpa3ijyPxOOdOmSIdffiVIFy1LttV6Ru/qzfzBUK+T1t9ENASxWw+B
zEPTuBSYLQWWBIIiMa4p8jvvoZjJADDQfXA/EQxG7ViJCVW1oGHQds3xR6n+kS7i14emabjSNnP+
mUE4GVrPfwOMAXSIpJ2ymhsYGcNiJ3yk257ewILunQ8VqUFkfJvxh19dpwkVL+NVx5wsr3sHOIVO
Nvw3bxH7YkWFL6pX5gKX6FDYm5kjQQ9PlclXX75NxWdJ61uMDlFty7PSPwbBj2zE6ajA74QDcljr
DxiFVkbUINGi+Urw9fvExfppu5pUiglwI/WcrPt+QM/PrHV6s/zU1RB68G9xoyCGvSrlvpaXJViM
FWykH79igqGXzHeBY8Z1UW9zyVhUwXceO8zEiKQQ9HebxnUARo+CBnPISWjLS6H/KiONanSK6f06
ZEf3Z1jH6iWx1+pF76+tfi5yafFdEEbVbYWPSSXb23kDtFs0xZm33FKvZt0TmQeGcjfL3Sih+3Lb
Zpd1nxVxbVlW8D0RHo5uklK5QpjJV7KQxO6N7hXDh/Aw797g1oWHX8fTPC6QAEIlB/oHzARxu44w
X+0gXXW+/3L8rlAE+9K3km8EAAz4Hyb3ydPWARPWCzVegr6Ow99ouKTOvl8PMf5Os8JgwyZEk+0K
fKhJNiOnrKj/7taRclWdi56fWHk05C0ImIlYQPWh8/hGts+lDdKF1BHBPFQQGdU2GYEcuv4s4sCY
uKOzSrAX7ZkJOg98Uchoko9+QfzIF5CeX7nV5OHnIRPoopksrvVvrr0XLfiu3HmTFK0iHH4I2oiI
YDhj4OB773Ce1SI6vLxLbB2yvNdUBcf+jDX2Ibek+++lL1B4QmSi5hYU37RT8lfxES4tXGlkfoKq
tSdYIv7MR5n9IIBDYkDrkkSW1DlAycDDxOzb3FnBBQHttxfBnwYAJ2N0cNLvcn75P94XYrsOY/rx
1oQVSsmXqW0D+qNKLgXlyagcb6e1NZ1ATB3In3kdmusmveS6s9SMA9ly3QzGxWi1DtlOlab1nH5w
zZQsC/WCvQ3QOwMQE9ogwRz1GZ/5Ba19IfnMjeivop0toF9u5m5o+PZeJPsgpSfSLmA9hdkZ77W+
r5S7ivh0Biqs6YuPEQTRWg/QFJMexLPLCtbxDvxjCAdP1EfZbklwlYQYtcSd2VZiQVqyRDMDQRvE
QnoufROWiyCeDQg2OEOmZ9lM+8kpvRLAn5IRkkB0Dneh4wPPURNSS1g5OI+FAauBw2ICRk2hcQHG
12xxZYTQaL+JvkmJ4QrvEws5J+p0kqD4fMVcCdZC7ZorVS7j6qoo9gKXpqUSeCn1v9SKF/53nN9I
x4UVIkkj5QepsnelelXY6xoKBGZhCePiTonagnHNcQ8eVP5g+9SSWK0VHwXmzPIAozsWv0aDkXMN
a9L4s+dnH4mMl5GlD5bO4o3WZpGdSVmYibWYMKh+JPAQNalCGFZbcPOaLKzIV1Qunn8CTNDM8I0l
nLOcU4JErtGSl6rOLEbTTgKnEzifZfEdMUQ2+9Y8ZmsCvPIt9XhebxHEtxZcHFCMAvgqdr2MpWAi
vCfnCUUqqHjCmWNI60zbzu0R1zs+Yfi18kh8Fh4Qs1jlIuqZSISDZCK18bqKEINdit9DNm4hDiDS
ThGUOst+dFh0bxWpGRCmQGmNtSWHClP+qpn23R3fqM0alloXYtsXfrcHXTIwIdmcNZsY2Zb02wzN
JiyTJT1j4DooyvFoYHUobhwsnfoSme95am/pUacwhL0aai8111150GVgAmOt8wRYqJ9U+xFhVXEg
nm+c3UmULTSL82TzOi/H/haGRDF/2aRp543qUum1qlROO+oOZJMD5n1qNuBOkX3WuNwSsgzq4lu2
z/KwlhRk3m5iv9cMw13HM6YdSJ/zKrA7xkMvp6x1xXvpOd0jLu9UUpCE1y5LEj3nGB6GrJtNmR8H
R0I/CspJOFfF0Uic89aRX+d/Ki5xo+jOGapo8pERcagKZhxhqSWSU9V9gCN2noCBi2tERKpd48bF
Oo0TRD7W8UaTLR6wn4QVUCJ1pj6b43uTkyz3Dq8txQiy9b9co9oGABJ4Kgreh/KkfoblhrgN4tu5
BthFCqLxvEYKAcIOGHkWfr9/IhP4iuYLlOEEcd5wNDoRbF1zncqznbwO9k/cfw/yvKEcgGGtTJF5
WTcj4BxQiGU6yd2aLTvzGcypD9FxBCBZ+e+C6fn+fG5HyeWBIGEgbjSRqum2sbLy7RBn0bXzmPb8
C0rwVAOyZqaHeFD734x4lzD/KqKnRAhc/QlESnKcQX1xCZpwtRY/k30iUS1U/gw6XJ17LM9uNH4Y
ZJ+3R8n5M7qjau5UPAH+w9HumvTHgzrntzhB9LO1cd2eVXWFkVDDH6661hBstZQhABUiZbougSNR
ftasZ6DwhqMikqedtIq9Kl6zSIoLVWx1/OTowVaSf58RbjQ9niz0+oag29t3WfKESUKVdnD7KkiN
khDee5aumH1LZYRCf8/Ug2wh9CFSY1+OA8cvtBACJZomYHm3yOmiZfFUoSS7kGrQhQ1jUhPI8CFH
B31Ya0RDZtGPomFEV25m3UGY4YKaXkZYonk9bqo14oxyw4Nobgd4/Sh+FcDZxDAaQXtarNfyjIxW
J6Ws9UqkwUT5tilgR8RwabYg769kPC8j5TTIgFCAjM5IwsHd4iYoeFRSvHPckohpGMsZt8B6nO20
4YwWO5CWezijRbBmA1LC9FruuBP6aANIn8xvTUOY5DHXrml278gSiA64b6TKM3jcoXNWzpqtXKxG
hNkzSTTlPWNjptwH49ynnido9TYl67bCQwkH5BJCgVx9JH+Tpa6JXwl3GYu/EVTEYs8QTpVWBe3L
XJv+HIX3z0Drp22bfTZtavrYiP1pbc5ueBO//cqa7968hctgM84/YUiHCu6DZOUYnxkq2vrlX87d
Hn1gJy4gxk577afMHntEDBQ/AET+huxqNl2X3alhqbL1TVK+h+NNmQvevF3Fwxf3ByV4n8Oj/a47
W3kOD6Zar5yJSqy3hoxbQVDDJHPQirhEuUFNaZ4kB2GtSHLjQx5E8JMQcMJp0SDFGEkyZ/CZ0V5W
Z8w3ncl0zrdDhV4MQRF6sLUGdZpg2QmjBVF7pArg/scL00+XHhV/ASNW1hsQI0P1dPidrKvpzC4o
VgT5bDav5IJ2K76ysroYGLRIS7cOHfpzlU80Y4mX+xeZWIQIhd/UHtG7LnvWUf8ithfSkYW82e7X
gm2pKYWsDZ5D7v9aKYGJhkWCCL9BqevAySYSLyZxT8CBs8dHRRaB3mx1KgqLn1onNkNCeMX1NfNI
aBbvZajTki5tvkG4gZlXRED+F5OjW19CR9dSwIGeBBw6ae8Jw1JgaAu2fCJWl42GQTjAREQuSDci
wGANoSyh7Z8aiqHxqhEYHlDsMYyPmvj+EkfwVnsUBI/Fd0MFh5suanlV2MFLRoXkYyYyEI0vcyca
7vox07PDnANOrXGmO/FGr1dje9EFESEGRPt54S/TSFTc95C46tPhJcMxp2wEcZBwgRH/aBsPCiHh
m/fweexVx8qmbt6tyAsVyIWvs9Wy1GnTS6rvIR9kmi1egvL57/CRJ9Seh4AnyREJD6zPfFPEC6a6
p8aAoAQsDlv/VuPI93J5j+q2k695t50sz2/JltxUPn+cSx4AKJOW7nwrWRvlqWQXGTUZ9bMH/DqT
l5Ufej7PEC8g9hCWbsWVv1NSBcnwIuH7KCQbigioDw20fP6Lk56s8biTB4/gXRH3gjgThUZY0hP5
FjDB+Nd6omZ1kyFFqTbzK/gM/UmjC/rOecQiF4fnjlevSb6s4TuK3R7jVgPs8FKHR9m8NeUzr9BL
rUXI4eAxrXVwT1UzEMVHJFm1LmyPvKqqRHTu+f4RMGRIPjThtY5gmjHfajKH3J8x3uaBuA0JUu9L
g/xQMIZuE2srOG2PCNR0dBu1ZmQAvA6PU/NiY9YgS53GU5/HhGCGlBSJXcCDqB8brsEVOZ3hJ+BQ
ChFABQeWIWT6HHo6dK6IuCl3mGSi9qVRTpP+sEirwNuHOjTx1wEvbA+Uty3K3Tzu8uihT+nG1D8K
9ZWnU1WwV6HkFBvsjFSo4m63cKWQUjPOG2JviSs5wz1xm4qVa8YLMyxpDVlM6let4OvyuvLq0Noc
qfdR+VTRmjS821Hnzma0dOznxCCYUJq08f1dGx41/akEV+JfZX9X6sfU3MXp0YwejvWCgK0jo+I5
K1vEyGF4T8DxFesS8AZoOx7r0rmHwCoBoKjxDVc01UepPRiMzuRJyP4WM3M106E1KV4eID3SJyBR
VJfSu0116og70QPo0sk8qim7dXUWohS5jK49Rukyz1tJf1cRw6QgV7IESps+x+JRsm0Ve0LTkk7M
F30YrKCfl/XriFxYHn74QKWOFol9jhxJJry+pgvCjkgCK15C+Y++biIcG3PXhxu/WhX6kqTqHbGQ
Keq+AgWnKV98Qm7brRB++eY5Gk4zQhNjnRefk7Ka7JdCZxJ3uWRhuOx2ZysH+U4Qpto8tehFLV5n
orggWKR1pK9SsofRy674Cxh2u4CQ8ic41JxS4Nf564LvOgNJnpDnO/2XH/ImrOaUgo6nTSzB/9g7
k+XIjS1Nv4os1w0VHHCHA2Wlu0hGBGPkEBwzNzCSSWKeZ7xOr3rRT3FfrD+kVKrUvbfUVW1Wi25r
bWRpJCMQCLj7Of/5B2dlZpvBQZTAdVY92j6sHEC44uEc1jcj2imYmj1MGtpIzIad6TgSWl1jOQKw
anQI6RFcxTfYGwTdiJZ27elnkVJyncIExRYaiQIPDRfpYvAirY+Yax0Q4Jn6FaiFiJzNsuZLjYff
TQpDCbBx7dq7zHwgKHJqbzB+btQJGGt2bshQBIFFS4XX/XfidviRDizmGTPYl2L6ltLwORlRGeYZ
+ixcmu6U++3FqjGeMUpCJZIXZxOfk+yx099mngKDCj5bKIzDA/yEKKLSEXuCkhPrcaHUuVirPvCW
5HDiscxQjpkAQ3pMWMp+jcX6yh+ul7FFZmcXsfW+5ITE4nEK7+FS2wH0XFwATr24rlNgkZNs90ZL
pb1gdcW3DHELhb6jt2wOy0irizDsfPDwROVWi/k5az97zUBQEAMa9u8w5DDwgHbdo98eyKHh25Ld
5dLUW/dXYYZHAG7/vGJiH1k5WKL4eDVeLz5XWGK1y6QhrT43AGRpoy5ajpVYXYHwjJgeieFLFqvP
6WKMEXxw/OHzM8Zkk2SPWH8Gc0RGw5WT3qbms5wx+Rrv473Bhxv2BQm2DLFrQtqPlFdhdTOBZbU0
uYXzzaO4GoKr7w8O0F97EAFAPkueuMv7FCr66L/nfKwBC/tlwN0ajwzuKzjTbgW1hY4cnLW3Po+i
B2jAvOIu29TjqcpJk9rQxbFddZRW32G+btWBe2SY4WGEi9nOIWG6wazeL3cMPchGncubeoDPz0kI
9zpJv6L9ylLI2Jdk7vhy+bKq4CjxgIjQfi/7XcAoibtnOddCbC06NnTSiE5qPA3YOE6W+b4AwRjD
1fGz7V6xtzWYiOLx6321kFI2xXNoAL9j0j6+pRKhIcZv4bYGrvYOsn92uTLxvIwm9bJ3qutQXyj6
aueQUa0hf272g8V+tygur3hM5mTHdImNDRMRKhrScgFzJqw0ybOBpIjH8COCNsw+BY5OLluOB1qd
74V54IYX4yP5aVCBQu76cwwXnur+JIeXeTyImrjGNQWgawLEEffAqK8eeO3hoxpwM70E5PEr2IsM
yPYJBcN4UJhqH+cRngLlM9AmQIkHyXCrdyFLrr8r0ncl7sZ+je+J9w7yqov3qrhOovPoHKbusm2P
MO0HOIMNHDDjNMp7DxiUgLjmXrIs0OTGH8IEACyAnZrHOb/z39SwciMm7Uc3vAEx6fNtSk3TAZpE
JAUVb8TYMqZO6aOYA0kJJRFfaQYbPT5WMBuxHch2MaGDabixMjiZ+5j0EnHbTsBFmzm/RHTQGVBw
cA6EMmU/5JDDm7s+uYniLxPUkSYBcJj7z7W6ag1IQfc5tAcM/QoGlHdL1gswj9Geq+mwmLVT9IwE
FO2Z+mm9cmum4tdRcPbNx7Z6bexzZH0zIrzSIdqXh4Tua8NbhvGNgV6v7tdzvw3kttIs2wS3+JOf
Y9vykFYwJpFpgln3OxYknmFMwLEsxr52ap5HCvoaU5buEnUG8vjgol0uxOnDfY2NhWuee2xy2Iwm
0Jkrv8QReeeQ1c33M35u0UxslmTf1h+3OcGOQESMIAFhEO9aR5+UB/MURXBHiSnRW23dx8aTx/aP
1exCN9wJUL1mZNEMlxNhGs2HjMtNzbzEmbbMOTJUhwPmQFvLvx+LdWeSuXOZDAZmPScdvc/w4fpy
M048BhdleUH9h5aoTHfsvo736jOZjB/cdENQi1Ptia3ftJzFES4C+DBCt4UMRvRGFL1UuN0g3B+q
U9RdSodu8YgY1cnOY5Oh0lqoeps83JR055o6eXpos7fB4iDWiq5psYZi1k+1FRNBDvpanHR/56Bg
b+pXw16748LThOxS43nh9DeOBZMmvqokj5aL3hNh1FFgDpDguIz2EWk11lMsOh8ufA+lXu7w0aR9
kOQ69BAkkYJg67JMHbNrw4jJYDyOTEg6tMJR/9By+bNCx7nCt6p/iBOCUIECGyz6Zn3Z46BdXfbj
HjOuIN4k+tx5VD7UFwJlCSrAHg+xEDImohZ1wr4305c2zg99fzTs+7J7zRSGoQ9DszemlO78mYFh
jDqG8ym9ggjb2icFv0afiSFgQDKwd+I8nkU8atQkB4Jc5PRWl0cXhLnmZl0O48GeT+V4PRlvxpLq
/Zq6G/B7MuhncyvjF7g62sTYBBk3Hq7X3nRZsD/miAxsBNzeY9XcTYcofx4ALcCoTdB3Hiin/cAT
0sFYs15zgMLfADFKcZKfnnhTkA+McCOT1nH4cItn5KQdCFj46ns86PsUgwwJ02tTOrwSPhoUlvEV
+ZmaaUc8XOvxdqweiuExZ8U0Jc5G06uhcWFEf59Gb1m5xrFW852Fe7/dGhbQjH5znbMCVoRHTssA
fYZ42ZJGdmWF57l7URi3CHFP4kGrD8V88Oy9zJsLeLJms7qAPESUjAn5foF8MZhX7jXGNTwNOZQL
gl5aSBJXJUa9AXBdSYPnyMfBvJvzN+L2lipnsLcGh9NiKxgjy2F+XTMW5SMxfs+D+yl5cPTrsmTB
YuOnRUdN/ONFRb/CsAisXdXnWh2EdUvw17zsEWhkdLGJoi8dVKuME76j+09DcNHoy1KFojqg+cXj
LOhgXHz4tNm4XIirPnjKpvfUiVdDBMgyuoTuXSsWcbEeMdRKM0zAb0qFRbFb303TmWTXjACP5JVv
AD9tghwG5jQjjRWqOFgheIbC3HQuU4y2+SsWNnR9xrX4NJQuYbq7gVhjCtIkePWg4lGNQnfncaUh
4kupLfxhtA/secdNJ9SN6pkpR8Zn6hRzZ7VESrw0/i3OvFnDbrdLvIcKpy1cZKxvdf5YMqbQ0GnN
e/rGEhNIJuvFjge8lE9cfRodSEFnnVbjNT7SLcLD4EtGBJiPizJT7HsvQPmOSuDWRm2O+e0yRYnf
muGd29gNN9o9RNmD6V0CilJtutE5s264Va5xAiANA4w9TrmHq/UJOaaxKarbCqzXHw6dcQ2qN4E+
ufU67/2N0Zyx+O3orYortmKCscGBIQvXzTJuQey8PDgBskD2APsb2yAddkBMarRqFKap1efOKg99
9jIDSSJJCrbzgL3CMVKPAjilY8AwYM6DJk5zguGadhUmWAo8G84+CwrAEBoYTH1tJg0MhtZ8Ijxa
jfZh6A/z5Rzveet0fFiqLz4gHhSL1wkjvQqj/Z0lb2rCkvt3MR1947HU15N3bMqj098yRMAUNZlu
IutdJS0r8LZuznFztszHMr9Jh1UCTpVDaVyxRoKRjIgP4T862f3AcRdeGvMWk/m6fCqSnraLsVaA
eS8ikpYZoP3gFufJvSlB/OPs1gKDhMcrX0O8n2Y01MDy+Ox/7eddMkNa2tL9oNspzLu4uloyeRVJ
czO4GlUVbGZclgXs5R6/0W2nHxQ8Xu4y22ma7c3xxhJXBPwE8YP050uvLDdWEhOmez1AXbdB0GIq
Bd6D3wlxFBsq0EeLoyjaF+olzfSFP7hXVjPSGe4F5tj2TlVfbSzsPWnsdAcyr28rZt8lYjlOPzov
uC5E9bKTMOUdPnrjjHGXDK8naCbIfNdVfVcO6cpoXQbf3Q6Y1em/Yd4H+SrpNx3YeIv512WC4ZJR
t1CYvo3lt9LGF2LT2ocUBd00IcX6kBAB8uAdVr7hI73/2pdfuhYcmI8OJHtN4a6YasGUSy698NnE
n88CHaaYXM/5po6PLY5bLksbm1Ht0FjfBnSl0wUDihGfZLkzBc1FAhrr3+KpaSdXyACa+pjqV6mI
SoHHmB7ncjc4VxVQtGk9J9iH4L2HY6e9TtVr3jDFAl2EDOXhcUs5n3wZ00ehcVFH6yap8iey7xib
iBhIFhq9OIfDl8HaeiO90EPyUriQtFp2nRCzqOZNdRQtxsuM6FjCKdGLIdBwIJcYMpNbQ97ZRFyy
qjnna4g/bw2+qzHioSMbUFnC+oNzySbTzFdBdVtgkmQoWiLja5Z8hWlGo1KCWEDZA4XxSB5gNofA
DlZCFa9N5kdmlbJ17QdSvYZta2+mbl8OL9WC3bRw8bozJoe21wMyHzn7fIDrlPqts198YLAZ3Oai
HRjA00aFyeOEJsM/uNm27rakq3AocqhyfoU5BA0bhofFYyie1EShmJw7HGc4txgtB+bVIlLMoYow
q2WRWUDsRKJvFoNuzs1lfw3g7C88+0ztQpIpKCDsPT3yeXAeF1WEucUrDJ8b5qF8smC8dcZ9WT0V
FCZGD8lnfF2oNXGzIUwR9J+jwYfXPgDiOxDE+3AR+j4Zi02G8Rb7Hxo4q4B/dCr65xmRlAGa2rEd
+eOdtB61vitM0AzunQCRYQMkebSCKMdISV6RVbzYBPi8rfZayDmQkBeXJEIB0ufGIBduF2dP2fzE
sPpqzraBKmlFv7TylpoK1nTD2TvPG8luH+JeAfwTegSFvsz1deTseZgWsrkIUHE7HLuknrkGmePQ
T2vyxXlo7XYx0qiA3D6G4GsdAd1C0M/Alb2NRwAAmU4PcNbi6Xkc9zRurrw2htth+lZXL1707tOD
VA7ZBXqfl8g77gp+Tn5I72HwbPLNQVxdTjGHgIrLNjoE7ZUpXoDBFkyM6OnPYlcsP/ftlScDYs4S
SG5PRi2g/dBrhph0GIBFzESYWMXPn376p7/8yz+9jf8cvBc3RToFRd785V/491tRTlx82P7NP/9y
j5FAkX3/m99/549/8ZdT9FYXTfHR/ulvXb4XVy/Ze/O3v7Rcze+vzLv/dnWrl/blD/9Y523UTrfd
ez2d35subb9fBZ9j+c3/6A9/ev/+KvdT+f7Lp7eiy9vl1YKoyD/99qPdt18+WUJ+v1G/3qfl9X/7
4fIBfvl095L/dHqpo7z4uz96f2naXz4J62clXOF60jYt23GF8+mn4f23n0hTKpP/tGN5tqc+/ZQX
dRv+8knaP3ue9ITrWrYlLf7/6aem6H77kevxUq6lPKh2tpSf/vXD/+FL/Lcv9ae8I50eR4Dml0+a
dy9//a6XD6f5dK7Hni0cqaS2taf5+dvLOcoDflv8tzZWueUMgAZekR9SMYWHOFGofl7Z1PaDbhZ9
HOkhzGA5GPojkzIDLoDO4bKNDmJDBGobo1eA1ouWLKXPa8vNfR0wc4mybTHGx6x+1xWcMa98qjzv
rdJjvSU+s5CoszOcBbSKY7I8cH7Iv8MAg1O9hR6ilBpeU+PCebOIU23m+tgmDv5/y4J0xWoYhbGu
VIufF9IsfF8pkTJrrQ26bhsc3AGTGk39oRnKRL2XbUUJili5XDYuk4rS1a8ZazBK+xoZYuvdO0F2
GoP2w6nqxZ7XvKw8jHebK2/oDhaZ9Mqx1llmE/qpyltcVVc6Mlf/f439R9aY0DzfbEb/zhq7ei9f
0h+X1/ff/3V5ue7PFuuKhSA821aezSv9urxc82fTsR3TsRzLMrVpi9+Xl23+zJTPdj28JB3PIWn6
9+VlOT/b0rVNVzn297Vn/aeWl8dm8cP6MlhfWmot1bLuflhXsZFNQTvE9VanqobMWnXXYehnu6Eu
cQUxrYLe0Wt7jI8G3YvHsTPdYmXVjXFpJvkCLJgFWSo1qZlRCF5cCcOhuMDPIcsiZ5WoKXkd7K7H
3ETDywriuH9PwwhuYZsxDB7gwQwVtbZvav2WVxzilR+T81UwH8iJjH2SMitOUtgMf7th5CzxKURT
5hDBLMz3ZMAuKZZTTRNkJnprFygt8aOJ9rVyk6t4KKDXBWUFlzCrVXrjOVq85QpYKM7SlL1jjL9Y
cVKrtVPYzmpoM/dgCBFDLY8cihO3NvK9ym1SViyv3DtJZR3ySHZPkM3Sh8oqyKduEcZAzJQi1ys+
QL1k9Or+bM3jYu3UhcYXK6uRqzbEVS6MnznazqqDaN1Eibjq+LOzS+wE4xNLBSTPaSQasqjjaSVD
m/K3aNtDlhnQBtMUA1iGntW4NiVcMKtqonPU6+zJHi1OVymC6RhLQnCTuTWPwskIvg0MhAxREFAY
9ZZx0yW92FXx7D4VUlRfp7EM2HdIUa2YSpgpyjfBfsnYK+owypAagykxWV+kntAtdUXTrtwO75jA
c0dwpAJSghcl5bkPR+emT82+Xk3tmFifg95KcF7NUra5MWnRKupKeBYWzGJhQ9a06JVrIfucAq9F
CNuj3xqsgZyNIe3OSZvXt75SDSk4QsE5MBO7XdcoLOnWBybcbTJZl3Hd17TNRoAnxVgaCtKP12Vg
xQlMQGKK8V8pFvWLHArURjaQXKi6RecahTUU5LpPoZ6jG6Z69rznTJsOlgeVfq+CrGA8VUwF+kOn
RznlSydhGu8WYMH9PDJ8a7jvnwPbc4hjte3ruG261eguEddTqubkIvN8/1J3KC6dpIQ5NpWDfq3K
Qj5H/NUpDj1IxYPPaMiLVHbSfpvAjxwshAZTJqODLWu4X9rvobAjjJ4ObRAZ61KYAg1Ep0iQzcqx
3Mna1oAHdY3v0YTtLWGF/mEMZeGDBMUpIpPBxjs3hCu+Se2qf0qC0Cg2ld0CREVmgP5ydpzgW2SL
Cl6bZa5FO4XFJrY0CdNGbWFf4E6mfNL1rCdcJZQDFy+IJVzH2g45jusuKTdEbbjwqXoCiPkmtrkh
4V9hq1HeFjKGzhtWdYkOyK3EreHlnMvRWF3XA14VaVxEK7iubnRo68wjWFXiTJlIpGjrZswTcuzc
QJANkg/th66xKanrxZHUEt7iJDlYmj6x8yzIm8NMjqYKrL4n2y3nN00gim8DeRz5Ro7w9uCVjPde
HzI0amZL7YoIy0ssihzvKY1cRiFJ7ZIWBS/Ju3XmuB42HVsz0qrJwiFk7AO6zmjhG2GVjvBehr1N
h+YU2bWtOhalE2YRtEUzGog2H8PuvepSeKZzYtsvUZ7gS5109ZfCyTLy0VQOH11DRa1GC6CvKOO7
LOsUxoujCu/LoCreg5DGee6Nsjg22UibrsyadiC0lu1MFcm1yRgrWAVGEV0beBAk67meo3BXs9fC
3/NDuevgmMB5qAc0zpUq6nth5WCaJlFFrU3EQwCT+hDngfsm0yx7bFWWv9laoNj38w5+dGAbYMpG
RiBiFfVhsdKpaY2bqOphoPcIOclkhfJ5KeXAXLbwo1kg0nRCpGSu8PBLtvphhlE3z28i63sDNqKW
T66MBdBQhbsox6K+5uQwT0ZtJ891Y1dbhB0BLXGItTGXXrJTUMowtCpgTUEGMcaXIJNGu8JIUGCl
bAnbBUyO2mGltMKHzVUiOPgJtRkRsW7fXHAf55nM6AYsJe7Br6JAimSTkQnMDNHQMdHzQQz1P0h9
tUuKqoTUj/jyHLlp/iVpM1gf/ugZR+XEXorlco+/o2NWmp1BlxA/AsmzBJdHRJi9OLZxaXcKwCUK
s87ALaMjm+azG8tF96okG2kxq+q5U00BW7DM170WDY1bXe9D00ieqrQzICIE1rptQybY+dy8BKNn
Y5biFJdOaA/kzIZDQaJmgTtB6nn9nRC11OSOcUYgS2ig4GNLgxkrCfCoHqyowRBDFvlr1HbsFUPW
gOBNVeS/xlMuravKjbFxnM16/NZ3KSuozSYX1rM1v4tS+vBcimzcZFnjbEjOzj4mxzBJ6hqK+8oe
7bVpRkSGGZnJIK1OIQBNvut9paonacKHbqAayUyrcfApnlt2GYxGIErN3JIVfEHG3rHRI7YcS8d5
E16t4Wc5UtwMHelVF4Xp41uazh1CwKDXT4HXOTD9WpcWGLQjCJzpYY6r8rXK57L9nMkmZtpkyzW8
gQT7tNaErRZ3ecnIleA5fqMOyS+fXN9dV1qM64IcgX3GY4BlWjLi5Vk6TDwCsC1jnJy7UBnexqkm
c5PPhUBP4DnZS6yJ6dQDk826jd1DYRP06LYz80grxv6Oj76e2w6OZIlvQdaGBtoDc2Qn7Lt4pQpj
CdmoIxhEHiMvp7aGz22N34xyIms/pEFyhQW7edZxr+m5XTXv/Dm30VIXpR9BGF1YPtNsQ/uoZmiV
Rp09B06V7kRkl5eNW1q7lm59q6LR3EeaFN3QS1nItemb49rAPePUpkFpXfhWjeyItCS+3XHIu7dQ
0krYGtNUk97jWs5d/iDDHGegoBT1x2DNWBv0OYzHLGrmS7tRuY84MzC+moJsxi6uhvVYyXSf5VaN
k3niQbOovB7LfTSQykQksWoQJYCaD+F4UmEOH2JuJFbrPMyb0GBCR4JQurEAh75O+C68z7mL9ZRt
jgYSkiHeWmgwLpEKocGaHB/efhJj2FmG86aVtsaVsSWQaszEeFuIjoCFvC6uCuVADw60uiqaKSXr
AmJAYk3jWsty3qSdSE5CGLDKvAEKft2bxyQz3V0EU3klM7wFmNrpYWWHhdqIVE4bJRlBdEWHIdbU
eUc3LbmmDn5XaSN/Y7bYELEiFM/bZ5diBuK61avq3NuR/aUOYw046nc7SQmH36rhnQt3zjGb6Dp1
U/Acw8RLwomHwgvrkwzd9HqAOXMQg1d/8Ty/nvZJo8x4GxkZYruqKPLbuDbN/Mmx3fAxmlMcCQuz
zD4CAwaTiEl4N4uJ8U8oSmadfSsS82IWuMV/FmgWHy3VybXv+RPfa9LiS4lkCnMAZY2KCWY5zZAG
Ew4Vy6micJtmmAGtfMr84HPqOxPWWjBl8DJl5I2UmZyWwolz5iIYwfemaA5T2rr3Ttgn5ygE8qpS
gVBM9zgClwlprMWI85ZoK9SJVen2j6Vf9bsxDVB/RMqFu91G4W2T9LgIeARUlYivDb1cRXoDCGmj
TYnYGGMT9c9R9gOHApE2sKDcYVhUD3nv7VLb5wizQwfGaVdX+La7bQ/Hr9GQOtosOMdmRTpCzuBi
y8lEUlNEVIqd1nn7WlOhRd+U9LW15stlwkuEYTsyQTehP5jWBCMxiQb12JWNeuJUHzDq1dOw7zBr
PDp+0+5602iOnVP7YDGtxOViwq0qFxXCd6du3guUG8e5Q3Ez1mF2E5SOfMhkl5x1D2qwgLagA4GX
ymc3aIZdOJkwVHQltzpwjeuBJ/TQ+ASnxwEaaBHVAQqGuNJf7N4BUS46AaYsoxmDsd7JzRuRG415
rmrZnb0Y2oLUbX/pExi495wJgFjJHkp27GMNas8Ee3ik7dwlo8M4W6S5cz/b4fwQNiFGE9EEJ7+i
sL3IJwcDtN7gi+9r2D/4IhgAHl7SPFgcY7CnxzJ99pQtz1NbGE+1Pycws7L5ogwaDFqkYvJhx16H
M6tDgkmWZ8dBehAUDcNPDoXGBjFLIUL2LI3j1GCnvemktL+YeE49zQkBcgItPc9lnTgorSzd7rzQ
mUqm2EuEmIqm6gLiH9B/h7UzQwAZ34uEbZwyItopJfxdk7Vx9dnQI96+VZKtaEYRFHmufZ37tgf9
RNDfJKl/21hDcz+FxJYmaZtxyE3oWWzfSZ7Hci52mc2zAU2rd6/KxIIuA2aEiVGZz2Z/kXRNd4pk
OZwCYTJAm4sAakEleKLsEE7OvOxqjF9KeWKLR5ijQxXfN520KOenSKMqsBH5xNYojzbN1yGfGEcn
ZQdfPWRirExdkyk6JR/u0OLLWlfDq28Iardw7K8NmqIXVUAlNOhWYJ/XYsK9SpT6vscccVh52mFL
STkeXpxh1gvbkTlgQS4A7Lqh9cij66MIU4e0SJ4mt2YAFtJVnuBk9S8qYeIbpyQPkEvkyg1hqMNz
7BZQo21OiXXgJvV16Bd+dl3iE4ozgNEbxmc7HafLuTSJNDG88Eo3WKK78ZjvPSsg/TSam20feTOZ
bHq+sZTZwKGyg51Zs2vZamme/0sArv+b4GHb/jPo6u6v/734Ccz8r//jp5f820839V//Z/4Wle8/
olnW8hK/oln6Z+nYIMGO42CWBdgAMPUrmuXwE3BggBTOWg3qAdD0G1gsftZAyLbnuZb2lBaKl/sN
LDbAwIQtHPps/Cn4S+KK3f8MoCVM8LQfAC1t80ZKui6gNCCZaS5X+COwZbvO7ORN9zln8dNFpHsb
oxNzLm6qdnxw4SG3fdTv5MiZQjrCjWMx+XNyWJUxurAJKzseYPPWlkOwTtBJWmxOY4yHcVnn5Tpw
8hx/zf5NFtnJSEO60hn3hZEhYxdIe9/l7pkS4Crw5byegA5C4W0Li/FvOUKHGegvoR37+Q4vuXyd
z0gCvB32i0xKh6/EKrPTOcz+iaulpF08a2iuws4N6Wcwl4Juq+IZRqtVkS8Y6Kc0T8tNwbmYDIrL
xIE1DwwUoIoWQVtmsHHD+iENMjhPOSEUJdiwJe7KyUcgY+bQSL2rzHNuxhC36qRkWFrFuL/K2l2N
TfLRddXGdijq61ysS1g8sFcQmSYzSpskfZeBJnpBebuxG/vLoEbWJmtx51bVQ1/Ge38oGcvjA+7P
xbWDXIjyH0JOAYroJDDPGQwKWlWgNj7e7LvthY4ofKqGIKEc7mVSMUrukOVCsosMBmvxMO1bk/r6
h+f9t4nDjxOG79jsH58YsB7FQ8sD6DqW6S4Q6Q9Q6JQ0eenoL06WPE4Fp1ibIc6JDFevOXY2taZG
94Ppo4hh/ocYRse1VsgH2D3HxXIhyUiZcSfoBoZL7EGKkDId+NlyU+vEIkNPJhg0uY1FELJxk0r3
SMUjNoZVhdusbx/SuVpueLQrJqafYx5N60507RopM0V1P33zyuwp0eVRqcUc0q/wDyFwvWhwP534
nnIzxxi/Inso72Fhm/4EtgGtEtwX7CwUX6R0TlNaY2w5I0K33OdCeriijEjPMF6qut4ioZFpfAM/
Y24p4UOq6TTiAc1KPHhRu/tZuhUVQK4PCHch2kMsjxOA6ErZHMkmCpMu0AUzD1hH9kB/YVs9E1P/
PevL64LqFXOfJr7g69tVzdQje+QR7EZevWcx+Wp86zLOszk/hGa7c2oMBaKQMC0em7ZpGB9Xywu3
IAapS/pzkqHIDPCEsoOXciBPsYzsr3YyfeCuNYK+QZuy7H3Ysca7qlF4zZQbI7NweQ/BGC0WjOim
jetghG9DR2h875DF+Ah4UCTAoTzEWIxtXRsT83BCU5FF0Qf4JOf0JL72DWk3pTa+1iKAekc9ieo+
Xxd4eoB4DldcKyq2vrZoNPo302QZDH3qrsso5NSNxLOgniINaa4uTKg035+Trqo5pmESxA7StjZK
DRyHx7NsipXvNtXOAAh0s7zeBgaURzPPnmJQXiLQCToZsTyzZBus0nxZ11154TBP23ZZ1186pvmt
MUsFZlWT2atKdyWaDtdQ4+CJ1MczhbEYPTgCyrD46llwKisDwVjoh3g3WqO3dgPr2Rny/f9m0THb
+GHNuaa2tE2D79AuMUX03OXnP6w5u3f7NHDp1vJTEMPycOkhbUefzNZe2RPaEJkad2wUGBP14cf3
xfNfctL/vzcutjgQ//1R1n1XJ833UuDiJXormp92TUph0PyhHlhe4td6wNDiZ5PhsTSVUIIvSPxe
EAB1/CxdyyEHiF3V/rVW+K0isMTPniM8x7Px+BGmrazfKwJ+JKgTbJBb7bIv/6eKAQbUPzxlSoEh
KekppU3JBNvWvM2PT9lo1nHaN1Ow0QqGDpDGJZoz1NywszoHd4lJkfMxj4+OHHczysYgONiKHsqy
/OvRt2+TUu9+uJv/4LT54zj71ytSpiUlU3Pb+7V6+eG51645tRYN8Ab0/9Jpe3flLq6mExtuZQ+n
P38zuXy+fxue/+u7KZeyyqMo+z5c/+HdKlRUdTsIPn8gMFxAfAZqhpFHzlGAJDBv2IDbsSWdwJ3P
QJm4scrbqJec9IgN5ZARRafkQxVSHhkeqAg6vFp+mAmweN8ktDcTXlCNWDU4aFSTv+8Qrxj2U4OO
tnIMMGuzbhCwOEzR/W7t5vWbgahiUJhnlJM7YhkV70GK3xRs5TG6DkJ2zdgubv78Pvzjm+7ZggJT
KBdGwh8eA6ZNlHzVTLRVhmwvDtB42mb8UbfXftFe/Pl7LXyEv7vlwtLKtKWiCP2bR64K/bbqRx45
H+Paps4uksmG9BIGJCw1CxdvfPvzN2RJ/N07so1rZZtKa4qopSD+4Uuuk7Szlck7mlFJZKSxDeP8
psEHdpM2/r2ZLcYXJEqXbvM5NNRWyhkWdJhel4yb8JbqT6HVnDKMuGIFBzUZwAdOYVBsxmDckivX
gDXhmrWsjT+/8KUj+Ntb9YcLZ+v48cKHxpt6Wrxgozp1FbqQvYwIQ+oO7zIqQOC86OAH1q6AkQym
4QKhUuC62diu+wo0big+/59c0LIpuYK+wbX+5k76VVYwyEyDTR8U6FhRQwJeR5Wxb/PsW56rbapd
NPrT+GiNgOLddGQCdZlWxrnujPs/vxjnH32ttunRUfEwKbUwbH68O8U0MqzolIEgoXzQlnFtINH2
cnGaqtQEvuyfxgjaaLWI0ssQ13JStJNkscaL2+fCGU4dbGW/PUqxaSkvLvosfTVN+UxpQ7XHwvfT
at2mwwDJL7srNKIEvYB32LV58UdcTY82HGimSVDTupxlPKdMZVVNueRcRUX4Kob/xdyZ7jaOZFn4
VeYFWOAaQf61VkuWLK/p9B/CrkxzC+4Mbk8/H1096Mqs6mw0BgNMAy04M8uWLJERN+495zv+o2l0
L5a9TI0QHfoOAxENG0FmHwrN/lB096W2X41CPNuBgfzwrDoLD3SQ85kHtFYncMZRHG6cdEhRPRZf
KmEyXU3jDy37Z9HA74m9F5I2Np7Nuk3RGK9//Tb/eFr8XCGFw6DWsW13UTj9JIOoQ53MpnKMTTLl
r9ogo6JL52fbprPQ21xujFTvOpNIqV8/rWX+zbWPfkO4piXNwBQ/1T9Sa6dNWRk2KfbFuXnSGu8H
R+U7J5H7IcDcidU0zgl24Z359XM7f7McStZB2+Qw7nKp//TcfTIj8XATaP0juM4WMbROfcId6n7t
cZwlqUSfPAX82/L0XraPUvjlTTi+0e8GT7AM0Oyyqmk0ljd0u5eTMa01x63OeQr8ZLBZym8xJI/z
TMxSyh6iUp+mMBqTlZ8R3Z0gh4itodvo+ZhGbbaZOqrfoJ+ePavnbxeA+69/Zcv5691EL8CWFB30
LuhkLf/+p0UybhtcOIUXbZGUgMho80fTPZE25W7zAM0mw3TBaFRa7IVO1aJ4MMP33tjVPnsFo49r
VB6vhtCY6pvmwaJ+cOR7FTaYs8aKNIRsibbzdjWseAgX/LKJ2M78ieDFdF3IZu840XudyXM+dOO1
40tMauO+i/G1MZelPB8SsszhKXcZp7ISQ3ZjHAzXfDZapubetBZSn8zZxu6H0MUw60M9JN8aSbKr
wpTdcHCzaGiHEFU482UYgteOIXxQ5uAPg+SrFxM110u18wr5oVwPClQG8TrwwHgOIj5WAx9on0a0
MkzG/aNyOCM4ZxXxuyR96OJqdh/bedqELqg+yrZuVRdlthn9+ZCaxpszpmJT2+RnTCSNScJz4olv
zW1nj1vRJ38hPpgWDi6aLX7eX2SrXnUeHswovNhoZ6PMO6XaPoCYCaty63QwEfsA3/F93DrZmgZy
sB1HNgViURIfPXAzcr80Qj42NDWI68Q4FbPBGUm+gBdPcQ0S1zPok7vwXdxeA6tw0nXOGq7TJIPc
Rhw2M8cuy4BPE8zdZuY76r11VtGNiMz8Pu+yd9aNvZe5x4ygMUo15O7Cufv1lbnscT+WCxS5tqA4
85GCURL/eF2ivwyVshaTvmAY3UaEw4oaqYpTZu8sEdC4P8IU/tVSr/ynz8yyg6DSlBbFiuX+tPv6
nM7GdGrDjddyrm+KO0fj8ai5Dlry0T3XvNZILKyBneLXT2z/de0LLIu1FjEczXVf/iTp5G+HzrDb
gLgfoi1tA1tOr8MPgvTOsindrbdIgvATr1pTn1yvvtO0lnSe06ejkb1yZ3/Ctkm+HoErHe0waCBD
Fn2z7fn516/U/ZtXumj2rICEdkcK86fCMXQwB3Pb4BMoWZiYhmAm4Yxt0aC44pVERHOySAvw59U6
imnxy8goAFEZZ4XEhWoNho5PaR+aAkunuFZt8bDssQyfcfajDlsLOgCdb3y34Y12TriymY2aQfnQ
l/2JWgSplSaUXDDTIsvMb2nfGPzq7TCCVKAPNOTBwUgdbFW8ogCk8q/fgL8Ws2gW0Sci4qUICX4+
P7VcAbUZ4pPw3OphZiDVpuwTKPSpGgxX3fz62f56L3BdiOWsZrnUO/ZP73aFKqcMkHJtmtF+ZyE7
ytIDQl08NAauVM+9ExQhIymgv37av24NPz7tT1uDiaqQN3oC2xsAW1KMiRnHqItvNf2/eybzb95Q
C0MIV5S5XPw/lxsWs562aaxgExFFNDTdV8O796aWTK1p22jmzgZkQSBxY4zMJunTryR1rL0BNp+N
yie2WOLCGuFejWZlNFAERIX1Fbbztm9K+Ba43SeUFgp4p+ojGkUeu69ouFo8ddPbrMiTaJOdE1nP
kSaxPHa8r7PRovdAU7aKAtzWc2rmm6CZb+0aAVGENzEV5bTq6ezWaP+oGD1aTriHiXMeuiVlKP6I
KhdYrj7Nkb+VGIrGuFTXuisuUU/83FTf2Ur769LoF8CXpD/3kdF2P84FLyiAdOehoUtnYnmRUSKK
sIhEVgBDl5Ixwx2Uubg3wPcEkj3Rg26GyYBcWjf/1qXvzDzFiiM1Ci0LXJxnMW/amPES7UEKpO+O
V3SakxWKrJg3srg1pxonbdziifAaAhHmVoA+p9dsDsekUwVJhBMCHk4l0CXjtn8cC+7Cpilec5c6
d0L6GkbFF5VNz8XIp1BHFfm3EV4AbpEsNKGsD+k7rpJvrtgYnbA2eqCeSU6KkSaOLI5SM6TQzGD3
CzjtlkSib2oFfi2PMJUwm803fjAgrAwJRWLL7Ksq2CIb4uDaku8RzMBFUZXqobiIIcSOl6dbx9hX
M/yR3Ive24gueuYSHlAbx35SvDE6+ch8+HDqJdGQNmsEgleCxL0uMA7eTJkQDu4p7vjVGsVegM16
T14tYZS+eQha7IZZceMzthzs/DVnTuvjXK81pMxitrEk0za9N8JnpEbwzLzwkgKC8qvgMc555yoR
8hG0ZrY1Sjw2Fo6wmspDDh3iH1VfiqByr938vR1KMp9izefnQzhAbpOMfBCtXQH3y2mXjLugGyMg
WPZDVhr3UVVdfH7segj0uxbRhkiJXTfO7qrHN4Kx83pSLJRm9pqTLLd2R94Z55x1gTi3BC8T2OVR
2bmLbDSo9wbzmE1hafxAc37bxeyCwSBRR9n7pZzoUlb9xtMAwnErt0a+Lix5QHY7rAAY82FI/SSw
1OmGdT3pYgFQg9XDr0F85FV2XWUxxmXrrlUzvVUrf00N91lhYAhhTl31on6hefNIXXyymS9w/x5I
sKWkQTwReVQ9Y+F4+LKzb5FIPipJoEqVT4doYW367l0ADJkamtGwm1K6iv57YY2/Y59ZU3jvE0tV
uGBpQjRx970GriXbzl7JlnrDrb1re2LLQhu59St/Mw2YKTwsTUVOH7qZGdHmEW4ptLdvWEfjoX5J
l/Jdz9TFxoCYuZwMuL0zXHiXNyIOG8Qj+qv3meFrg6WYDcA+aXgK0+EUGum31gEpBK9litL3EhBn
H0/tVg+Yt3JlHtE4346MLtLI+9bBptxzYjv3iqD0UVFnGwPPPWiBeXH4liqiINzKpJU37dBerJWD
gsStXtoIPG8y5+uOoF3ui6u2xXHsmmJr1i3YS87HNmRKHVyEMz/kGhqF5V2kIFZdGBCi3du0oN2A
M2ahQONOm+2mIjU+usQT8QLEPqjm0fQ8QDR8NpJgmGSZ6HnFg9FK4GzecyfLk2NDyDHlaS5vutaE
Yir4gKJ64XCLmUwc565AEg6Mzjsa7tKkqUnRdKkhOKqccp9MZge0tUIHslLpsK50ccmNGuZcNjs7
dN2oXG67dPjgtEPQX2I/d3b4FsrixlES5uwbHRNetNlFGzq0F0dNB97HfZ35XwGag9q0nsAXB9sh
6ky8m8mDV5cbobl1vDk9ywobrlsH9UHXhAgNBazTKgBTG516OXxZTIyi457wkWRc5TlbZkseM87u
+N2d1caaQ+SpYURFa5OfEjD+Kty7aQa1ogUDsozZ7FXc3HoLE6ZBUkRGClQRHwg+C4WYkocxCPci
5qcMI/F3JS9hUsexlG9Cz3xcSXz0DaY7Xanu2ng3KoOMmI5DFB0V4pM8sZ0c1Be5kb+1CvwhkTTQ
7fy1brgtXYu7ENU4hztmqQ6+amQfZvYgVQxWyv1dGPhzZBwuZEGiHCB31CCbyrJ8MEtgT95ySkpo
CXCzv8aj3FYBaTF5dTYr6Moe2pdocDJQ9fXLaBG4zcyYiaD+ak/Bgx7cj6Ayvieq5X5KCU/w2p2d
lQeNCgUeVvJeNMN7hD6infW+B/8XqOSbY9N2Ep7NSdBorrNh+c0QuAW24MgdPqKlA5USsPSIYNgT
QFP3eIqXvnaAlDWI7Ted8ab5nXr3qh45u1lkFNmIrgqfLuhk4VBEU/3rqko4fznZBJZN71+aNlYV
/vfjyQbdzOwZVhNshoiUmMrfjoUJP8V8LjMOYbN6Q/3v/a5sJH5JLHfCesumcLzOpfxCyzknG5mz
N3AVn3Jnjor1Z9Gd+nyaKvbf6IVCTI/z1edthdcKJkXvr7Ks54s2fsfofK3N+Lr3LzOWfaN0dqXB
GcFrXrTZvjC0/64sybtGEd0jx6YnzjKXV/1JuPyV5/CGKWe+cYv+axLHxA0ul7tFgHoRCH4yVP3e
wGHVnceJZCoJ/rPwNhPS96vQd5c590Psg+4ywns5Vf+mLLf/2sFBLRE4gsGZyQDlZ1OcWzo5dsEy
IPKBAq/9QEdH4eRwgaiO3NCBvcMeaTZQO+CPh2AeNReZuqTPpSx2fYVt3ZQvacSuYjrD81ik9PYR
TA0W4ZCzc0nn4g5KKuHZzPp7naCPJcrr1xeI8zeHK1wEyEUc5CFLV+bHCySdU5R4eRxsalNcx315
0+D/55YFvjOnlzZtXqqmvqgOE1yOlNBuLnYEvSGiBubURDmUpfuxGN5Ck5WHsfVlactkw3xtxzCK
GSKg1GXIbIAZMMsHJBEPEGYPSV6ve8c45BVl769/o2XW9dNhnuOSY+GXwbfF/39qrNVx4CQh7dzN
PIGuQXD3UDstElQyVzK6JHtt7bI2fplhLeB9suE9Y+U17fh58mrQ+hYLS5aXzqqJHtM0g9TvJB9O
0pj/puf5ty/Td5BL2VhbLH/5YP7UC5MDT0LYutwkUXUBb4dTgY6eiFemTSCBhwZyQkO+Wu6VX79B
f/fEfOKYQ02fgsb76eDvdnaToOYCxkLBDMwtcxeN7XPaZwd39J+iwkEMX5hre4jyf9Nw/ZuDl+Mx
afRRBTFZ/PmOmb3USPu0A8s5BqzrwrtrEJPPmp7jSFadZID/69/VWj7sHzs73KAe3R3fkkw5P7sg
f3qXyzhFDY0ucaNq1usi4Kue2Bt8JAbtvvjr7BoQAqgJPpcfrTB4pvnl80X8R57o/90E+89+539h
r/7/6ImWHOL/9ZD7AddN918b3XZvXaLbH2bby3f+Y7Yt7N8CGhFSMlyz0Kcus7w/xG6GcH6jnRww
bpMYMV26Q/9Uu8nfPFtgpuZKY57i+/zTP9Ru1iKfc+l7cfI3aShxzfyPp/Tyx6Xzh6H9763RnxqJ
P19hvhBugEHb9izhOfTyfryPLY5OaFosIKfIyl3yPljQ72KNwDOikzBtUPnaS65Dr7/oMD/MkX6Y
XUg6c7lvUg4/3GSWkuuBUKzkrrcBlOGDE1RvESjIZtp0lbfWoburE+hSRfJY2fpeA+AryLZW+K3R
fd2gU8ZLCGtYqkfMN3r2IGtUlOM9FgDju+DHJXwdqP4eQME2qDB9TaRU95D0gnyLtBhPTL5qB8X8
gQAuo91mPbmQoSIRk4y1qqUXQElOglnjlDvtMKE3qpe5oz0mKLwJ+2QisTUjDsLp/FTMjK6IoigG
8RQJ99zPRIEk8+1SpTrA6lV/MES7cyU4RHu4/b+62/7lPfn/8V6i+PjXtxK56UmfvP1wC/EN/7iD
PC54z8dmw0qIug61xz/voOA3TjPIM9B+coP92f1s8E80WykcabAj11vuk/+5hTCt/sY175qBu1ig
l/bkf3IPLVPdH9Zp4XL3cGvzD7zMQP5l6MtriEdT+yZcUL0JlI38cPIIWpAMJ8OOGSv07Ci+rZNk
urG1u/78Tz4fPv/+8ysV0IIucnCEy/fL5eGP/2wkhBf5W/LHD/78BjcGjx/kC80qO9JzqZ8046d7
7K2rwbCqp88HUuE6E8SoMksiUOe3RjXTJR1TdU+34q4h9MQDR3rduOTZIIAp13HTvNPWU1slmnsv
5wTvFRkNCWUg85jJc3kx0BVC6fHld9ehw1gE/tnVDjjYrqGlVQ83Os3MnQMxP3Wm18HoPNKwsui6
1ZFxrVPgOFXE8K7wu5syQJaIMZpjUFqTGlxcd6Gted9g0Aov5Lh4HAKbI2/hpRcFkdSfAgfQkkMo
L4HGaVCXO8MvmHwuZJbJgtTnc07taaVtixGswmyO7dof8ZUXhg3cB+TCVdacgyw2CHWwwxO+Fwvv
7CFtpb9S/uStsUu7+2p8SBJjXpNsAruWyWTp6k3kzWgh46C7jkyifzJlnmwsjehJE/NVmeeBUxuG
lnFjxykOuabzd37sADvF6wI+0CGQwxYXoyckBJMN51W6sZlT0lhNuum2Q7LZSy/a8XEMBtAar3ck
YcPzuNJKnoNyUMdcQg3UGE+9oKqZ+KqNzmjhJWFMJqgP6YG24JPZQ7PVUBDtbHjFvUlKp6E32Lzi
dWPInYvJEB9B89SS6Eh8wcCYajYJb2EG2Xm/V9rf9+G0eOdh/nbTlyHHchvTjixc0oB850hdWuC8
q06jxelwos0+WAzbJ/yLhs52U09CRtifbL+kS3nlYra6KhrAyLWH0YNIEfoOqyKzb5yZ9gXehWva
SAw/4i+dMrYJ7fOw7783XQa4aIhOgY6PUYH5s245XsvuwwFl5MQx4SbBqzeRg2khwDTms4EwKUkc
8n9ecqcgKjumAVZkL7V9Ynv7nmWIkZrBu+mwOl8lrQOMlN9n8RS2Z0s5h6TPzR3dxt2IUGMTSjdc
SRB/Aac5GCA0HGVSQAogAaTI5q0R05LU3USSyUzfEs89aXt81jr13mzynW4mWtB3dVd/N+bQPDAD
9MfW3wqn4VSfe86+svC4K+EDi7MunOSTa8vq4VVGFsl7ef08Mcg/ZKpFel3BzzWOeWsNuzAv7v2M
a72zna8FTkha8I+MQAilS4mObSJ97RhZdvp8iCM72BVJ+cXHGgMUVpwnDeGrJA91I7IUzXX1Nhnd
eAi8ftuTbblDZkRuW5pshNnIZ5nYX/NGiu/GtQmuONADM1NIJjdO6OOuBbiwGUOe1cnzQ98R4uI6
+mC7dDp8ucI0j7o4VOGuBWPCov5t4FbhSoeP6Br9fkizGxU6b5GTH8OhfRg02l9B6n0jCEeUVYty
U9b2up3If/as4+KcQTU78qv3zVHn8ZNvkyvbowi2/YW8F497kYQ3OcJXqGWgihJmZFh6z2U0nENH
fWnd5Hd8R28s35sgLOeNX3Ff1k4PJi6a12GBtqBRM2lp3p1pAkqtJ3ddmQmh8x7R37YxgPAr1DNJ
GubVMe4GlnGzXMlQhNeN4b+kZgAVMyAxQ4lyXdboERwF3RuUkkyYvuR2iABGi2LdsmNh6h4PZIi3
Ow45fCYN/Jl5PsfCJcGmqMEMLl+FFcZ/cyRvsO0fYloH69kyCJgdQsL9vvgWh2nlzsy2e3ttpcmu
WL4TU3J/CNFEHbJJ3LB5EhUz84d29qC1hsjooHplywMBntezcoZd4tg1JOpMwG+o6GPuUkE+b688
WmJ4Rp2HMZPBqe6c+1kxxMvJVW4CFAnDjFtID+nGE/6LUQXFUtM9Rb5FMkRqYe1LSug21hEcQ3Q9
BpyQvDJ5b4Oo3dpuDCKx+ULmar916PNt6Z5sc2bJ29nnYy4oQlf9V9Ptpl0mQ/Cc1tbNO+Id4onf
M3hpzBF/nXPviIheaAaIQM35k5WB5/XL+JilZJ4GKfbuqGT4MfX3qspTctfAUOFERUcffG/YYB+L
UyGXNDnPTnbjGL7KGEinkM16HMgYyR1UiVwJ5yyrL02V0pUG7gNxsb5IFWbrqurkTvFugudtvvr4
m9ZVrcg3mfYA174FpHBok/CSpIbcTHNpGgS84L6ZGQPUD5zyb+0pyTbMdCgakoszEJNGJjbZLCFJ
vaOkpnZmSdKE9SLt+Us19unWNc1j1pqbolYvY1S/hpOCMGwOl7gmoJ4u2tYiuDVif6rN4gVgRrAZ
k0MdQDfosWpzGNj1k7OxKiBBs2Q9XX4QZjYMFWm6Nwba7Q3GcbJAo9uq1bgl8Q32Zcn4yu+eiiR6
hT8Ut3m/NqPolkAaSBPeegrYkVPQcM0wAaUgIS6eNxCNAI01oAvxDZ8YrTwbDX0CEqP2k7LI1sYO
oLo7Ee0GS3sbDA4ZSOjNVObWWmnzbtLFa79IL4yUPcZOiIw3ivopxHML+FgZdnSlg6XHYIe7QZHb
zWDRhpiGjFWvO3va4I17tAaatJbm1x9abHvMMUgCjW51/7AEHhdD+5TZ/kfuvaqMpFHEWoFqd2JW
/hXucQQDGJYrM0deVI/nWnrTHWv7tznu30TmkuAB90mnwbbhjt6M/UQCi60ffWzRADcdbGjwCSfw
Nwlc097Pn6pGfJGd3DqyXukwvQ3t6VqDa7iCREG7rWoJled0ZdoRxu0Rfl/XqY8pOs7QE64IuSMZ
wBog4dRgDtlJzkyBz561jlxhXrmt/2HO6XvWLURpJgZOnL5ADYBCpTxmBFAHMLs9ZVId0SG5Cn2N
9mJiLq18C+mmhscZQ6U2kdQNPWbdMP1Kw52UPRcgywS5WBYG10wxnWNVnFIPC70u8JC35s3Y0w+J
XC61wNqmLhs+a8jazdj0h04+uR2sNsOmIqjMcE/f/cYx2MucZDtDP/V7jEGW4a3NhCjnhLdWCxsD
DQSXVWrYr6OYj9lonGM5VMdwFms4BeHV0dXhW5fmzH1gFwoXoEXpH9tRt7eBa9yVuBBWbguXT9o+
zfwmWKUFZJJHG9kZdavxVkYt7TV3gpvOMRS6jb9Nq/BxmNx3y6+/Tgz6XPamwDNPQo13RQLfFUfn
YcjXdIFGNlDNgDN+AnVGG8ribwg8NWkKqoK9o2s9jsKhfRobGLDLy8/Hul8NnX7vxmJXmOmpC5xX
M0huOKEY27nydg2u6nFuv0ufujCbvloOc8ixv9NycYqQnxUkX8w6yRhjebS3qrvZnppD2uDuhbMz
npuISq0uMMrTVqZTrY50spjk6GMvjLc2O44W7U17N9nlM/4xLnW0lmGj76WBttpWLmhuWEZ5yi6u
vvSshF5cAyegK4z3ZJ0SgjqYpwjYBcjn6Lax04+xCdlFAYnSx1hN1lSuGie8Zj/eNZpxeN8cXKbL
lX/nTgynrcCS6zKhSDb09ya3d3pmRFvZ3aHs0wfppFs70du8PCZmPaK6wriBB3mrdZljTgN9MBaM
+OwMuc6grH49EiszSB1c6148Vdp+qfgeug8TzM+R/ruEDF5ycSX+HUXaUWMOcigt/WwgybQwH1Md
HNoQI9HkPIT0cEhE48yUG1ctAghNxxWYdLrpRZnuS7cjTsm6yRSN/cyFcFuPEssOdYNno/iwnTuz
6An2U1/CYETiCsuSVeS+GJF96WmmFDDq4pADEtoLMmoSqoaVpwD/M2SYcN0suPhYbhw5ZfuQhGNa
f9G6FcM5McuYefBIalAykzdUFfm5lI5zhLkiN+wL9FcmqZ5dU01bu66uExICpilCfh+GGeo8WtQU
eWT99snvxoAZzMpvnJF07XlsqoNRwYdXUmBKTpt1zwGHnLT6IJ5cM+NE2EFZ0UVabapcf+DVZ9QG
6IkqAG4V8BNLrQNfzVjJwuc6sf1NFzr3whn0qszBmVs+RxrHuLFaTANVRszV2HbloV8esoScgLFl
vDH2BWgLUABrEcURNUVTryrxhJyZqNEg3DCJQggapo9DmZXzqrVvqfMofoA3q9mYdo017nH9cWSR
lb1WHRAXU0nmsNiS5ByWh88HsyiqQ59Nb87MRHeav+ITh3EREb6YpAQtLA+1zndZRdZBZ87fYe6+
zwZhCJmVlSxf/W7U5DomvMMBTFsR5o+cqZgRJk+2EBCVzNvZU8V1WzPEnyHLrxKII3gWcuYEYiUH
FBt9Zr5KthGQPNbNkJnUg3H9jVu02ZpBdXa6nPwHsvq8aRtkxgNXUIAsLHbOnkEAm4uXichG+X1s
ya+lcCVR3KQR1rflczQOzCnKKARY7eO1TqnOTIx2V1xR514mOznUaDKH7GKYUcpg2XnQWMCAxDTX
YzISAhzn0crEHn8lvQTD9bxtura6eJqFsTaR3RKrpy6v+YDSNJq6mzCv0k08YUDTc0P0SFdus7oZ
btzQ2DVlj6qIy3vFdpIAtTLyi5PXBdEBGNkn7KV7wcyJIdrJ5cQKQL/dTItfrbbrcKN0SrYFpKDd
nL8WgLbAWQTBHtVPc9eUaNrKqr0OGTkvuNBhj78GB12XuPQNxCrKuuwUmrcQN7q1W733cb3TC8pM
RbVzGafZvvj+rDc2Wh1CM4PLEj5Y25N50sgeHFaldd5zY2X4GNd1RJzomPpvZbuABgLrLkhNAqgd
H7QSJ8NV6UVk6RHrl0FF2hZuZ3FU8gBTRD2V/rQ1lEfbs6pj6N/oYSpKv7H1MmjUCWzuqgWgMc/y
uhDYBHKcPPuqfQzdJj723vjm5eZtFwqiKjx3J6rhRRkG2VYWPHwU9yR6mbvJJDI0yAlQgqL50bIg
rnJRGrtOfG/aiPAErXZjXL3g9a32theIJSwcs57VVSTIVGuKTSjgVaPv3OabaTE6tYxu4+TRGWwK
yVJibEjWDvZ+OaHhIkXPK0i7DlEfYra9tzVylAFH5xpNWbKmyCSRuAZqOV/LtMmvEyJJjElzfkrF
aYjB804FQqGhZTee4zMatPjAXuEcmO5Gh5DezEhIDDPSYCkbwaBx+FoFPotoW13n5RcLGBJlpvW7
bLL50MgJSFvB6cerRtLY6/4l1hB6A7dfoyGw1r6MXkCEdNtIps/DZDyi3W+3A5lw+7ye9mUUBIfP
h7QfmoOlXhU8kXcBcwTJmrFTbukd7EbWZzQ73Lo1MP9MFmz6za7jaP0SyXaTmzmpTD6NmLCQ7kpl
rvGgZ/bE7gniFAGQoDuuWqgO2MAEt6sXcyXW1FGZmm5lMMnrPoMklAAnuhNQa+5lPDx7YvJI7NbY
f9LyWElfX6aR+2WQuf2sE4eiYtznZplufFd5+7yb34vlZ3YCLhu8HCQNNsElpnlSIBhuxoRbQRuV
9U5zqMiM6HdAVWqd2YNctW1jrWYxkKSh53FvYMnQQWbd9LN0OWYS/uZ5pbeeZ2xWbPiw9Ua0d3EZ
beKOxCWrJajFhElxW5+VSYJO2ouLzTnx0jVCXDKDBJQEjaLjnIrai+5zU8jzVBTbLqdTuGJjIVaA
+4SmL+0iI4vvfcQm940gC7Kvo1M5ymqne18/Zg1VWm74l8HKbwUdg6vcsr/GNuqhLn9LkBHt7Kp8
nwFsrEHQOKuoX9wQvmoxXifEdijTkZz2Uxu0Uh0SQA1R7DTnXn+qQtGtclRL66gr0k1nhfAic6RG
xtwQYWwBqYfqhNJJOwkTY8wy27kpPQbiqbVKAmtYa1YT4jZIVAvDAD91Tn6aP3XpOrJrMN69s646
vzh3wXxf8pHsw8ZoT0Vn/eNBZ6K/tlr/Rrkksw29uwugYJKmwkPMkkmlUz4Wdn3X94kiiTboTuny
EAtho4srC33Ke/8B1UEx79vlj04xYr9YHj7/+PmQR+piWuKmIStsWxd4AT7/gz++AoWV+yQhDZPg
jGnZBKWG5T4bs/ymZIB/m9XufJuMOY2xeolPRLV560CcO4/VqWEufev4ZDfNDq/v849T2JHDsXyT
0zuHbC7mnWv7lzgbZ6wc/P5nKfadUBMdltJmpYngHCyGXujw4X0y1BAIxmy0t1ZGTLtRemhmcgIC
ZJrZt4XW1i3tkXWCWYNUE1sf/dDQx4KADGJNQLZ7Q6aPkolXdfX5ZWt1+phMJZl5EChWdSu7Y1IZ
dgV2nDhCoJbL3xhwfiDPuOWK3bs7BsXUHT+/+ucDDkm9NlrCGiw01GRlcqWPCxDcnaqjWSCiuaqx
z62nClNEZLoZAJkIQrgNc27tuLWitZUrsA7U8Vfl6JRH1evy2M1Rdfz84+dDFncQAq2ABNQpy9Zz
l5mbXhEu0Zr2rZ/epeM43Q+MqywkJk+zdurHNOB0Lc4hRMRLUmfBI1F8TSzmp1I26aNTvKlVhR3n
yZWohKsxHTdVinWLIfp9T6n3FIv4AcSbcRY6Vk9Dzgv3OKkfrM5cumHJwYedh20tn9ajN3vbIET/
mc9Bc5JeZ2+MQMPry+igdCr+apvVqXVvO5c+Ga2veA2YqNnNcdqAUlqmetqdjnPNm1XVUbBUcg3T
ufAO7od6ces422vUcFdo3F6NzjXv3bE17+Pu1nOQb+hdE5r1OYnC+FnnBP7EiYM6zj2oqQ2eXbBh
8dhAYY7scxMQCJMFEvWqn56N6cXgarwOSBBgm/QJKC/UA9M958EEpNGya3+xjOmcg7nYuoTvwppF
TdoHN52Z3XcV4H1vJJgsnpekMngZokX93ETXYFrhPHpZQOSXOCA0865ib9rPpX2Y3ZbgqqYuV35e
7Q3YXNvO4WYbIrkpow6oWhPREkfcWyaURngEEarQ8gJOlm7hKXLAseajIbmEAjMEwSHQvdbqsfZh
/mO7lIlHQU9oOFpRvR8tkLKsm9jgJAvS7E2HGna0L8h99qBkjQWCRi6Tjzp2cYv1AZIcFkmmzC3N
ILrdNIUiK+1PPl97QXpXoPQhGOaD29/aAosv1oQfoDYImGjNvUXkepS8DR6sa4nCxkd4G+C8kR4n
N+kV2CwGK1ubgtSZ+ZstiLU1nWKPxtAmEaS/yzybzCQ/xqQQlrv/Zuq8diPXsTX8RAKUw23lZJdz
uiEc2pKoTCVKT38+eeYAc7GNTujtrlKRa/0xtFF55nnUbokMxDmnaSVWqcu5ql4doW9xtWQJ1oGg
l/1+boe7/4StTMZHFkkGLARvlDvIbV0SuBfxaRFk6/sV4VLtLMkkrKnhjRzhUHA52Pu8zu3NMDQu
rh2bAqzM+c76/AWLb7ISieCc79p9OSWEDdb+ZiIT9BI386tNLY0K7Ym2CmOTmRNR3U3A1dXRWQWz
xEeiMjdKGOGLCwVUu2od1znBuUX3NHoTW7ljxAc1miawMYx4k5hHs53V+8SfVqpHtoNUiXvAHc/M
/miU/tKTyuzaM8ax+ggEmGX1MbfngCcNVvLbdkprNRkIrD1TX7La6XepYe/ChqyYMqGuuGU97cM0
v7aNoHZtYPYo2+acmy2aoU7g6dKCOzJyIOsXJjEcQ063hmaPOhTVeZ4liuXKcEhuzeVxWujFuMl4
TyM57j2CEZ8dNaS7obADun5Bm8awetYj43tfurRju0P1bBPEfLRjxrm/33Xt5KEmT21f5glFy41d
PkfVqG5gSn//fua4pXsVM+qzOko2ZURApCUC4FACaEnvS3boyabnOlHJY8nV+/ezUqjmEPmlw1FC
xapX6WcSR+JnBrS/n/QClUPIEb+tvX+xFhd8PwUd9Cj4kLW9JYu62f9QmUpOROIdEjMMb71N0Qhv
ZZQEYCkrfUlAJjbFZNXrQHnPVacLyq4bqCwKhsrloIGloHVlsotDWzYPfhL4m4Fhcq2S4bkU9qmk
RTTzfXLgoShhvphjZsjGFcEnxapgLNF+ekMgAYoGKs/q8p7HJDnnQrfwfjF8YzSl915IzEhRU2j7
91MY1nrXNQBOfot+vc9r6LPlz/39rvbc+ShT1vW/n0btwIY9RLedoJu1FeMlTcaKbtsol3eiuWOn
z3Za+DFaSewlTezQ4JzWwx0u3/eBdLjT6E/9nRJRf2dbFFtbQCQQIu3679etisi1CmHyiWjb1dDa
jzjwSE6GYXVlWhMHdiFEkDrRLle7ctAHYqpRghP6BbNUPskqAz4mG2zdJ4gs525PypizGTS9Fq6V
LG3oH3ZR72rizE59xNFp1p4BqK/XaTXQREm5NBcpJYhGF1yQSeE2sktjlTmPsoBDNpNiS8Ya+caG
/USFFBSOh3T6sxb9g+bD2oZJ+Zw5cbMBlGeJbHrSoxfsVUW0KLL+r7FOMDUTrK2j698XhYEmrGNr
NzJ4rcOoHI7dBBwKPy2vZEhS7sNRVMuJEz4qKNps7idJ2iocKbBjZ94Ip+72ruktnZHU+gXUgY9J
cmlaGAYxhvOxKmqw0U4/xmOqnrvsarX2fduVB2MCj2SEZthV2Qv5vjb/D1wWAoG4KOxTYROP2XO4
rz1/bFj25ovZ4vQWowhuLA4AlJ60Whejf24necmtUO86LQ6qlPOirT814RbZgtykrnutRVjz2iW/
oc6eGF56e2nkY6DZVkwvd4k93swOFcSQllQe8aH/jBGZH8YO5lOFBRAvYdQGEGSF1WzK9BG48BlJ
QrH2pSAZOPshruicGo+j7B8837wNhc1zq9H1U4uWgduTCbTvaNJhFpQ+vaPKKLaDKkJa6yLEmmg/
R9RBnmyfWK9v0wZkJ7Be/LFLd51PPoc1fbaW9Pb8pdmqWOxvRVR+KSMZeZ3rq02AxnfRhvdckiPD
GHkHcQy5r/l4djlUt1F0/Gcax6F2tq4R3gIy5/B4zTcKE/dNVk649TojPfSS6vMes+FpbEMatN0H
wsrfIwPmb+BvW7e+uWWafXNIQVwHA2ryLlsaTYBP64l4amFQ5FlyrEcZVYp9b9D1Npvfxdx+q8Jr
t71JX1QqCQpFnrTNTNmsF8XjgGFim9jxJZqHL7NwCXn15wkRiotCfcx3rlroGOchLCjKwiC2maV/
csx+hxDiPa8wLTQ+cinsdVeXjMVtpfOfyYZrGiO+AU2tfKfstyh3kvUwWgRqpQupGdnfDNfZKi4+
rXKEBBwlrRguLHOwOG3tNX6HdRC27zSDFbV492tLrCfpH0ZCBulJ46jGgkK6FMNg6wHG2sy+bSGA
s0G0FHU9wt3VTs3rM3AS9gSuIH5MLH0HRNSsy1TcTwnBZXaCwmC+ekZXbAa5xIuNP3gFFlXJzNVF
8xNjo8RsELyCRB0yZN0KXG8wtb6RBUmAWXY1nPCprNqdnhNCP7OEKCh3V0r5TRo1/gz6bg3uWCqS
1wmNsFxEFBjZLC7W69xZhFzl3XcXF/epaB4x2/gIitNjtoC/dZHFFBeGFh9vtP2ljRdzcsP7aCIT
PqXyE8N4XmF0iARrsPOWaTpGlfltgvFu0EU9qgl+KIFo6siAUsVrVTSvmSneOh4psVQ2E56MLDhe
+aF+tzIogRAQbBjckJsK9RDGvsG4T7Bsq2+H4K5tRIor6Q1zfNYUMFrKuBB6fw0qUhRFpd6E5IaH
jTIn9DPLNzDX4QsbaOFnXFY1jU4DTYhmXt06SBU0uCvkFOs0CLBfduvOSx96pmjgNo/04OIhqnxi
oJv4zitW1iHojJ1u4GnD7NkfbMWjlFL87Pwqp7ttkvyej+FmcBWjKZGQy0y5yRX5x12WHuPauJUA
EKdo2HdOcO/XM0rovNsT6AVowNiRO8VNwN5dpovEKXmPCJnZhE16LTV+MRFHn7p7tEvy4RIakjYO
l/XQlgobENPoAP2V0KMcWtAQTvvcFJzqeaySbRz46EPcfmP33o/Zj3cjkB/6BvslRN/GBlkeJjda
AkFznu3WZvPBaTbQqlzy0LatN601Q9uMkZ8kl094/KV6DOkHI+ko/y0amh7qaqdKSjZNIPRI0CVa
BtvaYbNt3lJqMvwW5416SSDOt9FMY0xPiQVjrLfJC3LdydS+TMrqniUYBd3fU15bq1JEJcoQ+x/m
xRi4jQ2XEPPOINC0ieddbKIoJ6zdncrHQgZUOHs1mxxuGd9wv924c9YwdBxj96gPjHVYNenZTwjc
h/tfYRgzaAc0+TyChlo5PmN36ZHqB+zMDe5mpHtrAwHAtuW+g8WgcC801TZwGroO6kluR+bDVQpS
bxKofq7weK5x0Hx4HggQ+i2/RqMFn4pXg6PJ7/WTnbWbLhwl1iI1Ojg9h2ZjYbKS3YKEF94Z/4G9
1QaXRh7a2TnhTNjryvL2Qskbyb7EaYD8382C+OBYIdqkxjoZVUc9sREeIXsGhOzTZ2d6A/PRgak/
P81+wYSV0MVuxeriYpnibGajj3FInNTkByfJa9OQTkBv/K8wsv5Sjat62e99UZ7xpIpT2ROnasmE
7khy82TenWIv2QjHA/uvogfLnMXJqwANMXx55ONpSjvKXl7LEStfxi2AIJUf/X1pyR8/9XZqwq1Z
emObCf67soV9rJcvjJXGafRAzmPygrZeVcfnv98wQXXX8OrhOjEu0uFkyknwjhwbbj0qjLMb/iMA
qz0bOk+2s3CIcvbvyzySAPlLcV5fOSeTEtiTQJnlNOKE6Oq/X8IZaklFHEE66CHtOZa2peryQxqS
KE3npNNS6tC3pzBU6tC60cZeFDLu8gVY/r8/MloqkKOwXUe4n4qiaTa1Io5mWhijcfny9yPp4XYS
bkHGoWl/SRpsT/AdHmRW9mWb5gEN/7SOQ3fbp3Zybpcvfz8aW/rSBHQReXkJHaZVeo5819gb9XQU
RhufYvduVrR1g5wRYVXbOzDit2SMQ2Ip45mv5ZgYu6bJXgm3L+koB22Uf7+Nccg+e07unGc3LA92
718kYYf/86XyZ+Ocumen47CbOZQQMnf6/J8vlvH/P1p+LVUXnzfpxB4Mqvb3J0JOtnOt7WyfVeHj
3y9llReekuH891toYP73b/j7NbMB7Yy6DnF3irRM+DO1oIoJiJxlceKwrreJIBrEajp4L8o47qpC
NRsv75BqNJS6SLN1vpx25jXLsvse6hdkjVvdcOJfqyVYIk+MNz1SwqywQD/URPUyIvrTzdiQuVcr
ecDUVB5HM7aQXI54qjEuPAwM02SJGjmmc+PFnamciuzavfRwiEb95uulTKcOUHstlOnflz8GFUqe
htvPLguZ+wdVd4dCZNO6RKB4gwoBjyYrRHcTGlF706tp3xO7evr7Xal89pHcP066nQCFlz8hlnYN
khAT2K3RPoZh80E2CxY/zX6UlFgUy2QbtnRhmujHq342T6Gt3kIb2UAQkSlZw6ETe1XRoRgLxnw/
RJNQVISO1l90qISs8t4iBk5t/rHyTgtRbWLf27Wto3dE6jwHIR5UiQLCyMz8kGUIE2qfYcVIoSnI
coiO8Vi/NM15RLBTIZ9JaV6XrodCaWnlg9Y2YO1o8HD2+dwdqReYQetJpcdEvbVaa0JVcgce5DA6
xKJyNmg2WAXq+FZY6aH2nd+4J3w87SkKlU38GQKPesK4dySVRPnEhAd/dMzy6MZmMaXhQu+LqZw3
s6fflvhLrwzFGRRx34NGos2OD2HSrUe0LVxfNGr61KFYqFsOIONrLcGBRR6sogiPKi03W9Oevzu/
MzZua+PK7bsbZqpp7caA7CohRd7zZ3c31JzMhd0CK9cf2nLsbaDhCrT7O4vhiMjmWfYFBY2R4HEN
5EOXzVezsM7+sFUSNWHlkADTiOjCHYPBnI+WeAax+cqQRdZd+VFWPYhQQj6MtCiHMxv716XrZ5J6
gzwqXauygLFp75N4PHYNARl+j6ZZ6WtBkBTv3rj2qYMw9ZqEvGQNq/FTFlgiFk216BbTtDavYbDE
1nVsvwODu1sTA2IW8oc4TfLBVTM8Bs2TsIurnhz84GLckJcNPgQfa3Edgl2+L/8AvgNvnZq8Vlls
XwvJczxOhyFHBTmL/jRGQM1htp9958rjwb/czZ6KCKe5OT6oktuX6B64KMc45sjYlvzf10rPDmXp
5PBbFLVqzwGsJvuLybVWSDg7dmoUSEzm0PTnRLvbIJ+vU5G+o1pzgvgyJykhw9H8r2r6akUrFjJN
opHWqrLpbQm6Qwp21tiec6o488zWmpcg2I0YwjsXSo8zuYfUbq5uXd36bUChRUKNQQllXLXhDd/c
3qZJVfe3ZAJTIhzbX0aonrjTbhA0RyV8U9kfGb3LLYYt8nrkP3LMnxUzCoXr462khtQ358V6u0DX
7rGx1H2egvDlSXNbBHhFkiI8NDXsJLEgg9ccXd8Ydo0VP8Xud0vEFYlICqmb+Fcr8wvPsyZrYnoA
ziQFAwce59kuGXznxHads2L0/dW1mit5S5ccUzbrQnijKla6kSqRoGTXDZllIZ0COt4L9ti+uHUS
5B+Mnw3Ljx9PCHaSZG0P1vOcdMe6WjKNLcShgHJuh560oJ/UI0+6HQdrbY7yAUTxjrWOmikyG0at
SJF+Tz2mPyPM7+beIpJkCNCujyyWpEnUKYaWfNwaDdADsBTb83iK6Yf6SebvzCrec4BaBE3BezU7
PyG0ok6RqYx2dTTBy2LJO03CkNrVr1nm7QYXeWY/QAHEklgB8wYrB3THrPA3Z4EERcpQ/tvzG8VQ
W2fKnzMruToZemjHQkhv19kTer18a0xucEgBwfo4fqq9blFX0iHPaUDLp6l3YRlEKL/iQzZZ1jVt
ZbVxhubEHZ0/9T1E7NI1BwP9mVatu00PLsl3m6yPn7pSAwK1hESjeaE/XUADWqb7SZb21+hUT0yi
xPJP7Vfn2e+Wl16r5oYjLD84I8tVLM9DPFxd5V8ybYFXQrpQIDcQWWB9pIXaBN3wIkZJjwCw+NAB
907FTnKdIzEH82nHh7GW1y6uCY/64cBpd0oCk2O8eFUtMllpnHl1qK7n6gzKqNx0jYR5cvmk9NVL
wnJC5Ki1bTig5jR1j5BxH2oK7RVc+Um10BKvow24V/hmuGY2/pmEv8YZQ9UPJVEs9YojEIVKAYI2
6UdAm01v4pBI6i9E5ca+d/1X7J0XU3RHKshYqEOu7sI9t3Z/T9WKRIgnLvOcvQvrX1Y6eKDmKeBs
jvZp6zBELFq14AhKyX5a+hPrZsisCflPklfYG4fC1aewJs1ilt6d7Q8lq1V8E8gSbVKGkAAzyEMY
eL/YKdRaj1qTv5XWt/gKoLd0i36lf0CI+q/VtrXrc5KO/IkCdd7UZBg/h9azwVIpS2ahZazqOD0l
F7AFhAsq7t7U5WMkNB223pvp9OahzYP7wGjvqCQi97Bg0K5sf5251YdhFuRqlJjaEoeebE6sZwVu
x51cVetbxB8XryJoz645iq1FurYhJ9q7DgUYKIzqJGxE75F19tJkRrJKbb3o3W5Brvxt7gcEa3MJ
c/2FiKrrHmf4xLkVDwkhp5S9oUkq8+G1mnKIT928TgEDuLW0nfmoBRnfq4pAFMIvyJlzrFUHYsTW
XFPM1k7HuASSIGLpjSOHPyPWOky/E+GgOoE1acbyqedJWKUhwXjm9IuOjYm+Cm0mWPLa1kKjuY4s
lPRxmHxGCQO3UcprBnpoh4JAGqKzSpneITuhZim2DRKnuHXMVt9k5VV6yH9EumrN7teU3es8VQfC
l6Ml7q1ZWVHL2HqZyBr3e1KfprZ8lfANdik/Gh+hh1G/4PA+FArFUV4Nr35RPsPIw7YDdzBKozLx
TxSVIEBm3zVBT0ZZe+ss0HsHamLfDTuXDEGDRJmSjCNPKLWyhHlrD+FehgFtaMRRxiY9k152Gxd3
wuZWyJOaYkhCqZspOelivgbm8OM55JZMLcSxHVCwWKKCN1Rw1IrgS9+Zus3cs4GnJB2Q8fgwQswd
GJc0nzan2xu3jsjKlQzjceNnX1ELZsMql8KG79NhXo5n82qmfEjjpX7GJcPG9PIrPo09+jNjBTm7
qg203H4fq53NyZrlnB8G2WcUT1XhEfQeRnkekDvXH2VYHM2ANMso9rIjgR30XCML5ZmjJxsGcR+b
yryMDd+XArSZPFqTOwkEZfjbbqoFEa3/et/vz7WbPM+12R16g0DQZjB+ffruJ+zbpIHhHcvaXY1w
Dw0gQ+JIgxEPHZRe2+y6zHst0I03SYWzTNZ0MiuCvmswj44OSGvIJIJ3rpfOHM4pQXFrmsW/DBiR
rRqQmZrIMYXPlp9ozXFaSUoJta/2BB1AAp49uv1WhkMIvETzP+WMUwF5YWglYfVEbT4Yvrmz4uwq
qwpR6eBco8pRm3jwaOiV3/PyWtiE962nZDhEr20jCub6bm0ACZYzlKM9vtq+BTVg95c26lLmuBLJ
rqHupqrfJjGvu/TqH4fVdA18/OAl9qldYlImmJsVppJsl0IxUQj3yjFp3DRJ+DjYINVe/luKwF53
J4OiPmJBsne2rNcs1IAn4ReK8qspJTysrz049uKpmd3fqZ4lTYb62trJyPnbXhRhoizQTY3aO9hY
MzkuBcL1wauPFjLiI5crVUlRHdzkvQaljtajUMS06qhcxWn7YysA7LEbiFUd50eFtcufs5BNjnE+
jZ+Q9Q1c08Ol7286p0MsLYlVVDZNQhTy7IIgwD04M6osYFQ48wQU3a4Q/W+QGDypCcdCQHLsYJnD
xtbVtSoDe9P5PBsILFZEvm27oClWpP5aTDbzjhcNK+SUPHJxhwAfWHSqpyGeENsG5W3sBI99CfbW
lfVnHdYP0CtIz+vxHtwZWX/kvXnBuM3mOof9j4moIKMF1I9aphGcM81FQ3ccfYhdR6fXhH4eVjFC
m6z8QxuRbGS1vCP1OIJbdjXQYqG3ZP92qMvojI/aktPGnvZugf0BYf9GKsw+VjV+SkVwWDBJE2UF
Ufeqsx4tBjUMNR8TnRQruwMJYrzvcKGBjE341lo0snX5wQjDUkCm/qqiRW/TF/WljoJLFDe3aqBt
wBD5R1kjt2y1damC42wTvuyOKXn+OlqVdvg8CN88pyQGWbnMDkFx4y0wKb6edJulhI3SsKR8bhOj
6QkZTrz0AlfxmoxMjMpv7GPt9WT3jGfUvfkt+kP6f4YFDhzREkR6xm831/QJhcHeZg0EYPtZwrWk
rebD4KFA7htkkNgT1ymVkOuhQn5T9C1drIaZnPyA9xRxJsCO91xiGKnHzejH/7qwJ64N4e+uUjz8
TXSt3eo+d81qi/P0yVREtSTY5VYFHyoWVJOUGpP4GgtJmd13R9ckpyiY0uuQeGcnniiS7819gWng
puSzhg+J/6WQ5q6lAWE1e/OJStT4K4Af6CPdrL0q3M6hP65b17kLaZNFZzJ8zRUgSB6ATFdGj8mq
z9s12jbQdBRGnmipmuQejEQIMDGbX7C8FJqmMEuTOSLqN/eZkfxIjlDsrPOjHZGUnM+LPhrJK9fn
RFxtQRsGHtrIqlIkCMUdGRH2KakcvZmS9JoGWlKcVt+I0vjtWn/eLwojQ6Ny6eL+ECIy55XkOZFj
c5nD/qshhYyxqyHAC/5eZga8h5E42B2tjQ4M6MaWR8vxmwx2Nd2odgltpvvT0/RCEFzC9DNTeVS3
Xyx6xc6vkozlAwwPSdoKxSpmzLhGWy3iA43jHx0M1iVJUOwy+SOpCzALzm5hnJrcpRvEvaPC9Ysq
Whw0U5WuZ3RxLojUOo5JnWoj8wlboNwSPtc/Tun4MgQNRYNck5wUS+oqOCbwE0zpXEByEbTWkm60
8maW9rIFfZiicznyT/Qz+0mjiKQM1E4RGnU/YVHEm8Hke4qs/gFXAf7oIH4RgkCkXLvvpGcReeWF
46Y0w50SmuNmWgx+ynz3R5Xv5NzdB75/MDR4ikGJij8B2ieW/eH42XsIKIZeYCc65zs3KO5lOaft
yy7Rd6+S0c52lS4/MzPZlnAeLr4lpE7E0wrcL//4fX/nRuwb1Efbe6rv5ApHD6YXAYhcx+qQ4pnB
KGXSjCyjc5/7zi6anFtHd88ZwVTf6IGOw9T8BkQDr+QETtr48H5xNu3RS7u4wtqvmgT2bTNGLBBY
Ys4hLbOITet+R/Ie4w+iJxxwqcUJA4/m+J1NQM+UXJkQMcJKc5XpJxVI55zXKV5NLz+EPbnafi8W
WwwXeqTpBhSd/5SOCLJyo7tvkphVdq5A4A1SocYt3+8Rz4a6l0vNzkioXScR7mfuXOxSYs6oRGGr
Gmg32oLRkuiL7x48xTibNmL8zoiqvdd82QDumZP5SFvpDCtG7l4rOPuKSmFVIaUsu/C38UhWiLr5
fQ7eWeFwHsdoN7OsP1UlNKfRqJQq4kxtShcVCAaHN8BYPIQRtD+j1q4HJdmGPiPoGBA0GQauQW4E
32tLQC8SxJuUwPpNodqDI6x7BzXZqgqGfhOnXylNbWeVgjE6EGrdErzW8HA7eIpQCUzpqp6bU04E
wAr2cy2jpD0hzqTrz+dvHBEX2ST3LIGJVNniutoILiByKsRqNtOWPdmkk4VwmoxH5SXNmMymGZqe
rYcl184PoE0HasloMydUYg3dd/Bj1JQ0vupTl+dIZx0q68BVEYd85wHhxmmsp1UyoyOh/Nu8cQZQ
d6nscm9LPJgzMHc/zm925z3YZg4LV+a3wm1oOnTYP4dYbjCktkfio89exMHfVDjlnF7XpISZB9dw
GTx9mPLEN/SJnHEqlnFuhXFzmHsiDUnX9za8qqCuhoo2o2sjAIuqCZ4j/5q8JDu7aJ1RLDIRhPFN
G2M/CAdd7QBZw5Oq95PV0zcObxlnDZYlA9RQeP7RnRq1MpWHqarmdCy7+Smeacm1B1boLKjeihHX
fivLa4VCXeEhPrgh7b19FtyxN5frcXgKlRfce01G0id0fUoDTa7Lt84ALB8zNmp4xxxRem1upSaq
QLb+3tTGaaYvdUc8wNrsbIw3fnopIyRdxKyHJzN1du7cs53yGKyDGUPLpEW25k3+buT04g8jWouY
97D0Vr5LPmhCnmduWv02q4d+6xsiOfo52W6hGLdzEJISmw3v+OJ3hXV0LG/cN8ODIqAQhwAko2DG
YwJLS8jbwsNX7HzxLb47DRMPfaeZOdyjbPgIh/i99GZzU/gHtlzHAKltVP8rKhY/jj+ERqk7rP1s
m8eG/0i7YfdkeoxHEXXAe9o1zmFZ36SV7RJrZ36oWYAhl2SsjoQm7LUn3lVt8n5Y8Ye15E1oel3R
Jc0WqBBXJCn9lDJJhuJQHG0XbHEYXnzdM8yFiP0ITLO8ltG6DfEIDC4gbFIcuw6Qmz2YZbzBi0jd
0mYYFpGdkscCydpKpdUOYTvwWgOWWsYWntQI8UK8soqwW8UlPo9EsHLYzujsnEK8Jtz2vBUG6YNN
92A1cA7F4ilHis8N9RRFSDLxNektCHS+S72dC2ILmhe8aEcd6IWaeCxLc2sM3oHRU69NFzSiIx+h
idEVzdhW1nXnvfZOiceb5MFNUMqD5SGsH+I23YaCcEgzdl6MQsvLsKFl1TpEwiwvumzQU+dvIyWn
lzZoUQaT0CpdTm2TUs21G70Nvh2va/LBN6MpM2a6bl6jRkMJ1xQ06xBYY+rqRtenqWZCHlon3keq
mLdjU9nw2sUOyJggiDz9QsSX4VeZ5+PY+E+eGl7DIn9TRWtwY4A+ElvlbgLM9BZxOHxi6xOZ/SHj
gOdtMKP0674ey5ug7M8a/fYhhLQ9W1X4EY8uqzcE9NblYC4ryrOtgEgTZKsg9UxANRpIU7Qvsg+P
ZXTgUVG3oNxkfLSHqrDPuOti5G3No8/AcoBvUSCilX2G5kECKzFzk24KtEHX8XEK5WcrGFSxKKKq
JSVeRcAVc0s73nQYy/EtLuzfokor1KLC2rZe2KwmEzykMwPyUiMzO7q9HCAh+tc+t4zDQEu2k2Tm
JRrqfZ74dGZngUeSBENjIU2yIoiMxko3yUdtTHeFEvSSNcZTMNqfZmIz17loDz078vbBgHNt8e3g
jh/M+ddpY7AIDHMgP/U9OV7JkfKZmaiRAKd0En0bdCcDEHHseuV0F02MuL2nPiRy/gu6GHcIrno0
/XOqj+E0bojjAOAqsiekO9kDnLy5t4PkLktSYiUKgbTFnHLEy5zQDAM3jp6SLeu92NWM6ILstWMn
EeTgOhK9TaG97uVN4o1fvkNwR9BXJmWyHsIxFMaJzcDlVg1Oe8t3N0SwZsxJYOU8VdqlnpmaxR9C
L35UhOy0mbivtSCYwhH9inCYS0Rs7H5ujGLltIJZ1a1vdJFR7J4qiaBAbthiGZsGfQnvCj0Xl8Zg
YSrGwdyTh/WZNjmTkU0/7EARC8agGcQ37tdGktpHjlIRHCfiaIlOAAvRnd+j2hd7dsswmBeTgSJQ
1iK5QCn7xc9BqAQE66pr+s/YxEWR1t4u6b7iBg+6Ttqj76onoyRy1E7Sz7g0jkE/CBCN9IkQvafC
/UcU38kd9DdFOPGuZqBiRgVQVwb6k4wM9jxbqzxE6xP1JZeEOBezf0oKF3tw9SVF8NxW9lHZ01PV
hPd6+CX1QYFnICAtqqtgC8a0cGv1Fqe6J/LNxGrPI1dh74vWboVxR+f6rZfVbZcjHTBjBTtQ2y4s
lqJD0G/vO6yKYwvajmj4A6CY2Di9kUY6YHinwoFV4lD3jN3UJ5y15T7GKS+u3wfnZKTs1hR4G8bC
5a14N7Wbk54JTRuRcgCIBqugjC22bibwGuxnLJItxcOgd1kLFR9av3FXiBXmerEK7P6hEA9WwdWE
ULpF0t0ypkR0yjZGvErn7IiyBc5sAhwqYpnduhpIE0S4cz0FRM013rsczCWhKivnS7RIndIM7Eyk
2VfiTM6myjmYeGsbTYJkQ+lWYJKzzFFmcC0OI0RWd5krhaw58Z01n4Hv2TKeYqcsT8s3naXyXkzG
iGSVVBaSjgGC0hLDlH8aA2dGWeFdDdfi+Ei6yzgMz/wx4l3jS+N29Y4XvtoSKD574c6ag3YnSxJG
/XwTznLmEqtZWTB4511dbBwvGnfVTKdfm8IItWF8i/b3t1XxhXGTvaWYfzLmW+qisCFF0gHS7poH
yTe3M7R9yrKRO60DofTMFlwsI5QozxmQneilyAnOJpLsY9Fi8g4S8m1CL5jTp1vliCzKCeRCtOmq
9IJ3J6oxKIYjYZsUluLVTXa5ktlektOimCoRGI35ERyDHgCD/QEZJZpBFf9UeohxZ8wSnO4hQvnQ
55wvYdEX9Eh4JO2aaKatPOaTAoV738rgNWMlXBkFLUqwumh4lvbhZMdYEMbJd9DaZx1WX5Pdq5Wu
XT6avEwFVao4hv7ZSPjQFqmtkbMth2xOvCiPsEKEIqh6jTvJg/TX/FvxEydJ8G8E5dW8sqPUE/Ow
/pd2iActdj+PAXY3jT5Kn84HhinhR+IGkN2lE5PtNxTFtCeBPVxXLd9vJec7NFkny9NrYoswUtQ2
LHKaoCV2ULHTtwkVkHU+D4xrw/glwDWkIMzBvAq94rNQb8r7P8rObLd1ZtvOr7LxX4cHLBbbg+xc
qJcsyZbkdt0QspfNniz2zdPn4zpJ9t5BEuQACwZsy16WRFbNmnOMb2S/hi68FJIueOcE9cpT8Web
Ej/hDoxURh9mXa8FNX6KZsMY9B1iKiN/Ei63TXpLOiIhHRhZu5w4V1ARCyAOzhJeS47gVn5AzkaY
wf4fSPc78dviV2Q799iCdeXlfvbQ+dO5coG7JGW0I3PtPQ39U5XW3Oc5KJuURp80tGcEfK9d/erO
wGC8Pi4mowoRP9HMvvcSD8LaDbgqtoQinqay/U1YyK9pNICvhIIRpf7LZqoJ1IqQBI21hHreXObM
wwHfvYF/YIbABIacJo/HQoNR1gNidSIrHf296N6tAbcLBKOHqhRz2tc274U4JDhsCWgC5ZXljBpJ
11kEQJjbwrhBML2H5L7HFbcjpN+FLYm1y/rEPMTJGzCaQzOW70rDBwPm9eqZPWqk8BoDBcoaBqeO
kzwVKoeJ7Y9PSd1LtIoEzXQZwZ9h0+yMkiicDDi+yW6IDMNC6N5SYXr5j1/6xX4qndeaEo21azvK
0Dk4tHPJdvlqunmMQEW31p3soxt0HL5HQ4XJ40QyL5P9j0mB7c0laS+BtZlm8ZYTygbHPO7r0kbR
SecSm5e5EaNJQhq1lVQfeRrPlx7tZ5e2Ba3lN3TaN/6svVtXT2SkndIuQ6CGvhn2T73qCvvEnfSp
w6dA4Qr9M+EsaTbikIbTh99xV0o7JllHDys8Bgr/YRfhQRm+6+p9Ym4V8G4spEtOU63Gd8tOn2et
7uRZp8GtidaN0s8e383SzJ4V0gchY39nuRmbjHSPNoty7drhLndiTLzozRiW/dgGK1uaM/qc+R5t
kF/6CVkD9Kpibw8bA7ryQ5jRpUeru9Xp2CK/MF9riPWMiLxXaIs+yU4vysm4ljlLGVkyD/60ZlW7
W9PkkmXN37TYW+ls1WdXI5sorfJNWLbaEpTysOpK+dr6xPpajaRwKVHzDVN05CbkRR7Jr0CzGATt
gGSS9oYVnoBplucEjgbSUGcZChyyBRFUO5Qy7kIh31umZulvO9J9b7bfVAgpptsU+nc8Ksmm8tJT
pPiOllJG6s0Bc1dBo2740YViTg0ujJRnuY96IgaanpO98mOGA5QBg47dw7SR7QAvIxl1n8b+UY6B
sxVh+NYJqCsjFrx5XajZWQdUH+k74gKH7jS5ECpULF0ufXa7rMkAnqkOGR3mxeiAgmkM55jMRMqM
bqbtocyQ9rrOiUF04544xQApK4ej+TWj+eq9eS0pF6NvcrZrC2by4VLFpnEoa+PG1fdCvsaKyYKi
QVbpD9wN8I+cu9m0AcE+bbauH5u2omAOUjp38mOEW7Y03H2ReP3Vrr1zrpH9EPwxPTfRj5FNP/aU
TYeiYgP3DWNnGd2tYN3yo2EWiFKcjJ1tb1Jn7iw4aPUsF5ZOVyD3FclyfqqD3rhsMSRhaK25GbyR
3BqbtABjrNdBMT1N9GCIbtgGVH7QZjjJtEV6cPsqWsPFcTWALMo/9y6i6oK+dYBGjB6p6y0Hqb2Y
hYPezFZMV40VAdX5Qvmopbka2U6Ecc4t1DKJqxp6w/Y+ZzoQoBWTuAXWpmMyAhnLR0tov5yR8dVU
chrFj6cvBTBK3jLEU3GJgxuNjySOeMa8eWzVKHUXHQ3ZRckxFAKNuR/QENTumKMwCzOOVCGiNGPA
IzuWnAJtnqA0OsTHbQ76Cyj1WuYQlgpUtBsN5azIqRu6WE2rCMbGYwSAyIWtpM20Sdgg5BkE6Mor
8Ahno/Zc9MTEf7CqIDluG3el5m5shYipMI2vUQHjy9yjNaLXKn0KnT+VS/ooWo5HZJ3GEEsQJ1lM
QOu2mdY5WtQdLOwZ/a4xT0zqs1GGz60KtX2MAbflSEsOKLZEsUEMEe4HooFlLmGqyGEO+lbvbAus
29oq0uNzIiRjAZOEgKJ99dquWhXwhTBwH9MCVpMfRy+DyulQj+ZOFGuzrB+jAixGiKw9VMYrGN0j
/YuMJeiUS0r9oNN3bcisSWsTrmaP/LIe4xkDoY1BFEwyC5cjzWKprfXNYKAfsDmKZL58Nz1hr1Qu
r4Syg8YxjKOm2o/W6r78AIUdrJJj4ocvRZpYwDr61yKmpZJY3JkoHe5h3F6mGvG22aplx+WftFmy
SjRmo1yqrwWFyhpDxqsWJscAj+cySYv3eDZWCuPAWnUxSGxbjYY41Xadb+wsIwDAXeFWiLtsm1X5
VoObuAiG7ugyyaYNEn7l2vgo/LHeTVhnus65Fhxc14R/POR29pgU/WeNDb1tfFoNULu9pIbTq2j/
coHEiAyaozuxciAHftTuMDy4ZSQiH90UpyS7z1a/pO8ugqQMWZD84EnF8DKeiJ+1ox1dhHNo6eGq
aFe5TwfatrOTMfR7xvg8JrKGo2ck57auDtLYmVbx05dQk7iZoPHYxiVFojIfVQQYGMCUCeHeLl25
RTU1Zz+v4AFFb6Ze7uO+Oevg30rtu3AIG4pMYuGMbteD8TJQOFL1FZyfxfBij9pJVhgzoehIxTNC
zRIyp/NrunNjWS4jN/jGv2VuArO8FJrxNA+07Ix6PEWXTEUHk6ZH1TDBOllnmv6Qd7AzTbO7EFk4
LZS4KM8mSwEjc1t5zx4HGBCK9vMIaRidEuRORHYXUTQfY6YxEFV0ULrRjz4ylMMA8ycbxbVtvKpS
o5js4z3ZRQzgp3ZcB3m+xn32FNUJXjBZ1L/qJGd2EQ4z93A6jJ179mjIoqEomC0nMWNW4X66kVvu
21F4l06vsYkZyUddNT7N+AQ98vxQq9RXwsANlBEIdtTprQARp4GgagGFE6bxzayGc9fSzEHYt+sA
pT3omPJvXhQc8mE03323fdEH6zYa0RVaeb0Lmgiz4RAoiBFyF3aW+1wigzqSCtIimmgOvVItGiuo
SaOW5GfR2PrViaMbj+w/nBZmm98Q9Z7VFrF9o8o/XPEZ44h8M/CcHmyc6qtezCVYzmE8ElXzgFJq
m2ahfaXF+dT2Mv9Qo4bmCnzJlsFe8cEhZWWbfn0uvei9DI3wguIaobfnvBh0r9hRDAolh4TynkkQ
0JbsIxohV7PvKOLCvORNp8Uxzv+raCNzZxQc/8NSHWVleVeDYROzQzzDYqQ5KeEM0Ya8BwzMjbo1
KAcs9qrMnV6I9fCWoV7sKwdNGA7M8IXdJ9rpY65W//Hp1FgHV0dC9efTtCq8UyK9j4bhxmFwSKiP
nUo8TaZzSBO3wnCqjVfJ2mC6BdYUAJ5bsB3NSq/foljCwApx6njcRipInBePYOSbiphJVGV+GqPp
px7JLdAw9GuzbjqhydYL6n3p+9B1E4zx83xPwpTg7FjNtoB4BahucGq5pTH1YW2bMs9XWoA0o6Ca
ABsnFroWHkyNkHvi6al8/fQjo5AAgLKsuyq/5mJnhJX7GFQfGCT9uX1+m5LxFKRhCjYPhXhPA7HQ
W+RpzldpFjhzbJyQ5bhG1IzCIUP/23viiwAmGhC00LzxQA/pxWjQxxIE822L4Zc2JGfS5uk2o/QE
88BJgZiYyu43DbTTOV/MW6FtuOvliGrPkVQL8mJk9ltYFt02wZsESQrbkhPMz0P/bOzp6MYa2WPa
l6YN0SY3aLPI9k0Pp5/CMV/7BD2Q6Mo3Xy9+kkjtCPx6EWPSkbMn3yUi0eWAyLPRTJNJ2gAgDRm4
19LUUV3lL4CD7JXh/W4J41li5OtLM5p5AOWiMpO7JugRUhmHkU3I9JCUa6Ms9wjW3ut2+Mo9f0Mh
TdxQbS9c167WArEyHYB6mepDvsqlOLSWyaiVYHBLxbA1kCG3FUpvDfNko22nJv9NpCOsTdPfEKSL
pQAJhsHf6xvusWqiL8XMjTgrztU4poIi39MVhN+mM3uX9iVlKLtMJtTR5G3TMweYE9GyQJ8qQExl
5rQBkn0hd2RYTv7X5NkcL3DDpOGlo5RNpspZxn0PsRdOVVA+yvCXcOls6y7DoIECe+H09q6gsDFs
amMtyX6ZgYl3MbNyaNbdysnwkxYSzGBLZx4ZtLY3Tfis2knNLfFZZSGg8vS1s8T9sJv6SS6ClNxs
zwpcLPi4XE04ys1wZ6LVrjtB/uHOQK0M/4vWZpGveOF5bcd+n9XVMQdcGOPcAb/RPtUp4WIUQK3/
xGDk6tGv7ZVc6ZXPvKDwJV7y8DIlgOQm7VuvO/aOdFW3xVfg2mD1EPM3CXFZDeXYLBcfbZpI1aX3
qCixcj0S24kTDjqoZ2i/8DLvBtC9Pa2UHtWN5/IchNQ3Xh1cijF+LrP6kQxe9NnqOQrFKcJjvfCF
lnJEN5/nd9aUaHCllT53OpJSPQdXpSNkj9E2wAZfErjULmgQ3QbX2NM/e+uINrM8F2FL/pEihFpm
kX6NwnJvZwM2eu9sWjn4nfjZhDRslM4tq4NHt7bviNNvvnNRJbsRzVx9AzJqQklZf7jueAZThWlU
M1ZTy5YKyZi9UDxAXlyyJixjdyLnPI9IKLVIpbaMN2gB7sTzMc4YYVHYGpOCG2bw7AK0LsLW93GO
7Vuq1xbDn6n12VKfQKLxDi7cJA4QFYm77kQ0Um1rb7jxmuPOusdNuEiIM69vaVJ8Z107ojGSDGrS
Rz2U3HfGePKIlgos70XGCghFjeOQusalXFu6lu1t3LFVIB65ntv6Qq3/k9UGwDYxjctaY0ZvWPG5
7pMHrn7gpfq31YXz7GLYR85j6+AfCGgSaNjrw2yUM3SRpSVeOg6y/skIz0FtrE0DIhICp+UAkBFb
SmHIpxAGDIf76BBbMYMr+Dw1qY2cZ/dZSBqTNhZbYTRfCYQglFX0oGJuPjL6Ln477IrQc66ZG71X
A1u7zS20AFY1ciBSTBcQHcRavm0K4kVHD9tfkf/CX1czE2+PvYREa3eMwJRRXyh+q0XzYkiEco0z
bQeS19E5P1gC4y+LAmM9H8auHzM8mvwB11iZI5r2Eae5HFkAi2NlxopHREuiPThOAKtB98CuubRh
Qk9ArtlDBqeDKcZoY0lmGpRmOGCT9kWlKt/FQEz0NL+KSUDIyvtgHenpK+b4hxhTwacBFrVPwmwV
ONxhk5Z/B2R1bchB0/ZBzeRORmeckOXZcZro2jnuI5msj8QEYFqPxRen6vzQIcJee4AOOAwAusTp
8xQw/B8ie6t8LCTK95YJ+q0OUsPK8YhHLFxIVm50nAkkB5WlxmEcnXc9YsyoFbTWdJ1hcZsG2WMd
pge9H9JlPkbLnODkq0yCIxYaxt4WMyocWdvQjI6WVyYrLbF8MIpmuYtyzuAwFNTFQfkQ2RlI4Bzh
WUbvjQ4PyknhJJQf0YR+ww186lhrq0ttiTJwhqjIDXZe55QTfjv5VDdFh38K3swJRtZhGLTsrEt6
65ON5U4M37qvcuStJmF6AX5GE1EsU+nGnBDFusPdsToOJ4HTMSBB1k2sGQgR4BscaWBfhan1BM5v
Q4P4c5BjvU3Qfp5ageQjAe8NtZC5CDStBR4mBpJycnkafrnV/HOpW+gqxtVU4Kd02At6SmXCouFL
ck6Fx9Q3FNSdwaxD3KxKedsidR4TC9AI+//aLHqW+YCVg7bP0jEQpDmZFyzy0inOZZf+ZgIYbSBX
7zUVx6cszd8yycbXBHh2OAktbcy0K7/JPh1ManXHCk3Mk8HLjV9bPTWw1Zc6GomVEWNTSMkHQvmF
VGlOQ6V8Sr/LiNi4aICghtvu5HB/PzT1VyYwWovIY4klSQrGEPK4TxPhBAK5+kcr8cS0bvoSG0l7
jVN1LLIwfXKyCriwF6ltmaP5k5r+OFSafsSZVdGkcS9G1beXQUMCNhplsRvGrV4TJNlAffKy+rfW
w44OnOrH7ersqXGGTyCq0ZNW/uoqePcaU/xZfANTsV0aepyuTHMODsBjtZ74Ul/LnyjVKW1Lp0QV
yeKbMpZFg/HKGlZs0Nb8DCmHdVv/HGB2zHoxliv2u9xZxKTvAvwJv4OW8NXArx6HuLrlk+Mc2nwG
WXnF01Sw4qfTBLJTQ6EnA/r+vVhb8IaWmtYBlmA23WEDlaWC8j/5VzT562EauCP86i1Uvw3BMLgy
1NVzIPyU+DDxVVynBDJF7hRixR3xnDE9yfwuXlf0CvUIJ7jBtLNu3pA1oY0LUUV4lW/P2+lLGU/v
YJ0Rf4l2LjRnn5NFmZf0eyktY5mq4EV2VnCp6xW6New69LGImrGhmTJobQwP0awvDI5ihtwVY19g
cEPU4A59tc+brH9HCrtWXh+9sMUTR9hYr1CtVk4NrTXvgiNBzsm1dFz15KMAU5ataNkyP3RCPbka
lkr3XTNyUUDJu/55bICzmGEBJ7wmPf/5sj5/TwbqGtfZdPzzg5WtehBs4wo3PgG80nI2WlUD4Ril
eFIZxSFxvTERebFodOoSM31q0dE/cGg8gxn56OIQJlHYm8T8uV++rdXATlB/APeUS7/U1QY4791J
M1bQc6TnNm10AVvMqIe3qWfyVmE+FDRPE88ItsWgiWViJenGog/S2sZBtwvEZF2wFSwmh0rrOCFA
HBtTuNt5x7DH9/RfAOuAMnXNa1+kOmy8eNgMhfOYp9cev7ejeeckstdFoXsskMHKVPpnNnwZxVPZ
tmpVOIHHWaR8dN3WXrFEwVDW1kHdoKKI53nTSBPdQR4Jqtf7ytwLypI1oafJOwm1kyIq2huwqBJn
kO5y9i+/CQ+BKsSdHyfntKcL48n2IdFtA8FVrh0CqHGu7Fc1dCCakhoVDA3nHIxS25c6+v3WOXQm
Q7kmACUZOaDEpsa+gpbPn9oh1l9l8btEL7TNjB6ve9G+kQSsjkPc7NAtozpR+sqsCE0pg9Jbq0I/
VgatCOYYdNSz5L3L4vqhycR4kdJRvMMs9wqdLTFj5N+OJWwSgwmC7SjQ/oQ163A42CQ+x6BnX3d/
Gx6lqZfg1S8qcbfTmBEZO2XivzVhngDzq4IXId0vI6/fFIz8dUUsWVBnd5lgZJByxiFlK59A5rXI
Owyocf9uj8zhPWUsAEuB6ZrkqdazS+Xd0i7J9qaBXTK1supFKpPePz9LLvqhD7H8lEYEfypDTFzg
P1uYg6SsiK2XHnkNpC7onqA9N23AiubKoj120bsbWT+aMUmMfKihmLavYYociZITcAw7DJXRFtkH
t0MdW5ep55WZR31ECw9g9MiAEhJPdZE/kVcVskU5z8obne9MzCaOLH3KUJZRhWhPBvfZBiPLuyzC
544KDfVkzwrFKG3dSGZNwhYHNFwPkbA/B/RmCzJhOK908TMskvdYMSRJ8K0vmB4F61RnsxKqfuhz
jCkaocj84bQvA2pK7bfRMqXhQqKDc0eeNpxFp98jdCBH4RmnxqZUn0BzsWgC7bEm3M9OH9B5jd5J
7SgJyUEQEzHM9aZwJoExzTdBNS2rjAkaQd2K8mylEci7lrG7AdHA6wp4dCmMHAh3G23KruypTYSP
u8WrVhy9Oqph5yASdD65KH/p9fiDDxAheZhtkprTegv+oTQedJJajgLPGD2FH5PWJsYXxqVuZV4T
IEMcVXLebbrCC8LjP7uvCWn/3uwkYL9OrRtCejDtBWrro3xdhG59VWVdvzkQYobefiZ7+2aXnYeD
R98WsOBXk3keg67bV4QeP9k6Au0ATyJ4+sLbWJXxiEiqoKzk/QcfwcwOzkeO69jmEDtDZ1vHtngp
ZU49cPMZS+GUbH5rpu1vcs3GiQp6FuPcg5NSYetV8gt1UbU1VHoEn0gpa9asQMLGFur9NhsPr3Na
tjua44STSSqFgr77xpSNxWUO9CdCar9RVkYsi8d0Pq7cixlX1dquG4SNXJaxS9iBU2FMaLvMBsWU
QpFGe+vW+s5wTqXArF2QjYJu7NbXmrme9OQMevA1i2j+Mo93H+yhj7ZBH74m2C1peBkcMWMcNemg
gAllOFIxyyD6YzGPxScQT+JclLK3EcJdhpRYqRNOCsy5vg2/tCAF2Mw5CsRxKJIgAprynmGsGmy6
QY3Un8ExXOvQfA6wWKKfcXepct6sZECKnNI1HgagjBV4NB6MIMi365P+6xXPbbox/GhDBsODoHWx
M0wTtwqojDJsXvww309Vtint7u614CKJlAA73gZPQZAcQ5dlmRpCuNO17+JtRh+uDIxdWdoPlahO
mOtgFmO5izkmVTVHzOzdFStUuh4Ks/rQQKZZxlH1E+qoOLv57BGEF8tLV109QCDMkVnYJXAT2Ih7
05ePY8hksa9W1uykJgQ7RWVQD+uuQjLCjBxs9DoU6KdLJyetw392rPrLEqJcjXr+bqZ1eS9Gfz+5
OpFgJdBa8I5NjZouj/tn0hyLWs15GU9VllmIZYJjpYr7KLGheThJ/PqBpv276+pnhpB7XxDZ0HrW
h+goMCureyDx7Or6zpWA7X0luHI8vfpVteGzYyd33/Q27MXrvu3vWRzLIzXeFUr22r9Lz3ol+J1G
Qz98AEoC0TIGX7Iu5rr35hcA1AYJEQsinteql0zl377W4HLBhyu5HOIBcamAMOJhbuFsK+9oDGmC
ZcVa6ZYGjZgrr0CS0ITevlKmuaaLz4m4rDeuy7WtOkvOERFQ9Nr6kNjxE+DyktmX/4oRNToynl33
NMUe9NFyd07S4K0hK8hnUrvUg2hPss9FznZ2YmgxplnaY0ZTLPeGL1EP0OHe9NpC9F6WdBtSaw20
1+TtP0t0x8tKwb7Msxxs59Ddjbhdz/Q0MOjFd1lNLyUlZRwUJ4EidxEAtqjx+g6qPwliqxEtOpxj
2BwxXTTZjQIu2g1FiquIA22sE0+bM65eMsjtX8w0RHTKmqNwEQVVS02ICT+xs2RpSBeJc4YquK2Q
DwuED1QJgWQwiNCgWlRo+KKJJkirhl2aQjn80yAb0QqytjO/rk3Uln7w1FbxxFB1QLFGNJPTMtfz
GBQySmT7CyRKdJSFxn4iYWEdumzWdFF+THs6ZG5V/k7nSCgmV2Vm1W9FpPJ90tW4vDoG3lWGTjng
ZGBawT3zrObD8kNm6IanPSOCoDYOldpGaDcX3WwuoMzxV5XZHf1ZTEB1RNwPlw6FJM1FPwlBEDh4
dcpG3Sx87+sRpegjzIenP1eOYqeF7/HjFcNrmmJ3mdPaS5y2i05nAI6eMX7SKVLOQYfqBuamMOwL
SQH0vzTlHKVRQN2E+hz5yXNihfUmLTPGkhQ6dKYa2jYj03rfiYDNuRyE4onbtmqCs0o90E6i3vWF
IttOEp4eyyWj3WBFyxt6b22dQ0MXBz260rFp4TjlxQWIoLEdtTYCUlOAUkbtvbKdJt97E23Z0tE/
Rki737oLhLwpBZk1YDOZGcptHJhbE2f6HJZG97NJrwSOXwLzVeSOeOvHN+7sh87qoEJWmtj1gfWT
xy7gjGlVmzk6N7KnGS79RlsONNHbIOBZ6d5j6XVXI87NlWF0GYE5t6Cgi+tPqG0zWJjdKMHraMNr
zCCZIRG+lRyMkBVTTIqlCwqqKHHqhjNPsolKc87gONf1SBhRTai9J5DGV4O26M1NpPAy1IaJBdBj
LVMon2lYMKoPaEXpJXAJTQ7BhmzBOzyXZV24L2GDtb8dOdcIjK1NkuPeIQeV2UR1KW26TgxFb2Yb
vRc6KVCcfq1d200P+MyR0/nTpU/KV8B019FFCR0Pp8YHG2H1UPu9KB8hkAEvktJ7zzZWC9OhGeN7
VSDq0uoXRsvMwCPE6lxluxxlxRS+j6JMT0hxcUUYwA0057VRT1NbyoOVjax1IDdbTKMbJ8a1jPs5
rYPm4OWxfkg67hy/anBwObq5iRmxQnUS+zppuKgClF5OPLm7wBtIiccks5RdxPAvBDmSsEe0FrwN
Jyccx9d+GVlpryg+jKXlYOFnIR8DvBlOcOVc3h8KWz1h8uyyrKULHWIrGvXnDGl45LMa4Dc/F6r7
sgb7pUUpt3CKJiNClVhBhqmDh9mm079GrIF6IV7z6gtEz2uqSroe0lwr278H40BAXsT/2LbVY4Vq
aUiTtzDd9hxXZZA9BA7KJpLkkLbMIrvYOqORwkNvtq8JU34EO1i8JQ1zhqLVvgYvWZbSXup1dgJJ
/CuzioegLRD9TA2RfJGFxbXHaSOQaVVhcw6HjhlweVS+dS1JIjR1He1/HcHNCxiUQiOEdYvyjOkE
LbGmDZ/cydiGFbEhYRRgBDtiOjl0sQtm2wj7vVdN4hBziyEOr4KDLPNi7TJJOqa1ySFUDeVNwIBD
e5sQ8mB5WyfwsfhL5C74e7FxoNTws3iFhxkT3qBzeM0ewmo8RA3hG8x8xNboR/4b3g8Re6dIxFRM
CeecfMI06GY6beKqXzF3IBVHMckKOQ9HBVjRtBpXhfYs+wFuXpEu7IlKVYJiXTmTth6dYlxBcy0x
G2XLLAAC7cdxSpsMaYXhUGO0E69HyAvcuE9+kxxxgdrnrhI7dsBw29bRW4+kaRjUQzRV2GgZYNlV
91GEyB066TKi93g6WfVUdmyW/eQekQNwsyYTaaN9eptcopHC7uMPox1pcL+MeDbI/46UnDhuO2/R
DsRvuiQB21n6iWO1gts4h5E7hP1hozl5tLndsq1Iw/HFpo4CbSkNbB1NGPBUoSxxj2t736+rpVO1
X24QoxHUPUR0jMdp5PrNepAKGAmdRfIoy4PFvXKrCwhwNJnik8urgrgTUQ8vsXKKHwS99NqE/xbZ
6duQYWdDOYhPeOLkMAlMshVrTjBBz+hyZBlBwMmSBKaeF3rVV3O+bwtkwbFfuqitdjhlk30FP3dj
Bq315qkOcUWif47O3PBz/eGxdF11TGpJe8WY9E/9zQ6JUK1lb60alIz7IgrhtnvDq1BHJCjDG0Qw
SFhN2HAP8SlWJvJALTPZ/PnUGmg2AOrOjoZvm/seVj1XJiqvrrrbTa+d/vEh1O3/8SnzaNYHaQ/b
f3ztH4+zhwxtrk5bzoIDOC3+fAe7lHaqG97yZvz48xWLnIR91UdE7jGutxOkY3ZAU0pLSxdBQD5f
VKD5DWIJ/+lDTODgP306f/fP44LEmHksgOXQSsDtNkCzlnI7dc3McTSR90KzWZZVMj6bAycC4Pk9
UnqB0rUe6MOaufPAOu3vRYJNPjGR7QwzL71/r8hAmlHVcmEb0XMVpNcJaxEYHEHPv59PBCp4r2Xb
MASRP9OkADjF5XiYJlx0CKTGw5jNQYBOP2vd3Oxk1gkujJ62o2IaROsGlArGAGq8kKNSpnAdVSHs
AWIOHHlGUvqtrPArhb7H6Thfa5W2HWeh3Zij1XDdHn4KbWaiqdvpFIbRui1msXN0Y9NwNgZ5DE0B
BLslKkOv29NQKHqiC6d6iVTcrlItYDpWendf7Sr66oznIoO0geZbj4Ybd8stzNRzX4pb1ns3fYJM
pHBp+X30juMEjQdBcqFB+SxBX0TjZ6ZozVnqOysA8iqoWqq4RDanzJFf4bcO41j/rCcUCBkEmBrQ
QYU6lpra3TdCDJQR0Moa7c02hxPMYo4B/XBvYrHRYvkau94REna9a13rWch2IcIIT5tFEh3857Ud
ks2aIg4xbUQYPQoYyRSoUfZ3lwChJwIBxeLG1yPvYf5L3Dr9pEOJKqHl9FnFQbPGY45SphqBCofp
VQ9nf5Aodxn1FUC/A/YHdobulwy5PsbYANegbDgSmKMUY0HxJCD0SLq2ne/f6wizeEqMwRoIC1Th
9y6dbkypykXmGgBsbMXrYHirpFUfJZ7rkaJwVXr85k7OWTgh9g6tsh51bbhgopBcmRgetGhQxz8f
qHdluspDeyddLdsXk62O5fzBBVF3+M8nhD8XGf/+678kff9Jgf8q1AjdK2z+2/81Hvxr+Pd/PGr7
XZzv2Xf9v/+qf/nNBMrPn5Mov7o393/5hFwnCAAX4trG6zeJjc3/zKKfH/n/+82/ff/5Lc+j+v77
X19FmzfzbwsQ7/1zJLiNaMCR3v8rSPwWRknR3PO/YYu757//jz/9H6niwrT/zaNCp+fpmKYwdfLG
+++6+ftf83cs17JM3XGE6ZrS/etveVE14d//MuW/ua6Hd1kIrH0GqV7/K1Kcb4Eq0D3XNW1T8tPO
fyZRXJpkmqsiHWcpxe+//+V4El+vye8zTAtQsC4dvv91vyLlr/kT/4tt+GmBc2B6wS746Bnf5mgc
qjC/IJT/ijX9rXemr9iSDzNogd/GkR/9keuPb/gFefB4MwCNFoTftdI6iQypbgyRttNO0RRe/anb
BCA/8NJtrTR6JVXNXiJDcleCtY6MnJ3VERDSFS2N84J8C2+8jVVy8fr8VY8RBjFt8RYOWhq3sB6g
AD6PESSnzCaVjMPsiibdW+vSay8K7nYav3EMFd5qvGcZs3ZpHLxsXHkBuu2irGgadR+aa7yxID+2
jTwOhrN3hfNcONqz7nqPPlxf5qu7ssW15Gq7asg+WMU/88LLCTX5yqmw5nUPtixT/bFH32+lGwbA
JXUZ+KbqGXPUxsxJbbaiGU4Ih59Aw4Yd6No44lbAkIZCk3xkhNmqeLhgC9mTLg0AjzE/TbenQAz/
nb0z240jybLtrxTuu+uamc8Ptx9ijmAEgwwOkvji4OjzPPvX3+WUqkpKVFV3otFAN9AFlJDJFGPw
wfzYOXuvfWfY/Gol8cSYtb7CNsQIs9ce6Dr3AvpF65wNfl6bUFtj1Vy0WttFkp1eaj/m4fQSRwbQ
0+K2pQ8HFoOBZ6A2huHtILggp61qFLlGf1fW9BKj9lGb1AHv+Ifq80siOYQFk1y8c2RRjjjKqdiG
Dj4MQr6S0brYxEb0ZIiShiRdpDiu+akXzoFwmE27KL1VdjNnczFxHctH8jOhMDv2bgbXumOub3qt
OCAqQBPDf3EM+zrSu51Cz7ZkysXwvgbQ22tAKwJ5pqkGbCtZBoxMiiHdt9OLleiUVAH8LGDzN45P
5pSvoOxVnOGpLh8jf/raE7wwCu1sJeIKFTz4LnayLToZspVfIdTiJxoMHGdKki9dVxfZWvfCba81
8x6v1Smnt0CIdF04N2SOfM8kz9u6ZsBf8g0RNkeuif7DSd8nbE0risJnug5E+YIbGfKr2oW5q8j8
WLJDZDNjjJshGr/iyDo2qXGIUaaY9BI5uNTr0TZhpoTGXftogxpc73Tno1mlq1QXq6TWwnXpPCMI
Z/qHoA07LzIrT1uXaKOZGjB00HY05792ScmeCJ2RnT8morn1pvY0KrQLucNoOye80J6hW7fKxU+h
adNdgLgX9faND6pzIiABC13EHq64yzvm71aACiMwosMsr+sc7I/K83Yi1tZmYCCvBTrm1QgLS61a
6bJDTc0VVKkrRMa3HSmKzoxh14Odx5XVltV758S72JHrcBOM6ihDTp7tObeAJLRiPhkdlGbAE2CC
zAXkE8wR5fahyfpj0EB1alvvrEcue4kw+q5FzZbPizl8/FCy3mJW2TFU3gmEnZD6voNreurbYu30
6tj2ya0ckUD0WNoRvdPaKqtj2RuvRacf2COAtTD3Bc3v+YOyXi7H3kYd4XzEgXGwEzqaSXtMKfOM
Xh4NN3gZxVx/SAS6xktHKogXJGtDxx0q4h0y5UsdD3ei1HZmlO5Gh0tMM4IXrXcOBJIthBqeiCT5
6DLt3LPXF0pdGfoJdTtZFNY+NscnYnG35B4dhkJdmTSaRxlsbfbVvzyobn4s7X/BJnFDAkMzr+HG
P1rxTVM5tEQhHso/rPg6JARzLmEfUAOA+oDi6ZXFt0jCEHUynJSF/9oP2TGyrc3kZUePcanpMdhB
Y5/31ubf+TTzu/3x+WO6CLpMadOYttXvzx9CvvuyrCrxICIsAkxGYawI4ldg0RSxuSuRzwOtONbg
L2vvHBXpUyqB1I0efg/9Fk7UTY8qkDij9Z8vfv5jlc0//Vv/DUsbqXj+/99fS6efJdFcm/2//3Og
ojk9j++/lUOfv/OjmNFsahlXStd0LNfgXhDyr9WM5n4RNrgl13VBClPwzNfVz3LGll9QyrkObmv6
KLo710A14ycqHVt8oe4l1cC2dOlgYzX+VDlj/17OfL487gul69JCJefovNOv5Uw2lE2VdM6EFLF8
0zSDKV2Id40J+qmecuAdLlSOGiZDVRo1zXABporgqmTsv+ogVjNlnKqMqL9q8O6dOn0iSROtNxNw
nedRTHMt9GfkDwtxx/xFEeq+DoyL52N2qYuKgbcgb4xkryS5rqbgI3aTG8/Pnqxym3jRbe/F16Vl
3yt/uERac4AU+FGp6Bo8DuDI8U5aNoK6oj10XvDhuXT8Y8cwgEc3G1rrMU3uSfAYU9y2VfMtL1+N
raTY8fXh4mj1YeLBMzMtjkabbyfX2BkE0Jj0HyKNCD6x9vX2oksBfNKgugjb5KJF6g4Cw4kATJrD
CcGk3oCvukvB6oe6oAstrWSbDmy62G5Ac7DNk/BwJvGkCABmjMXJCfPihGiFaWGG+BltMcllUA+W
vhq/pra7FoOVrmHkfMOa0IBNnOuPwdrwVU9NjQwjQ3DHj7Bk++8qkfSL/I+u6r/GZkWfNUch5vgg
g9utNuC50JTloDgOUry06WMme4yhcbhVgTPsp96ojqkzim2oDw/m4I1H5YrxaFWXYnLlzqnodFIH
MrbmENpBqdbjFOPjcAhOQnbEwcsyOG8y25kE5E4JPlsXuU6um2/KAlpT6Ng3ktiGwkNgl8GDLYLH
tmtcJgao9crOeFMciVU5pE+qakvS5e80OT2ElY69Dg8hZCXi+oarelbYAMS5NmlZBCFeWbO7R6pI
/qVAuEFaN8CYrwmeVDg/ATiJqFqWjhYTrdNegLO9olM7NgG9heLU+dZXo6PZjSLvlZ03qSwjQg8X
GGVLK919dNKBxt4bocY7ve++qlgJbLLIO4ec/GDbKJcdmPuVTiGuwOphI52BTRka2qpjSDkkVzxb
+xW5EZdmaGCzwZLARCMJq7S9TWSHGINyc+fgjSN/fFWJcRX046veKXPZCXGjQ8lc2TxTMXbQLY2Q
NMYAzPxOXltu14Gc7R7HnGsvJQFyPbbGKTNSsekNNNxKq+gTIzVYxWPFTM4014wh68WxiagdgI/c
DXXRrTScqLBO+mpj5+l+ggW0nGRkg1iJNpYvLo1v2fvEGPZmGVS7EXeoYXpf844CY0LPBjK2eBQq
PoaTex/hvl2WUDDXvlfekozd4ed9bUV3tlkQlGvRKQmI7CadNtySf7EuEkneX4p/vsQS26CrloY/
t21QjTx7kt+P3ZjcEpRak6AlCFE1ZEvfXsgYI8Bbmpv5/0Oooy6ZvBs9BOeZtA0h5SwtRlcgvdGn
46fes89ppdBptquxvzIiZ+eIQd92oq23wvSvdCh6a1OmT23jf9hetrZ9sgyRWhmt/0qgFEJwj9vY
7J07zcYYX6ZGscyqvkI/wRmZwK9lJZsMNh7cehYjZ+HsK4GVOMgwGtV+ka49q8Nm2QXPZW3qm/AY
+rW7jjz3uVMImnW96pauQfOoa9JFPuF70Wxx01SA+EQgHkpE/HP5lixGoz1yHyOywCyKm+I9640d
KKMH6Ume74iIiECMMTIto8h7dn0MAOBlGJ0O1V1o2M8+yYAj3nxaKBnTJRuhfk6bxUghB+eFosEc
EeoQJ8pYDIhHMCdangdpikJnwRPikBKTaHjeqlcPzChph0HKWVd69j5j2CqJFrVBsBzM95pInvCn
I4nLaJYE2TctHTtQNDqzj+J7SG928V9Ve/xn2jP/DcsTi+rvn1cnqyh8oWoIf+u28Bs/ahMaI4Z0
hEUTQoG/+SwyfjRaDPmFfg4GBIqFnxWJVHRRKA9c06INowzBy/ysSKT44grXlYBiacC7pi7/TEXy
h/J2rkNc3KS6YZmSZ6hBj+fXekSC+NFs6LILB0mPOQmWvYF/mH2xdtBfz+vmL4fkH5T3igrs14L6
xzvahmk7SggTDdHv76jrlhVRGsHt1qNxHdaozrqWNRca2kemJ+FqNg9IwmVjXItC406cZmNtp7Ev
Yyh0YZatlmNhXdcT7mBdjluciZtxZhEC5/rQIhx2//oj/16z2XxippUu7Bh23BSH9h9qNkdooPVy
OrfCta/11ACBbRD3a13/67dx/9jr4hKgutGhK9uKoTFv+fuhqaHrBKqaQ96yAUuXDImO2Lae9tAY
SNuFJlC6Yy/BScsgLj+mtV2se7slGjzKDzioti3kpmWjJ2+aZa5GM/AOrjvNIi6WucnP2Jzia1i6
Ij9rIylJeZCzu8QbkyEFanpqE7OEcjOgWQeWQCpAuc/aW7NCzT0SBb8o9HZbkve2tN2GagKnhq3l
oAa0PF+N0XcVgAXNoFer3Gq2KkMmH+bMPjLVHIw+K7eEHw8LrMLRiRkmPL083JZ9z4gkiKGQetFr
P1L8xKDDobJHq9oqn2bUEw8kTWMuj2wh8gSjsyr/SsVCNsOEAjuZwp0142MDyu5FjCFmGqHUCWuW
SVFHK9dZo2GFXpJJ71VD41F68S3QjHbrduOTJXP3bOZ4Eip1dHMUDoHX37Sy0ZaMP1CduYIC1y8J
5hCgXnymfAeluWtcGlAFjJACXUkyL+0SU8Dk3aoueWyJ02DMjkKjVDM0mIi+ILKCbZC+IG27oanj
7w3HvAqVsUt7z2fvGoilU76mKqAeCHuaWrM/JEVwFJex2joi9U5Zz7ReS4rVUNtqTRwCSo9sRpum
0GM8s7g2PDS+JZ6ntjX1UxXEN4CPtHU96o++Zz4jU3gTWYhoFCH8HCjjxrOUwBDEwubGKSjqbG+F
9kkLzIujou2c8Pc9oF8Q2RPFdwCHlD2whAALjEAQaI4OClRJod3WmWafffwaC72J/e9oP0nFwHS1
r0elffMhPXXS8R4TM7HozwbTEiSw/93UDICNcW0e4b2LhwD/LT19/3uY+s2u0R2dT86vR4n7JKzQ
vxU0iG/irH35/HHStoLVg/z3z/cEiUNhR2OpMghBwZPVA0Eb1gj+EOeN+QxwQv1elm9jCA2TCpSG
aZPvmBle5+k8WXXmCfc03DdmScgudAGcRECl1LCerLPZkYtnTJgMKEPui3F6TFZpqvlb6FslrvN2
Xp8YUaehc1W3MEM/l7WAw6vc6MOP6e/k6R0xLIzr6nYVlcgaZhQpdQpe7SkXj2pe1TiChJ6hgAd5
inAn/HAG81oOBZxa+Llwn3qbpaFbSi9dR7ydWyLWMVP/wyRsj6JVh1AUZyvMzrx8QBqcNoe+D3X8
gbkewIbDF0U2VwXk045SP8Qmlo4GES1+4lohUUdvPiMFkX+atEQpasmbgGM1LOK85hZHxIoPhxdp
CuOOkpzZ9fyxPSd8zrNmE8CkpQYBHYWlGTReadDWRL4xzF5C/yM3DfQNdIE/jzVC9es21snt6pnh
E3c7f19X7s2AW8YMOWRMh49xZN/qecd7s9x+vnWfcyRi0B+rLpJb6QR0zSv3/Fkujmijwzqk+apz
zFqTyKj5VStEmfgf+UifP4+al6LR3j8/7Y8fFK1aQt8dlyC+M1pJJD98lJl9rZG5EqHZB9DAaR7E
+GjEDBBle13O5z2fzM8HZE0a1Y7revF53KqBYTEqsVqfP2gg6G7Ks2F1D8Ug9k4Ad/DzZOTlA9jh
J77Ni2+2hO/BOllZoElXMcqGadBiQp3SV9QlznwrHxWwlJVfcvEWJqoUC8+i27PPZ2QMRxwv/dLw
Bob/hvbM8sO1bPEczOaTlSBh3bgR14S0+NSISK+cOXGBoCeIOJjgoIdtlLSfEOE9xxrDD03LCKsz
9CX8+hS2ALUxPO6c1T69IYiRyzbgTVHvn4IQU1/g57e96J1VvqUBp67iCI0cLoVtnNALxf34OGTW
/cBKyPMz4YiYzvDVitVtTwgIk2U+4qoOGAtYmKaXtnVpMbUvZQiHqUurW3vQjn4Rnqe6QuOfoAFw
9ZWWgAqH4QTqaGbC44D1Uv17nzrdLnNGbRlazsLSJLqk8dj5ibtlEws3kW69JZkwGEPyAfgK0jVi
WK+XO2ppipHEp4eIQykuwF/4hXlgESggtnMUPg9xUKi3pO/3RtVvapoQW99hlwL8+zuy7WMU1uVC
cBsugmpC1IsQPe0V+n+9Q36CN4vLzO+1ZOk9GF4u2cU4L8HosjHOw6PfIv6yA6xgpc5e2QI9P6EJ
+VxIPIsiSTndtxyq6doNLp+v8vl2QYQr1WouxrwCkERwbUguhbE+hqHDsMgKjYMOeWBjxg39XlM8
zjL6uLAs1OFDuG3j9iWLH4qsg+Q3OqtpiN1tmfdb5PcEF2XQ0PLSPeLY2csqeI8KBgepTM/orB1C
Ycmqi5GrSGwkdRNcPn/atuHKyIWgdYFwTmfTvxH2t2RiNQGMmw8lWOaAc44oemVF2GDmZRJFrVg1
5njbV6W7dU3WHzI2Nn3RXZFpkq8G0RNi0/RPUSW+dzX5F2oGp2lRt0t9wsJL0RYbol/NHchntKw+
6TQRZzQDRn5T++0r8artxmbAuBagvWLNv9P6aY+hPz+ICBAU4np9M/g3ZXVNf20DJb3cCiXR99fQ
YahG2G33PaJdpY6Nr3g0IPNZaCTdQ2YAdNn62J/1CYpC24UoKcdHNTCPaVkJVyq3J+gezrmoE/fY
PvVe/lXQRmlKQWMoRYGs8xekAHbLOsFiOZZi2wL6zslrPzNgZ8pByz8N3g0r56oouy0FFllbdjR3
2yhMB708MADlGVB3F2AT1bFP6TfYSc8iEo4I6hDK6/NR/1y47Pk+y2XySrbAzbwQY+SDFjgvg1NB
gkz4ALL52csFNoPY1Pdjwlwxnv+OkqRffC7xUgLs73p3h75um1eg+LthnBd6vr4KtHu4RsitHWZE
RQFuDpL2vkI4MUCqPKUCcVzUNi3AJi7s+YkRIQeXyHA3dov6oBy+GzrPST77Ghk2iHb89JqCL/b5
WEb9BuN2Hnchb6dZkey0WF1IbvKWdhLKbdnW/Z3jGaSteAg/JsaJRh3OQUveuEKsyBx8jtX+PtWd
udS6QDK8SUJqyo6oTH2wjqHeGMdU1V9ZxI9NV5p7OoF7RtKbJjOrE7K+HCI4pl2Qcid3ar5LGpqW
j+S+8YmgDj4GD6hnNQwPZWCbW5RFe0TQQKBpMozmPW5BiWK5e/DNkTlVP/cXvDdS+sirKd9A8cdX
STCe2TTC7J62pVeTrYkxAjIOCa+lv7PmEbXeWvwhq6u2Nu8Q9NE0a0jPksjbnSYeeRRQw7oVFWWr
Abq2yAxdxvheiCPeRJa+FfQRj+W9SfG7sYEfEpWkbbQppjMhHBsA+Il00XQtfO86qAoG0z4pZDZP
BhuPUuf1yTpQqFPDlqvZNbIVLS4XCFtZMCxajXYzUfSM48Vj+hSgXu4xY2F6ZWZI7OdBN+F25znR
j0PQ3TcKk2v8Ppl9epV2XLpQXtfUXjildMF2yPZPovRgnSdTcuciheWbditfNAWlCKBwuACx3V8J
b4J+g9sq7uHfEteWIgWq+muPR8nayS3nQnyrlZj0lMIOEiijQvA63RblJVMdUoezKj9g3mC98UO5
rNDvXfdM2k50Pe1FWQgmwk55mmK6w4NLE0sirLRUtndaDjzadeVH25Y0K4ziwCvBTrE7CIb+0o8s
q9AG8TKrQpLmkqCFdil8OnvIDnIEHxeEJTy3gEUpgcmwkVbIFJ9rtBZ6+N0Nja9OG34Qo2qfjema
XZMkPE5UmHnYUtltaq91BOQos5Ee+W3z0YXBJbPinZUgyq5r/b33s/ZGBv2dRtuxCEZtISuzucLU
AgmhRkeWFjLZaHps7/wMH4NmfyNXzj4rHcth7UjnjgXviqgTF0bJpB+SKdqDL1HXLM/gJdtrihRr
1VnoG712i8UXOVMJok4qQGplyQ7CNWG4ZXLcGWk6zG05azMaOTdgmpyiWB/vo/I18rBUNIZ7O0su
Ti5JtQFAHoziCwqujWt7+Q1BaP4mTDt2W8Slcx1tPak3O1vGj/5EjleZJis8BNQNTFDWqZeb8OFd
pp40GRZl2OwZgQaHtPYerTF29iItsxt4/8sks49CIbVlHgyHWzLNpRd5JT0g2I7n5GvV92ej6NHO
NwMAL609d/Mfeu64B2sYriGhoGAra8VeyQNqlFsrPFn2cRQYHAzEnPh520M5iwNRSkD602wApwhg
h0nF+1pPxoNEL0uL1z9YzjBcyURjH4C/PN9lQ3cw+zG/IkyDaVHbdGAnC3nl1kIcehx/AwBo9t7m
t7T0T5VJvltfzFJ47ZrxMqtlj2iZmxCtQwtyoNzlIHMz3Aggwzbc5c4u8v1LQRdxD+hTgiV0w+uy
/kCO4Rxq3NmMpmRceps8GRhUldbMcknZLbhsBjqeO2728NkN+Smf+tkoQk/1qwjrD//6b/+Z7uGv
r/tv/4PEXZiif2kbzeKx3yeg71X9Pv7aYfz8hZ/jT/VFSPpVjDjx1TKznDuKP3qMmvqiTIPhJz1D
RvcIH9GP/VXN5X5hxImQ6JfO5M9mo+EyGVUKCSFDU9Skpvtnmo1zM/Hvs3SkYAYs+1k4pvOImEeq
v/e32jZo4AQTGZ1n7zI5h3SmKFIRVi29BGgOxI5fDs3PS+hXKcE/ej9p6PRKdZvemjUrDX7RjsVD
LaNy8ADjRcdJvfXiPDHJUW8DEFk8Gf/6zT51CX/8dpKups0AWtEx/MO72WyuNCl48IyE1SXTo7/T
inOEPc5DO9tZ72WN2Fnta+MOT1Ca5cBT5AYIGGPMrc2W7l9/HFNyQn8/2ib9VVQUjsnmTdicut++
vfKrbNRmR4tvEXsljj6CKG7YJSaBTUGyhpe9mgi1SjS+7Bcg1a9yL955or+pmuwxtb1TPL2EmsLF
Yjl7yUbJJpY1jMxDFoe3pWlBEIGZ41rnpLLwTGfHya3WcIeuysG9nfM04+ox7sad7O7r9kPCkCun
kmkaTQSi5DMbBKKtLcS7Xsc8K4ln7F5okC4DyDjNggH+IkE17tePLZM0rwHqyUxLx9toNFSG2kJD
BuRLdmYdh9vZq7ZlJ+qRVbCtcYZR1SxLuAp9Oy0yAoXzhqcj3yHgN0eBxBiZrFXh9g8XCdLkltXM
oxsSUih7mLcN/c2iKV2YGMoqmj1juxpbKlKJJj9nOkbgiCO1NVo7IEVIQYY38j8qRDoKybVNrN0s
gYLkG5zb+mxBrk544oawKNzw7BAcCs0MsxdAa/loUkRxqujx0F4E8q/TcIQ+Y9KwmZH/1D8BXN/Y
fQsnlHos8y1bx/JxArc8Hz8/J+HmKXRGsJvuMuWt9CnZNUQLoTBatTZkn5DG0MhUmSPuEJ480UoS
G8R1S815KlCmZdx5Tf7Id/bim55uEyt6Y5N56L8zkhzGx8TPcRPwBGMHZA146Gp6j0C3CtxmxYjG
HD9PxdGbFF+lItzCxBXETpGZs9KKNVCD/k11xEwWTyPhn2Rg5A7osZGRP6di/ghGwakCuOF4GB97
AE2AfcASrdhOsb2nyoS27BqbgugtvfbXjgGnyolu56/7g6Tkr2P2TyFxTth9ScQckem9JdMRaGAf
MqC+xOUtrLDKrpfAdiHh66sQS6UHGRXhOXTJZZa9YV1fSDKsbPrNE1NOF2SERo/nyeTsZZwn0Nar
qUaU+CRJWe0yrkRZrqX/LjntFty06K5GUR9xXmqaBmzFlrrkUg0xio7uMimBqDJln/9bX81QO2DG
nIcQTWLHcFZvL3V21rgjLe/CJYHJeNECbR0YEkY6iUt+sLbScq1PcjNfJrbkRhm44EyfJBV/nYXV
2nPiq3wgj2BCUQnDmMCPoafpnWow0qjt3cv8DWX0jsqObDAOM6ZRDxkTc+Yto8QdrYQtk/Em0ciT
dIgBg9EJdLlGN2Am6GCB8Y1sc4qIWyF6r7iI03qr9SRr8C3D7p16EG3LwIkVuJFCLj50+fOhLAOk
sXDMkJgt2KrTm+NITB7e1+K6ieO1oMKPjORYYmBkRVtbxfSAK+9VVmQTtempqYYHnfDPNDZODUbB
UvHSSm1huKxAx0mQAKrYTaa/ghkG6g4YmSzWBTd+ZX/vCxNpLPJRk5gH9R5PwKWTp9CnU8oOQse5
0pWPaP2XRVsRv/k253a6HNHmgAh6PT+bhuHWNu4kpyv3xCaYA5P6d7hwS7tPwQcgWEm4pjhLAf34
nJwL4ID+WG2R3C8GKZcm16XLHp3PhwmeHG2Kz1LSzOVCwlCUcnl1eMpI1kX7b3CvcC3ahC2VM/T4
Pa44zSh51FMUPwegUouc2JnMeckq42B21vXUsgyx4HmFQzPzKcG3GXxLYAZGKSsgLz7fqNwH6J+W
QjSLio80P51kzmqnUq5TfWVKFjB2DRXXsBY9MlKua8ldDeGUezEp39iuoMB5LIdH3P/Ez3H5pu8j
C7Zt7xFa0CZktwFhY17HwR+gzWUFY0xXDvtg8Nb4OshvBzPhZ8sIzkCdTXwpHot9s1AjYbEVuZTl
GYM5eCK16Qdm/ensJhY2HLVMn61TmyoZXqtaQyCj1IY8gkNvAN7Bt/PNtbQVqclLbEmLweakIB0l
PJJNIGQJPmuYvouu2vYkYI6cFJ0Dk8KHBfHaqksVcXj6cz6P30ZSYDBvQ9Wa1yDs1Uug/TtEGnsF
6DebQxXrcjVAaZofQFnAgIMzF7OGWYcW4EOBE8mNZzakv4ULuh8IsRKaDqLfX4yV+70w65WgxdCm
Hv68eL60/e3n8/9/6+d/xxxhzpK6fz6j52n9l/vnPkx+LaE/f+dHCa0byASZvVJFO45lS4ea8kcF
retfJLJCh0JKok5lYP+3AlpRd/M/5ViS2tol0v5v03rFbF8ZSA5x7ArTsow/Na2X8wT47zWmzbSe
0biglsV7gSPCnsf5v1S0UZwAlRTw8oLOLpyXyjTTEO1bPxnf68QCZMgwKSAEo4RXAOqSF8TckJKa
hFc1x0JFS6OKbFy5JCeuqzwcnct/yWX3NQQF+v4WPv8PsNs4//KCug/e/7J9Tl/C51+vqPl3fu7J
JIYYPCeOa+I9RJU6Xzc/92TS+uJITiW7IjKTUJ9y3fxVAILDhuEj+g5gPIhWuW7+JgDRvwjLnDdQ
yEgMdm1/ymHzR9XB/Km4/pFRs5FUXFPOLNj45ZoKHMJ8qi65DaOUR0wUf0tRjnqMGoGldwcX3FyL
wLEpjUcviA8QRgC6mhSbAmkaLeRCHVVUrvwRU2VEmpYJLgAse/GgkX9JvPvwXI4wZD0yRDUTTnsA
iiyw8cYZBX1PJ8HEUX0baJg0PTqDoHQvEYzmLWDjTZZP6BNKYNmuJqoDcavV4e//Sur5gN+A5daX
7s+/8uPvJUwUihK5+IT3Rx/ze+T+Z652bUMcSUyTGm6CS45kguQ+recgjurHHxaEeRbuIlmXgB93
aoADKJoaqkgOQV5WJAUbAnfk5x8udtdDMFTf2e68RCPW/68o7iHMCvsmMwMgi35eHVqDdKXSCl9p
/BAe7ayF9i1TCbjvsgxWaVgxrgSjRpgWU4VDQxrkTiUAC40Z3uASgrkIIeJmWisPHdrLAfIW//j5
R5wYezHHtGNLwv8LR3BpC5/BHvmv1zhFzDx563oHV7Jo5a0vtwFGv00QE+Bg815aNX3Dj8KYk2Bo
ByLIFTOMRJGpoNjq5RTeY4H0jcEYyboyurZqFzFnXj3qLVLhxKx2wsynXa1nO5um6zL3CdOcPwSo
kHrV1tpzoNdy36EgCTPqjDTMd4bmr6YAQkctcvQnDJ1HG/dDYwQm2Kv6MqcM6G6mMz5IaZgSsACA
GESSlXxD4VzsCbR0zgyXzC0iiDPr3G1ojNY27mjS8TiHU+qLbdJh0hHYGO/iyfvWuUW1Cwj62IWi
WNmt9TUOTIO+r9yHMBgBDWkZ0SU0Y32fagWEvE+JUwCNJpcIXjW04AgKmGHYayQdH3VbGqdC0enE
E6by9KkkTJmQhnZru+3RTNKO3cEAzg8oatxbJ6iizEGoH5ddM3qUFfAG89LYl0PtraSDnzuoTEyi
1b0rRXHVtZ21LUvj3ikx52s6abg+GoIXXQWvQVhAQdO0em2woBxs4DIULg8uUMNeDv5ZR1bb102H
NgVvtteeI5iHjAtfrUnWy6BL2AkI6IFhbWowXEW6uo2GIXiUbnYqJKU6oXl7e85NcTLtuWH/u2nL
HsO4xWHmcbkQafCQpR38FWlerEhoR3icNTvuZBX4los8lzNbdZ1GTkr2kMJjZGhj2w9hFyZbYbAV
bYvmmrFruq6Q3C8wlhSzlKvdxJNCtpCSdFshsaVDsZ5GQt1VhcQEwQhJ37wmfMWjY9cTCWTcM4Ao
EM/wmmgnDTZeai8LdgFR6WyBcGo7rKwVUQfqg9S2DTwsWNOOUtdiJIsiZK7URTV0gI6AEtLQzlnD
LtBM+/zk6CiguXAHwK1vvk1WioeHPiLbVh9UdiKafYYuGAkA6PGCU5+rTxJHEwxUqMLhyTz4RNYa
zRF/10spbp0qQ+mDYHiXBtMOdQNrTX3dR0EGBURdTY6/i5IWirUTBaQO9CiOwI3VA6QmL4xIiZBz
xpezh91KLALxdUzOFEGzwuNotUV4zIOzpqWgj1NEoS6TE66Y5Am+UrYMcq3AQ+biXq5xAAi3N7AO
u4+maNMN+QHBFpi9ueo7cm7CPCUYr6quHXPKl8rQasaz9vXEiOZGQFiqOpYW1pG4exDBmEAyHe/R
F5SPFgPnHim+ZmTeFdHMgGJy7XrI7VfBfPdgeWyk+44kjKlBS+SEYi316qGi8e0MoIbiGCpraE5r
CbPWoX1NLwYsfVnYw1J16B1EXHn7rNCOVmAPN1YJC53Ms3XZtTrW5mCkj70fSpMdDPC3k9sYYjOl
Ad7mksQmUKsXpZt407sDsSa0AjOGamo0xcohH2QdFjC4tZZUn0EPEUe0gF6VHTzodRStZDuR8iul
f6iiaEcgSG8b4myWJOohJL+hx3IbgEzYTcrd2TWwTsOyiutp7I9TpxW3udVuK2AJC4JFjC3TqPd+
uLLofKwtj+Nf0GOHc4UaHWFAuZkyehtWx+nwwoCgQ2yLK5mxEY979c5jrtvql8lzwxtNwnsd2cfo
LaFLNjAsO5TYjQxrWA5OBi9M17q5M2Uv7BQ7OuAfhkotkcOFg9SbrJV1O0ptgxleYhSY/I2q6uoq
mWAuZZ4+JwZFhxy791E3pkNnG5CQR6aPIvStrV4CjsqmMdi6AiFD7PkbiyO+YEpWLWvtNicUYdlH
2tmn8NgjWolWSdzeo0Jkx5qSa2UyUOHR0xASYru7MXdrPuopmirUJi7UeOSFu8HqnSM7I6cQH31Z
dQRxQs/CGTvA/Mq2vV6G1xazw9BxXvxkTVOuuIoi59LSyN53hhmvBskYOgjZiOvGHquNuU4jLipd
JRyBrG7WUgKSLwiBZgw24XTP5lQb+gq2RQdnSmAVDzmWVwwhZGG7sCgg6TBeeoCUNq6EbTzavcJk
mqHoNjX/QabTjsxbCxIH0TphX1/wxyZr5I/TCb/8IRHARf2EHF0utzqznyUrAjOre4RR9KSAxjDV
0s6IY+6KwUGAVhm3QToY+DbHD4TuamOFQIvDwsI8Q1Dg3ic2p077+6QzCSiJeL5WYUY9Y546WCsP
KAQZ/fdZQIzP6K25J9OOHA8cBgyIWa0TwASiqIuDFo2PMTkB64jSgRgD0D7o4mkDhbcqC9tt4rAi
Kry4vtD8k5qREcOcmUQ9oOWWvwTxQWweqsRdh/L80Lo8eofBvCpzsOYhxLq18clByzycE2NkLRpV
gfNj4FT8f+rObLltJdu2X4QKtAngVSDYUxJpSZb0gpAsG32faL/+DLDqnmvL+9hxHu7DjYpQbe9t
myAJZK5ca84xrW7XCWPcyPrdEiD3EEO/MYy297oRHKRS5Bunb62NM3cbs1EIFl3KqX75MWo2waO5
NUfYKZRHtySG7KbThmZfkV/qYZSpiB6drf0EkmFfKTRwaYYbNwYc4X1Yi3KfSMfdLS1IqpLNVIzf
e2Z3I4BC2LKO5g1aEXuaglZWKmfkT7N3fXEx9V3G5jieQmN4VBzSbyv65Ojsyr7YX3/EDuRsUuOO
vQ0nMV1+BeO5WmHcIWOEfgAra3vJU2bcsS2JnOjbuNjL5QcANc+kNwoRhXwxuzNODeM6snvbDlsX
7XAzc4q9kzp3MoGGB3v+QALtbdTJOyyHsHGWH/D2X8Kufg/1uVyhJnqYpx7/TFgB8Ylh5rrGrqzo
I1cNoUowLW+6jnjJXic7QaIVa+bmlmhikI/6+BTSXV0XdfyuYDA6jJmJcBFEUTYbX1zZN/TKEUfl
YN894QjyY52PKByPPZsobTwCADSz2F5/pUHw6IZBruws+TFwtyCyVZ/AdZPXktD2TKuvtOzDG/Tz
8SqwSXVf9GVajCxOt141CwUMQPt3W4eoFZTjKyQitOCL4uyqJMINXq5iHTeWQR/aZkyggCX0aiQo
HlrRFTkRqB554K8i93pRA3YGF3FVFlHh0G3NIOhJNTmpjDNIZmXtp6ryuzRnaylL5tCWQlMTQVEi
Z8R5TPM7Pdy3RQiicVq3NJugbrOS171q7MKZDlawsnrF9NKOIl3DQJ3Jor0jVOhR7SWl6FxJn3p6
Q2iXKPQRgmp4QhTf+wjZb7S2Hu/tH7KQEMtm66FeMicUC/2Noy26sJKLJ9HxttAWLkeeI6tSK19h
2uzZYGknZJq4lheVfJreVIV+cbp+pCkoeWZIONHUTSJRT0WLFg3sv1+I6f36B1K1RtcH5ETVmfr7
8wB1clFQ9iVALheubQV00xL2tsm1J85FSAqbsVxBKhwh/3Mj+Cn7g5/MBJzpyY9EsvhqLpafCkyq
hpu76tGLFrO7yZ1OrmuAc0C2QBxBNcOkE9NEL01n55qDwJoGxiqRqA2jylHW6d4emIMrCHevgiGT
BL/G0IiFxWvkhTkvAFrn3yImQyKcDnMFZQBGdcCMt3U8zd5sECeCa2dLJJdDzxP4lY4qzl0+Kkun
BAuz/dWUMDN96efjhHCWlemIroVYuQnF1YykZ2OhllyeFQJPdmTy3lLdIhgZvi0fFJQbplu8derG
7TTDer+KPWWjoNMFgdqFRJFclaFjTm+TlWeTLXfvAFnGh/TWtG8lOW83s7H8y0XqOuaIp8zhXRpi
o83TMm9BvIVKp6X3jRZF01NfpESY1ApyZ2cjO+5FtK4fInKaVW21aCTpuy/S2MV/xnGOx6ZR0rfG
RTNvLELZJldAO6pPZBQwfMkprslLX0tT3E4dq4iNQrTWcgtD3MDwJHcg1yHJMhjd3KA+OTYFxg3e
8vU3B7M4T+IOgXPiKZL8ocwvc9va0pWmGR6Rcn5K1MT0CTai+VptJdC/qVXer7JSnKX45G25m1wo
A8WicUO18SPpTeCP8qHGsMqBgDyc4queJfYO2wPpASLet/2Tqba73DZL//9JP+t/9Fj/fytDWHqY
/3Mb9f6teMt/6Xhpyx/4T8vLtv+FUR4EjEM6nKqxbv13y8uheWWptP//A46xaJT9p+Xl/kuY9uKQ
hvUiFtM1zc3/48L+F3YnPFN0z+iIYYz6X7mwr6am/9tFhSLoamjnlh/C1el9cXk/d7zICXZb0x2R
9AumeFOICEFa6rI9VvvatQe4kuIHByB1M3P2BWWCmRZUOsDQFqkpgBOXs7cnBhBOnZEcmt4Bk06O
gesGg98aJrEC1YsgwNnTbKrAVAn0dSuibpNMFTEJAQZFEZZf61meughWk95BXkwgS/oKvZARkYD5
ztmINRUAIiJuQFDkBWG+JZsmy0xaBj22htIsBnbKCMkQ1HbG4iZjtUk8KMSBrH76cv9BSIHW9JfG
8/Ujc1A1mAuTgd7jZ986UiQgCfDG8GgzTM/d6gLvArW8tF46ajGnsdauIW/JzWI2m4u1zvCSSClq
5qDdtApHOwT483bUkUBGGeFyWNJVzyqIr4Hch37VYnWrhiUh1W+qfd4RkgplpMXV49zXZYJv2/ge
qtpD6UB+B63/pJX6d90hAQyBJflnpdKX5CyqK5CH57JhYp4TasGEe6iY54QJ5LIk2dRCfquFzRTP
Am83r6clfFJjwRPdq2kpSxOrkmudMgQ38zPb8C1HyYJRnruFL4GwuHdUyG3iu6vN722sJJvYcVcq
zLC0ftUrOh/l2B0MR5BAgT8dV5T+NUiJbovDEAqnm3yVbpD6qGkDlwAXGxnbpCCqUN6tpwJzfsUR
XELybVzzlLYO4a+Qf1BbFaFickyvLyqJvtsgiyw0dQ8WMyuKDwc2+yS/C/Uek9FtaZPwgjYzt8SK
8Mu3VGtcz9K+/PmOWLgMP00ilhtCNzQVwLVpY4xzPt8QVqPmZZel3BBl3KyUWPSrAVS0EzF/qwqO
3hO8TBHNGHmrg+uex2JwvEnJopWmpIlXDcRsNAIzEjHBq7FMK6/EehyMXbQaZKysahV4UQH9rE/u
zVTrjuhIb/7yHpbn/Nd1QLA+CZ13I/Blqot+6KfOd0F6Ec9+q/mOQjbm1GKw74W5JWroDSfYJXBG
Qj1DEIYZh75kCM/VAC4nq3/Eo8mpZzpbFeEz6ZTQryXgcTKsfQ8J0kfeRDz718Xe8Ocr1n6/YhYu
JFyOgZZLx7j56xWXkDPTfnQkZ6l0HQj1VUkIsyP4A8sMj6VavAtlRPevoQ1RS8Q4MFfdiMr4z9fx
+5e/oDJwvi0jChUyyq+XAVsh6GRtS0A2qmBi7CA7bC6tg035zy90/Zt+/Yp4JaHbjrAszXCdTyIm
2NBhYc1C+gmQfiCWTCIKSehQ3bxGVnwasoKYHBpWG4cwo5geiKdDpvZaHXCVgY+uxEGdciD00Z3h
72mQL//lCn9fGa+zHR4H/EsCJP+vn0XADRRWVSd9xP8kl77g1AJnwPjBT2MkHiZzEqcF2pipDQ/s
/COSxQV08lNhTN+V+PCXq1F5tc+f1zJJMlyDz+23b6ZVQpEGfSN9AeKvQ4utBuXbWIvnWWLqn0Sw
ZUPi8It8o2R//+8K4B82iU9qO1YEVgKGoPQgF+Xh56cpxomgAi2UfmoAd4glodvcwjOFok70hQtl
eg6sXS6M059fV1sGVL++50WbyKauO8xm2c9//Qa60YR/ZaM9o1GxLYd603f1U1iUd7ZWrYOovENF
JgbiabI7Q7QPf3l1CpbfX12Y1C0CeSNr4q+vbosBAHNrLeGD5V03dA8VzasajdLkOvfQUT6ieL4E
bvGkKfoJ7lMugvskqjj+aie7ajjN1X+5JP2T8o9vgk62uUBwTPSIjvVpXWvNGYexwSWNmnpx5ISK
w/CNpQE8Nq+2Kl8hb2wjCV01Hu+E0p2UKTl1+tmd5+1yFxPd0SGk6vvqwYhP5aTv3EzyB7r3qR0u
hZndMdZ7pwm7lnziBQ5j6dR/Wep+X2J+fQ+fHisOlxH2W94D8/i9Xrj3rinf+aa3f/n6lqXq082j
o9bUVaafJAYuperPe4BQcmdM9Lnx3bB5Iqrv4mTzXvekKbd0gZ6s2t1TbXyYZMmg1l+pBvIQzj0S
1LPWv2ezy+BO/dsd/Y8XxX6EKFeYhm5/GsnGiZRJ2Y2Nb7qDRrjDhhiO01Rm3sLPkDpwnrTbZpAe
ptS+N3vhtVH3MJE/IqtmA9l+Got7pa+e//xZ/cOdjrqBmhntJd59dfnvP22X5NBn+YCAxp8xncm5
fO4Mgpn78q4ZW//PL/VPzzRFpuuY7M06reJPGx0yMFetof/7ccoJVWvah8oqwOtn+MZnm8CbIba3
OKGYtNUhfj4RRavYoer8y3X8vp46umEbrGoMyU3kHb++ZxeVlBgTnIeGGzBtWIfRNhwfXHFSnOnC
1O5dmmQYRcbHn19X/+fXRYACdEzVTfvTqlIrYsaLQPxJiGDSropXYJGjR5LVKe/qZ6XM7wCU3w0L
92w12xD4FuyhbaOZJUwAvRhMWECx6BzH5EeLLk9rmyd9ZP7+5+v8LDK+LjUGmC0LdASalIVK+vM9
0Q2BotayRnYYuvea2b+HWvVclbt0DhE5tw1yXlX/6DTQkepi0hzUx4ZO8kqgBJtl+20a6c8Z6QYQ
3L2GGTHuG+Vv17h8R58fcfO6HaJtY4P+dC+lbliSe1s0ZCqUjwVQQEO9TJp+mjT5UGnVk25y3wAx
eG3yiUajvXJF9Jdlxvin5QxRPusuJfNCvvj1c2L1yBmVhjzRavmtGRhuDBVmrgD1pKjb89ATieIw
10AaTWSVVayDOb8L6TFmbh575tyf0QUCiFaRXmB8hq0o6OajsR0V7YdT4KzrkzOFkPAYbfE8VMGd
UjbYA9PNrBJuSZoPKmqQ4saqCRFEJvxJWsQ+4wNj9ed74vfFCz0LGAtqQ96nZnx6ZFSnsKPZUjW/
GsxHoVnjjp4NU01nYxMkezP3yvC3Gmz5Bn/9htl5xXKmt02eGfPTpwtDRMAjYpxHdid9zUoni35+
C42J2a4BhUJOZEfNwznXrXGl5y3ppXp0nKtaQYhdb/78/q3fv2vWLS4I1oulW5r+aZ0EBwTFPzVV
P4v6o12irk3j2xTy5k38tZjC26loOanh2uwHQQeNDFLcQ+ktNOUbSKOUTmr8PIXuOR8dyAPf4W+j
J01oU4+Z9VWEVPON3R1TFcNqgr6wbd4zuq5kVhDpJ+DWwpNL8+hb3s8kQMrnqBvve9c5FGm1YnDi
m2MPb4q1gbCt2AM2/BiFWFP5iNJmmd4MTAlFnT5FA2S2SjKeTJvTHIIDt+UKTf8uyZOnrA7v//yx
fdK2WZaNgo6mDLfN9Vz5edObE2wrZVTPfpR1xEpiydJG9SlEK+tZ5JLmCqORunJqkPrhRy5qC0ll
dq66VNzgQ/3fbkD/vhrkWTaQGt25NkR+2uyiXCY9qRCzH9a01el0vVUVwSBxKTta1sl+IHsWtyxu
as1Y0FRDh/jEkd///KEsldrPN/ZyFaaGClF1eZ44Bv26bGRmzIBKzWdmpHO2ApD1bpv5JhwJtzTK
p9L0LPTXf3l+tX94UYNGj0AdqCJZ+ywyJMwnciwtnXwtKx7tBumKYF5rjHQ5cucpwGAhiPUBmfsN
0NSF74yH6JsmnQfA5pmnZdbkuZXyYIfGOWWi85eHXf/8sPOZLEcttJBcpcu+8+tnYiWOZHyHMIDB
x52TBn7shpds/GI3waYiKwkxgpPQamgSr2HkkLqOl09yjdp80xCppHb9XTIRvpDV72LO3xRVfpVl
0uNthjyRmC0ZU8buz1/j54KcS+YEy7KPPsBCBPCpnhvpYzAraia/TRVMw1CjAyJQSHaenjXX+erE
d2mLH2+K3L9U0b/VEbwySp7rQR1Vq2F/WoxTUngQ8sejLy0IiA0iA2/Q8+fqIzHy85SzHo9O2mxR
CL2Rzbhx6nGdy/g9L4ZnE+mzIhBvkI2NCm00OV87t5EW0g6btn/+gH4751+vc7FOsVFTh1/vyZ8e
N0RVpOTQKfPxqJ3dtr/DO7uk95zDjgN0aRyUWN3PYbsy6pZo1oSO62ic2mrJChA7zv0mLOhoCZeE
kf3na9PN3x5CbWli8z82tuVk++sNR0caY8+YDKQdpT/GSdVuO8EYB9nD0zhl5n7oEmyaARNWLXhj
PyRrO2jiTdkyW2aZSraVzaJcdOWhgYXXMsDQMNt6CmLBs0n3M9GS8GCJ6i6ogq95FWV/+3AXUvun
ZYQiUkMsaliITX+7C7qsNvqQ8B+f+X7b49BFAcaRvCjWpl3h1zdSEkN4NrKgSTbONKmkazUnram1
B9I+171OZt9sIA1p0ctsVaKZqMOHQwngEV4iCpy+H7aWG53jIvXbhnFv3+T4P7S7YskI6I3qAx+0
u6tlBvhjsjcz9JybLFUwS4QDhQI6gXjUNqOZjUcTPxbPSKV4TRMT0DPaqzinb67W6J6vH2OSYX9X
a/V+IlEMkf3Q+UQdzR75pgtaU4/JCgQREDBv33RR191MWICWkdQKiJTEfRD77hhsaa5iY0atKhrr
olozAWGTxHBhpi+q1E4ZPoZSiX5YSvk0u8RBWFnxYVn3pe00nqbna1tP3vGGJOqYrStzfohIXbPt
/jkHUm1g1zlKTTO8GQ4FgUTwzQYIUWRQ4ghw76sRz3drlQojAn2VTdqwuk7mxgjLfVi5t27AcBY+
98wosljR9XP9fKyBXw0mEVIqZC9jTKho1XdDHS8jiorVmC0DM3M8AJFVdsLA5aw7t1XPvQptBTxg
UDZ3lgS5QyGBuYsua6CSUWsqEZeXkm5YmrJe6220C2uG5FaCKY/ss3xN86P0OlHGvqZPbwwFnVWA
d/twvXsk5BIv64mX6eOmWEMKR+uoWRu3tQiJwnb+/Ofn8bezId5KOp8OrSZ6kOjwl7v9p7VCmeop
sVCa+EBXHqzQfBwb+x0T0asFN3cU5kfbzBfYGIw5mTkq3/7y8p+PE7y8wMmKE8Bgk0Tt/+vLz3Xi
mGnW9MSZdHj0R4MCDjTS1g5XuX1PnqogKYV4p6yHwDTJSltXzOk9Dqx3f76Sax/n1+qAKwEpyDBN
xezyuXeRxzOBHCLrfcudSHKdYDVUu6BH9nCttNtQhQM8E0reF8lZZMOrChEFsNZOm/j9RMoAVttZ
QZNeen5Xttxe3dC0d6Uk5rRqy9u4gTJVuwPOvRH3gFOiMKxcRawIU1EA8KYW8ZPK91Yso6DrX+yM
8lbvXiJz1DfXZ3XIJUuzEY1IBaJy4y6qCrjlkFLh5sxiTVzifdEb3S1iuTAkMpER+SYe1HETNw4r
v5MJXxEdogvVOLsKyZODg7poyft1q3oT2jy/ZkuQ7Z8/23/YkEwWdsiL166mEJ8WfYqYibSloQfn
Wge+2UgQb7DCRMntT1hXojs/3CSCWFti6Rv0HypdDN/shHNMZ1A3hLhmDuZJZcCeVxAx+ZdGL46P
34sKqh+HSoyrdA2K1F/vw0gLZIhEVPq1QqZQ0A4aoViZvlRhxXY2Bq9RxLnKhujWaLauHep7IumG
TT9NwyOArXUsO/VOxwpyB/yYdziS+jYv8lKimEhTaBGyz+ScwdfnAE2JQA2ojbX7MEgFG6vRtKT1
kXQ10nPalpZcC6Iw1yrVxA22BWM75elbPM/9huYj9NIO0sPy/1o+7fTWICErnSJPkkleSc31iwjM
TuBWQH+T8H2a95xyQBQSs1fR8RkQeK0LhREaQsFt3iFtvW7BV3BkmHRoRyYHdcvMotPdkzu0qcqy
PukjZR0p8hO5skWwxvfJTQPE2Far4Rap5k0UGdG9gA+z2FQB54Gkl15cDOsrrkhTRnyope3PrpJg
+6U+GtxsYw1xAADM3Ia2AZvFdWBzzYx1s4FHPvFhZYMTSsb6VJY9aUrjQceXg8MyJyetcp4iQTWG
5I5EiUVAU1W9PJBu9EGsgyoy7VjkzscUjMYagPdqrgver57QNPlWN27+YOlZ8cXtmfghihJTot2i
7j2NVWzeWYiB/TAvH6tlz805f9oY4IB7OeONyxa3a60G5VWYZRDrE4kMMRsYIoc5ER8B/Kehv7m+
XNJw3ixc9SOyCHWKJNFuE0ETc/QCX2o6K7pF0Eg7rcAll6tOTppX8jV7CMUcn92l3TIc48wdgqs1
l0NSSaL8bWgmXxECvtOoKx6zXqzVrL2P1Em+plV632/JnVN2UMlRwURqe0qmJYMJAjhUGXuBnEzH
aPqopqr9GEJwyBoxDiEPlTPr3+w+MddRFCKlNof7XB9bRKTDnS5mzroC1aNjx+UuNsPiLDmNQIH3
QPhnT9qBZMTsyEChQXvuzpgx5rdpKTfbwbDeiBvrbwY7kb6RVphh5ohwiBpkWCKDQ9uGLrnyK7yd
yX5Bh4XMSL1E57vk0MQdGEWH2XKfBoays2Uqu0htiAFRapt4vsB9gvE+DQKJuLgkpalv0qD0E7cp
dvyFQJoYV/i5lOMmB25mmN0NLt74IR+c7tAU6iWp7XNpTfKlmGtez711RMzrlM5woZlNfYH8EWnl
g5KG5jkts1MUZtzKRh4cFb0wDgEQcDLrg/GhAbMpazIH28gWJ1TJ46FZ1lYntCpuH9F7MifNo3Ca
EQ+rmh/SWqFe2gAiUl5mJ7jv45QvSrQVYwDNpsiZXrTZcG6aDu44Pgv1TtTK3uxmsVeRWFIWRce6
1C8DSJsXnnF9cGlmBUSfRwYwcY5v0a4Q/UuuVNPW0sGdj227mSlJAgN0p1vPYL76tRum1rmexrW2
nNz4lqKzQtThaEfKrTUw51fSL7GOGmBysagT6/PM4F6/dIPKCc98qMey32EDvevnNvYB1u+iliWO
4+wRaeywjVQSNQYgKi1vYyXKyV3OT83OUvJ//0prcySLk7Y3CNK9wX6qBOHgFTbtFXdg/icD9kce
EC+dp+x+0PAKsxpfkATsHHS8WL6GQ8JJAmqdJXaqzgqVd7sosisPX1+z2N1B+7VXRut4r5Q4ivIa
xBQkLtCYfAPVNN1mk/BqGbboDXDWLIU8jHjE15SCpHs4fkPnAP1zr2GA3Uymzmkkgi4eGtFro0S0
WCTI8yA4hS1knBQ5242cx2YButd3tpE/moXczj1vRJ2zciujoV4Trot7uXtzJ6JSJF4KtuJ4BfSm
OlrLDzMOjnhxCohPmnUAA7Kep3IMfUTJW60IxYkDqDjpiW6dPig0LFWfT6GNQC8Q/AgZCeyDVCWS
r9RvwkLTdjULxheRasZxyuenJsije9NFQNGr2SWsHHDF2dCtr79EuYy7ts4B9tkF5IA0rF6acvRi
pd0NLQE61JNY8sdWXZvsb7gvyN5rJb6zxU0OCoKycjNXlBhyQNGuuiPbCumNnsJfMgTIhTpY4Ih1
FAv+RE14dATejuYqtN77fIZ2W/atoKFWnWs7fHKsMN5kTWLuFAWzcjij1qHyqbzOSex1NKMdMfGW
rdDeqrd6pbyxj+FqSn/MorT8wZGwgbLgNKLyFZyFnNgF4IdWcM25/CWA2eOZSXesddoa1YiprU6w
bznWRtWbnly6YD4UqGQzhki0OF8sWdkrBH77UnvMJ7T6iJYQkS5l/mS5X9ihTMiH8yUxyLuid0+s
rVHAfohlBE+q/sD6urseUPS+P2fqcqRp3B7hcfZYWpvr8SRL6sduKrQV/RiT4Bq6khASpeATlHFE
dr0qziTPbRyDai3GkLJkFHIMJgVjNUUttbpmoM4nAGELj3ZFVHFJpGRwGKUyrEx6qpsWcWHVtUca
bilIh5j0hPoi7VZbDyTAeJn2gbj3oDXEXY6WshVAL77EFirjfu4kQkvd4EQ1MjJKHIEGJx6kcXH7
dDv1nK4a7CHLCu1Zga1t3LjrUf2nEUwuo/OddDiq0fBDb1sdSafpmbV1qAJh3bSNHW2SJc1Ab3cS
P1wVi4/KkGzMSClvdLfBCFiH0UqNObnN8A6QvU4AT+RNQBzGqcqLJxlOb3aGG33CNePhTabNWti+
VVTuzWhqwSYhngY1DN2OKug1QK5msAJTRqKTNh+zBmmQkiPon9X4OPb1Sm1i8nV7tT42ZvM1C8JD
pCFDy5HnaGhVTJV+jpYHLS0AhNlKe1QQUkLrdIp1Veprt6nATJSQfhtqoia1/cT8ajl5e3c9Szrr
OJUURXmDqs2c57VjfnQ5JjdVuLvArr/rczfRic77NfUHA6zuLerD6KDblJIqJIS9AbettdrpYFvB
ro2k6dOOzldtnq6yArUTQrNuk8Y6DNfJSHZJMh/7zPYs104uUJ6/4mIGKdDbhVfXpbPNwTAiBw+f
w7bV7isLYLIWiBGP2XjAniP8NG3s2yF4KVOQtDqn8k1nPAqYCIcvBf3lhzqdSBtJKUerKefOnZs7
00hXbi4V39TfW5CtSNa2lB9s38RewfMo+jPuLLlOMvXUQcH+MjnaQ7Rgt8uUOPcwzadtOZnfWz3O
d3pK6ABkvZjQrc7AiQco8Xrasl1U75rQXW9s3JF/ivsbZym2c7JcPHU0j1ESMDMqzkSox676NMBb
9idBUkNFOXhTkpS8cUsTb4DcpkpcH69PIvYmoD2XKW3Lw7QYYQhQ9SyDZDoFaTtvcJGGRO2X0vya
LDnXShntr70IW/J7yhylPgSIyxjOX8oIJmMBrKkOYlLcO32t64DG3Go+EkQ83nROo+zGSEwHpxE8
vGmwL7psI/upotPKULZy0n5tSPeZdANsxYSKHTtFYA3KTAyFDfJqxm9MOLvhbiwrzks52ZVGJO71
qWPnLiJALsO0QN5b9wRlwT3WTXVnOTGRf7byvWok7y9Hb9bE6AQqs1u3U0ICoBu1W4OJcROm8TZB
0BCkd6EaGFv2X2flJhOxttZLZWcM1UlyWQ8RWe7x4L4Ar4Y32QDJdsRrbXb2TalmZLZCZYOWetBr
F7zfGE0seuXTqJrhcVYm+8YKZ3SITocVqidclQfSj+wlxRbuzSGrFfLtnOYFSw1m2qTk1FFVfqub
5h1i/m2dFz6fnTiiD3VObhu/jPUC1iX9dpPY1iViwrVTeiYdHCXZBhQaxQ1NcvApYlrPc6zRgseN
I9Pucr0DaqwXwSSfhCLftbB/LeKogbZEiZCZ4osRX6CULokv6eiVZHJ7Qwg/iAGjfjTEPWe/hpZq
Fq3d/D00QnGewI3dGJxbtCogZHhMn4w4KQ/otyOyCr4QxqYDQ+nuiGYL1nOLFXMMHusELDzwZhN+
O+urW4UgzWv9I535BItYq3e2ZWyfKuyop8iQAagOuiaD5OFQkoroumXvdIpM2xlzHqw6+PGNEu4m
UdQerrCQOOfuBWvKvO4L2hlqkX8NFcZnAk+np7X42q443Szpm3XZ2JsqpuNGOYduw0IilJB8w2cZ
hca4LdUCq28/HBTiTrfhSkZGs6+6vDu4Ee041ezXjDtYJ8kq9EdM1ME0VM/I8KegAbUaqysSi0sP
CdtTltuHiEjY8zTku5qYQB/3c0zQbLRh07ZP5LbE56IpTrPCsWGoa1bqNqZMF7oBSB2ZRzYVKzIC
OXaXEZFAQj2HamjtHSV4nqqEiJ3IeELMShU5J82uLml992vbNqEVE40WKJyP9MYAZaUkIaPXEaek
Wx/QbL0FeZpupDW8mSrGy7Fpwa0SfliqFg1JJXE2dH5BRVm3vSWTY0tmbSq04kHR58ODkziEwbs5
hsiCAN08PMF6eZCZC5G2qF57ItKwD6rtRneWktmNv9D4eU96wqtc7mlcQq8kualmScx9roFK7zKS
A4b0m0AdTKQct14Rj49ZCaVGhIN9bodoxz04rkmUpQk6jvZlfKSrqu+LiHrVFuSjF+IHs0S5Z1TZ
rntJpnkakl7AQmvr5nyyMfRi/yCcynjDYIQ22Jju+043CXNUbwNXXvA7UXEmOSmR1feaoZ9nhs9d
qiU7N8aN3tQkZonQXteZvJ8Fdp0q6fcasTE3JOWgs5DNc1iBmcTG4Ppp+1SQzbMJA2aE5nxmbYBZ
QCYU1n5wxDje/QT/YRJhlBnnL0ZB0IVho9CcSnVY1VNfQT0TEVp0pGx1O20MvdtqAVJmuUCBxkjf
gUDgzC3ijyqXbybIfEhNqLU0TX7h5NoSh2HJVUbSDpKnV6dIbRov1q3rEGqTRS6q2r5/zTSqKCG0
vaamCK2xklVNqWydzjz35JHsY5dCqKvK21Edh104vgNu/dL2qbZOXuKpxMbmDtT8wq7B9slzH7PL
aJOE31ZrGzvB42to75l0+FTynAAqlAAQ3F5EVNMswpHqwc9jC4XBUNW8G7ZRBzraPW3XYV2YNCKh
qUDjku4THOTpRs+A3De1VcE1sylHSNpjZgb9p1K6nQPAtySt7Ka2M+IAs+65mBIyJnoDD5qaPeqQ
WeHDw3cTL7Ibnx0yd+8xVVeLrzzsMO13zVtba5OfcqCGZN+5u7QPH/NxWFdKTlZGH88rZ9T2c6XG
h8iBR1QYpc/UvCWOyH4NaXgChYZF3FmNtkpk82IHCqJHqSpAvFKyqZpxlybtiyw54IRtvDWqscZh
g0+ULHqbBCke9VFpfJIjWANhXRmNg5uLhHAtEUcML6rXm9TjjQEuFKNmTAOnJ4pITMW6oSG5FuAI
2BAvRq/JjRHSxkose4+H7iGbv6MVj89SxxKLqJ3ns1wjRmUtCtioHYRBaG5V7mPky3BCxQ381Q59
uUKzInFXhZSnNDaqTQCvy1Ps6TJ3zSaOzAvH4ddCzEeL4x+Rwbf1qG7VRSsABK1Uy02lpXdW45w4
599lunPMjPhR70MymogXKCrE/UY7rMuR2YQO9mOo++GpMJNLqDO2RULLU1RLGs5xeM/g9EWRGIII
8npdAla3GKC1cmDekxIY2lusCgEzN1N+KKY8RDMrIbQzQssnG0wVdUICmk5HjEEDcqB9S38jmNJ0
3cT1/RBJlzx1xAatkoxMqsT3wJyqQ3OwcB+cy9x8zsgeS9pg3AfObN8HFObCTdEL1pHjlyMuz1ES
dh5LClUmZjcyVBuPBTvwGIdgzjfIS5MCCUaZYsHLVziulK9yJHFPDA9TPWsknFM1KHUg/ZgtfpeP
aIFKcxrviUcARd7MR0V1I9KlRLKtNf1WqdLQJzDO0ycyC9quSolKAXgejntbCw5qbttQLZgyblpR
R3jUusArs4YG6kxSZql6qdnom96NV4OtYq4lasTsC8YlmvJhhsF3UwOu3M0qKeWZ/VEVowFK/L9I
O7MdyZEzS79KQ/cUjDsJjObCnb7HvmRE5g0Rq3HfzLg+fX/MkhpdEkY9gwEkoLIqIjLcnTT+yznf
yR/nYYaL/CwC+VoUdGqFYitodvW3k5i/VHw3LVE4AIuXfi5gJWi1he/wi9EM8MM+f9YxeX+hZlYM
wG5Src0/zEUU2PV8sOb86HQ8FRI9lKQP2h++Ci+mq6x77dGDEIRymb1cvJ+yiX9f97d5y0Q2UdnR
Y5uMh2I8LCPVjZ83PwqbM5TXed3j+dy6OVqF2gzDvZ1nEGVQqhX1+GOJE5iHYfvCjCu8TZria/J6
ksE0DyNtOhwhcdDteDIGB5n3PnpQ0uKlKPNbZyr3tIkNEYdh8jzk87jr2vHLpca5+L6Y94lTMaH0
yJBOWYKwonnJciLgHMByxxCPYOylh76ZMbXj/Mj9+tsYkFEsYEvotLRTYF8tLOjhaU+GSexeGNYl
N5kLhM6XzQtt6n0R4IXACsk6pVoOdesNNy5+nCo9mLN470lZgzBIBeUXtXMZxk8m8/VFrlCHgMKI
J/BglcZ20BgGw944pn2oaKd2tdvk21j76AQ6P9ixosSiVxuHwGlWCt748/dG2wiZQcHkWLaE+ES/
K/KGqfuBuRV2pDy+CWlUz+WQib3wxl+2ky5YEF5iqB+bpJzTbeGrZiu5AVfyyT3omg35Mbuu4gMx
xxpmXNkTxj28T0ZzKitOvqElM6VhEOEl9Mg1Yt3NGi6/TR5Cn/Q8vWnqtOD9hXKY5oKYJncLbp6t
Ezpotrkt/xrj4sgkaocIjo/2V9DIjuBN+C4dm4imbGq0Wrj4O95Why61hnew7bhgmAKR1FdM+65/
JPvXiJD0J+w5zbukdj4lM2sLObftJjZ1tINCy9/6tsf+s+XVyHxlEM2MR0jfwaNQ0piPP2FFcA+u
Nvw1saqaAirn4pDl8rbEQ1MkyLQNga9X6wD8vtc8O6z6z8DFWGX0+RNPi7suA5fOL8vSwTZ2nNjT
DiUenaSWrPMm7zCAe4XLc9GFpJ/U35VqeQc7IpzImr/k7oB4ZmTVg1Zx3+d5vTOZ97Fg946UHD6z
gQB0P/mjteXEOHQAR6MHwig3r4NdRskFwULbXv+C4yCiRLh8IHVv8ODy301b+Tspn/K4KvduCM8E
a8fFqRW0QpeCR/QYVezOTnZFw1wlhZMiDhAmS4TVAF7UvlIujraiOKoVDpz01k4VJE2RqIlYkV/A
koBhmNgcQK68eqmadllZPJQ++SJLnEFF4BgxkbOdFBgPuAL5wbCc4tLXT6pr62tkVL5+m13LuKrT
/OKMw3C2nLvC3Q/ZSXZaPXcwDnWfJuc2Bo0Sh9390OHiDwcajSJgy+3z6dDfNqfF7rjHNNO/imI1
4FzrLWO/7oejgRzmqTB+mSmZFEg937JFlmwKWK3byaOfZgIsRb/VtpxPXd+J3Vjz3RAcdGNfBSnS
GzkGn+VIeIMr4+QQ+LX7Zrl2fhwXIKB+/drmo8MjjsGOkRYUTXWMG3s0seqqAaGP/BGXzW1exd5+
ouA1ZXMRZD0jfMg6ttJwALzlzvDRtsm6IMXequXRTZbnyWazgbsAzOygT+nYW0dZhxkxC6Ud8QQn
/6SjMuWIG+lMmZ13UMD1DUli9W4dGsymHVwt5mvPQH2fFx5HiNn7V1asNyrQAMy/BckBJhrIx7Lm
XgobKBe5ZVvXrkJG0zry0+H3zrr64gkgrzzBwDu1pFKmpY38mp/j1Ivc4SZ/ash/OOQjGmibt6jt
nWTf+XGxT9UvEi0v0vWAwZIFO2Gv7GXxaOqxhawzmVvf7082V0WAJqOb1yQRzTSr8bJny0MUU+Il
or7cLuVnn07wNDW6qCspQvCiuibDpj3Ohv/plPX3JLCAaTreslmifqrV1mVKDT/rBEgojWbwAns7
qR/qAkTYItfpefyuO26nIY/HSKqZmTQbpFMIzHbd0qT1cG1ZKfEekowQOERqJyqaBKOoGAsr4try
idKbCYSiBq4QI7HvY3KYEg6X9tVp8ugD8AjwoDX5YCusdRFYjHDrYOnbNr4/njJEjMekGSuCP9+c
ZYzvEyvf940IT9rwKVeT5LYWBummqbaZJTOaCgPCIYYSFKciSPCsDROwEFRBO6xvTENQk8lGrHIS
IMzEINzhy9r4yg4unhHvmiE1LkhVrt3Y3A3G/AIHtz92E7ZaN8PbBRSl3SUBaua2N9LDMGkgDBCi
YT3cEXnwowkTA/yHTDeJH/egXHJE0IZ3FIslnixr+EGHT8iLe99ztcelyQUIrw1xNTlkYTITTV/E
+hjq3tmJMnPIr7W7feZSInJ+mXDp2LmxhQs3KgU/rJNKUCw4WURaBY+iNHV2WYOUBU/GpaFaDsYp
uSkGynbHdPa12dfPMxyvugMijOeVsyYtHtnHZ1fBisDDHpk4InlsXfnz92lRWB79E5zerdGnR+Hj
d5XlT6X87lGW7pVhhqeia6a7NEEHNwVgpL08AeIxd6CgbXc/+onF7lKyHGcVxCiL5FGJFEL59V6Y
5VvqZIruBa8iL/ktBClyTlVP7Pvo3BL+tTPgYfN92DUPpD/I6LdOo+gh9KzhH1VbFOiUfL0Xc3Y/
iLcB7PJM/HIyShau/nS03Io8pTp50dnyIwnr+kTp9uaYY0LJb55+AwoYOHP7iPS6InX5BHTS3Jhm
p9fZ474wU/9unstnPlHvWro9HbfFM1rkPxsYEHzuLUbcNVUPfhCwpKXWkZoNsa2yIrvEf4zQlnJX
DYlziyANBrILQJkHU3EyvF8Nj8BbW0L2nQD/3BgyrVb97oYeZ/4s5vI7h2vr2a241VMTXANE5LYC
egABgrTVtR9IunHrTzq5iMp5Cxy5NbJeQQ+n8FEKncIoBzOqlM8ynTrKY8S/vc2tsT063vKqiIuY
fQtEuDJvcIelh0r793rm4jCTygAVNx/imRcn2qTeZJ1zlTc153cWPP/ODup6yq6YPKytHdtwy3ne
bXoPiLGh1zystQydqmxjZnO/K3KiMOweleEsmGDzWJL1EumD8IhjM7vgwHaiujWajKu3am76mDhr
AxiKbeRfVYtOKxjTlzjtHvxkeJy1gGBljD8LlZKzRxARSWSo9DqGx3GfvbRN/kI0yWWuAiuarHSf
DhMWbm/eEqSRAERuzZ2Xsp8dQZGn+RO+pDbCefs9NZ6xGfvqbHfZs3TaXy1RXAuBO4IpIA9QfOul
ZOHq8XKVnB7N2qGyIdw4yqTzNjTOq9P611Nrv+uiuCwrxSrrx4SmjHVHBoCXocuJFG+XFFBgglVh
Pzb+4u6TUn3wnEYWkidcHYQqEd7D7rSgNBT+JQ79h7J0vzs/DTYJ6OrcTa4QP9/0A4vZArGIpifZ
GU13W/tUhsyygX4fee6GUeKqE1GEztZmYgbk7jSW5kMj88dq5IkqKv9Ts/auBmSWll8C/s6REWhE
Fks8bWyP7qlBXL6RNotKx0qObdfvbB9eHmXTk4Rqoif/u/WSF9HxtYM9keZtkbteBBN3KNe34LMa
PXUgqnCCSF7eJqU3bhy3eA8adQU8tN4k6iIs3Z/VyEOJARRbr+IaV9hD2gP7W4AJHLzu1e4L71pX
dKE6MaMpRxjthUW/F00oImRRBxIUTza7uA26YOj9AbtMplhAytGWhKpztms2o1fAzypAPzYW4T06
u1VW+JCktYekxgRtzWdZZn2FKht6YLUc7VS3kemgTGma7NbB/xT9ds8LY2kYC9k6YtHBzoJ1P6Ov
28l9JjpigXGAIsG1xQV8SLmCxTatzU3qUt846MCXOT2ugW+mGQVtduqLChWIOfGgKqMxw/pLcqi/
A0S9MYf23AxY/Y2awZVkxG2yzt+WBsWIIDsr8iHfYC9eKQTggDZOxyluK/Y/DSOpQvpMnJocfHxf
vPQddWoIQWn9+2iAozDu413fc6eKGDWUnNXrSOWlPGjvboLFQg5JwnFC6rgMeJVL4O17weLX5Fan
ijGhnPFbs2mA2WLjyMi3s/3ELMlnlMX+B46L4DQOr1Iadnh79NDMdpxp6cFUMYZOlk4zDSX9cAS5
ujVGfYL09NBBPd5klYRHVxgEnqdA/TEc+TfDqFemiokchTACk5NOImnwvtPOeGhBACDpnJkft3pf
dcUXKSGgsx8mXfmsNIpXA1Puhv4CqYHUN9Kj1pJa2vv5Kqft2htd/bMCq5649qPhkbKTHXLZ71S6
WHsRYsptLiZb9aYQX6mFwQINdrZB64DPuxweYAN9+VPP3AGUlOl3Gy9QH56VQM8/NXTiTKk4UieX
k2NBVOQULdMjL4MG4cHSYt81lKhdxmeMWY9u0t5UmM82UiAz03N63XkeZdhcnZeqtnZu3t0RZoWW
pxyZEq+TmmW582nLN5DCSEj5NZNvi4QW8v1N1zc3GQYsooZokWLaMBNqkLCTY1I21xWZIyUIwF0w
134EkvkaqGJ/mhhGZq1Ja+2yyvErDrPgte5RZtVufnAK2i6LkUffoCtijVHfZokHjrVKWk768ZxB
XcwWe9rMjf2Wq0Ge+gzHg40gH5pU5rEEMzMiLhaS4kmumFkGqqNRONwyFZd6UQ2fqnkOSvZbkEzS
I/QlB8UAeXlFL8AqLcl8SnLc4UjkQoD+WCeWm9w04iil0iPLvOMmRq6NCmsHV+EGfWR+NIBkcBO7
tMZ9+mhR5e1UCRSgaHFiOWm1zy2KdPyDPiNW0FYJtWrHa+gyTk82qFtqsV/kZRYbDhwe1GP3WrbD
2+/6oWFdSybJLZHvZE4UmHxq2DHcvIV/sLVnHd2Gzgf85nKyNDu41J/Hz4Bn9zzk9+jRKCXs9osY
SPvVV1AyXE3WGOa+JSr8eblrsATaivKkm8Jsq/wWU1Xd/qxav1mV4M2+y/WNm7h3brpcV4q2JUYl
tUWbgmrBpey3RgMRsPMRePoX6vt32voOjC0QQ0hHm3GmG/bJ+uAcv9Jx9l7Uctl7cAoy0e58yd6m
6dFVsxc+cpY8iHE6Bp560nlGsWrytg5eFCx6JxUfr88WehybW507v6o2O+ppAczckoIxnWXsuxsj
dO/gHx0bdOFrB6/2YS+oPhtGY+lbagUfic0DJkRKJZSJcMFvXBD39SGWghywblRcfIgam/JQOS2j
ldijW5hhPPT6xYJ+0/hkjuXgkrlzEeOwKM5+DXl4P7YVgQDN1hOvyvSeunX7Lx31AM8PlbnPASas
NdINvTge/nir6vnKY7Xcd4SFqBrdRundj6q77nqXZ4VkldzE747Md76fRkPJydlTkDUzpwjPtQiK
1TMMqRa1orgxrNw7TixAkeqjx2H1ezZUgXrH6p9Lp7prjflVDf3eI/OO9xECXPNZO4I2z3szGBaO
c7h3hwBcP73hxmis67iM+w2LKYHvmnq+mU7IohMdv02lPpKMEs3No9kKRPj6V6LMZ8LFfjSzcV0t
bG1n+2rJIIIGoTyWCmsAjQsdvbpptdNf8W5ts8AGiVmIq0aYh8pW6AQn67sl0HZnj3awkM5sEvgx
hrgqmAJqkDbHQVssm/w0Ls9eVfzjHyn1q7//mbFfDYujSDbWXGb7CWXJxqrNNS0G8Vl5nuHswiEu
n4SEApF79Ze9YHfoAlLJ7NB6sZIBFmIV+1Fir5Xp+Ikku/05TAl6idSgOUuOIdKNBzrjDdU7fbpZ
DrcVA0H2Y0ZwDti1uCnaFRfB+BB05dkYQKoMFPYkEXvlBVRz5DcEKSyyJebGBJ7cifrdhtURas61
cO4NkiOmfdAu92HM07frWuomB6WiTycTmG7J40wNB3d1AZGVAzt1dEneTIr70pEs4G10MGaCaMR0
aJl+/zu+0XYtjq1GD1fZsqugWG1wbsxMPyc+Lt3oAypfgh/y6jYuvHZDEBO5O9IA1xkwNU/9HAGm
5tk/lPxxQoppYQQHCXijjRqEouVeMgvRhKnLAyvjrrfvJvk9TzDDE22Zu2rOm+viUDvEPOshBg+U
f/glylGXF7AEwxX88nqrgiWNrD55IaMuJ5oynSKZ0cDgmdzRFucgiEnqSBGUw7UkkhFElV3V1BDo
R2AMTU+tOXHRpSkhe8FB1Grcjiqcd3Zh3tnNl4XKFBPJEjYKs5J3SXuY2kUIsryV7dnZo5t5StC2
XemyR1iTDKQDIYRedMikpFuQInfvSecd3MZPLpWSZ1xyP3NJtdIgRsMOKaLGwAxTYfzBLH+ya4eS
x8VVbVnTlw3y9ZbMXrmxGxy6cd4+sbN+7sfa2KFJwYg3xQ8MLGiz+vojybvvbJrf/QHyle7zg+Du
hOPcLZEKCGpt0FQPCnO50om+xwjIIs9yvoaMbA4GjQRVs0pwm72s5uCmWl49FS+7IExfkxzfAGjS
KHfZz6WLuwE63eKVSb/pxYeV3RLvzNwmSLkMz64zsrzFbDoihcW0BX88JSWSzdxwNCoRXNcNTzUE
DOdxtO7aIQyPKhnnCNtItg3Z2URdXo/7wTE/uQKD6A9zBaPzA9G/10y2zhYx9RGTDYSOMaspQ8Kb
tQbgDb5rTFsBUiSCmbRhT4hdG7sRAgh5ntn2HBKcZpoxzTDBUx37ot8tAxGmVmGeBQHawTTsEvYS
B1uwpw71VB5Q7jKfkNdlTfCv0bk3qWtaxyQNvmaLCBZOoTQqGYA7/PKZaX5QCoy88ZGwfPfWDa/T
WsU3A+Du27K6WAXltJvUXHmUVheCC9k7g4OiCirumc8ApGUqaZ3mzHlqWNA141A9Zhge7yfNF43U
qlTl3j5T2bfVVPnJ7QkwdJJ4JiWW91X/QBFIfGlG/lbpFt8F01F3FstegL4iWKrmwnVqgn26+SP2
m3dLBd62MonQrIj3TKg+ogqM7CZQqCKLkFgwUGp8ApgLm8F9UwhG0tSdIzTNAbpODHiLmK+9tJeb
AZXupiTO3JbVr6KJHywT11poEFiUx1322IWcjpO23kyfgn5uHcRyDtjWzE++0Gxbu3JJ7k0B5Kqn
7O2VOg5LqNk2as0in0VWSjjs3jG6vYupB33KcEX/EfmQlKpJHll+X7farkC5cngvRG36wHFnl5dl
5GSCoiPbrVJ723toxu6zJoOVcTLFbMrErWP9MQ0XSR26zXJc/TXL5ZEopXwo9a7rRIBOu7/qbVTX
VcrAUVN4ErxOjnrTRrbQ1UGQ1WDOTKVrCsvZZBiUeR8j77Jp82GPrnlgBaLZIWBDz/seldsCV0Ym
q379CeVsvqt9Uq9DY3pI3D1uSDqdJWpAgkXZnHQH31rDF4o6Y/SObWZUHs8ZB+Sj7pcDSnocRehj
G6CuhzlJxvO8mPMhGdj/Mw7B8TcSsDT5gqEUWthl7YdS11r2U/uCEgL1HvlAGCjEUt24svnwRYsM
w7loSLm73lxC/MwdmXYVNw0GkpEIFI658bpgtB3VS4HRNeAVhPKZPd8my5KMhPfuepLtqa7WgVnp
fwWK62zVWmoe6ExUc43qtL2Bappv0hZs7JqhHvfJGRNdsXMK/h6Gv9SbIBoI2AoPE0VTI3fdXixE
IxfauJ17xAOyljuCSxHtuOqO14lj0b2UOTWggE5HOd4zK5ocphAsQHf5JD8FWY/8wkPkifTbIxrB
5W31KZ0x1iyaHAAycfEUvWnma8zIMScwr2pHXAiyZxMnvPyrD7wmIiG72hbjgoSwvZtzl211CVN7
HKdbFc8fTe0apzYkrXzoEaJkrnD2XTao7ZAEGxJWGXSzbpPx/GxAT74OxjbdM+4tLt3o8+yV43l0
p7usxmDiyO6qX2AE18NG1K7kmU+cQe/mVySnoiIoFzqO2CTP1KQFJInKWTfwsfTBFlQjVz7T0lNY
cu7NtOWMepeD2/JzSzjfFD/dtzv4Fz0N5hkl8m7upHg0CJH2p5wdlAhiZjzh9NB5KaESpQjve4VT
Vy62PFdzrfYKJOBvoVoax+NjW1dkn/DucGqkTSWvR07QxWXzPHf4x2PAdE6qhj3y4p8ZHvy9DQIX
rf/ngKx8S8SyhcQDCLHb63vLRUfSoe7RHQMPa81uNgfrZpDB/WK4GCscJMBx9ZkOj6xqABeC1tEM
7jYJ+SWbfgpNuPhqp+bi3VbTqWANYlwpZ/pp+Y/o0F6Y6g1RUpovhrNOzT2FEsxx+WSwLawayd+6
bWce0FsSKhsAi2Oy2IGrY4mH2AVGI96F2XLyk1Gv7qFWbUjxQG7QbLzMvh+rVS5cgLTuGbrQv2yV
NMhvUS5SGe77LP9WRnt0O9bOSYySggSEj57lpt+WP4FSnxcq1nj8DH1xO55Nr7zOvQ47aTvcT2F9
1a4ZbKmRvqfZ9IDl64Jb8ocXGC85dhzQSlJ4uACGS166e0OaT53RfUVNi7FobJfPmqflVl1ALHZ7
0nKZ/k3qfaJVcvJvGSxqwwZJvhsmwzF3ROKCUk4RTh7+TBOA0qb+mGX3ISZxdsxk69gT14ZZg2+D
GTDUnNcD8XIWNq3frIwSadyyMPsZUj5ID/R4Dj+0CswNmrLDUIjLkADvjeP8w7FixK79lyfoezP8
FBZLL/jCclyeLEe/AkFlpcP+iBicfWA55VasYF7qCFq6NdTAde8C9zNlGOSTpSMs0uCwJdyb0ueN
Ee/gRDgbmu51St0Hh9GDXoIlSngWRomJB0gxDrwJGarT7qReeUhsYlf7ss0OPpc9c6JpIalneFgK
GHXru28MPFgknzSulGxb1Zl7qGLsv6B9IGHoyOoYF+N4S/eVx+OImuVILSE76nOJKvGQVvMPmBE3
bZZ2R9tD3Oeh+qf3RVk+FtntInrn4nbjQw409mZS1Xmw0D+kvnEaOuuz7AjkdseGXZpdU6iPk7Vp
XZZYLlqlUi4R4RsxY3zvgQcP/qQqeGznqjwmBcOqRCtyqvuWVQuc82pRh9/mDSNboZm1+6iqwDth
4GL211XTJh8WPzKIzGZ1qx8dYtyPmROkDJiIqvbSBzNmiPlbgDMZ4ZfZGsOBxXSMLQvpBV653TRW
kucVQ5aVxZwNvMSABWRtKvNY5cCi2X2TNidEcng20yQ46lXJX00pX0zeTWQh89uHgXR2Rpi+k0JO
dEJGEEnqFtlmWhihkGhHKR2z+Ais9GFuSOghDIkxpAh3xpAZu5DZVdQgNo1aTPK/j5qxCZajx2e5
6V0a/ZS26UK9aFHZpdb+TKSZxbpB+Xu/N3CuGKPiWgj2reFDcqcfmtuPfCj2QVa+EXzN9FtSSYhp
MXaKsfo2MHlk9046nswCfdvYTVunC2fu8py5DLESqDzCbNdWjgV/2n4qWNptCC2vaUdBnhLkyM4K
m5sF2Z6822oX4jHkdFbPsc0ML2UbujMn57JIpDP/3szr/CvBYUWIIW/xfE+sEKg/W2VHw8bII6x2
N3rZwHjeOttj/VjweN6MvvwVk/qUuv5VTMp5WVbEMnnp11Q62FI7XIxMCJ+zIr9hbLJf/x8bnCbF
8tIYnXfdjQg25UDXlsYPjJxOXcLcHMH7blBinVOm731Hbg/yLwP3CW0csSHejvmHt+6GHCcduP/v
0FCQURhUz+aY1WfFhnuTpxUBNRze/CR3C4Mh/x/gIL/hXH/2j7s+UUEWE1sbq5X5T2+Lg0o7Hu1V
yzYExrGoCbEPwob+pz4oZA8l8RuLO8rIRQ0QLuUNQ2/q31KX+8EvXsii4MqoGfUTwZV4+coISZpt
OZ4S0iM63/o1GjWsYkR3zDBhfCG9AOgHXgtdt135NeN47ztvnA/HFSh6soL+7DNYuQckLOK6UtUl
Jj1lHrr/wdz9z4SqFekDQRUlQujwsn9Dzf4bQMAWVSuJS0VwAePcXKCs00a+9WRd7B0UTJtW8Tv8
+0sQRz7X2D+92dCEQFivfn0CEf6JWuC7i2EF6wpF9g9l13wNAtPk3D5zqo/bEu8BpIWNoYaHLrYq
BsPWpSgoWqaqtPZTicmAoYABhHjjWAFHI1lJBimTwi3PgyDZWYgI9vyX0Xoq8qvsGoITzgani+kg
hyuqxYUZu32bFnJXxP6w1749PdTJctALR7Bo0RDK/F3mzcEN2RFTHau9P7/imfpplWwTZyq7jfCt
iiuBjlpoXTLQ7VrQv3jd487EQDQRKu/q+EdcNFdTEJZXsn0GauZv2sB+hCeImSrcQ7NaiBNNyMw0
mgd2TSERQFd5Zd+3gX/p4ZRtuxf0MWoXh2ia5omhByVIwgXxmbHDxY2C7Rq3FRWpllEyGb+YBpDu
woKyZjbixbdtaV/CDGQI45Rhh/nr1h+Nm1VqBao1P9XW5CIn8fyrm3jxwx9ed81KocdXo+Re1ST9
pCYdTF39NFxc2VUvgovhvEyFor9meBkGk7dNCt54Z4bpMus3BKTqmeDjf3/N/Atj2XdhuDK9CE3W
pLgT/+mSCecaCOTY1jwmkNFPlXMt6/wlGFXNhi/Rm8DCDJb6A5EN8z2znPxEtWzBwGmfyd3JPBtR
Rzwdsw61TqnwFxVK//Rz+2NIS8IdJufksUHeJsZSbOeFpKUm+Ts/H6y9/Krv/ri+/6Pqy7s6rbT6
21/WX/FPVz3QHMsKLUBSFvulNU7zv7M6Bv5LkzLl3rlrmyJQMrZOexkbyiMM2o+u0ULvSOo/eEv/
T+Gn/39I/j9x+5/qkv/9r/Wv/6ibuUtlov/3n/+o/vgzb0r0pt/+9AcyggHM3fdf3fzwpfqCb/3j
7Vu/8v/2P/7H1++f8jQ3X3/7ywcqdb3+NNR61Z9iJznp/gvZu/74v3/bzVvJtx3e3v/1y/9A9pvO
X3kA0A8Grg1QAuTmP4j9wV+9cCX7uhaWAReMFewqVLI6+dtfrL8SGOlxdAiTM8fiC/4L2G/Yf10z
KxHiB2Qu2Z4ZWH/5x8v++1XDO/Z/vIpsTvw/XUhwl8BmcWgL9myh5/r/DPmdlyxjQl+iHPOqS7MS
18gP7ix7uJlONH35ZdFP1hSO2FaorKekuCUWGqVi7a3ejlWfmVNFNoJNCUDF3JgFE7ihfuwTnxyo
DAeqZvTg0otY88++Qb6nHJI+WhsTZ9w3wy6MsSBYaKSPQn2UY/nqZ4xZZTj41+zK7hs27TXspdfC
n6gIkgkgvhVP+7ZKbNAhrX+hpF6Opj1+mqWd7kDKJ2dfh1E/d9O1XXQI4Z2pYo1hnON+vE5zpgxF
OO3DBufu0knG9S07OT3Xt+RcWEjh3Ol20OKZBqpjUj1VF5bidtR60CbGHvKQ3bYonFoHFIlTfzeG
pn4XN7MIjJscdCldP0PTPBlu5xCPot1bVxMasW27gNMeUapLt3zIHfWY2ZoEaZFXR8ZKIhqRgxpg
PI4wePKXJmmexjm9c9dgFbQqP2z3JV1P2XGwoI559nZOCORKjCDmV9NHD1nrTU/D0NuFfU24dXLv
8OTdNl6SIyl3LvjEHgrSmp60aTOVFN60d7XN91njw4xFhPeji4KyoBgNxOsU9uke5gP+6Dx4DhaP
n0saaRtY9V5LnT+ZLq8fdIi8olzDt1A+0b2ekdZtCrqNbdiqIUJyU1y7s3wDSfLhMwO5wM+8CakR
yKM34ee0ThExaH1Jglpc2ewA8Z3EB5GfLJ/w8Mlh0o1RbJ0r+tneGwjXMtUMlH+gQnJJ4i4DFG0x
8ILt6HXzR10q8a7VSXpchUnLvHZCLrCbjTY/Y43h021e4FUAwveY2eSm2PHE9buwO/W58yYBiSyt
8n8M3K17xm/eph+yH1ye5fNYcrL3sidV2pDN0akgYM0B0YTzgDq8D5GRBKbYalFSyjKL4k2wdiJf
fU+0Y5GgY3UaYZ7z0b0lfPVc+SYisYHXp01F/FAmM6gMjBVxD7plW+2noSuuQjxKW4ahkWtC7G3x
x6SxmV6h1okIchie0NLIRxNPeWBly2Po2pespdQycR/jJLhldnyHB/NX2Ow4UFImVROs0JopNvuG
2yqToE5nS6B7wJdhp8lj5wAFMBJXb7U7EEjld8k26WRNGloVHs3pKugWawOjRN3MoK2m2kueepK8
CcpzPKasZfqUk5rumMFyGQmcKGG2HBBVfxidGbAWjoFpPAxjH17c+sXz5HWvetC/INo2jIXCPQEb
1aHOAM4Y7O4LBhNehdZTh/2mZAAYLfNn3aSf3mwAkbbPykMg4nnmShvrnucBc06uxBW7BHEyVXW/
FB7bomK8TeMAH4qNEclx70nG609G62JTZV6XpWrB4k/OxyDp5FG3EaxuLT8WoWNqngJPAvN65Mdc
drlYzsG4oLvUGkSeMKJxHqOJDNTrNsHMon2Ww2Dg8Jvncjh3dcavJxcGKPnD2NvyepYSU4ATYMvW
YuOygTiNZvMci3XZYyjQMU38ZYjye/SxU6WF/1N0mUWskiCIc03axFmUr4LOVzZB9qXokJYEzXnu
jC8/r9C4rPMKD45kw87r2CTjvRmU5WXGIVOHtE/9UPwIYW+eajbfXCdbkaX1E2mqm8wgyzMNnR9I
8NWuSURGewCLBhf33iqxj+qFERh9fB7N7nIFdvHa4RS8D9zmjXuWrEAkV7wdhLwPYaau/5Oo81iO
VNmi6BcRASR2Wt6qqlTyE0JSS5B4D8nXv4Xu4E0qWmp1qwxknjxn77WJwXIQQB9JUIg2SgbM3Ubj
EhuOsSpsfV85wc9svfNcKqiuNulL02xWXgPqqyr+oRpBFa+xVTStdVBoPwk7GhBWqBKUmrRvymU3
aSRG2bUcIDbYSdLwn5LLJLNX3bPjj5Rsl9EN6pVh4JphpXVXBcQaaZyAtCDdbkMaCfMEMCfFbKUK
ScyGOk1tvjcR6DFrH1ZRXJw8lDmHMfP6Qxi2O3jV0SVrmwdL98otliwacBNR4Ye/h4ixNkgcn5N4
fufNQceF27A+iHAiyeUvX/nva2RiLnSnqV6BLjFwfbXvKtvGEsVc3d8MmhL7OqQuHUL/O0QO2BnG
R6vX/zo826B9mMbrtCuWbUXjhnCbg2Nhh25b+dQxn15ZWW5vXFgX++kYz7bdUBGUnDYlo3gzgLUe
ep/strwgVsyj06DiRYZ+SEBEzRLGYue1olxxbv2nk3k7e7jdjTfnXtip+S0MJS7KyIsdEcQ/zITb
tWZDBMzb+wRx5b0L5X3EC7wMgD6e2gKJjx4mv30SBeuwzHea1nsHULc0+cwhgv0S/ZSFNuGVKJgb
DRofF1G3e8RLvLHh2N3suha7phAvodNh0EzivdMgM0Eg2W1FQpXutdPRyZ18VyfKOuW+uw98kBUR
oGAyKggCddi6RoM3LRWBcxhIuYUr7y/xJv56nbNHgd6d0n4fMDeYR936PtTEZshJ+8UWici+drRN
1OSkcNXNuWz696JpQBAJg4E5lEHkj/06Oxoc+HmTSVwrcuuk6HuYQa/uplc+wIfRMPyFgBw801kl
Wjbck6C89X1q3C2s1l0JtboasYwH/RTTLau2pc1NFvUGR1UaoaSjFpgKBd1BS2ydrhPoUIyKoNGx
QzSNySeI390R8x8NMACyQ12AQcodiDN00FwNMQG/1V6aFZ4qT0MfwywTA28x1FuOzju4Rskudzqo
Qxpr4BxKK1VpXKaqGreabp/9lMPjnENOMPnI36lgY1rEKE0wg8kkXRlpj4yW1Ms6Tsz5rIRifxgM
1K1hRbBgS4/OTM4B6nzym0sbjRLmdcdpT74+vLhAg/aBhZEXr/w6wnKGtUY5R2Ps7knjPno2EsCq
8hz2ATUcTDzFrPQjgi/xb2BaschK4k+VpbZjl+1wI0qM355xRb/ZTQMz3gwZPxbMcBGW9OMzK5r9
QtggqUICt842KEv1FTyypRM/uWafM4zr+A9Va57gaJknP31Mxqg9BLl5I5BkbyN9zYN4vCpnenIV
MMZiKjta+5yD9aZ9yHrJfqXZYGmy9IEEXf/mxTttEh9+gi+XseMNh9oPoE86ijoWrLgmn92bMN4H
bAsCjHhB+QYYzTsbBCFv0wLwzIQWKh5qbPJyWAVtQnBSYplnNPvRuu6LeBMMXOmOUDtrIH7S5nC4
bkoQbbzjB6fOh3drihrcqna6qto8X7PaHgKyADYDKehQ3AaXMXNFL2UpUdHEupE/N6yzVmHtRDpY
30nxyylHPuiBSw9aTWe9Us85FONrEeDi0GP6s7BTKOXDfSALf6MF5GhPjJj2Nqtp0MQO8/SsuqKf
RDFLrqvJoqu7vXgmrtlkKrGyyGI8ellQ3ZXfvZQkeDyTfbMRUyvPRmJWh3oZKv8oC3obgiYJGdD6
t4Gy1cs0TuIj7xyKAuwbLSIysF/NxtZQDCbciIOYXkkG/ydHbRVXSO/nJ4YYvn6G1nZGuc4MzqAA
L7ThrgdZcZAR+usMKRXmquQoI3fLRHtcex42KJGm331tTysdPzvSce4nt7t6mvqqk+ToOq5Fwjwd
vUBIpEK2d2FA7K3cq5gon8ayuCgvtXY6tu56RLZayeSZzhlvVmauTDvGUAjrfWUPnr4nyWqZ06Y4
J7EGR87vkS5ZBF0SVF6uW9VF9MTL9OhEVvVi0vVeMOG2zrro2x1FSLNmpkAuJreq6Nl/3ZiNounA
V/jfZizOfW/eSd5lgma0ggxOkqN7Ig3Qdul1Om3psautgUv7LbULHIyBYCmcTciOfJg6/pkDlXCD
5OPC4s4INUVQIHx17sJyr6ixoSQEX4VCqDqzPRw7O6VVw8mGmtwvOEMFeSJwVCptEQ+s0JRhatdB
X2fTZQgDVAANNOAeQQt/IFPzkJoRFX0PzaSwXyqnfIy9UXzLPrqGQ+dt7TllEzfrg5dvPSOgF+VU
763mF3s/r6ubZvTvdV2m7wI9zRoH6rREZzsvy5O+HEf5HNbRzUHuwZkJ2Zbd0YwKMwglU/1iIsR8
qMk9Sql1+qZL9umEyKWq44uPFWw3aqyFSKzydRb5GcHT40EYVbZEHzquUxvzeVidROGgDIxAAaN0
Ofu5/kp3L9268DhhsSzMuQQePRYjJ83fA/znvpOcoyx6sQoOyyMf9GoKkf1lntqkIxRdMizqpWfn
00M6uBcY3a+m400PvdBHHJ4hMq9KnYp+0nYVwXwr+ZgK5DlNWH2i/OtXTFqehh7tSBgVL0aLHER6
pffQJOLVSiX+pBzKd8Vt4kV0FfW0uxh11h60rp8QE4yf/aQf6yqGcWu1BcKrYaFBATvHYAv3jVJn
zE8gpUf0WIy1gAV5DHhIae9n+o7UN2MjXyjcO3Sn6Cc83BeIziwI40nGFhA4yF2ayV0HFXELUxx2
2y6RGzso3zU/6G+NOJrIHx90bhd01uFZlD0d2kkSNdF6EwGfjeE9+CMgMsLM92Nf+UzH+JaWAGQm
ezNcTaSYH435YRpaZLp+c86JOIck1RrMmSzgZYsywE/rI4DfDh7O8KZmkgOnKmSNyb480ZpHzh/m
rQ7BMtsh2kIZ6EsLi+35T8wuXaMHbgnxrg0C/aiQJnldJtdgJiisu9G4wTRuMfwfrIJou55Y41hv
z8QpQJqM7pnIzJNVqVcSRp50l06xJu1wp9LKv+k+7ecBI2qW6nus5eq5VeNH2I4+cDy93td2kOIn
rh50jTI4ihh8DamnUEwpg85wHB9U4t2QAS9zO6ApUeRPTUxosXjwXS4O5JA2bydaccjrzSFj00uF
92slDR65qknWWCYMdKacc8F4W1tQ73hv8c0kNgQyQAntwvxxagN8Qew++b7RHv4ejD644ii+CXmz
CdwAJAhY3O8pPAdz0+VVdCNlwgeRh9odfjuOG+jaM+wGTgMUs9EC+xpH4ymJaHoYBeBAs2/cbWrU
LLpyeja5kKFWkv+RECW8sK7wsIpH4tz8dZeR5G6U1SGrXHvpFHO3qDe2pppgd9WQtkqJa3kA3bqa
rPRzBl7mTu0/9mHza5Q2KSsRFWo68lzRnhQrnaNjqZeKYGztgBkTQKuv/wAx+PRQJayaeEpP5ax5
Mfxn3oRpY+T8jIjBx9qj/dKUk7G3uAz45ELQCLlZkWdtJsVSVzLdB0WAwCkzdqo0ma4b6qSLm5oq
JAlpzgDRKh5BlOy8WfqQhc7KrrnTGC09G70EboB9J9cSFJ0Bo79g+OG559DhmNfiKSLoudw3AlFL
qZxxFVT08caQ5reR3mvjkUkoBMTe+257/z2zSciILc5PFnpTnCNkvxO/TmMG74AtS7yPfXgx8Xx6
MxxHl5TavXcWAUeY2o8+NQsd7zgfA3sZrkftgnb/gcJsiyuBWayZM3VOs4uKDHLFZqnioZiTIeaw
k9UkWG/k9MZzxqjajncr6y067Ol33g5fk8kzpxyMVfLmelkLx+jJ9bBXdhafI8CLfDGBIVjB9Tr5
UUDxUNbenkwLdtravSSCLYJ+ZbLj0940eLdWceLmW7SaW6RD+EJfMXVAKJK0QYyRj84Rfne01SsR
i6nMOEn0ZMrwrNC+EPwW2ciN+odiaHYDxj1gR9mzR0beBjO8fyDh+CDr4VckAQoKc5tny74fnD12
x2lR90a/CKPcXFd6Ct9CyUMk0Ny16KrQOi9l5pxLaO6bBCG8gdJdo3BbZvnCt5N8HWk/sm4ZwjSa
h28suDaabcNKFGtfFtop13/dVv2yqyJ1Sjk85M283qIq6Z3pGbTetfMnfa1h2V4iAcrZ4/BsRNy8
rnPWB48YkCla6o2kvesU56wcScrMnA/L5+KkLibo03h1C3cb64/SxzNAVl2/7IwoPk4MYYEwQCh2
B+PS1+Nnk9519Sy9ao3pC1G2ACwIvAYdcAUURHvO3ba+hm2Bdkpi5u/j8Rh3sXZCWXgYzfYeZemq
K03tJqz10MYlyzZ2lMJncuzqHOc5fvdO38B0hz2XxpswdoltRFBGW02jmSb7IyEveJocMH1F3pGx
haiQ2SIdyzZfp4DYgPxdsOLNfQmYTSTB5FH6T4u5/7nH28UEU4YuYHB0NcwwDi7QpXKkXI8R1Jdc
BHIx+hWN4yXzgPtUML8H9WyvERiNo+XvrCiEDYi2x4U4uNbHW2/DzLH7ZqOUo4NGMo4I/a90AfAY
C/01JBhh4dElMobmLZ6qn8DNnydkjLVjNh+Q/UZlbUchwt8gznejDlMbjROiCIAxTR50tJVtbW2D
8jVbiE6p0b3TMEBUJ7aJwJqf+WGEBsF4D0LjWCXaFgbBW2ZBWiqmBCVGXVPYVinJ8zUmJyyInp7d
ERLftMi96Dm/LubTnkjywl18nGbIAy4xj05UFLXTdtRZILpe01Z2ghA0pbFD5oO/9JUl1jMIqJE4
XwhX+ASngmG9/Ch+spZujR82b5jyODF259YcEXuG/ODUpRsAKu9tAOvHyJo3x3K1pesnt9A2d7mh
x5hEacSWg/fbNGVFhDdRqJB8+6r7mRQErU4jkJhz9MWfzGct1LV9q75sXef6mTkOKvPfaOQcsixc
MeDt967ihduRQxydQj4cxyA9/PQyqBzOEucqoBJf0WC9d5lOGe29wwjkOfjxBzqH7yCJWLJy/l2p
TpEGYCKVa1ujfGiD7jHsau6v4EmvaxhLtJUcXVNbBDtnsMLdg+cHL1wc2G3RxwS1/p4hmF3RFT2a
Dtyp2uR+LMBmF0TlpVwkva9epE4ty6j96HTWRjrTjgP70gWth3mtfGyltUOSuIgQQncNEHiHnlje
uWdpd5hxECljykPfmn/i6tsjLQClJMPffODHGt+h+mhRIyjoLwXOl27a11r83FjFG4OvM0DCnC5X
mwMmoFXJjf1hpcCYwpiDAngrk89r7loRxZVRdeNBuUAt5MkE8T6KczS15Sez5Rvt8wE8BbL0LTnT
aIftae1o7lxFBh92CTOnqe+gY2nt9id6MC2VDs3UEpV1Ov6EzE4wmLD900Tax217VZF3EygJcUsy
bQgGZ6lZvDlE8UFzjsxD1bQcrCzrEz/noa0ecVQkRDPlb4VVf1ZcArNNplhpvnHowvzVH+0fEPbA
97LxqlNlr20MDSTqrOwx/bXi9EDzsn6YwnPoVFfAReRBWTz7oebXVLptg1KD3K+jWeu+zSHbDQmw
nVg7kw+/SuJ00Y/pzgHZtKnreuGa7VVSTyTJR+57h8zAIpRzUuS6vQJAShDrLropoG8B4SJDtwDz
DgGACyLXSAxUmD30N/VSjNMJpc2F7fQlchX+gYCzf77PHHXXNXGzbPBz5A4vmlH9GumPAX9vITC4
AE6X25Iy20zaV72sNjjc+Ui12X7f5HxuCoycqxalUR+HjmscRDkrDnra0KIDR7jNOfMy5lfFrZza
BxocaqWT87wIPGvLqcCAzzTcoy7bp1AdmVq8lWPrLpwqf/aQRywqMz34Qx2vEchhjkEtRXkFzoYM
ZqQau9hMn4GCZBQASUkgGT3XPTPTb4UrnGso5ULClS1740XDcoOxhUYqHSPl68Gm6zGbK6nzYes1
H41B8IKJTjFEsYxJxv7KGzoTcfKoERe3hF3kgxgvDomg19NryWEQ0aMHZCLqGPWrQb87fs7f4HNM
qWNiaRKOuppGNJdlveVZPzsWfSqzqu+e3ry1oruH7kBnqpsbkghZG1bFkpfrhN2XKJNjG/Rf+BpO
WHvvxZ8XtHendZM3OGcca6Pr+Ep8r31gfZ1M4rSM7uQoa+2UxQm31k0hsybF95/7KlvtBR3JVZkI
z6eEXTXCPFkxS1i02pFL7hhZ+YHCQ19UGeo9p+j+0Uw6GakeLci1HdU1a78JEUeczAgWjftXwV3u
uO4tKNIPBNs/PSZXsEr4zuy9W4p43cTsKiJr9g4y/TynZoRgcLIstcvCdvYqcGyxk2fV5StPD55y
czxZePoXGZG2ua7gsbHkWLX37aXmJ/4+en7JASU2V0RU3VPRbYBNEkAuo2UeFvu2KbfGQAzCqBnc
qgodaOd9h0wIvfTaYyDAxcr5YChPWUlajcfN19jtvSt8VKD5QfMB+unKP5lNcsW4LZYmPtRF7UZE
uybequn7F9G5PxDS76j+nxWIjMHD4tms4ladONRpLUZLZr/pIi+ddSDRPoMBym11aXzjpUiHuxDB
k2ngE5LJygyj59bMdnBP3kaj2HFiLhae8g7zD5fS/wk87Um40wQfTCyyID1pdXAzypLIAglUK/yi
w3IPyNsBfJv+wLGidz8gUFQ+FPl88ojXxiUm7K2Q/slrsq1rwRk342Wy1iMqFI0rkGEyR0PpL1wN
IOxo1+YSF+Z312d7MbtnRKftFWRgWMjuFtYpJUAbkLQz9FCg0+maTE8ElVwhArCH1PzyqaTbqyNJ
VQ6bpKQ2rixmnPrWsLxv4BskZKFlXyS2egFIFrtk1ftyb1viOXTcV3AE+2LuYafJcxE79dIyin0m
UjbgEZOdPjKvI60zoHaJCs5NbVovOfleoYvfp9YggQi7l27iMoKJGnnWjv0XlljMlYqn4Mi47ipg
6dDgw2EGA9htrnKwv2utyddjbpxxrq+SBhualKvA84BBDJvAendsnrI7guesAvMFyChlh3/uHD+c
GwxcUXKF+gOA+1juUQ4A4yk1RDkmmk7F2XLucTgeVqAqZKWKR7aNNn6aguSUp9lO88DqzTOK1Hlj
pviW980bxXO7lUWwVzVXbYAradJuRiUQsjW885URbuierkVpuqtEshgwGXsLP8SExEhr4eiIDCwN
9xfWNsQH6a8edV9FzoRo8rARvA+5c2qFwuHvZFgBDO9goUv3aahxLttHNnoIzrWnMq4faB4gjLLP
ufENZqRJZq5S0R1zIY4qzjecQPcJi6Hu6BclG9A0ASEOEgV7Gx/KXN3jDvZSpH7c6REUx1Eg67f7
aqlcfx3SYs5D0pLcgQTOrAVCKKaQjPHonzbWh7jSLiULtt7UH7TXWCwwUTU0LWELwHgzrNWEmXRQ
9HrpjOD0eg7wlnuMY6FUUPh2bXfXsVGDPFEEzVA8h/k+SN+HWH+xBolAXf5OClCzy7TBmD0zDeNR
tzQXCjnPsrARsGK7oJQpFlZjfPsD00LudPjth7qhDu+Gk+HmO2VV14EMrHz86YN90tlX9PJ3LQuf
SdfdBiJ89JgD0tikMz8TfDMsGpNHo6cGL9TIrzizEcp7b0PUncs870+jCaoCl9/VotG6tQMzW3qT
dTac9seEzFzrzrl3Z3gCy7ML6Yj2B3MmSCfdPc3AqsWEEeEjOzG1W9GnWCSj88os7ilMjwiOP2nt
IoMY0IFH7bWjy1305Vs+LzLCUVs1JB9Vqj/WEX2vcHoxp+TCGOdFZ73DVAcnriIyzI0/lGCi0w6H
CdTSoiiCdxdMA1TOHZZlyFPKOeMH/G4JdVnK4ShlgrCwnuWK2TtVYrFyZ5gm3nYWIk/zITZ0E00k
CGP9e5j7K0KU6K9NoLogIkBEfKNUr/YeL6kH+GZVwHmsYdcp/sdJsB7K8KQhG6//YWW+4Xu5ZJ73
aaTBpzdFtGfB1BQsi6CGsA/LZhHAIVjRcN7OXE3HZs2q8M/WnQZZG9ytz/0Na/6nC4PflGADjZDM
RZV6aHiVfO51/5zN/YMYPxQXZtGAKjJ7l74Q/NGdY9mvof1Fa+yFoRpYdtSACB3/JQ2QB65hdwTb
GVv91lVMBWUQkeNQcxrqU1yD49XC4t1nZU+vZdxpDv1Ev4PEKt35aCRhLQ4upYx3M2tov2ANZ4aB
vbRLMLI8P10MD4gf1lHXJavQARmljYw/bDMqDg4Epywb5ZbWPxhiW5wBbVGbpxpn1lyy1KEJTdM5
0y2lOi9rTgvkd2zdnHWxsOk2uKKsHiYWpdGWK7LKZ+pmjlxsKpDxB9EXZqPxYv4bzabhQAy/ZIq8
Q4DxBCcXTdCy2NJD+8Qyl9GUthhgkdNj4nQdYppoGeQr7u4OXndcu4i/bYKO+vh5LNGuVP4vnTPS
ijKENYY2gPPVnbk1+yeb8DKiMcNglRknP/EvADMEJSYIE9S6x8zRaP+IdusH5ReJXLAKqv5pcLpr
hlRgWah5Wytbzn5jBMtThQwCIQ9NDs7I+EJdCG+CwSKrSO6mbw7pa7JHfJXruPKTfd1iRK7bawTd
lGQiJCbtuGh0hDtC65EpqcUYzxd5ypZ7Mof8iGs5B0xLc4N00VDG1woHQUUCQwimu4A+omkMqO0C
SwJC+m1fUiiayl+8G491SI8pWXrZdLIa6zzYw2sqKdLBx2NXazaxHmJ+hGZif0DdCIlKdG+6Ez/6
DPetrK0Xr/5EFwRHG67S7jp68T7lDNWHlFCGztzJkzOO1ecsrwen0EFc3sRoSv6KmqAq3yqvf8yT
9h0EGAkTHQv/0ChQ62pZv4hRnHJjusPsGUePMShNLSBTKw+xL55/zpK99Q0zBEwqG6csqrvj9lcd
+xDubP3dHNRH3hJjgxR4Y6fTRYr2J8jEC/64E+CTM0JYno5J0tG0Sc0WpuDYYbTiyukexsRk2l5k
1tbhdtdhczLJ27qta218pT3lAj1vZn9IT4kttldkKRw0Youf0l613nwR8wE/KRI8qe3SaMQGHQlq
6nn909Dn4TBc9EF7bcPMWVGgkGg9EXdhDcmqDpKZ9o15YzzbdvVrUYZSHjdHmkV8AFN7R8/iTv1B
0d4IexibWQ21OgTC1Ut3USbBZ6nNZwa7uSVKfGDvM/ZNzMyH2AiEKXDU4rneEVRCk2f/1FXwiMjY
pTxaepSKmHDzXRcolJfmr1AmeMIewx+zRTbnnn1MIDqgefVSpT3yQxK3IMaXB90ctrKc3rHwssGl
CFlQHBCj1C41rbt7Eeq7bNGKatulRYCVnWMYGHtO7GjlGkhpPX1/UdXaav53OYOPhYlGsgYOP4QJ
PApPUmxwvBmobGknrgsT72pbBt9RXX0UKL+xQlG2OFO34wluKxb1bZ16Rz+37aMvDdauGUeEnSRr
Di2IfnhIXodGfP5aM+KTTfdM5ZypLb95oyK2DigoIrqAZjRg2WHFk+54TDMTcJ6EYCBM2Oe1Npwq
0izp9CfTAW7UdIAVKBFDHjI6wdRtATKZ+dt5qFv7Xr7VmNQWmcOMApP8nEhEQcKmHyHhIO9F0z2W
JJBwKFXwSeFvbT610Ic062a+jjQ27w4+boJN5og3Iu/U0hjwSBmADfK4T7cDx6e/V/T3EPcJdpQk
/jFKuBSNYa7d+SX//6GA6/zfl0gE6QwXjocve9BpS9n6oed4u4/mF0cU+8GZH/7+BBgMkX8BfkSr
H+zeKmGyR9WBBK7y8P8vU3ZGkL/ljvoX293gPZVRnCxNoj7yKKGIBgy5ciN2iVLvXtwm3tpC0cdo
mEWSWsyhhyPzIcoymoeTEuiqxu8gor9s0P5eutONjOV6yTRycL1tp5qNWWvVIRYM9P8e/v+lpevx
znAlx7aOjtsgwdg03YSukiaexyG1nSuHsC0/Bg4W+ID5Xmwn1DF/f/H3x+lhnFzWvPnvUMgW//3A
/7+ULvhKbwDsXqhPv8mObZIO28jwa+ZCXGH//clzONCNNTYPLwXv2Bn/OAYh4xpJETlAg6sP1vwi
IoW3GOCvye0l0oOHJrZBRSeAF61V5i1hzJYbFVk/djZjL2Z4N1nOC2hexaGeHxxZFgczeiD5bW2n
zLtMlKsjFNrBO1SupB8MLjadU3ikXcxAlq8g1b8nhwFHMY5vrRYsuW9yTuboaQtSFCJ34oTUsnbg
/6TTaUQvYV8/JhgVsUJmX8FUn+oQ82HVHrKmObmJ+2P0XX0wWrJ/h2R4CHAYhz9+QfHVmo3PL6Yh
Fko+fdsamTA5jC9yvl1hh4z1bJtxxrqOiYHOmqA1TJjhRlnRl06DBHsu3HxQncysHLxqLRoQLz72
vi6eGJn2y/2o4RbXsC+BFaBrlA8z6zVoTkglSDuwDJ97P6p2QInOXjnApcdLxfydLE1kryHmH4Zb
a5QZ2sX0rPK98LVNzTlvNaJZWRTYpre0bZOrOXSH0VYbrW68PZRisgN0FA9aFOKGgQFOOCYjC3iV
e0NjJ8nKUtsR6vxOlGBKO8XjI0Aw6PiFgxpHvWL2z06NTa3lSgmWSFhLAl10GtVvQSqtB7b2DoEx
Vv4MR95DqH3BaYhH4pRgzJut6Z6rUn9CVEvlKm7DbGhGTEYuLdkVe++b+0KJ+tTDrCZiG0tfzVLN
YTz/ojnIaGxighsVdXmUaP2qVBMw8wD9wePdu+OYcQ5uwewn3ilMXGRKk978ywQVE2Fs2cYIcHGH
jf5eC8U8oOzeASuYnBvHi1u0tDMpL9hD3BuufesBeytHBssdnhyNOmms7UNZGjotEYvva439r69H
Gsgl82/SmBRBBdUHN8S2GtsXIqlbxrCpta9g09mii+4IMSHy2UurG80jAqEJOvYexol3FyOHQCDL
S2So5c6dsEAR2xTtoeg2Sw3c6TEhUyfMGnnDksih3ER0oOo4fADKuw19yp9et0521wENzO0rglWs
zD1hBm6C7A56s9cqh25ISDrelPonMKg8u4SeFOEQ0aLUzO+00d0r/N+tRozYsZiY44QoqWiYhzM+
bFpplpts61CFmxqu/dFh8LooBlXf9NraQxrNL6OpwztiGse5Ozl0jOKech+Gby9SGpcaqwpMBRJg
ZUfsZ6RHm8AI5NEBMaRJ3u88jq8kJr39XRNqwr1gcJjdZdF0g1DUgSnAU2NkyQthGDZC97RZ0Rci
AFCT38Yoq3eZF4cqyapLmKXi4JROGvAiTZ0QRahqIcKGDQlSzgZ6HZ+kKT+0wfpiYIc32ZoAlHYj
sE8z3bFwIFYeyHv4u8D6wj+W8wuNcAcwYK1RQCPcZEMQRw5gzkGzcw8jQmhcOk2j56MjsysZ1hd1
ba86t8jPdodUQ0NdaUcm8oW4eNFaUoVCK1v/AdBNiUiKDA4+mSyYFYzhIzkEI2uI7HemHXhLVfjB
JiVVb5trvYXYNxbPbQNgApSdAprnGU9/TzaY9RkAbQevx1Yx312ByXZSzVTZIvT2LZKfvV94DfFr
MVW16xXnvrCxDbeEDNt5xs5SDEeU1Np5yC3Qbo6DUYKv4iyx90I2D0UDYamdYtLECB9clnNcqdu4
pOSYaXJqxv5a+eLoSr4DdhKgEUjH1d+vHESHXqgym7ngGTeu5NjeRI1Jfm9Hd6At94Zd+5e6HRtE
FZwX6E4Wx78HA+nUf//JRD9+naZTgGUnBjsPY8HIavATpOqejACrH3SPJ0wm5PqQf+BXLnUnI+6X
oYiLjaed+8kKjyobuRoG7AQgBdEhKiM6qCpN1sz/lsSolI9mLz/h2BXQgpcJFOaHuCMDoQNqzgbV
PJbR21hKeULO3mCKXM6BunsAo8gGxxpxhCdOYlA6UVTjJnJbcSpsKmNVCf88QVfY5wMUSzHfjA05
UPOWchgjuLF5k6abOvOdlcr1a4Exw2yJeuAwCRtFsx5ACq7rBmKsbPwNnqYGSn/90lS4Gd3BidZe
H34zbpxOfEIggHiEyDuYe+GSZSDruF0NBjTy/xYxUvXOEZKB1+TmmiRGMtjolrYWp1srR4Ena/qQ
o/qJCmiOTqY48cpd0+kRXQLxHRO0yRGxZbgPW3hGbxpHqzXK/1KWGmMceYN7Dh1jtPkLXoogDFy9
KX8RUXYOpB/tOkmZbotC7G1SPbZNkwLoTarioWMz6FKeMS/spwWPkcWiuYUhXca/F5/bPQBKttS+
JGAw1eWD0EmpKRCaQMJ77obyt0PXb9YK5/wYzuZg4G+RYXBfg70Zfddc9AQJocTgOGSpjJBMfM37
RGH1UEUer2bSXJ/a1rtui4XVBc0DDtxpMRSjf+kH8e0bVr/3q8y/mH1Pj9dG6znLqPB5rWR6CQuv
/YaXhddYpNU9arJsO6r2J0JAiADPdDZlVXVbsyR70I1oQ5bzHd1hPnBaRohRS55XlTZomYLQ2Vq9
as6Q4O4jLokwTdSbaJTcCKj+W3S3VD5W+KJF2KHCZLimk/PkSlL38iFtT15V+Lu/998ZfUFFy+lm
lM7RV9zwf1sv9vwUrNTo7qwWtWLn23e9raZLbhQEEYf8Ix+05QaSi7OTYi6EEC/fBFDBQyBIf7HE
tI5i9jFEnw9emrjfjav9K7c445K3sIeSWLaZ+9TXcbEaIXdceuRMMxFhN2hOtYmn+QyMZvh/7J3H
juVItmX/5Y2bCaMwisGbXK1ca58QLsIpjVoY+fVvMSrRlZVAV/dDT3rQQMLhkZHldZ3C7Ng5e69t
QEZaE0zuHnlu6MNqxP2j5MgqQp4QlsfhDPWoXfVyOrrumN2hoEEos0AuOgTUtHzjkzPz5pAxEgMB
DoZrQbl2YQHPTkntf/z+E7APb5f4UXE1et2pt0k4rk3oDdiWvNu0FS07XTztRjf6KBxhfUx8M2bq
H99EMB5WDqxTKhdSCi23e6Vx0O2AqFcrdshiW9QhJyRAH6d/fmc4+YXHetjXdTQeDK8ECUh07S72
lb0NxyX9rg2bfZ4alGqep68SqNSrsfajdekl/cEl8WKXIbs7aP1ooUA4hTUDmMSO7X2kmpeCCHGP
Y2rTSfPRHWo8aMuBcmyJjcHo79FpsxTPT/WTbkWdh/eNgm/rmHI4kTFGaKWnnqXPBGBm0NULK3md
NawkPhfKW2LhSB08hkVk7NqMySoRStaWlk5/PYe8w2aHIaEQOg5hWo+gbcr815gxDYNwLRDa8V0k
hhfivOVu1tDxJAvaxYi6fVGDPS4sYv1+7yEpbxuvb0dmUq1ojfsd8Zyei6q43BWoiq4JO1PrZtSQ
ReLqMk9F8Ww6vbetGfEkQnu7Jh+md9u7iKob3+IgD/dtNY3rOcjefQ74z8wm7o1Ru+8Ltt7rvZcm
G+tnelr+1jHqD7J/FARqRMs6h4CF31J9GQnCNMej1E6Npyan5YPqebi28EdAeu1PStZiixDKfR9H
+uuRei5Vd1UKLIBOWlUX3/Kj2wzLKLMs37wnowRUzjxt+74zvyYjZzfRlHCoGl/7pY5DxHDHdOAd
p0wMCmUyH5AsxRsoNTAEKZrP0fIXiQ5QswnAWV5IFuIsBSdb1B9wEkVx4AM+ECtFZcT+izksvHFa
WmEhVMLtlAAcBtVmw6oOig1dfLBcpfnhmttcWObjgNw26GW++/2u0GLtKM6SnWuQ4TEQ14fzjQpj
MPyXJNPtnWztNwSG8XuBlz4dXrsE8xHxnLtoLvPXRjukqRQOeXAOyRGhlVwhMn53W8v9lnBtzSYP
3uJIv81W+zk35XjDfEoQ+6yLoy2EsZM9UwO6GRVe77F4GEJ0iW6qDHbJMNobI7uHkdaYFGrjMhcg
vuesGB895lX0pAv/CBTz3ecosa8t5PW67JNNGy6BumEKzMyN6l2joc5YcQMmMbMhuITo8NjDlvAl
iO6yfYj85CpxWrJ0mtQ5glqWZ1de9WJqf6q+/KAlaG1ofk4HSKMBrUT4HS6Nnn2NnJhHrABA0npv
jBDuMm/U3LQxAVhJJpM5cudkPhqn3wbs/5ZRHWs5//yrnfy3N/qfXvP/Oy/7v/jW/98wqpPn8e+c
6o9lVP7V1/77P//Tqf6HL1zXDwJENQ5+BVAv46+2+8//MMQfAAZsSwiM7CYeWbQG/9Oqbpp/LLQP
D+mu6QuO4/xVW/aLi939wzQdgbHUE/AWBKSF/45T3QwcfpO/IA88K/Bs6RNa5riwqukEYaX/K/KA
9oBZ2eoHUwCpm/cD6Ib7mdIe1xj5UhlerMZAlMtJ3t80UVAcA/b1rWmR+tubdXNPRDet1jgbDp4R
ZbsgR8NiGi5av67OryGU0XIf7Bv4xxKuRlbsW6CVmHVtIHgeff86Js5e5SRjTwP+UkGrDHI2hL4c
QXGOTZC34uSQgLe2AP8xRpp3jYPrrml6TI1WckrpaKgh5xDNYWDT2+0StJAh/+0YpXAKHqb4EkD/
2g51em84FTrrJH1MQhoMKrzt2a72v/G5QZ6+uzRCVn4ZMIpfAu+8RdrJ/nEYQvJyKu9HPae0uNbJ
FQcjUiU7W277ErMF8Oa97chny+KYp7p8Dw9lvXjPEJ4WaPzwsqQZKQhJiUSdY5cakDcOxpqccjeK
fZTONP7Amt1TGVGx9qssTgiRIDjR8OvzO9Efnyk2h0NR09FB0vNqB4rxtqYkYECCPq4+taP3nFyb
IjzHJjyuvgg+ROpflYy4yig40ia/Haf60Mc/cRpsUFZSqIqH3nSfB396Zb87+FN39kFerOwJ82uB
2KCk6svinqXP9p+lgcQtUZCqqwXR8TQb6imZxC1P2AZ5GkyoRMFly2xqqiT8guiPte0VR9NNrIMD
TvByYyWkw9j80jTU0ol4VgszZ+KXMOXI2Laz8T7NmIRFFut5MN8ytqaAp6/XWxnIVq961nV4VL0P
C5VzOqwpZPqWVTz1iXfn1TbxTOlPrqlnlF0iCy0+cPtpLExN6ZMNGsh9CREPyNNXXCG798IXfLxP
AXvMEZH1dzyJK/DNeI1LSuXKQqMNzxLyCj1gZXx1ihBxz69WCXy0BOzkRPNpZUnJ8Ci/dTLzdunt
rVUnv6cU8aQyqlU84rgJi5/SRsVPi5CUrjr5aToDk6H7lI7ymRAgoF/5yoSXNrkfQtfQAEjCkFOC
PW5g61NgG1IsIZaNehrD9EMwGHv6tPeiI0gybPvP2LrFWIKUwGEsiWCppsec3ZceMYIvlkcPRk7l
KWiiamONnAasODn7LvhN4bvPTsKwf2r6x1xz56OkuxOR4awaFymDAXdmQGhtNtNtklAPzD5WI1nQ
YaFn0xTTLQE0IJipJyOLI3tTmZda9+kdJBd+naDZyEq729bFCzMaKaOXeqA54l+QTRHq6z6nLuK8
TrULGDE4ZKbf79jemm1UlPYJ8J11ou1in/75xzLUDaFx7lmUQ3Gali/mgpX+/Z0ki8Y251MnhonX
yjwuKQ06dMm9aWNSs5YvBGk6e2hKB6SM8pTQSNt4GcnOc1k1pPDwpY4CoGLKS9Zhdc1pMRf1W1X7
NQX1/JQp8zbljiyoXwNTAcFW9SrQ0dnpjXFN6KI8YHTaSw4Em9jRoAfrEV1/7I2bdh6Tc6nJdM+q
lqD1RYmVJeST8HDDz9Sms+8ZJKM/7SmnyLcA8n5utcrOv78btUj//K4pdr20saUXpdjMJuhiHGkb
G2Q0vhamfaObX2NqYfCK7pMx9Kqnw0AlbobxOQ3cHDAxcQUWct42oUMZL63y31+0dj8xLo2U2bI5
RV1nARH1U9C23Dei203EaQ2D3TgiYFzYsPpTWnclnE2mnBVsvEVnaaB+PTmwszfYg5G+EVeyLZxW
A/vLyMd2LyhepxNGeyaOi/wn97y1aCIkC8GwratqmeWglTGsCDNbttiqkmsetW1tRcStazorjJxQ
Xo3FC42tt2rozlSMEJUE+I6ec0SVP7Y8RBdfTJ9GiENa9s3LmBX6BBV9ZE/ZWNYQHAFEpSfrKSHO
eeN2c7meJnMPyqU9KIJwV2Rb1NtAND0T9OrBTJk3NK4YOdwFuEya9Ozk7k06+DVghYrxdzuTSFDg
WI4GuQ0bewlbMsdTn9KqISMYEx2NrdLzXmq6jCvB0OPkcCgqNoRJtdssIVdjIFBjtbCxmqQ+RrVl
rZysvo9Ifdw2qIrWTed+csOMHYQN7gTdhxSi7haKDF0bC2miEZ10jpmjsPrH1L2pqSX9ihOaSg18
d00e7zG4MJX6iLUNBqSpq2dfiX4VWlzexuFmzLq99L0PXgEvHObO8VBmCP5b2TjbmpTBnSMBWRKt
wJaAWnA1VPXnqMsXWuEB83XiROuRdBoiTuYtYPqdhn6OqsD/7KaapcNAQDHSzthUiVdvMFhO1zIo
bnLdIZuIcRJF+eOIb2jtOU2znvUtZ1N0Hnmd0+iJdnrWIxpeImUMw0Caacj4CswfOo9KcRPb+p2w
HdyTNjkRvRGdTRfIqQuDXZgMLQw0NNb8lAIG2HkRgjN8avZDYgSrJuj6jRuTfNZUnnHviAw7ZG3u
DA+TWuZzkpkcYw0MJNvMfT+cbMgfZQ7mpPOQIdjurK8U+O5lJxuwkYKOkIHHVoKKXDGgoYJxmSTF
Q7RhzEb6dZGSYawE+GggNSzYSObQ9+3HTiJRs4IrLxq/u8Cb2M86wOdl+lqRA3C2pFWd+4L0rAGi
Vtdh6LdqDbm24EMopIWkWTTXffzNFN7fKFB87AOStXkGYdW2Dn1Ew3iY576CX5FP96LNrgZXp68i
Hb2DaQ/RllsSXrUCvnUXo6XU/GSNGPc0tn4P5IyoxXRydvXQNQQ5EOXXlsueNGC/zVxgtkF1dgc4
k0M5VtsmTg9ZUFwBhPNWGRKcnUwDBvtJdGMXk6KmCFDN8LgDOCeAMGvsa6Z2iGFbqT/FIuGpx25v
yJ6o7BC6G6i/BpsBw1GoIM6tN40HepH3cad+HAGLNiMKYjVyF++rgkcTMFa/MaoFDIlO/7rISBoZ
7PGU9d2umnJ/GVGAWTDQXkK5I4vIK0tI6FjLGI9eEtt7ArPS74Ol7+xM1VNZoXA25R32GkDLKWqM
0ENfXC/J55UzdvyxxXbR47qVQg9bR9g2e4ukR92Vzqa9D5TQpwb5a2N0Z7cisEEFI6A6kbzZcTgf
dI5UKK76Ym/HBpNloyQ4wyVyL+VHxrKqIG1s07lpXro0fgsRg96XBFKtpJcd65q0ANHldLuL+oMA
WPNKI6bpi0rsyCr5AfPC49FnxjlVVkErlibgOu+Y1Hsm86EeqeAxcewvM9xJ5Bn41e2jTjQTT1I5
kZEwozM8Z1slZEvIrgCSvsgiGB+PyXBy2NTQkPe/HREBS167CU14d+4MFj3MB9wS8s4ZjG2FmQzT
a9+sNdrYk20lwAGcgR3RozXINfC2c8ydseApAXF0NG+ORcGMYzIKnUe3rHeRH9U32Kv1cpHFKSVm
fVuy5fD2E4lSEcrOWG4ve/kalI537cvunLrAA1Jd3fuptVtsGlVgj1cy84DvKdr9iY8Yt+oi64A5
hQxveRvlfUwk2BsobwIRJnLfF3BL8ZhWvnnr2NnznD8NDs3zHPkjOEYmkcvsya6n+RSky7rT2Zuh
sAFDopUEwQoLfAD/5dvFcEjt6hN6i7j+/cVwU+yBVX2cA7021pmp06vAiNiRQqB5jYQKPmQHspHi
68aqwfvbtbO1YFroZlo0L3QUgadGB0w299YECLGz9ButvpuMoBi0pSkLYOFeWwP30seJtuvok68I
WjS2YjTN6wlLwHkwx53lq0/IOnCOK/1VOsEK0j5IQ7OBVTIZvKRZ2e0rTZAvABH0paqz4aXAdjHJ
ufI1lFgJMYaWnNqlSfWNzU4TXuK+6ghzqNAsDKonSt1P7xQB63XW/jggsUy6j7u6R2Getfl92QwE
QfB+rSvsRUPdjyc/yp4dQUoSXn08tm7EiIA5uk+MaotqiUiQ5DSHHAhil98XiXu+EYCFoLIx4CF3
BkEy/fZaVeQHglDyli9VglOsoEaUyXgpClAWPgJiTfo2norbkboXrqogBWnXzuI5jgYGSSlImqyI
1QqCByMUXg0SLX3iLRDnqxoxHrGLLHmuf7Y9Zmnd14AP5DoMi/tWWcMBwZMAPVowU97l0TL/YQLQ
jrRVB5tQkNh5LFR+wMVU7ErKT0PZSAMCYr28/ldWjy9OZb8mbh6s6SY8FYADzHQ8Nfm4jpfoFEKw
MZPL0eKgEzMwgmy48gv8kwz+OGsI9v7igSwfn0Nn1ZVPQs4Y6XTTr1XmOUekvUdrhoopUsPbMBd/
DSeUbiq1QHHT1SJx5JM6poe24iO6q/NtHCBJJ7fwMY/10WxSY0/Dj+C6qGJzU/4ussELRKwK3pzK
rcbqsIE3vkqa5N3XaX3fFGG3lgO5qRM/cjJH+qAz893Ox0Y06kvsh0Ralu1TL6tPm2HZMb2SeY85
tl+O1JnRbWmRa5S1XMak8F5FHDwbTaQ3ZXc1kzuKBpsXc/QPheW8FsF06Kb0yxtJBSqXFqcxPtrg
84TZRTwzUXyY0vpz9sIHGGtLL/XNNdSNNI0MoQkBLXnb7vMpvdatfYOwHdEjbBDjZ1DkYBArx06g
jI8mtr9xCALuGy0mm7B6lu0hjj9wOB4U85g1uWDDyGzIy621QqiKgca5UGFSoDv4DUulLq4XvxBj
fVGRD5/BIDQvU/PN7xlORCg19OqSIo0ya56hpSnz3R6rgznSq019uV+CsOyoRlTcvKrI242DR1A0
Wu9ZOUAymjvIe1sLQ0LYEWDRi2GdxMZFvXgPyVhQkow2RPkSNl3qU1tKSiTGfzexA5dwEXM0Bn5p
YnUPZs9zWo3hJizFvSzHCDUFh0gP5BYPzGbEI0E871cQ9cDOymBf5PldZOfTxmgq69RR2cWxSSwX
pdeEviGlFvUGSF2zWmvm6uvO7XmLU2iFy+YUIk8w5uRi57631QHwQMgyL2Ee06W+ZgI6ACeGOYOD
dZX2N75r3TDfGjhNR2ordeLjdi7pvk7eLmwZKNmoNga34cTDIh/qktgDT/tQ+Yv7kVTSeHZgK473
qmEAD3O9QQ3pCp+fjRlvt8xVLa30bnDFg98nL3izD9LU00ocAiW3AKONlTeY+VJOhhtHZgaxT6jY
nIydldD7UxmDoA2YzRd5stjEiTg0k50gnz1cpCR+SnqqbSPWHkaeSNCIOVVHxq7lx5/eZCWXng7P
UM5oP+kXHAYvuhUFplGHEbI5bmxFygQHAALKHTAlcnxKQ9JizRk2gmzSdQ0aY83MdqUZgjlxfmTJ
pZ8ePhiFeBCVe9uN03dmLFY5ciTCFq/KIKpNYsUvRj+/WmaNiLng6BfGrAUE+QQpbtsYuUTZoYjq
eTMLf3ooQZrYybetxHtJ8grs+ZEb7jc35ILaemJxKdtfjhzI2MGjMWVvjrJpGBZvnRWSzKDSrUrq
r8hiWJiwkifjcMts4cuTJYVzdU5HMIZj42XbyLqEOcW2VuLTmZ1mG8SsnIwEcYQBTSgyHOgijm+L
JValsJ6Qi4m93c8nMjZPy6vRJNjssi58dFV1iKLw2Z+bW7sGzJUFQbLpLTa7KAw/c9gYVj/6+2SJ
XpsJybZgIaHtRQnzXkb2uAFedRtkw3uWZ++enYIECyZ0aE8z6wHIp2EVZ/Gtxmy9zhvnYaSAoMuy
sAWivZpRSga4wEFuRLezZZjrLnI+Yyleh0h+SXT7GB7FDo5EtG2NMtmOY3aKfPlQ4wdx2vKQwMpd
daX9qfL+Ng/8q76bAX0k87ft0FFNu2CXxmb6BMCA5qIXZas+AmSy0KM5ST5mgfE0AwXb9aqK8WPz
mlg9niqBX8noToLLtksb/5DTNmVIRXgOJE9WoZjUB3j/GPMRNoZ0drfmAGGpJ3BjnA6+8l86WVKi
QMNIPZaarqJMwGSLQTZZyWORtdWmtm8cEMcbw6KF4iv0QehpG1pievL3ChEjNqjsqu/Nh9l12JqS
p2pCoS5CEqmSOMRTV/GSFf2hVTjFfU9PawnQOeV0tS8Z3Mdh9prU5hrvL6K+uLLJIEz3BDFkOz31
N/QX5ouN9aWYmEDFukN8mdm0dPvoyWXDLGwLoPXMzD8gF4VMZcTnTc5xSYwbk+cxnPSH58Ujy0FK
SjBw7ii6rnVI8I5CKEmjUUYe8n/DbbdeH0PBJ/3r0Dhi59DnSOaiuSRUdpi5db9XQ3DdtLzCXH2i
4tSxF9GDG4HKFmehw2qrc/t5LuhNLXK4wSJ7h+HlvMl6576qn6uBQxbCJuJ3jhwU533YXjWWM13s
OPqwykHvit9q7SBcT6bBqA9EIRdUX4oeRhMCLUSFGDt44A1/ExbNB2iw6LZ0q7dsjE/DZH8vxfSW
xIKLUFfI0jh+N9gU0E8J9AtoXCAKJSBUg/zZIMI15xqGBz0lD7yfD5yf35OCRJdhira20W9lq829
0dO3zfIHG/YBto/x3jXyZJ+O6REOAERuk4NNH5TnKF5uE9XZ7JOwklrikrTJS1vIZ7MGzFWJu2R2
bzlQnusZIUqfCQza2G1TZ/rk+mZrc9aoC3ALN6N3YXOoabKDj0WEGOac80fD3yax+WjH6NbJS2pX
ZugSKRiIG+LkGSCciJE50ygkB5uhxWdQqNdU1a8kMbCK1WQD2E1P7B8etzTnUbGKwiKeUm193ViH
pMQMxYc7MCwMt+3ck5Gq1IcuvTeCWY+eYzS8HbP5jOYEfgTIQ0GxpDQCBWztKDgMc8IVR7scSduH
X3YBborse+CRxnpNsl0UQWt8LiK050UhL35iy1V454bBHZmtb12tGS/KBNTd/GAB21z5901GJdfk
5bUbt/Upc5xh145Mlg1qbwaXqzhKPwwAXDf9xGpBniStPoIYJjOE5dew+SMMo4lOsgwEOrbb9FmO
UB26drgiJqy6cDjiueBsPIGBk4yHtWNE68aukG37zqULxnOEYd6U4TON/uMkk8eqJhWTrN12M1J/
46CMa5Jd9euyX8+9ZtYNz6Mf6b/OnVx3amhW2nHu4iSvjy5SkDCB+PhbxGvfdfAmMR8TH94U9XoE
RFDmIGElA7nNMMCDjQPbQXMeQSkaFWCHiGQ2V2W7aoBlETmw49J4HUU+JrbaOHDy9xSejrDlzQZu
ZK8yswAzM4Z7x49BywXJSyP6x5EMtNYYXmbiyYlBtu5AB/sdexhKgB6eg3lr2mkAx7YdDpU1/ihI
VSALsbT4nCjHCABi7USHyiRDYXKHb+giTxghqdJVfd9ZPmlDPPoppglzYrifmKyWyo5JnDVzQKiI
TILgalyATCCtWBeXmfkQ0itUBlswHuJ1PzYfnhVaV/ijcSr3r4YCEj07It36tcZ+UgJ1NXDrjInc
Onb9aRTY5eAVrqB5PvqwF1aebX9lyZAxxBnwLfo0cyDUzRmLo/BZH4TEgA0GaYOqiZNVWj5ps3uc
i/nD9rhnPZZJj+ayZ3CCsxfXjySwmwIwO2VE7CBQj8iwQ5CNM65DAlkmxJZxGrIAW6+ratq7E6MH
tBZYl5xg0zQtu6IiIjf88OjaMj/HDVS2DRJq4S5OkXilM8V+T5SWl44+2hKW+jzun6Thf2FJgYpT
L/8WHONAIjYxQizILsoAAlxOQ8VKxibynkY4VMiFqVbmrwi6DRCyFTF4qHWic9phojcS65lG+kcV
2wNwl+y+ljyqLlCBFYXvtO688tIMJGj3IEo4rYebfpGH0gCZLVoY0Dq/hkmJK/iuVPpbiFLdJqjb
C33nbq2weOCPI7KEE3C6trL+R7lduWPBQELUWgfbYxpmVAnnbjebSFGpJAoksI2pQwc+i+WprByH
F73eDXLiJW2dhK0u6Y4z5M5dEyGVJzx+5clhPioUToSBZKRWF+RPV0Z4qsuZWW5p6Isb4Gujg6dt
b9zWJDmtYm+I98HAbad59tB0WXgxR30/ZLzKebEY72F4cyLJwxbnQlrwqKW8mrDXxLbooIoFoUtd
6mU4hPrsg1gH7Ahz+W4TLOx5pthPdgrUCLMEhA/6Gtjf9wq7/sodooMFuW9TkANdoIBcEZNFUUYn
1ff88DB7I+5z+5c9me/0yDhBSrZHPjwnZORJu7zmRGXnEYd+qV+9gnOBqN4BGdwyVtpo9KM0LIvg
XPriki9BveHBqfLPSuDFrD02bAVV1Mogx3Buiatxj4vrnjPbvW7nB3zYa6tu70nI2YjyNQtJNgwM
wmcYmCH6HzciBjncZPc55fBuxp2zKibxGOv+7KiWnkLnE5+x9KmYrAA/ZvGMbo1eyQOPPGq0Ptsm
tm5RNRKBDdUPqM60VZYLTKN8SgtGTYpFkRYOAOaiKdZJEz4oXnoPhmmRIoBrbL54kAVQ7RwYjd2N
I/LNkUWAcqvcVTMboJGke9fJ5YagmR9l4D1DyDr/xE/CY03v4olxuEH7HIHDFt08IeKq2Qwu+irH
ofFLEJple1xth4EiSTY8S84wrzqAyNx0wnudOmDOIbgsk2siEqOirAQvk5ee2ZeP0CrPVG7HBiHW
rVO4ACR7tY+MmqQxI/8oEygR/pB9evT31xhhOD2SQLY2qqYi3XBpM+OxrLLuFyxtzUeiR6CJkNIz
bSmc181mdG2GowoQNZHMp6rrC8A8xrza6FQVn3S2rrJ2/KXTUOBC7YuzilhtYunWK6+loRuWhL9V
rUviONKzO7pum6Hp5q29pLyjUYq3rl0XW2tGc9oNj9rZVG4L2mwJu8iG7Curk8dGtM/U5c2OdiSP
U01VV7VUpAENE1wZXYxLkjP40FJyq0BxeJuZu9rI7ujKToeknYi8S749bNg8+bg9ZPDLCsxp60zt
XV7YR5tA3QcVQr/4/3Kg/5PcisD9d2qgXfOr+IqNff/x/Ssv++rXX6VBy//0H8ogINR/CGZfpFVI
EaCmdlHm/KkN4q+IkBBocyzHZBIbIBv6M8XCdP+QQHT8QDKMJFjC/GeKhSn/8G3eJgoX/gvpkF7y
t9CKfxdi4fDJ/iIMkjJAxONKpMnSMgPpO38TBmUzAmuUHO2GAfTj0NVXYYWBFu7NtS6KW0GBulIq
JuiGBmPWfBrIlzaZhajcs+wby5mNg7QZd4X6fUqdtQwaOikmMZNdgyIapxv8JxozoZH8pI060i3a
wbJEDtziC3dKyggCsFFt+FuOEtmJ4008M92zLXkzVF63Ym/l2M/Zo0qKy1jnN04tztBTvpucQ9eE
S4pFdGAOJI99LK//ckf/TPz4a06MI1Bg/f3qBK5JPq5r+cJGRPWvsqnZJtbdDjhfGr1gjlRSA+vw
lGv77EXYQkMyDlAkOXe2aX5i6dvmNn2skrDWdWEx6Amq5IVWvF6R6Hrvz8S4ahj6jbzrEyYr6sMF
l0hOqrxBX0VoLd6MyfH1Hlz7jni6dE1V/+IXNMOCwrkpTYXIvXu1QpedGzlN5e07GCRYA1+xtyxe
9eLS4GVZQz9Zo7x4MAf7Lq64I4lN5dXJfG33/nXqGK+ahlc8WHfs3eQkUcgoF1Z2OpUXKN143b+i
cbpKRHwzxDfS5uxDX4BBOZnKCkoYM20y2/EYwyx10QV08uQ1xsEgdHpNSvWGPqKzDsjSmkmYy0dA
13rGcWknPxTy15kt70Jauqlw3kg4/WHFoks7lG8tQcTDEFziwLvtmuDRqHqa0OOb18FkYBMNWnZ+
M0h/Wt9hPA+gpa835Jrex3NxofGB0qLGzD+CMWgvwxwi8tLcH7Okc8fw6SUJ+LBtVK5kHVdr6YFC
mCcExNNwG0C7SdLhRTGFWIUVW3rMhrmyAXCTCllUy/eMmNELTBxfwYolhfHOjPmwzH1WYoh+EJd/
xzCpy5bPOLkZcW02Yh3DfVIdbaLZVE/Lg2KExaUzna2M1a6ccntVisHCsGiBscqeDDqEUF354JHF
T2C6uK5RPJle/Fy2iIt6joNMNa7TiQ8kJw+JiihpkJj4l5b/zz4PCXkIwVVNGW1B56dj5mLQcUKo
DUXf4D3C7fcAg/wzjInPxcFz0ZlTbISm9pidmMFg9dq7NWSMDs1uJ+8www3aEwev4CnRoFRWPog9
qN3ms9tD2VP9cJxIaaN7iyzW0PQBMxza2w5d08FlWFt576Zps0wUdbDxq8A4eg0P1BDRMO+EeRay
uSXLBJoktr4N/Oc1xBjjOgr8g0V9v2U0b26axTSwFNM74AnEsgXzgSzuu4gyZa1t8iWd5joLeVEi
3qZ1wV7cqKLakQuagUFOoKqgogH4ct26cHC7bj4YQXozaES8tmudRePfFNEMP4cAeRTQd4RzbLTh
v5XkWCMN5h2Pf1x0GkaTnQxlvMYUIavCs548LhGnEsfHbBYnWX5MkYqhIkdfRx0aukTKc4RImdQw
rmm86UyfCI5OC5g6pjyPWutOyutKFSHZ3BUVVn6Tg5rAr41MzdMvCb28lTNQhBUF+rG+6TBSGqTc
xjALIxugR3zjamhhUOSvnXn21zVQkN75yjuXcyzss1Wt4l+pTJ/t9IcORkEUDJ332fTPJkcWL41+
DH/JW5FiIVPoG8cnT77JGXiTvpQhz1HHFtHOGGfXiMLOpDCXq0j2r9jeGFQC+m5IwK4adz0Pw31s
yAM9s2hT8/LuuR5rJsPnKib7y4x/ckqinqA4MWmBFr2Hb7+kB3sWHYJqWjJTFbS2gh9FqvGsPSDN
T9BgxVmGJnDppoNCi/CwKstNJZnqxA1Norma4n0VnvXIZVZJ8sMLsCw27QmjTL1JwaPVLdy1ghJt
Y7fdijbFsL6OawIrWXbBElfDLs/lN4KHYNdH/h5cCcQTnyfG9OBdISjahNRrO1I998jIEqgy7nc4
Jw327JEeaoTuA1UYHXm1dqdvWrzHQHlvMC3LVUyKacyHWbkkE01k5qAqWi1nmtQEfgCqn5HKEmVb
J2wc8cxTJdE4ruBPa54g1Lg5OUBQdh5oHv9qpHPXNOad1vVrHFyEDJw1JupNaxTNruv9OyM3UVbB
7l2TRCKZHwGFSCr06C0LKOkn9ZRDOskZeRUB8eGgV3nkey6pN3SPnLfI8FMWq2LSbJIuunFypttS
xP8oKL/+V/FrfxMj/645lnLIkrbls7vKJQrx6+M+Ya//z/8w/0dX6cUwmHebrPy2XNR3Q00fPd9Z
1XQzKfvRtPtDAj4sooeaQLToVLGfRQoU/3PZdGizH4gmfqirp6pe9PgxQh29SVOuBPOkeRn9qU2t
3TfClY6JZa4E61MsnWPVMkcxHxlc3LTyl0gLhPniMWJjwv/AudcSN0qIbyc0rrHffv37asL8e+wc
pRYVIGmLnumb0rGWYuMvv7aJ3AjmGr82tcwqJZegdR+zlOyUhamtXCAx0w5E5s5qIcxVHo1kgNcD
gFFUA5UfbDIILDBsOXUU/5ss0t91zF8T8X5/NN9xaWhbjnTtv90R9EENwDc6qhAE12PgHvx+3Mnx
ta9vs+bbR2TU/RdzZ9IdN9Je6f/Se/TBFBgWvWjmzFGkKInkBkdTYQYiAERg+PX9oFx2qdIi1Z+8
sM/x51WJmQnE+L73PrdvtoOg2yC8XRnDKYS1GxO8GyJcUN0XVU4AEt3bGlFOE1TPNRTsYvFJFJuu
+D+3kjcm6cjasI/qVAHYJ2mSuhMzL7Pv4KfR+sDKb3OkI3iSEtPBSz9Gbn/ovZk4hepdl0uAid6l
iSDE4cXldLR3suYyLeSRnA5lz5uZunRINIcvEU+M9oMiPFlEtyVbjDXthyv8hBehng/9vk2C+y6v
t81SPWRgFdYmQkTy+cgJrlklDRIk2mx903hw3h4DIcF0ZwdKD6SXIM+KioYQ0dkYqEwS9ymFgC1Y
K+j1ybLpejROncV1vG3EVaXW6LAAiW/lm+fehhShp5yUZoo0iZM9Ddqvt0X94oO53oES7ZuvodTD
NiGfe0eTgEBzave1/2ka3IEnBNCFDhyqf7bkxfGAjJp7L0ip+Cy0tIVX3LUIxFTC8bExLG00zr+0
Dpm8Jqf5n6p4sxqF+hLQqpJUVxu0x/SnL7TnsH5Y/mev/0iLGgvP2mgG2bGRXO+Tp7CV30fb0Cfx
5icV4m0jbWxjJeJmHDOLzir4naxr9Rb/4rXNB1dVsqclSSu0XsUObsdpx5e3ZKwjKWbY7DAw/GId
cv8Z3/fXOkRR0eXqFRDmt76sHyZk4Q8VjPCU070R171FH75EEdUtBxOzIht6nzFhJOK28S7bDqp0
Vh8GQQ+JNKNq6m5rjaKtDo5ewl2G5IPeGY5vDxfnP98/PNcP/CB0uQK63Gv++Q3dCg6eAAm7jT33
vq7ZFKTX/FHaK9+xWFXx8Fqr5JNCQ7DQ5eOlf8jmiLZmQoR7uUzfKqDD82qfNRVbhXuNxeLzn9/x
X3IL/f9Zgf4rnqL/iXahdRV9Pdhyo7vPXz//0zG0/ot/rwuQYcnNEZNv7ARxzOX777pA/L+dwAnW
ioAXch//95oA0Zaxt95CERUG/EOG6192IZxEWI8ifD9U2/wYr9G/UhNwV+PRP1apAPWBawf8j68B
v/ssIBX+9VQESehu42x4qkqzyYLlwcoshGPzjpNBgCj5wUtp36ZN+IgnhvaEOpTG3BTPaF4OneSa
OjKr6V7sQ0rTDxz4Ko+7lYZOn/lecD1NyJPGUm4zUo6lToi7DZn4+HOQKsN1XYb1aFTOXLJRtG1A
qUXbNIL0gFByuoBKvymjABJX9GgXwe0QrP/NVH5z+/ElCrdcYitt/9F2n3wxfURsAx6LA0TnSCzv
Hskawyf6fJVjraDnPj/SKfILEHHRlHyoiCphZURpPnsaYEq3XNG6t3Z1Mh3yCZ964bBM6aV8ARv5
viw44nOOwzHiBJLrWoIDdLrUNv4Zur23k0SzO4cGzC1Su7bA6pvTjQbU0ZJqHFxChJU72+A3zBHL
9M9pxpOsS/UklUVvq+ZabiqMCYnAB6JjGve+R726bMAyOVctZ9mDa9MPHCGUocsu/hA4WfBp9vQe
cGOoMVO7PpQv0ireI/YnBZSI0O1kg/VsU/dRuJ8756bDIA9tdm0OcrZmIw0uuhorT2HGl5mou387
hDbJV8AyPOcZM1fRFpsFF+2GDPOPQeHd191I0XnC1ULs8YW/DBdV0Nz2hCvuKUDPdDjFDfVudLSB
vvHH5WPvlv5+ELz0qcJQnt6R3X3SSfGNIjDJDPK9NMllndQZ7EC4VHIddbTGRGVR623mS1OIF6rs
116vd4YGGM3Q/Q3M9YKBEkNnw0ZC+ye7An+N5MC9t/yGsDKkDb1w3nU2/Mxc9U8GW9EuLxp2u6p9
x6knHtzHWKB4FhwkttPAYTolwCcPU/qtzR9xjPSZ8MImtJBiWI+h494mhru0OyRHTtUvdoygMv48
8uIvxoZVWvj6Zg6nCmPAV3abK2m6J4X8+tg10M4z31/fCQNtCINLO9dfij55nEr+vJtx12Wkf6QG
8U7Z8WOR6Seq0I9Fs8ogXXEbDdWXxe8LEIvUAoycLp22PrJ67J3c/ugqczP3IcmQ9NyH4d7jnkD0
U/RYs60VBj2ZAW7VjeW3kI35InOZXVHoUCNpGEZzcEpFdU3hh3PSzZCzJQqnvs7b5T6eEJrOaf4Y
Dwvxn0P+kuPF3yY+ylgIIZ3lYLcdVHSoB8W1e7Ko4Hvcw8th68RMGSigmwEJbdHXL4vv3edR9n6m
IkbZEQ41zSMNrRIZ7BR+p3jxopyAAEnpfm2zap+4y1U+koJTmnujueNQXGlI4JrL8En4MQdXbgOy
fJllQ7FKBPuck9YFqRiHLlMzpYPx1OrgqbDUe29k+IbUjPKBW4UsUFM15Lx8mis86j8s/T+pJDrn
R411RcUOz6qNl9MXaz33x6OGZ3x/rIfG3a4tRNtJL2GCkp9YpN+nOSMuO3lEV3PdSPC3iTP9d1bw
X93r/wdu0cJ+s4b/f5vhc/d1yL9y5Pn+Z0vg9O3//K8//9Ffvt6I9/hXtR6L7n9sxVZgU58Xwo3Z
I0UQeYId9K+9GAsTMdPkT9uREzJd1rL+v1CgXwfG3zcza80nB3viRPQGfhwwo+8GrOaePhj3YxuP
rCIfWkI/HUyx9vyLTPd/bvd/f8ZZdXui8xCFGFEPzkTWx1dP3StIqDXKvvkh0jAFnv6lWfD3B63u
5B8O2n7RN5JJqw/erKg1WKtEFm1du22ILQpP+CcoJT14QB7f/sD1If3s4Z0d7Dtp2yCy+Dz0jkVP
YKi2f/GXX3st6zz/4ZcUrTur3Lb0IUF50pjbSZOacHD0ziu/vf3d18bLT757uL6sHz6BqiBZzUNK
sTk85NySypgwqGT/9h9/5cGEZwc7chQ65Kb88XnsNozcjVO4m9/702crnJ1yjgpcnsxIovNnNJL+
p17Z+hd/ff2CP3sqZ8/dqFSVCGN7cLJNSPJoQgBiyWWIVFt3DY7t7ILTSiDtx7kI0Mr10FfgTb/9
09x13Pzs09cm2g/vRIBDdIncNQedPWVrufiYNZ9jc+j0KZEEk4it4YS5uLcg1OviS9QdvYKKwj35
aV7wjBA0QDljFYe3v84rY3C9Ivz4bfoAsSl3eHPoO2rhBIpoTOE2UYKnQSfb3/uMdQD98Itj7S+c
q+BwN3YNhYsdcjf1XfSQdYH11Ft+TWyANv4vZtVrw/JsITI2AQojjaJDaAATOYhzZC6iX/zx1yaU
+8+fUgw69hNNz92eF9QYk74TvqWv+rZqfnNWnS03ETmZwkuAvvYKUJmvxUuy+OHu7TexjrGfjL3g
bD3wa7z5i0Dn1M5K3tucf+DG2uGj43ZItBHntMmv2p6vfNLZ4kCulNcgJMeO12ki5Ari/2C+4f9t
f29QBWdLRNkMTu+OuT4IkyUHDfviwu2BVKepyTejNyEyb+T0i+f2yiyBoPGPESyMn/eeIj6kAdiF
7KzQt+Mw2LcxxNoTMqVkp3O0x2+/pFeWp+BsSqJUobTaWN2BrsWXkVSpa+0G6Le8Kdl5A2lkPkIi
wD7kNv3eB57NTzOXmexr5qdnq4y4kDIM0/4hDUZuIQRxhJIiqw+B2lFF7Hyg7xPPHIL+o5rx7t9G
3j+a4z8fJeJslCxYpQbXGP+o2jZzTuOSVtl7J3UiOFBvf8L60H424s9Wg7gZbKiPMHdqyyIlwkxm
T1HuKwaQ9hev65X1ZtVk/Li6eVHfyrwK5qNlANQp2SSXM2Kd929//9cGw9lyUAFwd10cOEeZTfPH
orAS1wLtFkAUP81OznUVUb9RH0glxhsArg3V5/Htj35tsTjbJods8MZItDNw6FhNd8TPjs7Rqf2o
Ii20GdMn3OeO++7tD3vlKa5n4B+fYk7OOkbxIjimduIlgKcjfZsLAVL79/7+2XLh5EOblr0dHENQ
Tl/BaQJzrYkqan9xpnjt+5+tEOigp5wKe3AsZF7SbBbiklzf/hdV5ldGsThbEoLCD0m3tYJja9cp
0lYru1KzMdt+CuMvbz+gV5Y4cbYIiHChca766mT3giAjZ3AAQ7XVp8zidDcq8yWrZm6Xb3/Yn1fV
n0xLcTYtl55QqsGJ5YmH1kDEmDzU3fuhHZbgPg0I3UYFpPWEztMrxpFYHGIEu+KlTUTiKzoxs26v
TTTour6gDhTVt2AkSeo4JUQ+l8EhYwmpyTEnOe+zM05R93u72rnAycES2nqzmU9Y9vFGwX5QLRQG
C1nK2w/mtRft/nMaLNaUyh5h7alEVL/mvPkAYb77g54FLI1uSHDy/d4nnS0sjl/YsZtp8olFPuza
epq2Ji2GHSWkX52zX5sTZwuID2TZJdx8OvUiTgl+oqvTQr75xYx75VH5ZyvGMiBukW03EY+3wHT3
W9QJzUr9wZzwmx9xtj21lNKyQKbTCXbIi6ipu8IeVLs2JcDy7bfwyiPyz5YlW/WxmAHZndoICE+U
xKRexkb+YgV/7RGdLUo5LfMYs5I+4Y2T9WfLX1oiU5wSqDQBvpy873/vV5ytHdz90HVFnjn5YZmn
xyUPQo+za6ocr929/RGv/ZSzBYN2c9cuY8GDStD38irkl2wx1UPdhsnD2x/x2rs4m3sqM5x72BJO
gRwid2eF9MovQXtVxS9etvPajzibc0tjYDQo4hqTELeoOqYyzNPvUQwlV1FVnTrb23atKIcvSwD7
6XOlVEAbG4WZt3xKC6QX4LgTlb9MSL5kfRNT7OmAVxAmcQd8AQz020/ile/pnb1PD/F4Ros1OUVh
JlddWS/wPamyAOh+oUKISL/Y9V85YrjrF/jxZlhaEYRpRNu1U0GV36hw6SHzzKFviAfi0hh3G5wr
Lsb/t3/ZKx/ony1J9JOGLJaxf7JQUrWHqjcQbS/iLkvVgyubmKa2IpFc/WK/eOXjvLM1yo81lJUh
d091DNZiF2swlcdOlOl42QyTsj8kSSp+85Dgna1WBGJMZdZG1gn+GpD7DTmtCcwQcAZBymzM8yh5
efspvjJT/ixt/PDaIDw5lupDll4MHPc+lN8HAkesXwwK96dPjcrn2UR0ct0rUfbilkBH4o2+zowK
v78yopfxncOiQgPNGyLktJduCJH/5NHPsQiOr4IQng6XF8xtnBhg+d3h54Skdq2ZNeRLUxiYluKP
wrPBLW+XMi9BUaEItpaHET2uNJvKhpMOTLATy3QfUKvR7TsJ036aDzGEIJqJSOvS+FMp7UQFT0L0
oVC7tx/ra7/7bHkYfUtwbqS6eeEnKSeiiwiMd44TdEb0LXe+knEJBDeL2kX+4vKyjo3/dA7jUZ/N
B4gYuLAJGKRtEDuNDWlbDRgqNnRlYquGyFOCrdOcw4Pbson6AfJS4cb1L84gZ2qmv2q5dvSnZPqH
gaSrBlTv1M83CYn3+VM/NGMRPS+2FWfde8utaeop0gpkeK/8AkxuftHnLRfVsF16GCypa1AZ3oyZ
Df3nsretEfIdiVaE/W1ZIjkMIkYOowCUApDkDjPVEnuiK9+F1jwWIBbffm9nGpC/f8bZzDPaj9v1
uaFn7XQ+jh9z9EGQEKPFm/PnVXqL910TGc/3WmRYV8ttO0PsTE4JXb0mpVPaLPAU5Uhq7PLglXXs
5NdpiJW03/Z5RJT7sevtof5C+jb6f7SVIrEspJ50gog/HshunpqPKBNTYX4xGF3f/ek05+2cHU4A
8WKR6TItiVO3gc5xYiept8Ju7BKj6VpC8rNmW6oy3LosrTm9WhxTS9EffKeZjEP5tjRAZyTy4ekQ
5sIQVuTHMhTIK/s6I9prN3l4ipyTMWqC5YLqBzft1tjaMQ6JdqSXtpg0267aEaNBhl0VeySH4qeN
xHSEKzc7etOjyoFTlkqQUd1+HodJf6EPsiggIUmbEISI+o3MMZxg/Oc26wSnUnAjIZYZ51QNgv4L
uMFslpRxSt3fOwEuB+cy65wM1dFYi0GsiEr2RNqrzWCig6lFnzz7YeCmPho3NNfPk86IBtsIoU2y
S9meYZggSc3KIzyiiEtUgOULB4TfAtPIj17D2KgJKaOTSD58jI6VsBRrKqLimI4L7Rk7wvf5B44y
rK17bwJesK9x7HTgiyKPZIEeVThWL4+RDg8dDKqAN8XMyZD9CQc80J3KHO7QBP+ie1U3w9QXNoAB
UbUIoIeWfIwr14ua9sVMmQjv2lEUigirLBbVqffdFC4AQNDm0rOmMBqwefaZcE6utLR1PwVm8LDK
O3njAOF2Qhyp97CSBumcgKPO0dcZTvqQbXJ6w+lHv1GEucZWZYwhsmGcplUOn6fzJ5B+NWrz1kOv
9T5WVpSePEGMhDj2GLHBEU5LRhUAr0gxfk5mmdKhBmwaTmRKkfnk+JxknSi7IRhkBjMYddAJ3sEC
xJ5MRknKMEIZUqXhdcb3rq44UQzJR3x/2Ghx/cPYO/qwmkA3Rz4BXsSCTg04u8ZpVPihCibtX5Mw
oWWwT3TnqN1g5xyiV1dEAlBiiBHTYZTNCKE44qmQODTNjEmtviZ3CQ8mrHcZWChRKETvFjIdkd6l
/ahdc8L7XS67LslcMK+tI+1oR+Ckdr/4PYJpuOwyT1+AdkfxY6IKOwswveWWfQce3TbvLOQ+IVfC
oo3kXUANqnzwcXqZu8ThzT5EcDTDzywKMO0vUjxmyVcjojHpiDc3cga7M1hyDFx0cWyo5YU3ZJG4
nxQxzPOBPZI4rYtumrumOPR13+KiREAZLNGpwFof+lcAbazis67nuZmOOHDJOTmNVoun3Vhkq/tg
uoUVn/qsK0aKbaJP+6/AFtSEdi9T+SrVFF0OhjescLJk9SgXODp67Mn5nGQvI7IOXVDfN6jQJCoI
z4HHTT/ECTFSbjlCA7nVJXD3bk/aKQBR7v8jp2dCKq2o2YdhPxDDZIYA+kE8DSHeyKBm2g97oZwx
ay8qR0mfGLq5xnMuq1K0iG4i7tdEcKCJJyvK5VSxGgSTfNyzXFg+RAogZBNkM7je8zYqWbLCXU9C
OyicfFxilA1Va7e3fQkJC5l+nIwd0R+VT+pgALE4fQcYx8IlmUcji5xd+D7oQ6zJ83grixSBP/ao
Xru4nnLbnz9YPcGKmPJTGHGQtLBnvx9AOkKTM0xV6rTWrJsP/hzV8z7wplHvCs3q6cIJJspi2IST
Y6JHZ+4rCjcNrB+gPwOTWO5dTZDfNxgUJQjXYPb+lIzI0IhKbepATt4fKRx9ZTag4LFkDoPboilF
tCn0YZZaqH4rUZRocygQaybuJSXwPKJqFBn/2zAbKZ8DAVkAWJI3aqzRhbcmFVNRlGGAeGlmZ964
YeF0l2Xi5zFi+9RNCP90VO/ZRw+5UXpP9rGv7kQ3oSUhkgtp/Dc5idQ6xGQ9yXyjAqlXSK49zN0D
MzQh6AQjBEaTbTYOkfg0x1kV3o44UAig7wkgwdWNkNZ+6kVu5/duUVshEKOkwbSC9szq7mOyQ0Bm
KVQdW+bCyuKIllmVXwn/sNWHAix7C3dFgMP8FhQ5kX4XbQRM4nPhhElGeAQ4MQNwAWHlsapQ5W3t
vKrDD6pLyLwSdjpjmx7IYvSBvsekjrOrdF0e0w9jbzmy0Tl4mkJiFqKD5dlJ9LKEnl/n3FAq2/o8
uF4NjSYYsZA227hJwww3rk9FM+PVs4EiOFKu87Vfoh6tFxyyfrpgwaowRzhlCw4rmbvOO9aR6Zvy
SgxZUN6UIhm8T2YWqFp3CbQtj+hM31elwCvijCnRlqGcpqvA6rz5SmrO0J94qbr93tr5zL4M7lHd
eBIK4qb1crRC0soACOxarLAjUK0gltU2dYcSHFwbd6BI7dBiZ1PtlAogZTIdrw2uXP++KODIIcWP
PdzcXpe4GYYOH9kEcZnhHMSYhowyFNukRzTTldWSD3y0WybT+9Z18vnDMPTlaocBdV92W2ccJPNQ
BAN5IJu8ZPi6WwEU3ycAcpxjpNARcxcMzlD8aYU37gLFl3HvnRZdWx4xi/3cf0hTFIwsBSn3dXBC
YvDTD+yhbgcIo2ThueDlpmN6mTSLGJ29nwRucFDE3IrLpW1bEGn2Mlb3i7T5WU1FMCVyLG04iCRg
bD42Fk2WngMBl2Cb7W5ukMUPoibs4YItQmDIMT6kPsRX2vXK+MoSwiu5QFaawVqX1ZKH264PneZb
DvBg+MjOMuTVzln/OtlZDl1ki4DZBKS4h/28AnJEEmR+WEoJZozGUuuEMS1f2wsflhISbXoByaEq
/0hb2RNEBKqYZIOg4Xi+6Qnho8hW17p0nx2GNePd7/pOXw2O6oTew5tpg12o2O+/TflCjUmaKHEC
EpEJsTk5ysQxmAeww+jjbdxXV7pvcv+xUsJS3wG86+I4FC6RQ/t6sAr/Qyx6rQ7jFGP7Bq05p9ea
14L1iHW6f1ZSqPSdwdkOGyyEfOkpfGyBTwA1p+62u+m4EvdXzLY/xr6zxLvEkQUx4QukreJL0zvz
9ZKuqvlg7Jx01w4ydW/6aQ2adYSVNVfELHPj2MyJV7fDdiY1Ue9r6buOvE+YRQwIzTuWt7HfA4LA
SyJ6YBKe3XiOf8GpGBvNJk2kNzx4kKnIa+KK6vfPiPcK9dTpyOnNLsqcmXSw2Y+bFl9lRu7DNwCM
8Ap24GAHARQZiaYUG3uEpBtsPCLgymCH19ZDYjk5eKq+BpMbtt+JMs1UcCiKsijxh+lyMRLyg5Xj
SKh9A/P7phZk26WHJp789AZNo+CwIdnDVo89DLVFHRynzyb32EHqsdSdr6M5wPuUDi3xZoWcrPlj
iYgS0cLokti11TPiJTCMHcQiLPTgTrBTaWeyx4xpxvLM7TL1RVPIjW+3oWI75f973+PF+AXMKNgu
y/W0WKH9uPhDh8KOg6/bPxSG2AsA7w778uq+qKO4PxIr5IBYnBalr9qaw0a1wwkzeg7osTJ2WuCc
rZsHuzFsa+ph49x507fRBhsIB8+TUzW8112KTv/os+8WCcQ4sJjLu4G7WeCfEEFWQj6ATwGftR+N
hBjD+d1z7EtNtgfht7DG7D461pZo7b2Jh4nhmoOm35rey1E3g8ZoNGc1g0co2dX8anooi9t5L6Dp
hoH0JnqdzjFrA9ce4dRb/kgyej10xIjHC8FbH9oCAK59GXpVQ2rp4AcNXFiQSmWUQUDODEifEfo/
QfQa1URMkGMQgI4HFjJHgixpANcx7BOfOJ+BaReNdmRdQ/Dxa3Eh+gabAoabukFzVMcNnhhoz76F
mnNJOndIT5r6x5+MrrFOr0Th0cXaDmsSOHJGyfa7rfxiauShAqO1YnwTUdvof12r6tPrrg1mqgQt
9N7ueS4W01urGLYMO365KR1CUq9m7q7jMfHbKnhJvSgdbiO3VqRrT65dRfEFt9806Z64RmqRPbK8
uZwNoR6G5n6YtRxI/21D7BZ3OfM2WIGxbmWFp7ZHthns4iW0hX4uYkPOO+FKs/44DXbmX2ZFE4/3
QVghxo5Uysn/Ar2sE1JLShcpFce/gAraQbDjJC8yIIUJQ0SSof3cOx5FkejCy3QaL+/jTksTbBPa
GlV5bHtdY3KpHU4bJK1SpnW/qAHw6FeLE3TwuWxYm4ipHkTvX6rF4SUDWJlM9q6ORCaOiFGr+AO3
ZkYKMcNiVLeqF8p/5CRTxwd+PUvQBh7gPLBWp+QAkR1TpNZ4GZDDM26Jr0evNEhwp953VFIhh/u8
zGBWe0ur3HdCw9OLbitX8ZoRDLs0mB7gTDite6GCCjndJu2Ngg2RhUlP0IPtRCrfQK1pnHwrY63n
9maRQ2j9IbU9zztBR9De+sHiQkfqmmWEnzuaxLT3mEtigDu+DGzFF0vZS+BhVb4fEhw59n7FfVP7
ihKAkxJb0fVGf1LQiHn4uu/F6G00p7HwE6egNYKPj6h8sU8sl5jf1pW5BtGOiPomaCD0XPfY7Bt0
7AwJPMWNxZrMfJK1M14slgfHZjuGuVTfWhFP3Y30ERrDa4Z4AqbS7qch+V5pSPxELeJPSoldq7zA
uaEe081fGaJ2keFLj9i5iPHFGwOMY4J/5aqoQYlGuaqN5q20Rd1dhixhZiARz+YIm0svI8Ogq4Om
JWusDp3Ahs60RFBqx4HS3ZdU4rbekxamzC2lhxFaFrZjTt9chDgekWjeOf103Y1ZMQNuk15ai7vC
9sZGATunGOFs5r7uVHnHPp/aOZWMpA2anXYcEdqXdds1lt47rsvTg0Zu6rm2Lkw7L1SOqjgzGRRN
QZ5IDzyz1rj323jwvfwwjFHmxTsLZHmC/9vVnuJE3bmaI6PujM8P4DdRr9mg2BeYU50hicsPIKMt
CbClrBLfc+9YlNIEJrGbTYTZpaS5pVcWgwCQS55NdR1tye+TjrtdXGhl70nOKAIy6uLW+gYqCWz5
RrttVe9MUXvLY2slc0ARwB2ZpRdC2z7i96lrwd5JMVuJ3oy18serUZtwxKPpLB9F41O6tFK2zpav
n7iYh0Egeg9z2oyaqkBPVwwILGEDz1it8v5Z2HOw3jutvMEKMkBaQac/D0ujrlWbFPIhK20xnAyq
+u6jG1qgCN71nBiHZySPQB22VdL0i9xGIUvQrnFqu64OuTvQeaO2KkV2XHQQzwvB2AF5MttOipbA
j5akX3U1cqexJ1JTgmX1ho0RQEDTh25RbfI80O6xIYfXP02qJd8mHZGDcGXr8FeWB/hVoaqgUlaq
Ve+C2TLh+7yIav0BOO7A4dnoMFHPQrcTrIGOMLsQrAaLZn8blfUEWCrymIp7y1Zi/uI1aoX6tQOQ
W66thcSSNvmyU9O271jzqOMVIAU5eUbjCnZNczLrN5KAkfl7FDLqkA10o6BgTIkxWNFS8eTU4XGR
Dk5oDMRuOX7JuL8HM6MRU6OzxfgHPXM96jt9caJL7DfJzpgRBgCXASYN6Eu7SZi3ZMwy1Hdz4I8B
7TNgYJg/lk67cDsJ/2zqY0B7KhMI/YtMPtuZDFmJmG2d+DJGIUeei9hKKBdiZetit74eXLew0heN
iaApTikumQosVpE4S03aPXGuQMhzmZINiN8vYaULwlp5BAH4oxdnRM/aUblLSqdPNyUXrdG94DZu
3U1E4VUQ2VJh+o95WnuA1AjOrUJIFnPY+GiDxnG+9a3AFZ8BNq75K1hX5VWNkdc8ERmPJg8Zv02n
rcIU5S78O4AvuxJpVEfGLB2J6X3slb4F48IlXA2sHMSAq4J4RaN3FrE9/k3QRkHb7l0k5UArCMvj
0MilQBVqY1XU8p68CRQYKLWxVe1Djuiw+t4nMHmfo8mLy8eqyF2wI+C9+x44mCmWx4z6c9xsdDrV
8mNWgn8Ax0AoYLad4ylcOKISrgBKtenIACTY1fXLhjh0dup+N3NOjsUeSvawDPtU8NedQwtpo0a/
YQjEdKoPSprKao+su+hmDlOkMLXvelPo1n/sFDmxw66b4rj/MgvJgry3WdbDDy7nXK/cLMvglVfK
FkWU79nmHJz7gFXS+4Sj5LTpwMr0FyJu4/o+rVKSsUlUw2zzGXYAbqBY5WlBvjgAzISLeQl8BWkN
N2X+mEHQRXATuHYoVDeeSSL8soS4ZYL7gRt5143hv88OqtSjOKSkKctwBZAVsT6EIFtGHDD1HBNO
T8mDhd4Qcaeo1rL/mHm3Drf4VtlJXl36uTNQi4Jz2mVy58ZMqQ+YhrkYwAWN6QcDT+VSQIEPbcvj
NGnHuoHA5QAthm0o05uUQDnsTJXFfSveL8IBfqAhXQFPAI8XV+FupCrIFugg9YHAXKD08Kg4YVaI
LgmH0BJcrOV0nwRd8ApKLvqaaucFFaWwrYtaxw3fMyKa5MtoDFvwpsQrltQXURJQpydqHMoBubmp
Pftw9lwPdmNVpX4GSYRrlaYID4/8oLw6Zkxmjc7JFkZ5XWV3c+xFBNyR5bfE5EGptW8TlI4BbTXq
NjotA5vlU9tDKvQ3cJfn+SYumoD7hVVOpbjTEOeIGWMxm4k7lTyaNaozic0zW2aIAUfMTkeqcB91
C2iz2LRxc+nPBaX8C22T+/DNUVlvkf2dBbmzHKFDJ/mw75JE2eNGB2mF/YtOi6iDPbVKlO/HHO5Y
azazrLWqD+j9nMjirA0ytCPba+wac/Cm2E3Vxiv72U82QT81S3HqIgOg9J3gebfNthtU4zvPBke6
04JLbEn0lqB59byWAmY5DGn5GcaN/5AprxDTYRgCu5SnuFgCCEhkg/SD9Y5sY8eUDznDrvOvUjMl
mrDByXMnCqwiELG5iisH32Cx8ThteG6LE6wjrPtaZLE7FsBEICLHwLTrLAwxVtXK6si3aadorc5a
cxoAIJ+N66buTk2cFso9gXOOxPrEGgn95AIK+LJ0lNLh0S6XybiQCXGw6a+W0cGdXRFW10Zh3MCe
mI9r8sg4toICLKUS8l+u0yRawgyD2ehnDg7qaQgI2MR4PyRPHXjoPn/MPSRXhIPbKvGKrQ6MEuRL
ZQsHCnDSlHj/qExQJ1A6E8CW37g9M4wvGo4fMUAA8k9gBQfGKvgbZZqm+Z0DwsbV2xL+tYDGPbnJ
cmU6hLAEYJou6G/CLtJ+coVFFIT7zs3XysblLAbbPYSLxzEKFvmYrAeKMQJdSpnMb9OASnBqZRW4
lGAy88Uyke9TbLql8Ct3q+KQLvOW8LaZ0PApbCoNI7CuEzVyYCx95jI9vM6Y6zJx3GbeGDfh9sIn
OIbyTZcSNwx7J6NMR2CNqGPrMekG4T54cZIU4ISGLLVWMUUxIof261RFNwtu+qS8StQQkyJl5fXU
lXgeG1l/pf+ig08D4dSi22N1aIO7ga4S6104/D/Ozmu5cR1bw0+EKjCTt0qW5NgOnW5YHdwESTAH
kHz682lf9ei07CpfTE3NnhnRDADWWn8yputXHQ57fbdr/M43zSZfGAtMjM4ZaiCyqUuvPOBH3gUI
S6y88fhfsElY3R0+9LxOyKhOl3+B1ukgT+WMWGhZU7eJ/GnjVVaUk1qtHadnSNaO3usidFhNmJSS
t4n/iRUTe3DMM9Etz1hu9J1zpUIcLW4IHK/oWZcB1u2KoJFsCPejM06y2i6pZdKnCHHV8KOCYoPD
4kBuA/Z77ihKPzgGveri+VefE0aRf5VDoYx97FTi1NZtn2jmWY8FlrTWMvPlpLbMv7cyrlFM2sLv
R3NrJzPFzwOxNZad3yObcDoG6FPfMuMLFVBpdWC2EmO3XNHDje66UxmlGhsvzLTlRndAcfFDG5ug
G17h97XDuAsTl6nNlk60OIUmlqX/sExYUdzOjpt7yWMFmVRuIAmpNHthO7SGGzoGJmfrYSpFVbN7
Gs9VTxLzByLSq7avNA6VLnmghB7UNrbUeC3h1NFuOYYnGa5gT2E81mRt26OSsgECRfMSSreyy+sW
6IeIZaVwZvBvcEyojNo4fiecO+ZtNA0b8Etnma5Tn3izr11ZtOlLAlYAxJA0/hLpfcmZI9XR9KSr
uI+ENwW1dz2GMCc7hM9e3JTjNbpbRuj12CzN0Wp8bvF2CPy0elqaZkoLhuSd4+zDbOwLl0Yh8dMH
ZyBmvlqhbqtsZ082GFpnZAsz89mWfEZsv5Tl1eapEUtjf/OHcdA/g6FKMTNn1J62L8Y4nK3bKkJD
PqI8jtz8ZOHbU8fa4ybN2AHcx9Hpe11+5yucp/S1zDHeF5+XKBoMaJ4GRAkbDjRwyCnHDtrFd3k5
BIIwrx5LqFbO8SdmyK1FdSrw1CraZZ0QbwOJGnGcCsxzLIlrh6ITMhYHA4ksPRn0xpTNpo62pi+S
XmwIHi/zBKS2rl0AsYDwedne9+hi6VbrgSCLwyQKhfNVR/wkZD5dtk5pdmYQQxY9QMtm9cgtVVOS
6m+RSTtTWmB8g5+RyJS4jVuztYBlNQTyIAHPHWwvlVqYGV6lSw8qtT4pG/JwbZsp1/auaPMs1a+p
N0XDXJOtQzxhc1NNLeciHDEFmV5Vs2hI8+TShDPZwsliZWhJYT/4Dz6Qblw9LlEt+mAPuG/78Utd
YRiI/6Vx6/FBDQHx4Du3H0nx2E+stpqe3Cg3AFKhdEsdWR2TxafQI7ihGWxG+MJh3pxZqnOHx3Fk
QBPcBuO4ZM3e8ZtoKh8txjBWdm0xOzThL2TaEc71SjA8cO5IhBJuRB4AxCXmecFod4LoLMJPinmr
isyjsyhMqQSph9JW2JQoOcrgdYSbg8fsGBeBA+oSEIhhQ1TiZAGKAbiffsRAefztlPJUaIYPJ8J+
rYGAdOj6EV+ztKPmQl9faBPIO532MxkHGIuli7P3ggKy1kvAUdc6OCYsOQdLbLA9PABv+6rhyxTO
QkwgSCmNdeozsS3XTBQD5gCqBEb+4UCVEeow0iPh7ZHAcUiqPbZYNZ6IyjQVdr608mWNCsLqB9DE
Ylqs9GEZHCqoVdi1Y9uDdvulZmbX+1OdmycvYIILD4RVv9ybzOrzzyigehhYNWsDPDemqg6JMlFW
LrD4HcumMt+VmZVTfrNbhbn1piVUkhyixKJPO0W/85/M8iVNKsbGBX5JuDSYNQYlqcS7mAl+EW+p
wKF54d+jcKrd+q3nV+J7Qq5WPb3UnUnKkJK184eAyBWGF8V8SCUGk/GmNzWHy6Ydk1J+dlobPGxj
RpCW6H5OusZlT7SGksX3yxpivwvCfWhj+42nCWNGYIdtd+pgBobriPxJdSMwjhwt+7cOgI/yF9dx
UvgVeVDUyXXpwV1f471iE5yZzk4YeldWjO3LDKthlPb83FgDfoPH0TbMk1atl0ak4RGTIWOgo4DD
6xY5B7vaYxtoTL33xHLCQSAYTA7REfuBKg8+Z86c4VwbaJ8k8bUiEGXqV/mUUp1eAUMBmBw6P8wR
DeY+DekzECH2tKS74G68Q+M/1Pi6RbmJbuiwZq3XTEzKOOVIzEqn3Eq23fnYczwB9Lqz5fONmabg
JCY41gu/eCWJwMSGKyuyiD73GyyPrGUsuidJh1WnnzM8MaJrhXINgA+TYTu4BcaXwiOKwIe+t6Wa
jKa9sIewTiA1dQn0nMnFk4psFBD88dEeqyTARygj53teeaxPO0ywMHRjeYArQtl6hZ+PwBRKdHU5
/gpcyjoMpAJLNQfsujUKfC0J7t5zPjUzOW5dPECh7bZgbQsOouSlTeGnPG5hWKwQnIipuG7AInS7
N0mU2/IOb2svHp9i2mbKAeI5OyXGT45j18hR+DLGluvZDLoJsFgqILe9YqZkh2usCK2Snspn+Hw/
9oxxJfZ0xIUw3HAr33ouUJUS8rIQYYlfOXwQlwCsMvZB55jmF84Y3gmERMkduwHu6s4669OTS3sV
AaSV3+FE6EzexA6mW1AGYAVKKrwlBgCxP3nYAoc3TJ2C8X5JHXbz74AZJ2KDciT0jnVLUyOTb6mG
pR2uSRlZ8icNLSck/Z2j4GTGvPiWRa5hntnzSwZ3qSH0ki5jsuF/UNwfM/Lruh926WbOz0G3zfy7
aYn2PPiTG+f6WvQCA6dVOllOQk5nDtW8XCuZRsQVWoyX0idJ5UwzXDF7058DbIi7G3A40R1YlUn3
XaX4EH9up2bwyQykPMRLdJlF6twaph/1VWXHknqeAK7GZSrNcdFta6KM6zu1tOQurWTlRNlX16pR
+mAURQbiTdVEMZwy3fgDJtx5X883Hert9jg2WtCRp5Y7ON9yvk9XbIPByClaZadgTdJyyevCijrj
75mwXx3Lk+aW8YOzJX8wG17HdEqa16yY+DDx8bNBp2GbxIXewZISXrG2qOWzF4FckFpS11Xt3zee
1dA147dpy2EzpW1G+Kc9ZeURYrgKv1p1pN2nzoSAvVcJ89DF3uZL4TiPtNGpCbdqGtsROlxHvf6i
Jz93Hics7aw9GLAb3kdIUUm6zGIsWn6M0pXU6ipKFLaN3gCdvFq7S4FGrFbBlDxEYwqTft0IbQxO
3ZxfJ6O4IvJOE+xRJlh+NsLBdkNQo10tVmmnX5eUidIvxstMJ9dR3gpCe+GdDe51DioWoUXL0rY4
hkHcRruKlni+AW7to0/UEhh7gbRiLQ4lzK1Da6uIIJLZoQb/UH8mwXwrhMm31OpVCQwRkaieyEVr
QdfojCsKl9l7qvBgNYfBI1sAJ0I7qstjpp2c0JksGVWHu2XQRN2NPzcRFUlsRwmtKa2gHteE2tRx
gF0ey2rj5l0/RFsbxt6Mv2KOeV9XjNPyrHEwHK4Qlk5Tf4Bj2M1HxlWEz5BGU/fEwEXj5EdfA/yH
kseJTHK7PxZu3IzjVc7ma3HcJoQHQn3BUk2A1VCpnoqdYRUls+5v8oDctLWcrZ7XURdtjzVJPC6z
+4tslMALNh4BAvlPIu1M/UD1IviujFZVjlhXxDiQd6ci9rpTeWW6bTeZyMIHqXZ1+YoQwozftU1R
vaEbC0KyV52IwTenYGsXjLrthnSM2AN4O8H4hQd3kCzx/qVHgDLuBHs2KUgYfclp1wmcxAVAbART
eoUAMNEwMih6jFk50M3c+wDkH9/2dKKtpCfEoyi/HqOs6/dd0+dHa6lS16xQEmB8fsMQXciHSDSA
nEUjbZ8Ck9mveYnyxY1e4PyXsVrzojvmRKC5sOUJDo2H+dN4YjdB3mocJnErlksyRCuADEahPVsl
6qs5gCR3qJSI0gxkmdHOyZh2zrXhUsIb70vIj6eDJGzTkBxKi3rlYMdMXaedyqYepTAAsoUZXZvq
k1nb0gKT78reg73LHuQYfa84yTo6kNFDkVuVHOaoaKZ2fGAy2sjfQVt2PCY/bFwK6so3dUGuJgki
0a4BgM9GimRahxf+HzhFzY5PGYzHLdMS7AMdhgsOB1sKUU8Uve9tdCjEpLbjPFglZWdQuOLOVQzJ
FLZwS1SS9ygVxWdeMLIPdkMzzNMXy2fgE6xU3zh5jCWnJpQDhDXENR/yRzV8Z8oZKlyMSjfN9tL1
AB1tX9X9ocpDWrWtkCHKFKqgqVKbOs/17O0rx7P7Z9sGbCL4VGPDQ+GLD/Ejh146WysNiYIccopL
d7mdIlfHz4T45s1LT1fbHeaeVY+1VFs18b4/HfVyFbcDhMJdEkjdJxtiojroshF+DP2xOvVgOHah
jsm2c0Ck1hcZgZE+qUZVehfZZNEQFcSAi/rMGwzE5DmEBLCPSBSOSM4jV4HsJN9qnwKVyYazV+oy
bw5NNLTul6RWPvGcXRpo9HuwMQ7w/hOik8K8ymWyZ6MsHB9UoSuC2zatBECLPWY2CTUzSY4/LRTg
XrNuSsyet1np2QPhSPYgsWYC2iTSmVCgnK8zXGKw8RXTPtCHU5aJRwdTMwWbb2EdYVrutHrW9/bI
Y70GceuaL17YzeounHUx7z3Ys1gWp3OZ39lF59tfqjQunR+namt5yPIw6K/dGAb1rR76xPmp68DI
PUYfo3weBRmhp67Yc7+YoTT+T2KlKm4KvDj2d6UJffJy4qwJAXokCaiTtWrMNPp/bGv2vB3RKlH0
MDiLyr+LOGPbWPlU8AkyTKMLGKwjYQJ4Uk8hyehMEL3o2VN+kEWbNM7nYs2sZV4y6AVIop/NMqfR
J3NKIHmeyTerxXZxgiyQ2E3hi/Y6mX7Iv0WTkw9PcdH05BI09F3lpnG8CZPVYmBwMKJ3WIw8HROC
wIqlzKrqYKeOan6lSzsT7eH7qU2QHnylHEqVWQh/9XdONYn2AWpHFJYkxqJcBvmAQT0O61kIe8Im
NpsgQlQUVzigmbbNJSGtYrDu+8azt7Qf9hcP0kP14tcp7SC8LLsKU2iztgeGVBNhw0BuBAfA+hOQ
7WsexDOG1qQ8L/q1Goty+eWrwAefnGfw7aksBLYalJAkacATnn7gU2c2VdoPV7Kv+6cMirz9tRXz
1N8Pxn+QRocT/tAgNcTZsfu/nlobs1ucdrY2PmBRVGB/Y4/G3xg7A5LysOHGMK12K4vqIug8iFIR
qjZ872k7fpPGEkZElWmorjRDPg0zaSjtMscHNnn8QrdTiH/1se4dr3sqZZcgaWeuvXR4diVMlAET
Q/8+OoE43wJjMdXeQKKwk2oddpaD1+vAIykfWkdZRhOO7vVEecMwhHUDJbIpviRssp/rIXR+tqrw
1O3IJNK0+4RkuOWu0wND2g3FnujsjcKITD236Zy2ySZjTcegIE4TTpitTYxed5KUi9G7zoaWIQlm
sklQPLolRduwAuFBHrDpibwglMiUsD3bNdT0xfyqOkDStY125AEmbEphXF4FhJy2v2FZQu8qvIzu
fa0cZjIn0lWCYBy6kOcuVzpP4+J3OCshX/qsUz4poZYmgQzEDdYiKG1uwRfWddkcmMcP1TcqZt3N
G0b40NN2BKq13UNnJULGn0MAbjM9drBwETLDT7TaeldLSHfdLk8tfTIVLKfK+TzKFERmGzuzyV+J
I6ULXak0BVGhrmGOQtautmIOHWzLhgQmo1341r5PejqZo2WH2q8/uXph+La24HroWwuVj7znLqPF
4hreKB/GKu3m6yzAcHXZGy04eE+u2hF05CRHnO2S/tlUnb6HHevbf4SLUTeffkqlXK+6Og8ydZtT
DxNCAhwbj9l97MOyb1dIdKPygRQHsGqi7iOj7hAriHzbu/AWyErKJZTS1cT8SRPCblSQXXn14vl3
kuUiAe+hkonPdsTI7toTXS9x9J6yLv2W+IsXzwfbZ52Jx3lwIagFia6nW3+AGd29YKUKtfDzaAMK
IArQwFFgyBKO3xoEnfJ1M4R5PHxalrjAJBLNjlM3m3QWfbwcYDI1aXeNSKjPXyOTSz3tGiut8cKd
LYfg7RpOuEvEU0k35zzMjWf6Te9KgRlV5A1Wzn+VO0v9mc64F+NK9q3yj+HSQMLauGKOit810GG3
KdoJ88QVypo2+JoGabk8Ba7rJfba63MzNj/SCvvKeueRfVQsiFkSUd8Z5gz6znGIQMC5uMM6Z41y
sfjSKazFvs3Yv5GkJupoeqWV6LsDEHyVVJsA1r+6KbAvL3+lIadbsBrJFzUPFpAeS8GHZtzGq4SU
x1KQkKUTRPVuaCv5e6ZydiT1dDyVLd+79LiPk2KFUyyPmEeAqSSx7UzuFYLmHJJtQjzCUjzFMCio
ccIY/v1XDDLbiMwvD7MldUP0V2de3JDL5hsZRogFcj8m0HLjI1rIm5uesVXW/yrh/ljJah6ypIGi
MaeV88cuW7jKmyirPUfdiECF4+du7rt+XjOLbDN4kiSDDukvwSR2jDZ135IsmtYlnoToEdwJEigD
qk/QowZZHsndsDAF9LoyZKt1irwz3RVlZKO/6XpU2oNCDfemvmnsBVon7BNYj9+diia3uctax+my
K6M0boWrDnoRc2vgeT0LIsym/CXMlFaPLdZszhdhejowCvbMjAaXUMX8vvmEMRvDkw18F7B3NOAA
nwgBnKboExqisGVLc2vfT/5g2OkjPzB0lW5yA4ilbWcrYTA7ty753N1wzc472s4B/lHAWBzbUfwV
6yUeop0dafFTRo2X/gwxL4xvJs+aw+/YgPM+16PLE/2GgUlqby3MAxGNuIruryOswLZ7gcv8IKbv
nlc7xDpZcDBIexwIMSVN0rfm+roPu6WaV24XVeP1hFUFkRMp/mDaWy9IOX2byeZQDF+yqCW+nruT
p3AHl0DkjBLJ8Xu574gbXDjOIRhU96ggq+B2rhdtPVvWlDaf8gyqi7UGcKCHpjMCCUORDNUZqUw0
qCTfZDIRJEjnfmaKtddM012TnCqDAa5UTvZYI3rrW2G8tr+t2qRiyktqyfTCPlHBd7MTYL4XkgJ5
wtUAo+qkCEqn9Ah5rY/z1SxYH/f8LdKAO7B9+t8nlyqhQSNREctxI22AZDyh4DadUqNbpqcVgN9U
I+wvc2JAXnO/xK90perZJcLEp+OuDiNRMQRyUSjk2d4N2OV4Hl6y6HmHqiiFM8QnEPZX4+IRrtcE
E12wC27jNbTZNeqx24H4m5Saz8fL90STCVnMDLOAc69muLduf5Vp9CsZ6Qlzh0IY7Jfpqtl0Vhzj
KBpTs3Gvfh1k2bMIdZgcbdRXmbzHDmRwguOQkHKf++sEtq6tCE7p56XcLQipfQhkEjACSL0ElK0X
shZqxRQmddPKjq5n6Xsn3e6sQ+g3FE6hMvu0EKf2D3MP/PzxeRlKPybteFqgo4nFW+Qrk9Esz6+w
wfWtnzLHmYgwQYxX1WdZKXBlth7EVxRyxHJMmA3grPsEw3zU21FVRfda2/D9NBvNZCfP0m0Fch+0
8yBUwAtpoORaZnohC1Dqzls2tGST2S+BR4zoarQmas4Vx23rw9VvRNYfQuL6gq3UrsM5EJLvmJgd
aFpF5We3U2ye0zgYaHzcRrvPMoY3CMbC8ywOKZgsxvGJT47edWIqX05rzzYdK0AVE6S7VVEWWOhu
USKn4LZlPGtOl9mOmTgz82+LewRcTX3jtQs/f4Ks0grmWVWifsqQf8yoTCLvFBcEdXbni2g+ZQQJ
D7a3U2l4OU8cW47a981QVl+SAsD5T+F4njs/yUBPEaiCq1KQcaI7Ewa/soLMTY0oPD0D3rRaxeRC
twSHbTBNtoN41SnAVf0ICYnxz+/JakyeHWhoQsl5X8MCLlZ9wYyNnInS8iZz1Ya+FqBgQOrJ7x5m
3nTkQQ1L+SUtZqdarvI+YrjzyBONF7nF0zhktDzV2KdOt2hqo+GYJHBrbIrRZvGrT4Jhi30cXBnI
Hz0KUOncMAAunRvMWQQpFantMbptE5yf9m5V6foq9pbKfskJ6QbZtr1WtN8jDdsUYLCIJNzd08hV
1Ss4ht0pn7BiexqgA1WdPKAdsspgJUW0OBTIC9IBRNhVf5UOs73QWM2hbf8gdqgIl+uoRwayBTGD
KBWOQwtcKfI2ccLdgDMzVajf5L4/HeDbkm9N2LLBMGM9FcHEQLpCPJXrX1ozsIegqgMVkRurxSS+
taBp+q5erFrTXCWWgBxiVWnRPDkeqZXVqkIXWjKvyk5J71UQTh5wbBjKOhqPqGMdy9tFAPVLtDel
UHCmfbSZ5TWwAI46a29BZbKrs2aARe9SGLPe+qkgeVghAGoHuMB9Nn9r7aivvqZFhAf4yppZiQEQ
Pwr96l75bhjcoNoMHM4neIaQw/KGSRUgt+sMpyQ61Iw9k6g5gzlVeN7Ud2tI0AOHeto1bRVcIWLt
WTNo3cP4KtIdzvhXXorO8iqT+HQTTaV91ettbGLd9TcetZw3IMRk2k5hkPcsbwabRRJda0aFlO9+
Cztgn3WaXKO1woVu6n9V/dCW07NqA7vtthxCYnYhPtolGovB8Ey9ux6joyze1NWILucuXijaUFjX
YRyvDSOH2YLADkQxrj0FQ75eW70plulugO9GOqvLdKSobuuxgEKxbfo6FYLEqMFQ6u/8E3cmhgMW
d/aNjGfpDpvZjMmYiAcqcqcdOkR9DPKdz3ktdGRunUAHzXSNsNMbgrXb0e5FG+Bg2sZrEzHxTtd8
eIvzaXIIWB9pNuu81EdhyXYqdwWDaZFejW07OIgnW69ZsLJm6ytIRZvDGoYoJyHt+wNcyLlxX5JF
hqEpyVbImYmTmIUMURPa2w9JFtaPE221A54OPxaM8KTgZWyPONexVZB4iCCFHKd8awzKgz+ZAT+C
9bxHxShbD1Z6bmSWfsOgaQ6IyPWG0v1OMjitGyIliA05WTFmZuSQTEKX11ZWYw+3sTwDvJiJ0M3F
tidyRJQ7SKlhW2PhzZxTlcEWWBcIsUQ2WcYd3fIygB5f5fBYqQlWENrF3EKkpoGcnxlaq2MMb5l8
apu9In4QsxWQkI2WFiDxtY2asHsdmlLT4Dy9bRDwT2MHyzpPRFGCLXNYnOzQ2Bat5YZ/FeFDkcQu
seeEhszOC9TX3Jo3b1/vkn/L6e/4y1YBWGwEIQKd4adPjkhD3tqbMZJuf120jpHvmKlcuszpn/91
GafDe9v1g+GQjyqw4SJInMMCw7hlmxB7M7/jRGBdenzO/14HNs4M/aWO9oWsQQKUItnGQrEZIXAf
dnUTHXuhbxOX4e5wmjzPJHb10X4pehrFdsOc59Pg2u/4t16yLnPO3EncQYkQ7Dbay6767VC8DAHp
Zp7Y1nL4pItpP1XFnwF9aV0SWoAgJoIgBGED6BtUeO2Su13M4muU9j/eftv/tGng6zqzDZnsDNmK
7UT70ZYvaMfRYM3Te0681qWXfOYQAprmkXeW6oO2UtP3uJ8zTxCbvpM5UXiZSJtoZNZiW9ldxCqe
n2Xap9Muc9wo+wR1aokg5Bax95X4RymGY6DSoGk3Tcf+d2tV2Bu+Y0BtnV7A//MyIc7yzGxnKiNG
GCwquA7zQlw99roMGyHyV4+zwnUgWJjl2DvIxj8Tq7oXDiN7O+zHd1bDhddgn5mAlNpzTrhXcVhk
a37LmhDsTePJzn1nUV9YBfaZG8fo11AA5kYTEa+WfYMQ6Vopk+4t/+R9PfTRO8vt0n2cbx4DjFmN
J8Ehj5weivqAKb6rO+sdS6RLP3/6539tGrnlgGrY2jrUwHMpVk+11V81sQRLens5XPhgiS/5nwuQ
Rt/0nIjFwahCWms+tnDZDaZ0mbTEjais249d52wf8ESmbGfMyJGv/JOgWENS2RKmrVLCTU8Dhbcv
c+l5na2/0W8pewaiEVoG4TdxrBiV0bqR0vGh3/8vNeiv95FUADmTFO0hnMvyyvJD0iuAZACoPvb7
Z8sirYc+bxtNtIOcTXyXxoPlP04AIOKdDfnCA/pvn/7rBozTEA8LrfYQtSVzetXi6QR6Ryv5sQ/q
v2PprwvgCVFlPkv70DkT4djIY1YEjdGg5U73wYd0+pb/uoTDqARegRUfTK2s54Y8u19LIpLdx17B
6cn99euNyhKdZqo/QFj1PmdRXf9m35OPb//6f15R/9h3rbMF50WklaC9HQ5dg8uN1/jZQ4HPGSHX
STz/LC12WG2qnKkE6ZEJ6b4nSxa4qx98dvb/3h1mAyfmUY+Xku8Nr2GZyfxBeEnafWid42X4v7/f
5A2jR1BD0nX80N17yMvym8oquzXu98W3tx/ipY/47AyXdoPCxBuDA1IUIokkpJsfWFVk73wBF86O
c5uvXDQh2vx+BMPJkBnkAzp9x9Kk5DCgrOr3THZPJ+0/voRzO6+8nTo5DSzFuCtcRDYx/cbwO2QG
g4l+6IWInQZIMFvJmA0blMpo5w6nlJGS6O3HeOkPONtssPmxtBkKxMC+j9ICHWxa5Fcj1C6kuUMK
QFSsoESI+h5cIFxeZgyV5VOfFH11ePsvuPAizz2zKs8zTJWYZtN8B92hNKMsH+cm6d8zkfz3BeS5
hbvDzA71sF8dQ/iDLQY6Q5FA/QHieOcOTvXEv17i2fnfFZAKydWLD1as2m3QWWrjRagVx1OAVRVA
XWQ2/Z4997/vxpJnG18tYLhokNAD9C2SdTGEgfhnb95+F6e3/q87OV30r32vH/EeU6aLDy5B04co
bRG6VE6An17X3fQRQgw3IdxWR+9FhVwoPeTZToiPT18v6A+Pjc6m8BeOxaRrkg2Q5Q+zwabkHTfo
Sw/tbMeD6DHAmXfVsW7bIESDJJp9q81kvfPcLt3G2WZUFmEN+75RR6tGn8DfH17Bb8g2mLq17/gO
XrqFs6oGZBC2lJslR9CpvD9oypr2Crs7V75zgX/fg/wvle6vd68WgbAK/PGAGACkgYx4+9Pk1UW+
ckUjv7z9gf37LuCi/O8HloVQhcd5nA5xqNPjwEt/hA5RfahSltFpgf59C1AMFiC35hDnWfK8tK73
ahsjn9/+2y89oLNl7pmSyXFRTwdtK8dmAs0QvMbKiHhYiB8/377Iv88dGZ0u/tct2HEHGGLS9LhE
yIYTD+s9zTAtrH42Inp4+xqXbuRs0UU011LnpjgWXjm2KyyEpieqv6hB5+dl396+yKU3fbbkGIf2
nUbqf9AK75XPNviq/gLy1oj3Gu1Lt3G26LgCngeWXRyrKkZGiVFw+9NT7vzb0aHzzl3826jS+n9Z
jDg4ZuS/Ld0RhE6QTIgoTOqvYPW4Bt74YaSbW+FUTW02utGQvhjidol9n8HAqO/JOowlkWJgNU8t
7m3Wzm9RHP1pl9zrf0clTKd2lcAO8V97WJ9aHYeczeNzhOS1ta5AxSz1oZpfRmfbByS1rGHPyI5k
9iG2EgnEQRxMs+Jjv3+erFsMiNb8WibHNiMSdVN7tSeugx62y+bt7+nC2w7Pdg4rsBtABp+PtqG9
xoQOWW4evBg4Zqu3r3Dhiw3Pdg+UhVmCg1pxxDeG/OTCJs546+Ja+7GeRYZnG8iEU1vTYYh2hDgo
70wZMfvDQG779p9/YecITw/ur51Dw+qEQMyfX4YLygC8n5wFS384VvfSdd55C//NTv5/hSDPg9Gw
j5SyNJNBO5wuwcNAiKI2uyRXc3kbV/KEx6OJaoonZHle528KKYrxgLAYT+UVgKJJEKwzZb/Fsr/X
h6yFUvELBq9aVoguRSB2hiTe4dESVer/AMmT4pl17rc+xKhplvflyef3Cz4Kk3tfZzE4AagzmrOb
ACznky1FYL1YPikD7zQzl76Ks80Sp8qkwS12hC+LZmkn57Fx9gSizO+58l+YwsnwbKcsobfnY8ZK
jExjxRGZiAGI7yZs7Mx+tkGVnFexmDF0NpDh9fhnBKsYH5YuCtBfI3a11CGDtT/kEHZ7hHxvf06X
1tvZ7jrXbQkBe8yO+G2h1hjwg6zwgdiDlwzvfLGXHu3ZnkR6fMRUf86IETf7XIFBWnhMvNPYXPjx
8yA34Q1DplWTH2XZmoNfIOP3K9V87Ag9T3JDSKOlHGsCyJizo6nybDg622Cq4sbFqSroMf56+z1c
uA///PubMD3EXDc6tIUb7TBSsHYNzIqvb//6hbd8nnC9WDZmVDY2XoiFbP0IJciIrz40iexhYqKF
/cLb17lwF8HZ1hdljR9BxdLHIHfcdTlgIa8wIHznQ7p0F6d//tfWF9AXezOeWUfscJJnFn+Y7nFc
sbw7YPDx88du4XRrf13EmrzO0WWCgzoEoVuYxdF3Ip4K/c4TunQPZ+/ZQUMLRUXlR6wrvIbAyXH8
I3BW+x7j8vHeXnPpNZxtNfgRZG6NefAxgqGLW3rYWHql0bM8f+wZnW0aiPBaiNZVfaRqIkFOV7n3
bAN4vgNYXHpGZxsGOldSLHxTHqeYf7tqnansNq3BjOWGK0/u9kN3cR6UZi9IcrN6ro9yUb1Yo7Qr
mmOvA/nemXLhPs7D0SZxsqtYiu7YdX43HhUKdrfb4BpCVvJK8uiK9p2v6sILP09G6/DuSnu/ig9E
QmQ/e4wcH2dXzvdvP6hL93G2JHAX8aBLpQ6CnrR81m7QngaXQf5gec5ifWwjP08La1VMFAHsz4O0
F/3DH1D7rqel9JYP/v7ZNxvFkIDQ7nfH0JfVvk7dkx0TVqcfS1eU/tlH61YGIzCMKg+wlyxodhBV
1VWUQor62Od6HgQm7IwBoqrGI/IQkl6mqEZnoUyG2P3t13zhIzrPnHMc4iAjGPEHxibZddC46nvg
W/pjIwHvrOweVYbNnu/61IJdMtGT4C4ALwGh1+Zjf/7Z2SPwFkfNKng+c7P8H2fnsRy3znbdK2IV
A5imHRS6ZaklW04Tli3bzAnMvPp/9fknevGJzaqeus5piCDwAAT23qvZEntdfdMNmFQrv78wC+zz
v79bGAL04zbBJMMhdgvjd4aV+OvEB+Ef4v7dv5cfYakJZaIhqhy9IrNgoNRViXqu1L8a2AifDNGu
YfOWXrKy/iQEDozJEE0HlOV6vcX9SMwhuqX++fIjLP2+svQkowA1UczzQZr4PdgCTO2B0C5ELpd/
f6mLlGmMmb4acV6490UaN+LBDTF/FTuNqOb+DrX2aF+5IbOV+cyuOJkN9MeI8uLiCe4OyQVYP4K1
B1noKJXS5eucHrZtNx5GVFmPLqkJT1rkrhJEln5e+Y6OSKkoEO+Mh4EoyHgr0hleiq+F0cph+NLv
K9PZakrSd2UsDm1qmM8k0OGgJFmG2LLL73np95XZHPu4NkkXsQ6+U+jV1oqjSN94eYjV6XID5z/0
gy9coUxnHSt1T/Rm/ozLq5CPMs1sEuilM41FtK3tPq2fdcmB/nCbctNFDMh1zZ6f910VQehhiAqL
6cHEl7J3in7YG1FjomBrpm2WWPJLpmf5zeXGFiaLUCY7Pk1YSgnpqkbL2QABAmn9N8DldypEFV23
WRPKhGc3U5P3ntgHFxuQceMidUMz3iTt+ErQCTSLy4+yNB6UeU8WCEk6IpoPjYZZf5dbsebfappd
XIcX5jxdeTEmaZ1ZIPVD1A6phtSuRk+A7zXLdlc9gYq8CtAqJLreWofUgn1yQLJC+GhIOnt5d10D
ypS3LN2tMjfRD+VMpgnmmtx4lS4wkpUZc/6dD2aMKtbz27hyWyzlJ5+wAJvIiwEp8nDjk3ZpyY1z
jvAMtnyPR1V5hxM1Jr7O05JVNObCYLaUikBSzdiW2J0PjVVpfyP8u/HGIwcHx0+LZ+dyHy41olQF
B4ACHFTDOWR2WD5ZLnLYDdaW6qZFNvh2XRtKCcjbUbPxH5VPnjW5zmcr54zLwyqYR+X9hNcLKMHl
hhbmjKVMf8PPhla4s3MgWSQP935IGjZ+VGjN1/2+MvUN1w3MstWs0zySs/oUTWNSHSqCG8qV+rWg
oNBVBZ+cci+25sw/kLjYSX2buX2ufSuFQ77jRuYk/OynyinHm2L04vHB03xYb1xjphgFd3xziW7l
3HtpXCjVgdzIjCA1WxwaB/Ht1ovwnd5axMR4N3ig0vS6Kawq9dKSlIYkM90DOIsGqINTOy9oSIuv
V70wVYkXVlVCmm5mHYbZIsXDGPJSkmZSl38v//5CL6lKPKoOSniDtQCnZLOHcYq2Jc+s8XZu8G9c
N6r/g+O9W0G7ChJJB2z5MM92mx3gryTf+yZLo9Plh1iYNaZSAqK082qnluxsmjH5XHqtD2iuMAhK
uO73lekf5Hz45GXgHtBgZFiIS5LD9ty1h87uugaUaT+MHSoj4s5PoUbu6K5JvDDbR13jrkz7pbes
TPtqHGD2SLTxZASUX0yhYxwyTM1LtnqIKGKlmxb2ZypKceCOrh5Mwz+lGKEMpBVTu51Tbwp2QVgQ
bzaAySAXN/h9XacpExw3p0WmmI/4XNaGRZ5XlBr3I+6w6zituionbIYhDFpQgQdtjPnEzjvjX9Na
xG21BJ05K512Xgs/WKL/wwm+mxs4ujsNRLR/It+BN0Gw80M9+Q17Sqnf6nM6XXdbokoLZaX1s0Ui
96nHTER0RQk741bHZBWvjOGFt69KCwlliGLLnaLT3Je2eE2IuiLyuoZbPXzHMxASN+WnaBfOaZtz
SJDPVaPgP633u/7jNqRifxmlEDTOkc0p2rNHkukIq73u95W576U4oV2tTI7FXOLiadzZ7n+y8+RK
63IDSwNAmfu9AWvDd6zuO1rGagcC8UuKh+zPHCSYX8OyWJudCzXgv0uudx1lOZylQQycD6i4GlxG
wTTeAnBwCVfVXfPLdQ+j7PlBQE42ifLxcQiMEP4YmcmyfvTOYV35Zurt0ttn5PS2K1dh55fw0eRR
SgAseTk3VWm/6OXsHnVsm80my/tyjYa50GeqCDCHNuBopQgOpYvffkuMm/craqc42XaQQ9bezMII
0JWvgLCQPsmvQ3p0LdADXTqI5NPgjYR7xUM2kiPeo8m+/H4WOkyV9BESiLCxI0cyKZicAl73UTNj
+f26Xz8/4LshJnLOfvVJI6C387EZd96YcQ7gJNPaQrzUU8pC79WdXWWtI17wW4IQIr/ZOWInQxCJ
JQ09ZD8URbe7/DBLbZ278N3DnGXdeYLo45SXeE8Doubdu9KxjfYLsVOSdB5SMvNu7UttqTWlCpip
Txb6bNkv9WBFr+HgxHe2Jdr7OIqjXZR3/nXf/rr5v09FxEE+crdk/xkkF7xfy8Qi/3SjBbAmv4s+
Fe2VqhBdqQQxx8SpR9rNQQ6IFzepGROESLR1TlqtaAgOuPyW/I8rgK5UgKGWBtTtyf3Dlbh/m89V
sE/aohSbcRDtX19L8bvi/fgBrMQitrFpVw7TPqwMSPLOf8+70dH3hqUVZP48kofm91+IOxrkj1LX
nP44E+a8dkL+31HD/6lwtKPUhgy8KKelYfJqxmgdjHNSiu0/QWzypyfbIgvvDd1WEd8lvpY5OxlF
hmciXEptwuM52cVi2hAita8hDxIoBBJy2vlUAHI2fWk3t+ZwdvHe2o2B1xNS6AAgKLIrb96Q4GBM
e6H3BheR5KJG+KVMGJjDoZTEWWxRRTnlXQzsWL+HyNU2YJ16vT1UCclkIKsMffoscrvvH8eu0rrP
REXCwCISIejjh9qd3DjBAknIyj3xn3G573LCNzoizZK4+3t5bJz76IO+85QhaHcOoSco3A/IDYev
hMz+rcnHDYG7tM3vYHbfzGxqTtFUB1cOivPW6N2g0NNhrKACNo8FwC4cZWh9CF+EwVg58ReiKEbz
7fKTfVgtGBXnf3/X0Oj2aZj3YD1y1wUlExtErz2dIxXH5jYXs4AXO7c10e0rs+zDZYP2lLpLhimM
BpFkx8oYjC8Z4+NrS6bXv8tPs/TrSqWFytKXgbSBOHJy3Ox8N+jgHuLzXdEYL/WWUluxW+Yw69P4
L3FvdnAPTjOtbjpMfc3bCNdz/ILuye2/XfcwSoGd49FxHGzdR6iU+VsFf9bdTnVT/b788x+fr/Aq
lEEthiiecn0oj9FE9pO76UJsaPmGgAu+tvIZw+6tSxq3tgv9INkSvqEVv4rCEsYTwTfjNXJe/gil
6oYF7ulEk/URzzJxuA05dPDVQk2ufRAvTV2lvDoeAeGz9AAnaABU91nPfhJsQjeJZhORt9o6N76m
tdYpdYu0bO8y3enmlS5eGI6qnrFN+EgWhaXdy3oK/U/EkM9c9GA7XrunWno4pUykUwwXJMYDbIEx
3lpTcGaggdvrKxvWRwuFMnXc9Iuc/fi696XqG822JQJkqt07Ug2j3+bQQxUkTshr7y6PyqUuU+oD
az1ppr0dHlhh7GFX1C1bPr0e/Kucd4jTlRIReXlemFFbH+ugH70nG8TG+BTPRVWslO6lJ1BqhCs8
UNiGLY8deQ4Ey5hcZj16gZaYvy530cdiQh5BKQxaTtyleYadcmMEi8wjMGJbcEdJ1nVXzS9aRKI0
CXeNTaSgBY7JrwnIN2QXPPllrsNeqaFmbS7/MUtPq8zfBvprFTSBeReGZYLqi9TXckfyz3hz1e+r
Ej+wc7wgETXHvGtk9ZVjZxC9RtAM0fa6Bs5T690CSGoTmdH51B59c+bipOyd4cYC7mZe10Gq+q4B
Sl/2VTDeZe0kccelkqNskvKilQm5sCSpqjs9jzUyFPr26AhMF5DdnPrWrGzxOWnkeAMuc83GtvCm
XWVm9mk3t0YT10c/Swyr2dZJSho+ed6R7E7XvQtlbrYJW8SJmnLMwJrvOvZ8O9Jmrjm2wjeizkst
FQhmquFYhwG3R4MPg73nOG5la7DUPcqkHDUwmJxH9EdiHiGfk2g5kHZD/tLKODqvVx9sQV1ltSbn
3CZCIDT/1mmbk9A36f6zic6FCMOO6faLpHcfoGkbjPkTN3S5eBz5shi+X34zHx7J0XnKNBd1SByL
H493wMozM7kJhOF99czM4qLClR2jouKzDHhoHPjCX3nk88j64JFVU59NzrzH9AkOetUW8sdgcTpn
bECW+/qdNrEn/Xv54ZbaUUoAUItgrqRlHIXrWy9lMuuv5EC1Lwn5GF8vN7EwOlS5YZyRhprPJNv6
XMZXvz3oyvlDFhr+sLvcwNIznMvDuzJW2oT6e2E+HuFcNHg/sODcRYllGFsBAnBlcTbPg/mjN3Ju
/V0rnMiVE+GK8zGYIKcDj8trtvGbureS+UdTRLr5GrWV3X6CGlvX3yDeF8RdE9natPVtbuuVc/Qb
qC2EiTatMb5SeY1MbsCXDjWpUSiuBXGALP0W0b0dPIMb7sTM1gYmWILGIlO2j6F35KnR2feAAMPe
21/uv6XdsKPUHjmkVVXGWXskHnT+F0agx8a9bSRTd4htWw4bQ1gFCAs3EPI+JBO8vcnPDvucDHWY
83LlPS4NFKVKIcsiOSS26iOB4BHgjy71610O8nbt3G5poCh1yoNF0MFsmY5G3lIGy7Du3vQR0CgJ
iqQ/XTl1lWolAKbNkL7moy1lX23sbOi/F4ENLyCllKw9y1JnKVUpkwWI2rqKjn0DrZbNYjC3nGuU
1VUGA4x66scDVnYYzUF9DDiMDO6cpLbnn7KJu2ZlRi28DVV2OQK2i+JWb45VmjkcPkZpFk+fZp1g
y32fGWa/coW90FOqAHMqYj2te0b3GSJNlpSWEtHYtbX8c3n6LP2+Un6Eq1XE4KQG77ucvo+znUcE
wY7NdYurKr8M9dDPvDNQm+CxsL3Py36ojnCWdGdlF7j0Hs7P9a6wwXjWz/wb61i7hv/F4VCYKOFZ
654HacUra8C5Lz4onrYytbHkETjd9tHv4pxrv0uHuhVP5MFV9m3SJcAUQNvka9/VSw+kTHPYOIBW
xnk6AqLqk01teGxuW+LKXzh5TruVab702pVp3hh1JeamKB8GL4yMW9ZkHsYXRvp63bBSJriDcSyw
w14/Fn7NZ630U+cth/W85pVYeCWqDnOIayfP3bB/GssuMn5kEF6z3cg/eH+9OBb55444nnblPGdh
ByeUbUaWZmMcxKZ5SwBvYXGHbUavqebLB5IOiccxsM28zOCZn6bIE5TnyLm53IsLY0EopwRe16eS
wL7xOEeuceIkwp43adz1t3EPsnVlKCw1cu7idzNIEklIbnGoc/Wk6V+J+wT34phGc0DpBjj68pMs
jDdVtxm0TQRpWBfHuZRVvCVYUfq7xiXWe+UplhpQ6sBgR9gp5hAyX0XeOLYZZ0q2GmSy+vbyEyxs
pFVVpktk51RHMe+XdPk9Ickd5LbSg7oScBFEXnT7DJPG/HO5taWXolSBwWHaNLFuYBhIrb+oggG2
OV3lvgTd6A1X9plSBPIzXCgo8vrBGCz5mTBPaW/E7JLMeN1DKEUg0ZBOwPRsHqrcg7fSdEW3rSot
/OW6Ubu/3MZ5Dn5Qm1V9Zj60OoDGsX3QOnuoHir4KqSzOx1Ul0/eVEbjo2sDjYi2k1Vn+veZgOIy
XBkSHyf5cYekFAYPRGAzd65+yzbzaxNU7l/A8NGmywqiwEyj1H/HmcF1dzk4D8koKw8yQ5p8G8fA
cDZjFlv3Ojn1bOB0L7+tzHyOd05r5dZK+VioW6r0M8o9IEYFmiU38GX5LPQ5IIyndQhSh+xjVU2d
bXBFNJO/ldhWs3qH1SMWpJBaCRzDlVG2MJRVBWhYsRfLK889zn0iChheNWoA2+f7k4Rq8fnyMFhq
5Pzv74oYjKmU2wlXHGAqiFRsXAygibXBLA77aJPoRe+tLZ1Lp3iWUmqEY0NTmoX30Jut2RN2PUAl
d3ekFk6wvIKRHCVzY4ThIAh8bfjYefStuOAzKataUz7NzjRnHnSekMibG4QKQWytTIalXlA2Kkk7
xC5e4P7BCTsAulsuRnX//hx9WgJ26KA2rhzJLDWklCd79iO3okY9uKboww2DrPyNhST+BWnbunJh
UmWkIIa6pphq+eA6jffWQG2KbyLLyH9AagvMlTm8sG5YSo1KQap2RufMD6VAR7SxRhbC1CtWBXEL
v69qQ+fKrUg7tue/SZXl7BSTSsLE8F2vWHnnSw0oNcjJY9HPWjI8dDAUvEc9BAVlAkoDOOjurppc
qkCUTKaA8ytneIircw7aAKb7jx0E9gjrC+b9Sp1YehBlH+LylQ4AwIv+WR2orCcZx0X8WxoWQejX
PcZ5ML+rEQ6KM2II4jSEP1NzX6Z109zf6Xo83rfz2Dj31zVzfr53zaDeNpOMdAXsYJLwbzirTQiz
OzLIjyMSgOzXIVx5MUsLkBoOGZXamXprpZ8CNiF69rUygC3Ud+ALNX/ndPBy+31tDREYsLztSRTZ
hqkX/HXGdoIP5ENdfAxgT7b/AoEl6yaTPe7sTdmkhoi3nue5wK/zMFyVaizUjf+Op971DeGGfqNX
pPCHNqjuaNvy5Wa42zQRNmgkrxtrcZVzVIfT/b+vYbY64n/S0XnwEgzo264hKuGxn5xw7T0vjVel
cuQ+jApb1NoJUoW4k5XMI9Jk0jy/briq0lOvAYeFViNAPVOHyamHRRCdJNlfrb8ZQjpquG6bpspP
Q9i7aI2lfHCKAImeMbb2iUy92IXHGq3FsC30lqo9HcywyhAx0IgLrZ5hKENvBxFCrt6oLux2VPHp
MNlhEfi5fB6n2hP6tx5QU3kXzkkV5HtopnV/B9W3KH8VQ+LVt7itIbsBJK3mpIdKAai+2usprONN
rkvHrG89fQKy+EDXTHG0qfgy0iKA87Iqv2ki1Z0U3MGEZuthcmCmemyeNCuMH4wshhe2k1Piw3Z0
Uy0dKDWh1xWwgquZTUkgnZlAfjMzCZ4rqspzTPJW8z6wtp7fEjnONROXHnuTBDa33HiGAaxiY3JB
YB+ssbaTT05bOfyhWpzK4WfsE7d5MIO6dvfohiONy7AAlVW0HUBHFQ9pa5/BYkOoC0Sf+XmrdEgc
OWrbxoupiez5IVx8CTMSk7rbSpiZ6G69rCz17hZAUC7vhNnoGuReX5t+kEdQTA9+3DSnkix5bq/d
yGzjP90op7be6gFLz5+o7+vx0bFQoMitXrbIFzdWQ9AbdHnSSrJXYMWBxwATRdE8lE5sR3dAxszo
rodxwz1EHDieMW6DQLecgySzt/hkTj07V5gWJFc5M/k5MqjeCHw6czvwrnYTl2hOYwPR3CJIqvMf
Wu6gnNt2ohwTkLCE50GU4l1qID1JnO3fnAa5crOJp76J7Hu9SWAufk65ngjWBNH/P635g+8TVdjp
x76N86E0HjKHGPnf5ygYpKoi9/iUh2oe9hq4QTt3QTNGfWVxeiE8bc/+uJh+4tPy+JyQYHDYj5Qp
AJM9N4YzAZcwq2JfbEfGkPvTsogm+GqSDSi+tSBPvE1AXovFoGLsE5NasTOIEXBhMIBxmMb9+KuW
VWWRfj20hvkVW8A8HrrKTvJfQE4wee8my46q4JbcBnuMASh3SOt3LRRYjteqynVhzY39QJTQpq7n
ELRm0ui9de/gI8u/tzG77WbjB7Yl070EyepMeyuw0za4y/O5ia3NaDSNZuy8LsDcup3GGoLEFlAf
WY2466xi+McsTsbPUnS5Dnw+mJp6uDMbGQNngsU+Ro9ZoxckOsLtEELfTfl/n5eaCY/7WU5WL/4k
WjWO8GG4AXPyT0MWmER19Bx22PBVawJPxFbj3XOCM8CY7rD1+Qakzi1gL/6HXQmke/oVWv48l/dD
nsXjtA0SHZUDPWqWw5ckbJ0630Kpqyp/58H5gcTYNJgdgvsRFKUGgSuWxLjtYRcyxG4A1MbRswgp
MsUhB+eSvDj1qPsPucFRj/uY1cUorK01SG5Rt6YNsAH29AT86xXipJMON6Bd+/IhiPS6eyXNSTId
Q2O27W1oNkSW48+HRgro3aGic+HG04TGjRGB9ybkrXOBKGzkGHPFuU+8dJ6/wqss8nHrRJlrDHvJ
DUk33LR8nod/Bca9Qd95cmiqh1mf3dKE8Ar94mYw50L/G5BMW3w2q8h2T7UPm4WBkTpEJ9yldScE
+FFgQeY3R+hGehqbsUhthqCGxXBLaGXk6fuoAWXk7czWwIEatFELuz0E3CTgjtdABppgb2jmLLhm
Iv/Ut7HC2aMf7XGSZ/HAH8MZv/X9mk2bp6rb+NztrELv+lMxOmcCmQPTZZMlfvNn7Pph5cb/4zXQ
U6N3fa6xOcKdjVOQVcO462rZU6vStr675iF8Q9ng+jl5aCEezxPHoy6vRuqvZhhqD1M4rQmjFk7B
jPOjvdvA4R8wdX/unRMkR+eUUQF3jp53rzUc1pvAs/M/vh6YK/21sFtUk5jnqS0mqlF6xLEn5E1e
Rq6Gvm3yjN+xz9BYOSZZakb5mDXHwUoGO9XxLIXFF8ORDVz3zBUGvF9Qidnb5bdz/iD7YCUwlA1p
PyOhxJTiPos27dovlQWfYz95Sc+qx9qbEHs/577wbkCBZKncVyGaDXnlZlLZrILCCUsDesizLwZI
kY+zpZlTvomd/jy8k9bRo5Xe/HiQ+6pfYrQmqU/FPD23vpuY91ZGvMcMIyY1gAJd7smFF6Y6GHyu
2gyzGewT6gIdBnub6XtRms1XSMdX3u/pytfoIIYyd5vePvWBH3vwNIWD9JoDeHiPY4p2as1jsPQw
539/N6Mmowu80RXZM0u5Jm7i1DIzFJ1YSe9zcpxXrhEX5q2uzNt0rHIYMq7JJUIWcFbqun9QoIhX
J6rFzcxWlW40x3QlemjpiExNDi645uecP9KffM/VDp5J3hCFSceBO9s/Ar8EIc0hZA7Lu7GrdNuW
RkU2ZZk/EXFbfe8ayu9KDVl6cGVy96j/9bCswVoWtfEzBpN8g2gh3xNgmJ2mEvSWXbE0Xx6YS2Nf
meIdS3XG3mH6FmYwhTcmMZ4py3no/Lv8+0tjRZnFmV+PqWYFxfPZqP9F48AZhWoIF3nbmaZeX+MP
gVV5/sB6NyIDuAPwuZzu5OR8tcDO7I3fk9b10T6WpDytTOLzRPq/5ZAgvv9thQW9t4me6E+OKTDS
D1PR30dQdl9H78y9TtzoKsM7z3MeGu+ex82dMXRHc/ymj5qAx+4A/t6dDweuSv2mAaVW9JCYJDEK
86l0IzfaFeC/sVWYfJms9NXH48rz1XPd1IUf5vfWqZazO+wSOq+97czUbq46AvB8ZZZw1mBrll3o
J4EW6WuTMHc3TSC6V6yu5s/Lg/fj9c9TVetublYZMNnplPlO/I/9ac/ZmNsjQEP+8RARX/kNiYv/
2Fm1ubIhWqhDnipSFwPUWR2i7ymObWf8Zbnp1IYbq9AGO9wgIUTQtPdt0D331tBzQLshGjjpXidX
T5qjYAEW2RZmYGB/ZusmXy93xMLbVNN4eycZEf2WxkmTfHYbSCSsrW8C0V4ZLQszSxWvO3FgAced
plNANNhz2NepDzWoI5A+r3vtKef2Yk3ot/QoytTiHAV465TkJ1h9sbXVBMf/HIdM9pq66+OKR9Ts
/87dpghkPKeNONmJ7YLpC2NODQo96Yq9gNKX3V73SpRFmAiyEZygrZ+6pGu+YKFyfmCTve6AzVOV
607gV7lfULbBZJvQOGfpt6Qr+FY3wISFjGjvLj/Gf3vJD4qqpxQKvU2beSIu7zQHWJr8PeK4yCQY
6bzH/YszO0fzl1kiM7JdZdXcB96RxTvGyU0/hRqIDgflJCcmlsFl+spo/O/r46O/SaktlEQd7WGc
PAIRG6P0oSomzsHHxE77Xd/jOXP3gNekO2zimPxdaJLcLE1HtqtQyzc4MKv+qR4AX5r7uE/Z9m9E
l3ZRt+UeLnXybQyLpVwb0EvjTVnBRaJ7vT2W9bfGKi1YezKsvlmaY79NWlitbEmW2lBWcT9xqsZz
mvBTVRG9Em4qw5LWL1sD8wS9ZDTMlV3YwuRUFfjD7ObCNuf4cbQnwfeyPYXmrd2FWOQvD7eFQqPm
7BoeRFez64IXveQe9B77pW67G041tSbbdcXYou+DKm/1K2KypfaUamN2WlDWHEJ+6s20LhMgwYM9
uIAgi2jItqEtJ/nTjFKUACtjd+FNqSlZTcKRZZvr+e/JT6GkcnJrNdPvtGQenRob/vHKm1pYGlUr
QB2EWZ+Us/yUeVGU/UPPOOrGLpktRz55NpthexN5KadOJP/FZvIpa/xaW7muWholSukzR+S6JWSj
F93vvZ+mHk+/dKvUvl8eIgs96J5bfbf34oyWg0a/nF86fOCHLEvdduO6RnnPl1q35gRZGhdK1Yvr
KhBNG+kvuajFc1CU5Wcnmqp9ZHTRzdRMzunywyy9JqWSoQRvpimadU4grXgq3sBeu9lnD+WB/SP2
2ql9NPPey/wtX9rC+SlENVkr328fow50T3URGK3m5TgH+k9EgxnZd63vrOwZLKuF2KkgfH/4yXFs
09qbLqpdO9sGvZd7EPv6xOMqkv+YQPJNnfiTXW3xRhfuTW3FadBuujzTrBviZuKh2xoZez+WiLx1
kt9JUU7evI/DGFf6Nz9zOI9YqRwLom1ysf93XDShdOtQVgSpDLH9C1DsyDVH96XFj9AJeehq7RlR
ebhz6v5FBtrnyy9wYTSqaXGaRbBo7cxsAfFQip7L2CgpngZrGMh2KaxmvrncztKcUip80dvSceba
Dzc4h9LygE8z1r54orSzlfGwMORVhwXMxN6F6Zp+q7Bc/q67zH7mwLSR+Lg039tiOdHc/VUP45xn
w7sprJ/Twft2tl6idvCa+zQK7H92ZIlupbMWXorqsIDmJoesjYrPk94Fr96cpP8cKYfPEXyOtU3I
Uhvnbnz3DDl83CkKR/FSxTEHu0iF6pcyHM1nI0UzdLmflto4//u7NnC42CXHldVn3a9nYwcvuyw2
VRaJgVywvr+KmwmmQqmoU1ehpIxKC2Z5Pt9DImy+gQ/x7wyvMvbV0CXXrQtqtL2Qrj03XKJ/ToTG
hVxjBlG16QMnW1nMraX+UqopyaBNUZki/2aymgdHvF0lX4Tw4bWo3hrgjsIdW7G8Snf55On6EYyy
A9R8loUR7zjOEuKW0xxhJHA6AMFY21YbveiHPzRR6mx7yTbkx5w0JJ5v0dGG3Ze4O2MCb4Je09w/
TPpstHeRrnem4G7Rj9puI10CueWm69FV2Jux6H3rbzBhr3h0CWOxHyuzb4N5m4iBq+PtJC2993aF
jsMq+lmNgSmrbR/jHm03/Kxd1yDsnYAry8sD7LzN+WAjrUodzSarc45/xG+Mw3r6CIojmqMtIr42
SHbBHMq63cT52HjJLse+M699VSy06yi1Guep43Uysl50Y2h/DHU97aYsCh4Sb3CevLQM90Gerx1U
LpRONZC7m0Bix4A2XqJ4GF8af9S9bV454Voe90LhVI0hySBl1Eap/8Jt0zxuNE83TmYj2OtPpTnc
RI1f/Ln8uhaeRHWIOM5UGr4/pT+G0ojb3VAjU/1nx7o+X9mAsh2um8Dp6mQOXqyR5KBNrUOphlnu
TysHNkuLtK1UzSDVfTKhB/vVj0vb9W5xbbAh2FRuHlsgzDu3i+58Q6QZF/npiAXvGbw60+V27OIu
0LemVpuDdne5OxfKheokwZxW6IHUtBcSzMzvhc2Fxr1lkbbx5MxjubIRN5de2vnf3xXxrjSCKspq
62shnNrUT9xB5a3Yc+VlS+tUkfBitges7QSaul1bng0aVSi79uiaRfuDGx2vGrdmXXNNu5vmcXIz
gEWTnVQPUJzjovrsZrkeyW0XdEKbbkktdaeDjf9PFlvfcefhUXcQRYUbkErO8A3Fhtnsgh7Se7dx
m27QSNC83J8fy2U8VZGPDE43bYrH98Lhb9hmvexHuY0b5A8vwofIYtwLPS9nsQubdvI+U2LFLO8G
j+3T8+U/YWmACaW3Iy237RQixS/0au3b7Nvytog0keEM8LSfuhYV/3xqHN6z0JiOeJ9Ce9O0/up5
ycLbVjX9aK1dmTaapLujwim/25oTpXdu53fXyUs91To0FVY5At9yX7ImIpjMZfnoN3PfryWcLpUz
ZRH1vdBFAOg7rzLAxaVvizatyoN0MyChOxBZXCChVUnXaPELS4GtLAWd15hjhlz2RUYIusuo4IRG
Sst7KuCrfcIJpzUba6rEynRceD9qmvtEwEgy9q79IgQ44RvPsD2BqIXU9ZVz74UGVBuRoYV6iZPG
fkHOnFW70dORIbq5bL5cHuFLv6/sndHdZIk7DfaLTGPxxyqJndka4dD1K5N44fWrBiFL6qTdT4H8
UVAz0LM4phsiwjqrdjAbVOiaqxtjwrL8+/LzLM5YZUmQBQS5chLhD46wNS/duLOfFK8cTQj360zK
/3ToM6vykmczzIcKT6c3AEaq2rZ1Hwhuc43q5fJfstCzqvUCT6STDAFqs41B1E1xdFIz979Ohm7J
H5dbWBjrqnvCHoLQH42yehvGNHa+mb0UyQHNsIav10uzEPmVHsWVdcjcFBHxdV8RqltCz+fSRAw7
vPn67Jefpjmeh7/pFMY77iG4kVgZ+AsD579N+bt1LnQGHyazPr2RNNin+7TiNf3tgD7p/kbXWL2O
ZMJxoLC73JdLzZ3f4rvmuG2ZAaxMzlto13lyi8cs1IyNnovQfXI4pHYfMqRP89t1rVn/2xrCsqgx
xrl94+BTr7/E/ZyKcKeZHNqcU11GUj3IIPdBOa1Mw6WhYv5vg1E25dgQpfzTuJbQom2Ux/lZazbg
G0z25IEN5kT8QZ6mv8zA0MSaq26pXaUc++AiDDue/LfCCtK+vi0KEtReWgBh3niXp0UX+ts+5OnP
Tv1xtIIrn1c53wjaaY7mWaKgJNLBb25kUVroZXEiGPa+NxhFZAekdZv+GXX+7fbya114WtVKMTox
aT+dDP9UOJZGbQcbI3YfhRYbQIEGyzsbsejwJr/BBWMna8b+hY2nGr9tImZw9Hi23pKMq7P7npjE
MP1/jF3XjuU6dv0V475rLCpSxsw8KJ5YOfaLUKlFJVKkRCp8vdfpGdt3GuhpAxeFW10nKpB7r70C
ZJjjZtLFwnTxd8bvv3qjy/f+002yei4qPBtCWRjUAd32kHLk5aoGdy7myl9/J2T8BYr5sxM3xNeQ
i2x197kFowNu8tTzEANxJwL5Psor24XW+STLuu3OrhN6oCVdhE2r9fjvz+IvloKfjbq7yZQzMHX1
1UZWEN0jQE/XQUxt6tuPGGsbbFtNHzX0N5fqL/aJH4X+nw5qONJhCulSfzZLNfHYCxcwnZB9gATw
f/99fnXWflpsKOstzwV0+BHWq6pyP3KdKR59Njl5O1Gr/s33+NVh+2mJace+WwhMOz6gH6kFmEjE
88W+QkkRvLQ9uAxFHU4wwv3N2/3qsP20smB3r2D6wduvrQaJ9hz5jCAUhIedN/zOtflXB+6nRSRq
lMWdpuq+ggpz+Od2tjYWtxHT+hwMciqzf39+frFq/CyjaJtRGjM03WcfuZzaMD2mSF1NbBuhG3O6
ctp980RnI51EgfL6O+nlr971p8LP7rweAt7QfDZGIdggDjh29ehoyGo1Vl4jvtGTIMWNU2XlyMAk
5OXff9tfnLefZRZqJgrDkKD7QpE2z7dKBGKEBn/of7f0/6oC/FlmYZYVlNxRlh804op1hSjLGqJG
golHm8JPxRv9cxVUJoQ8ogFj81mGmz2d0Lv7tp96zCpD85tb71df9nJl/enerlaHR2U9tp+XSrC/
8ewWJmlx2QRT9ZuJz6/e4fLvf3oHiyhrdfpw+gyHcNUFm21nRq/sdqqyf3On/Qpy+JnlCrShCcWM
KNs4ZK1tbRc7RxnY54mtVfuy9I7j++c6cqNmuYJkC1sesj/D5uCFOtBWpiRI92uOULNmUnBVvVQb
GVvQ1LDYdBBbPUEr0HtTPEP4EVYp0EkNLeoQTCPJFK0qruNtQKmyJGxeSQcWh5h0E6QRlBCyEBFW
zH8ASv/5sfxX9SVu/oFVjn//K37/EMMKJSubfvr17+f6Q4lRfJ/+enna/z7sX5/09wfR47+fH/Iv
z8AL//ON07fp7V9+yfiEhKFb/aXWu69Rd9OPV8dHvDzy//vH//j68SoP6/D1tz8+hObT5dWqWvA/
/vmn/eff/riQeP7zzy//z79dvfV4WsHe+NvPD/96G6e//UH+4iCn2Y9ga+a6vhNc0NX56/IXy/0L
zqwHjBDcdh8TvwuCyIWaGJ5F/kJCFwFvIVjkDv6GZ41CX/7k/SX0AvT0EXhoSHFwIE/+n8/1L2fm
/87Uf2BScCNqPo1/+8OhP/Iu/w9u9sMAiKtP8VEIcVCC0J/W6ZFOxjPWG1+kerBJdQCvBNJnWvGC
wUT6yPv13Gha76tALwXDG1nrfsHGhHSJtSzgkpJ2m6SpbntvT3DHnjo6FJbqZbz4DYzu4H4WD67d
nhDacT2PVFxFMED0+gyasfUGvrZDTFk9ngxz8jCynULTCDvEul6BMt0lYTkPqTW7Q6zGiaamtIeC
tKYYtJ9uLec3YdTBd4rKk252HZiFxDI0IcCess6Dy4Uj17geP358MqfyqtvZWxAVA2w9DgZTH+u+
l8lAdyGco2FjxTliWKSTG9mPYB4YJ4mW8uK6vFrntUbJhJv2IKFq2oM28i4CzXNLTQZhC3T8FIu7
5A2ZILKTdbcT0VbnG0SKsZa8zcPL11nDweznSviXkCm/aJ3RT7VG/naNR9TB+DpuYhviClQdqJ0a
xLhTbeFhazGqZspUY/zbGeoyxGFUMaKrzP0k3OngYoQXK4wiW6AnV0yloJ6o+76SVowEtfnKXd12
yWsQdQ8VtC7HxYB230zdqxuAcz/7JUyuff9YNeyujSCbje01mLINh+qkJg4v/Ga40htvX3hlbhGk
XhjB+msLCQBJH9IxgV9rVehm9vJKZCFRO/SY4+3YBAhCx3gJxo0Qqvu1ekIgZBMvkpcHT0XhNY7Y
K6vVFYzEnXQ27rZjoG06HDxBkITcuETvGNuD1oCdqvr60vpdd3BQQHSeD72dY2/pXDviDIHesfe7
IEcIe/HjQhkaMzyp0SCgYA921oW+ki1RtZ1oqGXCVgBB7TRvD6SGHcqG1DciuJ8iZm4Bb6erkhWC
pxzJUwTRIP0jNN4INoPLQjyuMHv48aNjdiZhPXHABlm0JUyidMnNvT2B7GyNFqwQhHVtk806wLTO
v8abH+eey301szbeNH/AZwgTgTnSaZLR1dYiFJOiz8ycgLipVjrM67pUcUvos93NNJ09a/xs0Ns6
VTqwzbn1txBgkGWdW7t97OH9eEmPTiqPp9xZ9Lmfu2EPp9MR+Opszm5rx0iDevPkgBIsZG4ydra3
g9X4Ij4tTpvix62Pog1SMKP7k+VqyMqQgBcS6d+0gIn35Qz5Eayu+Rnxf846NbnXmOUfB8UdggAg
0GVeBxlRckTkxAjTmWk8IkLTRTu3ObGh7Xosh57tGV3yH78h1w36AdejKQn6HXLKhn03wHynAhx9
EpYHiphHoHXbapP01bIJiPiNn4+2eMRYZ5CxZx8MFGVZQMf2ooxUx8HKf5zIDjzQ44Aj6pGuvPV7
9US7QcCaYZUPypb7dhv6Asb4dAc4nCe4Kdak9iIZk8nlabWZeoj7VU1pBW/1a93NLxTChIuvTXt0
na1Jo1U3Z6tXH+HcroXlzoBaaFk9lQbJEX2nSIJkrPaIoZ1K/dVf0iCEn3PjVc7jsRrYiw+/13Pk
tSeQCrdrm9d+KsFNLXg5tEfgKcN9z919tcpbVFVrJvzoS4k2Nm25pTWvPptx3YdWuO7Csj1HFo1A
Tu7neB5RJyH3ccH/TSzD9VnHciReKqXLEw5FUjESrXAMx6dO1g9Akz+QT9LmMsDZXr3UTObB3fDa
ruTZuHg4gtz3kllNWzZxlnrOFNzKMViPlqBNTEd7gRlfgOJMItJMIqr7CD6fvYO3/RekY2dQSPk7
gm9wpuWk+Y1ew0PZW2uyBK5AqptWmKYEC0auyOj1qiUF1rAUMNT8sqWfQG0CZzSphkzrJUqWkJYJ
FRYmKqZ9HzDpSIzVvTFLsrhhui98HhxGGXo3/aL3Eqm8VtfuaXOUsAVIYCqLsf2K8CJIgqzMl1E8
VEtfsLYHMUZByzL2QRmj59KQ9kdebHTme04Yz8HUFuMgU9lj1VvBKckk0+liT1NCwmXK6kfMt6kv
24xbKefsO1Qfflo1uK+2IEicUosclydiCyDTk6K6bfwdDQfchu5cxgJFbkx5kHKUno0q7xnHzIiF
83y59BOLBm5SLgIhAdFz1/Vr5lRI3XThhRPhkvQ33WajGg+b0v4OXho3G5DosG1iP+yzYKIGlpAj
S+pFH5VaH6zBNTGmumPuqfYOeNrLZLY5hdldg5wNK+vKviDiBey+VE/6DsJZLIjbfddvd54T3EXL
UtiiKxM87hG5XMUsQ12QiZ4R3vFOVwMhKDZV+4SZWHRcEaUZOz1PZYkN3x6+WQ64YsgM8rpKg7Rc
CSCtrsg9KT18zEukkONscdh433QXfMFm/4Rbzto1tSl6KKZTgflcLMiYuJM3paGpdpwEHpxvLrR5
QMZryHgM890t4V1kFwpuPXOjvnkdJEpdxd9cV0W5z6wa2VWuG09M29kYtHXGw7HJmLcg+K+n+dax
a5yA90YBKIXPzN04teVpqaf7ReDCIL7DitoZcNl4bMksD1dpGOWesJaTEthDpVUeer7g3E5DnzpE
Aq3DkG3fgn1vRcuY4aRGucZcf09kWMfKp+bcRioXLfMPyhr8g/GaTJMVWwv4CQfaYTbfBN0CnKMD
wb0dnR2Slt54MIlcl/N3JMog70tFTcYFBMhItJmSUo6nflknSD2HKhuOoDpsZ226D7dDF7DVysWn
gkW5KlNfG5KNRqc6FKdxcLDyV7aFz9WP8by1d5Lhqqnr4a1qnCesIm6yqOpYMXFrwZY1nmnhfNm2
HrDfbG5Sl+032GrhN0MPtSdxGWLnhTYe1U6JfQqxevRKVlsSWPRjGWaIEfiS4EzSK58GMTKW2QGk
N/gt2X6QluOm4FRKeMwDlaH/ebdhmF2tVVYFEeS5kgQxcMsbOayFW+ohkbpa0yqs87V3gkOzDkiq
DWEUStt+OEDJc+hKmJ04CLLFB6hRDU5ODMPssxcawKl8e1uRA7M24jGkG6ZSa0vTcMRpH1EroIrB
NsQHyFgsGI10y7EDdzmjrvsB1wGYCdTmoSKo8YSDBc2V74Ej/OzSnnlIrYLMR8dQ9TRZCPusnbb0
S4ebnsJp7Gxm9SbdJoGEgWQzZNGJXWMIB7KUFS8joVftGEXnVd1MtOzOF0cpOY/Id1qXqmj7IAW9
2D75ojyEYrzzI+nthRKPW2A+JRn9RHnVzpCAFD1E3ji7wxpjNy66efuO+bvZ+TaPYgujcDhI6wSY
Psfov/AW5tzafgUKjnle4BxlBfMDKNvPM8Gobh68smgblBolR8U2Nm1qcbgTGOvWdqu9mCq8ks8S
y6U+wnSXIxMTqmEFCrq1bT1s0muYz0ZeCmES7qomsFPkyQA+AcoMsZJMAuj+MoZbOrw3bQj+Tuv3
RYBFEWQvuV8971b3l3MGO1oz41K1N8iT3Wm7gaYD4/nlhaLTxfrtYOsfcCuD4RLGm18/uITtHb98
YtaSLANiXeBKf0KQ6cvqWYg/8bGoS2+10zHuL220jNhw0qM5B3ODandtniywiWBTOGUg5VGkFuAe
2ki5rwZ0+4aPc2qADVVRqK/rqnm7uDT4Vtsk02zSDhrqPGSjPIyduBpb2WXRnQvHhbhi2309+3DR
kwvKpOEV9l635fU4bH6sZvckKs3joH0SoqoSCxydWZdJuLWfkZiiJOzY2zJMXTxN6xpj1q1ivoRz
QlT9bUa7gtO1xXzayBP1LHVSQ7tfRfi69f3bhE0kUTggWWhNu0aICc2PcnZ122cu586+7aItlZQm
Fx154snITn1YTGCzlC8M2wViMt/NVHVJ6tYaE6bxAOYSHnXtlJcNMJzHeIO5U1wL96FqygyO/8hY
qtKGBVGyCtRycsaoCO2UvS0LmijZJnwk75aNGvbCOFFbM6FSMEcQVW4i6xaFIC7QNXyCR85zjSt/
xYaKlXbWeFmU+nM/HHF7bFnj0pMbtfugHOtCmPUu9ACStAO/DxcvQ2NMio3N2bayrAHsFZdb/40o
55447b0++KR+hJ9avEXdE0rZZJNdk7f2hSuD+G6iTOH525n0Z7GNpzYYp2xe3c9uZochGF51tFY3
FldvmPDRVEWIyOmQXJQKja8H1shyauYg3ogFaZkflYlY3cIVZsnVVr8ZWW8nrAulGbaiwUZRY3vs
yJZP7pO9BHegxqMFclDWWV3tXaGETLrZf4JSRGazRY4BmPpefd8gHHKv3YPhQ4gizbrSBCYgdWVk
UreLOvlOE4+enUtM7HZwjsfGYAVjBjnzJZ98HOLOHOSCO1vIq3UY3bidkFfN9HyvO/vNV0O8sGBO
I7J2uwXTsrgM4dmwDd+F66Ctp+jjcQw1ihj4z4DMpGos9SEAQ9tW22ky8/UQ+qg/26YAD9EtULmV
SSPJZRN5GewpRQqJXQTdcAJetSZTX/sxes4d6ApWvA7hZ0v7Op4s0GicoH20A+/FaHIvVHvmjsJD
VgqzC1D18PWjvjlWrgUPZ0hiU+Vei3ZELu0+FDgzEVU2MpRFChOKU1C2ifYFKv7Af/bkrqsRFOBv
VerYWO1nbmHfDPnOZigpYVSI8tfYqHss3Lu8DHb2QMrcsaYDvLGdeOumA5M872XPYi46ldMteqzJ
/ODoCLVYSJM2jGCRUF52ByWaR44aJAxQu69q/gRFt4z7iJ55p2+0cN8bkLljfxQ7Odr3jPr3OK6H
yRJ11mpZZaPc7DzAzamc8CPq3RffDt5Xx0JLAvh0mUqRdBsmhj0vjGfDFEpBebXMwT0pA1xhdXOD
bDITG+Q8ruaxMfbBddC6j6T/hlnkN9sHXapy53S29DeEO6WLQ24uIPCuwUHRKAX60tyysnw3zuLH
8AaqU09i97bX6aZS1TN6MHhzVY8G6rwYycvf1pYdHL0dOlraxTR7j4pDRbyN7KZvu5zItsrFOKP7
LNu0WkqVzb39HoH3fvasU9WyLoMz+ZISXx4tXI8gyn3ACeWG1BdTQse/hyX1R9X3qKec8lFM/NXv
3eutfQ03+gL6EVzuKvPVTASqoCjZqLoGagvGLQMjC6ZM37z6E/KQXND1nmlryoaJPRGGqFhUWySr
1ofKYjSW3N25RMJ+0WwvjcOea9sf0pJWh2AUct9Z3U7P6ycZgptmcu49r3qw7CWfTb9fzXaygxl8
G1InhKImY3aTuaTELRM9whdvxLvAOyZkuIYtF3ebivwrwm/nsLoR0xrsZrHxvR6qE6+q5mTP74uL
WouVsdVCFbA227tUl1IJSpeSAVigFAVM0OTwJTkLFDC49ADLDUymcLlGZrTXlrktxwwkLisOCClT
uGd0qVcKKy57PyO7gCACiyIrvQ3aZx3Y92Tp0dZ7JEY36OS+TbtYrrimmXyH+v24tutdt2JMIC5M
MH43o+3PHdDbs7qGd9Blv/bs8dMaR5FXW5hDqeKmAYScqV6rPtOCmRiw6HWLDbXvYgypQ/j/uCbj
Nw4ip/fg9T7DtEIl0LmGWWXXJ+uCw5AFLkuwCUuAqKdrgL4FmEIPTtwcG2goIFRbOXAVq+UkuxCE
utU5VLVa063jtwNQTuYuTqyj+qOSNZY2qdMtHB75OiJgfQYENjp33WylSyR4Doawuxstk5fwMoFV
8RKjxr6G/lTGNgaJiW7FkkyLk9bwDYzdW/4M46kT7CRNonG49EISUOYzoB+3IFDcXG4NT7IBJFya
g0b3ggpyB+w+balfgH45Qesw7DyyfrO3Yac2JeNxQEfFIvZMmbyEZW7XHi6ymFcUOVXNdoL/y/Pk
mv4E14YU8TNu3BjvxEGOTmnnJDOYx/Gq4douYRUK9xK8tga0AbxshROT/ahViKaVuZ9Wb71ZE8wu
557hXrW+lyXLRmssOoMsKo9dYUpfCLYBoyFWi/furmFB9grmUGwRer818l3YFdsRcpFsTICulodB
E5bSubaSgfcfarB3IMy82Ii13YU939vcz4R7bpwOtzqLnhoevoDCCja32pZCtbgzS90uWdABVG3P
nmPqvfGHd0+MjzVWlnxZThrEZqwsWK83AnC5WycaB2a4hhr1UvE08q5BseSVyCzHOCyFZMHPmOOi
CBeodi+rMq/wDaIIdHXVWEXPlr30y4c6qmRc9ajkBF4R/qQ6dazl3e40LPAb58tasZZsFn8hjRWm
LhrUWHTBnkOjsB8WBXmOv6lETuIxwobp+Xk3D/cmaElqTRFmb8u9rX00IIKNKKhnCCUv0XN1CUMJ
t5wTXOZwHSIvY+Q8ghcTJZ7rvwA5fub28iVCXM2ctpjQAbHecJ02S7+DH/iGjKCEdpUTuwaHsa+G
O3FRDLWBvGbY58vIAJSTdyG3+NVAMQavCm7KY1fyIeMoiZN25jGcsZfEWsiMXsp0OR3aPrZhjYYt
GU0WBOlPtIRYawvL+wqheYG4maLoybWJFwseJkE9nww36w7VTkJnxHyXlx+qH0CU5U0Kh4cmwUic
oytE9Iy9dmkdIDbXhiVNDJezAxITNkCVSzbpOcx9YxXhKtZ0XvoG8Ap7Uls3H7oJxnQ1FlYvlMiA
GZq7esbO5wSul/vdlIAr+p3bJCvBbwt7+D+TZTiuFXApUBleapcuseupzxrpF1Pj9weixnvqBk4c
GRi9BdrTO8smALtX+BGjvSC8ZYWL9i92MQ5ARYV1t11QJcke/dt6BwyfAf8lWFw7qFZmJHTEA/OK
dliO61wAGjuBZ5AIQd+Ald/bHsoXH+2Tgj3nNAFDqPAVfYIGvmLqhgfmoMOI7FSLwZ+7XYUNsM52
dQOkvYvYhEi37ZX74lJ1P3tw6HOmbIW4O4ahbe518573w6NHcbGN/k0UBie7n4qu6t9GsVkFrO0S
jj45hhsXiscZRckMA94S5Se6XPLElH61lhJ+YcopIqgHGCw+YAkTniT0Gmf4UKeVHmiyAqrLiCa3
LQ6U6UaaNXLN0ejOmSNeAkJh06UOE2ytPOxrOWv6IK4N+whhjVDAckbEwEDQZC5rZlrR5x1gug18
5tRH/hQ6hkamDBcG0JJXiMxmzA6gR8TsX0QicQfyDWZZ58bzgZi2y83UTW7WO/C4CxQvpJKAyjTS
TIJQfGNiJQWrqycZfve6jsEyrRWJXwES9ic2Hy1N78tNfiCwrj86aBjjEAagCWI7C6gtr7RFkcTm
8MSmGbTNB3vxKuBE29GjWIrpuO01AbzdMBz/UYTZxhAE64xtIhgwNBcYLqBb9HAZEq++tR19kK2T
yW7FujMuCKee97aNJbnrSCbmo6buDZJlsSM65ppKLMXDcxBtSTg1MECQk5twONmjM6iqGApUVC/V
mC8dQjnMigNIBnVt+KEhajl0zs6z/AAzIf+5mgHjiNEtCLT4BdcjrOI0skLV0vIC2qHDNjYHcIzu
UJg5B9t2b4ViXyi0eIwFfaNllPReROJtg4oncLvrBfZfO7AwPi5eRTGYNGnZzksmm4AgUaWnO26G
FNYJ8FKeG5nVVPrw2Z6rHQle3cjXBZJLDiGGHEdYB3/pGaj/iuYBW7JQ6TbO654rFF/2JL5j1neg
oL7vB3Qg8Bvz66wLH1a38vfatvaWN50cvzcZYg2bU8/Lx8HjUz7UjT5AoagPIsLiMw/N9wifOb7Y
FNuiXxGjCgS7YyjQWJcG222dhFFgQblefTn2rFLe8igzg5EnqMoNliP+bXSBt6yt9pIQU70EOsgS
S0z4Mc7mh+cZpB2h/0xw0aWt8M/KGySqxVUikXq85uv6BLOHN5glujYkTJVrrwlr9Pso3DKRXeSk
veEP4zR+rg6M1dxR2AUeky4erEqMP3M4VfrTTeN5N5BcIUzSsDbvGlaEuPf3rBuewX+AzMH38XAO
L4FqmA6qBezCyouf+4q2GOqgC3LRv8CmpMob3ckD9elwqCuMOm2f0NRSLWRw8FrEFAt2XuuWtAwr
HYYXHlhLhybi9OD4Mz24cj5NQXWrWYN36IJzC1frw1giEdFzep1alSMO1enHvy6De2XcddyZSTan
icMkomli0oEAgYlD4bQMNR5EmI2Onk0pNKZx6s2wKq8xt03dtnuo2YKqmDmJGiKEL8Lw7gBt143H
xZa7BuF7WDBVaivMYKG+zuAICms6r8EoFVNYBD/YZbaw8AlWs6+twbQA42ty+PHD74oxLE3WKTAc
aoHQQut5wpA9r4aq8CfkwzZsKlg5AMYI7CWDvUUys0rlQ+c8NuUIf2JSUVZIX93AN9gt0D9di4jD
K6nLAUNXKd88GKjwVu1gxpljyos5OQVMOFs4S5snn2vESBUDr9mhso/rprH897nL5FsvIxe9Avti
wj6Npf08hcEas6m51/5YpuviBjFqMTRznD3C0oinXiNfEZr06sEJEn4FzD44BnYMGPxGICykLmlV
QYhK0QQ8YHwIqJc0dxHgzBUQQrJVbpNSKhKhA8zoBPZH4bipmCHAgjdnnTfzXafbKRMK2JHGaKbQ
QmF40TjfSaNzd3GH61D58GftO1iXtv0+Iu2b507oJNGnDFAkwNPZOqEFeZ4aNNtLtTxS9wJkMfoh
+pLHou9em3nFYKYaXmjr2ajoPPT6rMxmeznXYcNuxRIsSI7YWarbdbR92qoFBvkKsKiP2hyuEy/K
a9G/tyWSs9jIUlTUQY5U5SWvygeMT5CZoYJsUM5rr5FvsULfiAlWv8Urhr4Y0Qxj2lGYvQwo7ufo
O0dJm7OLNyrkP10C1wQvaawNw3nL3CyNsNLa9Dgxs73uPHd4h2lzXQSh+4Ame0hhGXMKlPNZgse8
8xpMRjQQWLGiH+wm6Lo9a18G5FwGzrsDy/lYUfCCSiDlbrubXbOluMWea29lVzOD82Jv2vXQ8ftS
W/dwhN75dIU7fYW9bQh2WzkhpYC6dAc7DpLhEH9Vukb5oWeEkQxjbgc8TNeZYV1usf5QJAtsy3kE
rS6BKBPTkZDeGVxVm+V/Sk7O0GGjieS02C6+Csg63VdiiYpmWHOL6rZQyO3ox/kVpEZgtiI4jwAJ
pnmZj1PnXo0zYCy/VFMcNVabLoN1FBhuguAAZxECQlWiWV3HtqnJoyBe4rdPGrZPewzc0URuyr+q
qc4JL++CzR7OlSkN5k3beUJN69U4GCQwVyxw3+uye/KpeHNN6GTaZs9Qaw3bHO3AHqQ5Q+EHpUXR
T4BlugtEoPR763tjsmGYj+DOod/VBhDw7JJk8RkurrvOttcrMxzrUJTH1goU0orqnNMauYy1Bkjd
MeSpuT5AJlI/QDTYpmUIrkwQ4goSznbUgCrg+bXrEJl8BF9ntzTET0KXf0rbqwrI0GAPbdhjCKD5
pjeoFASk+xj6S1SK0/hcljNJhxGjcBL14X5SQIo0OQQKm360tEdqQI+xoH1A3YfypKZocz23t2O3
rd8JnN9VrZcYJO/LGfaOFHZD+20y58EOoJyC+ETMHBInvSULA1vI1e2XFUr0zdYTvFDLWxvrJAxK
t2Mzg2HQyKkIETwSDwaeBSA0Yb4j8CUoxh69PxflR99imLsowIsTNlxkWKBg4xIbUi2xbIfkkUQm
b5AsmFKj23TAHCrVIxzFMITPUZm+hHQFtAzhOq9VojqMqWsiAc0MeYRVPBkx976URTg5T9KKMLto
7DkdJVkKY+rE24ydVujSExVhjhKUNe5rV1/1Hq4ZD7rlTjkuhg9ABNdh2WEBbc4UwW+Y7DmY9veE
hBmUhDcX1JysimIiGhmgKni9eQQCAoN2nDGcX7szu4hZn8qhhYecodjnjYsBAJDWknu4r/w7bwzR
fU8WCiwHFKbOsENnBnS1WC7CSMLzwf6EVnfK4LoHEgL6ZUuiDUCbPmP2AF4OyX1pf1sYO6AMfTWO
99FcYBIJQXMuvJbmNhlfGuToYBMZjk4QfgvN1BztuhziSAPacO3GhoGQFvESNHsLkeOHpQkBEi4a
mxqL4tUpd/7W3tR9aCcAzO7ojPuSd8ujjYoo6flM0cDafSyscxnOSD3hw5elFJZl2WL/aoEKG4De
9v3s4o4PgCCDOys+arhwQzZSfRibXU+LSToJkMnjjUmtNUQnPhI+IJkJNw/vjjVYprFb9VEKOlsh
wMbGZ+2ztR5UvgYAe/6bufNajlxJtuwXoQ1avCYSSC2oxQuMLAGNgEYAX38X2G33TrfZ2My8jdlp
dpF1iqeYIsJ9+9rbDdxDm56AiaBaxaA8RSRcP1R151xEl7xWNLQxlU3RKqcsrUpkYKzedpPt1cbp
L+1y1GhQL7PqzgBl1bxtB3lYKNguUi5x2OP53QzMjxXVYOOKQ2ik0jTBIuLx3BXKEA5xtjXs+m/C
5rtjTOhwmqnekfvb8S2FsU2+DA+2mhtbPXMfiz4Wp3QZ7gprSjd9150iCzWJa8qfteqxdYYZVMfR
t61Viddc3MTZ9mDJEOjSQLH6m1n3emB02sHmwdVae6Pqvb9A7vn10BfHuJ5+qRD36ez+sc2p3+jD
bG+z7DcifLYhzzC+V7DzBWfWnc0AO72Ez5NccG6OQNw1t6hM0qDPbcZJNcJc/ikV+aL3RcQojlEe
yPMfK+qze1ZQHS51EwIn4d/4O3d6YObddI2n6pQNKe/cdR6cqsmyJ1p/eJxXibnz2EukLCzzS1lY
sG+HMZgL3Sb+R/1kglOtAeT0Ixp4nt014ZTGKo3ZQp+qepxflsaD44mz6KQIKt7YG6+NyGZ0o/0I
l7LN2vqPlSbPVcoB7kVMBJx0OdKW19BWTN1Lk90geY4/nNo87pNbyxRtqVeIMeWFN87Dm9fl1kMz
tHiC6zLkuWOYWcuHOXK4+QAf0eIcEMApNegdloKHKkVRINDvWebRsDeafu+Y1hfZMcqpE6Ny+vmV
ZY4M58gK/3YdMzqAcmHoQxyZn3Kz8HZO+3eEtTjqCvMC6fQMZwfG/6pKA62ruXtw0/rd6kYCxOM+
3cVl1pwXzarPufTqfTYtV3VwGN329Cm5YBqU8JQwKboKe3I2DptRiOJiUhOb8g/ZBvmXIrjePUN7
RBloN9aEGTddbPOJQPY7R0x6XHLZH6n1gmzhQUvyhqk6Bbnscy9U9U7ePHuLQil3Re8wT+iT49xD
VBlRPbxZo9oGitBiQMs82bPUqQxh+0JL/I1U59ciMnEyM+MOsJGcZsVON1adGu8UnXPA9TTsY6nq
74kz71wpxmcr7ywIMedXwaYppvH5gcanPkQz45DGBp0STyWBpE/5Oh0z17/Xnd2ag5+l4lWRKAiN
Kfayc14dEXMJLtpZN5ColNCzbWOXD+MY6kXknNwnyf7ujSPTvXTqDINvo4SmOusccOXis3fp3OTJ
t6KL+6SWl07YDx5ToyAmE3XLHoIbrXR8GhwZn7Jy1Dc5AG6gLSVuqnaY4QSi8paYBKOm/VLedBcp
C9gJMzaf/XxJW6oIBMems5TmRhlttH/LbP0OYyKuMJ8IWxHMY/6bcTRq27zCWepAhdLM9jHBYr0x
XJX43NasfJq6IzwRhAiB/hQtpLbHHmSTUelou/oDePjwkvW0ceOUemGUsoOOQtx+nUR8K+q0PtIe
DAj3oKcT2gBrChbebXIoAwvoXwL00piBJFki1S5xlPf7pleYp3QdLQCHS6RyHWpmrxIHaoedNczB
MjpiZxEp7XBazqYsdiCS2SVz+68qH8UzFtjPtK+dMFea6ph0f0uCP05JdpkE0iPcdYLxT8iTnndA
QKwD6BaJjqxm7ZG1to+YApFUXCD5Zh/B0fuNyX7N3kp3oPEwcvrcBhkz9I01avHBzNviImOtuHSe
vcHsZ3D6LbjADNQdZxpDMN6nPj+B2KdbI+FoMgRDjKwzfIejbvSyMbBz46Ow4r2iJweY6k0+gT/k
jIOOVX3pavdN89K3LKOFFbyeZMWyXop7dRv5i0PyMLsb8BimPgSLEdbEkfiTyjROspeh9uuG9L6O
rWebhKsALcbdChaQbbVcoXSZmiPbGMGO3DqIC+UrFwdP0o4oTSuCVpXdHlsd2zGGb4jHmvYgObd6
/E6cTXUAU5+OBPnTm1vDJXbG4ULaShtSGBY+N1IQr4uC40TCZjlOTGiUaQUIm3Glv0sjyXfGnHoB
E4a/LYDLDAe7Ud0MImcyrhWRpjjfBqaj+UVHtKHXVYFEP5Wos4OmAcR1an7Ogn4tiZY8sB2a42Sm
CI2Xg4TMAfaRS8mLfU5fPHVS1rHnKdLyrUqGy7EYeL6GhkLYMvOwarsg7UuwZWdr40XbmrlxIqJR
+JPU71HM68HpzHYzptNTnHA4szoC5HAzp90ui6OLkgq5jWb9LpT8Fses2THovHPWOG9Kd94Oo/Pa
D8WhHXuF3QRBHHeMpS9mMjx4df7mwmtuW15c3mNqoS+oSoooN7SnuB1PrN44//SVkHNPkpGfoSaP
2WRczGpIKEKRzwyAFbvau3N1Aa+sNvE0n0nK9eDRWsaavQZ9qG81QVi/1iSPjWCwrML5InpuU+Fe
hO5+zShyvjLSOFfDq4yzd0veOufFK+3Wj6G5j51dfLOvOaC090VDsYa1QtlUGcqVUjQUpryX8E8N
vD0QoOs/vRchVqEM2CQy+kZRvDKUiHcN5EQ2jAoi13L2vOaJ9fMCTIOwjCZqAtfJNhy1SjjqkLrW
OhgXbyJmmp71FrhaqxhBDvgRMNpn1Ql6PwWKbW8ihVBlL872Szy9j804hMRqjZvKKjd6Zg4nb1I6
ykGA6aXfNcNuyi3vBqnKodRo3OFZsqB+WS4Q7XTOKsmFXcr++vPBsaLkIAzj1eJC/eeXyiFTNku/
uFCewrmQoCbZxatvfz7rvNm5/PwqSb1//cr0YOyAkdF0ZgR7qxb9zsoU09niyCWo2XXOuRMZ18Jc
EyBHXp+2vlxZGirD2UgYha+f/s+HtOmvZqrHRy9v1M0S4/VJ5kRcTbdjVsie7mAaLOPy82GEfnfw
/EA6In1ZreU8RNqS3S3OdDtdHhUOxQduN32/6JHi91qYcPVwJGUGSC+CW5lZ/Za+0Lxk/YgCmL2J
aW4fujmm1U9KzK9qc/SSX9GSVHew4SDNWXrEJrvL4sn6Ixny54bIlGv94xFRbOMwOtU11afuZuvm
/sdD8y83z7+ZVf7bH/SfNiLcQfzznwahf3MU/d85jXZ/xOrV6f7zW/1/6DXSV7f+/95s9Dy0+Z/5
f3Ub/fyBf9qNTPMfrmHS/7F3g4vdXfOP/mk30q1/IB05qgdTarims/qA/uU2MvV/aKplGaw8IHpA
ddz/cRsZ1j9I3TB1z3Yd6//FaGT9u7GVPYEG5h3WG6gqoaSuZvyHj7bGJMNWWHvwORuH3QDA68y9
A4RpC3XjpCr8dJ3XX501UlKSEu/gQcD7TSRZsTEjNQ5/zC4r8X8jevtQuC+sOUhWj0BaZxI9uuak
bTXJHCKnidXU/FuXGKzLchiOXj+dyB373bpF2W409CVflAwCRxmR51YOAVtdEuYUrb4BZJX31onn
SzKkqa+WWoJU7GF96q2Hn9+MumYdqrPBQTR/J88TD6kChYR+sddEmgE56CNXLRnJY+Gw1KRVL15a
6bRJ8COxqn5XU/5/2NOoqz/Zhv9j41ofX7LiSMAG3qSeRQb4dytjPnR6XzXQC2U1MoyUFl173kXX
Vtejq+HWTaC1Le3iMH2vN9NVG239JRmn717r/b6xiycWtWjbdkqTe+121U5vSpdCK6IDXAurTZcX
5XnRzz9/sBoW87mJLzoLk18k09267LF5RBUiU2q8wUPfK1AE4Ak2AEuOJA7/Rj/8/NmfT38sOeDn
KDnyYVmqmC2qcv2VytMQqdaJPUZHW/Oa57x+nexy8gn2y/aaGadPeJRLeheP6svqblY4kBLMAhom
GSY2iCSOGPtF4OaszKEEQuDZe701bXVZyVdjTiCC3cIIqWXZu1OuNVdyTqwiZMGic7Wtzr0mtFW4
ofHZMnvM7VDFBubGbfbeZyW6trV+295L39OGqQZFWGLZ6SHKMxRAwZO7E1RctDdmNHNdwzzW0/hm
GTNGK0OnwF8/FZG8AVHKByOh7DENWW3HWlUu7LFHdE/K5XMkeMFyUU0KlOd9YkIvLoYQu7ja/fyw
CxaFK2L5oXL7Uzw4Cc9rW1AadcmxGk1e51kzen4zpwElaPJB3maz56a3AyuPkw9FHfZVkqVMkGcF
wEofVW4ZM5zYYoIprg5LHIsT8E21Jzl7upqtFd3VJqFJNc1LOXgfNT6cM1ySQUNj6Tu9XyyEYibQ
fqqn9CuOox5/nsrFtKH0VbH1RKz8meb8hf1d9LtS7tF/nYuhGM5FavKJu1Pf/RjRfj4s6lj7pc2Q
G3/F1UyyHDmzERe21FjnaUDsqs0rSzSoWgkkZh0ci8IY6QYi6lCfVIIQNmLt84Yu/pLKfKZxcQ8/
F3mvJNYu7SnPZ5mZxA+5oZyc5vbzmYLwdpCuCdCbdN3OjEhPUKeMwhoQCgaUixBdfPAdQL5Li1wd
K97H4or2akRFd5MDmPKsFNdRdTTKTMHlLH8Zid7dRLEwiTLoA5oV+myby6B15Z6kEtZMtYtNuUff
4ZiDeY4T6zcts3ESdvG2gLpdjGHY6xFJY405PmFB8Z7yvD6MRftbr/E9pOg+Pv4V64bU9ojS9tVI
27krmEsR8+bxM3bcJyuHS7FEc6kb0T/qmuceFhsacf7jLB1uJC95Mhfas4wL5jyO3svIfOw166Do
LWGkp3bC8lBm3tPUGMkTeYgvWj09Ri0byepRXNz1A+j/fDJTbGB6Ka61RwvK4oz80LljcQBwXiFs
4dxtuTh3adlK2BFjAnwq93riLEd7rcJ0RZ+CabFhDnoZXeus1a5Jv6nXT9JGZeqvjpfWjpw75gjq
YUmZ9PMNszbPt1msOGHLAeIXSTKDDGnxc23xQFdWavsLe+/OUshPl2T++1gMsOCVdLGsai4dKl/r
hd4GqL1ITP/9tbgYvX2np93m518xqhT/xWSbpzFq8HYYlbHzpqp6VsamOUQLynqeO+Wzp/Gjoi6F
P79ZEC+MXInvSaQDVNyUF59Lggb386t/fo3IEX9ZDPUKih8OLBj+2xvphWBl5wPjtuYDxIOX/ZzI
Hpicr7S6DGi9hw8oj2Cy3WnntfocNmlmvFiYmg5ZujhbLFAscZNt/ZiTyAZIjU+qt2LdFzF9lOC4
9GPbfUvsegkUXB97am6OEGlm+pbuSbn/fKB5+3Cj3jrK1DaCQdF3Rqc89rF7JQkvmDzzBVKp2upu
8zJ2JwLvko1ZL++dcB8yM72Q0+rbLCBttP5IxOSpM3TcNjNG41fQ0EcNbMczKa5ReZLOhsjuwlks
m6JS9yPWy9Sld9OVXaNgwS0+cSxdpFq8MTVtNpXHvCartjQ5+0HqoYesA5sTzHl7RCCAnP3Sszbs
Iy1cvxXL1LaVycEyOcGoxlB/lPOGuXFrO8hVDYUE4GMgNUXRDkrs7GxLRxAyDmjN/lJwwov5OHEN
qFN5aNPyIQKWHhGtyjTaigpjSK94D22aHyLL27JBuZ+sG8dpaLTMPukfnCE6qJZ5oc55LGIzLKLp
koxiX7Oth/WxpWxAERzuy/mi6TAQGeOaGFeaUALYorEzt0ZErn6S7HoRo2x0+A67wBirII9hlhNw
qsI7rQ/i+kAsjnJf6ZVhwGAZrXqUHaSL2LIuEvRE70HU+fHku7VgxklfVUM5VAqLC/UIi0UZOI3Y
sd52myu6byaRj2PpUkDBFbkWtk24sNey16YzyUg7Q2oBQYK7FLxjIkCnIG+gN+TJmMh9sZrAwRBC
anY4KHLLMqwLI6YbDd+hww2lNvmrHWtAl+KCisPzIM99svhTVB3iKAtbMnY18IFoULk35EmZi9dW
uNeRxkZhbw2iNvmGYxjjWczgFz0sZV3Tbpy7DrMfyyRgO/qCwm4byQkV8TBEvwsRHUZeLmWVnj2B
n622wX/ZiGmUD6lB/8NpNelbky5yRj7sFJdJzbITQO2a1gR9sewaVn6pcRf0zObZy0HMg+d+JvzX
VF5bqoMS0phF6MCe66PtN1oRJKr0S/dg9ekV7Tvsq2VrKHxzaoDY8XAUtszWppMRjyiCVVBg23Jh
Bd3RfWzaQ0KMacEP9rWq4lnhXmykVBedFR7xG8c3nGIp0LmK0OvnzcAEMZ+brYy6vVGbO1Zf8gL7
2xfdJzjkYe6Scw07w30eRNvYRpl1lF/NZGzdCmZWb0FI2qNaI4ZbUC78VInuhqWi3NPYes3i7rJ+
l/QZY8ZuxBhl1Y9aTMXDK4fYNE49SA/c/gOk8tTKfR9XYZeZW0E25pArGDjHbZ7pYRQrT2P9u+nc
fTK2YdNM26jEEIRZY309p918qfr+lXnzKUqXe6FnR/7m26bwqXEDKJRjGuGf4xqNptWbbu/Wr3ut
c8ldcW7YU1YCtQ9CvSRee8zgJCze0EM9MXAsGdTMN4DhjY68vf5/p7rnFHFDxdM4NJeycg+GmVwi
6KjISrDW5f5o4mTjqVyf4866qvWPKzoo3Pmodef1SUY9PYxlzQXY+fqUnI2ih5I2bk1q/fzlJt1k
xaZcx81gRuXrehaW3nxlTUDQ4aYBYKFSdV2ML075kKOAD7r6MU/aRgc/FTwP8xoRDE4UzPMQztqv
9TwrTtxuD+ZkB+3iHUYQAou4YJ1XF8/ryoE/U7SxlnniHZLfyVHYqvYSwl+w9dG4W1bpi9x7NywG
JDI7LTWl5nuLc75Z8sv6LPSK9aAx29Jta7c0Yhtp82VF+4u2eh/hz9b/WRN/TJh3JdFy1sEqv7ho
d1MlP7o4ulbr+tbCfokawfBU3bs6CVXpcOOQ8MsS7z7Ao4ISyjvqiHhJumEb6s54szgwV+cm2mMl
7Ef0HZhaI7rCsZMbEF1QcZ5FvmOQmdfpuTKmneDWU5XoUGSm387xsbZ4pAbCLOT0WDsuHgJjGwkd
nAMql3C6V0sdD7mmnQydTaSLsY8r68Ma7UvJMA1SjY10W7fUY5ysCLBsk3zLcsTtokk/l8HE7MIe
0x5T8DTPL57x0uX5QxSNp8IraHV5MCeHUbiEuoF539uGfnVThoH9wGNlv2P4rbYyH85pLD96Xr+2
Wr9X835OTWTfWjk6nfvUDel5qtiPE38a3QMj/LeeqFTXTW521VwIijkVGmH0dhPOXnWKdNz7SRl/
lEr1oirAJl2H/QKzkqXU/Gnzi2nMuzmal3zAhWfnqrlF29qY5jPaNSfiuC+ifI8faGap5caedeQp
13khPzeoZhPDNH7XNnacrR67vEj1h1HgRkzQEymi/lDrn6Ni+u3Z46c1pME4j4hllHWdzrtQWT7Z
SmOoPMrkaPDw5w9/9MY7N5hUbEKGAJrrX3RGZ8K3wnrud125PJipAfRaLacKW6NbqdwuD+j+hLUZ
de9Pjv09yeipk1dp1g8srX02h+4etdrjMO3Tzn6Gt3rxEpM0xFUmXgOa1PHdblV4oqZmDYGvlTiz
M2c5x3P1p670T7G8z4v2qtY9PvC2/ewH8jAS9SsV445J6ivTnGaTReLCGrrn3sYynGAMS+s9bTYx
FEugWep+FsaXcOIv0hTOlRQ7I5abGLV5qZRjtgQOLyqwUeNE4v+7yotwQ+Qcb8dr0rRPMvU+bBsg
rVGqY/q7Ecmpra2wqiV92NZrabOF8ZpXvN9N71GfsquCmVB3H425uPResXWS7PeYL8ehjf6qeYWZ
i8tVIBkSVyEnED7OQwDjh86zzpk3UKRoR6k+W2r3kGnzN/LprYm9R4vzb3KWgw5/yrszXdQXalxG
TdrW0/rfRkorVWqvSODzRuldfANX/MNvnQcsS/GwsiQaz7WwPphbx0510DP5lmb1e+OOj7xmXntR
f2gK9TiMEaEIv5niEP0HXDb03d7mjV9xw48V3bSZyxttxD6tfVXJTnr0qc325+CxR3oRvyfQVzSj
5Zprs+U3jO/bJt0vU3JFTU9JrnWXiLFLo/zGLIay9Ls3sDwM7B3yMdds20L9Jdqh2ER9Af4pvK3J
M1UYy7OCE26uk3MfcZhp8YUVjjsKR6kd8xlzCLH1tzTzLuYAfZzi6k3nnVBYsBvnYEbERKeALabd
8mIdnTDuO8woQ34qdOW46CYU/CBuNXmZGE6RtWvs0YY3bfveVP2a6eNmcDUlWOC+FEoCxgo5HdO+
Zrex63pvpDTuVY6YtLT27Mwct4sqv4l1D3vWD/WCzIbc/ZgNY2vpBpcrKTGa84Wt7y5Ma2v18bah
3God90BklEfsyTIOJ8GpT5xZoNX9LsvkloCZl9jUzqNs3oj/elCq3VwYd63suXs/HZIo+wgLlnph
CVm1t4kW2AxCVzhwLql0Lw0T0e2gERSE/Ifl2Rt3Erp+rDg6cWJ0m1otAIHLKUYMJIrD5EtOM3MQ
ZGgTnJ2hHTdP3OyV33Tkv0zS/pV7Lk7NrCrXRfbBpOs7RTF2lWR6VuL2nlfcL04IZYDhh8CJR2g0
46LXzgO0Nzur7ksrH6SMKdvz4VNWT+Zo7TwXDlN190YJ7RyR1LNZhl9LvpCGLA5IHA+9Uz1Imvdd
lQH/jtrLqHXfbskbIcKEmbEUAmDjlLspt8wjrqQjK3qvi4UccxlrMRJr4O0bc919nP1lnfnqCaiw
1HGl0O2bGBOIKQg5Mc89lhmMIg962QCxeierih+HdLxpID1t157Y1RtC6YXsaKMiUA+lnkJgvo5r
MFKUn73J2bFB+a2Jq4AmPExWVEx/EbV3JMZgSzB3oBXfCpeQOteXlOgk37QiUkQ0Ul6oSimLN7qi
hvWUHkzjpcV/1U3JYam/SUkHMkwDL+Muyp0A889upqDXAFY6Wz4VVbeROscP6un7kM6+0tNWqd1J
66Jq59S63OcCq3GKn2dYooDE74BhP5XVZN5GxJjNuGgfNLFPLsbuc+/xFDag3pMSh/PsPI4R8J3V
0Y9kZxJKMes21G7dbgJ9AM2A9X5xJeux8YTnY3n1Flg2tda5ah5R1rhm1+l9fNOiMmxc+ylWxA1x
N8xSgN3SuzhjsZPMNo3oLzknbKf47YK9Kc1y5K3L/LOqrvhWAimn0Kumfa3ibJztBxO7gqgZJ1MA
LpHyt6qjkESmC3Wn2n7BL75KTQ07yLFGdH8AaAN1NEjvYCF5GXOP2ceqdXTwtChMszbbVGv3BfSa
uWIHm3qQpr0VevbsJFPIPhjf0xnRtr6RGOe6Tn8pNnGRihawG3xTwPrbZe6R1RDfCAfEeNYfycHZ
RYW6s9I0XLnH+qFLv6e62Mo/Dvgde1o2vWXsLeCRfk2X4KD5IJB4TyZeMFjWlj2/lxlOZSKbQdfr
QAOaUhDnxxau07MfsV8fK2ZbWP+Q+jBvfNtlUm76wQhE1/9ttehxLokCNdy3asz5vD5YURoYlnZX
2F+7GUW9E1KlSyrBxagv884F9uj2UvV2XuP+zeuLvd5G8IJOvYs69TXP5N6r3ZOKTzebcOhFyQ3m
NsiNx3qwd3o6/0k162pgGG8XbPw6GSOJugWovGe2cooKcr5Ef7ec/EXM4owieXfdngaJN5yasBWd
k1Gvd7RCxKP8Io72kMgoXNhor9aEzgwZYo7rt1n+PXbQWZgnx6XZt1gPFzM+FjVzaa1lnB0hYXBq
a3UalEJ/UwiFIL9qt3j1OSncca8t4ntc20kYNMkmbHD4MCK98ovIpXNi4z8gR1NsC/SQwupH8Aat
2pIB5Jtl9BFFOMU7D4wN78w01DdjNLE2YjI3Pge9+CVdzk7bMdE8XhllQm6oDPLFYbZ+d23sJ/F8
G+AcF4GxypSc/fZfnkUeZPJwxqXAUVF9T9aXIz9qNdq2jvnbVfpTx+izGXGrWlFYmvP7OGVPHUSG
01jGRi/McGa9YhpjbcIxQSQnDorVsd2/ic7DCUSbLD0ECyK+PFhJzPq+WOwwN8pnJqmwoNhTWg0R
y4i2vMgCbdz32vDkkRW2qQ3rUq/pFC2BlIoVTrFxn/iuDuIy71QIb1Tvkk5mtjaWXwJnDh7tQPEc
2V+VfuSfpnG2Mjb38UKSz2SNr1ZW7gTZbWLyjsa0r+YRoDw5zMRjLXm6mzPSrBVTbtdAucxaQPd6
IuG8faosx7SPgJany1JEAXrhZzO6ePSMCq7Jg2GYoXgXbxMry+siM9aNIjVyRR8LmcCpVBtXeMdh
XEtpmflWQWML3kwp4s9N7Hf6Oce7pVDjRjbWHcTTya4PnA9Pfd+t8NvR5T0khMYRlBw7Nd6n3rLR
mP3HjrZzxuioWsWDKbRpQ9prOALqw3j61WyteHRQZ4Y45MQHtW4V6sK7pqRs4Eyf2yzwevalUtrc
c9QAR+uuWqkjhlScvR0c6LdsnCBnUn6t5HO5lm2ON381OLDzwXhc3OSEjP08LX8aWmUzS1iTYgCG
RAGCK01+dygb1F2QAZ9B3F43BcQXMULdbtDPc0u8kO09r1wbtTzMSgSIoFwZjuzG+ds8dDQSfmEr
MJjLY2tGoVfXV3WGTMtxBU1+HMWBk+H4UfRA1jS6qD3m6L5Yg4l5zNiXY+Ib4xSCXGc5TqVa/QPE
c05H3eV+tv1I4Ud1ebUvpq+NbuAQkGiO9H5mW23tBLpk9D7TNbqkOGi9tq8K5apMKWkADC9x1bob
qJpL1966xT1MLf+JJqs4+Z5gFbZEGvDoYgDpypJTr8XnPe/YMnTIZn4gy4UVFTvbPZkqQHuM7VFn
bc17Qt6dC99aaBs7xXZAaAqNhR9zABlTHZIxuV9qsvcGtl24hQyL3rsrvLW0TFKDE0gQg+fbw5Fu
d292pT9Myj0jVlBUDM+s+qI7wndgbrkNA4VYPbd+mqduaxNUIfVh6wyPAHx5emZpIhk3IugGZZuk
PT6f7uz0n8V8zKaSYIZqK5ZLSU648ysXv20M/YNK8ugDDby/lAi8auTX2sF1D6UbwwF+KNqzmr2o
+dfIj+78jnTvvkB1sRmIOh67S6oEHo74TCt37sFu5yNH8aL2SI3Oxm2ZSRXUw87XtDhPmbHC2CNP
g4kUJ3Cl1hvbxCWyq+OnLCFQR2YBTaCdnrrotczmTVU5F1yIoa6BHNcLM9p9eeZeLLsMKWk4ulBR
+OHpksjRXnyjyoMEw3EVn4hzImMmDuwEobTX73H12StvZnPwohNmq2uLA8Pp/0xlOkHU9JionStu
NE8Dlc//pli8N2YHvB7k1kkSaOZYeKVUvJr5pzUSI1MrV9Rc3QEA7ft3oskDUhb8VhWQ8Raex1Y/
us5eS7uDzSlSQLonyltrGmd6MSqAMgUcU77derm7yxnpbWjfqhmxCi5ENaxrvmQM3NVdwUQxq9gr
xAr33LZBrLudq+a3vFAeWG5xcPHiOYTkoQxBuvi93j9mJU1eztM/a/jBkexmjdplXq0NkPgdCVE1
rtzBM3d2PJ8NlRimUiIuif6ox+FInjAGBsvbEyimcS2odRhPCq/t3LgLkCDSE85JnGhno/P2DKJ7
PyOx4SFZP7To3roFOp1hYiiXmry7NSqwpWagMG3jgpfi7NzKQfaPSsGewTrFZ7AAN+XImYIxy1m2
eXLSXUIqbNYoetqEBY3BymEklWjbyNZ6UrUkD0ROR9uZytWrPPXsMClhLDJTBhrVoZFT9KcjiQep
881T4nmvpDnZK2ai7Qgl+cvYkmA8bZ7p1eP59PNpa6jEMJYdHqf1d38+NJ71yTqxN7vV2odsssq7
o7zGY/PNFI/gVSICSGx3bz8f0ilxSHtzyYjRWus0QKx5Ray9FVpeby06/NuQs5l5cFHTUu3smbq5
c6Ocuf0cR4nPnjT1kVBSdL+aZBh3nNXHuiU+ZiaGI12NXlWjz58dufG4NXltWHVlEbWxxJdi5tKw
hGuGZm0vm7Jui6vXszJ7qPJTzBaND2d8kTP6nOLUxMzR47a+3XNMaQzWZdTTy3fdTdFIjFRk2n57
+W+TTFL0RFkgLLo2qFgZH39+RaRCsov1/yLsPJrsRNYt+ouIIBMSMz0c78rbCSGVqvCQePPr3zqK
O7jdg3cnFepuSX0MkJ/Ze200bo3LLgCwADtuQ5+9VBbPuvOdAFZ9ewMojZva9OSLxgoqe/XsRT0z
LPJLENL7WxzvybsBR/C/hDb/EST9g5Z7Y+H+W2QBCFF4prJ801P/orTXJWnH+eD2GGj6iRxlvHe0
cPmrm3bIgu2Yp0Q7/UQ6NH8zFCp1k52hYkbnBTV3BUpbsWCUObYdsoJCzEybtGsFs9tYPgsa+e3/
eLn/pJPfNCG+5TuKZ78U7Kv/HTYCWLOzIhMBaY1ZIl6PSxBBf7oanUl9ADnNNGZMlWMSXrP+ttp2
Gn2XoVHb5eESngjSpFufCei7SSbSbHko5zzSgWPXf5oKBIDj5eEJcQIKaxcAOTvnTVym/t3fH5Ca
vgvx8v+/o7/08X9+AT7MY9NxTRcCMu/wnyoX5KbQRgCvBnTt3rlFDnDX3LDAVWVcJ8E2gWhb6n8X
TR6C4uRoKLfBdzS+ZEXBLMJ11CNfbFDZ83Rvddrf/Y/Xd1Mx/fv1SeW6CkCz7Yi/r/+/gOJD5MMe
wLgQZHzZzH4n7D8Wn7aVjmiZshsoGXdStXZJ1znHw/NikvuQ8+ld//7AqfY/sPgS7dY/XxEflWnZ
thKWwguhbtfIf70iQMhe79/mo6oVOHmFMaz7suoZxcKbKfWexV7/nGZcGaY8Vo5BQHdskskYETxb
p6M+lHAYrPwaOdl0USx3m54hBmQ581XV2AAblN2P//+n6Ajz369a3ToSi+9XWq7rWea/1ExVXbaU
/SzkxlgVbwyog3gRy9lAUuvbNStqgQ2dazpQakIwsZeWtxxa3R/QNq1lbsoDZOFtF6PxTnBEEy0V
sg5pm6PP9CsOe5fpSnGvatgapZkngdcEJNDDisCpuY/QlqQ1h1sLii3I1HJdbPFVxf5wY+e8/cWE
DIXAQoMkAA9ZKxnH5TrED+8QAg9V6YknMfQIsjUctPsrJ20vMP96/PzoeYDKROs+wXxNn7QeZx+C
oBo+hgjIcYpZLSSOcTXNNaCJ6DOPlm6T4QPd9i3YyIWSmN0e56tvM12yogB0RJA6kpwkPJybZrTe
m2KcAiTF/dasjF1n1TdMWXRyG08dJPVTMTN6x1iZBE0/n4euPjmd+m4Le58lfY7ldgGLmnK0dkMW
YDWcaB3s71D4T4lRiiPz50fX0p8GAF/tAbSyXfMJZIDcu96I8MPbpsP0LUXTrhrDdgJD0GYTUs98
/oxPFm+beTeXBXt0mtOinD9GPP/g7F9nKaLd5C28PyddGx4pDtkyvLuRxSBrCV9z4xHAkfM29P55
MgYfigIitwYMpBgznz6MwURYwTGgB13XFaOJasgs7GW0rTVvHPdEH6IMy14mO7DaHv8LMGLXHy9S
2g92fvRLmMmKxHFHzB+wJqAc0X8MNpSewpXbyemZJ80mg6VyBtAIm6XJv8XN2UjbreHmUM1EN+OV
0UDrwac7+fhV4zR+iei3uoH1b1eqM2sMca7G+rmoEYF0xdCC9TbzTQ6SPF7GUzagZ2BGEUPdZpNK
z1dkghlOqFLQy/KTYBCE4ZHY327RMKRfHcfok+Mbu6zfv/AyiWbgll2JvjVvpk8EJYBKSowWTuKz
7DDKblVBMK7zcx5FyabWDUI8ywGLlNKWZJWPN1dWdLf+IXJx68zG7KPJ3Dc6zA9ZJQG3tD84pGTA
jgmZuZWYT10ybb20eG6mON3pbjNUWfRxc9GIXepxUciodI92363im0wCNeO2N9kmOG77MtNiIbWZ
GfTKU1WF33XvvFizM+N5CXdJfV+LBKtZ4+SvUK8sVfQASP37RANmVsjNPCP85ep32UwHq8jOkZUf
3DZ+ySJoC8LFmcVEjygE575po/TQmqwgUzctrg1TZtzhcGQb+x5hqXiYwL4+Eu6MhaXLlv1DOZUe
/S0/RsxzV5u1AQDBa56GxtpeIGhKUNWBHiucQomcVpA2NAyL2HvSKmUZVttnqnUvGG3jF0teY4O3
Xq+7JtvjIHwcxMR6PIbV2EbGb0SOz7FQD4ZXnHs7b64DXe84+eY1dlG8px3M+HwisrJMPmQJXMBM
+50j1JftOWKPxOqtMSl50T1twxBQUYWu0IjUYxFZBZAg7jcvUqcMTaJbtt+tdscNi++fPoOOS2En
A/zFv7TlfLTAri5+hCtcUFNhOsMdVC4Xo63VvW3DeoVrstO47o9sYryUKhARZw9UyMKA1PnNld9w
bDPOFt9b5j3D5J05ufUxAWPQxEN0idtpxODhWwDAVXY2OyoM4IOrzHcWRtXbDufWuSiydScKnP3Q
Zq4Nss21yWqFACUiCFvZXiwrju8twDfanHj6TTN6ogyyujExfZRoBV1Er4FhFLhhkvgZW655RgNP
pp1Rlts5JB0srDUF5asbqZSCH2T3NLkZKKcVErdohSUVYPMsNdd/e67gEx4jGj5livmpLk/mYh0Q
i/pnxa1zb7WI+bK6Pk2yG1DG2Flg5sanLCL3lA/OE2F68s54GlmYbquBHX/tYkRqB2DfKQhEQAVl
yiSf5p3sX7Skelh3VFaTW1wNC9hFT04Ij/jhhSHSBvpBU8UcZkr0CLhG775MW7iDVfZkO8mTn3vt
CTZKfYFQsO1SZD5mt/jnVjxEQPxW8Ap/NFk/iKkmaCjgNNyhancy51HfIEcYaq8M7EkOa0yA3YlO
epvUQ7YPTfPa5nV8DfkKalR+c5XIXZn01wkbcBBZTHrKgR2QmwMPC6MtaJT2ksId6PwufjahUujE
wKlZpycNPfMeqMAldlBoKYPBYz1lj0NXwIKmVKqAxyC+uGUZeL87y8a+M/LEltxRaIKuidbufRib
TGHl9FwhedwyWY339tw6gQUi7eqD2PLgRMDcs+FZG+Fziz/j0UQQlOquWgvmBoG12DewSaMuVhqh
Miq769T08UGV/rZtQIakeTtT8KL8mBjsdmV/nJwSDlMVudcFvdoWUZM4JqitcZLXLSwD8mNTeCI+
o65dWI97Pv34/PdHjLsX4tZwxTTeklBhsQsvs/GKmTk5MPL4WLpI3XH89rsQgw9mW1STcF3fw1n/
xjvF6L5DjgBbHlntQg2Gk30NHrDciNaFrDvH4RWi9LDtOUVW7eT5p//8IMUZ4IceDrlEZsGahm12
AdUSJ+gGwBIkzmS4ai26vb04xcbHlc7qYPbP2iuTfTSY781NRQ7WRQRxi1Qf9OQ6Kyx5JM0Bz0uV
MCJJdX/qF8542wG6n4XhxWKWMPYYj5esK9YDUHgG3axnCaUZT6VcbLQXisWcu6g9RsinLEk/2qLt
dl3yggF3Hztl/pLKodogkUPTJbo46DIptlZlvurWSU8DXeoRLxL7IWI6ALT54jhMS/PSafvRJT2G
0alSGyK8xCmR/lfaq/7M0HlNA8rJbFnHLrp1q5YTA6OKqjs06xfm+T2I2pBC0tXexoRTgbQo5ggb
G4uFop6uvkI0g5mbI7ZuiRtAxFInOIul0I+SEJGHNiT2V+b5vQ/u1/Wc8BV1JxiiMFeH2GKxhvPu
Po3Zj9hF3J5ieiiWpevM7w9VbC07NfX6MNrIzyCcgnfTTYIpjc3PaNON4xdCX50YDEoWVTBvYV8X
ATNir3PvTsg+BM/pVZum1sEz2uahoDsb4xkQOTb6Qybzk7wlUowk3yEQq+dNnsICZKgv6uaRe/Eq
zMg7suj/1ftXN6vKY+fZhDfYzleXm+G28tt9glAVm+GCbKrByEg4U4OP7TTMFoVUp7t9iVcAo8Kd
iBPoqKlx8SLRb4SVHMsYkb/KXLZyPojXIQOnaMjwkEHsaZVpnxKDWqZ3TYg+BLdvDUxqK8ep7D0k
k/wGWpsvdb+tnQcWXvm51QweXeqotSUY0+iCOs2u4+hK9WdcFkedu74Y98jI48FZjlr2PYPABl1e
dy0br3mc8XBTK5bvs8veYzS/+hkVWARDCMymSVHCM5PqAG5MegUuwvC2R1TtLuhja1fZHC8HK/cI
jinomlh/EcPCcJJEyoJNY3IDGk0tQb1/f/z9x4o9x9afm7ecSKjz3x/YFG4AdaSRc2slqzRxGOl7
85tj9uLBRfK4XsAMrAerIPWGh/ViG/Tk43aA7XzC2f6Q2I2H6rU1j04xrQ0b6lI7m3AaKzyQZPFl
V9cU2XXI4bItSUu6jFDzqjNBdsu2ya7m7cffXzG2ya7FDNCPIxZcqslUJ1+M5lA5tv/UGwiHKiw6
S4ds0/E060t73qbEpRajLx8sC/LMWDBm5Vgi0hmwiM/db0fFiahtvbdgtWH6KXfFPCLhKlI4LosF
NyljwpTUAZwIcbdExtswxTWlnbZXZi2GoyrLy1LLiOccsr3Z8r+kuzwRuVkhq3gIk/7cLjVtW3qX
TMgDMG+i1gYugR4CWoD95hT9yYinl6yNfqLKYWBdPipi6AB/Gz+qLpChL7eQPXgOLF91hqhX5NOj
n+fvQCVRBNdH1P0FHB3T3ZBrsU7srtg1oTqY6LBXamAdgJo4DzJrhrCokt8+yRNpmpGTMo3cX2zx
gGrZxk2m4MF/AXS+q5H2wEliL4gJvgwGhWTIapha+2yKoqU0ea61EXDv6JmEh03iZ2/1EpPPUXFl
TeFPO9TmZnSAjAOzekoq+0vGxrjr9EJzafQrFGN4PqKLxQxx7WOL8ltcKC7I0qqfGYzQfAcTrza+
ZoOq1+SeX5PsqZ6XbuU55bBlRorKSKDSvt05rUr2DbMZZBbhRtEQEv8rKcwTdMBTZsfrFKAz813G
uPUECtEIg2getzbeshVWccSov4gcmg8j0E0x5vla5cXvGgnVxjLDHeWBcVILFd/IcJh76bMv6img
bO62hGV0Q4NSwUI+NbCm0imyA8lwV4CNZcLRBt5UR2vX2siU1Z8J6LOdV77Mof4t+IG6jo0OsEyO
pWYdRSCcDY/wo7reOi2KMAt4dkDVfD94lr82G/MmNJ8/gZy4eyI7tlFrg2SfT/BBnBs0OquRH+ZA
kVZ9O/wuE3B+dZvtknH6SavsfuyjameOX3R6j2PGgNMt2peode7+PpayySWmlmLYqthc2UmNCCXL
7nPXzzZcslefEzMOW4JX8LNuTS6DHScBf5l5rqCmrYxeG4fcD+kRvTOWnz9LA8WkMmCgTm5+ATV0
mvqoxgZAVomsxjN18HHqQXlYSdcgJ46bjTaba6QlyhCv/U3i0x0p02zRiO3igHeIY2IYbo19SRHa
vyMZ5XFMjCEtu9vutf863o61goNxbct2WcfcKI3SzakYkksFO1Xbo0n81oC4DcBkzb/Et4UssH4G
fJftTQf1Wd4TKcJbBZK44BiKfknE4JtSOR2Gnfa9vOG9Cx12O8dAjEEspjhFfvfQp0V1qhKlAgcr
AZxtufHZvnPR9NPeFG4U2PP4ZOiwQsUHcobDK1Q8KECpkWmiFWYN6HdEjkU4I2T0ofwCbMjSI3II
iZk1hbfiqJ72kxQXgmeRZbsp9IFRHDql3+cEgetc1kug4Ju2rJHGeF8Uf8LGKZ9L2wgkIWfuUOAC
cKY4yOvpu0iylxKL84bFeBGFD3ZURei1oYsP0iW7Ecgqunu1dbL3UXsjq4qdmQG2Chdc35X3kk1z
choaAK+epb9HD1Eg5wzXZ3OOe9oMRnovGCxOZgOquXKBgtfVgjuJJCYyUqpXu7wnZP0la3rNMdtF
yPcZJBV1I+DwoGi2cfibwLa2iT9g7mlfZ7O11j4z1ippJkYHPfQbAgz3uSifi2z5YvaPSbwgdgHD
G1scHNf+H5dzndkIiLw4/Z2XIBuxBawjq1n23tI9wHZt13NK2M6snBgtFSSGDlR/iAcOsyIStLJx
aLK5rVBG0LbFmGTmUpSb2OkvYKAwgJva2/kOLalbwo+tEcX9/QVcCLwEsdwVS4wOb4ky2LCw5p3B
2pvS+eXxLD6HXfFV8RxTyWQeJieOAyj21SqGsenY9ggMhxwTgz3tmNdPbodKL9LVeZzVtZrQl6F7
KXa2aWc7z3otmuZecjEEWdr/GDUfX1GVBx1LsiBu+uTc6hiMxAABHFqMHDzKzoAFReKEeqyfaxtM
U2SFFbBS5u41AaEZ3vVdxNHhJ619rYXxx8uyA5qfY1E4v6oCtXdjJ794n/6xsVFl0JpspGQ5l6O8
GDEBNUZ2drK8e23YWbo2KzPEOADkrs6M56o2igvSmy1+ct94SSEp8arqD3Grp1MWfFQLt80kM8Qs
kv11RrGp2rw7jvlyEZX946MLO5XsJg3BCEBXxJN4GBzXqmUfRHv/RJsHi3JMD8vMh+rBAN8UkBPd
aA/D2V5LDMnscOsga4tPLbP0nqRnwKkTLWf6Jxe1c0wIIlFzv9wVgyZPZ46LbTEMoLs9da7C/i7M
iupCLNsaF/O08jWcIwtOrPQRRxHg+Win7kVzmezydNi7oB0vjuoeJ+4uqmMofwkp8kTIYNriCmoC
WTTJdmjbsyy4X7jdVtWyPJkNGvXGe0DYDryViZ9XzL9RlNHEOX64WxjcMrYgXljF95GXbTXzhjWS
bmZBKv3uNMJSIoq6k9HBBcLDunEksxW7p/APY+8ZQyL/e55ZijSjVSjw2/fYhbRrXQxw6s8jQVEp
3PXidu0nnK+vwg/Xtob6OUq3eQHe+ozbqtHe1a2Ngefwgtm1Bx2Jm7BQ3sE06wWZ3/Lap+QoYOdF
FD0haKhxb9gGqoYECwvwow/m1dlldrITRN/xoP82JtMeP8NLqG9K9znLSG9KSmT90kee5/4C9Ed9
ZX2VRu6fMz4WIAKkKAJPDLRqowMfh+SwL4J5aS8eWoMNNmrQdjNQ3uH2pBLzsK+IWKRHo4SvQxNF
uYouIBmbrV2es8YsdgVMna0so5qt7rppMlSxdX+Y3f65s4wHk+iiEjtEN0LJpN7ODnC+WsNZg3E/
+LE7XArIF+tRIQ1ggrSpEp86GF1KHqVkt2Tpq9WP2d5oAegxG/nthESiJkb2GTvTvW9X4cYnt0HN
3GSy9liQ2QRuhCUS0lY361DbqHvkawJvZZf+xD4Wkkm5BxRVp4Vjby9SIO+9wK4ULU+WsRbAlxJj
ypi5klQjk/eGvJJowS4h8gf46MR1sUGxC+ZRg/vZWSPgYgY4K6lmqpQZOYlH09OgV5nkhOrWeggJ
bthE2KF1O+E9QABJWpUIRqdsNxoSf4D6EfD+JBB1hMN8zyNs3Yb1qy3pijlWf4OUGWGOHCe/bo+A
eTZU/819YT3hh2eCBrLXWqAyzxXo/jy+Ggs6hCYNa2IIrYvFI5aFt7o2nfOncOp8w0LiGkKO3/DX
6gBuqVibbWKDxJ8Ptl0T5VPEYPpFcWBJA6UqTeVjGrsRakT2Ezn9hUf37nVIhwEIrnXu1oiRm3vh
jMOGnhpfKgO40q7uJsP7XlJdHrGOfwj9UNi3vciZfFEXOE32mWuEpAySE5GoO3KL+ZP5+KgWVHJL
zDPKxfoHPre/OcapOONLmwiSd5mKnt2yecSjSUpM5640o8ErQmu6RjKcamSueCeqTT20Drj35IbH
1y8DJUeQzKnYYZV+Nof0wKHL5WqEd1DpyTnsM2snm+VPmjTi0UwwJM3oP1ocggzekPl2paCeIGNe
hHzFmafz1Vj60c5KasJWYBGhz2eykHbmWtrCQWnjPhFOs3LqwyheoYgfWoO9FQiAdO3A+lrbbqK2
iPIqtj7hh99wMmJFXaP5HbtiW+b6lukn30Ydf/UufbzX33BBFgPq3h5fNellx6abPqEisXB58BCT
RtVA+h0HTuBUT2mCKFv5oJvqutxXvvnjWd5HNHRn6KyMjX2e2NRH6aEJ/f5epgCl88iiupozRADR
5G9lCDQUCysYvyy5JPFEIlBHJqhVnKKJpY9/2wtEPKrKrNL7anBRtU32ucgdIt7q5SWJBGOY1ypE
d0882ZvX6hcXR33lrGIDGfwY+Uezv4vbJF6z26vIAYDxFPcfDcUiOs38aSzBfkfMnuwYZ3J9y7Lg
sCGWNT0L1PrM7fDRo6I46RDQz2IjmpJYJba20ngN2euPjLZQXDBoMdOJBozAJqw/NBX+iMWRio95
r+GHkI7dICONKsg0SRDNm3XDjaLiScgVgjJcevNWcbgziGFWOg33shZbMTVI7sqNXXyhntwnfcRN
OVSBhqtUW0zVbkDGtOtMxOlcGDCKnRbSXot7G0cwaWoQDFZNYW59RVO1IJuewuSkfT/AFcs8toZk
O7sfDhfzqaInYlPvlGecJugZl7/yY+KhnPjBb3VxxgpgQpVKglhjk1bg+qZ5nnf5wgCewV7kmGrX
Hhm52+BYGyKTGE8R3nr0bQDNtVudQF2t0pLnu1E3G0E4YhES1YgVWO9JTCcqoASJTtQnBtxiRtRq
PpqEoQZYA6tjWsfDpne8g/RwaulZ6SOknwK7ssB8lNdM0QCK9pmZwTaKmUwjlp2tZE8XUoA8Moq1
BuJKMuLGtcdTnw+HSarnWuvXRYUu33vmrNuM+Y6+M9llBjm4fGRI7ZrS7lrZvmS8Z1WbSCDx7XKs
uqEHHgqtGmlV/TkfuglVGNhq1PyghMp1XCODJRqL6ap/H22kI2jdTdPd2lP2mpsMEionwxEfvVWN
/zVDy+50SoQWMdyrORyocwmP35QZC0vCQnHNuDu/GC6N6e3wtGt2fgQ/2LP36sTP2jIYGozqGhfO
vDUV13G/kFuW8AGmEEbDKSGxty9/nFYWu7aX07ZOmY40ZUummaPv3ZueuuFO0xpJMIodhsexuxZl
E25b74EZ0VVEjC0a5kxkkrL5TC9OSD6MaYDEYmFFrFXtolnJONlrkBgoNeotBbC9cWdrCUx7cnaU
6z6e7/lDoRLIHDVeSLR7rlTKNljmjA2X6F2UxkdlqvQ4RrW16c7j0D+TAYOlJPrQ7Y452WWeKwqT
jHmjmuZjVHjPfe3GKDmE4ORisjHNcJIj+jZmMc6blL6G0tJIfEV4Ruws6lbuvNjblKUhA9fyjf3J
nTNht5LL3cwQ44g3k2RNN3sohTRe4gIvRcqEdDTt9tDm4w7gorr6GGWCYZEzMkSVU9Sy7aukQ851
ugfUWgdLDLuSKeZe586zlbKwLUHdd9xJUOPYow4FINLew3hM6gx4M+2lGxE5P0qxvq5HmK6E3O/K
yq3vcwNemu7bV9Z94T7UeXg3ktZF5m1df0zRvk/dnZWH4h0B3Lyr1YFUHpJg2jFkoTd/T12THPuL
UAud0ABEoKjshwX1XKSaj7Zq5A7UhEL1mrxraLk1C5XB+gDbhUUftS/XJSlZtyCrkPY+bmGV2DlD
sYT4O+0xViE7BSRzSlgWFweyxQn5JrEJ+o7A6YMB6nA14Z1EvXn2O/6Ll2HcNNL4dc4JHJM2begz
FdXas8lWLidGj1XKIdtn0XucVtMdnGfcs5MM3KlOd3B6HryQFEuNr5kHmqGoq5bubhaqPw4R7Yyj
DowLPlqZvk6I6kR8i1+koVkVs/3uoIkjRkXgL44XnjA5m2/MlO4A9ADlHGo47sylZajndMMzle7G
lWxME6N5iFLzgQoxXHfstzdjVn65sztgLPm7QOXD52WtIxry6mh7KTv2MU35ssyfkGCEk0/ucqAG
dp2T1UDwRdO9EsS7nGRiHlrPqj8Mgst4ZvdICh8s5ONg+8JbhgDf5LjsEyifFQ6m/LUjLZZ2LCE/
r3HvSsg/QdIRW2NW/qMSqWLCSbWg3E6utFTJGvbCIZ0Y0bD12JLRTt+M/9RWH63dPZGI5Ox68OJr
d/xulCUg6wJLkbK/nzHq58yg1vFsXquUpajflbgjlVhRmZUb49alTCxnNdrswCLUC3MRxAiyfG/7
WRSYpAP365o9TyA6WA5d3j9nlU18SY1UeaG9miwk6c4dvp1hKcnpwD6JK53aIxeBvJvazD0W9Xs7
6QHlxzTwV7cnnnUx0/ekxy7242V8r+DryyP08yc5xb/oEV6kkoqyHB4/MGmBAMT24g2bFnM7D/53
bDi7uSpnRm+aUZ2tt2auSR9ahm1nkwlOlB+ik3ILD2jXZcOfpQZgkcdMf6Q3/ZnI9xkRRckEl5Sc
GFBp3l5jlcBqR+iw8DAXyb1ZQSEHyEQuMFIGb4EPiNFjVUKYQMAb/hRL9kvyLAFp4m6XiVzBNIno
vADAmSDcVv04vzKc2wg/3zOd99c1n2mOudUxY3a2VU7+V+PQCfO89gfjN+JvA4lhQ3gx2P+NMMeD
w9qD5clG9IJmJIs/fOLUuD6F6W07t9kZgtQZJFDgFbFhdB+6YXCMDGbpzbcxchlJXUtOy2g6Wt27
lvUBw83ijheLyhQ126pRw7hvhQMwQZCT3n26mfUzj82HX5lvtR7f/eLT7cQvlljadpmmiCYNqtB/
JLmWoY5zWVpsVXZfFGthUDOB/kje/ATxsSG3o0UAhqUcQuhoX8oPG7XRpmBVjc4Jz6uDMTv3ZEcf
YGLgsagRRya3qFoYA/Rb3cOaJoKvC42zHNVJDiEd40gLiWZhlUCRcBghbMKUUqvazfby6ebWvLa4
uUtyILndvxBj1ohFiWU0o2TbiPJeO8l1roLbc0bBOaoJ69iSEoW0pqs5Dal6YmIZ5sTUew7oLohn
CvRIJFjBbDY8xgOQxp8yJ0mm6nry1pP0qbMIu3eOln9XRUxvRCLPYWxkW7Ol+CRaEjwPWWwWJacJ
OHRloaNEKZgz0jS5HrRgKRI6825x6X19oo5zcUJttYVyDHWzfET7fK5vxN0SC/fa0biJlf0HkvAa
Uxs1qz3ZuyGLvwsv/Zaj8QkRPmhjwkbKGTGEOeGXGqfld5kPnH7yk5STam3myxGZ3Z98QV5nh/Yf
1Pf70BafpI48uxodGQDOGzEhXb4Xo32Kl9d4VG/amruNIwpW5j846Sp86KhBl/ab7oHWy2JBl8md
5/I9FYnIXysr+e7boiAFOBDatoLGdUyMR92zyZoEhm3frr0Y5O0cpWwfACwBSVzJWWzIUYb/wcph
1sBwVQeN3G7EPX0LdjvIYGS6gasci89Kuui4Jfopupm7xmooHRRAloS8Nm6E7JhXtCIgTPUuGhqF
XaK+D4nasyJYm1wU0QnPrWp4IWkz/IlNhLslFlii8sbHKo7ea4XjSLfqt1kOPksFF2VLD1XBrhDh
58OfrjSbbTj17/HEw8/L2y8V6nsyCuj7O2LPJXicricZkm8JarGA0Fl930z0a+p7lhxAYWCTRtWD
OTrXmj7bqbh+WxSOMEkhNRgjHgU+PgS8uG+blLsjxqiMZuk0F+ND0dB5NGN3IcKEB1OZ7j2HNVAb
UvcXdJg4M2YcVendMoZ3TeX32yZlPpPO/ltVaL5gWULzL519VjRAR2yPexsZMcgt9AjEy1qcOLRB
xxo1LM+KftzGEfpy6WegTuDw3dlOQbifQEOknFDslFd+WI0MzCU7cC4XAcmK4ZDPW0FcM+YXroxJ
6uKQpuSZj00TfVAT4AwCIncL42RcRESWSVYfC8zYHW2mwmZxmDBTRE3hnb3+OXK4cvoOIdCCprDG
QcbWqPsdRppgIqRKtXrvTcLAOrbONZf1gVQ0MkIJVnJNby+5jxqEM1I4l9629paf/0rrN2sOeWwa
t8MMO4lXs+uLEKlAdB5XaQ40oJRgpFxKTGF/YnV2tg1IjdorIE6zYYZD1dBHNeMtrLpCwJmY93UY
n5gqDrsyX/Inb12OSuy9VJwQTYUrn9Ulq796kxnmXbHcAn5hV2zA6d20otEmHbYUjlVQurweYL/v
zDzq1rTWZjaQpEPplIXTWxG7n7gTOt9k08xvZG9fbypAWpSRbLE52FZZPP/GQv0VVuFnOjvt2SmQ
wSZ6Aca2IXeUHiRJuIN8s2MNOd2JOfkjM4QVKB+Yo0VYMyW1JBK0duVh+rk9HdOx+1DC/x1Ozn1K
NmSdsT6abCBfHneFHvWfXgU0PWQNWcPBGfM3OfMl1y3HPHwmVLEPTKXJOurHe7/t2dhUsGRnsAn2
Uq5qj/yCquvUmncSb0PSL13kZ302340po0K4v6HiJWvccUHX0ZdHQ7JuFFYugAdXpzWnY5HZ1soj
Im6FB/PRwnwUMeDl1KoEdZHtsPZRECaFrDh4I4oCKrxAhl9+FB9M1QHDz40/tJZ/Rg8Olk3mD18C
f1sfGriCbsizUn+FrW+sWh7RK9/wf01+9zygqwDaQKqeTdkFQ8zZ+CCcUmEdxqWF/kMC9kpXHul3
+Vc3uUxUu3e8ge+yDd8iiuiXuvC/c6YQmE3cO9H67wm5fIG32MyIs2HLXGM7a+/ihs28Y44PFnaE
BV+Ff9hOfJZ1fkGNvmazsKwkqgWHYZBZE9eTKESsSfleYARLbKuii4n5s850pMV6SEjDmtzdqNWe
bLmVSdu2zm5vt3DClbYT+9RlYleDX4LCMmMrcp+QTB1DkOAOKP6+IEBHkepkN3A7BTP4JuI5kvto
KdcZKr1j/BOWUm4WIgG4N1CvlupRhooaOb0TbnKGNxQx9ziE4L5WSUd+5v8RdR67kSNbEP0iAnRJ
sy3vSyrZ7g2hdnRJb5Lk179D6gGzKYzG9EiqYuY1ESew07ZrD4wwpiTEH2RIB7H3u/NZi8/NGbum
bOYX+c0/QixCYEYzzA3eEnVDufOKijGxh/C+w6Rx0Indmalu6X6CiGlXF7anX2RyXns7/Gq4jTfM
05nWOdWnVQsCGtPkpz/mm9Lq/1WzSz686DnnRyn/EhKRaRQftYHJybSY+CSZ3NmGy0PqTM9DCNxR
kaJZW93XYJr1PS5zBK7Jz5SCgrJNFetAH8Uxpagm1GxYPdnxbPQtNm33hwqZ4M/6Symu4uQ9Rshy
tHO0XI7dMPgIWThMntqQGuvhNCqjLYkeBPiNbwYKU66oz94PMTQzqt8gWAMXHZFtkXjgk6IX0Qbt
wReV3DRiW4o5uzlAt5Ub1nYQQ7hq5lxcvYkorrVTORr/YkzNjgE2ukqcGzXHtNbs8OLGTIPnmKCu
KIgQyO0fhddBVSN12EDvtYqEt6vz6EMX5N4VPXNFTQBFy9ISooElibWSn7w7u6gIxl0MWqDS1VuS
TD9kNRE1ov4Z2KYzhUA2wm81D3pt1BIbiO0/WONCtQngV0+0pxtzgr8PExyJ41uSaTBCK449m3k5
enLBdogj3OcB4oYLWBB3/q6zzd/5aMLZyrwBvkBFscpROdB1bXQdX+yAhIXwbnlL9Um8zF/ZRDys
+AQOpya362ewIC8eWrYeFhDyPUvW17LJX5QWOH+iCJYN6p01Jmq1D/1u3mbzQvRrAQL8HjL4KNzO
eFWqlvdOb1/6WAzGQYVRc1/sWp4BXEj6uCl99BHA5oYfoknfu9Ar/sXiT13h9834SPVIJ59zTlpk
dNBDNATYY2v410TLvB6ECfJrFGra9b8XBwZQmXKUm352wz2O9tAW8lfvE/YWUXL+ajyN8u+O4apg
xoiRP4uC2ThdJV99452qIRo/0DlcjQZdmlM13dbVdUyFRWmwTInjt8rv79YUEZM2G9oYOA1bnuVi
A4iOj6aBkjZs0xReLjkV0WAxQE6J8CjjDAGNurV5ykDcMsPnUHdYLM8GumZ21lEBPg3AM2cnSH0K
/Vo+OxlpGfEEzVDk/S8TzENT+oT7YXXfME50MK3Pqd1kk2WwF7KrETE/nr8B8s6N19EpCJaGT+r7
42fZAJzvNpxt0yNOuYKFp4aneDR0om8s5xwmmP7i1pyO374oEvRQaQV9fqGmpFc235qgdx/EqvwN
ajc+tE7PtdcDZUvaXv8lHSd4aET5AQ3Cb2tTgUFQ4r3TEqLVyZqmzXT/jvgZV4mdWVfiFAT/5WDu
Sd+YZheofydktGhyrNNDqmdMewbtzcAVscscE+ZLxrRGBgEcRmbjNqTkchibfe77jLNbQ3ufOKBW
U1LnF9cqrpYZe2D9kF/qTTWiEggHkjV6xYKpMCtO8YK3inDXvTdjVyu4V1x3wSu2cvYyU/ZKw0dF
X6fDJpxsfx1FWkYn9coTBVV9xrwCy1MrqbJTDXFxs3gLlxdXn4cYiP92Bi65G3Vctx44NhcbHbRJ
PA4OePQyNl5jveKawIW7c8ZklzceiWzKJprRepjS615qEI75oNuAiNagUeoXi/g3WoTH8kXrBdOG
GfSf1OwIABjDd4luGZ7pu5Jq/HQAtZLvJ85e1PMWO2aAK4IL/tS45t/l7WG/Z2KGw1ZyGBNvHowV
2UWOPwH7mXjL23erIU9Uj1BJ+RYBmVH1wDpbVVSbEUIvwAUB+BnHB6AUGucFbZoLPlKiBsqvEf6W
dhRIXh8MPj5H2qciEeex4dets/LUnORu1iq50yK0++/PnEV46NZQ2ZmczYs1df6TZXcP0oH+yTHm
igwypHoV2viPLNWfGO+Mz3nsolvUfO8tL4iFHXBqDo52W97V2IDRSmX72mtdfem6nsjpiSFVU6Xq
Uo9BtWqJYLbdr3LMp7epZd+a5g0Yg8H/LPxflK/9W5cPZyVQSUbQtdmroSevQYbZvp69joOYNssH
JTIoIUeD9QwRh7jYsT2VKG7qyNziPfH3AZ3nE3oRd9O7qEOisv/Vqir77UbEkvrmtq6G5BC2trkv
yobqRjX3EbfXRgxtA0nZnQ69nvloNpKcz32o15fBlh/+0IzAU4EH0Mo4u54x8yNRDaqP9tUz7fKl
MicOP8KMn74RynrFGA6viDfHTk4cPZaxsdgXZ21MBBURj1fLsM2Nq3XyYBLRtLKU5Z7rxPgqJGkP
9YCfGJkmwIR6CHeVjTw1AE68vLAHjA6N0D4M12zOntUy9pr/KjDHW5MiRw/gNEPMHBQzZ+nDyvRY
5vO6ITVO36g6qi6S6snjyDmo3CsPfZ9Rwo7uRvqCWmQcXkMkbnAQAc8kRBPTbHOEhLb+3BPtIqHk
XZeXVmCs7kmj2OAE9u8OS/5rpfztFCJTsVRUvrHILhEw1XtIjgobl3EaE3gVrpNPL0MaT8eaLQkD
CxdrRNSgnLHyvwriGCchcdKJPHvYkFek36C3s+qvMQXfkRE3XXSRdcMl0lwSWb9WJCiuLKfRfkg/
ZOzlDk/9WH8lo1VfEqctdolLsv0qEQzAIjHBkixIrZdRWVxTMM1rMbk5wSs9nRX5RgAaawGdVSOY
K0B6UdVl8sQtqD/z/b+b3WgwrevifTlHINBdzI5/ML6QBcHamhocQmGPB+ljA5CtFC9eHAMIlKDg
nHSOoU/QqRpJA5uRqp2xVnXwat8k1ZJVXpeRNEJz2l9xqgXnulJ0cAa7FOW3GBdKFLykrXAITVV2
7pC7nEd9ys4pM8Zd0LRaQQY8vq1sdoYuL2mH18/qWJhlNRmVy7MgS2IH5zg8AXNg+bc0u4muGWOM
ygyAbxvoCQxLax7LSzzRGUPi5rFHhhvp5JASSbjB6wz0oKK97Yp3UVO8hW5UHBMHVJITp9VJ6lRu
pk1cpB12Bq5yeKsYFf3nEQlCrqJ4rzlTCaucb66Hw3RilPWSlN54EWZ+0vNKPac1HqMZOR3kAEeM
KIfM1Ppc513wjpwRsXDcoNGKo2NoSeMXUiNwRPG75biHUPhiq4K0Ozh9MhxDp3uqWi+/dX79ZcxA
CacDUlAGR2uYTmMY/9U8MzyWeqnImrWHp8gHYxJP/JyZ632OPfpIAzBAJOzvF2/Iny3ZFvdMj+09
LeEP5SJwctAb/iD0ZG0a2vhrGh2mQGgOa7e3PqxsojYuSnXJavDYvXZpNPvS62BIBXDImzu/hCp7
i2ISXtl/+Se38v3T8ld6q/un0ijlYSQarA276qwz1fp+yQeiXvRURv+ITJ9uHmNP5R4MX/9pDd20
bWro5xLh/9mkX4Yv7RA1wks9KufC5Or+bTPOyLo8/HeoUAIThSMxtTGjIoxU09TNhUV1+r5MAKRm
qJwPWTARAuoFdXJ2wzSi7x215ISux9ziwbAA7dnWmRWmdV6+DGUS71npMRvJy4uYXzDSSsLlYqSX
UQZzkc3HFeQZe+O54UMQ5V3MlCmNgGR7SXCCobvU4QI7g9fsolwb9squNqSW7WQxDZwy5XBxXG+4
5KNPGo0LZpqE3w6Ti0n6N8f1VhvR/DqieVDQuigrt8sXzHfaR9T3zaEKCXko7eFY+m4LOJ3is9In
jLsW2wse54YnO8u3SylcEOJ+LdtHjGXwxWf85AZN8oEoXAKwy3paGoe4FI/s54o6eW9IVkRWc2NU
Tx4K8Ui35UstCCAKN9m9bPkmU4u1yPKu0VMW1/9evv9ejgof+y3bMH1fsdo9dyARDtMU36WtWtbo
c9lENJq6crhRvVZbu+ttVhO2sNaZhSRfnysPlHCoFUi6l37eHAXX8lsxqD8LKKLQuiegwtWedE3n
3c1gMcsZSxC6DiuFDvus9PmRUWVPWVrvGJvGJ68LqYJJhiEJNs53XhPEf/jPQat6LO9mUfRGztES
2ew4ShvqQk1WbAQtIE1V3dxTb+RmsqMbgY6I3UWonwokQCwGH6THsKgPzPqp8GYZZSXtu2Hvli8C
TgKKIu1nRSjWYdI7PoPsrH4UbnqZqnKXtEF2M+bACSwWnDmm98w2MTslEYzwXhjwaFovo9d3Bxy7
k38oNU/tGjMPdrolhxfdYW9MAnd0jEK0DyKBNqcAMrlhewfDxh3mSSwdVsISJnW619jp9lrumci5
WeoYfV3uv08eo+dTN2y8NoquaagjqK/a+IAj3N7gV8h3oqrJH1CGdtVcBWNZ1r/bhi7Fp4547cbK
39qGJ4kfZwWSx4JzSKfeSKPwZMfqdxGc3HRMnpeKsyBtac9kB+67Sfs88M4tN7ZrWbDAevR0OXtK
kNb8SDPE5sEkaOtVuI+ZCqh1JsCsb0zmgNupCnx51JswPBhCnGMU3mw8JCl4QL8T6RqXfDauJ8QW
7XKFU6ecv+TeQ7E2WW9BXZ9V1/kHX5oeIFcSOUhMdPxNBGLvjLNaFCgfzJktnGVbsx/gyCeBg7Bk
gkPHxrhl1eAjxw+t4ZfTzMrykTy8aa74rXbSj4Et/5i5Fd5R33O7zm98ore/c13cTbvRCCmNqLGd
jYuan0F5xCKlBUmeIh61nYJfwTB6MEiXH1i0iACWoxVT/f+PVjOwPns9sMGDU+KzeRDnKWwEEAsP
hnWEP8wIb8TSTJelHnCxhKCvo2FYeCoerpMtwTr+ysGyOa7iulY7LY6f9LI7GJYD7rOZafD0Ioik
/rEADA/I1jG3Gam9D8Ms492LjOKSN8N2JCd7TzzKv/9qQTRj2rVtu/eEMIhDzmTwEgAY6qRZYVZr
TUKwELit6hm7EUx2cDYBV2994LXAh3rk+VGZ8k2FtNR0WPuGj/NpsD1vI+x846YwPlYAwT3RsvhO
2ChEds/CUjXBqsdmtY/hx9Bjdk+GLOHkZLwN0RSFVxfznIhhlEZj9FPVip1xFsOqwUPkD0V3jbmA
N93gfbqZC+OsGW62wcM35LL9aWnVhpzLEzW28UoQm3xOym7LKLglNfGZxRoWtrCejsk0bglucX5o
oxFu61YAMkqcY8fM5RktI5jzilupqvHltKBgSX+/eil7MsMPLfAvNSo3P/b3xcx7FYxjV0gSfzfM
xkSMtGVVoGCBNGnyRCzUD42CO8kED3pMRbKyDMzAjDydI7vAs7eMLdikMqk2rhl2EhduSHu0PdWh
hI/Ms51iJexaHGFZWeG0ZtQz3/70DFH7NsEfFHgd//9fMZX4HNI8f2oq/hmeX0TG664i360imX29
fNuGx1o97ISNzRzWBEE7VyJPGewvqBW4DfFheeAnawhngf0xbjhBhR07m++PPW7tjTX24pTafkhj
AbEnlQ3NZ5Idlzul5RezLYgkCG00djjpSkwmT3WMxMuM+88kawQXVuCfSECannvzuZEeelcmg7Ti
A4KCORAJP1K/dubGHziI2LRskmi8kmAbApU6QukEwmGjlyE1/cm1PLhsgbyh0SluBh50+2A3fnki
nHK4OjgygTfOJW49pR9xWL99P86hitWRqBEEe6V9CALTfetLqDRYub7v+M4oxHpI9H6vmZog2Rct
Uh+49s5gZkYuRt0QsYitQnjFoekodJe2HOvDJBVcxf55yTqL6UYwdrCSbcrmeczsH1riR5fcVjwj
dSOuEiMUkJ+OkS2xyVoY10dXTexlDDx8IfEiS+aRZ/YvQJ9YE/R8lLwiPSmeN5IMSX6jJUS6GzXm
KYwn+0PkDI398VjmMruaBa5Ng/hImAYgXblHCVRiuDW2/MfMFBg6M0bpibE5L82FlgWX73vJCSjp
CbvZDmTiPcZSb+Ydu3xv7OFj7BMGFo7ynpUvkcBwLy8vfu9ggBpJkPCl+/5f+WGONvufCcREA2H4
EgacHgGqwe336T5hSdv0ecQK2eUkihzjM4q6/sWR6dP3W2cq/FpUrf/Vr5ONXRNJdFFfRMnY1O70
Szf/4ctLTTDJyi3zZOvAkbnUXUdVBy6CJR1xwcvfC+zGOkSxfEo5l+9MPkCptnW5XkYRVueR3MLQ
gRs84JvzdfybNqIc3LzkSmUu9YdWuvrejmO1A1Fzr3McfGYRpo8QYWxDr+zJPn/XHcrLKGtbXFE9
xbTTuEcGRGeo3h8EjwIPAWvlrTTLa4/uyMIGeC2oqvySjaAl7CEMz99FdoJ0LRz5yNZCe9WAV570
opLvHPqQyWbfuVaZ7EpquChByI61mewfBHjnEtJWoNdrRWatk3YsXqv2mlQsGORYW5esdI2tz+po
BqE9kPf/IsemvSvTIP6S1frPBuAawLCGdzmdXguClBLha9fG9n/mM9/M6+iFlgEjRSJpTUFlnAHO
XpbOvtPAGs5FDlsVtY1tJ9wbKIAOE7OdNR9Tzsss1RjYhFTejuhvJEjle1FoNf5bvtTnkIA+GW+h
6HqEKSRs1HFj3QZHkMiVN/5+KAo2a5Ylzq2W3LWYyUkVFv419wzz4ejVS2nicaoFxTvjH8SnQle3
pjd+Q4cYL+REP+JYTx6R5hPCDdq20HugMEGDR33eFDSVCV8do0UEbctdxWQcrTqLIr+eWiZAm6JS
kFZAjFAZJM0pKkmUmz+EVK7kCyihc2xAZ4FYzE6DByfq/4alZuMXCxX7y9gDP+0PWNpZARL6xHU+
OR0gtGRGws2ouZiqGs924GyXz6UpfOwxTnpCYRccalhg6yIbKFkC5+xACdlrfo1Ix4Mo7trQtU0a
4Is2Zt7Grny2fjaBbYVNWZSLKTwuz7M91gU4vYDSSkp5FEm9n4ATnBKl9Asm7hrqDnVQIer02HXY
fOwywgE8T6UNF9FdYTQwDeTAKt6OfialJd/NEIw1TkGTxTzcsuWSCDwCScaQnFbp6Rc/ShCFJdI/
sayYdp3Ffp2SzyF+w+zWzKCHT0H9uM5Nd6vAFGytsbNvWlj8Nqux4irgV2OgWJxyUe1R3dR7g378
fEtt3JoMYziPwidLF+PDFhFb9BoCVc+KGvdIQtm7HKK5IvtVU3D9GVEPT6L5HWlWfmhJJcYagSW1
7jVxKoAuaG013onlwN+wZAQaOgFeCIrSa9JnP2nms4en6T8I09V2InPr01TTPrhRcHVacUR0mr2C
qMYZ3b2wVX3kllWteVL9jaW85kF6ARSRSOuvUd2rG9vgRw8RaN8u/68s0NsNG3VvD+PAwkA9DAcl
AUBlKqAwnJIMvPysJprmgU43z3eWv/LMhNLEdJ7CIcVwJ+MKQz10HAQfJoTkASfN5BHjQBvO0oH5
NPcuR5xrZQe4/f6GaIN+08ztVZsMX8uYxByRcVIQanNBOLX8SNK8DMrEezrPpZhVqNXyLwrpyidJ
8MiYaz/dvuaZUYyGwgQB6vcFVpc8EKpiymEX0RxH5BQ6I/+sXMdd9dZagpmljc2/KE1iYKrozhCV
lJosHp/wjllYWQlJc5kzb0obgLzm2ZtgBicmkalve6sS6LfoOsyC2Ab4STbiibyAqDAi6ol037zE
I/be2ni155w0Iaxgb4ay31TaNaKU+Se94lfQUlhQcHr7gRyj3MLS3EK+OATYV46+7qQrwbeHb79g
48hwdKtsv97jfeSg1sOToUfVuYR5cPQtGCbK5qlJOHrQl2nSBX87p9BN+IpwmPspmCFLvAQmfGJk
XKPn/vEQA1JfYQ3OeYj3uhu1JzZiiLbDCrie77LAmyeJSTBmFyv//y9WbwP9L2g+rGy5ce45V+hk
LMRaQAeOWt+8ayqbfmlJVj+qwkJtMTdESLX0U+Pvil7Ma2SRPFuzbESzc389EsS1p2T5qkYFiKIa
jj3jgx0Rt2wOGM9sqMQL4us68S5Tivnapw907RJUCFP8rRMg/mPD0u+9koGDWwcz+iCpHmMcvPRD
Ri8wsK/wAkRysoeVEuG28qvsQLDY8CR9p7x1pDu/KGHtHTyyB2O+9dBfd8fGFaeEENALAzTrqVQd
iyCTqh/b1UbEZMkY8VtfV/4+J3++qO2ZxC7HVQY+5Ghx27GeNS+2ZxbrIo/ju6vBLC6IlhPzgKd2
8XRwQQZHL/zi6AUwNf9RDXKnkxvj7EbUncxRUKAAi5/mBLpMT/kf59zYp9i0vKcmLntwRe4nk175
VrNZ0USCXipSdAsE9VC6ToCXsXEvq5DBRckSFVF30PCGanoNbnBe8uI63mqhJs6VNIvb6GR/jNwZ
D1af4Zmff6X49ys24s4/HLZ4hDiEeEuAq8d1p+8ikTdXv8VxwHaox7SRlGe/aH4YGpNvr9IH0kwd
zlOL3ric4mNeOszLhHm08mzgEZQnlKHW0cjR8mJrm966EUE/3PxzIGznbjg+SE/A0lrSAGZ2KhC5
8/dU5K2DZoIOgM7Duro4oDfTfLtZNduXoXCtDYJlkKtZfsZEMp09Pyy3BC1cKnTZmLow/FLtfrRF
85vkd3GSFvETGmhLQCn1cB0xw85sQ1Jbuww+J+y0FluLCfM4zcJDYiOtihS+pGVnGrZWum9DGkWz
mYXvxLjN07FlJuYGQh109ZI6/WPsInD+PaPT8/yl0TySqbDQ+w4Daq2uQxpel8By+kYenZJrRaju
vWKcPQtIfKSxknvZMEBpZwJhOJ/pU9UUPuR8PThWGnOWubVRIHqv/URoqlYR+cAjbeLXbtn590BY
BXlaYWpqR9uMYPCZrPGAC/APZMhhwuNuWfqt1OJ6vWwpSop92ApFcwKx/kw9lq1RIQRXUmw93MHC
vhYT2Gn8hRensGzcVNx0Q8GMgs3SubdC8yxAom3DMpOHtCXbsOgmSG9h0d0bqot30+Vga0XarB0C
3G8OUl/CDwG06l70Aiucc2YHySf5U1bYqAsxJHtqH+xDXiP3WG25uxovX00Wx6hRTwwIoqFbk5ua
ET+gnfrEy576WaaSa/ZvkF60lPr04ZmaBOgSQEuUAcQKb0gPg5c+kPwjP/T4l4zZKJm02RPptweV
lvKz6sQePWdIYJX2hvJ7rXmee46Q8V84N5ikR78aWl4IWcOF8gE5X9CdpqRAsg1SKQn19jxqkSIX
nWTwsbUebhF4+zyb9ogw5RW+GAlm2j1gQsbALHnJDS/65Xrr3Nbn0PdJu5osDJGU/5nlKXtA9ekF
Q+YLVH/9BMDw4We4Y/TiDYxA8UTwZnNwzT7dDPns+QqhMYJ7XeFjHBigmgBd0WMAgA4q5mDUxBps
pzRCTpqUBSvj+SmriiE6OPMqo82GU575OmWGPm6jStCnCCx+flRoON0PRm/159ym526ZwNUDz0/w
aOb9ZlMY3KG6eQEK5m3G+W1KEv3ff1zVymwPdo+OIa2rHzgGsUQr11hPhs0syxxs3n3T2ld5R79O
ieZhUD0OHQvmcTB+Sg81OOPi8VOMUbdtPRcG2fyxKstcv6GWYBrKjzpW7uuCNEZqdZoEkiAvqwL2
Qll5tublqHATdaIoZm3n3nqYCoQ7K+Zw/anvveii9+UPZ4qyE+ozF7gHg9G2rRzS4svmuhR3vTTb
pw4Qn+2FwUuRkm06UHns4rGy8Zxzpdgp/JHQDdBNlOYXv6JthUygqwbjxcDaf1T0sNgYNH8NKKLa
NhNEClhcyaV2BvDZQToxKUV17unIxWlI5LqW/UiqbpsgHqX7aDT30BUALVvdeUqZTVwthbxs+QVg
z3NfQOB0ay8cdgHzt0+4EnPasOsWxmHp9GwkRhdf1i2bU+obU73bAfQ/J4vhXA8eY1/qak0fvU2G
bGDdam1zCprmIxHEdJp+8zMU7DI5ZIhUkpZ3DTPV7Uly56MFX61eKr0xwinLGApDNJNf5uLO9/Zc
xrU8cQvORfdfxTdW80Tju1t+KUopjta6GNWpM6NnfYr2Sjf12+QG/TWJi/P3kGJKNhhutH05s3Bh
Vzc/lB++6+Pvuk5+GAM8i6V34CgPTpnspgPDKeQi0yj2lvZHgaO8DclGnzyKn5zZP80xfgOrTdi4
yPJZSbhvHoIDtiv4J9tZQZAMU3iOpoEJ7iwM1OImfbXz6SPSSKZGP1ETZKFo+5VJf7Mcrh3pchOS
YEHaaFBZHz6wkfkTqtd0jax7z/j6dbSfB00G2RciPkShPcN0p/gC4bNlMuuu/Kq613M89KwOMVxS
J5f3r8bg71ommdOEZe/t6QHHh9ORC5r2kCOkI/vGAwj11GACezAB5I/FBLcvBF4TVGHTWTEt3aeT
ApRL8NUWr5lYNTKGZz4hnoUGTcE/t1+6Qf3O6JmhpgwqZqHDS9jCmPDnQ0OzU58kENQElgu4CaOc
xSRgsmbHqf/khhmroUKzVn1rnliGFdvRDcqjBPODJrBmBTfX1akH3T8ZSTzQrCA/OdPvULPw8C/T
wKraYP/VXiPYgGuzx79euf0jA3Jwj2LnVBDDk66SX3XuqSt2sHg11WjGGPhQpaGLXoflmO3ghGKH
6TxYZSU1GbbG4alCStbrRvRqmlR0iIaukQDShYALIL3U/VVVcb54dgZgE9UmcD9/uDRh/6tsUGDY
bPDPSZ9oZ0s/doTu7Vhm6dvlJJ2ngNrQyqeIuJIwBqZid5t4lgH0He14ESm5j2fNhyLrZOqS4Zfn
YCscvdcRmCPydnGPA3ZPuq7Vh1L1vK/METb9kEc7zHb4lefnHXHGAXGjJKQ1nalA6A5E5+2dCYZg
p/RxF3iZgRr01ewk4+PUBGaFtTBmCOA5MKdpulcLHp7xD16spYkNPXLZHKPw77mL/VxZzK1CPt1h
5rOymJXrEc7Ls6oZhTG1ZQpqhG6/E2H9TuzDdNBUD2iffT4A4OAcR90+sYtTj3TIPswSxsbkM95P
k3/XB9A+XUoYUAzwXYSgfUIDRbyPxeZQaOkcOwxuYX5a7LJ/UoYazjBi+52Ox3FVkyvoRMmwaxhF
Z+uPMMMMIlo5PIeObJHKAY6XlX6CbfrLUKG8x4K3TGNVNH+iu6qIyaNix1uX+WeBiuPgFvNvrVH+
3LgikBkIDweGcQTEpl4xeYSbuul/upwAmzwd3vN40vajiWNXtrA6tdwBXTp/lJeLLISruuvpIJbL
ImUKiOWW4VRbdWCAvR/TpHhDLFRi75JV8Fy06D1qW/YJ1reGpfCS6WKZ49koJ/+9DD5cpGO7etS7
zbzJXAZkTBc/lmHj5JOjmJHSQEwqoV5sg8otAyFO3J7YW+y7OlHp8FLTFIRvGXHQLkuhPEXc5A2k
Vg6Jn5Blgb88iRhZ49gvds5inwPfq68yvDxhMf70ZwafX++W1kUb5zyFirpzGfvQsbh323UfrQtp
A/rxOtHrm4v+5Yhvsr7gF9sM86KjUkBZc916o19EyLd0QS0fSl91w3l5uxvLlJuKT/eL9ieRAslu
njCUdpg12HG0c/UmOJiOhjMy8YoPSl/6M79Jjq1JAp6MfbF3RUuqngbwYJDOJjA7/6xbPy3w1kzc
ARaB/ctPPkifwDZH6u4GUNmCmHfHMEUyNs8jdMJK/ARl/EiMJAO4al9JN9hVWQxSiy2F5vs0127s
X0OLcJSRQSArjT4/k8ZQrzoQlPmY+99tqvBc84lxBqbEkOJ7GABncUVrCBIPLH61a+0jWWZ+POj1
HkV5+lTGNWwWOPBHnsuRZLPwheuvmouI+NyK6UtZRfQygaN8HgdYgRZpQcfvsUfe1Q6waFURgFLk
OxKayndrjhXHorRi5xtfbJzR3wua1CaLQ8sVb5Y3ABaHK1BOHlNjYVUA96rqpamNecVaoteiXzXg
QdyREMHSIQPw0gfjv0Ll3RacRPWA1Pwmskn/mEhFT3vE6KCuOX9l8CUo7PrB6a8lyNxrnFqgXQwU
MJowbpIcXdW/dqg7P6ceguGAWGu1iF94J179AZmOqgVzpMGi8jCMN69j5MDKDcOXj7oviQVwvnkr
xwTihiUY8aHOpG2+gdnw7X2ZqLtqsHU14xC8MjxAwa4wptNtZMvkTxjhScWd/11MsFf0rxAFERS9
KJ6HTR6Un98ZAUux4ZpzKWzV7QP29YoET3+dkNG+6hpNXAzTTzbxZIl1z7R9l9rA9eTotqeilDVp
X1yZKAxBmgMUONa6DgesYFxxcurY+qCT6rgs0iM/NBKGOCyng2qH8iY8/z3W1CdC5i2qAPkMJdQ7
B8u/VRWVzSVHgTOl1UvkqbcwrImT4lGGfSHXcu5sh046QAya4TjgXrf6nn05BQjiEqqnAVXcIW8M
9E+dwAmBPz8m2PJYTITBM8vRjx7W8zUhvntU3Om9bJLoKgmsARm0rYdhfIxGdYFEGp5Fh3qrbBXJ
t3MVnGOKK5GG7vij1GkqvkhGIUWFiDw9zsDFdV5/ooaRNLBHDc30OH+qW9BLvb0j6LF9NIl5I0vX
OVY2ky8HCzSLHm61VjogZsJbzIr2zvgJwfR8U9RhxJ5FWdt5o3HP8eZtkCNjbNP+ScfQYIRNzb3n
Sa1aJzj1Er2Opdu/ikoQFNaimLYSPfwss44RBXkLmvDfKzuaTgFwGeIWQDstwkmXGnNDU/lHegg+
G6bBr7ml/VMseaEXOH9891LI58acio+iI+09apq32ocvnU6m9dGVHrr9ocWpR5QNgb/cSEvZsJyP
ms9CeSqibCsiT3tPG4tJvhmRaTHPNK2i2i8Qajwl8LSDmbs+b3Yqi+LPD7Hnc9+mB89G4re0Oo1R
Ys7KPAM5PT+fNIMaTCYuLfInPHKktnnnppsx0Dnx59bPMLOvmp/hmKMQynk8jTQdN+SRVD989LKr
KwOb4oGoHFGSKNT2u2wopOazMFAQcoz2WNekZ4aqB5wc+LvJg4WSU5ntlg9bXbvPftijEwPo/aqM
Kltha763AKwR1XAPmbhkd9O8HS9i58/y23FqxssSyczDVuARW0ERuOhjGe1AhZsnQc4MZ0P26G6W
87pJ/sfYme1WjqRJ+lUKec9qOncOuuri7PuiXXFDRCgUXJ07ncvTz0dldndlDlA9QCKASCmkoyOS
7v6b2WeVwaluHtQWfoxwYbfmMy52QOQUFDJyEZcm1Nw9djzFgJHcFJm8+cyCy44+gyJmBuX1/kan
LnHhGBnFO0NOT0MT5VfswONax3p5TMtbrUX2QxqhorutdxFGC5PQ/ajn9kM4MdFS1sR3e4cmqtif
60hIwhqyvcfIDrsvJRbD2r6u7r423Jr5hFfH1YsY8hM7rvLdKGk/JDSCbbuSnNQA7tZ2GjyTOUTe
H4ID80OSWL3bHZoRZk48FrD7Se7s4JnQMGTLt4DMmE6zUOvjwqmUS0yCLCXp43L85po0gWGgpsJz
WCTkA7f9pMA8JYwvi5ncY4N8NwMP1VNFm0mG2rITtXXra0Ver6yQothFhffyyTcC0Ck11CTlQNFR
1ZyIKR9NmFof5lyXh7GFYVAv2YW5Mjl8XQpTF5dHx0SaF9OQXQfGBYuhiE9V01h/XO/9FGkHJpJQ
fwIAwQ6H/T+Wapyecjnxa63A7hDo+9o6sH5L7DAmHqASSRmqIXeF5aI8+CPT8T4ZDnrYYauOS+Ce
Ngipr0uE4WOxj8BRt5Eq4YQ7b86UpQ+lbycPnT/c5xk6tRPFKaurYN96Ee9DLh6VbqrXUF+0o4xu
QXLXQhlfu4lEX5ZO7im22t1UlibgQ+w0UKnVIwmRBgGKhFoGRGHxdZX//nhDAMbBjGWGReRpojmY
/vFh36dWQs9lvTZFH12//ohxVLYu9HIoehZo6CHatPhxN8PU0vfllsW+p5x05ZM+wjQ5nr7OGUUV
7PJCq86oZZy5dPhztgytvVWjG6pGRc8CqBNVKrwIWj++dmy2ofkQzFomF2NerGIryLbkHU2jbt+S
iiKvaLQwEChNbZWG95yKalh0LkTXvJ+DJzJK5WuUFze/i9JXL282scA1X8aJ+ZyWKdgJ2sSXjcBf
RFT1lRSBXFUWCo70vXvsI/B8TZQs30ezDXEc4cziYAB92gwDfT+yMvMVKa3OFZFPNongV4lZFsDy
c2ptLXdqdnmMJWaJmVSOz7UKDbh39o1MiP5l3ceEdNECsNWiMR8GLBc7pNdkNwfeKZERdNvr05pD
QAvfX/Mewqw9t+DmsXgRqoTtB6pgtJjgdGZEK7x0/JfGCdfd6Oi7xi2fHd8TZ7swzRm/4rqHPh3u
osviS93VP1qN7kbbi4qHwWDM5/uAyGvUZCY0P8Z4IELjTg9fTzaSURFl23SHj1YLZL9nUhTFPuj5
2CzPfxzbXNc4jI334vt9+Eof3kA83mNZbeCXjnMhlmgbjpokqvaShzfHCQzEtY/8Bpw2qXYNZq+j
SMW5MKGlV3Rjh4FSO3gFvxjB6ceYNMK6JrmzqmcVIeE0lbpkuWzDY+A5hSaDffXEE1ObUau2Oul+
WS+x0TBh98cYeO+w56ZjZzlEWbeypDGefr/3vmxEuzZDEfC7MoIthyEz5zy4ZDw/nVIoGowhdP1h
SILokHf5K20O0T6okh/8NNEjVqJ2oRJhHCvHLV9c5s3rQRvwtSv2AnrXZmvdSOij9kb70Wlu2bzj
Kwe/O2hetLH7On7w5ARzxPlpK53Ci6Jp7m4k67Um458eidUHVn7UQVPPtpBJWFfzgsrMGEJBrvfo
NPYIAkNJ+vLGxl0lTTUdsRfC2pgi4DCT/LD84kcYU3kG2BMn96irYTE0sj52VWqdklY/ip5mWUJ9
9Q8PqVdG2S8zrdxX0MOclRLn0x31l1lx2Awu4EAZl3fKhUDRnTEiKc5VvFE5TvOVqFkJSFoDyAC/
sRSzJki0Jj3DP8Y2AWKIoWyLM1XPTP8pqKSxg83u4g1LnSPGLfgZdea9ghPDsGyF0Te90+TBF9CB
VCfkOlXd7FeyQM8UcXFmjp6spI6Az32QPAx+/eTNYBVVS7G2BkOdakIiG8cKHtzakcwPoVp0UgtP
ffapq5gjcdQzZvj9IvZc6Ld4RMgGherZRD0/miU5iCnKyQC31TlWgbpmTQyRLNemP7YetYZF9Euy
I/fElLSL8i15VsilTJr2GS9z1xn4QTvdiN+M3mMUlcn0TCnz9AqvgDEnO2eO5ys1pz/6sDs5bWkj
mxMNSVPUMkw7j7pLPKTASPrk+XoOxZR5V6tCCwNL4V7ykETK/DclZX7KU9IIHE3tlwIX6cqxUBnB
QcU7d8ITBHb6h+W5VBR9zVucyDp99foZMWZO0Kp6lnJgyeNHPe68Rysk6BpxJsrr9E2z0+EczXB/
g0yHGaE0hyZzfrPrip2MvGld54EGZIYb4uv4lDR5SAimoA5G0qQ86MZwVihfgJAkzpCvIUSQfU+/
7IStDVOj97Oj1UlzVyR1dzS9rT521DzM00eezyZaMYimeWNPfWlfl0BRmoHtrep2sdnpV9vyXyYk
VBhQdCkJsgdkmMFWaF33lOI2opG+ml7D1AfBwOeCv+HsOIQajs8G840f5lg2G3ODmi/e05hxbCf1
0xi279PsQ+xN+GShrZmHwW3UEwmW7y32zDXQYML4dqe9DL17CBHcH1RXLrHZE6+qW+POSg9Du8hQ
12UTA+pSh4AUFtd5R/NAXRjrgC+qnG7AtSP36ddWW/ixuyrqIn0wXD+5+rIm85Jkb81P5m3DOcOQ
8fscBiIosRZZ2GeGA1AZ20LbCwS5FZREai/xG2/8Of0XuXYBD0SxIqW1sQ6jMHxgYfjBdowgf0N7
M1USuyzNzh2zzKM9T+ESI/0F39XiydOL1ZCND19C5dTG/iXLinekl/6k9S5i+bSGfTDt2UNasMCV
s6fHfNiTQx8W+bRjSIAoUaKe10qq7dcIGRL/WnU6SmAGcLVtB7V1M3dYFkUaLeMhLz76uMRHE8mX
oGveSgTbha2M9JZ4Wnwm/OYsZxaW9SOkUiRneSvQGqktqcwKkFfWvCR1c4v0Bl/u/LdMh+BrDtnB
Go1qzUMxY5GmsFEr9MdgKMQzdiDKM9Dz4NrJDbq6u69FFC4ZXObPbnZIM6rraUrGH2fe5zYDvJVo
kGH9HSrgddRIZHSTzttEnKXEl8LPQODRt+0CgxTzg5pBViKgXnVVBjVE2Q8Ws5s1w5EZfAuDYW66
baXXbonCgWfGH59EuGOCu6312Qp5rSah0VFdUhfOZZKGoj23exS07RD9gIyr1e5r5UMBqHNqjCYO
0eR1Watc8I0exBaAAukxHtrV8atx7j8+hv8Tfha33xv6mn/+J3//KMqxjsOo/ctf//lUSP77z/nf
/Pfn/Plf/PMcf3DyKn61//aztp/F5bv8bP76SX/6ynz3P17d6nv7/U9/WecUk4z37rMeHz6bLmu/
XgU/x/yZ/78f/Nvn11d5GsvPf/z2UXR5O3+1MC7y3/740P7nP34zTAoU/+Nfv/4fH5x/gH/89tSB
ro+//z//4hPT3D9+E+Lvtu8ZDv42w2YTY/m//a3/nD/i/t02MGr4nmPZuvABiv32t5wHRfSP30w+
NjuCXGEbuu87Ov+oKeCx8CH972wYLYNok2U77J/c3/7rlf3pN/g/v9G/5Z28FeRYG17NXAX5r1WM
wjQ99BshXNt3bPBZfPxfig+xZZIqq6gTGHiMz5fXeNSF8xbFYQxXQxvWuX2lRzY8eFSAFHMiUVLV
dYo04wWvg7lv6D36X/pDxV/7Q9GbMDPZums4umc54i/9oUYTT3rUYfMBX/H8tbnQDCo2bH1ga1Tp
FdPODh0dg8N9GtAvOocOhX/5Df7xPv3r+zI3J/7pbcGH7RNqcIRumTo76D+/LVNEM6XewvkLoxiX
k8WRwxPWMY1mWmFd4QgmIb1uLPfnv/++4usN//N3dvjZ+fa2a9q6L/7SROm4el4yoAA/mppPBUeu
fZDMvYZUGC11GogOTlv9ygIlzwXnswMDIZeBv+EvENLFgZNB8azB6FxSbibXVuWcjTry3QUH4rG7
hqlEhSyD82A0A1242aUJIiLikXmbRuLsv6+q2EfJQSTf2O1Xh8b6mWIO3aGCRptKo8zBinBDMT42
cTtJckyh1q4aXb+lcGTXX/NNUeBK8vu22qFB4/moa7lxlbBfRs8EgV6401681D3MQ9IU5UHL+XXm
LnVTUQnoKI+3X1mf0ScWBk/qWDpEXGOL3YeYdrkRaXiFv4mqX7KT/xnoAWJwFNIf7yQPCdDd3QiR
1xhfYst3D7FvAf7UkJALc9p7V1VRHx53+oT/tcs2DsXLLIrTR9OJ5hFDFUoTohXAIBi6cwsbar9a
JLp/a3Nw+BHlkUqO2g4GWwYKn9Lzilk1rVZJdK9MDpMaaIONHo7lE4XmODUECB0fCvj1318nvv2X
C9RwXMez+WksCzI1T5E/X6DkjyJm8fCbwti5lp1OnpKu1IQujBWta0Ok5xx8xKvQ6leTE+Q9ltmd
2CyVhnE4XoiuNgsBxYFuNZMP5BgeRql90yCyHCjzqpaOGTVH1YDSSvEMrUqT4FypkG511rKVhiGD
ud4EHbDpYCeznQ1j4jp6AgM6BblYQCXGJOx5Gyz0ZuaY9yFPPzKitFudAxwUtR0cUWx7gU+Qkk6y
vRD+1gzNX8OEa6yLI/cg2vSHB5IX+rRqgRULaiAbR9OYTsY7NgSbFrzuMQ3Zho333pwSFBNj4UB4
BoEuPRoGm7MUtwnaEIhj3V8OY5HtCNo1d1MUezAn1bIVRX/Xi/S9AJgdV2mz7SpGfY0K5lA8UxxJ
ghTfwToYBbyfBMQ/HhDAIUG6SXPsNq0OlRdwovcO/OLO7npG2ftE3AgUb5wjM43g7IIY941HWVvN
//KoNJDw/3ohuK5n6ER2eIybuBydP18IuC3GobOcDwZT93jkVNSFcDIIOfBc9GXA5ZyepDCxFFvi
iseeepUt2MyZFNoLnmWwR0oNd6dptt+4lzbOoAdnveXe8CIE+YbH7Lbo7GsymEcELblXQNXxlUWr
jvTHvvfKmnFMf7douyo4Ta0NU9eol07vQ9LGK0PQbM2U2Egy7b2LGf904GWpPNcPlkQh6aLQWPWK
CtZ6jJ910H87lTEqbrKKMotmFybZjnoTrmTdmXk7A6667Hl0DfPRs9H/O+s9jo3gahpNu3Hg1Z3j
YNhPpcSrV/icDjjJc5w4uuzYOOAnPZYLGKwWZamBm24Mag6Io4+Prcdwb9DE9N2BKMVIfGnDFXh3
Q2pZHTvYaIqvWDGBt3PprK3iRZnxXZqBcRxdbM2hQw3AmPngsWGxCjKHV991HgsMkWuO2OXWbhO1
b6fRWolC9g9aPRylj6U5cyxCvT0MuZzbITfy9iAyGxMniv5SN9jxuqAauwGrgUdSsdW/9zWwCuau
QGL1eo+hnbApLryrMTi/eFhMVPJN33PG5xtRJrtu2Ae1eEgcB9sa6wDkEW0rDcC7OBlugphp1vob
5EKo5kPz7iXFORSttgdHatG01Lb7cgRx5s/EM/sK+0i/wRDAgK2g5ac5aKVU7FAg6BimOOJuQbUR
br+Vw70vu+JkSx96knHL0NUvph6ncCUsPJkk8jJeK0fZKb2U/fTc5M30REYPZ1lS/TACEti+VR2q
viAB5dvhpkhBfY9hSF1geu8jBT7KDTGXAci38rLal4QbK5tyWJT5HFsR0zTPOdolS6fdRrce0yuO
B9xP5Phjo8sZQU0XMwAZ0gCcwzTPk5/mqEU5Eugd+mFLb0WNNbDPl9XoveNeMrBk++SjldhVQQwA
zUijQ8TUSsYYdPtm+oHoXTw3mNSZN2DLnjAEeDrBPJ3iLos6nW7Ax1GIulnFHVYekjY7cJT5Ky5E
zIZBnm1yb+jA8qe05dG3EvvM5cnF11aWXlt/AqVAg6GZ3OupoDCWmopqX0H7uqgpGREo0PYlCaNb
3Qbv2dg1i0LHqF1k8NA55i7MuH4ZFSbTyfoURWGBsCiZaSXdvsJ5ueC8maxo7ak2np7DG1IvTK3B
Z7el3Ia5fY8TWDW4kaZFbD5JHZZrMPr9Btrsahg60kBxyruWJZjOy/Jgu87PwnrPTMx/VqJz3Ct5
rtPmgu+fCltltvuoJZMUhdjD3BCOTXdNjYq6Ze6SpU+XBYWIsP17I95Hwafyy/bgjd6NLRiAfIEk
aCXaBWwO2LmZMU1LH5QUxrZsxLMTRKlfmuYExzltv1ZRTi8XMuij1Ywv5hR+mIlh3SynP8WCGaM9
aq9OiPe3yu++myfwIjr7zvzge+d5aEC+0hc1FKZT3YvXKNDOmGDSLfR/7i+8Fzj8/QvVfNqGrgXg
GaZ6QUp6lAro++iHdEDYownHxZ+2onUewa5UJ/yCiLPVBYF9YOTTtBe8DEJYzOAtfn7kiMjkt1NW
RLeVUfYXu0CfDjx/nWX2C1F/g7YChmF+bFRXzRq4n7WVppNusMDKb+gZljekC3mbZuMMVTDtsuoi
7dKaP1vHaC+RTec6wP097PJnTfWvxA1WGOlHZp8US3i+0261sv2VWpZ7EfJaUBnKpIahGz8aTg52
Emp4lR1FPo0ajmb31TumiW1J8GLjTH5z0PQOUNvMOW2x1B4rA5mICu2pSOPnvvnIw0KH/MXl1KJ+
vQ2+/W7Qo3HyUouioTLbZ0723AWTt6ETYTumhYInaCbsbbQUKy4P7oIVimEjckIFUHdBpmprRRJT
n8qbYxJ6YmemdJ4RlXHK7Jtb6wH+a4QsKcVblwd0KkYJhRElcUhG5JymKQk1cYaxFy3dXW7Na3li
vOQ8ybeOPvtJDOus9gmlywCKiMZ4Vk8ddigXDmPoezdHnrtRo9xiyrMFoFh4dcQmmEuSNPiirqMi
GVVd3PIiV8gyprfyCyLhTjbNnIEWD3xAxabHellHjoOtluwPtuoK85fiK6ZatQkM7z2LEWR1PZVU
XrL8af7bFMpNjOnyonWHIAlKfDWFWGAkXUwa8R7fyiJgm8Q34BBlqGH4SPYubr01ix72k1sced11
NC+WG44bXlONoK3nL6Uwn20eSVevsNyNyACY6MlWEoH6FvBA3A6Mjjf4nb55Y12dlWg8boG4XXVV
rZ99ehBHo3RJc+q/6JDQnuOa7IIHTzWMxEMKyOAGB7C8Mav6iSAHwHScJUhIOtuywqrha+9j5/pn
jePwyq2iz7BFSVdZIx970fyYahRce1Lx1rQlbVEpOPZaGXt6fbFRR368p9cjCPty41aZAlANrpzd
+jZIzdeQoWOgpYRIJru4FHNjAW6xS1pawQI+k/Nj7MGXNWXwGfbOy5Q2GFBoQZigYR6//hinZoML
rTmUxOgOTscoimKmg9Xj9iN8uM8y+mxk71xJ7XVrJ7aeaTmLGOIEK6XIvcgMg1Aw9jSZ9V7xTJvX
3iyNAek+bK71LBHbs2FBh1OfXAixYfqsqRL9Qiuwgfe63qM5I/M3NfsVZGLfWFlG7ZzA7C0SUydT
FJQ/In47E16/I7Urp6qiqscDZK8MpTZVkF9qDe3FNYD5WWWYH9OmhOjXpj6Hel2hnfow6LMN5iV7
N044nSr3OMUBgFBLn/Zt6P3smzi7y1wDZpPy62MVG3Ze5mIRr7MX32LT892r2MQZulaeJgiBgdZk
L0nVnFNJ1/3QsIGsNV9eOixwnGTZBdBUVEMyhy460wqMdOx3ntndv9LdutBzVvOQsh9e2mRJXLMB
IlASZGz5427rmmVFnsN1Vrhko41wpHMoBdKZn/TqrYmadllwMx+pG6ARQdFCZhCqXbpJp56NACU3
glZ9clMDSq1ZvSZdPL51RLYJU/bhNoksJpemBNoeHjgOBJ+MymGYNpF4FkE5rIukWNthNV292sZD
QdnrTx7Yi0jow/ciD3D4kMnkDoXc11t9sKvK4QrjIn+2Ikc+1AmTatCcc9NrAJh2JHcbwWyiGOvs
Una1M1yr28iy/pVCxztaoryZWaNthQMrFPVwgjNVf8T0s1AAGzabIOINV0QDCFeR2XO7gp+x+25j
7/CzUHscUz+/W6pejXUokK+b6OpYIwmZMX8FFnLIiI2d0dv3AwyMg+6Qpacrwtx6bfXmZ3Z7kP6y
b450pEFXyOz41Yu49IIcTdRwkHvRmwyzm44FV/RcoSKpWdKTe9Q1K+EzQSqTZKt5Ie3RvojvaczU
vI7tuzOdm2K4a1OmdkpLG84TmEMD7DOtQ4g+yCKMFX0aPuey/gAZUf6E4LXJ3B3O/fyRm3ygs6YU
K8ltBjwEajWh6p0jPAlWsTgOb05IENiK/eTRaukhtbIHW3MNlD4PNnPQuAdI5zyD6UuxtdFkUIwb
AugX5iJ0lp1emTUbO9I7aTBnO8W04uZ02fRivpCiKM+c1m8m9UdHrwbVmYFXc4RgUzc+Gu1gnuyC
/WXggd7VM2ETW4hNRgr4ATMXdIVySBpZchD7aKKMlRiF8naSvdE2gQez0dwQuwH+jC0otR9BRKBe
j/WT2UN1COHFrGIu6FUdtvlSdBxAeS0Q3Ouqe4jG7LHJu40dVbTRRDPa1rXNg2EHHIInxs5+5Wsr
fCAIU7bL2LzL3xPuIhaiPlzBZrOWJEeNa1lmgO5ceY16lnESWu7Md8HpEq6gtaSrsBvCfW6EH72e
RvtJAEnAk/NpqtF5KF13WzTsAEEoyw3tfTTfxco8lGPykJaaT+5oxBM2uRfda8unOcunVxfDc6F1
ZemLVFW+noaJqTuENAyWIZ0rDhlxW9tVvcofI9M8D5716inNJFCvl8egohygkVa6kx19OkrAtnV7
6uPT6lnrC+2oDDdZQYtMboOVUuAYPNIQ9WJHgbUimROuzRjfOe1R74Ua9G3T686Cmk/Mr5NKNioa
0xuRaXcJJWfdFK0DVMaJbwTUaC43G9hHiTynJlV04OepimqKfusliTw5DJrw6y95A4poOJBNbDaw
w7mhBJyvpHPJ31KQRuk1bknfOmjtuKP2MbxWkxGeZD691aOdXQC2fwi8Q7vKdacVvMsaK6rpXscs
T9eYrRjjGNGH0eTyB3ppvkiaiAertPYxZuB7WLeEEC15wjP2zK6PQrmG/Qyb8WPJYcdlaHxqJCjJ
CpzTIqWA/mtxwvbP9sTMQvLCpAoxId9qZY33gsyrnTo/KWpO7rICyIklz1igyo3oJTjDqihbmjxb
qStgaNu2/P9KkqCkHssmnmPb27zGlMeB9EfCaidIyMtOPRlxQWqA8CI9S+1iHK34nrUh1Ofks5rK
Zt35I0jnNk2OfntRvmHsHQbWWyMuIaZwokA8TM2bSEqwaZ75HoNtOOTEMeSCEyAJElGe/bQrrzVt
5GvIpojOWs8bk0cXfYzax96afqpIi09MsagqsLrk7LvFWwBzggJze2NYJhBZS4U4LoW9KwmzoSmJ
E4RjbVYJ37M8HJZh6IITms4lONg9fRzf2rAn5d2kFyfy3nNk81OheGx2I+lgYQEcVmOmn2EAfU7W
EG+dooKmOTlLs7fZQqTjdGqn/IgMTQP6/FJkg+2jIlQcso2rexgGRjrpB13XKXgJGkWCQc9fe841
Zq7IbAYMR0xKy4+11frMcnT7O0PPhWiMvWDdeULBdLetlsZbigjKty51Fu4ba5f+YWiRQOpV7sXK
PcKxRCqXXlftssQK6MRVgFJ6Eg3shuEa45VoEknsIuvFMQPNtypyLdiQfI18bydCbXpyGEIt/Yx6
ZTIw24mA4wIxLzlGCt4lzmznZLXKAQD8yymdnRUa0QXLDKWclqOB80iqrwHWphe2vozZuqz1BjfG
FMAVR/BZlXQ1jvgFHsoM/rKjjaC7wmDYtHkYnItGjQsj6q9UZMfHiJ9yw3VTLmI5+UfNKf1jxQmd
QCqt9dJwLo5F3xxBZRb7WG05W8HzmZj4GK00LlHRvuO1hFYxtkgpXY1vghvJ9E35NvdVrxvCxYvA
GmoU8Gi6NS4xBi8HxWs4I+7sjizXXJm2tn3X20+0LkJqcpm4Ge7J6VW89+H5UlESFsQmquKqaHJV
miHZu3baVrXO2fZK7Qxycl8m1niqGMEWNPvdCP1bS4M+rW1W9dOhtGnVyLO1RjxpZWjWi+coLp6B
Zudp+BbWDFQTDuuu6zz/D5dWj9Kjr1f6zkvJ0bbS3Ss53/oe5i+FkLyQMDoeVZheY2wdTDOc+NXJ
GSuNBeGuBkoDeivTIZVSpphk3i4t7fGpJvHo+4u4yZJPTpfTAmDTtQ4EaEPL8l519HWyOkyQ6ayL
GDOtBo95KtsuDOfYkGvd6FemR59k5NJOn2a9+0rRNkOzAEA6ZWH6iXm8t+8MmuDS0KRywxfPDXLq
QhdpBuTN0xZpnZqbKPI5p+PQWkIR5aV2AzkIu8SLMshvUmgOPRZv0jGDU6llLzKAomc6TH8L/0Tr
2RpTx8oc6+g1dItncwLBk/TpuE64mkHeYKddoPZTeh5Zez14SOinXOOPqR46HKSQ3jDuOUazqqsy
fO39+u7zrfcY2qinGPy1Tntwnzfxi972v8A6XzCloROfS0xLOEP5Y4iLD2UGYkvhUHSa6xpkGlAh
6Pjs4NLuOODtsiruUTlo/bIyyjezo5GDeLe9c4+tbmMqsBLnXE6fVY5GgK/5YHOb034wUjnrN7dE
r/wjBJGcXcN5CihugUtEw/qY7GoDd7zX+MbOhcd6rXBSuZmEFd1IcZBG81opTBjpwGtWaVG8uFq1
LfMGQymj5CNPsuGhsJ1bMVZ41kLxDaWrPHZWDazYDB9cxtYFB4Vr7Q7PtMS2N2OC5u4yq4egVTza
k/1hDWA6YH37J3fCu9aLIlpn3YkleDx0tf6Qdq63Y6r6iw27/+C6w1VPJ/HkZFG1rDEy34nwY6hM
iOxZIAxTbzpGPhpS5q2Emhi9aWo4iclqoIxOPGTmCThk3GiXNC6ghriqljHOtsc5SWOVfvxAFOiQ
Uh150ZQdXazxljCPx4EQuVtpt/qtt/J9g1mKoZBBL67WjwDE9JiNTdEtCasDrHOZdFvg0o5tWXZL
0c9xnMCqzzrRzDWgx/jodbp7bzqwqo2A46RsE5NPaTymcNGe3arNMCgFRzOYBhYUaT3l4+gDj8aX
KEd85TOtidMKIFMBizdPrY3e0bAXkhPj+AQNJgYcveY4IJeJDVKC2OezIImzj2VEnihCnqXKDuZI
A/HanEYOLx0GG2pC7GRv9V7A3QW3kthHvklbe6sEVvKkSy82Nt+FnzYrg8c8SW8Y+SBL9n7a48w3
CGVMFSBUA04x8V047uBP91aj8KfXHVs+9zmMEFjEXLutp8F7z4lnHdYU6lFQ3MomP4F+W6t8wmZf
lw8uuZyVEOE3z6MegeJqGu6Dfo/R+UL/G3GCRVWbVzqwsHvhfVu7Oo3Ofrhm7IIbtwwpNNYpMbbo
KQ8ZIxzjOPpU6/lPI1TmcvB4L7JTOjbZsiuLjykcT34Dy44WZDctQQ/7VzsHQ+brH1kaiTNk3WSR
mgyI7N7C/D+BsQmih9JJ3pOijDdd+KBgyKx8NkOrkkrUaso5kvhsDyhQz3r2OwhdMFMPDr5W5Wbh
Fm4Gg9A4O9YEbFUGnwEnKjVUMRtT+ONebr9Ms5ySGakLicCFANdz/gi9Ru57+iQdvbe+lY5JPUfU
7EzXWqQueDz0UwNEQnftgrI/RqS/aRuEljGQ3l7QpjM+T3U5rpSg7rMFMaoXQbmOZxO1ZlxdxIft
wOW1RE7qDN7dgMDSms5pCmFs6CKDVq+q1Jc7HEfmAmHkykhDXxCQI5KARMdDIF81SluFHnlDXMyM
qPi8pB9PDXTgBc+2dOP3hyzm116qWNsIK3jVKnDSqflTE9RfyIosnAVgL8mSC5yJVUa5BZH64SKh
DRxHsM099VLognm/F9W4SvVTXX/He1suutBv15ariU3mcP+xnPDusOSLtNvEnGM3nmrKHea4l1zE
xR4cMvCq4qwnhU27TNAfjUVWatEWtilMXF2vV53RmhQqZczSZxm2YbROhBHIIMN2oxYTXdAtWpwr
flXIEFFpiHMbvkqVPkZcN5sSh9min7oLJlVknIaBvYCqCv8/QRwBV74cg6uEn9CBXn+IGnpeFEWC
MDYHR5ZPoHas1n7soukhqyqelir/YLwFD61y3tuS8g/aJ7f+yHw5oRrapjzGJkhpesaL5cOI0qT7
jKkPoGqOXoSswNcGN7Bp6LvnDey/jV1Jy1vtu1saFFa0AVqnqP502qSmr5RbUPMLY5UoOl9tDrAn
YL2yKc1jKvXrgLJH/bO8VlH/bkNFyk1D34gpfjfUZGHnDC/kW6zdQPs0Dan6zvRYPTrTCzcqIfuQ
INkWYLknAzusJ2DeD1ChszjeRHXsHcMqlNQvZfWa9zy4+dBpmcEpfgUFYoAJMTQTJG1tRvGrNnxM
fEIxWanOztCBgXYo+hIBSVtOBbS1lwYzsE7fCy6IYxWClGBbsiu08S3q5oGbGDadClC56yRdMBX3
lj5D2xIuaJsTbELyWdhRNsCA09nYYebmkaVN+7izfiVj0+/MIgufARcwYmN1AP61jXO6eeBw2no3
Mb+lHFGC9xhTmkdoE3NXZfR/yTuT5raZLMr+IlQASAAJbEmCM0VSs71BaLAxj4n51/eB6uuu7oro
Ra97g6As2aYkIDPfe/eeW2fHuQpvHlycvPItO3/Uxdw8GLUw72kBvAjDPd6L9oq1+Kwt+TKuzqJb
sZ1HI7Rrkbg6QoDo0tVk/Q1pcO7NTt/QVsP/j7INn6QqOds7BbM7xR6OWNXAJWEQY183z1MrPWTQ
9oGEaELX3PSlE/Yz0D5xYDtzVq0wU1+vm5teTVCoB1zQejjf0S0X57jJo3VJVJGjpgevMoML4ub4
KQ52pFN0W5UgXezjrdNslBqByrkhUoQQSs/IQzl6AnPbWH5VYXi2nDFjzUPsWGNzqVElk4P+RLzD
e261T2zuIB0JtdTI0yKXmjTiNB9+TQkIqSzjfBVa2sgT2wM2JNbH2atqcJnrlzPD3HgzC4ukLFbH
Ndh11H1+PMZ/efoEyVNkffNc8MBOHvPZ/JbApCS80gi3jFDlxpA6Bb2KH51EoyswOA9lQ7pgT9cd
QwwGr7yM6Ot2IRkpJdHlsd3a/ugg5M3s6N2y286fHXsk/iilzq/r22Qwiqii1teHzC+KOj3iLMaT
m5mMQOJGckQu8k0YsSFiWxw3g6M/e46Dl02xi3vUcbql3d2o46cc8qsAzr2mBoEzqoqjGUkOQECH
SsPrfRZ0+Gh1+5XmzrDR5Dp5lYMx3bB4fA8ZI4SkH7au1y+ng54FTjEICQACFtV+IE67CvipWWq2
WVxyE8aEdojegsB6HUIxH8Op/jVLF12EzDHPkpLCOJzOHmp6NNJrREE4V/KMlCYqnNQAlRoyRfRw
hF5UaK/NMR/P1GQs6AGRRQY17somVtsf+4Vw640PWgQ9AP7ifJAFugjIlRy11VxfmL0yh/wEWqHv
y7ZfV2FlX9FTWxSa5kGm2VuB5+bmdC3mjCH+FBnNzp6IDYdlj2Sc+TNMdTj/XudjVnslULXlziSQ
B5/c5xBo7SkN0mMMxeBQjybRNctFRy2xLkF9rInhc/dEhKxKamLEo2MN6kapdQLW8YweDRQKqjbS
hyq4a0AiJ8Asd0esA3NBzvXkn5oWAgGJySJyvcMUGOQFNB7t2TRMz1GnP6A6u9dpIE+2tM3jmLbf
7NEZCe2UWp7uvJiCFPoOZeBKW9ac1GXkmfTpilFAch8nnYO9ShCb2sWW/NnBz2Tyjb82WrkmTZ40
m28giDfI70mEMpPnWMCY0+aj19VPuZZoOO0y+0x89Fdecs7J0dCeMTb3xviaaPY6CO2La8QQz9yJ
HFg6YOycDFiaDPeuJ59kaQ1n6TnPJqPD3CThXho6CWOsMyvEt8MmLcWCHBFH0vUA6+Kjfg7LZm/G
+Uct8/ouK3281iXbuwPY8bWIYh+EErjCyS5uHR7uo5EiKg7j4OY0pY5hr3snCi/7ltl4zUpOOTlJ
JCuvDOhNokQ4/rz6uQwJAZZTEjF4rIbc9OWIlAJLb3tyegNizUSQdVaraFe3BEUTlAPYhU4A9aRH
S5wGCfMIzPylEx2qMscbGiM7CQh7gg7bzi98BbVfOV1/Phri6GVqrUNIO/Q0uLn+wn/3JovGfAhL
ANQ5oYzrKB8kYkGLBGWsV6QDtYRQMjeYCGoL+1cYVhd9dMZPCL8WwfJTfZMelodsJGSpDsgGHaP+
EyRP/4lZTRKwM5qnyrT6m1kP5J6ZjnUoc40xkFlcQzXIl7EKoz0iCGPn9Gn0FEzjqVJxcRz6RhI4
vrwkIJaXLfGevaS0mlFabjRIYOu50MyNQ07RRHsxMC8mvqWL7Poj0Lb0OApM44DYboXKJDD6ptqg
AQzeOqqodTtmAodrxBmPgS/qBMKpQ8YszNFscPX2V5ll4XtSzchDFXrDVkzhO8sLY/bOoGPUejls
miQ4TvZvt5PRewuK9hQAE6R5xYexJLTEnuL64OiN85jGzskKKMGaJnkSTmLdNGd8E62WvCMp14Hr
Wpo/OGPyDmdfrWKNzZ/6aa+1zDkljSu9T3BFJkZwLCGKraU0snfHJe01EwC3sPEIvSj5E3M9yHx4
GWXRPrQNMZw1WiLeTev6KlQY5UvismUyLdni7h14ePOepgHaeCMCyTgh3muTV0p185gUHOpH7omT
PQxYGFI7RqNR9vK9mNIJMRE7BjbC3Imah36UJjhFljMG4fYNBnblm3U7k5I72bdIK7e1PZmnunMx
Aw2gAkm4slcRkJNdOo4P0M9ueGTVDrUYeVaK6UPsLD9fi2AOq6zXfUwym15pD7i3Gqx5XHIolxzm
55xNi/laT7shHuqRiYIxXrkxGbsTGIGMxtwVZKht3QE2ixZ619EY9VOUp6vO07XzhL+ZBVW/9mYD
1pSbQTsgmHnTzEa/Ng4km7lqo11kxucp1jj99RYRRBF95thMi9u/L0q618ldNbiEEQXpxQYhF41Y
cawT19wzVmVokRPKWnvxSZTyLIhi9eRjpzn6CbQD0Cg9L7YWKM6rsBp4I/r8y3UYTlJYrCPOSXBQ
MzrPDXty2Kh+K0NhXH8upozMq+bUTyhDu8OIL3lgL1gX1H67JpyGB4inBA4kCi0N88bUE/hBdfRd
LgWT4eX5w1A69j4qasXAFTlWv2sWpGZRIv2CXWBes3miGDeocafyhmT4sU0sAQ+Ty9w5L0Oi5xzn
k12BhU+62YOdBOXVbefySlRKs2mlRux4ym2ZfrFKt9fhGcDU3zlhsOPqSQs3Z34EBOGuLATM2yZ3
NmbZ8oRVDEe0MjR2BSvu4Ufv+o+4/x9B9n95Df7rw/8/rQcW4vj/u/XgJfwovv9P58HyF/7tPBD2
v3SU9Dy7pLA4urFIQ4cf54Hp/Qt1uUmQB2Jmz/rfnQfWv0zjR1EMPdTiafHQn//jPNCMf1loCnHC
Gg7yY4Em+f/BeWBiMkCa+h+pO3yP5R+yhYMGznA98d9Sd4xqApl58Oh0YGsj9o/DPBvnpsz/4NWJ
fGUBiQrwDIEG876k6GLGWdWb6fb2qwOXQrTVk5ZUe3uuf5khdDm0rVK4n7MO4YRwjpWhuQch4afY
gkwLHuBn0R9BbL7UZDNi3Ms/BoTtSFRoDEDBrrPnrEUPaMnO8kPmR1CgP2gzcMpu6q2um3/hKvRr
D8saOBq6mF9ZHr9WGIY3EdvR2m6Ny0Di2coR1Xffo0OpOTrmnzg5alZwJPEO2ylhDsMXEMF4TUGs
QXrQH8moulNMECNOIxWNbctXl48m8/XYwKZUmuNjMaK/gSNtde1nqcjeYOx28RSEi9wL70leW++i
0PycyWROwqU2EqxbkZBN3dz4UazVuIMAd45ogTL7ZWia95q0dD3T/tT8Xc4yxhkBLU18l1aJJ4iM
FgyPMp3piKfDg04sJKxNiNs0JjulBcmWlu4yTfGo7MMMQaMR/Ta7+cuoZ7SWE20fx33LRxQlwdDe
u7RtNlHTOCvTM1CgtOrbRKe2YoGllIPX6qT9s5Z8WqOSKzC0aptMut+NCOgit7hJK7tGFTArqf+x
C/GeMXjiy0o/C7InsixpoVTwC9jWioDCQTxNZMMU59rwUFNFFZBYgjWG/g+dpukBm6Yfe0PNDOU8
8o1MIU6TcsFrttCeDE+V+2SsyCf2flFXEcQ99RcrIe0qMb3fLSkqa7qmSHWnB0QFpi+gR2I0DrdA
4LErFktbPTOxIruztzMBbF76qa2OiCdnpNkBQes2Akth3VwDSgHE5Gfpwhkls5sjtP5MWEl0bDvj
i0huSc8soOCQ3aWW7XDOuvDJJGTpiELwn4sblBTDtO5XoL1jXy+Z9+u1syM9+i1X3oEULAoLrdJ5
Wlz9VHpiIhY13QdlXxxjwS5d2+alisgtJmKBVo259Gv+1+Xnz4LlE1QjOuI4giglBVUFjASvoOEX
yyGWwdE6D8EEzEX+Z2xqmjlFdTSI5pPOlO5LuG247PuwPIq4Ko8/r2AaMzmttF2mHKqrOOnwHfDq
51LUZPLO02ivJdih0zQhn8wimW0Qu6MJtioukayPGsRWnoQatIQ7ZSsPmOIav+lj5MZLPPfPFbUl
Cm7C3LjZDcRj89kS0yc8bnUar4DrSrK3eLcQvMsjIWQ1itNUX4WtQZ7CfLfJpeQg4zVHNw5B8drk
tGrlBUhuvK/AMzVqgvalO0yStRyAWlIZ1XY01NvPO/25jLKl3/bzpn8+hl4Vb2xjgF03huPGy+cz
S/JHnyKVLrJHi8EzAukgP7rL7wiLYnH8+RDGD4llHHXWSU6gn1dKHK8WkZhtBHBw4hDdVaxvNNUW
2+k1QTTlGsFBNQj2APruRkUyQ79cfl79XEKkSX5Z5XhgZuerxxnNwHCxQpb1xGh/ZnzSpn/Z3RUN
nLA9NiEq3J9X9CQ2TTDV27KZnlVa9ZuqtnEiheFw1CZzu1T2e28I/wRAERkWtaCJlguoaxTuwo/7
mW4AExqKBS7T8q//58NUFwpE8UBkj16r46whhND1QKHJq+3maHeL3hdBg5ege8bzQ8mxXH5e/dza
yNfjo8B5UBL2bd+j3uRoSTg7oXTBnVj3fC0cq94n/GLbdvpI0sDaTS7mI9uMIYF1NDzjcjoYzosL
cXXbWcN72RJ2MCv3XAd0GeIOFHw7y1uoGS46bPFRJ1NDcw853IZSZFiBaZu5dUgVg7Km1tzDUAl6
Lz3ZpQYoJFbkm3AP/9wTQsvHg7LypyoaxdFalDk/r0I3K/zWNvCSgttamyb9xEI/O7Pd7RrHOqdC
oT7Nf65TkSJsyAL+AMzsttEMBWgCUzVm2sE9hqbHzQbdacXPseIvFTzVEWQ2gfQPmCv6vzEiH8XY
O51Gs8HiNpTZOfISJthj3G9TUzcPWoLMk8AezPioW3T6MFNoZJdhuUg6Nr5GjbBG/vTQtnQ4TEm/
s9AtY1Pd7LawHqRj7uywE4fJnlA81ES1iEk/WW11g3/mHqpWTzbVyPoZiXlhM6DYRyzrGzYUzZx0
nw0d9HyNwhOUvTlHPPNMmxxeXnPbeXVLTfv3R4zz3b1nyosDt/s+G+JvWGTJcW6fMFfXK80NNo1u
FTspgwlSCU6oUobIoyrD8m1kHKaovI9e0K6ZylPsDvyMWsBx83zofwZTkVZAf+IXo6wq/hUIet5Z
YRFy27lrV1PjBZsJMDy8LUDNVOWizAWVU8J+XxO9SbkNKwOf2k4ZEkF6Gm1KCz995tjZupo5CaXh
eDPKVjtNi3o/MTSoY4SflJ7GgD5v14Y5pRvbuc4IY1BKp99NkL2IkQoetRdHc6PhDpx1EKkZQaZp
iSt+1uU1tBibppSsuMNsavL42KYZzT4G4kqOtR9n0YwdMDTXpk08GPKA0fAvdQvKx8pM8I2xHV+H
QoLsIA3AKe1vXct2ZiP8qR34pc1S2xOjCNsBpjpAZZIbp+eOJsRqDHDhVBvS7qOTWhqDgcGuKMxX
jDXDSnUeI3KvjLdh/zhE7Ks1wl1iNvZWXY8Yi1iArJpmbI6Dcel06uhd9kkirxIK5sn03nUVjxj/
vdgvVbMh/4Zj32j5sY5DXoZgGzvgUhs3IACNX3FokXvnutGlsQEGzbbxhXx/vLT0dSANFXjjVnrr
hOsxBJHe6Bn+xECKk8wX6F7SE97UXGIaHM+m5u0TvAx5X8AzFz1sUovsET3rvque8K+YJMeR6aee
0FsibnKhDrQs9LCBMWl5Yq1BZdF07pGipe3W9BCCWvvs0ahAUyNf9CHOtgqU36rj3gSWYf4FPCR8
EcKW1HB+9/QU+N25ODkCOOA6keCUjN3ZaohlTAG1wxd1gPdQ8S1cZnvrdN41qEmAcsxEY98Gy9fr
9OSDKcTJ0DjGYcLtR1QIJtIoevSU+4eJPJhULANrzW2+0qD840TztyxssR2XdqfmGYSkpyrcCTex
jnEu96yAcF1FfZjr1tnbOPA8nrGCdAQMqERvxAyodNUz25g6bc1NiYWS1b4sL4kmXqopTiE2SP1X
NrovaRZWj+awhz9Ck4u0p3XeUaKbDlLA2IHjjiaw2o9B/pcmPq5DhedSD7KL1UzXMS5ey4h0Ed7+
mcbJwC0AhAv1cWuZh1hrAgRJxTmN2n3Qi1dnAOkpnPQraeSpAtK1hf1kgAjqsYFYVn1rOxdUN5EO
Pv8yCcGkEpmhnv+y2+ysedEfqeJhpYVj7/d1dIYbdeq1CD+/ZVig5Y0aRjQq6C5+ShlfqqACPizq
7ZTa350ePdfxOz8C+zq2Jek/7vDaVK3FgS57sxTW1BB/12YoKEL6JFOXnwtDyX9e/XwYJF5/GCBu
/efPhUT0T9+I+WeM3wF312doS4nqVP2dwqx7zIcYah4c8raDXpupO0e3+MCG8Z70zXPsjdMlqKuj
aSTAngx1G0fnc0giBMy2/Wimy92fdTqBWlxMBOhbjIeoHXPlSkTCigV9DouNEWYZVLlBTr6HGo4G
oPblEmpLoEyTrNP2q3MG8dan6k8/KeR4pngnX+xZT0dxgZ7CvNwprq7lfmUjbHCRyN4PmlmxClsP
OdiolTDGs80DODC6X6Nlk8uwID2XqWltEFgjBlW+kUeHtIQGUbBIr5QDFkMkn4ZR7owse9TH4G0k
P5oZRDlXHo1kms8MtVCqjObvWlJlTGyFN4bD6UOnDVRbaWL+DnJadKg9lpuZERFBsPC/losm+/FY
6d5fduke/jJ+Izt5pvtbb22VCGb8KAOUMp8Rn8ZrUfffQ+3eg6TV6XSuudtfQoRaJJO3d7eW1yid
fg1to+1dkhtWTdU4fq5oLiMB26XVUom5M2egBLuJFr7S4Y6BM1FvereIbJlLElassx35A4V1idBI
XvKkaNG1fEuLTdAhkXDK5485a9RDKjN16MLssQoDwMIayZowUt69OXVRvXWC1AObBAqQMfj4d3o2
3PuUEgjCl6cAZk2NR6hEAXVbGL80002OALyWyK1Rp7WEdYfIi2xFwlCirjJhuucZdk+6+WDDx0EF
ICiCtJpA3aEW47FU4itJIt/ClO+PXhbwORxPA2ettWko6yHB4M3RNn2SoG2vCJtXTVx63B6Z7g/K
UcfYzRefZ0wUQhQ/IJDxOaxZ+7qpTty6X2Y5yl1BhUmUILFW7li+GIMR45QhKRB45NqxcoFqsPP8
zg22himZR6Jehg77aSF/9BFNgZMLoMsugtDlIMGoaNvqWJGbGix1aRbuxs4H7PHC3td8e6daN3YA
gWqEB8QcMEIhaTUbyJ1vNjrGfEb92ZmpLi01V017bfQM9OtwwadynUYxUM7BNxdC3KiIaUgDVkFO
nx3plIjyoRmFXtdBK3MvANjdNYk6LlnMGz0uj/wUM3rzFWEVgQAyYhQrHVjTmiY4iY3gbR5oqtya
HHkValY7iRGh6odDM+gjj551qEJPHSRJlr4yU+6NbqLNMC2j1dHFlFRNq8aZx3Uxe4dahn8GXduH
jXXv0Gw3FXeWGT4NFbNVTIYHbeR8WBaCky16eyWARoas4GFgnWDOYrynVbzlPBRiGjTvwpS/SWNz
d5YV0/ifsDNFfJMcAKdKjpQq8iFMp0c8AYvSFwouKztj3ikkQsYmicEONybUDeYw0yVrwFi3rb6f
YKBZJoPdsauxkDEOl4Ai1wOfCtUi14zAlzMB/BVQ3PL9i40JVPXsxfsZPsyxL5a8pzTBEq2HX/is
6PzP01azSMJ0AzRImFZsn2cdq4ZfShD43iTAdpNGsw5FDMEnfpfmMH3wFzi2FQDi8u61Qyqt1/Ef
dD/yjCqC/Kk5eMjkV3VIa4C0+VjbZ9sySVbq0aIJnAOBJl/bgMRHK+nKjU32e9+YgAFnCe9Z32i2
/G3EhXOsA+0wleTIwHjWAqbv7gigzET0Uze5h5lLvegOb7V2/sbFjGagD6qVgyoMzXzLvp0KcRwi
7dXo02+twxzF2OWlpDdyGDlqrQKBdboBqPRiIhTyzOHsah6sRTaDTTMQdTLVPQLEGoFMCqsgQjaj
VdX0Nw6Lu12a6Yc+IC+nNTm8wIcdykpb09i07y6v/LEFmZs5qt8XtkPmgsoHZIpv1Jq40VGboTol
MLJBPWAE6V0Ss+UXISdC8nzpPHXdg5tAy7Y9JD/Sm2gkDOqQutgXGRmPe9F4HdHN7/OUAg/QyB33
+tHd6NM07jtn+m3j4vK9st0bwxTtOe8hHQixznSKcxcLeL4GCEDyqekd0R5oO74l9GUzUqxyYNRq
TuNHMfag/iwiDMbhjC/mn3TVsDb+eWXXNs4DxNj0AcsBfrCL1HqqzoQi/oVH1yFQWZV6o3Z91n61
+K9Ocei3gIuOpcz8H03fzwUAQu5XEcuHp6fMj6hN1k6SXjzgdSc3KTZ1WKlNLXT0VyXFoN1lL0TQ
HqOE5kgBQ3TluYN2nVjlyL0GF24V5fQ5rmo0rluNjuBJZDibrOGJuMG9E5RQHCqpmDrbr3Y92+9B
jP0EZeSwq8fMfofWeeZwC4a2r4ydaqbQJw2SILM+TK4d9qNeMLKt4unKHGRCMRe8MyIOfHMqDtFo
bTq9/2WJwD7IPm79BucnTmXO4nA787WZy49RBvBzEd7jOoBJabQVQsW53LZDzZ2Ld89vmLxsAvA7
GKzYfBApG6QEmD0ekLY/Kcdabpbxryez/nhrnZhOL9RyVA0sAKsFbyvKQj3Ns7khATF8qQgYf8g6
OOaw4LJ3o7eIGqaVgnVRg8KP8PuAV+CDYUpBjKg9MMsvDoyOsnfCFTkWD8g2ayDOFsGCDYqJFUGS
xHhGdo7Vov4irYOzfd3qwL++ZeNUlyb/QtCrnWM2K86c4u7IYaH5uWfTeSxcvBy9iTisbC4zp53d
XGcfbecwmO/Cv3kZPJjmW5m6wOJTq1ijwC9Sss0LZKRNuYTZ4gNykpKugrzbI7pG4tVXRRgG63Zq
mkOU3ds8r7ZdEuAsiTq4D0s2ZhD/qjo0oDG1a5c22nrwig8K/Ypp8Jtj0sBDk7UNAm3f4ETaxtk3
SK9kQy8xQK6mJxcjaZILgULf4xg4Bzen1MVygmjGffbSVmBRhu6Jdf8O7kx/RxxC0mB9rgeCJ6qy
X0V9kV2tumSs16/RwNkfU2nd3fCPKV3vYgisU9or0bQFMnsc9o03+/NQPRaVOmm44xK462muPWE+
vbgKGSJnP80oICkGK9tW/g/IDBsqCnfSgEWT08GJ7duEVfdGbFa6FgzMpyA9Gfa7FYLE6B0WZ2/Z
Gq2RfGxP10liHkMk7s0hsTu/zDFAuOLL8MIXjHjhdl5o1LZb3qOUyCS7rDaOR5BJOgW/phRlRSGR
HHqcIho6bLC9HfZ7EPTYB3ZeNCwlM47vgmHg0RKeu7ZiZ35hqtDFInwdbVNsUdDiNpglBeDcvs1R
TE5h4pXrrLHZk0LaBY5L93Yo+72J72xTWbI5YEey3zSN6a3jAkklR/ZRV9ZRyeipsk37MiaOWkl0
vL7dWxVOURqyP69+LtBqHoOpIc0W4pnKIYpqARPejH10HDRiZnL7UNLZupUITFYl/1Rpog2PGFft
Zh0IYz2/NrWzIi29PSS6OhpzgXKQ6UDvvOmS0qzI14q+xbHtjT1PPDSG4EUke9ss831O5BGSGeeB
XIdyJxP5Gue/Kr3J9l4/h0c7au9wt2a/kuVlquGp0xfLadTn/Lo1MErYOcg3wCVdg7w0XOvToUvt
07a8JpZ7c2mrdD2gYbpT1a4xL0EMzYMO11MuEL9OebvLGZ1h/Bou0iMK0Ozr5DQMifs4CKh4ZF7E
vqLOcT3OmJW7H9NQHVStc1t00WOeGKVvDcOTGka2moCUrGiO6Z3EADnU4Os2fglMHjW036k7J0pz
n52STVwi1U4LYqbxJfPtW8GIFcP+Do0Hi28bEUEv8ZZBscplTM9MpjcEllLRfc1ltmP4vkiB1nOY
anuecNQWs7MPwb849UgkxbhJWfhhtaI0CgFOkdpXICjgtOunTgR80Kt1mih8pR3Lk4XdCeRRcxGw
8a9V6lrwNGJsVVbE4+2A9MKFcKAr5di8I1zOywD/1oaGcWFNfUXxVq/uessuvQRas+n/ytroG2tv
Bms8pFZgNdyOHRolaz6zafUr8sshB0f9qx5UvzSjMe5UN4puZ7woSHi2rWLbhI55Jm/jDVPwAgNs
ApjTnMPj7APzmLuGJMYd0NFcoGBHozfolAfPtsjrh9aTvp1AQYJCS1KcASOhN3ZwpNnOCOy5EiLj
8xzw81H1PTeKE6IzDCazBqIodeXt54Jh7+7OQBkHB7krtP1qNTItPDkafX9xlInxXuEPRLYq6BxO
3GftoAu/SSxYmSrpifnNFNI888mYTTzzKtyaU72spQxHgkwZUAQ6BKbjvkWxlOTtb00eRKI+eJ/H
ZDb/wMu95eT4VohT8MVZV6/qcdyp7NxY3m93DiwfimpOlixV3ZCoHsxHqJ29eSACayaLOSrM58Iw
SCP2TPannHab7D1Gnjbl9hQ8V0581yv7WBv13quHcY29YldNgzjmtEuEiFq6yelOtd1zYEOKmDUQ
oVK3mB95p7GV8SlJi19RbD4bKfcB1s7B50nNqVCH8OJk9Q0TQLqG/UGvCiIMYSmwntCZjIAa0NxC
Qaw5mzb5Q+U2CpG6vUIB3m/B0V7KVNP8wmqHHa3OjY1H6Ghwq04edvH0MNTahxdQMCXOvI+M/K7p
aOy1Rh1rwrpiulHrzFlOyCP5uJrTISJKwnzPs78nKr4GhT6fcoHPPFOhRAKUJu+SJizgtv53N0dq
24uq21daUz1kvXFK4HssLkQjKeW61OAJdUAvrwle1IWKM70XJNr7AAMLeKdW+wAHFAyMTD5TVn0P
f6DuRVgeF2dfuxBTcM+IJbg1vJkaB6t0crKnWvXzOtQC/VW1dKQYztzruhjffkktq76das7XUh+7
G/Yh+9B2lrZFMWo/u0J+J1BZv42oPyhSSENbufdUGIwdAkJt3YMOFuOpSCOC34jo/A55z7HOCLRv
cs7Rxrw0DYEBScwoLFTtWQgm0AzPyjdXVU8t9t/v2hCn2IrHC1UHQQs9wWUuY/MEhexpHjwwqa2H
64j4Cq2PSOauqvybDImYN17JLsca5rQ30PbyELu2tx2jqn12iedbFrg06btnW3kenV+nQTmTwojK
DdQEHhL7PMuLN6Ox77NrTd9NNt700OnXbSOMsx1Bhhu58/AyqfgwiRCuXAzKAZGhe41db1gbyoaa
VwTs2egEhjyRf9AC/iK1MHiNJQQUQI/H7lw3ibsdHOulYnVch8Z8RZJA79bQchSCo7YKAudNswy1
btGBaYu7O/MYxYKywOPT5I8CKSrhCOGKVj5GuZJf1oR2mqcfGnQdI26mScrOpWrkz+Gw7ty/dBE3
Y03f1nEsAOow/9kWpxFNMSJiL+JsDXs/skj36RKNXac/hFkEWxBfMxODb8Sx+AlwRyxRuX5vj+Cs
2v4PC0TrzGco1Wx85ZYTd8o9gCaVFuaWNDx4FRXiewxMnwlhq6WVPxRolFZMcc+QUW/SsRrgeCbN
OcbmBphhFLpfPWjmDX2LP7StH3Wj2xse300Mc9GPmulVlb+VIzB/4/NbaYyfGI9QgRckWrXTORTd
tv+worhgH12MrMP8h6p8P+XDKzzCu7OAHyTnURlTl04cjzBqrTHAplsLcg/pEwetw7dUJODx6woc
jiHP6IzBc4s/oxQXYfe/2Zj8sXQDGECMlKvG+M172QKDotdcqierR/KnQTBY1QOJ4/LOEPCpBRmw
ACv8Qgwltoz5L/7Mq0jeG6KYutAmnSkcdhn9lUKC943PmJ4I0/Tueoe601bb0jG2QrEJhelv+m8c
Npgl6d2xcvDb1NINj9kED6yBvzA7KYPJjMU//m6DAhNOQ5eqwY0SFsC2BG9CT74YxsCpoDiNMaRv
UDOWzD28k5UCcUxdI8OW8B0kYXlbjEwzirytnXifrMbnxmhBJ+E3qLpSXUcYPbLDXqRsd8u4103M
fCPykX0rEE9aMxvHvooBTIY9B1L9VxuSQVEl4tL16fxI4PN73sfun55aP2Urv/KboXHXVCsvH1Gb
z2HzqGW5tW9EZaFz965VHU+XIhNiP7fhix4j6XQqkhcT8wymoTt68OMewHT0nIbD1I9F26ylURJp
5ia/m4aTiZOv+srWtnWblNe5Eq9wWaKTyf6zilJAa0hDkKBKjvoEmq3tgozLoQ4COtPXODLDddMR
0BdHRYZfjwIevM3K1PVyUw0WdpF2YGsx9IVe9+lZOQ6LItA3qTfskwqRsl2dosZ96xpyQJpOCeao
0PFr60R+wxzwLZsaDadg6hGLZzbeWJVujWmgv5mkPm7ijxDhzGbO/Lzg9p2DttvjHn3y6A0wycMW
B5OJVFi7ItQ6auZNQBrfMrlJHqxk+OfiVszy3bG3d//+hMJzvxkwIiG4Vhr3y//86p9Pj0U4+WY+
8D2P6biXQ/UyOVUxYZlAQjoajcNhihZql0d/Z2aFQ5kTEdAx4XUnGIEuMiE9Gjghdv+DvfNajlxX
l/QTcQcdSOK2vJVvqaUbRjvRO9AA5NOfr7R2zF5nRcyZmfu5UbSq1WqpikUAf2Z+Wb1braTwqA7R
DsE65uOMV9behzL7EUXMwQaMH+wFiDa7scdkUDdbGbDVS4jvoLSHdVZd3Nrhtp/2zy6Dk00FW2Yj
bUmja3FkIEH1tM/uKV22NQ58BwYGtYzE2cS8KnznV77Aogi5gUACE1sqjY6CcQyF1xj4IdeBvvdR
XOVjaxMudHr5kHHG3HSYrTeUq2zgixK88evf7c0YNbr1riatt+6X8LEBrs+gvVer2YmiNQRSxoMj
8pbxkHWjEqOYXXvbQUI4QnJXO22PD1E2nv0Zm3pqq1U9lD9s8hmnmkyD7tWTyOpnjXljj4/kgAG3
O6UlQYI2p9agSTx5rKyYBVZzkzV5JNE/dXmhYjXCOYqb1satI4qu4WzaNbuqkxh1kQg3JYQrA2hj
LJx36dS/FyOvcHuXVQq3AZ8tb90iRAMTOMgoLsbsDr/pLi7v69R9dfLslyeK9jrb3CJhoj6D0aJy
qAPH2pX1kx5a+Axzf41FvuuXGBJZ7/mk7dhJCoTYtPrhRfO1bdsXgUmXxGHvHPD2rAC0/kBI+bQX
RC3EDPc+tconaq5+1z6vGR5cFF9b7Sqcb0uHYFZA62EACy1+DMvP1tT1rk3xIgEv2PiCYgRQl7tp
GYoziU3mi2n9Y5HM5hlgkVVoABsRsCpO5NjaaiBHPYXVntCCYkrJatfDoiVZ85SEw1PuZt9Cb/7u
cMZcS2gj26Bu2VrmXnmHmdynfVUv11y7f+x62WlvwIPSuGf0HiZEqVt9yxtYC677PkU0p0L3e1Id
Oc++lc12GVBlsGmejJ29L1Q0agXgx1te7DobnorQW/WOlcEE67Yw8jeeTmAb4C9ZDSGX7P/30f7f
ILydAPD1/95He1/9+G/E768v/8tFK+S/2PRGoXQiW9qgVgGw/uWiFe6/bNumXsWmoPXfkO5/87vd
4F9eJIB+O4GwPSI1IKz/7aJ1gn/dvLOuvPlsQ5w88v/FRevbNxj2f0y0jCoEm6iQH431B1q2+Acs
W/WLxC6DG8tdPGtnpWW/G6hSAvtfn4Dy5Wtl8Le3TucfetJI26HPvkXcQe6rDOVntDr73rb838rC
wjTWmir28lAJr3haFCA/2Dt3A8v92cpKYIzc8IuhzmCoqvEx76+2/w6xy/7Z+PjY26A7+rmDcjzM
T9SNqsfYhtBqg2CG90h5TiwZ/PA/buzOLGfbHd9oPNlxexivSye3ohU0GTk52OFoujiF+yehwvSa
sL3h+V+2nG0GFpYo+5HiZagG92Rh47hj04lxRskGH1RsX8fbwdT2SLRC4/S4D48lpULZuk5SfXKL
8iVUHDq6ocD7wJ14w0zQwnLj3ccWRQidpbfGdw99kv8yjQ9lXBVXk1TFtzmlUMYwqKD34Wfvpr8p
2tsC6PtFtR1+voEgPQfglsSsOQJleRhsOa4TwHKQZZ+IdqpN+6RuWXgrFo+AxUjcktBeg8lQh5pp
xwpy0tq+DTnU4IFibMe30i92Qcd8offB0bKzIz8zI8v11EzUDUUwxfvMvecytAK76ZAe++E3zmZn
HxNZ3rCZ+hxbnwkB9Le1jQVMOlNCpJLyv3Gho8B8Z+Ngr3NFUKI+s8k81TmxziVCfVRRHUPBbu21
18TxWtY36wz+mSRC7poNeiV+rGTpsgcrBMxoSfrwZNGd+2TszgmauOtWwPe4CPaDDPb+7CSXOQow
XgVMN/1BnsEKTuu4C18UhNWA6c/m1inDKHM3dfQi1qsJbNMqFzT4WiD8asSCwgSPCTYgbu0ZBPa+
cE4yVTzLk37IIHGsdTH+Vg6xeF5SOQ4JVXWjt2l7lou4R4JZTPrE8Ag4kKR3b3Had5v3MOSf5TBk
coJ2lME48fxHm4FlxKxsTYpXnjTxjxEk9EmaTtLb5Z5xRfn3AG/ZCuc9WZOKRhi4YFEWPSILeQ9h
VaE6TPLn2LQJR2DnV2YZ1OUYAwuotg4Wo+wukx1Q3+an/qaMjUKJTG8WlzUXFihEzZg9QCCxm2va
tDtPvWW+R2+5rfeJZ1vrG6bzMDfLsvdhPDVZHq68ITrN1NyjebJtus1vgfO++pTTnKbRP3qaAL1/
SzCJOL6SbfX3NGiOIyc/j44PjQ6HxiHcXR9QKyegXVLDVsiVGWJntURkrRYXJ1EeJxDjFcXGPaYF
CR1azyG+aZr0hvBitYSFeqw036IeoSWKwEJ0yUoUw1UVndgnqUKPSgcGnjabGPexUV5JoRgbWosu
X7ZXONchLCqaxtxgW9jyGDaWf16qZidsflQ8KtaFfRSeXy9w7pr+gid7x8/5bZhIuWQdgbu04EhP
jeKEgWPjCaAKVTStEgBO6+JlVPg2hgmA0FgaTnzoqty1yP06dGZEkokiMpUpUx85zSZYSBZ1hPiS
Amq+UcY2VqaeMs2jCKyfVpt8up1hPm8RhuqBkxNHe5AeZEpqTPZaSgwPo3w1rm+fFn1XxN68n27N
nJwUojUbCYgqcX3Jb7sNBCCxHod+zzAsXueYHZxAeie5gBdOtMz3IRybde4s+OA8WpATkrXB3BX7
pPhGhqgicUADVem7eMhCcZ82XsXTVXtP+J7WWaLe6WzdiPZjgsLAlQYBK56HiCO+DfcxSepjftsb
eYWh3lGPHJPt9pJrZ9vhpj7Xvt5m0NL3YzTctYEOdpCFZoK/UXWdWl1fK6ZUlwqnt8fc0wtvFboI
emtanTY53P87P2q9h5oJSOMk+05FH5ZNIrBd+N+UmINnyoOe46SZruHrGIXjpRfus0itYEfG1z/Z
eUCxnwH9mpMZnfthW+NmWkVdi1eTAcmpT1R0BrX9B78Fd4ioCM9WnP0I0v8Ded/9B3Ad4gESR+S4
Dvwj6AARG4u/N2ZAnSJ+YDHK0D0si+YmE4jCX04mCbr7oM7R9exaXKIkGNEiw+Fs+s9uNpqXC6Nb
Ac8c51COAINY/Nen6taFVz6VYZO96G7bVqTC8zCv7pZ5Sk9/29f8O0f192IL77+HbkLfxevuB6Qv
XH501wtvv97fCj8SkYKI7pBCW8N7CHb6KqiZKlAxrNFh5GPUDH8oFjiGDCnYP7TryrtdHoVpV135
kzT1e6vvw7Ij79Ll9EPBt6+qBPmA2O9stysdgeCu3ZbYytSSvEnfB+wqLPvrIYErnFNfnD/6+O32
//Mv5v+jEeH2izkOQ8/I8SBqSff293/7xdipjV7pNtlG287BicufOHi3aY8dWzdpsonpylr3jM4A
7i4HrwTlVrruVvhZtSMW8jS6FQa5MNt28KRw1ka0WZfmmnQD3kyPvjkrRQnIl5S2v5jqcJ1u8Amh
rABDswat1mWM15IknIXIw/Gj8IpLaYngqqjK43ZAxAiQjrE/M+WERFt8sXJSvu04V3uQO/FOuM5L
Ad4OE7DhTRRu/+fnx7H/+cp7UO2JdtmC3SzbWf9Wu/K3J0gOibJgE5jN7GXZwxyN4tXkFyf5MY1q
5qwTnFU4kM6hbGyvt3ksdIKDc1gPQTP/dtMevEce/ooGsIFJ37gPlU3+O0EP0FHI7a71hwM7Ze71
2nRvYe8ySB7I7SQgCRCruLNNDMyi4hRHo/wQGKm2OMO8o8MM/6Wq5teoIG/FvIZgBJvreysLrA0H
NWx1QVlt6cALqaunancwM5qB/pRpbm1sq5l2kG8J0tdtsSPj32EKiL5yCcXRdvjBpnC5RGFWbTKM
u1vjADoOGSQCmNnaAXDLigrjnb/gZ0CRiDHDJqceLCfKsFB3Xk50ZKnjbc5bHm9w7O67njmX1Q/R
BbIfvuRJo5i2DIpHulJXc6AITjmlxJhYu2iz/r6KB+7NbqC3yi/mFXdZqAoYtDdEOsUVuh8K6Nwn
D2j5Fr8G2HmKodxDVwKW80bLepND/LvP4WGUtYt+ipHvHKY+QEMRuxY5jVPdVflvdu9//udrxnWD
f140bhSFAWK5lJHvSBn+83jhV8UiFuOvI5qCIDpATUprcWoLJWm0rCPqYNhVQT28fa78X4EaR6Z8
gqlPTAT/Jpk0h5SuEqbwdM+SDpof6pEpKQJbSwIgtl6WuTu3ZsgeWCqCl4VKONo7MeVgmNjYzpy9
9beAhUo/WK8JnTMkowXInT+aijOPDai4BQLR35DJnnGa+/So2uztNkc/LgqNBPpOOtwVDWUFtHV9
6xJY66VbQXGtgDHnk/QevMbHstXDXXdoyFhhOrMvHcvuZSz8DFiJ9dSgIZyhTkYP/aBcxg3zY9gE
i0Xghcd4mUASwTfR9ckY+4X3fwnppCCD18n2ODU5zGHS3EQEABd/WaaTvB3P8CsB+xXq0NNgeYGp
N62XaJ7h0C94FnFG22s4bpB2vMRlpbGhx3rTg7KbEXH2ViGoqMeMvTtw2nJjt0yw2roFElqCHWHq
figFZQ9TolA/03hDM7W1ZT+wYGDpZpCZYX8GuxEcwIGdXFi7j5UVfLOEmx1gqeRwlKgDEIzXvj6T
ipKQCAPo8etlmuR91vfD3k/g3+Mjip8mYL8U2cEwrBNdsDy7+SHsOHoUROEucso1+4vwJ2YbetHn
jN5C1o8VnPJf89QtRPEWc3CypdtYqX7qXDZF5a3M5sbln1GN95jpIBeG4kBPQYGBq+H4QH5gUy6k
G8N8inHej/VLA+98BYpMPsqGHY2kidsv2/6ezFROLV4jmKqKMzs+sScsQo9BkRybqBuPTkmaheGs
dtAyp9oCjzJUZ2dmOMhoy94hD41H8mucdArEUbJGwcURhVppV79WOVZcK1kXGiPFpOSZnkwHw4Zj
7ouo+dEOk/7d9z1WkxjPiYBxc3U0YJK8k5c+x3LQGqd4nIiZpBZdPIRmxRZNvzpmo/Uxso186nK3
4F0fC9wJmAyD+YZo7ulsavL61I5U8nVuuV+0Zsw9tlyLQKGLSD1LndKSHXjqBfb9R2vpgntwmR5n
SR3gHHExD6bjW2VYQAOnbl5ZOQBZDIzXxmWoX2VWuJw6UIWqlN4ogcIVjGm8gOKqhgNFxe+KZ+b6
12NSxJBFU30M6j7EQDnBrt3YUzufLWeeYYjZjIcHexf5Z1W04VPo1ekLRdJvXu32VzkDm42pSCXc
FTbFplNU3Aa1dzF1aq7sG83160/RWNh7KjHeUYyGbFexXPqGPCz7Tf/OjFQAz5kt2Yb1yzVV9SMo
ye1X+ohGTgSMCU+pNw3fS9qEftEV/EzLVvNawBtj0g13/ZZTKiNmzYTSSEQUH1id7B/0dNTbXLX2
Kcfm8ZzV+qPOivwjBUHiVfaeGkf1WJmqf9RikGD65hsELjmW7cho5FbQpG4fOuNISlTBa5XET6te
3w2VVM/kWqxdfZNpgrBsDxao/dWCRRbzXWsj/FEO7IwBO+mFaG4RxM5unKUhW+mwltBUa7YY6QqM
0EyjfVP6R4q1LMQSt9nFQ588Dboi8UzD5FvMWhLaqv0glgjIenqI0nl4aiK2BCF9D14wu9+dCk26
7tmq0szrwZtosfKGyctIsf0deYCeiARfVkMY2To+V6mouGnHsyuOWS39a2nwwiyzfnA8qR/YrmkQ
wSZdKT/TuPL4C/wHw8328h0R2XQrWfO3LvcTFkclIEZFpGtpYrkTiQdPLkHYA9Llcfe/PTjd/lrN
iiKSiJgwmy//LKwhJkTLcauvFvucB9kMuc99QLEgBNSgL4pb9vTrwzxitV51rmlOf/3x69Gvz5XT
orxTrY5yaBP9KsUBcVzfuxOHQiKBq4B7zLkgytcaMx39rKN1w/Op2ZTTeaQHi2cMX7XKNl1cAmdx
JRagzk1YzJKCQsfwOszDcu2r6qzozLzOWF53CmsUDHU1OMelwR+Tk/u0vRoXoWsv+85e8vsKGPtd
X+Ia5xNqZMwZD8PJqboaJ4iQhHNCwTmNs1hYgAhUhuAbJdzXJI0+tZ9xTuZV2Lu6qvahly3vtf+D
Grjp3kmGj8Kbk6vUUXKlzLk+9E33lMvIA4HJB8ycwzGKqlOu/eDVqcHgOYF3DmS66QadHExfgyCz
4l99Ftd7P6i6vXby4exMwzob24tEI3DLGcdE0/n0urXJjqnpfazc7kPGLNxjGFfPQ3sjamYlm0Qd
cIaeIU3fsGDOMZjnV0XUrGt08xxnfk2lBMJxgXnj67NKS9h9lNGuTJfDE6vxaRxA9w0au6+6ffCY
2uxsh7K5r0+//kIoYPeI63vA5uHh64NEhkO+hQ1PNQCjwG+RDp2XXj5HxrpVg+UN4Qlue60Jkz09
TYp8/XCIsGbHMmt+Dily3UKhXSHHFaFhlsKufBhB+n7joky3zE8VhBGqj1WOX6sqiMT1YZE/Y3VM
T1CozKoaLMavjCoOnZyq7VLaT6HCtviF+//6MI15hpGJH7nsronEYaB6dA9cmsMaAQlcX29PZ42b
eOWRFIb8nrQPQRzpI0kTAiVz0lCfNOLIDKYPl0AxnBEMiR6DrsBG7C5BCHesLLuoy9B60gDq3ER3
iRe+RqCF3EQohHDANxiiRh/5EWZDeWEa2Rcj22sNAFEIqpUWwYyxTd3xR4EznZloJ6w76F27cfKX
t7FPME46DgMg1M/aVleCsCwtsLs3ubZhqS5Wu8Mh5eI/dv4wnpi+ayMPi/bVxVVMIecFEzMLPevk
mD4j5kVrQ7UqOcRxfHTI7Hi9JPSZheyQy5Yplgi2ssA5S2Y66Aj+THQA/XAnsPxWhqRva33VRTHe
0egy3oXGYS7R4DGEjrdOQsu91ViRBFNtSOKYIELLMnCsec+aBgeCTdf467xA2gpzhTtlZlyU+lF6
tDAAbuoUEouGVbMme4MznMRH3LR3fu/GD3WuYpo7re5SS3P1R4fzapz8SqQ5TlEP6aGsbhPvNvzm
Gp5RmpYUhCxqseOBQpCAeeqdrXS/H8StDSTlWEI6BnHXT/WPeXwiQwplKHvQQ+/vlNas+fEO61C+
DRbq8IJhiu9sCob3MsSKVftwvJfATx8GroMDbbIOlBlFcBcSzxowa/1h0+pTSp9OmkRSC2o1r35b
6u/YqshaYat5WDyVbYsE67VQ9YVNp3foW7s/Z4Wi/SzHOecTSD7FUxMc7aBKzlVlZ8c68IKzjhMS
mSQKoI3VE4XZTrJhG4ydOOQgXdTAfz1ifKio4Za1tv6R2w99e1MV8XidhDDVE+7bYtcZMn52xSZx
PSsmEDXVPqdIpsHJnolhYzzF6V9QxoCWwcGs/uHOat6Ws7wd8K1t2zXDEwYRtqJtf6A4T6yh2Tjv
7EDJA7TlM2pkeqG20BxZ58u9MvijXCmPXpMeTN64dwXewHnspue+syAWQJrYNx4vv8PF9TnAV3rU
zefSTup7UzuPPEUfFDfg1uONsNKB8t84EGZrBpeiTpfL1LvetyYmZDq42zEha+w4rIiwE6dXqM/T
urA0R5xlEAdB2TodJFV8yEL/F+ATe21Zi8J9l+CpEel96fXZNnIpilpYzZZStN9jmyG63bTf6Jj4
aUNC+p7nuL9r2lDQlOfkgrGB8fACfbevuNNadT/vWuxZoFji7+xj8J/mco9Itadbr3zrO+eBo/1x
rrL54etDskAc97V5UssSXb4+zAStypYFKzFCrxJsOZc6dDauUPI+QT6NEry1UUR6o1tOcxzI82yG
lwqc1WOAZ+5gxVaLII8ulOpw2ee96DdFF4lTrUjuRN7Qn5kAHHoApefc1T2IKaYG5XIY52A5xuMc
Et4jA5EDVVnQ5JdzlGjxoNIc5Yjh6EH2troESfLC64EyUs/89hRef5hO3eeNBu6e6HrrhmbaAety
z8Xo5BeMIudMxS7416C+6NbJT0mdu4e2gq1FNH5Y2XnU3TteNq7MGAfvysW0Fs6VYAzcDnu0mBGM
NLU9lodNHcjqkAZPXj1Ti2PwZbyrMDRvjaaLFx4OTCsd/vG7PDtVJOdp/+vp5PHJGhs4XX0tKXU3
9ja8hV0Skpub3pkkwN4Uj+KSvZDUI88p9A7s9ER+1zaXdmKcH3BHX0EqbfYEEaLXoM04ai1eual0
Pe916nLwWdivYwAvN35EmjSmfzArwZ4WU1Q8NhWRJPp0V1obg7OgfYPu0mziOcrJejTNpnGdgS7V
Vu1Dbo9nCOS0wPAt18AZCLcl+cM4O9kDJLC4rAilEamgeKeVOwKdwaqfjHNaJmo+bShUB9s1TA+I
hg5dsHyvNb86horyNclDs9bztBcB10caZ/i662HG9GXht2dS+OKVo/Nrsp+smv6RqQUe20S+PFW3
D/lQ72xvLiC+VuNZj2G1oiCm5hlJp03ZQz4UgSZOSuvFynZ8UOhRLPsdnqXwUlUWp7u2f5xES2Kf
Nriuiw4izPK7pujvsRPgZ0mwyzBmzu8Sp6dd3Bv0yWQpt/xyGlaOjdSpXTyi+SL8I4yDApHQMy/d
TNmuGzvXVvnVai4QrvIppYCW98AxyTUVSG5Dbp++VcdWz70zy+fRs/h90zHmieSoIuvoVNLAccoB
LG1gCOb+7bxh9hElpvg705PoprBjk7vsPXo4tlbr2Zuyq7zXdJGa2pqG0vLlKSlS76nJmsisMGPv
5VRigZIz4N4pOWaT1R8VNsKzqVAZQQ/EW/Di+i7xk4oxGsVaQSCmu8lnTt92tXcMFtVdo6b/ViMr
PldNPj9XbfhmsooSXqsl1+T5HXi6nOr6o+5b52G8ffj602I8UIwlSbr//EVldemum4JbPxFfR9TO
eWgS019MLM5hyXWkooSWpBjSfkp+/k5IYvl6Vo+Aa4cDDlzglqJjeh26+gkgHpOjykv2I5faKy0S
jz2ohF+qJWxnj9H8HGrWC8JY5BYL5Lgib+58Kzd01RT1cxPXNFiKxPpu9PIOTFb/cRvEx0XUb2z8
J9iXMJiX8BfQm44lq7/lEb0EKLcMOKZKEJBV/QuhXP02dneCAx98JyqRbtFLzIX9aC1njlNE84Im
9d6NZVWbSZf5meKD5lXlYD/bVjwxQ2Da7yd3JqGqqfYgSg6E5G52c/uOKDyW/Z6eOK9Lf/QtfSxu
PjT7IvTv8W9n7AwF0mE7DL+EQwTXzvr3cowHjLqk+Tgs4ATUmGCKnNCS8nhL1bksv/mgIomyUNoc
i7b6ZgDLzFi7N/iw/T1u3vo1628cTtHNR/rhmleOqtBph345Q3aEBtZiA2vawdouVHxuGJHqdK3T
52JZ4N2G7FNTVcZP0pL+ExYCv/A4dlj7YLgRbRvKl2Lvl5ciQSYW3txx7oDbeIdsmB5NDw+wFT24
5XENhBfYgA+MPU/0rp7EsKIrQa0qy/sYmk8GvddxYTYoDcGp2R8vBTeVhVjgChsAZGnh/0wteaRF
c+jfwO2zpM36l+9XFDb6KU+bei3s5BnAz9EEC8klM0rGqcl7lYIs9ly43r7zTKPpBWvBfZD4sKoo
9K2L52SpkC1n8hMe5wNTONOGfm1o5AZwSY1/mMZptQqRi3G5QYf65gwzcWuyHr0aOc2wE547+9VJ
3Ptxir7X/WtlBxwLCosqayAgX19RZ4z6WHmxcBDBpvB444iRnLsUa/An9XoQxMY9qDJGqGpVV3jC
ZuSjKhv++PJP45X+GrywDXhM45AnWTfg8jMVCUIOQYWYD8LGoVfAJuuKNaedYJPI8r5XgBYW3cP+
L/wtDavZiv67h4jnp4z1S49BjtSp80e4kmZZ6CMO/088BpCNh+xCzAS+KGRg5gXf86pmUGmycFMO
z6FyOGe/4UxAQ4/sVxF2dwGDqojK4626lVIvrFyuwyltICW106b6jEV5IL2vNwJUAS0seGFzvQrn
doW9/uoP3s8WX3Hx6itEdvLkZn8D97Lpxqah6TIoaLAYMJpviqH8GJbqjqGi2QZArFZJ75ydJbzi
dBbbtJqiteobtW8TxL9WqAx8axLjraw/KKld5eZDY9hdd7L75tBYtmpzsoSz4acGyIuvjDVsG80g
Y7NcvHrNA76KCqcafckOCfSSiga8b1RYyClbZ3jXycqAw4y5RjSe4Dyh6bsadhUm/65K/xBIpxMX
n86gOCD1GcEeE+z6NDwRFyV15AwDVlXYJ1y2V5NRcezy/kWn56VLkzffA2hdB+0nI+qzGxVIMMnA
clO9xIPtr9tiKdbcmK5NYDC2pbgfNYz9OP6ZKTaAnvIKZrfxh9MvzwGGy72x6YbIsCbiuWBrZ3Ng
FebDKVhgQbqwbMMDwAj1PRMgEbxsZwtaBVp6G9cVBGlqUylHsr27uA4fqXy6OSTKNyBEGUxaLt7W
NGt2hBWSJ9jXIGemmWzRct+NLe6FIlBq1WQZmo4xgMiCVU6DfDMSfSYhgUFvJPaJMKPd9LRki8NQ
W0Clph6Ji9Ibtwq2McODbFdXZzMlZHJ9gDbTXdozD2q6hR41H1pR2Lkbq0xwSLD7gWU1wKmwEnC9
I/FAyjqditZnUdwZqyO1F5209mim9LkNShfArxgTMgFJ3cEMDbapxThiSrqXUC+/O61eI87HQ4KB
g35vSnc5n63WVdu/gIRNCLNn7lpAmln7QTitOLJ984AJ+SMnWDwXyU6r+NTzjqozJlW4A1j+hk3f
KwQLH3Ir7md8x0WynxV9g9HoHCu2iOuAk/R68LJqleIixaaNCQG8S6tRCyx1gB/6y1cNbXP96O9M
qN6smVrbMMSl6S6ScwDdRQeaYtkO1rs+9B9LfWQ8xzNdVjeyFVl5lwJqIgB3mZe+ZaP3OYanMCWP
FGJqXWpuvCHERDR0ubYhYWFGxUiVhXIPjrfeFgCVtBvigKESoKNsZFOqgmwVs1PLI2hWznqDnzXE
1D2yRsCJKmgP7TPnZxYZStBCik3ePF+N9xZIgW2Qzt+XcHmmSS68M7cP/jDlF6rCOX4FGZtyxGWy
SHROZHl6IDYfb3reS0zQgO3Hy7PBGLVK8MZCX+bpE2kNlrtZDfxAF5t2tDXJBkorsLYTzRgRLABQ
DXyTpokZ0hT1XoW8rfw5p/UJ6cbA0dq2OS+SfwMCfdUmNA21esO2jdp821iYft1h+GjKJoVgiCta
F7yxqpLAJivjxBBprRLz6ATmmM8j1jBgBNtcJI9dlL6SF5OHqDY/EsVoHnYvE4YpoN4maTY+oGGK
M59zd/qkUYJSdOuRiDRqLViprZm5jgMOSghtxDwvhQ7irY57YHmK+mcGzPgAAJTMw8FNqmHbuB29
Ht5uwYC+azrNDKeaiJohl2xrQaca8v0mx4+BBZojRoXdD+rthv30p2taf1dN41Xgt94WfnEK7bxf
8Q/cVSrq38HBLt5VD502BOqyGkpEgqJ66rmucG3RGNGRzbAozYpDu9x3iUsj+xPREt7fetGXgLwn
l5dg4pXaazdJxH4u7X3JAPqwyFtEJc2QHoZDEY7tyQDmB2gyQxNQ+2U09TprMt7mldmyacOP03DT
NxFasrdQiZlwPh8suPaJ7f6m2Vlsxg42e0KlJeKWRmWy4dHBjzsR8AyncT0lcY470TV7ysr35D9W
QlYu2WfgXeOA+35c5KqzwLSHhC+wvwtekDDWK1wRIBEhrPDezax7H+zU6MwsVQxU3epOvCYBcd1B
G/tYhem6q2pn2weoaq5IL8iK6Cw3TUzk1yZk42DjPYKoRvBxsf6Ut/sNHfIbniu9iTPq7OmxeIw1
K9DUM16x8xjgHuWiXiavkadfisYpDrYDcYQc79sSQMQf8snfhZ+WzbQMlWtgrLMFIHU/Nvmjnqpk
DSqDhu+QLQjGfCBIOfPx5uDFw5+QpNnK7oEWZ0XzWTGZ33bCyXcL1X3ehJcKWMHPUFDmG1W0Insd
NejxW2hyj9Fk8elIWskaQo81Fr92+tPRCdsxOl1T0jCvLOGfo2F+mMwMgS6AwTYn9x6VXbyydkbr
ovUz5AaxlkvyIjrNIK3F3N+g2a3CgYtOZNndHIXdQTewcArHYKJXdyA3uYyJ5t2xNHRztuXQ0a31
DQsC1ATodm2eKioyn9PBJBTBEM/3i8F6D1iVV5SMTfeYyNSDTwB+lYWMQmt89PesbVhega9jPwqb
l0T7ly7S8fvSsyEpfVMdHd9yvvukT8TepfblQxMFpdQGO9fXp4knMe5Q3WaIn58KhL6N3y/uNXEo
yDYRVNrMIVyY2NZFuwvZrtvPRL8HW1aCovd6tsqz19qPZQx5CE+q3LJ78Q6scjSM5FhN6xw0KxOE
u0xV16yKwvcMqN5WmiQ7umVTvEfTjla1HzbT50dTqmg/qMal6KfPP0ZMR9Ify+tYN5/RTW8b7Xiv
mfVdvz4T9vTXQwuJREQotLivhyDk/PVVX599PY4u/8+HmAzuUUKDv32v21fZDI2uX//QneLqKDUO
3FTD7rFzeZ05EHNxUqxHLyeUf2yLwiKAGlSFeixlwRHIss9S9ttmtpe7shITI6xCM0HOELQ+jFzs
O9uxmkeD6+bR4CSGzhP97SGK8/YahOhGzEu6+c/vNAp3PyZh+NeP9vX47aEw1OG1i+2JDT4/pL59
xd+eG76iLpGFvn6fr8cDpMuvh/7zrf/XP0zpPtjVETHT8Rjfnu48DXbcS/6LvTPbbRzptvS7nHsW
yAiOQJ9zoXm25DGdN4TttDnPM5++P8rVlUOhM/u/7wLKSFkWRVFkMGLvtb4VnK6vt6bD7bEUYY5N
A/j6kTt0vKpVM/tlu1HR2kfHn7B0+v95+LlvuK8+n73uw3XbqoqSdDqmn39BrXeNg8L5+/XTs9eH
3z/M9Bf91Gr9fIFH5uf14fdNurQEXFc6xwAUM5aupFyjKaovuWcvFaWpT9dHqud424SA+ikv1AfN
QsewgvIcqOckv09Kv7wgPklWTB5BUE4Po+kHlZh81QlM79ffxUZVXigXMrsmPXZeiZGsVWPM+1VF
PDDVLV6SO1pxKcxMo79Cnu71JZ8bVAMDZhaF/e/baoTDqkclzevzT6774ZveukpUEtymh9cfLIyI
dRyV+offAbnP11FdISSaduv6vq4bodaAF/zDe2Rd0q9ddUh++F1UAGgZaPTNry+7vgdAHGPNCoa+
1T/va4++uy565G7lABhoziwvAKGHmf36uusb41JNNqltm7Pvr+uw3m/iBhvd999Jp2w3BMOIz9de
n5B1qm7GsAL0NH2G6+8MoZICNZbD52uvT2B0o2FmwVr8vr8FZuitRb/lh/eoSwKXcN5UP/wO82ax
BdrINPCf9yBjtSXAGADk9S2vT2hjS+KTw4Ls83uN0FtsmVDTQfjneEhMPVuRVHiO/vkd1a1wh9aZ
zvf1GJElDf7Ycz++b1oVhMvQLXn//iouMAgDnfP2/Vc6bXiiaLLX7/uJOcHeNaP8+v1Xss/9/ejX
z983n2OH32em+/R9WymNln1DWeD7r8oh7kk7zR6u27oeR8pC2JvwPX3ffOVa1p704Nvvmx99C3m7
q35+PdcXiohYJ+lU5++b94qqwkNMvsA/RzmNSFQMzewkGUXmTIpZpePi4FK+Rzun3GudtlOc6QaX
D8q9mhGmFentiCSIJ7OoxbOdQqi7Pusy1VqiuiOqbXo2xziwLmOnXVyf1S1T23G/gicyPTvWoPt8
RTxdn2wLO7zFerlotNppaZBSrkna6u76p6JozkHtpDfXP6U/0+AZI4ri+mQsJqlgJvvN9Vk/oEpF
98/73IdUpj1d6ECZX58tXVbI1CzoDE/7QPhzeuOk6vn6yDGL8o5K8exzHyJWXWqjRLdi+uRGMjyV
bh+frtvpcog/ZJiISWCo3Jd+BnbZCY319dk29jgErVMur88SPFVuTTLr59eH1MsGgHJoVK8PJevT
c5eYn1uyhT7ew9373AXa75vRTpTP/Uvd8KMWaXS8vklYY4b0bc3cXjdTiMFfgvbx19eHrqeXmApo
614fqnmc7pgc0XSY9pfvbTySj/RyfRT6RXeBELW6ftDrr6z8UCM6YKY3yllhKsGioWX7FTHUjSky
mrwJy9feYTXQpoDajFIcug6ioxSleRhismAVLpIdHXqNAnnl7VXLNO91L9QWoUH6Wp815v31X4Aj
tMX14fXvrq+4Pqzxd9/gfuYW7Jv3hap29wWAvOnBdWOWEx8yy7Rvrn+NdwmCnmo0+/G66dGtFrU2
gHudXtDTcaQaKdDmTQ+13Bx2JXauz82NgWadFM27vW5JUVSkBojFp+0Ybf2pWv//+Rn3Q/7+3//1
ljWwB4bbd49Lh/yLqyVw++2//0szf5ufcXzBhF0HTfWv13ya/0z5F/491bRUjRImMgHkr3+b/8y/
WDsBY9LI2UKNaxKu8bf5T9HUvyQCBtUBTMfZbZto7P92/2F1/gv7gG44AtOgoVq29h/Z/2w029/d
f7YQjqEZmiYMx9Q0TU4uxx813VlXSKOP6XZpXfEY1IitLOtWlz7p8lW18pBALIdCK1iTIERqCTeS
aXExWa6vs3KSqyvhB/YslPNkQIhXCin0ASjxab6/rBFcYhUGP5uyEBe5feO5L9pQbHCnH8062A2l
XDD+z6lt3OYVfUO43QDaI/8l9KlRmH5BV9anxNO60QLx2lwLWnvR1Ljacp+Ke0XKnmabS5ZgJkbr
cclcjRI9KbC/VzHL6SD8epBMVeeLdFTdkuovwnfUPNDDfTpqPZMszQReQVGwJbcyxVyXulNiT3if
wUNsjAaENUHumnnSxogk2k7bggLYyyE4DuClTgbx02pawmrPN11S3AUjKAmswmsOtUdppb9zMwIC
Y9fdBQFgZlQUhzww140bnOwxekvi4D4DCPP7T6hNKuwfP6HONy9tzGqGFLjaHU7GH08Dl7JpQZbK
hCCynwKnOll8E2pgLsDWzCR5bvg1V7J2X2Var3M/uev6tz/sws9CcW4QjMIWhlabBA9Mr9N19+Mu
EKZu0+CxSOL0+zMiiU3l0vjMzRfaXcRXC3sjKWolWQm2tDr+/s2F8+/Pz4eerB98fIli/Zc3RxKR
XVPoQhdf0qhhOj2q41cBL62yYHsODyR2z1BfLRwgpZ4HgFYhpwOveRWvxgT/QV1NCveZsMTKIA7B
yvOV0d1aBVFIEna4lt2paAUiFD9oLLI/unKmo/PLF2igsLdNLmZN6L+6eL3BZKZbeVhjq7dSA0Ae
DVPDNOjnVmuM6G2KjSEgVpTjehisWVO92WTjTO76tLb3lexngvmT6/bwCwDdZd7Oe8sM+1HtVp3S
7ZpqPMMxxk+pdSA43XUyirugNx4LR/nD1ab966NYwGR1HYuU5GL7lz8KxDgEx7ipQUaaEH6Uh7Ru
DkpgPOHxfBmk2OAre2ks76My9c3vz4N/XwcWXkpGVssiJ86WU+LRjychi65Mw+TaLJwYQSFebiTC
6jyTGE/KNF45CdSb1cHyu3WdUp/vMW/Nf78Luv6vc5F90NkFA7eNZaIV/XkfIFL2OiMao0mghTO0
nB8M0tCczDeI39TOnqtEUqZjwdJ25tkpaGI0Kiq0RqFZAxx2gSwS1VdLVVjkNNC1wl+i5VUK5HNG
KedlMmUEyHJZwoLjWnwbJYjmqg5fPc2lGYW2fq4EbLWuko0+bmgsqXPfIZwmLTmjO4qQJNDttaqg
+fUVn0uq2sdETFtWzTedXNL5gHdTESP1d+jg1MEqxJu4mvqRitiqN4CllA1ojVZ/rq0jsPPjkMgn
RP/3WhsQBhjuSSZ8rgcc51Ju1Ep/ZeT0x1NNOUDJtWeIzAfdyG8yp74NWucNW/uTXZtvoRPce0aI
5OfOruRT77a3nkdZpSJXD24FTmb3BX3CR5WP1VxXOeHxn5xrOr6kCjvwfwo2nJc9/dtIPrtWdZCi
uS2EfLG6aK94tGlQ9flCWwGtWAPYHJFE+9ySoHDXjTZ3BuPNy51tqg/gYDLlpYgI2yzj+07jm9TL
+rZFCiAtausdf5EY9l2Rf/NxW9C7xyoRYWMK9r7qPNC8wm4Kigt/T0s2YZ+Z5+n/KhTPPZpiz5PP
eH7DGddrCoMw8eSTU+kxOH4OnFe8tuNtWPK8GeHIjKajCeFFKl8ohNLzMUkSZU3EzDP4sEfAZ4LQ
UOLyTqVtPYSN8VRF6lbozT6ySvZT5TUx6eFpfW+69W0ZcW0kRc1Ne+rqBnJDnuYsUpsMhkoebQJN
e24QeOb6Li96WvO5vfbM9kw0BEch8T5agxtKL4n0TtTnTNeeqc9jrqbjPSM66pQqJNQw1rRizBCq
SZicKHbhNIYdTUAitG4tVtImQZEwn3jT62c0wnpRSmVv5wSEmAGonNSHTmBvdTu6z8H2dV12zswT
J/wT3bstssKViXbNbKboIiBV87ox3sKqw/ycgEsS/j4e8OQrLte6oJ2gVP4HI/uH3WvP1JspolKY
RbYAgBrPBvcI4X/YIGQy8sip81J20Mu7QLCtFuj5LC3Sm6xI9tFQ08sInzxvYzQEURa4mFEttYsy
nVB0QHsUicHF8PDzZn128Hx4YiFcFkqxBhwUHfPXvNNImqot+su1+kIkyASz2dnKTayiYa/yrUt3
lg8fK9jlyfmWbs/i7K20PKRdXQ+MTlJwdWgU6bl4sRv2vsrj3YQVwdFBtc2Xay+2AIK1ubsWarLo
vB6Si79zMHzAY/H3tQqO3fWch86jVTwAraMHFOXmW6/XB5Q93Ak7FTGyeDFtOri+smFPmgVLZQQJ
9N7Jht8B8RmXFu65mcT5Nk90Emx7XEY1nghiy2C0vyCEF+gBVCT7z2ixHirRvzu9uZYYMegmIl+E
oRzK57bwykXCOndeReKUuWsT1jX3iJK+t/VQdjaakXSB/PjgklBbvwgNnRUZGg99pb9kTbSmQHMJ
XP2ZPtS59615Wul7v+e8H5Vgn5ZvdW/eFiMHq/dXjo5pCKsaeGSUF0azQa5Na7aD1wLN55b9vNN1
2c6DRXAMg/5kVsAZVPPs44Cnc0PzUyT5HCA9Y3Zoor9yixnqsQnuy1VU3uakoaRRTeOI+56iA9W3
FnSRj+jNCYBxPzQPL2wYYEkla4Fc1fCrROvqFcmUV6tsG6EfpQ28MI592qAUmeCAgmZkP7EHJv1L
m9d0R8eDmdpzozbAylg2s3f9jeRY5IzEu88CLXmNbT6+6+JHBr4JASfnljDdepJEfwb4RV8yLr7V
ya1RP3dC27LFG2zXHbChLuSwGU+YOY+Zdm8mzUFY6U0R2Q99wEFCifoEfns/aP667R3qJ1yqIOuI
waTJPTPoH+qtJrE0j4SPZO4XLEjJzEJSTyN+nEmjudNDEALShxdc1v3KQCFYhmmGvzRqSd1qD/2I
DDSPQ6h6CBnz+JxNwR2Rc55SaLUopylF1bm5+/29W/vZQswc1pLTNBL1hyNNadjTautHh2zRkVwR
a/Wi8+N7aODBHJslN1+xAhG/Fq15HD3zHKpc6U4PD3Y8SdvcRjqZDgynviVffr9D4t9zKWlS07yu
MTHtar/MZ4aoCXJEyvUC3+kz7GDgZTRTHKZ2J1lBvRxdDV4Eo+NY6c92Ts8FpSNNFXDwLlR9eusd
M8n0RtXS6bZBkEkcA+cqGBh/v6eaOU1rfprBsgJlAWJruoa33HSmJcoPxw7vaqT7je6gecLnWhSP
sdYuhQx3tc5+B/iuNLBzFbnmCfapRhlwqni0GcVNUuVPWpNyBtrM0MKTDpJlVgcSIIw+y+CDh5m/
tGTLuFs/GnYLIE+FiVHuRIekJ7IXHd0OpyNE3Sa2pq4/zFDjxCxvh8578cz+Qch7CGHDrG38g5U1
O7WreVAZz0TOnGNnrbTy3UDKP/ef8dCiIZX9ypf9qZEO4G+HiB16tK+QzzneoP7sm9IlIL2tkIBO
sgc60TnL5sZeZqaHraf/aFV7hXsVWptpYngLvtIRTJa1jRAgpVLee3et37zFLTpTJ10EdrBtIWIF
06RtWLVcA05HZkEYuAhe/cUU/dAVnGMlXNU6f8lZ0WiRiWALRUbtPFQx5tUemETz5rjxRcAILzR6
tt2DSuSrmcfcT8iJrO9pN66cPP0WROkFbcStPuEmdP3YaMA0PJXIxwfG5A0FuqpEf2D1qwKZqDX5
4jtzm2yZyqqpWPlueDAN5YhG9sNJXTyrUh6aeG4ivq7tCENMadwTxJEx+UXWZVb9CYrERRYox2Bv
bCiZIN7AbiS50xZAz5s6Qro9zGPyvnUYQXb0TSCRIC6EBHhMgdhymldb5jsCitdtViOQbBYq8Ama
OEdsPwenr09VZzwjDLyIhOkCo5RWlCg/hgkg1rVbGrPB50z/Pyqprd+z00vyXv2v6VVvWT5pX/z6
f35+SI7t3xtdvNQvPz1YXgtVl+Z9ql1VTcxL2ZD3nk1/+f/65N/lrj9VwmyuyP87AesUvL2UL17D
CPVD9Wx6zWclDDXgXyxsEPKrGlUU4Zisez5LYYpt/WXaFgQTU1UpijmScfPvWphGBi3FKZV7Kopm
qBkMuX+XwqiSWerEvzIMrOUqfP3/pBImpvHl+/hj8J9pA9rC4scOCNP6ZdllxSqlgbioVmoObygv
kbbAjkY0UyB2hLe0d5NXz4NiTIeqjYqzRlpQZ+OZUm17iWX1GU/Jth2NXebi706y0yDRmCQNajZ6
Rj8c2vPnXv0I4fh5iXjdV1JTdU03dcZK40pq+GGszEyZk6viAAi0sm2R1Jcwj9YyPRPwctMBydHH
c02Q2u/fVJvuXj8fIb47igvC1NXJzj/d/X541yhX7aGj1bQSYBMVvNWxQrgsSVHMV+PI3AFmXorq
a62BC4t2oiHQSd7ZW5PsL2cMlmgZuEOTbf2Hg/FLwWA6GuwXJxSUNLAUpv3LfrVgRUv4EBiaNHc1
NN4SaP8pRahUFcu+LZZj0G4RYcw6W/9D3eh6Uvx6SATlIm5dFrh6Tf58SIw8Y94B3JMyEJq1vN6q
rkGCR3DT2CqcK9fXmRISi5S7SyAYeEYRPC8CHTBwzwydec27TUopkCZoT2V1sYfiJuy6W60f7iSR
4Nn7aDQPrVkdQ6efSy84JxWTeqom95IVYokASendZYp61sGak6ra3hScwbBH1aRZGkGzZjEZaCwB
kV/AnaZEmi/a0Xqw6THUljW3W22Wwp3R9XEvVWudDOY6h7CG3+eBl98StOOOYLnIqJgbpPUZrC4G
HyVQZneboveRumZsQe0OcCtwgza37NyjXtdb/D0E/Q4jmr7hzWPiPmvzYtU4jNd2S05D7tMirb/+
4Ry9lgl/+kZMkxmPY3GWwteBrvfzNxISMgk7gyoNMrMh2sY+uWG3Zbs3cBoHayLQ4YrCCY4nneIM
EW/1AG16eISURWEOLKNOrE49w6U6PGik2Uf3ZjfPkEK/lM5seGKpbGUz9IFII0tt6QWAYpZhthBU
jACi7yJ/Eye4uLfo+FmXzHXKIy1lcK8olmEaLwXg+eSLq58Cqr0q8xz0ocONFiwTk5oLuankugVH
sEatcaMmbxV5LXQq8+kdy25VK+gCYHjgJpj55aqwtrq1dZ2dU6+G9IBxY1BXcbLWyrkSgoZem0jf
OrifGz8746lCoUbpXFEvKMhgfzTZTZouRpznPUlXSxwobsHAB+d3Vagz6r7Cvs+DXSyxRe5UzIrJ
sC9xAzjI63akSVAPr7g9c55Zwabn8+TeZtD3YTdX3FvNWrvBpe/mgGrVYl0EN5x0QX4S8ZIZfzl+
SfrH3r9DtDNylBDIBSz468BdQLTocaHg2pi1KrN+TMrdRXVwB52Gcm9CY9dnhjevvk2rJ+tPQ8kv
BcDpJsDp4wjBrUjnFnWlJf4wxvVAzAUCmghx8D5ynqwOai4dihGVHzopCZtnpIoLDCwajkYSLyra
iISHHg2vugVjcDOKaN3i6QarhX2D+akOPrx+gAY0U/q7FNZTD0Jbq9FCMiJWLX2XJxO7aGy+F60x
F1LdOM25AE1f6wR1MX2CjbrJevhIFKCLUVlKztc+fleZ2yLsXDrxu1VQ7kPCOkbRAtIauR7oLxAP
x4RX1RiOVlhvW7FOSCNwzzHcNH2jsOJKyf2uX8dsrUJGTi99cqdYZyde9fZGxMeIJou3JGmtSOAU
gSmhoACMBzai1aOtnuuITbIBnwcTuk6OC+mcpXNq3bNdbTJjk8SXsXhQ6zt9eNIjJrzR3BBo4o0n
GbzVRU8XNlx0Vr400nGXmcW8ZvodGBsfDJpRfunJ/8td7w9f7y+NnOu3a5EeYqkQey0mDr/c4wPb
B9VjARYslPEFeRe5irmwlkEKXd1NDWPvwk/c6bTdlTxRyZcsQTbS36EEEiwBUByEn13Uuj+CB3m1
XHQfaIGR/4tmY8qGKF6XSbl7oNFTzkl7IRHHeutoWi1j0inXtV/ZWJE2etcS+RUOGIJS7VWxlQXo
D//0+5GQSdKv92vmVHJq8DE/QteqX2c8P5zLIUOzHgRoyu0af5VTIb6lRgybUalBFesIy73mW0IN
YRa0Kr0BUmyIQWhQWZvlpMRG8hwmCxrT/jw3vgG0iOZ48F8VXzuqVXdwXOu172LI2cnYAyKH/1E0
9axWoi19nLOid9aMSdIsTpWtEwIzc+S4zgPUS57rLCtIGoN4Tj3dol6X1aSPnAozTbiiSGSKQ6T6
cbIpQm1pFNXBPMUxUy0aiVNmlrJpnWyjWt49IqlgYRvFss2Bo1FSxEuiH2ChCE59WjOEjCEYzhiz
VdcmFy5JDn6HHDxOylNIxoa02ns1iZawUVziA23oI6zdUuwkyzqlQJkWLgkzeRdsq+IhsMt9NrYA
k0xOTcUg+hM+hXIiCBA3fv6aCXyeSkXSUxKz6qMP6t+paXcRiip2dk59q3SQN6IcIAUk0Iz7IZiy
6holxXn3mpiDcRYqehIDLFXGavFg40sXeiDOUL7F2RD2AzCbCHe/n4OOaluKZ/C9MdLX5MXAdKkU
4p1d3Q7B+2OoNYxuS52OyDZdrsg6tS8hhsRz1wyP6NQP6Qh3aqAjMIvNsV7GwEpINFFvIGag05rE
j1aJH2lSJPWyOdUdYMWru9ka8R0Iv3bW1AHWZNdFN75QHzwZa68uyT8HviGKfF6Da2eTabLcuvBf
5n5IYtj1X31DxFAQdP5BCVG50Qt+T/uwWSmZq74SfjFsEQSrJNJDXiTlTT+EdonEKvXe2xCGdJQH
5cr3TBIoREeYk6s92nwZABPxaViZ/zLYg6SlYKaruPGHZW2AqWTxXMxtJ5rjxH8oHcve6SUUPZmW
CSEmzjeXxsCWAli2YvCvcjzJmqveTRViPSmqRYKxfqdVd0zi1mUkSq5xKYiY8HeeWRE1PsTcfY3X
kfiNGVyojaz9Bx2L14I0EIbaIb01pnU5hD4TcnbprGUniXU0vK2RGnTfwcgs0aRf4tydFObOSRre
Kw7seul1ApdS19cL7ofUGgjVW01TSTBaZFkz8Uhd0Hq9e9HJ+KW3hbdHb55Alm5TlVSk3GkfO88m
N1ZBeDP5dFoCdxHgHLqY+6cbpXPCyyGNDDhGXKhpmZXDuiUrCMems2oyGvBK+G7ZTQe9KywWaUdW
SP5eNEkxCyVFNwF/KtBwLIhY+xhU3Oth2xyaZJpWxP24rDJ8DzEn2y7IyF6Pe3FGsxZwj2rAIwmZ
7I0J/13aOoNNHnk3vYXs288B+LgC7kOqJq/I7Mu944899tOWkA5XSe4yKHMZIkzyiYiRKH0uSR0v
NOCWb70eRtukx6bCsLDLWnVPBoa2jGpHmauDdaHH/piIjvK90pKC3ejk4XLzpBYB34KuUV4OFlGv
iwKALbbIFcC7LQWJce0mzrDyaG4ESedvfCnCFdi+ekXlBUtTQX5IWUb9WmJJK5uIDJikLejJFE/0
hglklvp+EmQsob9zUVUJAHJ4wI68D0eGH7cgvVZlZuwdw+wdxKGxFC54pKRSwQXqe8I5Gg/dvTIS
MmSW8tHNKDbZgHGoh2OrN6ImXHcQwQOME7jbJVcWATH1iEHX4ucce2mxjHsGya5ChWygqEtDoK2a
sgIAQHkkpaIkXChBBAzP8jo3gBJ2eAY5BRLisvxQ5WtCF0/4EDmRrCkWYUFRIEalnhcDFRzBu3Sc
z4XMMbJWBMP5KnkKiBdVJts1ZoMKX2lC/bUYsASB8J0NjqB9Uer2LDCrb3bIDdar750p7lWzaoNx
nNkojogt+eob3VGeh5ag634CyZRdxSyZTMkg34bBdQtjO28oqrXQTuHB0Dv2HwiLC2ZKR9/esron
hm0feUpaLgJJjZml3Uq09bDBb4uevizWOM22wUBiiNc3D0xJ6rnaxwRX6wHl/ZpAVxxLZGiNzdLL
CmPe6tmwIdB8L3GCeIKkhnGsKIsN4uLY4UIZMx1bHkNy4hTbClEwVhCLej45TH3TfYmHwaAgCzcC
K+NWibwl+GAmVmW6rWROvz2tKlDV2j29+pVKnA3n5jdj8BSyBsaLak6RExbnBGiT5wGS96oudAAk
t4rvv5GFtnYNpo6+2bGiUFhCdvHkxEr8TVmb1jxsY1g1JcxKQhOI6omsls6VsCnzHyPiFfYx8221
xKDfWGqwzL2KfAVuGuR20QFpEUTgwcXej81qJshMOYAv8KiiFicDUKyiBKSgcb3O8yTC/SIeYO3U
W9SV5Ura+Tr1aqQEYJe2fktlnG6UW6nyqHuuhMaiGfizKpIiyGtZm9x/WXjqoQcyLcnGVRNr1gwH
qrq2dfdr2VJicNXO2chAY472jlVFuQsVFg/x5BDNPGUXsV5EP9oCcDEdcz/EpEXZcmbTFt/2sa3t
yILWdkmINS9JM2K0Wo0ul/3NGfTo4EWju6+/mcxBDookHP36L+bZ4DyVM4V0jfO8thj1lzhF1CP8
bBKLc9wgrZov28Ec4DEot67rlvs0U+/9SKjbOCut0/VHxHT15BVtudK0SpkNMRHYjBPTqVInx3r6
cf3X9UcRDggDVa758bHQqxbHZjZ8mEOrTShu1VzWZSz2XemNC2cqaBdRpOGIIGucedBGzV176w5h
cEjL5w5H8kkElUBqMdgLO8PpUuV4wJAlTDThNNn5yBkBCI3ubnSLcSmKBH4fODQTowwgActZGX5M
FgcQYsxG3HKP/vQjVqu1iLzs4CelmNGda9cmJWiLBtU+U1tWpA5yTM8Lyxs+6M0UOr5pvdqZK1PI
cqUb48YalGDeJuEl1psSAheNnLT2lKOFRjlUBgJ9s+ilcSBg5zhOaUMbJSAmLVhMsobA7uL7NCJ3
pnOK9tn28osGrtPuSbfJvNTed2RC0IrDSakW3VfVm5wIvoGBMu+0YxtEk7a/IrKR6L5oUMNLxpzn
qgzmE6TdTjbWK3a96IjDAz+7wlDtgOMLSMPZJSl8c681vvWVT+Z8RqK0lZDmVQsyIEUVkMUbWcU+
Ij3CGcgXjz3yQXsjBuQ3mV4QcmbQCbEkk9XXgfAlQs3vxoOV6+7Cj1NmyuV4Sga93Hm+6Ak+i9aY
lnEVGM7BLiymX53yOvXswZV4KDPyyjpG1pSLGMqvzfBsjDY5TWgC9l2e7zlI+m2phMZtqkGPC6db
ZNU0N5Ghl/dNPXCOu+MqmIBMyZC3d00hMVcTBksY+9KqqZg0iHZXIbcC4m6gtgVEokl6J8XogTgi
6smRrjkPq6qiYRs8SqvDehY60cJpqY4NuOT6hlVvrzK2uN5kdsVwrkowdP5Xgkw9IJzBRhmwT1Jm
7IHT15zvc+Zga6PKDiK2HjyHDJmiV1/AhRDYNTyNfVouG9hMand2aulsVHc44Z7ylhLklB7Yi9GW
Kx/gdUnCZarjb1b6bqV1UN5gdufI7+h7tQ3Z2dhHTc8/Vp5aUUecVkkV6o9wsFZd3Xcwb5P3yA6y
Zbr0ivFSaSjXKKFMoXvMRG28ZhgA/RCgoJUdhqJ4Fr5BalRn4McciXy25NPYVjnlqAJJWRZgzX+2
nfZCQwirPCGJTCZzClCDduoD2oqtnIKKlXxZtTj3XL3+ACGDLIBmeGuTjGe/ynJ4tsQXb4iyuWc3
zLhFcHFUVpyaZ7232Mt0cHJzJSIlB8llN8TEnfjDppL8idS6A/iEzTj47dK3210dt19y0qgqVphz
EXWPuUZSROrXZ49jVRJsxxjVvDJBhYo4N1RSruN+x4mCnAOyal8xnQmf4jTaMVYP4ALEW9rUj54Y
Dikhr34qX9V8Cg0yyJz0LOC3xYVvk5pXr2LSxyPHfYhFxQrdn1iKPugXiqfeNWF3abribtQypg2R
+x5UZYRnmFswvaEl8v7D9a2twfPpP+ENzt2pk1/MtHTaozAOuQjTZ2bKB62dumoi/xjffakRmx06
LGILY9cxyx8TY2UmMw3k5NBwBldKfCEZqEPY9ABv9Es46E+mR4vcrjMqmoyNeGIDcqNYw703sme5
kbww/z3pmv3QpQmARTF3XPdBGMbGzoc5tvdF1PXYELvxXmrul8CO32rCL5CC2EtpKO/wFpV5PJLS
Fo5vQq8W9Fhey06/64180ZQpfpG8fJRGdMkNzZzjHrrrIPbPk7Z71dX00ORpiy87IcOcFXQYfHOt
4OJq8hzbwUbmZYb+diSrUX/DCYQFPxpjog+rJ+z/PmhSMEdkUb8bQudCNrN54RlLFt0bEp9e1ci9
7SxyMnXjNZS8i8EiXEnarYnRLrnro+iiEc9kC9eemUp6yZwgnlsqzVNIRkwgYRSPxfgaD3gnG+3O
cbKjTk0YieUMcFm3cgykiWSX+XoCQrC6GcdbiNhUuHg/OI43Noy0QJTYcweN1ZP5liUKIeCPRedR
/2zTG4X2HSdMuLJKcsRzsDmCfifyoBvF1M+G598b2BGYsenoiiyxS4kp0j15Cqtonib6Q1NxGeap
DWpPRQ8U98FSzcQdEOWtj8uLDLgWE0Vw0QI7xZ8K7cC0ThpGMeQUkF6IGRUm02bB5lvWFGAAzH1e
6wupRZQFY6Y3RBE+ojl50yflND57VH/RDdHXMfFdxUEVCtoutXuRNQozqDKmTwjXqI4z+q1pS14s
NdYg+UJVPZ2F1atWMbUEfDXMhqogYxBKb2TSKOB+umZu2xDKMPA9Nj0fQyfCKfNBMstu58DGmhFH
unai7C5GYsxtLUPkBs5AF7edVlAqV61Dm/hPXt8+Mp3/qBG7L9y24/PX3rLrYNS5IFpo+cyCKlxF
/A+qB8fhEJ2vDg6TDFXVN09mjMYqqaJDUieYrMvwxVKVdy0QFZgVihjEnoB0oS2hBNHaDaFadGmz
bHymm6GPpR9kCgFWWj13sOtWY4bmEfp9X+PvJbzdUgCImAq6NK8Rpw4wEB0Sn7S4aFgzJGIrF9Rp
XHozMQoihLjrqKrRHtmPSeqW6zgbX68HHSX5Nqzys21kxG5E3rEaDI1mypaVc0w6ZeatAs90VmFR
7VlDIXL3CGweiJVTxQigKJQXG637jP0J1xNJn1U/zRIDp7YRABpT4QeNxOwuifu4GYZ2lljp+4AY
KWFoSm0F8YqCPo1ih2J9Mbvhq+U03xS1XhMW9BW4xlcASJz1O1ild3pGSg9SzCBV78K0vURpcKNb
w8Fs7RcjVTTg+2TR09zRWpiyUVHM3RIZ10iUIUrO+DRxHG1ZvIG/Z9zyWX5gF4cL/ZSOm7Iyj57O
CU2plsUquuLR/1ZD8cqNgdmakz+iTH8PK8pkDXPGKqoOVQ7pznZRw6XZFy5TWK/FS0sUAdqz9Mv/
pu7Mdhtn1iz7RDzgPNzUhUTNlizLkqcbwkOa8xRkBIen76U8VV3nFNAN9GUDP35kCplOWyKDEfvb
e20TT5KeZPtG2B/0XfxaPYDAgTZQT9HJIoa5X3uatQ2a9k9prDNwGdocfFDoYy/WVSoQirglLLo8
ocCMX4rBvVMiUZhWXmFX6+Dt1jZNA515tFo0s/sAJsYEC5ouWRRJshaifAWoh1oA8mjVSkzRSP63
uOl+Mq+4ZUaL8V4sI0WSNo0fsDU8e2PDlTbRAol+/6oN2kOjXT0waKFtcyLm/LV19QrGhO5+ujDq
l3k6c26K/GXrrRqwh12BwFKZNktean0NTdLyvqNyBnG3Jvv6kYogFKPZ4MjQD+NQrmhaa/B/tj7H
EOBX967zceVH9osAPBvmCLBmTxUOndbbIW/QZByWhZRJDQV552nQLxNNzmAjrv0Q3eHHGEkbGDBx
ICyOXnjtgmxXdt2mbtSyTYDxFT47L9EqcNXJBX1vXCtH4VbJ/G3kf9kT8N/EkvaqE/POlfPv4FeP
hTu8N1qzrVxwgzDYFSgw9jXIiGxMBgiMMfCiO5zFNqHWFjBf/JZpg+85ZwjIXxhJtkA3dgn2kwU2
aBRB7W5MVt0R4BgU6PoyTuOPy8mWJ098oeiIaO3Yhq39UuSj+Whz5AkNm3kGVJC8oNnUSKebKRlR
gKNf2lG0dRU0S980rjGP/KVWDJ+dpBQm6Kn4mUxcP444jBrmPRV1W2V7UL/S8U+VJRdb73f39QSq
OTiNjL5st9LMxUyDXCcrSP/tqW333T29hmfpMGh9wfkqeolipE2d2bjvASmIOOo63YBh07M+KLWg
ta7gd7mGzWmM4n2TNursdD3uOuyXyb07Wk0xTXkD6Jju1dNpXyoiyk5NUtLa0GDw08Abz+xAIHOI
bS6GR+BzZ4vEOy5RKB7xayPoL3f15BX7/pFOwZwZhXr25vr1/oFFCrGwAwATpNoqdtbZaHx7Xrai
QBeuXHVJo0Hnc/KQEmlDsMf76NKP0CexClbZZzA0v5Py1SbTmSNHqt+XoFsY73PRcjW+Ax+1c3Gk
mdAJW83ugQJs+rGrV1AxKBn3CLJUazQsSjzS+FJ5gqSE5nV7Ras53YvRApAvZdCzdvCI8UhpJau5
RhvrxnY3evmvika6N4VVhg7AjgW1vsp+zYNNWftoOWT+iYLGey1Prlldf+ntNs3KZxfEgXDzHy+i
ZR5u/pILk+cIfQ1pWoJ8cOU6Dzoc2wQAOaP80bp7G2PZUszaTTeKqrLFgLDusRfQXD99Kl31k/dE
SIMmeKb0E1JVM92wJrd5vfPZj4ihRf73TLabAZe9zvSbGXIoBnYA6YH6rV9CQyuCg5+OEz9kUYnh
ufoprelsejA0VD4C/IZlrVr5KIQHYcytH2yvu8pC/s5glOwxu8rG+koU9dS8nbCOPXSwyX0opHXr
nYpJm5dsqJBkK6edvdIy9jQ6GVr3PnVeeA/BrBPccUt59zAL5sGDY+6KQSFpa9aXVvbHYLyDDoNP
jQNICJEZfYU9SaD2hmv8ZhzGIIQ/uN4Avohj2Vi5C/z1YI1A3BEsaIwFQYUoFdaxn6f1UKS7wu7z
BdnhJ120HrXCPBgGNUJHdfuL7/sPuaEf4Lj+KApxcbx8OKMidKE11wSkRliUib9KNYPD82iz/dbd
r3gUDypxPh2RYdGOEN7pk35jM3HLAgNoDJsEyJXdRkFUiWsY7zP8SEaoklSV9OdNN4lzLkEFzg1a
kktUJs/Lb9+ncazPfqVowFVVirr41KUYTT8GDE/ojArUyoq59SeUfM1Mwb4OPPxGxTsRk4iLQgGN
RrrAjObW/lF2/NRSyeuIKoy0Kgbp79JbO1bc8jFg42lOIU+Z+0n3DrSEJCsc2WGq5mGf5cKFNeYh
LnMRw+igjopa5UVl0eDlCPU85NG7ywaRDMd4mTrxI0eewI7dv47FBsfMx5yWcI3cCDalFx+FH5Fc
4/IKLPTkofKL0AIryH3e9GuUKYaic2mt6MDb48cyNnyz8pxNOhQSr6yBrnQtbMj4CZov/wpOO5Nm
pyHli+qdc3Yo6DnFvnlzhcEjQTEDNFkv4Sp+OFH2LDJgr/fUnCRxuGbp4glbgIl2aCRj6vMAb5T5
cgJ1YFYWNRvRcaa0demSPL/T/iA8cdesWLA1PPTM/6W3TnKbD3lI9nZUfLqieQcUCyfHU6e+1U4s
sbcqGJ7GBHUnxyeT5jcrpdbAjKiidVIOFfqEK79pzokRv4qhWMoqd1dTPIOUByY/acaP7EsUCp8P
OgI7eBj8zew0e7ZZq7bNgkPeNc8Y1GN6ndEN8lbus6jZu7Irdp6ZdJtJN5+bIgkIrVVnIM3neJ6a
lZePT5lVPuiApZtceoyFeQC5HQ/0WBTTqrMjnbkpeLKBkgfwpmLBcfUbJOcatcI/VjGPAVpli9Qc
Qz3RnzpQO0uRgEb1KsDOsY5Kzp6/7WnkzYsKNO57mSbpmnn4YcoxU/TBJ9WlHRBfDRp0/lVNDLtK
I16PeCv6oAg9xkQh/VHY4IE946rmxDZPWYzb2vFDt/iiwhHIfgTbk+NTuWIMt6kRWwFFKhzqb64+
WGw2vLdgk1JouywzbSX16tchlb8Tg8EZ1kx/8jS7uTKe1pNmwVZ346cUVE/YzRrai8IwgVDLRelq
3kE5SEjBzD2mz82qSWlwQbf4Icj46+OVdxiDTDMjC1zeA7zDOV75/nYyjCN7qGLH05G0qKj4kASP
27k4EV7A7WKcy5YqH5r26kTHx57am9q2AFjV3DbKuAym9tZEw7yUZvIU9EM4ueZ+jg2HpW56kqN+
xDLQrcnWWWfRCLEfa4pekukzM8UBbtgAue+efAVb6SVc+42Ofi6z2Kf9EMlobnqyDSYWD8UxhbRX
FDPioUJPpM+e0SO2jhZlPwtFGGlRDgN4AwPvT6x9kuzBAEtnIv4/an656tgsdh8gUyFdWuPVCSgQ
Np3aOpq5/+ApEh81QeJFacNqmzv2oSV9LwAgPnVVP6ZZrx6VhCJI5wSY/cdidOlx99jQGvZn12a/
ccEzIdN4UqTS/Jqz8Y3xVV42sHZHBoCpXaDUOhDfkyZ7Nyr4FzoWGAo2P2lmYUDFSDOvB2MbVciR
qTh3fIAPdmE96Rllgz17qkFXX1QsnXyaucNYL2t2pISFqedduiMxpnyKDgK+UZt8WVNdgYVT81Kb
aA5OESYcqHiTA0xQ/Amy8dYPWbpKAdfUUXrtNH9lWLgVKhuEcfdWlw5i1c/sedeqLl0Mif0tz8Zn
sjagEaKcQxr5DW3yv2gpf7OsduslGDmwTMwLLG0UFWZev9G0aW94eP1MfHzMgK6zi/IbjePa1+Yb
BMCsmS4BwAdt9mGZVd1unsHLa4CT9Uxjfvnr2f2lj9NuA+mVyeUUXRj6qmSqMddMW1uoetuW3pM+
wkVTeoHyBCkAsPWjh6BuGdMOpGq1TiuNonknI2nsC47hRt7vjRnT4TAX+97R7QO2vHHFktQQp+rV
oWlMrpa/v0wFBYPMGh6bzC3Y0OXIW13evzf6UZXRT6yS9LHxVbeBMk93sgj5mKmAAN22MMAgJl4/
LAJ+0jmpqR/0PrJZdP+E6E7UK+As79GO6/RsYpYIWuzwwdy70LPjYRP5wMj7tvzlVItNPrfDOm/U
Fr+KQScUuAeywN3DxDPUF4l27XnIcZCOD5SKvqjCNMJB0uJt+Wm870tm+nauPQZxPTxkQfAJi7va
xgluhaDTHwbYJFycwDetzLzc0nIuD0EaVCuvLtpN1vd/uqEtv6VR3OaxcQ+yIbbNF7b3UUw3c+u2
2Tu05mkRzGO6TjUfJ/yUB9cOy8pUVeItRYYo5koPncIpL75B9bRZ9ZDMHKhU96iQY2+VnuwBU/BR
gnIE1koKsFRZtm0J/Shwnv3gsOalv0DiFT3gl8ANNWfax6V+iKakX4x04RhWsTMSnZJOXBUEEKjy
TN079ou7wHWEsZUlEdnMHLeUXoul3xiUvPrg1DXCWHrcrtuysW9z16fbYLwOYwtjicfyzisY+HeN
OE9abC3GwfpxSnYJBNfgoDLMWlmZ7gPGjJsttJOZbX1RvKhyxGRCJKDOGmc7xpp3xRD6DBOg3VSt
RY0om4QKR9uNkeA9C2m++Q4xLhbooz9nOVnpA3o+drqo5iRftV9VMbEBY+izIhd7tze2HwxaL9M9
RV8R10wa7xW0hX0wJKPB7g4AJ7R3aqLCXZikyYiyVYu72P+QzXnYKHs4cHGh9TJcXOr5wXTYQLlD
r3Cuqhc/Lc0d4UrGfu4slzh9RspQOd1dEc4y/NOUkswqWGUlpROWLpKN5+fmQxk7YY4tcgIT/GGT
m+HQ5WePGi47uMbMb1i+jTlovjDQMZYfX2AkHNVsDau4N10y/o167bWALX4n/bBgwBvOnRVcOqBS
JNLUu2xja2VoAZSm2AtNXTdvk0ovAML9L9WSFJGEi2YKU/GHjMOp1Qg4QHYNTYrQtwlPsGsWRQ5W
O+dSND5oSM9ob7DjBU0MRRVaMVYhKLTRwU/bp86aqjWlO5KzZKo/FBm2UCtrl5Y1ikd7gAMNu/nX
c5X9Uo2cIrN447VAV+mVrYi7cS9mWrWsHSk/PPaoyKgAT9hX3rTUI3zhtsYjJMecEgH5rINoemyR
GzW224+1Iqoq6/KE++N+3Jvq9eg62aK1K3PV+U29nT1WCMSOdMtB2OUC7+OHMXtJRqf8ziVg69n6
mUYz/0jT+bGbuNbnsZif0gob6ah16cXiGu4c7A8zT5OLN8rfSHOheMYgYorUoSinhk5qFGIr1Rxw
Y4Y5VOo3NxnfhpbSX2LMapvQlLWsBdnHoar0g1b+tdPSAOaoLjQ6frap5l4FmIfKNCbWw4xXbUDZ
AP9XpbtmlKHSLOAzbVGsO741rawnFhafnTN74EXqNN+NATf1d+j9FVzeeVuW/C+N8YqO/rdm4zrS
JdtL5WGg86V4zMFUHKZIz5ZYOiBiEjUOS6x4J64o/GD8UIGi403qGV0EB3+utRPWAeAEGtx50eve
qQKxTjXZjihGtKnKuwG8xT1VMS1ca3D2sABVP4Htf/VkyK+NOyQgWY0FiD9joas7JSkxulWEIc5z
UKJLU2Y33WmqlVaiQhj9PSzciOh5gg52mOW7YHwY6ANNIkGxC2pam82mo5ytt5a6YGeoGcglphOt
+66XeAARLP82ZgwR/gGcWhs+rgDw9/Te+RIJRsY/li6pz/MfITyVR2zpPaPO4NWkoYFuTuqS6QpH
CWtOSGZbM+31MEGp4xRqITNSjCUTC/Byml3sUmaXKaoxxBqctv6+VhZVtK2i4o/WuPXeDtJmj9/h
lUKxfuP67XWk4uc2G15+GkT+41/maK6uyou7Z85LvjFA/ZR+t2vVH29iREWCJIwG+6S5BCJgND44
bqQ2ypz+VF3qbPBpwA71quCpHebgiWAxpVoNUnmfV9PGhwcEBlWjVbXEPENYSu5bp41AA+K78Ozx
VHCJdVWvEDUwhC1dzCuRla+p5TDx/BrRa99FFmJaFB///jY+GYX7Ggu3P09p0Bxhn77CPNjIwrfe
3Eybw6Qnq0Vxrf0WFFBg4urYZbF6cuwS01sm66Uaq5VVW1sRZWADqAJeBaXwXzvF3FqAYDnoAkZ3
XVb6mrRX8VSYD4HEYpRMBKrmNj+2KiM4r2nmMskTsTGncT7r/rVGIoKoUHiUDyfflj81u8Fo7Aey
H+6a7reKF8oWYAWLFepN83nvXliY+3hKOWLo5YM0qJksjOo3iPHTGJm9r1xUTyljduzkpkOvkfvO
oE3kfu81wlnLAOdWwIdlWU9DO1wqhwvMcBFuyqR8qeHFE9PVaZv1tA2d0i6ybY9v5a60IGe3siVn
oaHemdm8TVKTHXZLUrYvJoNIdLCRevtSZ4/IqE9Gxncyd2lKLP51GBFa/DFHEc3Zteoy3jrpIZk9
ypnjjN6rAUON3UEPy+1j41HtmmMdGh6jcn4kCHJNCovwtR5/t9GtKDv2EuNz6nqfrc5JDuZ9tXAv
+kR2MSLc2xEWaKf2FcvudtCcp0LPXnM7giTb1C9DL1Y90+WllftvtHhetQIv/uBm3z1JflbucW1P
pKe9LN8WVv3Qet5NlQxoSm14Kqw/U/Y48b003QfClXEAPNEsDafHw1JHn4OWH6cM2ENmmZAmVPfD
A+0nsit8bGOwi5mDFHgSqxH9Cv2BQnk/f9a64DJr/jYjALVo06JciJgHpg5RImtTrJoJAyExQr9F
x0zZQo2sUWgS1EWp36yGeGYXWMW8aGHlLTGVFt6z0r/alpY4naupN8RJQxDvOw9Fna1yltmMw9ms
LltT0L1S9ajt2TP63gKgwovTm0e6y7Olq+NEBlP916b9n3m9/4xyEeD713jf//jtf1zrkv/+PfP3
73/jP47pt6i7+rf/v/6p/4/ShKZNFPn/nCa8CUmUcPrXLOHfv/GfWULH+oeOf59uWQsaE0dX839n
CR3/H0Q8ddt3sL7bgWkQAPovrpal/0MHecVV5nnOPTyHY/6/uFqW8w/XMoiS8bITECYL/p/ShLb3
7+571/b48o7lGPBkbMfzrP8RDRMQzCXHeXs1C+zXFP31Jzt5/lsl+t//a6Tenzzj8vcVoCLsKP++
FLf/fOnv64MedY/i/icbXL73LtL/fpmyR3lqqn++XPdMKXnC/ctLf//u3z/ujrM8Rd75v//u319R
3CtP1vA/X+7NSZ0s97G7t364h3mI25sdBCUkq/LFhrMX4wZ5i+DkbyvNs1YS2YgH0nBlZJEvRTUY
+LwiuaI1cFwbuVfSTGJYW6n7z5Wqm7UYxmOU6sk1Duqb3c/pjnKtYy+74KQ77lZpfrXPvGmZQDVa
jT7+i9SIxSNocBxdaXcyNCIUjLz2sZauxzxzd6qwI+JCw8iGIik3HUVBW88w2YonGLOSDIcnqIYB
t86y69VuYEPpJo25bMcUl1ik6ywrs7Gmgm2vwYpb6QXrHu2Dv3bsByt8euqB1pc7xhWVt8qK+ZBF
3s7tWgEBVEK10HAa2gXGRwaQt65DwKKplnBTOVEIISi2cTNaVyjpxe3FN7ae6XuyNNRgI/NffAO0
FJ28j56n7cQMPm0senD/TKrhrvqhJmLMVSln9xxhvnbMQ2CQ8kOdX6B2RUUQHOjzewPVc3ZSNaGX
0/SAAWVnKYZqqnJUyKPJPaW/f8uEMwCMh8l3h92Mn4dRgtpT1tWuiBj7C9oDFQqEa9Nncchm1EzH
vGVm+dAYlcm3k+20qDZ3TfQh+0FHMYr46GcqsAU7gPm+bgtEjbN0rBteAo+peAvGu8aeHnVYxMri
vudrHo2uCh2hjxclnKtdIekyylLbpomSZRxkwZaiz6uhZ/O1ddUenG25SlosCTqfbu8PlM04lBso
UHHbqOyshY6Li77cTcCbtuqnuHoZ8FtQM8sTrSSpScbODp47HaBHbCRHj6TWqOXFuZAkeq3GxsBf
YVV244BkJLQ5G0TTQVBMfer0iSkwYqmpYVFK7Hav5na66jENY0GMAMyCdO066Z56d4g2mSGxKQ2R
seXQMCyd1nefKNdCHsieZNMAOB+JGUyD7PcMkxnW9YZ9MXqqeN1YV5uUQmx2c2a76YkbBqXKz+ns
GI8ANpZlUHxkREP2kRzvdTMWVlqPKbOwpY1mCfQiza1mO+aNteRTlSfn3r8uX8pOPvdWeWWPCM9N
8HmIUsPHkpY4MTn2A+BhKqHEVz4P6phoEIbqjZNGV6qb7iyFwNrNfAK4qyj76/rh5jUVlx2e1UVb
MaQsbcAgfU9UJOBhjy9Qs0mu6OY14BtxsqJ7HXr8MsznBwxAsI9MWeQv46CaQ9q4AOcT7USTSXtO
BtXijqiaZa3FxaMU7gX+YnASQbIzyftvesulW2NGYWmA2cF8aB9QNDvqpgJi2J52azXMDml8T/AH
/q8oCYcYLaYrRWPKdLxboRdSL+44+XFPdnXYqumQtZK8SNNhWbp1ep+fdMwRuDW8n8FIOqglrA22
vdFJxhz8SDsYXtd8z+bwNQ0gEJoUGEVZGk+e46SnFBls5QCHmYs/GcW62JSn5lmTebqxg0bs2w4R
1yqi3zxjs6lRmnPsJJdv0Mv9fBcQHcoB8lYQCO28c5+Xv1RvJZtEoJT6DQM9WmcWjovQ7YFCPuCt
PU4R+PqgM441YfHzxIytIa6ySFJV08mgcMfceyFsF10x55DPSUbwtYhnqehWMfV+p78Wq6LEmqiZ
Y3+3v7sbfzL09Vx0V6Fb+ICxk+31ONZ3jX9POE5yNw4UO9Pz551TMftLxWhDzjSjTPMG6AXkJpvO
4Yajbmy429jUSRjmNFYXxB5wZV8TP3dCeyLixNg98OONSX88vTT4QM3We1b9/UuUKZoZ3e6oHD58
rWQ0CKziR6de5KHNtGzLeXpn2v6ek4ZNUZt/sxLZbjSTR0GbdjsXkgOf9Ix9oySzhPYCg9eIGMhZ
uA60KKOfLevl4e+vJiG/Y5d0YOqUax4Uw6o3/TduUaLtyS7Ly+o0TOxy5zIILbKPXHgZ5XIM50B4
PfpcInt6330EpH0bKXsvfZeBc7IBJJZuOFtB5GEF5TzHYDJRKf2Blv7iydF81jVrYzvtL291/hi3
+PaNmH4D29jUWVpj9rC/C3opNgnyHOevzkUqHbsVbGGMKVgUHlrqQ1fU/TmrJnrEJLLXXLXKXZPS
bvowNiO3LZYJRuSakb7bWn3DgB6metnuuICfDNliWbJmsfEZ6XgSX9BgudUq0HwanBu8Qioh4tno
DNJrfVXb3XGApLtNm+q574k10Q36E+VAusDWXeFTO/fVspTk6gw9fxIIxUapT4eJuzZWLBedslau
9WbXd8aoMA95bzBdQbEMec8uaKBZ6nKmG2ZiE9XkriPZrhqnZYhd9jvTkHy3DXpTUxOmZ4NBCUvm
rwc2HmpWOH8d0dM/tegB4++6e+Vn6+3x5eahO6iNzfH0FRFzH9tz821VaAKmzDmrBsmzSSpikVZO
vezt7b0nZ10FGdwsa5XqnBW9Eo+sl7ltWDv6JnZn5iZGvzdr46BHySHIdSNsBv/VfYRveCPYebMZ
6QJfJC1uNHOosmjcVi2iVmkqPHj6WK5lukksi/5J3XwFCkhXUsFEza9RVpo7SJJAMflMUGRLM9Ce
Sbf+IjEYG7u8H3ncHhstGnL+QjFH89rqXb+sfaKNTlRsjdxGEU2h/llGt5sYwhDb8bDyzm/cG5DA
NFpuxnjl9g0erRiVp3HpBylmHSJAc8iwpivTJ5NlzM9xw3GozSSuSNA/MbfCMnODDWAGHBM/nkhe
BZkntkua2hoo45UpNnqLAFkkHoF6RG78qCtYTQ8FUlRk4lx1+PeFS7ogClrsJ/QB1kTMjKTZJHFH
Ui61GYiyRchz/0zYyQG8QWLOnNmViPKTnIa3xFGQhlGy9xKDcpnUIvFGCdAIn89P8/dZqRfhqJvN
d9wNlFpNMd3GGJrFI7qaQUYSF7cERaaUBkiNUhlme5zs8Y7aeg6Raf7QE+fLdJNgoXoge8PQgW42
i63nOt9OWkSsVoyg64Itcut/pUOUL1y7v4GcuYOKzH3nVkiq2VOr2k2X/glayTiieZo1t9rmjBn5
cO2L6zY270Z0qFwGc2R5NbJ4NnfOuL/LBAPM9B5c4MEtIIelHd7ZeahDqkw+MMa92A2hArWGI75T
PtOp2iKbXgMNI8P+p6xKk/Gf+6mqesuhno5rHaPGGMMH7LuFluQ/0rPSe1JHACal7garq7MYJ+we
bdGdGeE0jJLGb1O+D2X3nnhZQDawukf6nn0VX0H+/WGgiZtSt/d9DumxlflT0hkn/OCw2egnlZ56
MDTnzDzmJRqTIEwse+snakv6Cq4BrdpsN6Oz4IrT+jsCVxP6LjXkMaua79gGdxTHQYwmZl5kVzMP
9avnLMcnaxrMAlIG3Q0iuI+5VkjmPkO6t6XaT23NtCw0pFAsuo2zSkUer5O++S4pONHy+RLhwSL7
Me46mcsVjCyiaqhzfhK86ToRQ6Ug1TXQ59KqeWbxpk/Ut/MlKtTNu0MtbHElZsDqaOD9JOS5EFBy
R5ouVP2J+7Naei5KwuwIbWHcuYY9PaoZnqai7qj8ovkcdVoeB+TsNr/XoXUA5lNFBg33Gh3GEVJh
qAdmvhcp9sZ0jLDpd/M7egotPJXmh7TuiL0nU/olteC5SOSE2o+GjnuyD6uZRwt5nhVY2DNeFABa
yg2YQSEzNzmXTCKR9y1lFtcGvNcYyYtIA1p3NJONfaDrD63OJADG21yR2yqtjUx9VqSW4kIHeEdr
crKZ6XCaOk525HeZDb5HgGjGCPeC7shyaVbFicCSvCYm6hv1EgNhibBP5FMi/JPASQ9IEEeN1xOj
Nbizh8HdFDSemfmiFjFFjX6ur3oZsFUbHzpvePdA2zOcEEmoksAjAsK5enC1lclGakmtrsSJO/Ur
mGXLWRvH+wiF4ggiSm2RX/pyoDYXv0RYxNNS6ihSrj39yUpLhm2dXwVM2iULW8LbjPVR6K1aG+S6
DNMgwAUFKja4GewChg0ARtf1dK4uQnNWYX5Uc+oujSZmY3oPpxbjgGFvqlcUFm5l9IvSiX1QI0rq
MO0Yxqnc1F0SRl47QB0lcDbN5Sctv7Q5+eUp+U1NKwhTjUwbBcTL3IiB0BKsF1gclrFzxvUeoon5
C+L/NI6ZJI85QewNfTFj3l9mo1mcXT9BwWKVKt3P0ta4qhrURtq4pnCo+vWYcklWDo6IGdDeIhX2
p2mSzEztfekGbw5p5oXtNtt5bveS4X9FXKMuLDyg5a9TRWeLdA8y59V0cYa3+amZuponGRySpE5u
sbCfWGMwPLGvAaH0Hmdc4VUxb3JrDM9Jqp/cWQu9Qu3QT7hifdkuC31o4Z91+OaaB50OuXUGenBl
iYK9t2muRFAz69LxG8eeXI3S21aERhfSmbCRvjbJ2IRR273o9mStoozyMi3fWh2pfj+7ty95i4Gy
ppj58Nq4tyhGHUcrEsfLCflxXXBwNfVDew8c9lLE6xKUbs3ZBW4jzwSKx3FQAH3pYhwHw6AhK7o3
k0Kxup/2GeAotAjuX99gTam658DDiVS45aEt6UuXkVzIwTj39UeuF29WIv5QOUQwR8MfOzBknER8
NiyazVI+9AMS6mPvGn9Mx3gp74WRY0YiU6XdQ2popzlX+XI2claVuTzDFaLWSQxPmXuf9nKf0CAB
Os4aylBm6sgA7cMd688kMiTEhVIs3bZ53EXuHWCid+VKuc1XQtsiz38S9lqsfTsBs+5EA63a0jc0
4WqLdJzcYCNax7n0In7U7j+Qn913So7essBTyk0H5Ri7B4RouuVF8ND3TJsQXKA1TFEVrrXMC6Fi
uBsDI0AIVW3lFpjIKZh/abWLHsvkLT6ictk+rczMVEkjqGKjzXNM9Jd0k+FBCvWCdwLNsF/I/6Ny
4TMSAnrw+xhTezDdd/YtN5M/nSebd8zr453dsmRz7P7p/K/ARYDwZyKBJjZ2pcxffFNc+4P4HKIn
NcY5n2bRclm3F/zDN6ueazQAwtLtvHaQw0NL4kueLfDIcjwIb8R1DtrANCg7czFFFP1pLmieNvtt
U7R/Rmt8mZEq7qaqDl9TbFkR7gelwgoc8djIqyXcD+L5VC5PzkjF9fBVi3wOxyF4tAQ2VQMdIAly
D6VeEPC6V8iKFzp3cSt2+UsVTdXKsZiRacV0wUBLY+d8UoJj9hDLY5HfbWLS5Z0MgETkamDOJIpT
ksG9i+eCOkoKyhdN/W2ZEzseI2UPmg8eg6f+GdPEdwOhZjOQj0vKLt3L3D8kDTSoQU2vvGc7azJx
4DhAh3zaoTM6gBB1vsaAIIXFzsa0yBg6xUY2Ef4c8CcLVZdnz6oe8Mt+gzt5tqGrTTig+IZfRDnO
a99ck58kWsoFyd6fbmAY9FiqCFTpHk2gw8qvCvYPQ70dx3RTx3kdaqo9T8XUPahs+mQJedQrAyO7
POe67yxklRwdjqrYh+CBEMJFMLZXUak+3BpPT8zdybW8Z3TxY3G8TdtpDL0u2PWl6KhnZcWkHp12
Q0ZvkWEXa+7ThiHVqiSnwRp9yTvvM+kuRdR4cMHFgR+FfcnUfTsmdS1YGBZJkP1Eoid9gbunN833
wUt+jKw01xNB3xEj+iLPgx9SGGLBWZjNcDZ96UQXnZzi2ClAKNUGqsJsbTVCzAH9qDbl/2LvPLYb
17Yr+i/u4w3k0HCHBJhJSRQVOxhKhYOMgwx8vSd03/CzPRz7vg3VrRIpgYj77L3WXD1ZaNRt5Jcs
/CCkhpC9ur2NhmSjW82TqOa7ceqSgCkSQURciCUKEGHQ/6hDgk6FC8XclNj3SsZggA2puNPmD089
XO0nbRw+Xa/bm659LpXypGjOKcpEuSMubhWW6A/rvvKL3ltDc6ZWIbSObL/YRwHuW618JhMbpW0x
8ZGhR65EhTi2nIvvKhLQOGpGyDy0xpScV6xlO1X7bkf33qvppCGrYWQ9qbdeqWffkf23XlXPBqD5
RizzrsG+QcFc5RiWuUiVL9P2TqYpqFBJ+RqxfcrsnbnqznT7l1Ih4kmEt1j2+PTRX6/6qg+suL65
HJ/1ZFC+9KFx5xGinrn6QZmyhyKRnzgr1YagVDuTt0Wkroxvta4gmQjR/7COUKGvmer4QrQnylkB
NUyLxm0dgShZwl+d9LHMLOSifXoteZa4TXNPbwZBpPdDdnEG+EUVxaHup9dolDuKiFVKnw94zcYW
rKlYIVhQvt66QT/V9vyRUPD23IbawVt7eDYyVr1eyO3eI855GpU3MWXPuhjf+gnnC50ja9U4Zrb1
uH8rGKNHCmoeCNyJ++8JiwbMM/UxTuM/Uh8fzeVcwSzCrZb76RS7D1Hu7bwVhIeTKk0t0CVtKZfp
MKpdxVpjsbwbY8wIwhyfq2k3xarEorTs6b756pz22bXDzTwLiAvxJSUn2MurEDUf6sAi/1YKoFI8
meCmVZ/WHO40uEiKal6d3pj3qQuvs3wYRIqGdwLNxpzG5d7foFThyTsLhqFTvSdY4xoNOothWh2x
qL7VNsI3l4lif0uZyfhZhwMxtL6npilWuifeML9QsVUVKku3fyo/2n78YBz5qvNUy2m+VrVnrpVo
dhlZnie9vmd5PZHfbd6RLtWt3cG6hJV37SbzRwWMG5TzIXGdXRuxmuoT/d5VFcbUhJAI481hZUZv
UqqB2SohSAeuPSYnp1gp7ssU9luXOC864RGtm356Y48OyAWhOE/NT6VSWlDm8biSUe5fsxY4SAb/
GdwB1AaE6143YQGZB1JxzYuVukAZiAme4BSsEsV+VYHOr7TO5uLjAQzMCd0hS/RAjWEfRQ51YS8/
BnYUvYVFa1061qrU8IJFmQ6bsPhkDBqAmtmn7OaqsRheY5POVTbPYpHvuOo7uQHGaSC3GzVnqQWJ
iO9rY/COSuxeesow157hwHVfIzdVP0txmmPsiYpwX56Q5w9rslqP86ejgJ0Vardp7anw3Sh7j8RC
vtO9k6Ok96kLOKPt5xXdqXnjOeUnz1lVGT5Fod31mMdInLg2g/pExPTajbxLlVrjynLSTzvRH0ub
AZgGDy3rhvfWRvhDH5t1Qr/guA7DBLOmUuyTQ68sRmdPY5gCQPGRQ9DYqSpwlskMC4dY6UdZuq+p
5SbbQsMsVrUOa3rDe1NUkFYo4jjYesznMA+aOZwsVzarWfM01pbqT4FRmWEzBm8kqpIbe4t7J1yC
cMWd+RUPrHAmotxWZL1KvyI81m7y2W8HcIquGr7ohXbwCAni8c3JrbfFpwFJu2b0pXouo3A5PjIo
QeBd3Efg40ILhUcOdcKuxZf5HYEHOBgvditNWHNIwg0o2l3Eb6+zk+ZUo6/rzCcMGaFaA8K0mY1o
09bhrnFRbaLwZWWqO0eJu0BHKuII/RAbRUCD6RGZ3YBb2K6DcNT3ReNxmbLyGbp4L4yUNHm6SlB/
W/Ll7/M4epdiGBA6iUeENdekqe8Quwx+XL/qaIWbmcvECJ91c8j3Fa04FjJPpHcPKxvwE10B+oqj
RO/RDOgJBsXcENjxqvT0maNUu7LQeImK0dwrRXxDNaOuepWuQOYpH2llaqfmyiwM8q/X/mRd2AKQ
QFYRplyCz9WcKHsSUYnlapt4l0mWgLnmsqBDG+oaSw1o05SfYzz8oqdGb3dmjM8aocRXNlhorN3A
rqJjUVmAHpXM2ZJccFwCllemydraKaduPRgG6nyehR4uv0DIn3Lk4cKor0VGIJ07XPU85ZemMMgv
BkXcV0NFQ6lZVSCTiNiFZsQEsCEs3Vfb8WCzyggmxzwn6QQY0En3Ya0LZjQL62dIn0ZmfCuVbgtT
NOhzGOKVAw0Vpi/wM7ZgekaOHJDYqbWueEIin8U3th+3QLGfNBm6kuYQypZ7vTdDc+i6TT9RdQ72
dex4r4eSZ60VGlO95N7rsv7U5Kk8hjE54U2RbY0RJnPCegxzCXp2dwac/d569hszCGJpZ2gEOewC
nVHuGl00euUMySsr0zMXQbVxGKjtZy2OtsVM2hQBtN8aPuyZNjUfMRu2VVudpDKnFxa+9VrIvA4i
G4H4jOYOXXinh3JD+xXxn4ncU4lwTWpVva7sm+jheEo6QQHIalyv0sEbb8dwfZ32T+gkoMHQdq8V
o4HwB6S2wotbTD3ZTm5AKo5AdTTpzSdEsGNumB7EQBuxYYvaNGZnUvqXSE8I5dUzum7FWLxllNo7
kybqoOWU5M8KExF/GqFhN4NG0L1TnbvafO5mL30EC1ImIxRSzEVbozc5U2YQXejcQIPG6pNRTeWp
UOjLpkXn02mkfJ0Z02QzK+omd8eNPeFWKD2pchJOr8M8aneRgtcr7OzBt+S9TtVOFOeQSCahzPK8
Uf2JHQ4FdETrSGGjHSyFfN56woxQF+Awwom5aKluvLD86mr1zuqYWPcDyzWrqgfuy0CC0u7ViYEa
2Sr6hqQnh7yu6UdiJMbsCbNJH/v7umiOIn1pC9t4domzIlt9mxEHrkupkbQ6Idk1mGKF6fAmddqr
aowJJy3ma0p7lSn3Tjesz5aZ+S7FWj1A6ICWkGj4dtXP1Ebcl8mBQawWghOhk5gY2ltZD94Wc9YU
E17RWU+i6B8zrzG2aUEG9JC4GGPxYNEJ7QLXelYGUC6wYV4dzyPYLH9fqAN7XSSez1zL4PZkwPPb
eMZI6mkltd5P6dhuLKYHPvIPaDECIwZL544mufmV9CS70H+y3W4nuxxH9ACeiVhgnsuqAVYWYpvF
0eb/0oZbrppuRkJY3MRJfdEYmw4kRtDXGQyKMn/jorZxOSYjnpdjqjDuMHCIldOx7gH0FFH8MPbu
JytkrJoucPLZtJuDIkbh57lncEapX25Cj1omSQf2naaY19jdLpUslj0HOgCkF9+wTHhWXBZwkhcO
AhQzIMp4Tkiy3GkOjr2wZTJsdLN6yMflIBlmfmdAaj8TEbSiri39MIvqYKiBvGtsVDF13D8T9b4z
W5XIjP7FEMlWzuANOpwnfjUyo6inkI4J+BFy7z+0JCwOgqmDklfaWiVJ0nfTUQtYar3DM/ppI8Pc
o5XA1Mdea3MWY2GPYm1Kg4xsgG05lGIzqRDJpKkmfkngCXaSp9JroKkgnjwhKTzqHMo0j9FQZKXp
CySIrHZDnpAlyWw6HdZximE/sMim9RozQ3V2oFHCDS7A/KJ2LuqGim6GIsqzYqnVl2oBo7fNfVv2
Z9sUP2aRvkf2E+tldp6XgQ92W1ohoPl8ntdZQE91K63koiXGU5Iqh9yZn1neBI6tt3vKj5sb8ZQj
ruGj0SC7jAZToXI8hvii15A1G2r5s0ILc41y/UNJOG1aFCvwKu7gdZVnbcLoon62EckSCY24zVjh
CUzMJ0+PP+Ok3DPklyw1UU5iX2MxqaQ3y5jUVaiXCAOia1qcw1o+O1CMMSfdWLvyciguHYsDpNWD
uq464DpZ7E9wMfLeIyPKBO+Qm9qmJCKR2fawIScnXrtGfOlKw7eQ1U1avmtncRum4a6u2DaTBbxb
wiBDuwHO1sHuQVdDrzoM4ktWtN2vEMP2G+FmRyzYdWDnyc2axmmja3a9woXgJ2lMdItm1Ldq7Np1
BCFtzUMQgbrefirdUujnIHhy7U8o8MQ20tb8STKBq9AIo+V3F80I3gYCszu/ltbdiAJopU4hafEc
baQ6HvMMBcUxWQ73WcrKq1okI3l5MGICY1rlR1mufcG4AX+qt7OBNW1ZBsGCU/f27AzPlS7v+v4K
VrDt0mqNmSv13Q6NEMghPcAzz4OQlEBTn59bVwNXUt9FsUeMVAytuSyEr5oIkxS1ufd0nr0wY+64
Kc27KHW3bpmOm3hRt9tx8VCAx4d6Ug0AMpLJl2I0Dp5tptAUgFlVWTVSQVAGs1Mx1mQnuKT7fpHH
jnbUXPoOZ9hyNuLfXRokSXNH8wnZp8E6MwrvLAaCe2TJgGhaurNZ6rirdGZNmifQ90iQunPa+nUu
5SvdVlYoS51clt5xVrpjmBThHUbZhvsLWIC8zF+EZhZfMo4fZgRKchi9Y6GEyj7Op3da8ag5ZXiY
dCNeIxxjUBwWPaoGOnCB6EkfIYnWOAlTmKe41XepolFsIBKgFmcPx3G/buCuU9/YFSAZ+r2N67wz
dA43YW5Fb3jgz8ryQE4LZmluiW+/BKZyMXnOCCw/x6Tr5DnVMKsUZSk3+LtMJ7Qfl5GUsUjuRqkw
A6FPP1L2lzhlz8NMEK2duB8wdPqVlg3qsUzyc9s6yRM34Eio6l2e5C+KkXAyj/iXnabMH/qoeEtc
1F7pKF4GXVPPQzKCnML291JbzdXTwPQ0RTy9N/SqE1vfSpakRwvdaq6m9iPI/iSYs+lFSUcDfmv0
0RpcdjaBdI9i4HuUEvkdoARrG3t2elRw6rh5Cf6g6oqjt3xhZFkcf/+ayxl7qZwdOMy1OGeVycM7
h/ljovsaVkMnh03fj2BEe7PbIUvj3j7l4t6VM0IxIqt4cghc5r//OIyjoMWni7NtUdI1Xgr0bHm1
pziwMozQ9f/xum55sVEPvqZ30/n333+/ZJjU6d6LDfmZA1eUMz3+fsHKrFpz+WjaxfwoFcwDkZXG
O3v5qyUKnVkgB+b3uwSJjdtCUZRVKJo/lUX15tRQaKJe/bFzBCXNgMIhMneaW2BbcRj0WW0Md8HL
xj2kpeIbkMhz0priY27x3IxOFb+aTALWEefGE/AyyACapV5Z/MSBBZ3oPs9cMNu6450hToEjMHnk
NPU07avYDeknqu1RL1iL2Up6UboiOerdkBx//+/3y1DF4a6XWeAt3/zHv/9nr7XTjJaoAQhEN1KP
+1DnHGM7dZ/jAeJRCe7LFXX7rA1rYMHus6b11X3TWSjE+dvQcy5NLLl4fhrOs9ur6TbT6F/8fjfR
6sSvm2Kgvct3FbE04uM+B4bHe6WKeahk2JgXbfOI1uOvNw1aZ55HU9BUFxOvSsx0b04Z0ozlTSnD
Fx6pTbf9/atmGhGdQ3P6a5MLR7kv0OXdp4ljPiOrWX4t6iEMAZn98Pvz+tTsjuh44r+2mAVZvUX0
yVRu+W2OQa5XblnlX1tconbE5eW659YYe///tdq/+TH/Q/KLjXT5v5Zq4+SIC8Jf/q1We3nH36Xa
tvY3hH4uWmhTg1EOT/Vfpdp8y6Sy5p8sU7V0DtW/SrWJfSGJxaCf4Roa5FCHd/1dqc23dNUhQMZ1
LRdMquX+X4TalvMfs1Q88o/pJS4/zjQcVj3/9O9STYrUU0PHnqXPBImnr3qswOV2qJV6Lz97FiKU
ITlkgPujdjpG0YRmd9gy8V+bHfhOobwUKJLgKqnpH02QcJd8KGN9mA1rZ9Onn1n8G+ngi6Qlr4GX
8cMW07iMPbIBXkWenlUYixbd0skzd5YAgQIEyJEjOa3TUQcZ0qWS2Mxx647JwdbUe4qPwG2cy/Ln
ss1gk7voNdSbADcV6J2HkeV1KeC8es6FwN0LbJ9tUXRHg/mCHWv3lk1cEiJJ3W4CxzJ3RfTVk/7A
eniTWXXQENO57AeyyYPWuI9dFYhdE6CqB7lFBxlTMypb2KHbIdGWVfSmgYC87JFla5aqyuOhsrwb
j+IWViB0lWkLA29AatXl3Wb5pzIClUr7a7W8RrjD1mNpDHZwofT5nv5ZCfh4gh0+AadY+jNW9qcr
piOZ0IY7Mu4Zt7rWblx48MvHU6fsPDAuWo4AColDYqQHhc3NNkXR30KO4lQMW0BWv9und3xoxb0w
aVoBbcekxmex03Mat4GcbwPZEzaezgSnMja6L8Ss+BGbDZBG2vfwYZPFPcSxnevAzallUxgdvQrl
mJOEE2T5uHXbBonzx2IVuOxqpiIIOzm/xLjNNX1XEzMCFibQumaz7IGsU4+/e9BtArTPwFa3TLPZ
CmPHhNCvwRVALqRX2xOPzDKUDRWAg5ePvxzBZRfozl+nb4jy027++qDLAQLBeKlMdvASbSTV+7HO
DsspvBw0x2A3Ru26MdAqeSsAQdvlw6oc6uVlvz+mazdD3ATL28eh2ZSFuVtO6KFvghi4lqs89wJc
2cQu5GXLQdHq2o/srx7spUWBsHzeVoFTrgAM7btN5piXZZcNk3OpWV4bDdcb7ZuYGZi0VZ/wHrJJ
D7JP0bN6zC/UdQOkYmBwSs6NcFgm5R/Lpo1cMBoNwmXvLKfb7yfPp20ajtTW6RkFNo523Igu5Ew5
bQvyHkYWcaJqyOvp4C62m1rWgcXCflB2RWsvdM+1Xvb+4u98X15bAo5cTpPl2NbjJ2vbkJSjZZ8v
8bRVofFIb/2c9W7BK9OKXDFOQdZAB1BogZNZZxscrcjaewutIxrEA/aT3+Ox7OSlYYz/G6GI3GCi
Q61XI3dNzwnzpt8tJKzO63N85EyLwYwh5ryyyNrOdXQcsdCG4QSwgyjQrj8GGYBQXREfy26JYxUB
wrBdNmqo2IETa518Xks2ajkOy9FzsF/pUEcjlnWOb7Pj7Mm+qHA8lh2zfOBwbDf5wmrjY2p03Cbd
viw7GZPtIayaoHRHhsKoOeOf5ZMk/EIAbsdlCxNRL62Mj26a7xXP2CnO9GyRk+QMXIZ6fBAEJ6vR
tcziD3I+d1mT/fFm66GKbrIfj4PX32YPFx4HveeyXt65pHUsVvblz459puF2H0njTcwLc9stfvmj
oslguaqWPbGcILlKUcZP/z0sXGmkRBESCrS3UY80cnfjQMMY10jDBjvcbFzuQYeqWhazmySJ9hqX
FNEDG4dI7CqcoMamHyWbl0eX3LLXJnPx3EjOEVdiosrAHNkqYe7M6HM5U+F7+CnXtYvkMZ0epwG4
ZskILvuqmIhFtLMK7pUmp4XCDW7MpiOht4dGZXu4uxmcwCrbXNlrJ82OGteVyX07c5IDiKKArGfI
y0wlOQw0yYMuQp0TTsA0eGiA7844bGK5gZvGTs6oyJALj1mHKH8OqodMhpuSO6zOfQCP35HpxcYT
+WHZGPTVDJURRRlcLW2NXu+h52xZXmbL+bnCYbL8ufwCnaCXuW2wQ99NZr7tTeZE2XjtMpinlnlZ
fkpd5Qc5NZuOC13PmFtH6Xn52NTyR9GbrzLrb2WWn7XC2LYkVi/vy5cbZmi/9sr4pfHjl91hRuKP
Cfs46Y2diOJjxVQnRJ0zH+msvrJCOqZqfl72UOrtKnfaIRl9ha33uy+10d61pn1ZPqaugi0MFX8E
KEh6A3aJneqmB8n2LWfa8vflcFTaeDOb/kafyJXY0cfxRj1/r/XasRjH55IaIaqLM01RRFcH107O
yx7OQF7UY3szuaMsnx6vJbwQoqVsJHnM75YNqJf7Lmy1HEaqzjXdhsP1d+fm1s7LDz3+z8hKzst5
G8r4EOk8MXgqL0Emwn3T0nmzPI2XOwRl1U5xGQ+Q6zVSMutKdna17qpTUPx/5fu/qXzJIv3vSl86
DaL7KOJ/V/v+vuev4le3/+YaWApdT3PxAKoGP+2vyENd/ZtnYhh2bc1ydIbV1Lcsllvxz/9k2X8z
l3rUMzVTtfV/5B1iekQAbrqqqlEX24b+fyp8Df6jsv1HVJqjmqZm2JZqmZbJ0M7T/kPl63JP0ckk
6n2d0fkaDbloPuycaSGxdY86VoawHFcRsLaFtI7HZDvShl7ro05uDlPlsiHNIwdukkU35l6MQ8Dd
KvNJKWk/xtiDHPvHdeD5Gglt1CqIq/G+xEoytKw7wTbSWQ6A62/G2vmaC3dfls4FEVcuhksea5ue
fow5OkQBOQ+9sdQx6HkHhM3SvFrzPW2MzhuvM5DmwihuYnDJyGhSqJfkFlXTKXL6g0xB97VYgaXx
ttR/uq3htsuMVzm2yPceCFfeljGZ8ENzqetmS7uc7HiMxgTVlMBJIiemQHUR+VMdjx6dEYKXvW/n
Tu/iDaLGY8nHV8N7eJF96V1b7OX5pO7TJZkGLhKT/IuHprstSBDry+d5A4p5FWbO2p6bU16n/iKw
iOpk3zEJH/o4gODkKybMzQY4iz2gRUkhO+X3Uve2RXSYtPahaNO7BcffFPYmiYdPoydOoCFz1kv3
8lkjmneddANxCOgGWsKcyso4uYQgYqd/YIVBYV7l93UCGLhA5EkQy0Vk2xx2X5eDXjLTzM+EsSnT
5gopiERFC2Q55XqHZoyaKAfkV/WagedJIHSdgbMRVxOa4FDfUs6ainieEiZeFoLBaSl4gVMh2ban
DY5ddr0FllPfWF72kNIDDDN0Vs4gz7Cy3E2Z49kenO/SckBJxE8Gn2KmoR9ZlNYKzO+X0JxPtpvs
Ze8+EqWxjiVD3bq7tbYbCFI6na75LFGnwCYqLilENMZqauDNng9Y/zgm5aEX8r4WIMHqJSyPOeP8
ElvhxWo0hNmrVPPAK1WB7ta06czAYm7cVNZBTYgIHAYfzsYxMT5qK9/KDIxn91E16XsyIiPU+/xQ
a6ScGwaOAuSkElMBUo8tmTfkplwJtV7TRl43mXJUjQjPr3oq1YiJgxX6dL7nHgFUg8J4dhSGdElL
H9F6TIiogVZ8A/PoF6CM7WRcluPrOSWpj9ET4rbHSZ5EOGxc1CA4RrRNoc9Bi27SY0Jtl59gyggz
n/1whqqjKMmdMJ68xn0ys+kgHVaEZGpdhd49NZpyP8RHGe3qXI4r2Fh7j3lJ05WXmAKkk+4myeoP
YUns9c29I8pNM33Rpvm2GKaOFU7UWAkvsglfc7svVriF3VuCD2jAIStIZ4B1RtttslBeMzJ7Grkb
rrvQ2BMmqrrTU9nGAXFcJ6NBG9ZwZFXSi9CXH7TWuWus8YGooiB1okCvcfw0tQXKS+7cJeiYYBjG
A/ht43e9em6YS9Z2EkBSeZY2aXkVS9WkokRUn9EdH1vvLtUdrLP41pQfkU8n8A/nEkNUR9qYYthI
hXduJujE6jQdc4P6DNZ5N79hAlkLO/oRNkbLAUHjehTZuo77M3y6p9aWA+hU9CAzQNnC03wU6oU/
dd8xvm1ZRzuyIr4K22rWDROz0lTLwNSjm2fUHzGBSHgB7YtZVl8y2VeOfVQVJcWsZgZp0u4mklZI
JCByumu2cdscM0MVQW8g2kumbqfnAsQA65AyO3oDQZMAfR9b5mpSfhthusdEdFaxc6zVg1VrL02a
PrCguzoDhozC6a9mX+NLKwG+wqXL+lXC/Bfy0mOaVE9Tl12nYoYDlW3J1fHLWlwRcnPh5jt9od22
3q5mWJr3HzjLNglDHQEv16ERaXTARoltUNXp2QnFyQD2ZONhdo2EsLZ6PbJs9uPn1oCOadux4mu1
8V24XAYpKip/imnKIsQXGyWk2Bs/CrDf+AIPnfwsom/CVdbRAhDmQphuxXDDDrQFcEutakMXmjdE
dB2lVhxUK6fx4a10XTyAZmVJKkkIT0iFmiN4HwVI3cyGEQ5yK6tfUY6Szvfec2ezJpx6xBNNBtpJ
1nW57LYdOLo6Iphmbg7jbG3pdZ/aUX3Tk4npd2W9Og4jxzak218fxlZ/rPsZAQbkiHj2Pit7+pNa
xqUpeTAQ0INvctC3DrJP3+RUdrDw8fi1GfdtUpec7qnpznoeHgpRvuRqAXlN3w3c2Tx9IhnM70ws
N5O2FciitUGn/javBp3YKI8vqDbZje7GCBkoOmP9ZrjlH3I1fyInf02G4icEfY/9L1u1qXxUJ1bK
isjetbo61Bn70biGMVqYzEwDkzysdZlmm1a0HyX2IdAMmk9DHWEMsseYfVwRQj4PYkQ88WbQQdLL
4qiSM9gmynbI2WBPPA0Og3/CJ3TLuNYuMTlV86eTLaKn/KEJsSqCbRciR/xD/kWgVuMfVUnO8URt
IMVX10yMSeptLqbPHPQ0SPzJ6jdmpG/Mhmgj4KlyBLSO/xItoIe6DQc4aCxJupdNyLusDwuMBaiA
HQMQURvlw3Qw5jQ79F77OQy3Q5E+RpB9ALV8FRbBA5EFrNRVTj24dzMaArRKzJrEQnGtD5YTzeuo
3jkjeDKzFx+5ypxXTlcJ5TNbQsFs/cNpCSQy+xdsfBelJ3UzVcpnJcMwiC9hssyTmRN5SGpNW4LH
z2yLngwC2Vz7NBjE4zOw8KZCPLUsvDOyjPxmSe0tIntnm+OBEA6BC9DUEXln20HS5I8FMrPygIfx
5vXZHY7SXa/ndyEJCAzA0fKiNOvr0qPR1h7N0H1xW7je7gPw7vmHbPrDApBP9qPu0A7Qz5msj3Ze
c/7SaoC6zvBUQdiKkeG23Mid4ZFmWr4KAZBXCdK7hETjqNkXAoXEQD7tcC3D8DkedV8N+4vGhIP2
JlkFZgm4oNTPGpBYLwfapudvDG+fZGjcjLR7R/dOoD3GmmC5TQolflq6qROnNGc99Sx1BOhygNoh
1ozCexpMh7VbQzIq40Nv7+U/NhFTMbAHs/1B5heY5rmYPlhKQwolrnnCeJaidMlV8GGZdmdWNcFR
4c5TQBuGRfI8WvjFXOs+q+a9EgWZ90TS/JM1umvGhsdaI8q4DznLla3HyZTL1G/ZGeQFS1u/dHny
ZBqAuuE0KHr7UPEgaRRGkZl3LvL0EB+m6FFpt52Md8iYr9LUTyBJ6eNO0YFQNxoF9+TEv5kZrFkv
jDY2pZRT53eqId4a+EOmK75F2zQEa5Jq1Dngzl0lWCIzgHBxoyk/Kx25+G/iEgovm8ewlTebIUSC
YyBitap3Lg2mYk8OIpu8Gcl+wVCKo5Cx/nzDrCqD0Aar6eVEyLBZPEUzNVA75eDG4xN0/ie7tUE3
zO1BpIZvGoUNMx+GgtGgDteoXWdj6gIzwh9EwOW6jzcFksCVU0nai5LY6JmbHBaSzL7kHPC9jkNp
nc9bZ0aMQTxCQ+MhVnaAal/McMaf0PlTqaFCdqNblvOEd52TCiOeJDBOgtLYwhM+44AhabAPmKSv
28gfCV+guWNXgW126AOIyAY7QFRQ8hUW4WcaWYeUVFdclcphyPoZF4m5Ttz+ewEUim5EzCgfu4zo
6MZg/sQcZN0QQARtfz9qKFCqZWgPTIh1fBdo+hTRux0KqL7hvbYTjvsEFHnhoDpkSnY/Eids38Ab
mc4oAbns4VzqoOOx608WWnE0r4nxR/K4CYHFloMXNDN0kIqYZ3jFUOEH/cuCGoHcpwa7p9NNZUoA
nwDPcPPqifTYvjpdcSUV+JDl1pUkmaNei5vjJifL1lfo9Tez89UzqXfCJ6UrD9mASHxslH2q0+Hi
gWb4iF+4iKLwwExnfG1nKlMkp9VkHHLdbrdA4LYTAYFua2+k0b+GBiHeLLMUuDDGgYouiPv4qFh9
68uKolSzeAjIXYvTZl338C6qNsfA2n6YiUlRPh0KCKgRETK5BVKQlhjxZBtdKFv0wqt29IhBe9Xa
BVP8Nc7ilI7BLBHdk5byDB+a1CaFYh9dqhrMKU0xh4eZSIk+yKMnoc67GdA9ZFVUACmn4Zw96PZc
bli9nfKwf+1E+ViUpDG76VtK/Fc5IR5KH7A64zrSkpvpoQp3SlJC2YU3p3aOIjLtDXPmTUHoDbwG
uUCFVYiLB0v7nAvii1uCr8fRArvwrM/QFxK6xUTXX+W4lPk4NVjk6ob8Y6oKfemd4H5ktc6h2cXO
vAzxn7JI37fALsz0sXWR8VPi3Tr6b7SXtgMq5RZCgAsQoc8rEsbrgLyrFacr1IqN8IipnivrlMJS
zvJ532j62R7tPT74FdegA/FKObU2v5JqeHZIJaqfcaNq3s9E3BFWlPLP0CcHQ6bHkBNu1gXitnxd
myfZn0uA9NDGiaSUtMlFoFovNUYqh3K2w5bh4Zy0DIcwSIrfxsNHPWzw5uEXukkHM+xn5qgHBwUZ
KQePE6YnRS0YoU07eGW+l/VIQLF4I2gH/1cJ8YjDfjWQZN6n0yUy2mvo1o8hn6AbYlap6Gn0o8NJ
NVNaWARK1Qk+3zpI42/D8iAuoBYdrQfUcCfb6jMW0XTkwsg6UhhkvpQUYBC2Q8YpsPrPhdJt+W76
jR++3aFt8UX6OaSPxgKYa3vlIWI2g/V8X1lqSq0fItVBmzIU345FcK43HGnm3Y2G8Z5X3t0w5gen
LW4wZ471TL6IVco3rXFOyBTotmvHnuka2LSZsyEfeAxOeHGSdFwTb8JBnHswe4iY+nALX+qeYGJy
Fi3jTnXbO/zWoe/M31U2nWzp3OgTWSTzxO9E7uybeDh38FobnRYs0wHceO1nhOob22kGDYFQZnwt
oDKE5quRHdhEMdgtJmy+PCkalS2YiUSf/U5U0PprLLGoNqxZpeLPcefIl75S3+w48SURRgCYWKam
R5cRVdzELGDlJvNAf2ACKDPz0dbGPYzB3JuDf2HvPJYkV7Lt+is0jolnABySZpyE1hGpxQSWmZUF
rRzKga/nQlaTfW/TrB855yQbGXWrKwTC/fg5e6+tB+016cTRyChqlVq2ffua0+2wFffrUPGP4u43
pXhrRLEzJ6wttR6v8qq+r8E9YPOkm80iFKv2riwmMHFlizAuPtqoR5uWxOdgvLUtiqh+0G4uBcGM
5IdRH6avQ2Q+huOMXtCcfGslHKgi7WwjH1t4ETMaX7NWXhM8+b21rdQANhhuDJXXMmqBsYDsczwR
HiWUkUXt6bfec9wdwJrw1BGGEOEsq4hrEv0mB7nf4FjnlEAaS5IdYF0alGhHnH+f5uA+jNQaZpqu
m8zfTQYHf8h2Z6uzNRT04dr28pu+FSHKy3gSF3fqdqThaBQ236lBDMeUVZs0T7fEiDyF5S+y9y7C
9/HmVLsoCvjr1bvRjKsqtp9F0mydgR0r8jrKRxJEx1+hrq+q0tuW+km2H4RLLbFN3/uytTj3PCeT
x31MNwz32rKzLKJqhPGJLGwfNw2aF4ayeu+sJObfg7K/mnkooDifgQjuHv1GchQ1951ghdAt45zq
2ofBmYlipJW7Qt6Z+L9tsY5aC85NvDKi50qOqyRhMbJe24aAwJxzDmirU20v4jxCzwnGOdpQ/mMF
5EVmQNjfK/2lTHt7kcYFkB4Tfhi8ewJNOzPPlhHygoWhGyNom8He9HPSbgSHK0zoSjJ+XFjdE/l0
6Zqx3n1ocwCs7W7d2vXZAE5pNzX2z0buEtM5GDHz55TjBBkue/wCr6LxSa9/0ahwOIxrT2k0AI2s
mlMWBL/VvqZjgSGWFU436d8BFkD/9OXp3TeB39Q+s6vGSUgyjlm3wJ7C+kzo/CCkG6uRTLpo+p0C
7tYbQVDbjXWZueIt9zDPQlD3PJzGDcdpuqsTASfM5RbSrW9dPEeNjR/0b9cGLw9udUg16z4lY/gJ
YGApQITnzPEwCRXpRrjate0IDuyjM46WRyvJLjkuUi/RfyUxh1+PquYEfxlDE6DXTu+Pyo5pzyU2
7cm63VUcbGTJsKTmrNTixZvskWCSFz7is0b3IcPUGnv+hoCtIzWdVw7rOhHbODI3ATGfZKCRpp4u
OxyYtn0OQ4j7OKKm6eylPWUE0ouI2jL+Sln/GRxe46JlWRtQMYZ9jaULX4FuPNCtcfGrcyII9TUa
+wsJ05u6uoc9RgsSCunEVpjGxJnT1CBnO8bzV5zyhMgQ9HCaOpiZ9W0W6uAral8nTYEDpOkZOOsa
BOlBoD9cVCHrOkimZe6Rsq3Ed+2BhRhWynv10mA7JYiLNXPv8k+mUb4eXLwNlgsEZz807cr3XAoX
BlZhu0sBQXE/rCMH3ml2bdPq5iYDIjxOl3myLxvmTtSKtbasGOFo1anvnnpiE/o4X3eJT7my7sv1
iMQjJXDXBYGDE3BHDbYsh4iSnziulDEvySNTsCKKcuUTMlP1jHuRtHVdszRoo2k1Kw4U9SnBIjFF
OwVVp0AoMljaRoUdc2RSIe3VYI+rZq5EaFyJ6sEoO2Z56xqEt6dve71Yy+G5piPBjrYVGH5A1CxH
BR4CJbEePWUl2q52ZwPGCnVACAotJ5NXmQ9EYNyUftfNMJ/gNW2rpaKZS9kO3lznsyMMzf8MiERM
kKCHg3et+mPg3TIG+iNiAh39f5zvMyfAARjnZ3CglLrmU5SBqi/qM9X5BHeYXL8tmbLLxB+5DkhQ
VqsiRdfmYK12+BqRRG50wdUQv5uCSWb82JBrFRbumiPGqoAsGkZPuuE++OT2IRS2Onk/iGbjuM6G
jvwhj/xdlr7WIK/ciiMfw3H62PEpKT+t6aK1T0BPzrS6dnF2i5sMsbu+hE3+2OqwYNmjBrixOvlJ
UMqcdGf2KNn07K3wyoOp3nM54ooP0yP1j7sugCz00jqXBT0duMJK2vewJW+gVC9BKk7BEKwCqak1
CYI+7gsB/jYhctAUzrKsmzfDiS9WrZsr1bEcVWP6Zbls+USGMDifuNmLkHErqFNaXZJiTIzhZUib
YB12YUWmDQ0KTDYLDFRQuYLnMeg++miYxQGEekknO+QSREk/H/aC/GtwZuMeYFTs5D7xN+OuzxPK
K58gIo7prYX9wHLaTevhkWXsAbSGasdYJaAwCnu6L8DBk1xvrdVXjlQbRyRmkncseNucOJqK5SME
rgv9faP6N609e4PczPgx5ADrlFGJcHeifSkjZzMBac53iLZ7h7ROxA8kvrB/5pjedePskDD0Htuv
lBH7iJNQ36hNiSd04QJVmzsBGIa2EzgTk85Skt3pYY4eqV45/oshx2VawTBjmG8zJesNd6MP4z52
QP+yrhQh5EczO4E6GphP4f1FpI1KCnjFajLnTiLCggUhWTCOtBogQ9Oekl6LMN3ginGa+34YOGRI
43HCbt7QOzxMdhoeKdmHdU9sGeF9GXUkt7hhNDTz5ERwu0+WIHe2vcV67h1hZDy7yjFoJWgo+nOG
ALIfErAqlJhaDZQqwP+0JMGkWrWOSTsAnNNiTIwZtXCziznNXJWfZYdwJZblqUlsWn8ara4AWhB+
7vGxfOpst1iTJDLe5an5OJgF2XsUymOj3J3XRc62H/no43qAKz2XzikLVh7mB09DaKurIbuLxE6Z
pXXS+FqPTeA+BkmJPVo8QNTbA5WxvytB4I2fyTd3yJ4jy/7ysGr0M02oEiHvGPK2biwfcaMkN1nx
aRsmbwkavQ+Fg51ZeHvyky4HeE5kqkpY3zJzdr23VBZacOeXgmXRJJ4pjnCzkuCwAvLj4fHtS4Ku
kVvV8uwjgVsBYh9hYxADLkoKYmIIZKLvMB9jhYn7T1vv91TSA2ovbOCtE8pTF36HDEC36PHfAnLN
6UZMG7yTL10zran1Sf/qcYy0FebIHKhxYVLqIX9etB4OQxweyAGb4RE4WbAkRbZxyfZIGL5E5s7t
sp1fJPqhNoyFJEl65j2/jEZ8MEiFhfLn43YMD8jXMLuj8EE/PfVfCCiJU2wwKkztr8Arjo2eEINY
FNsQrjsqJur1NHqKHZ2g9YIeqSIUB/Y1e7U5CMCLeoRCy+ZbLB9I4JJn4cx4Kt1YK6KZSDoKt73r
/9JFRSFGwDt2GhmvdKe/z62CgIa2INxhqt4jd4y2Zs1mq5BTTIBANuM479jOgN/GJQc6cEkMlHHN
bZg8ai21l6gJ9cHi0juWcQQqeub9GVlOQmNZdrjlyhb7sRlrCcFkEwFdbRwccDlt23yPa1MjE55e
IZ6yHNQV3aQuaH4ZE5tCPWCITmSyUY5joPve0HW0VyRefWPYJwqmKZuTsM85x9mmwnXedIHcugXv
EnNPVrG7iXtt5QUcj3E0rvCpjxumUv4yybSUXZG/V9G4ROBIhp4cddryDDuC8LsnKuNcdkBfvf5t
nCL1O5pOcVzCPi/zY+4oUFOQqogVitetQSwqEphh42ThPf7Dfl8V20pvAHfSLaPq5hQz+pI2Fpwj
r/gVz8WSRGDXcB+TKsT8Q5f5rmqTY2HDe7JasmA7i1KFpZeT4EdIouxymBMkK6uqD3rqn5QzVjuH
N3JJbs6cKvCl4cbc5JO/acD0j66xIAl14OV1VObCcmj6eHRRKG5HGUNgHD79On/HWHoK/fYIjrW5
JrV5L7u5Z9qrUxlB0EoSQtbQwqxzn6YVDEyfOp5oPEx5i9TPsu045M9SSFy1sPG2vmkvI3u4M9AI
A6rf2O923PHN7z1QOemEO7xYxQVhEKgGeYVe8EgwYnlyQmDtFmuFO0psoHnz4IoqZ+tkQxj1zNt0
BJ4J4hW2FRNrlcSkqJqnmA7j0sq54QnuuMS9L26joYHhrVLkclwuLCLoSWYY0vVAX2kVYC861kQ4
k+hoLczG2kiJdmBIXLVOBWeRctA4lNs0skLsKw3NsYWOZWPRTegDxFReKOORABFnxy724M6hFmav
/UYwwlT4RYHBfe598obAMOz13NDxHBjpcl4EAPOXez34yhw+5wmrruMXah+3pCx39aVX+gp9fLVv
FVGBWlKFzOLyZa/75CATbb/I6RACgUVCX8tsDU40X/kCnVmPlhm+J2/t1fBJoPZJRqrEr9ST2tKU
+kedDHM0elxuhPVNCgJHBWBLldW9OVm3pt+mn6zHEa/cwUNyaHLK3hPAsI+sxiP6ZLLWg0Z2K3Ee
2g5vxwVfhgeVoLI3ItPcu3Cc3Ls26H+PKCFXrU80pFmbHDiMCkZnYZ7JC02Fi/Sg8du1mzTWthla
xYmAJOig5us66ul9YgUJ+oJ83aavumFOZ2w95kXlVbemd2rz2ju5HSDZ40p9JKq0WqWVjUdtStkf
iZjzkgFPLS4J5udjsLN7LIBdp07V/MNxUqTHov9dOc1ToISz6aEJ73If4uCoEGJxX9yn0XghgZkA
byPH2K0rbWG7uM9lOxFDaSyVZpB+UJGcmJf08TJyl45AGvyFU4CYQTvMYCLEu2WgefBjkKge08d1
oysayz2mHs2RKw52Fdls3lNHrUoHgZC+KnJ5QygzOo81zSfUhJ0BwKxvupfRYH4ZAE9Tlo26oVff
nnKvkVedElUyyCJEfK1JO1gEdV6ePBWhX/EUc6nYK49Dfu1wXO1xaCTrcCZkicS0GQwZ33hNRsQR
UFey9lhq+YeK9147OStaYMwzibEP+wPU0Hw/ER8E15HWo4e2EzAPpkyznE9w26Id92PW4i+NYurp
EXyVchE0ji5gQ91Bdl1pH1MpiktifDilFKc0tTfcLEe/NjHiWyOR0i0TJMLLB17KvoxzNCkOxyKr
7eZeZ0COtLp0NIau2KWuTmbSwnLRadhhB2Up6vRF3gJRhixhrY2Y+rfo2HT86DGNPOrtgkl15JEM
l6IrWfdFNqzTScNjXzfGFu7Hvc98CwVjsK/JSAMxxl4lynkRnJYgJ+h8exF/ZWA+9oPQUAktLi9h
cYmtNjymCZIYvYXr1agXvQLOoSenAc3Yuq8EJ5oaixKNMkDYrPMjnDnPXGdz2lrchu0exdewGM3E
PVuVvxnaMN+N5kM/u6vSlOqE9VEe2uI4aj1Hi1kCPHc4lMdQu/e6h0w4p9SrudMrLEPqPZKxfacP
L36kp3uvkaDuZHfJM3tv+NFAFMuYc3TuJF/viGR1zT5SZWICKE9275P1KkpW2s6i9U8m+TxjJMDW
5gNoDZkfIx+rla9P09LuFZooDbtn12bQEQCdas3AQLfWc8gQZDRmzSlC4LVAlmIRvsSxnCHs0+gB
QJj4FmU90qEiMB+1ggZIDhv7YITtm8wDjGE9tUuOroM+ebW3egJyKrg9fea4+PDxf6nYvzMCr54r
MBcyxACoWMXWe43uSxI68DTU3YWFPmV3w8pAdN1JSPQlfVXTo0+GZ7cb37AKfgiDUKo4tq6FHK8z
ayv1kvipjYdXQqmDjeoYQ4uK9zpx6EepHgecG85J2hXGLSSbL0RI3QpJfwMG3qq2I7b3pkg2WmTe
Z7rNItv2G28QK4RrTI2cFdSLeyN2o1U6i/a4uT38aaYNrTzsUkQPIT+IlcKA7VaMl+tlA65lWXNo
WpVWLFGXGq89Lfu9HRBjHgZfBLdWvNfI/7oXcn1+D9rSGDt3Sex5Rd5hfj+NMFZL5PVLNfacF9jy
mahnpObuzc5FR53JZcrmfqZbEKbuK01uhEJ9jopQlOV5MChmbI86QUZqFZagGKZs03Geod1m3HdJ
igwg5llXqMSWKU2VY0Sqz2pkKo0GqSCQDVM64t4HYP3V7HkZz1F9HAHBr7zQbNeaKs07YvPMO5YF
znzpB7iz+lgTBPHkiOTiY2eHXVWjWu/N4DoYtHJhauUfqUNPuSA3ixT70tr4AE92PEd3WxJSuxS2
yLcZfD3kMTnQewATgCMZHPmZG51CSuA/V/98jAOSOsIlC3jDTi4jbT7IZgcp0dBZFDmOpW49HpXB
XqHb9pJmHDd+aOKvFMO4dmJloDfv77UGfZXeQ3NprGKpx9LYMbHPlbLWnWXIk2+PH4Uk+amM7WSP
QgYWMqZTPUnudQbRTVG8ahPxq82kRgppCCUNaY5pWKI/s41qhVhBUMo++UrwUVBf583J6rsZe4Bn
G7zBokqxrwd9k62M0niakrGmc+2+z2f8rRUjgXTCQGzDJuSJTXh+wv6ce5Jau+vHcx2E4CjEdKhq
ZRyA5pytCHqJbtQnP/LupFD+BeN0TUQZB4efdCXDUWsfhudd5UAViQvmnjpTbTya3rY1FTdSMKmT
MPVryKhJ84xznwrt3Lc6anFKCyZiW1lY8k729b7PmY5PZaGh4PZIXLsSxkcbawYJWpYXbqq8308S
e4BZItag9boAaocZtIk7ZnMWpAIvZ9gh7BEsEyDZxJIHJzPMlWfzYkM36EmeoauuxYG31kxAvxwH
2o2WgpISNnLueCp2tZe9YwinOT9KZ2eOoHeG0xQH1lHlic+cxT1Vrb5TZZBsMw0IZk0t3ugfZvfL
9DONvi3EJQ3eGK6q4A7Htb2htI8W1RABSIlwLjSietYAoSOURJJLPJwBJI7uSt/X9V1Ab4JyE9yu
O+xlJJ8VDuxd01cMnAjSpvXSvXtQGDgcXQq92el14z7nmV6cO51vsQ+UZIQvcV+ou7ogI9xLQu1k
4vusGD8xT7DvLd9mUeg+8hG/cEfbK6ejRjM7SzfhCIQlT6azbWob3Pto/HBy2sYE5CRDhqD1sPen
oHqdhvjbScgmNjgXmz7D00RwrpTiS7istfUQvxgwAiyhfWqN8zzQ8yOmjEShVPvyNXEjZi/dRXYI
lLW0HyzqHR1iu93CNtJDpml0ZeCpDTDDa+133bYHplhAfNMG8xZGt5RUSgiDDI1qxK0gEOOF44i1
xpK71FZ6nHUHJp310rVyuMERu2u4I7ws3vgT0tcoJF3JqjeWL4yVJXOxikHyrKhXHv0MfqnfEIyJ
HBnOFgtmo1EJV/AdQoQoMQkLy/G1AsY5wyj7Bkifvk+IclhZqrDWFs37pkARZMWVtiwLQsJ7E5xL
46/yAgFigSpzkQQzLVXO4x1OK0VQZSswOTdpwcnkbTziHlCbXtOhmgBVt4R7l0TqHpU2CbqIusEC
BKO8KjS5Yv5gAOS7jbUYTMi+ZHdldQHS0eQOyvSrpM/dJB1QzYie7lRGKOLyV87IX42Ay2Kq4SVs
YGhVU/krSgaXySVHj6i4GnGnX50HpbxV4qAqSMCxrpyC0DkJ7xx8KMercRNZErGYIVa0LocNhRyO
tAhSgmPoO62uDmngaZvA4hzdm72xKPvO20SOA1EmxjzT5StcgnRY+slaWgOrIp2lkzTB0rJzX4d8
8B58GK1po5dbzSg/isS4uhlA6THX9f3A2K/n+OMUqXUKQ3WzQlxHppEcXCfdF6l842OqkCAidaoi
0qFjm8xoe9jVWfFQiHSi9vbxQeUW2hoJ2UXKQaNxiaJCzVO2oicjPJ67ZDSrPIkBPJozEEuf+O8o
2smidVd+hEslac2tOZik/wAFWWY2y3CklQe7Q6BbS+YaGmGkNPSSTdZF4Is5fK9EfCOGeaAjajw3
3IFmZ8eLxorZrcoC0CA64i7NvmVajwSv2NPW6yBU27o6yORTH8ltC6P0vef5M5xI1qgTyqWvxVf8
gC05Wh6kDrehv91ne8/LjO2crMQdDLlulNWuCkr6fl51LvliolE3l0QwqFV0iGIm/6B5kEDnPKGg
da7FwOspGPaTW80hCHEPhtisdbfVEN771gV6eHvvis5YcEY68eLIC+hkBGqpL8/pGD6nAx1biuGl
4SXphrYLN8IY1BekUQjqEuygunuDjUeygFnb67IlP82rMa1VldoXms4p0a2J7mz7tTnBUOBLQdiY
hnm+d7kFC7R5mq+faKzEhO1tNVZtd5Le1urAuUhezLXREGCPL6ki8UEj9hn7eh5tupb2bzvAloeF
uBeWOd4SCZA3S0+SiXDKZvXLptVEZpCznDqCatLXtnCvsRQs7fVTW97LZFoXzlulUU4zXgtGbSn6
N0c+GAnlEWupZhNPxkDNrehHp+tw/JAkI/OsJ3MzNN4MFtlo/u8gQ1il1q7f3xJvorw9pLmzamEi
DHwewv0dyHtPVMuh/FYh7Za82/rBd8lUL+LN8Pxyr/wapXhzaMIE5qt1dBoX20J6yGEHewjp6qjZ
30GCXDqZu2l44X3ABKVEKbpBXuCgzM7Gx7YEh+6ccyITfBT+AAWvFrqP+M206rXN6RKVEbkx5vuM
La1nlTe+pmEOTIK/y5no4tn6zVHmcwi+CmFCjJ7U/jJGuolt+qkJeQi9/tVBRTDRjU/66FeRdAcv
uPVteQ07JlFKJ9OoWOZp+eAAk2tt+d3LXS6f0+xLL08xkxDfepb9sa9cRhXiuXIdQqWYrmcFHOZU
4IRjDl4tA9KAQDIssgTZM4pkwZDMI4M23KVdsEEDsYfgdNJHAlGhoajaW/IkNbGKOm3R9B0ZNK8w
MBZNil5myFZSkFjkfQ9xfQsBO/INXlS6sQPge6APcMBzc24jRp7aNh/K82yisJhlxAqqW8g+YfpY
G1AdwTtHl3BpKEdVclc0r4X7OentGlYgEjca/lNM+ElEy9BwgodU0gBudeRsXrinG3lrsupgWQB2
HjJF0V/b89DapmMIjFInGrgb2+1k2PT8EvhtXntk7TEPQ65digh/CDBTNnSNWHbR7xRQ6Kgh+iX3
jLvAnHG5uoZ0wvF+QUXnjbNWHPg2FA86g2iMfOMEH1SIa2san07NkjH6YkvJsnIEydRSX1RJ/hEg
/NbaV5sSqqJyM6GJWOVZVQbWlXlmAq0b3QW5vAvpbOyOXx3rXRUInc2mr1FTwZmE8k7e/GuoZR9D
Md7EoC+HuSzhqGw2GZQgTJRjdkoaf5eDRGTLukvjmTcBA1WOO7OJIN7BShpiazdorseglBWHWeAR
+VBHsQ6GE9EQtg8kAavAZosI/bu2rhzIbKiwWzEspT3sm4Bd2gsPCtF+S7I6XdpNhgrMzsdbE0Tv
BK4/efgEaXhgKLBNXNfyHFk1NxrlnkkfLEZGIplOmyrcV0O9rCztRfOb30aOYFTskE7S/UQsOatb
ZL3za/jJKLDMuIFoAxjeJhCJg/4ytXYN1GU0APD3ELCWUtsXfbFqA863WBOIhMmdA/3bY+vBjO3C
fWHHFMOMbLu0vcVUwHnvPouCOtcP0pW07VMrrdd0/AL0syLfdm+bjBcJzg2Mx0AOR91CmDtqb6nK
aQq60Hew+1rxq7BJcIyDyACikJyQOy7zrFzFYw+USjsWKK0dL9sYY8BYuliS7HYguTta9m1/0dkd
l16xSyo4roqpAckl804O9LuJX//i5Lv9scH9l6LLbyVqguZ//FcD+MS/uOMs1FOG79ieENhH5j//
+rjHuDb/1/8Nyo45VgUwMqZSagebMpxhb3WAWKvU7kFpvbUWHz6tXz/wcK11Z1GBqZY+d7w+xv+f
PfL9f+XANP6tA3Nf/CqL7+ZfHJjz3/njwMSM+R+6aeDAtG19zonETvnHgenPGBHL1D1887opLEF+
4/9yYP6H4+nopzzfcg1k2vY/PZiagXETxyTCOsOkdWpazv8LfeTn3//rXeZ5ugkVCBud67mGa3gz
neQvd1nRt0bVtS3z6LAOwFi02RZngHeGFpr+4ypHihk0GnmDZlrcLKG0QztM9z+/5XISu0xO9PnR
8q+S2ne5SsdbZPND85WDYU2/kMtTIDYyaOGb9io0x/E+7aIeEb0hXw3f/kz4f/2lkxKGNWzWAIQ+
PP+m/tX53W9htPYL2PnPptDvSCXu7wSJRhutk+rY6zGRX27PmCgX6s4MU+QdSeW82mH0nMEPXI9O
GUhEo7o6Zo6Rsw02xnEUufFAcNQ9cXPjewqOCOqDQbLW4OgPetTe2+M0l44e7feqyl4KgdwrbpNw
w+hV3nmxK+9+HqtK87cvIv3oj9EFGVj0MIoywsRBv4+Z8ZzmkZKlqCVCbKnxo/PPlWbJ+M/VPx/7
cxWieKorWIXK7rBI9v74XiRfCcPU13lGvvt5uDHD01QkvnMIGWPFqZWdtVIjEGq+GjXxj6ufx8Ys
ZV4Td/4ps29+0qcPjejyR7CbjPv6Ojz+/NrkutzErVWuDYKdR6rKZwBgKQLYMnz/udJQ7L395SpV
z277FptDc6WH1FxFkDXXtmZor7sIW34ey7zy9J8sijN35y/3q4dhmaWQZdHif2z/x+v81/uVOG6W
W8t39vjkcj7qss7B0zI8QmfgcgRAiix9OzrZbWFdyAngPiGXnXmlsi4ZHdWLaZyJAhqogbIXO9PE
izAStWucMlnHYdZcXEHgJ+cOVI2J7j8UcyYTgP/gc4q8lW2H1u9Sv/erwT7WLjr0SQznKS1Qk80/
dB2FiFWjB4aoj57cH77y6halgfNrECZNd1RFzGnLYG/a0r/2LZ2ZpLpWwvSvP4+Evop31F+IrSr3
VofTZcgGYO06nhXSzojn9CqxK8sEUkAP3t4MhmQbzR9AMv8AzIijxxTHBD/OK2BKlFBB/48rdF4b
LNcTNaYuNlPYNgeRxtk1s6NpGfhX4rTDq0iVdbXMYt+Snpd001Put+1d6+f1nReWz6NDV80pa6oR
GdLyaFw0S61jELQglXt2GG+eS9mM6zSAFMCxUFbXvsiDE6CzU2E38i71SC8SFvKlMXRwePfRg+xM
6+rmpMxrwVF31Pmneeq3qX9huAb2i1Zqjmk2cAcyIoqme55K0K6dG30q4ILYpf2JiWk3C1Xtk532
6ckxOQJpkYEl7ud3u60f/dGD8KJZRn3RGPliVPXq6+g/jjWoA3bMdF2nsn6L/OaTTmd05zBbu4Ut
IxVzonIJY4Sy0M4j+Kttf6pMLT02RY4MIbOoLGwCM9rIDbcRlqVdTPRsqno+ds34rRFK9Ojqw2PQ
0dcIurLYOZHevDC630xD23xYjYZ+zgdJ4Rqqurct9W1pgfyw2ARmdY9xFVP4FU/5Ga9jf+L8NJwy
o1aEf4Q74rgGVIY0glGgW/z8+W8o+FxbNG810oRijMsnV1okTDBQwmLRe4Awe3gv/8m30/t75rDL
bgJkwDRtdBMeRFOHjeuv305doiB3vXDY+LHFfWxIlA5B+DalnljTenUWXRWKY9hWT6newBtReXOn
lxJTZq7KlQTScRyYuR7b+arCW79knSNpaf7VAzDvI9EY4U14qO36Jv/MU2De1WNugR4OVVUjw8uD
bQx09Vz4UDRYv4y3gdN0nSF1oTcc3MXjgHjPb+J7euoVLlj/Pkx7E/9dJw6Rnf/j6ucxYqnEIZkf
CxViDhLmaNzWdXwpPU7zdL/kC7GOL4OdBu+aW5/2nQrSr6qw01Unw+Gsunw8B/O4b565f6GK/9sf
6z0EAhp0nJsqhsBF4DX7xI/DC+tovW6raXjEXDRhEK3lZ43FKGrjG1Tu8a1z7a2afIukLygksBr8
e9iM/abJlL3rSsxAQmvutZQWVZHTNvv59edHZfgIxYFL/nz+qWN4J3tqzac5aExNFcypPthXiFYP
I8KeleV+Yiuz0Pawqa9L4Aaopt6FX0VQ9yPzJpIvEwrAN+qF765I8xelCNli3pjfqjSxYZTwrR7M
Rt81Gqb0ZN5uJwMlguP3FSwBM1vbjfiVdZZLZqH3u59XO9lkId5ZsnHiwdsPZd9DwKahUAyi3xOd
x5WJzNZEXILWF5u642uv9FzjTz3HOxxNsX9TjtXvKOQBbiv/HPpTc43nH2JmaXpeicyNx39++3m8
rPbFxILuotnF6puyMxqNeoTxON7YY9qrpkWIqpJk5/YDk9H5eerYAhfgycAF2Nm0owOCfqAWL6ZV
5XvhFTqnG371QuKewBtvJeMx2r100TGyxf2u63wwp/OzAn4+rGFUIURt3fwy2hEgyENJONXSHGX+
VVSAi8dUf5R4DRZx50XrgTgzGJKTPP38AKwqT7YanOW//05bM4TjL5AODwqHqZueIIyKdjdb69+/
0u3klYYBCWdD6qO2ywNYNXnOvjg2w9GKnN+ehi8oyJ1fQRF/GlOhPw0h5/NqGMZDw5F7LocMw9+p
3oyuPxVS1tS/J+JawFU5xZ20nOghqIL8DpnswhFd9CAwRZhd4lxErLPFJhGKpnnroNowb6U1qpsZ
S/MG2q+5tTqC3dw4+VVe0nxFL+gKi5ayW9BPyzo4sMqm/ms7pv24aIqb+6tCpnj9c535YvPv3y/z
7zg/lkDHYxSvU0lbus1T0P/+frn0yeuwkuYWtgoCM7N6Saug+Uy77s/F/Ig+AA4e6lpd/vefy7h5
UdIh2sENQ6AhXdojyMjVmUiPFOcrs5QVDWyOnNnwDQw3/+qN7MlM9OZpjNSzHAyUb8aoHmXWU9E6
MlySr2L94fB8qf8efpe3//NQ6v/LodTzXMFp9OfQwhTEsmeky1+OC7JUkTRLI9nmRZdeulpEDwhl
BAFm/5Ow81qSE0u79hURwYaNO03vMyvLSieEpFLhvefq/weyZ/R1zx8zJwRQ1WopE7Z537WeRQku
16iAEsUUfPdSOifz2rp08l9N+5J3Q/nUQaF7KpJcX0Z6q2/0OmIBiS9WVn53wPgHItYIcRi7msFE
mGmLEMjGE+aAeu9ive5Ugir7bszeIyerVmoKGd9Pm/yd9fL3rswhxXeCfUPeyA38sfDugCNeRCki
hflyPgx0ugAntDcriZGys8QksXb0zvNh4LU/bzO7I7EtCi5xHRvPxAFocI1dY6MYgAg6pUq2llVo
W1Qi8WtZV7S5etJuNCu5FsGYb8yRSFViEeS7Fpcw2GVWXUwtyS6t12eXQlcB02diP1/N90Mdunta
xw2AOMe8mTSri740nlm/y+cuS78HaZbsWMs5AjEc8oRIwKgvzB9qH6YXAVn7Ndf1H87Iw+57xof6
Exm1/OGUHdY/gggPfmH1LFmV/zHd/+fQALMHco+mmgwRhiH+8ajXFvQR6erGNqstkqSrpjl7GJtX
2O+DX95an0auPE1D+krReK4q2ZxdtUIGyL4QYbFWK/p5nnz8OvuUgw80KzeRbHfSYnBI7faUFgPF
OE/P7/PZxHa/A81XV/NZqtY/Hts7q2zw7mipgYO3pXCrh79pEtGIY/h5Imn5wC5XIgQh6aNMoxBA
SH7EXOfeYwkANtP019GHsVsNnoNnW+pr8hmDj2BK4omRVKz/+xhh/scYYbFzZ16QE5uJzco/lklh
4niGJcpgK7RG2WqkHrwabcqiTO0EuEJzOMp5mspEuaKxbq3mSxqybLOZGugv6Pktr16caR9aJE2/
f7x6sjesTdkwobQ9GvaiZ2RVrGODvmYzsId4zU346dPUVUf6V1gSGShzt7siTMZiEgzVWxzgD+m8
fvhU4SQMlV9hQfO8g7afB6MytbvzfAg78yMdZbNJQmTbRUPeQWebAwClbrhYrZtr8LlVkPFpeRiy
AZYcahEHZyoLXQ2feDoONZYpK4QvqjvNMibW65iMv4K0c75E1N0AcUNx0xAYB4iN3rI8xyoR5d0T
NKlkg8usPeul5+ysiKrxf/9+7H+AqRjlVOFYQjc1rLGmZv0DTFUrQxCideQ1nldJqa+z0OD5fhW5
egydYrjlhtG8Oln+zJuaXEuI91M9gEk/QRgfq5O5q+sIe4/683xWOpN1iheWUuwH7abypa146mzv
Aw1TsU3IYVl6YwZrzwOwptbxByqlbJ+QtXFhxImRH3TnFuNn9Rje0T3ufavXtrpR66/sLU1WLtVz
7xb5N2hBx4Yxld2gYe7DFriorLLi7in4l6pCjr8qgh8xCcakWKftys4Ros9/bjua11w60Usn65EQ
NVc7IsF2njJ6JbVRkXMTGcFLYRW/GqYBHD6jAWJzcHVy3+pmq+SA3eclTy6RM6shKWLkAtKYj6Ji
D+snRfCMfdMsBZM5ogYs/iVDn7DqA4nQZEZMpQmlt8t72LKOi6zkxfdgX/2Pr3d6vf62pLFQJNnT
7EXBS6O3+/dJTLRCBXnuRdtAVMWJsJX+ZJlW/zhLoaseAGMQsPGvW7mGO6gMcSJHnleeM/idcJSY
ZkfpfcW2bl5N99OfFhdGo3u7DlXiYr7EDNDuS9n+oINgTd4X80yyKwrLcz0d5rsoqMut5qnZoqut
6so6yjGjq5zKKfOW3jCflCA39pWX14fBdHRgmtNpkmciXlBAW+mqdorHXv9BABBRXaNDFDoL0yGm
HeZbgb6xGeoOhZMqF8QdCu0TxfwegJeqtdD5xEX6aWlA1tImHFexLcxjz4O6JVTnniSKeQQ6Zh5L
GZHVR1I0DvkJ6wjHAlWJagjEaczs7TSz23CRHvfU+uYjGP+R5tTys872PwJ0D8s6yLNnfyyIIUod
7xpktWSQCsqjn1ryMA6Z8z+WK9Z/ftM6Q63hOCjCQdf980VmElY0l3rANstpIBRFWV2zEGNl2Fgk
eHt8xNNhvh9izOrfbNu5K7XU35ve8/a93RKNPa3hMx6jxUTumb/3gMCZwtSVd8dj3+apfbQRljd8
n+6PuX0JnCgiFLwUl4Ly0cUiReiSFEhs1ciD5jn9YL43/9RIEW+SoAmmR91bak5+vWevpETi3Rlx
frG0ftoE0IzvNPeeFdpnKmwfPIudLkj6FU9Qo17oMqWESFObiYe/alFzQQql+M7NLe0lGloQbgAF
NvMC0RDHTtKORzRgb9VpsygtQ6G3ASRkvgylMezVgSA8llh7OvvBz7yZ7B0Ka46i0vJLGSHhqUBz
/I8vTf97iY8VNPOiJR2houKhyP3P2VHzYLIY6pTpRAAsO/XvY4sm1QnL7hLOVaVYJbvMccbspmTk
AMte5mepxP6xqDt9g6q5eK6IGVqMZqWv9UL0q9IyKePBL7qpZBFH0vHOWuYE2LcDjQZyynBJndCr
LsFU4k6VtNjkKu7AClHIqUaTvcACXUzpO/p7bdUBKN6QoRxb0Dta9mPgfPvvQ5QGhPFvgxS7CMfW
bVLtBAhG1bSMf8xBVZs1bZ8GhNdlVR6to4w4VTcYw6e6TdASwdnZyAr2UY9lb+slSXTTTetzroSo
VRBvVNBS5ABQGEFZdWFAjy5O1kFzGbTkNu9+OguVmzc25SpX+59klnSgX3iZc2F126QCFkAB0WYn
5oInbmr/BEkY3dq0khWE/5htco5sdnCjjtlJ9GigGid5Lif7qU9cRlK0+1aN63vd+uXT5DSbLoSu
6RRSAu1Q6YQAVDpG91ra7KjdTENXblAHmaK8Ak9rTmqdhCtHLUk69Cl+gyVt/SXlAJPwoDzbNUSn
rxSXanlqZf5exIR8dbpvkE6XFM9dtIrbuFw1oqEMH2ZwevSQXmDEZLkmQkGuq85JXjTW3Ec/hvxk
2Rj+MpHQlpYGvIWAlFVblR/aGMK8svvhQ2RIRiDc3lvK9EIfx70myNoqGxr3vG4hwi89/vC78a3Q
PZOId/9DFHZ5mg+uhaR4PmNMqtays/lagXswDvcYc23F6gCqSDTCvIQhinDeP6vMyCBDTOR4wVRM
mcym0v1yU8FTWgAaaPIkQb2uJDczAD9hkhi+ZPeWnVurK/aVFp+RQGdnVxnIiBLFhM8oAqT78yoZ
z1N70rSPRgtjqgrow7KioYRC7TkSa7dInKv0G/fQ5NHTfPXnQMOc2pzQi+xqjxmtXnwCsS7AktRS
vhgEJ1Ntt89IAIL7aIz6XRPKYS63VxrbBaO+djXWSo1d5G4ufM8l8LQIk6utM83J8PpY0rYhPt94
QOMeuTFL+VE8y7DeIlOU7w4l4w1VQmul2a2nP4r8kTW1r3NeegWkCXto4sYVQRmHAHWs0Y/aIRsw
9YqwiJa+YbXPdaxWmDnKcS/qBesxrDR64D+nClN6ihY8TclXLWR6S3KWJEb/C26Cu3g8WLZNxVEF
I3DR0uJ7nWjaK03bx1URkLY0/yyWr0InSM15aRWaAWaoHclVtD88Zq5VYqmT9TIRl0C4GyPPh4/U
Ke2d5ULMUJC/zzuEwVHVTdi3OgBCNgwu/pnHZR/oH6zCjbtiK2fNyqxXvpaKWEE13oo69T86E6BT
fpnbEK7R/LbiNnoNuwbmiY2vKB0kGUN4vy9pgzRf2rH+Hc4E70itrvO48raDCKsnU26UFHeyPgzd
rsHPfpsPsPPKbUQyC8FFLIybPscWObIOXoU+GgxnqsPMh7kiQ8h8xTiyyGDa1L777ulCP/qWRSsQ
WMvZrPEAzoNTAR2o79trLKr0FrfYIFhslEs9iot1kgcNcJHMvFrpAB4wvHnk/f7EsbpKs979jcn6
pRCx/Q5f5TZkSnfOYVcdagyVC5oGAuKGYBM1jXWqOVS3Ry2UJBk6EuTBGPW3rOr04melgZMmXpfF
VXHO6hSK43RGulZPkYDFFmAo4rVABU3FAOzg//5lpQ0jHLz/5/f//IIBFNNkZVXv+2alJFa+UHKn
uNYQEZ4qx37LpiZEWU+oodS3dm0ztujhLOegOwZ+PfbUeMvw1QBnuHm60R5oS7Ls9gs0sh0RwX03
YDpm4L+4XeyeY69GrzfN33Ew0U00cxshKtxldfXhRYb7eyCPsCnr+Be/g47ATfw1DuJ2Ow8+QZ9/
DlmFpwN0ljvWvzX1Z+OO0afrpypvvF89D1GFkqp3n2RRhd+S6j2eirx6WeMC9rIYRQ9m4zYnb5US
lY9p2d8mauFf5s8fOh8oITfud7nUfll4VPd/JqgixDmssgcPe0W9alEW7suiqnahWoibE/DvquHg
rDpdwgmKiuwSlvETK+RhT84R8z2QjeFE1RtLcoGrsmDtjRCGJKVxjU/h1PfllPAYh7xG0rgRJ5Vf
NDPczN3duc9rWIVyjmpWAdvSWVq5fJ//ACk1nFxDUml7oFTvsYZPY/5C7aHDUQb1PyWv4wigiYUD
ROKA0IrWRLtu5gcfJsgqaILhw41tiLGd1E6REMbEM1/EyP2e06kjoeou6bD0u+ezNBnVpwE+mRI3
2qGMxrygZUDSg9rm5PHN10mCicoiIfHxp3/1mdF9uCWy+8cm1ncwzbgp5fh5Adi2zilCQMJuHuW6
WsXdgd3SpxfDhDDZ4T7z7JS/HQMAUTjE5eUxXXUe0u6sC9iZ2hZR6ITsfkQd+k56x0+Dl+CWGhMF
XemI4lFX1OeawuWmR913VJSB7reISXLQsu92EQdPnuGfsdhmdyNQ+3s86sfAN7tXZV6OdUHbMkaC
u0Aj9456sjmFegJD0yzkez3oZOZaJX6HlM841aSDOqn8WarSP0mvIuUdwcU6GaXz4sX6RNSL84l8
gDU5VsuVpcfRoZ8KIQWUmjFn96XIJH/p4uQ9wEz2U+mydyVkCwO+XhfKV8TTCukWM4Tps9OtnfR1
LCkRFgVgAhITEhh9DsU4NQC8XqMyoiWN9AAmqDcqw9UJ/K/59pAKZTP2ZHHq02+J0do3U9m/G9nq
SthCfm9Q2m3whhpB++E7BK/jLWkOfpX7TxDUvgzaRcSTMlDJPL02eVBe9R4FUqjZzQ37fL8r4L+R
XZJ6x8c3AnBvlVS2XDuhVBc60D30lvDuMbaRrpyopr/q1RDhlVnnz+HYvsi86d9N1T3UqCe1qb5Y
YpC6sVMFnTaN7FKxIIs4JmnIXeLhQzbFa9JYPTgbhK+5r8NtAs+31qaXUg6pBhi4RZbUifXoOV/E
LFo30wmyneKb6T6QTnO1YwoDYTCiR7ZaC7Ak6DMa/WDtBy176/mU+8BY4iFTza3eo4YDcNnebKF3
O/xT7k5pGuuKLBMQYSld+IVawhoooXuaqR+FKOsdHt1mU6Is3nnCj5a62gxsCxN3Nf8L58vQKZln
pn8w4IRyKuZWZKxvkNTp76VkA+wlUjk3hDRe6Tkfukz/pQ6D/ZRT1jinpgeSeRr7kkjeiCggyUeP
ygRxX1McHu8PDEoTOFjTvwYBBO/Eyb/VsU+udumOEydVhdHiJaccNvF9ULEQk6ItdvOGbL5XATuH
OTjfyKIMlXDQ2zg1TOespBVT7rR9YTxKb3jbnHVa1yYQS2qjReKqhGC75SGsbZhiswYkKvI7ANzH
lUIyyuMviaN6M6/nTVWFLEXaKMJlKuFlQHZQPfQbNqMSL3fdXFWvjg9WZjobw9bs05Dxz7MRVlNM
NOMfjMKLgEokktBeueYlZEuncJ0XrVTttSi69JRWPNqE9eK0SpKt5wXmeT6DpvDXWSjIzi5TYOLE
N37Dijlc+K+11zpOvnmtDvGl13ceid9LnGHuc49wAzvK6DzP97zeKNaAxmkXq9icli2ikQyrGrRa
r8vKJw4t9KJw+AgDOod9RVymGdLghemq65RJFBBzm1HmlAwsNXmtHP9aYf/+YRo9zFUHq7Xf9gVT
/bTADJJSXcGY0shcdZU3atnLvoNmWTJr3RtMFvwNlTcT6fvJrWIwIHVQIRoloxIBr7dk9I9vA5TP
qdXdsT6xu2+6D9FymvP/8Ruoxoo1FWOfhvf3AIJIMQTiZ01rcukHwjrPh9rF5zX/wDQMZNhO8l3G
UDRLMxOHpqGWqmc2DuCsObXzJklmJHsE7lixZo/cc2D2x7lpXGNbRRxc4gBSePUCfILb+Smbnzf+
GRks4GrXhWa4C4h42Xdqn1/xhuFtozz4ERO93RThD0xk/bNQSHDKlVy84Gke1mIcU8BcSnNo4pIM
H/ctVi6z5KOtkc4UwmbCds9FQjrgQGooFSdGTXzuAepfXUuAIjpdwd8TrX9BfessU6KVtda2EUbS
Xn6sRXVl7LG99f7awTWxmzfysdK9JZY13Fq+6gUCJ7wxDXAOetb6DSE6mI7pzJvuzWfzPa8cu6uH
8WRIGvA6U+Frrn45k+ltvjcvbPyi45vT3HTnBxkTNyLYm4Pe6hAq+N8MpVZfG7QLkajDzyaPb50h
JbjfWjvORf0aIVUYsRvCfxevKt2g2iDtOyXNkZgELd3UAzhDnbbf1ehrfB+SEIP0pW4E7F7bHcGD
UAeqk7HeuqoFtmpSJ3nhux877is+frp00fg9UlG70k1yd66Ln5fAcmtDCwYNiYMR/iSudS/LE7qf
7uROBytM+VlYQzz1Q0CZ1gTiIOLnzr4Xb13iXAqr1Zk4cQqDfSHSviCUxOwa8c2J1Hs0gSi9LjHP
smNAz1tPfFPSScphNeVZcyCguBGcRAWp+tt5PpZCZDc9psBF6ey96hp5GJBfA4O1zG3nyGQCpW+J
SpRfwlU2VZkZXyMnBPPKr+lHONVNkN0jTDd8ISufrNxT4XbiVii0Z7OpkpbgM0uUZ9D/aH7cxr7j
HIbTWIUfKFNiRPajsQpTJfgYm5FAbcv2To7sikOtwlYsqYYuxiaFdixEim8h0wEmV8NJQ7u2VpXb
kAfByVaE/lR63evYe89susSmLovsXLHmPM9nfw5lY6d7smjPWB33j6UbEoPkjfy6q0Wz4HcliUUY
/fIHrYcpKuIKMCNaa2D5gYom2dmPAosAVyFueZYDg2cPoSo9OsEuZ/kN1WGX91QULFKzvtNbWlIa
DT/xTkNfi7oUgAEJQhYLve2YWO1Fydk0oUz5ULIk3hVT/8cwTfOo+SOCKisGD5vV9/mg1wqIpbzE
7c4TeFEwQRPSqZ4G/IuPAwlyjJpu0WFIau7JiB+Wbpeggz95AeII8RUFaB7WIr10HSs2VjbKWhmk
iQLNfpOBUXyrpp2ROu2MWInAm07a3aj72yCKqjfhGnIP8ZQS1FSeLzrv/9wXYfy7i80X1ZwgG4+2
OqxbNQ7zc54Vv9MeuliSuHLbaBbIv381hW10+AYB5++Ut1ZosaL3NEnyvWDtsU56SCaEdLQbZRYh
1DHSg1pvfyOYQ4VviaOnyLegBeahpMNfh56OOHLtK410+bjtdQYeDV2rl2ZTN3tjEkFUbkTWSOJC
VMHnQJYGwZhZP4BqRi8RGq7++KFSk8vugf1dyiGjaOWpWMqKvuELnip1uRWKs2vu6tBOiCxRo3Of
4PidrqxYQenjj29ykhnM7T2lryD0Wev5ztzmm2+bavJLRJm3VTAYYacekuiURpa7LcR4630sAJky
IWtcS2J3CUFA1FI9mUHLh4FVgv0iwOrJvJBPh/lsPgAPz46CXon77E0SySHNJ4B87NxZiOnbqMBy
9tibs2LS1gaFyKWiVi6YF7qmne/+DpziEmV2O8GXzY07lzYtDOHs3ogpmkoHLNcBLtjKDuxFtjOQ
ce3bpOmunQktqMDE9eSr9HxR00L944C3jBQCvGBkXDR/3SvNHFT5vOYdB+WTENq3YSr98rCOO1Gz
YZ4va3QnS3g5m7T3lVOPd4zydTPucviM8Pl0yf/VEy+Rkzg/iex4nLT/Opl+5BvsQ2LD/P7//z2f
HIdvAvqlqoYXKkHm51gaT32VN++yaMo1re0KV4aK9buBR5iZSfohmvjS+bxUsg8IbqmVngh4gkgS
VbYfcbyLp7dOkJS7S5INVkcs/rLJ3sOkhdVVmfW+bvL8vYuSb7niGNTMVMQ0pZVvO/mmJZH+DlfS
wMAdGdhFuAxZ1i28RmVpjSCpjbz2aIpnsLQl2cmIlXw5geJTDLJPHg/nPcN84neAuWnU4WxE5TMf
Gi33Dlj3mNOn/ekwNvYxRc5JxIbFcosG9XNrYSXOM91E0LNr7WRhy8q+zU3vtG0hWmjejYXXsGrZ
8R1dpUJXNyKIq5pO3pWg3Zpm2bEDT923wuvLIz6R6qlHt3RA/8JzGLX6N6fVFnYu0Jm2SP/sJk1P
TlNk+zqyqdiRhkw1jMVZrYuNH7TdaSgyHBm+94JtKvlVWvaXHtU2BIUoXQnVjUmYJO6obhtr0RiZ
ijITeLdDCsS+V53kTrUwY2V3pTrhoEz825lfe7hLp3vhfEbJc5WLsdrxsh3n50+2kLQD/IWr+VJ4
ISzP9LtZOPkP/hdbf6r2VCYB6yachAxVZNqA+0vxMMMc7viWy4ZUpc52zmMtsnedLgsKH+8lbZ4z
k/x3w6CUNvaxcXChPY+ejRpGuCsv784hubnEWsSjCxXXdo9IbQk68eXBNbELAIaurpH0tgQywHyZ
dXhZPeAnJlwbcHa2zxy7XAyVxxfy5zo0qmwpFdlsxfhctxjX5u/IF2q+fWxtq15b2m578Eyj+z2d
VIEBXIaTDqs85h4ArBreDAi6kBzms/kwYt7e8Yid5vtwy/b0EqrzPI1FrmHCN9HJOI7U+p4MQUyf
GiEaduYA9kzV/HYnY3WvVb8SJNPLQM1JiBqgPkmDiUHPSzAPKdgqBHvetqPbvIl1+TWqqv4dWt1X
lyd/nQSpzpNY3uj8J6A16OvMxV8z/d0ZtfvWhuN4qr00XM63ncqFJZdan70dk5Q0NPJSJy517/nU
7q+eo25yt2AZGrsYQHXcgWjRGbF9hcT7kPb8OvVRT7K2cxezbij+96U7xO3TQJDbXPYzBns8pqMK
5EGU+ippgM/WzVjuFewB9Pr1V6F41fN85avaa5Q6jHDSi/unrtVS9HyEQo6p6G9qrhf7nOr+Wgbw
QEfpHp3pMJ/VsuWpCcXQ7eO5ymY77VdtNU8jfs+TFiY8Dto20uFhh2PyKzDBn0hSOm5WSvAjdpbk
GCA3W3Ytdvfa0tNNO9eDFJB0C3hCYp8PyrAcyPI9k3c2XrBqUBudlKJaUh/bJGdd4mWHYpqXaCCm
8NdHCJuKrzz+gvMPnOzJKFwWapN+a5ZtdTneXtML/bWPH0/dhrp5rEpwzL/B9GVYSdoLOF5rKyP4
Fn8OIx9cgb2DJrrTYluMXF4XtlvucT6bD0KT4c514ksp+gh4btquZ5PF7K+YXRVa3bymOTvPx0eG
vQX3b6oYa2rw6iJC+3WOpwano7f5MtBUr9nHpf6cptgsk7IyedSj8iXVm+cGVtIPNl0hDRahX1zN
qS6KidU8aFHWAuiTl8qIfprYFe+jZ9mnbDSHZWvTiqJ3163UaYaUeXi0JRTIYbrypzm01j0LmpL5
JAJvYus6aXYtNMJK6iw0j/R+jbUI4fBT5Cb2N/94PDhYZiQ7fUb70GmjdVmQL6ROjYf5XoUeZ52p
DXPtfI8aQ62Ucl/3UXtstLo9VtNhPpvv9ZbGvcCm9gySqLBqkIKuPMw9i37qVIzwhAikgvA1Ny74
BFktSm0C1fJhsqohPHL62wjICWcmnO28RkdlDfBhdIfHCv7Pun1eyzvwBFG1V0fNNfc6XeXzY5LR
jHCLkbXx/fSXmrufY2hbjGji/TGM1WNt/oSoigRId341nVkvdLBoL1QfhnUdjfFuEhc5YIlI3DEx
6YDEHQAXvLjgEneCgDEyTU3jxSj1j/lNoeX7A1KNS80+Vk9NMa2mFFVfBgMy2WWphruSwtjVDzq5
DYVMyfhwnx36Pa9ukzfbHg8lMFmqwMIJMX9pTfSdzQN8ZXY405tYJ569qIyiv+Uq1TrHDSFX4FP8
Nv2GOoyfKQKROx8TIGRwPgfND6pXfYIc+5G+NvNKW0nWb4SFiQozptc955kHaEZimjWZVckCHb9n
qp1uePn3DbK4zcAu+65bEHit0OiufxW1aVMv2IDs5r+VHyWCAmo9TAAGzEBTcbwb0HVkTr4PSPMK
w3JXlz6uCA9dYUF34mAWlMlDesmEqUR9ofwci+437Bn/bQgcsqhLPFsN7Guq6HVAIJnF49kTTFcP
KuS9eLDXQAUZh2SEVk+qarEtsGguPTyxT1oDnLxIinyDfSxdxlqvv6sKuRk069i4Isl4h/7TU26b
VdKzONrm3V3anvGmKG6/7lncvTC1/qgUp34ipPnDmFb1lYGHGDDpTug2qYD4co954vzIpsVQGNTb
ZvD6986uFu0k0EUy0u/H3NIXoxObO50l7mOFDrteBZs1bAzNdfdx5/kQ6stu25KwsSi7XH8tCvD2
AgTi/L8tajudsFS8GEKNtoXsypegMS+t1K6N5ZBNNlmCqUz0H4iTtuxW40scEyuRG3XEcomyHU6q
6DxfDkUSHMmfKZfMEBDoXbVAkk8C6uj0+Tdfy8Jt7enaqktCd5lYSgpl7fTXItyPyrMhMudaYKG9
pkFWbPXUNRZSdgJKJfggUmzJpvXdZjL56ySVEEBM11vfYBA0nplqqydItqTApMazQ9Tu4fEn91Il
4NpzvoeBrf2YTqqmfpyonRF+mHF2MIkp01pTex2JnbhPV7OGNSwxsGe+f4NzN+XHgSeqpuFjXs7O
98qmzScy1Xr+orsaN3yAsM4eFHf72CNQErcuWftijkRTi2k8nTchrgAOH/VkifS6K65xV4/Nb4m6
eSvbwQZ/qrTlOjHBSZgiffJGMsmCwPlLX/ZHaSYykrRCBP/LehJClZ7Av20QabQymk3hGAzyQnHw
6UB8t8Y4us/38MzVC4hreGDkENyou9wTvTWXhatSTrDycdgkMlqqsQF2MpLNtSMJZlPbQfs4K6cz
MiSYMOtWvvVlf0noWL8ytDW7IR/CbZjiFHt8/vQLfljw72ZZt2nkiOYaQg1m0XfSD3A1m7RYa4Rr
HwBVeET0pfaF/sait3SiKoJQ3uazcFTufjrSH5ru66PMdlafaMVPFXDXxqRHwZ70Pjf5Q5kfq6JN
18Td6Q/ZnjJOUr6sVs6lmHLhxBgvWXM6y5gFyNYyjepex2m0yKShIshi1VCk3a+0lTiqSmFsSlZ6
yyIGBJR2BKuh0gKerObN0QsjCUY7wx9Vw7/3sXXoi/fHd6Bj3dv+qTowUlurYahBoqgv4Wj5i9BP
KXkJpWXVkQNhVkq6RVMxMowybe3HYXqbz/ATpbfeJkekC8HcToIE2hrDVs+hptlRqYNKbiJxnsec
mJ5F7QQCjASWv6ksMNcGaitAo2CIPQ7UcVuRcbQop2dGEhd5EKHyy6o085N0gKo0yk+W97hd8WIu
XSWC0ZijW9cFzSHbbK0dNUvjeTB0Fw7b9LBRSqG5khIYryb2SWlHsgimnKKFBbebvVdWv+hAIOZh
pCQU8fFkpLMKqpR6CTnUBUcxbTbdhMhXG78P1WjG1tQvSLsXVJdn521HNvHSNZDgepMOV5d2t/vr
NRf8MeCqirPtlKSZTVXAyDTXjh0g3zFTLJVdsCurYFzi3jasVYUkjBCk4t2JQDmYLhrsuRNcyZDX
PyCA7E/JpCJkBtkrTo6aVTPZ8DYmv8nDAX/sMpS+sQ8GH/hqHZT7XsnWTqJ9FBT7MEwpw92r3Eum
Vi3IYXDHD10Lr9YiZfd4nl2sQEncNfNrSgJsOmzzmBjI2VmhGfSKUDMJ6sU2e8Ww16/zWafEw15T
CZtLneKrla32CjVEO7M7+qJZGpwen1dVvFB0anchPZenAeH41LUzPtegur4en5uafRtFY34Stch2
QO0oY1CScSzStkwJ/3xWz7EbSXa9hYB3vsSEtnm00NWGAWxSoM9frcEidykarTr1GbFCYvb0deA3
l47WsEghGmWpVqRTFCrqPjMtTx17f/jL+fCdUefd6S1rFZVhQ6ocSUyM3NaBz7S+Z1HRX7N4ojrW
GvSgqWMI2nTNk6+efM8X9NsLccpaAsXD/GfoGvfU1dv3NGL3q3hZ840ix1TzpHrV0FukLm4UzkH6
AX1TYjTgsQ3VNk+rHpwm7+WjvdS7eLcqkrp7HYjzfOblAwzJ6d443fO84V8/jRx3+ei4iNFE0Tb9
m5xIAPsHkZ0PWA1lJvNdg9Xy0tGyXMeEcDFPSW/pVor5Ldb7F5n26pfmvNSgJZ9BkFAhVGieNlr8
rice48/8DvhefxKzOAofSot1BNZd7Nr6xVYHd+sHarSQk1PaACF1oma5bAC8aIsirhhS5r3DISWW
+RQMennK/32WEVW+b9xum+b3fBI5jb6JWU7cq2m4IaFlvph/YredBog7K3ZKmiZbqXP5x3ZHbmSH
VHFqKgMqjp7MWEm3/lD0a1mozVvRKoSmCF/fho3fvgE5ape+5dBOnX4Kqytd5N5Yncc0bd5CWV96
EPs3ty5hLdmOtjTo+C9DheWCEts97rzoS/UC440nlrYD/uCNqDX2em1LSlCXOG950bykMfEBKnP5
Bh6urdWI8Tjp1FaBoWisuwJfpBnWzk6wxLp3GmVaqy6u81XVqd0u8+yt1ic//whJFJCkh6D0f8ZT
kSnPIxQoqvb/CDuv5baxres+EaqQNsItcyYlypKlG5Qjcs54+m9g0+e42+f/u29QAGmXJBLYYa05
xyyoWIZvtZnUb37smkA2RXipPKIdsRfC1oazpEddDSrBQ12nGs7XIoTrMvTejyB2twM52NMs/Uu1
mG7XlJYnw+iSjeGb33NP5GtSbjtAQtQhIeVPS2XGmhfRpO3xJ36X/3OY//uoz7HbsyApHHM0eST1
aBsl6cKVb7H8UybDP8uD0wTBeSyjZGENXnToqlC/6cD+KUPRkHPS6Wr1gXlRSusT6wVMN7PapshW
RtV5FzlehmlprYTXqksjxVzQpny2TizMu7RaJch1k4mKWBub6TUfBgV+D5sEvzRSvNPxeLBpGy4a
t0TFWa9GZYhvltdNS0cn5CGuYpybpYb8x0xh97YWw4XuFf3jhn/c2No6ViftMjLILyJ2RDERMCm4
0qzBqGGjXQ2xs34y26lE3xnU31FILJzM90+9UtorwgNJcopTGjTzfFPHyq0Mm+6JZAPcyw38MqaL
4hh1frPq/ZwOxGhf07SKX+Tryfx6qgBUz3zNJrcrnFj5d8FeaI35YiCOr/sh/Iqz3lyEpn2ExL6W
ndDQy+mh5sjJpRU+U+6D3FQ/NkE5D85J04wWO3r26jDVHH8fkq7566V8Y8xn9nCKTjLDMLZqwhiW
XrfIA5TEZFWhinxU3a2eVI2OCLnNhGxwN0L+W4aoI5kZcwqhOrf0LDV4DPODWHY9YlE5uMphtr/b
gjAxwJHkauNH2XSq98uAO0snd1SaskWgBw5wGw9PttdRVsqAG+qW3p3l4PH7Ur6LTvXXu/qYJWRe
gzDViOQlEc9/a70ivVSFSWKF1/lvoRfF+65I65V8t0uyYq30x4eaWoGFv2vKVoptffi+BiDNwPV5
dBtxEmA9r1qR/5wMBDNtpJgbCthICOYV+e8yh2CyWBi13u+cktxUikAuqYip+tRq86YcFYm86rnS
5yKZvKKct4N7FmpRe3KVOL+wrgn2ZZXmRLCNxlEnNBWyJROCKaiv+spwl6/TaktWRa7aR12MsO78
bOZsWlcDSuNbWA/joQ9AsYr5Mqpp8keEGpoNrG4701V70ecDvzu/8GR4zYUniN6Gj3Or0whSSFx3
Yc9lbpS+NfolRhLQaNXNMTV1MSSmsnAqmHTNusc8xqjAaio2YmVTlm26KBHmEInaMoEU2T0I6m4/
2L6A1FcFd3DnALEppvKYey9hMXonxjccwZFQl6aRPZumGxyIoKiggnHm4/uzivGKOJpG8yymUZLc
XHiMgBfNjuxrUzRwDvjDXkyrPEL8M96GxnmvwSXdCj11UFH5K5/781gEabNsI7s6GVpqLeLIyd9C
Ano3Yc6iTXY5lBzDhp+Sz4fFR9tlUVhvncDgr0NugO2+ixZyr4b0uKOLVtLiNmeK3ywIbJ2w2bO7
9fhCCrhcc9VbXsoDJp6F/RpTGydwKv7vUyL6OtlUIwsN9s1f8kJRWbMX5sGVDLQGOP9jZvJiJ7lk
jiiPcUZ2CCyuCqL5gWjB8KyGzcES5rd0nkqMugvJriDz1IyGz/XsC2aj/0Uo1Oget/qvJUxFwdCb
9zVSXUsYQ7ZTYjiXcSu+/bN34f/hXHBNjI2AhVxDsAUChvRXjzAKK4W6HbWVOrvD+s63v1vEYT1P
Q3Z0k6V1U2mmjYl2mCCniiIMG1rZN5AdhD96CYabTUR7z97oKnBYW5oe7bW+DnZJlf8s4KVfpNpM
vv7QnQ3RqaJ5cwAMynMOgfcIfNZlbjVMMocWiUjjl7zi7krtBJMswSov9FCddWEzOLdph2s59MeD
iFz2hfO7TVPelEEcJmH151KfhgPbrK3cYTiZ4dB2zYIZzBZWympAdbiUc0Bt0jYosM7QYdB2kcvg
XukhK1wjHz5lY7Oxa6fePqyRiH0vg9f14P08QJWdx5KxFDkQT0E9SfrmiCTr/8VxY6p/mk1clddM
zTY01XKFKU3tf7F1q1UeW4YF3FChRrJFb4g5wotMUg7z6Rz2JVHy2UQ8rN+FJ7+E9g98QttLl7KT
UqGrxixfptYBIP1TOReOzC5MLnHRfpVXXWZCuHT6r8QSvaBwzN9rIIldyFjNSVxW47e8td9q8h1u
PqqNY8iqjiY/pDoE4uHGiqpFkOjOXSD1OUzlQIYg7duw8QmlCQyIEQP1bUXfIIByNkMXE0YBR29t
d9HziP3ppBr9Vo7ItWazVa1rsVMdrbiO8OjZ32GLdHRBpi4mlqap3F1GwPDSKwybwEFBgQOWP3u4
/EkjtvyF+KRwqVu+ujf1KHvRYhEvO91onsh49NdVV3SsVlEtx9ghzkQlYfy08ICnjaO+aADIhfnF
Myz1mTYM7oAIh00/as+z6ojGKbofxrrqibntG27S4o5emngAza7uSO7JHcRreiwcN9pZwLNPnfCs
Q6bpdy0ts1tNUsN5Ms2lw/h19qT+2MxyZYNyL0fEwLRW2ZELtyFAszjRDuoHj+hrqzrRVZkLpQQR
6wCAl6Em0ptUdwFmYdmLg5uaUhAuEYrMG5YgP7N+YBgjbOBzKqDJTzhvzkQVV3RCY33TKpMC38Pd
wFMa9jpi4nXY2VbFxp3mStu1NFwswzv2FtG42fwpANhIz5neq9vHmToLBzMdvbob5TFkQbfapqZL
YmcTj+cqdT4ArVdndUqAYFnoYM+Pa5ewgVQHKTO/JA/6458MxB4TJSu7mFU4bIeyGw5ROv6cG1pH
e8rVJ2uId/JryfJWbHIL6pLf97B/AkO/5yq7lMERXx+VnjR02ULXLZaSgQil3KfQ05rKD6+IXgOn
NKHexMoijv1gb9G8OIM9ebWR+H5XCpRTLerhhZ4vitYaoOaCBEl0q/vh6Uz6zlgi7qkxBgDseqsU
BS4q9uldXDofYxwRPBrVIf0WzvSQYKXQs3fTLLIx+hG5zay5cXLbxwwxO8fKwu22emK9i5Bo1CAe
ixkRKswta1AK14RJgzY2S3855EO6pr+FLc7XBIH2UwPciMFxh5+sX8m1p7w0O6tbdZCxLqEw383S
pcbcOuOiN0Z3r6ppv4Zf56+HvFfPYRudZcVMHvTMg7eghi7t7/RT5EcIG5tDAav2qz2xLjKiI3vt
4F7gqjsMeMkXtRwq9Vr9sBPLWE2eKo4qXLdFkaXvwlAbuhvUuEeyRFda1+5aYVRou8JvsmVag3PZ
WNChVKXMbyBeiQ1UXMYYkZ6a0WehW6B96uzyk2d51UYQRXpo7ajcoXPSeFDpyNDoOg8qYcdDr0/I
rSISyiu/PkgHUlq3+9zzo3tfseTS3Spo946e75HFRihtqxdp3Nesaxcg1pUQDHlIleC9IrFy0cfd
jQUIquOmQew/n5GEBzVCaexLYDXPpmX0V00afpzuuYfMj80JOX2Km25LLd49BMlgnCjBOmt+cvBS
2DpQbxNx26PcpsRDdaqphmfFmHwNK0Y8ysvi2uWoJrQpftYsqgXeiERFLrkbzOSPy76PdCJl5r05
2TjFQm7/qBgguE8muglU2pZ+jZOpp+S4M4eCFDo4/hluXER63IRFpkynC0gw9aRhwFw+dhW6n0yk
HjNJWDmLF60Zywfwy6bVvmjNBIlfmq0tzMYzz+JHMmMM1LomVuuxax/r+aNMdIQsMwKPm7ZNcvcS
eyXdCIwVBe697SCgo9WTEEen7j9MZ1lD3fhexK2/TIcW5W+SmruIseexPjKaPnlnURIAb0WhwdeC
dWxutcgDqkHqMnC70Gf1/aLNwZI3URNfafFh9pBdqxFxrNFlt2AeOQv6cgffL999tW32pFN8RXxH
zW8+yFV/65IATFe83kQebB/hZ+42Smm9KmaIX02h1JD5KIH/eWmmqf9LNsCUDXgCV6ljwuf6w/pu
0xAhwT0otwESzHU3T3iDkVknM7U+5PQXVR6+noyQJxMhIR6aRiXSrydDQCpr2nHky3OmfqNTjCJn
gJK36pAgJazpl0CkrmaWAWAVxOsB2XUhOMWc3GQ04ZxN82uSpkXuTnrEC21fevZ85fzZGU5eXcuE
GE25cjLKb6IOPkuoAXjJszehW4hDz8dtjTHSjGB6zHsdRI3/EevxaPTsxEvyc3PCyymYFu+GgbAP
kdS4Qr1arKpJGBcqD5TeKVQ/sZq5YIVDOiewFQAbiQL6ZO7ZsWJzMSF1WqC/GzeFXTqXbD5gU8ti
/UtUlhu7rItTEpXq8VFtG8IWo/5cKE8JFlkajuVv1JqetdAIB3rwX/Rx9di2G2xCl2R544GNQF7m
tLkiurIrSgsmLnVCChz84eSak8ckpZtBb2oXlFpEGDv3qB7HF5+Zd1UC/Lh4UWUfpnT2UJjQB4h+
D1dSlizFyIjV039hmODL/ZtBebZpO6atUk7WddyAkBT+vsyPdIoVBBSTIZcE7cajwb+pBptPsBuL
Z3kgceqnQillSZhDuGgU9bvieLjk/ax9GDQiYRtPE01b32frd7QBt13kUr7Dzr2WY71ed82mbpov
pFEUlzhp9yXy0JPkI9C8S2DhNuWOIighlkOZ0V5oxm4z9Ng8TBtySzv7dluU1L/oRJWRLeVaSXpo
5ZmeE21lOiF5L+Sr5GWHa6T3jXd5Fo2t8R6U7FOGimD0eUgYSMbaDVX4WfIZArcxz2Xt7PWsrx4D
WdoURIA7iDGk82AaiOKhGvFZzqBxWYdIoumgzS9pPSjGDIXsJqHFf+6zgG6FZt0cO4FerPvZhZV0
uPIgYa1lsc6giHoispQkCep8y8Guu5fKaLKLZ5cv8koeVMq+Sjnc/cSqF1mqeVuFhuMqY598z3oK
8Y9GkIHDjEGym2Va7jlMPRv7oxO/kWYGc7J1Dpi4vDX2javb2kQQp0G6yschv44OrLpOR94Bjudr
6FTpGaqfCjyHM7mI6/NdSDWS5RT4BCdQX9TJcG424mwm63qThziuYXDkF4MgjlNIXidFIooXXqbi
a/Uhy8hLPFg7nKNnLGn211rxQMzm8b9QRa2/38p47W2sAEJo9jw0shj7w2uvdbVd8HdkB8vr81NR
AjnBg75wjKa+6S0i3EXnphQX80Gzj/hWgzOr4Hm126ZAKfH1Jn65HiXSrE1w21gK8oJRqtnSoBgp
ajYYQ3JkL6lrn6xZ3jvEBv8kgNk3pIAKdYasbdVocKEqcnMepqv5spkvA5NmmqqIaq2WxHAH1Rg+
yzNfS8NnImuIFdWCW1H4yVaWVxzEQzd1Ctaeg4LksaOk/Wwu2zk5vHd885JbWAP1WLi4jTCMJlP9
3TPIWEnsomWsT+nf9+wkfChgeLr14BLk7UBaKI8TDTKFP2/s/2VMEXNl4DeYZf4eDPBioNNIchBz
+eDvQ4ol6IUZyLAOEZ5SFjHpa6/n5k9TP4BMpaRrOTkRMXr8hQo6n7LDjO/YNvEgHSg1j7y/HYk2
SzcsQVAVzko+++kcflhB5TiPkZtCaslJ20Dw7AzxR5akcwgGmnZI2ske6wP0Kb0SCrlGSJm1Nv+M
v03d+W2Xb4DKDB/z6x5uhwWTFFKHCkHlvIvz7Mw4t3HwU/Y//nuleLG9xARYH6p+co44RNCzzmgv
eejKZsMA1P3rJP8/AA3HVM2Zv+laIOhUCXH7y27eDH0/b6YKVGHaks1NWfvEpL8I7cY+G5Rfztp8
kGfytYHKG4szdiEsyhRPvHd0+C9y514jgq3yMjom7Dj72rfuU5TC5Ku6YQvol78EBc/RHciH6+nJ
EMLSWOYuALC4moj+ZBzNiSbgLCJ0yV/4A7rW2v/PmZOOx6Dqwm2WQqIYaL11LODWdjXN25v6aRKO
ecyFmM59RijlzMTq5xqyPAMSSQi6kz7RGm3XRZMKognr/A3UJrvM1mOPOGTFW5moC6sJ0k9dboOV
Syo0BI2zHD3Hv2RmEeCYp0Y8JU23Mw2NvoyTflK7TnydT3q6SDvCgpDUF/21ntruuZj84hYV07e0
SZQTClHqwojzdlZCorisWLrq53zsw/coMdg6aS1UTrZEHtSnO2sySsZ6ioZTCNLuhcNAM8PO3Cg9
1oqdbfuqr5fWUBjHqrc/Sf2OGA2xEBpabPlsU21cjHmov3mTuccwOXwK9Kgk9kQHT2tgB/y3NeMf
t5OrE2oJjkVgoTLwCjnz6PmX26kfLQIZsJcRExEE17iwyBBwC5evyW6Ws6wsPueG8qlxFeQ+qCiX
CI7Gj6BgGxNVrXob434LKTOHCZm2t9bIqyXNpuCbV31L6XQv1UZzdmMaYsSa3PyQVe6HVjXjDQv5
eEOjpKHdmGd2yhG0P4mvJpbtze+oHaIy1Uhubs8xY9vBwy2MIcehWGVV36M8X7laURzCocmfaqdk
Oi59ZQd8p99G6DcHi02DV7CezUfjjnS3eh5yxb7Yg9Fi9MSaGc/Rc0CX+33nmtGqoNy9HdQxWCZp
8mY2RbYpJ+9nplWCJ4B7UB0oHWlOWS8LMJH4JJT0oQEax7E4T0l7pTq+LyZL/eSMIjtgaQofK935
9REdVqWY3yrWOSxIm+9Yti610bh3x+ajRF8KGjw2dKACzMWLvsCOYmiU8WdfE6lS4Venws4SqMo7
6/8U5Zza7x2lI10+AZLeVHgkW6gB57AAXPJo+YsgLvYPn7qjEgGRB026UdVvxLZQoMRF9z2vw+ER
JfD/hUiK/7mhGJpg2gjVQC7C+PTHdOtXoDQItWsPBsvq5h4pWscGzxFHMf9UeAcLyiNiDX+iXVES
nGVG83WnzPUAA72Z8XBx2ms96p1rXMebSqudoxuTILjoSKPwvOwrUYX5SzYwZmu594NmIeIDdfhm
65a56CpnvDVjvOaRZhhXi+4O3tRfhLO4kVYYXvX0Q42Q9lgiU4+DSvlnMOJnxfKUT1ZXr2Q/1Gti
OJQ9sARsKWWylfvnaoRL0MUkbgmexb4y3J0c7QOb5F8zYdaXlwlt+2v59s/Pqvzkfk+gNvOm5eAr
g6dqQ2UUxh8TqJiMwjXRdxweW+W4ItKjRDP55nvdZzef3WP0sVAZEMAmlUBxQahcgZLCiUZrdmT8
OjML8RR44VshVV5lYhCOo9JbVsRPp6uSgwj0+toCD1wEdI7X8/OUWx1cXx99zOMM6+bSJ8VzFai5
FZ/bwU1JU87DNcAY9UMM3qKZ2xVJkCOXLJ3y2nSJfdTMatkw6i4UC5XrcsonDIyQCwZhYL03jZM8
sCAyT57ug4Y2yNJKIrKu/X5edVvJS2plw9y/ap6NYVTPIB3OsjePb3iFSy6hPMS+SqPOdySBrsDV
CINjcvpwWY12/AR22dnppPbtahE1uxyHGtV8+uTyUHTJT2E63R4QaI6CKy12sRXV16GxPYpF6mul
5P4pSDSAvbSqNqqP8T1vYmooolGOdly8qhTG1iRQG69prOwIGSnxUZAUZNmUUUXFXSM0YKYKyONT
W1XBCou4++Wf7xQ4nX+stVy6qJbl4lE2iJlw1T+4voavUrPGqXjQRqnzMsbnsY3X2qxsrLqIHb3I
jo8hFZ/ja9SIelfG6cqzUsoaRfjux/X7MOb+1/nEZ/5dV4lereQ+JmtSUJVpHqzSwdC29P7Rycyo
tbw3h5PiQvH00vo48E1fdQ0BOj40Zd2Vqo2QMyRxqHX9ZzxuxY70ymnXtLN/MTOVZaJla9802ETq
1ACzgWpMzs/aCqqYb0Xbk5FqOxZ7cpp9gdDY8SMdmHqky+jvdsSnu6+58iOay0STI255DOTLK03/
jrSFDPRZQFuLN5YWPQ2Q3thX8Ew3Wm/hMVfL8HPMrgzrcnESVqdtujFoL+0QfSBGG/aGUTobdmc0
HfPSRgbMDSjvO3f4IjRTUCicxMuAY90H47XIycBRDQOLDWEuGOVxbKufIdI3OxUpMrk8kQZdg382
wsEVPalLVfusRGhsjAITV6tC/Wtr6oWPqtrk1Mp6srzppipEA6rK+DkYQEWwKH7O9dJ/tQvnSfYH
h/5FxQoZeZN6C0luvZDNESwlFGRkyU1RWlu6RRteCSr4z11PlGh7jKz65LB3IFFzlkJVajCt6U1N
ZE6J6KaM4l2iOjrXyXde0BTMh1O2HSyHDF9pQ5G2lBSD6Ektv+JmEXtZn1G6fp15qbJBMRFfwoBs
j99n/dQly9EmcEAaU8a58GPTzfqXVY5M0/k9cgKD5DnQqQhYhmbZFGb+WORYCBwK33IHag3m+ABX
FIQeLFDhZtsWQdGGmi58hyS8j5Nb3vS8FK9Wv8Ny578KfNtYx6xj1hniNe+Jc29rByDyfKnr6bjz
04nKSBHv89pt3/pZRDhHSaADuRi0jd7t0cbwjVHtCTc9CVjqiJTUQ5Vdzpprey47UAxqlubXsRTW
1Ur1WzXrrv57JTce/70ayvq98/3mlkb0HAE6VGt/ZrUYOlv/WEt/8lj0xwHnM2MTCcwoZydYykFK
q0IvwaVXmAFLijNiUJ0lPj0LgS7tHh392FeRdmhAx/FfduGy9vjHVwDoTTctnVGJ3sMfywKvz6y2
S9ETU839IXfZ8uBkVXCWZ6NONhprxTCzCDpl2+V7GhTKWO2euwR8Q6+k0XfS4lYlFY+P0cYhFzRW
c866EBY4DOeVj0OYOSWOFoi5umYxiLGCA2T5xx7FjzsT2uJMZ4eoB+1DemPG3isaHfsi5etg+sie
sGxMpy7V7l5YhI6ydwpGK1g49FB6yi0WhJ+8jLXncj7oOvliMeSVjY9dNF0O4WsjRPsEZZIWYFVG
OyxK1bLO+mb5z2P8/wzxjnBUF4yiqVqmaanOTMf8y8K9LemohRZyI9GZ1uVhp6qcrZEawc1s9Zpo
PG2Mt49Cb2iECGSGiABlpnZY12zmFHNYJT3C/kd5sywi5iZpM079ITo+AGiPlByBVWHRauU3jSCM
nayT+bqC2Q+dhxz5K/iKh5G4DXK63VUvdz2i1fJ1D/EyjqZnKQEbbDSIuHxIZ24Scc/o8sa9nW5o
p9drAgVzEqsx9FNQzA/hfKn1ybNd987NGkrr/s8fIJXM/6lIUBqyWVcZjg6EyTH/+AhnmJxlDBr5
qEMXHohmr5+HiVizsB8WRlYVm9yog6M86ANBlA8ctRfiaOjbbKR+BsFQTjcZlY1lU0U6MN6qWTii
JqXSSqv3fCiWxmxJs9KwWNngbwgw1+ObWzbnKk9867OjXdOAcOeevJWqhEU7eDwUD2OjtDPyi1OG
Nbzv7uxPUbEhw0BPr4MysIce0ngHdpBWyWOr+WuLbo02dXhi6xvT+zGUwZ6Zf/owPBQacnWca6a9
Sbzi1kxxtOyl7pz43W4jr10shRuvrtuF0WdM82GpiWPbREWwcmK03GHObkYhmqEGtEt3nRKfvMRo
728npR5YHbnWin5sCc+q2BeDN7xoaP/OU0VaYD2pxbuV1iwAgZic0OJG+8d95ng5AZ5aG34JiGSV
0jUaJe0S9MgBT6JgXBiIGpVFndQe8k3cktT3W53tSnQSgFzooNp4SwzHvwem8BZmVxFnPacVVIHa
nG1FfYqkW6oU2t/erfLgLDJCNWOlcm65JdDlKJZDRq1WHPHG6TEoC01bp2aQ7Sf0x1vKiO6zTCAp
kCS/Pv4QUHIfeJXSHfXv9uQzKO/y2DTXU4VgvIh7WiP4F/rGptwxw4DlQb6eJ/Xx90teVp/KolSq
deLA4M8MDE8+Pqnlg0nTZB4oY5wbW2eyf1ZFggpLY6uJ4nA6xIgB2E0N58eTbDblNpob+g1LYsDe
rruRt66ujHfTHJ19OIwsSeQKj7Lar5tdJRNYLXLx7MwMidxO7O/CvI5RAiYxyUFGjQOinaLOD01C
TiWRpO2T2bvtOYexRxYgTi/5hqrFwcEgN/hm64p9cssez0KUE5Tq6UitpWu4c2AIpbVKp4EqWtRa
bKmUlJFqvhxiIFWhKbZVNFirx82QwoCGfAPZmCKvvw4Hj62zKXqc7DbGB/+F/bLongN6Pkg7/Tid
gcV4xpnDo++u3+5Imh0KLbxLrmiDImuJXs/ZyZsZBcC4wpR/BJwBPzJgK0m7tL13tuEvhDcS/+00
/vCpTrxNZ40ZXAHXezP0cU+NKv0WqPTgu+pcJGSfuQYjHk9ihyd9YSCM+qTG+bhWi9HfoM3+LNvG
Fe5FyhzFh7xSoajuojIWy9yolN1Ukt0WByJ6HZWSrZzCBr5Mp6Paxu5+hFq2FIoSP40hKVDzKkq6
ELys88+q+6PQmt3jlzUqMle8jp/NvNi8z36beFCqk08nfvikqwPRlrNARf4KoWoVjPpqs9fjSlna
rKI3oi7qJ/mG0da4gud/DKwL7G43JVtRjOOldLLxgv0NNWw4VIjW3QFvfkdeLK39M8gtUlZBSy01
bEhnyRbwws48SdFtU72WPHmsvSzr0oofRd6fZbdZHmSzWZ5JLQQxWTBeq0vE308pwe9WDz8HIRRs
biibQyd6CBt0TCzP81U1F0HllToqK2mW0Fwiv+b3esaCJTIYb0stArrBfMB1ykKC1G7nGHlrpttF
Z1F21KDW7zI/j2nsbGs9EsfRNT9k6b+aCR7axHIK+EGeRs3LhBt6OdANfsl1au7TfDbMr8l3/aL4
GaP8vnajXt6BUSyl/cxry/KujyTZ4+FRlM65ydGrBf8OIAKsscXyc1HKgqw/2gbGXcTAC9Vqqy26
WjIQRgBGvZpgcxjicivpGYVeC/r58Vnyy6nttmeTnqQcTuVBwd+9aEpPWZdmG+5RxD7/HovUMSmP
9Wj/ZXhCwEAZq6W4eyH1ut4KW0Pd4FYo2/X68TE+PkH5YY49vCGb72p6RERwa5VEIk31tWZPenzM
rg11nmU1g4YqlwcToe9TQ63prop4K1+2PY243MhTTolB+CsqGDp6kzpcxwQckRRT2In6Q2/In3CL
6RwlUXLWiqBb1yDdVq3kVNK1SkxPZ/RpS6wnevlmE2I+j47GVCPc8Aw6tyHsPJmnYAF8WabIaE4u
3QFmOIpMKfr/NWCSZE9UWHCu9forNC1m79DKX6oesFhfKaRhldVwGu1AXzsinp4eGkfcn7faDZVL
3/jtRsDtuGDWRnORqVcp/Awd4R/9AM3YgD+TkNGZFzqf0WzsH2fyNTBov94dWhKSsT8aq9//WJ4N
YepAieu6FUqa5eCowecG0e8uRMO5kY14NGdLNpP2pqEnFJ9TPCLXqljLIUAOBkY6+NcOPqvX7lS9
VM9yhJnmYSZI7XNuVcEGejP9mVZ1jr/PBnJtd1HejVu7HMgQVo9OOfaP/63pNcHrzRzBmAQpkhzb
9M91wHilV2EOWMwwl5Q4wh1G0h8SUxbag/+UK9/xgeHYMwr8cjUx4xgpIPf1Zk/5J1a2jeKv5Nj3
+3f0mUMROZaYqztlFxZEhsOPgPiJdOi9GobHIqkEy+5aZwn1bdG2XA3bunquZ22FpVgbucqFcJNv
owiXgryUh4Hex7qzx/osSPSdjORzRPPm6NUOhhyKW9BzgQHIPy/WwuDcQPbcW4yB8iXNIxlArpbz
CRWZXxXKWq1t/UqJUVmDqEVFGf7aIc57xbBq2W3W29QCT9nCgr0z4Rytohg/swxTNuY8w6qxcW8A
2GMlb51Xlcf8UAAG/BU+9BAOUQNqlnIYkIfUZVDWh+L0GBk8hDVAN56SpCe9YKRqOjLaMPMEu6xQ
vsgPOIR7srGVet40COoMX3WTqkcx4EC0sBkshyJVQZiOX+S3R1m0ea6IAloBnC2Y19vmrEbVN/l3
9nrCbmUK/U0N93r7S9pkhMlZ/iQnJba4dKIDvj2kYeBEd2Zk28iiDg/2s1MHWwv4wyqcwGoySS+C
ZnAJgzGMpbyNMy9hhrKq967S1mXmZXu1BGtoNv34mvjRtURrtMMiDTx4XmN7AGDVkoDyHL3UJVPF
ZylmS/P6y6Ak4aHUQcLgvQSD5uiforzR7hVXchMZBoF2z0nMmbXle3BAGutd27yPUf3sAeQ4S1ey
XxYzoZy+v6+bz4bcroWeIjYPvb3VYALRBIWTyH8p0hLrAapM7iel3j/uxNI6R6qLsngMP1J3XObM
CR+sT1O4wtp0VIw632Sxi7BpPjjtqGKBmy/9RH1DuQKmHYkB498sRwZ4R6pOkc6l7Up/z7T0mmam
8bNOagiDg/EtKCIC2clweNKomy+yhlR1pwlJrm5s1B5ZSiRkJ1yMn9jdG2VKTp5WwUYqAkAOUOOW
Ym7KSr5Ywv6KjC2AvTb6qzxZ+rrdnKR6RqqxWFKhGvDMfvUr24se7drpq3ARqji6ckis+Yq2dbXu
CgTqu1IpvrLIE1DbGAykRCyHYLRyiDI41Coq0yLQfpFk2fBR3zK8c5x6iP8MU5y7jMSmudYCUMI/
pKa/KSGhHEMD75+EcUlcFyvHyyg/qohN29w/ohVheHA4cD3PaRx4fBZx4o/L4aELMFoFo7CNzFJT
31Ilq7Bx2/FK3iGiNvRdHk4f+DHapafTVpKeyRkd2BJX92JwNy79JkyXzpAmW8cQNkw9M36c9WEL
uFv6/wbi/Jbo7NmIsUU4V0b9amBIqZZQks/Aoh90xIQCwq2lqrdu+9w8mjgUrq4C+mKaxX9eNyfc
BzVWKG+cftG88eMFCxNj1sYM2/HYQTM4BkbXzb7dm7z6/frvS2dsUJdNqr9ucD7Obun5KMEnvmOo
xypbwpokQLBmlYNE6z9visL1jgPe7QcpZezKdBN2DOsonseLUy0TmqgXeagt9F0LiogNYBm92T6u
qSbsPZCI5yYv72WjiKNUR0l8IyKUu+WP1lEZU+sW5zvUnuZ+zC0qDnMAbxB6m4IMt1f5Ojy9bIlE
5KN0hILOURlf6GWdK1U8o3eq97/vY2O+o6HVsYojaCkrnBgk5pxlSL15B6M0JTFlqljk9s2Xqkfv
JSN9p8y/BSM5sWuaxNDObx7Jizd3EsMNtQd2HGVPmWzaBLOJuEh0Ztj5TFZHrYi0SPluS7VrrxZ1
YH0GwLEZdEDlk1H2xzTLnfvIIlUKWmovP6p4ny5e5p1QBtN+UzRuvSC2yq8yaa/q/4+w89qNG9u2
6BcRYNoMr5WTSlmy/EJYDsw58+vv2Lt82n36ALcBo1DFkuQK5A5rzTmmflBX5aw8zHmYs8yvm2oz
TXzl0LkQT/ztqXwYK8pvHNSbhemy8vv14LrlndZmpNpJrUQ125RVmyI4xYx/z1kqjlCKvKtdF4x1
reFDe+AivJF8lhoZZzxPyzbCdphU43BxMtfu9qI/Or6f3+EZd+9yTTxqTVI9xmxqp6aoX+MRaYK6
AnBBZ7tkakYqux4REHIv/Yeo8+eJP8fa2n3qyZs6RhKiYPgQaslaOUHN7ynAyP9PyDgf03PH1TzX
T2HSdYSq/vUteaGOSSI9qe8sC4aZ9HotvFhJd09fFOzYWN+rMQPhsLl37Z4Vv0L8zZG7HwDJ3zMB
xrANhHlo5tlA200LVNULVVlxxs+NXFAYJ3XMtIGp636Cco1yIy1U/5zO4jvF7mbtgquisVzCzywo
6caGqW/VQ89tYPnqBRlf8lkcYsk9YbP3UWoYrE3RqeQje01UCr8GyyQEtTeDR3WD5IXE8ukhkkeo
gIZ3cTxdrdGDDG5ojoPAv9Z3GzHokA9u43kVvDYmEZk7X4YBBI6erD0jIelACqGyHhWnHoj69jCt
vOGxnJLV709oaR9u10Wew1G3l/Bb5+v1LfXOHt2vVeu8oPOQvpsgD+o3YhTwVpn6lxZ62e03h6jz
twpa5WGL2ApvASimIM/yIdN5vxfYwc5L0oeH0B7OESyvO+VQshqzuDjT/KYsTGS2jDvYav3qbye/
Eb0189JsonpCIy+3drUwxV1cNPd0i1FmA+i+ncvqtFY3mlZtcdR9MQxrOKjfoeq+AIfrf+maN+/N
uR8JyCPzrt8gQ02OVYCkOU78+q1mRACMY61+z33wOIhPAroUhoELRU77QLAPBEUdI5nRXffjYm7Z
31crAcH3mF3+QJXixSkes4vCHKmjVT4Uj/NJIZYKq9sGVhZfgtx7VZ+XY3TeqWxHd61R232Lp+yF
SpzzA77TJQGT+mrr4WbBNIXT0w0O1hJb711t3fQgijVLgh1cQjW6FD5ZpUqdasuCgbpXR1q1bnAd
tFPQXu0yT9cq8CD2441n9/iih4YvUI6rhZd723iZ7ds5FvmAxFzWJ5gD2n7vux155rLLJyf/SuTz
pm/R0NH2lwoB2h0nJ8zfm4G9hDa+o+nJL2Hkl7fVQdAA3QqK6jQsqD7+e4hVg23UIhQt2mxjBG5D
IstcIs4EJt+352aKl/e0mYigLr1r4HRQ7hMu3yGbhp0/+iz0B1hOAVuUVTRqMXt/ZmF5NoYiQ9+i
0kqLdtBOnjc9NoEbXW5/gBIba9rQf6FmbN9VnfXTpjdxCPmQ9oW3iEeckOpUmqi/HrSwtnHUkClc
Y7KSB2y62atiPGiA/35GYb1WbWt10wusQLdlilaI7qDOUbUSIt4x30wgc6RSUNvfCshsuIsTyt/k
X3pwKC7/0ZNGUwxOw0ScTg/Iscx/VNtDX1RePNrWcckS/zN9GrTyK+AebP1kO14GMtx3FuCLlUO7
PydOgaDeAZs7S/27cKRpQ5fMBEhRmV1CQQr2fNw0DKSFMx9Kn9M2dbP8qIfVnTmUw4M6RC2w2hmi
/mhn6CPamHkPw6AbNHFm/9NCqKX+qlFO4cUF9aOJsifZi4WXapQ7sg1c6PYWcFFP1aOj1TPWDQ5k
zs7C7UiMryMBs86twLWyhG7cg0pv6YwsXLuVjhG+EMtDGlTfhtozIKZZ0P7GDKW0Ex0TPXTlojp/
KAv7oPd98otJhTvOdKAq7W355e5UaNq012T/SJWXotKGquzUR7W/xWS4cj06E3S6U/xzFgO0FTU7
Bzzmiobf/BI03Qs2yehTI4Fp1dmFw2WGfc3MQ2h7bigDbJGpZtVioKsmfRX7LCS/ETls6EoElQwP
K4bqYe5yrDGzdinG/MWKcDyTMPbUa/58j984Il2djkJiEWwrxYsnKpQ2brtuILZ3/unN6Vf1gket
cndaXRM0V7pf5yAWpIHHNC3ZGVvUtffIpgG8hhGbChz2GsLt7ZgDNSdxcysoSkkoETwRFwiRNLYX
oNC0eHL3nlMwhpZ2v11ycIuKc5PTaFgX6kxCu+U8kZqwIimqvINz/sVhB3at59aXQSwFnjoeuvgU
9jX05ZV6NnMD62oHxTY1tQxgIdaEQTOmtaqB0ij0dqBilnVrjx9OzyzBDjPUt93ou9ty0O1bKd3Y
R4n5U9krSpbKj7qI96UTfQyisakqU/Bopqg4iyz4HiNPtopUuxrC5a9lorBOqiVf4liULxMlod4c
Cb8Z391kJD+gLMunrhub/bDQyS1RXAIO6ronTxJMTdl2yvAq4D0Hn2LCb1qx08FoDjXwK6qaXU4B
+2Los2BbSCrMRtO1dUCh+F6XX3s1esiZ8inZjQPEfL9r9fUgOxYpVOdLUA5btdyyy4bpijWan9YL
/CzoqkoDNafpHm1WfXBardhpuO1e0qgDV9lb5oO3zMW6HcJVlYjia+ilya5PMuNIvWB5CAETJLQl
KOVbkq9PkLthge1f5qU+2k7JVVbPAWhz46eYBFO4GZNKVJQKF/kc+jXeutKuPwqERuWoDQa5m20K
SUp2g6oGtzox26Ew3VeftK+QsfCapmN66Bv36GrAucLRbXcp8UNrtcS5LYOpBAF8+/97kJYM0f17
V9yjT0MTz0DOJRE99j/c1EQG9E7hDOJYuOLDJ1BRGmfj536JUmpMy0o41G1UgbGkMrXxE884sM88
GXroXLPSCcg3tpKFiLjM3EHLXO6QA/2S6B8A6J9qlTXMqXeSjxCW3AJING/61MzIPtgukxJyCe9S
OYW2yuoi/rcmqy+lFf94h75gsLdsU5fS73+8Q498tXQmCPB4G9Ir03n2SMnBbWyMH34LBBoRe3B1
EuP3d0W9gYadAVkIcMNl0o3qsTJJGMbHcUkIHN23Hdl3QTUCh0XMeR2a2lnhvF8etdp4juMuftcL
WS8FyVihptnTMxuN9TJn8XlsLVaiuZXeh16FI0Q+jS3FggykGSeIKvMXNsb9xCDfZFrySHwmDYys
pbw1tQ6gjOEjjoXYKJFSJyzqCmn82qNgm1PkHeSSR8ulmc+NcNDhZO8lvs17j90YxQFIzKZf9xt0
2v1J1Ka27VOr2iq185Q1T6FAo1aOgDiTCaWUuhf9da9k/Q8w1HpSBTpVzW8TDBppldTr2jCvylQw
uk17mBlhhNf/aNDGYebTJ20LHRVQi0bBJh0aYEn+r1lt8PyGSBTcNS0JvRhUorKZ7rQkuKAfcfd6
KqqVakawIF4uuv8NGupPXUrICjezdrq23Ou95mzDCCauuqcFRnA/FSB2LanYiof8NMhHESThe7sf
07URezsgptOd+g8pvIcbKp/QrsYJXwiOUTMHE17H21qa/hUZMGnM821EFHmVnbJIK0AUs5xLU3dj
LQUFfOm889Lw0+fFPWjEjG1qJyvIo+bSQ5EVcuL3vv+a0F9fR43UfJqu92kgUKCw4oZHzL4oF9HN
b2/TRWLnFhJ61pScvvH3OfluktqxGuvlF61VcSSUwV0Ppt/eUwpK0HzP2ePtJaYCMdMtt6iGPIy5
nZWGNtIEgEStjUmOJNwE3Ui8+XqmfH/QknK+p3wkvbm/DYkiIgCDIfycNjt1NCnMb9XUpmfwUxE9
EfuA+NxeecuyV37DTAYJs+la2WG/V/WYPzeqUFOaCAzQwBknsiqZWqahlAWRUfuX8UzY/x1+zVDh
m75vOIxlho2y/J8yH0CboYaWilCw2R38tXDS31UoPSv6rYfLfRvOxfDQeouzTvp2rZbcvhVWqzwa
qj0N7Wq36GT7JXJNcPskm8hJ15lIu42Vl1TMHbsvzurxwMUMU1rGX4Qk5rkWzn5qDpR2xTKtDTuM
n2vkgmvSDrx13lfvg4ypVDfC+ayyMX4Ubd8Cfh6NMzLyiVVWah8nEwMxlTiqVXj0pLJW1HfA+K2L
MWQ2BaIoPjVZiDFHru0ttyvpSPneazoAK9SiNFqJYetIip4bWd9dhPCvzmx+xY29nBTPWSO89lrF
dnMQWGD8wF/PXOB3nuuwGy9ge8JaRDhbdtO3pCCmRwbf+eTdFY5WuAf0vrRsA18gbI/rVYRMhnTt
kXkYywNg7tTatwu6DfUjiwHrDexTv6pl8zOZ80PAVm/tDAkix9a0XvMCg4NvHT0CjN7LTv8JZG34
EshrqXLxtMhfm7vGvDhpUqHenuy9kbrxFpbLdGcLbbyr8reZTeyDqp57OrymRQCxHsjIuTmWiJO9
6+rhjuBZtmiI46mEXos8xoEvlWujYX+oK4VpUqyd2cFVa7QMRUP7WDfda2X30/mvwzetU6pr+zZb
1aFhv0VCODvdn6etGImcksNYKG/Aq8gOgFwC2KIM/laGtkS711C9kToOA1ZLLGs/fv6eeuj/ga58
Vkv5VIDCLZrxgOvGeUgwCU9NOl8TO02hBbDa9bQ5uQZ1y5w1DcBO6sGUlz1OLLqS8WZ0eoZUiSks
x88ycFyAq4l38lSWBHxPY3O7IqOAC1pZKxJ/BrWOVyuiW3yHfhbBRwwosRYD7R3s80uLBiQoX7Go
vKh9ileb1X1WJBCFuwFoGLuroZRQ21Er2aiiPTSg/g0bfbKJgUoy7DwAKj+tppCIEq/cQXiMT3li
9HvV/qr7NsHZW4uDDzwDUM16gp73lKe9xr5Btz5Hdj2+OevE3QwywQMYytxr1RFwgfM7XkLo9R3t
Xf/T8HfL0pKnIquD8u/ZRth+luFwRDZkb2+Tc56SP+k4C1IhmtaeSw8osuHdYfi6BLPwPz0/L4+K
BdCV0X0fQVNG4n5UK3S1VodbsvNaRjXqR4DM4bmohraSBhXkDK9IxKl3dZFe+0UQ7iXXsQlUkXPJ
giRrHApsiAwPWBdAEGt9xHLXx/a+YEEpNW/rykd/fgx0A20vsxxOmpNYD4MfXhABr5NxiH6WbbGC
yDbGaJAwQbZ9ulazjV8W3l0t6w2O2zyMVdpdCuS1JqWFB7XNSheNMBf2EAinQCaATrCb3NlyviRH
PyQ0jnouiwa7JeQC+9DGKJLvFW2Ol4YaLIqYeavkpKob3xNnrlFdObv9IokPuGbzKCzXN9sipGQ0
IQy/lFBCrl/Y/EF8RTH+ikYGcZ7h1LuynvLjmASHBklKviEr2NpXM5FTLbyOS6vxql3c/YA29egT
8vr+tgUaIFYe1OvI6MnSNJ/yXeEE9VXutJRaxCFMxMXGS5QtWsWN0Wbu2+13kyT4tjjjSDq53VA+
d2G39/VHWvndXZutUwOG9w1bWMgXV+hlvNYS0b0VdvuJ3/oYFnn/BvDuP4fVD4wWVRGyKG4/Pk71
c9X6FyfJr2p5rG70AsxmA9nZa61y7zWdIHIuwnRMPKrbUyrLhuZHnxB6l0F3Aho4POnhh9rmaCUb
XcYnY8VVYW2Gju2QKkei+DDXpVsW+yGWnEnVgRkzwrmSBunAtJjVE8bHXVP6ZD1UobFTLISQAus+
dfOj2lyVUeug1Hb7bWvdL4bsJSTiqzF3w4up1Uz4ji/VhrhZhw4QkW0TXIHxbDemY7O9lQi0glOh
jY2tjMa6gTjnbL5YZjavjWgRW9VQjN6mpNZekzjfxxl2NVKJIr6vHH8RpIuHuph7VJITTMio6TbK
tB9GP1SaXsd+fkUWxXyBdXx2nFC0u1on7cs2UCDPOoHMYWFNhIzSrRIVyIRSwP5RIislvMp2rR15
vMiouYjOLs+4Rp5DoiVrkHpn1QLOAEZs9GSwf/pmaeH4IIZluHfRiB2h0tIlcdvp7NbLW68XpAfK
xo4LnYqVQjgf/gAEHCT1l9tncBPWO+hlVj4a+WCFD/Ac2rjP09SkBOKW4cGhJNMb4IjV4lrgMWZw
IiBxZoBSfWV1Y1tkd6pjSi3h9vE1q5r8rD5Xt864vCSooAmD+YjaFbnl1NdHBUZ0Zq054sCM2QsL
rCZm/GEn0cFomuaXvGMZrF0mb7TOCdFue6v0PM4wJKr6AkC4H2qq8Cynon2ZvGaoNikqY84zcpkm
ri2H3E/1N7grey8OnR+VW32bqe6cb3hBjRx02DxOvtGSqHpW94o6/FLm+hPj+nK28ZltIV+VX7Vo
XAvzpVpqgmIbv1plk7PXo2I4eKXTnQyE8ICTJXST7s/FFZG/84KItb/ltfcY8ZByDIFx1gxDbCp6
8mXnilfanf3dYLOsdpc2p8EtcTaD7YG8IWss/Re5tOFIgfnfN6JC1y0Xh6NrmEBhDe8fHoC+YsWZ
hzUA5/K+YFv6DkB87SqnnuIQzW2p7VmtYy8m/eLY9lX1bvnBR8Qu876EUvqWe5vZy3MWtWzKbV+n
g6gCIckBCbqsfRuEYx//HI86bTf3zTFqHP0ZeRabHNNKT/FQjJsRPfGxhZzcO9VzL2lkZB/Dyi/E
eIlMd3hJR6yLdZ7XeyeDUuGEdXEXU2TEsuAG9AgWjyI5lsmQ/v3Bt2xjE9lJtm8ESTYlstVnel/d
g1k0O9Ty9P26ho6XxJwNtSPdt+a9+l+JX0nXsKnN4+2hgxbTgBs06f305C40HJXks7GPEaSy8+gz
FfyJOld558AM2ktek31Bp8x/iAjnW5fAcp6makLnWZ9aVZbvbJc211guhxEkwSYKBOBEuZeEZow2
CVT4ipxyzIFdKjYFESesxIlcWk1mGl8sAcmobR7RAkQrbarQ96rvLKUcHJvEIMfBdyXmGzL/Iein
9pi37nelzlDP//UoyWwP+AyXROuE5j35IABfqnj+GjSQa0djju/bkVxU0fgUMn10BBQKZHmhSPfj
jGdXi+KdH1XGh0OG4s5u9HaPmEj/mCKQHH34RaIx7kdOi7MTEs+p4aX98APsqVFrMgnOeI1Sdmpr
t2ofLJl4JoYMFSH2zIP62ZhlRCzm8KlJnCPh7vMpyIlNVdZjxADnqa7yVwBHT+2SDSj38/SjHd+U
v6f0qdIFE4UsbdHV4dwu4qMPHg3JRWXRi6JQrfomxsAspWNXvLLwrV8CjwWXWQ3/Ylh07f+55EzT
hi1imK7vsf+1eP7vFoWq07CS0wskn8fbNI2xZpcyf21tZK/2GAYHxyDovZ6kiYDjRULiuzpepGGy
RXUsY5xMg/So0DqqEmqON+aSWNH7jRylnu3tuNmD2T0Jy1m+MFpS8SG2iUvMWpVE/azKpmVe6hN9
1Vhz/L0t9U2e48+ZSE2lYlx/rXu2cuRQWrAyp2ITCzyFsoegTiDq9XfWfz2agrA43ZQzxYyeBT0R
9h+tKEFNcy+0l/IpnmL8aSzAn0BuGcDseigMJIpu1HphWVhcJOYsbpS9uC/8g53SHpta6xAtdAE7
VqlUUozTJBkg6iZvJgKzff1xkIeI2xpWLXQIMJkM5P9/XZIv6J9fnQHhEYuJo2MtsQ39H2W7QfOG
fu6cZJ8PyRTsmMCGSyhjL9Jq3gdRNn4pbJNsnpnCTpk1wDp9iKFKqY7WdiXt8892iKikHFL/h6hO
fVsFP7ms2RrTuL1nI/h90kY2DiLwv1X0CZSRd4ynJyr/Jc02v4MBTL8Sudd9mMyf6kutCvEeEQH8
0gvCaIUnyPawPdKVh0Hurpa1gDJxCCQA1YA8uPdDituDpKNqcUvjNB8FnkJ8tvs5n/AvRlVxV2bB
NfW4DHDCk+GVWoQ8u+H8NYnC+zIW27n1irtZfuYAeaBdR7F5Ug+jdoIODWp5qx5OetSBLwydVVgA
hLyxtbSIGXoc6wvop5+FHJgHK0K9sJSHLMLezICgb2ufiKJdFxnJtcrBRZqUdFedVmg7xwzSm0Kj
6TPB3Nu56Ne88Y4h4AjgoHnWEv9boWdAE/9zp6jjTw3P7A4jHXsSteNu4mwCpJE+p+DyaKXSEFry
8YHxuH410sU8YFaBrRh3yxck5xsjD1NIqDN9TnZQ26WP4xMJT/6rGZA8IK/V0YQ54Qv/qY2AjAQi
dECyklQPMr99HUZCOixT74jwW+jiWeH3oavIFhfN9Eipmdj4poyPbY6Y9f8/cXHu/HPQgbJg0enS
HdPCLvY/vqi2m+au77Xw2Dok/RhAQV+KwPd2fVOnW8Y8/yV2W8SBhqCPJJ+F0jHfhXnwTT0JCsl5
rKVXVj0nb9gTrBY84zthQNxQx5eyIjDcseCf8Qddv7BYarb+ST1JcDqefeGZe/Xsn/9dPdtVhn+0
B/JTe485cBl7fx1h/XjK3MM8GcWzumkI5dgMWu7u1ENSadivhtUh01kbq0Nm76U0Q93fv1WZ83JJ
m+DLn78x4ptbxSZLUZy+5bMbkvDc4DtYqR+ZYPc1UM+ubu88xybVJ6XYwXFBi0knwKIAKIthv7Kf
DWdxNmq7PuSacYDM5p7HqDAPKNVcjIYcK/vcO+uNZRzsITk6nRE4J8PyswcQP84eIqGxVtt3hCUa
5FOvYpGrU/uvdRP9g04PHSoRG0NyL45KAl0b/uOANu3YywqKz2tbOXFCL0o+RFe7HlivfbHHb8IN
xm9e0lqbEEktfvdmPpW1+1YHYXv+o4ZAoE0s4r2q3JuM9StdMglYax1qh0E75+J/Z1f7qoYh3UpY
XZfzJ35VgBCUyVdlEFlrjTYHSkkSj5E60pyGmww5r/KR48v2dN61YPuogV9m39yqOWbJ/FOv6eKr
PvTF2mUAfMKb7e8wo5Njmxf4oqkGuXHi7Qm+iDdtEDkb223fCmekhav3MMuK4O/3MNT+z7G//RzV
h74tu5e5K4rXmMV9OBYd+3A5ijtOfG6dNt2UGH6+ZCFoUwqYI9oi4V9bpf4OdUBGiKIPN98gSFRO
5ZIrdiIidKWjdn7EcD3cZcuIWUbmsJoVFzv7sy+l6+UbBWbsMu+o6RRD1sVcH2+qB0JA1oEl8nVF
P/5SWnX9boUQrKj+SU9zAs6hQR9AG9BkupTZfEqVU3rBFz5fktTkIXtZz3D9j63Xd2tVlxzDWaNn
VnecD9QvCtaGxwIT3DqZmx8lAcwmrnRsoeC5gy01YnH/5x4+dylP1YeTamqIXktXuT5bpxoRYCDV
TJpURJZtne3gClerP8dcrDBtrn9rhxY/gO76H/WyHQTSAmmsOioR6610H7odRFWo1V5JXyie57O6
9+dGB9581Lzu9hN/jjtrLhDtYjaRuela0a6VS1bdMAvoG+Qr4cajzH7t/GqjetJqOxoNkb4J0f5g
zMeqwuyjFe9w+qr7riy/K5el3ycR+jd92tQz4bO0Qz1OanIXRU3peUrm+gMqCaRyewpOS+t176lJ
UUser0qECRMiTlV51IN3YBXtrQyZTe+hIBSqD6sHVblNNKJxypgd05/L0BrC5XYs7dzhoEGcR3ZB
eXREEIrdsGY9La9wWnAfNxVjArF8BUw73VNdzN5cP35cjCr7gIUhZ3uxEw2X4yJD31T8Wx8hN2yW
aXV7RMfhoZpLsdZ8ZiGFAtQC4C59iLrods6nwh72zPjGE8oKsPBz/JnOXbaag0R7zAAunfOIxBGT
tvTtXE7YW9dD3Z9VIDZl7s3g1/ML6SftgxEE71Q1+qvg2IYQqb1q/SHAbzC8ofAe1Mdo6qexSIqX
qSUAJdUAlFBaJ445b1BZvEQlfiUtIcyKQg7vBOo5l41+VAynMiK5Rl0G6gpgL/6eQj4sRcbmTfl7
SSC5umz0TopWKGxt15WVe1fkKO8LcOyb1I5/v5W5IAOia07KqafRvtksovM3wvCLw5g5cCvSSuyU
WDu0qx7/Z+2yxyVxDrbVL3knip3bHS36fUc9hfxpYxo1SWPf7YF8WFWJVWyutE9dMrArcxU0ebPl
40vWUqI4r9reZ3RFiL0TyGvg2KbjUWSa9Z7kFH0hgwPFNwN81Ujwk2nb1Y53VabYmZiH0zxFIUZP
F/BB2e0aK8xWi/SoqAKSXwcIzJQs1o7LByVPKXx6KaxdGcylw5DeQwiG+dDUGh5kaxqPPZEEQBpC
xztOA0VjPV/XjXgwXEy3t/FxMAgIN2qN0Fiu75VBQ/mYNIk0LtntJVi6D98wZb6zfFboNH2t3LHr
T802ytso5zSZdxhs4nv+gNQxJWE2R0yzmdzpW2WZ/r3JjvSePrh5duD33x79ddwfhb8h8LlZI2nc
qU9MRwGyY83S7NVD4hySVRBk4kpEgbP1oyLb98tWFTnScAIYlxFI1MuaR1qWTOdF6mzUs7m3UNYB
iQ9gOt2r9zaZRfYwSf7cFC40Dzr7OJg00YAelD/ddotWMvg5Lmgca8NpX4vC+pIljXWMKcyqM9Kx
l+w4dHAxKxlM5lwtKTdV94uutGEDg4PTRUS/mPCNZls2GlvHajkhkvphF1l0tCTt2vGZUybiJc5J
sSr1GWZIKP817i4GA8vLmwTnk7eCm0VdtJ4wWAeIi0Ucb02pYCIzstvj/SBzawDYkwweTrT/HFKt
Pfrcv3/BifvlgpDAGZ6Kzsy2VKs0bKB1c0XttRCfsdwppWU3T/amH4lTuHWvcj06NSWb2FAzl5e8
1Fl0pdVdo5b8Jovkg1o61KbV3IXBw0APfHNT66Wm4x6pfVe0QAgmyErA0RkFXturqPO52Rq/W8k4
XA8OK1Px2lHcuC4R3Z0KZ9w9xCP/OcV9nSNe3ZleIy5awZbRqLSvIk1xRk5zf7pt2W6OG3qv723Z
HG1jrB9VyVM+sibom5lVi2MjyuQOzB92jk40VPKycPubyuQbzQ7sA9zmxNkOUsnjRZPzbLf2l3ac
4k/UTsNqcjQXmXsxHg0t3qZdnYE90f33OibSSTqL3TJ/MHTfv7pB8wuXQL0zlqY59mVevUxeCFoh
jj9RmC/UbJr+YUL+sYHQUO07XDZ8ENE1l6ngSiLRFU24qxZKtpVoj+rPw7BbhW6if9ZlJHWEdfow
uP57ROL5PqaxsB6lzDNNCJUtEHXBx8e+MrYlU31spyun1IcfepitW+RE4Qo/4Amdf/st6GcUuUtt
PsMtRlyhYZQW1aLdfOmGUtbrSZVuxsnM6BfSFohi2/nm9qTLyx6xOo6WKzoVUewyMdM/tdPWOyKB
dzD842eqGWb6dnpRb03dqBi7OPLvBmQv58gOnFVDB+kSZyZFND0h5MurA1bPQcqnPD/Y/kgTAZUX
ZKYu8k9iql8LEg9xv6OTO6UaBqYyjdKnoZ2sjeiM5MlrG+ySpNlv7GWrFuVRmpT3KC5JLGDKRvDT
wZfoQjzYclFuxwacHEJl70iFfU5HW2Y7xp27usEzvdi/a6SE2pHK8LmjQ1rObnfSJkN2IPuj6gjI
HiZWxTTZq95ANFfaOarMA0LGe0XwwdezdTJN+9oahrZuaesy1cYPS91jai78kI6e0R1DRG63e4tA
alY3TrknFvpTndaFn2XXOphWjYZjM4799L5xUbOAlc4xPMt3XLGruEvCLnxueCTiSrtiscL6k7bF
rvSmihjv/7pHf3idO6BYZfPn7AQyQbBomZHz0CfTpDINalQgDgG1JXfk2NxTl39TJ5xukm7fI8jf
pebgv5ZhsClNiFdhPP6Sd0o7mn6F6cyRMDyOvddsa4FxwLDQKKv301vh1TMRJhhR3x/tvu2eSDWr
6DsE7cONe0n2m8++opzQKsNJ64x1VRnJj3jG2Rr4SfkAGDNjNPBmmqSm94qQ661F4rDCheANTy4i
rs2gG8ujU/QvKpWBqTWCMo+1xQhtfIGEbYPJ9eqVRYDTYsTzNU663zfLiJEnqbsrtInipI7TVvr9
JA07stKNb0Deb10Vu7K6i90OKG3D+qrqPlY3sQc3rfGpT2NvBQIwPKUyIqVvJeOkxIWmFgIddfEw
4TWp9j/OAVaS8gZBSbrukx7Fd9p+g/pmvWImL6+z2X9jk5RSCFmV+JdOSmRd9PA8I9f8PvhFgQ+q
9ABXuMvRRPCyIb1r/iJqiotG45J5t7TGDhu0/cpu4qYwZ1eoH+vKejKt/rtKZFE3UYO1wc3Q2clB
ajSIjrjZge1GowLqstkOsnK8h+ZvnrVIcN1C8Fr3YZCtKwSBO9f2xGEIrOjSZGT0+SZuQD3Orkrv
oN5mXpGFMhYQIBxdQ8Vs9st9ojf6OdVIJgVV9HbDtWFgeTCa504i2kRvGpCP3OFKj33e6VXSb3vz
uSNv4TrmlfHQo896nPG6qbM1r2s60Qk8qsluQlDgMa3z2foRpnz0zWz40EJWFQlcXyZjNM+1SEfY
2AG8jcz5W4aGxVXyGuiBtrl9BkE4nHrWaBs1OKibqjBYtLcBclmPyA9pJ/Ky9C1H94LLAWm2xJSs
LQm0Gcg0JqMyIJmisi5mbrtrkk1xEJQ6DgLNP0xFz6zFghaRvHNvp59+T++aJF5zG/tP5HWXT95I
6gZLga4on2PDv1B7f5zcylw3puzBtsvThOfGGUp/0+QY4UviI9BbHUdDtqEHZ95aI3NSPy0rYyTL
1tc2VYw1bCSkZsKuknVBv2p6y4cWbW+EldIwAeMG6NbfGQGvOKULvTY7Lm876J+BycA0tMi7nLv7
xfTJJ0uadKdH7WOSmgeInWJn+qm57vqZqK4B+erkTSQNBP0Fk4Cz8vJ053vLsz4bMMWxkE4L/o1A
Rzw29mKddto7IbuPKVmnm2FK3a0z0ukgeupHKXSx63Gn1JF/YOOVrPKGoOgwtqjBzKTBFh1bp2hG
cN55ez/vLkAqzR1bjNNoW9NRNA6lYNIrMeBma923HqN0zFddiU4kooW4nlCtrbiYX3D9jFyq6EF6
FOfp1978Cj+0qJJ0ZxbTurLdC1TWeENpPlmFHuoqw4ZCB+ZXo0b7dYJGi7jqXX5eOlc9knc/XkU6
fhBiUtdw2Zm3BIukljrG0cVquUGs/ygauBN6j+pdzC+zq1dbv6SQ2nTfayglG6uXctjvUhFrL17G
snlaYdz6P77OqzdyJI2yv4gAvXllkulTSnnzQqhUJXoyaIPkr9/D1GAGiwX2ZdBST3eXUmTEZ+49
t8LV1x4TPf10W/uu60w/4wnQZHm2DKUEaqyQfrTIL8ZmqJoZO3elQ/azhRW6mPWJmyoGVzo7V6YB
37Kv3urUuaIbWnyXq8rQCh2deYtkwhklk1X16rXKEeWKchHjfID5FlM8ayQoEyyNyQTV5+IcVVH+
swSvujSQUtjmHwJ1n9KkYoQ7aFuSbZ6VpSQ+yl3/UIa9Ze2mw+llsmzCOqsQgcwc9IqGFRhpbcMH
3QRsj6+ZpZMAdOka7rJsYes7ZUhuKDSrycM5H829DxiCzYypRRvFbTH6TRjSOdK6lL6JGO5gdN0W
/F2EXTO9RN1MN0RKLEqvl2psjY3b4l4CR5BDE8Ln7tBdkIuZfFiKaZ4RL5Ek4/jk1pb8UnF9WFr6
DV5o3+bldIpEWoaFlpA83j25ekfOBAFlmASaN1DMH2UpC99omQ/AvA7NFKg+U+mWNRJXeaoOn0bh
Aa9kRDCmVrw32vFesygE+j59hLBTXdwue48QrauzO2/stMFe3axB9d/RiAFhSYlex5AMqlV7n1Lz
jGH4H5XMuGud+MG0R34Qh9kXTozvTjSFP7iG4kd1uQRS4MXvK0JO3FmA2O2Pw8zwUSdOla0PKTGO
4hE+dO4lRRWJyP+0ZhEbaqCr1ZOymNrDnesx4YO0SbSBg9xkzBq/kMtfAkb+9oBP+NiRLLrdcogb
/UvBGBpPsr/OtpIGZZSo23oA1aPmrxzM94S3zxsnZdSBocXFHbxBXvnplV13yApEJUXcLjzLRRz0
eUU+nIpdDF7wRlJqgUZ+y5heBHFPpEhi7TLR3jtO8YDF9EOxl4h2MH2Fmu0ENeJbn4R1/CEl5Ltx
xm1NotspT7OdPbiUXJ2CxU6xmcJWL/AT8z2In5olsu9qnrVbWvFaCXoTjGkb5KV/y0RmNLLbFJiN
LE1mR+ZlaCE0R3r1DkYEqbGSbWzejdEg9THJYRrrotlhRd6JvsvPRvzeR064sOXagGrBXj9SqHkM
mpyB7oq4nROeHC7DiagOi0Ab15nAs1fpPS6I90JruqBVckg3PP35szS15cV1iZNr/hnDMu60FAVy
nnSkPdXTPxf9XoDTMUmsLz5ZgFj167JEZ1B/G8eUZagSYbqx+yeIs0/8LoejnYB1amMUrPZYfvWa
zueEMaVntl4kD5L/wDBpDwSYaw9RWhwgVM9h1ycflVClP6nGh2mtSbtR9N7HjtgJgqQ3CklNQZcX
gYF589K0pJyaKmcPyx9I/QMRegLlmU67g+KPKYLiuHGgpIbczCwId8je9wvWzrxGv60tKoIj5Eds
3BApD7DbPfmUm5dWZvjgIu3VEMSXllRKAZnmMDNnZavaab5tkmEk+wT+ZF4lJ7JjfIl1NDDZSoE4
ugqYLOEcQ14olI5tnTHx+LU/WAgeSHl6aMcRkQxOewJ3Asu2L3Y3PBCuh2JtZj5a2++R5YyMYL80
papCIYcaRmDKpsZM1mXsM1iad1UkwNBhdHboyXyvRWqSRQ54sgbGINYECgJ5HEaq8RkB0djM49nh
c/ONQX5AJQtnS42pxyzshKBKjnUkniLUQ+6MAYPZIcAF4ss9E4mZLP5NevyIg0yGbCQwBKkjCqLO
QNlhLyTmGM1jLkd8APbVpV/hAOK3BRld6TU1cPu6uAB+PNC/Em7XCT0ASYqHi4Bu21oey0W/ShXp
ETuy1wGV1/GOkep3XRlX0iLmC2aSAA7tV2VoPDumCDs8/FiVX1NwVvpMoo0FZSG0F4K+Y4aIl8z6
iGG0tM1QhLZFrzzp8LLG5ozkie2Is8kqejlpqVyCk9iqxFKoWrPF3jQDQrc4X3mJvC4jnor3XUR5
51tNnASO5X5UWeYEJdx/TkX32c6jB0dlcq3VLIMMGkH8+uWmi6/5wB4sR5ictwzIyDeIwpFmzV9L
Te6TPeUT8ucU5pS2xtYNU4RzIf9xOjwzmDoBLVYdFBYF3GOKUyup8dU3HwS4Y+5Lc+1oT0QsCZDe
TpEQDhdDcmtjwXsKSyWMsyIo0pKbtfAUH54EInR9uZSi/CgHEPoWU6aycx+s/txqH3FUtuh4KBIb
xINpL+EJXFiLUvG4dPIZSTMG8od9hsvAj9Wc+kO+GzIjnDVPnUs+dddmGtzA04dXhldjsExsfYcq
BpfeEVGNJaG4i8fY9eeWWAhm7hDdxpm1XJz6hi29kHFgTi50Wmz1ddwk0eK6IL82qgPsGqUOgfAL
C8umqrcy6pMAHafp48zlJtCKPz0jObYcUx7YGDFjPmBNEc9mintZ7a3Bt9cSJ4rKnWriA5mNxAjz
BF3Z4rlsko33FIWNWfLoG0ujPkO66GY7dBC/c3LF51xHydsJ4wfHOgrq1uKGYyI5sVEIJD7+gkkl
tThzeQtjYVfzETYG3mtpRA8qONqaO5jHp5MHwtMg2V2RsnSHETunaHEP2cSW308mOXDrBy5M6z0B
KRM4glpNr1JWU/NMbvryOjXdOXaKNdyUt33U7c/RjY8KU/dz5qX/aGvgOS9CIPbhk/MG8wnJyLOX
rKExfyaE8Bsk91lget7VLXuiETsC89jngZqouJn7IkhdW4J4Mch5G4l8a2MF/Xg3vI1U44WuAhgG
OLxx3H8V92FRpURc6lYVTCaioKYvKY8SYDkKhk2Zk70SmweiM8hEZ9+U03qhJXYzhvVN0A9ctBr2
V47dqtmoJSVx4Ty3JgJe4plHv0Udy4vZZUZKlBkBwIAfr2nRlG/o8KvMwahEGAFkfGtfj5f1bRn5
8foRih/WPqHEL3FZv2dzvq35tWbgNRI9IikkccmClWLjEcm80/rkSszHG05fygUUYht1tGY8/s0d
7QN6e/K205p+aSa0moCHnDRqN2NDpRfdXwYY7mkw/lpKXftOnBBmn5onCiq5kWZ1F2cBLCcDMC+V
h7UV5ErKSsPnJgmgUDttJ1l5ScNG7jrky8Zj8YPnliM+9tFmnTrT7vimp9zFU/LXhh+xOnpGK1Uf
wA35fauIi1IO2EtmSaIhvwQ28H8GR0035cxTGs1/wVQcOl6FwiNizSKZ1bD1C3u9p6p45CpgGUBZ
6BnwSUeW6eqazVKXxZOxcq9GjKytA0Bt9uRrweyirreDvR+E9ufGOlEYqm8JInIui/esd4seNDov
K3s35hnqdbC1YOooHPrQSp0XLLwQ/W16F2fxdjo5lMiKrYDzi6dxfZFVV/6dZblHy+HtZY/A2071
szOwtSRfc0P4ZbUpHmaUmYBGPjsjOTrZQtoUNU9oenHry/iuqRv1Orbsya2KGMd8Dlvbo9Ore/uQ
06E/2nUczuOAF5HGaqm4bTCva74+k7ZBG/jdR0YgCBM9SXq+GRsYEcv8txfWGXlTvRHJ8OQ10GxM
hbXhLNtyY4OfWYPxFpqS/jQkytvMdtPPDcZ+htpKaucEPkVZG+swyTkCMiqxUyQftmQEZXv61Ytx
ryDxEWGvHXGz1z68P1Jm4+jFMwkLrvp3pRs2uhA1KKn0JSoaZTNCkvcrK/60hfuIkACbkIBTCqRK
bAnLO/cq8zIS7S4CHAdFCYVvUjkZUAs2n33E+S8jd4u17JTkpH2KmGdU3eczVMDewHmjJob0BZlC
bCwSL2wrErHziDa8rICmFRFyL7WJQo+Sq2LKyu+RqKoxt4aNFoFlyieDtpTDy7PIRir65r1LUHWl
0GMCaLj9fqwmMHARuaPzOL07zV8OUi7ZkgOrozNz3Ak7MDDus7QT9P5jw9gqYZc75sVBAhfnxJTP
/dBf4Y4Qjbc4HxrL7mJ0w75Qr3milNRDf9tlZK/u4SJRcJT6aslLkZWEVPfD41xlJMjaXJ9DGtSa
02xSLWWylry6E4RzwglYDLtDYJY9/kZSK/1ozIEwL6RT5HP32gtQBir9YV7CBW3U0DT1cHBpa7mp
6C0d76nBiX8gvpFI0tL9nnIkRsaU9A8uDHkzUj6mGCmDaa7U0D4+lEINtUuezuOGufnkL7gl2PJU
bwW9hp9j9h7We7ycow+04Dy0qqUGajpAyYHHxGDc9zgvFq7BgIDobEfECxvIHvN4bZsUoPmDV3PT
WjmOUdIOCDYmPkilsrCV0TdwkuIMxVU1xoN3YAbTHy1T+9FK6yiG4WsaYtamtL2bqgAGoWCvV9sK
y1uc8JmoVXJYuU2+m2TOKktA2dX+VHP0DXOCUlUzryhCiyNrA9B1YAjzsXFCD7wtuWKKuSNaAJjO
Mh9F7LDK9rofAL00mO4hifo3BPyPrZJ0YWaSuMuf004m/Zo2je5rtVVt0hLuWkH3AfoYOS3p5kbT
Z1su2z8dy7SxreHVZUkIhxmuZPFTAQUJKONjsiWbb0/XQichTmLgJlrbYIzscWgP2luZMo+zMJ0F
aNXOYBxeFun4meE+2LGTUxpGlMCl8twWw8uU1s6G6IF3vel4JazuzlHq4uSVjc2cdnmo5vQ0WpR1
wsp/BEPWk+1EvutZJbWg2h2HKEXrk8RT6M1eyzFd1EgYlDtdA5Pr2vPnrMsSE630HZ0IL+Q920lk
PmwKNVSaGA2jjhB+Eg+FkphoJNTnEZai7/Kk+5YyFaxfWRfGudjAKPhHfNixGF5TL/MCd8qjTU+M
AX7RaIPcrwoygxYa3Qqfh0Tq3TXG1hFQbvQs6FV5XP/tGNUbTHFHjvucIRTs/nyciJ/3uIEV1vYd
l63Vb+NpNMKm6T9d9WfKKExLCdVzmN2cRToVa560YHuprJth+lePIJQJpIBzlpB8aSROe7BXesE6
7Q46gyISvZFJmBds+65eE3expAGHmh/zzKJQWEZCEDMw4Ki9XxQ9/04ZmuZjBpu1Ry/MbdERKBaV
TCCh5xxpg5ywbLEpe1P8BVZM3+hDy+M8Ljto5H7kyXveFHhdngDgYGnPfUq/Uyk7W+tedGIA4U/x
EpmK+ZLMuK7LTH2ssuVPMi7EIpUkRWU9R7U+xRsgsAwMiVFSR4XfP0wkBV+BPydKEs4KYzCPrtNR
7S+zB9MrnOboSMJPSJbl5vFsVN329CwZ49KGfHujsPzJI/rTal04fYzSPe9b5GZPA/7AfIctdqzt
CJKf9q0NTiMyiMiUdkOweMIDyf+D6RVyV40rr5TMBNhOeCznFw/mw5n2PQa5prGf1uoTq+yFcoQX
I5LGmViV6VRqTUh4MsGGkBd8UD61PzN+JzMqEBnuQZ38zGzB7m/ifCx7690rF6LjgUkIz7hvLEZj
U4slT1d1Zm8ElutT8ogGADS5e2+U0mZy6H3ZzvDUOc218KJAiVjSwVdWN6aEkE2g9y4hdiQca/V7
0JHVM6wVmHH4lMmH+JwUJ2QSwFR4qVG+rYQoPDhBo5CqUbeVXziJEmrj+OSw0wMQOxhBQS2N8smG
cdJlO7fP3qU9l7Qj1rxSVb+ybmgfzGFntmQUESSywa6wTk10jLEuOwG7RJ9QwMpR+fsb22NqplAl
ykbcG6sby2Woe2b+vo3cFv3aCsZVcu9hMRaMazJKfS+nj0dbnIB/niauVgM4JHOV79EVI7Y0vExL
qEASQhuVoL+q0pdyFgk5xJbftBRdVtVUYeRNS+BsIgTnm9bmtwON6FnTCKJMV6SPOj2wR6fCcKnq
k2p4GYXBoiKOJRpDC19GnhPdiBc8E4wU4UsHqzxp4e70Sn3Z0QfLtOpfCNTdaaJpzvGoO4wgiUqZ
2j+Wkgp/AkTpEzAlNg5XuOYkZlhnxefYKV/q5EGXJvdGlw2J9qmIkEC12D2i7O+sWOmJdPZ9s0L9
82KGjFh8YCraWYud3MVEBAaauEtxY/gEe6HVHVvGXPI41kOxrbOs2hg6PevInn6jUZn6bpUFetNX
WDI9amvNfOidghvDwoVeyvSzaKOPxumh5NI4pLUeOtnrnGvST3OKpXlJtsId4vsRP/7EJ6Lw4obM
VKqNR7WjY5xtVAinyF03ape+eC0PtWvRS5ZEsWwYp+xS09y28dAEmqv8K5fymgipH1KDs0+38oMb
YVwnOSbhte/MrVj128R1UXDV9j/McmLfppJ8A3QsRqyumtpqn6ScOU3b/ZSug1GKubqnBlLrlWMW
gT+ZWwAiA+1n1N5HAAhPWk6wq1TcnEHYTsmKfosKEA+K68yE+/id5RWhzHErTQk0xmimltDhQaHM
Jh3KDljubQg4FHujQfPaxqE+21QPAz9qr/KDQX9uC+O186qDlbuvqUUn02lJuXEqdvy5hZTIi96r
xfho+LD8cXDXOfVLXmDBVfH3EIWrWfu2165yme6qyeZCGy1tVzT/1DQ9VLLZW0OvPEaE/e4wRYZL
HjFugwJBHmdoFP10pAr4iOfJ2mCFKkK3J52g5XdY4QD2hQIjHX181dlf/HFPdj2tPCMynjzlxDWB
5mHGbijSQ6/Hn/0y0H157o8q7H2LprMa9L/95O71PAbSYGCJm+RxQYBpQ3AJ3MzMtrp2TsA78qwZ
HR8SmgpZfLe6x8M/8Bq0Jee8WcyBk7OvylNIEL1ekfg7/BsCYRXjbnSsaOfW2low2ecaNNngyi8V
SVfgzcVpqKKPSERAgSUC9qUyr6aGNDQx68WPnCkUHQspBht/ElsXG5SNdHrC3ObuBJc1HzkRTeyU
BIyz0b1GPabwRcREpALdBpDD6DpB1rGo0cVy4zeu42RqfsaqcIIqZYQgqmVT1GRGZ0bNlCNaHpuc
KcbQDfZ2sqnSdQvNlO3lmNa5y9p2NK+tHX3ju1eQhIyMT+hktW4SfmcnDbEJuYN6kO2INNRmY1I3
UWgm364sxyDOYoVTrkOmZc5feSL6Xc+PJQVhywg4nFy8MJHXmaHtUlUOO4SeFkpPBMcTW2w/RbNG
LX4GO/fijKWO9oWtWavgQtRtNrGSyk9G1VacqoKJ9oAoEdBx9FyyjIJszjNL77sjGeUwdDzFwxDV
6FX7P6pL8isjoo/VwEG5Ge+BYsabuuOwXKL86qDXOjNaoDsaqb6d0LBFyyvnGGHUaDjl02qbZQO9
5AJ8xEheepsiBWjtjod2fSc9L0zT8QEd6oj7BAOxPWfvgsoyRQ9xHDVtt9Q1xPoqP+XZdJoRxKi7
tqYtNwYT1XedP9nZtgSX1ZKsslG4Bu2FoCYR92e7mczDIsn9waO/Y9zPcBW4BASEZksm26sl4heg
8xkOiJ2ZwWgrufHEvB972GW2TNgARDq6KE0PTCRppq43hGRiPRYIDwBW3pNaM3ONpXvB9JzkHZ3Q
GsAUVlcVPBww6CPLdkCoaowVjOZklHpGBA3B5Bq/HaOn7xiZw06d7PaRO7JUmRA56nJsjnBQ/HTm
VNdrd2+6zeuszf/EW5OM0X40MpqsXAcD0XgVUvWqusROe1xa1Qn7tSRUq7PWMcFd4gJElo5oimx1
4EwNKlTaXjFH4eBZqBKKadj2zlET03vJFH7FAfD2ud9Of2e1KYF+bvNlTvo3spBtjSPBn4TYQbGF
rqzDc3MnK7Sdkpjh2N7pdvSsdfM+6lVzi78RSE5zgXxUbkkVNn1tjA6tqn8qHq2/657BlC8MqkD5
qI31kpftAjSr/55QaIq0gCswy/7QmWWQ5fzR6Rv5ZArSnhL7R0+972zghDN1yvu8VO5I8zKCCvRU
08e0FWiPt6kYDstwB1ErypEGq/F2JZn28f1EKC0Us8n1vd56U+L5Z2hYWhFgSMavPZ5Nj3LGEpI4
9QwJZileWi8iqrpRP5uaRSl6aIakVr5gofhSLP3JXmPWM7Wf+E0ia/E6Qklmm8pBp1IyCph8wz/L
3RaLm7zgTdn0dR6DYpjfzAaVZT/yRBoT4wqN+eeYkLcTkz0F8sx8yRGkJK3+zo7hq24bQHCpEiJ0
MMkeXXxvxoRGw3Jpi+rF7tBle9IM0VAjT00/6yr9Xi1TlDT9BrnqgpiF+f801XOg25BHcLcn5YPE
Y898xEi2GgnvRr2YiPHQh0GbPMHboWPJWNK07g5JewmnXN1BAYFM0rI0Z1TF7p5jyGRh10N4byqG
j55X5CHlpp8mvBQm1HryXvjxvBJBuqGfxp7hsV5wGPfsrVNG+Aw2W7Eq/LeKki73nrH4NC3JKSVI
rZT6sk3r5G/Hlpjk1fWIT/mQF0apKx8/VBHnGKmWwABST7HOZgeS8EUrxLApidHp6zWwjFWdkttf
pcS1xDQLKhSPk+by0KA8dLjNKXjyKoh1/Ru4iLte1S/1usNAWweTRCf4iXb3gJ0v3pEnz+JOMMKX
3gfp4tW2hKJ6dUkuDer1zgFJD7lG+dKd+ouwop/K/DJy5pu6BM1Ic/FELmWgVPzyRDSwFFfbU8si
x+9Z/+wGu32KPLU5NIoKkK0c9218GkSRH9AIMeZUWosJvlvzj0V/1xwBRXbxpVXvyA8aSF90Vuns
yO+HD8Kyh247l/1zrxIAlCoDr1YE2tD+ingjwzk3H5dMND4FzcHVSYZJOvfZWf7UjfuHbbUNfOwr
6k0SpeTwCBij3ApU+UAGWNCXfqPaELfG+yICtA9em+fTz0pXp1006g0NJvmmrj7vAPbtHF2N7lzR
QVekGMyXHsqvVR8ZPD805NegqFBfIU79E+umtMnhtdOKAJvBMI3LDC6UoijnFqV7O/dkrzCmPuhT
+6kbxniuHRNK9F2CGeTUOjA6LK2zQ7tnrmL1sXXNzMjYqED5PtwofagQHf7UGS71xLbufjMqOg4k
sh8HBESl/OM0bmAmtXZIJuOQM1q9SLJoLzfqgOfyMhlNxlLEsWONoTA3vEvIeZDP7rseTw1aSzq1
lVM5ZCiz2xW2U7f5tK0acBOInYtHrQN8tAIvkY2SyTsbTVg6SnW3grGGrhj2jm11j0OMHs9TKBl/
v1xBR6JEEy2rfOAEUNR9LSKYOYJswf/9lRsVH7baoYUgH+KpGpf4jtnRncpEeZWeopiIvao9aZ0+
Xwosu7jmVwijA3YaMGk49uvrgtX2bZ4qbM1kY/0mubiY023LTZEfr1YUIr33DY4VqiFdvygKSsb0
Fv466cbenDP1UqI6HMSYXCoXtyELM4JcDaySN9Nkbt8zFDPQFzmsMPK+r3aNkMRUeBN9J9pI+JDV
djRMmDCccoGjexNPPLEq9O0E2psIwW5hF7e/odt4/3I8A9epnNHBR+2zk1vLXU5gHN1toYa//x0F
S8OFjF0llFpr3M8L8t5f8jqbNx2gFgp3Hlk8Y2n63KyopPUrxlz8gOs/mbGwUTI33Q8RTsfIVYot
jAqxib2luy+6l/98vqkyHqpe4/Wp0383dggmtt+vbiL0myY9GovXtIEonrAJ/K4y8gy60voUifL6
+6+RBBJ8lcYS6pq2/IGrCOKfK+ppQGqB28XtztPQVSeEhOFMFCvwQFgaA0xwXVBq2TjsdsbQXQqT
uAMD3Ui+hg7njoYnLZHOudVL4x5VND2v4kZhk8UIs7X4LzgI56GazIwDnbjnehDz5/p94HbXjtQB
jJoeaZvAf6xR9lulrKKQrTa+/5YaWBr5RzVo2r1iFusVjCefNzfjnl/mvZWP+ap9z8+LGCe2yevX
ZSToNG/w79Eazz1ju7uxm9urE60QZC89QrRPwtQVdfhLcGIDtUsV+dBkJHFN+qe6mnsXc9I2USKt
zdBkZClNGEBiryxDMbbQKleoy2KqJf2q/iZs+dHdOP/qRAhV7iULuS7KKqVFCmro/JuczjxWqpad
lRG5eJVbSvir8G89b7kuVBKkgrKvMdjq6YZTvLQIdJFjp+rFyEpo4gVh1HnkYizGsVLSwoBDdFw+
+mbbuxN5ppBxQ9ao9p69IhleWbZLyjrsCAFkKtrWLF1ZfQeZvWpFFkoLpbawFCuGcWR4qpI1lyTh
Mgvr1dWpqUoCHo3U9FhMJ9WVAPcxyq4korkumitlnfVzFeLqnQ9ZbAY3fDPDmpOqev1Jz6W3y6t6
fYMn5VqTiQa7BfUnS7k4gBpIFdxXrLpVdd/OyMOmeK10YgknuUGLRREswszBQ2GMThVIbwLNVhHY
biUEtqN46QKrWVyfzQtwQiHkPq+Trxvjz9HtaUfDgTZhTS+1cMxLJynv8GD/J8G3nI1/MJhLf2be
FLgpaR5Dn74quoHzCi/TUbSFvdW8ZXyuVZLLrMgenr0bl7mXSbtr0BSy7dKNNzxfCZ7sqN2l65eo
6TNfm5x8l8tlbdRXqLOR3eupml0Xt4YF1yCnS1aPvDYX45ZMNG/ze8YZ//0a1Qw/saoOWBPy8HZ8
abZeH2wAUyzS2ub8+9HL1ptOes26bZXoZoqgS2GFfxnygpucMHP3loadkwmzj2X3cztRnByRs+Px
luGBJokB4tH2N83VRdhy6eU4HGU3bhOyAFALDube0jI+8WXon6PxdcSZcf/7URBQ8MM+k31PzFmM
TYC/yojMad243/ecI/eE/nb3wmRSZEg0O7/fg3EZ8Kf0dvXEzqPsvPYezZYROnXDHH2igOlhsHyj
f9hwxs+fhvru0PH3Gcm+tdWTyWb+vZmH7GT5lobevObeXIUS+A3LJpYyN+G2MVkfetqOd7fXG0zT
h6XDKeo9m07qll9pR2l2UCzOkdsbqrjVw9SJ4rGkiL46TQ1l/rWLDe16y/RGjR0gTVQOv4e+lOn8
wFxdggn1AbjVuo1/sUdl0Grl3Zwk9oaRY/k9F0fYBKuIpJ8PN1tTX7n2UdjLlbMc/V+iuMqht+kK
cdosILwcxDswMZ947va3R8wV2AAhe5rMXXnEChUt1m/MiOICsyy05ctoxRPU6+4ZfYOFTdSywtv3
07tMiP4rw5gQKoU+H+qZZQ0ckPZgra29Z8YrPHju2AFqasGcSJKtMFfXGyzx9j9I4mx/MOBt5YUG
XMxEa6NlMG/Xs5DubnhU3Q/DMqwngk3EYYznghL2uRon48tlIhFUfTSdZewyEaYQ2t/8rjczU4to
F/3b5GeJlmwz0GufCiIJB+li+GuvcHvNQN6etXcKk+XEhHoii/GbrCHv0MxC3SHosh+qtlnJSlbx
p048FuHj8CDTwfAzuI4bwS1y7qPIfsX452fjML39XgtWyjUWFVnGrEV0u7bEbDElFrkQeXVlfFtd
u3H8NhMbR9rtWzMdB4qqQb/3kLqEnQmqe8SmrjmV9XSL64k6A/1AUznHbmT3PDHvJ5Swf7xxkgcv
O/cw0y63r8CdtOeMWVHVPC+mdoaKnP6ZwfttBkTed0YxapchGhnkr38jX7KdMCDpkyvWAG00y31K
jt/r+k/e/g+3f7LykIIlvfTlNKWPo6NcbsZTpTPVQ1ayzLxFM7dodIIR34WC6y7o6Wnh2q6cSX1A
epmmxFYRPWDeaXqK3paabb8k+mVYPVUGGFlqt1XfOLfjBb+7RVy6Z79WMPFarTjXnB2PeC7bR1Es
59uB6LSFcyDjrAxcxgHwWvmzJy3yQXZo0R3nu/IEoWFvCTHTj0JQtNUGGnhizO+ewilmtW18cU3X
l01SPTc9+/liKNtza/TVczF3Q1jx4G4NTy2fKz6BU8oKIDPdzxvVkgmn9STIx6uXfHoY16/IekRI
w0zUXLwOpfVQv8/xRZ1SSNB5l/NnlU2YwOL40FT1o2qKIgDUI++UyjvenEWNGb3oY6u+ToNlwA8e
tpEVfSWNQPy3+g279cyrQQ8Q7NZuURaJe6suhkCvavHmmc5XyfTvpwFHZ40/llE96+y630r6+kA1
PHkhHdU+WWpphBpC4v8w+X+Ltzmxr7Gipncts9JVjr48R5k7+4MTjX9Kq90tXYLnbC4A+OhJ++24
+pZYDfbsufmG1c3cLr1YSCnjGBknmwAsW1Ev7Fhq9vuQDwydyGMDkcD25hm21i8bpVGYbzP7QukQ
Hz0mGPhEgPZ5Zr68l4Wlb3LTYoHuZY65t4X2n3xwht5d3v5+cbtYwBJr/u/PoTs0B7fYATMeszAG
4Bj8L4pAtaAsj54mSYWLpxNe2QLv3bmOJSWem83oAAcv3f4GexiqpCLNuLfYdb7rM+izJRHFpRWi
ODP4+4gy+3P6r+3bgTe+N6pERQdA0/m/v4ErMe/Yc4th+m4wEqMaWU9nOZngxvo4CacODEu05mAZ
RYPSvF6yu7izzcCmrXpr+uQtX7M7W7xT1oTmHhqCxWy5gUoe1d7BbMvidfC03Q3CdPs+NKRDQeBI
yJbHeiLbkK1ezPjtf8BA24Qzz053SeuvmdNyY+pRes0rjJMaQR67OipcmJqrAm+xhnhnCIBSdJTP
nsMmW6q1evAKc3zwevtnMGyqeBtbAQqmSp5uGMF2VKyju0Ts7poJ44ww8SrMt+ARZlpMDsc1weUW
YuSBiQr+/xgW7//JejAdy7BVx1YNrOLYwP9v8lOriVoZRFMefmN6pGV2jMfT9D7Grb+t/vtXLqPX
3+/1vEhgqtuXhIrAi7PoRU2S6p4FDlrGxCof5ri0u21dosuSbnRa6KRCc5mgLdq50/5+E7WkRsxv
zMjbna7K2FxVtpKnX5/jgBg3VEnIC5g/Db4q4mp51eR1WvFA4+1/inyh4EWvtQKEbt/P/w9h59Hk
NpJ17f/y7REBn4nFt6H35askbRCy8N7j178PkjOjHk1E96IZIFlqqUgAefPec54zTdbVDb0vkr/5
RRRGsrN7HQc2HOJz7VpyFxt59ozJ+7lIonfb8fw3OYkM3ixHTCHy9QCC/9oiuYSocwgqK3tVD1GD
SjOoBSTf5TXT192NY2dbkPktRhIrIKWTB3VkhsZ7he3z2uvdR6IPzq23e/ONodLHgCIb3TJgjQy4
UGnMollLHQul7bRP9eBlr+3AEMxtPgpMJTvDaDAJLw9+Gtk3V+r8xiJ57TrzU140IPgEnmS0Kjiw
Iz1hdFTPqX/4+9NDun/QpTzbtixpI4ixbMOU7kKR/gsYLM3qljaA7zEnSuW2RBYk4rH4WTtU5JXf
oMZOa8h1tpacASu610I3DAAHcvyEeuzmLT/rts01G9mrhkwkNlGUhzchcMUFII1OlsUYb+lnWOzO
HmMGEIqb4ZKGvJqCGhLI8tEGiZPt/2X3jPoCN9fQm8fYidmtJClv45gtZGU8BsiM+3LxVdTV0ewE
5nXt3wmx6sgwaht7pBzXNsDHh4I0QPwQyDR64tgeggY4LF91EJ5JB7+o19ieZEdpkY1Zi6l+QNLw
k6432wwDF+RsdObW4AL/8CoU0kWMWn8qU29Fc836kIuPTJfW23//ybzK7L0PY2A7s5LvaRwn9Nms
JfiQUFCPnFzS+BieEuS5UlZ7sxrGY2bAMHbnNHlWr4UDYTq5Q3fXcQf7H752Q/4RuC5IxnZg/Fo6
J4Bgjfrje29wJkVVp5l07vsMqadO1qvbsdFdQa9sbzbsrJyGSbHNwPxu7IGWZhuN2aOVk42XZESS
9UGOoraLiAOsPPBUbZVcBHIXpo8rbp8gKLuxm27U1MPRlZO2N0VTPLVIxhfWo47ue+yotoPmoWUu
/NCyL0bvUAK6nEx8udStClKLNZvwn3nrpCK45kX3qAB1tY/tXWZDc3ZQEGynziQQuU9hLgM+OYra
gFobLQmdTgb2KiyeyJYwvxdB8vugaDCFNQWRK2HsxSdILlSCveG8x2U77gTKNKxzhfPuZolYBwGW
2smM3PcKe+dKmxgFoSIEJNIazol2QbsDp529Tb78gXnVWYGqwU6C3BmvsOgpOLB02AsEmiJvKxeW
wZ3YuiAP2oV0YC7b2MqyvgLbLQ5tVv00xtje9ZlHiEooNFwhA9egWbuX3w+wIiL2QK2Gb+O/3miN
6aFJmEpYpiCqUdL2oIAYrqbm+fthonTOJZoXd9bbj8qS72pd9cNpbUX0QEjdgC1lDyvLJJknRnmz
jEH1lzRrPpeaIOmG4cknbBibekEKdDnThKHBaFFwbyYvrnfPwZANpMhiUSQvjmp5bnAmMPyal18T
PTtElOXpffPe2OYmy2f3ofG7n4qwniZvhtO3P7qQoVLVtp/JQQKzv2ye1YO/HOU2YhYxGdoO6AJI
wWlMjoYu4+eiLpJnwu1wVtfxo3qpc4gpqJwG8phfGl9TBmDvvdv9clMj/ZW6a0KD7F9DF32ZqZsO
dUjIqvLxKkcvOR8r3IvTkS3SISfBFxIVKzjDGMk8KiyPTtCE2xq8/Ub9QpiOjL0JI3ajfl30PNU/
0NUMW/73jZsL2KJDqrsOv5uwHeuPdb0anbYl7licu4wA9ILUGewJCL43DgsJJPD4kLtdFBLojg3u
MXQEg6tFhJ2zQcYnhc/kybPGnzET+4MZGCB2XcwDUWW9Au2HWUuUZjM26x6c7+43yyGqDLJPkugL
oRxEOSwtK/WmwM54W/5QuGgRmipEkoT6pzySDJG9VgUiHxdb27m1uuw1HgBCTGEzb+tM/170gTgG
pHJtEjQlW5kLrPpuir/HGj0kB8QTLbN58YiUtKTB/Khecan/Ho2p+jBBQZ1+vxRH+seEemwd5HhC
s3hyy9v92oCab5UwUMHS515SbH6ziNURToKdrYki2cYTwBvsVw/BmBYP9TlA+4v6TZjf7rHMlRN+
zkpAOiFF0v0BpVmxm0ciFjr4sAhpOPFVXDe7Gn4bCugX+oFEyugtZNmmRCJYsxdpnbBDFOM+mVGX
fApT/+dU19rXaYxWg023Kx/nX2Q47IPlYOIVzPHtLZvExATRpOvG5jtrEBeli489KdJqY7Yz0Gfd
7R5+F/QprlJ6oiSQ/KfGh/z4FFmu9dQXcI4yX3S32jTCW46LY602ov7Nnqvn3PDw4C5omMqOKM4x
0t1pMAzd/YMU8KZN4+s9Oa2bGae7me4tHqL6SXgVK6wCbgeGCcospoLg9jrO/XAjjoUh87JHcltq
7r8vasQf14bruM5S8OqOixDflNaC1PxLUdPWdWNpul7sRwJcDmVVtM802ukg6aFgEMbTJjWdgys0
kLCV2YEYpvODwKV7qIsiPVGCeTtyiH5YdRVuFc4gKguEu8Yh8/TilDcJ41htbJ6aiTGXN1EssXDn
V1dbxGedgOno9duqSatPYnYDRoPhNZSWg98AW37oN+ZTMApvEy9HRdQ8uXWB90PXm6/x+BMHlPvl
zsY259x9FVO2Ug3Kzq6xjHbtJUiz4dUY7WYzWpQO+PnsjzAdb7pLF1EraLpak//VXFJ0Bs6kXUxX
cx8WEbG8Rpjf+4YMQjGR5/q+1Js1umr3PgzQNH3cqafEDVTnCeP4ZhDmQ6R78qlps6dosuqLepCd
1uE1R5qtnnaRrv3DbU4ud7EinYIiP/74//9PLt+kaZrCNARlFAXLH3e5mkGe7mMy39+h1IUM5pXi
DCT6rJ0KuhS4PmRzDcqx31MmttdCRv8+Kga2b2+/3/99pH4yGJ1nS6bmez8yY9HoXhodnveyS/0r
5OIeQRPpCs1C1kt945OBlWGDULC+NEF0NpZIr9Km7a35/Xgz4l67FgUxwyaeCXw4+jO5Y8HOMoPw
YpRxcRnjTnIqafTQMyvb/E7eMQIp96D4tfYIimCC3y6QdKQxCl0YC23fAbJpja9jTps+pxt/TVks
jjrC9YPM/fqRm5mPRxtICo3xT9ECZ0iSuF93c5UecNEANVUzmnAGS6/eLrLsmJpm8KDFBpAKs3AP
WsnUf3ZK44nJYn4eiE3YNks/yqYXVsthpdn59AY59ZgXTBT+/np1/gdxK2zk3ia7Ux00EcbB/75e
syz1XQ1Dxh6vGaLhOmMdWRq7QdQ9N+SrnvLepkidR3Ft9RYPVBsTu0fY7rPrcZd3oVB7eawdCXWh
04ZigQC5IYDeFLXofwIEh/gnn/EImy+FdhgWgOy0PNRj+ibKIr6pZ1lwivue6VSti4fQIrwrrMVz
Prmvuds4pzzoYassqiEohqdcQiH544j5pH7Ms4VXLWv8lQtYYwEFrAw3t3AKZDfVdnBiP+Kyyaut
aum6OLUOWIwYyUOxc/MH3+mb099/wpb9Z/gXcDPP80ypW66rw+L74yPuqtrKAAdZJ60w7O0w5Dnw
/DfRlPHujuIz3F+pE08bhc6yofLQMkyJaLXyL5OBCz0Kp52z4ILKuYmfCgoLe3p2xLMwQggLbacd
5mYytn1OWI+RGFciQ3+JpiJuAes/gg8XMrFjec0WiIf/ybMJ5TEOaR4WxNt0wESLvDoldfKeN2w6
VGtMWgmG9IrRNq1QHHZY6s49OWsqZoAEhIrK122vc5U9Bknnfx85iAnwUQdBsu+QJOCtAbATOaxq
KL8Qs6vBWjJAzvISJBZ0Me31NLCPiBEbbKaYqRY89HobMrsF29gUmHob49wtO0KNeFQkG/KVD5Nc
IJ2s+yrynFVgdP1rH1a3Vneb1eRK7aGRabUnFPxB8VMS29xlWqE/tAGCOuZocm3Gc/7QoC5TKOfR
IlKNFCc8mMg030xcnauhn7sz+c0k/vhAbTWrg1HQedwmCjPMtrHMkCq2pngp7FpbB6faoEAYjZ5b
iMyKGe2uXX6efaEfgsRrd4UOilAdBUnqbQrMGKvM8rDxM6Y6uloiH9tK3lwngybgiEs0MtxmtLoq
JuOtSIrky8iQjX1NSaPNQeNIH15txSwRXIgCBPtFQDGpw5p+SoIOjHky149+VOF/0Jrmw7SaH+0M
3jEwiuYwBOy2XYz6HEDXKF8G0/bWPJFlJeBx4Hr964+kQKaXvmGI7nWZjCrk1jCXEMUbvto7NI27
VLvM6KqRbA4mXq8idD5KVI4vWILhlUSTfhtwQj1C9Ua/PNn5VhaetVt2kIcx5TpVG84sYgMgMLqj
ACPjq/YTnQDHwSVxPGrWmY2ENF6qQ7PBVkmcCOM7yWYXU0G/TaV/U5ErRg0aRwJdNJYpsuIeLjGf
cwBeu/GDn1NUP9aitz7M3i+PRgQRwK0ZPmSaDrpoie2o9HinSPvqoY802nYasL5qSWQpIvJqojan
UC/r8KWHJbLGXUDXYXmaFXb2QLD2QQlJkF5smxitkyq35nQ6eYbmPDt6Gjxren3rDJS4oLWW7DXE
EIIRwpphDmgpoZ1xVGuo5CWElxzZWn/s87h7VveBvA+JKK9nd0Wv7IcRs0JvjEoQ+KaWG270iArA
pe8cjzBh1X/1zSF7iFPuc2Q97SYaE/eccM8vukNsLfrLIiREzp+qA599dcEpEW5F5OyIWrBugYvl
QVRuvWsZEiIj9Tr8lqSCAEZAKt3VGBfQTGdahllwxkEZkulZmUv2Hp6bizdJ5G96oPXPCKGMw9gR
bMkV/0O17vvQxBjd9dNVfU7hT99yjUPMuIpPg3J2oD8AkIvMDI82OEiB8UvKcPwUVoC6XBRnRLG6
vyJTOMem4d4ej1OwqSZw8hlwtjO0J+aQgWchlnPNPbE5fG3GTHCA1+CayYufSoqhuZF7XZ6VZsBK
NfUWvAdaKguTL+ySV9wu2js108OALRDJoWHev1aDEKNVDBzyqhdl8NpwPpDiS6PCyEx6GQB0vf88
pOP4gTHKviSE8RBEG+dXvS/ZzQa2IBKCM3TuteA+F+2n5lvVmPYDeu0f2Sjbo76c0CUtmRXOTDSd
jvwuoQIfKJiSf+hdQ7L5o/zD20Db2hG6LhxwBPbS3P5rIW9VZQNzZD4FEUaLLhzO5G3MazW6supQ
J2HO+kRmgr81etd8Kyxg2VDZSM3QYu2CvJW7pUlD8qTSpcdiLs99ilPRM5KvdVZgT5iy74YVEqtl
P9zXQdut5o3bxCH4Hzu4/n5ou/zdMrRDaAhiOZBKUiYvCdmqcw9aqdi61pRtsUz49PTj7lpEUfiK
LeLcT6L8PNUd34RBAgRj2x2C3AVhGzZnGffO+5LBqsZjfm0UjGSI9ua23MM06ua920DKWdFoM8ik
ZfpaMDQ0HbNaZ934rwS9PkMLHmAIO5Lj2T2Q43EqDFz4Omrr599HQeoRqYRDyyk9/wyDxT8zm3Rp
2S/Pc5frbfnd4CSNS5Cfmk1XBCURhGB3K/VUTa47Fp/HKTKfSybcpzk2va3OLnnP3horyQCYCYkJ
Jo3yFs+cXWpCGMioZc4cBjsgztkL3TH1/0uk/ZVWlHdUf6Nf2PGpl/a7Gl4HQ3DqQaucXC+NNq5c
Ekv8yYMA7UN59XTnotY4ODjzfg5ybJJdLc8+9+6beiNBSpoju8+MS2FCQVEvFt6EVYf03bcIZ9s+
0BoDe6Xj34i+gTy34LiZp4B/MCBtQ7XfxENM73KBlOLsINxleUoW1I00Q5T5jUn3F+/N2tZz51jN
VflUNAkZiGTUQXfSN5a4jiWhmKpq6ZejsTJjsi81e5thtrm/sczN/Vjs1G7D1SCN5QnpHCHwQatM
9ypGiZfniUT6pgfo0IvEPdjlkD+l2cS5Wmv9dy9d9RhvXeDBD5W/kNwhIjC4jJ8t/KdHNf3LAq1m
KtFpOGKYQPvO9OEOek5OG+Np9dA42EvmJScpoBV/VCtKJWCqtKbBGRU/67kGiGUROkL8bM6FcL8D
k2merToxAaZNzjqNR2+b9pW/t9UWNOkvEZvRVW7A+/Btrzy1CwxaYGJZWZk27LtQHx+nZVrIPruB
r7NV6jXQEeNJ95xxUyfuKh579wchfzA8LNd+0Wm1UNyD1Cbipt6Dn9TWeju3e/I/khsy3aUab+2h
2GtdFS5gC+vilKb9TpADiq7hW5n7ydXGS3G6r+CWjU2NDUC2KqG7HNW6S1eoO97Li3D4qWqiyLag
x0/pF8cLn8BOIJ0dS+epMCOLvqj1Llq88pIYvVcHaLj6QqsB8hvzNUzwU7p00yXTnZJb8z3UVRV5
qvCrTTDzvWnmKDTBYcaZf26h4Q3wzvvmeP9nGmYxUD4uy22DVx43akYfe1nqxr53NpaNgQ38PkOV
XrD2MsxXStaqhHjtOTXZdIs0co4zdyeWp9yAD3ThvSuCnfDsgx7YKH1mboY3DdHTtiD9cE2FXVJs
yfJzMdHMCxL/Z9GN01J587qJ3hrvSnWaO9vdav5kYaRL6TNgYC6rdtqqCmhq6nZrttI/RifFkvRx
EmxYusI108JqkzJ3/zG3ibnvFfmzj0LWuHE+qw+R7I+3qKE3h5axxahRNk+Ksm4CAV4ndTuv0Jt/
UX+RyvYDnbCDtVU+ZRVgqFkUD6rFnifRq1aBJhv1Zqd+WpVoOT7Ze/uP7Tjhg9zYVWyhET4gOTEv
ERb5e6AaZWv+3EE8k42OzQ99fZyX3k6kEoKNo7GJwGvA/NfqHlShGcfREuPEl46TkdvOVMUMCyIE
cGmKj9BwBpBTrsFNNyI2E9IIqZP3f4lrOzTfRr/ZMxbJTrKfilvnAKdwa6QrRon6uhHdkx9W0UWd
rVNreNcBEtCgx6+dl0N7W+pBE8jmPgMZpe546h8hcitG0uwdKt2LMVbSzJZzoO8S9HHnVDDCsdtO
3/V1iQyG3i6ObtTFZj2gYmi84dKYnX3JWWW35Whg6UTOz4P5WgAO/1awZS4SYmcw7wSnOQj8YyH1
U+AupFoLfzR7CETxRh9e0niO1ukiWjbGedyOA/eMxhi/3gegdcqJ8+9u073H5MfdIauqGw778phP
8RtU/v7bGDBBX2YVIhZYtjTmCXCQA0yaLJpSrZ89m7wtgBhK9cBLkfro4ErGid1S6RJyPOqy2hSZ
rp/Bsf1SbRI3qtnNlXJ6TIafnl1q38xQcvOsESC3LelvgiCQOliuHuYDeVmf783XnE3aSlruRS1w
98483zc3HTXVlUKn8VeTSRTj3/atKGUq80kVKCp8t0CQeibIZyujpH6tJIwY4XCddz5+RVv+gkGb
PZSogRJDmAt1I7iKy+D18kJNMZ68QT9NbINWnsRdmjrGFVGViyRCK9YhZJpSh82BqsSC0r3OjeFD
Yzu5l+5IGA14CphfzmHw8KrXdis2FVAsNQ11w6I4m/UiuakKd504hbnuIvxxk1/xr+CqWtN/QB1D
jtzGXi5OfUZgP4dNfmrh1uIXN+N/6A4azp+NXs8gyM1xXWEbDupMb0mg+Ut9GKZGwYpry1PfoN2X
MITwV8bZ98ztX1iVgRPkkC7r0loiZj3aLHbRv+BY2YWBfjwouaUsB+fsRbSlx5b5U/xi09pwMv2Z
MZH5mvoj8h78GSfTDuOHEnaKL4vhKwlxOWaHH+Qmw/GZK+vQdZZCoL+mYG7uAS6QfvVVEnXfyBsN
Lno+t7veBst2z5MkuXErPAIeEUuqbleVMNx2vYZBPymNZAESOlAXU7P1czPYqadOZeTrGmiNOrXu
RVqtbQoX5nmlRkAO+7cdPPcJdgNFmuhQYrnlCDtVMutHrJtgimxS7zUoTWCKti3vR+Hy2myNE6NO
ZrtjQEbJKIKd6kY23vQrIlgEbvIyLKYqbTEeQ9xJQGxeg1CnL9B57i5wjIoeA9T3GXjH/W80SUBU
mlSSmCoEaiG5ib1EDVvHX22dnM+4gYi5HA1R5X7uMMcdZnB0l4nR3P3BIgGUcQ1VikztYd9Ojrjv
za3kReuRte9t0zrnScZktcvbJ5sh8zb1m5amieixpEuu8pCo0D3LHBnh/9EAOxUYjwb15n0dlgFs
gDB5s7Q2eyPiC9pa50oOB5wgoQcCN7z1BbTF0QeOIFIgjPnSXiCb/g0b2Aw0mEZ5GZQ3cknlZ0Jt
h3XuCChyxlyzNfeNE8aLK0qZrdH20CRmevMX9QDxWMdNa35R50Y9Rd11gvEZ1NIlJ074D1A4wJMs
1cbfdwad/20MogKAZeNJNh8MCReByF8uIUY/JBiPmXbyZIjbAglfw1Dg+3Jg+eb9wInr7MPuyq/S
RgsYGv2N9vF8xCdkr20jTC9OTgt68cVU3AaPcdiOa8vRL9I2ydhdmoZTWXYHjMU/7xUQ9+yto/f1
Ux2g/pgWugse47XjdPWLuezktHKB+kX1Sy2oKpYoKwS70/tgxuO3+t8HoJTfwddAIcBytlKfXLB0
Zppk3qViaC7qJfWgbtYVr9tl3lykFwf/cC9iivo/e1XUMwL8mCXYr/6PkgYYHErXRKTnuB7/FRYf
NMaljvWVCu24C6IDIGArr3PKghJ9jnYjpu+LXXkmYeFvao83hYBkahzpGKtz7SkUjbzWEZpoAnie
rHnwn/K5Mw6oDCAaL6+ph8CuoxXk+lNNUs51NlzrzPza2VaM07m31cTsjpx1bfmgeqtiil/n5Rnj
fJSbtvDYHS2yP8ckE9s3M2DpSAFla0WXeK0rcr7a6PpZ+fm+S0xKR3/KJh0bSi6cJ8SE3QHvdbUn
5Bk45RSfsyCrbjO+UywRXvKF2CDeg/VrmtNJYevVgxvi8Yyj2AaCg3Y0CQh9Y8b4LyVp4MUbQbCT
kR8V63ycyy0DtuRtlt6pamEqpXOlQ4U1J0gt5VcEPvlz2+JcKLT2TYlF8zZJoH2jS3c1sC0MTlY1
R60Vc5SYwaZWR8u7Via+ySKsPy0v339g+VGb9IRNHFsV3HsT4VbWfa0FUTd5mhdPtPO1vWiHIxOS
7rHq67X6hHs/w8/HHvsxrLJb3Gfdj+VgDskG1XSMWHNf8D33EFuUMFfrigeJrtb3I3kVViFwek/d
1s1/mSet5tMBZNyvI7u/xlFDNVD27YGYpiOCvm7tS4aJY2KdnRkgFDbtGvAwLUnM4X63MWLrDGH0
5+w7zSYrkl9AsI9i0L7nJmPPNAAD7YgvcweEw8o7uXINDwKjtU3L7OscJTGX6kYzSwqY2nw3G/cY
V4aFRxRzdnCBFPA9QMu2ywdyVTM3XNKZ8Ssn/sroJ+/EpauxoCETsqId8oK93Yz8H0uPKsWM9jWJ
p0jObFDb9YL40YNt73d7YZO3Dfusg+dNPg/RhKxJWbIRQBjbXYm3hq88fRta7yVicHBI4BxGPalg
TQwNjTxOGv20d4GWkCNgGdW+hapeBsgOMnhB2szflww4yBMd1UGdXzpQc5uayjuGjbKvUtA43IHg
Kk+X1Ato9jdN8Mze2hcA6nDYTqcpK5/9PAt2eFAuDVmgqzEozKPjHA1ZexdRW7BqF7ciEI9TKPvx
1CX5eMJ19eq6prHC9NizE4ThC6U9DDpgLHE+Ag0GWp6xSMMAPpZN86mi9uPeOl9KsonLhJZkZf+Y
bZq6s/7FNh7x9EHliFZsEPNLJppVDF1jP7XiB1GWnOlx1x6k762xKOLNFfNL6sUwIBYhS2/YxyKY
TCAIODahTnevc+GcpryiMoG2Z+Taj9owHmGxr0DPyQfd7654UM8iBi1HPvqlQnJFtQEmjGgrPr9g
WsbTZ0+L4CPWMTsmq9sjxoJGWssD6y5GzRHMqxxRymhct7JqrgxMXpwBsZyXPTX5Lx0JrU/OX9Sb
n+cpccnMwBGJMN0joXjdUcsdmCNmr1a79IO68CL1+mNYogXS3GIIuhwtAiyr1g5G2YmdmvE2yXSj
P/Y9Qkz/mEjk7KWcdaS/ev8S58NpiOiLWF3SbkmrLG505WKc5pSMom9xFXrtU+gX5VM7tO9ePiC4
GIPTbwXJTIrkuSHrLNHT8hYu9/hBLqDgjaYV2S3vs3zTztmed1asuEztv2QWGMEU4BY7WkHWj9Fs
/JTrrLXXPbEqPl/ZyMeVIayP4fQt/039C1vYVQhencCY50J4N7ixa3wXcYd3B49/RlRYzr1CkrwU
fSkR/RsWaeHtpRHlPix/2hZUupjt7YPuHhp5CFDM9QAZM303jscem3YafJo7XL/IXb0XKA1p9Gno
JF51doTgi0zvCnhFJs2WOMkOwpMZnci3zOqTgRmbAOG1oWuoGN/Jl0IJoX9Udfgt58bzIJNnWSTT
uUMttkbfP1CWa8+ezIOz39HJ8/XHWDoBLk03PRu53InOuliA10ZZb+ZiJF11pJ4a7OxngJhr4/l2
+GDMHXuYL9bQVo+wa7EnHaGJDVC5e+a0YY5Kw076jzpo1zOIh+fe99ehzJx9YHr9Kek/SwcWSSf9
V4Jpsy3dHmSf+jpoiorwpv6txz98TTsgtpUUZ64+/RiFerWvl+HGNBcsEjpBFCAyD77pxOfOgIkw
cxuZyiY9jq52bvMKGCr8aFmRVxyEdXF1J/sBfpT/VOUQyZPvxd6btGrrMeQX9tSSvB2Pq5SJzK5L
H4epPhLoYB9TK/uaeB+tj39W2u13sl0h+Swpy6qfA15i30rWYYKYkbF5KAWb8gDLGNJRNSLuSsKL
7otPqs1EPxXXh4Q1YjFCPblOnx/mxKN8swt7Gw9m/pwVJcaTudFpKRoe0tCAJHHLTtaFM1g3CBVM
gwth3SxyuXaNTd6Rek29G3RasWHeR/zMYMWvhMteNI/CyHNzYjfUFpwIWortJrJXqF+Gj0YHTi8q
Y6/i7O9/FGJydzCMChxo4LAyFCWeL0g+XuOhfFhIv0pcZ5c4hZlm+gcbl6ZblgIBKt4pU9fxnjqu
fi0LkD5qutY22rTzMomjHkvthq8MLeuiQJ3wya7Zb807rPDNg0ZI38H3AQTng4843x0DPC0pRKcx
OsDia6/qM2d4yDZweVokgLKBvQCoQa17tYfSP9cFfDMTI/m9l/H3Zbth/KmZQChEaiz6P8+VjkW7
9b/rdpMq2NU5y84t3tC7VlHK1oVP2A/rIhDh+T6HU7U7Wu1Dw+3+vW71zyU9SD47UGvDpBH3R9Ib
VuP+pdfbl3wW2sFx3IoFNMfkqJqP4FQ+O42z6eI+fx9L43rfrlrFDyN8VsULXh7mYk1dnL1R986V
gaMiymDF+trkv8BOSfZladLkbzy6GUl3YjrGnoyIy+kQ2NprO3IRoYb4GgJ2QYcyyVcr1ued0Mjg
ykiQ4L4kQ4xmdKzUfoJTeQLY4n0fZjdamlPzy6hjkEbUO78M2cZyqupDE8tMNxPJNexQa8/FMawq
cUujvnmcTFLfFo1JWsWw1HvJ59PnT8kodAbCnQubimJ08C15s2bSF8a9qGwcNUFM0BODLzR5+d4M
vOqq2up1Wn3VBgBWamZcsqrsPOHPDGDCau1iULt2QYtXtpfNk19BvpwiNsK5IcNvXX0tibTwUp1C
CqYNMPkvTM3DS79s4AF5JQ+iexOj1dzubVErDdpr0tT5wwiaMW1T50UygHzOnP6oXJ1T1UD+yUb7
OU2L7d2K9/enn6n/T+fFEihKkCTYCIgt6f6RSl2bg0UVzo62LMsYwuF0ViW4EZVEMJalfrLcTjxy
h3tFso/4oQRitQSz1paREyiw2BusNBXXvmw2w1KtjC7ypDhP0teC2gLpI/A1fXhURwnz2vVMNbY2
8BuSA5WaG7OGCeaHuJOppLwrCkaKeT1vXsSEW0kmLEUNqldj17EYrEhx9C6JNe10Pa4OTJlAa/cz
WZtzYQ2baZ4/fLNd+DXW0m8xRURLdkUDrrs5bW7fJoap9yPIAYgia6hDfv/YwvebbFt/tpbx0PKs
pSn8rPrMyzPbdvYydvYkoVtnta/VW2xRAPvWDLTPsqBX9rthDYx2lc2zuCUaftdY68zLfVIgYRjs
1dx1coZPGiFPByI+7iOummyWEQU8yAHzjY/Jpm2THEzUJpfaLn+of1hvD5yzPEPhCSBF9dYJyAz3
BMrIvUef+BhgrHkUfc/kL8RFyhC0g6xu0gPRnfig/i/qaYIKiNZ9NL8XVTXtBiMj50Y050GO9AL1
2pzKVZhQfBM1UmSHRjdu6jRmtNPuGmiE8Pk4q2fLlLt7f8hpuVdYZodIIcE8y1lrvLNo79QMwgEU
Ws+Oc76PPsYYxk2FyfQjDXICl/TwG/xgZujzkN5iNheHAUXbbrYG+Thm8TLPR4oJo/BT00xYcuxM
rNn699rL7KFS7VoDjjBKIZV9W7XGC9QWufNdHLVeiWdei0ekcRgTHgOPJEqXuwGxq0xqxbFlBfsZ
E3VfUrZ+wVFtwTYbykdO+08G8bsnfwju/i9sk80N0+17ntmfUomIv6gjmGp+Lg8OOr9tPvTBUdmj
iznfQb5ahVlrPSoleZvpG5vt0fMdRpEaCPqXDAuLdgpy1eFCxP2CsuunL2XhfZocb3qe9WS4gNiy
14qvoNNdJvjafeyMrxPThYeoyaoDaefVSl+e0rJY4tg7nLR2bnRbvKt3A51u6j9KTNP/MNX/H00n
DRK6J+RcWtLjFmL8oenUaVBUltaLE2gqrt6EVmEbuO1GdUniHG8OwpabVU/BpY2Y8akbSxIGb1Hk
Zy9UHmw6//M6upU3MqKjYwkAC/i7sMFc54s2pM9OyjHMgGM82BkjWr9JX+wy+dpwsO5Bo+3uzfmE
gdiFi5rwTw90dDpnz5DSmIpPU/yZ7LyFhO5Xr9bYYkznWWMm/3o9FSW0aIrZVRvl6EgN9uOtAyd/
eZp7WrY3/fEW9Z71qOWT9VgVFdjLEOCqei1Z3qg0tgwGpJRSb5EO9BgRV6XeQybz4T1NCQCQIGY4
C80QcSNXg4U1FUInwsy0Ft/Asl9t+r8/pDH+cTB38/0VgwNhIa2cZKRtho5fNQ/a4qLZbX3QAtq3
f788oLH+sxnmOA4IIIc7nMlEylve/0tXsarbsGXgWZHXa4zgUof2rGWGmZ31AcyRYEv45PkR0aJF
jYoiXrf/R9h5LMeNbFv0ixABb6blfbHIEilygpBaEjwS3n39W8jSa+pqcO+gEQAKTZVNZJ6z99qt
nVMc1bQvtt+u++of1yibX7NeAcjx6uEMAwb01AS1/dxrLsudWerFxyQjeYcTNixSREU3fnEPsv6C
W/EVhiDB4vRJKGXoAApRtZ5Yo4aEL3n1RW0FvM91rVfiFqk2ob+PWrLszgoI+3vZuDcxkhKiQCgF
6WcsOwiHtPHvvSGIhBYU2+96LZgONPGrEVSQit3EuTakodgiYWEU9uZzXRNQU8TabnRVENBzPbQU
myHEyJ2aYAEcRS93Kalka+7q3TFqJvdcJFG/6mp8O4XJMk4npeSoD8O4kr1QTfHPsY3X5jGGRgR5
StmZU/bVLhD9dzgM4uLMG3k+JQ/4MYRSRZbN4USL4PvMzSPfz5Pdw7BlYGFkEdcEK5qHzEJEvXZq
YjFx6P8KN7lfuEfZcpU6OX6Dt9pEYwRZzT7hserWGLTVJ7kXz3sEsnyFOx/uY7Xef3pFPMdCXQq6
k74E4Yd9pK0HvHvh2tStX2YFbD3rYRQqs27Da9KpBTOqxeuH+WIqtPHhY6YLWG+9KLGWUQDkfprD
xoBsQo5OLPMFa6ayGUaf5Id5gkQ0g7VujQjhhLBD2N80iQobzqKHyLJQWr/Zw0RETzAHQ/aamu8U
xce/HiZwkwHUFEu398WzE/CBKHE4nEqD5zmqNuU43d9AS6DpBO5ukabhB7AqDGRyuhhnvxzUq9tH
E7jK5wDXTrM3/UBT38kKiIhue4+IDTo9lhp+YZPhYwdIAJk12qBDqGmUEbAJ4YU2QaZpc3D0bvf5
AUeBVa0rnwCDdBbJSfXzoKgln+6MC+aUZlOn9+bFgfxrs8h5WZYeyWRVGW3JsahhYPlEB/cjiTKZ
/nuvJtqTpR1YrLlSX9A62g+w8pgWOcjhivCq4FfeywVPZ5M6ipf73R/FqQ+d9qnqUWERWPz18T7I
wyHstySY7eWtPbLIQbFAlhxxpRQvZdffna56CWjl7kJlrEPyLdX3ju74jsD5dWq4wQtCy+K5St9y
332Rk/euwJOsgw16qetlWWs+gcV+/dSpvbeYIpSqD3cjq5AfmmB8lJYu1rzKyYKQlP+QwZUmmYXr
xi0JYykdfjBaxFMMk1d30F+p+20SxWm+tC8pX9fzENjuTOpAMzQfWln31U374eI6SINo7Kr7IogF
dwIGqJlRUM0buUKIRahvvXKugEnFtGfZLBl7rV5LYkzCcncTxfXRkf4nH4TtUObY6mwtOkkHitwg
E99nLax7JovalZeTbNIq9lfWlBmn1jPjlc0SVQ6AZLS1h8cE0scEjoGNvCbZRUTDbCO4xVJYCv1m
IeiHzleVO4ev+ybGHIgqrGhOauTMkC1Lee7nYA4iVKu7EkeA8Pq637g6hMUGss4qtA2o4/P4282H
TWlp9NHwkCsJ6qYsXaNzNI/eaIUbv+o1bE3zjWwsolWoVeNJio6swrqESk2nQCetDp1Toi4zo842
adtORH3orLPCaFhFZRieWHbrT1ra4kMstPB753cz7GmhKOBQckhcckchPy1XO+OmZVgEpPrR1qgk
lfFw6NFw8BamsYK5i2miFA9G+ZieclWh0NVxk0/RM36ZILOmDuQ2goPimHYDvuNFKnf+fYiEOyut
7zQF2nvZm9o6BAqKoS0O3gS08ZiXghghTg9+qStbeLvuA72Rd9SYCo8eBQokKTjIhsY+glKszKdG
cc+jg9IyHEOBS1yDx20OMQQ4JLqsszOwX+7JVxB90gFjJUyqn4EMjSViSD+sKa/EV4fbvkUiuui1
S1H3Rvk9dnP3ItWsRdxbTylRTH0OYDOzs61U2KY60kq4loxtdNogF2fW86OM0I6BvpF+hTZ14QP7
tbaXboYBIjWWC8JBrcmj56BZrNjn+4rcmBSi5P3USvVtKTp/Gc+vQA6zVLDqa5sYxdqthi+VThkc
2NVVbmjTubS4gK5+noudOj2ruY61UJkLEQG1845wPGy2vFHy3Xrguj4fkaoK1jv6MRBk0MAz2+aU
xX/vReoTHDz7IJ2x8ASDs/Ap+/GO1TSGXwJ61DCF8AY/puINCQHykPJjvkoJtN5oQ9Zey+7Vm6zh
yTcxJ8o9A50IQOUSdYyov4RdB62Re/Ez1vREE1iHJ6vqQUMNHXLCIOLYrw6+0nUXeW2Spv2mskl+
G4JyJSf3thveCo1CeW1P3fHzfIh65/N82TjFil/n0qAHCVyXhoyvlMlGPn9zPvRgc2zkWsJXtWHd
9DefldsW5p34iH/Kf0rPjHxLyM2wFVk+n00LjW5ZpxinNPLUdTJUdGRR0P/3OaNh/13RshxoHBj2
QAyhgVGlGPiPOWNVqkUByM/ZEvYdXKgjkRsSBe6rbCx3aWGtyi5xl1Wroqg3tkIl3btVqcstEXdq
Czz/KOkNpX5u0izG6q9Hw5ekV5Vd7SgunQ1lzQRt/FqZoBDznkmgR5JSPff2TWDB27GHHk2p0BoX
JIbOZUA9Uq2dbgYBQRcEBhk4SpcligpnFRTlTleL9igHr6Ce87vI+iD1ujA2hceMxpjNPwPONuYG
hbZu1VGsu3EQq3RW3cbzRu59bmoXmFpnEg3Q2z1gzgD8mS57svnciv1jl5FmhZsM1XLVFTekpsk6
sNS137idv3FGcyknbXWbXNxEiK9D4QRrp8ee7XmCEUxEMQo/0lfrtsvgYGJkM3P/pxJq1nMM3e8Q
AZpdJ9RbF8XUEOw61rHYdYM/wSsj3FMKyOQh1TnKxRoSGIx55a6ciU5tOiIPwqiyjmekk28Vyanz
YA0izNfSrZ+m09W302d5j0pre7wWXv6MR35cAgRgiZJ5QFVtnQadSL13P8KbV0EtDwazPWtlBleN
7Kwz4gDviSEbyT/09490gDQcxM32rwezqR8/Pv+vHtilDR/3lg7Va5Gj+iXoNMasrlbI12J9Bw7A
Of65RzTVNPWQLh+vIWX+ia0MVRlPB4FDhEmHFDEBSEgJLHOntSnXxp1tnZScyoJOwP3ebOrgZari
V+9Bt1PLF7jVrNj7+BuqAPHMYtA8TQO591XuldfHB0k6AO2LcBzo5qf1VkTucBZ2XW+ZYP/eE2q6
D8mLggNWbyF2UMzVUQsa894wn6uN/jQCLWPk5uuYu7C3p6EcjvXAcuYh1gHDH4RG8SzKkT3Ctx/z
jloNvKNiOrSd2sZU4WhZ/S6iVG4G1n3sJvU583GoGEOfH+kVEw+W0KdBHeBsM0oi21OYeP1H6Zb6
Gqvz4pM8FDv2R9E2zcy5xArDSr8W06vUV8cGwGDPta5Zobe3WZf6KLP/x1FMaepWJc7OokuCSCH4
Qt2/Pka+qy4fYiVmf0vlg5iIfJdJrz6Gbop58/E4J7H2WfZCqX5Dx938BfB9E85i9dSNBXG2yCUR
CBiou/ppT32zWT8+tMoMVARvfPBSU1gNUbnJKwJg5TnBiDOnEGiLrJm+dJYZv4QkO5zC8FdLk+Ei
h5PKomLmy6+AGnYrD3fZmg709OFzpy5JMn01Embh8nyjkw3Wqkq/kcRH1SORtQr0izwKWpe6tkcC
U85PA6KmG5/zHgWuJKdZJKieUefJqUI8+t7GzoZ2gQ7L1TZgsYZD3A7LFosZKcbc5vRpWk8BbecH
N4pv0HAYGwjio5IGh6iNxq9zzzwq+m7XmzP0Vc8g9hdK8KISwLOaMjfeyDdu8Jz7IPFNTMfIOWU5
TM5UXZ4VVk2sDPKraHDt0fNVN5L3JjeDphCP3WSb2rbHU90lzD3mcurjposm+5K47VVaLcrcZTGk
Bu66q3QTu1Zb0Kns64V8W6TrHEvyFURHDdvFC9CrlRX2bKzysdqaZFICHpBeeQnbhDNHXnaB1YxF
7pdOWB9SQ9qkCjeD3n9v/fdBvuCQN3wv75pWihDdIK1779KshPpvUDqbOrvHRjt9odOmEDnAYi5z
Xz5z71XiNlYoN6xVHRfaFZqZfEryOcgNRoX/cTfV9Ln/8x/OaRftnmmaDvVnzPB/67p8BEFmE1XK
Ns0ifzlqxbe27tuXIPW9fYOXe92jAPyYhpcpEOZGa+J0l9ijvdHBPm6LLtDeB/w1DuuSV79qzMNk
9fXKpnb0Hs/OzjFKef/96ojevz0DAiAlE1D0kAyDt6IFy08+m8RuHPyLgl57p9iGfyT1WTn2VjtF
lM3TbU6/fVGZdvginDJ9Gl3lURyRFZKog6Q+CDXZ9kr1FPUqjZtxVsNNAynu3GO3D5G0UQDXsJMA
2m4xwNHsi/I9CX7mbqq9uQW+3Sx37IWS1o8xULMEXf/OcleySm8H6i2w4FwEkc8NrCy1p0e7Lo7J
QaYISCJZE4aHpFbOcj3TGiHZUoliXdDSQbUkmuAFwB5eLStKMYxayavm5zc9xfIdClwurQW/pc5r
cbVAOexrq413YnCj25hlHw88gp4S7EMr+6t0ngkNVoob5dlaHtLBLJdF1PIRpuFby+1HTaLmS5ra
5rk6g3OFZotdPV83c2FdVtf7UrSHR0Xn8WImNK6zqBQsbWs3e9S6H1kXZ9tSohBUBtuhvGi9Wz9X
sVIfJgR0BLYkizFQnCfJUkSoaO8J5iNkLezt3X+f+mnmTBv688vqOo6pOqrlaq5O4JP5dzcp1tQK
EmFOg7CZYlLukfP+87liLwb4mF2SYMud4tQFw5LcR3lXFiYpMqJ3XqxowgQ7QdLXGi1naO60q9HR
n5VeMRY/7npIGmgbU/CaIZFHr2t9F5HGByyXWPKcF7nfnUL5pU0zbbssSqWCRpQxuYtFf8qybWrC
FJcb2R5lLMdZqDnP2IO/moOjXYyOBAhqn5SMRTWcldC6G4oy7mThIW2IzLLgQKzb3PU3WsjNstEz
lyIxEMI2UW9i9vmpkYCEqGRfAQqF64CspZVSMypWRoS3M4HwrxG3sNZNrXj2nE0uEcWUGQhuami4
+6+eUpDhnAFC1omHkhx0KVUZizbfPeYprb0DeMRb6fvKd9vpK0pnlKBsICEls6p156boUz8BJ0Tu
McjLCWboQ4UfCfWqF2lR4U38dxNiFuGtjdZ2Ab9lMZXKN2PQgLTOoszAdpRTOgSPGlQk+7/kcxGH
ZukqoY2q1T3DifGe8u574Ljkac/3Yty3rEcbBN5CyS5JWXubkLrdIrI89ZgH9b6aTbT8uuuDWuMf
LebDCiTDivBHFF1BGN1qt8cpPd+OrSn+8riFPRa1cN9eO9FVhHpSdPgcj+UtovbqY1DXLyDKJxQa
3EPkBcN8PVUsBJP0bc70oP54MBzaY9yF8UlearWe+z/QJsbfhXXXQcqnGqAKTHAJlvoXt4sEg8Q2
BrXZe4rZLW2nIAMenZK26ZAbw1TKmwvdja0c3AaanjfyB7bUb6cv085opnAbEKx9D8KYyb0w7B8+
cd19nU63lh8stO3U3Lf6fC+gsvxEeSVY+UFZf2W99yXLTeOXGn9p/ekaCX8vfzdy7S337H5aj57O
nTDRaXJoeB79BI1L+T/eAudvxbLratgpIYLgDvXocv6lfAiMODQRXQ77QuvPXgdSRjjacKhYfiwf
xK7CdJBOV+HGmR9NrREqktp2e/kogiIqNlVls4YA04M0Ot1bo/4hF022Ee7oLHvv3QBgrCOMGnU/
+pdPApJbkh2ZDoq3lhXttLR//y6CiLxmItrekkkz3sETLucDVAX193nHKCzeY+58ZBfPWDw3u5bh
RN4ZX95vFsLMUIMhhYGSKtlc+QZI58IS1+lDk8K4U/u9oWnhzRSkHpftONNMZxgoVMRwi+w4u08V
MWldQJZUOB8mXoQ+D75SPSOXCqwuixZ7ElOimlp36ZNQQmlYblR7Mh97Ft6n/z62G7MF4z+GdkDI
DuwJGJQGr+pv0JxjZzoqWYKojH5WBXmISnzF/FCzKFy2MCle1LAINrBjPDDoSnFQQ3Kl1ByH9IRC
ipjEjWISQC6pPXKTtvXPDMnto2qPc8nZ9qpB4Zesxoc/Ae/vMc9S90c0afu0WqotMWKkK5P8ow7I
eaqGEnJCfzfKaP7nGQju//6iwWr8xVWkkuGZKmQu11P5j98rb8sfxQwDlG7Q0x0606VFdB7HK9WN
8D32VXHo5o08/NzIc25kC+KCMYRBX1bQAOCGPGg5AJOuNew/T5pkTBww5RI6JHf/uF4ey00prGtr
9eNG/p3P85Nj5Lh2sUMvPx+Zqvr//8XHH8tbOwbLnC10HWwWUOHisWkIhzkEjYF4TZ7Epcctb97I
Q5AIiCYRENHryGH/TuR1/rvHlBIxa0nW2ec5eQl9Vf71z6v/+p//OpTXyXOffyaw22ZbQ8fuFbs8
KOX4ezOQOQjA3ozAMUX5YbBIb5+6igw5uQv3CGpXqpT54bH7xwWNEptb1Y+3LSV73qv5IgvJ8LRO
5pc1aW9ekewzWz95kCPJMHB/8nVgcOlMa0UnATU5TNr0akXV3DUibyWGD9KgwxxdE92GNbJWdlZW
dLfcYkXqzzXT4djVcUtnIIhOatL9RMy8i3LPBFLonrKyXZu2f6wbN9uMQiGZxyprNL49nNK6Qcc0
3n2m7DT+a0KqQCcPTn6qiBbqSqCu6iS2ZT6tA4daazIKglOn6H1ETJMIa0OaKDf0ibbHjNWA0rks
Mo0M9ubNmzOJI5Bua73UVwZEo0EhkNMVXbgRVXyqtRHP4Hd0ONEG68AaHO73vMk/KhTdizgFudiV
gAW8A96CW+11QCADOqaoSdWOGdkQfBTcp9ezS8xTSZ/0u05bqH56z3KmAfbRZA69ItK6WlR77822
qhKEVnmuRbf3PZyN1AQj6zVpxE/H0w+RA4aS3wXsn3tPLgghKXeyRhscaEBvuh4goNBOBR7lxUCm
UawtlUj5aQbZ0vBCa9Vl4Zc8vemU2ELS2a3+1GYviSmqA4zElzocfcgkTJMm66ddjs8idbEPB08m
MnlHDWF3a7h1A2db2nGBcQC/pKovPL+61LytCv2+GGV+HNq0jOp+36cGwvlZ618Gi9rsns1wKhdi
wshKKb14byPS/Kg8eBVUQx9BZOyA4/Orj4ZK5UrNMA+0dNwqrQTo71PfICjdbrBQmFq9q0rFofZm
XZLKe+J3qfLNdGAw5/2GOGN1Vfcd0SyNRo89vujfAJFfWBE8tQOutWAAgJim303YzisLZ3oGslbY
ziFzgV+0IVJntNALtS//mWbmcZc8+3H04obBmn71DfQNkd7l3ffED5M1r1l90xNvlyRHtWIu7zf2
q+vQrcnLfWv2zjL1oCJPuvbqCHWVhV29yYziFfP2906msRoDqeKw8O17NGMRlBIfYic2RtdG9P3Q
/UU1AhwDGXRVZ8MyTqJ91NGPcaKfkNIsvtaOP7zboG7X5Ri8VNbwHOeA60r9HXDUk0KOed6r7yZx
BQuD4guQMXzQfje+wtIpF4SgJERYCCoIOkJ5BxmOZ76LfE4OJ/huxBiWGvYhIyOBZUN0CTH26lnz
LojEpkbdn2KeIq6uBebZn7lS/TAHr4W3NtZEtHvkauRMVp0iIBi4z/LiQACdOMA62ymDMm6Zn5UH
ytbFYSwGwbr732OvYx0punYjxya5kWOjHJ/k3ucDcryUh4AptbmHDu5gHhLluBhoLkOiHAflSbmR
Y6FmN+R+yuM/diEVk/GkGrvI9kYMPDyL/CA3lNUJ/zZTB5MogWwL7DL5QZtvOXJPXvP34b+XPB6d
D+Ve9vgLDb5ol+j3lXz6ny8kz3CqopRjXJabx33h8yQcRrz+8iF0CLwK+b58XioPG7Mj5X4IgrWI
VN4DY/7XXaRGj3uF3Ps8Jw8dngKF9H+vkQ8//u/Py9vc+m7SpSTqstXrIwpqcehZzf/elTdhDHbg
+EAmL+Ef6TurasTjbklQF2CgJd48n+EfCBM5TSmaOuYDYUcuGGMif04eB03yFs64gAF3/8Ksjf2s
2jRvmjqH72Z02XXfHFdSB0I7AL4a/pg5YldxF6a2b91ygrZLT6UNnIaot4iRbgwY/qqGINeJMZ2Z
wLCZILGg1SXiPSgU88Uve+0ZsZlpkUohz+RhZjCapAn9NM7Z5YfqiupiRd6CYj1KJD+tr3IpSBSu
TzKNaNfZDKQcHVrErN72oFtxoLmWS4MvBPWTsC5ZdUEwrZI+TQ+GSYFAlosiEAvITsZyL0tFWYfS
nL7ni22NzmEiGQWfApjZ5hhFzfAlRcL5heCbEKNHOfBV/iICDVqpxrrTdlP/6E/mLNfufm/kOU8T
dJvnt6uE9aUpEzFAUk9jzaKawK7NU9C/oZwzABzlu7IIsn2W2d0L2fX+wWsN5ERFRJyqG2nHeaJ/
GWIjPZOv9ctUdFw6cdbduD1gkCI6dM27lHzj7uhUQfddceJ65U7DSAvea6/FhAIdpQaM+MS7Z22t
Xoh7eZFHqpJFLz16AHn02KAd6DvFu6nkcN/dJP4m8GydYvOqWqN1Tz0Xa2VNQRM1vHVvgozyr68U
G8K1LPKWC0SUCaET8pC8FnJi25y8RhBmtJcyHIhGc6PXAHy9yTCkYWNBdmA+y79mu9W7hqz+LP+p
KbR/VGFI+3sMb3jy+XCLuZUl+1lCiVp6EGRNiaj7CIba+jbvTKljfRuG+kNQRPg2sUMPdHjH6U9C
ndHSfI/sawnm7YI6wVhIMIpp0oSRD9TzA2Zr7BqhHBrbQWyR+zZqPOr2so0huzZIlY6joTZPIn7q
Iyp2URFmT/qE8LSfxFsH83I/qkq8AgOxaKehuxLUajw57jBRpaElq+NWfJLnOr1wDpHtv8qjFpsP
8lxxF2V30bRIuTHdcJ4RDh5QE+XPUVnvtHmxRVteP3RDefqtz+GUA1pw14fMIAYoxEjwh7eI2/qq
A7J2xVIJxs0JxZ7MnPAQ5+2pTJOY/r6KfUY3JyAHE/mAdu69ZPNX1Swt58pru3ve1NCxCjV7MTl8
aj6TNiBvLAwZTdKQZ2JjS3FN+3HodVZ46VvjYCEGPhMwp6xLLTNXYdvQZ6X6+GbWbb2ofU/Z9k3q
Pok8Ay2ddNW3yYiYjwozuLWOpZ7KSfOX8oFCi45Zi9LBMfN8V2Htoh8DSCe2rLuutMFxjA2VfBQO
gVfyfc/gw/a1dc8bR7uPG/lInRHVDACjXcKev2pMSS9NYrf3wtObJaG1yd6esu7uxa2Psg572Tgg
tcz0PFjpFm4M2o6/N77nRfDeuUHP541kCpcit29WR04cHQxYaLOaFvY/ecGDigxpolRgG0DSBoef
3mOJObio8WesfTuBsqAQ7i0YJIeNl9AoHhibz3LT9uk7vCVvW0NNeJyS5+s4R+QSdNm6qlz8V6gg
nDXzvYq4eizhnd19qJPW7JBAwTlzlUY7R/2blIGaTbmva7d96byQ7AwPg0s3dNNzbXl3pTbs99Qe
vVVljQFL6XB8a/HYMHw6741aN1u+jzGTu+ZZeB5m36EpXnRXwagm8m4PGso8PLRnQR2lO3DplCBo
+IFihxSGTmjYUmEqz597htr+ec5Ke8rWTa3ZW6uGFmQU2LuyhlgAyfPRhH9u7GS6qhHa/SYBYZP4
fb8QVZstTD0l9VqN2qtKX2Dz154wAUQb2awH90r0iTMw6EENsorm7BrTRiKFugAsUh/ZBjNK8Dqu
3ub3yE+6ddWQBYjUedxzI1Z3k2soF0JirNXIWkP0cyolP4073E6i3pJE2chDdKzkayYunbZW49tF
0WDxKKl7/jg+3lcrJmLZTe1bUdvlpYRe9Tgf4oVdZqo/njMDVJYf1sxd+RxoYGpLJCeEHYfWCecX
ULOI9kRYY5UxFUBbFm3Uo0HW43oa3OPYqO6LgLVxTsAS078lRccO9HZJa66jJp++6GOUbehhRl9z
gnUWfUE13+7G4LVhjVOoQ/TVwDJ87ENMdypZIM+KMn0bJuIstdb+4fn6uc+n8uvU6TRgyDaakppZ
fFzTL+y8/B/TrvuthOEwHs4aYw4jS/ySp+RmQkSye6hn4xqpGE/Uv4U2rNE0vUXzgTE2/clCMSof
8iKGxtBzRwo9RE8ntv5P4QKPFILgjD5BCZ2VL/0cOdn/jE24jo6feqc46Ys3zatWeh+UdzNpbFaW
4oz3RTwbmW2W3123LfYBuRS2TanSg3qBmmz4R2GlNesKataB4nuj9HPfBvZb1P8EPYPsiH7JfbQG
AuJz0zmOE1/cwCBBvHdKgn2yBNpeXOzL7BWKn52c2z4sV48kE6iRLcJ/1kaxlUOv0kVy1QQevqq7
9yMlUATXBN0SGr1zZGfKq9DaFeXbMPS72opZ44b6D3zwyZNLNNtT5T5Jvv0jLG7SFZtgWGqXPxM/
8e8ERNPKQqp/mzh7DFrje4vrlKpaar6pZaQsKyZJBwkrrabw4GAuT4BZHXrVp3M/a1sHY4qusbaw
siFdO5aVQDp1wOG6k76qAeZtQyPq7qTTIr+ampHaPY/2VW2u9Shg7gT5YKm4A8Ft1bQydZA7Ngpf
XHCDeo8Hw0DuYteISMfkGuREPCO92dhmVLx1adus+L7le3M+BHzyzW/V4ZokrXoJbe891sODaYTV
WRJRnVkiPp9ytKrCv2UFO1hLhr01FI+UAioEp09KSFhT3tFK9xv6r83QP9lhZj5NmI+fzHlP7/N3
GpzT4fN8CTtyBSTfWxIx3ysvfm7dwsS3fxCztw9MfXp3yg51Fn0JVvP0zIhlrJZjqvrfR/GrmSzn
62xRkgADY+B3hRDeWslD8pP3uhnmfyAOMu4SCyqP43qk0wLJBDQb9Qx9OzQUL+T3euyp/GQ2uhHu
1+It4547qlV61wme2BQlDcI0a8EtTpFxGrVs5NccVpsA19M9diLa+/QwLZ1kqNwr8jt4IADQIsTV
NufOVBqeIMXQ8XEOzabSlOyNZhKsHGGrz1gNeqLv1A6lQ56+KpVC2DdiTmuagpM2GHSEZo1Uphsn
ZwLU4dQWfUTwovh7Z5LsoE0BczNEOER64k6e96b53OceLfrp4/M6ShyUH+PdXxcIu0fwMuQgjEzt
WDsIcnU1q1ax0zjncN7IPUSBzlkoH9Du1WPUUacqVcNjdT5LcfiUeRsL0e3oMH2b2z9nmUBAiGaw
LrsBwtVcHB/I9iZjoC33VtybV7lhvCFA3VD/OKVRuLvChTLmi5yB+22ABn7rZ+DOOq3OdlJuhgyy
eZ5ttLES7ENP8ZYkGlYHByX7blQq/WJXOXBIv3BeSkKUlpHf2++lNtxLL1B/edgWPPWK7ju5dbFX
PQlFO8vly79HUrxDDgNNDZNCgq6TRjBg4SUYxUHfHmvjRvYGwVpGt/lRuSqSKyXIP7+vkOfkFXnN
+lyhLg5sOtnLNUOhBiedNfCTXDPoBmaIoWgCeJOsOIhGdZeT4tCEmFcUaTXEmxLc45olab3N+1r1
KH5OzUdgjxiSKlVjgqcpr3VR2dvCNIu1PMxS4vHs2RetFo17tooQBzk+W/SY+XuJknvNx9CehA+/
RPUQG+CO8T7Myl0KO3JZCnGzJqVmwJPbiGcvyygzK0RfMMHRXtpeZ0Fe+9EPr4525hiJjeUzFYAk
TMivPRrP/NKUdQKD4az3jr4fO1/fxVSMLpwT65aW0VqJYg93RK6cCfy7VkE77Uet07utBztohWFT
AazHo036C72r4CWM46V08/Fi+ZaHVF8QApFGJfW+1hsu+eRVG36bLEKaMtoz/G+mjvQw4h9+bwwj
IMObBOHh2JTEIqoZYiovdGEC9affftP5ME+a02SMq64MtCUIPHuJBxpdtAn++fzYVdILCSi0eKLm
VDUliY9GxM1RbpjsiHM9pf0K8aK6jAhhGkNTucr2P6UtbW1NSbiWAgCjUTG6VUxiqqkyb12uoesF
SR1khnkbdawT2je4vatGJM5Reheln6EBRLfp9PBZmfV9MhJLNePnbNb3TZQNL2biv6LFvMnHpaxr
4GpvvjqGI1z2rXW3lXNtKuqrqUzThYVpysRsQqCOcgZPpvmGXksQLMccZLIzq19peqcdUjnb1Jv8
mqb1WooVMEQywR1sC4ZAReNl1oRigEOQThA3dP8fQJydc2WnxYLc3Gg1SJW0WhqvD7tApATwqZBX
SFwfIhcWivE6xRldku9+0zQlfWnjZC+5wRFYrwNO//dgAlukUa8Q4wd9S76AakLs+vxc5DMgj2mR
pUXzZOeacXRE81P3fDSpNjxjqXXKivH3YVh9JGqR39TcHG9BfZT/v9yUZV8uK2uOsXEzhDZS1BWI
wdg2LmwJK9SRh8/aVUDF6j6sxVdhBc215yfFTWqKS5g06aDd3cLpbwrBx6iYNWrwDri5+RT5Tdq9
BlKyoLbZUu8HdFYIVdlWfU15EOYP4lc6s5Cu62dE2tkaamd2snBsn1shxIp4p/JbmZPaGmTxD5cU
lkULmnMXZJG+yQUrcmvEXfOI+5z1onY1PpEM8wdoVwrHVS/o1rlbUpctmysjTfLjP3YoCKSPM/1s
2VSDbkcok0JzyQD7ISOBOwDpWok0J0676ARf/pc9/2DlpsWfeLTtZqPK36s81xjueCkq4DqaUK6a
Y8brdsaU2r0G55Kyx9G36tvjVJfke41pQL15MP9SEJDz+raDGaObx9Cdkq8md6Y5Y7Oh2X5kwW8C
fXXFpgMCsh2ikO79FOXHIS6Mt4yeUttb4p6HJagyX7F2ABvI6Bwie5krKYT9ySKPUfeydh1Td8a/
Qmim65hodwFtCLcP3g19DIjJmgltXpntCgu3rQzmVWnm7+UhPGpxqXVWBjPSGuVetXaayn7ESn+e
czXj3BrJzXTFUZLmHhiGtio9WD06rSc0s7TgF7LxX7kjknkpBFDhZW88Tf8n0tWg3SftMO5leoxn
e/bFUYbNZ8DZlKvcQMMhXsYWLrKEQJdjS2LD81CM313F6h9HiWgEWCGcr1IQYgILPsic9NwmHgBN
UHeQoicsuMExHIrncUYX/y5yonXl04zhcBD+cCbAEZX+vFFmqT61gSfh/h9f57EcObJk0S+CGbTY
ppbUegMrCRXQCKivn4PImq6eZ89mkw0gyS4yCRHufu+5PnjRpD/cuGTGaJBrQMTppm41eUyWiiOL
os8F7HUP0WR86zM8Z6l1IHUKwNFyZ4ll/YuUqOKs9vpFe65pyU576v1u/taYRFCIKe7PdpOmT3C2
45V6o2yzbmVVvf2Q2iC37bRrtn8BNn95NsFMpGdJVb6zPEz00mkOA+CHzwL+VLzYmydNX+bqMHmT
vhF3LZIFPhQGCS7TEhuWzG3r77Gh6gxoMS7OAi9+8oAd75q5ii6h3mVnfP3lvu0i7SFvDW8tyU87
VYizNranrUtJpLzppeE2lVl8NJogeYyFfcDigZBvSr0Ht5y1q1nSXy4WIldekrihT8UKpaLYqA6c
q9Zpek7yQO8UpEbY9cXWyVdJssRjbZyXV0qLhO6ppm0xmGU7Ylu7F79HYlg4Sf9L81Y8iTFqOFaL
Njt0zklt/Hn5u1t7sj/x5NAmUswwW8B1rr8ZWfpDbfh99K+NOhAvGd0io5PJfUg09GLaQiw3ctWR
9nDr+FgyiBHQ4+kc+kw/uqaTH2/XvpMU0R0NugFSUTlsYXVUd90C0CnpkzNGwiyRN4hSG8pZarSN
4w9vwiSiSslcqyEKto1myttDoFh2Y6wnO1dcPYf+kWE1dyOdk19TFx2mfA6/fFebVzOdLQdRHWG1
bnHITGTgZlT291Lzk03SioSCnKD6SLMKdHy0UNWWFtnjJyVpsVJbCL4KlMSuvsbnmBxwfernyYHe
pxzxrqxMUn2HGgjxOH3AiW2i4SnoJ3frgJR9TeKqWmW9aWAk1rNrE1I+6kH+JI2axWkfRPgCoFcf
Ve5p3CYOA475WepkkVO/ijXoW+bZZcLyK/W1x8hcq6/M5HJCmsZ9nlTW8YavuF2eORS4WPbzDddI
rIh9HhGaBXPqn/VlzaR3QX/JUwGtSO3nndZthUZpNUbFn7eryHtxLLs/Wks9rFTSmHH7ubrHiA3b
Swu9YwbGl2Gh+zOqUfnG80ynEuSv63JxtWFvvc71EOzEQNGksP0+SRq7AbfVtkGVlSc8jQAk4nLz
liwaEQIbMW0K5oDV79DNP0En2/eAuWMiZMDmweebHrqWS3Wug2nraHLcqqdgurh0VYyB4Ti0RxZs
hnTs1cy65psV0mGNxi6618FingLN+mIVZa5bPRZ3w4TC8L9tlcL897vlt9iW2upGvxjrITnFzGQp
U2Cmw4wsN+PcXc1ceHeqKGSG+aqDrL0XScPVmsADTgxml7MU5n2X4KyhEd7iKRfGQxnJ735j4u1I
sle/At6ktgq8T+uKEfd17rsrRv72cfASPr58mteq7FcNAHXM1BhBJT/qRSNc44I4Jwt4ycp7bj4p
bsE5cNv9HDfz0TYj8UAfQCJqZ1XSzVq2rb2QNpK2Rgbq0FnrnOdRjMGfBt5BPe6UZryhEDz4XQU0
DNzSY2XX/fXmggBVGALHS37zL477YXG5+qZRHfTKMgAyklZrJy4Jsw2Kdp8YWQ8iIwd1dA9TOJzy
Ti+u6l9vmgl3shUR87z0uITEFVORGKx+KvUSExXJ3U8ea63TLl3tu4feI6Wds7n+cG+iU2wFoE2z
ixKf0utoD04EGVPguD3qMKL3pFO5z7WOGbIfYDr5U94cZK8TSCDS8MKqt3/DUbvSJa2zMH8NSjIX
Sb7yjvhX8/0Y2+4zYwgALtaLn0Tuz5k8UArB4rtj2NM6JyOW3MjZXBEi5PA5WjX0YLaIpwXBhmQO
lYu1wLh7ME3Lczbge+96fNW+o+EAMtrWud40z5xNPpzXvNsIUEzfCagFgB8YnwOwnF2IU3BnTNDk
lf+67mIXJoD1ZBVMOsYanZxmat4HgRAnEtcaMETWDz+po1eMpt7OrzPtKN0EL5JnVmspiQTyhlVU
TfbOsgyyiu15WMWG6D7U1mA2u6ybiju11HGyxN91dIrW05zll85FMObxv0S/JVCRubh+S3uIzxg3
nnTpabvEFvKt1t37ygqIoJrjYmc7eI0nH8iiMoG7y25cp2jREFxoPvhyum/Np8QmvcwamjF3dtpM
5oY6bDj/9fAgH3yaRo+FXr70okmegAt3yv6GWwIFgUtTyc3tyzhr8WPQpymtM91Z147U3sgG0rY5
S8q92q0KVl29rPuzExUL9SJ+kCGJtMz33J8CBUaGOOybLRwCWULan71fd4TeDdYu9Xz95e/Xmrmx
UcnZgSA9RadXex6X0BycVe2OvpK5ARBcMG9k6BPkcb2fReWvgoRnHLq0ft13XnuvAK3xlALKcM7z
Mv9w46S91LfJyDwlx6bo79TCMbZNkgyNOF7NLWZA7n51sx1zspppfC5W02Ciahy8oMK7pNGklTn+
j8Hvz9HEM7NGh3NSD+LGalpOP/QWI9l9uqe5X5lTP5WaH7wClqv2ohm8g8C7xzyN8efojOEmx6JF
eKohH2htrNS6Vr3MGFmPMgXconYdBJH00KGpI7qEcoWMi7imlB5QRiD2ZxxXFxoS43M1oArqPah6
XifiT1HgcpMUeKcgLt0P7yFIHXEqCMBa67k5PGE6XWuuRokRUOga2aQ/AspiZmbC2Q7gBl3aZYLb
p5mJVgYejVemv9Vnq17UR+2ADwwmPb671RQAWr5qy9RYPpinKQMC/K+nVpYSj+XGYFDaWT8w++pf
aC6DcNVzpD3LbrJMhxPT/632MOitm9Ee79rcQnltuN72dtXXVl2fzLz9Ssd83kw5miiEuN5DvYR6
hmviPu2HJc799tK5zmvlucn57yE8VefMwaJs6dnPhvv6Ilwu5ha+GmCLbTdGlEtJHG+C3AF+bSxX
QiV8pkTWMtdeSh0NGepZthJgPw/0UczDVRWJrR9GEF+0/qrsPSz3/rz79+vUl7SiGm5fot6I3KBc
ZRYwMd+iL+P3ctyptcuQjtljgRBC7ZUVQJ8bLZcB2rhPnfex7Dqm6WW9nqe0+Z00BKlUjLzTigDI
0mv0904g5pqN0X2eRuLt46JqH/wiVeji8iqSxD74cZ7/eYyNnZ5ty6XFsqm86do6bn8aPULVLXxy
F8aABgodU2zUWjPXpmpHW5z7hpOjrZ/WavUinLF4NjOIia3D4nJB5HdFBzc99sxttTRB6DNb69s6
eECWa9cZ2brLG8QduSeisWH65wCoPG34sxsaWvdMItM6+OeQ+gb1FX+/P4oLbq8BmK6gAPPEhB9X
ilW/pmVeUsYux0xXyj0sQYiFDrw51tyvddbUnzUj/O3QNeZBE0FFiYZyaxw2jtPJb5AHYM8FuNui
EDdNZw/RoWw86xkODGIfN3N/VH1zbu0o/hinxt6OcAzPGpFjvesPe9eEXjITd74ypyb/QVwKwSyB
9hFHzEESbKo7V0UL8XiSKyWsUdKQKASe2/WIv4eRaFB3OKmfrG5TsYnaLDyVptG9JxqL7+UnDtCA
MKFM+4PQPIDFYnXrKKQnBFr9c2TpzWPf2Y8qahzBHuHGg7sUPwVgEhK1/7Q5JBk3gqfRQf2Jo2U3
6e19SU9m6yysma5kbJ3FwUntqRcrYqFkVVr5p31BEmy/wjFVvXvOtIE/aW2EOfOABvR7LSznl4oo
sbLYYg7t/9KHeDo71vRdtTL/a1NTvePE3h1c0DUf+jJs5hK3lhdchyz8Ohuc4rL3z72A4mbjSqMC
lsPtQe/CDLtOhvJvAFOWRMA3Aw99R82pDS2wHT6StDjm428bafmbVY/9yS6zea12ay2vdtL2zZ3a
ZcFWrZFu4Of29XalgWskvDG7KDVP7MaskIx0CaGWdA6z6gV6All2s9k+GWZjXD2CRLsABRDe0FOz
VHKaqM1DNgTdOpzi8BJ5wxvrjOYxs5NpRTyse4gdnCDrZNm3rYogbB9OYzFNZ/wZzVlhJ9WLvfTs
iO/813Hb1K6Wk8QIvJBolGCADkAr39SeUmgwVRD/K+Agia9Cq6GEHeorktq3N9JjclKTCrGDJNSu
UbqHFEqaYVzcVj/9JVJ1Etp4Ztm/hUcce2nI8hWJqSTMIf6zpY51aXtEH1ohjqzpC40oAWZ+v5Nr
01CPWoFjCHPXi+sHpAJqlf/DxP/gQRP9LT3r3qu08ROVIJ7QzBu2vlkQg2Zr4x0qL5R9uVl9ulUf
rJPBac6GPjhv7RSs7F1gSrSldpYLxJFucku3s3y9eIhMZxP0c7wRNctE7hXTHRaCykRCTrBVUs4n
dUy9QHZt7kLyrDWScK2CDrgwXFajGYu8u7BLN1NsjQ9xVExrP4rHkzXZPyawks9d1okTU09rGwEz
/gbVI+VPukpIAd/z6HS4f1g02/KZWazal92Q7yKttvYVhcNdnrUhECakeX0ZzQQisvv3jYTA+BV/
iB8EYU9rlaulFqDqpZIokU1WZKKKkOOB4izDObo2o6zOlWFB1iV5e7AieRkAcai9oOMxKFIJRGA5
EaM6PNpJwDhVnYeaox1RGHQbjXCI9ZgQPrL6W2KqLV8W9L1MWEFqN0Zo3ml5eGoQV4SzsVCuaSzf
usvkkm0SKByYprScKM06+c74g0GFV7zR0sM/lA5Y0p2igti7ZI13cX9oECLy7DHo9llBVx/yDneo
wFF8e2nzTCzBHOXq1lfBobxr46R/Ghi0bP7bVlmHAuHQaBwYplb5JoBPse/q4pVGxdLnTmK0M7D7
fLQ8bKRWR46ooT+0Y8TgF0facbK19EmMw3tsSqQWy55XIC1JZromy97omb8C2U+7JKntC2wvHdg6
E87J875ar6merCayQS1qOnp++i23Gr3OPfx9KuMhqDTv1BgY75eVLfkSR5hWI3yqGPc8uNKDZ2T+
O2azdak6ZstxEjJJ4tOvhnDg6i6fem+57aaSk7NR/fzYpSP8Z/JRu/VRfYhAlb83o+b++ZzVp9v1
obUt9KZbR+X4O/JN835InfQIhwOz3PIEt/hz3XbrlHBVjCvm3qALB/06FHu1SFK7YsySFXhBa12l
Yf9hDz2NrIaFS7EkN6GZvUQubtF2wUnXzF6+9dL66XS29eS0lnUik6vYqm9wjKWKT15zeOWiacRu
COr6mNEzfMWldN9AQP/mBZJpexWkdxVjV7j4s8bTnxF3QsrUXTEAFs5d6+eygbf8tjEtRwY7uRZ6
Zf+c2IDIQJ5AkH3G0ujWBkSes6O0B1l8RSnqPc6uLF/SCQDoMnOvwxB2sENeA0lg1buZ53RCK2Yd
6puSeOxY30LM6HndS/6sR1fY8bEjZ/VaGx2pSz04DjfvCMymv/dKVOZEpSzCrxLM0kTg1O+O6qRC
YYT1SnsPKqD9jR3M5zQapwepgw8o8r7/njXNfZCa/uuoCSLU6trZC1Tvjj63r46j35umVT6avZ6/
4oznFmGK96hJojvXz4rbbp/e/f+OJnL+MCz928flBBaeSsPEd0ffR3f+I2qnor5k7J3Fh8itzV0V
Eh89NsGr0bvm6z97qi2oczKfgK9sMfV028HDUlgH9vQylQ99koOkZ9F+VV9Z52mMJB5ew42uofXm
T4/0qGvhlPexDX5mbeC0zxDO88S27xKYfy9izA8K5MJpaBHTJ7HqWgRkAmlJ8GxzFj6prQwM9W0L
O91jBGrtQI7AHqvgo5slP1TjSXWa9KLaFJrm3ZEdVR2CgHWTVxVfgAK7OzWIr93qC91bd6c4qMue
swzjC/RXG82b5m0DLOMNmg+1GIKYcQjOwnZgQReC5ba1qFPDJX0TVM2jjPvqMAx9vjFyN6VCCRH4
uUuXsJvQJTW1ER+UKLSYsaQiPNCoFqLe3Kqft/cHcHfpq7+glsOMx6hCXjgaRDcM6ObZrOuMgs1A
BVnG9PXUSzvO5huWoF0Om7/Rp2xli9yGUJfHV3/wo9tLRirCqvBZ4aomhxhVwIa7Rao2XFOyE1bk
aPzICG/EZkULw5IYCS1ptuY9hlXk54l4z6Y6fhW9be8rFGUkbTPVNxUShUVkeHt+23ZEa0KgM6MJ
mx76xKbJWCfMrntbvwMn3rzQ195nQZs+t73N75/22p0CiKjGvBzDM9BvNEeyIxUJ8UrRVsHxthUi
4poQzQHEmneWnKZ9PAz1pxkRG50W8ytT0eJS4TUmV4LjTaYhvY7zHVLWbNVHI3E1i77bKlnH3E6t
Tv0IhM8Nz7HQj+Hcyy+/yAwcxUn/kEsC3RGghYdODA9wesvj1GXhDpZYfqcNQYBEZ9jfPMf//xXJ
Dfk/E2dcQ9d1or4dwyTHT7f/I7pnhmuEYCpDyQqEZFkbo5GGGbcLCM08qxdyFlh9/N237WGTeN23
MRPfFcaH2Gdxl4/J9yR2vXvMttUniZwZfUX3e8E88amgL3VxLEYCdmsDx1MpUn5tnOeSvNdOSuds
k25BV79+Rqk80U/wuTHwV0PgHV5kERn3lGT+jTNkJeGDQg/laNUU0C7S63Bb5vuExg2VoGNjp83o
XyKNedUK942lc3mrbIpkkhtz2b2Nd91WblB80L/MzSOKFc5UpBCvBMQK4gkd5iXf84yfUTda87EB
C2xYZvPNgSC6ttNAPDq4mA5kExNfMwF+Wjq/auFkm7bPxWT1N/QKHBiJwNi2WWNQY4/YHuZlvPzP
nvpplj1Xz4wn1Ub45z1VkhUEQxZZyp1vdMxVpBnhfTkhn5n9mLQWv2XiOUwDuQR2CP+rja6zGcU4
GJqYZrDKUu5IlMO0u2Ry2pXpfphIDlSvTsZEpVpFf5IU4huzEKh0l+ZILfONcJr+G9/5MYBdXjEu
J9Fr6YEXRS8ukTb+Lp3Qf3Sh6QIZytZ/21m5Dj1mNnoialSTTaep6JK+vqLT710dJ3WOpdvh/izb
9tGjmPvTGTADaW9cMbSnafE5qkIzRxC5unV8ZWhsI8zPq1sfIDIY14I9SBhyXZXCzLNS2ik+8Z4m
zrjSzOsXaC5MtDXr3Zna8hxbAByyumHx4TMI0YgLqXOyBXz7Lh0qiq3RtT+RvhgPkxYWW2mNrHnz
PHnzRAzvgaCC2zdGJIHvfXX3mzXtiGrtQI+QwMzq++2a5xEEKjHo+v3Ye9Or4aGo64Bhjiz/N8A6
Auogz+3PjVnAmojQ83AlLH8if1/iFQNfvSpRsmEt4L+FX/xuXYRyOY7N1dRGQwySJgj3oLa0GwrX
dN9v/7CDEBfZNhkOUV7xvFpAjW5RpSeBtHLVlHLTNsZwwlw17Ly4+K0VBZSUKfeN9e1/YDJZWk2T
GB+ySqMira13eN7jwUz6ZAvOo9kT9Ibwsw8xYHIlbpzllJhCmT5qab1JqXJXumDIndlLeWLPJ5bn
0V3qU/qvujp8w6dYHwthZ5cxifbqB/Q9o1839rjowwrneSaB9KjjJzD1hlFNXTwY/7zweHspQPFB
+CmbY+/rE3O7rNnNQZy8FAE3XY326uNt+DL0nyWkw0dw2iQWU1jvhorW/xyWLhAIzSUWYszfS0mb
hplKQP1sfiqNqxZ30c6xBnPlKJCqkWrxGtcUJMSF4/4X5q7Y7pWJtT5fDxL4Jop3QgCX8a968Z3+
3FcFne2+qc9BHes7vfONuwKmTLbqPLx4cRD9UiILAQdkY3j5Avkkk1az8J04YYGBQ0d1pF50MRNi
XddnHp3NegyTbu/auG453uIy7fuXGibPBrBWvle7HnKbA6KZad05lbdupF3s1ZKl/rp9RP7IWqDW
80smhuTilg4SN6e0XmqvAOQ1l/7h5pIvZdS8Nu9KSJjP3nMgh2iLF6d6tyMea9n0YdAVXqv7f8Ny
TF0ORuvMqyYZ3a3arTBDUNfOQ0r9vNiexoqEn7STFbcuab2WsN8Xb9gqzAYct03abl3mdnv1nAGi
gDnMa+RZ+KW/7vLR2vpFExN94FsXGAeRThCc7Krz7RebJuu+XZLuF4BTTKbXbQ9Y+IaGPfR5We8z
4udObY0veW+hi1yrNZZ68ZfVVpcb+qm/LQ/h+aulWfocinH6aTMsWLlWx6Qd4kr7iQNVoIaIm0uZ
OguLINx7HlIp8lnx0mSZS0rgMqG3oHuqNWDsMQmggPwlMk57h1PyiEjSuIPRa3Ody+Gt78LftT8k
1ynKXWYhREeoz5lQ8J1jzt5LNEXZuSKncWxTuSOuvjtEdaF/iKCgrc1UyG26XzczBjnthMFF3NyV
3Qli33NDBLyIYvveTYP+7Mms2oqMtWEvdJBMkXVUJBmt0t/1sm4AYd8joG1RblO6hlrxZjT1KxlS
7bpAD/GRFe17H9DY4caN640H5jqI2d/2MicJYSYsSHfLeo972HtNKKbNIkTu3TbOXeP2KM/bz4HG
yqVcUu2zZPqRZUvYhmnvVSyBV1E1zxoJQwM/ItTB4oHBlXtOquirXxQ/6qU2ZgvNMoZ2gqcn5M5G
uVYeALNOqmcqX3Wr0jHMMD2WEuFSHF8tr8nIy8yca0sswFGdqNpyL5da1F7G/LEz2/walyyN2qXa
rd0kv0Zc5qupoUcghOWsIwR90LCQ7RF7utaEa7wPGeeBZbqwB5cJvOJkq5egy77bsmhPnUlCfBV0
400DrLQ/frWqRmZsokFQobqBTuFV93A3oVyzvHCWWFQz8efN7bTrGXkTV19vJjFMH9gC+2Np6PbG
FstKBxjGgSk2jGuLlU4wFMULDo7krkuMZyVixnEL1de3p1PA4yAuZPXeuGVFCFjirWwvqt710HeJ
9GUoklreBdBj8BA5tDHLCL+A2ooGwlKCihts2BbGRlTUNUgWHagcJEhA6f9VQF3KRpm/GXZLUEye
uZcsl6Q3iTrYqc/bTft65cVMUdUzFYjnJjIkqYLIKh91jE/bv1t6YxmH26Nqpte/IsX8RYkcVMtJ
vURB86GnorlSEB9kHBc/fANRt3TlN0z75rmcAJQlaZ6cPC7huzTv502Y1MydChLSYp7QBkaXhwQv
2bMtiYt3kS39mUNSJm9IWR4eVI4InX9ymycAkYNhPBBaGRz1oq626vILc2uvzazQPM3q97g67TuT
tc9KzKb1PmL12VNkxdhuGHwuNcIpjvLyNGEe4Rkvrcco/hlETf3iyk9VRKqdpPlyZv1nSdF8UXjM
IZDuxTX8vUs/+Xpb7c3Gb65/yAmLJkkpOmvqmNudt56XiC2cP7fWftBp9TW2jB+10Y4/6vleRakM
lkmGxEgQ+60bZRhtdV5c2X5tJ4/5cpHmHi0tz7BGmNfsyn70Drc71WCv/ubmqAWEOxw7KFV02EtJ
yhO8LZ9h0Cjqi+Y27pNj1+/qE5ukxTMq9qtLb+F6zLvydjwofI+fefwgP37aqc+v1oh7Nd3itSxj
5x53w/cJLdgq9Mr2QUaY39oUQIBuRNuw1Y1ro8vslAzHcWTe7qF6f2oQdq9QCI8/iDBCK4aBx03c
fDU5yXDPUrBcO/nkf7nkXBFWtB1w8b+QdqE/WGX21iyQqJBOI0o6+zVkFQdtl9VPs/gcEiSWB6b+
DI9BdvBza8lBhfo0lCdaZz5Vk7lxzFFcVfe+YBTIilbatyCpBAPiOuymhjUaTDjCiN9jPTH2NqEY
+1FE1pusmtPY42PTR6pxFdtN3QQTuhybjaP0Ao0XrpupC49yzPrzSGzKimVXuxkRWZ+ByHGf6cxu
eYd9e9KuUS7fA0JmztxhopU6t9XpH5lkSUzV4JzUVN60xHi2li9R71aRkA/cRVlIN694utuHLkXF
Wo3v7VhU725niLupRGQp4ji/x575S+ae2CMrnHdK2Or50WcYFwG98wBnV148qzAonkH/+VX2pBNY
MCcN2FTX31KeeffzP1vloP859ncrimOezoX883VlmFVX8iQ26JqLvVdBqe2zNoaMTd1TEQXw7hg9
Xsc8A0lh0daoO3nS3JbBW9cWHzdvWqFVjwZdR5uIwXfd52SknWcex+kHR+VVDfKYmL5H8MHxEJQs
gAW/zJoSlZjHpameCNY4LZ61vdpVd3Uggahfq9eUpLKzn1XN8zjlL+qKqMOOlLHQhT9eVfYZ8wDD
x6VIjhxZrDMisbjk6wgFgzmzdOqQCei5eBx7FExqSx2Ll2PzckxtpX5EjlxorIgKpDAi0wI2LoEz
arcza+SwmQUGPsI5sxC2FWabeSVsFhEDOszG9kwL/hSOIxp6Pfc3/kRoKfxKJOt1wM1AcHe63aMn
NAcIQ/pnZW1nxPbV6EA6Y0R4z7pNTiCdXnet3pysnD6qRn+4HlhdET2a/nSJGSeS4XtlT956Lk3z
rqM/fO5lb2ybMiB7tDKMvbRnaDWN3j7kooYQXEw2J/Jkn/DSwqsKR3HfexnSZt9sX4CCQWAXZGvq
ZvJoeYNJJEVqbQjdTr5r4sMWQfLpFmQ4EN/VyWzaocvnV8zIhCAhJji7Qn/T7X47aPH0rwRHM+4N
jAAko8DmphWvE0o9spUmmYVQ3ry5HaeGmQS3cxCltJ0vM/EjcWK73+pyXA+LeAbhLZl+tQ43qA0p
U9IW40DdDRt1t1cv0qnuBxHSSiIS6Va3VtXg/yng8GHRBfaSL5+H3UmYIJRvD4p8zDfEfm7UuiLu
O+4Y3txspFI7pMs+vBqmHj7PKJWMZCYT/77jvwOU4pLJcCPZiKROUWbMqygCvzOnZfMRD/grI8f3
XjNYJaKW0cYCa06i0xSj6bJXduLUnw6F0WFOE3+rlXpE7veCkLAQGxwbrX1QERupytmYwydds8lj
Mb6lJtg/Whn1Kgmi6KDQD+qYsBvSUi2zuLdQv68zu+2W24uLNm4ROM5I5Nb8M9kmFcI5k1nVP3e0
lwbgfm8iGuEjJ0+KS+sYZbVHCDjsnMyHvg0x+uT0YuOMqMOQnFu7AUPnQUeK9Ur6EpN0/jqzIsh3
ln1XptoL8BSWNty1IReV7Smcfe2elTmPJ40TuL6yKKt4ZHYlp1C9bbGLfJ9tLF6dloqrOfntfeU3
2spqHEiLkcNabNaala6jmuLKTJ54dL16Q1V/0vUwtm1PL0hjIrseliWfjKe9EQfNS+V22oaoM30D
x/dFrReG2Svvl73OMaNT20Jed6aRP1rTRd/CpH1M/cH8LeHVcB268arO7I1mTuHPAGxQJ0z5yUcY
YnBxy4dB5wRc7gUidn167RaiqdBErmdAauqZiO6YMVGD5agStIRyc/LqmMyb1HtljL6lR5QcJbOB
ndFT7eVNrz02SJlQc1npWcO9cdHIFNwJKy63PkKjPYXPpa+S6cuzXXsjshYsEyjIE+eZWKUGj+wS
D/kH/nIWKlYv35l6tCF9g2zw9IuLmvQCN40uyyK/qG3napQsQBoms9AAEOa3sUv9VdMmY3ZnXdp8
PJCYsiE67xg5nfnr/27EsXcJhyzZaNpSTRp5dw0Kei9kNCQn4SRfLv/EWc3+wy7s7qqiOFp+3e9N
i9UguMv2VJn8fggm2o/ZFQeWFuJHHrCSjjVuanEUb8mEkAgopbxGgy7RpLIVL8fUljoG9IpAQPSK
G0lY9iZEPf/pAixR4EHHudZayK+IQUgiEHjKRIme1SBfpiTCWD1uDEu/04MUpLflzw+58w7Cp99G
JmAkvyYU1oHx9MWk8N4PhBet6hqoNa6IFYXnsyXbcOMjYjkGRItCiyTuVAkZiPzx7+ic0kJwIBdw
YycMU5ybBpritHhTTEYU3BIgJ6e99RRYeXJRLQf+4sGWcD3/BVVKjoI4qY6FBe4Ta9BMI3P4V2XU
lkhNXLvq1xYDPzCy7Q+7Axq0yNodaX92RMO/xZX3SzoGU/iCnCPlVzQK3BS1QbdOiNtXJ33xfUSH
S+RCl225buTVXqxImgcFfwqCTZZ78zEpUfapy6jzp/nYuMaM3KV/gU8wPSP5Tlea0+ZPFL9Am3zQ
/HCdoi/Tebes1yEys0/kW9nBm2IyGJaSmcMMI8VnTXzYoaQCwcQZJkf3580BxwTuYnnzSYuxNzcD
KnwL0wKdQk18Blp1N1SZvLYVTu1B13/3iTE8YqpkJBzRn+ZmgwLczWjKLluz2sJGtb/1LpbBCTl2
C36D2czvYuySMzNgsoh6VzuqxikSJ2SuqAROXgZOyBEVjcuoDHZ2UMy30tPvzAoBArQstWo1pto/
3h7xseFbh5tQke4aev9ast4g4yylxOa29hwkA81oOt5lgHrXyKpfyhDYdk14GBu03+YyAgzTr9Zv
iLIPG6hptf+kcphjk7FR7IlqXSZDfIyIywB2wFZput2hc+YtzkrrVY8JO7PDF5Ie/Am9h0f3tGiy
eMlhUO0dkXanqIXhU5sT6UR6G+3aIUx2uU7QT+rm0cPQxf45T7CQZGElvoPqCoVmfCe4oeeRCQY/
aMfyPhiIjb29oXuckHZ9jlsJDMuaomsGmgy5W4dOZukgpAUzPRHPJxABCSoK+RGN7QF+Tfm7dKv/
2EDOe0gDbdFY58FKoSjsBvZ97rvZJtB15CY5j5Vr37h7t4jWhlnM126Z7DfLixFa1blJsfTbfrH2
oV7uVc0xe/GwM3tS3dWuCkGKfARGDhIilZVb9DYSlMn1RtrmZLmov5SV2rBrl11qZeNkDDAZ1LFU
NgSSoxd+NYu4O9c2StqBnILxUZ90j3DTL3V6VA55Ciu/t4tzy3KdAnilPFbkmjKU9BL+6ISNPiH3
pS81w7dXL2FCSl1boaOg6IffkY4bqyWd0EN1clum9Jw0p9ulamWdhS8Wn5BHVszfLosTjs0qtA15
9FImq+6AcFn1PprEHs6J2+E4WRzc9NG+QwH3Ltp21MIAaL8RvWScxyjwO/p+Uxy/YG8v9/PSPVHv
MsBO7kWmXTzL7++juH3sQoMUm3YuDiVevIcxI5NIx8X4MRXpWxyV2t3/EHYey5EjW7b9lzeHGeAO
OXiT0JJaJDmBZaWA1hpf3wseeTu78nbXHVQYEIxikoyAw885e69NECu69zz9IhrdeyY8CEtwCK8+
o478tIyEcISyRGtnuvuAqv5U0Ye92cJUR6hi3r2xE5xeru8QOOUmwzs2rnPDnfLtFshWGQmCvbI4
q8UQM/FJpEn6SdsJvyBJUUfKgnv1SSmNzNpKkU63a1jpxkD6EMJuCWK90S2yVZ4PfkhI/C0XrtTk
ndDYqfkRkV2RGHdRn3U7df32qAJXsbCctat102ZsW3op9ZgvDs7ysyXULBOBu7m9W44ShXp4oRfM
e8YNNxve0dBGBRLY24aqROd6c07VJMJudQRkq7ImfNwJDyrtws1Fvh2Bvx7ZpoRvy/P93KxFoTnv
JVLirdW3LGhCu32tYyS8ZlMY7S0WC/6w2c63kvGK7Y8shGagFIzMB1sO5k+/gygYivj7lLYNU2XN
WeK8xeb2U9OrXoM+Mu6V8wJXAZ3EdBGclsRTxamGjJltRSHoxitZpjnau2iIyle8o92lZOZA9rT1
rsWB96QF46uGXfEvXO9/HlTFGavbinQR5we6VRBMMUPqmm1ZzP7nuzbmfxVDIb+QE14wXpvaZzAT
1RaQYHfOfe2QZ9ingqSBS5xqwPH5ra8ASH8dBctz0fLVP18H7u7AzfI1Zue18zHnPZSRj5q0GsJX
O2dMIsNG/yiwDIZYnL9njgGleIyild+cLR+Z9AqF1iXOtH5nkRRxGD1B0VdRczpR3R7YXViHkLnU
w+AzCbUHz/xKxDw1Z9z9YBf+WdUTYRMl8mb2yv79UOdfpGo+imE8zlOXb9QpOa0ga8pqTXdyfGok
I2G/GuNvkZWu2yVMVdPKL8uJdNPy2i7YispnLNpYpX0QSMdfmqLLsMVSKoG+QOhhiK9CowkSNki4
w+QRNaj1URVIq5Eu1E/gocpdSlVTBi+V0b12ix1ztqUG9iIP75W6SOmMlOKo8af7viuitaOUvdT9
N1/CL6F8+E3zbUJOkDndxGlVAfuAnV54tiQe835hvWijSb4gxDEQ3G71eHOu9QGI48UnylTAu5bQ
4NSZ8oWzDbymlXbuCpRMZBs3r33vJhcDEN5TAargIchAPZiCuUQQ/vQZjt/LJErWSpWMUmkj3Eb7
kBIfN/Ob9iz94iU1IwarXqWvnCUcLTeMV71L6xeni6tjn0/+hpbOXTX0JcU7t/c6ysXZXca06lT2
DfFBlrlW7jisQ/gzFp9c3AjKmrzwtlNC8klLnu7q9xcS+pLMStMv49wPd1oz2IfGLtyNMjeT0zSt
A/ocZ6M/lj4ICWugDHA6V7uo4TlxveBa5yc6FeUZp232gnaMPGBTRjt1mrpdc3YsvAiznV9r9geY
Zv35DOmqWAdLtrcE3La1c+opKwVLIOtLDB8k2/RuGB+tqTtSuNlno9VRw2XIFpWyXD2kTm2f1RFv
PyFyeaZvNd8nHXfuJei+vvnXoc5ls7KRc4y9Dy04E7jEuKNtw8jXXqaw4adLfTLRC/yJXf99IPPg
zemCp8kJ5w805yQUxm32ZACh3qW9EV9IGeiRi1T9dly6FZnMjLNTArLol9NFvLyaqg7G0/LxoZO9
bpNUu1efHGTzELB95m+aLW55KVHGDVIUklOrpY/ppMN5xD6yCpg9sY9pn+0o9o/N0LnbJOrkpyye
hoi/XSu1j8TLjmpgrx5sosvXvci9vTr1rCy4r/v0WC/GkyAvnuD16k+NF2yVwAHMiv5UetpGvZua
7me7OoMZgicZ+lM0fZFjWO+rYWDOZbPjyJtGv+aRwaSawDn0CZS1ObjcL1rA9FobInkwUs/aggD4
lFrY/4ynPYZaLvPOyJ4ipLIfYmSaBb/NOIp+1rZucTOZmkv/KvHs+zYYj0rSoR50rRjWWRlE+7aW
h18zzBmZC1FB8lg3wbKCjt416XWxBUnpP1k2YW9W11pfwqj6nCBO/QBpsmKSMH2O9Ai2Rt3ds5DJ
W9PYkjaIciHBMI+0nHrDQq84g80Ar0/FWRaPOW/KZYrpCigBwH+fUkD5h7QT07r2iFEN+3xAgztq
r4U/XN0xXGljGL8oz+lyhuA8fnHT/Hi7t+XwxHo6lcciqj3Cx3Hp1nAjafTbxqqkF0baAop2l4jN
My7JH8pfbyVgyXsQQjpUzS0A42AbKfmEQ/wd7q90ncop2qnXqgfejONQx+WdVdNUhOpEZ1Z3x4fG
Mo4mzUaEbZwlCwCraewafi/47ySp7uplFSddcLoLq+GhNGaHsIE83hWuLQ/cT7/dMFdKg1Z3NLja
oHM2Y3L7qdW/PTlzuxRiMQVOPVxva2qQSuPBMwycl47XUHHxzwQC0ZjHvXWDJiJ6DlA4ZtzfvM/e
DO9/q3vQHcNOHAEvIhpaiKTR0qWCPaaJgG4Vbfq7BKUOhmTCVFodcINjExVZszMUgcw/GPDRxOR2
hUjigEGzusqS/S1vWwxXux5gXZIUoQIkohAUtACmuWkoYVfq4qC1QMNSQFhWp0wjxbEkdMtA/7qN
2ZPRuSYeIEj4ZVLuyQ8AOcS6a9DCeW6zxykTbwH2lSQ1YC6PdD0iE8z4QjvY+eWUHmaCPZVQjhFe
eKKAxnVQmP2DFg/j9vfR1MTDQwD/bDthTvD8EqLm0m0kgOAOdZJ+jtNioltazZg6LRfV5jKThu6x
ss2ueKAy7+9oyfVowiqCaZ1IL3YV3uZ97vjJNsmgTlZ6l30GwA28hQUCxp/Yard3nuaMrJ3aBf/Q
zM1zj+P67LLrXJv9BETIgoqZBezqAlAjrat9SQf5zSrYDFsZgDV+xHLhhqSDN/NRiVd5NPiHIfeC
cy6M9jgtR5rJHSVIEHaqU/UF9ZKpb9sjO6jwPCxHv7+6tDVv3+D2um5+gwDr0ScImkdfjgCR4pC6
labe2op4K2IMtv6KerU7WHgvCAAvmAUXpbdSTiiTKCU9moMn9OzD86/G5sjI2VM+t+7uf9xCeUor
n0SdtD+ioGIfg7XF7DG5jA12lzBDMKT5lbmDV/isFmQ8uNajDqGuCauduuqjoQiOhkcEYd8Xw0Em
hB2onN6015892lXYFFp6H0PQ/FQwAbN7sNJ+/m54JuHlbfur99pOxXsyTM19sfTTeoYn71ZLSp3F
GwKqyJwC50qaLGxnCV1+yNwO7QViaYhdwyqiX3tVYmk6AZQVkGWJc5z3dqcDI19adr3s01fhdm/t
bGffwtn9Ngz2hEW6wUe4tLqzvt51zMPWtxxY9aSe51ujMYYr2Sf5g0c/mss+i64k1Z4JEc9+BNl4
5grPfjR+e054025ONTSum9oJzRvGo6qrt17r8gcE1/FbBch2+bnHcnwjdjhDKBI8/bLyBzq8HP+R
Ka7Y2EwHT3FJCqDwuEG0E53JMLKyreUlzhejRcS09IlTLjU2atmZbOjyWQP/AxGPGXuepJilA1RY
+TWJghzEXg94YPmX9ZgWtcscTPOi8U1O7J6T+IkuK+4qHaD60jP2Uwpk9mbxNXDzJV3WOBoEED5y
ub+MkERgHRdUUEs9X1ZhdHIHNhlqYYngUQIBZtKnVnZISRlX8CCO9sLVQ49a7WPwG5tnv/PEeygi
+0r+XbtqF8VYhsF3U0Pk98wE7CxqhufCGn+qXeeyxcxaZ3xFQ9PvJyY04CoF4uvlzhtqXXyeGwTG
jFuMjRWN+Z7M8/oxJGNF3cPUmc39qxOzuDp+r4GlnSBZWHQaEzf5a8lK++mmhISgLcOwJB+IN3bv
QGjg2oJZurE8to1uq0d3cmDeHI5W9s3G5VSL5i8iONvbC8asiijeGTz/+wtgpTHQHs3jHy/SjB3J
q+3//V3+9QL1czQyC66tGy758vFloFO8quCkfIymAHRghIvcW5+fzQ615/J8bBvpNpOghXHyme9d
Ytxe78RMZxqAGXuGwu16xCO4nRwDhP6c7tUnMorm5teNr2DgMiB7o3Rc6sSxsOn744WcdY22KWKJ
S+LU+GAn2zibUcS223fTC41Z9bZrVt+vAImTgbl8CmadiZlFjIBdjdl9kiIAq5f5xijquzB3JIl4
YEik7AEOBv5tc0cw07TPy+zXaZZ6075u269T5DsrwtQiNCpusIZu0n/orvcedeH4w5TFuvJpla4y
hjpJxWYqmsZP2Wny3CwW/cniJlkZBZnH8NOphtGF5lbmvfe6dS0rC4d/57zraey9eq3R7JAZ0ibh
YrxPIianCVT19Ygz9lRB0lhXnZs/WZ417PLRSS4hQsVz6DcEZ/qu9dAlyaXOCdFRH+eq5m/vzJ8G
9iTfay9qS3Cr+Ryb69khSVDHX22VZvsmu5EMlBjKFVVwc9fOFFlqpCQrCe/Um4MzesNk2y2zSNdZ
BRWJoLNplNueUG+ISnyjxOso9yMiWJHaZ2j50/BNHVHqB7+OqLjZ/eOar6netRkZb4jEd1aF7kxm
bSvM5rvokeDivM3fZqIf56n81IcCtzmK6/6qg5XSii02Z5xKDCOhGV2AXLgP6qHx3I3aP7hyKO4z
Yz4FY96umpHunLq/YNLVqIncv7CkYMBTX7UpFjSiJOx2vlZeIm+flZk2KrwK8z0CPz1pfEwokEiQ
dbP03hx7d53EXfkVK9INp4K1PloB1tJfApmYO3Aq68wNCjjgi1fSHPlNUrIj1x7l7C6rMHMqsXBr
e/pRneIAhj/aETiejeVzGyXZN7IxCWJkw7GZFvJ7D6Lk5FtOfVsIbbuMTnMnf51aToW8akFkRbr2
VYuT5FG3+IG1ibSotGDrTMAfgKsxtBHEFtdoIUDNheafMPBjmV1W7qJhRppY0e0fCD3xzWV8d3OH
+9X8UeBiZc71SEytAfB9ytFKsXcqye1boWIlLzafrWNJkXWMZr3e6SPd2tsP5SM2SUY6o2oR1wnC
OEd/P00LGoxaQWp8GUafeYDgQYvn8NdR4V25C/WPQrB7yAK/v7e82DhgoMuPbS5o1C59MRMFQVxp
4UMiSo1ewfzFW5yuar9dkFm05kpDLIxXQPbO9p9tC9afPiKP4DIpHc8gCsfVdfuPADPYca7Bgtic
pJDnJMwILrFD8aqOXEQodzNcHPYuhvXSVhY/bIpoWRqh/ZK2lPcQSKeNsZxSTOdnPDMAForOJt85
RBLZZlf1vzoxbq0iMVpxT7C3X0NSC+K9jihkyHv5peqmh5vLZeF5mIvDhT58uh885gPl0FKfu4x8
AmM8z1bnrweYdx/Z4kEnwcu6j4faeKixi6+8sDQ+0oiyKNL53NzKE5/Z4ftAc1hp8TWnpClZRc2z
LPLpPyRNyT9Dsz2BGcYkIk/qjCvEn/FaQ0hXJCyn4lSG8iEOJ5jX2EXwg3VYDSoZ3xcz4lcHigw8
Vqs5/BY3y8JqECIQKyGDPt7WTnen+LXqYVhQN0SjYi7uSH6sB9NakTOu7WK8kCcwI0+FNs58nKLt
jXES4jc+dqVkxavceX4g23PYh8jrN4qi+PtU3dLY9xf/IRbOsP+0w3imsKWnC8N0TJP//i1yKzSb
MfPNk+ZOwxHstXlOSfVR0YuEJxfrrEKmpZTYs8ZYxsUFfzvVo0g7BVOJMR9icdw2r0rSzQlG0uY1
exON1lxjRfPoprXVx18cEwVy3Zq+sXNDd0fnr3qSSfHgOpn+KGSdPYPfPWrJmLwYVXHShGceJN7t
O912XYJlwuFVx9nJWuAP37zBQ4SJ45gOJ+0C4c6wSWL/XJBHQ/BGN2KhCaPNkDfGs1yORg1jLdJb
F7GN/VYulo9Wr05NWuYfTU7TsKkQFi8J1YjnvaOX46RtSXHulgdf998nX2vxE2DgIAMleKAQSOm1
kxgAdUEz6HjVwsYhfNO8dsautKoYxSKlsua7p5TB5VnleQwLwEUdYcs6CYmvjbycovlgvgdolRFQ
HvjIenua4UyaQrA4y4MC3SV+Xa6sAX+znaVbNc5Q0yf1EETLLxw6j0aeDrf/8zcdLx18vh3pkWyz
Eaft0PKcaOfX13Gx7CaEEO18A4dyIvwuWQOE6HADZzN79XQ/ymB4drwEnH8zpRfLcNMvNhHyAZDG
eaS/OwXIJvqsta5Z3upPtVm82F5pfgSjFjEepGFUBKW+d6JxXCdLjrt6mHW/2HWWyR3+v5+jkOnW
upKb1An9OtWFmLzJ2JnLXMzsIJTWAomYuhmPg3UdRkPcqT5sY/cWHjV3NRiYXKMMnRQgjcXuuilw
cOyqsUxeGSL8UGtMXjsYBEln/efF+t9XF1NgG3MdXSd00qK7gCn0f6TYTSRQ8Kxunqo+uyirJ7YK
bWcaYCjVJdLZpbajdfLrNEgScgzT9SBb51x47mEwtJ5Uw3+dVpXEP0ruSp6J/x3sTKtkvPYWQ+PW
uc5W/7Nzcdv8gv/48oLS//G3VckchdxZIUM29ZxWxtr1n/8E5p9pk9ylHFYVwzZ1CAaG+MNkBwKP
YEPbr04wD96nKViinqVpbnIGUsiTEtIzA0w6sdAembvjcciBQ8S69TxU+tfIeWR04ez0ZNTXGL/M
O3J3R3+HOT9GDvi3yScmdWs7Y13dDzYy5SaJwCLrBHOh+v5hW/Gh6ULvEynPy4yV+aoaE8CBvVPi
jZ/qLOw+b2HlFioAB//YXm08QNE6A0PGf/7D2N6fob2ecCQBpMT1ujiCSSP9+4fDRgTrZW46kLgm
o9MIsgt46R1U/cdgiqNvgGGUCLCXTJ/tlgESLV7viK/JQkLX+Q8F6r5g7HKycKKZy4ujItKn21H4
38+pr44NBPTfr6O1823G5np2vGK6jMICirvUQd1Ar6S28uI6aLoLCMJvViAktmyFtCUHdLxKLamI
jee0L7z5YJNWs2yU8EpJFmFuBN9hBNBpX2g2LeU0MSWiPigPS69Oe0png+USabG/KjUKdL2K8320
tEDVQ9LgiGNST06cXESECxCOcZp33y9HVUMPNEmieqe+4Dn013JPkFMpEHIywQoOchl2uSBrjnFd
4LNdTlGqfBg1LabHvIJJUrn1xce5clFH7nJUc/1uKwWzD4vxJBZFK4QN5WkdWiYFHhydtaInGxoG
j7mEtkK/JUHzznZxL0gAw3Rh989ViBpO1Jgig0Xn2QdN+1ggL4rZzJVrXw7PtgfdY24CJIALjVnF
smc0uta32ZjhojzIKzPdTaadnMNZFnc+XuCN46Xdvs9DATWx8bddlVY346W5OCNCL/31HHwAZ4XA
jEqPBuMVYMr/fGhDaMc+SVnq+biGKZGP5BmFGGL3HRbDbbB4IVIB/Yx2XXkaGA69V4gG9QySUJTS
pF9Q+CHp5RrymjePqaPSvqXkbwJSAzzaaXDKsmrQSVAk+gcLT3yOB/cFsqvZblHmL+209F53I4LE
66rZaEu+edd3/lkdqaRzbJrzGa1EYBXm6uZrQgiL2qNI31pKW9SGMPIUi9bIvWHr2gYxkDNeJCEK
Y6u+Onelc3FhoAHwWPqNfSIufISBEq/jeR6/hmihCSVyWyyCjXxy/PonsVnk2reICcfGf6zsoflS
MMLbsC9z7jICZY5CG4jSnpovTdqkO2WMgYeWUetzZ3GaZNx7oWz2TYEZ02q9/E7z9OQdylrl9PKd
VL5x1XhwP6YikteUCJ2NKePqA8UfttRO39FgNTe/SW7qSD3oxghfyyaUMWpwcrRDzWUYb5RHe7Sb
AIazk+3CpjFOCOX0TRo6FPtB+14no88Eaa73qTHRHSXyz6WM/Np1+ryBqqoTkyKpYGWyMVkvDdic
Dog25Vabhiy7CBgvK+ARM38Lw8dwDm5Gpvlb4pU6sFD4wpdpeSj8fOM3mvEcDY290VkUDsoEIYr5
eUpdl+3B4ue6aTfQxwUnN25yWozd6fcOK8sz2nKx56IrM+tHTOkGxs1m3IJTC49pbnSr318YqwxU
AtaXe0IUVuTGJvfEzdYrqGvlRzTF2cbpSveEb2B4N/ANqBSYvgaj4bte/Ggm6UlfFFiTVds7OoCE
IBCmtjIMsl22pdVb3/tBM1gGYczgpHXrvFmHPjF0Ikvke8lAGEhIRUoopol8HIhKdlP5yT0Pmb5v
f2fIc1lQcJ0wD8IM6rNCmraKW5D2kHV1mvm36rUh2+rsSgdujDOYybXQZswDY2efHSkE+VXSPg/0
mg6etu3NXrwSm7ofRWI9KueFP0FIS5BqFhaiKwZX4ZoGWsWfYSPZFdDLtXHjZdB/0s4xkQnX/VYY
qf7RsFShzRyxTzTd7pZalLees+0mpAw1JsTnNszK+7DiA1ayTKXB0L4wkrltnJForMh31q9eY29v
vtdwwDAGA7VYmSFNILefbiEYoKXds7SKCd+V8O+DpnbJhyuuai8UeIZ29nXx1mBTFrFq27NTuoeW
vcqoAc20KJ8VRVXWCCEjt3iG3047wOritaXsBhB6oN904WffCPkqzfbLYHOJFdqzVkvtjZSEnS6G
+jko3fmZ3fW205Pg3cMBfq06j1273nnP9pCubT11r35ZjJAQBNeXQ2QG0XLzqsib8FwrVZ1bJATY
VQYUFqlfkiLgQpg0dx3QiwWl4+BkXLxBNGnbyziN5N0ldwybuu9xld0O0FftWs9H4CvSByUrixr7
To/r9CHPETkzKcQU3fk9ApEFVS3tBHk/5Wmf+NWePXB20HLqcsczx3U62z7NQS/EMjkVl7QJyQek
pYXiVywCSfznppw+Gy66nZ5a86HKeRnrZrtKPTESVZxeVdk6dXZ7tjUizZRoTT0UtuOcDXe+EHRI
isM8gV4qm2qtbBohFEviIPQfBX7T0uEac7SHNLBpbWN+fp6z6Wn5sH0U6MDXVe5HT1rVzruycYOL
p0/xeZjehYgYtopRvld1psHmMcuLOl0udsSmsC57Wd+bhlYAvGrrD3VkoD64HannBoE3J9Y/uaf1
j/1sUELZTkW+EL+37pg/HQSUqyoN6iP+JBfN/BJ6sdCzUE7h5JJ1cWJSPYLCKnDp5pkD2T8NnwmT
h8ccuM59NzA9Q7t29Ms6fC4Zo1zlkK6EhK93NdHL3c9cd9u2H4yHIWm77TBaRAG42rSx8EA/9sIX
DxZznHryT6YVfA8SdrqBbgxQ6TVn28yO+UwDKka+tEj5q1iTq6hLQW/6S+hN2zcRBBaXoPal9jTi
6VuQZmI96P680ejKMCpFDnkzvWW9fnFtx8BaC00KeWOrn8t6JrvpX6KUAHaZcMUJ+ovzvSJkALDo
N7dchia4CyEguDpwL5q+IP4++kVxPxOBwGyl2U+zbA9lYIFAXH5m1NbtUxPwCXWcY+yX8wbBXoaA
NqzuxwU/devsjHP2GfrOm1gc7WOqZbeHBkMRCxMZP/aDjs30MhJOeUl9J99qDQMVLW8eKpAMYyWz
q59GBACm+A+MgO0C2eC7ora9izcM2z6aTC55glcWkAyj4xer6quDgVIkBLQKDTF35r/8Cfu9Bdvi
9gDeMbmo51w5okH3coSu1fzN90HsqnXW9kzmQi075l3RyYch87b/5/eoI1gCk0WwCf7eW5M86M1L
7RRPmplPr3kTf52STHxdDgK6MeuRT/ZRoTOaYuOIwIPsaTWkw5QYfrUzUBT01hMHhYAXoZSECVjZ
rW2zFE/14H+U/H1uOq62wxeWhz/byf1LaLBQRU2TgDgDoMpBqO1c+AlrdZpmrsevyRcGZLzAONlw
Q2Mr7wj6xZiQeVdVbusj7gwWHwxHpvyqNob9SFZn4CILVcK0xJbGhgwY52DGFmZ8slzukA1/afyh
IiqaXnVH+IBSMgGD1tVbQf+7OgelYJISzjs0WxPjlm46q6PfD3mViw350z//ufQyhPsHjMkTLp00
qUvXtJB36X+UXi0KfVqCXn9CdInMYcCCu9aL2Ngx7MgOfj9AVFJrAN1ijBK5i3LCTE/sA7CSmGa9
kROGarNu32xD4kIc5PnG/WTjdtEI5Dm3ufOu3lP1V8RAnROT6r37VjCBfyAXM8g1DIq9900FYox1
NT3MywOT6G0jUhtKco/yOIrui0Ybt1pfRyB9RXG1Y9smWIu6dqZRsFyUcQ7k0dR6/dw3rk3udq1v
STwA7wsx6e3X0Y+bpHWp356ReH9aYTPSmOEK91GZNnFlvUVpsngd+IaAxI5dgave0K8kZv3UF/16
uZyNnCmNdJIG0VoPAwCjoYHfjAIEG6G1iXX8UBS83q5uK2RFdLKfel97ihsnoFUdhEsq6HhtcqKY
96Nf5AQkYgid2KxqNONVe0s1ukxGXqe6t58YMpAVY4/ONp6ktXODutq6qa6vrYECTRrDeEG6+Bi1
sLLtvJqPc+jQHQoF6Kuq6U+UMEQLSHkpmdKcscx8ZdNbbYyA97FqygPuy/rULw1bz56I63E0csNd
K0NsRXPbzfySAoJJMC04rrmhuncSa8cCMd/Pdg/1pBs/ERULmsR6eVarpPPBuLXa/6dP7b83aC06
Ka4n0AhL2iny7w2DAUPpkLh0LFAeMIEZkfhetNb57rimQ35v6220xCDpfpoIbvHqeq9sqiHMytpq
oBHYc7Dp6fPtufuUtwiCyot+naot2ERozepmTtMDd16NpkOfcHnzU902Dqbmr3tnjB6p2MViDGZ0
3EeYzK8kahRfwZo4q9S3xX2jaS7S38UtXgTTUza2sOHTIDlCG9BfmjB4URY7dixiJbtivJ/9F7ZO
8Vb1DQpnqPe5F119O6s+NDKYiDKh8VpnUHqj0o9urVlPq1FMq52ysFIsOUiOumjMHgLS03eTj5N4
Hqz04MUoCpVRGJ5RdcqS9mcQiOqevI51Zzndc+2W9joxCqrf5bSfounSZ/bn7czP+2cZTm8d894F
FV/szZmkVDMrUccAENqr4NQ4NopDzX5nrb4Ku8VfK55QOTBaNux20dRJ51iVY7oP68A/NHqCTkra
/SV3UGaqiVXnEfMIOJDQFXXFtfKAuGI6KWN/OUCBLa2ROJewEgwRNCAt8Gld2vLs3Kb7KLJneivL
vc4wECcaqK3pTiI7ZHzG7hO5Ibask0MF+88fTdP6cz21WErZS1kOfAVTWn/0OaWdcdt25ACRiIZN
TiUfTi6l0k4ZmnWnbw7JxKBE0SawTIPjxJ5q0nZxPApJZaksGHNzh3eT51mfCrq0RfpMOsOvI+Ky
8GbmqFct0a1gSnk7w6mLu5xMktWAFuum0W8rEZ6crgG1uOy3aozr22iOtY3aL1EmYXFvkmdRmdpB
9/zgsYezvBKgHf4aYy5bZzLQkdrmMWjwyJSv//x3EmK5RIt0CkjW/v7//59LE1AYOpA03RVMWri7
//0SjksjL9paCy6TmTGrJbBt0ztIDKCRD/gn2Oixa4AmxrRcc/mAYewgCmBxH8AHaU+Vqf9QZ8mY
NY9BWiLxL/WzunZN3T5SkuSPte3apxiD1Wroga6nQGRzj7gEUaHnM4uvpXYFa4fBrZvkRUON9HXw
YVqbvdO99FgstlxS2iVyMW4bpdyWlYg+Wi/dyWDKvs0e+TEI6Oi7aJ1zCiTdahY7bTMZrJHWMhNT
IzI1HVvQddsoak+2IAghbite7I+RtqrbwTiEssrv3FI/KjQf00ByA+JSXztKXAEXJpNV+JgH3QE5
MdBBqxErvXOxY9zWPyIG+GumDA0789Upmq8qgDKeYczncE3Z2Gq7yoorE5ubSM8+s5U0srwndLT9
1nDoY4XkCy8sLm2jZLYayS0QNUzYkEuc91JBSrFnnmw+VgvaIONiT7MSXQF5kYMsnxwdlzXLC/ej
RSt+NMiJ/bj5gabYcQ/Km3QzA2kDC6sT0kYk05kgMDqLDXPztGnaWy461ZjcB5XNdDonJkrZwxQ1
Goz/ccRngCNhJDxpIsPFmTqxj4XhP9mwGFYttnOw9ItITRN5vEeK6+7d3A2OFbLEh8kxoScPNEfm
2RMP7ngeEON/HwcCBNULEvcpNrjvrygrR/ZBBfjjyHuC/6rdOMtqtuSFeUJsgMe239BJLHEsEqGy
fqcoxZYtj2ZeJF+9pknWYes0TzWxOtE4l1skDOYhDa32uUQDuOqUc3FhsS3IP3gB5XrUtfqxy0Nv
j5FlPhrBrN3JvK42XR8R98ZOhinOqvSi6c5f5KHhQu/NJ0yJtLX16/+Wd+y69ZOHEKfJkR72jt48
JYPfHXsMXDsUcCtmBLQ3cnevujiBDDDbJxMoDaN/deEpWTJ9sWrzpNZhrUF/bQx5gk0ARk2W73Ld
T08NV/kr7rKSgIEcCdzSkskterzQMJDIh9bud+e113R7W9u1wDbyt26sWXfVGZDj0dC04hq7oEra
PLXhei3r+D+vP/Lf9r1sfHXmTQjj2PS63h87iNK1mxkBincedaJRwDNjT7QDeZKZzsK9qObVcw4B
V55zbNIuuV3N6pJuUb0dEt1kHV8u89KyGM26nn1yYPCdVeSN6oSMFmk1rrg9U7bOl85vupO93Koq
fLLBzD6N5q+2nUasEC5G7WMZ6e1K5SeqTMWpbAjb0wIK5czMD8i5DMv+D7M579/uWeyjLMNzbWnb
SjXx96UYrI/FvJ1mG2OFxynv6VZS+h4LE6CT4YBnhkn76meayWpJbLV6fhSlvSnjqT1mRe6svdbt
CdLCC6oaKqq14oUZWa10W2rNLL84NeuYE/iILGygMm5kjffx5EQ7Y5lKNz6wYvVckBnRLnHpMTpO
85qz7ExNnj27RKU+LeTVpivLd0at9nnWlxDJPAGkMre2eUiyoj0rzUE4C6gXrXbK64yUzkWxMLo/
FTZATZjrGPc+7lqaC4xJYMna8Z01RbDNk5B+E0+pB7Mtyi1QwUUI/q/n1EvSyADgPdMzWp7XSzi/
4HeuiJAG9NfO+JkkLsFocZvcd0VKJKu/CIsGnlpkRj4unKTI8ne9saZdGwQXvbbYdtlxc68ezOVD
FYsMVeeoH7HPpkfOPhNpOjrQzR99Q21FDUWe6Jjo7qocpL+1qlq7alAZ/vlCEe6/6UL4bOiGJUmV
ZHiJ2Obvn44+GvukxqpzCfzcXCtcC+3ln5ZV/Bdj55EkN5Zu6a2U1Rz1cHEhn72qAeAqXIRW5AQW
jAxCa41Rb6P30TvonfRK+gOCnXzJNMvqiRPuEeF0AVzx/+d8x8acjMQ+xzC5zZ36xSIS5hxjWHYR
DekvOieSDhbLDaKiebA1FYTKcjQQsOAVOtkwZl8/gLf98fjP3/h5hEW2ZGtBPb5DSQw17VwkANmg
qVFf7Ya7+vcjfdZ/PEbV8a2UhDSPi6Z8bgf5Y5ugtsWXWZ+JZJl7cbFJV9vHy5FRPa5ETDOlJxb5
X7S0Pa3K/DjFrz872dd50icQuipKAey1Y+ijabMwtq41plqSZfxpgQZHY38y13rf3xhDl7xk7VRe
+WbPILOiLgq4I/RxmmIPkEpeZmsu9oVva5dCIxGOpgr0Qf9eYfFE+X1Z6yeSsL7an3cDYTvbhlrt
l25KtmQ8FteTOpH/DExgr3dOtF3n5hkKxj6liv2jaEq0S7it6+Sh0yIkeFNmkSowvShDOd5Uhj3D
Eate16YVkvRuG1Djx5heiM3n+jmYMzIDMvogah7dr2uBlEAaPw5SAsUVAldhmInQse61WffviqkH
dYxg2SS4cvvZqqKwyNJoWTcYGqVYkE3Kjqw2eV9oKlIG37zlA6i3QVD8OCro2hgpsr614m7GCJID
VSEwbdDO4zIiakxOm7Ki0rbeRKPxljC+nFJc/FsH7OieV1y5vkSlzTqOWF0Tl2Dd8ZabAtZiG0Xi
3CJNLTa+5sVKRs9mBdkLaiQHp1Hig+4UdCYJZ9iuZtGZd7+xAd3smDfyYzh2JISubQ9iWXGKq8OV
U6aWm0RjfRXSmDpC9g0/194aVwgqu9L2RFKRmmmgdaKJqHpDJr7A71R3lhZjtZBd9jj3/XzHtgBD
Xkd/V8TQHSvC30tRXlQl5XuvAtpcqvGWNuJpFWybbOY92XZIspcNewSTZrfqQontmx5+Ocpx5ENl
Uc98/rd9JYH08AUcGy1/U2bAibFOsdoWUb61l81JQlDUZrapIvjCYF2kNPV0mC3tWUr/PmkL48kq
U7aoWWocqpAPcwzQ2cxf8hA/4wqYyTEJUbNTisOMgPUYF/5VPw3NJUKa4Vjt+zoklpr1jFywv/9R
b0ZwfiCgZC0hOGOenZKywsScF6cgyi/CR0rVGdmTtqzDnZr8P8A868tnCQuEennlFdvGnTbRfQGq
Ic7rTfz7kTnsisRUzp/vajbMAYkIN5h35720yg8zc2qQ6kQYT7MG4UZV2uLyeRiU/jE3mQJCmHOb
cM0nTfFiOGq96ZMWg8JKwy+0i0a05eoKCjT0TmZ8p1R4LlchapgRYghZIWYRRXBnVtr3/2bgFn8q
ktBs19DUOLZOpUT/dYcFqnugUaNFR1y55CZERV+6/qQWwDE1D21qc/M5iFn2TZeNvcuQEf1WGtug
66zf+pAZbKwq082MeiSkEpa1gY/5YIzxoajlFqRZc1cvTUlVyAxkv3pbpQ1kreCRD8i61tK4wJRJ
JGwfo7T97OcbVZVh4Jz926iNvGAB65U2Tt7PbYxiYteYUsJUsrJGWy3VRXNN4HXr+wc9CfFu61z+
oFmXos8kI2AClVNuAuyUl1Wcp9lEI5NpBOt3zZYHC2irl092XVtd1S0s8J3pU/1ui9jELYttfB36
Dd9qgcKTCyh68fwpIpYzXtHWr2+RPgtd8RrQF08Wev8LAmLgO0A0TqPeQx9fPsughvE0EvaxWyeF
9cb++vnR85zzdlbjHYuM6HUssnSftEpzAN9jPoFBvWYWsjZOOu7a0OhJFZqIPsAAVJ8t3XLcbm1+
SZgQVGtrL+1IoF9Lh/VSjiWbCCVR1+agE1VWQUFYbn4BmAqkalgJO5bRel9skqEm4gILS31eNFFb
2sZH2dkPrT3QHRmSKrhUfmXTQVmQGeno27TgF0W4rqVQ85b/BDHGika1BsEYqkX7iodvNaX+QOcl
TvEECUiVTIaOBGSydv/SUb18MgBUR34tkyzaDr5Rk2OygGD1xAQqKkMqVV3V77KphA+BMWXJll9i
pKKqDrfpIohbb6ap8k9m6fy4iz8EHUVNxkEi4To0o+hoFoJZW2k362Ows7qrtrW+tnT1r4jn1W98
SyBTn+ZHgEL6DeJ8A4wUR7NG0yEx4D+ud32f1tNnbKgWDvBfl6rt+tHPVd/ucaLvPyvKXHC3XWyY
e8DtxbQjsoRBPQqGzdrfkcggt2ZJAs28tHsgj/RubbVgp5ZJgbTDjHwCQiSAXCYyP8thUs/oBNQz
nCABZpvuZFxXJqsP/NPjGCS3iiYFMjCk/cKBV/Wjdd4u7ThkAapGr0mZ/02BS6zi1z8UbghYVumo
GJZGgoHx63owzqU+sUJNT0HTVU+qgXoDp03wvB4VeqV8PrYeBQ64Vjt8WwV/XRXiva4JhF/vok9o
Ttms6y4Vsh9eeAZ8gA8BFYKYwt7+p62yG9vkmMnoQZs6/VpZ+CD6cuSwfKASAXJfwkvbp/ZcMMbN
6FNBpbiYusettSB8neUG7aawu2uWavYxnCxg0ZQbn+rJfg/ADtlF4OZhJL6M0URcl2GFmO/D6V6U
DWHaPK4GSo6zMiKNmm7BE0U6ZnuH7ck4PrBEru6GJrxfdS1YTeOrLhKo533SNspyeo30WrqyiSij
59Lefo4Ln4tGGT2yKD0EMy2ueJkoxmFgbRkrS+xBfl1bojhjo+ie8xrjNY6fWtVM5m+IatS+dp/c
ls/zc7CNem8mwjlWVXz9Uwg7pUWzF1WTbDLabLIOuZjVzB93IvHPP2PH+ry3NhVjmOs0ePT8ypEv
hUqK5ZR3/Y4CC5KdQA4ugqhNXoWo2ZbxfxWg9Pb0YtBw8z7L0KlqfbUs3J2FPRL3syS7rMSzCLpy
NuXRgxK1t1IhmQZVBqgg2YTfVASLhYxQkhgLIbg2vw6RU8IFRuRIj7mL1e7yuT4YI3YQ6tQLL5N9
ezuDEzxovuUctLy0bwCFCe+zEf3XU6r8k+PAdCxdWirYBJPq7q8zqo2kEk86p36b2eP7DIQKNB9e
asGRHg583+YA8SKQz7awk6c8TCU18YEVQR2RgL0OwEMhjHPJ7seeFrtJzlHZ0A1ajz4fW36ar4/9
8fdoStturxB/k+VN/+kOjUvyX5Omv/nrt6r/afFgYQVgk8GeDxKP+FWvG6q9bhbQbU6IWq2rzJp2
trZEaGWNityJ0bZnJ3xYSwEZIr8yseWjEavDWS1G5bozbNgsDmCCpHNuWFk7NwnmqGM3dA8VlcfP
h6KguGVdwMUY9/ll0qlsaEFNzaFXBpTMlK5zXHu+QC1NQcE8w24cztUAoRrkskpT0bq1K/t60P3p
VeFTZqWff5/sFuFdHj3+9QeyptL8YdizDI0eqYHpxKC+/+uwR9kFQ8Ckj6eSbAg6QUBc1zKwb41X
CHqVl9qxvzbj8HXd6LR2fKCAdD/BFLyLjVocrdL5vtZzJdnjVyPu1ER3gku5hHH9vMnyOGc4bUHs
m5ZZQbKRyDgnek/10NCP/V3mZ5Pas6d+ZbnrY8Dg5xMVQONqrErtifOyl0/r4SHI68KNnSI8w9OD
wbFY1YNuuoqaSJ7W1alfwmvUg2g+DoZFqhtp1QQEPWiZGr9k1jhsI7y+f/1x2vqv5X8Lubej0RS2
TMr/v3bwfL9mspdCOX52l/VW9Wkli2ybJwWpz8vII2L5CsCmuGWaTYEm1hLilU4ba4LLvWlmu9zh
SSwfaOspN2FSkPg1lQ/xcgOqgAHdfFHQmZ5LmRyLutZJDoHfTwxmB9tt6Rr4RCSkgmDlQOkQ3Vla
6+rLWM3v+/OoviR5FKBWG4+r/7nuDWMTfSkVhT5h6YyvUdjcE3/m3xlN/FtfoS9iOjAouY/+GV6o
+XlUL0eYLMuDkUDQGxgKP1vLtaHw/eqWOOS+PkODzuutL5xnxxlTxEWg/nVQFdc0GUGH+AGKfmRs
liQhIYnt4sXKW3MLAaTeZ8vdSkdKZgoyP7D65q7l2xO6eiBUdU7oZpAGD8u9tT3CVxJcQ6owt3hp
YMst0qy8E/bpc3D96y9ayKU+9McLxxSaKmy2zpq0LHOpPv435T96L3sAeR+e+KXiioFwvu9BBatW
QlK37JqdvRiK6cvVDk6WeM5f9MhHeNtPL83QvpfIsjNJ3t1alG2CJNs6KVkZis18Pw1UvtfNVaWp
Ibx8bYktWfRCOnFPChXezZqFZhrihvE5e2RRVZysPr4vVf8hXS7A9QbiXXjxa1oLP/YKrVbsHWyK
INNiygCo9ehJcUOBh2zgJTOELQjCvnRqPDmBliwd6AYOWOI61DV3vdA7WyPpaG6YR+cEb0/5BrYx
PdZF76OA0BHsBNrVlBLJWI26uPpcQ6r5EN2tiDY6+bfSH4Z9PhrfgIz628hufe9TvRtJc7xgaCFO
D+Fvp8vbzoSVOkb+b6lahuxLsK+UpBbdgQL+NK8Uwjx+TkG4gui35JI9b0FjY5aYTw2JSQ9hVbBL
FCD2eXpMl9SrEKWaR5rAddEW/aMVOlCKNBWyfyn9l6JkslughrVKrECg4ZjVpjmii5vnR98paDf8
nljhk13jOYZ5QsnC2kGWe6WQe9EGCFvVEojhdE10mvI8Zw6siJDKLlby4EUoarwPOvSvftuF97FT
vhXzuFt1bOyg6k1L7W0i5+KZag6wrcFk3bVI1hTH5yRaVlN5beOGWLosQV5SyvL1l3lpKc+xb/wb
59ifLR4OpitHOhamYGGxUPjjua5lkQ1spzZO9eikjyQRIVkrcZ/HoroAEdC+ji3vTHRV8lDgU8V7
w4BrNxHGo9G2fkhGkbb1OwKOvyAlzW9BM8oSytzPdk+TKEgR1DTcDHpxXLeJbBvhkOFtBeXXD4RG
4e3Nk+BRoZ37vh4U7WOPN/w+oB9Cgp+Ib6UWGuyqa+2w1jql2b2yU6/3nwr6CS38X48E5p+GfEdo
unRMBgH+NX8d8lkTYFGoLeVUCOeQl+1rPuCLYM+shjsxoNj7vJ83Gd7yTkWHGdjD2eza5zYLOywY
EVDCdTijKXwiQkZ+3q2Xn653hb0XqDO+ykgF/UcL+laFgnoeu2X+WETeBs3yJNbrF3/Ilb0Sox0N
hiE6CAL+9INi5yY1D7vYOCL2P4uPthH0t/otlGdQt6YR+B+wdQl2zfLXrEg7JEaWvCZTx8BiYcBX
gaDfw4+5U3q62vCklbdUq7aEPfkfCX8Ylj6BWpNIdrnysKo67bo0z5UNw3QVVcuW02IOs3rvFM3n
N/Af7+N/Bh8spdfuevOv/+L+e1FOBPWF7S93//VYQDTM/mv5m99/549/8a9L9I5fr/je/uVv7T+K
6zdAGL/+0h+emf/9x6vbvLVvf7izzcnjmO66j3q6/2i6tF1fBe9j+c3/3x/+7WN9lsep/Pjn39+L
Lm+XZ6OLkP/9x48WsYEQzEn/8d+f/8cPlzfwz797//t/tR9/++3//I//edVDN/r4059+vDXtP/+u
aP/QMSjhUmI9bKHtsJnJho/1R/Y/aI6wHUZIh8JImHQb86JuQ/5v9R+I0XGTOsx8qtCX6Q+83PIj
/R/IQ7DDOTaRWqRbs0b6f6/xD9/lz+/2b6TM3xYRQBf+2vjFEG2wkLIc05KLzY6yCmurP44+YLqM
VmSTx5mIhswc23NtgyYfep3M0ym+q3LlK9cVBeC4qrZWGDl3sVTIrc8hcls2Pk/CLQGPVSSBqVeo
vyyX95bvQZNdZezA72nJ7oi1JvXPHGF6WNQqfC0f7wOt2fpdO92Uoe5GsFPPTtZjiyany9F7oJmB
Fe/YHLyYetVunEadTnMcXERDEsPkD+4MA/SC2Le/BNLvkHoEhRePcUTjlPTTWKVi78RNeAyUWXho
rSs6p1986USu1hnxm5m8aFV6bbJM/ZZXonErYdz0UVsexzSunyv1QgAII+xA5FNgzRSEb4dUN0F3
6EB2htgkaIG4ByA1tpsslcfUCn/cFK0en9fHmhoOkIpGzFcy9nJVsEO+oO/UHpSmKLAargVImH8H
hb6Sk0/A+uaGT97uL5HUq2OKKo4yh2ARL0CPToZ50VUF09aAavzU6tgSwg405RAxeyH+3wMy6jZC
CYmWreytqdgdOxyjPucD1U+dcLqrMYieQqeraCKH9jmdMdMEUXQbVr281lO6Zss9qTTR7RJk7Oq+
3l7FBmNn7ETn2Or2U5SoL/SF9wWn6Sm3q3cxBNVTLQnTNNB1pmmobrs+wIhcyZ0t0T3odY0nqAsh
lSd9dmmDe0VOt/FoKodQL3BmZbHczsuzzBTQ+JWzRtbtuVvEY0QFa5spyl61viT2Hd/b7XoTGqm5
fR0ClghRUfXXyXLj1L7OQpudsVJnVFnFTQux+1wJ86zRObyqDCeDcJZb3UXFeWsPGoy8vt1kIq4v
daeC2Oszu4FmG1rfU9kJaA/1fW3bGFOqZQ2GO8U/EQ9l1Kg05zPiYsgdSkwtm0XmmYgDXmKdyg2i
cy3ZaHIifNcnbA1g4DELQ+UYsewhJvXn/Xzu90B8rjVJG2+9MWKf+S6TNBqC+rA+hBKovlJxeuMN
gq3U2Ep4bnstPKNIc3ZZG390s09SSKC/ExhT0Sxcorutog+vg+fZMvu9Mcxf03aChD7X/WaoKDMm
YN0H6l1lvy2mFus+tdHP4MafkY1dmSn7boxufj4E/sxm2xh/rUlN2KujrC/rDVbbhu6FpWz9ZIYw
Zk/tvnHy90SX4D0QQpdnDYWD15RO73XtoB5JPuy3Bnj3bUsevYgvc8eaNgubYBtWpfSkMeCClPpW
FiqfGTH1s2sptXFJSfeyBRQQPHLdbkrbcVfTltw0PZBLn0Z3nWR0G4oiWBad2uzyH8GmSAGEpLM/
eb0+3PdkQ+z11kAZbkTBeT2yG9PYmAWa7bUeuBYA2wwWihqQ5ZHa+G27ijdjLi5bzIXX600Rpum1
ZuIXDEoQrBq09ssQV6FbyBJ3iYbkcq/FTuxlQSO3E3oOT1UTgk7zSpMuRNhbow6NK1lY2kUqe5Pe
7XWGMdoN/Og0GfY+CWfKsojBvX7m1D70CdUQtLY5/KuEyklpR+g/YkiumZGhcUx7l3o4uMNuerWD
GMMTjLVwQpfjDxCYeWkVtVLT2aKlk9uoNdAqBwUA++JFGio4F5/LuR/RuzcJ6bB+tc2AXWVoNF3f
qR66bj7nGEi2lWpsa70O9lqaPhOQjE7KWcxljv/uGPVHEFxmNe1cPU+ag59SbAdqzckxKq7eSqwk
vu8t4Dq7Lb5hacmPuMFqrwFNbN8MQfyadc+xGTYuHq3ByzX7jaj7S9ps7Fykm7JQCdhr4nsEV5pX
Zijda6BvcCCQwSOKHBg4y4ZLzZryS5uWtKdbShXGnZ6S246P/kL/9B534VWZ+g912ISbStfOBXr0
qKsXNAhRAQZ4isZ27pu9Khq58cvkxQi7Oyu9hAH98nrb9C1uTbQW2MiefWfE9EHaJZ7NkgnD2QxW
dtNN+m0QF9CoDQU1OBS9xaavd5sw7A51Pj2YjY7yDCINpBv91mIP5BmJhH1HPorSmrC3k3NRN5jp
9GSH3GkApUE/cwTKo4hkYxJNSSeZy9lMngiu9r3IiL+lku18MV9pIblBFKojn856EdoojK3SB60/
eBaWp23ufxWDYHcBBsrpMfgb42IJw8xGutpsx6xtGYShGlcecuPv+hSBYCX1dR/m2ivGhzjQOQcs
iyt2SagOm7bawwvc6hkgx2BCwxpaPSVY0+jICRrOSIoGVGFVftVowWsPMkqx7RJG8fgtGtS3vgIS
YqUja4SRmKeUGLdUeZucCjFC17vWQBRjYVlumQq23RSese/kLv4vEijAiXsZe5gsGr/gd6fNwsYX
jRJTkB55U5KMR9XaKp4RUypNnaRx7TID4BcCQJ2CF9s2XmrlrObZTO3Gbj3LL925DIj2DQ4QFL/E
vgMXqqIr35F8XGfpPe683EM9QCxKwoiYPNjWgHRaAfLbVnh4Jku6yYzK2vYZEQKRXsAGBlfAx8mM
NBpOH5ssF3hNe9wbFYkBJeuw+FDa8rmeZsYaW7vXi6Y+Eu6HLA5XL28QHiWSAoIMI0AcJP55TnMh
B5iASOs7NI38yFbW2um1+rUgyfYRb+4bAw1jK5lZe4b476jGr9XeKvat0U28dXOnUUnzFDXqtwRg
FLdW0+A+gN4W+sSumEUk8CZyek6DFmxNQOL+2GVbq4V/MQbDjMBLol2dum6flRHrpyK48UViPivM
QS47JbZPreQynkT3lLbanZ5rHtwiixAWc9oKrY1ce2D7nebVEaVO7lmKqW4hJAG1qybzaKhdgyko
D+Ecx4go++S3tjdoeUnfa0t5DEy99oKB3n8x6m7fwgDV5tzfxO2cweThRmVhJW07Oq4PRXqR3aDZ
yW6cumO8nrMK7Ytlb3MbgI1Paudp1uPwVIT+TWhr5LuZMCXbwrwbVeL7ZHE7yfibP7dnQrMoJdWa
5uY1w6XAp+32VHGdYMYT9EzyzUIB0EATZJG+h+y595MXs4Qj0Sd0PaTzDN/jEEzVRFeoeI5UINXB
3ag75iYd5k3eGeqDMRUPSwtPmVDIj0N5FTcdho4I1U3nvwuLzkATiv4xTdS9XkbyVe+67lDKkY+W
Ye418lnyMh+S2xAbqDeW4aLiD/XvRc16Qosoi+l1eLDgMqFiQdg517J7AdA0e4MlQgrtNqk1Am9X
QLyKHG9ESXCdMnDtOCrWj3LQAdBR3DKRWEeKTjIe9rTKyowHUSYQpLF7u2TXafe1wRKxTdO3YVA/
hrEknbaJ+ytdqBZKN/hQY6hsLBZyW2Mkxl501j4Z5mvSN6qDksbVedCa6twrMyTdJYKbnvRrF7X2
ld2ilHaMfmJ6FyzICP52a1Uxj5JrgtDfve8/tIuMMO89uwqVq6Qpv+EO8iHgFL1yalRdOa1Hsrbf
agyfjpX2BwcM0+PoFPquGw3weaSSHO1KYXZFCU9sYthu4nq+UxdBVe702a5SmiNp6DiK/eElVhl7
FaxBe1n4XqLK8MZUYm9gOoQXj4XHJ1vdkOWmV9VjaYrkMjsq+WlF/JjHzUcsGYUzmSiHEsl3HHYC
96zE3SSykoaGLzxYH6AiAnUD9Fzd4wuv6Nc3GwphpmfBCvcEg8CYaua2QrJdZfZwiNEFn1REt665
qDegxXb3U1uC7Zd2SaR5nmyKuDwNozZcsyHAEQir2lY20FsroK/UXHw9vo2d8Ls2Up8EoeO7MHuf
iulr7/dU01ljdA5d+kTcqLFFKMwIGViCBEqFvs8iRheSd5APT8FtnI/YyePfZDeZpBQgYYU49wEG
hbiZ6b0NtPTItDN5y0Wh1miKp97TGkFlq9W2ltbfsImJthHBT15wbU83EkPfM+EVcsl9mLxIL+/n
OPO0TqN+H3SnwCc/IJ6726wNipOMbQToRJWlc3dnQiX0HDuwGH5V5xj6KdoBfz7qDJc90qk2Vbqd
WgT9eXFPdZaCSi212CsokdfRnCPoYg526tATBNqNAA4gbc2qzdjSOs6lmY+istqLVUFRkb29ga0C
qKhW4M6Gw7ao7ssmfC7KxroYSfTjpkC00bG22qKIjAGPj4U7R2XNEjPblo0RXtk21zsSvA0pf6Ch
U2jbgHBbkZdkjuFCdI087vFQk/rcjT0e1/Cmb5xvke1Ue3NK3y3k+4zAS9NY12D5si6vUIqGLSMs
HM8WWUbnyGw/lNfmwGotz0HfI/UMvSIdn8gocUis7+/jjHRVxN+3s+YfzDZ0oGF0+xaqLgFfuX5M
i/Qqw6TE5hMppM9X5oqImdXu2/iE3/XrqJSnJA5mGi3Nqz4zJkW6P+xkXCK3bax3v7O/iDE6mpX6
VRe7CKp3XfHSA0op+JdamCA20cem3eLyU3/j7XmN0t9mfTmyLu1DZGq2N7ZKymrR0phAjXsVUSqK
H866PAbgYwF34Zf2oxF+VE3bH2I6imhyMcQWs7aTnEyZ7/SLG9VmT+LDHNNuIdvj8O+0hL7qKUFL
o2rxBRfHQWCF2pSDLbe6opygvQ/Hahqu+QK5EPSBSQrlEUg3oW7mLPaSyR73Vstar+rD0R1fRcaW
fAmMc0sVcqUWEp8qqucmhYqf5nCKpdXw5U9eOSuvdpJgtSAxHjgFSS99B+AydlRwsf2uscRTHVWa
p7A/dANbK6EOlqWrFmp/1PCiad81QOV7jVrvVe2Ue21EsudQglRoK7lJ1TL6htLLwSqIXlXoHRs+
l8pzYLMImrP8g8jS4NgXqlf4Ve/aXUu8QizgyCwCXsa3gSchFRM/Eq8kx82NK3mq+k3cCCRsQvQ7
+qOKq/aTtmtVKipdbL2DyH4RGbWLKXw3rHxiVq1eJgUtbCo6CTNGkia2VID14s7pSDVj+NKJkCPZ
SRkZrjILe6Hvpyd8csexHdDKtIkK/zWrbnNQK0jFKnfoctDFo0jQ7dFRUwsDg0RSIju3RPWk2T6f
fn0fRRGS8DncZyyZHD9jwZq/El0eTc1w3w7zU5WVGnmCxsswgwWmDaR4KbgMTCDDcKK3+1i1zfs0
2zetZJcW0kDVzf5JJBhMpAJfP8ySL3IQr3o5WS6aeGMHRYv0Iby9LpjHZM8C9TAPyW8WJmv2J/I9
pxyCC3GJMGudC8IjL+fM24aKYewRrbhgH+xDK3x8ZFxkAaRvhJ49bJf5vkPhQW6ps4Ncdp8uVAjZ
lYc+xIOO+XAm1gewDuLr9j7vDZ4fAgPjzLgvLcfTWHOiAM6qLTHbTwiD+dj74nkO44fCHE4TXG5Y
dbVr2vjMp/rLiN9+j0rjsVBD8KHia2YpXtQmtdcaxisLFxhnAQJUwnMo7QGu1+fiRm+zykVqy0ao
B5OdisWINwaeD9/K0CimfwS09uOENJT+u1GRIYIcTk+NWxQYLUQ0gt2V4NRn8RI+RqaklMOuqbId
Ov/4yNSWuJnp35IT9R5g996yQEixzHeJGwH7OKCNuc4YcPY8MWlfwBZh96YHrPkkK9jmR1611pUh
aiTadtN4fWN5uSwheQqdLgS7HRwBqpeEhvQKEWSuKTPqKpWxrFqb1IsHKiwG0RMbJXKAvxnFJrTl
O1VOxkJBLp+R6M89MdJ7kVm5p4O22tjNsB1iapd+mn1MQe52SnADw+dG7xhapjr4bc6gBk6m1D3c
aoOxT4SJkAvrWYEeJwkYbFPLpq1DLflqq5CM46rMcvAXZsPth2w74kfZZkpylmYFS1jp+cREd2cI
htVkRD3npzBMynEEkgA0caMr83e/sVIPBQmrczNmB28I6SWOFnm1Qo1EZ6cax5biImya6O8FrIip
ubmaCNi2IbcPWms3ckr7BSx5jLVuRHBRbg3nufvazPOhQefu9Qb4qSK8QBVUhqFxUcHFSX9VjPZB
YYydUMqgfYkcdoTF8zQTOhnzVcQFGdGqzok1BQJDUQsEF6e92xNDz66VVVFRXjHNkRxdnSGxxmyW
8VTdpkr7CIzWreUbH+wGaM20TSoIRrqVjXj7kUmoMSVNRkYUDydlTj5E/KIo+psMEPuqFlTZUEyb
oMTZQICvtTPK4kufoc4rBQxLLAQMwbcRc8eJcnTKzmtGckoNcWB6dIum/a4Z7YM94ANMoxcnbZlf
y29DqqIWa29s8QwI5KTq73DQd4YxP9ZxexA9NZ+6nY4llo46KxGXyn5XBcEGFvTcDcyJevzmz+HH
PFSHMBxeKzpprjYOL1GXUAKpSKrBHeFWgwNUkvE9WJxuUOhcUsu+F/gw3XlqvoSOecGsiHmw9Psj
YqNdo/cqwtNQPdY9qgVTuU+aIUTUHJno3T7yEb99sUlRLXp+bDwPuXalV9H3Sq+/zdG40fTk2GFP
chPsKSnfgGp+jfMwcQeVcoNMiBFl2Moj2N64nwfXaiCldXhmKB1oZycJt4wlYhkC7byv3U7CGwWn
wMavOmfOGwGUBJyojY27n4TGsEJfFlTiWwhx3yuXc6bUh9sZHaHdlyxSuXKLvErdqk5UNyypGYfi
N6KGQ+KpoGT37LDjZEh2nT7H1EkNRpHQfzdx8W3neJfr8vs8EgiqZP1myvLvSp0MxyFUTzWzpNcX
5Qnl8EOkAXbqQ77PUgo6kP2NGQa0uqvZs+UZmF9wQOVb7QdOJ5G2X8byOaAp7NZB8tAoBB3RvbUc
RJv4QSjssCuP2e7mQXXyleLRyqoPmYoHQdi8MrHbs6ID8QCXoWOMjMcIEoF9ErPJdkSG1xCqDv1I
6AkXr+gjSvxknPQUxykpnFW1fchIUZztZpslwXU75lB72n7YCG30EAccLBk8k8i+mfynOGTny9Oe
Qn04C00QdMEGxrTJe11ea93b35XZBfn0rBAP5uiURHNZZ2fm6UcjQo3mUC4lUoyEsDxBEYqyIk7C
NzOMEkJl+q/ZDDND9OcJq9nBz+QhS8UXHM8DlE/ji9IrbwhxUz4TqmsGa3I5DgfQ4DFbmSGFtVve
N7RKOshkLo2tl7JIjkOtngyYxHW4zEuInOxKx1ArKrhY1UNcJAezqedDbcUuKVxbRdhbBY1NhoFG
M0DudeZLHsfOJo6YZVrhXFcozkDIhyDo5292HNwVGlvemJ8N7I9Lv902yf/l6LyWHEWyMPxERAAJ
JNwC8qXyUpkbolzjEu95+vk0F7uxszM9XS1B5jm/RVvtWQdrtPf0P4FPFUEZezHK62ijaDJg/Ojz
oGymEy6IHZqge7mWwEFR/LcQtJb31rkwcQs5boA6Epe3FAr3H+YX7ucbUv3eM+f5EbZ4Up46LlP1
3cyk01c1gT56oY7SHr5mqz5mqr6sHRaTdekvS4W0GFWPVcRPlI1TpeuoTWISGF179a+MMcpqEP2V
kW/05n6YOioW2hzzsU1Ei2B7TF08Iy1lyFq+sjxqI55XJo9KwzPA1Ulw0ApwbDoEoZZcFqlIUb/N
BEQVgV2sV9QmNL9yo/pJuMY1WF5eowhZ7KcKtMOZQ/bn6YFxLShr856suGOazRRqWS/0HbBG1tu8
KXaELyHfScSPiJsPR/YffI++Ql85oh8KVUusIKFb5wVrBzZlGrKSKORT5UBWP1VLj6II5bk9eXP+
zXLDRhQVpzSPviE3bJKTmoMXUbNTjJwSIs/Clh4FRlsUi10ZiGb4kl7zbmsm9z3LgW7HDwP+Gn9e
13Nf618ZXNqIpIC0Zj9nbUBion11cxhhdgKgVLubvxybDKsGEQds7xtrUb9GLAb/Zj4i5ONsS+r/
xDPp04G2LAf6yQAtmqkLoFPvjVJuYn5XminNo8BDwoXnnMjSurOTE5TydWES8otioWwPo6ht1E9p
4bQQhiUQeV7+Ji36sg4oq3NIopTLWSmWjnV0gHaJMDFFhpka9Y3bvEdGER3XNdpi/8+DcfTehDnQ
8YbDtF2/wcdJGLGN0NXI+YJGQI9huXZQqAFsVlCgc+sWKuyKBDy25lKDKCMp+ejEJRa8zjujl0rZ
diKHym9JvsOohWZublxKp/zFoPcCY4yv6Sa9oD2gLcxJq6/P4raqpMk7ns0OJ1H1YxSe9ZAPYAID
6KsXseHHamLxJ8tu26nsi+i/+xWA2cWzFmaOLg6w87vS8vbJouU+WNRnk/5M7sQHRMnObHwLsvuc
QV5UgW6ozo6NoFMmtTJSGLQJkKWEqMzyvapzPyuIC7atJMH4QXEP49W+TsbXWtX4SJpXz5yfYN70
3erHXno1++o9jryrrEiWY5OlZ617FuoIYR8M5MPMsXE3Z/q917gf+tTu+aPtZKyQ1ToFRAEeqV6q
PIj0mZ2dNlO23e2EBdADbo6VfScjUh1v90w7EjoIxPpc9eKLXhhy05bSjzAusdn2lV9xXPoNUy0l
BNBKRHYXHr+s0mKyxCI+d3La8FRUjyNEhG9T8ygR3zBlE+Q5RMgnOfYpArwr1/6YdNz7Bc2Qgdca
L/CQAQl4+4qA/NKUX7dHPbHK56ajjbia2Ae6ahulK5VwxXYq7A8vo6unLghUoLTD1NdfQJUylHH8
Ek+00oK1Hj2T9i0nJ8eW2Ae/qePfMuJiteloj+SvBcHBZNpcZ3u89YOGCyZlkdlv9UQ3RZUSnEvX
JY2kxTsyuMb3DEievGuqMBvEJodSI1mESUH+D0mMX4Y5AZHUuhE63P1iKZI9mYkA3jlHeJ9yMNQj
9sjW1e5BkU7C1R9rklazhUG4Mcpoa43En6Vt+Rx1K98J5Kv8Jg9m2qDiYwRLXvWJbEsqTuhA8LJH
AqADRc8BZejI6XvyT7ZaJl5d8k79xKImKSMmZq2T16HUfc0peCVN8yZDeOstF6s/KO82dpqPsgEJ
06b1iwwmzlfjJS8JXuhvlZsVSW30mFxI8DGN5CCM7qNYX1I61AJFfdOqCKRoJZTS7JIfkBMsb+mo
49Xy55iPukOmXhoHGK/MvcEbHmneqxzizdKUuzIzSCNKBrhbgQ2nKpF58CkVJZMpseKEEoN5LlBY
neP8VPRe8+cuN0gIhT+aO7fq5d5wKGy3mdfJTPEtDgxfR95dqcw8zZrIQtuaD61pWQejhisWhC4p
zRYwBfa9mathb7rlV2zxgtPhi01Eb6ut11sdnHm5q9ci3xG4dsO8MNhqBu/zUgmiJs0QWZ1LV29X
Hl3icMEUMDWkB/hOEOP5mg7jDiPVsM1omxFr/LUu9NhFLnItSV13bocDBV0caSif+8EZQoTuzarx
/SrEe+P0ssbtFecWSIVOl8wtMnECMLMJ3C2yjtEbT5BqDD93KxZoIwOD4L30mm4rJvfSrtF+cZcz
//hvvHTnMuKCSxQfRtcc0po0TXDS3GXsiNk3IhP+UvBGOzZULnrLWky7YSS+KEmSa00ohHm7FSgn
QlEydySMJjN5us51Uetzb+CHd8p/VEEdPaE9DESqUT7Fs2bG0BRUPvQb8waRMVllCBHHfk025Qqh
5TDCy8aQhP4ZRohtDia4f06SUflDQrfhtJbfYm2eo35+zckn2i4A3KijdtJ1P2YjIzzEbG+tjspf
E+enZTC3CLD00ULva6m9JzisbU996ohNN7ZbfljIjIhE4CxGrGMQb0Lt7gFahvPEgLabhnvqXEiN
EEQVgp7qkmwPz+63cQUNOmaQZE6c+jGJI6xg8msw1jdVTw/jDbfPVHunnHQz2LeoKKCudcS931Ni
jgSnNABRGDz8qd3Kob0z14hwlKH6HKz4iMpzBG+0r6W5ABwUJ+/mJF3SB6RN9yJiWtHjag2o4+Be
HNSptqfdmtUbl3L0BKDBF3VMTlRiXCdHn0IyXSQJiQveueV2EXpoUwoAdmQzJ1FzV4v52lf2Wzri
Gi2XhwWuLJqq174a7nA/DoSl5BS4T6W1pbQRzLH/Wm2ienIEQz0ImZH1H3YqewYQ7yepk8cu09Kw
xt+x08j6GGlT0iPrzwA79g1b2Zj5x3vLInIJRXQetB3Rv7m2bSPTfcrpoA+6G+XcZBaoGcRTX/UU
oBtg6c6Axnnx1L1t97fAPCcLhxUScHDPXV1cjN5qQttYuYa9CBSN/GNSFF5dsCLf/NEkaBmkQbpF
rxXM6JmDuVbTFtJPhSKtcTUJPUyaFVnPTsTUaBSo8raenWb79HbD2d7AtqyfJ7TX0UgPEINP7+Pw
7sPbsjFm/6RYXxnZyqNTLedIr/K7MXJ56lPilceRu10vvcN6A9u0Yaw31ZSUfr8Uve+t6G0WhAQr
0AyQRoangJ5CbL548JgBtPm7nYxPD3Te0drX0qzvcKuhXZkItzSc7GNKBkRpHj8pBtqwcKYDoWkH
EtR/crP7TKn5AYicj0UljoS5jqjmurfMQHVTU6BI/xz9OXUfsMPAXMlAjcgLkMU94WcBAypsprGs
/q7kc4pzGOG/+RgRptuq9rA2REzJEgmBtLkpIehKdSo0EKV1fLG5/WH53J2KEWpXPHxEF38O/HvK
Vv+3ktiSOVrnd0ZzhINjCfLop8PeZheE+qTTHc7XAI13FAhKB4N5ie68+D1fyxlccAGhiewPp86x
xWF/k19QKs3GQ5ZAGQ9iPFphE5Z1+0b+RGHE/snd525zh514cZviyLL8KWGnDCpsXgbLk+dE496k
aYIEtX+erGnDQ8HiTxV6d5C48WzG8U9K9LbPLGHuIuc6lpKLtB8VGvk5uxfNVoETIDTps1DwdGz0
lar0TrM2Q2I8o3cofWGI5gkGk26Xi9eM60HQXbdbO/eDnTI/eHH+bVrlJk0mcztkyHAic900NbZl
e3lFueXsxmYOXOI+cMc5NJYW3oE2ymhDriYgS/QlhDGEtYVs0DC1Yw5biTJ6pyvH++D/awvScVC8
e2hWYhwCMXXFiAX8lpyVwO1n3rs0pr5SW8ot2oPfJBFzEK9ViYoPG6/Un+O4JXixA9VqV7c9s/Q7
VRcdiQq9xE5xX0dRH+IZYRpdcgA0ZYedUYmwb4x/iLrwTqzTB3sc32zSARIU9W71PvAJMTdPSb5B
wPNNjtkMv4kqUTPaPBCG9u6VQpxo732CEvQlZL1EJ3fMTevCPc012w33yJG+ykb/XRpy2RpdO5RN
8za6QDaDXA/xaGD850fS46diTvcOxXMvWCv5HtbmDJHYh73tmgH2ThmC9qcbs8n0AJYGp7dEbcmY
2SZ8FOBHKxVfiFOoxxGSxrVyLzQAM3ssqLqP7T/Vu9P9//8lh4GBNvG7tnozFrYxunlB7dL81bF6
lr/exqZp2r9dRgz1vJBElXn2unVGqJVujX9dpb05a9bfryCFfredpPaN/ny9E6u6GNrywdIrNqZs
X2eXHGbCCSt/ifufwsvkJqr7t2lpXiwhgrFN3hIYtbCgzHbBtQ2pPnlIosZp3cTNrMGegtppltXB
KJB22Va81M0thqCVDwgzrPtkghoRpaoInnJPVhWfE7neE5rPbKAdu3XuDq2M7hJh3lHs+If5igP0
yyvpxXbid1Qlb5bFnG9RYe3ZZ8iI3WjqmxwFlN3mNN1xMc7Ko2iyPkAeEiHZ722vOnkmiSYOxQkg
LLuRQ9CuzIZSzJsi5t3LKIZb+CTnyXqBv/pHT9d7l0foB2cUN9G0U+jsfD1B+IMGh208scubuAmJ
ZvOgsWItBBCXSvszBAPHWnXnOLv0TU8kWGx4dy6Yo0MT90zwHXJQ+VoTd3YCYo9Y8g4VdF0HFLPX
28REcDW2ANBf9lwwRtjajgKI7KE047CYrWmXr9V7srLIkoj6pSckH7YjEq8lA3FpF0rF+Pa5pqoE
gNAI66jm0Eupf6xahEet/BFwQQfTzawAwh1Oz7M65tR9NM1kiAvrn646zFxLdjMiqfRkkJOBvNm+
X1AiY3ATsM3cJBMRyzD8XOJQhVsGu68uEfkPR9VHVWv7dUQ+iPGhKKY1sNr8vXApu+1z+JppeKDf
7iWOnoTrzEExxiSBTOA6bRvKRCckw3xzea5vb4IaYxrEGvGuzwTLm2S6ccIkMT4Klcpkaw7DSeo9
Z4IavotI7d2EEj4jd0P80BcjYoAZ6ldrbn/RDyRsv9q1nMg6GspDVZMStk81XE9TikIjRusNqWSd
vVn/W0Ls47nv9QSHRsSVF2icamcyeZWKb61tg5KRw209NDfwyE1a7+tpbkieiR+mYiBMfcnfG2JI
EJWsKCcnIvnSwbxayXohn36L1vh+WlgT5+q7767UO4KYTncLvqDe5fmYyDZNWkZg+Mh6jl6J/mBr
Svd6hUQ2MaZ/9coCu9Cos0DW+7NUh8lUOGul/mCYYjNAKW0mRKjBxKFHsBEvQFGT9tGI0M7tx15U
z6OVvRmWel2wfkCn2H1Ad0xo5danRYbmQW+IVDGGo7nqp8kcHmeaDBMEaNs0enXq6SvXvc86W+vA
aAq/r/8NYOeVGKj9uIcbCTWmQd/tgk7WHyRS39fZ8JwKgMkIOm7hMxkJCwxzhl8f3S8vQ2g0twax
d83CqAUJmmOro3yCtT7zAOMR2wb5MD1UIxgHQvagbXHguP8j5e47Z8/d0Nh3uaf/pAj1UfkH3hpQ
lIt/Jd4p7ba7pvs4ye6J6QcYGRHkFlP7HVPpByb9MUlJbkfS7TnAiqDxqOvquh/h8SU7xhf6NBbK
CWyqRg0U0SXQNvm9xZ3Tx9rFsZiiXYccOgHubyIIekiL4VHa7sOI/LjUBnJf3Mg+5rMHA2/dzTSv
bmZzeXLUGB3HGXrTKRraNbgaETCMgTF1v47MCqBusKJO06u9ooQND1b2nmnK2OgWqab9nH/mXr/s
TNmjxIQx0rjJRwNiX9lkTjkvrZNMgQLb9tfoT0Ip+M3s4jHUC5ePYzkMzUcc95j1f9jmy9J7mQzn
SdTDN5KVO3dqL8Ir2dJU4Ue1ASxBnSJ6nvKPwkffQBO1kzCsvt3wacWkV+aTQzYrFteWr3JW14lo
TFGSPzhr1n4pCZhsDbINU3IJs0aca7PYkPkyMCvEv5GqWPLIF6pKh8cRuoF9MdvKGXdouXR1IOPC
2QLS3g84HVks1d9aTMtWpBmNhu2ht/JnicEPgdB6R+iUfGgpyIus3PMTHp6gX2c4UXP5dDN3OuA9
14liSs5wwArOY/pjfsd8SmwEVFJ9hBCzA+XcnpSFghbtNyLSaDJ4YUuJ9lvy8fPSU7TgYUMdYu84
0LgTGuNTZC4yIELvD6F0iKZ0CipiIslaWHbjopX8ldizTqI3WQjqIyfZGBn7PBuuTPWP0VJwmjre
n221/3SQe5Fq56TSjICcOFBPbcpDsmn70PHUBwoYalLTNQ0w34/7gevWQdr1vESgyiUlF7NeGnvd
7OHBF5y15cJ35Tio1bQF/xyul1NHNB39zeJqYTdY2k8chupUOnSEZyLdzsmcPRqEvNeIDPJkabbI
JPvzwtsUQkobgeMe25nXqhjWYpOt1jHr+BNJuaJ5IhwliCyPWCAsODEZ+BDO6Mx5ZpwYK0Iq6U/B
rBZ6donkwinfRUYE3xzvSOuLdp3Z3NXAFd133Fp3zjRooVubCMpmdpMa9cfG6b7SxfvpXOpXFDNH
7RAzwcmu4eZw0EH7ST5/rLkMeqX/67KUmcr8tcrxiom8nVt31+PPGYAQtD7fUiQPx06QxJFxDrVp
DtgmjOUsh4cilhrqiJmwBq/dLfZUPw2e7Qbs6rt29b5c3b3YzS3Uz1GXtG+eqFmFMK7xR+QDi5gx
EHKdqzTIrBEtvXv1tEXsl656SWYo3UWaDzWx7Jtm7jcp+BUaa/XmcGLC5Ld3/ZJfGctYDTnHNwIi
faGGT/B3J8Q9/mi5DyA6hMpalbltd4NHsqY+jNO+ANGGcS9oFu9+8l7+5QsomJ1aP16ZfRsKkXrV
Z++NRHE6FWAjwPb/xuHLHd07V/PgOKxDQyTKdoj050YvSWcTTk/ZquYEeFnKLbkKB+p5B6zp5ad+
M+zn8C9m3rzXydIdk3S81rca3FhDGWlXzkbkJOjzQdM1uw7ot6wFC78OX2r4t2gka0aGgHDfF+3U
+I32EE3idtQaVUAsEFPrSrmIEo9WlCz7ptUvmmd9rfmKtq9Q5A3kaYZ42HwqC6qaS+4OK7YpaVte
qYYn7QnMkzeoDLLxsVnAgoWLl8ZYr3VpZUGm1J2Bnbc0qi+twDaW6/giAK7z/qXy6n6X6Ih0oMZQ
EFAdXeTtrtdTRCux2BEL/zaaE0lqdvNYLbAHc0/MWasOpbb+2X0X+d2Y7ZuR1pReX/beAlBjTu5f
I+Zf/jMHAKD6+hhNOSh8T/GqGauTY2lYVpoVZNIkcsusDzSCyY07dJekL8I+bi49Zy0YUgxAc61z
AYnnyQ8riz4HAw7r9j8aM3/QtQelp9QaYQjxJ9ikXZpxZUdPrE2tr+vaI0TEZ2yF82Q+FANsnTK9
x3EGVwc9eqB4YZsz+ZVZcynX5tEe7Lu4qI+avjy0pO5jtxMmOmfKmZ351NTRxzil9+2QoUCl3xfF
akjuIK2sjuYdW22TaS7fzii2YowPljbfo90864U1MnsEHc5Wm3pnfzR6qoSLbetYr6tAiqdoc0n6
NnAcenEhwQj95c/teA80GW/cNSGxkQ3UwJMdXHKFi2d2+QX68EsyhRdiZQwqT4ufeljo0Oiray3q
PyMFYGkq4749qgJD4TzMpMcjNUCq52IEmT902RxlDNzeZ6zB1BhrfrNYm1ygiMuGNGFZyo9Gp6ag
seZHvcNIk9otN6RpfVnxgsWP7iyl3HxndvKvly7S7QJ+QYv5Ydnw+LfE1LFVVt0cM2MmMeJTAXof
7Hh6zGX9O8QIJFzJZ5mXyDpsE27FYYqg8+TY1YTvas6PEIWzqSoGU6xky8FgUUPAFm/Yvs6ePl06
T7DyMBuEZe3hl/PQonMNDL3qAdyOg6meq1pcnOF+rI2T4cgX2S/w0xVzman4SsVdnnfpoZzGxE9j
/cNOGhqTRMNn4dofi9OTWDypd8nW6Rc6B/CUJjADbMhBxbeO36L4MWYiypStw8U3DaQ/6oxeLwoY
VXOni6g/EDVi0kOjuPDQJbSgpAqkZuDqZfspX0Q9nXujPZkGiixCQ15njY4ChG2UAazbwtNfmxus
za8JsZNNvqOPVwfsCjlJaKQZmRRm8wKdi8aQsH+un0PdOFVI2kAduCM3+I2KsPsx1LPKCJSKfK9a
QdjsyQaQSk+KUxzkYV0PCT6PeGymx8zV242xEJ9rqYInJXGPAGgsRXFnHpKO57VkpWBGImBmSBA0
G/I3ym9JUkjYW2Xt0qLhjpqKYjtnP+RB3mqeHfOHmUWl02OZ197RHdDdeerRrNgusZNAWHikeZSk
DJTED/fDbzUg5+6WaQy9mB+RQ43ZRCLvogCyR9FjqxC/ZHnQixjEvVV3jTRl6CYIcFtd3HOnb0iL
uaLFTF5dZGK+8mxtG7eNfqDlBkgfW06k6zujs2vitqvm6FBkOJbITIVkq0xpq3Hx6KdzoHVDcrY8
cmoXa/hHsjIQQuJYh3pQFzik/lGLJwSyeOD8OrlBUSnRd9IQ7yZdib7RZTvXU3SVtCtPnzGZL5VO
2F203o3OHNH7bXDF63Jf6QMzA+FWNl7l3TTZn+RCXWlVYeNQu3rS8rCdoji8eXA9ua6ByCfwhsH5
BC/V+balTrqIhpcMeR/Kxn4katGv+4ZPRA7vUO4ZttvqsWewGyJXe28mh8PzR7O8jcE/PHQFjGEz
fgmKuRfGSMwkWMkEASlkXDXH3EWjR7L9Q9nMF0ShCTrBDNR1ireeNdgoyZImNGfrqnOh7ayumQLP
yRDfFes9wWrReXE4omsGzVG00QH6G2FGBGfhMCDifRQdo4lZDJ/6sLK39q8kB+0yFmYEBmRBxN4t
z8K2H1Pje6TCaF/ZA+WBA86XLhlhZYcXNzYfXVSSgGLGS2+uXejNPT+EFawz8qbMiiufhK5tZs+v
t5Op87DD/aBDE333bJ4iT34CnagQAWDns2DUPsj7r5YQZ1UPnH4QdcdKlRenb9pdVRvolszoDB5J
Bkk0fa4gc1h39LPJGR1YKR9AnPFRkE1ZA6kgyuiy+UXGxNXl3scq1MOsJ4R/D+/TDO6rbicGW2Q3
tYRKtwmCGVRasfUPoG7Dt1j7hRnr+zVb92Wsn2E//himDL92vZ++/F6cAV3dqr84KkVzhuZvMiqm
Kwu6Op3/8RUuGxm3L10KApnKH0LuDFqNAVrouo94ph2X31Ob4wOH3j9oiRCp684lFJ0bYbDPGXBs
swPyC8gN4ovy1ru45I6m+hhh3eIKaovTMiT0cm96OFa6uk6Orjyapb4pIvGO92AKXRO7tgDNBfxp
VP5uq+K5qNZ+4zVR55OJ915Q6MMy/Eh+2DY2uOU/5CJx/86PEK9Xr+YZ6SHeNZtGNinmkqgN4GAB
z0QeElCNfmnt6TG+qSG7KP8mbfhita/ejCSLb/XSWcM7Oe37KC4v+YocXbg0FWZCL7bdbF9Rh/tr
JdjDZfZdrnGC47l9rOxNMVTvNbtlKBfi/ocdZS6lv1L6Jglr3Ka5HUi7PvZzuyPW86zWH8/pDrff
SPMEmsH1zaiMdylBZZ3FvhrZASHaG6qrnBuYEo2oZyWh/5bzByzA6Lape1O92M6lSS7Jmjx3rL7j
wFyT3MTlqKcCvZehPlSHaUieqEon/+uUROtfu1Yb2Rn7pWeByX6ZXWjGrrsbpM3kisVdSx7sdT1V
N9KM2OEFy62QaAni22iKomcevQ9KzphWRbN3yt4D+vAjNdobvBQ3wIW7yazsI2bJA65ayPz+MZEE
x+Xc2dJBYQyAs43sBBgRmK3LGCaoWtrSfZVtkpUR0eXlvyk9RoP6jIzbKMYU55BNsGrrndIxdmQe
WZTGzmriIrCwq6xKcrlG7plZUxKSVwVJK98kOmjgw1PcQ/ZOJP/tm6X7HOrm2xxtJF5cgTnlCHcd
jJQrO7T6A/1DVcRP1qvkNIo7JuD5ZpfgVlfyKCZwbi1PXsTq0UxfgCFy6czDNAdppm7WBNz0OWCZ
nh6Lti33XVuE3ZJzrWf2rkxVfxihzQkoEWbcXuzDaorIj4xyh4Hpw9bELs67B2IZ4i0taR+Onlzk
7QWWC66dwUqsAI9ESzoaCsBTtjrFSfDc4yQ2/6YI0lScqoUNz+JLpjUDOYVu38vRhefnZMw9b0ea
2e+k1BvWEulrkqMVDq/z+xY18XIc3fKCNxXZmEvTmOAd7utijw9xn6KIiizRBENbvoDd+hPxMllP
qHY9wWuCa78zK7KntsXzwBfKfASHjJEfwBwmPKm9c2aWB4oh3iNrlqE26PuaS9wfHfVAkvJ1QYw2
ADMaTXfKBvetQhSOg6tEL6X9zDp/Y424wfBURM7EczACRJAmfyV4O9CSyXpuvOXBaViHdfFoN+Vb
WopXhr1TzH0Kg1zsDWDUm4d6NmEjPAcOZkRPAW7e4F/+ro3OQbOcP/fOgNeuwJzD8opvJ50CXXkn
wXnB5d68OwlvoxwBVfh4mGp5I7EbF32abT1n/q3g/8BLmwwLDTKW0UQvXSEQ6HruMrfEXNcXFfpM
ZzPqogvaWMNJQt7VjlDTGvlv+1CO7hNXlIELr8NByVeiQ5f7yiovKwngfqExLUqkyjaYMEsqm3zl
HKD/sEdb5pXQ6Y2TE8Q3N5GfOPE3ozvaJAYgP3NABPih6GX97SX54vq8XPH2Xtssw++ts6lCEYip
3sO8ll1Lf0nTv9y+oQWJ4d5crnJextAsKeiDR4HH5UNEPNdXOr9nuj5zOuhBnlJI08b/avQMSN7j
xXdJ9HOr5XG20ofGJri2LnSA7Pb4/xlMW8jE8orIiDgebus8ualbXkrH1pB9ck1QjUF+nJ+s619X
LX/pSvtLk5fdBv3Dw6ix6Gp2WDpjUJIYalWstHEw7tqqfp0RYoWGTb9WWcf3czS/mKQnGNgZp9Z+
8Zh+g8VpR78y1Xnupus4Wme3JT/aXL7SEZe4Fbt7jpj7pCEZnG3qRZtYRiXSxIbMD6QC4XI7KMf0
U4zCDOgIKdFWalXQpOV9TouuSXZUpAPgiIjWKqbiT60yHgkwZmMVK3Z8ioTx1RpY8sq/SC8/HdM2
w2wufzOCD+xyOLhCJi+6HL9agoyCOIayqXlDp2TEAy8H+tVjj4rFygy7Th4SrUbo0FkQmLxPNidb
VT2hLTMZ/KfPtmfUV4l4ZFbOthrLa6bZiDq4k2LtJorG1CKKY1M4M04q67wa4pEGjtYvFrlPEnZ1
ykJ8fBF3qRV/TsTA+FZ+U64rImHxVMEsY6/lmQN+lSx5lF1Pp0Y9WSb1GmjurZgWSvADWGgO63K8
jyvI6n6u6JTthABcBz8cvIqgEP1Lr1s+Xo0H3cEWTc7WthowMTZAyXb0T0XARqiXZiQp2f7/D1Qx
QrSEojOMf0YTAAs63M5efzpl2Pt6Xr7o3tmiQYWI182XHju1wOFgc8bcCId48lgmuEnaaHkhAWA+
QgjvyWh9ZazG/V6szCMafXXDPW2liIMK9SRs78NVPQf7BJ7e3ynL3me9+WdEeI9Nb3qsnBWbONfo
3Jp39FzfJbl6aTQgJsHyFphj99KY8i4flm0rMCVWzvsAy+D3Xv9cDTPKmCT/aE1Ki2G0tWg8cUDc
jkTCmZcRejOZEdNyLde1Ze1IywOikw/xwvPmEMiP8XT8JB+l3cyZ+4ZMVd/YSjv1+ZVQBOzaFoof
rJIm2D5ap3XDkj4GNbvBpgM29Rg0XYuNnYa1j0mfER8kLTgtya4uM3u5ZnbYIJPnIfkZyqLacXoi
/yB/0jOYWQyquC2Ly9nJH8qeEasb3Y1djC9mx5TnpNSZR5RAEJc5EZASP8Q4DokOv+KRP8FjYlkp
WCaa9GKs8fPoeFzIiAqk4f5g6nscneLl9jdtwbTgafnldm9QVd65VghCKoGdYGHj9QRGNCCVNqEc
1PhipTSpAdRkYVXWe7erjq7WXowiOdTLBIBrv6he6JtamjSBY7OQ6pGiJ/gNXHPHggTfNm46X3Vz
GhAqT7IAOD3QR9jIkkI4syOpQaGNkWrPYw7/0Z8WWCUXvtgfso5mwyL71WPsqxMxHmCai7mpLec1
aUcEUCK5IDzcrMiHQRUg8VKEh6OGWhmgne+Y/B3an4nW9voN9YoSF01O27Q/NS4ZFmv2CXTjBSne
BTYTZPcplRKBNWhv2EwvU1fd1an5T6EjR6SV/3plefBQj7CAlAPLi/ozWvtKSeRDVERfYPe0G7QU
SysrTDX3PEhkHxDMw2s9QjEJb/Z8Ul4+5/GypmMdEk91KOviHp+x2tprhhC98h65GB5uL4s78WIr
k61Z5T2K5vyvJGNjo4kcsaY8Nfy7hwbatVrZJcArbqND/DSuYm8kEAHeLSTixgyS2rq3DOvQ56Fd
Vn/0Ng5bqAaaxZYwmsk1LugYQ2o5QzeQzFjUKMGfPDm3lAV4nzry5v+YO48duZms2z4RGzRBE9Nk
Mr0pl1VSTYgyKnoGvXv6f6W6ge7+gTu4gwvciYBu6JNKVUzGiX32Xnt9nwSFoPsoY0PAnByuq2wZ
7pF/qu3009hx4Mc0JjXFuC0sOfoVRmMtzHJW/IoYN2O/b7tHmH8HWiF+4dT6KLI29u/nDcG3xsBx
OuncxiyqNTPzWEmmJqyf+IywbtcN6bx06isOY4LqrjY8tzQzu5Ee7u5/lDZOOdNruTGa3oQjnu7w
4R0rIN8IWziuvdX0ruForIuQuKrEcNzRRm51yZUPRTnXyOn9zEBcEWNl/RJ5oBv6d60o9mQydggr
R31iy2oReCWjTgREzaM/efk2ddRxrHPHb5Kc9VaffnfzckKGsAOc4XAVxleldP59RFC6ON9NtNYS
i9TeYgAiBMqYVzRq7tYYKQNzGdZ3HcZK9I9Ou0vcnnrPNPSsktD0MOrP4LJtbMs2Qoiijqo0bqOV
38aQBWx9X+jt02Jmg2R8SVWNe9OJSRWl+do1a1bTfCllMSMkacnejt0YK75zKsPhMpgMnt2CTSR2
LiTWWD17mIq5gVxLO/QlYx788D8cZo/Mnjuzi9GRYwIYhnifI3YHgwsUZpb4oTbGUGEbqkS54tBk
8sum+oCd2G/S6oiRIgAa8TY3Mxfc8BVbGvZKqvLWrG9xIb97C3Eyncyt7+nJQxMh9nC+Jj7t2WTw
32eTGXHtPmhpHajU3YZVTY1KMyIvDvlWhgs79Xk6pK54JiZD0F4aH6TP/1AaftJSfJlm2gybju0g
dxogpqGTPiWIaEHZOPO2tHiwugRn5PDes6v28fQgoJpGHwCWIZRrO9IfdO8rbcrwn/zMfyEA/wtq
9/X/AlD4/yF70LzXcvyf2YPPf8o/GDT+Ezn497/4F3LQMGAE2hSZWvScupZt/Rs5aLj/sGlPxFB7
p/1J6BL/Zg46/+CQdLCe6KCldP2O5CUg8hdHaP7D0tEp2bI59M0CLfy/YQ4a/92iZkP/A2hocWpi
Ndd1Sh3/mziIYRBtcdAImarqYhgJyGmtCJqRMNbomEYQD6PFrUTsKDEPd5mBrsKByJ6bdAlcOJIT
dn5mRp8sISAfYQJMibpv/uM7+q+H6j/JiJa07m1u/2YQ83XiA7c8y3T5driG+N9tb9rI+DzCWYsn
7ZyY7UMXJhORo/T3os3aua/TT5m3eLTNeFVFGq0V8Hu4ZkfjM/ehKjASLwyKyHox+sbZxV3+fe/g
2CCc3xpR3DeXzGteTq6roKZb0XZSez8O3fUDnDFfUkh4EDFepcnGgjBz6Umz9oV09u+iAfSWtUZA
oSm52oICeJLiiXC1FZvOo6WzKJZLKcjupsumvEk2RCvHbK6qxamjFgvX6eRuupEdY0uBhhPSEJty
6bYMJzokAsy/uVA1OeT6sBtD7xniHn7VDqq72md2zlcjqB3WbWtdngdrfKLnI/HbSCR7KCUV975R
D5y++taByp2QJNipREV5B+iYHKnLY2yVj2Spyh0L9e+/yEkrmXFh2sw5Gia4pEwgpPVOAeQK86WG
ujyOlKAncfMeyvFxme1o2znJ1hKo356SzSb1DOdo6D9N/gFrKzpVYbbGHeYGQwVYKdQafTVQU7qh
awimc1ZsEV6mw99fqNDGJqrJdEMVHG4jQAhgg++Ufule4Fn8ylxWQJ52X5UQZimImZgOX2TR10wp
w3FcZhxVxC5Iqzq/EreP7w/JV03kWB8RSiKoXSpKLggrmGOrlqYkpu1CaAev4BEgQgRoTNXfdehS
8WVu0pYbA21/QOYG/Hyi+pmT5d3K1S7z83tokmVdC8AA9wR4y0+nKiFNLIj0ICeIvD4YsO/Jq9Cz
kCS/k47VgD38iUS/lUv4S1tC5ArXvWgNF4K0K697nQSA49RO0KfzZ9LJE5Rb4Vd41TzEfkWpdFcn
s+/NiJm24Z0mU/WbdpQP5tIBRqBv0UwaVL36JvMzRHNvpwNExAxXY59htFpscwvPCUdriYDhclti
zu6AzDVxc+lUv3V7hM3MlH4eYS0QQrzGPZvWJHqJC9fyccx/Oqqjnma+iaJEkpx6qAWwXHBIv5ns
4v+Ce6i3XHG6vE0GNvUG2aeyfWE2AHKA+AY2lmy0bICEnj6tFug4fm00e3qOumFhm7AQqgOK/FFC
0loT1nvmfbBhUUu0ITN634aHNDL1lxnCubtEOxE5iFtG/CszLVynRNQWKuYjMI5Cwxbhjn/UPD3R
AYVXxKCYzOmezveHwNCBJWSY2rDmr2FhfOJ75qbLcq/qYd9x9WkwBNY/MbU+5GjnAIo8vgSX9PVc
bYw74iDvJ0q8SUGVd94IESdoNX8KvB6E3pyz5X7qXb2LDON9kvpngZ8BRw3wCCXnaAWt7j66KJNQ
KgyQ/NNJSBdx+/IVJssiplA2bJ7sW2KVWiDC7sfpIz81qjfTmN4gLrx02fBl91j8YjfoQkf5QupP
STMfXAUYh0r4I+WGiNX6dBrtllFnTldoc7/r6I6VCZO33DQ2s06Gphz4jHGh3jsJf0xGgBLs5ox3
UPc2oGEcH0JHUHTOyR7BOjUFF9Nkx0zMnqZfxk0j5HNdiz+DnYSbgfISv40VprrB3Edww+qUjS85
IxqfzfjAQZSdh9z5jvNHOWZ5QNL8tSThtW0GvKkZLoA1gTRArjHKaEaypOKCPvQ4gspqq+hZdvQw
Xrk4SrjJdVvZS64WDqgLt9hIrkTXsAUGVss9YZK7pTxgBlMsD+ecsK6xaV3yrzBFiOiHbAqtdEu3
JpsMxbopQ2kl9MNao36axtb1W6TGgkCtP4ZQSIRw38p7YL7OuFRAbVBK8jEX9h7XJ1IY6rcTxKrk
BpVOhylcjuG0LzoeKFKUxG8L/ZeI9tIrMTa0XOsc7d2UTv8QJd6K3bdLxy2XVpPwEl6mqg1yz/jT
w2Kr4xlWLcZ/R8hio7utvSr1Sfg0gn+Ztl5t5sk+1dFD0qZI56r8YKOTHpQefY/s2HYldbkqGa/A
isSyZLt5xA9Fk6DlLzFrqfmDzCUNXpKUPgLltIJO3KOlTbPfFNEfCi22YYmuF3ErgiGR7ysTh6Vh
oA7hT3d0sc6angvpeOzAqhNFB/C3tFa0pps7a+QTUzDH5XPu0W/sJBbCz9Rul0nE62bmLuL1zTrx
IunHQzkRzpofGCVO0wAAz47DfsOEe6aQBa+JtCnhMG9Su1cR1EiOS9aRfh5a33RkSSfkuuwEJEuH
uCMJr3SbleY6Cbg46Hj6e3cvFwb73uYcjOHX0bWAoV2G2lpUMQYpsOUrO6LPLZbgQfUljHcWhwbe
RoI1kbcfJyt7qDoRwmIG/5MiWA8Vtu50TrdpyECOFIvBs23bK1BVFfQq/A6t+zYWml2TyfBmldOO
FJGBKWdbp7CHG1eyc5qK1YLqs7UXiBUpucR1LHPz6uAdXuE/I9vw4LrxW5iOY1Da5Vs/yimowMM0
XYk3zrOrwOrpysvwxK96y0bcWAB3uUL7NbtKrhIT5qSb8LKz+eBQ70qmOLV5Q2OFEHgWcOqmrwvQ
aMDqD2LEoJWZYx+09fSUeyOmYoU9xRxNQpcJtpbMTdqjMyT5Bdj1Z1N3wufZDFe6SF8zolmbMi//
aDQan+YWIE8HmMEK422ilfZdArsgvW56PTQxKAAidHUL6Fksn5a6jnZpzEa0LS28ziklZR6908JI
2T0/MMW1j39/SZU9BL2sEZ+m6zDCLbOHiA45p/5GaKZysH+ovZMtx8+OLPFMMACUGl8Q3dsEi7es
3ld/P5M9GGtAOcjeQyf2lIGj6mNt0tSW9MZnE7JtLPXk2kw/cyl3tnvo0+lk6SjRY/Zq2nT+ZmCX
paeOjTzOqfYj7XA6aDidjH55gWj4oVXO1ZmG7ViyYLe0iNIogK4Aln41OiSUeFKHAvF35zXetDJr
PlLsSJ+FuQURoDOzYvLXCXLkCB9tbTBMohzUfRDOA0bbyqaqLE8e5Ip6v/zuguG87qwV4gNV5qCG
hU6OsvAOkRGfl4X/mM57e01x90OaT/WmkiM3XrWQkjIhM8bj2lKeIDE0fWhTIYGi5qBwrcfJKVAT
C0x1imts3Le/MqzQnvcDZ5TYUf+HIlwyvjZPwEJtKBN0DPbOcl+cA+7Eq+3Ub4iCr93UHkY+d2QC
nS9MsKdpmgWNmSTZFoDdJj5E2FZcOMb2p9EIeQ3XsRx24GMpR1voy6sK59vyxsOi6Hz3MiDGgq3b
qDP+zkX0MN5tRZPFq8eeaZjv22fWHubOY4mF5CxJFnja1ZscY1OMCI5G2a+7MRVrZyR5Ar4JBb49
1jFULLPxPru6ZI7VimpdSASCMRTVM5Qd9k4dof4OKlMcfXqkDqrUwgQI7frkEEZP+GP9mVYkf8gS
HsMzuY94bc8sxmxMKzSko89F8iOB4Y72inujNM+e7o7M1MMUDBK12K6bVT3gPwlr0tESq85eTxCu
lQovoYYVKpzABURFHQULTgWGUh3jZhirXZzgYu8lsYyBpWI6UoaS8FNRjjjjE37W+qj0S+JRhi63
eEvU1vFsPAozSKJ8Sch2QDnKzc5cl0BNsPaxo6y+1DSJnUo8cu5IjdAP2ZiWJd8g6D5YhWPqQjB+
O9hdTbiK1J3vrdABN9GWpALz8QMBGxoubwGe3S9e+iQXanqEJ1xaVjj8mmpw93//b9fWv2ONsGCV
XQvYolvuG+7OG73PtGw3thqKF5K2PxEm88aibIX3/irJD0qyJtJBnUK4w981pEpb6y0KqS2eygiE
Yl8pXv8tPsI8ZEzUWH532P7V3ZySAB4zPBjSzDViHcbtEqRAzLcFfSU+HXVfRsdimGCl8BTpr/xQ
IXm+FRHfWB0D0N2VMJgG7tYMerJOhS4fS2Ba6C24IvYiTvLALBPCc01/TNqM41MlfxrZ7kaPYZyG
E49YYrpFjCG6MnTOhnsogjk/B43XIuQjftPKWWysafWB25+fNu2762jJ0asoU5S6CnKSxOTd8M7x
u7gkHIalqZjX3HSfhi7SNjsaerbCrTudBImxW8O8Z7ThvtVYJcmRhCqYxQ1hy+uEgflMHlqLK1ai
VcJyGzxkErt8CwBL0M/2WsYebzOxHqiCjNLwohMVO+tzWdzicuKeEHfGvm1tfxaJ81qQiloaMC3A
nXms1W9Z18WlmbjzmmR9a5mrDXl/BoKsS5/n+KedzjFL/gOJHKyb9JTbdx+3YXLkoKmN+ri1KBok
M/3GMU15OeViVMcchrhElM4S9lB16Q81oejQKaczB2B2cIggbimsWx6ikFD/2FlfhlEBqWb+pSr2
pdQ+spppvFD1T5VgRAN7+ugAtIUaBkfZ9dJzU2h8tTFDWgFf7E7VKldsQFTQNFgfnPqnq+ryABrk
JhaG3KlnPQitAubIPdfRsgCwdlVezpQXogmHIWCAsAY72Fs9ouQ0WKAjD6VHniyysydNlFeYu20Q
txhLbV62fEO9Q2NFx8iFGcYUxL86NW+qCzdw2mdkl3CN0oEVUSEGotimvoPIGvCSm4Poxlt1emzu
m9nIHXp4lc8iHd4birTayTG34P9+zJEvRFP1KsKMlni/E3diy2iPV64sJ3PGIG135YaPzO8elzIp
5lb5DuF0v9HNvVPNkV+39oFCXPfk8cpXth4oSgiBztiwxoc1LaH3tl5GLvU2FQaBiaq8KjL6q8QO
57NpAhBhDcTjRho/0tCKy6BEyl81JtEBqaVcNEIu/elckrOwmp3XeQOMA3zZMpv5KWmUUsw45Jc2
WSv6PdA9uq/SgsOpalJz3tpCFWZVin0JLHAQ6vzVIefHhqINLKMGA9I8iGPfkEEp06R7pBwbGgUG
R53lNMLMa8qso/X2K5gbvpEeEi30vuLutYFTCHGAXsdHoLawqC1jOy7pY1qMADJZYTKfLYHXJOAu
Q5bvvBOZL7DQ90gD1MvEQUfmjpuG0ngPkyZyGHm44bvfiCEPtie+oZt2AQbIfl/ZJjgVcZiGUawZ
4S4q4yDs4oLuY9a3c1i+onuRZnbZp4CB9BVg0ZXCosYeCaHDLbL3rpM/RYmdxGZ4JW3yqprh5pXa
NWOQZRQqrgv0JrlUX21l2usiD9cabCscE+OuTUiFARV+V1b5Ws4YXqhCQMGSGdzvPiG2iPPYTWv+
YAwSRHmzo8IevUK4hpRVJAQao/4zZA0kIBStKdjkVeDMfzq9sqH/TUTDXCgv1NcptmVbSZEtgBN1
oHKcxre5OrbNBFklvbe3t1siXDstAXpH3ZuAv4KXijU0RRRLx+cg7oYvcqiELHtGCGtgzc+F/p6i
j7au5YHLJcaTECtfNZrdUkas7UzenQ9tpjVw6/IrSI0Jn9p84R7V4EIJUk5ib8z2Bu3nmUIKElXl
L0wt28Egay1H66eq8S5GhjimFnjTmUMWsp+NgkgQp2tKf1nuklNSi1Vp1hnZoQGr5Ce55W/h5eyD
mSgjHcahQ5yJ8FuuOvsaVlR9mB6fpuaZ02l4wdIKQjdZqcx7iQfzk4pzGziHklvbGp89ER+RSzOf
epvRbzzjSRmYjal2gyAiP1WS8RzAkvXjGDydN0fU1buQXM0Luyk2zyPSF6c753SFi7ssBXsYCalU
zGx3dAfVrTGmh4fZxlFtgA9YWSPPQdqbFrAveC2lj8MwRL9IMPdM8kK2jB9GPbHt04aXYonrnXDN
EyS0FxHvMGlxSqgU43Ho/mYPr3YzPfVYtJuOmjyFqbOB6DsD4IU3tuwmF/fAeEoi57USlQJtzHJd
c6PD1IMsiD0Qw8nyU060I5SzeHPostwmuIEMalsWo9+nA/VvDlcAPWuOUEhpkh/BDtDmGONONo9m
2u/7dB1q08YNFxmMFUJe4cw/mn3sEwyOkw4lThWOHydFHCAnbwDgakGSoxz26YA3ztnHM8bPMSxo
IHDgezU9arAkBO1XpkjXU7uBQXm1W7PbaHUXkaIj5O8a1zqvTw15986w34hdYQ9ktuf772Ol+iBq
R44NeyfXRO5vJiANXaAo5/kLBIF3WWAtNmL7TavxD47RZ5RR3hKaMfgVwRja8MlmY2vmI+czrq3S
AC22OHdbJCszR94cJ3tKPT4ukb1u7JbbSS22/Mw3uHjPWjduOMnzXwn4aR2Uf8Tn7tsZMGRx7PSc
2xV8GF7jMwZUftLFPSiw4B1JdAY1T8IsEcm2HMy1pRX5JSk0Sll41RIb/CB+9lYbKD+dXU5BFAoG
EqxoGrtS4KCkxh51zZx9q7N+RG9dzbr94CA3TvVc/xatfLKlAN+M7NsWA1xSr854VWn8kAYUrAIg
yuqP6cJkMrPpthQavy+prlQXc8CkEE5atLAIX/eqaONjE1X2FVTOJLV316jUQ4SfHPvJRc+bWxMz
/EOTpn4XqRSUUWYcWRDPz0I9sSqQNDXqbJ7ZbPKZJxMpNLFntD/i7Oceb+bRDuL2L2ehfNSyURWz
KAvSVnzUo7my9PRG4Sce4NL7Urn7XszGn7C461F2+eliOF9eBmoH9OVNaqPrjyUQFegqEUMEMQkV
OsNq1mn8biJiXzzQZjUfvAau10ByUcdQh1EJeEpr94kfNs0r1TmIuARiohwndYOLgp7BHy+Vl9nF
EYQtHX+4DY5VRXK3hBgt23tei0sFBzThINO2cLi1Ey9p89pQfHYo74CIZbiFk609IcRiOYFlpVto
l1N8pbpmh9yOKCbajZqSt66Qjp/qNUhnrOt8Ig+JbSFQuUFF/hu/Z73tkwELRzFh1BPyKCZ2T6Uu
nT1w21+hY16m2urXrol8kpiISpmLD8AiySe+AN1xraSuA5VuAHZCG5JmqXOZ90/DONIOR2TZd0z9
c/IYlsa0xJUJT0HNFwOwIrMln1SsKV6ZbLplfjFF/UiDULTDMcAbsvJeWjJ1a7qJOFzbjC4Nix32
zFlgyZ3LiGJ2bntc5LB1XZC5nUl/6FR89qomjGt118zdWlWMvQHi5DDkNRkvBDnRiGMU58m5kPWr
kWsX2SPQDJIXuAMhgTq6C9Ve7gXVNphsWIRzAm9l6uuPNGdP0iQv7Obhh2Cc8RvTvKa6WwWuMwvw
zN6GXCfle3ZHw0vt+f1iHZskjrfpgAGcyNoPhO70jhrxa1NtWpyh6/7OvKQGB3LURB2ZGq2r1eXW
JewxTjea/jD0cXJqouVrJhEalCL/MEdgAExCrAXDXaoPP7xtParBfO/OuHUKkexUC+ekr0ekwXCb
RGDDp+OQaV+DDdrZXRBPZiy/HG/VHqvTp4ArtxO4zOslX8eVdTQGzDtpFb719SlKbZpVlDhFi2ev
inImVKt31L5o7ZodiLmWcnlelu6LYEsQTXG3zw3z1vVS8hnYGb1DXVFnXb10ltyF8+dYcxB0NHe3
/LWVtV/xMp7zIeUyXTPNdl20T/KB8B8/srRrL1nVvmXsHvCNoKuxNfOQ8VZ2Pz1Ss1TBUiW9Jdtv
1lgQEBdt3DYdOYCsRdkvqHGg2mwd2yZ4e5KETAzh2tV5JbW1juhs4c9TUb9ePK5K0mASnc083LgV
aN1p7r95QUDrUCMyBje/sGxOc1k+CSMEFJsm0woX+0A6Um2Vbrdra+JjrLnTV+1hPegce95Zk/hy
Os046KMZ6MQjcSklz1IOeM0jYyPVN7ZXov9MIhPivg/u5TXcJWVOuQ8CJs84uekHVCfjqJWKnh2S
hvB2B87uMK8Cx0svozO+1O3gD0TiVp2GA7WKdFBHufXaEh4bWsISVj5jZCbvET/FGoUJKNRP1t2Y
EBrfqpwBCJCiq+wUhTwbWf9Zj2bLlJvkPA5wADfDa+0MV/c1I1XOASnS5JTUTh+YmU6bCx8/apjQ
lWWLn8lIY+vYupZ5pM9koAyMIGbkEMwuiVT7tWXKa4ESfY0irJCyaM6Eb9QOkoOTIDZAvp1eFJUE
D4T/N7x75xcpkughjPPTiF7Tav14W2rNvapUvFPEubxFvDV9oHy4rHUqSVzyb79JrK7Gyp4/6iIL
10Wsx8eyjIwnw+u+5vWouQZ7PlUxupf6mTDysLE7Eka0yhExG+bms+w/JUafeBDDo5ra+UEP868w
dtxfFk3yQezo4BiQvn1H6PVp0nfwZtzf8PfmLSKd2pIsjW+pWxxIkxi4DD41D0HGrcribBMxu7Cm
gETiFmqna42zJeqZlW77g0P/99i56o06mYUytVDsnaF6ljnOJaMu672gXOYs+TkEIiNRVccuJvra
HhE05ujEJgWn/7SYr11WbtxIvCGdiuuoKooINBegOnu1wZXj5h4lwdUkMJ4PjQ1uqQJdbI5UTQ1a
+WaBPOXoxX2PaffbvNfUmVo6k38aeauqrr7pU6dDvR63XpUW68we5ZORZtUT9QkdHCr+Nc2dJA+b
wBVhGhSsnjaExdRzwcG4bXoQxX2Tf5VRjNes0K6yRStnm3ZCqLuOHnQHICOHfvaGQxRxZ87Cs9tB
p4uM2uFpNbb6Yll7g8oqBuGJe6/3Tqhgw5Up2Y+M+Y/AabSYo7XsAN60z7b3g4GZ2EQXO5vBTh9p
be/8pDU+gIyVSEJ6srULNjSx5GT2+KGuhpoVUuG8WQuJgEzLftD0JbHF++KUe3fQNbCAHI2IOtaB
2vOejZH7g1G7+x53ss/is1vVRGd8HvQkBovaohMXpqbvl46XT9YlDhlKwztUrnefZvtnstU4K4x0
rTP27LMyXAKcwx+Rc+deYtx+Kqvsose/G+x1L1S1OZve8l6IYGtBHKXutbUx+ulktOypiy4yVjee
WrXNBht9m4ecIua2O2Y9McSs189TIwiaZfHZ5OZ0ypYY0g7YsrQj7jsPKCGwiOa4EXuz4p7utTbt
zlb7XbfRsQUiuB6zuN7UtYZ0VLp7F3PkqZ9Poh9tsigjBXy8VHO8cZgLzpQrQ+5pAPt57dOYJvVZ
E8MpSYFHpNV0M/FfbFzDhQXtiF82pEuHG922EMtNhha0lWUmo6FR6iETSfgpLwMzlzlYJW5TIG/S
39yzVVNc2tTTvmbvnc5IGDV9le6zub5ZWGd3HlhPf6AcbdcZR3LKhFESRoIMMOwzJVboKc1mpkJ7
5eXtAA1yfl6QtJvKibdxE41bAw9p1Uz6tjHDdzoM2guvA9ZWMHvgsEmqMEe2GVpNZ1YeDdbRqdOW
Vs4DN47fbTz2IMHNEhpZ8mCO9SlJDBmw87hjOZ2T64JmuHf4yBheftvT69a6y4FNBX3FI1iUgn9j
MCKKckWo0FEcdBu7s6xDYaCK5YSO8VbGO7PV6BgYaOvKLI29DJMO16dVsWCIZD/vcbfUZbA4qg3u
S3ojjsbA5PsWgIxGAaC1xzFhfjtddC5NWDDVPTbXTtd7/1zo9PpTWiTlfmbwSeCX76hmYMVHxXKD
sONXTFiseJ/srEASnPrf+VTRNlPoD7ySKbDJvKvFmuXQIziSrfXoGPNc6vZ661yUHP1W5eVIUDla
XMLvuv8Su50HUcQr8aqK9okdIj/CiBdWRZZv3Q6ROnB10qArtKf6/r9S2jf/+YvB9hd2s8anTzPH
mx4tZ8eLWCx1xtgcVOiSeNC49kjIvgYgXjeGimTUHZHQuyMn0v9YRpGgYrBazMK9kBR9LVNTHSgc
tVZKa+5joWfTLrnYBzdFpegsnua+tpsDxT09C/85fjUzJ97kWgv8obn/vX//8jFS94azYeux3+Zj
MhRbAEhHQdHbgT35h6xVtamoM3csRv9y3Asgga3ZFLtpJooYk+cKRq2o/YTyiyChs+qYF+6xIFWE
0bcqD3LpiJfoFJNQfcf1ZcgvtWEq2J7ENvoqPmfu0mwrvT73XdXDrqFN3bRGYDBzoOW8qtu5HwPa
QV91qVcHuhFkYNdrreUaVCMrriLcXsUMzHssMeW65rjrvUK/FfaZTAb/8pTwUszal7fcjLW/2Iga
QzEkq+pEcIPHfJ7MjWMYP13IqxC1WjxKGb5Ravisoka7Wgiar5IV/YD73NAK0Bfyoyk8Fjt5csp0
5Tdac4hVCv7QhmfHQuvJNXRcs5GBVl7cx9notpS8xkvXAfJRuK+uR22FNo+3xOYaEeJVRqLpcZbg
KWuW3Ns4DvubBjoTSvO81ZvltxpsLnZGXe9Zj0ABpV2HNbtZBZAYbMAy+yhBwxlhym97YWfrzrS9
fULPUsK37IjCxwrv01Y01lh1cunCckuSalo7cIE5Xprh7Fb6D3FDZjjvRD/KrpU4US1uAXx9l7lI
uyADs7BLNeC4FLwdpMstzAYbj9Q/vvQWMTeRZWI/xvGDaEyOdHT13G18uxM6cImQUxeqaLHM8das
0cgWRJ2tPYMm6uk+WJtiOcBKiE6aRpYuBL2G34dCgKZtjgNbjw3ls8a6mw1tk0atCFKs8dhuot1g
A6lzSGCSmcSwY1ga3d9e6e1KAW7LSYzw4Fjc0XoG7nJm5RsacjtTzPZAwV+oePSV/afS4LW2booU
FLfxQx0JIkYmXbJpJJGZe3um4Id7UN0ZZDv7RATCofW++jNbhb0dGsAAESNIycrjUVPYhKlNuww8
W/AftZ0EqbGbnOQxnbQHIyNoH5mpcc29U03l4GwY0YGEM10HrQLMmWa3BA/ZgdokvONN6TEToQG0
EbZDk6LhO2Qf+l4oUJ/a4WBYnE5Z4zwl6Iz+TLbB4zu+MTtHnUfiV8Dk9vrMiVoNvfUwY3Ky647S
ididHopKOy3czPbG4OExqNzJ7yYeKkoNokAnii4TssJpZm3cCUtZ3dP9M1S3wSY9MkThbozscO/Y
sDQ9SIoHEAFfqFiXGlMNqizN6UJoRCYNv8m86tXsxxeP0o1zm9zC6nEwnCIwPP0SPpRhUCsYwpND
QPsueHlNcyEiebc6Eih2I4ZAT5nxljAdnTK1+9rmZDHaGFxlSonrpos8kHBdSnlLnr5PEe/brjB0
lrcsq6v4Cm2Vu6tx74x2OdZibXGxf9NvSons3qXKg7WHl2z0SVIRY9FZ5bL7vpsfrbKmVWsGSkcC
U+hOsYnbC26F5lCCKEjCcNmxrhVHR9FMqn+KQnSnBLCP1CG3YUHUNyyhA2zB9ja15qdc42ZXpHpO
r1RbnksghJD/3ygLILobfosWMoa0EETYwKuz6npecKq7DtyCN7TRxACMEroF535DSbl5qfo7cUWa
m1IS9XCgUiVlqBGj8bZmReyx0nXaUXOKikYX4FNR9buCtaR028VX5HfI/u7CeKn2VoOeqLPG8yU/
eQZGfDRtnKxb0NuJufQI4E7lEzmmssSMCqyd3cUQ/JkpxpBtZLnuDYUbAQiYZTsM2m409ft9n57b
fszXqo9a6ql07dQa9pMquBoSwrml9EKS21aPQz3iVXNSFuAs6Lzw7ivm2wCUJ8INX56zaYpfn6St
FxhmbB4pHe0I/Le9chcDqGz8lQ1tESxhz08amQdEFGExmhCoMLqG7vQ5mDcYv1TiebrNqa+1AfcM
bp9m/BVDf/2MBLZSDrv21NQkwFgh8JrQq6MbNy9JwwvWGyWHA9GfHHL2nsUmq8UZOqoY7jz92CAt
WDhnxnZWSRO4Mbt/pXn5tET91rFJ7/cifXe1SvoUaGRNhEYLIZGQmvs/7J3JcuRImqRfpaTOgxQs
hq2lqw70faGTdO5xgZARDKyGxQAYlqefD6ycnqoWmZHuy5zmQonIIJmkOwAz01/10w2bWHjeKZN9
tiZHyILPMox+V3PT4TliIaSYb1F5OCME5nwwGZPDwRKvKTlrpCECaFXKgCwP3tpOWI8jhEr0vWmX
2RpVgPAtEESOdXBCaexy72jidXdmWAZ3E92DPCqyN7frsq2pFs2J5V8ADH0CA4TZtr0SQeZB7VNo
G0/WKheQFSAwRjvXiNe2xGbnpUs2uAewQzmgbo0PuqTate/BXowFjKGx6tlDcbSLuVtczJEqY1Y2
R9VLo+f6NguSSykZV3mj764Mo9KwtuAJZujRLBpm654IU/DVs3+J25m4vF0d09x5LFppbkWHrSqz
HlQAMq6b0l8jFbLJPF6I7ckNVaQkMMKJArWSkr7Asg9+IbGULR9mnDAjZbf80XNoWmooK5YcD5E7
C2PVs5vZFzH/L48f9UjxG+F3Hu0g7G0mE1BVdclpAnPDVMQ/o6CJYD4acG14COKwJOmRFDWniVet
cJJ6n+mo3qPWmZY21T8/4Dqh1C7qKK/LCFEzAMm2Ch7HPsrrYkPDIqEWK2RjsXyoGtkeI7CjZCMj
gEo5RdOEP/yIet3kDtX+KZyzZNc0EF4AslOKbqrj94fvL0cFWEZfA9UXyz8YTavIwf2vT/n+a1XN
CLbwVsCrV0xQwiuuM+ZYaE1G+GpFeDOrmLQQvwVvzyh/9AZGK39hsBMbclv94WcR88dIPkPmAWoE
p1dE3/jjJcBqs6VIf9LlhHMTFxCheoK5x7YRL0HPkYIIIHxUfZR4Hu2EJjE7eZscerW9tO8Ogb53
hDNvi4LKgqiqG+wdZJbg2BRnh8COgdC1N50AACeDvbguWbam+ZPZCcyDAE8FckW39QfWy6AtaDd2
FAOstnkyQglapRhpnozFRRuDPvV5Q/1hX03rqvLx2Tgj5iae52vlmNtwKPtd2b9HRKbXrZevfRhL
3B6Ow/1psPOJ3FumpPfEl7ee/F07I7NiApUjTtddPFisBTo7JLJXX5oJREjoYubMAIlLPyQmgX+u
qGMl6PepoKvj7CG/b0cFxxonv9S+BVqZriKCnmDIWmc9uaFxVPW9pnICxcTNdjzd2MHNPCos27Y4
GUwCJDMnwyB2L67i8AqZpR17KnQkoFEnwwfYhtjBmRpsKKZeySR4b2qveqb1kGK7ZQWw3PzsY7Z7
jhbAkNfAtfAC4M6dVUdXoIxQQtRNGXZU/k3hxsjrN+irJmmoYTwEab2bAITfuvWDO2Zyh1HnGSSI
OudkSQrKhICbmg7Kp/8cFfbbpO+DkjCpCz/zAbxOtI0kHidO/h+WtNprXqB/9PWxGup4R9fTNXG6
aOPRAAGYizSgYbwD5id9SwSMkQi+Qinl70UwYXi3LIJTT3A8qjhx5pT9ZmW37of5vrcIlWU+D568
1M25pLXTIky5MhcfTeaX1BGFHRV6ur5X/DyXBgqsG+5rz8X5PFPe2YJV7qxWbmOFi37Kh4ths566
9dIrbpj7mPsP2/BbXFu8/mKwGNlNL11vOMe0D89JJvLDpDd1eao7lM/QSu+AuB8aX5BuLYFw6gwB
uWsz6h0p7C6x6EH7bOdtPHK4A2wEuVwTR09RHqc8XkiKrLBDFbNjoXW7jZYRiL9WtUba1pjZ8STy
XtVAS6ve2BVTMO9qNd0DdUrwj+Fn//6FSw9BuBQNoABuFXoxr+I7zqjxo5p+592PsXyf8VK0+fRK
VqHK1YTCCScCTQoranaEuIDbFzsIICvjFsk72YWQ4JhrgjOIfplmS44zTJt1kHb7qraPhTVCoTL4
z9K+64eROvAgBI+AW76Z87slP1oVJnblxLi3a6oLJgH4tJcfcDvyI4Wrq0VayEGZEOUusKx5/avE
l8AhNf4seh9E6mSRCRFMmmsvpz6YjkxMh+WtD4iE3OYPrckPmT3rHq53QG6U/rJSJKgca7zDBZ+y
nGADLFSOPNdBKg7WbDxK7A+GzvDBjBRtGaF/75gIuHnRNiA6fMK5/ZIW9N5nRjI3Kh0ZOVmuj0Qt
35wBjS607uRIoFoGzTlxiVxMBg2J3C/Zkfnb2Ru5sPqZ9j3aZXHDFvUWeZpk0dg9pI1xGyJBcb7s
gvVQ0FIQCBBolSrgA9DsG+IQI5JsbkvasAcmgTr8iES51FdiQkkHDs+qwDFG41foE12iWuOodPgl
eu5ovbA42LmgRQ3iErA3I6xR/B5BcVJKHdLwY+D/IOid7lIXTaTK+rvlKJSU9P+KVlRrlcGugWPC
o4x1LvLGbZRb5SWkrGT5KmqHRn4AyEqBna4KuFOYl330xO9E6MCOL5vvIAj8MGbSTJXNfpwdi2DC
h1Dc9ZIGMbiOa1QFej/mcNt33AC4rS2kWNLVHqHzwXsjBAWvym2p0tFVvG7npF8Rxzp4jew3pCwo
i5fylQY/+g8M+cMSnV5hkIH+Yh4rGOLn3eiwYOHXt5a+SbMzmOxwNr1RCE/wJHFa56Czz1VydbXi
peGVX402RVll7zwaOr6WQ/rlMSzb4l3UIxIQXtF9j21gU/WIGn7P1LeuwFzZWJPHjCUIBMEhYvIG
rFOkW7/rcf06DxWG93VuTdEuEOUJK9QC+OBQMDg8Bqe3BCzuoWHKu3ErvM5RipMm5p/BseQbAScn
a+uQDDlxWsOBLQilpJviax0/Tl2/ov2Kr5n74orGVWdDfqJlxGrUueqjg7LsV8cpOYXjwkVK+qJN
KtmOE9mq0Gfm2ppmcigY4uohB67QOUg0qv/CWh3tGKj9DJTJrddxlOnjBB+TkT3U82Aya6a9xGkw
bwZo5YDzH9PJuXXMpeh37Xj5eIa1hdtwmN7SFuIGTjXw5lbwgHNJHfoY+CezuqvdEEcIUImomqRj
sVmcmGkcW4cknbA+Zv3JnXWNKJL9AvtVci6Ntt9KZJJ0Hcc652FhM96MBeNdCMDs8dJyE0zlT0d5
9z366CnMaaKcemAIvfs42AnzUiV3iPnjbWu3t7YUrwJzMtw2IDW1PZF/sO6WsJfnQXQbyRCaEWPr
YMqf46S3OJ6x1ABRMVaxHZyrYemkyEhMyNysNzKldJbRdDHRmMG3vQdcFW6NMKHhxMab2hjukyP8
dG1HsN5mrFOm5873iZUmO/zf58ZhjeNnjI9NQqg/dC+FyTUJ70BthgSZ8dgaDa9jne4jVcIaNU32
O/ZHXIwepl48aiP92VWkkc+jdGsTulhzzVZI0OrO8sPHwJ7c/QyWglvIX7cgoFaTkTwrohxHRFw0
AcniGB8oVi5gn071Qg8KUueE53wE58gjM89QbHwO4lxAjFZ8D16PNifrEAr/NwbF7wJDLifB96gc
vaMs0Qqs6tz18KeDJH3EVfIe1VW/t6rNpOW05smMxAdOeofFY9WQAMDAoDYU1IGUi2YiRgURMGtZ
eKZGX/wo5gGZ1oiRWR6fiW+RCWW3xeQbXbFmXc5qg2cRJa/BBOrRAfI9Y/4C7cUewBxCjvawRoMQ
N9cM2BBXG6cCxmrBxmzp4zMrK+FO4M5yI0yXYlEoZhZYIDHBD0sN+rb2HiZWgK1IefCJ0erYvTvx
qhjm984QPrCo4t7OBns9pJXYODS4+PIcqjPnCggMWJxAj7a7OhyfJ+KWoBGd9Jip/IWacRAxnu9s
wkCBKjBv63xfW0l1a2KtQNx28m3T5hc9DjMKL3obu9vqVGFhoFtTNIyXAOxDpxkfDIORLGyfujEC
jn4CUHc631YlhJSUTuTtaOidMQAdDBrQ07J5V1hSTiV5lQh/G7uIgztQaxnTGtIC/p19mh7CDr4d
/XRrop5izwCJcEJZnfEYocgTo8btmct101QNHQa1t8ZI1y2G1rsqNhCNbPXkYYnQPdM4CpcKWBDV
qPExkjENVZ4dGtNuNpZ3pA2bjVXdhUcY1ESXnOmNWJ96gCN0BzAZ7qY9Lx7G7NQtuw1MScz0Yu7K
fsZfwqq6Qjuvj07s+tT39JjtKzbViYBOnDgg/xzsP6nT8/hVuzQkS225pV7TP7+M7V0aY4XT8RqL
TTzTWxZBgNklDJlxlD5KhkK71pEHyXj6AOhvPg5ltUe4idFKwPyWcAfmuHszejKOXkcfg0dBDf7P
kqhJ1K9Sscs5xp5Fm4uNX1qnOE7eSKXTRDWH+CU7n2AFGxyWeFmcrEEXp+8/OQKTNisP9UVcVw3k
BiOdLh7P/jUYQa6SVOpbLMurmv+cumlyFQls6+7YWOmwi9ozoSdWR687YbfynklGBqukRgimamE/
QErbF2VuruPyKwcIu549bJFh7L/GEe3pHHn3wpzzrWuVT8NvUFjlDozQgs2M1spmtOv14c8qbQom
8a0AYnLvaffTBV+xrhgsI4IkD61r3aNaR6fZiJIHt1MmQCznvY6d3dxYA6AcH12hHig+KUy2ypgL
E6mtI9A4JvkBZU9OHJ3NvHhpnPphGIgwzsJYD+gia8xwn6ULB7NmtODFTGD8ri1uJxzU+A3QnYj7
IFYlKZ0EXbIuIzO8daxznzNXJb37wg7WwfMQvKVoKtgNcfdmsXGfjRRIhKZz50VivsODj1AWxfE3
H3rFIf+afDfzdNGbolP17LUQzhmGPuf2RMAhobTKb9kzivRidOqFZYzL7zD75pMbTzzePHEZhkUD
xQu5g1jHL2ylHuYSnrlNWm2TUYSrJptfzaKwaHp18EgTI/KthG1N3tUbzdB1NfCmT5Bbd/YszSsz
2tOAeHIM4uh2kaANVoX3srN8uCYs7jSZzauks43HETwgijiPcHz8W75kPWn/SeOL2tjS25WDJY/k
B+Sxy90Lkzxs52Oyx4XyarokOQgfnH1upM7lCwqKCFtnJGscuC+y9DkUdJN91BJdhCMjQLfZGenL
5eDj2fZRQgbyaufSeg/xpH5XQ/BI1oR+mI2mqHI/jwYQ/iwOSAqzdKxmVb/pvqX3tf34HgGmbl4d
dRpRCzbQ376jPZTBJp0gq+9/+f5AkxD9mt34mi+a0Nh2FefuAE3o+49ZXtAkkRC8sIcOBakoCB6M
LQ/ZzP9wG/k8YC099hkbbqyfMf3jfP33d/r+kC7fkw7YLQgUpvtp967KhIwRhZ9La8KI1IWTPUPM
NJTa17O9DzNxbYYxRNPgPaTXyydy4Dkhke/m0aG4jKh92TPkXl7xIFQnfAVyh5mkBsX+MbkO2nzh
kvQVzyVeZHNDOJRrVHv7chGavj8Mfs+3/v5jPi1ju+okuSQZvlNRQnszH+ZoeSLjEwAHhhLmqbfE
w9jUWl1PPzoJGp5EPGNwMJ1MpybxlnWHKkmpeISwFGnsgg2mKuErthXo/9QXc4imPcLp1RJta9qV
8Gco0xwhpQ+RtPafez3tRTkm22bW+2iGWVA1PqwzM9nllAtt8KGd65yUu5GVZDqrkkANqUGuojcc
AvcjJ96VEbbXaPKIvLRi25rptqW6kz1GsM9ZU2+s5YHpBaaNJKcp/SVYiOj0ZYEM9Uyhj1gqbyZF
LjIg/cMMbN2llLCmmPUg3Y02wunU2wsIlGAgm1HOXAlbQHhNS7RU1Us7EoOovCaaoJuaoMLgnyDq
jM01DSNs18y7W20csrEAbMxduIJLqHdjHz+rgtlNRv6N89zz7Ad46PInmRbvOW0shJHhVqTZGnQ1
8ZAhO/GzPfHwIYFWvFUdqdYpYUtZLKfGkPbCweIwG+J19fH3JlZkMr6eg02tORE4c73pXeATozvf
+Y3zJiySKJBuzi5L7bYxXXNvCPMlMbQDX64rNw0Sc52QL2NO9OAWPm5b8TYG6kP5ylsPPlumuTDv
abB9Hpk95tKpofbztCkGTfg9w/iF1eGNEbhm2hbvsoHJSerP2AQw7YlGrqOZmYSAXBZW8iXTMfJW
UD+HSfqTEMcv4XYka1nxFTkCC+zwTQe+oMWSsFEtKkaMd2JrB9UBiOKTO3iAyIPYOwKHe4pV3G6Z
8GORqYsOO+pqypmfVXUV0wWHekhGAvML+nY/MtlnqGTM7dliFLxdbD07FcfHyJuRpbXHi5Gw3tD3
m5Hy9NrnLmzjvWHTEKlCUguO8SLhva2mgs/VsQNJ2Aj3QtPy6kXd2eyVOoxRu2tsxfYE6uCclCuv
8B7KGESqKZt7zydTSNS+2LsKswau61UNuE2l3jqOs8toD7y6A1PpbyTL/zPQz8/x3/4DIPT33Vd1
+ZBf7b//C/7n7//61/Yff4+/qvVH9/Evf9mUXdpND5wcp+tX2xfd3/+d7//nZ/5X//EvX9/f5Wmq
v/72159VX3bLd4vTqvxnts8C0Pk/w4BuPtTnx6+q/c9f8ScMyA3/ELZp4lG2HGhA5Cz/+pfhq+3+
9leDf/Jc03MCJFkHo7zn/W8YkPOHAziIPa4ZCh4p4p9gQM4fy98DAAVu4C8on/8ODIjv+q+UHTe0
XYBCrrB92xQhetO/0oA8w6uT2WSepqtwXcQfGoBI73j7XjlnUzubwh9xPM8rg9qgKGtWygPmuewO
3AyylsVBVFo/YTlIaPT2XkJy4JTgCNlv6UghOV4F29q2foJ51TOnG4Tlu9p9YVD2BSxuzT2+lfVk
EN1JvnLXfPOIFDoJghLItao3P0QePwfNtDW6cRfxvJwLQthxjlduXsnGuV0MNd1cMA6Va3b/ux7A
2bQMvPp+E8Yd3dPmQcbxNndfwy7YoOtw4hlXplQgZBumswXNddR9pgcLZ7URjvesizd4X7ZwKk7S
wycbmVAHGEhgqPfRQbvC31o0EqmRGEsdNwfLvOrxWg03HpGO/gzQcFW0+SbFqWrZ+bvBBioD31/J
iy/oycvynVvzwwaU+1j+tha0F5nhuvEAhVBkaegImh39bmlDiVmFbBTBgAAXlBEmJh+ZkuwO0a1G
/zVXemeF0WdTFbwd5l0Lb0ftI7u4qx3ri/KbNyHNh3ygOS9ndJzkD43+UZHeKAJ/74fZXZrnG6aK
oHIxgrPsvwvkglZQ/ZLmNoeXgiNOXfKU7TMfuYjn6e+MagSP5lQnQ6yorWtbgSyCmqblqg39bVCZ
hC6nra3EkcJwVm+TiH31uPymgfhpzAXDZ5NH5OIAJUujChiImAbmaOPjl2sCSsRBpjB0AhLqYppv
gPBVwnrPhghnafe8/M596b220bgNlTz0Bt5hQSeGOngeUSQ9bvvK35rm+FHW3bkc1FpZB1tz+iaC
d2oioHXLdrYs4a1T6soI8q4NqLGfspeqn+47UsAVxcCtL68zI2KLawdu+R2Z5xdkX5qktsRrVxbO
LSI6jHXkzjNf3AZmJLSpwH1kQ3Ic4fG63qPLhVYbFxE9twApNSGTtpcXwfAVyy+ZggoiePSD/kBG
VFfRBwdk7bsRb1tgD/uR8WMXF6dWhuveau+WfYkftRxAqefl/yFwvQckUKTRbaqWm6Ky1mTIVwmI
dhSx5f9tJ591fDcqWsdg2xgNG2Vt0bINyycWR46PxJQgX5eUVpfjdiBRO+tdxi8dxaB3g4JUoLOi
iO+UTA8uooGzXE0jQ09Lr0UmyXR52wixFN48Xv32qGR126fFyQ8401BJ+qBsBsoqjX6UrkvQAMtN
R9VeRcWMCUSPXmSfwVhvH1VSbzu6NRxr3SNWs/e9gVF1U1Ifxb0FMsd0LPK9012eV4/WXCOPvEXA
djzBLUv9Znyc/OSBTeFvP9H7kFfN8scTvNNTzjFNdvSJhN6uRyuWlt5jrtpjIz9rs/6h41+uyB5I
VexBIW3gF59UB7MztI9BCs/LnmmWKk5TbYw3/381/a+spr79f1tNN8VfHj8KzYKq/nlBXb7ozwU1
8P/wFh5c+L0s2lbA6vznghqaf1g2q6brAZNzQ8dnrWPC8Y3QE38IwWIb0hDLMudYrLVt9Q+6nvOH
5doOWD0zsFirw//OesoMVfynBZWllGXUEnxTEwpgsPz7z49rWsbt3/5q/Q+Mx4CtZ8/dZjp66kTx
WSUQ6trXwPAulcSTPYHY4ORgX7oxOuhIXKiDzFb41gC7zDBKAZevSllQfiDFjTki3uUFUjpnb4gd
0F4Y1t/ojNobSlwBaDAm9ml+o1qFh3ehAP+oOetXYdofBw/He5baNHrmUKxwOnrZyEDK/eVahNxM
AGvjwqisnfDJCKL30vs1CzDGrWrJSnN6X34Fp2J9X0rhOV3IGDtFldPQ3vAJNR+o0j1ACSKGURKF
7S8wcXor+fz+N7uJn8fBP6TRMmSMfEhPeQ6MZwAKBmAA7lgGVc/byHbJIBX0YcUl3ymrrbWu4KgX
4VMwYgzJHDlvO8XPONDO6OUfy49F6VR2k1vg9OfgqdANArsNljqZDk4ZPNlV/pnRX4OwXKMqxnQL
zckPk3gn2YwWemwMNChvJ4ThYZMlLrd8mn8maHtodA4zNwtbmFpC7vKH5xEtVn7yKWtYK5GTEUgk
1cqLr8y2WVXgpqOS+cSoIXGQWFh3nBObOn71BgmWt8DIRO7wh5GK39//pQnTn0b13mg2FZVjvjVc
KzLWV9pxjxNh4l2PW08ZLRTPvrhMesmfJRdqTRiSZwoBISN4obpuA3OPLrMoR+oy32QIO1mE18ot
L6PvLNgWa+uqmNY/tgVN6OFSVtEv+jXPccsYyDSje7/6yQVMFlCKp2CmDEY2B7uQFOlmwzOz9QD0
6TuRTPh6LbFtyLifC72IbgkIxEGC+iNB6RakmqdwRCoib7PtcMdcICwT0R26QzoRFAkMDMXDwTHs
8ZBH9ITpHEyWX6EW1gzcq4byiiln+Z8oVmdfIO7VfAJqFxEwsrCzGfGVyfnN4CI2Y2M5hhNcXLOt
P4vlus89D5ddKgJwKT1rZH6l8NY/aVREGaJyMm2NkXKZNieUFKwERAWIY+HBcmn2zOrfJj4HUtcM
CFxfvGuXqUAcWu+FxblRljDWqaKHxAwn/r5qnUfIFwdVh5T6cMADxWHdu+Z43+FPoFfag02lwrNS
HLXpzuDwZmIBCIMHt8WhK7lFV97wGoTeKy2COLbN/CGrf1H4Pt4lxiYEuGEmv2yL830l5gPD/vcx
gRMCNOKQeoCTjFweqGe5jhQBSr/YahYsBv2011GZc5NQeBpxA9kz7XoJ0r9ZkF9HjQAHNNz60TuG
jAffDpJH+hGm27YWMT9OXJ953xVUCmp32zjGUsn0OGUkD1ekkScMuYeUucMxith7KuyTvOu4pEtA
xFKPT2yzbsbafLNmEIlBkFPHo+Uvokt6u2A1Tz0xniQO4+eho+S8T4juCn+x7CIAwmNYOW45Qy7W
7R6LExeZm2OywTqeZNV7p9nW4xt8Gr1iYLTP1ZAvGQfeEBfE1WNp1gREffeE6osmoR89jRHf1MMr
PcY/fGdX9+xyqUoDdcFDt8MTgFuwei/z2zAbf0xu8Q6WL1438dpMlxLredriD4fNM84AbTCEBUP0
RDJ2O1YR0cLtnOA5n56dBh5bIfQn3B+9dg0eYkG2JOh69irMF0VAOjAKRuyyDVlVkRKUpVRk7wTq
KgKC+A5si6X8x+XrQs5bNgKJgfQSRHiABPpJSd0EqXD/Rtjyl4n8QHy7eeoCxucwZriUtXMUUfmc
aWi/5MgegvQ+Nt0Ob2vog9mSmqHol8abx7RrCyFxo10EUpvqcGmL33jnIT5T9Y2aktLCPR/qFn3G
ghEhGFvEFvAe4ZcvXmJHZy9l3wl5/b0t3R8t4xHCeSMJVgDi666yppuwSB/qpUuXqtRwBQmtB36C
/tDjRKZuD88lSUkeEpCkbsgNRFvGxnLcmR8onSvDhhZkhwTG6wChOiGDwpCTOgUBiqIvuEbZTMrx
xTdBpgxTsbOq5fPsHmu6Z90nLiJ8a/diwXreq9DgaOIch4YzyuwFv33ddmux5DyYHpRArDTQNa4i
07ybxATCsPwJ5GKwbZA0pBQo6IRhleBFzlN8nkM3X1DESEuEVXuZAwYBgC/uXBVOK07pcDjlcF7c
ZsRT41NS0/vORErluJHssDoWw6/avnaD0QGtzs1zkGQQCvPpERLsGz5wDpRSJ7seoiQoDfs6Twxk
MhieK+oPqmsem1sTRY0cFGfuortM5vDsLa3BSWFsSbM4zLazAiwLm+bCbQ/alcVLOEabgOIhFjTE
xgb+PXVjqekj6fl2e6Js40dIB+lemeq3iuvqQLEn3g3Gse08S36YcGPrMNkTGwWnF2z0WJRb/I3v
KmtPIeUukfnoMhA1OrI+TGX3rcFDru+DnXZZKLE3nJ+Ul17aKr8nM3ALSDRgaJW8d5BCNrNd7ZgE
WkeGJ4e2Nh7stN1NhverNjv4FcsmoRVrY5x7+olQ+zD8U0o9j5gXn/DzQodYiyaILxj/aHxarLHY
vAe4ha0lNjoiRGQ1d2Zb4Z1Bj7+fMLnmlrq4lLWsYFVqus1xjoqJzG3onjtuZHIz8WFy+7MbkUUF
CvEjTyjw1nSvZmm4D8GXzzilpipJzlECc9CGJIQ1PBYcTH9SIWLtAMia9YXpxNX2mprl2LNonUTp
tuWqomVuTfxZtsY2TSXFwu2MQEuezdOvOYgXzqfh26xoPqqvqm1YhEckWnu6LWHXUaQNdCsqw/CZ
GBqDcZbiAD+iPzDf0HRD2BPZvmNAPIRJA8y+hDzkoY5wSRpxkmx9dEcKaSpq7VqGW1UsMUDKd7uj
nqbo8LAltUlplIrQr0Fc7ka3pZclpfKh8n+X5h5ePFVpQ9vcD17EmZ1t4xqaSLZWGoenhCt7djN/
30fPVPWOJ4lk7ndkDkjSIagweOrw/PTBryzjbYp7niruZaynp5ih/AqUyCnV5m/M89CXsXq6ZRYd
ozJx8UFZlz6bD9xo176OfmeVfkWBegeXSHeUC6lzoNtGlz7Ktv1rdq29weZsHSm2HK76CtLoNPaK
ipFixOmHhW5wJXZktrGagtWbDswIqJ/pamsh1wZUnpTFaUjlJwUxPNkdZpyN0Ju8w7rlp69DQRmD
2ZLpjurgqqpiNSp+/3abC1xWseH8EEXxU5lPKmQmYQ+/wHL5qyBCFGIojmHaevQn9z5J5FMm8W5D
t18FKe9BUlAWE1tyP4jnuBxJy0lCpJZUdLQqG0wBdeD0e3FBKAdzQ7itu/mWkdFXmL9oJvXUKtWe
7eF/5crPRUAv7tI+gzKVJTUyGoiQTWnDKKEq6CK95oXq2Bt6fCyGscFrf1f36btPlhvLc/A4j9mn
CPIzOJh9SIF5PN2BI08PyQ/XUxcj0He99KnNrIJDFuRkJ4tDwVi3gOB2g8LBCD/ih4+j37Dkrspc
3HxsrSqm+8wgE3mUhUnBsKcvWPIHuFPVkuVqiGda+mwlGjfm3Jztos+PeeN9WEUib3kz171XPGiq
y58iJ6x3JrnYG9er38L70lfRMQ785cIB4mclxk6r9oV+eO+WDBc4HY/6gjx5JzYD2U5obGKhncNr
VOR2+gfN2MiwkPVG3mMURXZYdeofChg7keAUkAAJWLWcO8KWXRX3WHZj6NshGra6mPZ9KE+M69Ll
RoPgNjivFVjr5axgD2lGxfb0E0ox+3MeMVBNUwy4GB+C2Py04oS3DU7JTQEqcBgJo+Q+8o6t4k0U
uelK0hGxApjy1ES4LYjVINiM5kp2kk5G132uHKKbouqQlqrlGV8xPXE0Zmt+TC54Mg2M/YH0+FvF
NPJG1wJajXc0mUysaTv7rCLUPYsMfdJSF9KIFCuOTqgkBtesip6UA07C5cCVWXRZiYStk9kR7Q2X
iqvG1SuzCU/sUr+CC+63yaBN15yaD/IZ358rlyqs71dCNx1RyRLUUPo5R+p9qIZTnaSfcbz4/WuW
cD+6UoWFFrd8jS4M3gc+V3qLi3uSrG0ErOs4Hy8mGJeUcrNjM7g/6/JalP78oAh2uTm509SCM63h
+RiwBayOaL5A7954Vv5JBTRe0QkMWqJba8swfjr1YJKS5UgQAUa+EtW+aHNyYIQRQisC474YhdwU
daJ2Rg8LbgFGg/LjzZufRRkED4MUZxnyJpigMmRH5MGQGrnMXYPbcJ5po7kJO9AteTHdMnXYNJrK
CwN067pfalZjQsEJe9huKj6/z5t94B8A89IWbf/+j9fdm4KXgekSE9GE4j5iPOjHYBN6RReMhUbm
h8kjlt113VBk004UiJdlzjl01yf9eJkIg5KEOGR9dR3L1TAF6pa5XkJ339kt1K0zcHTPaNVYx1Hk
MRpnBE12EngP9wm+OH9bMNFbu5SDrqfBmS7VQCYpCb2cnHkc72PYFRZT7iSL37wJIKXvnd05WgYJ
k1552XwcFwhGbQaHMOXFiacHsuCkMOnwCg8OmatCQURU9rjBsP2ZMrRj8b1SVrOpwvCJnP1tZdNc
l/2yusGDBcqtpon6uoMPLYFLhsNbS534OcFGNDHcWbFu02UE++Km9fgRogHyKqBbKnJjwJ4d7Zdp
eKN5qWXMrb68zoHZE+ZvNMos78UaF2p+jnPabyqf4WByxxbtyYEaBgjZeCo4fSC7XOYS5UEMCMgq
XiL2AWFh4ngXOFJMr1/K/iOymFSESX/vRnIxTmf05iFZQAn5zsWgaFj8zQZYA8l3y2vWw7YPnrLU
u5ATV9F4+307mDbPkb4tPv3WO9gNK2jaZAeI085NPxIjiid+DbZA6LL0rPJ7La91wOfKxPtpaKKg
qgl3+Yh6Qm0hWdGApNNYHfqI0JaPkRNIULsehLhMjKpXwBsOsjyghEMJx8TFxblclzC4OTnF3X1G
wjout8sD0cjmS8xMoalSDOgRhwyG3pCU0Y5cjbK0fCtcdbfGYvI2zfzTZIPzjx8nmj2OIctTCXmn
1sZGLpsknrAIFiVs9ACCVkd8u4fzMvqcwjKBOoTPnu5VplAAP8DPZbi+eGT3svicfDzS5IL2ARbk
BKP8TZUE8542L57m05u0Kv/7tTEcHnW2eGsy6dPuxzP3++0Qy89cpk+idz4aklDfb0TTek/WAEsh
j8kkMj6vLOJPmnR45/tv35JZBi+UsiRe32lRzGao2zdY+P8ne2e2HDmSbdcvQhvgmB8V8xxBBodI
vsCSmUzMgGN24Ou1wGrpVktXfe2+y8osimRmFWMA3I+fs/fam7ztLspWzwlo2izPgdRZ5F29+1X6
05zqpyxW2Uo4YtplHo6S0kdUYjPnXgwWo/jWo1rR5xmyrjX9mpyLk6u4iB1VT5vG115ynPbfC+T3
wq1CxlFB/8txaQaBAogX/Wb++L+3AOW00AxDG1ErzxRzHjuY19woR3eWIDVuNMlPQszDRLrhYFTq
IG9KonhWqVWEO5bzhn2ZvuR8m6gogMZaA/SPaJlZLqzffcVSuyjsfsbu+Gha+59SNq+pZB/6WwP4
P0sCodf79xwQG3mcgY/QBamDqMAh/eRfGqpO7SLDCix7A21mASV2N3T5kak3Yus1s03GD+2vmAvO
Uu4lSth/v5uGmQxe5memFXImzD/mRWC+ySw/++21h3I8qIKpTWLvmZowrOOqlKgKWRN9qUN24M63
Q+uSmOJZBIt//5LmhJW/JZv89YqY+goYW47t+nNCy99axJbm+H5r6/Zm7gnnAwIdnc6YHX+2rrEt
VfdA78xTEO7+3/9e8Z/9YiaBJMkIAeHSnCNX/vaLRVHEI4cg3sq62pR48Yk6ucxt4DbR1lrrXCyW
5XkVkZN/MeYtvwPjk0/xJ7NoDvz+D5PyYdSPTty8RV276ET+Zc3FTcfdjL8WxUO56njijAo+55ph
BECSlM7l378Qk3b9//UOugbDb8Px6Nob/8cLMROUytEY25tBcOPNz3xe/4ZUPTEKg0P0Kfv6yjW/
rwBbLN2UJQya66czxjT2KD0sVoeYp9XQ1p2jwpLyMi/xKStwZ9L7nRe50fg12eyZCO4XLigO5tL/
LIQsi9V0rmMa07vDmaUlq63nzzKidvl+pf9fdPFfiC6Ymvy/NRf/Iwu/6vjn3ydE/P2/BkSkL5Gf
ZFvkKPEvD6DQ/54Pef9woHx+Zx453GHC4Pb453zIdP/BVktJqKMXtJFW8Ef/az7k/YNZk04qg85A
R3c9478zIHK40/7l2v0rx8n2+FXILSxgS8a/3oSV5J+JFGwzDH+bNrHdXfEMvRU3S05/TGVVdml9
lEgCrZFR0G9niE10cmKUm84hM9X3UKdNZBCsJgy5g5UF1Cx3R+TlpQ0VF7I0N3iXGB27U7DSO9Sv
nVleDJUFe7hnxUVzK4IEO4w6TdDGF68hu8QlPl6fwDfTfFwnIPKOvH+/o7ECa21V/lkPwhpyZ/mR
dLI9J/VuEjrxFogkltiaMiB6QXbRTAulrFUXWyON0ssEsCSzs8+gRY8PynA4MqTYZHomL+Fo7jPa
7ChCq/Tc+e+A0Q5IJJtDYo/TJm3oa4+FXV2iOtY2Ri+oM7s8vOgD6xMIEqK3vK3ZyuES5YhrS+m4
FG21Olfda6iSbN/TQBCkXXYTcLM6x8lI61Zdvh+8zlcXxyEzHHGOgVBSnHNAUxBxyk4AqaQ/OEyi
WedO/ycK5171/LbmlVtevr8KAVJuSEBkiieYqUUTbxIRoKjCvt+KiEg2/hixSw83cxHJUlunvpYS
S/MahH18NjMUvN9vfdDNQVUoL8hIbAD1QEGDldE7ZxhH/3z4/hbt+kKlcXrS89Q9ERqZu4V2roTF
8CYyxoSGbNagkOSH6fxgBcPCYuk7Aa3ML2ocJXK7Hms+NsVDT65o7Lbu2dRM9/z9lTF/JUHPKVVO
a58Z/YLRinamfaadv7/6ftADkgA9e1hZsqH/REuD44iUwdnvMqYYTkh6RlfvKxCt4dP3C3RT3nku
utnU5QfnZH74/kpxbbAqh8fv5zvNF86EWwWNj0DlogEqp/2eIkX4/j7k9e1qzSZfMCt+MmLJHloN
VqiPlXoatc7akEmG9SQwq1Vb0wXEHBIgzAe86BlwIzj5GnuKq3rpyNhYSK2NfyZ1c+1zzyRCoF75
JixQZDLREcyuvmYmFB30ebDUD61/71pgH4puI1S4sDjEngy2JjFpBxlYr1XAjILk3Py9Tc0vRzr9
l2b9TkKbRgysni30mYUxuMVnpAbgQUE8rP1aBVun9MkyUHb/DGTDXTtFZZ0LeMgL8MvZMrOSuYOG
CD8k5hxdtR/eVYBzRDiB+lHEz1rfXSLDohlMCybJ5tcBrOKW5H76YRDgAo3HlxsoU6Raxam/zjoj
PY9JGh2msWNIi0Da6rvxGqsKAwY6pqdBE+fQQbNVEcf7C6zfwp/zhAvgGx0NnRh98kvlojyxJmeZ
Epd1NRvN2popFqgwDXYOVupzPZCHMyY6zd2Z0o/EPiQmvSo/8WStWd+KPwxhcPiG7wxdgyfhTBMm
S10+jUFZbRsL59Yw/8wzGu8EKhTINNZdaRIJbKrePQUTACmdMm035rLcYPC9h77t3/uOaO50+vDs
wvtThCNy9DSgcTMbFEvaDKbQbjpZjk1VoFQd/elCWwDpbTP8ikUw7sfIjS6SRWydlmXxCrOW1DTo
DvfGNhm3WNHSp6PxR2TRS19N1SOMfUBzY/KZmXxQhYnkzBvp9NmPwjE4gef2IYsx6cnch9WRxX8i
UBwEWjFRcilXc6kOfRAwr3CjfRHV0U4rgmOnjdMDgwnJF0j/TqCtoK6dOJDrq24U48eoJE7KNnvr
k+bFzhlvg2Ryngy/LfdgNW8Jxv1VIQv16ur5G81UaPY0OE6j09/NEvuYqdzrSOG5Y1rAcmPUYFBo
Mew1zEFT8MMvcgjJUXvruyR68uz+PLrk7+b68GNiJDVg6CijNN1LldmPJEGA/Iml1MbEUNmn3N7o
HQ3WMsJfoye6WvkT8aR9vfe83LjUHQviaphC81HG2ODbsfwoETstM26aNpdAOy1Y7n22wnORwEfs
R3BPfAeCa43WA9ieSqK9DuRgXWdh9xgSFgpfDc4ZcFr9asB5M5sm21dSACyOy4ZwJ83hCfN0fJJN
MGjCXB5hBMBrDrdenHsQkghbBXm5lhke4lJgyxyTGXxNFum3b3CNltd7GFn9Ox8wOui00zfC94Kn
PC/u3y+ms0sMIDK5FVhmYZm36kGC35s5ANuItcTb1Q0qcDKtX1OFoVDH47AZKqY+PSK9B0rKZz8r
boOtoafLYU05Idw14rgYemEsOtVxeGb3yxkZOB1jQzAiBOpo7w7TOjw6BjdxxnY7Nv0p8SxSIISH
YNK2N0aK5I03xj9Ojju+6/6l9PpyWwGXhU/GQLlIHH01IPXYhAQFbbGto5aISvsMaFpcRRM96zXr
JVaCi5cSUAIdjkMKXWW4u96XLTlcYztBG0prf2sVNad+RytfWm3aoWV2HjWDa9Q6GsoNA4C7nbYP
ayaNwgCcLoXukpHjSVgfYtxWvq49/ByBGEyOYe30r9X3p1YOv7zKkLeqlQZtf2/YhzWmszjsn5rE
fHHqTmx7vlqL5tMyvOwhu/wL4H937Ed1JqTNeo51+5qwdD2Eizve1IsXZQbaBkfC+FBm/lqMdf/E
HbOLELye3SJ+HTHZ4sduiq20S2wU9DoXQ2aESNvsnwxvhlvRDvLZCMYbmD3CAVmL0iT68Ovwt87U
Zx1JQKW66L7GvBuerGkHBu+jdYccETidnjSrpqeU2U02VcvvZx3gBkFC7sLz6ZgmMNF41EH0s3Zw
ZPoJIVNe7F/8uL45TVg/gMoGWwa1MF3hPs4tQ/cdkLyJx6cOzwTIPEpcM9cAmGvLk6XM+4hoGywM
Us8xR0DKQQ486zfLR2vo0bqEzbqB6bGR890T+Tm8gdI7pzmJ2nrBi3PHOnuqhvatdI567FfvogbX
xvtebYCklDvXDrv1ZILakXlNJajYT3OZZns/OIz8hsckouI0gXhZZmUcPyqtwgg75m8qT8s10FFv
CVkQpFfjv2JgSVG9vvVa4KydscxXRSHuVs40pehS62B6WsCdMxrr7/9zxDASWkjyOzIMsS0Dqb0K
LtoA/s4j01N/ryRcsEmS4+ZU1ns+UAOZsTq2yrbx24h+XsUK8p3e4147TE5X7cuuniFXUfYIEuYm
6Irf9EZ3diggcpzdTbp0CSRRxD4+A1/pAOJQfahg/DMNzBCDZr5LPUx35pT2O6YeOAKz5MXp6rsX
mv0T9kCxNXu2C6IUT21vdO8DKvCVxs67IIoN6UHZ9HiwRwi/DZe97UQ+tpsWw+Wk3k0PoGlkI0WF
Md4m5wbyI8PH6pikRn5U1pQv9NoDBaHHRxibiJ1H8KimOa1C1BAuleodzlBzGxLzR2JO3t4mBGVG
/A+YZ4p0Y8gqf9QCKwZRytOFTdE/uopSwOqxfhFVDIW7mw5k0gVL1da01iTgRluzQ7gyeXXQg8TZ
ioRyib2RJJMguCtGLDN7ClOH3n4kRIY9elBBWyhg+WZANBExgH7RNdmDYeQejEynfXez5ZAK60iC
H+R7ZEFndBq0PVl63it2MRTZrr4d/XvgR+NbxPqMahlLXY2lzi/AD9v+mwtB7jZQNB5N24MmP39a
pIbHYOoFU4lcJjM8PD/gx0RmQRbLqc9BNmaj+cw+zbrc69AVWXQqg7LStgobrDibgCN8JrewdtyJ
o4ffjdnur89GE1+WU6dXJO2pqN4a8VIopb/P5jymm/6e1F8ErfMW4kcIl8aM6obUwHqDI9zfCH1E
SzP6Nxuc36K3UqI+YM971ftIpEvnDaemapCfs2lessjNFiXEloufsRBMJVFyCKJQLYCZWfgFoI+c
CnKVJz6zQaOGk8VUHZZsDc0tSU/0+em3smMGg/eemtBZxkL/0kJJloJ6qiICHCdHXdpG+0WsI4KH
qvo0OowwdAi7M9p6l6pAphilYLn2Ack1Bqj5XTeSQZcIutJ5iIxgFKRBjg3+9jDxmEVaq0qI9DVK
jFNi99GRzvOXYTjmztawQ8VTN2zx5yYbfHRQN7M2OHIWABf6oTqzXiO6QqkoCn+d6vzN5ly5pnyO
xuJk69VwbnuUQpX5y2va4r3IqyewdPbSnOIODV/4ETVts0gHLkopURSUKqfn7lXmTp+ct1K64175
ZGY0hMzPBiOXA/HaLy3Ici7xDar5yNFeQS5KzWMhFd1EGPJfYZ1r9++HyFUfDti1U96FagnTTGdi
QzCsblrWWhqjdteD0jsZk/ETfJ92Lzl/0TkOP4WrxduoIYqiDA2JWBPGh2Fjydfiaa33FQJJAoRQ
bpCegP/hkEj3onfWn0RTilQ4DIJVw19qxARoa0QF2rITWgNY5OYoInmSlomHrMzjn2xfH4mhi+d4
LMQxSxnJODXYnkZGPwtjOAy+br1i0su2qa5vY9McSMLoqg+ibChO9fqSeumHKGBhkEKD5W0OYjRb
ouF6cO2gy0YbwEx6V6SmXxNC9zTZVFsALNbW6bThyUyr1xyUW4Ks42xjTFi0YMGtsD7i74bBYDmM
pogCM4ICpCQfQRsZp9gvkdC3NmtcJI+FG++S9OxMbgFi0wJJBAxtiNVzG2nN0tbG58RmKqy5TJ3y
/kVwFAFuy0OfI8VDsguwc9aWx0XiXweSUTaob6tlps8JG4XmkNqcpc86uSXPtgUmgIjkgY9RpqsJ
zRY9U8O71dzrySsvNyCF+eTVtvskNWNXkGSmbDKMNYqYwO1Yyx3YmA24lqVZ0Za0vB7aRWWU+2rU
6da7BJdgbGwG85hXSjzVvcX5yKFVAI5qasVrETjgfoZu2tud9z7krTwVcDxX2FD7VVk3cK86YBnE
hy5wW4IV8K11HRbRHtUMNlHtUnVJeZNx9dY6ZBnS9OKGnD9P7BFrfXTVmweXfynrclySwKgt6zFr
71qFXzqfdRt1GiwqIyMeuOjVze/lD0anRY9eBwiko4VoZpRWroHktVYCXD82deJl8ho8Z6Ud/+NB
WtCLA/Kf8FROBGQHV16Fv865KXZCYxBu2KRuTTA5LXcYX8weNkxtbwPs5hsdEH1Kx59Zpf47q8GG
Vf26Q/R3VLvaYHLr64qlkoCiqYyTLec79Ad9HFWHqrNwi84PzfyQYvBbCkSsy7Fsuj1CL+megyIm
zRPHZhbXFxJ3Qcq8uBxDDwIQG4RGzSgPY15IaPngNRUJzQ1NOvzrKxXA4Ne0AcvPREobpkgOmBnx
CrYiYC58q5TLoD5WB69JToA1OkRdHIAaIjVJZf6BMAsLJ0BoTT7Mmfw85QEqZFda+6SPW+zHAcu5
z5o5JvHd09svl1BclitDPwnXusakmtM9Q4I3pFg9YiRQm9bFbWPE0jhhDGQAnGa/pxb2bWaOxh2A
LMA/crXodcFgrMzVRHzRC2XBmjVI/5U3NrSuRg5PivhZh1iNpROqV7OHGWN4wfhsZ90TfBnG5eIc
FWPzNkHtW4Ruab5oY62T5zGMB+mxNuFoWbRtoaPKFB9FlkQvWeEcu6AsH77JPtEljn+kmo4voQHX
J5ZFz/kXCrSLP98MWkLB0FmJ1q6Olpe8ewk0EDpr9TljqHqaXFA5YS7qB8G9J6EjsCTBoH0aQYDk
dFtfta6vVx4eVIsM0VMtIhLbLMDpoT2RvNJfiJV4TQ1iIcfoC3HCOejqjvnZ+NP3G/Xi9IQf1wzJ
h7QkraKo6lUaIYWoYXWjdCfHaQoLJNmoAof5WGB1xMPIbML7RFOSlE/dIfoLyBCNWXdjtqA7AC8N
O3/G9eixOIK4BEnkR88DZXFHrsBSVTHTHx0NvyBOJzM0Y50Ew7uUvb/UdfOU9aQk47PVn+2qJjo0
3MuOyFgPmOmh95xfreWTRUVF6E2FR1aUCRE/M+IVFtGNwoNvzQ0dwtGDXaAXu2jqTQLEmnpl12Cr
J9v5RS6RuJU2lCNfxdBvKqbsLaUW5O8vzSRpLaTR8JrCrs0KRNV0d2RBXo8TNOUzCdScWXDhJaV+
RGCQrzxpYBlsRnluRhsmPWd+o6AZaTvPLdCVZ+mYR7fJP/EvZJuxmf3T6WgeI/IU+kH8RhjTE0Cr
v4Woe3dt6yJQi8ALGwylKTC7O66odzdA4OYqlOZJS3yGRy82tHdWbWO2hke5gCtCFJOfcIy2S5qy
EHuYYkv7NuL+u6Giew1LzM/QT4AXC1gCHMrstJqug81uAyJjJVS+GQnIu1K2flGGgjexyfMsqvao
YIOv8oDgrTR2SVLWBvsUma4iDJFIXtvdxdpYXP12WrnYrPdW5myNWOSXQtgvJaE57KnFD+g6myiS
NYxhzV4mYPFWnRfurbbJL6j6soWYU6vlOGBUrwqwIqw9FcJ2qybeznGy/STJFwbeSgxmqr2xmbqX
uB7uIi3PACQxbo/QfZOG/q/RnkWTvVukDXMtRs9BIgglCqwHq/dbaU6Y02sk00ZrDMsw7N7Yg4P9
FLsHEFHmDfrTioqmOHZ0yunJKZ+QL1x9jaoJFfbvtGnPrsflwI79y1WoE0erJdMOBfg5kL8LlzkG
ajmcaVHarvV8TiOtwn6rk88y5diyjFBbJYK2jgaSNrXNGz+h067nxyy4xbBYQfFqFHbRbDfRSTps
FfZFgGLhT1WhP0Oh/pRb2bGqRHWPwZEszJRd1Yg1qOMUJGaR7GzzpFHd75qaNKVUOHQErY/OJe5U
gfvtMs+iQw0AEuGz2o1i+nIoM8KBKPke4rTpfsVk0m0gyEHAtbEqlGESrpXJUzJRTh3cLpRLRJvW
VvnBeNEaxsVO7zFWh7TmBtG775R3zxvH0z4xADRSfhLOUnTiqVF7fzCjHT+hwLGL8RaRETZ440kK
71WH77XOxpijW5b7WDqZDgfttZFTt6o7smYgb1xsmUX3Spjm1SOc0lRTsekQLS5jVuRrFugD6ne+
sqQUKy1N4eJYckFI6HjmM8zBH+AUIu7JP5DjC2sizIxF7gB2ri4irNwroVj4A1Wz6z3sv4Yq+6NF
5slfDx72u4VH6BgiLijKBKAj7e2qW2oFhIahWBS/ICO2oAIs7SiaOjyJAayzC/UWmZSQx7okNiuo
gFSI4Y+eht4VpjKK3mrINvRZYG3Z9hsyWW+bdqXYjeEL/+kx53IzfDvcg+kx2RYH233jLUVJPxGw
UzOScAocVHVfPMFJDuDBA2r36cUcgiy+5zmHUbMUexKlsJ2GJUIMTt6J4RBW5/bq0KWFOiAT/+dX
dBLGba7Z58DXvIvCZ3QpSoACkapO3z/KSsrUluitsqm7Db22J9Kd9kbPAdyR5l4wt7vItmMahe+H
RbTEDTR/60UUTNMEYipwLb6dH77/ANUh7RnkIYh3l17ayYuswhH/NVURVCMCYiZBclqkJ28ExHjH
ZHyjT1Ax347SN0ub40CwgtaRj0KqMfhjYmT5lCUn8JepScV2cvV4nQdxfjOc4lpbU0v4EeEf3XwV
JmH8RhwhfB4NACHarvhNOHCNWkiSUJFwsiktES9BmUiYRV8T6v1lmrrizeT+3JaaXa1rdrJbK+Eu
SXVvJ9uDzfzVZMFz15mfjbLCd+SLjyLTgHpr4abNIoXUzHdWnWt1x1T560Qz6PnbIYQFqlM0+pwo
gIs22pudDjQijeJlsky6l0qNt76YBtyjcXWuA2ntYp3qkmSnfWKH+dHEqmr0lnMaiDR2LYmN2YHH
l4x/BiqfZaPGV45jDq/b+GR8GO9b3ABewAZJ6fYjnLOZNCMifM0bCYKT9tcADGTR18UfoywpcqZW
Q/rquEswmBxzKyvfRUTP9x2B7j19ui7wJyqabhV47o8Y6n7U0n2MLGRMqVt+Nm/CgjA06lO2LwsU
8aEMjW0lddIrS0xfTY4Az7TBHJcj6e7kJPk6DCY9UeF+IC5jYRGLpLdX5aa/ZLrsXISPVNbMs9qp
vDpJUF5R3WeXMnwPi2SrEj2HMu+8dollXr8fDDfmQFje2Ib3cPmBpylTQIgmZ7DhiLMYtrVd6be4
qBhNl469Ez6hZLhpaDHp/TXzzfKEUnrbzOGdtQ+BvwnH4VKWksmL1tPe94Brqr7bhy5gGjcSV/pg
xl8PEb1xrOKIUTGRraRmcwiEwyqYy5EJ7zu4KRLxI2nJK7OxBF2ZahSbIYB+16M8Pxa++wx1xqV1
Dq04PgYV6yTBaMxIPLFzoRpZAS5LCp9VU9fugvUhaVzvmoi0uH0/VFEQ8EFZ+goNknfk0HPSZQut
zXHcRWjW+rXM0vew6rT993ffD1IJ/TqZiPFpW59ioKejoXRy3PwryzkmBr2BiNhMNCT5jW06FlBF
DHVNhkpdof86YNNc/NVTvi5STkdBp9c3b37QdOziA84VzSorkFWWuYlihv2COOAlSrCzPeTNVloF
AlV1iUM5bukrYa0e6FTUHVpCiiCSrrRyo2vozc2KOgSPKmSnIrBvUqUAjpQr1oUT1RdAwPrCEOty
hO4je/cxlqI9fnPb/uPh+2dpEZMTHBvigHCPqmHMnlLPQKuZBrcACeyjG7wnpryKdLI59muWWzMJ
8TiQOsWjq90KMkLR4kvMh1cQn0sLztujmFa5maUHF+vUynMN2vcepgoNceTBoNJ8eKRZhF2ivcZ6
V5E6IT9DHz0yobHJIzTRNNs++m4KDr511bvlJBbx9XVyp/MzT9+Orl47z2h+CMxw8Zb7nRs9cPhU
y47l4Pj97WR/2FTHh6qFgVxhXb14Hr8D8mj48Js636RyqrZ09MNHrdu/cixbVxIPdM7GvXPgyljH
TUQyncrMQ6/1kNKZrbxXfi1XZZO5e9u3hhsc61NoF/hmu/7g9jX+pQLFydkTgTjr9KFXYZ2JJRAR
5nEjkmqTDkcJj+aQMv9hMDV/mWkkTgf5dHQZr9zr3jC2I9iXXYQz+FUTxVXmWgZxwrH25pwviTqg
v9mTEkei89Cbq6j/rOeHip7BMlf5Ehq+eeT6rG4y4Gxt8MZ+5kl01vywf4tlOW6HFmuCTZAF6YNU
X0aCATd0rA5KN16FqLQI9ChqcfGUeFcekStMy9rj1Fp7FUevPRL314AGw3VIrKfv7/SmJ5sCRR8o
daoOCVgPQyNRZFkfME23kS0MyLWJBAJl0foatSCBB2J00rPbG/Uu6aBMt8LF5IdgeR1K3UdKaVvk
I8PWOgRskMR6c3jzMnX9PgU3bvdw65KnFgescqUDD76BSjySH2U2LsrHKF6TS1O91eWsppe6ulIy
VE9mnP+MynrXT1bwwugTHTH0OJmG/bK2wQpzDnNZpd0WvBPbosnEEGPnCyJbdUos+y7rzNq0ZfPH
kYhE2ECgjljk0ueOc9Zs2L91/5aO20KrE3DTHNVhc/0qg8w+MWjX5kT5e10faCVKNo/shbEkgQhT
RIvSuHEqRSVNjNdCqfw3TtSBD4ilsUnC7TizQk2RJACDoAfzv8dKog87DgneIkhrYxXoDoROHHdi
qLP1mLa/cXmYNLcL7xgJ8ymT4jIRVXpya3ZlB+kfqA1tT7KSAWSDKPNcmRMMcn0zMroxI/3Jgp7K
KljfwZALCFjBuO570OxKDMC7YqsitHaYE67zBeIrb8cxGEx9xJwfAUN4duaHscrrvd7NkDjZHbuy
/IQXU20AvHHqsqw3Bu2EujDx1HTj0/VYyoQbkUqatQcjyYCgCONQC828FUNBWLy5n5zeOrXexA2L
ril1LX0ntfBXzsyp8qtz6RBZ5BVausLSN3HmQZ1BwteltTSEs46EfS7xJH2LdTqJ7jbPBnVKySiw
AzoHtZpH/hmw6Az2TR/kiFsg5Xil7c6AejD5xF5kdvIzMItVkUjzDu/2R2lr00FI9y18dwE+wrAU
iIAJmmnJw2OUynRhLOTOacMDOisW9n7VOOwiJqlyVs/7H4r2dyHC6dY/XBDAgzbwn/a/rHEYNiX3
5xrcFUBz3MB5UxzcmoZcbkbNMgSmstDz4a47DHb9lC4jJ/wF2PDTEJkvqrLVagg437VBk69CfXBX
zCfYmIEorFxrTA+cF9ZABdZzZuuirqjzjbTYwZtVNFsm3BV5+mhr4j4rbbLXWTCGJCSnnNuqQgdh
QCp650OwK6NecOE5FxfSyDIlV+tZuPqa9iVrVOhB6iFPgRI5v8UMQ9B5D5hPHPfiwtpcV1X2J127
DSFvesiror1OeyiLsRSDKEIOBrzFYFbHjRmpc1h4CjXNyCXYcmBtjPFHMmbmMsyZL1SUf1lPo8qO
EIuo8kHd5t1VjNraeCIXJHwuQ3I68V4wFqp/tTGkH3RDjJCSXF+B7Kf36oTHmLetM7DQ9s8gcOGU
ZXPjny0IgOjZKXQaRdOCFj2+YHrPOECNp6ZhsuoNTof/sb3ZPWTyJBnhhqlmPi+4L8hV4Sak4qgH
Dt29InhyzJcRjA6ma49xMETUdWUy0GFup13g/azwYqLlzlnHQNICeju1VVRsFHzLGLP8MmF9XlbM
XwFrBPTCQGUiazppadFeHShsGVsiSDrxZKBRhy6bPzMdW0Oi07HUVlGVHWJOWasJhcMiLErzYBbV
j4yx/saTtX3EPK40m7zggvBTXPuTr8LXdGyGnREHf+RQkAidYgLLDC/fO1Gm1t+RoUXebasawYlW
bSymrkujTub8kQCKOBqajRE1n1IbH1nZTbsaz6HAecgEutP3vm8ekZoH9KI4fE+kKKzAVLX4rBTG
bi9bd+HdGQgAyA2BpNEU1kI25fg2AJpjDoNtWUuCG1Hg9SyQAY5ac5DK43gzYrPyEdRtdCBqBDdw
0RY9ohv8ekSBRxvX7En4M6S+yxAaW1VBQZzHF5NN4iCm+EfdgfvLBiytw/gjLtv8mtmE5yUIKjAY
HWXyEzNidGL8Xy8R5pOr6oSES8akcRjOF+Jsgm3hjwp0QduK4DmGJGiayDrEo6mbG4NlD7u542+8
mLzlIHdfw6mBvFPYb6glOaJw/CWnaxtAbffp6qGRxJBTaT88D4vU0Be/cu6hRR9Nz3Zr3yNesZPL
F5Z3LCcELkLcb6O4fEY5D6z5RnSSu8y5CjbKBO5tqRlZoXP5lt1wqWoYxnEaGRuADvcufI8BfTEc
nDPtrD+yEv4BKDRyQtSERgagDiIh1fFEk8ZpckyQNHsR3tarzERJHjGj2qJIrQp19CY0e9hIHS/m
OAtbdh+L5q1JSTl1KjfZRICcrWrYchYBr1B0kJUhRWz60G/XeEuI1LZ/ZvTKKwDPI2pRpTfJkhQX
wlby4NiHw8X2ZLys2QuLOrp0rPg097C9i7kB6Nq/a10/RY33noHap/OTQqUYDrHj02f3W9bRZBhP
SeTx/LuJoWj1UfcaJCJJSE/YPLXxmK9zb07AGC3KfgOnUOrnuwB656qwjX3Skn0eZGAaejFiP5lI
x4QcwHWVbAPCDE3eWD1Nq7XsolVSAI01BXj7EAjqK5gw2xvUrjQBoLINBMhqHV9dqzaGR8ycapso
rKxNu/MNqNR0GK2PkhFIqekzO4I4MdOEoZAK9gNzJrIxC3prsV2PDZ915WkcNyKm3JSsJLQDczKL
S42WER0DLke/IjS0zHYBue0SzEPiu6d6IuJvxPKPVpKsNAJY8+ZZm/p4UznJD7CYz01aHRwcLkwj
qHPCglIy57o5277+y6Gfmnr+1XQIPQhxp9rZtqiGE6JiZrk4bfMxO+GEMwmxXDp28jVt5sew73r6
Q0aE/dJNNxlhIAlhpoRP/U+uzmO5dWVbtl+ECHjTJQka0IuSKKmDWG7Du4IpAF//Bnhu63UYos6K
syWKBGrmzByZxL7hBX1fjL5ZLF7/yroqwHoVmFNNcYlDeZAOL7BrMmhZNIVRp7MoauJtng3cMbrl
W7A/TgiSspoQ+RV1oaWwQp7RN6MxwU5asdxXo22kqf3GotLi0ISYrOu0WamNSFazntUctUCWYT8g
S8FF11Db/jyCMc1b2CxZjxuYSRADMdZh5JCtldO8Ld1cOTpFzuk1hCQvkY4pnYvI7hJWHtGdpxj1
rog/aWuEX0PFt2aw8x0rDGnE92zEUlOjGaJU7u3yMPaUI2JHSgIv0X4KDF8Ys003xr/bbAuutFcq
Xvv9rGXGumyHsaRqINdPSiWUnWwhekcoOyvXGK0jXut5w49FxNUS9bvw3PEAmRTNoTTrd61u5xu1
lSuDhEREpvdmqJp1e31lUgxbWfV0fj2T5eRcU4vLuEteWJ8vGGZt2k9G3olpjlHHHi1tm8oyuZnk
VwFR0I2yPCuSz1FUcSAXLAHdlcmWGuV/uUHoV4sBELRtJ056X31nOk3X+YQdNI+pKoOFZO0NR8pd
ZermPTJQNOdB3bXjCClwQvB007BmJZiQGWOlFpVMsAMOhPfa1SGgFBOvuFYHeijsvdUWJxtsbkTz
gw5m/UOVY/dg/7aeOSsUDmrFsBQZkh2krHjM2FPTTrLtYl2/ipGG8bDNij2YG05tKYt5Z7BcP5SM
Q6KmTyd0TeFjga0C3IbYC91rnRXWjdWYuZYNxSkmiTdfMHLjyKVeQePyqNryODLkHPGubcxhVAFo
1yUVfnl+nTrtU1pg6lxXvLkKldezcy9cOoUY01n7cjq/Tk2Nrt1BJ53CWN5nDfEg0yMPSsY8fY/p
MbHFpqIG40uG2he1e6fUFvIkkPHAM2APrt4hk+Q0dCQcgbh+QOjGUsQKMwuQezeDm+CW0Qtx6kdq
DMEkx9pI1Yo8mWHGrAOch3ZSY0ttJUO1UMJruzzIFrCBSYDVb5SO3TsQo5WzRByazi2JJvX/VDeM
DpVhK1eqou5JPg9+CrZpn0iVg+KQyU97OR2WMasjvEGl3I117+1cPAvHFwlDe+EwjPYp+wVLFYUs
BZTqYadTkOpOei5rseRGtXue2d4pYfsnWL5vsDTMe5gExratqo8JK/w6b3jjpJPW7I0UVb90TxaW
N3bibXhEREvdAJuqsbNaM+KvN8zHNMH/G7m8bctM/jQGFxQaevQjHpXZavpd6A3fYWc/7aIlwTaY
X1IPtXMyJW/UpGMr7yMWY1rVr6jVeOJJia5Z3PfveqFvc1sA7ZvdeMcoFl3d5YExzN3AhMnAlGB9
iiT3IH0y5XtEdaHNm+f2esZHOV3Vls29Ja62lhH1F2N5eH31epB1esnsJA9qge+sUyscRw6FwSW7
Xzxien8iuKCka+rCt3PWe1etneaDUWFKMj21eO8McgMhfm/yEUwBnhY+K5n7usVtaawVlW2zoZ2N
aQ/EpPnWpuhgjLH54Sw+YI3WXTiOXKhmehSz7j5gUzAUUzyppmdwb5WNM+n5XUOSfi8kVqvYzusD
1KnsXeT5DR8A9bxedetKRx4o/YyJa4241ZT2K7ecKYhRy4IJjSwQme76sRnSAV5LXgQv7y+1R02r
jkMMqyO5ssh1f9EFBr4evPzGyx1zFzL3XIquedR5WfjNyMGjtYV6HswuvKpdiY94OxUzJkwrqplw
xvAi3bQ7xfkMdoT6bWdWiam5Sr3BtJ2cYye11yxPSgqWqSagH+GBwn0/dLouf9UgqLuob45l73EC
6dxdu5g1bHNWb3bUXXEEhzu1wfJsajK+ek0RQwvmYhYzcT9UfBXVcHEm6DWFUI/CxouiTJmL8kV/
ByYcNT26oUiPJPL/7ysHh8FhLEcEiGg8vh7wU43HOGnzTUnRkTJX+prFfXjXCg4k0jPXs5a299Jq
xT3r059U8AkpHTM6e9AN+D9vEkE0hu0pAyGJfG77Cefxfj4OsWKBftFVDlh9d6MpYYdeqhyaopgR
JKS9hmaZLwagk1Db9qwp03eHhnYUy8Prq9cD8+ew7J94CZmrP7iREir3uOxQ6VRC4jnpqJYQDkCS
rIaV3xcYfkkPUm9Rq5E8uol1krn8wwG4OUkrGx96l3GZSYaNzUi1JaXUfRKNvoO3AgmC2+fQlqa4
F+ngUt/jpfCtB6gEr+fRUuWa0ZC2rrMuJ68l+ktn4dBanvVu/Jk3U12t82fZtjPxoBj0UIeMqHbc
LfLle6//YfDI7ZYaVGxvpL5DAbi5accGYFqm3IeukqdRGy620MTdNEyOUpq1y7iA3cum+qOqeX9T
tf4W1SPQhOXBqixQvTqcTEUXxptm03dG9S34Hfxka8vUmBVB/vEGvlqlek49NASFS8561A2s47LM
z5YY8zMlDHhIo+gPYkB2jpmMYI7gYXOdXZJY0dVTr8kwjEfbxE2MSxZwPr5nGqUM91RPkb6joIYb
VdJolGktF3tS0YHV56wYHUfCQhqPMsfQ6UzX1y0FI7pxDotxr2vG1aD06ZOiMXXPQYduohgjPWZY
CvOa6lo06SUsXDv43zPZehfCnEMn1cBJPPBcbWt4G4BfHGZCT9zV1Ck4GK2bzCbp4Jlv7GhoIh54
idp4iM4Z7Trnep7FljMR9yxgzdfXg5YJY/N66FG/1xY+Wp+DoXeWIqt3tiTbU3bL6csouv3Ycra0
1AkuBOPfJaNP4+LgG0vhkZ2F3Y443qmWQGRIDq+fVS0sNSAMm/jWlGpL8cGMSmdiCYzlpR+aZVlT
Mv9Oy0OnxxqNJg9PJQKooywShi9ZQdbtceqyamK4pmEaeu0Brdw6Fr3SHjJh+hRncNZzuivjJmtX
twZ3JslYt6SoL1FFMw7x5Ic3Dslmjhb3Pvc0pEowcYDOkOZc9D7qFeq/lqRqMKnyIO9ogyZG9REN
QJoiWz2rim0SHWr0Le93j9p7i7qo1J3VE8D/zciu+ssiXLt3aALgVled6yLXA4iYevD6qp72Su+M
d/gb41tD3Z2KcnsLl3fJYLKoMCbF29J1Sh5ltv9USq8t/NvG5507rmaV9JuWO3KV5F60bw2nChTr
C95o864RKfuYw6ds/cx24qBQakzhJcgrov8fSOSC6jVwekpBwLIjnbGKE3eGtINNfdJT58xf3TkD
+mbAVqY/TptjUaYd/SfHZ1dZ8gFf4Ey3afpmk6KamubeYPrahzW8+NgOJ/BzmrEfuob8Qon1mwaj
Co1BDn5RZPKNT1GG4buJLpRHsVVkV3tQIinfVCAvPoLDBYuQcg7d9OLmLORJyJUfpEjZcFHcu3PG
+ldtuhNmLHW+x0zOaagaZ7Ufd7Q/d29WTFcWTsTBsadvx4nPedKM0UoNf1E8dyW1pD3HwlFXY4yW
Bp6u3nSNfCRzqWNCVqiaydx4G9FI+gynh5mKG73y00+N2LYGGEkJ26Rf9EQmt7FXLla2V+DsfavA
h+h/LOX3oLslDQifbTrVDzUm+JayAkrHqiCyz9HBYT7S6tolA4siOHIyOi2Lq30EysSz+ytCIsnD
UUQXEJfRhWIKueIEN++aiYFiaPWa2W1wqARU1DXu5m7fKXq6GvEw7fEu2jvKLiQN8n8bbN27ipPg
Nu6YKrFk/dK4TKySERJyCAJuLTyVg3RpPRgVTnXhw0WMbygmHj5Rk67DQuZXN+QsphdYtVr+uim+
Oakm7Tac3EsKRy5wpQiwlGOLGrQdp576jZMjr8XcvXXqUPzCJgN2Qu/8sqYaL0bKv8IUDKnukuVR
fMamrT1nt/ro+o7ScvhCLBLk+GhS2nzCcanpMisHTZ1K4xzUd2DQAbrsCZGc0/nkxUKDRq5qDHwJ
HmFvJ0bb+mUIRhQb++MxYbfj60aC7VoKKOps5gKmYR15rnXXeJz/7yCO24UIgC7fCjGjgOD2hfeZ
c8DIjLvXTeq3oEpyRcs3GPBEnTdsM1MyRQJQND8fPqfcvcWjd8XoC/c0wrLTDmQzCwfgq6yUTxeE
5x7L8CbS0ZObmSKlXPT/etrNGRrDFTew//0lDNU5kqr6Jz2Eph4IKfxmR9wtdRD3/+97fFzlGRjU
vbB8qYYugp7anMnoDW8T0ceVMLO7agzpKcmsfCPTLg4y1Bi2/qjcbWrF+4gX4ayYX9oU2wHq4gFB
veHYwXGsH/qOwqcRnZgytK0WziTAYi6ilDk9R+TjqjfklbbPdVokLZbB2sH3BX4tDGubxpj4zWxr
5zkbhPRci88ujtwEF2JdBjpp0FXtmd5FGeX4KyvLSyuz9Fbp/K3mWBuCntyOy4f9VFowcYTj1lsq
og3aDDnEmf34xKDkHC3XZECOMvpDBfuNLuHEaI3Fcpv7zrrWPPJWLt5CRf/qpjHeLRsx7pGDme5V
c96x9ZLHZulVKnJSRQ5A8N1rCkubtAzU0fmlSb3c5+7MGJ84G5Yl1Dpm/Dozi/AiF9Et6bV0b8pR
Z+tL5U3PNtx0MHp4HSyujua9GFysH2naeJIe/eOYmrhlSQy8NJlCBfNHzx7Xpa3uK9BlaP98jgUO
L27klh30yczaeFsDj7nDhAbUZ+BRYV7+7QrAQxyyU0hkhs3x+a8C3X7D6hGG+URcj6Zh7lTgwpXk
Jy1JSIb2RtUXWPie+9mR7sqS0p8EDRkVb8O/9o3BooQ8F8BjU7D1LfwOxZuSWyqk/dDD+jNV46OC
jIY75ky3eHHFbYBhYIWdVfPbxVYeoRj3NgOBR3UoKbSzEnvDykBLxTrJjtnsloytA20GH10Zjn/H
GGBj02TaW+XQg1U2JWMKu3Zv0jdz6/iJy0eAwDSEm7g+qIOB9pmDXuydOt2ybIc7Fdn/slgfd5Nr
iTuuYZKChd39eFl9HAgn/sfNjKrOfqcq5VUXb1w9Daa1Glttsk0m1/YNtvRfmqHuwA/Uf8AHciCp
UorEZt3eKlFC2BK5MFb+I9Le7YFYRxvsDBiIhXNWcRCfGjeGzp6zJE5vnCS3EImkcXIjzwRfx8cx
afvkl61SXzXRJsdU4rVYmfgtVNQNzj2ZsmeSX3NHOCYJe7eJFcDC9I8LOM+YOkLmHwLRyn8xzYh0
e0t71TB6HED7kV1jQtsYUp8fIf7Je4NFhTft/Mg11QmA/sAGoSBsxYYagAjrC/DADRvm3IZZylsT
SD0WKMz8TUBujdw1xMCk3mrLLkY4R7RuTNC6MSNgKB9Rxw4vixOTM1lCzTU8ra1uACBZDXb4d6gs
FXSh7V0YqOu1jQ3KH0W3UBUThvW621TFWJM9b9pbN6fRsbLGf6z5vtwsZpBs4+LDhsOj2dMmgSa8
71uDm6NVdCBvICr0bX9yqECeEBwDZRpO43JvJOkC9Sez7+lcvTUclo9MAkCpJqwzSjn/KwoV+CjK
bh0Oi2ev8RGef7FtFYCThO9MKT1EIezTyNs4FM2so5yCLQXA+HIBS4FwV2t1cH7nkW1vmiI/uTme
hrmZsm1dA9OyJ27NsegPuc09H8lyPRbeTg4qnu9ZfIRN+Ih1IRFPdXCodY3lmTblWihbKyRiLWJ7
29QVFfKa/dPPRN1FVOkBfU721lYU0OeUnEfeqU+ififDhPXy0JJSYi0+GcOmEM4Nm+CtHFioiKka
tqVRVJtEY7/eNpzdMtmUa22Yv9KMHQ/K1TswqXGviVb6uicfzoBhLnZ/1xkhPhwcK8WJLo2Ga4Ww
z5WAbbLpxn74NKwopDlIyuPAv6KLVEJh4O+2UtXU/sm64a8wG95bNsoVnu7fJX2oGY7GbdTQ70MC
de1xuC4UJdySw6v3HIxINrapj8KIeJdJiIfYVusm7rjzym3eJu5+GLBED5w4Klybss+DNsROqPZ8
iumkEm/iv9JOHmkLGFvP6/bUybNRK0TNJo1me0Tgn3qOdrP6JZq8+pZ9r2waipmDIRvqj4E6dFKY
WxxZ8hPXzE3XTW4NIFUusRpqh7wvwl2e9Ok94ui61mF36rRO2PpLAMekjVmbXcecHBKRTywZqSo3
bFvbolmN+PSmswseLyMN9tBAnuAyUG8TcXfDjKMjSty0nhPFfDK8ooWTBNvr02g+hRM/hoEi51oR
HbEL1fU7y9opiW090zGWXO1dB9GX1hCW2bQq2/VlHqXw7ayorz2TnkF4YzsNzGfguf5I1Ku3opMd
qRJe2cnQ3tRBWYL1c36eTfbvovo7wYC4AgJgYUu4Vc60pIfeGZ9CsovqxRQoPTYxHeyAHtVxbbuI
b5wPNpJU9JAkYmNGvXnAevgYkojQZ9w/IjQSH1wJRte8xY3hQotw5qsymqiCk8Q82qWP3HVZVszu
IoPojo+tECiZWlqHsapSDBtcPrEFcsoSfjngE1Un73uexveW28tlaBXjlDhyl2RctkiWHRqscIEX
659JTy2igdl6wSx4AeRhFxPmXjoNKSaMbnhbSLemxfgcpx9Lq36DciTAA9oXsi1AMMuhnJft/7qc
67/wvYe1a+YaVnEzvbPBsei1onC0kDiNeVFO1A6B9adQjrJz74TPnyvCEMutNmXNhfo9ZiGR9CvT
VK+lmHOuzL9Sh/tc3PH5r7xkBXTRoVrErc/xfI4SczwZWjydXLs3fImTZAX3ozvGcwIeYtYRuKkP
JMjq4l+skIMzeK5aMfgcfsrA1KnRGpXYPnH30vDKKTPnrGbPPmfadRYTLbPN8fXAXZKvGuQJvFfH
vIPuhjuRPeBfLS+9C7xHw9d60nyF2hgnqHH1qtcL1zc6S8GMWihHtb+nqtoHSdWUR+JnYZBTPGvF
/phPXWBpRrrjT/WHW7F7nIbJPeIpErotD4qxtSPTCrp8sAK98Kix7UuE9uVnMyJcOXaxjHoo46WW
W7uODNPB1obPguPnvXA8eeNKBPdB3HWzVA6tG/+X2vpwdWau21kzboeKXHahbWyZi1My0bv5eiiZ
NZAsKecWsk2O4Cx/Yrx429hIU8Qy508MNbOmFICytULUDdIeY3MiJ3wPddaioMfWBgsgBnQ0cLaA
mD6M8m/nOLxSU/R3bIpDjm0Y9TF9OiweY9ej4gdeeFjn8IvooBkG+oeIvKzZAOnsb6NlkWKB4B8R
W6vQvskBoJ01g9I1QXRXc0rSDN/Srla1D/wTDh3wXR80nMFX+jOuNbznvXIcsnI+RYaDuZrpGUrY
P/IjZBWm6WAWLQ1tNRzdxjJpIibpxpGgWBcGBri4xqvg6S5cQXgGbXPXhgFjS8ZAM/cYUjOu/CxA
jPc0m+VKWIm7bpT7TGJgPQ4VPe0WN4Ko1wOKhQp/mmA3Z7mtY8hMA6es46PGqHhJ3fVoWqSpaKze
JWWin50C0GDcXFkKbGEDMEiZForG8pFpzTS5NH/6nj9dG7oXmN/9bhorcHJ1ChNoJplYDDPmh/dR
wR2vak7mS9gjXoXFmY8K5bEppiHGyhgRecSpS1bDNgeqZm0j3CHHtytI69OVjGLsR7QDLTaIHRvJ
8MK8MB06rb3bNVdtSrS5AFmtRT66/zVpoJuGrP7T2XTM6gsWSmtFdnl9pTbpz7TUOCZib+eheaw0
fUXgKjyV7mRsMxoF1qlK6oqmE2YIw8Lbp9EL5bTw6DlEmOhEQaeTTTJi82RjDTabazYrcDhS98nv
6ddR6gS8aT6lSsEDkyZNvcyOwaCrELW2kBJfYQaaiumlyFo6N0xv4qhCMluU4OwIvZ0y4FIYKpDF
Exv3ftFOX3qiPK2ciuGop+C5GSDoTLAjR6kXuy5v/vPYo67GqftjZ1Cca4aQgUkBan+PQdRyr2U0
PCLF7dcSz+bO1codCeu3zGLBvFjhUrc/AB6x/BHnoNUkKYfgfAm1owRX/HVW3N3vvR6Wl7DZmGal
balIO4E8C1fYlZ2cI/6iDvmAt5XSE/4UUy2a5squrIgjJ0qr7mM/leIAGAqQvRaGBKDE6uJhrzx0
CQuFRv8DoouaNSh7G83E8i7ZoYN5GfdhhkPditudUS9aNp16K1NF+1BGnRqMiNGmNRRi6i6wS3MD
FgKruwqytMw9fCDJ/G6VMKWNuv2O++jNsOK/fdqqGzu0a3LDA9Dq0CZQu27j6DpgT0d2Zpa26zuG
Cc4I/aZis6iUjfJbkOWnO2av1UK7RxzXIp1m926r0WwK6KmqfV3LpiBU2xqV8Q1gKVRpBUkWjlTG
fmC1jNrsasWtkuq4akYkDAj83GGOfT8O10llcFcUq/MVdvaz0uvXDHUdtjrJSpfc0mBwVwBf2gw6
JhhMwdNk9XyQ+ugaOqlF8wrIti55Cj00t6Xz3XHam7tAlzGWT9Tqm+qo+TFL3PtUmt3KE7rczEp7
gq3BhpawNE4/9rUIA2HSzw9dPoFid1dpdL7knRu4efEvtmwjqMRyEDGN46DyKRtYw/ohS7xNYtqc
uadpmydF+lASMnVq+p10JcVDQwoil6qgDdiz6QfRdts4E9ZoNkunMjRIPZoszW2KqmOILmGWPnCY
sBV1lHfiCrBwZkqWG7P503qN3GYscbgTMjb28m9mz/mu1ykLcCaVZV0d3zSlvU0Cq2CXtEgzA7YZ
bMnRxlNIx+qag071kpHLdDEsTTHunOU+N3d2ZnJL4Jv16GK/KK9kgdjG2nm00Woa32djMXeaKOq9
2fmmaMXajBrU3swdkfFMHXy04V3C5SpLlQ4V8dSihcNIPKHCHDJxjMBMr2Az6qI1jAg6XYQzHBwv
uocK1qzUKN6pDZlJ8XffTV9orDk7YtDLg6uw7k4hDWHRtNaliznGssHojJHAF1Jx3HPL8h7pmf7W
Fiqqj/rFei/3Oy86aEWunSrqXjel3nBoYMm/sT2btRdYvHuZL/WslL1uplY5VGZcv5Mn2/Indk+8
dmsh+YzLZdiZ3CdpxnwFgFO76TAz/UwUCAET3lgozkOgma13NGrvkVHEYnPHOiQK945QmfpDagE7
QSS5dKSVqZqFAKTrdeDkNBjJYrgnS/OUIt2BGbX4cTW9J0lIANrCIodFl7UaIcd1a/bsUzSV4yQA
RR/B4r++yuwjye72wQ95KjP2JFqCY9F+dAbNWDngt3TB9VEfrHShF0D3/sLouoNNRuAdpIfVAhlL
tbbfeiGfuzDN9CuprP8MlBL24EQkQ7KJesfvRAQTKG1i3EfT7tBStYzCBLqFClAciieGdVTjytQ7
IFkAmPEqthQ8qZ16A8wMAiRUmQDdIcDSbFIgtDaHofKp0MkOLRr9Grtsl6fpAabMn7EGBIKljUTL
wH0+TpR+01NG7rdVO/oj99N1ZHNZqbVnGT6N0KbeMZyjc2tHxQpeokmD47DvzKjaVUQLqhpus5jq
fjMovTjFCrCLJm+9jUnAPMjsaj/WbM5lMQLmE/LclWV70FX1fWZep1+eJkfsB816ollnp5Mc5yrN
v6daedymLlpx2GvAwQwNbUnox1CWfgdlP56G5CNWksdogH3hCBKC0cKKXdQi3HPm6daDbehbOOnz
Slvuwwl06SWBoOIMDUytvKCX5kSuxls45MV1cS1t+b2RsFo2eixsIepTuxtUs8fGqoi7bR3HX+Ng
cEeaM9LfXAdH1+WqpZpbfHLrTgrNr3ICVYVHSWNs6u/krdaCDeQ2xIR5Vq0IX6aNi4GZfmVQfn3s
p2M4TNOeF/k8y/idw/oby8N3M+dY348uFzjP3FqK0qzhpMdM3o26VhVr3kA0dHnX2pgdyqwNL2ZL
vMHBVVpZvy3GsEntDzPUP+jHI7otdobQUgpu573tW4ZkGi/0j9dZOC/4ud2xqxZEJ6dTSn18vWma
TdNBsVoUcdx32edIfC9HPV/bg28TidyrFYNvE2LyttCx+8rIMZYazz/4kutLXsRVQAok6KXg15R2
UPEm3nkkHJefA5raP6eZQHkOOvWWFSy3okZ/cmPuxYcWIvlKslBkQAIVNriUh8zz/DFkWE9w7xF1
tXt7m9BUySc2moOIzgjWJHj9KbJgeIpvruweccn9fWrUz6qg+rqxMvtSG+/zxHHWbGA8RRQm8rGI
nhN3kCUSbAbCHA+E16w9MSSGUyJQBir+gxp6TuUDbiwZsylCLzFWJi/7uyEtTkajG8Qml1koVR1A
IQg2OZdLH2vLBKa8OzqOrV1FqtB9leR7PqZnCAXNT2PrFdbwhanjTn9ga9rbDrsdQZnu4Wp9fOi8
yTkT6fHbsheH3FTgsYtR3yVqpflj7TgrtFjEDF4QSjbdY1w4w76PKBvAh0whsxlIyEY7renxDirR
777+Fkr/r57N7N2srJ016FSZeNWR4S7et5AP6C0jm9PkCTkeZPmbisI8oRQcOzPxVjOb8DgvjB9H
ICtOq0rEMTZXPE5F7e7zvIHwV3Fp7qBXcbi031UyQqz/3U9cph5WW3KFVh0ICAU/JXE1UPZBo8vq
XxIPJ2+udoCahltHhPPKxfa3NRuXtLCsi9LDlmozXVnZ5OS1nuuw0jb/zYrZXoYuf4cQaE6W9dYj
arejTVAWduTmNSVKTBfKnLhnq/hnycr56JT81bQBpcfkWiN6uzhnNWcw5ID+KSAjojnFgU0r216q
N7pJNCKjYX2KKN3eAryomEEq8EEOvqd4oQq0pcBJBAAJUkED2QRvNQFS6NTumL9bFc2rs/7hTgon
AD2LOOc1ypWl19FJ0z9oisO9c/lHVIXbIbcb6bFedeP4HzuxTwdjxAeLRW1vpeyvy7ki95tG7b7u
x+4tRyrPBm4p6Lb9W45ZayvZU2rcPyDIU3vDPwgGU3ZUQvRL1VszBXOR1QV8nQmRpnSJopdFG7we
otZCcXt9WcGJDlxh1ttiQMTqyllfRwQpcDsXyJj4cJV28cA29lAHr+cVa9M9cZitUc8h3lo18oeK
ifz132ydCa7G8l+fQkzwbQUejkwqpg0M46+vyBXhDn09l1aXUTy+/E//+66oJb6rCCt/qkcKpjYe
rDAO9yOh8tHU7SBukZa491JY1tnUsA7EDKMxosFKxfEYObgvWil43y3PX1/VQjd3rcXOuBllgNw1
UtbCV68HoJ1psepNjdSQQ93QCIkOBfTQCDX89Oi/uCRYEFbm1FpPkyT+lvq0aWtksUt6Ehs+1OSW
KgfMr2YRFk90USvV7GdcyuisOPVy206cpz6YZJi7ZCPwau2cQrhPel7+FGFjXFvZRadmhApD4QJi
e6M+M5f1Ak0Wv8q4BmdfzNpTtegGic0ElWR52pj0hKH8XZtkYNGsY2Uqf41Edp4WwuSJADwXy+Vp
gby2FXEouI44+hNNJ6X+Yjy0oyyORhy2n2n6+dIk88HUgTcTs3kplmKOPOJEkbaqagquXy9AmBr/
uT0KJGDf9ASgnwKu4d8UWcmT+5lGzcRSIUBuSPTGcDNTkwNJh3wZN0X6tMDf+E1iVXuOYzZ5MyoE
WPsgXntGtwxsQGrI2n2m8v31H0syYuqzQzDm9dQgoOTjK1J3ZAYStR6eSNJ/9bwarwPFbR/1Qs1a
BFNlhJcEkMzzwZ91a9dmQqGqDOxSZ/SbqSz0AwmD9MsUEbA7HGqSSogbR8ffXj+E51ZhlhQTFNzB
xWZqLSFP04J/49hFcq0a4b47Hr695fs6IoC0RpZSKAUbWqGLr9kYCc3FRXt8PU2QMtXZ+IzbrvGp
HojWAByc1VArzheBHAghXWpRvizNr5wdD99NWh2TzxDtWod0hRQV92iZHxCh4guhQrLDWLO+mf2D
uUkgKMbJd+dqQDpUe1pHHSiJkcT5uo+7I1ku9dEb6XTpG+hUdtq5X9nM4KopBrx8aE1fZP/L1lSf
dlzIYyIdnTNG5X0p+BTWTZkYJwu04Robgc7Rp9pnSY3HLXepN+v1Q+xIaz9mEW3O2A3WzONcd/p6
3kI5p2wBNlPk2PVNN/Nf+hKOla7DpCOSH3ewAed6ZfSTeCXCi558FYm+JyR549Q0+fhm+KvHQ/Kd
IImv+wIx3ByROKPuCAwuX7vEZKHD2FccpwAUBPkKbyr3CA2IKx28hGr41yppu6mqeQ5m+DaYp0L7
gnhNqE02QTiUxldTuMhEKRuT1LD0L61x/3TVRKaZn/Ettdu3qJfKB1QsOv1STnsa0qiu55gJjMxb
4PwqAzWmZNbUPu+YR8tC9UKdHwvbUAWJhMcqm2A9Z/7rtY5mky5s0j+kRnnp6SEVXZ2/tbK8cpYW
J7dTPURcy3wPKcoWbBMhM3n2obH54DpYjenS9L6JSbTrKRkX7KuHBNtEb245svC0ls9Tk8sLkZXy
jcjQB1GE6Tue+Tg0OASxpw2YU5VO+eJutm5nwkV5AnKIKwGr/+X7TaPABdHH9qRSu/YZjub/vk8b
sLoTM/hOg4tCllH5NifJa9fjwPz4xMJUnCylatev30wTHNlTs45Pmmk4n8jamIuwcxdj/KyVt0Rt
Q1/hOr43aEL+lngMbdE4gUsdLHUn3qOjKQM7vPRQaP8fe2ey3baSrelXqZVz5EIXQGCQE3aiSImU
JUuWPMFyi77v8fT1wbfqXhlHJFdxXKOTx+kTIAKxd0Ts/Teu9aarFVLiA7EZqEX+6Kp4DE1/XuvK
ZHuDpZ9vlOmXBEaYBxbwTVWxwvNp0Xhm3qy9cWiRBktK7jkDNlhJcxuI3HtuqFvvxeTgG0z/Ec0A
2olVbu3bKroPjTZ91F333kZff+kVQt3rLdefTnqYpZEQ3zKY4IqxhjLvPleJMLcK5VD4Z/74ZuAi
SIykAI0EoiW58RgM7c+R27bOsXswM7oaPsZ4UnJhb8bHoUKcib6At5BDl78CWG4QmASBRv4xlkpT
UI2wyufqS4ni/2sMwgOsPYXjIiV5uoSbgHeBarPa3JRG85TFtJFtSvO0robsMUVjVMVkZHzSLBD6
FoqYq1Qt6p20SFdaeCgUD5k3I2w+RTWJXvr6p6gkabd99RPFYfEWUTMzKr6dUlGR7tNUZSduBmjU
3A8CWJJk8I1agCCoWveRQkuNWB6SO830kdqpbdyMTnWwAs/6BEvsrUKa6kad9lIjZ40b5oTOQYmD
XU++hcpvr87iVxwFx9tGxdD2zx+rfvOQxkXzhNSJRBsnRc8/+0aRNXhzhzhfGj29RS9s7eeYn6fn
o//m+GKNGouz9mQPI6p1qBh5WzNu0IinoUPasCenqUFbaahyvYL4hskxzb2uA87QJhpUwbbZ4y2D
3oyJSI2nvPZU97ZuPShr9FNc+PXNqx9S6Bsbq3/wDf/nmNRHCtk0qwG1oLWGSAQ0P7Rb8ihAyKDR
N46KWhcqAkvIP1gqe1DEx4gGYGL22ZuiDE+JJorHuuv8nWuhLcNNZgvSmMOJzqrzkY7CknWrKlr6
1gkoN8od+jaU44vChHiUPRUVOnFDZm19zYduXjnj29C4R9eIiqe6Kdv7gh780ina8Y3yBeqGbQr4
EvrKk4HK6p+/n3U1rk6dvyKZrWKfAmwBT5r899otKHVr6CDAL4uHSF33ekr9Qaoq7vaiWLo0tdpA
2+u2IbdZyvp1HHkr+l1iUAJCQ9VZNAVukkbfoYwpjG8plDFEgKc2JpGj+FCGm+yl6F5aGzmDjP7o
DuBcT5yL+s1pQHNyxEKS5lvuCWADaoztUmp+rtqE+1FoDesSfQNKhPqbkgacslH++PM3h1Y8eXGB
CrX8nLTq9zBFuGUAm54F+H/3SrTnNgAYIBh+DqG/Gm0rumtbet1KzSHbj/eZ7gL477Ivhkj6jR9W
9TrAMmJhUQ7juIZiZWsUb3LApBaVEnuLRMKPIACt4MXaE310Irmqw30p2BpMPLJo2a961C5p61rb
flDatcdeJkaNNw+hZgSEc1zU5RY4mbHOUTmjosQx3I5pkfoO12WnyqBlAf5ZBuii4vdFqygvIV4o
UkIVYxuvYRM2LZMrM0fukWI1PlvGuPsTUXYEH0tKF9sZBwxtEt0kbhreKpU5UoNea2CnYT4cRjH5
pY2yRA4bA7AA3a3Al0u2kYCqt2Hvg6h4ztOqfpTx1K7VuKWrvaa9uU7+KfRS1phjLxwBanaSyOq4
HG+1ynqxGrCINOE5scQQD8ry1uR0C67Bs7Yxv6ibugem7rfrYLAfh8FcpmUHjpFKA7e+oFp3Zd8v
hBvtPdOmA4wORF9DgKZWLWss0dD8fSHWb8C1fYHW+QXJihH8FSAsJx2rg4vMyqJuOPkkZY+qId3+
VDUw7s4jSvADKZpuz7ObKXh/KL854qFMJAu2SWyPFp1ATBT2G9IVRfVs+PmqwiPxqTYzYlOlgdBE
7jKGnIqwjFHeDLiJ3YSFWq0B5rAD18UNN+iO7iD+eMmAaGvFyZirNlR8E395p8YImovcASod/hxW
P0DKyA9mJJLbSAO8O82xrIL4rYyD7z50Abjv8Q7Qzz0milx1rHEXjhCR7QhkhJArCpDwuxCsRgvQ
AoM//efmXZnAD3XbqX5HzzDQn7Va4eitiJ3ngiuPZGPedzlqhDCwI6R6ucwajXi2+ebuVMpwqv5L
3rnZGnt53gPp8i++jRY2nyri7Lv1zRL3t679gow4uOYUBTgPviIBOzVZMgVnPggF4V1FNhITQwFD
8ZEwMLGpoOiWKmyppEWdPu5XU2hwcCbS9kDyHC0lpHuFCkKlPdOgNzZehRoo1SPrTSrIaUj7U9gq
4QNgsvTetziRh2rqfK017cWLohRXCm4uKml8ja1JMiXjLba6LSkAK7fUyl9LTa3YyYz4Xuf7KCGg
Q3+kNiYajkoQgPEGUUwfP94MTgPJSFbJb1ErXEywkt/GYVvCF1YhOJhRtEqbDIFClXMhVeAD3/qO
xhF6o2KEDHVwuB8CfpC45/i13IxKCqMYcd2DFPJ3gpjyDqsozGfb6BN+gvQU3fS+0MhFdlcZe1lk
5h7Nd5yewnZXIHP81UlkuC7VIdhpQVTdskWlqzpl3ed+MblSFw9Ja8n1IO4pwrRbpKnKp4nnT+q2
Oj8/6K1CRCBAtS3NpOAsj9E3Gux7CBDVRg0/JylAV8vf546NXpP4Sg1kQIODp3jNwXURpnWpld+4
Y4An0Esddy1Ls4Qkm2U69oiQzGz+i3utYwfosJV0XH8Vp/pww/obFhzG1GXuh8FaZQCw+U9o7W1d
PwnuBgPiHfYo+COxeVY+chxunq45BZaLRjbtbWg2v2m5duh82BYCBRVd32zrcIpfdsg8LPwG24/C
1chZ6g+2iKUiaKPFFUjixt+OKmdbh/bBIm8Tn5p5/A3GaH0Eb4iOcat+ngBpwXSWaADr1WMMcYz7
5eia6dexUfGzp/+fWGwJA+6l296vdrnqkJx1qk9oIykZdU6z5CLWtCQopEUtfEN26bQTdo7yM+Sq
vqFrj5xFA5iyx5a8LFLENBQZfUOgaktrG2VsRICRfksjzgtNvGUX2Wk4IiF75qLYrzwis90eSlk1
C4XbAbKaoBCG8dEqKu2+aD0dZBn/qzNdpLNWLbRkGNWo3YwKLEwjDQTddbZ52uZ0Yqx022q9u9KA
LFH5U2Dj+1byJn2QMFBKs60S1F+qWHc2ts4PCugkZ2Z1aypa9RlfG9wrlfoTh/5q01F0g1ODRmwD
CrcKum/62E2wiJ0SeQZaYMMvzOoHuspvmovALsUany4DFic8j2ULDYKbcaF1ZLAwWykxRWKNnul9
AV8RMjEwzRzpq/vU79IbQ7TpGgla4Gsc1BUaLjfwG4EUd9Hjn7dzwApOCdJI226vRD3ilxY9GsNW
a9SNC/ArsfaYOxFam7kHs3lKtZTvEAMul3hQtXvZpixqSWHhzyNgQn2qcTaXilI/RONgPQy5+qO0
wuzNwHiDwtJCOkZ428cdBhQcSzP411zyFA6V08VcRzh78efe/T9XxAh02F4NR3fJMSUp8lt0U4K1
E3L4bzL8tW006N76IiLlyFwcynJSBvZAqk3LStUASHYJJ2xV6+KbXs+9N+EpezS/xqeO5inMGje9
SQOo0n8OViiebxMFiHkjBOgPDXUYH9E4T+6Ia/dexLiSw2Xve1dbhe1KVZI9lTp77bTWHad80NV1
toIQh1FjnWY3eWnf1aTPfS/5F37Wbdv8CFK6HGTNZuH5JmvUUGAjAZxE+70BIJLZf5ilYFpilZeq
GxyhkBnJGv5csZMAImXZ0KrYeenAgtAo92Q+sFfXLw61Hf5GpY9+eE4dQvG0x7HtTHgWv1yKD1t8
iTbDUNfLWkfbusETQ0Q0tTynRGSrnUxAH8egdJdQ73EFLEHCOm72O2q4OFKkWAwAlG58X8FHPYSU
73rdskSlUE6wrJSSQFszVa0jwWka/CslLr444GDUtpO12ccjOoXrURrmJkqjNysKIB3RllvUeI9x
arM+FZ3tLRHHeoNRruxcQDxl8jSGFeuPphaVLKZMycEHCYucV/cMFHKos3272pZKjJ0vkhTb1ILo
GSlavQmY5C1CCqE2EASw3BADKYHOq7ZFq4vt1oIbtUIol98Qg/BhlzKAQY/yrkSYhWZIhtGPnXLN
GjNcEYebrA7IAqFEac197HNz1TdI3zRx5+zZDZ7Ru4Zeow0cZlOcYgQGqwKppbVHlerNQIYsLUjW
ejyA4EBmeomUz0qKo4L34TosvHyTKz00FesVGMdjn6UrNUJ1Q+hdtPJvvcgCCEIDfIx8Wkp6cz9O
nSA1wYzYk3kOYLhehl9l7SKHkprpdJUFGquDigqnjhmQPJ9zxjLGxmfxtQXfCANQp9/q58+wWzqj
pXQud50jvrVIznF4tbc0/cfOfjK9EYTB1AXLjGwimIqFk1fbPgkf2mj8BBvvhYP3SkU2WNTZV7yo
DW6K7n07RFgS31NZWhcYo0gNHUoz5m7TRz+gQqLwEXgoZiQ3sqmVTaGHGoU7+PEJkasiD+oAx1zo
cQxHtHhwy++4FaQ3jdpTkhTGTmb1FuxcsjZ6MWwqn+aEw326cwFq4ozjqGgTi6LcdDF0ubb+IVOw
h2lvfAML/hNXZYrSITgl6JB0UR7ScI8sf3brh/UXAyj+DZ8QPUz2a/DMuHUlxR7n3BZclwMopqYQ
V1l1vyu4ZhMYqABryTDcpWl/G2jMlnA749bvqVqH0OVQ8FSNFQA1fM50juu8Q7/Ia/xjZbPP0Lkd
Da28D1MMYhMFUoIWxxszbh8TjXYT/mPLPAgQeaaMucg7Z90a/vSz1HVctEAJRxSr0GkRhTPVL+zX
3oy/m6N1B7GZkpzyygmyaTMdHYvhG4kS+2QwTisUFfoFvdNXE2gj0ClvjeDcyGLOArZLY2l3FAtV
6Dj0ezLMs8YbvTJvdLvLAEGzmNDa44BZ9SuvG6iNW65G8wyWNOha/L7G3N2UenLf4mW0M9DzJF0C
Zia/gkHn11t5DkR0+sgeOPGSy0RjWaDBrfG2xw8Qo7RPHnle6cPfiUAsHyTkDuDxixFoLkU5WjEe
u3rzBm+gXBbD9y5QEOSOKpYongKR0NdV7f2ug5RKtz/gGmy7HPGk/zlxPcCdoGE2VpbWC5DhA+Cs
8VMeRJ+7Lt20SEPfmBXl49YAFkZhUFmqtVJw+L1BOPYpd/pgY1JgXWU1VLCRY1x477UaBTY4m70V
79oYu7BO1nfcxZAZlSplPYBnq6BG5cktbHKoDgzehbXoDFKlGSzQes/YtwTlYk1pH2xqBDdVUfwq
baVcRpipr7FTqnMVyGhJ3yLkFDtaOFCX9T0CIiuMumgoWOkitcwfGHSVi7D8RU8TOScNKSTZFy+O
K24My1hyAv0s1fRbZWNuYhrfkTRr1DuLA0FhgIc0e7ERqsqpFd3ClVrhXVb7t3oJPj7If9hgT8CV
wkp1BygOrnLrFOqnzEE8xKPBbnLitBPjuURGhib4PpfD5wiGgGAVsYLZU9oEEeGwShwaR2qIjleC
dKE5vCDkJuPwNRecDLVOQ6YtAIgv629JV2XcVtMcmIP5Syg+yqdikWuqstGpIiyR4d8Xxnjrjf46
YHAKqKC42NjzJUqMcvwZe+Ip7oefsCfLRZzSsQJrDc0U/XpK+z8M/KUW29yWHE1RIKBXiYkswpsy
jX0mEXJJgdrQAsT9EFIXpfLFYQDHPJKHD/F9pC84fh8M8RY7zbcIyTvT9X4pbcJIGvjjwOBV2mfR
w5UAx2GskDeG4jx+NSzSvjk1N9GfoOeT3Zg02+8cy8YECLBsrVQ5AvuZt1a976BFCgQGYNQ2KRMm
Gv8rom5sZqHG6qZb2+gNxNYxWVENqTZGJ9EXeKH8tAxMJwcTDONU8x2WYVHdqHoTYgKf7HLdQkXN
dh5xilgmWAUuG9SXhFaK1TC6R09MNVfpPKoJ5WdJ551dsjOKZQ2EJkGNEep6a03KTBu8C3d+K3/Q
YTrmMq3uKdkNt3Gi7Qk6IPMU4UX+k7+B7hwa9L6+GStoULkMUTDnhEmm+95ner+tkK9rdatZBEQl
F1vFvfOjtfQAvA/SS1ZmhByTlJQMsk65C2MITwkgYrotKXayK2YIDpqCgxxEmkSRw9awcCYIUTGu
vfRHFBnx6pMvsV38/z6/eDzXwyWfX3HO6HfpB+nfNr/89f/j82uY/4aVbQlVt6RAGRjH3u5XVf/n
X7bxbxqJpiNUYWlCh3Tz3za/gv/L0gyTj6erhqYz2v91+RX/NjWHLoFJarIN3dT/X1x+ecI7e2pF
x67ctDV8qf+29q3HFp0BOhEPRYkcCddkZUP5d7hgH86v/HB09e/RESZzy75WvAfXGRCKoCC8sktV
W5ZhGW/eTfPDf3mR/6+0SR6yIK2r//zrxAsYk4H4O4PwiMZX4lJ3PEblSIJqQEA1rplvz4/+t3v3
f0+PMfM991AQsQQM1mPuaihNKsF9ZoRb37V+e6Z2e90z7L/fwMdjNLfVXhxFVv92reqZNiWwN/1l
jIcv5x9xapKm13s3STIsraDg6HN0FG+bgRDvIm11fuhTMzR9+ndDj6XRRQiKmUcFmJ9wXWAmbf7k
+ekXQNq788849fOnP3/3jC6zHG5qinnsjTzRlkhS9O4iS6VTXHiJE+vUmJmzl5FnaYXAqEaNUOjB
AhSzJOi/rf7juheYDLbfvUBCNbxye+Y/g0WxgCYuF4pKffS60WcxDCEUPqboDCSoCiColXyBi5Je
GHxa6f8Vdbc///Ov/4mAWQjbij5ITE/1oxisH74WbxLgvUaDUmuIKGXv3OYUWK56D30WyrVW2jb1
TcTcfRDrmCK95p2uX8gTJz6xPotkFDm9IXBRas8UDvf4P5gUZUf0lXoafOd//6lHzAJZRSLGM2uU
M51O30J5/hzpSDqBVz4//Iko0GdBnA8UPpGtSh68EaUIn+LAzuqR3r1u9FkcCyO21NpQ4gcF/U/O
OqhciiLB1++64WchLKivt3Zb+g9QCnE/dzNrHeeowl03+ix+lQZ6u43H7kNq+KG97kYr1mi3CNzH
zj/gRJbT9b8D2GaHjnulpgmnQXSIvJ0EVLrBy0vcOFFy5UNmcdxkyVhYArpU1WTf4qbfBJG+MSfp
dhSgLu2X02L8IJ71WTx7KDFnYZ3LY5COO2dq35fGsPE8Y9daw6b3tf35GTuxWrVZMEOyqbmPyPyI
L5L6jDfkMugj9/n84CciTZsFczMGGsDiPj+qVlxBWIvLt7aLDPzv0AW8sKaMUw+ZhXNhdJzYEuBu
NW4W6GCWiXNQnQxtCOShKfC05vA1Td4EnFHA/qtstNE2/2VhwYqw1CLq/Y2aNIcMVWPrs4Hmo7kz
EO3iX5pm6nNTc0s3SfqMHDt6jnv+0Vn+NyXlGtt/tuzHTr9wvtCm9fPBJ9dmicPhkgyGFGeNrvAh
BvuvrU7TdVRuIOCPK7cUO7NxVp5X0cPJUkBIKW6B132oWVYxur4dpVPZRy9LcOAcsHgZA7/aI+zm
X4iaUwtt+vN3e6vhIqLiDr08Squ/RSLtm3Tl5/O//tTQs7RidAAn88K0jo1FjU1UDjRPNQsvfJdT
62uWUwDeQqPRev1Y2PRl3PhOA5Ll6e76uh8/yyapRetuVEOadMggaIsR/ewvqPEV123W2iyPyA4I
eFlo9nESuA+D5kHX3OsmRp2lDtcM0kJFyPhYAAlaJ57fv8DfFWscz6KfV02OOksglgIZ3igrefTq
0YdaFoRUS4AbmfLu/ANOfFx1ljxUIJwltff0+KfpgLtuvaJsmW4KXFOuiy11FtZdFrRIVo/otPr2
JvTKW4Qb0OnWP51/gxNbnjoL3bYz4LAqhXMEt/Y6lBgOSmUXdfnOktaFNzgRX+r05+9CN07TJB3G
zDk2qo5MtwbHxFTxqDz/Aqc+wSx6ExiKQJ0ZvaU9AmsYy1f3STHt6zY4dRa+bsPirD1hH1OE2mvw
qiqIRTOgnX7+55+a/1n8GrXTJF6Uoz1cCXcv8gB5VrMDZ2sF4JXzsboQyKemaR7IptYCOg+dI9zS
L6Fhr9Qg2tttfH/+NT7+xtBq//7GWlqJCLdr51gamvI1DWrtd5oY0VU3Q9WZxTHkHM7bBvuLRLC7
0LOvue5f+L4fz4vqzCLYGEps+rxEHsty8O5kP4ycAML2iwajd33d3MwiGI2sRqbg+Y6hRPVi7TTS
VSmFQyPaXPeA6d3eBZhQDSUBWym4OPsqatV+tPBb66obg+rMoreMxZDjNCmPbndMqwnRRFf5Quye
WjWz2E0NUxr41lrHHOkBbJbLlh/uvF43K7PIRfshMoJa1Y4oSkB9NdDHD7IyvPKjzuKW3oM/dGqr
HeM4R3PNHzcpdd8LSfnUopwFq9FquaK7gX7E4a5DJ69ul7lBG79yaO1dNTtyFrBocep2q7nW0Yvi
+rYZMwUT8Sp9OD/6iReQs4AN0ZCJAEFaR8NtH61E9xb1CCSwLC+km4+zpipnUasKuv2QizlU5fWD
kUl83fw7FdcfeMjhdYtTzsK2bYXpZDDvjk1albS0xlr+ABVOw/K6OZpFrYwaAIeJiI8VrOy9qDpo
1FaaPgSTLeB1j5jFruoNjoMrAmYftrEPDeTyYgcqXdv8Pj/+ifiVs/jVCtzWHNOKj9hxwM5I6ZVB
NmovTJA+xdI/bzSqnEWwC2hMUaQN/2m4zQ1sNbl0SUOsNTPocEZEnUi/BTa84B+qOGTNbYuvTc+/
9MNdrUBC7pVVpyZbGw0JLwhuE5jq5198Wmcf/bJZ9GsQwC2PYsExwiwT7fx1pB6bCVQm3CUy7Bdy
zKkomqUBxcoFzqo8JUtQsbN3WoW2ibiwp54Y3J4lAE3qSeIJLT7adbFH7HgNFXQzJuOFCD2xNOxZ
BqBhl1S1PYzTnvTcjBXyBL0Vrs5P/6nBZ+EfyTJUy0GPj+D2DfSazAEVWU27LvDtWeBXsYxiw5Cg
6fucdrCquHR+e+fCfnpi6dizsLcbSxs0MOPHxJYVxDU8EcrW+er44M6avAzWmezFhTeZJvuDZWpP
8/fuYKD6lqoj9MzhprXipeVIgRxv19xksY6bKCBaKkI5DN7Ksy+83akvM8sIXa61Zm/jZWkNeKW4
0Wg+QxBPf1333WcJwZGZEsciibiswFVW3PqzGlYXfvmpeJiFNM4FwkYnQB5RLbb2WSSGvS3xZUGN
vbqQ0LTpd370PWYB7UMZQXnJjY556K9p/z+jyfNTcbsNSauxviAgW2KSuwmL28ylstlcN21TR/L9
MhirTrPwrnOPQMsERAY4rNZaNZPcX5//LtNAH7yXNa2/9+tMjF1juEN0RGRFh5HvqPtGpyqb0eVb
KTYlM9TsrTXEUdBxQ3khg03x+NFTZ1nAGQp8ddFYPdaNEqzyycwv6l49H8ciyqkXQujEgrZmyUDB
2aozwfofBy8vFqKGJgUUsL+w6E6NPi3G9xPnm1VoZIp9HCuZvI0iozElKJ11Fz7MqfGnP383fglS
O3JNLTwmdbCQTbQ1nPJw/pufGnoW6TCR1ELt6+joYVvW+Oav3q2+XDf0LMwTBe+zTqvGowmXZ9Gg
XIBr0qVa5Z/S1UfLZhbo0A96UGFVSDS8cHJQxvABGOa2dx/qKL/HpXIfNz8ulmVPTdMs5CEDanpn
uO5hVBGHkRWOb1khLhWHTowuZpHd232bswf2R00dcRwPQPUldu5dWJ0nwlrMwjoYx7SnEBoe2WXF
A+KsI2JTEh25sN2gC/SEGJC1aUvQvfUgugtJ8sT+KGZRDcOkygca2cchp8mMQARS0gvyY24VSMoZ
FwLjRLUcRMbfkYFkZlR4WG0dGzkGd7pouk8iLrLvTavhkQJAesi7g+tbN9MOUxrZvRYoN1ct73mP
Em+uqGkBAB16r7jvoRXHufX7iqG5q8++GAVaYHmZnBwbLHwWBDKfKI3ZF3Lhh+uB0WefZiQmuxZn
hUNpI/ODm7eHH1tpYe1nZ+mdM0RIfDXAYSniXvc6s4+kyTYKEzvKDhpqyYt+EgOWNeCw86Ofep1Z
8jVFNVJ7C1GMR60nGBY4BK4cKI99sTW0e2lgazlcOA1PQ/4j5zBzU/y+y8Oh9GsA90GG/qGOQe83
CHILnKcvfJcPswCjz1Jxg/O5qGtGj1IPlWplsgKwem9zfpqmtfPRb59lY0foZlGHfYpFvCF+IkrU
/NRlN9wnQP5/aHbK+dFQ8teqGCERnn/kqReapWicg/ymHfX0YMK/4KjiZXUO0ByhpgtJ5sQD/tFk
N7A6CMyuPNjpGOIaiZBac291Coz9695glvZHWWGrWWBRWFf+nqA4AJU9XjX0HAoFarZqhSVwPzTt
9ndjtmmzUAO1/nLd8LMUoveeESN2kxzaPALQapR9+lsDmfZ43fCzHKKNjcvVqssOIm4xF0NKYNEq
iX6hmntirRqzhGEkKFT7mpcchKfDkMAIui/uPWoestRvfBdKJNDl8y9y6lGz7DFCqMzZohqyx1cg
CC+hA18AKcrxk4Q6m0I8O/+cE6nDmKWOkbaAgqJncyAt9SBgA9tfpIN6XaTNIVF9qjaw1YLmQPcE
cU4TgW6vvLRfnPrps8wRWjYkjNTFGkOJ7B+hFfdILWoHx8w+Xzc3szwhPTozaDcg30M1A4YVInga
7sajuL1u/FkUo6nsBRLq36Eq0cpSugqRCUvVblMfPf7zj5hW5gfZdUJ+vt8Z3KQ19KrE3bj3USBD
6FSCkebMheJtrqxLWYLFPv+kUzlvtpAActtV53X5QZTZbyGqNygu8XWLVJ/tQFmDX7cN2+4g9HAz
VNWzV+TbwA0vxNqpnz5bSDIRSROOCcO34WenLW+EKC9kjFPzP1tCIs5wyIQRcUhDxV62ffuK/u0K
ncNkYefR9vzUnwiEORoH2k1bpHpQHIZSRSI0euxIS6UGav/8+B/faVRnDsMZcajxFcODJFfBloum
Fmvmdi9/CAaeBlZCx9G+L34JOGipHl7qvZ74LnOAji3Gmu6okh8C00NgFze3ybwcqcwrJ27efUUd
XAkxxS0OUaIe0ix7cizzKVe6C/F94vers49vGHA2/CEuDyYKIg1cTJgqP89/khOfXJ2lDlsBJCuq
rDiIwZfQ38cOCq/07w0DHd/zjzixA2mzrXTEXc9Fk6c4JHbhQdfsMYNDg2EVGXnw2kIP/OWFTrcL
O9W/VBqdhv4gW80xRiX+garpVuVBT3oNvQUfWDD1kBo/x/vY1zvtJctKHSXZQWBgplw4gZ6YS22W
IxvdzoYcfuvBFc5tWMcbkWjQ96qX8/N4YhVo05+/O5wDJIJzpuTFQeO+i+NuGwyQp+qkDNBTv+4R
s9WgW1oqJtAaVnVW8qTqfncLo/4qgAXRP8u+oUw7F+nQ4oC2tobOh+wVedNAI7EuXF9OJMk/9cx3
M6RmmZZXkVEcdFmt4z650SoV/qwHhQjS7tt1czQLxkLRE6wl9OKgBorypYHvfXCEZ163hczRRpbd
jbHhkOeNAb911avW6EtkFz7viQU6xxl1kkJC3WjFoQ2zndrrj3pa3MS28vWqmZmjjEZM+0a9HopD
jBoYNioc+I24ugQVPbH85wAj1YJzhbl9cbBCUS1Q4rjFY+7CZeLUxMwj162Rm2zdgnuvj/+bDWxD
To27AQvVm+smZxa9MGhNFQRccfALB1uM3oMKu7OR2ijX5x9w6h1m0WXZdRKphh0dqAgccivZxzIe
FqUC++v8Az7+AHKOnbHwuUgyl/Ad1PE+aJ07pamuiik5B85EvQUGu3GKg8LleWebrgbNPhyervvh
sw0IlYteN3BTPARGPzmfwO0LM/vC0jk1K1Muepdz3Man9BhR1HDSLELzysHmQLmYMj/+qNKZLUwf
waNS8bzyoECDeotTbG0x+R6NH3U3pp/PT4/z4WYJg+vvN0id3NCqfEposXeXBUkK11Z+VVATco1u
38CNRMT+U6xet48hNvH38yov6o2q9SkDueVGs7yvmd9+P/8qpz6G/vfQXobEeQV5BoOzaiUd/AP9
7qqzsXRmad/DGaXMcHE5FChdLk0ocIgCjMMh6ZFouO7Xz3bfwpZUq/scdSVN2VVxf1OW44Vt5eMz
GDS9vyfG8JM0d1TmvB+pHmpal6+7xI5v6CXKFRpzSCS6vIddNOWF+fp4L4YQ+vcTTZH5fhQTF16O
n4nLCqqHTkDcDVH3ri/kvFOvNYvsuIyCvlM4vTo9+lcm5k0yDJ46pFPiuMX/T0tvpdK9nv88J2Jx
DrSh1mcGvptQ5S3tn6aHNjBopHEl8FE8/4ATq1fOgr1DrmFQcVY6+Ebe4VmW/fJDatXXDT6Lcj10
sPyOmgzNJyiPaasXm6zK09X50U/NzSymRzWJmw67joOB2yqXoW2eht+ruL2qloiqwd+LyeXc4kR9
Gx+SNqgQBlEspBHM+sLd+tSPn4c2DrFdpcYZ5xb8U834LhfZJyVNLySlU5EwC+vRz0Roymn4CjsT
K/6KnN4RHzJt2YTRdRM0R8kUXV24TZRnBx3JgNSp75DWulD5ObEq5wgZI1NtpQtIfFldRVvdVB6k
i837+XVzavBZAFdl5zqJoaYHlFNxRsQ7D9hXFVyXUOcIGQ9Z8FxE1N3g/v/mELBNi6sAJAD7ZrGa
iLDF9mTID7aDUavqGuNSR8X+wpyfWJFzQEygdBZGDlNjoVEQucRsLTXzu8Aon6+Zdsrif8fTCONq
7PNR2ZW0Y46DcLVtUurhValGm5/Uhww6RuNrchIDS+6RjWq2io4V4Pnf/nE4aXMmQOIPZoExmJwc
E9plFqK8icclvT2WJ9yran3+MR9/Am3OBkDXTYvwYOMluvIF5cIvlYboe3GxRHFq/FnGHDy7wrVn
kLsq6pGME8jNORUAQHxpLyAfPj7XafOiVFUOvq55OESoiO/INpt0b8rX2EB7sndRBcEsaokb2ZGL
5nDhy596qVkmlbUWF4DH7Z1uYiauV8+DLRLsEJBJPf9VPs4X2rxcJcHuc/p1rV2NfihWYaP2LAzD
vpBFP/75/2AHFLmGAJuvWihWtvj6RJPhatrGn9skvnTT/PgF/kERMMaxMFQ/tneZEJ54QdLO7x4w
0tSSl/MzdOodZusqU1XcsBNn3BUaLhVLzCTcH3WRcGYt1RQnrKueMt9vQrPQIi/wtV2VjT8554EW
absBKfnsx3UPmB0flSIbhsQs9R0htw5H/B6t6ibL4gvn4VOfYZYAFVXRU8W14Bp27muhZE9alV11
mlCdKW+9uxBqim2CylQR0vekh21SeTPKAucty7kKka2q80shSgNAF4te7BSZUMK0McxGxtFLX7pA
lxeSx6llNE3cu7eodRH0+EKLXSqGaNdYqb+3lFJuBzdyL0zUiW9gz74Bzs8YysUhRiHBaOxIVCBM
VWe8KhWpzuzIKPxWM9siEruiMuQnhIrihyCrxTpMy/LT+TV64gXmV0K6MUh6jYVAr006aOS3BY62
NpaD54f/+HKjOrNzo6qN0aSEbe0MiT/n00Q/bJ6t/83ZeSxHzqQJ8olgFtDAFUBKJrUsXmBkFQsB
EdAIiKcfzz7t/rvdbTaXOfR0s8hMIOKT7oY4N2Nahn963+uzW5h//RV0wYzpf/5X/80f9c9MsR7L
usq7dDvP5kJqiEEGQ0C6/Zfv/F/DQ/9vZV78My20e93ng1fyRxUGsMk2OAd1/p2W/VnbwLPALI5x
vX5lEPIiwYZ2bvRdTIXlC0jRHbzdlMn6YYeuLlr4IRmHQhoUbC2Pb6MXvsss/Upn0KeZspszm6bj
cemmIiLKqbljaeL/7z6kfzy6gLWKjrqJdx6WVM2nal0ndXIARjTJ/+4f+Mch4g1ZN2+lb57drG2G
qHanCSWZlf2vKrXin5nmBGg+yyd2wNtUqTy2mvwK2PKr4fs///r/5vQIrg/X/3F69EKvni6vzncF
06rRQ418fhx2riPkf/kn/t1z+o97zpTdKrdROWcLBjx1N8DlGDS7/3L8/bufbv3ffwDEekB9RBbn
esMxgDJ5C+OMIZ/X//z5QEj61+be/+9N+EestLVDi+wqF2fRIwvbZOnuuUd/84XsROkEex6sv0Lo
UxP6RdQMnYq8MnurGvtjM9VjWJYfg+9+SzP9ZfSgDz3ZnTHOnPI0rGK39u9DPYo7J4SjKYoxDq86
zNaeMYdgk3RE/msJQZgHs/lT+F52XBWvVNbAE6AAuDOL5ac33aSEgNbU9UezrM/oajESC+fNB4kG
M2O5nSsvVo7BSRG8TTJ9rPs2wyvYvtZDeOirhkHq4dWUzaPAqra7/hx43Yc2Rb+1QdM0p0cmU74M
129j5fpfSqzx1ZMU+PkNFeDDWDvHbuhf5OicJx/2RyimfZ+Px75Jd52USYkH2PdkXIsqdlz7xsGj
CvQ4h7zA7y3dbYPDhrF26k0/ykRbR52zXebcT6wcJJpV3k+Td8674lQyAlBa7n3arQ6s4hrBt33B
WAN4Z4NEgQ3U3XbBnJ2k15+BAZ8bS5w2Ob9lixNV/USeho/bcF4X7X2pdLijVHQ3O+0DmqE03rLt
gbrOMa9nXAe5+h1Wcn/9eAtM0zunC14ZlqKaZJXFznXzaFDLfcjbE2e59csprg7LDVwn2GPt/GoF
NNJgflKW/uhKJG2B60dzJvpYpJtOGtV+XT9pXcwPGA7IJ6r8ZXCaZ1H1O+aljpQxd14G7xzJ2nFy
g3TfNBBvhbgr+vUPhK9bbHTTTvfWH91WJ9u9LvaFbzhRb0oz33coEpj0iWG/I+TI9k2GX7rlP1Qp
SF+sLGZapZAItWQKtlwSjAbPNkNl+20z74zCfCUMwiwQmn86OVtRE1i/tC/VvfDHi2kO+oI68VWE
hbEzfX/gB61GVEiP+V0ElUiAHsw1V4mVWe4Rwp+xk7PWSdGaeVIqq31oU9+JKFkwUNq3fga4eczh
BM7ji43OW/V1/yQHCKjttt478/LQdW11rsa6PDAJN+xGiqB8x/UvvEge9jYPH7uD+81Yq0io4tOt
oKLTV0nqZdzjz0g8Uz2jOYSv27VW3LT2H5zUuxAgYOGlT1Xa/DjGpGLozIi5zAHNK5jerT+w0zJe
ncjoSLL6KDaAnggsdNw34sbW+kjBFl+jkcMENWqo5tWr7J0yMsP0gB/gDY/VO8U85+AX6sCmTBaF
fvkqjOltqLrDTLksstbiqeizHlol3G+e28tkWZ9roG9Gv7zYeYGCe9iV1SYQGgu8yaE4pmsKErXM
Dx3+mqRiBTteUU+o0cV4nRluZJnmkrhBK+8HCZVapd+snKNo98YzeOsyzgpEnSYqNH63jwqPUweg
UfBrKo2dBW1dUdQPYhzvLIjnyeK3f1qRPxfsmkR5YYNOGXL8tEy05uNc8mM3wMKrlWIeX6qkGGAx
By34f3p/9PK/1w6CsuUGa7xWYRktw4rahJMysrb57/XB08HyLLV+gpJ8bqaM86zwXkpjNhLG+45G
5/+tU4ndqAAROrhQHQPr3A/+h9ulN4sK3/wCcnvavBpNuaNNmnB0YAhbWuzZaXPbuvXF400cfTPA
dq3/8F//yV2W4sWVI4zZqX8PzQAOS7qqqPZHjgrwI9iDJropMOvHJdi5CCjNeQA1oHNc1IX69NBB
Joz4H5os6CLb8PY96voZZTd2XU4LM7JndTSy7oQ8soqyoVn229pPUWuggFulkNcie3nsN/d2NlcL
k3tRnCVEv3j0p3M4ArzsgoMACtrjyohwIyXGVj+i+Pv01fp89Yhhnwgia5nNGr9BYCHVJqpFccf+
55iikVQfUyqPvj8+UXrBdLzZse0ghC6xDB1Dq/sRaIRgUc/LLrse+f581mq5ZGoCM5MtqNY0Xh63
vQSy7u63HMFunyUe5gV8235sheZtuthh0lnOhGRUfFn29qkDHKvVjL+8DhVvsPmR8kMPBJLlUanF
isJAYsgN9P3otfjp5vDRX/Jb9MoQZcRxYeE8ShWM2ArTaVU+ov0ND2rwAxy1G/jNPKAXXl0h1vvK
wz9q6ggLJqvBUOQA++g4gH3v28BQWaG0ogoBRQIJ+w+ZsGKzYAGGjHu38Hj/AQvQoe7xDGNeSSZP
jqdy7bMnlTb5wVXcCXk777Iu3Zl6PQW56B+8wU4Gb3WeHNYXenOpkEXp4n1KS94cszajlC+O+da7
LMQrRDBsI2DYDxCgdjbYkLioOpN1LPf3bAisekPp71kAYhHVHd9yYKKR6JYwYT0btAXyuKjS04fo
JsjCknNsLdseb9GWc0WWP5ZB+8wV5np06KmcKnvxYvMKkAb1fLQBru+wc5jJ0Ft2AiC0OazbmqNh
AXwwIsolQODVoyBq2bfrkCGqGLx4NZ2bIsTtmvrhd6n8E2/e2aBmUGrf+y2mxaEjtaUPatTyYLa6
OTKmU93RD+7etae7S1Z3zY45Q57Wq9O+7EX7inWNPTHPZ2koBA4blXULscjQzoYMumzDeBZMr9tW
aiRew2zqqkgrcLlyZikXNPrAjy93VjsPQOZ1kd3386b37TguJxNmdB1XpdJvtI5x4/WBWXFMqIZi
rMte3BwW3asMfCJQw/ESO7dguudjs5uMQp1dp9ve57Uq9mw2brGUg3HMnAJZQWkrjjUk7GzLzovj
/BRphjfOr92kbfz1xBxU+ZgWw/SoQgvl1GRn9bOzMSRMC298aCvd8Sea3ciMu1m8e613pQT61Xpa
c9baEiEZfUpCWYuZ6zPPH7FIHkBSj0enXuvYxXWBgsRBrchXwlLHKvu3rC5q/GMFtorWSn/QtWNG
TdsVwwciorutW6YGXTOc9WzINjvp8yv0umw6b43Mzh8PM0i1C0iWYjeExRgNhh53MvfcvWxrc89S
vTqHq1VA0MVjVhYmy9GkH4eyWOovRzvG/RxiVA3bqrgTsORoIWGFlr75lG5OELWZtH85VWA9kMi5
sdApYSpv2yOa0auYDT7Py0x8ChZ9kjfKm603WoNL0jcj5OPA3nZeugE55Bq+rF2Rf0+hHOJK51+m
bh/7rPmClML3jpA6JqkgYlugWdfTvGdzyD6wWvkcOFfFSrlU74FFrxEfyAo8ty+TQmkMvQAQzPsZ
8O7BMUQZcfxRmHFWL86GNHu2/Q6pzWpLJvcsrELxuvgi2rQASG2E90XW5ImNwSqRC3Jhc5XOyTAl
lmy5Wm95NXoXNEEci333Y2+sYFqpfOgd1+Lw95+ntf322iVEvzJbMcH8SpS+eH/XSagoIxyL0nJm
agCUdlTMKQ9dDZqX70rc2mtjRG2Xd7gPBrje5tKfe1DS6FRsi+S8uzcsZ4wwWkwnpaSFc3kO58TO
UpfXVzXnSovqr2QmBPz6KvcdUgncX/mJ3ytlK0WrN9Ytw4dK10HMwYg3Kc/UwfNtG/VHqd9RWWMb
yhmf5La/tgi0lfp7UFFmvAW5F2VOVkTugGmqD9I8GdI+i7sg5CWqhim2r7B1etfj59ADeQ+3coEU
KFWS+Y36LEP/dzD4SwwzX/O/snn2N8c5eetyv66r++LwfGGDHoq9YzbVwZ69x7ZkVVeOYyQ2K3vz
B82llJXfPJEzigV0F1ZpXHcxUoioPvh2iDh8TlI5h6UcnWNpD+bRdqCZV2mfn4fatZKwce2445eM
K6bR8PUs9U3FfDAZV3mlMHV+so7VFW/YL0kFGDcucwBZQ46Xy7KJ05cl8I4WRlDHEujZ0/5hHaiJ
llVjYeKaXgi89PtagOSuAt/fj351N7nE9m3eF4mrqnqnO1yLgKFfSwleAUcY506b4oiZuy9Vu9+i
GFAsGd0SZW3wiz/RuNNgZg7dsDyR/w6RFAKRLSynxrHKO+hz/YH1phlRsDZY/3U+9cZ1n2kxvwRL
B+0aLuSeIkmV2HKZn8wttRML5HCkrg9/aUs/2lqsd2rwdDzU1oKItKf6w73fXIJ25fxSIg/vUE8u
ByGHzxREd1QNTol/FuODdFEZR7TgnJjAsIkNnvyz21uIctLO+fHhpB22nJh6QU/FvIwa9zU9zKNp
pMVeNYuVgD93985SYEySlrMrJvZO09X6NrwGux3M4UuV9zlONM/lkyl/poV7pLO6S7nx5vrW9Fzk
hBN9O2bHuSxRoio9J07rfrg1mPyoM0WIfYOUsE74/wwXs0iro5VVr1naoDSyTO37B1dv7vdIWn9p
V908shSXEeIj47ZYVTq5ee0Q+0m5I4r7EeraJgoz7ACNI0/rbP4ujNbcKcMbE0hA7hl79EftzO4N
Doc7zbNwg8RniRjaKveO1bGduGDPnt3tq0VukzCTO/Oc5vneI4GGUD7qG4sGyGPl9j5WjtTdcd9k
sUoFBZBZG4d+Kr2LO1oh2yPG9lBzJSalVei/RVl2gKFy527AADJGbdqZl7KFIS9c910NDXYeujRR
hvnhYC7txzQO401ZZfJSmf30qewZ8oVqwicDZXcyev23N2MpmhqfNQPOYQj+8/ILSWT64Qm/ibsG
J9NsyyfG9VRCxv/WtEhIl4bKALvJa/UwDag+TBk49n7IKqr9ZBupyvJodEdtfsnazjub67xZjH5n
jZoDowsX5f01wq1XL1lnpdR9uqU1ZRE7nQrFZVtXTnpXM4Pdas+LxsyePoDf97dT3Wy3lH4JS+ui
9C8WDYt7M13rW7tqVAZKyWvPjKZ6975XZ96+CkeTI4xQdty6Jt5C04u133U7W2jjb6vrEgC+q56X
ET7bMTRAVR6A563Aes3ZgRGUE7TO40aG7jr9Pu/ZmUfO6zjIxiQJAtcqbeOh1wJBLh5L1027/hKK
yvqZS2/em/m6fFfhws+aC7ntTJFqlEPIxVtMlPaIXhLu2cii4WnkT03jwZrEvmT+jyJk4CUM3VCp
8Ec3vvqg4pHG5U6CTktIlJFJOM7AWP9K1d1CJ1XQkjosMmiP21qkZ6Pv1ZPnmdCSw0baIupsb1ZR
mnv9KwLk9XPiRkWr1gqKCcIv+sjP/OW2M/jabbPx4nYySjwnY46TfmyL8o4X2PTjJh/lYWE+8UeQ
DB7NLEPWJAZEA37gbAv+NjSiZR2MO4d4sUp0ayAPYqD0OlQStufMKkTAaoBjjDdZ2JF8uNLpf0Te
/Ba4B/dOuP5dXcoDOT7ip0C2nt73/mD8mfwe43W2AhOKrHxbfqPvRrZrhWxPY0TDRr2yizwxd/VW
kHrf1kWPb3XOuaeWLZSnMYXDz8KqG+W5OSMLsXk312y8ZQ2mOfBCqagv/excDQI3G3jxW6YlUQD2
1hRe1ox4N6Nik5QZeQO+YpIm35iseOHDjJFOO8lo+oNMPL6kMyO6w4M2bZwBfi2T2qqxvdSQNojh
Bn4JuznMI4XEotV5MoMuIroOrzNhpH3VhfYhdRDWNjUs/9L8DHtZnQqmxAm5Um54g+D4qdFh+BS4
JoIia272vmOFO87y9oCvw4xEUK+/ndIvb+C/559l2Yeo8nqy9znFtbJWa4ByrMxvSN0JJRhU2Jmh
r84Vg/V/OkK5p7BMNdvvtXEXUi245XSwKRWt7Y1Xpw2Gi1YfJw5B1vGL5lEaQ3XuRGDsp1WWdTL3
WWnft6F1M9Zs39mDhLNoGfVuzALroDpzeQyFExyDxvpoB7Qi+Vzog4fi8VzamhJDRmGql21+Xqx8
vszop8+EP8Mji1eIliwkCb3UzavV6OopY6/yNGx1mFSzGg/oS+170oA5EX7ffKqWyKcdpg2zx/Tg
rlTF8tKBrTIo87eyUYSZG3c6Fqg6aqYxuPNUzRwdSPxdvXES5EqCgOcG3iNLmvfa7bknlKJaV1Ge
y73cYMxPb+gnuCVNDjWKD36+K01/vgIy38E/lvf21g8HK4O1X3v2n0GHXBcG2pRYwl3ej7m0LrUb
stFODfb6aIzWRVr533kZRaSCcouNxZCn1loCyn3EM3dF6jV7JbMZv3j6SyCxenC0YUaetxb3pjM3
N1s5/yZNbbBkSn8n2Mii4iTe+rYpP01HNXQYs+aZ82J4zHMpH/RotefU34z3yhudH0YkzYdsMTra
8xx91jDMH1VecSQT2OxpwCiSujS8C7eKDROE1IkbGk0MdoAeaeXMz24BXcaeR8w32dJ/ik3Kd+w5
xoXhr/WGjWEy4rV2oy6EwcYK2hapyflp+q4+iIlMxxk63DOBso4LOdkBcK0Vt2Ezf5PrUVnuxtRm
o91s5BFfKvVJMI/HTEPcHUSjk5ToktXIf5UrzTcvX8LbdbIfQZxgNnG1tu4nCyyvkWY1eWpVxcQt
AryAu3HKLk4iinSJDY7rE2l3x46U+TGMSmAVKd/LrSBzBmX7i6hyjFU7dTddIfybvrGaHc/mHE2j
M9xkhnR2g+FKXhRnIyCYxUMboqjeSmva15nMubabjkufKvzF0tu04253X1ejCLngYRxkK591DVaO
/wpJ9mapF5u1rUNmdkXi5MYQpyj8UATVgJZDKZa7AT8Ud2WBrcsZvetT6FIHJQppTZs8Z8LIKrJu
2auFerM3dtMl9NN5Z6VF/mCUtYaptRnyl9YTl5E3yd2G/JsCU91Sr688Z2+V4Rx7DTv+feMPCbu1
nqKAaMnPti3lb/KOgmRWh1lMijjvdEEObtmSWw4YS2x1Jvv0RS7/9KkxPdg5zZBhXaa9na/y3tZz
cUOM5D3RfQl+RMbj3fKNISbCTpZ2gf4iAPAOSBeXc+7b3kC7pV6+LaHa5xUT6Fs325mM0AWIk1/U
tDpYFru0Vba8tP3sJG5f+/uwU+WTxU4aBtWVSLchKj/yF0mcpiTNbVY3P4K2Ggv5qXrHGNy9FoEZ
PMxeTeWjYjoySbUryWKL6jilm/jl5zN/li5XEAhrqGe588IcVH7bqnt74uiIzGybXw0Mq391UWt4
oeH4XGYSkZ3Ty2SkuBeNwrde9DDmt7bpVu89mrvdECz/uqKHIkUym3ovoTtWF0wZ5bHOQotAr0ca
ETCEfU3K2Ag23DqBzJ+ViYtx5wy5yIxGX/nvuijXQ2Z73UF0qf3QKts7zUXAgvIqAnkD5oCShZzM
tH42RuTQCTYf84W3GY1iYBt10nkF9m/HD7jhV3c6Xn8gvQjFY5KO/RNSZE6KOTNZBdL5g3Jlc+4n
pZJpVJFTmOUpD+3xZva2Ze+so/tTDJ24a82GnGBd5r/Ksc1z3hh6Zm+AVgNiMYPiGZpB5xI2vY79
rp5PTtUzAaOGqvdiO2j8p8b/vZrLeleleG+CkkO2G6blOS/rIvGV1SXm4NwoaLa2GgY6YkPB21BR
t14Oy+jcsMN0UxnVcz7JEYetdaL6e2c7KeKscj9CWPMnp6Fq2b90mEwiymFcSg71YK6oqVyy2M2y
T4sonCBzQxOMNt0XDBQ7L+CimP013kNecyKv/DR7xtkhCqOwfw4nGliDv7cD87y1k7img7EKSbQ5
PzJBPDzqNKny6dIPKYxorFBdgdQPzwAaMG+Mrx5jdzJ5D6/Mjfat6krUw4IcmuyjKPTv3rY/+so7
e10FW1fEazm+j1eMVNff+pDLZ13sed4S8PanKTCe88bktTHLw2YJAidztyJUyXJ9DmsaZ15wutaH
l7L7Ntp6juyy/2WE6XHA/9l3yxnmw8OyyX2tu1M6F/eDw9ywVQ90i42Pxkkv2vfOqWqfirC4R/DX
UTPMb8pFvFMF+5vm6j5wMMD3K4GVJBRCtMitZWBXNcfgNPnzrV8ExY3XWPYOpdiXopcwTGq8Mdzt
PmjSE4HxyeHon2b1FG7GZUPwpgb11tnBeQr9ZzUhEJvS6qsw6IkG9htMjNhzqzske1kS2nI7ULWO
1sqt43Jz/ZixtCqSnLCR6Rm3TcrStalgv3C59q7zOqfZid3pvw7mwbrXO+HS/bINujcuFsE8dA8z
MsyqbOWhmfMLQ/tfVj5++7yJRwL0HrRIf2d3SGMhKqhuPHXetlJe9ohfgzliIAQ+P7uUyZSh5dss
7w95Uk3L9WqxSyVurmV7ZYa3PRLSpclQ8D8cWuMyevWjbOU+7IPvaczUT7+pL5//czCW5hu+XIJL
8LNv+sv1IRh6GPQrwT2kuUE3d0ZHQyjMm79wWI+cWr9xBJKtZ8tbE4od/+Ru5CVKJRGUoqVC9yPY
4/OLZbgca5a4yOCe1gmLt1XvHLhikykSkz+w9szYwjxTbqQ1GOau/Sm7myu6qY7De5rRYjbG9Mae
h09pF3eDn9kPqpxr+rLEfoKTk1W9ZApriqilSUgf/B5681jxIeQl2esmT9PUJuyLVJGCn7VD2B3u
xyBY9xCQIPeP6q3xsgevpLE111ZAPjqnCC6bXwtcVT665YVrrYfEhEJL+O4Ui6F+btvBOCCkbBMR
rNjzMnM4TWMl6IFXT1ZTAjDL5MmspnTvOQOeVpubK3PbZ6rPeVz6nj63E3K+buI54gOrz7xhE7sf
jR3Dl7la2sUDH68fSxF8rXp59IdljxzskuWCcN0z6Nl3MQCORDgcjEz+nQrpiB0IiJhW0HMTOD/K
0LeIYJA99m2CYPzGqcATpr488YUJennUDLOcwj2I+SbSg6AB3jTuYXSzh6ZA9Wo7z0M2PgSudeNm
y7vYzIuTB8lAUEsdD3hatAjKq+g3vyy5IOXjNvjmL7rk1nK7zOvO8tvDsI13azpQCMosIzb6/Mfx
yW68+sccuq+cj4/KvKkODFENcUPxLcIxfghpECIp+MbA+SRQgdL5sm5rPdybqyePau7+tmtoYfRs
aLMqwWHaP4mgPw3Kw6Qs8exR7MqodoTtrVdOElxz81iUE4WCqR5PEK7daBvSAyXY7jAZk/+vh7hV
89tmDzcaZ5spGht1HqVcgNKoBcEXdeNPvSw3zWp+Vba1EyrgMjSzOtYDXbo2YHDOzMWNrJudKoeL
NjNciosekplzar5O4frds8djnGbV98h6dNRY1m1Ze8RC8xPjJ3vTMh4dp7oJ6+7X1Fa3AX74Wrne
weoD6u1p2SaKAlHsO+1ZTji6qW3cbz6iPDuIs61qE21YItII2JfUvsm5cnIqh3OU0oCMWJ2KbVcN
O/aBgBhNVr0mHv/aohSTz352QYp7KKf6I7fSb6+hDtiXX6PbHfKZavA6hhnmPcdOcrW+SfoWFJ92
7mJOtIlISueec0hwetykU/tabtjOg0ZcFYIF4rz5oa2Bsw3LrRLpabaHB7q03P9bwLHKB1Y1Lgan
ZdY7Orz3WO6ex7Z66JrqWc6bjFxr9EB7gaueC/XTjHpNiB9v/GFwdl6uTEhMKHJLdWWA+duBANR/
qHyHDt5Q75aCcwnhKvMhTKZFeSt79H39DZ7sHf02a0E8r3/1zZIf6QBjq4e4qJm1IOuO5tGtYhic
z2a+0cfIHofO/DWL1Yi7XO4DZcKMmU9eJ49MNSYOY0Ty+qtWoflJREMokT+vOeFA71HHWwznUoTW
3kWReJ7XjImGnH4f6xFAajf3MWi7BCPDL+X45b++rY7BozhjHzy+umyU74ynPuzv/a2/JR/Z4qby
rsP9IrI1Jyd/y/WjHm5sf33ssurdd+hJG5b3WjW06xaR0nk1ugBRqEKJmhXqZOkyiNMy8G59WY9H
Edrwr0MgzLIq6jjIcF6t9l3hhj/aSPdmz/Qmfq+3fNIvRtvs63QzI3YtCS0q/ceQ/ocfUiPtm5w6
sHKpL9l4KCdnDQn8u9+4dKkzF/Ub6tmA8ghd3Xnx/qSgJrJy3NsVzRkH7Pni3GZd/2igsowq1byk
yEYj0y9/+z5D4SFUmGibDNLd/BJuRFGExlVcqvq3Ga5PXcYBUa/fbeg8wnj5LDXDC3bwFKxeQ7y5
3uGOR/9rjvTKJ16DammOTA8exixbkiDAQ9RV299Qjtfy3IlhyYOnpzupsadiGz75vBNutQ5Ri407
ruT8x6jma4fc/nQUi5t+oZcHb+n+GsrITl3ZhMfZ7o1IEwIWtXqkwtNHlILPfrq9eppNQx78NERt
CfM9Z85lfEcxiT5gtF+nklek4hmKENqJI0QLJJnCf9yEQbtdPNMJP4Rt8Qb6jKEIKe8w65A2ewit
CczK3nqChfAdluYrizIMtQSv3qKfK9GfOUq5/ALqcdpp9+m4/hlzcSsb/WSDPspWZof62b+3Oirm
LPWRCTUEuWVHYNUa9etaCeurG93wGhpbu7DvXr0QSa+Rmv4zOIQmdkVnxcGqsgcxZWuyARZNKkEL
ZcVdeFOKjOmwOqM7T2X4Ga9auVtCJLBKBsXZxb4aDHA5javV1jQ8K5llaUKPqNLd0PkPNoPLcWO0
NNc6510xKXgLv11iPR0isoOS4jgRVEAsPiV64QcppNEtQZwwWexzWjr5V7aG1LP/5JiWl3MXWCbl
VJPwnA1gWsFe/0gGxSCs64ZJ2dX2r00yihLmc/trYRr4hWEWlMnDbCz0TGv2XmS7tX+YJlPvFLbS
nV9hLc285qVMg18bv128CWe+p0RRJsvQtefS4qQecsUoVjdhFW8yZgNWwfzIzEWcm8uTSfHnoTb4
I5q0eHWVvtNdYDx4PZFbw+NLH2SImTpP9wPFmqPOTLlz8cYkTBT5mDlc5ey1o5ukYpQ3Zp7FeBIZ
5cZhZUhvGEPgBnpu99RV2riiOIE92eqPRLDec6a6/jzpyjx4vb+e+1rNT8XKkUDgg5Ldl/NLlofb
xS+a7Y0Q977NKBjYauJID+nCO1tpHBqyvBfPcHBJ1uVDWIm3puuyS1eLjOYSPNCekiVbQ5NPx23W
3gE1AclW73zP4/LUKKc4aJ+ozuwcxK5zUUa1QF5Oi+qvnfc1LQhNxUQAf1SSOMB3BUMduvoWc3cB
UT2Tg2nqW5XRnhoi9ls3zaabgrwcN7pP5aarRsZuSkbRxuyqY5IpZ5LxlHZ0u6htXLrUebSk+adf
1uURrFO3l3oUj2KbyD+YLtjBuqz3BVgEhieJidpqyB56RrdPuazTz2Au6hdT1IyRuU12YHO8OzZj
5Rww25r0WoJplw+sg6jQcA7B5pWxxGTL7BZNobpowEJghI1cnw5rPhSM75ijfqprZ6PjM6CvFo5b
PGS1Z5WRmrdpn6IFpSgZdny5hVg+WIgb+WRo+Q/EwrtcuP/D0XltR4osUfSLWAuXmNeivFNJVVJL
emHJDd4nkPD1d3OfZnq6WyNRkESc2OfE8MlrxOY1lr+JwgpX+URnSVt1D10ivVKVNriRivTMHOpK
CpF+akIGYyWRNJSmi60UTVq7sFA5POasHlkTSo/g7sbG1iCmaNuVk7XP/Pi1yuVvJBuD1b1M/5vZ
ZAOWxGmOWJutcplJepmGAHib4lP6YGaDS7sUduaP57K0yxTWw9YlqgMZUfvOa8QavD88hCQWIS+j
Kvo+i+lVabAcOLWyl2zQWDhfzk1gTH0WND2jSabT0yVzu+LGfvMEKQEcIo/9FKWQy9Ita4GngqFg
pfKXKoxAu1Q97Y3QTI+22du8iJDxVgp4KA66RIJPtW2rsVk5bEFuJP/hYHal/+xH4mkMw+kpXe7l
mTQ8OnQIQ2Uwz7bHN21sX30jiVbNbDsHJ/ZPWVof0nIuiwO3ivpmfzjffV328yc7BMSnnsia6A5X
2VPQCObfKwb4ottUDYO6VTkiojmpVS9LrtkdXZmucFlvL0EDtEnPU0THqeLbLx2ge7BKktTJxMKC
BgsH+zr6ocx3qGZCBDxbKfuXXQ1GEOV1wTa90H22S97/kBLyJ3NAkbhgZaLWvCM6CaY+d90qt41e
BWHZR9HaqBPHW815HsdB3Tpcg6ltk89G9E3HlDaT1oHJhsni7DnBl2zrfbuO64I4UM1MmbenhIBb
sFiOVtAm+na8TsCo3q15yD/73Op6AIqYFfHGxFbufVL56k0ptp6vurIu0j3qp6mdPWED+fFXco2f
v6JfM/LI/WaeKYKhFayq92wuy8af7Sl6NtmxpQDlMigD2dcx1ZVm9Tbh/y5aBqcE80g+MtpDYTuZ
dUBqip4nlm3faq9qKe7b1qk3WKvzo2NluAYHBguvLhdTnSujzT2yA7l/Vz3Nd7HS4rLX171lGfEF
5Mi7irKFYex7PXppY984jSJD/RfTVCXsjRP5e5Tn5ZsOVuOsjFpW/FkSCeqbif3xW2g9b00yFTwk
qbCYbNoSMLEgK/vUPFWmt2zmbjz4B6vRuqPWoxsHWhS3PiLC1OS7uWhijHXu6LBGpc6mJsDpDmfH
uIMu03YGZlJGEz3ptmxBIkeneM1doyP4mItMg522/1KF1n1k4QIQHek+WcZnMccWWiwXac16CvE3
ZdFcr/3WnH7LiiHUqoyN5t5NrQvDZ5MGzDpsOjLab17UhixZFV/HFpJvogYvXkeY8WwKGZKmAgc1
hMNdN930TPGNEmU7Y/cRuTnHPLOhGbxk4jHexqa2xIpYIqad9szwrSB4Fq0qTSftqJkmZJBVx1oc
ONhKi6DqbadAD3HycKuKAVLC9sHgLBu5/9I6scXD0uhI2FDNBhvgbZPrAZ1OfWvLyev2ObaXaNtS
vDer0entgemGuzhFWpPRkedrNAPpkApj7RcjJEM1uitdjNuRUDZ2mIfMyTa95yGih4LmIRCZK8dN
60ZdGoh0HD6aobA+Jfy7f1ycSE1gc39/T8xpY2rSVPdfbFGYb2Wfp78onxB1yeQzq0iAminqvAVG
rXTWsbHBdiyRSvLU3pdhbi9L3w1wHaKIisfkNA4rzakwe1qfNteZCCnmIU41yx2lKEk/FBVZvEri
ef4pmim1NmQGu+9IvEJuGivm7rHH1Nm5jHOSvQn+Oq6RE8Z5y12avBaeZ+F+8NLh7lcY58BAEbgZ
nnraLmN891SxdZ0d9kniTuucN9/XbKR2HMQNH9HGIxHS59irxbVuVT8daGq5fGW+kOGh6tNjx88+
H/u07XPGwQbYBpzM/OhMBPrdFGrLbFdvVBGkfrcXJbzU3nAbk/GtQSjd0fSm8iNtMideG4xgm30s
Zz51xx57NxBWbdxZKmXGwJsDI31Oa8tb96pzYHLsDqsA6gJDp8weEIr9fip/zDy2AdYtFkPzYray
b+Ta+CtD9wULQ/0310UBRAnAabXRMez6UQSo2y1O0dzusQKFrezP4EHsRS2nXjz6rqxsMrRo3bYt
OE/7xAyyhit1qT9W/lB7Aoe6ppcMemy/oOnAlWFXGme3EXfovAKgANlJ6UW7SaRlZnCjumUEUmO3
DxyapSNr8RVeKo8lZixk7DneKWHYazE0HC6mU9SP0LG6g+FVTMRGru2X35bTtcm0+mv2RdoG02Qr
M8j7TCh4gQFxyZsYwSBLhHC1WmUb86oiGaxcW7XI1bqGSo9Xg1WXbAMvdMO5CqM14VVyR4uew2Vf
6KpKTXuHFgjGEulW7Z+GyYBtbGrhVzcxFOEqtSTwZ99zAcrTaLcX9r4e5VTAZy4Cpg+xtJRVMfJi
e4rn8cud89+s520hF1Q/LHIms5ZzA2aHeEjzn0qb7lpKTTUkHGleYzKVGuZPOuMbr/lAEbrUJ2W5
ZnK2zc0Jpa+A7enmC43omcnTYTbME6P5na07DlpZ+st20MsojUMRjXt8QLuQ8S+4oUEPmn17mlw+
PJvAVpPHRX5Bz8NLFJAXism7a04jI1AJ+6WzJDNNLnUyPJoxvYxW+UF5e/PYLbz1Rx6JLLPdbQdz
BOYJ4ZxdGSo/9M7aaIghhpCsvbGuDhUHIzwC0heyTnEvRRhxdKs5WigGAUOxbjuMzknn2AwYMl7b
hLDRklDqwCrY5lUn1R3C49pK4zHG/S6NR7lmoEZPO3lyj49pWpndfLTi+EOm7ode5levKVkhUl1L
bXLYe5N/oBLtQyOnowiR18L+lTdKuoYJUAGbB9Zt3a9p6kCoVdtQDhQ3MykocnqCEbtpOJjw7BlZ
69KDUPbqw5j5D/R91Evf37JveR+31YtRTypwdeO0nEf4k6KXeXCrVcSG2yA26bSzFK216bWNZc0F
hVtCScFLxxLymVVURxadWCx1rf8Kyzhwh/9FYvg3OGwZyBJAEeAkhtGsgavaN5Nr27PGzhQMOQpo
tDo7lOCf9qS/Lbcj7IvccC3vo8s32VhKBhYjl3XUQgRFoOJtZtwXW0qb+e8WfeVWptV3wu0BfpFt
p54/O/fNgdD5TdQyrSOgbjvGRMxWYfIbs9LGnosL3kqwLe01Tqaf3LCOHp8gLa/PSUsttopd54Tt
4jrQkoqaKO7U1f+buqlgVZKxU7R0wdRo7XrUFhhMfwhQtsjSmXfL/jrDp9a5x65Wu/tMXSZPfZVv
3Qzsma7paKuRkpgb1EFMqHvrmy0iaIV18QrY8g/WuNo1mnaXHWaJxSwVdCntApNz+Dw5nMMEJNGs
tD5wkvFfn6a3JPfQdQ1IJrMd9uxt3iUk5XDgLeRttLGANRdJRxmmYJ4vnGKvY/7xgPbIG0KnGLI/
6mvgCDjv7qMVIxWICQWjJrFPWvEyq/wYeu6tdMWb78lTy/uGEX/9lLNQgmJ0vude8cwCqZM9wPCE
jimAyMcjn9pbLBm6G1N66gqQdLD/KZEfUS+mlesu5jJRvyw3BDXiQxr0R1Hf7ZxM65l3hqhxdd9B
x2ePqoyqbWh3J9nzAOaDq1aIshvK1HhVGNYulOruMG84cFI8lLCf8owgjCkuV5k2/LdcFvhyNN1l
2yoN9Kkchy2T6isq1t3W4xdzHN5dUhoqBj/VVH20fXMhAueIZSbwQQ3W2jD/x8zikFn281jLfhPn
2XHsR32XlANeRhSpiRFYZ2SfpTT/pJbyjeOVjPNob/TWLbP9bzIz1oxcIZSSD2s23np7PLdo5Ou6
Hi7kd7xbAkxZpFuZdz8x2OZyWcMkOqjc0wJYrhjEWX4MVvHiMl1jkTLbFOwM5M2jde2K/3LBuMIc
o1d9EUGNeLiyPHLrOOrk9NRYYbl1k+HHHEKKMkLaNk2BCD14iFX4PwgAdQ69mpZZy3VaBA7qj0df
Jk9J2q11Gu2NVdfjap6jS6/KZGPa8zVCSO06jJNR+1HiAiwn9S8Z5udMpAVvgkUVABzOzL2WpC9S
m9gzwGPZq3gfF+6JUnkJESFUNxr93z7VTr5WXEDG2g0S0wFHALNd7N3ffh7SpE6q+4tGVrYbaZQf
/FgVa33wrY1t8QKj8H2F5Q3sOj2x6enVWyYHVXoy/eoUm92XG6f/NbG5sRtzs3xDPkptLrQ9jO68
ss2KCldc89wNCp521fgXjXmZmEAUjbz80EF36jG+F4NzqRtn04roXhnFg01WR7yiB9sYt2XDNCVb
ylYiy1U1b5NUYOzOs73C4jRUA2ouroaV6TQfaZaC26Rnk99xa1pnzo03ryKijf/TClPScaqMPzvk
QRL1tsv0syir9VDFEEPygDRHNRfRpzfdV5IPOANEtCqmetfyE4oJ8dykZu9DngfGrZgvqn1vDWe2
1j3XDdim76efrWz/Ywj2UvMawE79ypJRseukYyPcirVbcVvSE9Gtlec4dotNjjCwAj+0gy5CAnP8
8B+eLhKdNSZA6BC5DDHP8DzI9ojxKNl6c5nR0zbHWo9RdHNhgsz4OHSM09RVt5DeKdaSd0wXZ1Ah
Bm/KuznTZKwRbLdtyaC6iDBCuMMh9dVGy8YbQXy3pBYwRvKY+s4ZLhGtJIr+q1lmgc8+fTUn/4fo
8u3cUCdge6hqcUnqnOMb62RtQ/4gJZaYCCavenZa662fxF9p+/fUo6wv+PiX528srJ3Nk+MO47Fo
qhMxNIHItQthtjtZ+Kdw7PD5yQYZ08nzDV+nWBUDEKkZi6fE4KcV1VisMfy0e5ml75YJBSBiZmVR
Z4+bTlU7g7SKrcW6xY01NHea2b2htZxWbol0Ciwfjs95SB7s0O87AzCIJPl2Kq/YaD7y3juoqrn7
E2/i3kJf9vv3zvH/0wyhNjhVX3I7PHiivBgep0ToI4lqU/xMURZQZrEVZbjTpK9tW6vWCQTDvW2Y
klQYLBesfzkx6mjXmfnObbLN8uuwdq6RUYSfcexU+4gbznG8E6asHUfQWRk1k5HqNR2pPrlSHsty
2rh9qir90Fve3Tax1bvWbkrsteVNt1z0T6LmzEFFG1P5TOvz7sviu0v0W2J3l6bFruoWWUCU5LYa
p5eU20zjbvG9pa/i06Tk+lVZvO807Ed2VpAW5KTqCJz4N4BR4EDb1aO5nDVN+mmY6rVGrlw3eCTA
i6mUKjd60lT4qClW6tzxgyork63hF2vk4/yjhMyyxPTn6oUfuEn8R0rjmfv93KOBXCO2XJ8m1mN9
qh4d1B1eZDvcwtjHpqzXb01ev6lUCzdljLF5iC8m1XPhTyf0V7Sy+pw5NdZHLzvDamxSiSdFImvG
Kb562AXNo7Ly3Imnt9B2elHsCly4RZ8iYrPya6xpzAYfTUhRAxS7uITj5pPK+2Kr7Oisi4wnhJis
LnmuqItwfsU7f7AxTCv3yCqvKdBkt8vUuLETYClaumuvOzviVy9pNPynU4HRfI7xStNyqK8Mv4X6
YKNZsbEat9tIYgww27g/IHmXIve+89Ddxf7MClLyqqtmazInW9H3cBarld7KtVwo75mepoj1z1m0
0zY2mMkX1s2iBwk942OW+nHotG2hyZc5tdZpn1KV6PahDI3n1OFAysP0NxkQJwrt2S9mepQqfmIE
ux9kfzRr8eHy2QadJYi5jLZa4myWP11HTHmr9BqDkIEhpgx6w/UoCxiLaeMU2WYcimilRe4mxrw4
Fu0aDQcykQoxH9SlB83v7eI4F8NrY7cpAmB4m5C1SvnuRflnOMkbRXy6UA87wbgDkgqJcQ7PcTr+
eZ3YjxzuYhrPOjgR+Kssj6nyfNg9sdM1/aXhZQrV/zTNzdbxCvQzF2N8Wb50RvRPB7fCJ9wKSGju
RTdo42S3PHlzq221ipsbz/A6jbIdsdVAb129w+DxHPpNIFQSALxvLOmBRHvPCNufc6LdXTq0gV6X
72RjTyFOd4SGasi2EH0bqyWJQH+bYzNIGGIiX+i7KtUAu8v9uNS9PueuJXOwG/8F/0XgKshGMVj2
RiTZZcprmIgGohBp2sz4RTW/p2GzzrxmNxEKMTdYmmaBL6rm8cQ08utzH+ZUwEVv5DCOKM8l9D+O
sSxu/zFA1AI6dsDOmg4LRG6IF3LK126+ak5DVQajoEGp3Pmt0DB7lfbVozJ3km6Haf6u9Ggbmg2f
8+z/hZr2SE2gCRAku0Tmc9RdZtXOEmqNKr3WcnMzGvqudb0Nq7zXREQFqodqpQJfR0OyJ7jj3Jl6
0EThmXDra1t3uyhEmU2qIxX2tbEKYB3/uNy0kDiI8MOzTTVZt3JnJR2mKbXppDkx9Y92Qze+Tumw
h/RvIL/6QE35CSPwwhJgcB6BRK2NipN9K+qHj5F7mp0jb++179D8YDvCoBAflGnjUPXYTaZ44oV6
aQwziPiMhKw4BeKNC0heIz+Obp+sRo6GhLd6UyM/iqpzgjHHaJxqT8srTShPXymrXi9vHNVb67zr
7q0+71hv8BBz+kAFSreWYaE/k5OCFpUcJ6GvAcx9THPl1c8HAgU689/ieA2V+yAoaU+e0a6dmWsm
nJG8wIwNpBcpBxatwuKqkqMRoNqkK39U5JdNT8YQnpJ2fIQyuiAejIEeZx/kLX10zMFdp75Vwnmr
sk7h6huMgFt7WJljfzDd6OQySBS8i5jnnbOof+K99K/O/WvaOpsxLre+4b4jUZ9n3Twio37rRbYf
RTsvNO1uppANW+vPS0NUzL57SuJhG0Kfdj2x7GAITdAWuMjRhntuvHLh05fDs+m4JccBrxgyaIl7
OTSXaiQPli+ozLTmUaSURZJ7paJYuCMZjGVxDn3WnUgfPaFHwbPXKVVmwA6ugylz1Ecb5lZ3r8lc
b8pGwEbyPJs8niYNj8G6UU1/sOKiWlFQ9YGvbotg4Pp4wIv5JRqrtRc/L5cCO+0ImKA9mUO0xRXS
A4zgNxDyswrJucNcIHTOeXYA/HaiOiRNdxobZ+taDqXwvPKM4RF6jD2smkGGgcfalvsOTYekBYi3
aINn6I3Dzk2NxyQxNpny4DX6ya8cXGiWs9bNcI8enjOQxFDYxY6kBuR1OIVbT5vho5zzRM8uqwtz
8IwgpfHMjGFPWEUPpjV+OFb42vjVDt8DWQ7pzkyGL2gBuJY20LJoV2TVykic78pc4pV+lmpCpALv
iRcfPY46bsybKG7I8wyKCS0vBrlnbIymyeHF7y+hfMXyl/g1pb220rAysiOS6rvehNN8q23PW43w
nPUiUOqjWrtZ8V/tthvVzQCAubM2tbcEcv6cDMXPUBCzonx3o3X4XOW/CSW1sIf0GAkro2R19rRP
UWDNzzYXxavidtNlI/xPNS77aVoszmSCVH5gdJq+atPstZlwsWtvFRgRuo8LYIj4A1z4As28zWr1
VbgxXTx4ySoSPqJF6l5ii1uyrI7Sak74/FaNHT3b/FDc8MeyBeEa/BalKN9k3MXwgX+SyyVQrmxg
laG139uex6rU642IytPM0cS1ftLzGHE3/6I4fiNk0oeNNb90CqI232h4V+pIwwqsn3j97mIe5dqH
uawLGRjWiEwOh8WHZVfGMUxsWPr+FrfptpvFxtPszfK0WbokNKY9l0755Eflp97inlr+Yiq1kSb3
lwvzHQr3zELUg+Z3T0R6MPUzNxHBEZFoqQ/rDX6LwBy8kwanEo3mqS7zYzJ/cSMsPdbH8u4rY2ff
lvoL4bl317RXCXP4JfGCJPFV35hkeg3rpJnJ5WxTbg2Vvql6ODQLsB6D/IIKHPFtyyCtJ058tLHF
aJ97sGrO/1+hywmaq7oJXIS1ouC1aepHRc8atGNSrBK9/lI5a6ELi8wjhq4ri8+t8srvrHT/Kzzc
yCkDIOBmtneFMcNkaF14n1kPq61VK3Gy4J13ZTUBDztQeQpvBO9V665X06XNO2gUr7A2eaOXb5oz
vlDEdGv8SNtRoG9ZDK2Zks7drgOGwes67c1ZY52srGmnCV+cBoO+XtMhNWcQEqaQiFSOfTAi/2sB
tkWq6n1eq3KHSvTWpt0HBNsOMpgCSGcPahToCU1OMePWwVViFQBnyw69oPSnJTEEsqwDq0qS5tKJ
XASNRUbJqAhFyfsnm4JmHIe7TDpEHUW5MfuPqWxeMxPNu6v2mBB/LJb6FkJsmWGT2sTi7qGPv4t4
3rY5JWaunwe8jUGos5J9SMaLgID1TO2lwPQUqNJ+KA7+iWa+ySu6N4Y8GIlK7u9q7+kozYUhWKlL
p+prTfvD1yfDhoODgh0LBYnOBx+XkKJ/WKUUNvhLXsgi/VIYrChsrCsDdG2VDKQRTfHvYKE7G8n3
kJf/JleS4GB2+8Ron4sYp3/nPgwrFrC70R5qmbKQNTzIbvm5mjog63Z+EhCH8+zcTVs8KzwmK732
wCgkdSH2L/hdbkDcpTxlMj+lXv0vqzRxKLX+vSmws8uRVgejw9ngnMDQlJJDrQfe3O+UVm016T1U
3r80aXE1e/O9dKPXEHsZAzyHDJ4MD20zpH+poz5N7kZfxH/a4GyWPoXXN2pAvKZXf6q6maIPe7Xp
3pCHE2wQEkyJigzBOCs7d9XZHv1sb34X+BZysz6NVgLhzjvUgj0q4/4MWbgrPOejc3J8khVQa2/j
zTdpadKaf/JNj/W+qUvCjfqUKCJzOfnnO0rpsEY0/Kf7U7d1O2bnrdoOjWlcqhmbsNViznOikNnm
BCpTdeW5H9L+EFa5v1pOprqES7a6h8MuilUWle5KYNReQzuG/C/DJ3oP6NKMUkuj7CJ/GARI19co
KOlmdrVLyJt3ioy1M8f1JhUzzBmXRTqdDUKj0pPNsiJCAcHDbH9OTw0LJVeTM2IT1e0POgSEJy35
1fP8hOH8FKXJp668LaP2s1GjjMmq2SeeDVoZ/bN7qFtf87A3Z+YT3ucdNjGfMZf7Hvr+wcpnaJlE
0eBPT2WHxo3hxJfOw1YF4Wjaj84Dxph2bw3D67KsSnHUR2oJujfmTVElm77VG3D0+uCaxbEeMbvH
hAqhSO5MT7+5srpDbL/VNpo87pRLGMk/L8mOk0JW5U+8Wrl1Ngl4Kalj6IMiQlt8pjihOtnoAZM7
I98S2jOQK5DGOZKp765nadnBGMn1ojKKybuFrU5NL6t2Axr267QDJWsJhAr3fHPn8pFK+SVmMQDq
4CQYWgSeqv+j59wRI7GRqbFfyhDpht/cLZtYiJPStMBUI9mMy33lC/8r9Xg/FdG9QM8w/fyQO9nB
r8LjaOK1I2IN0vho9M6BXfVXdq1zjsyCuBOmFJMVEUKcB2lfP9p5JHfLPZNUFgVO5vVUkmMXaG5x
K+IGxjeVD/zLiKBjuYvqVAOWlbBFsI609+nP0vw5tfsikVziXD2cka/P+QQh8OemIJIOUCbDfTpl
onl4wI8EBkHi+M4jqplIztZF2OOpnOwnVbvPhpk/dV7/GCP/PezUQDPWnpOG0mm5vObCsgzU27FX
XAngPCzfPSEV0SoxSbVa0qDQDa2+WXdM0ZZdRDFUl8EnWqn5LuP6avTEyZHPFNKPKC/ZMmsqNvPo
H6j0nquk+iA4+BIZMIZaq/+/uCT3IUhk81R6zX7pjyaqdJvZtwjrh14Dl4q6uIbWtCfu6zi61dlu
EDqpxjvfPPPMl1fTQrBr6zne6S3seGfwNIdEuG1su6+Z6jTZ2mjb8smDjd63yUBSD9taN6CZ5pOK
+mhX6Wl8VmHqvpjEKMHmGvNb2lIhYxjTD4PC0731DC36IXYAY10lvGzdqNH7F+M84WaJ+vJaKg4b
YtMPoq+IUBomnXwmf+l22LQJ5DzUxrvDCb9yBnHtLZM4tYWoNNVfXIH01LwUFhlA01sIRGqTmWAU
nnqm3yYnmB6pP9+bkJG7X0eGx9DX3AvmfSZiADPrNMSs1Kv+Tq7tUuhZX3YY3seCxLCqiTmo8sk+
5olM/mv8EfaDkiFYxmmOroeg7MxG5pHuYUWpOu4V1AdTm/gbAHc4WQSlrkqa/9kuTo1P8FDSRTtt
Ikarp8lefifq5Ds/MAPx3DvmWfiD2PHuj/a+Qmkl467WVtVIYVSE0cXXCTqo8o90TDDKeXW4MglX
Gvr6y3ftU9JxD+MLAUqNp7dGyWE7adOnVPme+LsTQ4knF5Y9tr2/was/8mp8Iqbvb5G6hT+84Zen
UqyJKRi6V/iOaE91R9EpmYfGKv6HKf8NcJA4O7uAVc5IORu7n5AXndUxcolE94Mhkskgcl1p3PHh
H8bWuWITgkxrt5juzxBC/f9f6YQRPeIkvIwVoaxtMqqzb9d7djfQRKfDc+Srs44mm9X9p96rL44q
b+t0yQ3o4BxCQsXWYg6Y1lUzXZY9AQEc0rc5pC9CugAck9kRwONuwAqeQ03vdwipH+NsnQgfwcSI
A2jdWWOyJsRoI2de9DgaP0WRXiRYRTBYCYO+3r9B0j9HqWBiP2YlwYjD0YknqASSBtapNnyoEFNb
6vm/JQsXme03CwJO0ea77T2XfsmzkBsggTTWtduRICgbPLQc2ysHBn1js1QHOKRG8XCa/oXCzNhp
nny2BZVAaBBOSeQBn6hFksdgi9s06AwEqHgBTY91nv9TWkR84ByxVc7N23NVYdyxJnOxp8sJ8cv4
L6y7z242vecxLS64XL2jMy0NHexv0DUsVChExQiTkfLKn0dFeTN2tJ/uoW1tkjTq4l5k7fcAtgbR
eoVUvCDt57hcQersmflhDCq9juaiPmhj1v+Y+qzvnDnydn2pG7991Bb+iuXXXDRTIWV4LaOGHCS2
avziljiFvmM/0ntVEWmH4EvVmxHWUxHiuiqsjPVsc0koTxith0wYOzcz3wy63zd94jbUsKDEjvHo
DflXIOpy5pXRteowgFSl9moNlv6fG03FjwVJAGlCwj0haRPLpalM966uKIA85yVWHJdjz44YERvT
YSB5aMXv4eTSOgJ/svDZKlLSfFT2MJmFUTKW41ow6oqngZnNZCEPa3xW/Vz05wSN5tE7ntp6peOd
9Rzjc2RNDeWvOM52TvfUS7JEPaa3l6zxnpvBINYhheI2qxzTskhC8ihLIwSmai5JRqE89zbxeHMV
XnlYMobP072cqNWjVv0i8zA7GSv/jj+c2VTrY3vIxsr5IwP/TQ7tDcPjrQZ+INQph4cYiI/SFaMO
XyavYROREiKpNTppFxufLHISjlAQCAEedzIpXTpK/57owOidO0SXaqg+8876z/I8sln7GtReN7tV
4dbN3Ur7DwWk4djRvjfmgtODgp6u/JSxC3s1VsnTWGG5H0bM5Xhmi620I0K0nI5ZRua0waiUWRMR
xt+ojA6aLBIHVOHbGAkbhLp8WDlrQFkLMj9jP6rB+ePswhjeOnWjab37LvRRbNYf4Cn2JlLq18kI
bUuoP7KJ6Zyayuxj6qdX0+xvrkt2lNNm9XtbpNW5seC1Kz9ixFYyx8yakwkqf0BJu5nSS3dhbZ3Y
TNWFnOX4NJoeLoeViBkUK9CGMKec4Nu5OeqlBPDWmnPvpoIpk/hSdFVXoadXzQO31qJ8V4OzrbBw
/if75s8Yuh3pHjV5ZvnNzBPaP4PwWPU7czTQi4y0nkSL8V5aCaZyUZ/eo7x76lrzpnJeIqJH1cDi
WAW+U35aMW2uLeVz3Eiy28o/Gel/wJveBgWHMDih/Rbt/Kzl6aXOSQ1Z/qVISmpByjnig56pe2CC
XQu7BAe1I5YMA7PjyXDKhQMiUo1649MvJOLispPVzeW8JummOVlxItYePqsmnfYyguYiVhEvSigp
/vZVVO101boFaIX/kvhtckBjihdNNg9c3zO+fG/WnjsItqM7ebG7JpZylkGjOKnop0HuSJlp1zok
+KnQMPJMsZ8EHmTFqSxzpgPKdiQW04HVFQn+os7RrLMVEYa7m8eofh6bNP/MW91g4gbAyTRYd/WM
rzdhufINDT88E6/yXdec/JialfojYwu3rkTRd2l+CUh7sdmx+T+Ozms5cuQKol+EiAIK9rW9Zzc9
+YIgZ2bhPapgvl4HetFKWkdTXSZv5slXWeAVnRvM0G1gZvehq3XDzh/AjrV6QbItVEzT3MQ9tdIT
71pPGlM8SXp+zaM6YfYu9/0UinMm/eRJRxE8lN6Zn/vkb8h3k+P5ya0fRxv9H2dsmef4VlTiC1Ci
6cgnWJiAHVdYPE9N/sPP8mdchAnWYq0H8H0AeT7yJQhKXgme4A0lhDeTOWjniCqQbSOrYfkWYHs4
16uE5unKeHN0R1w70zn+s9KIdjoOq3mLD374qJDeShz5a50H7C8Ap9z/xlr4t3jsCTTi+fL/E3Cl
qjXQynyVso2A/k2G7trlvYIUEooI5g2iiFFgmHXboP7RDfqcGfGq9iA03XscBjjEHPFRTcYYoevZ
4tyFOn8TacuoJnamkJnpgOuN9GUIToHKh496SsQxHolDVrOea9LhIjiktAYcoSfogwMRHknXMjEn
mWGwIdzon6A/j0Bb6DCO9ETWrY+9f2roqN42KI/xOPcM6z+3a9iek6wi2TbwqOshT2dWMj4zdyVc
UBP+nSYCXwYOKMZaBBie4xw5YjICZALH8R54HLmb+mZsQ+kkztZ28cxV3qwwpntVYGGMEv9AJ5LB
YOLnoFnVnEySLMDZRgFMeawT7hw6r3/KGLpXla53ZYE5pB7m6aThn674qQbP8xxibGVfPhBu976H
egyfVDBUxwLtax2GHce7VPV4soY5OglSdb/2EKEUyHI8zKLw1t6siUNTEf48pW5yJfE6nyzyYGdZ
TgmEuX6K15kVo1Jjq/wktgtr27T+9jU+zU1bNtYhD0JFQMEDopwaBoaxKQsXHlr3SU4RPVDyilz3
np3ugnrIrjGr6EpgMOSJ5Vf2zivwXGpi6SjmQTFdHekCJ/K4uJ+kTZj8MecThP64Vg0oXmn/6rkz
jtXUBM8UuekdP4wQOFPvOkdfTZhkwspMTo7DPHIdEimDA14MOb7TLE9/tFFORJMgAa7HoY7p+NWC
IZSBBBBYs8KXgCVtF+N9uzlewfmQIEi+JbwlQWIKOJu+nfW/vm54zhfC444zTh46qS6N4r0OY8Nf
cdWiHGFKLf3kK52ER1XgRsJZhr+phWlEJB6r7LEvk3y8qSYJHdCU7hiTG7UDhkwlVtPE8BcHkrNY
/dspRNNEdaA3lVomk3YYdkce9KmPKtYba+3WKdP/URI7zkmQMg3XF2e2EcoyiIdrYw7cbdgE83ib
0TaeQ2y7a0tMAktFlFA7lnhjvRdsmZs66hCcQ7amWtf62XG0+174Rvlc+kb2GkhkGYwU5b4ctf0t
mlyu6jRN9xT3jjcHvvM20mhSpcNsV0Yj9xYWpfs5wNd7LWYAdnoOYcXoxvupsD9Hq1J1tQOSY5b9
vudgBKZg+ukmlU27dXxeqGGdNuGT53TFRYsYzkgX2DB5G29a43lYeg+ClMwKyfoe6xgb2jij21S+
U39Y0i1ecx4+hO1LomfaJAdCNOAyGoHApQg3pm2mcmsp0hYk+FwQKbo/KWzssMCE+gOxxv9XCbt8
QLCF5iG1fZUBab68UdmKcZfc1p4v1jqpmpXbmM1exqF4J5Qy7flhLvwPLvhtgUFmHYJ0X5ErRU5I
vY5NKfjXhgH0UvTUlTLa7Nq35D2fKl6v98p19bRNA9BgGmz6TkaOe7dqd/jkDpI/AhNUOglm/VLh
8GMe7JF1jStsHDsyK3my9bBR7mFmmd8Re881Kkknuk7VoqRCL/q28RBtJGP802CDSu8EGn6MPssl
uvbvhqfTq9X5BlF4szibTuI+2kxDTSIauZcDJg30JogXXAraY5YY9ks8yvIsOpHvbOZL73WeJbje
E1XsqwRlxzaM9mIQqctWQUlqbiAb/8/1jOA/pSrIJqSngkvlVGD3CUBvtEcJleQL35qw1e4m/Bt0
wDHWkins0e+yfNPbufzrKWE8k2WA4Z66apMIpFIXpcM7+FFNUtpxiob1SCTOnnnaOIrLxg7HtbUB
ooeBuWnkIR4xbzYCTordENG0EBR2FuneTTyb8ApErfeDF+V/Eg6lndOy2SdwrtauV4Er8wg+GARJ
oYuWrRFsOovJFvEVuWl8XGRhnDFDsWyEjWUE446VAusyOC1Zvrj7lIGq7qLzYnXw3Xq6T/FUHzKN
M+PgpxD1INEzRjQ13IR5CIlxukPV7cGoDdsqiZKnMGmtfyA4CJKmif3sizl6gAZoiGTWdHcOnoFy
rMb+oKcWeF3I6xlXR68NChPcuf+Vss+KXcOj2MbdqLwTPsTyMnsdqm/tgkJPKXf1mqk/9U7C000y
jEsc+3fKhv4IlYvruMOwkZ4Z52DbPfPhGopqls753hhAnboMMe/5RO5tzcG+5BXH4KWpgu8UT+7i
OREvKZoKKIxyZsagR2eTdIZ7a1KC/PySAb2o2drINPTwyep/tgrykzZMccGPKz7TyYP/yBOUe1+Z
8ipYJYS5d25uNBvLKYJNEi3z/iFy36bQVa/2ML/JQmTXlrZcplxevu2c1Ecpgji6iVu/ew1Sn3mP
X6l4AyVweCpHg+iOeV7uKsiiw2cfMKS1BiwMJq+RtAVUR3nAZCwAHOJZo3guk3cp/G0L7j4oaxDg
IYg/+09Ttby4fJx7Rehzk14m3Gn8bhspgqTE5J6y1ji4okrs3FkR3/cUz9lyg/5ItCeymw3raodV
ktFfIPlXoRnbnfq0GO6zVOEzdtlPGo3fioqHyRnMlTOLlcEtgR4uHFtENrVw1rMEv6VcsdFxe4+j
5OIwecIezRnzQn4EbJq55vO2tjzvEGTNyTO6R9+G/LhgkEwGr8F2l3XNbx1Ed8mUaZIdWTJ/nffV
n0SStqrj79D2aVrQ8yYmn8FWxeMppLvABYZCRnPT8TYtKuDR+Wi9TB2j8XA0iahFL0zaDnMWlJyM
FFA047GiLEKZMYb3eStoq4hYlLlzJue701FyFuN0nnOOAOjq5BDvrX8dE/oS9G8J1Hoe47tpNrhw
2otQH6r44IlyzpNgkybMQAvvNEtMhWmBFA+kD8suQnCjpsVKPLwa48RDo2qs3ZR2JFlAta7m1mmP
rePbTzwKcujHkfLXUyXryzjTBpIxbdNcIvHEqij2n+ayQZiJCjvfRZZh7qhWnTdoUcDaOs/86zh2
dU9NbrWiWq6lBEdXOoKD0Zd9eqYZnTIHoK3EgOFZgL8iJ90mzXQHXZcefMfviPek4XPtioZXWYK1
KavBWEg1YRXlk72qu7r7LBxqGnpuu0er6KdrPlT9j2sjF+cymx+za1Sgph0b8r9AWpkM0dwip6gv
mkalxwi6Cldbj1LTlxi0pVtlb1jfAWm58/wW25XCdzU2T5F20z3BunBnGEZz6IFgrPISImG7ECBq
R1rYYcv0X1Lk/Q7ddVr7HZ1zaQ/InRppjjBJ8nTG+WCDh1Xeipnat/A0myyU7mxndDNODx124pTR
8LEF9CZ3dFEthQGyOvq16glEtuYeJqyBaEcaKbZh6cWw3s+uD1zI9Qrn1EZlJIiSwyhPHS84xHle
7EqJ6K2GoH52Bnfk05FGzjdkA0pCrCK3v9HZzQ04soiBLIi72bb/1YOjD4BK/DX6N2GPwsVvE5QD
53ZfbQYYlFBPPBdRZSQSiFcVG6YX77o0YjBZMYnbO+BXV1yrIJXYZb8yPPWlLXQng8Tb1k8qkt/g
TLjis7LgdBrmmtlvvFNFCkiyINeZlmiguaEGmBNk2qqwzY6+bGFk5G7ExSZJxhnT+kiYoY/meSuF
1x0JSntXuqncz1QV+U/J+t8VPVPQBEP3++AjbvEdz58hmG8y0NUAyTqZ6q2ejd+qzTN2ju6PCW1g
k5LTBvhu4YbKu3tR+ua2bjHEBpXZbGuDmbJU5i8qYbfGJdxtZ+kVRz93Mai0tbvxMbvegOGmB3sU
dImIRBB3LsoPIlfy0de0J7vsssc+l7ChDaZXRRCHZ8Gx+KNS0azzCcsCzmTI6H7q1HiBIQNHeG5W
ndOJc2hz1TOSHPvUVNePSufWe9tzXFghdjuZiL+irstnB+4afTC5R4+HjteVawukdqFfmSJ0R8Gg
mM4AHp/ayaqdJWyDdwNgJS+qMUAGjtqpadAbQczuIskxbiJFyFBzkpzJ+mPH64lWmiaolia2hyur
OWc6k9FjQQRpOHUyLv5AzCvug5bN2hojl4uLE+6zWI3Pc5IBQhmieDNWJVZKiX+q8OtyPdrczGTc
ltuwoqN7Fq14qcY6JZ6vGn0mYYnRrCQaDjNP71VHQ1CvbLnVETNbS5kTf4L5+jy5893KMuNv0OXd
fkia/tJRBrNjRiluYZrj3+Z1cAZwgEPHYXoQqEDdeM/ZrxYG4G0ctzgac34Zramjb6Moy/exj/QN
kKP5XNWcCp6UxGkt4hO3ftL2hryt8VyGjb+xZYxrLwCRR8aE1IfTcr2pjeko0XI3ZjOPp4l6cFCu
2HN01H9mQd84EH2ZvCQ+hkN+k6G9NbNME6kzdLXKJpndrL4vrnnYlcsuWe3bOllcKGa7DkLacgp/
4J5HrKl6lvxar8MUq3+tcFjr2MCLd1cg//a6BxCD7WJNksQCsTm3LdwqYb0x4Za7SMkfySXu1AP2
PRPzJxlkACcwSsiHINDybWnUhJEckjhJ4nN1KA5VE/JMwe/LtZKUxDbU7Q5FiUDxa9SPOzeyzpk/
/Uwu35b0uciW9p/UV+82P6iwUmsbUA0kwe3MbJs2r30TFnB/nP3y3wM/4cPoHhL3u2o9ylTrL4QX
JF7sJlMj3vB7bIowWHfVdaz0tgY8gI3fyxKwOA2pMo3iN12NuYBeEGwI2yDCyPOIPgQmYDVx9Lk+
On0+8sHQT8sf5YQnOMEnnVpS7ekmxZkqi5OIkjfd5Nc8wnBlWeIrohtIhfYl4YSpIAPNLRqpg7PX
ENu8GzcZnNtVJNtLzZatAv0CyWMngxKnc3SY4/xl4m/IMnUybW6vVRcMq47AeZMkuAMcBAKjveNn
m0fYVIODKSg8wyhZI7CsuU7fEsP6EhZ7Pl5fN22JopCN5abLxkn7WPMnayQyHaVFo9imZr4LQVxu
DFG9MFZhZA3NQdnQiK6NVGsruTa9vweNiOoXvIRSYW/OjlYCGL/DRwMrvOto46tI8y1LKCHYahbJ
rwGhchPgFo/C+U+iAfUH9nqEdoxigHlDZcTE5o3pQNmaQSf23fsw310YTcw3P4yCw6G4peawNe3w
3dJMYubsYNji0IjoZCTBoRnJUfTAfBCkX2jm0Uf+6HjqM+d3XPDVhhqrfZYAwlvWXcTdL3UErKOA
VJB3tqdpxzUAw+qfPvytrY9qHjfgcfFTLf7o9D83vGNZuuAppM1DAI/Ek+JZ1opVlDtAfduhOc8C
XW0BrwI6JNYECwwqxiqw+SailOiE3s4ENJdlmAjvZUzHXSafc7idCSvcN7ujP6U/fiFgaXNnHdgQ
P6bqx4ja1Wh+ZiiUgl8u1TIXl3YBcIWYZyPEHvYex4jOPePeSRdQYNm5cafJ5K5ZG2MpL/ybPP5s
b8yroMHNPGjyuxb9CfhCB0zZXrAFJb11wT24cXr1yZOjlkBCdkKBcqiWWGK9CxQmibTq3nyVv3DE
bSultw0JnTmqboFu8Fg0LI4lee9nNxJVXNazNZP/Pv0KDXMzNZMA4clTYoA31t+HIXmPB0Udg/xL
UPEI1ePDr1OLfUaw+r2NwENUYQHnAzv48uDl6rH43+IBg+oMhi6vdqkx7s1I4hGgcmaUCzLJWA+x
/5UNzXfVGK/SnPrtoNz3ZUUiPJLw5C+dpPkkgeHCWN8HbnoSyneODWaoNp9elPfSxR8CisQqJrds
Nv2HudRujnDdIpxjT7pZECxd8UYXLs0ACV2b0cIcJIQYbGYXm93gwZafavZaojKjwJpKgsPbjXyM
icVP52Qgw0qdChe0IHxANTXOdmdRyyODpw6KkG+nLKk0pUfbfuuy6DZp3DucArsyLTDdFrd6WZ+N
EV54h5mb0maPHeVIaIwQUps6x0DR+d012Fcd3ivLQrBm9ymfx096/w72YujJJSAGo28Wq1C+AD1w
/hDbXFZDmg57R0NFAvWZz+raOB5empHJaI3jfVNVMf7LtmBsVKjqW7WB9eD6PB1iyy2JFybdRUS6
4PbG08wMeFVELtTwIHzpuSfVM/L8Ai+Fs0ECBrO5HGpOWNt8j+mboYRUGdM2tyKgecDNaQPEvl+5
6g0MzwWa98maI1ii7V5NwEi0PGHf4orm9yhu+Ui9HylqBGFkR145LHj9VCT5B/Q0MPNJV+6KlH2w
iA3uz80jmMjcF0AgNpKwzNplbryvI+fadsu9PcabwE/8NVLkBejl4t7Sr5Oq+hObI6URCICsPT0E
O342BJO12ns93kCrcB+UJvOug5BNbwwm+zhKT0R/XqgxWNHy91JFFFDRBoAb459p4J9PmuzKuUJg
0bq0LtBtQCEWAwoXdyUvZcoP0J79Hgve7DIx4IGqnNRYuyTL6dMZv5jI/7oeXYkhCAzq7qp+7S+n
Y4VrcUUvzT/Fp186yHSBscSlTBzYwdYYGzYKvRujATuRdtFP4ncIBMZ6LFIWdPsVovmDADpVE+ZM
BUSvZT9QmXem8GCf2fElEuETys4zD02kM9+qNiqLrtHo7vym+5hTfmJ66rHCDNW2YceoRJluiTT/
gSFyYV6xmfkVtvSboO+c8rFD+7TOJldp6EOfMuPaUYjzENC8R2UYWhhRInogcNqWydUd9EcwCyqU
eskSoiUwLXCtG0iLqWJ6sKBenBH+ALvaaFJEMHZdtO784MUChtymlGcGQRdtK3YNOB4BJ3o9Ut1k
IkxP0cvyTYDkXxxNw59JijNPc5ZiDtGAq+145LUIDqDy95ZWj1CPl4Ivv2xpScItvYn84SXpjWfQ
MsnGDie4DQP3WCOyVoUNGM8g1xlU+PNLB32FPS8C6swjmcR9iYIWhLROtBgyqCUCN58So113s00i
Xr8qDxW1ZPPRGohW4D45GXMmoIN8sisNZC7i1VG3r3UNtnWOjFe/wVDm4JTQ0UAHS6b/JC6TfmEG
W8rz6EtxIdaGRXNFGQUtOmGobcJkbxvmg17At3jhXnHc7eMac3BhNmsolj2TKHWV2NhdwYOoaYfd
COpLGsanrSas5723zzlCY942rUbHsCSe6iYixNFld4EWU7DDpVS8U7m5R0GlbbR6Y3R0sFX5x/fV
2eMdrs1gueqxBfB+l2un8zJ8j/aZVVtQ8FfeC9wc62EemqvfDtZWN6TcO8tsUQbltPUXr6EfRJ/a
mG5T6TOWmv/VFg/CcZ6LW4Nr0OZ+mJGKpOrwTlc7LJOWcBfHR+2mPzQrdN8Kt/c5qqavlkbVOwq7
R2rSvFluf0+L1j3ZFCx9FckQvlqlDaYpiLBuRvh2AIXzHYVckGwrhgYQ4s5Vfo/XMb6HE9huxWTO
twm+GFiDGC6bKsGgGvjPU0QP10yQZ+v5ylw1NI5BT+ZFHkMBb69O4TY7Ji4VAHf+DppYT7mdgnKy
aZyUDR/M+ZybSzELTrVVEJNqKmzGoSVhG99fiHdc3xCPGwtfIIjE5fRgmochBvCOtvp1OA+gkf0C
uIawbpox2TbkN0JR5xpDzZYHYbyi/pTRhlvKnZ0F/2G59NaRLUtGAtMFfeItmgUlRnPJd+SQCYEc
8VmRHmh7+d6CQEiiTuEwL/6GyfDLhhTfndh6dpvgnf7XZ3Tog+tacjcHwLF1LF/i0AQNYG6aQD5y
yCyMNA52E4Arxb07YSrso9BY5TQZ7UHAG9fSUiM5LDzXJqEAVqdukjvqhtq0Y4lPgmGDBRKfGhYk
4iDaz/zYZYCHPsWttXYc/xv//KvvdI9icj8W8TeilrGAEk80G4ZnWmTXAvG8SeZTwtfmyOFVJ1qs
IIFQxiKShT9h3id7QX8F/UeZBRFiG1aqfuDAS9FFZZbuwQ6hwpdwEjRZGh8jfFklJxlK7uLxG5qC
Sy52Ette+B4MpfLZmhxgFAZ8il4oBhyAl/jFFi9wx0uYViOj6YpPaxsfwtE+1l3Cs8GftqK3yy2a
9yMxmwd+ZP8Y6AHYSwO2BAgKv6PkTzKH32XgfDc+bvGmuQ51ebdHfYlcHH62zg/RbL54vqV+ZGK/
QtLbLj5Sx6/7I0ohrwL/povpeWipsDXptJOT8duGnX4E0o82g5Hd6qx9eLkHct/g1UT7Smo80lwM
q4QZbJDlvD+psNzPYP9tY7hljqgPncWYK/n/XzRR0+lEaXtk6+ZJkBxcnWBNVhi05NxVm6Lx08Oo
Fhh3zpy0jsYtVQ6IR6pjQDoSf6IgWKl3L046AIke2PXy3RyCD4xY26kK36oGyyD7+rsrizs2gFMX
R0eVjld86+dpDm5MCn5kxYdDaXs3F9MHxpZfgbyxYzp/Q9TbEO12mFWl0HAw5fmZuc1A3M62c4p5
1XZ4a5OSSwyKOGPdtR1IqGu8ShO6XZxF2jCl+dp23LcaGlGDeVNmTrCUXO+J4ZebyU0pPaPnyHIi
/GOCWUw0e6+EGP/zJHd5Ga5ZcScvx4QPhe5upC5PYQNa4Mg4CxU+BjkgmK26XcYk3v6k2ukkRqbb
s5/tgpi3dKCuaHTXIIuPvjXzvMcAHKkJ+phNBVSk/6LKQFpIXmw7O2Ms+Y6JLm2qtvxsRvhPvAKK
ooKFYjVM8yS4Wo4IMBj/iYrSq1WQu9N6FHj3awesvFt44hBNPQUJc+8cenupsXdNqDcUSGG+yksE
BY12nwfMmqrK2FnkL3aMIzEWcYW9VUYpAJyEkOnccNGlpJhwPzALTgbRgIktLZ7KDT/2EtvQ0f3/
MzX1fAZwjK8+rQwAbgRyDkdGMKgHNrDixpQ9IjLVFu3Oc6PuoDMvJQsFg289hIn4bZ2K6JiKDffO
6V5+lmXmYb7AFadoIsdMswCaqoru49R2uvWYBfaOcCQgVWpcRn4vHAv1bMOcD0O1xpONa1Jm6FsO
XG7X9FS+jnG5bLNAxLe4G02Uv956bpLW2McqgSnujt7R0QDki4n7Yax97zSEPY6hSuQXAf/nwHYj
t6Eb4HXSc7XH21FsMbI6l7k0YJTYksvSsEwiDED9VLx6u7mMAbDbbdtt+MfXdPb6JBgdKzlTlTNs
6PBAnuhGh9BHXH3WfcPeB3Kbu7QyTk460bDc06ax9DPvnTYC9+z5gIZcVbjMLGe9N1zGvQDMcRwy
md7FZTzfq55PnjIiHKGBYzx6yZ6EdNOynsx+G8BS2xYNkzFtoqEzhYi3ltS0cUo2ajmAFjHT3CVe
ZjegXtr0aWj0XwtsAasrdQ9uZIT2poNw+eIuBIUG6sHKQLnbqinX59q2/EthDBgvcr98Gudy2cZt
RI149msg56BWVzxT0s/R7fw9e02/n9Jg3iosm7DzmfSZKWep14b5PhLBP4fzaEnslnwsPdgc+MEn
+CHxj81sYlW38iJCCQCNWRafpoohxBhus2Xc1Qc8gJ1jgWJmsN1BkLwWfven50WEJyD4T0Y1/FW3
PbiB+9UP6akfslMiqTNHFN1JdLSgaKFyxt0d18TWGXDpwq+g49EkUhNayWfR9vaqDLutD6IxM6y7
rZq/s9WScSbRsBqWcGIdLiEZiHssYzIjgP2EcM4Z2BzsuwkF7epL4hVeAl2bNpntk9Aedzql3ial
RhzItNUY8aXylo6bmlEXPwssq5t8ItW/BDIquL2470/wxTetY3+MTboezPklsSqIA/HeotCiUUxr
nfYVuvM/5eCNihueoP1yKymiizsFl4yCULM2rkO6yIjFRZrhsaur37gbGryTxWlK0vuYooq27jOs
pqdBmV/dPD4r7RLv51GaUazUJ+6wcjrjZwmmeFPyYqEGxbJ6ymb7yasdvDLZV08yrzf8vd01NwvN
rgE7Q1dUfJkgLnE2EhdM6nUTNw/Hlbdam2TXreyzyxgcAYCCYXhBC3wVcIG9wfJWVh7vZ2c4DRkM
ATFXDBeN9hi18tkqrZ03Z9flfzsJ70kL9H02RChJ0zXyKU7BXf2bq24XecNTIMTVrVuWQf3VLIyT
vhjf/UJfqqALlvojAWS9DPZMQ9DEejKSaj7hczthKmHYrL9JiuzKvDhisbk1rthL7Ma7QBaMn4sn
bN1PFvKWi6kIrxj8nCpKH3bi3rtmvpv/D74MNxo723OXqoCHrnHhOkq2uEGH+z/LI2mwEbXY+O3c
fZ0dej/44DF7onyQmRN+urDpX6Ip874RX5hFxVl+HfBp+QqsW9i4X2ZlHq1yAg9lcltZkZDyX11i
OXxxELbnwr11jOdoHIngvKWce2ZZ/f9HqzAM2lYObARm1ED7ZJxwxymGicmYNwMp6OG2Sa7dXK17
5q5I5mbOKDayg4eFgkY7K+XiXkpROAxYxyiJkBKqdYsRu4vBFSWitQfDpTrjO0AA6odvSCYvoDKp
8nZDtuPFyFILuTO5f0CJ3wwJ1WBBXnzqyltbvt7nEEUWepZP9tapfwf8cjCfIeZG/XpRmrPOty7a
ElD9KchdhIU2Etnasadx34+gKQjBJiib2p62JVTKlnsN4U0qNZBygZBDfT0xYvgKRgNOFUnkOtty
wOxSCfw6xE4TypNJUTtz9VNvUD4y2XKlEHlyRl/nJjK3rY4/6JBeT2AOOBM4EhSvPnOpEn9T9ewT
2mY2azrZv5HVHLIR9yYYsrxAmqnka2GCpy2m8rDEIYrRxbofL70nTQKnYaAZqNBcH7hF8RAwltum
KL+sIr07jIoJYDK9cjAWthljstArrlVMNmjuTxq+DbfqGWhuDlFD2oSMwvrSEpuZx+SPUxXnRSOZ
J+tKWOTx/0EyuNyt7LwnEVDCHRFLCXSb7DFd7+aQs7NB1WyteSNCvN59wssfacipQRwAjFmHJuEE
2wpfgnzaOvX81BYaDmc+QkNcTMrzrZLRBlfh94z3ReZk1QsCA5qLQl68lzo/LV9XHMbgf94Rr68c
IRs/z95CzPrRCLnL9rnFgfLn/08d7gbCvmfF0vKL0u8He7/ob5kub5Hl8+YFHGGkR1Etr9Vpy4m2
bWzirAhW/+fSmNmmFx43dQpzMfiE4pKZPfQdI8oo7Gg3KVGIRgaU4zL7TeNkY80hxkj/EGXeweGp
FGEFp9R18aO7D1+LU5P5j9oxdwSKcLtakliE3T9qi7761Dx3tIbOfXzMQ4uZG12GgJeHJzwtsCJy
f20XvBLjYPpI0xGZ1/HPHg6w1VTb7yW5n9VUEJuU09okvr2sUPIGa8XXP4AsFBVJG1Z2OMzbPHqv
OOi05WwtPrY8dDEEF++5TZw0ww1jtjnEeH/vmr598PsYDKDdYkog+BJz/RK1PAKFuseAYIfO/9K4
gXjfvlIQtfTcsyXTHD+6HyCMn9yi/gsFj2Axy335qBSWS3KdWuyQnA0tTLqo5ieRLPuYP++K1ij+
kmoz+GvJgaUJPtgaYd4daZaE25lxe5D2pumR/egvQZopgr+t6JiyJ/9KGiVR8dw1efxjIUD9MtsP
V2YNwrZ20GZ9+VB292y28tySOUQ2wdveZkzw50vQ1vYuYVG0ffWKZLazA25Kc0W4w8YuBBBtPfTJ
h2+TxvK0c8IxBYYbJwUPjZpXxPAW2rxVuS/abD3AWPr2yCRuJ4byAxMEAK+U5uMhTH9GL2E59fSc
MZBkc8ep3+TJC4yEQ0G1K3Ax/y2Mm4tJmUjmFS6U+P7HU5owM1T3rTQjvsux/NcFk0P/zhBvSpmR
DieYvhuC4dGUKCxcj5Yjlk9x8wN972IV01sm3LvvINuiB+cwz/mZO2b1FvThZZiLL+WIcbVkgMco
piXEfgoQqHrffO46lyL5wD3WfblQmUbK2rGTGfoOyOa5aru/FcKowem5oqH6pVqKJw3/VqTevpo5
SevcejhN/xTU8eeIBntwsc3fUSgcPL7QNQNJhNxD9hzZ8YqGgUMx3YxhxqsRehI1GSdYWf1EXrrP
GwaN0G8xg5OfRBGuSvMYNMDU/TJ46zFtr1xv6UbqRP2w/CS8RQYZSV7941XXPKD6wtlYGIgGbC+s
uJJrpRduuESsGVgfKjvCiYKlQyNhAMNIRvvgLdfAoS0j3JYeMzbamC5o49Y+H+L4mdnPzHXfd7In
UFUOajLgpdKT0ycPWxo74j4aXqzBQobVBbSTuk6hd8DhZeZqDDQJOt1VtPNX4+JYHcdMQhngDKOS
6siiAGJUf3LJt5h+WMZuHNBgDSZsfpDtY2/6Uk2NDXYYXplvvBleHIF+gYaqee7Vg8dzMTLwAbm3
nMbUldGXv5btbbSQiBDdkw4SJqlkLCTPamScW1I317qjKcFVtwBxZcU18GAp/cCBW/2PpfNYjhtZ
ougXIQLebNt7wybZpDYIipTgvcfXv5Oat9KMRHbDVGWluWbZQWFw6iFf1UAqSEl+kgbOKhkeSKiX
NssOClL/0ItC+9GaCo860yfjZQZTcAS6NYnalPlWBiiE1/Rfdh33+scsLMZaXewxagdNCd7fAnRF
nRmjHp1ZW9jq+S8XS4SnnZGx0JqHvfUssh4iTRPSyEyxOoV4Y/9UQfCSozWA5ORvGyWwzGbSG403
AEaiKDWe8Qd9h977gunoS41CQODjNqgV7tVuNA1PgI6yHjHXK71J7dZNOBFFhaDbwOBWQ++ysyZg
G3wY2Px9Nys7LDpp4WGuXcXNRqtR+zdA1YDVYMrlFfQnmp07D+eKBFyhyqIM7KlZGe5iRs4RlPeo
VRjt3iRVafT6G1oGpjblLlCS00C5T4F/ckVBpAATlbXkN0GHqswACOs0VEnDtIVcCY7QuLN8zX/x
ITNRW+DtYxfHQp+d7VTGG7cHkJd6RrzS8R4MS+vQZk34bc6YyOtT9dDj6B7V0g6hn9xSvKwKZqwA
6t3imxjyzsQDcJFmzMepBuoz5Wm/QTTY18iUykPUTIgu5Qgk1um+sDwPIkNegpmtleRdhCeYg4GY
7FkXahyhkwJ5DV1iUNMmotwkelGP9wz5P3qKa2OaPk2rOBHedh6m32hy7Z05vvVptIm77gpzauWE
en9ANrtC3RX9oCi11jEm8ytUUZQFLYmQ4555CVW9TslBFrHTRsa91jjdmoCeU5wC0Ga8wgymMQNY
3T04jHM0ngezSF7DPGZ2ZfffMyCfHf0o6RgXV9Vv93pb/wRN9HArshJgMZsUkH/CN3tmve+d7M5A
dz9loAmGPml+ufjokTuiSjcw2u31FYyGa2OKNVxEV849FWb80SnF2Roinqe98VPjw8qaxyT6Pz6h
HsmDVTKMVzNQdsg5HJGl2zpNf2zGZEez97UNQOqh5pSirSYK2UMjoNGIhLkgTkubrojfqM7hernL
OUOeo8X9TiMpz0rxHWCW1neIBbWnuSjWtU2DLqnfcFVZabHzVzMsoN/zSWngWkUJ07Q4ycFiYGQB
mxGbEdwyshBjjIbT3lBZBOaqB3ZeGKK/k5vwXaFygpC1/lRaO4j7LIZLwJwWEPcGClZXGI6lg0lV
dYu4Qt0G3+uA1R1Hmqp5PSwchIhnHVnaCGFVz0Mj3u+G76oqr+Ck7NUMAbluhi1WD6RE0toq42Bt
u+Sww8BTUYYt8spPwcmMU3MpzTZbVna7Hk0wQSEM8YUx6rsau41ESXbqTCuzEgjDvOt1GIyWaJgE
FbyJHMG5knFuEynMOAzzVLEoRTN75aqogXnwJJjsLyc0vzPGecYQHJmkbTWRg09hS21hcODdUCJw
gYgyBiwSIewasCqZJyiY5oo6Np5ozuiuY4wIYVgujK7Hpyhy/wLtIUefQpi11XzqDVqwtVEx1061
20jNFM/NAE0WSZHEUvahU8uDNz6qFhUWjdsLu/VgomSEaHxsoVqgzyRL/sekDxfDgmMk12Rzq3MJ
Lz9U0E/Sb6zibgFICzGjzIO4mTXIIdA9V/z6dcaUc6sHPlo4QcOcKuOxBePfCk5jXVvbusOhDooe
StQ7cMXrUPV+wyF6ErjB0fWcliWAqNJF4CPo3wxHuzr1+FYyubLG8aNIOLpy7+lCPEMr/pHW1JCD
SQ6rV1CmmriaX8IRKZtpaIH1zFX3rSKC/ZllhndIez3YaJP35eTNdwHyj4KIkNZ3yX42iyMePjyM
eAObFh6sc9W4s0SfbxPSebGi0pPtv+VuYqaheTPDJc/PaRXuCyfhKJqDW6TWIxr13VFe5QRaK5//
mYOzevVzmc1bj83oqQ40oeYF4UBmXMomUWVYZvi41gX72RdrJEU1kVxtnyjWfyAodqINhC9FNu6C
zjrW2DHpWbS2TOU9MOKtbIjBA5BD1AONcLbz+QOVX3ZRp2+90QPvol0mWVusuhQUnEuekTXFc5Tq
oipczgycP5Vo3jGIA1nrruoWHdVHhQRslAHaPLsQ/4cCQ4fc+IWg2lHvzVve7Tu2TrYHzwkQBYvY
OlpC0F9W2mMcuNRoL4vY1ABnq9OlYIRh/o3LRxNHx4QOaEwdmiDJ4volKwpEF9/tG8hnWDrJB2Bb
WIx8OdeQQ4LrL5G/E2C7S0YGv5KRuXMBt7/MQZEltF0iNo3dEuGYwVoAFkilCXPJncusc4a00PDa
jaZke7OZ1mX1mQAcHwAYONr7YD8b85vv08pyMw20hrlWti3dahQfQMLQe7FPuBCszRjzYLAQ/IaF
pLYToyZDd9oxomVvqWAg+mWkZujbPbhg2780CE3AZSnpRFo4CGKPYgdLbocLhZHXUbm1/U9QPBNk
+PijQMeHX5xHDRAkvDgbRV3nZcp/uPQUoBaza1RsXMHgLC1tXMzc7ERh7NIRrfJN5zR/kI3X4T/m
ew0ClCzwDitAIwjOoVR9zj7P462BcHJU4Z9p3UKP1n30bcIcg0FGsC66fU4ck09UFEhatf0V+DsP
+uuo76PAoWIKAUFR2GoPnsII4zzECatPzg5JIr8dsGozIjT/wBNFRRN2+8eQj6u6K3Em/TMzLnEz
ZzEhtWYPnx4z3nEiIP33wlg0amZu5aV0HFksSSC3LzNZSWV/YdPp8iCyvQQhfqEi91dQA5NXH8Rv
uT7/4W/1Sr8YTAM6M9nNYNZ04W1hn+6ehuZHVKdshGwsznubGm1Ca9g1MJKUVux0kCcji8krnxoA
MgQ85XvYDazeDAlt8AeL3tEXY4LOwsRsjSkGTwHPsK1bTDAdHsP4HeYo4ub2ijWo9C91RutEFiB+
OuomLiCItJsKCgZeIytu19dNUI8ZLeQ3w3qzwKXZ9ZeL0ppG+tErH3HAkFDfVfPbgDYlKLp9iJJI
WyAuo58c5IvNlPQKU7z/X2g/buLwN6t+IkCjf6F4nqi00BCgYrKRj0CzzrDfGQPLb5idwYwCdCdG
KChUHrjm2YlfTdffwbhCvGJvKdFxxlOdhEDOoyo0thrwX75UYKtQfPDIwF4pCB98Wd26tJ4QXWMU
y++2DVhS8m89hFmgFSuz/oqZFbGmuT5567S1YOtme41Awez9VMM+wXlspzjjIa8wWWwoKQSX0yGA
o0+/PRtR4QASvPfDnmrz6VdDIzyJnzzaZG52lRavtG6SKwxGdZ9oLyFrw3HLNUORtWzVtvcOZvqM
mwurk6tA3ezMBch2k8U7vODydOQvGLcvS7bXSDhw1ZA23muBRCy/EaGa1A9Psl2qUXcddvaChcWD
08l3c6QACkw45htmLfCgy2kx269gcPoZI2IHYTZQ2bO5YZenhEtiQ2V+y5f3Aj4STQ2+d8x/GhR6
QAkgsKseU1Qta725pjwQxsVP3gYYmrUB8YxFHn21oFEKB4kv7eplD649hJKDgel6tv29E+XNBR2Z
LXPqasFzoVSnudfa1yJOvvDVY6wUUGHi4/EOTm0/gaGTaAyj70D9yXk8f06GveNRJoZ6yqW+zGhM
+2iSG4H/wcCkjrpLCYY3VOaVlVl73gVPa4q0QwDc0SdeR126ogUMHb6jcH7n5ice7eB+4EuzGClO
GWNtgFavJv9e48Ha9+Eu4CRRaSoO6NpOIzkgWy4vv5HcW+AfvPZ0ThDeG/RhE2HNlmfVJefO+JS3
0LfZwdWxeSZxi5rwFhb4zOUKsxpuTi2PEtzbGgAFeOi2UlHZNbaKpe/NMb8GkyGBUenad0b/QOgi
GtaQpYJk3VnFikWCbMVat/bYPuLEkX3x5v9Jm3X7IWodEMZoHLKLegJ++Kqr1qvN33CpTimOetkH
NxFxPfyMVyNnCorVsRtUjuzjSH0UAt8dqIkKDDeddpOgUxyNyTrynkGE+XSHEdFMdwMkwZZONM0y
H61LhFYD5BUllZX9UCAmxEKt9OLWu4iGAqaSYwUm7tJsN5w4iQdK0QYCqDO9bTclk6uS42PsH4wD
TlGTLpTmiSWRxIlsb7vW2iGNMMJLj4JGDUI1NzyxLjryr7Jg8JdfoG/EDl2Z9ntKAt8KvBhSZxoX
3wpznpoGtKN1W9YG8B03e0wQRQhkYahtUe1b+b5D6lutsORaGYr3PQcm/lU0bHKygyjNdlpV3uUH
iq5aEHFtNdkmwLj9awKTzYXkSvm4Z5K862qEOrXibFIZcHKO0JflnOBKNYoHF72OXgDX+EgNHZOF
xJ7/ost0jNIcGUJb2RCrs0h70/32aRXqEbny10JPnpMxvfCoNF9bjrX/KVujm0im2WojU64gr66d
Zr+ivbRsy2tXsaWY1koew5PNVLAj/DYyLEyxyF3VmCy/faCPfuFonx0oKApjSERRK31PwxHV2WyZ
zuJB/QcrKyzymLUqJ+wQdhEH9GhD/7v07rzu41M/Haoe6bha21TdXi21uyySDnUr0JRI6HFqNwts
XHY8AjmjByotpbzLzpmrDxpPyAegn9yDQYgTa6fhXFTQU0wTfa/480qHfWF2+E+7xJdpmg7dXP81
wUIvw7r+xtRrV6fui9ZaF72ZjoGnrNBPx2wVFRRnaL4YQ12Ssfxd+ggiFzibVrp6Q1Kvp5qAqURW
OuKnbsYws/1p4EdQ/OqjCZSVddJ1jEhxYDooU/KhesFe9a1D0etvia1fQ9+xFkaCxIqZ7Qd7OqL3
vZ/bYu9l0RPPxC0ePjsY/7cImY7cS77p2PKuNOMjy5sjAuHb2vf3BhGAntk2ROxjAetpObrJVTMz
bopWsOUh/ZIL2o7F0ZjI+1nT+HtQ2TmmuQn6GU+NcOuYM2vZ1zeo5K1qrTs4VTCih4TCBcdhOlYa
1RPmlYOnjAsnLH8yJztaSv06ZlgDuWb1e+BRxJG6Nlq8taPmWlUZ7Yb+rI5xv1T0dksjc6/imm5X
2jYQtiRsn5ckB5eYT+5uzrRHikqzJJcDGDgGPTsozFuD9Zt1MGopkO18uFj1l4JLdKTf2NuqfvbV
t5q4yZaVcBwStCCVtz5T83et+lDZNYVKn3hjtNXZAUSECxMYTaLqWSvAk51JlSWnafofNZnXHII9
S8slzjPwIPq8AaPZqpgVmN/0cBY5gMecJkfVnl3/J2yfnHycf7JjJgZJKjLwbXLHmpQxnDjQQQ7x
fhlM7MXrzxnDFwJnRmpKBKYzx2zgkhlfJaoxaR3C2Lo2yV3OGBa8HB1K0f2aw9eEL+ZTicSy1EK6
pyCUNnP/ESSzVDnSHWw4KsfhE+oMQy+GknG3DDR7O2AHoI0fXKg8HUKh46Cgj2qeZNZcuNK+NnR4
KlA6xYcJJTsGDZ4i0Qv8ejk3zPH1PTkGLgVk9qqaHq2aVDJ7HxGUMUxyx3A+22QWI10FonOhQ3Or
GiYw6k6iLUZjK619z0HITNYPQbtyuEw2qTyZCCdmGqUnhaED742OFB0lzlkSOj6550SVqccM8l+Z
QfCqsFKABZA4mPpBvn+AuNiPRFbvmVMm6QYoCT6Dy/AZ/ujN3Uta5B3e2awrL5i3PL8cq432L9ZS
gMCkvOrdD4vk3s/QeMHsR9LMtEHSm8Ca2b/lWKNgYPHwo0CNF3kWQAPioVT+KtBvvBOOUDDTUD04
+a8O9UYUhyj5fP/32ZK3ye/NQKaLETw8pZFuv/M0+Wkv/e5CwEmkXh1vCRHdZdx9szCMmImkvs8S
jGptZowXlgBEdtlbEv11fUd7/8iLabWnDJMqCsgq4tTiTlwk8jrlI7GSjZvdtOyvR2bOZ4bhY2Ym
DyRgQZcMX1dtp7MqM5RtWQVuPxNMTj3nlk8SDvl828VntgRVc6WiL6TTSAxf2SZxg6w/qsBgaXfM
r1YuqqcDZmBDAk85h0KBdkYPUSW+KXSxuUZJC2l37qK0PUhWmuXxZRziteP/FCoiaDhHAHUKhvLc
YSfLGtjhXnmpWpHwx4sVnAFHRTG/JDGLzX7qagCrbhpXEiYMuCoyLluFobXjJjWbGSgboIuag/jA
A2w+UvP6yUXqFyQQl2hNrRPr6tjepxSHY4Z+gRKKMzgkgtfBeTJ7Qlwhe2IjmW6zwli27r/zT/aV
igav6iqL0AHxm0+gq7m2eIrfJWKA/l/Gzm+zcy8UuYyv4a6U15ggkMlSJyCM6VeAin0dZIdEDsU6
eyL2Ax6PWRwrMT5TenitfvZsfRNzt0rlw5khZRr8JSveaz1gfUhTaAOck2Qx+rso/D3Iu3bfxdIZ
kXzWTuAspSQM3XydR93CS2w4W9lDo8uGLs2N8TpgLoJTsq6qf8/A4/H7iCRqLlnIvmYSsJCCX6eY
gYsxZ+a96+y7HBNaO56dNNwBIjiE3AkNBslnLcdBaISBNbmjGHZb49FEkhNE3mWMQcxH+oYW2Mrh
quJqzxtlHxK0pKgmskh493t/Kf87kNMkFBRedxiRXeUq+Gl0zVbybcloL6k9uEeI1//WIdJ4q9Yr
1xHpS0TvQQK/RN0uafb/xITVTWF+a3mznDnGQrwEiDKZ+v+VLEuPBcUi92p1TVjmTcuGHv1VRZlr
8if7NETeVwcI0TAF6Q3r4rXSMvJ4CvJDJZ3rmSDBX7E3ZhI2znKUEIDGkr02dALtpN35/YvUAC47
EQmOG7kS38P7LiJwhNlDgm/OGqm1Z8Luitg+stgT9Urs4UHJQuWnbUMHJiGUkM+2+2PRVZHNq+oY
HGHVUUQifbApaXFJySmZOs1ReYSEQ9v/YS1O/dPo3+RkqxELD0miCWw+fHguKGqYO5Oo/2uLpJ/T
QJIhCvDaQzqFmNOi5vFeBAN0ETT00vptZpbV0mIHgSytAI3aWM5AF90MLlmWbyxjbkBPXDrBjKvm
zWGdwFsa13UNwjuKzvKW6tTZyZ9pnqwSC+bGhwYRUJor8n458anQaHPUX8g2L70S1UEaHjYQyW4v
TY6USKfiFiBB0LD2RmFsQMmvw/7XbDsIrsH3oojgWIi6V9SQQYI4u3HAnRvB2ZgGnpx5JYc6CFYq
hRSJgrvtttuUNyEPhBupzM9Ohy5BjPaSS5h8yH9JhYI+OSnuRR6Jb7+MHNJyYHCzcnRPpLisiX+D
u9xasvLs/EGNb9jn0eGfuj9MibZa0Vw0MiElCWVZcsbKapDLrcnNRz1iDhqveU9EUmWgmcZm7UmM
45YPQrMLuVsJHHTbAoD+xtlkN7GpaFA6qH/6071BqJ77YD0U4deMls5gqiuNk5JUgBkKMPANhXqS
bOTyWYF5mF5M6y1zvAXvMadNV8UAh+Xsq5O1dGjk/ckalZNAmmw0AvlJaeLJImZlQzJZ02z8dyIJ
XJd3ZVM+d6FylF4hl2JQkvZFuqIfxUSCnNRY6oqBNj77hbMg0rF5eHrhOx/9/wSs83LpRDV4DFm8
MBJ0sF67CMSkAxib7EbyCap4k4/xUZhp4qccBkwbwObc6gKZJyKVnuaQqb5dXM0SjmnOVBc1TEky
sLba8dwsijtql5ZtI92mkpZZtzd74nawFVEFZP5vnm4z9IPDRmrN0sJxVBpUcrASZ08cNzRJkwbv
lWxd2uCv+HQ5V+GpLBisQ+1AGpnnL+eT4WvTq8RGXiAcYm2FwzTePanx6aZkOrZf4XeepWdDH2eQ
/Xn+2qA5gbyLB/C0X6uGvvSC7mYM+tVtYPMLztpyOTW8pnARbiEfhwRSYPuwiLsIFimoK7cEH9U6
SEm4sFOsFEUnPwpfe0oKJ81vg5f0gCnd+DHZ9vTu6n2OOaJTXHATbXZ2XV1JDmkCRe29ywJCb0S6
UE0bFKjXcZKdp5q2ipAlkNdjKmU9sjTaDyB2Fn3OZEYSOFlQo9UcZiQeiST2rHzaVMGN3r4lpcOD
ENM4fVvSHerrjMwHEFw0TDQwELf09WHlmHit4TJVBDQGw/klVXM4C+j/WEF7k8b8wPxAG5Utwe3W
IUNm981ZdpsUjuDv/2oUITJk/O/np4MWJ1dVGV4hMCFg1NXvnud99i6MJpsuf1h/S6GlaP7RjqMD
wHwaCcZ2bJNTUDlvOboYS9W6qI12Qil/P9LVHG0MGMZqb9F0AHt4CZziszSHp9eEhyDuV5L6S9GS
kmi5TnOrJ/QQ2lE5IDSxlb+cSg23IFt7hBHNoNpubiGzF4lGpMNHm/BsY7f9wvD5rqj0WAgLQPEQ
Vg2LCujKGC80FfmKJKmz5ZQiEg8dBipgGCFOTGXDN9iIps2ga3Hr2Y4uY8B8GNGKD6zXoaqurYd5
7ZzekV07yGsthhlsqSkqg/251LILY5sLntzYCPV7ox+jrR+osCAqklnLFDakFZtnjqBx1dq1fk+y
7NoXDYIUGUXzlPTuPVG08jtAAxuWvUKXk54c0ocJhWxItz1Fyg2Fb1SlUk1ZDyEiVkpaQB4035so
fgzkHioAKqgy8DejEZNNmhSQGS5ZQ+ImTcexzgE90GyZKOBaV9+VKe6cCW9SzsrC0cEp+eXLvzJN
G2WtLP0GaSdyrBc59Lreo0nWU+GAzYBOPUwIt5p5oLHMpmZdJNBaKopJ3VbnNQ5Gd0Ppn/ikgp9O
UYzTSMTQU4LSXmcnLq7fDa1JxyMAz9FVuAqnKSI0Abx1BcSelnprpKoRk6I6jaffJsB9RmUYcSGV
cW/NIHpMkGKmUjk1GahCjcbtzfD8tacU26kL7VvJuHKpZpUFCt32MBZyGTJi0tgPeK4Xgz0zhFEv
qtu/9EP3JuP8PrfuXQOhekQTmKSWGR52M0jmPmq9E/JJN2NdpKOM6bssD5KVwWh/vEjPoCKAbzee
KLQRRPGwRudSYmbnIoTcZCsP7JoPLUgOJWk3Dvl9oMqOpgEHWiHKd68FWTdavNBlgGP24CgMUmG9
+6BTzbnPg+6/IoCwzLOhojLDyGFgG09+QNPrLTVdZOHFhrg5q0ahiQtKdE3+RqzXNHRHxZDNQLCr
WMsZTX5DMrIOSQ172DIkRGYsAx9YrqCB5gbrCAJynY/gzvWVbpVvFPV5hRrUqCrvajeuCu9bLkwN
3kuyPk7SIXyVbgBCIphRNH966rg8tyCdhdjxgWWampgVYuwLDlC8n0GaNLg0QsAEOdrifUcKnLq3
DtgPgrUUcMVCDW1W0YZRM/gnJDpRgkzm7CUXKfmcM0Q+2mVZtpjicJsyAoICdKiYR/nN00FxxKRA
lkaj9MT4CcmTTGYF8gWYjJ9GXkaJcIL8M3kIOXbbvRU8QwetprQPId+EWGM0yyqf6CTwGnz82ejH
FdxySPeticlI85/Bv+vIBFRMdZc11TxnYCLEM5BBMiu2yVbrRHkhEbBVBcW7+wSVt45LbAxrHNG8
hUX7hwSlt5/yyeQOPeBRzLQ4XbF1KQCCUUrJn9KdL/FUlOEuKWyIXcIYvtKQVEiz5B+D7lUOFFl6
aosP3CvZg5zbsZzJsP16Ff5bnuwyHxy+o+1oGBws1GMcuz2CjX3ncB+r4MyHtsziZG0k7rRBo5AZ
PU7u8fSO0PCKL5SbsjNkVchEpXwKu4wMX/oRD+Fsj/5tsMavwAIMi3hUxEJrrGnL1DEx1Zupck46
1cYEm41e0rbjgE7pUfAZIx0Mo4W9kNF880SZe/yDg/FnWmrnrk7eFK9/pxIaU7xyMMZjLfOZHtzQ
Ds0MOun0O7s1d8HrBq+4ROnwXWdpS5kgl6zG/Rb8CchBjtzeabEgpwZrnw6q+gEnaolyBeSSp89A
g+Rdtqw0nvN0/LcAaI54gAl4tDTNzb54k3Qncz5G1T9DdDmlRblHE2Qlz99SmnWWIE7Pg6STspYn
5ZX5PoCjKXVZA0kyg7Jl9ejRK/C1HxBuF17x10YNcNFa6XUmObeZmFq0MJGg0BCkT2YAweErLCJw
KW7/i4RNvitCqG9ZYGZg8iUOQgRSGbBlAxZpVTk7eJQ7mUAEHHM1bF2/A+0I0VNSgAIpEVhXS5XI
i0WhvRLt+NxTYA3kpzo79F5xAmJ9GcPkXz0JaGLdsERrmp2BcwIrQGo70herwb1OvD7ZZrLeZMQW
cT7LJFQCUIVec9c1WM7T+LMqc+vq8F/T7jtxxoc8EQlZEulU4DUaeTJtskRztqTz8ut92Rwavz3R
WJI9aZcJG9rcyLC7LJ+MKTwnf6t7lJvi8OHkMyARPMTrvpHPkYXSRL/rUTkTMedyYqfcE6ehu0xH
Nl07Bc+NSS9vNqBPUNKvCFig/Kuix1dm1J6dAVNCltnBpJkmCLc95z9oJnB+vfesX59mmQznEg0x
ATyO4bbkG5V/lLw6dQd0VeioxQbUA7ROGFd4RB2CZu0jABxCM28y5zpxOEcVcgF5dUhRBLS1lJYW
vGOyI9kMbDzKJoIubkxkfLSDQqd5gEwWMXC0IaYF6Dc6yz8z3uV2cUBaAnw/PCDCU6H6ezaGPGA0
i7AnRtG4LKNdjOBdRqQuDGc3aNbvPEUutyI6wbQmfMY12K3Z/qkqTAH6cEsTa+Oyw6eiQMyvfsS6
vUbnHWCPV1lrPMIZ3xu/qtDCi0LZlW79S7HrhzYg1QXGqZysd0Wf/4oMT6j1784QrjViV1zq9wrj
dxQocNYIpwQRXaPbWz5+0tVK2qm53W2mVAW6W8JcS2HZaMVGTdS7Zs4UGtaJQQsu6OU+JUDrpFqN
EX1QLjm+ulZUbRdXLTJnEmimYCtnLlyZbYUMHgF95/Tmd6hSabAKC6ID47l/x5sAtMZGMTcuz3hd
ht7eZSd7cTSCc0PcizM4Er9L194MZnVQbNSRpYyRQClTaTmaZStUpFVNMWDEYuyqCaz+wAfn9i9H
pL9GL/6RlVP0qMkMReVgYTks3MF6ADOIlNi4N8EvOrbrBg0U2go7A8G/U+QPn52bn/wAZHmFak1T
d+escZfykpo83hFQJBuRpgzmbhvWDUaXEhQoCgNIVnZqHvHJ2Mr5WmBWCnhd+dLKnJ5sXtIe9kC8
aXT0FDrBjZe82TncYA4dqVhZR2BqEAgHZ2S4KzUAOcp/12a1adhidDUhykVLOTPRU/uUmbqkmDKw
kL3b045AeWKT89+l9x2bOoJI+Cz2d2nj8dItx8eejwkqizWyjKvcRBufHRROy8q4KOXFTPh4kAb0
FuJQb1ejbd0jJUc+tLhrTC1srR9XgzTKwR7SMvSBg8mdanp/zCa4b7qxVx0yRRMpzNhlIG9wIA5Q
DXkSQIjZj2bwK+pxipwMY0Pgj6YcWMWHXNaUwGKhQEhaFehLKZCmnDqtRUMMkeJFTV9bogftRMmh
JZz5vAnfrvDpIC5a84mxy0TzWXIVq2MqTENGzCXc6KvvUVjM/QTlFdV7tXWQBkHubsqu+4vxKsK6
NU6+mg3eGHuCDLoumk4lnViG+eteddYlazEpIsppyIG/xiI2XzrQLS09Jei+QKln7J5QDeTlpTHT
exwlw2A6mDHXi/yKqXbnSecAKvFD2eaCXi06TRjHAc5zfvORlBhAW462DZPm4gDkGUFsOM10SnF1
nMnIOcEPg5VCobGZftqRCUUNLCPREA+BDUedfTCi9Cd3vW6Ngn6LdARsywYgiNeZW7uLskeoOijf
ggVPmQcf9UnRQICAP1S6B9JGS7WHetJ2CJzXUftTcexwPryoZvqnSkZwwTghNAaUWqN81Ib5VLL0
4qsWDwqoOZ7PWreBf5rwevLobjbNrmuwRvLqpxFhDlLXBgZus7qy0X9EahgjHN8MQGBo3tVAFl2O
1JqCY1vlXXsziXeTbyXLGXnoRTVizQibrwh6/Eu9q0btonKIm4LN0AvvrLOubeK4ZfaHyIMw5Oqv
Vl6e6Fpxgvi0KtV40AjLs71IS69fFQawYWVu9rnWfCB8vpeT3FD7K0nKMbDHLT2kZWNm93/gXuRt
58A+MvJGZGwmxe66FXEP/60OjPaEy4dpbHsjI8KivcJi7PoXRes+c5iN1kC3OYs2LnkzBlNHVutG
c5hdIu7ke/nO6rpP8ISwTeZj70Z/zZB2IZwmdg89Z66iMMUrYopJw1r9FxBn4Agg+a0B2IGsl0J1
6YVUn7gwQDDMQe/Ff4pieBikNfBYVvIGQtSejTH4qjIAuFZ1j0MThNXw7CfPAQ0Hy1TnklyLRRBq
EAaZp/VlMEPjwTAW5jDk9NPcOF+Tox+7JL0lOk+PXseCPOKn8yBgpeUDWeJPKQHqWKOCmlFSZO9H
4j/jOAfZnB7+mKafv5MxIfZE3R9jutBjI1Am47+lr6Xmg2W3LhT/ERjhzcCfqKpRPZfJVotXNz40
+4zvDsgYgt74TkYgyllNiETUmNldveosHNcqSZhTfeeZBaIw9bxUq2Ezk+366bAe1XIL8h+5MQYZ
M9gUeNtPKVnCmFLUinYBRCubheSyrWqFUi+f39zKWaGn6S8iN/2OwdP4pf+TIxNWIGWrkdGOff1a
VcFNQbKbZjr5DrGn/ZfMzKQUVvhuRUB/1PHmlBFZ/qZpBlrH7Roe+j2j5a9jdl/j0O43K5p88Mjp
sNRr3YY5nf5BmxzzH3WVeIjIJDldg6Zf+EAaUSHjjSKEo4C3FgAE/BrE9uKlrn3kfXUyGeU4rQoe
2ZvOw5hDp9L2beQgChEWiDwWxkWvhj8sPt48omnOBLmPvkawDpPw5jCk7KqKKQvgAqoZ9N/9ha30
DHuofdA5X6u8YrM3/gLBZgebMF4mxn+FbWwLG8/LiDcTDEK4cpFy8RDQmCL/U0sUqBH6p1MNO+SW
l6gs3Cp4HHaPIobnk1l2gFcb0tra7ei7hhYFwPQxY+bUO523rWTqRZMAvf4/lLgRwsTVk2bxysdo
iMfu99OqGWknkf7bHJk6sA3b2YniNSMxNNZsQCbN0UeworbdRUW15VvbgVlKBo5Yvpf7xTl6pan2
Yux+iYPZ0lTrZ2BjjeiBPpKfdfxLxDYy1PZKDgBp+DjytxXHGDqpq64OUaap0Gp2M1j8QIRTdzea
/jpw3rRxpDnY/WSU6H6lvqSx/dIHtCtxHQ0rY13VOmp1wZeHGgyWDf6i7Gib0Ean5Rv3SNSgs7+c
sC50HLRgAnNhQu6IOMwiWJaJYeFcQnlc2OgITxirJMk6nNA6L+issyYpzmq6AP6QYFZMa5oqqKaC
retT0rXbTrE+sKEEqHHgSSqj+RceM5jj/hQH3bZR6sPg0P+XGRCHDiAK/pBihD962vXkQK7hogjh
LtFeQTIwQDdqXs8CErbiFVJwSBslKw/xOMlTiI8VjQLkRsmqOMl4kBw1yOBgEUVSFZZ5R1cOSQWK
E505kGzTHjN7SQ6KJkKHLO2cc1L2NMpdtJCs/ATRggepvZYtKouUEqZOnuv/aAgHK7H1UZKAq4CS
cnNoCebTRp/GI+3tjW3HuHI2aDmQe4/DzSubm1szuK59d6Vx/rYI5yN9ol01kSHpxoZOdLo2mNiV
tELSrD21yH62CiVtPVX7ymt2g4sW3aDR+gOUymSea3Z/IuBdmhrdeVQyUcjK6XPulV2DjijH7rT0
cIWN4/rmQltf8OCwPPicmSxUnzydIEar2oD7BeiTDI9J7cbkrOPRkcS+FhS644hSRa5W6bJyMDqo
sjd9ik4SouDpvkTEOD+2F8kcnOQwcEfzZKbh4X8cncdy5DgQRL8IEQQdyGt7J6nV8rowRo7eg/br
93FP62Zn1E0CKFRlvkxs64R+bJ81VrrviVjohIdbkYWmR/8w0T4D2XmwugwNFkdqsujkDG/kjORC
0qhHjSgAnNdVoiJzxHhLmKynnfx22nnrt8O94nDWHqVhXB8DugphkzBX5yLldZeJL8YNG6gXmI2T
WF8CF10E+lkJlCah+hm7civGIWfBoxGtj3D2MbAAiOmOahwAllG5Ft3ZcYJNnxGK14VEyshTbZuv
nKbvPieu57mXtlPHWj1FJpihjDYFSqWTl3CKVhHlZmC8WyauLD+78JD3rklyAN6wTT01dwb3Wi0d
5mYDWVnI/mky8XWydyZoQ1jUceF/jjR1eE0HKS8GX7rOAYVREUC8W9MW+JdX9Wopt5ciwujk0cK0
BYaKE0Z8jR0yFcw7RHugOovGFdqDEzkL+2lB5oav7Tjt+xlzRcVCNfr8rYW5i39ik/Fe9SjGtMQT
wFSz0+0uJ/pM1e1HVcJYMhHnICTnqeVyC6d/acx958Bi277/N2efFn7ZZRdwgv4jna3H0LPeQ508
s3AkV4bCIfB1qrIXvKPJxq3ebJebnmmbz3ju1raMdwMVB8+BVgBAFlqbdN5UmJ77CawUlDIsDCoY
33hovO6wN7YGn2K5F/hcH/DmnvkFNO4ctuaAjmgRuFujseAT2HdFOD1K+ibXkg82TR46LPWeltO5
7KruO6qRHJC6trfpVi4tFmE5MWUxkHiOws3sRuXF52q/zgecH+4r/BbKKlS5hnyvDNHgYQE7w5Rg
ufAIp3wSVNfM7sPqq9dTsXMtB9SJKojDFNMTDh5OtvFLdrIkZzH9rJGARogDOi6HTf+zLCuQ/buU
/Q5p/2T77kLM+qjT+lCzf3T20l8w8/FGqB5Rz5VemLe8Yfbc/YpBbjxL7e1anRu2kJwFvsqROBDq
wZ5n6lL/X9iSjIfbf3Qf0lr8EpPzZaniXzJk3yPXPrOx1yn6mdmiQ+JnEBR5hKqD+xAKECI0/bhM
jYGiZ5fZ1GjRdMyp5G6V1U63pje3apD2bgqTBwGJCvLyiOPY3Pq9dVkC0lP1RfbhPxMQ5ibj9r0h
Ftw4kLKnD72HScRE7f/ZxzL+NO0uOc5zImBEuowaFJHfvG+DmB9SmxNX/y/WRcLg4ZLyBrSE4UxQ
YgiJDCnZALGiGxbWV0LyssPevbz7RhoeQVbSFyak1VR3oYv7LrgGArwlGJXSbz6qEbJ67Rb9dgwe
IfYh1WbYASPzDSj2t9HW50JV57oeHkePgkZyS99i1f62IX43I7MxaQ18FHAAQiA69Wxn2JHP9BUj
p4ZMfIl6P3qg6trjq/p2GifZd10BZoDOdaC6Yg3D+oyx6Ahojh4Dr0KLSHUXimLLtjPSI2uOZNCQ
JKU93lnwCSuN2NFE0xSOGWecvAxTdiSQ7NEcOJ6coVHUL/YCTWUJLxWPsj0ocqK4T/qOVIos+6wV
UG9jvnUakkKh6DB0RVIRhjfej5V3qmazZ1BlWOvMKZ5THx6ii530VuecyEbrPo8YUTJTPxWO8xX3
Vb8LgoBZQgy3Wt+W7xznx5J52XTEQIl30vYofgJg8CTIED9jFAjCTepm7Oth2MiNaFu1cbOCsxpq
LqQPdNdsYI2lP0e3QpLAnusOyI49pgwZpl9d1LscLxoSEaAXRvXVuDV4a1bqWGfo+yvY5zTLPgt7
vKbgaaOB8V/bs9ADvRwcsdjPtKvuHRj4qMCx+rL+zHFEJD8NdNX8l8Dzx3UQeSBuGuEfQ9Dp27of
YiA5tI8mv7uajneas/RO2h0NSLiaMaNiTFX+dvAASgOzqKZL1bF9gkF/ERGL1SBvd9SYJLRDXobn
vVfZ/Bhn8Wbs0g9VJjdzQEVc1L+hpzdVXl4KG+bdNLoHnkFCSx/8KWT4M+zMTTou9ZcJYxOPF1O+
aCVVH736U8KPGDLr4OmVNbfEcudCj0dxhGIlAGLFLTx8NVS35xxA+p1cnNrdJRjxHBrp3TidvNSn
uzGf3CbfG1b6mQ1g9w0nO2Bu3cKI2JWJ8watnYn6nD2nRUGyWvEIW38/x96/wNCHuZy+QyFPuZNu
q1HigUKsZ3sv8YR9h3KproxyPXhhuwum4mlWtNKcOvzNYgW7UUiEE2X7GpgYFEv3zKzHPNhOh5m/
dDnwNbX1HJtUwkPb3DGYe8qcEfuV010nMgkQBvNySqL9am9gk6/SXdnMP/64aMgYxcDNtJMNd99z
IlrmwjAzzdZi95ogBra0i1NnfOjM7i0KKhxL2XNWl8WJhiUXWFo2g4GVD811v7GCEetOvQsc4tpo
OGItpGO8DrV97JZfxLB5U9lcD8aKDlYqUzhXZfnRjUkBltc4LHFZJwNF7qfiK/FVi+uN/A9Sw1h8
AHvttn8ShCIo+ForBbfWNaYXvPUPpnSuZHNzfeML2YVWx0A5HH7VBH7RavhyMBHurYALUGu5n9ls
380J72iTMiIF9XQOScy771EhoXZmh1bjfIkndrVYinMzWE+TSr9VIRF9h4jLxgYYbY9pDSQzdsg+
7Q9J4Mqdj1HjO2w1+ntbtsSrz/RfvVH9MWF7Nkm6PXK9rrh4sjH3gQ/Gp6SZRRDNhtxDY6ULNWyi
Hry1M75PupD7prQZUrNi8eAj4vasSvNqescWslocV1fkjsnOKaYlTt0mYBn7qJwn7FgkthGlViqs
loJpIUy1O90Ts9kQo5Nq9ZslwZ/qzKNntz9GxgiTU08FMf2LNOwfe6COgkyZlYHTMw77aEsG5E0X
xt5Be7/ROWrLFM0nnnlORZw9HW3CofSTE7kb8aUyKJZDwgk3kfL/UgBeTk0FOuGlh62Cl5RA3Kus
6nvXcJ7sNuaLKzExZq5Lc7y0o0M7sWAqiwRgLoXsoIFvHHRUMrIIyMHWI9y3irVMNitK/jAIzsrL
X1UI5qxxAOgO3q2qzR/Tc/3r7MfWfZt1y8xD39eVdXXGudzRu7qWMJhXoU/3nd0nsGhLdip0if3y
UHbDJcPpX5EhpH7GaHheBAhYVYp1H9pU6xPk7nlU/zsl3UpCEZ+N16CY8ZJQnHP3ZpJDrRu2VbFA
f9etnvzVLCAlZ4Z5rcqlWonzYWUr+zpa0UcydvvAb6d1W+hbRajM2cl6Dm6vGlbanyBCth6ejvom
fPtXqObRcq2H0uHaVQL2WVl6bFfUCRdrcA9zghBvrML9WJWIxa0JXr/nw1lRzl5zWFRAJv9XRQEh
FVrsaz1dIMxdXA0oqdC4iu1hTcTJcUYIaXvQ2hq2Ziyn67aNAdaUkIUI02NA3wxfk9fvoiBk/Bmf
CgzZtgOzTSb2hqjDBz8ydn2ffSxTRkHNmzl2S/tr3Hile1UGVyepWudbReI5zQ2OBwBcBoMW2/d5
fyD/FgFZ4s6vkYy/qaDzFhMWFaknOC43WirVVqgkuUcMBhe15rZpYytsUyJD8j16m6PlsDkFmpDt
cj35cXYaS4eVgjH+6PUU+1bJlsarEb0TQ1JyQ2K27Vu9PFA4Btzt04/YpuWnVHJkNL5SVv/k59U5
mHG0pxbJnrl+HwKXxqVJyHymw38Z2aRdbpHIVt44Ivix+vw8MEVYFW36AB+R214mz74gK9f3v4sY
/HVMB0gspU0Lmi7PBQ13f/4wLNCReCEWrSQz1WbBUSBKcc233CtJTe43CMI4+aqzzIuzLotrYzoY
Hj2hgWL78pRVxZ1kdG2Tgbv1CLuhDG0vjcXAx2WObDXJdTaJyuYVxUJc/+XDeEey4rMEUZklgilu
SPHnZSJ5lrFJgyJnlZZnGieepslgEUbRovBA30RZqs9BuphCy0cmkYDURu7Ew6WpnD8V9oqTpX6K
rWIm6YdNt4O3PjXOmcKF4w2Zb0nE50p5GCNTYq4qlW4zyR1BGuQq1E0KzMrmbgE0xECpCU9aa8B4
RhZ+0ns4c1D9lZbmkpyfIlE/Lr97RqKFO7j3od2e4ojyy6LLZI8Gwo/8mAKsDuYJPwij6EI0j3Y1
PdXL51n+V22lQi/0aEIeTFSxgiOjNp3nMYbowcTlkZ3nFVMZup4Bx+l4yEpn44T+yUzZnzTCoyph
dtS2f0sK5NYkXacJvytEPiln0GpU9RWnHlquIdvHIVljyy5CQuyqzKOXoc0fCmX+K9OGNPNmO2LH
J6knw+XVf0MoQFfhz8c+nS6LtWT59K3rnVQu3hzCMP9/rAnnahmqbo11lgNDUqY7xUaYE92k9k4L
52KV3t08APAq3GFjVU71w7zTfHFjDXAjG5098LTqROsKlWKi8QXUSb9Lesu7dEkPoWvKmWEG7Whk
tJmJn9vEgTb3qQvKGlwCOD6puGJJyG8tHXWCXT2iiJP0r8C/T05bbV+6ggxwaTcwk0bxacz0sVLp
2xtfNlAmkp6xoDkjvI5sQgMsALhdpF/C3g9gPNKFbIzhNx+89DTGNs6JQoutWaT9Ws6y2YBC6r/C
tPDgJ2WDOHkImbxVhrFin/cDyZ2mXdJ+QOVlkGr86CcqucUqhlICCrg/qaFQL1VLg3QIGuzZURVM
aPe7KjyAqix3lsuUIbOj+MSlDGP00MurmBhKg1fk/t2404uZO+ahjdlHEQLoZ5ORTNlQqRq5pmVH
nHtUPTjBL4AkjFTNibiJzmatAs235EoAtRzbu8E8jmO0FUlCMM2i8cOh4axKIZ5L+0OP5XuRfyz/
AXrpcfkvWRQBJhLuS+mDrENQxJRywSlkRb64IMFT/6uY8McAglP+sRxea/vdqUh964Mvb5n9F4g4
7c2IjqU4+UnzGxIwLnl6WMmXXSSyTn5zXjw0yz9VqDEsNHcuajA/QDLp7vLiRUPraIW/Qw4l8NoV
1R2emYFKeI6OKZSWIpA7XFPT8DKCUXL1H0Gx3E3eO3A3Ct34QMPAljdpIiB2n8ZO7LPoz5UkEVuf
DqoBU7Y4zI5eXW/dNqAbgrapMfGs1PQs6PcP6nn5AflwMmu+oqI5IzrRZIAkiHyjDPyYF6xK+x1N
u+SHz2mGeYSLo06JNbSWlgq4JF2CP4VEszV5kk9DRuJui4XdyD4MtHU8nZSzJI+i57yjE+2hFwge
Jz4iLDReedY4HkMLTFH+6UOOxTwErixFB7tIsDCVf1iSJMHiZPIl8sUpz77xe5oNwNgJpKwHY8yq
9/yCfpD7dPIXDdzyQ/GXzobO3J3YlHBrHs3UXX4Do1p8ZQ7jkOak2vJqUlk2KUJDcMPbtuZf9F8j
MTrL11eQcFDnvyjHzYn+JSMwcqc4GyFkVHS9FzHC8OYtSqto6SHzQHlE/DMGNEpDCuf5C0/kgcvF
evHDLF4r6vL7qLglbnHjtnaEEcpJU536Wh8n3R8wHHyNcXQYC3vHU23FxfSfyxGYQHEq2wJfEGNX
91lHoLzu5wFjutrxE/JhlxOHUK+dtJj2ALEy6VeA00F6rdUalu+64kvGADdZ+XpZKI754w32E99I
waFLo2gdGd3DYP14hUAnU28HA9JycTKGa87gg1/HaU2cQsUNscOESMPdTk3UoX6575VvMB0/WrTQ
Sv6YMtbc2B99ARyK6p1Et+TJFvDdy5iBy0PLSWXSluQ1YtHFDTL8AIAU91/jo8DsJORv7l2dNF8H
dG56KYGrFPWh1zrHbYT3tXDrYe2FND79Ksar92nyGZfFbXT2RhJ9TLrqCgjTusl/l08niZKrEZJn
ID1Pus132v/s8mpj4si3CWUo83RfkbnVkQ/Ay8Lz8RpxHxovy++5/AVigt26ezKWwQ6jvmVMEHU8
RLmsrraApyB/a0qq5edYNheQfh/sD3r5ievKfJkjeKe1ejRGJu7zE0ZWadP3RSHgVdOx5f9Mm3K/
/DE852Vz4RfR1Y6nZk/jlEzXZnmteRqEQcIeMw6JBUNGcwYun7gtAeBWb30V7JUVXfgt5iLAM0iU
SvPaVQFNn93ywnpyRhh4wmZE7/13WQ+xjEbAV8Fticc7zDD72xQjANzMUmzj1OaOVoXvi/AsSo29
AVPPGEucOrxbVl/tx7n6lcn8Gsfd1xQhBbbIl4Gi7HwKUjrBmR7abt6KInuIJ+XvcQ7b5FSaPn4S
vDSRC86b9Eij9s9FVbsnhmLbBUHjEJ9hlPMrpQeruuO3RZNCWC/6/IDmZle/xLmBDoj0DM9ihlCY
722Apyul6RcYqEmtAY24Psec9Ggr4A9YP9OIzrDyjlHCsp/Mr8TqrinQ6zxNcEAwfZTdA4EZK8vs
aHPD+ZokXMzqr3fQu4ihAa6GsXhULjfMPDg3Um8Iet8NaEhc1f1D5hKdOzfh4EldrAp8/QSfcoXY
j1bCrMwpX6iQmbbXM30P8rx0nXPh7S5Oy30knpOtjBREtFo7+7n3GDBnGwtza14b8iRKKBVi/LLB
xHM0vUZENwa6QNYEW8kn44k4g2gtRyzNUCtPJHqfDEInZ3qlhgUlaYJWJoAjVyymar50WjxzHsN6
ocwc+mM1hYehCbddhSeyHi9SMKgX7aHqyVf21bi350qdB+qYNraNx4LRyZQIzieUeEH92Irop9OU
PstBWtJwRoR2yiK2o7RjRsLoInHn81zG+3nMTkrPT9YMVMoJrkvoegHetxYxJBEaeR4aczGD32V3
t/liBnpLB9lKaFoA/vCsFh8OP/QM18R3/HU8ded5TreTAQfR082TZTu0T7rpH56SbzPyGP/oNUTg
4+g0D42T3qtQvlR9szWYFDNKMLEwcVJ4xbPn98923p8TJOyGYFSBqWnVBsZjKIdjz6MESbguYsJ/
DTBPRpv8WrI4q7AmwBLVYxkUw64WHxqiKDon562u2QWMzOjw93T87VxRk9HUtsneBUROXxg8bbob
uP66BEj7E2mUHXOGPuAIBN33nAD/HX3nkQvW36CSxaXnN1y/knMdvblBgKy1yW5B1xx12t23Mj40
jbkxOuvIY8eOg1tpDM6iby5aIazD+nkIUjoGA8YIntourBY5efKqZHSeRehhG46Li99VGYg4ErKa
5V0WeV4ffNP50rZ3F4bEaMQtMsmECaE1URlqjc1HONxdch6j6QyPpUaR55QHHtcL3HqQt2OzaVW1
xzKw6qla6xDlVT005yJlDw8LusM4yQ3UK3JL4bG1rYTrhnZAi+hnOYzE+gx/lWU8CyhZ9iz36Fj0
OiJ1p4GMus7khB16ys/zODzghYZOJ7Lo3Z9KIA56H0yLeKOGcocBZEDeZhHR67wqq320iIU9VTBm
Ve/Wh5S4Iuz/EFFMWPSM9TzYelb+TsN6p+Pq2x4CsKYs+oDBAMjKhtyR3EHwk6PyJTvYiU2EuNGd
x9ArTcwK+zEOuxrJHmE/dAWwbiQBGSXW5N2cuG32SM14d13S55GHpXgr5+hBelSOkwO9qd/W/nhz
q+qa8abI7q1ry/d0nA6hAyySOg02jXdMhuFZIZXFM/HQJw5XFDpbs7vpqhFuOeBj2EIj/15bzsk3
h1OTxpe+W+T6Htn2SFPdwTs4Tr/pJK1ZKxanQNqkc4rylPvmfnKt78npQFQmyRd3Y9ScXf8whc6P
7xLB1A8A7jzT4jUxg6ub22+dZnAPXHDLCOPQls4tNcd9HHlPdjScx4DxmGE8R02wI1n7DuwgnQN6
iRWqv95kqL+8Q2Fe/w6SyOg62xga1rEZoEKFRdegTg0nHC7lUTf1xXKnR99Vd7PdPerIf/VpEWel
f+rZtYc4eRGISwyqHcJ+qZskqtgI+90M2NCtu1eUZ6ea7rbbhWsCOZi9WeeZLXJtp5a34/mIlSSj
A98KAVJOh8Z9TP/yvKJjIaIvxgyfqjK7Q8U1tbeASvBbeQRksnEinxabJJQXIn4ZlKT0frrqG7eN
vlcRcx2CuV78RfUPfrF8jgHYrwwDZI2V2gCEKi6IQTUcG9GeywbF4RTXTCoc1eI+XxKgdPDtTAFl
ILN1HDp4kOsluWRWWX83jUm1CZr8T9bDzxhXF6yjJKyMPWxd15sowv7PUNjapjX82I7tbHjYIabU
2XkqlEDlajfMny3dkrbZ0Oarp3lHs9MF7NjX275Ge1wPiiFOQkarIZTedgSsb+ESzA9hJpgodlVE
hd/1b1lWiXNYcYa0rX/UVXBu23rvVS2JZ86uCNhckUK+FxrMjKZLZrHQyZY4EAxzwgt2rjIXwcGQ
7BObPcG063rvw+wDjSMI78gd9Jyx+5wxYdCq+Agb7JSFLR/nKsWtaEIstm24NDRopQVuzixgDU8e
1/wo9W9NWqIqKku4o235EJuFjfhuxlmVfc5Tx8ryAnMv27Lehql7IygNcIfRrESZ/DOhIYBw6qAc
TU1La6Rhlg0Q3TI1ZOGl/T7qc57bD2Zr/OQwA0IvvwsTaMcMCYZ1pckIahhXGA3FRz6d66A5Y3hE
/oZurdkP5LhvG91hfg3cCysbLR2hR6V+95V/K5FU6DR/QD9wNxcp0/G2jhBWeeJnbsd3xSLErrt1
s5IY0g6TS03kqcoXHnn7bleew3C8vXIPX/gPd3QKHkVDoDdbIh6PqxYY4+f5g+b3fWtALCpJM1rP
g4kVMmp3Jj+xnkC8ktBwEh3mUguSmAoVmb14H9CAfOeKs8JDTsXL/q+K7H9Rz0Q3q7rHhgy8uB9+
WynuS113vL52SCMetKLHsJIRQZHhgiQayQXwl+rm3q/p8FgQUjpjg/97u+Da3Tlfh/hOA60+SQo/
1SYDryjweBUhsYNm3RMdf56gvC3XH9urXpOshU9CoFDf01vO0h2NonY/DpVA+QCl0RXWUbQ1oRAU
HxQTFB+41Srb2+YMgOI0Z+xFM1OmLxZlJulj9xS88xvJzx9DG3woN88P3VwyXB2ZaGe0w1zlcbD4
r8FYfCcIK/2ip8ORPI+i5Q6tDpmGFl4K4oboblSWQ+IwGTVMfNStWehVXWZfgqHL9hZ7NXwO8QlS
uttZMX2HyaTFC9D4uU6tnXJpCzt5Sjhvs+8GIlct/5ga08abuudGjYwPilskiXHIW7Lb5yZ5yQTb
5QBVA+w/i1qREdqWyOJdgCk2osXeI+3SMl17z+joJgy9c5I+3AfUfOi2po0Wxq2tm6Uf0B9Ca76L
o/JKksEz+RLXOGsfVJDeTIJsuxKjyUwTVEwdf74BWcjj2ZEjCVdwOFkObsUlcgBw+xZgN3VwPuOy
7NDqohGkU9Yn4wV856fPd9Da2Uc5tw+mkX0bUKBBGsPXkxEnMzRSwbhsYMDIlEPg93JUczSIG/5S
WHpZiAOKedncm/yQRkSu7KIhUdEtZLm3LBWLHady2kNKjRoYEutGjAfQTsvDEkEa+/Km7PEUh/5O
MGE9GtzT8Y++aDYnl3CdPiXnbHQIUZQ+0mf70Dnzn434mFeXvrTtIvtbEBNWdi7i6Mdx8DOUTjoh
D7No6OG70ia7Zt/TzXY8PDTEWSAIRTzEz2NM4V3upkcjouUPKknymssDnWn69SPTIfI8Vm0bYBEa
8KWoAHxoRgQn5ofXUWD6KYf9VLIkWGBT3GBBM58yQQk0dwCf5KzWeZ7Q5LN68qHKgfknAoDaXHM2
bHIJfNcL9UGJzt7aLlJuNGEE7rTuYo5Ub1wWGOoM7mnAzVgMGSOfDD8lJe9B9OOHZ2hGr8pAYD7c
6UhvGf/vpE2CeN8yhkXslBqvXY7MJl7y52bnQ6e6QCuHZEqQDzwl1xD2d7jUkX4ixo3txc9R7j1g
z3jM7ZJP5NlQPkduxlNBZx1soV77VF72XMfrKTQ4G0VtbFQNAL4Et32I8gXkayEb4TR0HWJjRe0G
B0OO2RfXJfxjpHCy69oCcEeIY9KQx7a1djnrFaQhsdMg2Tqs2lE8XYTVPOSF8VRPNErm4DhG6hCp
7IBS4AmNJzcOi2Rgkll3LbcqJPTt1gF07JXeTteoMtuBRN6ov0vD+Tnig1pddK6aRYeCGS2yaXFM
aEtn+cLbuI6bfNNZLRmJ4/CWzywSUiCS1jr4VreVVBTdHD4ADq+fetQMWIVgIC9crjDEjdICI0jq
8lwt7iwryLZTw4TMSa1rJuQxdgJkRuo4JsHK8qddZRiCSaGNGRSPCmU/o6wkjvfThLk/Ka0RR09y
v7ycZeqS+kMrakKxmWSIFJe/mRCLGzxExGFna2D0kofezmpab9P286HupntUuJrUL7tHNtKcmUn8
eCr+yHKkN8UoDglVHA5bi048Lb0wTltCbj3IH42It2GInjRMWgb20E23csgSLvnVk8GOaJOWkKT1
SH9/wS9X2rK3fqiYVxR0Tox8nvg+x6cknp78OGQEPbw0hfdszf15hDvJIWWdTergWti/Lmn0wJmo
9RJZr1rNfayN2Jd8518mEa50pnGf2XKraONDXl/5aLfaHP+r5jir+hsTc9iv/sXzPXRAchf3cj8G
5KK5ZQ2D0xUDkvMwO6tBMMRqmJzks8ulMW9f28IAIOshCR+D8jMhDm8Yk8eeC82SzfNg2eQGkx8C
7L+O1C+NvL9oafR4/KlpEf6IDtNiaz34rMXEm18MrzTvi4QOP4ONYpFekOicoQBMGTVWkfqLJ3qq
5WJddcpXhg7AH5WmAwSADV71bjbyncqaa+k6TKAgSXA9Qnfj9jf42G+Q/YmuMV7tlvVbgzjORyq9
ObxZ1Xiyy8TcpEHqfFQudVnYzHemjY6xNKPzqLNXTWLbOuzZAmoPV7ysC/8YqKo6z6lPe40pyKpV
xI3JcQmzECvaCoDKTYVttcz/KIVvFtUdXgE+nF8wqMWbtqSR4ckvQic/V0TzsDxHQBUSWxWxrD15
4knrgHcz2BhmxmJdx6ShM4lBjSCPCyoWEMjsDFwOHjLRuyeuYJ+uNUjAF5Iu81izaeoKlS1MJHe2
XmruKW447l1t70MUw7il2Ddnv+S2bx2Tis6EdtJzynPM6vCdsSTdw2qmczu0sIM4DSy2zG2bNO/2
SLQu+1AGjTSP924zNWThaizWUgG5nTHTZP5hcJNDlahXDSc8yOjOm2D5N/2CmjbD8cU0ZzJYZNgM
t4zdkpt+vw2QCDt9TzijhO5dxr88ihs2IOts2MYRYQ2SBwDRt6rMqEya8BjKIAD7RuJqVafGYUi9
386XitHZTC+cyGDUtu4xLORD47UnXaEwDSpCVv2+Ofs9Ct4kzWbyZxCqmsNR0gAL6pjubjD85d7g
71PW+eynUP7cW2AyKkGewHSlRT+jxGL35YIM0P9MRtHRMRShIuhxUCBBnSLUMuj0k8elkkTSDqWr
ceJ433UhajcRTes0ghHd2/G3QpG3anEWjwuxokl9ep4CFA+YnIyMqlXmtlc3M/Z0XHDmOcZfQz6n
mTg4/twXNF5HZuQebxcX/DS2GADN2Un4JAMFc/wgQW3wa9GiERPrsLXSoiiOXY9jy8xZOdp7C6L8
OgXZDv3P2QyjXZyWl1mh0cxnG85wgwSzs/pnJ0LGHjTS3TC5zoBYsV0ovpO/XEwVxxQ35nixSze5
PnYOAe29Rf5zKe/DLCaK3uD0QT6bUUXsXWaix8aoMFA3451hhzCwlmtjEjnPhOruS9N/qMPsviMP
AOYIDYDeBS1WMBjbCxbKps57j0yqlsxAl2zoNnaOWVxfx87+yxGfR/W9RSQjshiaGjZ3f45DHzlz
3wUbgjzWS1JXXFVPVelzai7OTS8mtVj6H073rnPmss7AHBRrePgiqEmaBrjAqPaEBZ3j2VrnyUhL
OXxBNbkZvOZtTPJzPnrJfmgIb+x+856DY9nGzd+JSs4NGWxUJsulKC8d/VLFwGLOk1Ucw6Go/eaf
ExiHxki3vp8fyGcHBiI7cpxyC2oBEeGFosMrkGYJZG+gq6iRCfEBOyLvMAfVq6zkX5fFkrjgTn91
idq+zZP7mS6Vn4pPz4FwuuC+eTu2Zr4M2oKHMAyvVOpPhaDfQNsYP67MXiQDTVKXHpvlPbIwQ5NJ
mKblmkTTrxqr+Sut0hcZseCVC5PFlN9Yrc4ddrDZWVr3FCyhB0gEiZ/QiI9Rt7hIEogkcWF1NRPt
fws1Nix9wIEdmGGbUYM3txsQKo+13e4rlV/ccP7LsJYx1RQMIjzqaWLOvNR5ZQdXdbodmAj7U3S/
fJdR5V/GKNxO+qUOydxCWwlk7DGbyWnpomsxT+BWJPS9pT7JcgkkYGBqgJYU82R/9adq3LVR+ZcG
OauQ2N2OqSjBUF3ybS8CTXbJoAECk3wgTT2Xob1VFPrLpV5GYmNJxlRErpAsvjcW7T8OzTCjoY1m
r9bnbhJvqES2qsF0XCMrski4FDNdm749EXG6w2j4ClfkII0AZQLeRlyapQb0ieYVmrp9v7yQU4FR
nJosF8Z+GPzftGqZA9NRiKxb7qN6iEHx89VEkb9vtYmeGEdRil1wmNR5TMYdK+yn6EOOf242OeHB
rjIIz0NwtwL1gG6JF6XPJZawxaFNt7IVLXOEyX6KRHQTXg2ep/Z7buySIWupgB4FBi0Tn2lDNNVo
VIFHoTLbdFjQWNz7ySo+C4O9y63EA+qW1w7uwiafmvgCsTvGoF/vZ+Wj0PHmeRPm8jZVxf0A3nUg
28QBfmniOVzTGIVWYMLzQYAlsxigrhJsiCjw1ja56RsiW51Db5P23kgUhCgnP+UU3GkjovX9H0dn
sh0nEgXRL+IcSEiGbc2lKkmlWfaGI8l2MkMyJfD1felVL7rdlqogh3gRN+rKfkoAq2CtojOkAv7P
yf0RdC1dEnYV77ygfavAYtkwhfu3ERE64KclkkV6ydx3ebSNa5P+wsKAZRWnQoI7YiOFz92fBVuu
S0MPqq7xXqYK2/MUQAWuPnzKGqhb5n4DXAM7EEPzHQo84zCXYUqtHnP7dYrppZjMns63W4buxGtC
XCN/TBRWrhrxUBTfTUffe0G23i6yU5bVX8XsPCscEFjmmYOvIngbrLKFeVElgzsWxzevHaB7BtfG
n9HaMDKwFmVzdOADO+bib8tRvnerT9IJ6Mw0DfO/P+lIXJfpBzLgprJfI6sHjPRvSbvd7MVvmiIX
LtoPThpzOGkRKNU7i8iRLAPxfXnvhhBkUaEYfySbem5poQ/2JSPZnCeydbnKx1eXIP969QobIIP4
RbzQrGGGdzPJS11BbVSjOcTdC7QoKL0qeagSfcMRydy/xpVMEGQa3deojZjee6f1E8E5d1fwlkmo
n3JZDh1bH+MHLpV8nSbFdzOB1UmwcW0Ffuxt1vgrJRzVADXjUATWOynNxwEfFPdzcs3yGmfWyk5g
ZbICflQkBQSpgI/b7XBIVL+7tPvjhEQ8GwskIpjnuwjKxyUMa+aXyj/qmL52QSMuZvQytA5o4/c6
se/ijrqEkVLlun0jUouAEJ4AI0Ellk/B5F9lBdqxXNLy6C7t79z29duiafv2bTJnnKAL4CxozSIF
56I7sWPRO1WC+X3bBuOW3fwHiPHvlok1iVj3MZeC2hQa9LpMXTChP3pV8a57v9uIbEZt7we9b6R1
nxFb1MChUHMRr6cg3lq9i/4Xs0yqLjuyn+7qojn0vm8fRcwiS0rOHdrmIOOGQytfmF+7Ddjy9leo
nC8wqftJRRQdRU9ZbEIi6fOmK8ajrMwRh/gWzg0DOxJ1YnxzybSkQPS6rLm5A8YQi2tyfA3ppg0S
566qpnMH75BHgUmV4TKbL/dM1bealtuO/0eB07QT4ycq8bFpaMYRgXpNiulecgsIO3px1rR7fK3i
+DSsG5WF809blyQwZ02AkUcyg/vmRfmXWD5sjcVtFNys6gNOoo2i3CLRiI3qt/LyP9WU/SPwsKHs
mYLZOl8XwuYjLNa3j45OklHZY4sZ1k87WDL2XV4yYBi9Lz9dYZGJJpNWEDOEjFru6yYmhN0RUmDL
3S9F8djZM+N6Ssg71Pwhh0IBHcc5U9w40fUzBhjsgNjY2VcnQElanPnnKrmQPbh0Uv0oaR0GjYs8
J4DVGyqpq55j9Xztm+mxie2zJAerIRBsC+bwLL5X7lh0DfRyn3P+ncri5rAAJUP+bng7NmGQPahR
fFGOFW96lsOyhVeWzXjoaRfK+Wja7wHQ1pqv4KLDpbfw7HKtRnllvedLjnQCKwRc4cC2jbXtNAKi
kfx17Shv66OPJPtEqIYecDwZFJptq8Z5cynXWWaFTgt+gFm4k9pm7wYptSVttx9c8eaU7mlZBtYs
KkTsivaNSs9fjVho8xufJF69VQdG+pu3Iw/Cxl+HlYihz1mf/Wv40nbEh51NGBavqiOPB9gDDYCf
JZAdtWnMfzYDk2Xduv9MyQNUV5hFEXVfM4mlfVzpfaPm6opT0acSJAku+MvJtSOEc94J9YArgWwH
A5tiazENnUfnKycEu/JJVaH/9SElrQywZO8CsKY4JRhI8IaHaYnuUqbOE5Pl2E+ZpkTNm0M+Egqk
F9ifveXvByX+uV7yT1JveIZKeQ0mkuu1RpFdF3gA88TLzU6Hw31GDYrVTifCvDT/mO5YFe0dJfZi
D6JusNc+L/ldBqQ0KnzPQeKhyfM+OQNHZKNBvWBcXr+M2Xli3sfcA/R9Bu4pWji4MPrNaAgIF/kn
LSAVrtcJbmpHAFdn+u54W8VPYJlfURMe27X2vmyB0nGw09mvMev3OeOZXsV7EXsPUzG/OzLaYd2+
W1XTiFSRPfRcKWI+4N6mZ4q7f+VF7Jc5J4COV8Q6RlkE66ViEVYePnYto3tdqqdF+G+g2o5Jj7I3
edUHsRS+NLkU3EKrj5n8H/Lvlan4JeboGMI7JsMMQoWWcLvEjmoGDjZp/xkYrziIocK5xi5lTIHL
JrOtnUjk16xnYFCxgcmcP4Zz9Rgz7zU9LZ8270pY2t1rHRYcXIR/ygZzZG4pGYri03Lpv9Gz/aqp
3S34Qg+BR/wOb+ueBsEICB//3QDfBGYsWlrcvqX85T3E5TLozTHp6uXoIWmQEOn4Mo3hKATDb9bX
zBOYS+Tysx4bkbseQjauaGoAO3dPWDlu1CT+SCvahmn5Iyz9yGXR7Yofijo+PBnu66R803qID3oy
3dlKhlumk9s8M2HRhv7FCgK6Fd2FHS3J3QRUnFv65yhJNWUgo0y7ujmnRxIVp4CY20YO1jflQFy2
JJrIonEDjkz6IXP0lbcTffcC6Ye2FTGddKF+GR9cZtpQ02L9FZE+uUNzdtpSgn9cYjiE6SFe6RNd
M67153S6wr6CmUNRZ181X6nOi00/z+yaw7cTh08d85BNXNFDm8MvxfFEe5TG/BwU6pWOgH47EZm0
egRoZ+wxo8bWs8/QZj0+IqZ6v4gW72NHs5iFsIkrHOqVUb/kSoDKw4k0egL+07o4dveg3Ollfe0T
L/ulY3mLQ29v/JRdhDSdjACl5DpCVvq2cqCHKYneNq5+2f78ZVLuCG765JCtwqHEMNmhXvoUOAAW
Z/QKEbm/YbP/rG2w6+vVJvSGGS4PTn5cL1LrBabmSnzoYvnLomOmdklmJiGvKPepo4l4LduYDg0M
Aw+xCUDosXdAxp7fVMeyQ5lsiGUGWmzbXFyM2SS60hshm0vEvuuWPXIhDxgGthBUPVWcDnZ/fHUb
b8SEyT9zG8FNjjmXkuYc9uG/eEbNGXg4JC11g3Tu47R6nez2l1X6R28oeawlO2Y4He14ojqufy/c
4sywut36buVeJ+x/UITJkc8QDrjao++3JWjBZsAdGebWLve7Z6ca3rgfPbeQ+OwSkEm6GvB5TXwm
Gfn/onG6H6sS5I1nTXD/GLC1PMLUT4cYpTS17K11Z8nwQmXdcLJ1eyt8VTz6CP+Ji1WSksqtUAQn
IAESiBXtJoettdYNJyM4jy5xr+SPA2BEA2Fj+lq36zJZEkwL6KZO8/EBGfq1Lii+jCreBSeMjlhf
j0BcL43jfNlT8GDbNWpdj47SumSAJ/3i86kq0tarccej8Kr/4NLPIj048NcyPKXoezdBaQ8uFhC1
Sf0VB9XF7xPu73X93CMRhouCQd+zdeKdSsTfIRB/16Nn68UPwsINGLeQ3Rx1Z9fjH6cD5V8j1htP
UWSmT6Ksg7OVtzw9xZ+gp546KYhcloJXpt3BhPpxtfsrSu0ARoe5gZb5I7zyy4nB9fM2YrBBnbdc
BoLcKo3xsWBEmz5go1kXdTxW/yATkgiGOAotQ7ytR6up9O/laiEC7UVSRu5r7e+CmKt8TcJicLP7
MooOam7OiPlmQxkOTY05yN5sdpiqC3GHTggcea0Xo8gbe97Gd7FeTpqTfN8zIRR5/zpKzIve+GbH
3SO9vKf1AR4igTTKUVIaFilKSF0h9S6LeE26cQYfYYe7sOs+zdD+KLf4YwaCCLYPpcoertHqA7Km
NL0Wbn8FwEiyjN4YBFIMcNx7k5Hzei3kH8fmfJzp9BsQFT9aG36UPkNte9a4VUJw4HxwIzoKA34F
0BBlpGYp3bp0zG68eWGqEr04fvkSDCG2ZuU/DTZ23LGbYCdh8oywwG89FuLK0IZcz7cA+GEiC8x8
yZ07FxfWY9jfbvzswb/bSq+vWcGilwFFrKSAZBdb2dHvFhwn2UNUm9uScJWOhfoYPEOlCjMlECbt
O47aVyJMj2UzXbIRL43vzUjXeJFbjwUuns9WqxUeXCxiRcJ5xUus9w5q0Cb1+9/48sHgGw8DqTmK
tWGlD68Np4wYKsJ6brQY7tYZOdii/8WzgguHgkBmAUsOD6ayByJp7g39/COPiAHOsqUuOs4fpzGg
3h27YWG95BhhvcoGCOFQZjps59J9GrFAqcSZ9lUXQPWw+WP1SLqJVnRGfA3uPMOEYI1HuvucG/0u
DcQbNpAY+hon2niMhgvFk8MpFPPFieT3DC/T+Ei8A6GrlpdzGnAuZv2bzBlomj4HhKqmJ8Txj3qk
SsMpcIlNRceAX3jHKq4/NWCnxEfaCOH8Q/PZgjPfziZhTMGcDkXj3jXBV7TUj1i6ABcF7uv6W3U4
TDe51PifY9osXIZq2X0fRqiHxerruAv4HDYG++fGM/NpTpwzFpdmk2pwGkvziO09pEEt2qVLfuuc
5GG1xokgeeg6lGgOCsRsLsp2KK6Sc3FqgUzgIODUXq2+YH6ki27bVxvAEEsn9QnUOVR8f44tfniv
zsVk3dYRRQcnQ2MkiGZGlxbE0DbjYNxn4U2s+8D4O6qmZ3tYHv15jiD5QUHIqnebkDE0i0enie6n
OaGCgsWhEvlKjSW9zfmBMVT0wh5/IhpOQ3vxO8D6ZafmgPB6I4KK+Se92lMID4aCLgYnE70Gqyy3
XmwRQy5DV94qxMaKNXpdq+OW8J4w32ZUdx6eM+JV+3l1Ns7Fjxtm+zFadkle3ayA/F4JhR8p8XeU
FBgOVPCWZ0jgev1KSPC96IXIT5AjUMQQaCJtndTSnF3ZHQKOFGVgn01fAs0rCU+yVAp2rkZIVr/m
VjXyVfbh59Dof+saOSAJriorI95rj4nJbXuaKRi5BS6IloQbcaTEQxglT5OWJ9NgylcT3igRPNsy
/o5N/dJ26tsWLtN3nie3jk6lZ7xtEJU58AjQDmM70o81howP4AdlugSbJB54fBGcSMe7Ix1bPUEL
0hg3H5mfmSxYxfWUYBrdMZnuh0NdlufG5vCUDcAAdBffr9dOL43rvdL21R4Yga8dVMIJcSmRlyXX
zC6TU+KUwhmAIPBkB/qpKLgoKufCu8aCkqpd6sLo7FxxIMZIjAWdIKn8v94EJXT9N2GWH2Ir/Luk
XKOlMudIh48J33A9sVdgl3nx+/CujJP3hnB9Nbi4vqCFTPY9ksbd7OVnUTCVI0FgM+FCyzit/85j
YjXO2EZ8dYwM0eNuOVf4hwN3eAu96H1iweCM/TrWHIQLjoSx5r4aWe/jqkmM9bdavqyKyE+gGMLo
x2bIHjOmG0vu/9CLzZ+7F3UU03pDLFzZz7M/H1IkMmAd/DaY7yN7ouyMvCVOEELTCVs7ULuKuZsy
43XhoJQnjBwww3Q8HgtypFOReEPCsiOfU3V76dL6SbfBg/QXwL3uee2HXV9HhJBjPrgPxWADy1w3
RcmvlT/gDQJjWjpXqLnXnBovsOTZvuGFwjtO8G7I3IfRFC81ycMN4FHqPnv9Uon4fr0JhdN40D4F
BbbcMdL5XYELm1gZ2KLeqzjY2A0TTZPrW0jTbpLGH7BDaPOIn/tgfAr5H4Akf5naNekGy3Oj1wcp
SRRJUloC4ih9SECyrLeRqp1+lmr67jn3Butj3g5vCNK0KACIafqag3V2bTg5IUL8eJlD4iooj75f
fKYNc5nEvXTG0A0mb2OPVU4PtxZKDM7dvUV5wki2sS6GfZjpixXwOyZRfdAU1eC18vdMgwhE2uFd
PLcRRtz2OXfZC22uDb4DKUBSPw1bfsREv7SUgiNMfXW9+46IhszOYj+b/sUhtgqKI32ukapYU3ko
KoAXTfOMbw9UrAU6G7nGDi7rAbpq7bu5n65tR0uC0MBKiMduZuj6RTe9poX56jJs4750qjuZhv8f
K/7OJBUDl26RnLdFCnMdSEByTuCzqJ17u+EmbgY93zWFw82Wnyti61Ue0DhHXGfLXOx+eI+0OYYp
NFN2ALpS+K5lLs8VP/T6ILu9ei6WjL1y+TO6xSESCjuPHj7WHzbl9ZODXaLiMiogoUtqwD2FTfyl
NdGqGHthWJXcNaAlbsh9Hf7PXaq+IA7tqU83VQ+T0j+D4+4Lr/sQDj3WVtvV96nKEy4nlTmXkf89
dxpZwFBYLIeLwaKmrfGe8+Zd13KAkUv9jqHi2K04tap/ZI0jFWFIq6PxQlkem/tIpg/S0lhuOuCz
FqGlPWiKiYNabzjvpD/Yvti++odIBp9LaoHJaevtEqi/Qx4wXeuBPAXzqRdcp9bbb1pZ28oN74Qn
TiJhKqrrg9DTS5dGLNITd8p5dU04VnTtdLh3B/JnSyO48FK9zdytvVUlocEKv41U9csyJXfdUH/W
evis2s7aTMkA5M9xBcPovnrolyQHse0xXhzUU+rULwzg0BDMpy/tWx7iAoRMf59M5WPaB68DABYu
6QLnBe/SKPVLV6m16az7V0TeMQvJx8W4NyMvCI4VYNyM3sydTTb2EPf2k00hrVhwHGO4Qca36lsn
Od8AnMNOXpfQ7fsTzTrpbvE8bsSlDHfCRxRtimwiPQpCzolTcsgTnQaw28ziHoeuOnE2pXCQw0zb
PI54pahw6e7nnC69yd4RZALk5/4Wc3FNXBAtXoPPYOpRjgLUjSU0r3gd5ZPbuILRT8P5t1/uUhzJ
RN/URfgMSLUlHmNcoQX8zSFiXKxwxC9OWmzBAn8HWDeHIf4kHopvhIlM7VX3oy2vkq1nYlAbRjnf
5fIoO8aGTU3x5MhZDM8cvP3kuWVB6JbglTLTc9Bi3p9ZaZkfUsLo3Y22ODJ9/h3jG6M+42gbttHc
cEylWA/7ldvv6Jm8Dnm/HxfczBFryAA0CxoBOCEgaxV+FRvkug0+wPOI0hq7Lw9uw7pULe1jv3CT
Caf0n9bWaxPmV+3aFeoWRgBmD7E90ShZABwUMKdIhpnKg2nEEX3incF21zqbLEjgt1jiaKNZmJIZ
hKI0gb7DBJdi3tMknRARYNFkLS4X0nvzV+XhnbOy1czBj7RxHIhMcL6sTtwMbzM1C2+hk6j71GqD
TSCGBwXfiQiTHA4BtCCZCajH9IAzCCg871myKykZk3Mo3gM/+FNFXI850o551sD24NtppgCwvbnV
2fAoZYVJoJ0vrtCHYZgpV8brJ5N91iu62mqYHe7Ykdp0mXdaS5JcSXg/FPMKxhoYXaYaz1v0/ynE
uCxYjSde6jZ/CYxB65cobJ4mETKUC62V0FH/X0Dd0r4a1/7QBoeeN7FujZ2sLmh191aufkTPpThV
iHfCBtieorEVkXPoBFU9rSFOmgPc2voJQS0162n1CCQ3FgOz892OK1byYafVo+8ld23pfuNlwEgx
EBD2bKXujG77I1HSnR0FaObQUx8yCsrpj+6BKkFKJH1c9v5RVdRmorjX+wpU2G2y3fDBIzyAAIYL
61gX3QrESMrDWHG9IITz4rLsdVK8eb39xeCEIEnuNHvXZdFgjvqSFiIkxekwpJ/gpWJkOvU1vPkF
DEOE9laTcG+jfSKoroX2v9dJ85a2/mNRtzeykJL3D5/onPV3Xuk/d/wGo92whs4nn1clpxxiCPAe
0UQUzjA2lNi7k9iZqEA0tM/r5LD3xBHHwX1E8lqZ6RF63RMw4dXRWhNPICZSUlquiB5nDhBSSohq
nLl4KlxFCAk7IfkIeEgY46g8r94HttxdjbDgW8HBjuTOSvULp5UfRMFvhEXe/GqNyRUI3vMUfdiE
aLc+AGmg/eAg2yE8lFb6rexqLY6oGU6rL0z/lwQQC2FL/95k3r4hk1v2aBtJ715c7OxlnF29vCDk
N72Huj5LbsREWKkHsZkltLTruLwQox38LE5TMraIviNdf8SuuPfN8lnyF5Sek+/pWaV6LgTny2kt
maJ7D91wYuzU5d4NitixiT0w1xbupPmKU43ZPObPuoexHQjdEj/nPAptpObVa4qQY78nJBOf6cKQ
bJsWwyu/z6Vciuex6N7pcb0L2pniG9biyCl/oHizE/t3bqsuzdjeoIkAsg3Lc8bE5SnwcMu0cyQ5
osO9E/zedtdEKP+MCwlmlbwH+RGL+an1q8s8LFxhuwaRGskTgdA7sGd/uhgr89J6Xxbgo9O0NkZV
6XSJlvxT9HG/d8fkJQnTc+dPT7HvPQ3ufIkHElhWhBJaayoQJ4uqi8jGcBKah0rm52YYKRM11F5P
NVk3WwgFXzvCLbS6BGcwSwStLQoccSOtX3q1KzydnLPMv7recGjS6qkLyaOL0f4TL9MpauRvN2Ia
3fTc4zE8vKRT9iGozG0FA7TG9K/SRMigpfdlbPtsUY3uTsFfpx4erD74MXZ5zGV7neue6hem+QwI
bhpc1NYD83YfNqHNcax9lIz7eXBpBCrzhAixss9TFxxE1YpDPc5MycupuBr80KP2X1Q2XBfNLXSu
y/uVn6lkc17q8uTnKZRZN9ut6FIrEy++RZmFM/qUi7N+q1gi/mKSxv33Ksr+hzxRs00c/6eOMDLU
QEUA9xz8WD42NGtFAepT4vqwe+IfrzB/a8Gto4vMW8mRKyrt4AhjJtsXEffgNEv/NIFhiR+f/YZa
lhwH4wCJCMd1eOpH71olnJYrb8UQqi9TJySPGS7V4xPS3p/Gja1trpuvasJu6dAjpHyVv7Wm4YbG
hJBaTD4pqdDUGrE3ZZDDTkFUl+Oqe4b1R+r5ZykZPoWeOmEpj9cJ5bPhQ9RiPHnucNdGsbWjagnr
iAtosmk/yYa9jaRSQP01EO3s5SQgLaypyZ22yRRuIwAXVc+2GfXZR1V490WXuiASGqhCVnWRfNwE
IS9+65NJm8PvaOmPbgPRSc1cVBNAm63TPkkOq3hycqzkHYuZij7qNFQvqWj+DLG8D0z/u2+8R1Gi
OJUAmg71MP//wUiFs6Sf08+l1z89uSYrGM8mGn9Tdnh2uvmBjWDHcnLM+QT7sgDQgM/9oYaa5AF8
/nSr4FaagjxiOQAGEz9xStdcaC51yoip1I9eCSW1kQ+L9P44FozdOO0v/loTW9Z/sP+Tcmrq01By
hKbR6+I4AdOzun1XLp3YFD0dBMGRqQp+fLEAUNLyd2QjWsNEOpia4g5gpDd3/U8inJZz/rcjvEMe
FnihNonZF615X6LV+d9Od/hJt840vmVBf14wpSdljZ9k2rYZFSdYOjgBlSylY7CYvZizF5CG7qZF
aUUzRSpNcJcHUbCWgIfbuQXBZPNyj8jlTf00meF5/Q+Abb3i5aKGAMcl48hdxeIah3o/ZP4pGYeX
JVJ3QZTsmcnEu6SHXJolDmeolA4/bFcMbbT14eYzqFcI01gGvGQdeJKrwDd3VDi3vKqDxiQxgBOw
RDMb1St7BZhETwX4tVKc1tgKXefg+VXt7XVo2TmFeHMT7y05w+jPHGrTZOGkR0USyvqgMSGTv7Ag
lSVG3bzMwdHAzba8PYtnWr86fdDHj0QFubeOcRJUlMcVmWqQguwoexwCe9UN8KGnyQWk43rtpcJW
/cmxzrh8nnEmLRhyxm9eujr1ymuAhQWXpEoXbfOC0fdGMr9t6B5jpB4Q5/byLkrY2LyACceY99OO
7A4yFgu/zvHQLCLf2bTGFWTDVd3cx0ZE9a7tuMjuLKvEf6IDcrq7eJyy4U6nvp1+adEUwYrlkAwO
cjX30XNc8CH+GZQPRZl0xxpbjuPKojI+b9RqHooqRJtdUZisf1BziH/VS7mvMXr3suAah5N+g7Xr
eT9e4uTyS9pJM19ELGOy+81YBbQAKRh/1Ky5q5VRd/m0dbBqYuc1k8hBm+SGFI1hfvlKtZdk73BG
DEzKREFwBwA/sCjG8+3wlAk1Oij4banmGTjtwG+XpfaEeQB++HSqnJonmut42D3FsXbjX2HVQvtC
DRow1DYMqVu6dLG+4edhEskTQlVMgfzQNqxMVV6RTa2sUbOfgt7JNzAqaGXPKwsu1T7wEQb/1kkV
TTvfdz3nMKqGE3ZE5NF76QksV4jbXUTYry3AnB5nJw3pM65VhUiJxSH/GZVV4mmIxIABEahEoKOH
PLf4iPwisS1UZNhiMMg6GSJ9Fn3/FtidNA9tY03RlQlpyqM96txZtjLkt1zRuL0V/+pUx5PxNYcM
T/VWa5rrf1IOIBvDm5i0KtDZvk/7DjZNyHcxNqQsOoslJC+KtWu3zC2yz7MEsXBrClJkPw0UesbJ
anZWL1Qk7cUhPOerih1hwg/T5ytMsLT/ijjGxrFV+fqwHYMQUBlcJMaUpBGmblKgKyzJX5mCX2/p
FNjOFhIjY7fS+NaPcEdHXltMII15gXcZzM06WXYJyXqCYve3ZaikIBQxB/b4OQ6s7x995/kEo7rc
omS1U3xARN0m21hiVzgeNTxb3XG2I8Ai6sXmV83IxVs8NXUjXv3Z6bvnJRyjdsJS6E/dA1lYS73Z
NZCbE+/wBAxZQaSJcUwycZzkrnT5qMFxlQ4HeI5QSbAEG9e0Cy5NMloVC3RYA0UxdMHoJvqdEkRe
CFknJn4kIV61731ZO3gOeqed9XOgIhF+ef3Q9pwkKYPD5rPYTrbS3RK77n5nLbLD97QMHVULgp3T
HKSoBjEzWsZ+9qOItIXvTtKU2ScHesfcsK7rOL7joE6mVCVBx3DM9KKw+CMTBtZuM8hYRdDieo/5
5pTmbRUdgjSyx5dZuoKrM6vV7LX7OIzLCZ8GenlC5QPujBzhN6Vp/DwYyKUDVxZNdB4FmT8+AE+0
uxyuWqvimjn/VEXj2xBPXv+UV2hnLqctehBp8usn4UUka2qPpsXUGsmubbJkKdHb+xFZLKf10c4F
nWuuACqyw7mRrElM1hoFYVji/xt3BYZlMGc6T0rigB0T3nesjq55MmKWK1cZM12IYu5YLtowdK3K
+gwnZ4iPMS326zduKnfK7zKL34X2k6YeIVWxhKxMGhBbnSVvfRCpBj8c7lpIdaLruo/EBudGchcs
ZvBTKt82BBWUdOnPUnbWpQfudKz8tONWBqiLrecY+SIqwXlgChmd1lBDk7mpY527wiEmsg8HDaMc
kh6q0Qm9Ium6dZrda8TGLAywW8uZQGyfeF730+cmrm69PQY4yoTtTVhoS0lqOtqy6PTVa5PJuXqm
7iqf9bnuGo34PK+UqdmzO2QYFVXVY4WCA1hw0kPgX3pCtIR8w9AJCT3FkcdwdeN0/uK3lC2EXg/X
s7ahRuLfyxBCLG+Af3povTxZ76VOuvZSc0dsyDm4rfDjkig1SEvKZBjEz87ecxDbA9aDDFQ8kMOx
PzLCY/buu2McMw+2UIpXJTqbgifyVjZUlalIFG2Cus/n8dhxPWV7XOza6+UGXrjLGVezrayTxywg
Tb5xWmFJkJdN0oXlrleObeP00jN8l1NDNa6cD/kcB7J5MIEquFyPpZSq2U6DPTd6p3E2mPlopSYa
/k5EGgL0euJl2fxiTxNOnIs7+sCob1ZSt4W+xG6g6vbQFQhA93lrE885djRTyX+wxWzpXPCQmRTQ
dGhJr7zXjgwlxTATwKJDL8o0dPaL41cV8nwCcWZtxhWqUPqmdTzDAT9ExMuqEd+aD88fh6QZ0OQ4
HCw9PzNHwIa71BC6MIUgnGb2twXQOHggmD6Fz5PV4HQFn8MRgsmJZYbYPTrSS7hRC+y1Y/o00pbD
O7es8dHRIT5ajip2cddlQWflw1GwtitEwCgLObxDuMJau2HknWQECDAuz/VuFF2b/Es8oxIEkC5t
kLNKRegKGa3SpQi2BFiVNaDAjGnHBK6tXYZCbTcB5tsz/czVrRuKCqdnLezGFDtfW3Ul8TsWPOK5
RfsKZPvR0L6Ki6KEbRtxIPCOZU2pT0qFqLabB6BTabqHW95xSaBrFmh4Fjnu9DX1STt853BE17YU
n/MXPIB06UHkB3OSdZ9lUKvlL2moeO1d6pLJCo8YAxirA40iJNkwiiYf+c8WYVedAzMTVd65PtSP
mhWsaqyPqa5okEEtKWoY9FFD7CqywFY7h6Ijh303qkW2hC8suM6LVkr+OBElOXswDiHALo++kMkP
FRQHnu+mSm+pLUv7g7TCTAiSif0inhNRuXNw7uIMYgZBNWdoqRaeCF5PR4u8YnNsh76mXp4DX89S
LMc6qB+xVSbxbxYSED4UKRZd9O0yHyQ0FMzp37a3xp6AJ6+4XC4+0482/EMMIWYkBpGVrhmcxkUM
46oIoiZ5T5thAKZU+X5o6FL0lW3wY1he1iXEdeeO4JoeijZ90nGSLt+9r71wORI6cryAkJdDmnwH
YzlhTCHixvUe8amnxbjnBFdjSQVpLqidTRIzoBB0gBqpB29iogyD7DBGt4hc/clWTL+sczyVNXaO
ZNR9/C/FMBCIzchiCPwNhcxN0MTD2BwaPfRuelZtI4PxxHnAteytB7m8v69Spii7XsNAKs6EY7vg
JqDxjr+0rQP6bPNUmXfLhklHk7AwY1Lu3S4IcMxHegzf4gqI6e8s9RQ7Euk5Rf1vUwaghZDF65qN
G2zPEP5ExlE5RsMISZWzFzRUZsakg1jJaEfVHvJy+R9J57EjOZIt0S8iQOkkt6EYOiK12BCpmtKp
9dfP8ZrFQw8euisrI0j3K8yOhf+sQKJMXXlzsFmWb2ljdIbN/ELNfdfJbLiErrmUFzF4rCXrNUoP
XCGRv+YfLJ+RFM4eBwSKMY2YMH9kTUhv0+v69DTBC+X0r8IiTJ8IeprciqX13LeIcA2ndstt6Tpy
+KXcipJ3aaTF8t1jFULQV7o+zxmTtshqzyC849AitjPVXB12m4cu6jDnIQGdqUemJotjBl0kD5uE
g80fGr5CUwCTZFnO+H9JnUiCK4X7gxzZKWR/N+jmXAR0emybX5SspvwvbIBcwSTnRZ+QVEd6iH2t
x8jIYpLFbIdga+Q7yayAgtMe/tIBTdDAUJtP6mOx6nZnIRoFfU7Mo/HhsLNo6Mlq32eLMuFYt181
w6XjWxuhkyGgjkGmwPzpsRh6nF5+VmFVzeEyQILty0qGV77rOs/XJHyHLKvENMviL2XaCHyCUoIZ
0WDqFtLfJZnMiqHK7Bv0lhOyTN6Kmc8SzSSOYC8h57cxF3mc5eJ1R88CynW34ZzgQ4okIqBrrM1g
ZUZr0bGkp3Tpc0d3V1ZOfTBQ1sN/tE2KM3yvmjmYx17UlfKoTzaDcXAwsoC0E3eFVF4iMWOTMPOO
x2bDJzGKL+6XiFBhfZZ2f8kXYWM3CotMfcupHc7JAMAphY6GaoFupAUvl4PBS8Ko+hOtFmKv7Q2V
umfLoozYkOGRw4+UeLOyICaJX9arKmmL3KAgo4wRpwm0Tp2ezIwnEvG6xSYU/3WBeuo78mD/kIVk
x6L+5uMdB7wMzFCzYxxFC0gbG18lXAQ2513Y85SadAY7fhteA155QnDFlr+anl3zOqssb18OOExf
PGznGDjrzjOszzkTOjVZ66YGBM8pNWPmLsXI4W5U2GbXaRvOtwimTtyCTmsQdBPOiFKJ5PuYSDjP
8xl87GUD+rxeeSghVJ65CTL5ZaTRXOjbIdn5JcypOdIcUh0INWP80iIYns9FSTYXjIg2RBSJ+rso
ugdAIR45EQZzfp5w5qSRf7JFmsbB3Nre/Fd5rqI98Kal/j5LqtRDfRxNaVYeRagL/SLaBsjTmtni
mAIZY7Mrw5Vs5aD9YrnWOQDLOLUJz6FbKUGvhERE4NhOUzTKq6GMRwuZtcWPx+QAffEK+pwSUMT0
qPc0GsLiIWZQNX3hjFetTTgKnahENymXmdKexFHvm0CJoXtg/1HVxK3KWeabqEnQJq74IrJ0YleV
F/7vYMoeqxRLFVPCLR4Y89wrrhLLVdOVPvqrxjqx36cB9MSMNX0Y5w90p6H3kjlL56JIqHQhBR97
VIsbib+T+zEXSTsDcaHKb+wPTswQzgA9mSV6hk8yan0Ajj5LEccaQNOuXAIbp59MZLSnFwJ5lgo5
7+z64x9nDyFpUATT6Ccfw4SCynPCzK2eCHuI7d8htOucBA1toCH3Ik/Xb37reoMGGdKLyGsvdLtq
dKb6SPDhH2XOoDQpoF+UfRvsP2OeBVWQSxHVgyjodGtpKTa0lssTpRhJ2CvXyfWUgZ4jJhmvO2OW
3Nmxq9cI1XI9GuunlJ414+PcsR8jB8TziUIPERdHFgPvl8bskxF4ugMk/12zWfCPmMHzro6CUjPy
8maHaVo9NE0+10Gsxy00lnKAR0WFZpegsGd2/xdZNS1Wkgn5M26+DG9i/VNz2aZX7NiVThVY1sZ8
t02Rsjxgqtc2pG2StoFCJke1QtirWdnRA5sT4fynRV2fuOQ4efRV6LuKcay3pWGLqdpEHQ4QBlut
JskKZ13NunujV9wUOCDHHDG37HM9PnVRbMYYeGPcmmT+jc8io6Ndo6HMigCyIvkry+L2/npKSupM
Jk5VcrZ817IOThHjTyVQSOvXKekYFAeMUSD8T4xq8AHkyW/eQKWsCGewiFMu8othSus4sxa+YISH
hy0y6nErE/mZalDc6wTvvhE2sfpanZJpZ9eIi2t3YKkXl3jZlTU1xb2XMFiriBYBrwyuvNrLcZDg
cgN40dn5tEuMiSzB2plvtl1YaiDIcLC1obboImwPrbrXNzGDjltdxSRUuObE19AduxAfAR3TssnK
kgjcyu4sUpQ5VA5Rbub/xU4S7ywfVmwTdt1VjCFvG21A/dMysw8GGvuvvGWpDUvWZUVkYkHPt3rt
+df8n4WrkOJhEMZ0lLUU3+1I31tGbBVoT+INUBv05X2inxuAoRfPKJsvE2MBk598GEJeBhM3H7tg
ZsYjUws/LgGhNkn7MTLdel6Y5m3BBuUHmtIaonufdhukhfmDjXgNpib+nUCm+UvZzOHOcabuYIG5
hrUkUbGyaL/FLY0nkUDxHjkQW18dexs52frZ5nBhoJVbOwrraZukS3ep0hbD7eyx14rr9hWolXW3
a9Q74WCkawRUOJMGrSKB1m5gVsF6UTPhP22RMpiXYUIkKolJcKdIe+Q/s5kXqBCE7BJniA50+z2R
qFbcEV4QKrtD64PBxB3uESZhDum57kp83T6LJg4OIl0XlcgZIXUCsc/qGPun9c9x2VOFlo65AaG6
tUuX3rLEdvaBmvgULzF2Knf6jB3vcWhoNWKbPhZUsJucEkvuQ3CILFZx2pXPJeADJbce9OaCafij
zAnyyr3ioPahfZ0TJOzAI4T0NlGCh8R3JmG2Dxkb9inoETwYQCv4elmTZEV1c4mA7g1BL+l1NPTz
OYlYUGoDPPGGJEQgAeH8kDg4wkCxejG/Q9UG9rCoko/RUbgA/TPEr1Ev+PlYDgMa7G2BBU7byH6+
2FhUloScYu5gJL0BLcqjPsN6aHwtcGYbsM+4ScP6v6bAHBiSukHkB+66bHm2Ez9Qye1mSlCYTSKe
w8Smi0dEwnQicXbuYnPbZdWeU/3JYL8CD4QYpY7t9rh1NXNLHpuKuh4vhl7es2baZLwks/6XLF+x
RGAG9oN86U1sFFuzzl4K9l+omGeyjk24ltbe8Ysg5JtlQLcrzd8oRI9p6BuzZOueg46s0DIuH5zH
G5k0V7dHGVED9S5JTFEGL93w9jSltL1uP+Ngx0dXvY2qBCaIHdMLAoCpuds6viWkeBu3y/czSHrg
TwoSZ1pPUKSIP1zSN43wYBqwNZdvQLJB0Bis7GslDqq+S/NzjJ1t2niHjIwm3SQGalp0Xkp/+h1c
V6671rnwMF4SMRKIap4NneihZQk4B8/W5J9MzbgqjWaUc5NAhzm5Hf4Zk+TzzsMnVSzijczbj6Yl
WRmsRDjj3LfeyjnZ21MXdHCjZZ8GqF2pNJxnCwx/OZqvRlS8cP6CEq4JXpnfMXofQl/fDpaL8pFH
mZEYKjPkzRoMKFgDI9wrIxrXC7Ov3jbfyz57lr73rP5FJc/1pAvNx8IIn23iyd4zUWby80X8xqaS
X2Rz7jXgxxLKSMRuER0/6ONkKyx9VfkIFtz+ccm+Us08wqUMKjn9MlDcQ/B76MuXxdO3nRxPcZEc
QlbOhGuHnrMR4Xya2EZNwnr3lVrTKNzVEBFo5Qsq/EFjdN986LN/wdp6Sozqp6lGRH6OCrc4i4pf
RvAvT7FJsl3MZmrZFwspneRM57ok5wfG3ch3Zoy/AuV/RexQLikeUa1aGVbqjnwLh8RPDNI425O9
dCSix+mrnHMOvGHd1FOA4uue4Dm1gDLwNFZk8RjN+6A+dQ4gEHGg80vmBQYr4Sw8dglRiFn6WiA7
cNrpxpDvUdedqy+9bVtrW2cmkhsBIzOXdZdWgVr6W4A6dNHfkJF9EQ5Dcp8bVLxrE/K+mKlaXnCi
Sfec8FIpBAOscvSs/sVjSmxb3woMZFv+Bu3zxm9StpfNNcJ8m1glZH4kjsWvPi47P3MeDGjwIvGQ
vXabgU8tLb+JdT9FPf4KNg1M9s6iydcNLKHanY9RmgQxiRZKqgmV8cIcctULLbAckHclHHO0a1Xi
BerAmDi+6+w/q21xFNscKmjTeVYYTLCRqLPnxqwvDhk6mu7sGWRt1NFck6jNfHPu+tsMN9VKxE4f
DIDRxYY39VjW5b/nK4ERwjbrXf3uPXI4BTQBQEm2NGcjp4MZinVTJs8GqHJ94pzEXGgo5ytvqfrM
06k+U4vDc/UPbuI80ncfLI4F+gUkkvOlMIQiMm7Q2dMrGVtkLRv8PgfmvPsm0j7HyN+kFWYlzj7w
5s+hk2I90dc9ebyGWR0NuiWfhRNIq/4b1eDJS4y3Bbsof0lFauLLnunLywPn5TYnPwhr3pHPe+dq
GYG8oNQ9J2CPh7zeBec2sXdgxSrpjfiqwAU/islCZ2DsIzcCbYungT+v45Ajs+/k6CagQ8JG2R2q
72QGGaG+3poFrKkQxim7CfuHre5BeN8LFpYaq0vFyJ8/4Vkkw4Pdx0+17p2LCMY9K3nKh9XgjayW
w2DROG0mtq5AWHAeHfTR36j/7Q3pUecgaUW1w33eMrWYYmud2bT/qCm8CQ4R3jWEI2gTirWlvcIn
uLq1F6gzTZ1ZWeVBukLJyhVOMcBP999cd9w2dBuZtygCzIcMu02OXDDn/TR7sJMcH+q20spvVT9k
HfStsWiOkWHta7yW6rO2LFCOKeTC0SwfDbfBgJLqgcFsc9XbOKFrLrWoRixjJhVqzdF5ljmLml5c
hnbeuQvE6Drt8dQa9mZIQm6/uYr3dde/pPwyXj5vHcm3pWmPHhnqiyUD2zcvEjy2A9zedK8MiTYF
tUUCDdvx0Lmi3e3Ba2ipDAxCgVXdIWWyZnwJyNMMxrk4Fa2zVi/crM3YG2NmdGkc0ZDMwmXC7l/t
ygqUgqDI2os3hrir8H1zK0/DfBiH8ogO81Uzv0Pq5rYxuFCxJpUMcrALimE+KhhBOeL3rXMWnZzW
Fg9NM0ky2ZFS8bOpkDmEEYaOuf/lEICwGvhiyYe5sPJhNXMRFKx+POwqYZ/U7dIlvVrv43dizN+h
S0cPWGjiYZ5t9EjJwZ7t97KJHnL8pAvdRDLI4+JSo2AUOOlI3dMGsbn60VEYvbPs3BsoMxlHpR+5
7gfqVpkwC5hpe+5KdZLXWyf+1PL0YvKSKxo3U9ON8hup300992TlBV76xIZnJ3g4C6d/Vp8wu5aL
ZS836v2gLbTPtCPDVsLIb73yMY78R2UaVo8uK6RVSw6C4ZPL51Y7dZqWnPCwqa8u0Az1m8WLl6zr
nAVUbRxyAjfsbPpEHsTr0nGpMYsZAWZJ0KYGR1Khv2Iiu5H6u8tajI1o2HUoj1oB8dman7puxjFU
XOoKQmKYGbsMu4reYzHAYseao9/mwH2slhxxItKU725yEIpSRTrgc0Z32LZIsNzcP5Te8ADUZzdG
RHF48DorZ1OjQlQVbWiLvR7Tk2NeMpZ6o/xDToyDUa/OS0pIcpkfZz5+TTARplwYmcQhiCCNGKMT
mQReEvvw3rqzNzIoVt9L3A10h3zq6o8zUNbMA+ZeJ/aPshqeWo9oDsoozQFUGZbfFYVu07oPSZI8
qdNBXZqO5d8bPrUK0QdTmHs7WJtuHI4+FcfA2oMZIAIO70j0MgVU9gJc+0BkMjT1ZeP01m4yQ5B+
MKAIMZgm8yQV1wQJPev/3Ywv3qGhQ6LK0ddsE77vKsyPfAv3VEH1zV91BYOC2CsHInGY/2rtuS7O
9QBHgROXTdYqn2AuqnIb01vItb7I7sPmemr65NJL5Ek8UlAGYUsqUkQWuLIHdZ8eUpmdNOT3NRWb
Y32Txw7RU1wbRExpXl6q4qPvQkwVLn0vCTvEou9kvHzUXribOTd92W51Rjmq3FHnZpUq7DYwAq51
8uYgZKBzH7zrkFEm+9a6XubAj7WnJksvYkkIJCJJq3FTIHkEfGOByjmXwsk6zVxhE75AZaRwo/RI
otPR8sZjMqpBTsT+kvEvqoNrruo7oglV+WP73Ul9ycqwmGRTACFtHTHLVQdlLuuHJhnfw8XfotQ/
cuWQPWl+DRAMem+4lqF1UPdyl+dviAMU9YEtyZOqS6B+/NcwQ+1HCs25he5YvOjU/bb2mnt8JjHE
dceGBTy8qoOsAuEydOwe+BPBVKkvWHT+WZ0srEqPjGb+dLRsaA926i7FLkTcCUnWdDhINM8yHr4G
YY6BCwalz/MPTRFjeErZrR5Ui+HJcjdlHTJjF7EgsGOrmNjeIouh4STuftdkGFUAOhHtSCAKTLYy
AntXsQwBB0Sf7oXFsSrxv+rWpaMkYJ0Imzv5tQeDCqplErkEnAURRSTcpp3bW8emV+p4pN7g8x7U
4d+XpKvyT9Va9tFyKtFSQgD+97okhD2DTD2p15rt8IGdJpohE2NiYz+FXO9NNxOm429VxT4DRzI4
ZdT7zlTqbuACXrU+t5olMf+E7S6qu92AA5LZ5aZvvfPgXRq6KeWTjBpG2uSriRpJfZZ9e1A2bbcM
DGifhkuCxHTNhfM0LeJQ8/5KnfCQRe68wdrGwtmphs+ep7VJlya77NSwRfLo7VgZHqYBIxKmPbtA
9JwXzJ+jnZ/UNw04gbrROuDFPb+wK6+qDEx5TlMUe4KKMe/pWglr3XAtryuOfCNL/mOZuVMXr3pa
3BSSId9qh65RPaNJ++rIbisdWszYhVNubdSfZ9JHCLqkusadyTuKEv2cTeEFsTbvd7H33YEhmb0X
2AdZwJ1dMpH8/LmG+qQeBRYdb+q4yHj7Xf2hVMO2sNtBXlfVz9AMO80wcDkTvYLYi5CZzrtUJLOU
dftDNClFjRMkQGzifjnxxgQt89AaYbcbMjrh+KAm2BXxdFXwg4KSK9fyve44aMqtrfr3CN/dROj5
dYF6UN7UK8EP0TvzaMqaUhw4Ai8X3ulbFmvQydO1YOlcYI1VQbEgVkgMKzUeHMFdtrxQfxv5eIeE
TItXbKwqZY8YbwTBb8zOiBVWIBnFo4qVkMOe3Bd1rsnE3/Ms8yB4ofHZFuNdds7FSVG8lBdV5qpr
lMUodlzwleqTpjpcYMJhemIAcyqzmd/CtXgmw/kbO8vRi/EwST5LHg7163KPH5zRuzKqA5hpEnCo
vun8b2Twkhuc2M1jWYxbbTHOuv9gFElARcjjR+gQGMd/RUo7CXJqfyxKfq25qrOz78TjYqRbVfVr
HIkVT2DVjK8NXQRBYXtSN4PY9J8Je+FvbfJuchXyIatz2aTxIMBCNTWinT9Uk6nJ+Un9UeqlU5VR
SMlSMFtT5RQVYJYAOatdk4VEe6VJ2TXpyHI1ZLGRR0fJyKfx5I11KaYpd6NnXwjfj1xMCU2v5ton
BB4X1R75JjG7Qm4sBXtFSLwsxp9NF4/C+MfW2jWfip8Xe3W8GktzIW+Ho9FvDlzQx4S7Fuo9S9gm
8MgGkq3+bmOJ9jkFfXAtMTvmlcM4zQE4VRU++6PF/BH+8piiw3EbFh/lJTa1ewwfMXHqR8lly3Lo
oL4H1qGfWeiQrBMfJzP9cGFo5EgEWSAHIVWicobz1IkLp9B2juS7mjnQPMeGf9LT8KwOBHUE667D
7LG6O2FKJgpHXq2qjnDZMUnI4QuqAQPLiACnyx600yGN5neLkDZWRjfWoY+qAatyela+F4qEnWnW
DKaym+0XyJs8eoVpNcr5rTPRgzPSmORyi+XwTVJv0I2I9GJXnmy/pA5zjoWlnWruW7+uN/GSvKlq
CsEK6J1O/uuO0cWqzl1gV1iVyRD0pXwgDviR/7/g82Ia7Q/DeeTv1PPz0O48Wn6985iI8EyAFtxn
OVRD7AGA8oApLOFPqqzgvKBtQ1FKwd3ILGN/7MgHl/1I7Rj6OXb8PVIbFl3xRU+iS98V38yj9qL+
/5gi5JBU5i01E2wX70/QUVR6RxWd3yjU/8wpPBoeC/GEEt9v23tV1QZcc/eYNctdmoOxUedt6fU/
RpRcUKYcLTgFoe8+ibI/tiF6JfCpQcoMgtnixpLaTY0WVQGYD3LP1gaUxsRYLQzhP5t1dCWE+8cL
Wd0jweVQbV/rmF1O17KW1CfrpiY1RutsVDmFCZZEFIurUO4Xo0R3hxHY8i3MBDU48vQUMstcMULf
zhwec2kSL5Z9sgA6el7/yGpp5enWQ+1r3Ortv4Kthy7cuNGrOgtNvXnzS3zZTJ5GmsAY/owqQGLL
ufVh9ava8JH7klXN3ez6K5Q7ktZ4z2Vebglq2aAPPbYZS39PKyxWSd2bKo+t3LwhWDxzeFymMf0t
tPgGEePMjwuYFH2wvNwIRghAhX5dui/bHD8LJyb0Vrf/m9P2weM9Liyz22P+JKuQyFj8LedOl2/F
iE/Tcfd1Nt+ceuY2IXXbd3gOw/zfh4Y472RUzsEnp1RPTo7rPrSpOGnZ8IIY88JG9msElfuv5x4x
jBFCxnWhioF/FzUcT+Lk73pXnQAozTsSnl4gCb4K9ILr3lwemTJuMs3C+padjIZITCbzJj10h7RQ
jT8sKyaBM98PNLQK3ZpRcvcdUHdNDaG4qeJ0/DE68uLUPI/zH8xB5jPLqxyU47N+8iOcNS5ymJXl
ODhvw8ekws/aUf+kNSJXDXitdHaGEW3bCsmKx3+DBPfetvMzAWY8NRSq7lSmD5qP/wbixaXpFa7E
sX8Szd63fYhv0tdWWAbPZVGcwyl9HweIRR07Bdvjjy1jsp2sEyX+AYvPv8NEYJNXL6GokxfVUeWj
+RjxtMiaPAr21PeuH5+B+QrE/e1VzZSwTzEjoDVVvRFSVvYq+iM4ON4WuTBf5wpwBIQ+j3u56os/
GohvrSEiqSw+hzndQ8aDmluzvPQB6mFFP43COjccZr3ZuqsK2ycQzSqIuuFPE+1L4nfnUFhXh1HQ
6Pm7mZ7Oza0HnHQB+s+tenJKF0iz3boXS5/d7Vgav6XIHtKk2XS+NEk6XW4WY8QxjtjM1TvV20Bi
/0icgfhvGlfbzr6Kqd+4jDrHwacntI+xVSF+lEBMDLjWVCM2akNDhY4bJo5HqCAwqognn5O3SZgG
OdrFW50iFUKA8I1269S2fL1elpIPNMh3L9dOeGpex4ikL6FBZnLaMVBBChCIrMcQjZDRJC8TWr5V
NDIlIUUEF07fpes6xgspyzakV/SJBjbSv8XP3/Ji/JCOUDMNoLIt22Xgxwndkf3n2YT2aRPBOUn5
Wzjo2lE0vAgyUVDA4ElC37FKkAzgcMMWUbTndmbZhr4N9GJdfsyiRSotX0vRICQaWWIWuolUtCaH
bYlzYjE9tvPqjHeF/yKcJt3XyYJZGnUQKw+hq87Z8f/cCmdI7GGsaecvi54KcbLDdkPfusOyM2f7
0TXadzUPU0WxjYiWin442yBetWLYIHc7ziSUuX4WTFxmrJwZFtEOqxHzVBccbTwWLpHShn2AaA3n
ueNPdRHb5CZAtCJ6g9UbRI4+bxJHvjd9/ioG0nFJJ8AGj3BFNJBROD8Jpwj4v/c09oOmAVyZcSVq
7BQiYF8elhYsMOzSM7SHLIO9Fqg3AyL6MP7uJHDK59Kwgtn1nv2BybOPx9WQcFVc88GCS44mc09G
DpNLycfe0rcUMba2HBKgS8hcvnR4ovojGpFwYxY1greso2WIA6LMyQki4YYNv3xGPBMYXBUME/i5
8cZj+dYXlFFlep7d6m6St9MRIJANDjQk3M0LA3Z6mNJitRdyF5v5WV33yTjeiCJxVyjQDwP/gW9Z
xVYr0ZMzLpZYx3bqXo1CGEZp5487VWapiRheigP6hXOkacFUMlGcfAnaNT6M3sBbke31fNpblNbq
J/L0EW3lZPeWcrrUZqx8/rFnxhFGxU9uiUtkT3vbGV7t3vqaJCR9XyIQpgTp/egS4WRWftZ4FS14
taVOjy1cTni1dALjRRL4XpJcFo5I3RSHacDesm4dtq3KqM7T80ZyzH1Oh3hTiipQ/6EhzY8UXNah
0L2jD3mCSXx6i6i4Q4+y1RNQCBhOpYLWhlE2WYj1eqiUzZDTCLpNvfZaozlDMn7tG78PCkBluL3j
E3EU+YpMo/fECCUXIJvZFg8fswSA4fUubfsCMVhanY25ifaIKOtHGoM0kElMldbHl96qjq2e/Me5
JNQEuX30ErFtB2PYx7l0j4bdvnbAnqGHaEc3J4jNdJNrESV/xiCeFl0D+4C3W5EUibv5KMIqh1hY
nwfNBP/euqQt8iZfmD7uYre+am38oBAhjZd/wPnfJ/X4mIPMIBTwVtvhV2nSERNKheI51F8zz3qe
c4L/+smlDTNIAVHvYWqWwGKWPfGYiHJcqEGY99eTDuGUeuaZOHVCEGhv9W55GB3/TiHBRNi2f5da
Of374rFJ+r82HoN+AUacOJ61yf1lvKtdchMxz3aYIvR8JZj2m0F88X1+5D2w2QywFw0vGe3aF43x
zhMtqYiU/jt7Du/1Ep/TpH7gUDoYVXvv2XSp+a3LPijW8yIgMuCqmQsrQTMnWDy9cacCkp2gzHZM
EA3zYe66H5wKgEqsP72Oz20KRtFKLLa8Vr5BpYfixuOoiRdzT+Q51werG5I1nhi7AVMkBynDajx5
YCwZUOw14qfndj5i31irlkw9KcMw78KooXwhsdbIcazPNApzrD9VGpgBh25PrUXQ9xQrAoseJKtx
3BUvc4RBm8s+Hdklyiyv960C1/cF+jxzjHZyiC+ZmW1l038URf7D3+ypEZQhZJBcTUcH9dtt2q7+
L01JQmJyYEzZAd71LRssEqcq6ozMQKo3F64V1BqaZK086PP0iI8fvT6/qkNub1gfHf45qbSixgyw
ydCKDvtpYczGS2yP4NriWQMvmp3dIqY86X6qkXVum8SG0s4gIoDwxjKv6Lx7WOiXxupeZM9aArn+
u+ZQC0+syQ3ubNwUwVDgZLS7feEjq5p7/AwIw6ybIYwYkHx08ChaRhNkWuv5RKL2h1TVGOqvFrcR
8zOVjwCjbR+SeLSuo0wN+PxHgh13cQmUw6W7kCnhXZkE7DKmnHs4MLZFbD9wtrKKdFUcFwYBeEZt
QspBq9PEFu4Xskh8Nf53xihojkW4mgr1NIyAWsUwEadh59VB8Duba92T9SFEtPWKPIKg+TE+mnaG
X1t/T+b0V8tshhqZ8TekOdIzzSHXpJ7NVVIxYdYkt5l6wzMzvlumtTcrxhSGNzGJ0zPCK8C+xgzK
DeuxSsVXN9XfLGDfk4EpOLrLWxK5YoV91zkPRsGEUU2WCBgk86Z+LRucI4bXcxjY6Ak64GKi7j4X
04pXSIOOGpGGhRk/kMT7yJAixNiSOEBYtJomPP1TFyhhc5J1SM4Urapk0M35zmmdgZ3q+CKgnKwz
J63XoYAHbLhYt1ED/Ra2995SSYe9vLDg/EA2h9Ve1FdK4IcGxiHTBK1TTCLEYaqGXZr5MzLEoubU
DwOdZjxQbDpiHDdD3187s7+Z5QARDtcprrRnPuWDmdQvU+4y0RkIKfN1psUMGHPdeLNbRMQd6wzf
hQGKxtClHCreUrd5olMPBA7YgVl3mITsBbT8tTGTx1hLD33iP85steZY27Ya/V+j2ZztMEzZ6kGJ
qXCBpbZzsMlQjjghilp/yju0ZuHgPuS9cwFxey/85qhp8YFl6mUhZklJP66Qml9xLgH8CctLCFaT
7DCxNv+lpCVbs2cShfjuPW2dPbrra1G4sMLKr4Xzvxf6x+h4TP70MxfpnyP654StwirBYDCYYmZf
Ia5hngRTyprZrSFwsC5Lc4BhZfvSNPZ//541L6+3nVm6YMH1+2RZR39gtYAKdliLoSXUMA0x/hWf
aZ8eZa6dS9dAhrDg6+hzyQQiLrdw1osVre1NEhOC8nl6NkhNX+lj9FtPRLtaXb7GcsavrGuvIivS
TT5bXwlRzhePQSHsh32EdX8qSvQiGNKDxu2H3YC9u4xQzArTJF6xKE5t6f1XFAzuZDboTH11HFvw
MUsULH46Po+VNQW9Yb3KPP+tTJDOneMWPNge268m3uIDE3zqLlrjyQPpP/TvrALOmWse5jm9U/TE
d2S9Pe7g/sMIp99uqnZGq5P9XBw4Vo/aCHYJuQpAtWrigipa8ppGF8UmgaTTaw8hYxVLw/6u3Cm/
FXGEeXpceLM9DfKhhwrgTkyAd4wdMIeLAr2LLGcE6Y0Z8UV5Q0jXUjs70hmar7Garf9S2DGnJqnz
5xyyxLnGz5VtbBB1KJNDjunW6PlKnYytB3E06fJckDW37fqIMBJIQz9NotIkq8SZP7ysrJDCoL9x
COCAdB+Rf+M5yMDcMHzi3B9VEoR240AcP4jWYYHN2/xuW3Z5nOsletZc8AFmrYHYj+FiQsFJWYXW
4KlR6vrla1c23croB+19boUTkCAYBQ5/k1XsiwNfxrX1JcxSgdYEnT4+Q5gP7LKp8Oxl/on9kX2+
AYP1jUlq4PjJp16Hf5M3gWyiJcNIvY3xXBpGf4o4pbE3vpYsF9KxvUEcrTnN05nbs4GDkbB+HPcd
XlxoBztRZ7fC1vV9JNovrOw/KSNyDKl3koBfmf19etr0QJmwHwztS/PN515ip6tazzmZSycfJYa8
K3+75Gloh0dCvMAz5kQX5ADDfIFvvTKGF14QuW+oGLAPUJoyMCIaLzTJsfATEJdMYn3q85Vuw3qF
MvngW3jJy8qyAv4Hi7zM/+qIKd7kY/+G8gxBlFiunt18pDwp3ZC9zUzL8L+9mgNeX1MGtVcEuSM+
PY8zUSg0FeN4QEZoPHMWDWyshwUVNxcCGb3CJCqAbbPnzGc3pdO0hL6dqvQ6mfCyqhH/UDp4t84h
GpnUoCymna0dKY6FqdNhiwKijCjOUdLUpKm6an5n1TBbGc1GoKgTEpSR9/wavc+N7t7HvCa4wL7o
YYTNDl0KRBRjJVr9kecEU33mbN2Fpg+SFBPQlL7LtdwgYSMRpsuxacVTUhXnQa83Hiiv2OM40pvh
CdRiwKl0yJ3qWYric566Rz82Pzp8UHBLjKPXthdmlQ/Eex9CPqvRA2gyyHy6O2Q/UUUX9mpiZr73
RmPjsPFiZuIEgEfYVTb4SvT/cXYeTY4jS7b+K9fu+sEetBh7M4ukSCZZJFNUltrASkJrjV//PvRs
suImADOu2jqtO4LhEe4RcPdzTiKdayf7ktK1UQMgcFEHHgvap3KDnwNWvpZspNT4z+HT31gQeWqx
9sHK3E/Q3B7yICCmxMM1jsxXy/OvDUa6g5BjhI0GATIA3bQnSx/lxvho+hCf8pnzarSyvTelAkFr
/ofc+ZgVDaQxeUGVfNjbtUZhiBRHFJ/7Sr4C5L5XMvsDBU2y/7b8JzSlQ09nGE2SHGE670j+8iYm
DZk3xsmJXQewhL8DKni1pex3Kunjh9BIm21Ukw6x6weIBu4Nq4XMDVQ2tZACDJ5bfrEk/Ys+dD+d
mmK7kkKcXU687zUpelvehrCOAqyeFNeyj3LqH9RhPMAE9KTQCL5BDulxrGE1oeSU3tEBzevQLnL4
Hg1ghknwNOh0LvpeRe51OEuFAa+nVP6KTdoZu+QQm4AIybzR4SS7X/Wyuydn+4VQevWllsY1F8NJ
6osEUfaAul2GSiKE8qdBpwQ/VZl1JZT5GAwfODdUR2qXshCdh2kHH4dGKhV6xph6B61kJlmoVKXC
iEB26L0GPZXeoCk/QAV+buwRsHUNHLbKKMME5TdYnMZN2ttfVdV8yZG2vAM88DjR++SDDBY32XU2
KAIrJ8k7mMh/OPdkCl6DBB4wGrqRDpCoZ9kYNohgOs3sbyCh0cTIq68QhpyiqP2YBgGdpf7JLtQf
dl99SWXrI0f4c5tQxtJdi85ZicgwWNf/NajKFqRjOnGXfCyHzjoA1rO2lgLva6+X39wqpRUg7GQa
9nIKKkAlCYzS56HUJDQDoNuxXcg4//2v//s//+9n/1/e7+wxiweokP+VNsljFqR19d//Nv79L+TY
pr8+/Prvf0sq8DvdkmVb5u8/vz+D4eQ/Uv5P7XXymKBofzTKs2/mZ4fia1Er35dH198f3TL/Hp2M
tMlHdqEeK6DXSMPx3AK4d3fb4NOS3vz00SFH2A25Sgkp/Jqb9XOTmafbhp7W82booNKhWomRoXSA
2Rz8TEsPGhD13fLo1oxVtL9Hl5QERuyohOs6hnCk5Ttdjqpdb5p05LrUEwE4LU80Z37174k8yZXd
sIzUo1c116TTz2GZ3Wgh5e+hoVVs1D731aMe83SsXOlBipFVWv7d0/F451BawqE0oW0KVdVWjlni
/sjVZueTNyDrcrBAgqzMMWMb0/l7AZGEqzma1RxhrY2h6EXKlHC+/PtnnMq0/x5b0yBTUYHNTCTv
v5EY0bbjEMNjTmS7X55h+pXvWMicjtabA9rKVC3SJlOOsW+fNWV8yPXug2a5JNMzclP+YYp6wBEf
lqebObGm4MdUF/g2Dowp7QUd/ABDK5/xpVTQp54gW+S/LE8ztyeCR5cKMFA5tPKjJmeGvIUbNqWZ
MR6t7W3jT/O+sZpuGVRfsjI/mkr0J06htkN2cOW3K5NTvbclglf3UWOTx0De2Qj7k53UdHVVUOF3
H9Ii3hRqSHdXe8/dcYwlOnhd6hFJxEVy28qmH/VmZV6hkbG2ouFIJ8wVum24ovNqZWVzmy+4uhPV
malrwUAfLRQbZbota1BPcbQr0KczHm9bgODycss3uqZ5w9HC3xGuKIN9bSP5vDz6jEMagrNbcIIV
aiX1R8sbgvva0IJNq43aw+DUzcrZmptC9Pm6sMjHNd2xISgCUoZSY1BfgeJGK1s8N4Hg8uzwWJSy
0/K4r0k/oipawTlt1ZdlE834niG4uK25UVUrVYs4Gj2svdOjWTciorI8+tyPn/7+5nwGrQKviF7w
42vJO1u1ke2DwS/uy4oH6m1TCM4d2WFdGFrVHMMcRs+6VQ4mJYwkj47L488ZSPDv0OmTsiuV5mga
A9C+NpZgRIO7cnl0ZcbLDMGDS4i5EFsZ66OfUNh091NjT5jQ+dtts3TcgTik94uWpWifW+FGqscN
5wF0Ghy0Aa2u6lamS3H5t8ytVHB4GzQh+i1mAsua/KzJkGbr2W0PQkNwc8mr7Kj1yuJIpaff8TmF
YJc2rLn5zK2oC24O1bHhtiZg6dp16VAOKN95HtRigOpgC6InL+u+SRqa6mpkOysbN2MsXfB7tLFG
1Yia/Ii0qXWXGTC42h1MtDdthS44va1Y9Lpa3OleOtp3ek1bXZImzmZ59LlDpwtOn1Z6GyowZxwV
5Gqz4bvN67/hvcWn1IPtP6lVfXX9czaM2yKAuMJ6gBlim9AZXXn5odL0B5263/JvmYkQuhAhGqgd
k6blbg7H4hzZ8UPrKs/5xBC7PP4/h+Cd+1mfNvBNCLJVWdaG0MiOE4BThsQzbYZ6Az1faV+dwcgR
AdFNKAZIMXsRCsWA5WGvHGMA8Q+w1MA/nbYRmQF0zH6rEL0AOSn+mLQxkdRzvNhI3X1kuxrVrqBx
wo/1yK3zMHRjX71CtS+Tu4NUKoHm3KFsSNlRzR1mGdLWgdPbGMP+HjizXtzTgG7Qi9lrP6BYCszH
LM8pCvd5lt/D5xdQEumg2G3BaciqhfQbfGKoZNZ+P+UlYw+oWIQ+BJ3En+l8CwLafjskDD2UEECM
eZtRbtL6W5+qIQ2u49jpLhhXH4otJIWHov2eFBBMIGGW0oe0Yvn3H0a6EDhrWoEyQ4/0Y53ptByE
amEUO9KzWr67bQIhdEKnXVdONGhHzeHTHA7BgS8oaUB14LbxhXiIfXPSTL52RLWvSfYNAPY9n1V9
vfI6mQshQlA08eoEGlDlWGnqODwmqRzKJAQHeCtX3u8zzqUJgTHOIjhcaLI6pgFsTwBjtJ7iY9nC
dpSHnvrpJjtpQigkUzZoGrRxR1TEumJbS1lHW2Gpd/7Kd9WMoTQhGoKC1TVYKsajBwNW/VClJlhY
NVchLllewRT33okRmhAPi7hpMqjA6HtX0GmWEa6AQxclhQogxNbV7PK6PM9kkffmEYKdBUNZXZky
ReZWST6WZYJMS6vmFonJzAc5VNjogaWognqB2q8E+znjTX9/E//y0NegS8qGY+dq8UEPaXSC7OR1
eUFzB0zwcVeGfaE1S/UYDmkIvaxhUyZAGgswRav08JEsTzPzSNIET4e6s/M4TupRMRBx6JsKQeXp
4xQUpuNR/nH0RyfRi6/Ls82dBsHv/ahEFC61+yMdQdJDmAcopHcBXXRZZu3sG5ckOL+U0GNYVSj9
NbIEmQb1MP+cl2MP3tJQEA91jJMBU85+eUkz+6QKgYB2OzfXi7I/0jZjH4KU6oEFm/FJQWTr2/IU
M+dMFaKARyF4HBRUVGgliDo6aazgjx8m1YfbhhdigK5VcHoVxAC/cYPjGEUBfSqRH31eHn7OQEIE
qNJel5Uk647gZsfmzss6ugLBq4yPFWAea+UxMjfL9Pc3vmjFbek3Ki23FFH6febV1te01uiijwz5
eXkhc9sguDsoOBDg9OscJ4rbz5Fq4JA2aYlxJZxMJ+adEKYKHq+qWukkMKJTxd33eg+BVdjKxyKR
rC/IbcvPAYp9x7YpJ6HNbLu8prkciyr4f1xoejnYQ3/MneQcBSWSkDB63SNyQyseZVAI9s2HfqxO
RUtLrtTZwzaDkXEfuebv5Z8wZ1YhJrSGCVd4pXVHWDL6n5jY7egvpltjZYnv3wyqLZw/27YcGOEq
9WTXwDYzKgsSYgMQY31XK/UQZvE59OqVud6Pb6otnEL4Ay23Gdz+FAPZ/UxvqAzCUe0/+31OKYLY
SkfOLVbjS//v865KY5f4cameJKn7EaERX9FZc9vQwjn0ujILx1hSTxlf53eZ0mn7kdrbyil/f7tV
WzhwDpJkmmlr6qnQQERnckEwUGG8Wv7tcxsgHCa7g/h6cOv+hNzGxh3sn+rY/2qk8l7WneamUKOK
BZ40GM2x8Sz1NIEImqQ4Vx1KxjBvLS/h/UimWsKFkjQa3y6uo548YCtya5yDITl7NIEtDz9jIUu4
TJyhsOyoMM1T3DgoO7t7dmCn0350h7T2bXtsCTdKC902BGGIKyq+9lia4wuEWis5oznrTMt6E+dz
9NdLrnDywRCtXWGLk2DiCHmvwpw9wNe6bKS5WQQ/NhXU6UtLx7uM4ivdUc++Ub9O6LHbhhecl9YV
u7cD1zyNlXXNAdQDlwYVk3qH5fHn9ljwYMl0AwXyWu1EOQaxUFq6R/eLapgHF+ju8hQzbmwJbuxb
EOTo2aieogyaa/Rq//ixvnJE58YWnFi329ik5bg/ITBDxPYra1uOPHyWf7kyvQP/855VxVoYLbCQ
wro2P12JvteINiJ6334MGulQQNXVm/mBGv9Dq9F+6ag/lyedOVBibQzeV5ovhqw/GapJm24myeg5
2hVabWSFb5tCcGxYSuhihwMBRdP0pavkb3QrfrVia+XpPrMpYn3Mi2nXgmtPPTV9e1Lq7jDAc7T8
y2eOq1gLK0bDHJyhVU8VFkIoScsufp1YW/r5J5lLzu3yPHObIHi1U/dVLylsQj70BrwLZnU0E1XZ
25YmrUwxtxTBswtK6FVkpv3JpXEHnFMobZEHsmFXyrNtWsHss7yUud0QPFwhtVcpSTGcal/R7wAk
dSBUIB1dHn3OUIJzQ0ZIc7uPdFFiduHJN9WSYn3W0HmD5OptUwg+XutwcnW0AZxgEr9AoHPMYa1w
XPP5tuGFb0CnlJH2MaWOLz3ZOTr+AB+VAahQqcBt3zSFWAEDn0ETcu92p3BMjCPgMH9baYFztHSg
9MtTvP9FoBqCSyuOnuvwj2snE1IqdMZgLN3B8w6Vw8/IkTZWdU/xYnmqmQNlCFd21VmBHlTJcIpS
GBT11goOkuaUN/U2cNP8fWsngWwWFbTbpwBqoDMduHRCoc6z8tunUd4J6Ibg11ph8HzR2Qm5abNt
ZZUTOUlTnpwM/ZBMRgNw2UYzbmEIzm21nQ/nutERP7x6H5vwHoOqAjk5NOVK/JjbBsGv5bqMkWaG
4T5qaA6DD8ifWtHNfiXvqswtQfBsp1BHANqWclLTSwJgieYGCI0/Tyw6cVlvvETdJfKnieJswscX
NNPaNIVBrXkXWWsfSXNrFFw/llpIe1NdOQ3p0CMaRRe8bgZrj4fZJQqujyC5X2oBw7sauuw/oaW9
0/TnxAP6jGaZ7Z9Li8+O4R86E9ZqDcYevHtudJ9uOiViyaykqcMp6w7qScAyz/JYwoAQBchcWZqr
rAToGROKJTJraGQL8uYONsl8eEmb2vudQKK0soK50YVYMNRaNkQkmU+G0T5LofTdcoLbnu9ieaww
/Y66EDcL2HekpPT7MW1PxIS1m2uKjO+EArHmFTqdXujooJxsJ3s0ZNiB6sbcjbJ65cH3vdFgq6uQ
qbttpyf7vfkWMax4Uq8o2pOe4CggUcH2SY60NfOyuC3kiJUe2kjzxoVU54RmG+QLpv+jK9P7ytZe
l5cwZy8hHmix5Wqgz7sTHLb3jb4fM+vEP+g6vYOaFnR+f+OZEpwenZ68lyByODnw3d/3UQnstjey
FTPNnVjB50NUZexU9pqTYbrRKTfdr43c9U/LNpoZXCz1lH3XFzHPH2COVfZg22HwWefiXyvTKpMJ
3jmzYpGnr+IcNtC4Q8dSSi5Kb7UfEEJHcEoBN5M7qvmaw5U/6QaHG0isaQoelTo5SabprHjl3AoF
h0dDY3ANKrUnqbEBsaHnBkvZWh/GzJUjVoCqgTaKNDXbUxtUyI9AMwGGLHtQivi2zwdtmviNG+aZ
EYMi7tpTQJ0dpdurLAUAE4xj3/Qr1aU5A01/fzNFiwcmUVc0J1Cz8S7JoBRCZHvt0p+zkHDpJ00W
J3LbdCfanNs9ckJQvlZKDFUxrE63nWHBz5ElQLtCKzriolrtpKSBPcUGFrQ8+kwU0QTnztw2rOu6
aU/QQl1yCy57OTslWvCplrRLGDgPDjKMK3PNPPY0wdUnpS6YumgIjGPQVxbWOjetbp3r3rS3fV/b
K1s+syliXadBFKBrPa86oW5ygbLjTx4Nh0RxPi+bbOZEiTWdVAHmVUR4Beoy/j4vs2bT0bF02/tA
FRy6Tuj2p2MHEL0+ZBcVte1DBALstkeqOm3NG29wHF/m7ht5B6dAApB477YjMqS72ywjuDNMLcg/
lcRytOmQjwjQ+jjXSgEF4fL4kw3eCbeq4MvT68N067BFFjT7kSQ9JGqmco/K8cF0lV+eFv1cnmdu
h7W/rWTrkWrC0Ap3tuEAzC2Nbmu4xp/bBhf8WYZuIVE6tsAJdXUHhtrcIJNrrkTUuZ8u+DMMy6oE
+rA7gTNNHxwpgcuj6OT98m+f8yzBg7tGU6yqjToe6HvVAtEajMgrFnb1/abxFSGBDjNXRFY4wLW8
/oMO5V2XeBdrXMN3zBhHmYLgm9OPY8FBGmL6TE3SXaW2qAPornSb6f/pK3szup4GCXxFWn2y7AnJ
0MKO5g3GSuyc++mC4yZGE0ld6jQnnXrUKaPtkrbprLstLPzzQfbmpyOq5Ace2penULPlfUUR4B5U
2ZrbztwxyrSmN6OnXir3BRSopwLdl13gtglc1cFV990AMJIPQUmFRj3c8msTzuWJFcGBx1bja9yS
e0iIrBEygBjZsDSAfsgvFeneDFToSuF0+NBYUlvCG6Y027LT1pAmM17yT8H2zXotmI1yU1fqkxrW
h1JDeLXMroPlPy07ybTl70TBfx6jb4ZvhkSPM3mcGGlKVIctCPITG0YK+K2M/MYDITg6iNtANlSf
hxnpnwvV1v5r37T56/IKZgwkC25e66qag73m6ytuwR+a8InxN/iXaLxeuSrmphBcXe3QVwzh9jol
1EAl+oUhJ3rUUG1ZXsGMO8rCLY3CT67KNen0wByBN6IQtNeV7rYePlUWnB1gWlLHFlWUzEnbP02l
Jj9LkPe72377ZLI358emzT9Taz7kHSizf9IaMT6oCVjD5dFnTqcsODt6XLZklzmpASXY0H3+I7Sq
F2givpUII61s7pz1Bff2XceRKC7wwEuL8i5Ue2CVw20nXxau5yzUyRXWXEFFYUNKS/ceHAG1pfxY
Ns/ME0YW7udoYtTIEatFXFSHMEwZjDsjRumxilWI1PVhothZydzOuYDgwyk9WgZci9UJMQIXAmlA
fNX3EmHOn8tLeX8XQLX/fY7gBUeapiHRnEjZ59R0zkVgGLfssEK5Sxh7nKSZEk+9BvT6Yqag5ZVR
rBW53z2jjC6cUaUMI9+jAH0d8+GL53XuHYm/e0Txdlpff1y2zrvWZw7hjOY+kleu5DFHRbFQ1QZt
Q0pI3YyN6q0Y6d17lSmEo4qCuAEmXVGuueE3DzlCpegLBVBah8m4B7gQorPgTqIImXzLkWJG4fQ6
qMLrRSWP1zH1T6qZf4HqlX7xciXH/e6JYnjhxKp6qrRy3tbXUh3qTy6tUhCOVysbMmMtMbnrxGZj
61ZRX7NGqXZaDvDM8UxkGej6v0+6FrIrA51POcyy1+UjMLMcMdVb9jwzB8Oqrr4NcXngVf0HRer8
W3r/FFlEQ/heC/G9XFTX3PUaf9sXtvm1ydFaXTldM79e/BD1VK0eMqeWIKa3PWh6JXgOw0+3WUa4
4Ex4eNy6zMqr3uka+TF095qt1qnokC1PMON9YjLZcbTcQ+PYvtBfvze88g6edegdve3y8DO2EeET
Wmiao8+j9torg7yJrFbeFgbkhMujv3tHsLNC6Aijzg69RLEvjvQajA+GEe8y5UVqn7ugX/lWmYmA
uhA6zIzXioca7WUM6Rof3UdEere96Td3abPyEJjzNyFWBKntoIeVsgVyguCB+mSwInp7E2hDnYfW
gkC2d/WVlM/chgiRQ09huYSIRLpIho8KApLxQI+Wd2NmaDGHnGpOL3WyKl38Vjv21vAcl9butqEn
0715iQWNC12pzK82E5plFKg1vDVM9IwDiOgAGp4sek5H6ZJUwU6mcSVrk985DIy3/XLBgeXQbP3M
lzGKhKqQ74MxQWOzuM0BxLRwrEJuXEaGdKmC8ayG2WEcIewIAK913teg6Vci6IwTaNOOvzG/0Tim
blWNdFFy+H+Gst73lnRPamBA89Tc3GYpwZnb1gnAGejSJZO6V3IbGy/yVm7juZMpOLGKPC1IYfa4
sDPEN42HMFn7vpk7PoLzmk2FCLvNr6bxdeM1H5X6U0XmfNkkM/FNzAO3UOwYrT1Il96J9xpFhcRy
7yz0OHnEQMi4PMmMccQkcGsb5TC6+JZa609taW5Rk117eM1YR8yiGk4xJC3g3UumG/bd2PWPKSFH
l62V0DljIHWa983BpN1MiruKjbUsiMqb8Ri79kOReo81tLteC2nzbTYSHMA0NC8y6cO8lFq34dLZ
Tud/eeg5EwnH3nRLqDZCx7kgdkQnghEidhgrX0G7BbeFILH9HT7LokDzlVOU9QfToHYLcd3yj587
O8LpryK6ECQd+pHaSndlClmLo648cee2Vrio1FFSKwMGpX9C/pD+inmlc7nnCC0Za1W1mZ8vZlFB
OHpN6bbSZQgRZZxuQyiV12qC7+fWFFlMouqRZ9RtZzncLP2T2yvkIe98rd41SXtAtfTJs5oLYoLw
C3YrNc4Zm4mJ1QKUk5MlYQFvZYXQZ/tFabRXHWjqphz0LTKru+Vtn7kPFOFS8/GumgbuEvm/RNmE
mj9s+wblBS/x0nNdf12eZeZdJOZaqxJ8Zg58/upb5slR498VLO16TVdpX93bdfDcdfXKguamEvzb
4L5XkBvOr10qXYJWRZil3MS59sGr6gMs9pdQX2sTm7Od4O8GysBjG1j5FfnGRy+Nn5zEhuUXsfmB
8viy5ebOgXDfZZHr9pE65FfH8LLtaCevigkRthd32d7jedPIcMgtTzXnQkIEiGVV68bE58gpffNU
Rx40XJKcSeH2hvHhpxFefiByJBOe/fIqlcVP+HDGnUJV7kZ/EWJMnll9rutFftVpOfgC33gZZ6jt
doZ+lBp0ek3TJCYsL2TmiImpXLeNxwG+kvyqZQG8Z1Ejb9ml5hxqSb8dJj5qo87ru2SEs3V5xpmt
kQXTwWEheaNp5Fe6qHrasKUyRMdEsxBDuW2C6fi9uX0De2gtqZS43Q3vc2BANepU3drTYe7XCzEm
QPWos90ivSroZx9Dy1A+UOJ1H5d/+j8vkP+oDSiyLLwcLMQ7tHF08Xbnc58+OZF6GJp+Z/X9FkHr
xvxcKC9Fuvck48FMim+82bdqEuwa/cVAB09vv0/vvZ6CbSQrG9V4iH3po4lWjiUD1jB9yBTXPg/n
DDH9/Y2V8zyCkbf2YPgdFYeAZHeT1s+40t81EypkIRypJro9rjO219rjcMjutZSie7jMPw2adYZe
+3XZ3jNRT0wWe5oUJxpyh9dKDU5dpTyD7XppnehUmcG35Snm7CREoi6tQzlNSghCYe2BlhapeVgO
f9w2uBAp6lKl6Q446pUGrJ+urD4qcXzL75YdMTvcNCRgWuggrnTYBU+2Mww7tnuNvOrd/WV0IQhk
VYshJLsl+VWh5iAnsBYGsNTuVDexYRvO6k3RtfrnG8zEbEJEyHIlHkodgbncRpY50YMB1kFIr5dH
n3zzP3yW0YWQoChQNqDJO1yLMfqIANFTU4Sbxmx+LQ//7hlleCEkSL5D/0LNbZyl4b1F99nk8L1d
nRUfWdjlOf4p5b63BsGbjaLwTaUN/GvsXh0n3hA3dr77M0gekCDajkhpSBBh99KXoEa0M+22dYTI
6epH9twaBXevIRlv287trqHePIK53uVwhai+/cWsolu+yTCj+ne86osGwtJeci6FOuy7sn8OO0Rk
A4hCYios9m3pJuYR/L0OxgYOmsS5+AFnbagRgA+c+Ka8KKMLDt9D+lLVZVpfR9P+oGj5k95W21a5
KYHPs8b520hoEas9ilzQnJZ9vPGCHPXzxF37LJtxFFtwQ003eGSaY3rV3OKxMdNPaAnBtNg9LR/i
mUMkoo0zLB8pIVez3Jm/c9q8NkC8EISq0C/IrNXs7rsBHRsJ/mg4oKJctBGuiavJh67zkGeXPG8l
pzU3uuCIiGJ3dQlf7NVMISR3qMG2CK3eL1tobnDBzcK4rbzBycNrZJnafSBBwpz4RnW4bXTBw5JK
88Ou9cOrrGf2vnTa+F7N29flwefOjuBW6BTafprVATddcZXq/DC27dmWx5XoMGcZwa9yA44PSJWC
ax7HD32gf4UPqVu5H2ZgEc5/wIqTPC7H1g6u9QDdr4P6nnlQdX0r2cHW8MPtiLzZGGs7B/7yxISc
PDwg2NArX8j77pbN9w/G+J0AL2KP1UixotJqg+uAqExcPMDUoLmPaYdSGP/SXtLiYSj2WvBYZ+fB
6y7UFw5QXty10niXus5mTH7Sl7lRgfDXw0aJmrvGevHql7T2Ebi2UJH/HUftxOjWlPV9HX4d9S9d
97V0n/rka5C+2Fa0ZWgmG5QvI5/nzIbCFppN466HZ7njC8dBTWSIPg6qv0P+cl+W7rMWoQ2nwRbn
oopGo0Zc3PXFvu7R/63yK4uA9PDOVo+u9Kdvr4P6odaQXFD9bQuFqOuXD1G/b4aHQcrPXmSdpbK/
rzMFmuV/fnTprRFyzZCPOSLuemKVl2SdAwQE5t5lIYkFkbo2bPXxcy1PYtnfJTql+MVs/hijEDLk
d6rys4N+MoPeQfPWkoIzniLSFFtVgJRckAUIWOfSXdUgX+SmdPk1KXTYK6fp/RePNU395u1faXmJ
cIbsX0sfuL+L9GTYj3e+rX1wQ+usIEi3PM/cUoRgiJSBZdpO4V2jAXmDWkP4C8mth9JaJc6dm0GI
iBC2Ix9Ujd611TkLURu82D0SEWbmfFpewkxgEcHaLn1RYWqwhMCBqMgLCmQnnFzfLo8+9/OFqAit
WyON9D9cWofjhOJVtG0NHzbNqFqrf8zcqiJk26I5ZJCSivdMhq5FFFw6Q/oQR93ZMtWVbZ6ZQkRo
w6M4xlmYORdAloc09w6K1cIcmezytnq+yVAiiXHbmgNyWoF9GTS33CGnSMxRDhJ6zisuMbMTIkZb
14MkUobMupg6IbDqntQIdFiXrdxPc8NPpnvjcTnkN8gWeajcQlNzV/StPdW7iGXWZtlA7+aBZMec
Jn4zAb0ujp71knuRWogEvWT8GaUjahQWwiDNEW7FH/SXroEWZpzCFPw611N4mwBrX3Srt781QYU4
KdIAg7OyGe/nuFmN4NZZLit554f6pS6cPX0o36PCPsmR+icZs4eU0tKmbN2zPpS7JnL+LFtw7hSr
f1vQRVJK6uoe1EXUvQaB9GDV0oYy2aHK9ZXH4fQMf+cSNwV3VymjhiZCGhc1hjFRQ24pRBdiHB4K
L91X0qjeWZb92e7KtVbDuTUJz6KmkkN8JOouXeX8lJ3h3jaRJh3s8ilASW3F/WfOtojmHsfIlTN7
enN09qns3atrmi8yVZvlfZkbXkg1FE6Y6q2ndBeEUB3EB8M03gap7+SoKdIXuLKIuSMnoriHwrZJ
cOv1pdUiVMPHfT64926dPfjA1xIQ0lGfv9R+unGt7mV5ZTNuJEK7m8STYxTt6osm8ajTtPG3M8i3
nWaxga+I3NqOYrW+xIF/qEJaA0LNeEpAwJd2u7/t9wthoAhbrZU1pb50SX0YGwll6WYl3k+flO94
iti9Z0iFl/dpX1+AV2+M2vlGcLsPYZGJVf2R3r6PyyuYO1uCz6PSrfelE9cXL033ZuJ8mdSpzWCN
ImwmKIvtekHV1r1rOdUFyMYz6my/VDPeQw568PP4oKp8SDjJisHmViJ4uqNozRh5VnWpNf21ycoH
OUYxuE1WsokzkUts3osISXmSudUlSZV+r0fI3Rf94Gy62DV3nd/85kpwT71pGZtUyaKVeDmzKLGH
oIi91pHptL+kY3w0xkbbemZXbNDR+3rT/otQskGW6i5WlfxCxf9BQjfqLqYieFeP8Y0rEFImUhcO
Jd+l+SV31fSrOjbdJYhLMJZGkK54+vtGAtcg3FumYjVmrrnnSAsj7dQWsk2zhZG7/lGPLER7bjGV
qQsHrJeoW3qN7ZzNKH/UK+QcpUR5LOJx5QC/HwxNsc3Lc2wJUZjSOXs2sjg0HJt3VbtatHo/npia
8KDQNTdBqdOyMVKyCXvrizp6L3HlnMewu/hJ9WnZSHOLEOKJXQZK45eFfTaztKDqVlSmeqf5krUS
r94PKKaIFoXhPQ7MTrPPrRz/cktz03QmTy8l/hAV3Q8jC++LfC3ZNAOuNsU2IZcuZjkuE/us9sG1
0JJdW+c7CfHgQdFflbLejiF6G4gSBXG7MZAeXbah+W7oN0Wnr/pxNJwqwoZt9gP5M/PO8IMdBYA9
ArGPy3PM7JPo96bjoAQMveHZRihs58fjvaGX1XZ58LkFCD7vdNAwyUPOWStMuofUl7xv0KE3q2Jb
GvrK22Fukunvb977OonePvE4CZbjG8grInqoDaRFenBI9xWS2ysBbM5SU9R5M0+Sy6pa6c10CBqU
DIqiaH+N0iqr7dzw09/fDE94N1Tdy60zn12wTKefeidfubJm4qLICWpbaan6qHmd0zBBmVUrHgcP
9cMov/GcCr5uImJGVUexzp1vHNUIwjttuE8z69lJquPySZqzjhDaTcuvTS9U7XPTp803jcb5x8Ad
/P3y6DPBRBUiuqnqztiTVzwHTvUUyc59nrh/1Dx7nnwazZtL0PW3LUTsiBpD+KRdl6nMYIzuXD85
eSE5xOV1zGy02BDVabqv+qFpnQsDWBj66DEabC7l7ZeqMMjULc8ysxdiE1QcODb0pI11jozAeBpd
RdnAN2TfaCDBnW2ohSimtFNAshM+b/q7xsv93fJPn7n8xI6nMSoaGPNC8+zIZHENX7mHo+xXkgLv
VYHhtre9QU0RZxpmflmaaNeR1/e8u9isN7FMtsMp0sNtCxFucSPwIVe2EiYI5RerBhkW2d6PYUCF
AMnpzBjHGzdb8O2oqYpRb0zjDMe7fUZ0KHyWizRbaY6YO7CCWyOVrqp1lFnnKgnDGlnsihS7I2e/
EISq12TL5s6r4N2NLVc92pjGWY8lj95MOPbjJJZXjtTM57Ip9h3xeen3dldY59azTpRh//iNvVHD
7ilTzGer185jpL2aTYt2b/5refff/wYxxcYjCMpUbxgt45wXTrZ3m0y/84Oq2Y6Wjn6irOgnJerS
nY462C6FIW/l0M2ESRFqGqt+KaObiPf0ofWCHuewjYaxqu96u5EfZDf6lVdKvxv10rupxUo2xJaB
zI3kMDYT42zGKbpdcq1Wd6aLfPrK8Z45gCK+1ZddZGJs2TgjJNw8o9cj/aCdg5pMaq8VuuesNk39
5mIPPAXZvFA3z/kAdVgfVQenTq6Dbu21wgJI4NYPiMDedgOImFcay5WhHWvj3KYlbZwGisj51Wv0
j8sHb8aVxGamWA68Qvn/nF1Js6QqE/1FRigK6rbmO2jfnoeN8fp1txMiouLw679T3+o++lJG1LYW
WGSSkCQnzxkITdx+GY+ULP5DTyd5uD26JZMzMUx1vQ6jWy1w9mfogfXQDC+mXRA17wFTfrj9CZu/
jQ1Ho9TY1U1AEx6CoJ5GYX9al86DpKoo7jvAXGO7yZWQSqOlMJnmZjgRD9yg8ZhvwUHfngA1wUzo
hg8I9KGxHzvOp6wlSb6Qc5u5d/15aqKZgMnkULjCdt+z2oX2PF4pHe5uvcDY/rxxH1DdUEjdrjTJ
e8c9FCTwH+Jpag6Dn23RK769QqkJYaLQ9F5KNtPEGxj+e9/Ne5lDUfb28nk7f6Dx9auvYhkFkpjO
LqdJN4T7lqkExV2ww/ljwkYfQkXFBr74/0Dvv6t+NDbO90Vo1Xq1wId8d+8VvL6svfgMVeMcW1P1
ycn5uZTLXo0j2wWsP9O8g2iic8J70xNEDD7gmQsCzffRSFATcZSv1JWToCSBzrJzdpy2eeAR9Le7
K/D+tmVtS8MIzJBAMIJkhCTLIH8DUvAu0+27ues3ylu2ZWEEJaBGTHrRShI3KKfvU8j7r3Oj9c/b
f94yugk2UhK0XoA4BcmcS2ff1HTa6alb71t0JkI7cIGApY0TJFAkukrChx+GtvgdKfASZq76N1zy
jcPDNg0jPH0FILs7dUHil9Nw1Ul8ZGJ9uc9ERlrvgDK0R0ckTQanKSAzz/glVvVW/d2yekwkU1mo
zKMVRhdwAtfZA5i+/4xC/Ljvz18N9irsR0qxfFhLk8x1fquq+g7djo+3h7b9cyPQsyL3fMXxz0nU
fiYLTyNPQznFu68OR02lhGHNCiGLkiQzyFLRHlmUTyIWW7AG24oxopZnxRRWgSTJ0KpxB7rPAToM
/Pdt01hkRZCG/dfsAPBRNGllXpIzRx+iloGRtz70hD8Eg482c7KHgMhp1e1X4ORPy8zBxM23Ms+3
kxFqQp20Jms9qzaAngl/r4bhGJPyVwvJ+9gvtjoDLc43oUxyxNVc486eeEF8lbNB7xuDNtxukv5W
ScDiIRPNQ6NBAuaggyTsB3H2lXCPPnaOjR3DNgEjqlfoDasedKnQKPd++SV/dsL1X9TbP9xeAbbh
r7+/ijtVtlGM8reXQHl6+u4SeIGEZfRDgN1/owvOZh8jtBWkXhQyHpKUrntgonYBGC7KDfPY1pAR
3O0wlW6WCz9Rq3iAKtquUtCOqiK8GLj8rtcIasJywL3QegHWS+KuwQtq0U/ohf4MBvmNKdjsY0Q4
0VOV5d3kJR5uLkewlqHtcxz4RjpuG92IcNHFZbwEMErk4hmlmcU/VSU3DGMZ28TitGzmte91HioX
9HecIydqg9PtdWkb+nrVe7UuBZlC2RWKoDC/lHuvdH7L0TvfHtuy5k34TaSULv1pIYkPSqEDhCL7
gwoUMK5FtwV6s/19I2qdBs39XZ37SeyLl6pjP8C8+fX2v7cNbUSs9BW26mEiSdvPfOe6HdA9sztu
2N0STybaBsIOkYojThIa5c1n2eThcXHo+BxQok6ubv/cNwkjbNeOA1vRjiTpM2h4iN73djLavATZ
TGRU1OZu6nkDspxkGiA+r8DG48RDtWEh2+BGuAYg9+mqrsOBjLLaMQZR2mlm4vd9djGidXEVpFLR
+5P0Obp5i2B80PPy5a6xTehMIcsmHLwB0RqXwTGL3X5H8/i+KiYg0P8NWNyT86AE11iSa5/uooX+
Ebrduh1ZVqWJl9FD3LAVDG/JAjnaB/Ce/6BRPB7F0pV7t9x6S7PsCyZEJu/zMgdhl5tQESVB6Z+C
MTgC17xx8X/7Zguxkv9aaOnqCRqek0ivt1rlFWlMxGlBQsJb78Ms2cZx+/YsIvO0Apw+6kFA3qau
Fv+qoT0L9K9EfnC5vYpswxvLvy9U4IG+XaaVv+z0/KOmX1S+VSt828+RiR8tSr0yhzZtOvbhF63B
ibcEn+XkXaALufHG+HatMDLPrLqklfaElmkZDGdX8k8x+ALBqV3vSpA3Nmw8U7FF+WLxuAkkzeSU
C1mWPO1GAPhJeFGkr3ZxWUE+z3+GPOFdGUT014E24EUwF0ykEpLK1a4qdVXiFpuVG1d72zyu7np1
GMdzCCJhcE+mURsJKE2MP52oegeg+O+489MBqjB3rS0TVyr9NZ5wx+ep4P3ZCbKHaSye48I/3R7e
No3rjv5qGqpYxULcuk09Vx6HvH0R1XBCA9l3P5aPcU4Otz9jWcQmnlQNeTzkqEQDQ9hXEPMuRsD4
VPGAKsPHTK5bpJdvn0MRMw65qnVHHHRZmzpTuT6Xk1ToX66GjYPI8uYSmfDRdlFuE2WkTVWdJ5To
7tDDETOvHlTXfNT+ep5ndula/xQPWzcFm4OM089bHK+IdC5TLqJLHnhf0CdxAbPrB1AnHmVcbMzN
soWZB+GI9uDcqcsincLla0+rMxf9xwFo9dv+tw1vnISjYFSjo1OmsaqOeBX7zoLmfe85GxuYbfir
8V6t4nLQVeApbMALz745Rfc5zNr3EBXb2Etswxux3tckDOnCZRrx8cu0kn9ygJh8N9gou1pWrQkV
9XXko5DRynSUxYfKWZ90323B6m1jX39/ZRkfNcK6kY1MRZbHP8nsO58nWvW/73OrcXxTvTZlH0Zt
KsUVwBe1XjafaDUz9LbWVd+83P6MZRImmd1a8SmYMvDzgz3tR+40P0WTbex/tqEN+yxg3Y2zcebp
xECF6AdlfQb7+ValxTa6YZ8SuWWm+zBP65a0D2Dgpyd/CrZ2O8vW8BeHHbibJ87bJlWj8s71GNTn
rpmrcx0GzsFdKdDsDKix2z6woNEiE+botKIuNDrM01KE9QtIVbLnki/i6OdBdBhHP9+TqA/3VEzq
FLaiORDWjM9Fu2xJ4FmMabJ9RhTPWY4rrljR1t2JWNP9PN1HueZGJlQ4liXoeRmCsHKcbidnjsYz
/yQoeriJ97wMzoYdbbMw9nMdo1HHzWuZTmhu2VVQltkt17aj216ynLMmTJhXIidZWIt0GdnnbAlP
KGUe20YcsjjcqtfbvmHs5W2rQxQlETIkIl/aSe0mJDtzg86ddZMx3ba0jQ09BKH02Oa0SXOv+1YI
D3jLNYUSByQuIWjayY1zw+IMU9JJuxn1lmFp0jms6x0I5tlu3HaG5dgwEbsjkDLSlUKk68AfNQjm
d5KGjxycYLedbfn3JmJ3WUI2ZA0VabZyfZbu4p6DCIKs941uuHnJpCBqIVUauGBZz7LmJ+TjNgpw
FsuY5IzrygnINoo6XZw13EU+pNWL4R/wx72/778bBzYLfDUAbNOmIbikdr3f8n2ThVtINEsAmOyM
4GR0/LnIcep1YOuDYsM/ypEPoKhrdoLoux5/cBf978HdQ5mRkCIXaajrITjQGcQIAO6Nzbf7TPTX
0XRV6eNeg6ah8mOeDQe5bGpw2gxkpOH1uLJ6IkOTgqH5OIjqZYnXlxjsqjt32cK62b5h3Lk96Yil
CUmTxkt8KuL4QKvoXCmWlN56uW0i2yo1tmoWVtcLXtCkgAK9lEVLpnNfsHX51IIiKft6+yOWIDbR
1iBb90YXMMC0HAcP5S0gWtv3U8j4cF92aaJMuQBHZtCyOm0g5npQQ/OI6vHWU8N1M/gbMBCZuFJw
+ZWsnnWTQgYM2kwODoCWiznJBxHtNDKDPc+ddh/zTVCAxV4m2LQsfRxlbdWAfY/R71MRLI+5s+qN
jckyHxOXHpO8bHQHKbOBo1mXZN+05A96cQ6jrNJqqJ5k2W1haiwzMfmlB3dlQRXgjOMgTz9yyXbx
GrPTfcvqGjav8n5wiDNnaPsW1Ki6OLsk4AfN6ZYCru2vXyPm1eidIswfhRQgMK2ngwfVr4Ne+i36
Z0vcmSpHQHz6A57V27SP3Zci5+9Y3rFdx/3DbdvEby9aE5gusIsuLHSRN0MGpc6wPD39qV/6Uyen
neICEn/5swtumNufs03H2A1hHZQ+GtQ+VEO/NGMOdDHkUcHKupHE2MY3dkJXS+Wg3aVNy7CtjyPx
AMGTwgdKx23/vT0FS1iY2OsaPIaNOzCeFhV/VER8HTo3cV393fNRjyymz02xJaFl+5SxcKe1WCCS
MzWps7Tf8rV56FFJrYLmmXnzx6AXgOe159uzsqxiE5ZdzIFWUdY4SeHEs94to1DgcwHFxcY6s03l
+t1XUcIblA2Ewua4rC10VPsz4DovmVbod3GefEqPuDBtIJptUzFO80WqmLoZHFTn2bc4j59jMWyx
FVvWl6nm02QxQcUm4unaqH+rqn7IM/WhwhTu84KxfLUuak5Fh+FFWTm7NQeGLIuKZStbs5nGPMVh
lW4aYp66Ibk2TE6Bu4Ph75Q5jUwgtuNWLnBFMI/qun+hBIZi8PWeUlefb9vHYn4TdY3Gk3LxaxSA
g7A5xQvbraCR2wkV/HN7fEsiZcKrgbfq2nbF+Izoj1IEz0TOX7qBPJSt2mJ3sfjAxDt33jqXRVnW
qRhjsEm6vD5E051t0IBN/zfOUFtswblQIt0sNNr6RznuplKxjXuQzf5GFEdg91SNiqr/F5+w+Zxc
BqiUX955BzXBzaNXFXWb53UKgAaUIISX7fAYtvVKaPv3xuHT6Yg43oA9yJ+KQwGlkh2rcGmZ2SaX
jc23RvzSougmNsO3sRsFOybab31ON264tn9vxK7W7SR5t9SprL3iVAZ1s3emdUayQba6Hd/+RGgi
m52YeH5YoYjmDN78MuA8OErO9Idx9rb4q2yfuJ4Pr84BCY0MSJZN8LDfz0eyttExJ1P/0IPY8nA7
iN92QmgSNJIVRFS9J3ChrrtA7zmRISAQvAEx0u0PvF2QCU2AM4/bokMGVqV6oushDNhynKmg7+cJ
HIrAQfR7wZGK3/exqyFfGcwPw3zV4Ygri8wS5k47qIHsO8Gf6Mw/UF1t7Hw2o11/f/UZScXYR7Mu
086Tn1CJ+KMGb2MGtqGN8/jKjoG6u6rTYiw1CFQKAvLYvjjcto9tQRlBPUHJz0FzLm4pMv6tiTqW
QfzI3fG+7To0KRgXEcQQn8LNhATtkw/G9h00nLYeZm0ryYhpFwVxIidk32jjg/Kh7z2gMvY01tl5
9dtkDNWGkSwuMNHRbr60uptxe/ci9bupshEk4NWWfLptcCOkO6/uwi6kdaorVPTW6VsVV3duF9HV
cK+W5VIEfCEyqNPS748BCR4zP/+u662Ha9tfNxLscAzJ0Mm4BkMd9oipmcB/yd17rW6ELqXOssb5
gNOAzleIEYCfcVNsMVNbFn50ndMr02RNHxZEkzpFjf5LpMTHsM6+9Tx8uR1XNtMYUbu0RRVVoNNJ
CUMfUJ115WGg4Je7b3Qjaj2U4dlS4RiYoCz1cVkD96tHJn7XDSCMjGM4pkIUuPE3wAlInbAmGt/n
Uzssd/55I2o9FHDmfgxr4ATiFPfzpBunrVcyi1dNzLOIalLKCIbpRvdb3rIHJugnd9hqlbQNb8Tq
5KHQ3IC7Nu1E3eyqHpxVrPiH1Vtt3JZVY2KdFaiEB2zCVYp7OF+eJKDV0RP2/2lLrc/2ASNiI9+Z
gZGZkd8GLD80Cpq6YOLd2uxt5rn+/iqm5naVMefXrSzI2EHk0r/oOPvl9urP7XVv+4ARtE0Xc6jA
zXU6ROupz1a282f3pUcF4b7xjagdoS0ny9VF1M7KOwae7x9r0gYHLYLlrkpBaOLHWK4opazAHYmD
Q2yXxyX9jfJztSUMb/OwEbyOiH0GoFedKlB7INvBy+Aa3yUm5YYmgEz0oNYIFK5HrM7fe6v82LUj
3gTni+zKj03M3992gwUdE5ooMj3hAbVUPXKeIdqvXB21Cn9qxU8goi92ngOdzGL+Geax2kFm53L7
q5bFZcLJdButDJKPTdpnrncICukflAfZUoCZt5Sn374ghyaSbNKrJOU1l3MLisS9fwKw4eiQ/KUD
wd/tWdg+YUR4OGoOHmQf/ic5/QCueDTooun1PBUF/bCgtHO6/R2btYxYb4OlVEGFWovHcdf0ZjXu
ezbGeIcmYX4fnXtowqUpWyAfE0i8CRD1pXDVnxwPrBONv96egyVWTChZiPyo7EpcdSBKMR66fiz3
0LW8988bh3TFoxEnG5wNrpv1krmj+ziMEuV5gHk3nGBzthHsPhqZq4UPQEB65SWK2feodt6Vgr20
1Ns6Um1GMo7rnIRFDsvUaV4FaHEAk1D4HbLExcfbPrgenX8/+4QmWgz967zTVDVpl49fwMMCnkZC
qqe+56CcEKtGdbubzpxO8UaAWBauiaSmy1SNla95ChmC/AU85eV7ueb1gcSbQi4Wt5h4agVedc7B
z4c6Hjg7+yKh4XgAJeXLUOs7Z3H99KujVq+1UzDAr1KksNOhokHzQL24ODAp7ywE/IUlU2i74sBU
p9mALv9QjM1+qSBfetvvNjcYR3kcqAkII+wfkGAr9w1d/tG9EGDSHL/d/oBl3Zq0g6JZeBxlK5wQ
6WrvMDCA+nLiG0mszcVGcLsd2hMaNlRpkYfDvpxAKx1k2ZciKwGt9PyNfMRywTWRRGhFoYGoJhSE
4+zYhfKAVstnUYN3Z2ziY9htUdrabGXE+LJ40URCt0r9qkPslYHcL24xn2574v8Pqm/EuAklqqDy
GSoKgHMLOBzEXo8TUfvS+yDYh4Kse0f+rDQ0tWX8hAbCizt+WqtgPxRfZVtfmnnaV91wXoK70BCh
qSQcKndVKL3XaQ9d+Me4DPm7voj7jbla1oWpJLxARFL2Lp7Iozw61TR+iMj8ROvh4rZbTJQWZ5lI
o3FqmVv5FU+brFV037HOpejcV/5W46jlAyakJle6kr7EK3UWyEPIxKn0t+CXlgVtwi/LdV5dB31t
eP1DDQv0tVAHK6szZZE3i50mejg5RK/Lka/+kGeH2wvQMiFTYrhYWbs0NY7J3GMPVeE9e3Gz8WJq
Ob5MfeEJktTM8RRPx8ytwcdaDofOh4gW4V53jEH5tZ9Uke/l6Mf3XSBMqCbxezXXJdw/LXEJOnl3
fprXKNtALdhMZWQU4G2swqGSKJNDgunCaA4SHt2W91VFTBhb02WR7nABTZe+eWgg2IKgV1vdLZa/
bmLYdLQOjlxQ6u3rxb9EebjuZohyHe9aQ/51Abw6cAuQALa4HqLy3k4PgTdfQPSycZbY/vh1L3k1
NHXCsPI7/HHl1796QM0bbzMJtexHJsDMIxyly6bF32Y5eH3VY8vKM5ur/5M93raM5SQ34WUuCHHR
BV7XKavKYp+LQu8zsg4PMUA7n25/wmYh414Ocj7qA0NYp+DSz7+sCm+wOwL1xy2CCtv4xmnOvMzX
QZmVaeM4udjrRfXuzqWZW2xkO5Z9zyT7jPxmYj2tqzQqsueWFi9O3zxLws+QDD+t0707t3GOQ9YA
JysUa1JcwppTnY3NroBw+OG2FyyONvFlYgSPB64b14SwReUiKB/jsP4Dgru7nuhCEzFVgFuT5mFY
pgUwhMRvf005aLjw3rVxNnvX5fJGHmLCpMoCEE7QJuFwRtNzQOdpl0nkVb1O1zj7ccU3jw7/ChHf
A7jJnqVH9sHo/WkI/3zbgJZg/L/S4KtADyEnGHPV1SAJp9E/YMeBkkpUUv9dtY7R94y1Y3XfNm6q
Hk9BE+UYs0pXAloL0HbFz0wO4V2N6aGJqtJVMzmgKi3TnERFsx8h8fhj5cuwdeW02MnEKVASq7Wa
eZlmocz3He1/oSfnXdQWP3MWbhzclpA3sQoh+M7nfIzLlEJ08EIZkPmO3/y67WhbpBj7VT6jeQXM
t1U698PHVuSPSw0KTu5v2N9iH1OuWTDZzgMhZdrj8FyU8+Sx4KWp/P0QbFWibTMw8gAic0D8IlS6
p6U+zRpVt7kK/o0ydd/91YSSUrxlingEJBy9/PQAmoMP7Yw3kl6HG9c/S5NJaOJJq5VNEBZxUEuP
veBIqOulfT6uv8KM6aMcneKMPgaIT2RdJPfMn8h+IB164xZ+l6q2G5r4UjLqshlliTviyr46JPug
QPxye4FZVq+JohP+Eg2M4W7OZ6fdtdofTxFuGsfbo7+NagxN8WbedVXNOzhH9HgbaEn3KxflT15e
Qcv067SyZyXdHwvnX25/z7LY/kLPTXpZMgcXjkDRDLw40tfVlwyVP3bsdD+xjc/YjHb9/dX2OxFU
EZ1xgdGy9ttaAxgjnTzaOOFtgxshD/5mWjQ6L9N5jT/Lfll2lILq8T4DGflJuMTBVDWoNsSdW50m
4DT3sWD/Th3bgiZZtpT/R9Er20QeKMA68Db/f0vxRvXeVTEYWeMPGZpM7pyFkZ0gyZrHCOTiKVgw
2p0r1IlF+bvBdTeeDSzLyITPjVMAbFiLLK4t6SPYzH5DROdCw3rDw7bhr6Z7ZSKdabydQVwsHdcp
PF/FgQ9kzLwjCGzq020/W7xgws9c6k0hzWAh9N6cZqmPfuV/F8xJWLbFzmJZp3/xa67QS5TLmqd0
DE5+G5yddWPHtf15IwL8jNG1wONTuoJ0YeKt2JWcnidkWcHo3PkNIxDQS9cMvAS5w9DU66EfQGJ4
pcPdlQ7oA8ETvSWPHr2dKbrG8Rf1U+eEPHOSJRAdQNx9eRA+7U6UQeUjjOgAIVG0JawgTNwIDptf
jOAA6or2iEAn4ZR9zKPmpY27D7dX1dtDgxD/vwu3rgURLJidROuqOHSdGA9t2W6U0972OpjS/zt4
pMaYEdCbJdhKvzV9IQEIbF+ghfZFyGgjsG0TuN6qXkWeLympOl85CSQ4sl2miLdres+7y/LMxKMV
oQuatEU4SdgF3omLoT8iN+k3crW3dw1m8v9SNfoZ1XOR+oKcmk7rXR/pT2s3HW879+2bJTMJPevV
ZzWYnIqUFupR+ZBYrNsziDQ/zrH3ZSRbNVybC4zgDprOzzWZipRMLrTIeneELkk0bxjJNroR1m3T
rY3rYRJDK/l+dJU85NuvrrbRjWAOVsVx1YaDo3Upv9aAsB4iwrINfJ7NwUbgVqrz3EpXDkQtSwo2
JPEia7kcxsXdCF9LhJnoMyidgBR5CCEKk8sXR4xPaI06Ar5R7bS79RpjWUUmQ2exogkxLgonGb36
K1QXn6NJXlqJ4t8QfXCkuus9g5l4tHlcCZt1W6QOIxfp869BvzzlopnB9J/1hyIqv9yOCovLTf3h
SOaVuGI50mma1uPo+/1FxJ67kQnYrHVdCq/2o9hvIhpMGD3vfg7011L+JKCXG6LDkP257/9f5/Xq
C443ghHUQzaJLPgZ5HiXknYbf95yMWKREcpSh43HPKdAP1cWHnGNjI+eC2hpg9LdY+2oAaAUt3tR
PNZ7PxTVkYWIx1F36nzX5Ex0B2rKHcuHHFQGnccfsiqiF69Q9HB7dEs8mjCOCIjByOWxk8xNyaAr
Bw174GenA5AX7eX2J2yry9iuBj8Hg+aSF+kiix6WqfTJn1E9uj26Ld6N7WphkOVaUOcEQih61GIY
D8UMgs2qfcqjYcNIthkYm5bjYfl2QVSkkVvirU83ap9JsoUys7jAROExkfMpdwI4mBe4nH6QwbgP
1vK+89rkHI3HKZwnz8uh6i6aXT6Qr37RbVSF3s77mAnAc4Fnip0aY8+0ukx0+o7ndBQLgAKqwunL
QJ2nMBq2uEctjjbVga96T3UQjXkKHBPfjdhmD6iudgen0uppQg3svngzJYKrqXHmGpIGabh4456C
hGIfRO7n26vVspLC6++vdqq6Zjwno8hT4nC2c2S/7seBbGXFtpVk7FWeQyBvPMNEwyA+ucv4leA8
0gH9dvvP24Y3Ajlv46YLOHfAkyiqc+DJ5gk8m/FzqaNuo1Jj+4QRzZEn1NS4Ok9FDOVuv0x1OTyj
k2YjObAtWCOQW2SWRLoRcvtm/SOc9sWvvF+c0lOzTu8KT73312ljz7DMxASvgQMhnmqPOMkAAcGd
rnPIarZPczFvnNmWqbBrmLxaSRCdjdnAeZ76dD5UbvCQrbrawWQfQ6jO1J0459OdEgcmFRoZvaXK
OIlB+7vslkpf0I++cb5aAsLErNV+LqsWr9wJuj+/rSILT0M43cfvhArff23UlJGe6mKJk1B4Yi/x
iH7QDc83dlabh41wABAn6PCC6oDKuz9Cuu9rFvFT5a73PXQyk/SsgQ6zAg+/k+CJJfxc4vb8At15
ZwtYbtlPmRELSzmF0eo5WdLG+bqH2CQaBqKxPbhLt0DUfqut2OJgE7EWQd6wcSTy8YU16sGv2hL3
RWeLIMw2+jU6XkXBuIZ5yUdEWaPGzN/jtjWf2phv9sxYfPzXO3bjuQpM9nHSoEczRHtpN85Jt24p
/FqC2MSOaOYTFeC5CdlXdJGl3s1teZHOfMghLFj2EQDhZGNntWThvrFfsIr0fu/hUz1ZHq8AIl24
ySD7feNk59Fxft0+I2wzuhrylUM6t69Uv0A6irl4jFKQCeuW+B0TZNn13ngqC/e8ulvetyxhEzk4
zUuOl7U1SwqsgLosP2Zl0ew80j5m81ap12I3k4eVEUKiyHPAwQqUFWKS7YaAnP1FnIqseAE4R21s
J7bJGJYD15ooZwitJeHYnUReHdpu/RaVUSI0u68oy+g1jF555yrNGVeuHyeZDJ+9qj+RKTsDTf35
tvMt0WKCCAfhFE7DKiil4uhTuwqwpH7fxUVZ7EbtBxtLzBbzxr4bx1OlCiizJJrPw74N1e+onbbu
Q7bBjQTERzEfihs6SjJSMAgQFP6c7aSQ7Zf7TGTsup66CsgCi5TUNZ7TMpVnl7Xp6Mn1er7R129Z
sSZ+kOD+U6qBxYnkcRrnUBDthNh1QfZyzQzK3n9/eyoWU5nQwIWW66L5mCV95wXuPhNBvhxFr9p8
YyKW5WSiA6tYgl4jmyFVe9X26VTtnmY8fe3mXLP7kn0THRiSbOQBWCiSfJw/KMf9tgR0o9JliWcT
vDetul4qtPgkeNS8ZGHwswXsbHV7MMTdGW8mUs9B93SWaygHlxDxBvd9vwNV4G7CfrGxJ9lcbCRQ
6wrOVV+28EChmr2SPE8k9bYe5m3+NQIZ8BtR66rC9g11xhrs8bqtdrxsANj1w66fNlJM25F0ndyr
Ta8ou77VPIqSyJMM0M/wIYZe6eqSRyfPT2vcX65iTrdj4u0poTfJ+BYAjpII7iajiur97Mxq55Ru
qqrgcPsDb3uEmjv4pEjXzTRboS5XNGw3tcv8NIxz9um+4Q2HN0OQRcHkgnV8lEF17LseFHE4kOI/
941vuByXIo02hdyFIhhQxAcZVnS5lJLN95VqqIkBB59G4Y9xtiSgpUVyM7hdyc95K7Lmrh2DmqBM
EbBoyj2xJpryf0e/+Kebw40UzeJbE5I54MaoorVfk6bv/EdQYmkgrPwtUhzb0jROng6MqEU9x2tS
CcGPZGBk70P64FKIdbxvcZonj5AZEko0GkJ42CnBF+QzEOJvygNd1+DfeDTgaf4bW0LH8RLO3pqU
KCejBlF5+7ZdxGEGWPASue68Xxn1dsqJusOUSYjZq5o9jSNREFGrQzwyUB96anctZPNscps8yEsS
rgkuOGBrGaZCP1ZNI+5bCua5JFfdlVFVrkntRZV3meo+CPYMsIattNay1kxwHyRec3dt5zmpAo2N
Cqp8TzNYco/3WcfYBnOiil5ziBdwvAJ3JPjRoc14w/I2mSjz1Mu9Ge9eNfYQF49JoLmbkzIIjyVu
TC4v9oUb9DvZ149TmH3Mazw0VYB/OHfqK/2FYHe8UAINtyZDwbQ+yDifXaCFJdEbprOEqQlYRwYd
1/2CGHK8+hng1AsPUE8l90o4mWzC8bIORRm3a8Lr9U/DyLGcgz99RF9ue97y980LM3dXjvfnAn8/
j7vTTFp1qki5fiS4eNx3xpqX5jHTQkpw1yeB7tdTIHt5GjlxjnpYft+ehCU4zLtyPXSk7Tp8IesG
fqwdqKjXeO7ZWMA2E11/f5WPuE0t4y5oVlBuOMOpilWwC5TQ+wZv0Rsmejv3pCbIfNJNS3pez4lD
xvkwr/xUhITux3aE5Pl92BjqG7nC4hdl0xbNnNRzX+97v/QuAxSdN9Jnmw+MTMF1VJO5M0e1hbRJ
h5A/zEF/X9s3NQHmnKBu0K/RlBCnyN8PU9yeIVW69VJh++vGSesIF1L1nC1Jp2bn5+qL7Cvr+y1i
KcvoJq68pVHQECdaEj8P/T2crPZx121VCGyjG4esU/GgFV6nE7xAeSen4QzoF29rXVqWvgnpzsHs
TUQxwKm8U9FRgQ3yvY8L6/eeRfS+ji9qormzyJ9ABVGOCQ/CftdeKxGsazbe5G32uf7+Knjzoejb
GcjYpK2IROPwXCQI5i14im10I6T8YOIsK7shiaY2P4Hqe754zXwfHwc1gdAThCugI8/6pGP+Qy3W
ZwCnDs5Sb5jGsukQo3TS+zEZ1jbok77Ofk2l/ERF8OAHfRqLrUcP2yeMyAqaOdQZ7ljJWEGstAje
T2pBZcP5H2dX1iQnzmz/0CUCIRDwSq1dBW672/uLwp5vhkXsYhH8+ntqntqaVhFRb3ZFh9CWqZTy
5DnHYbY3biiGT+hAaGta8UbmDDKx2+na+MuH3Cl27cCeRLeZk33/RurpUOel7gsPSRUMYyqXo+xE
fXBY5jxNJHDjQHReZBc5+VHY1WOAJFfn77F8wPYVW8uEFm12zIYhOK1tviUtZJqz20vUG6MoJwKt
qgxzRteARKItYNUZZMK7cggOQA5XGyfn+y9b3n+Q1uHQqnWgfeI0RXBGqsWLwPXZnRbK+uh2uNXp
loq7wVPpIOuFNWnegHczgfbC35DASEo03bBhI743zZjmRmgtiGx8t0sW5b5y7qRRIyXShKH42fj1
4aEw5t/CnjfLgvL5EOpSMEgIkbRRPlkCIhiAyd5v3TRD2gHdANLLLWvCYkD8zBrSa5muQRSqfCtB
ZXCGOsia0KX0gwrdR+1T+4GGBHF8usksE2JvvnOb/JdM5c3kUCkslQ5zn3R+80WU87Wpi2c8Q51y
VhxXJY5j04D2bnjosdTT0dY+LZs1BLV/AtKlvyAY30Sh3z54aOsVQL7sRyYn1iWqAL8LItX05Fbg
yry/0IZ10Gt/qEVSzpy8S5zC/iWXdIkUHP2Djd8M5M0yqBaFcTcFw6QdeB6D5J0VkS/c7tf9vhs2
qQ4RXzLle8GsuoRKB2DbLGVCHJ0wAOM+DQq+bsTbhs2kw8TBsu8uaxC2SRNgg/ZLaO98CJvvc2uo
E7H24dEpg3Vvp748KBEG+8dGp4ULyHg2IsBVKFHzUO0X4f6jiPdMwUN5v32Dl7I1E7fnsUBaYmiT
tW4jaHQc/aX9H+VlDK2TjaDBtLm0oMFvPOgA1W6DT6DsSHUfeJV9u99709prwcKioIwkiGgTew5e
c9d5AU79d975G9mJ93vu6jjxHkSfC/SR2mRO2x8qyLvItdytZOD7fXd1nHhLpRV6TLXJaM3OIWuF
ihgUvY8gDH4sTHZ1Bcght6cunGmViCD1Im8RdtT59LGHcFfnRRVew/+9SySrxexjJcuPokq9g+qW
H4+srqvj0AUqHsfSIg2ygBRaILI9kMbOoqB77PR0dSh62y6B4+Vgxmy8PDwPA62eUi/4/Fjvb5vq
jdtD0CIB3/WqJAyto5Lr3hrLl8pON4B5pr2pOQaUsYN301/rpGDBz8oVadTN+cv9rr/vFNxQcwqC
VRxy9UuTuIHz2SvZNXfz6+gsw44XYuOR/f0A2dV5UBu+OlBSVQhXbRC4QtPK/oYqKHcPYpQ6Ahy3
jmjnj1/LhRT7+6MyGZzmLEI1unbpsDJhKTKM1pw5kTVwL1L2snVKGwalI9OzoFl47YR1gmfyc0rV
i7+uPzwr/bzk3XFAOSduf1/uj8aw/jpA3Skc5NwDWiYyl+QAdn2C0SxbbD6GudJx6Sl3VCFR+ZlY
nYjtptv3fvpESbpxJJjmSQsJ1gL8HP2I5hXeC3Y+aoMTKSvniNwpeHBYBp535rEPvH/ssd0NbuN8
Y4xAlS6U8wbPTK71ufedIqKhtfGMZZorzRJtaLiSlKR1MteeiJC0uPhVd1nBGL0RQJk+oJmjh3do
BSQjjiHG5CdLSvnUcduLmSzYRhhg2k3aGX2jZk15kDcJDXsUHYcjfcqVvT52jgaa5bXptM7BUNRJ
tU6v6UC+DqB6f8gMdGR11tgrHgZElSinyhPQEvNDoajamHlDaYCrQ6sLMaiWK9km4Jf5BvWjeJTZ
X3xtnt1a/BK3hA0km4sOutzCQxnK/PX+qAwrrqOug5z61mI1Fd5Z8uayDDL8PQFX8izB7bwxNMOK
61jrGZBAe/J4lRR5E3wL2YS9WyKUcjZ21PsXeVfHWNt96qS9DJpkbpAmt/LsNa36S+4IVNCQuJy6
LSYRw2Gl462tEnzaToUPTcqqI7/sj4vt7Glffh2Vs2WCptnSTBDK0cAte2GT9Dm3IrxF5BHY2c73
V9s0As34RD+10sFrWiIW3kdQqlogVeW2UV2P7V6Ok/dYyKCTlQ6OT2VudWWyQriou5ZQtWyP1K66
B/eUXsfSpx0K19u6TMrSPvkDJC8m/uWhOdKLWGYZOII2c510KGSKQNP7ofRWiJmI7HkItvQKDKus
A7qbebJl2+BM9Zx6ljuLEGQ9rLkYPt8fhKn92wZ4cwpVYyk4IYhAlJyn3SgWucOb2pY+pan1mzN5
0zq2zUTsxSkTMbXdqSmG5uzLzSIcU+u339+07uaWF1aDrJMM1N0KtY5FdZwaiNxt+AuDy9OB3J5s
7HntpjoJgyGM2CDdA20pOZMy//ux2dds2E09Ug6ZqhLSlL8ZJVbkeOmWrpZpejQbHtybSARH4/XS
WE8eZEf3LhmKjXJQ0+RoByg2Y6gGyF0mKq/bA+Kx8oQSkz5Oeb1szL/BCekg7ir0QckkSZV47fBE
GoTFLv8tVbh3VfX5/gIYRqETjQ7hvOQW7onJxNK/q3HZk3U6S6vbiDIMJ44OFZZFC+Eh1PIl3Br3
YG+IGyZ3tjfu837+iw/s02Oj0IyYDClLU9VWSb8iydWF59vRr6xyY6kNG0mHl42dJdd0masE9bIt
8rnVsogoLBtn4xAwzJIOPshkWjJPrHliyWU8icZfD2QEc4Ov7OxzM1riArr7rfjJMBidlQWaxjn4
t+sUadLQi6hVXXgePlY84eo4uamaeI80b52kqIe/jmUDAhvuPhhW6EDnKahXhkwEfDUUvXNHnsOe
/AyKbhdO1UaGwDA7uuhyN+EONy4tHHY413vvFs3XtZce7u9TU+uaR1J1mU85OB6TEo/r+5C1/kFI
EWxsI5Mtax5pzMMO1UIjjkoFktRJgRY++xX2w6+HOq/DzNK0y4a0hoBDU12rBWUGFZJNG57OZAG3
S+mbkyyvV9tveCuSJnd3Vkb3WeEfsynFUYP0AGQ1HxvC7fNvPjMuY4GwkRRJ3WUyKrtGRUQOx/uN
G7y1Dh6znNAdhT8XSdPSaufJLi5LtfcW60tK1sfutTq62V9BFzWuJE/Gsn0CTPWEEonTAMzD/SEY
9qeO8cLTS95Kf86TKvfHNoIsyFTui8Ctt3Cipjmify5ACKGlmi9jnqRlta8rCC3XjZ3v1smt9+vi
PwYTdHW0lceLJc2hIJwQMAPtSpKzfY+07umxWdLsbOBlgHLJNE9qb3kCfKg/2JCgf6xxHY26yFm1
smJp4vHpufXGM5frljKCYXl1lBgB3pe7JU2BRYVwXN2t7q5dui2MtMH96AAx4U+snvwlTTgtT8oi
Z+W0eKPa4mA3dV474/2xhJIPAIhA0HlfuOw/VLT+fn9BTT2//f7GLXA3hZxvDpR9OQfnfnGffDpd
nNL6637zBqUIV8eFgWodIlBplyYTWX6KWkYrSyNP/mqXL1ZHIwA2diM0gxb8ev+LpgFpZtZS1bW8
sazYL+V+ruQT9dpdutQbUZ1pKbSo3bFmW00Bmm9UW0SgSJ6iwrIf4wd1dZRYVwCGC5ZWWEBW26/1
Mvdn3udbMbWp75rxInU+NrkTWrFn1x9zVyV8DA73Z91wiOkQsbSWaZMqx4otj4BNOZDhsRLFZ8/K
VOSE0J1KR74R8BpGobOQOuOcVkObpUnl2vx58KsGwPW83oh3DV5aRykvlj+TpfHSJPeRXyO1+u62
/v+KbtqTkT3Eo+rqmLQsh8lVAIYnhNVFg9x24L4OYDlao2xdu8fOMx2TBkTvFJBxtuJ0Xsd5n+Ek
4PvAfZBjFNpkfzoOYoGDCXOEzZT6AL4HFURGxvTz/e1kMGJdtpmoiaTQoLJiUaTHmxHLLP3oj+NG
pGvarZoRZ7zxgE/BIsumGSMbJCpRaJXfx5UfbJ8DDhA8CL11dYiaSyUb8FqOc8cf+2dQtmSnOV+t
ozeNW6quJoPQzJrxEQrAg7TiWhEZBYVUAERtMS8bVkIHp2VuOOVW1lnxKjLoAw6XUvSnxu4eC+p0
XBoPB1pUUxHGNzl0xfhzNYMTt1ge89Y6fMueF8WmGgenay8X6rN/qrDfQpYaPIWO13IcJXPWZVa8
oCIE0PkLaO+yyO2G6xDUG77ONPuakY1uD5atdOaxENWTSNnJy9bj0g8PTo92VsrMp8OUUhxm64hE
dpqnZ4s2W3Atw77UxaRBt1l1eJQI465P+73iEIPqvGyrdYNohauDtdwSu9JBOSuQmQG0xuo9m8Sh
DM98tKO+6aKJfyKBiJZ2jcLpZ0DHS+ime+4/O8GnRfxi/JijJv2+vzINVTNBGkJfq5/rMA748m3I
+EdK2c/7TRu2gA7jcoch5wpU53GRNcMlqMJhT/JsOA91tnU1NOxkHcxVdh7YygRsnHizjcshxCW4
+2yxuiSvAMmArKS4SZk/Np6bT34TcLZuJklHKY9LVT9Zs/W0FjIJ1FYe3zRdWqicdpQXaxXyePXL
o8zKXeBVPwDt/+d+79+HXbk6uqv160yArYzHNRvav4sqH88jjtpogejV0Qdy84AHxWJX1YG9Q6Zu
62nm31P1v9hB4Jr/nLXJc2VQe5LHys2jqnvpl+98yveczkdrsvbg7NhlHmSTVbtXCKWr0t955Umo
Y5UJpCcSO/tJWTKl6zXlILQfXmSQjGO2n91pf39mDCagA9KkanuvcxmPSWefwEvyOiMS3zAv0wbV
/FQOKT6RT30Qs3X5TMMUqnIWMOXu/K24PUfeH4Bp52hTDD0otuZ85bE3uS9TEXyoBzsW8xZgz4Ax
0BlL+YQ3kjKUQTyI/qVqpmuh5HPqeMlUUC/KoGQI8t3f94diWgvNHQWN39jEGsOYF5w/ZdA5/T5P
qdp4a3t/NagOQ2PVJMeqg07CCu6Wrk5xkRNxXtHvXKmNg8n0Ce1NbF4BIxYWC+ImGJ/mILt2eeUd
05pdZtDvPuSJqA4Y82w8GIpsDeKiyQ5p2y37MrXLPQm4u7Gl3l8HqiPG0iYfrAwF+fFkdyIqeujB
DMp7ub/Ihqs11eFi3jo0RNgDj4PU/k4yu44zi/8Dzr5+Z7ch3wN52p3zzq1RluL2lyGFKMf9T7+/
l6nOaVrijUb5rc1jCAJ9Ic5Hb34F2yIqb2voZpBD19sbHzJNoGb4hWO7fZbD3S5DKHeKZ/1uoXg5
vj+M9y0ecO4/nSqqdpyOoTQunmogveYA9fnOyrKzbMgWkvnfW+l7jlszRa9SrPIHBEFDXYCtsY+g
ab9z5kTYp9Sto9kXhzBLlH/z1Xn4SulvwKZ2kDvZtdWz22VRv4Y7hJmR09mXXB1Jh4Wtun1JP1nz
c0+DfVP/kGSLu+/fVMg7/dUhY7L1xwwc1wjIm89Lh5Tqh1s3J1Yexg4lA3N5Jh7Du8e3ZZEvfs9O
eFfDdSP9UKRudOtfuLW9HazCez3RfEBakPzGOh/GNBBP6IrPm727firhkV33G6oZjjjRSLruvcqP
fGuLyv3f2qT3vqsFKGOmerFUWDFRlMBUfwB2gKzdXmB8pTr6GYkGVDd2I4/W/BCmdE96Ab4+dpRN
knfqQ157uwqnEv4bLtZBkBdbfL+/YYnBHnTa1DYFsaK1kjCey9cFyqGkRxUKLK9Z133JmghnfiGO
dU1Ot8jAo8cObKFLuHEbMX39ZkdvQjeoiNSjO98C+ppWERSzRJT5xZatG7fe7bNvmg8EWeuuWKGE
In81y6/MJjsifnF5YvQ4eG3ctS/1xKOp/nsIkjIT+3ZB7F/vsOtAIrrxNvPvU9t7y6+5HIt0KQWx
zC2UR3rBJhE6EIZrVM+3575vDckvkMauKhuTPxyqFSqY6th730OR36Z/4TFuG1h7Ir6jEiBa+f9U
d0SB3X6dgtMtnLhtonoF8al72yLbG9e0Ojc7ejN9+UKlQlGMH1t+cw5bIXdFkG2hw02Na65SBkVW
ijxlMffy53GZjk46PuaFdTSeynLWMC9jsRraOQor/wMZZYLqko32DV3XIXktyYha14LFQn4FLuJZ
gPD0vjmaWtY8VCUbbvtFzuIyH6codNiT7dYf77dtOGJ1yF0Vrg4JlpbFdDipwI9Y5u861Pfynx2d
8K5tHR/7zi0Ce7NrFCdVbRPMvjeEP20I4u7BCv2hLMvEth0esZldUNHdRve/ZpoxzYOUFbgR+6Vi
McsLCwbkD6AFAY3CY63fvvpmLGNVqpYCMR8XbtmWh1ysNfjfRD+2D24lzTdwR1agw6F+XAxgD7I4
krNhAO7c+903BL268vjc1qGXkYXFpJ3/UpwmvWq/URxwbco3Vts0/5oZ19AsYMQJvdiCNPRxdN1g
LzNG9/cHcFvFd1ynDugTWdFIkqZe3E3uaxnUr7aUKEjyNi4FhuZ1OB/48ptMMMfDXSPcWdZwJty9
hGpLHsMwNzqkzxqRhPUsF71vVL7POhCMBSJ4rLSQ6li+MExZFcgcnZ/Y31MQppFLH+Prpjox61oK
0i0TcJnQhbWiIOwKvA4NW9ckw7bUqVhLh/ZNOWHP3DQ85FNKliDdFz1ZUAMDaM6HubX9rXc00xJr
Fkz9gLI5LL1YkQi3/LWPIERzf3OallezXZaOjVeUaNpmbI7sacAjwlI+tvOZdvZy2U22FXInLtsm
XvPpmZTVKfW2WK9N06KZbZ47zdAvoxvLke2XcHyt8BnCt8ofTFOj3VGCfBkZxEBobE+1F1l1ndCh
YI9NjQ7kw2zn9lhTJ27zce/I8cBX9+j21Ubzhr7/B8TXeq302sWJp5Ud1t59ypS34Y8Ns/4fAJ8L
CZkhzGjstSj2LmgV7Kq1rQ6rcMrDQ5tSp/rskLcsB9dy4qprn1YiL9tOwdT72+9vDsOmmIH6AHEo
9slwBQj6JXTWyJ2z0/2ev59CozrajeAQD9W0kBhKWl+Fl11r1z1AU/c8B+nBKt2NcNy0vJrV2l7e
ti0hCzQWFnencgh+CscmG8ehaRCa2Vq0dSyXZXa88OZTDYgmX4oEjyh7bx2f6ubBCNfTzFd2HS3d
cV1hvtN6tcC+Ccr6Pt23UL/b8G6GyhDqaTbslWrNxtZZY7Isuzwj+yDznyDYWUb9IHbMguqJ0770
fDgxl79C0nYjTjUskI6M6/u+ztOgW+OMFPnnoGCLE/EKlC6P2bdOwbbi7ReFkouKlyJ8RXntqWPD
xt4yrL5OqMadCsBWaAjEjewOdeM+CV5/DW2eR1baNDt/fPRY0+FxdojsEDDMcxxSfz8EEqFXy/4H
xOIWR5jB2HVs3OAvq4DMGWZprGYU3oXPYbs84x3g5b61m9q/rf4bZ7KWQHqBWVfFwMgBTWM3Ih5F
K880c8rz/U+YNpJm6aB2GEOk3RXyB4OLa3M/7VWZbTF4mVrXLd22Sqdd7DlmjS++EOV6dcQsP3gI
bEF10B1oDjsvsOUcD6Eln2yoQF1ZRx9jzqM6AWS4jm7mei2mBsT7rLBOIC/dMC/DwuqQO7eXTQm5
YxVTq8kj6L7smoX8pv74WMyuw+66silUlZYqZmn4vBDr4wD9iWpQWwGjYV114F3hjF3fjZWKp8m5
JXTFdFwYLq/396Rpdm4h8ZttX9khCVoRTDEL6n2f98+14CB6fEwEmOra31NHQ95W4xRnNt5UUU2E
EpB0lBvhiyFu15F3rB7l4LZ2HytPHjNiJ2RUSHUsz1nWPZSbpjofm+N6bCpXJeNiHNKdau1z6udO
lHKykWoyLa9mtlPnDspZrD52rSbduWnwySqy9XB/dU2Na8dy50OEubAbGYtx/A3FnRRVvng1e6xx
7Ty2wslGhQ8a7+rpV+MMVWSBr/N+24ZtqYPtSgEpULhGGdcCL8FFhwNrWOH6660swPtZbqpD7Ep3
QeUTTyWsyrd3bgERR+m+EB5+zO0mdiFdXgDIEZXWY8Te9D+oO1VXaT9hROHq50dCK+uMgs0t6iPD
Qut4OyUasNVMqE+StvzIXPIXCaZP95fC8Eyno+xWZNcWhcrSmFfTPlTtefTcvd3JE4WxURv1CP1W
nYDBnnXAHZ7mcMoHVR/bfRHXqXccQU801eMPp5i/3R+NaaK0Mxiv770Ar0sfO36WQOXouQOh4/2m
TXtWs+TR41kLmCZ6nylwW6guAG2uK1Ax6dob0byp95o9lyBS71qrbOOCeOWr0+bl+ZYwecygdUFs
VbCm9FKrjceFvKS1Og/W/OP+3Bg6rmPsXBus6mWTtjGgDeMhzySYIGAHGx03zLwOsVvXtkMmC/kT
2Wc/oUaURcRWn8Mm2zABw77Ui6p8HoY1dBubGHLdwKkd+1EdmOJny956gTLNz+3Lb45h+BqBlKyq
Yxc5jrglQl5tUj3GH0t1HF87r7fC47mNsyDkkd8uUC+wftJpizbG1Pvb7296LzLhgUDdrePSVuIw
Zqt7Sv1JPDj7msly6PgC2eF08dwOUU5Rt+XF/pJf1+4xq9JRfPXkOgXSMzVeXTOUe0BTR7IziPLS
rUd1U8ZNB/L5ImTIqg74AihQygDlAfy4gFd5WL5PIY1ccfGsr7b8q6sdEL70J5JBUT0/tbm3A9NC
FNj1oZSAIKunPpt32IGU2hEb0x3+yK2y/aB+4V9WWgA994J5cbfSsSbL0s54x6vWAi+9Zez3Fnrn
VxGDCbRyUzzFcEPVsX98WUuyWmEVA9NxbDp+dC11dLzuiazNDrS63x/yPzr+78bL3eVDUyFzONLz
KL19yddwY/8Y3IPO5eYteejwYajg+BFhjQ17Kmb/58L4j8AWWz7ONFGah4BrDtpmLDCCsfqbkuLj
YkEUK4QdlIyCSALg+g1vauACpzoCcFItVBB8WceW+mDb3sVvnUjN/262yvvqhuow158oa5AhnSI8
NT84jZoXAbouCAsl6nhJK6R3SZGyo1iHYvi7U2Ru/wJ/4FaZyPsrBljanw6rCDnygaCvB4HI9Nmv
+aew8T/0BLSLbvhYItAJNbfl26vbZl7KrsMA5roeei67IvW2CNvfN0xHR0sOVQ6idjYuV8Cn8dYy
N+5BNuwMiv6HrrWOjhzqPTCNSZ/Q6+z5P1oGWQC+xF49PPSo5oSaYynssc1A3kOvlsUOrrKf2ZRv
1Ue9fxw5OsCHrGnAWB04177vuoMKVnEMsV2j+67kfUOETtWfe2eiEh4rXJxrOxIUMXW/+9zagQbn
IEf7K9Svf9//jGGBdT6ooma8pg1zrnnLFxTXz1ffld2+oFvvFv9WCLyTy7S1DWqPxMPFCsfeyvLo
dmgAWeNnkQDtNe2CHXjUZvrVocVpcskpt9OoWIqoxwlVNktkL18fGSfV6RAzxy8W0nARS8s68CL8
7hX9flqzvx5rXouYK3dVHSnC5SqqS9nRl16tBzo1W6CR9zcDtbVtnNNgolxYy1X2wUW4VXPIR9Qw
sJJ88VB0gyrMjDz0luvomNRwFfM0kmK9DvZRLGU8jPVxWKxosX+T1P37kekCZ+efm3t0eYdcmViv
rIUcFK0hCGFNbnlMnUY8aPm3qXwTLNoNaC6WpVqvEDXpdqqcy5P03WIjWDTYvo5HZTO3EOMOy9VL
W/c6l2DpWzJn3HiWMLV+M9a3fa+GIGgrD8RTeO6+hKIlkFZal/39yX+/daJPPgUNReUEEDQd80VG
MvWeOuFs7J73b/HkTySw83+0Wpy+Zay5Tq0gEQWgzrHxmPJ/2XBLo3UelJ05GXaEgTXCK8cNX2ka
kRa08JrZnkA5xLUWPphaGySDKsmX0/35et/4IKTy52qEdlihWngZr2SgNMpKNzjViyAHv+rtsx9Y
1Yt6NG9P9JCBLuHUEFDNXBdJ+HOZW/3ZGVyUF3RiqwbANFuaQ1a2O05WSMYr1G1HEXk0H3+zgnYb
J4qpeefP6YKKRDAD1Cev0zAHUUMsUADwZUuf4f2QiujxAmOVNYlm7a/wXAtUmJuivwo+WicaZN2e
MJdtPCWYVl1zuVZj1eMapPOV5CBF37XuPJ+yaaK7NZybvQUVlm9d0D32+k70WALsCC0WRZJL3czO
Phshs9k208bjsmEoeijR40W/U+tELo7/AfTG+9KnzzcgNJ3YT4jIH++byfuRBNEjiRlafIAU4SvT
oCLui58oAIHgxT/3WzekZYkO2GU9ZWCNQvMtNIKALY9U5Z3yeYxAeRbRcoi7G1rqnKXTk2ye7n/U
sJV1csl6Waep8Z3pGq5zPkDYLreunfC3yj9Mzd9+f+Pmlzxnqe+y7urWbVXtoKrhKKBj+bix7gZb
CTRDF5AUt1VFIYVQpUeAKv832k4EzuZzWTcPnYMk0Iw9q3qQ1KcS5liF1noMVaHGHU9RX/CYaw+0
wMoXZTVCjnG6gtX1uSiHr4xv8YubpkezcOEoNdSLnK4WuengNOuuXvvvNFVXLtLX+zvIYBQ6ZLbo
VjBwusN0DWZy8JY2rrxwh0jnoUCB6CyWswfMQB1209XzrE9Drj6Vqt+4mBmcxn9gs3XG8ZLaT1fm
8P+12ZDkJfyrp55SVV2LMj/cnyCDDehslRNxUuaBnORah82rVJ/yjG84cFPL2rFdQqFyHIKMXKqw
ek65OtAqfMwv6MyUnFBV1ktKLsBYlwg1vPPKqo1EnaEYiejc3gLiRpnL0Thk2xUIwrLPM3SghpZG
IXTYRpkfLavdyV4dRbml1mqaK82MGekXG0RJ4jpCtimSXRBC+avaUi80GJqv2fCa+gUlTX5r3T6A
Nmwv7fDvNbc/Bg5/7DJOdMQsHW2r5X5oX0C89Rq61hd/FBsxbQh3/N8LLELTP9103rC5BggURUNF
yz9ktGaoSu1+1XXe7ZeuyvdzWSv418I/leO4bHzVsCQ6iJYOdt2sPrcvpSzOgBPsUaL95SGb0xG0
UkhWgO2OXDhhnwdaXkcozGz4a4PD0xG0haUWj6EA7EIL9ZsNYdxUdbL0fIvXxbQYmlVbvGVpnWJa
qoF8avr2GUD4D3Y17WAse1GBCk2oU5o1/v7+XJniDnZbnzeHNFzIWNcOBjSAlGu1q4+8hSalZYen
lbKTW3vf5tL/6FZil63q5ECh9v6HTeuvHd49SK2Ljnv2RbnWr2xYTuMSnh5rWrP2EHRWVSDQNGTR
e2QFCGhdl7/ut21af83Wm96dEKC59kU0oKP16IuTW98YZC7uN284lZh+ZtMW3AoBtS+TWxx71cOx
p2eZ5aeGNwm4bzceDwyj0KG2+ewAv9tjFC0KabwsvQbFGPXS2xiFYW11qG0/UQucOGg+XLO9m9lP
EDrbOD4MF3AdamtXtTOVBBNU21+R/RmzJWqWLwXEmXmbgb9sY5lNI7i5+jdWAWoAq0O4jy3Ui68W
Cf7p5vnX/SU2zb1m4c6CkrE+x+RkVX3oUh+qoHI3C3a437yp57ff3/Q8XcbMc9u+ug6TBZZAh5HD
msktKQJT65rVQqCazaOAwFnVQtDCT8NsV5J0S6PXNDWa4WaZM1O7z51LOPIfzBEvVA2nxlcb0aTB
t+ro2jHoZkUn7J0B1XTVh2l4tQawIfBvuMll+V+u8DcckMGKdYgtlCdDOc3YPaxjT23oXZZwuIxl
+Mu2yWsQlI9ZsY6oDa1W2CEbm6vjhROyfJY4DN0cHmyLbIHmDeamg2ohYOvaVkUwkvLEuH0gaXfF
1DVFHoEWRbXj1gOBYel1iG0QrHnRiFVcQ1Qq43k8+BFM8tzO6rHjRgfWFrnDuJVWuF5z8HGirOYX
LYrHBNmIDqqtC8XzYLKKqyMjwr+DW0nJH/fN2RBb6mSTvtOAokSh6bmVF4pkrmdPu86akdTe2KwG
k9ZVg70AoilBN64Xifq3PaTfiiexBnTjKDCtq2bSynIE90hYXKexSKRT/rOizDKy8y3+B1PvtfN4
cFfh57yor71TVVm0lGkpoxQw5K/359/UvnYgl/Y8zcKW5bUtpXUWFKzMbEq3SsgNq6uDalUqZOhJ
0VyLov0JFcQvtPA+tqgaVr46PzQAHVdbWsDYV6pekbYBdHRxJjtycvexw0YH1a5dM+FaUK0Xn6+H
ThWfAsCnNyJtgxPVhY67oLKhwWrV14DwL6VnX6sBMgmLE3zoM++zXVaPeVEdW2vLIGhA7uZcUG3h
/65dIS9eX/gOdC7xGvrYItx215tDGQQ88GqkL699DTg52KXUsfXDLeY1wx7VwbWqtOyepD5soGri
xmn+qSr5/bGOa+Y7AwcJwHoItUHUsANuqfydI+cNBkVTvzXbDVBI5gaQIL42jvs/6JKcnf+n7kub
40S2bf9KR3/HFxIyE27cPhGPoaiiqlQa7Za+ELIlJ/OYkMCvfwu5zzlW2bJenw8v3oserQGoJIe9
1157rVT/Dy99tmw7aGDExjRUe7U04NrDQzEEueq9Np03lu05rZZLmk0TsuJ9NfX1g1OX+r7XBqhW
u4XD4EsMj57c+c+W2DnD1kwGNGlgmKIh7v0CDacupMLpO2vsjd35Bzatmc7UUujJsgfoFkiwEyDS
kOO/v549b11+Hb/vpn0G50GJXlxU4izsni7Y/FYG8ceWF0Xqttil+TvT9K0brV//7kYcyjlD1fT1
njvgctqdk/hJTOf7jMj3Ev83IqFzUm3cp3nW9hgqVj456Gjt+GbUN/WUeaIfXWt4r4XjjW3vXNAy
leMoHYH7mGW1w026asPUn6zQjol4+vVreWPdnXstO5DJWWa4g+yZai4pTa5sjb63a7/1Js7WdJ1T
Y46plu9RFt2SxIApFvlzcf7D4/6cW5tzjRSxTZK9pHCl17SMBdCXes+T6Y11fU6vLcnEqwaCAPsi
S2EVPY3SZ+C0u4wuX/sY5iG/Hv83xuicZ2vaOnXixEn3JJP3HEI5XLKwWf6zhgLjnGYLZ3qzLMAK
3ueN+qpwVi6G9Q5o/sbMOVfJbEbIDmtpmu7xHi65pucuL6f3IM63Rv9sEZfwc7LiZkj3xjw912O3
s8kQ4oy4aEDI/PXIv/X869e/2ycSKzO4ViotarIUwMeQGr7RTO/pfL71Xs+SYyFLbRaLxNVpeddU
XcDNIbCK4Z1I7q3xOTuL0yKBWSKs3aOECHEam2yT0tiVjUwO5txs/rMROlu/vTYXLLHHZC9G8+NQ
tcTtOvnecfPW8J+dykM8UYtbjdhXJJl8rUqORLTLO2fZG8NzToEFycYSbDCNSOPdNVGk9HTJezeu
Ui9R9ntUjDfe8TkDtjIVqzVgtPtlSgvApNAArklsu2Qpbl7ewH99mf5bPNeX35D3/h//gz9/qZu5
gw25PPvjP8Ln+uKxfO7/Z/2tf/3U69/5x21d4u/zH3n1G7juX/f1H+Xjqz8ElUzlfDU8d/P1cz8U
8uXqeML1J/9Pv/nb88tVbufm+Y/fv9RDBZGB62e4kFe///Wt3dMfv2PC/tf3V//rW+sn/OP3/4Ur
iOHxt8fq6Tf3sfs8PD2e/e7zYy//+F1jxgdYKHLCbJMb1CYr4U49f/sW+WBanEDXAh1mus7XampV
dzL543eDf+CWbqBCwgzbdtiKZPT18PIt9sExbRtEIZsSauInfv/nU756S/9+a79VQ3lZp5Xs//j9
hcHy7zIKRb7M0YTHKMWT6ZZxHo0PWWKXKOLO/hzOoYqywxwVh+rAT83BOWmn/CK5LC8AoeAvOApH
y0Hspx121G25raM6giHMsfUKvz8Wp/bYHpNTfdQu4IR7lPv02O27vbVrtvEGf23FborSXXlYovqQ
XLQHtNddDIfhUF2og+nF7nzQIrVTu2I7hU3EtlVk7YtIHsk+PzVHeAOe4EFzii+GPZrZj+BJ7c0d
mDl/C1h4GRBDh70EJSa6lsk5caKYtCERNZn8RS1+TrKNqv5e5vPjLdag7bt9HXnJnJkzbsE101XU
9mBo+s628tLdcfZejZcPwSmzDf08EI9NUqVmiqIhTfuTXj3lsowIsCDIqRZQPzq2NH0s8xIlTYjh
EXUpncGXabmj8kviVJjs/1obf82672fZ6x0UH9g2ILlDOSVYApjRZzsp3FpJD7f2xReKHWWR7+jy
98Rzvt2CgeFGqWHCTdg8O260IWaqi8nsA1fxFllttAxSNMR+56A5U6hb74NRQvMDwcLVLXYOnhGZ
pEPpmMqvs2pja+2pkuMnmOhsYeqITQsYdiO9UZ+8sQSHXokLlsU3Xa/fmXn1DsgGASNMlFcvGduA
aVOL6jaMrZFXvZ5IoG0ys8ixeM2FP1Wsv7Fle0PN6tJauLfoF0LZnStS6yLP6RNzZAhkN3FXOHSx
ykvJnY8FT+/iWYayMiMam1HON9Y0oalTdA2ov/hXBa/sKhGfW9UXm4SV+6LMNjDV7j2wrafAcRII
OeWJnwPpg1uuP8f9sELtH9kMX7A8s0uXO4MnjekBj+PCSPTPKcV1jba/mZnaYSletFa8d+yrzpoq
N5vqI5hLpYsqZboa2G90iP7WZO0G7cyvsY12lFZbHlBL+QyXHNvlCZ43sya8Aeq2utrlMoLu871W
9DcJ727SahzdNs5PcDSEUvfoTs54MwzkSeQYiKomUYv4oawKj2jO4E7ylGjd/VLzHvYauelXlgvm
UeHRxXwi2MSDWNSubXWtq/JpcOk4p27PhwtjHlf6U+9CTFDzRiPdZBm+grbq1J0GkroZX64zK3OL
BZiuxvG7GmJfH1pbWk/gLSGVx3FYuWal124+6l+kPvh1MTRezKyr1gh0WzZe3pYyGLHOXFZQvx3H
xjO7KuyVdVMlw41Tpnf1WONSnbVHI/BFuQymR5bhnW3ydUTxbR3AHhrzziQmDo+zqUemhNdtXk/+
pLX3sDzfJHWxyXnzzhw/U6v88T7rEvhur+xEXgm7X+9TpTunzB5L6XiJxS7rId0Obbbr7W7fD8kW
DWiHXtreiG0GPm5+3lT+RO9pHRpjc13H9HIuG5dDId1hRWTSdPfrPe51IPfXg3JscBzt4ThLzwYE
UlJlKfV88jM9DRfRQw9Iv5uc2hVcf6ea+ON2uu6j3DEQNDgE0lGvxwQOcnZTLZbySed4vYTFqHrP
ts46axD49nmoAyteohPwf8+JL/UikFXCavflADHt7iSd7jqllqsPECzR5X405FHkYP41U+OuH1ip
bJeqNuB5ey26YsNF9bxgzHE63E1xp7kNp5f9+ED5sJFFfLM+fdxyNFX2W5Fo10v5wOLikU4GjFzQ
3RQ3c+2Plm87qvEHimoCxGaCUdali94rj1nFLanaU9l2ex0iNKXR7Hndo6ck38iujpbBuOOZWxH1
abLwRE4WlVwH0lI8N7T14jnZVgV0OIsm0gsTiUMHStjkNp3jx2W/r7FIp17s9NFyYSm/0UXiYWH6
Q0H8bhp9aPDt8/rGNhOPVMDy1581y/yxMRMQkmPsep8WAC+1YYdo1L6Hs4srZs2fePolThefoNk8
HzngK5Z4TG+8tEuua9gVzekuZRkItN1JN9sga4y7RaY7XajGTVqxtYgWCi3Q0+HaUfrdyFjuGppE
5mOhY2S2LrucXU5sAKpnbBdH7oHObCVzjqWThjRurnNVRuncndANhb2qdEIi+1MrxGYlz0x5+Wda
n9Cs3oyTP9rt/aINmWt1FnRyYfM7xjgR5oG4KS0fZqvxS60NwF/GNNQP6UzuSqd9KOaLRqsiBRq4
q9nV/TKLHbpIUF4Pq749Ad73mZFusUV+WWdvXzanJWdwgD0wE+8ydzzsOJd13WyyVn3q+eyLntyB
aRJVxPii+uWYxgia4AWSZh9LCGg3k3aD0pPmjnT4FE/tXtm2J1r7OA39HuKJ14VebBqVXJszkiD9
YFfa0THELs8tMMjx3ptiM6Qt3oG4xTn9uO5p+mBfqjY59lcNdujBOfWD3GsNWO0yu7e7/mTXGI+s
Gf07Q6U7kBX3GMiNA3Hddp4PI9UPCUVWZ8o9LZNtaaQwdm+uszQJx6zYwPXgVubKZxre7Shu+wpX
q6siqqA5nJt4VcbkjsSMGATw3Fi0npUOn9qu2alHOSc7gi3dNToNSnI088dB7DWZhiLml6w27wpr
OVR4k1rzMENCAafoXQYP1iHjT3leUTiPT7pf126sJzh5DNrBrk3caqMZyMQa3RlNAdBPwQvNIyvR
0JKfUtj2MX/R29SbO0T8Sn2CYm/tLlD8K2zMgXlrjeJm3WP1nj8Qe3y24a0ApfCX3TnHiQ+8/yaP
xyu9mQjQ1W7P7HTX2M7NouZwzNVmfftajr6TuIhKI4fdC8+f0wb7/qQfhlG/y4wxUu0O9seXC9RF
ZmxGmIzoiS0iq+yCRPX7zsgimPZ8EVP9xPs/Lat4zGN5rY1O561raW5vnKHzUhnH7lQFU04vWY/T
A/OwwbMKvfvUyeFTXVeuHJGJYFXTGVbITCU7ldT3plNFtrmVwvabxTiYiXUJoRC0halDdl0M0o3r
5r62gB8DRKauMTfXoq9CO35srTvZXNupdawSc/Z4MaVehqjcSeUnhsB11IpoGMfWjYvZnRK1wvPl
vZVXm/UneKcf4iKPEBT5nAyXsUSLFn6DqRkSVewS1eKoq2Fijodx0uWQYsua7XZPMaZElOBoV1st
r0Juss9GR92sQEiqdSfeFV+cUe5V97mpyy2h9OVkndIysiEMY/H4OFbykwbmB3Ngkw0gCj1CcUJg
Lm8cWAwfLFAFLtdHtLi4FYgCWicJrSzZdlZ74iR7Hut+n+eNpxtYZX0Wwv3rZMXxUWFw3QHbutnF
3rpCJY5wivUAA7uTg8lTiL9C5v9bKMUrWOOYfunqvv4q/3/AMlbT039lbCtW8grNuLv57SP2trT6
bdcXgDT6V1jG+rv/RDOsDxQ5j8l1yzZNaMAiNPknmkE/6EhFOAyMGZRVjFUy5J9ohv0ByIKD9hnr
L9Di32gG/8C4RXRnDTUIkBLyd9CMHwIjZJe6Y8IkE3ALnmatUnwXLGo2IUpUJPYd6CWRFJCGHQff
DcxPUtnXhQ6ERWe3OAvzkJkgJVO4xZRYR7tONkz4aaMFIzaMNFHvINfr1V4leC93Yw5QHsoccu6y
JdFdI6SuxzjYV9PaU22Vh7qefeRbwFZvtfo957Az16Fvnw+kWsNihs4t5weWDq27Vl9mWKqB5U+R
rhX72q7c3ND9Fj1cbZV76drDMIvQSuANVc4Xcra2szC362DPY+XBE9rVNfYNYHyFL36PIfxsKAzO
dKAHyPHZeWe1kVlGUS9T7NcIFRuz2CZKQIR+2Iv1XXf2HdS43iH7nvXC/zUY391znW/fzSeLiJnp
uoox3mOwUOZ1xSMXFBGQjwA8bGTqTdXgVUPmrXADhYT8r2fbzyb09x96zcK+ewBp54x2LT50A/Od
TE8igOrbX9/CAAD5wxxjjk2wdFYZ2vM5lvF5rNF3hDce15eLXj3ANAIiJ0mUZxfOOO9YacFJfNj3
MvMcWV8Kw1t49U46+SNehZkOJBJ5DdIN3Txfup1FB5LnXQy+yoNckbdp9hdZ+nNfbHMYUDVtstPQ
1inSKKMOJsDgD/PHtrTvkl6+U4Y/U+z49t7R6mPaDjeIzs8Vq50YUsDmWMa+qfZVbEHavtw6yCXy
unc1NgZdq5DMCAjO2HcVwtAaXez6oAIyQ7gZpnuyBXwopgubpJGdFP5gxEHVDp6geItYs3pWHIZG
7nMHFJFxgfyFN67U1iwNRvi1v/OCfzaJsJSBijGbYmWfFUkQM1bMSurYB/3Ix+7tyT7zCk0EFhm8
sh3DJkG6nFcQJxwCx6JHgtU1O/dJ/57i7A94FV6yrRsmo1BGsNg5X7iMORawqmKft74+zZsUgZ/T
lZdorgvgl+ebJN0k78zvF6f18z3U1m3IlxOYqf1gh2MKMHI6mWER67cZK31qYy2rNGor5raL2pSL
GeTJn0abeXpGo2y0ojUb0nM44GFHW0104HdxILNzGNLSTwexWRf/skBSGIncxMUVy1UQO6d6uegG
xMcmuzHnOdTnKbTh86jVBXwL2lMDyXMYPflQovJJS93RKVZB1gDPNdP39GsBA/5kXcP5GtAg5zqS
+LPXviS2nWvA+HwW51vDKv3GiZai3NrmA5lGwHhyNy4IfmOoojDk17MnZRwgRw0QU8Nxa9iNNVQH
jRKElMehFwHQlygzkQ3X6T0IJW5hxUFDpaemU4uJPYHA28BBwYqpt7TOgRvjJs5UwLtyW/FxU3Qm
9my2hWfB9dzl27FD9pBrgAsGr4D1eDe0LuEIuckYTCaw4l6EVYnGZLyvdcD1NPP6bPBmSUFiEK7S
Wth0wI9EzyLeq2Bq6XYt/ln1pra1beKoCzPRLphLRrduT6NQF7o9bdm9uO2SZj8TbYMdaadL6TqJ
FlgZg3A2UFAQnUAZPjJoLuRj5uWihALUGMRYDXWKj2HOMC4QwfpoDHwK2LaGkPaGfJbwhuqAQzzK
ZAJPH1+y4r6d5d7sljAj/U6Z2qbvp7BNmTcnWbRMJNLQihHb0lXzpW6S7TryclZubRb+LNSGWGk0
dSIo6OwTc9xAQhS2Bf0OmxJ8GSCZkB+pQY62QALFktCWoysdWOf0RQg369u5qx9xgAUTlLd0kNwB
bkwXROGDWfZHZKTXPJcn3ovr+ELU1m3b9BtowLjlkkR9M26WLLnqquISmiku7xMPTLBAE0kwCHmy
bW0HR1+AN/m25Zd2Vbg4nsNapEHRjJjT5hYeN75D7qhpbRmzP2brCQn8yJmdgCF+mpG3ZQENqXnM
O9sdsUeu+2XNviZ4u+shtL7xtjihMOabVWC1DzONb4uk2zaO5qbwHVqnSJIn0SSsrcnwcN2wMQrs
x8u0RdM5g4dOihWs34LBGa4bsevA4GUNGjSl9mjnBl9FO6y3q8clFEt/cnA1nsAutSt8y4EHin2T
A20peXW53ozTOVyKMSiY3KBCGowCI4XDII9Tz7Ytrx2qXeqs0/jAqNxN2rJLxqPRDTspBk+rdV/L
Uq9xprAizgFyH9tmQrmAT+G6J2upHoJ/uu+UZxdJSPCJ2oxuBeQMrCG5LnoFqnG51TURLor6w9ey
Vxul5VdJFoCcEcQGAjE4aGT2CGwprLSb9StwZAW3AmuqH3YQ5tyAvAwxLXbXF0kwyQ4og8b3pSo2
dqHcBKFsVtb4BLW7PlIzULfkKigNeNVCRVXHaVhhck5L6mkSE3Rctj10mCketYzgWvTyW/Da9Ix+
9nW8CzClvQIQBkyPfN44Ac4FjyoDje74/Jk3iymIrfVGhb+OqI05VgPJMqFhL1oYyivEWmIM7ALH
pQmNVfzTMOwybA6renTzXHkdiQOlZ55Bhk2tQydYw8Phn6HHcYzrJfhgKZv9DEd3QZdQG+VOWSow
2nyri9ETmbaZRgS0IDqOCbfd3hEBWiHDRA8hJhB14iuyoSifF1/1uNWUhOtkliyNKDYj9NdfdjrZ
DMJt8SQFCiKciBuWJKBTIDCwMP/JLUyLvRrgBDVUIPB21xgiFznMQtL7HjGDBYHjlBQuSiExNgWg
yVulcJN8DgmurGnU6+g76PrPjgiHEZsynZkcIO/r8HKBmFBhS+L4K9rIbelB/y8cKHnnCDbX+t75
EeyAHskNJDK2cW61kMGhvkEXo+O3KIqVWRIm+IQd/BxFUV+ue1tNcPiO1EvncjsCCzG6OIA8jN9i
VtTStxF6xlh+S7+EzhQHo44XR+NP5pg/CONWovCDPrBTjI3FBlQyFYdYp16GEPKdUOpnAYxjMweR
so2U7LxaDlPfpAL/3PFFmt3H6kTbJOgp9YzJuUUcccytwlfU2mYA7sAeAeIi4O53b7Dh82KSo0Wx
8DNraxtAmur3NKB/rE0ivHKctQaBIBriCmc1UEIhq2IWzPFnQJ2FJtF6Lz2rWj5PcgllWfqLMwQm
oR63e69S7WPKpQe52G1lvSdp+NOZ9d2jrEnHd4nLNJZa2XM8CjWnC96KzE3q5jHr+e2v38gLwfBs
anEdFVkHJAsDM+xsCo9Fm2pEmg7K9cV9o1tHxrUAfW/b2KhgfZdjrJGgjXHAASMDfYLVweDlEBEA
Am45GrzWENjE3U7Tx03nOAdRn+p23JQDtojkXdWlnwwLYjGDMI5aNf7nbFiYmLuCd4bjDzWW9DwG
Sbf4PTSQyju8OXe2UDCgBLgu5nhR+nzAXFnyq3VTBM7t/nrsfgJlcB26kKiZw/DVPGfeaRk3k3bS
Hb80HqY+CWp92K9ZTIqIt6jeQxZ+kr9z3TYNgxoWwvFz8r3WWLzOi9bxSbYrBzNgqBVnMVBUModm
g7BGvqOz8E1F6oe5gW0FUTD2th9KWAXrplKmuGVjISLBoThgqdqdgHdSgMKalxXWEdJBAW+1YP2R
FdRIF7EZSHkQDY1ilUM1EFFnXnhlZLXojDJVMFuYHgvZ0rlAXFMcFOi7We64ZiJ3eYXgUI+DBd5t
Ta2HQzkGQKsD1dbeYnoTfr2cxgAhV9gJcUQzy2Fk6F39LFDEb0rtZsqTAMTdkzFna9vPIc3No53Q
SHZomRI0yvs06ktEq112VWbK5SPdkloP9DgH/XbYDwMKyjK5xv6jF+2hK7waxI68DWxMLzkhns+S
AN3rW4mz0a6pa9pDoHDTFb9YD/R1TawROBxEg6of9usO1xRIFSpx1MzeZY1nDPJkzZihyAHmxYoM
fQltZHLryhscHMN9d9IQU2kNKltO7jmFtV1jXpx7fe2tMbO+FAdhab5WIy+WWSSS/OuItWoCxrGG
6Vr7DGTx1CJMGjGANF3CPBs3rEHSkPY7wxiDNX42WuXF+gYU5KACVB8jiE907drOBYonIpRKRJqK
A8lJZBG5Z/GWNtl+PW7mzopi8pC28TV0UgIIZOfavndyv9Ax3LWDQjKOkNE+mJnYFdNx6gu/WMaN
zGrXGEQYI7goAAlBpC3Ue+SE/e3Msy3gNG/GKbZGijEM9NYYOhkftfyGFeNGIEdpkS7xWgQ9WrFn
DuPFLomUKb31TYyyPemluHbmyRMoVzXIFnCBdBk2VblfcSbTuQEJFONuHlX/YNJiS5F4llyETolU
Ik/CCa8jGT9nqtmU9m034mSFmqjlIKvQUy9F3ENy2MHyPirZF1Y94O8MgRZdRAhGuiu71VYDzc0F
7GKHItD4rkdMZck9jJjCFPuVoxtfuiFBAG8ee23yHcHBH9EOMLw/8Wq+WB/TwdlroQrPM0wjvD/h
wERuQQDaZR5l0wUtTz27NYf6kHVI8foHZlCvVeXliqPaMQJfqkKjMSNVjqgFJJE5U3fFLpI0v4Ii
rydqwDKAXGqaX1WAYVa0l8oIieWxGpOg0+lW6/AacKmhXQo31eB9Yc35PeJ+a9qANeqvYOE6b9k0
hwJ78KjGzbrm1gCkdPrdzPPDjGjD0sttyxRgEbljOEFkjOVjWy5BTpfaiDFU4XfaELAS+KzgezSg
uLzGMGt4XSD3U6RHRodAW93OycWiv6ek+CN6BzEt8AdBVbMdAkHZM2oVOALZgPFBpiW0mzVrKa3J
J9awX5AIrFNtjTdSKKhwjie25rCPqduZ77mZ/sB+wGMA82cA3U2C/X3FoL4772u91TvdnCAmUWB2
I9eJheXGmKFzKb1fH1vfVNNf7esrUsm4CdYJ8CTs7q9vZlQOvJw0VOAsmkUaZBndZIbtVdon1+Xs
FoDKB9I+rohab+VXGk2CFocMim4XifakkHgOVJ7aNrmea/s2H7FzmSTSndtpwAaTqE1bANqZ1Gdm
Acxxhh1YT51r2Go/La0HWUG3HO7MOnuAN1kNPFA7ZHkaqbnfUdqhvxse9raOw3x9AQAOmgaLa62f
zkgIU1CHiAoVG7wVLV4Y5JKUPYeQQA+VsmK3LvNtHA97BwlHzc1jnQOSABTR8/QaOcp1j+VZdurC
YUtIYO0De4XJT6RySa8/ODn3VX6jJdq2RvHMTxNY2pZ88UBp/JTZSwLh1uWiMuYLJbFBp+W4hxPj
lOcX4PjfgBS8nSrs7Ut5sDp2zFVx29NNZaZXWl5fyq6sXBvRN5XGF2ZSr8mwXrR805eR7DHlocQx
k/h6IqW/ZnBT86DnDApKWoCDB4ZnWrQIf0U3CmSmqWHfyLF+IGWCHTuJWLZsGTb0WS+2liU/a13y
PE/MdHNUW5P5RmpOZDNgUthAIE4Y9UK7prJ/LBHKNarcamN8A7tNzzDbwRWtdihz8UmaY5A6ABLy
bZb0iava+CluxwC7U6Q+qgbZc5pFsV1dSgrGBsUJv8IJpKovFbAvE8+xAne9ENctBBhxBpk5wgRp
HzTi3OR4DGDWVzCi2qwnWqsjR+zazQwWiQ20qNCcYF2FvakFZmVtJwMZMGbaDNDLZIhMU+JP4n6g
OFiaBCR/tck7cb2eILzhYBVULpeDZxQwwHYmT+aGZzWa/3IrJ9uKstullRUVgBy5BLbSFtv1LHGS
0s9hqBLbwmV9kUOkBmcwgoBZu1oxEAbaX6yQlKPiDk7fgasnHaIHIMNlbobzUluuS2V/RpMNlKnG
z4PQPoIkqjB6FrutNbCD69wT9tdY1W7lqNCJrW3fYG5ZMbATrvw5vZOmgAQIeIL27K8pckdvC9u6
yfQDlE5OaTdcmEVx9YIdOWWU9P4KK2U4ntaEj3bdqdHlZwvARaKGO2hy+WOV/slSxD1JX7uQEHpM
c2hhkyZs5uJKSv6xNXNPm9JtT+xri4p7JbMgVfH9TIiJYeS3zC4vLVn4FaSLR/tixZdWbEBhEse9
/QRejvcCH+E4J5PwNJbjeBcBKwYPDnuA+VRgN9hea+CjDc5FxsPaMNH7/8BSJ1izq7k+dZr8nDbZ
lZXHkVmCJYNQev0pVAyjNasH7nnoe0jVJ6w7ii9rmJK23SOaLU/doH20rQmhiwGthUvTzgAL9IAE
SKjNxuit+LioqseFdJusNKmrU0SvVhKtyVu2qODXu+wPyQG2cp0joXKQGOg/1AElAOxy7nW+sq8Q
GFNvDY9WTLSH4vsKJ/36dmf6Sii5MIKSIzJCEy5DqEWtmfd3B4iesmQyJdSIRmh7CJIHa8AJZe1A
Z2tgpW3Wdcvq7ayRd86TH5luqGhD9BRcWpuhTMLOgPLZxteYpbjfwBVzmUFuAdAD9GG7ojj5oodA
Sb3UyB9M/TGh2QFZJSTdy23aDxgVEQjM3ZfR+Fs0hTfpBa9ICD/vpnj1I29e6P/BnouVGf42TWHz
/PTcPcrnp99uJP7T/1Z//e3l01XPfQpK+re2jrV3Y73ON8qCwcwPKCcyiGWj/gN2ACKTb4wFw+Qf
LFSFUBmCi/lKWfg3YUH/oCM9d5wVFyMIaICk/LP94gPqk4Tqug7xkLWn42+1X5AXHv6/YxkbbAWO
njd4y4PPiQjuvN4eFyZ1plpLrzgdDgiuRreaqmybZNp20W9yiIjTXp+9WWWH2tbB1zsp7VNr1mGS
Vi2MrUZQrP+ED9ujUfPBL1Mw8soFklsGCmrO1ZAciHg0nMZr0XxlM9R40gCAEOcFShDljVGjI3Fo
Nnr7dSgui3hPoMmN6K1zUleJpwmFybr6YhYP2LR8yPaDPk09DbWkUm8A0WqreL9r2Ybbm2xn67qH
TM4bp+dyLoDzFy5ypCR9HJbWlVnmDs4xyZ+owb0ez6167QZ+nB7y6JvFaI+GdV0ogY/Y2Y9OXJ0c
w9hVCu4zHQPJHo8PnUTizpm1ijK6KpueUy0pPWkdIZ/7FRVlD1v9Qx6Lz5BEp8a2QHpczFejAarf
He9qdFkEVl942ly6Irvr0E7SzqC6XZL4AOq7hxqhK9SNXZwUQPylcul801iXzWi4i7IjmxugJUJP
oY1DtP25tIsPca8F+QrYsAZiI+AkOkh/6yIDnsoDJ7/szWfI+8LZ3QkpgZT+hPCR6WAI55saEPls
TSjf1MdJBz++y0K9qV2wHDYNqVwxcN8oc5+rayIp6oaf+gkEMuGg63lIQz5+FPaySYmTuHF7P0Ji
vmoR2RLeRmNWf0QbRwwOqAP+sdnlNz3JtlOM4ifJNfC88B1Zfq4t48//Tdp5NceNJFv4FyEC3rwC
jXZ0TVI04gtC1Ejw3uPX3w9aM02wg9i9+zImYkbZVciqSnPOyXIK7gfDE5ywgiUgaPTC+vgOCD94
/O63SejcKy7ti9h4CqLypIQvhtf9GpTcKUtvjzrJldYVr4YnAxFNnLorrxtQhRog0TzfKkgFqY1n
WwVkAU/dDH3GgMhXageMvNId1Uw2pVAgkvCj4PcZiQdCT3GCVrULOdlqeUfxrrK7wHcLvXdajaFD
t7KYOE2CDHP6EJaEAlppS9Heq+DYAp2Pe2EjB++oX5ROL8oxpDr9VcsMcCnKTdKmK0/Hx3LwPw6v
apB8qaoFQGdZDg4HnVm4oxre+9mLaDRbswMyII+Utscrv8lolJ1Q+Fgx+rGG+NnoItUCEBg0okxQ
rvmwJYh+y8QJyxXK6QIH9NnK/CvO3uMCXlivRCwNWW3ipYi+6pi6wqOvDg4KX3YwSXafdbbRv5tS
sQv0b9QSvE7ZjKOEK75HYH45tP+ftVM9FHVVne/uxVNtaZSmqlgK79v6vWsepYKQdW3i56KM/s+l
nxlZlNEh8dVjJsnhPUs0A2d0aSRfMR9PsYU32OFu5uaZ/d/RZD8bVT7uty74lp6C+73X050V3anm
zRi64lq5fFEu+IcZQ5NJ0RWD6G4pn1NNFfqtyhjdU2/aUHq2u9gBLucYO445Ue9mjXl60ZHOLS7c
dUS1fqo7LJqRtOuKu9Gw7ptccDjytMmyTZtqbhVaDlgQV5YEx4SdQWt7G4qWnaama82TczLYNnmj
/3dkrs+7sXTyaiyVppqi+2bbutJWA8znKFfdXn+0dvq2bu3ixlzDlF06vuf7sSBvCFlsGp2HTe9X
XjrWa/8Ab2ZH80+70SkyOOKGKXS5Y66cnEWA/Xmti0aJlviyJcx2h61+bHfpjlY5pMtmtyaRuLbA
uRFwdnOEhQHNAobjfSx/qyze36NVPJyFfRdAmIuQ/fNiFtlCbeQqc4CxUbq5bdjZd+M9ddSDxleL
7vFkJ3OcNc3Jjw2MTza1RdUpibTC1BtUg4J+OHZ95hTk1WacURbfB9P9yGW4ssr5olnGhmeuslSA
i+JeH3NEnO/VXccD6/rHxh6cXraRI3dCiGNf27v0mp2bW9x7ZUXrqpD+mPP3jJnY0w3YVrto97WZ
Ff/QFjddr5aTXHqY8cPBlqO/6Mrb/qqix5/u1efNI65WFVJmPt9HN+wY3ix6shjdR4cidbTH7ABj
+T4IbDCbjrxND+ar9Nzdx9s1P1lAGf/lKP+2/Ocknh0AtdFE3eiwLO+kbXaSvmmdzfCIB8GBr7BF
9DtKNsL3/w6Y/MeqDFucVEaUZyD14mn0m14fLEEP79MEB+lfDeWXBlExlCvXbIuVb3hpjQAjyYs1
k1mxUNU/7m5BwQBBTiodvdP/lrYgVMTBjjap0wr2dKuMrrjxf477ak0M8dLj/MHwwkmpqZvjoOXR
fdaNp14HN0ZEaA/Dr9ifjr6uOB3onTz08kNaSwA3oxsJelkr3I/1mgza6m9ZeLI4ql6vzuUe/5kt
gEy1mfaxgx7t4IAhOVWO+L7qXBduoQ/rXzynUaB3o8L04XsIhjt1sA3jmDuCU2+NJ7bB9TQ33/pb
ym4yYNmXVfPzkhanCrC+rIqWQcJjLlmBmRYVlFIIC2fzIbz/2CUFs/PrAWSNbRJKbMS1F/PCvTQT
BExVo2suAuJc+Jo8EcqkI6FRkTi9MG6l0HRmNReBaeZC+pbkFsw4717MlQPs4kwm76kGZ4LY5yfl
OxQgO4hfFF+hf/fz67tsAT/g1FG5siSdDhWoC6jni1d1VMyqGlVZP41dasvQbtNSBWYx6/xkULAV
/WU0lQOTsFxhLN5JPY8J/EGPbmihFvs8Lw8T3SipkfbhGG0m2M45YoOhX3ROJWg7PxHWYp55tz58
wfkXy0xw41KEKrGc80bLUvPJ4vVTs6Ehuwdf88+HU7xau+k/+erC1CLU0ZOqkrVa1U/9lEJmvOnj
BBxhTAGdCXKZaRdUMb/+Hp/vpYXJxffI9DIKw3l1Q/tqFj5dW9rY+Y8ySA9G1/yIdGUjJ9HOk6nP
9vG7TJcWVQxniNRDb5jPK7/m0wboqohv0KQyQDjKyym6RjVxTUKYOXnxb9OK70NZeIszCUB49Dsb
/uqFv2oiXot2Ky25XWb9HmjnM+0JQGrlWHoo2W0KoVwK1LX7+9M5XvyyxacxzMxnbKeinETBvDfS
6liaI+pz3a2h5JDokVI370bTPCiJdK+b1X4oEjoxa7Lhn29QphJT84IARH3OkpaxwOipZp7CSjhJ
xqFvf9ZG/KCplS2ouh0zUF1APMBSodJ6YOMm8apJfTcUwtccFtrKp/oUlegMr5+BXZSfVQ2G0+KS
Qc4hU+KmPwWdugUISMUqEMGkvddd6sR6BCAP+sFc/i2gvA0QhttWYz64AqpicoJY3az8oNngh3O6
+EGzb51FEV4hooY8FP2Jsap77aW8Z+bjptt3vh079WbcCJOTb5Od/GBWztem17ZiETlVQRBFnlf2
J1N7bQfNSRm4ow33Xxu58Ok/bLi6CKf7RFSHWP7X+mAVuYKTNhtlN0K/diI73HggBtwVq59uv4+7
unxLIGxEzHPAKvMD9uMv3Mkh63Ks5+C4dtPOL/EXH3CJxsuUth3Clm3sh8muhnczXdnC+Yx+ZWA+
42ceUgtSZxUg309tfppbVdRrbD2+k4JybddWPGIp6ytKWigbCrtWuyNNmB1tMFR9bQRaN2XoBleF
48B6XsMzXlyfQa191jtC6Gj+VWfr6xspHGI14gQgktuoiZvXwqbsX1vDWDn9F9d3ZmlxG5oM/mHA
QzIffs22Iso+2l9zGXLF+T4/B7j8mZnFHWPkIMtjsrrTXG6YNs0JCc75VCOe4gD8fR1fJac9kOm9
r+Xkn6sws9+fmV7cJlk3JVPasUJ15zXhRlX9Y6T+VovQll2Q3yfAQcBrCRu9PDwa3Y9gcuGBx9u1
kODioTj7HYu7JagnumbzN42HCs7vDxX0wsouy5eOhQGfVIPMJuOXH91GD/Q4zII/F4vws9h6B+Dp
tvJbthFd2az56B+93U+H8MzavOAzJ+1q2qSqnvanTge3qTTgTI1dMPBEiDPdorUj07M9qN5mlO+1
IAKDGG4VYzp2GjSooQCr+z1LVRonqasOj4nCl5g8Xr53dXxi/DPhSWjHo3g1WfkzuEmnGGpXoDQu
tmBdGIZyClI6Ci1kqmnVay7elmeLW5zAsfnXG9Q73ab51u6Attj9pniQ92uOseBaEkn/8dC/P9vi
DJaGaMSRls93TG86xhbQCflyRdPbqZzxai2TuXzk/za3OIuZoDYB5Nb+lDay47dMXgHkaYSrz/ia
Ny4OXpWjwIdqQn9KDuEe4FiwNTfpQd1GtqTyxq3VcD4HwIttXBywvtMaRYrxR6SMZKd8qO/zt+FK
eQA2AQLUd4abcOMHtvT9fzt1S4mvZBqTEoTD/PmSzg730x4qEoQqG4ycy1u+EqMsBsB8cpflJDLV
ik0/hbHCvjaH9oYYzdF2ktvcZM7aGV9zzeVYNdgrUwEnkjO+nQAS/qnD8faFbGe8+Q/srRy75aQ4
UwwSXW3/XNbSVrCVvX5I7MmJ9uvFuNkdvri+zMX1Ffldb4Ye7gI+4xlhh5JLhTQb7G7oVH3xYgqj
XWf19mtvWTl8y0l+aan1uUm2fBKYdlO1+qbQTZspV19buRxi/n19mYsrpRUoYA1/fISvdpQgo7nD
3nLjA5hQzWEu4nAjbEx3xer8vny1pYubxQsytWGCYH8qf6Oc6Kby1r9Rbf21PYlzReYknVYMXswU
zpa5uGKQY6jqIefBoxbnJifg6LpTOrnT7JOa2sy4lQNXcoudJW3XjsaliAYtJlWBRkAG96cIe/b6
FUDY2qJtulOMQqrMxPgyVOyh2qaDbmsW66VY/fVqrT9TBpb7C2cQTIclGTNy5+OLS7YcCtkkdacs
VRzklG+qYhpAgJaOPBrPBVolke7G6kNB8hhH9Skp5YNfKjsvDAAhatuSJkuvVzMPFVTCc5DfeYF4
q4vXtKloco57WSi+WaPkdBZyT7VUbEq9cyJmr9tZLd20qkKDniZKFW+nuNrr1YMG+M0nlDKhcQWV
vI24Aae6cQYK3G2L2irSTRbTcwbRyVPVNtmUbjDscPhVy49R9+4JBy0Md0KoXEkqLCbe2M7aDAkz
0scCdlvh9IW083vDDoLravSfe2Yj+JVoc47sokydfAoAfAIMtcS9AjJACHfliPIYvWdEaBxVy4Gl
ik6jP3gdIIcOMbqsiXeU2qCL/mp1zxngCadq+9Q2v81cuQlryRWMt6LNnFAcv02p9pQHI2Q737Mj
2IZC3O+URrfF4KEbQJXWo+3HyqGoTLcQdpPeXcuTd5BS0fXyBmUqOBbJdwT9bphc8MYIDEe0qr3J
32NG8rCjttXUTjVlD9BHsELZPERDAkPMEyHk1++zRN8NkQ50HZxvoTpDMTrQfhB80t1+NIi2etvy
RWdqeejqNtyIfubQ+N+IeoCIT0B8FdGseRNSee/LvTt5BWlmcWj170FrOnKquEL5OA3ii593N0n8
QMkliOD6oTOA6Lw9gmuMQZBaSnhSqFIiKybcRdBORWDdRShuvV50BrAeNXtq+qadSntRLkHfPqdV
/ZSXKYyT2E68n2V/P6hQ/r3gdkxrd4rgVEgxDOrmpknNreDrr8FcoTJ+SGPriG1lT3KzSyb+5/Et
MwBwt4UrMCGgkn+2mmQbKKUl0TczsXalIO5To7uufGkDMsG1SqhPPX14RDsK5Xsq9HeZoW4pNzmp
pjgp3Iyyy50C7Lqg1rYavvqpZ7foA0tGjyBhtcu7HkmwB7+V4E1UMErJZCNIStrg7fIk3JSJsDMU
f9sP1a+qyo5Al+xAeIqFBz2hIWc86z0SWFLo1mDlEqPYiYF00JUIdoFnCyWMXTM6JDPaSMma71kg
HBFdfp5i7mvlror2yXQ/SE+t+VOENjsm8Y2KAJjfMv2r0Q6VIm07iL3MQXVylcGS3bUEnXeQDFsT
s9c0fIaNcEpECYqIYQPqhjhaPwdG+wsuv10II2VBPkQauYlkbFNFOqBr8UtETLFR65t+7A/yYNmq
MWANsOiY7TzwBpXAMIDEZUxSr72YaEJLjZ0EP3r/l6T+CqLvFuMOTKE9JLnoFIZie125k00up1T+
5kEyjUuCwLB6kXuUABTgLh3siVAQNimupuoV3SHlVR/fO921lJ8SVJI8h8WDhtXg+5teNlyFKZe1
DjuDSzZSfqQCalrGtB3U+4ZWSJHlG43hoFaGmr1Pcb4zUY8R6fFXMIWnYjdqNxEg917LXNgMV/z2
IDhGteECa5SCAmE7eJktU2+0BzM/5EUO/4kcpkLqr2XIkTndetwCBroBzJV2ouwvQT9l4EMCiJqW
Nt3o6l257dM3H76V+KspxENFA4wpCkiy3qjlFSBufThBCNcpck9W6nZGD46FpLQ/SsqwS4fUjfFc
z4y3cn+fFie/emoAgA7mtlHuxPJah1AyZVs//Guwfgz+bRjdRvGb5IGeyp6z5EcjwD1QC7uVX2HP
sKCrQP1liSgS/NDNp8r7FldENcCXO/kuFPND6Ct2UjaO3JoPLReMWcPAKXTO0rOnA5HIRKcHVW4Q
E2mKNkvvPcacujTNN5nyzfK/q94NE9g29bjNpnkiRbaJ4Ul73NKllkClApQkttxbaCWI16pItt8I
aBKAKm0TR89TB4mKbSZHOwuGuCHcl8I3wyRt7fO91EbXEQc2Q/JHHR+9SHZVIbkl2z8YcvwiyWDy
2N681LftiEaX37oBhcreOmZV4wgJ6KtceZ7U0p6qp2EUEC/rDkb7NELPlkb5yh9NZwogIYA1lo1g
L5s/Mv3o5c/e8MpYQluYfvbwwYF9J80pQdCwtiLgWK4X+G9ozzoab51aP3tx+VpX8GrAvjdlvZOi
73H5ZqU17TemBJfXWaFw1CRiEURd24d0EOGwN88oK9gi12ZYI1SrvvWwu8Ek3qq9+t3SFLc1Sd2j
+3x8mdrGLkmnZaN9hIwOtUG7Vi0wjXm8m+TCLlrIZmW2EeECxcWwL0brwGTYI5qpx0Q5aHqC1mTh
yH3gjoZ/V5UPQmkeuxhJw+TVnx5b8HlFyTXhh5R6uZyy0J3YPUNMbgVqXWZ0kxgUoA3HostTleZW
GY2tJd4EgW+nYrnNp95pfOSJ5BtlgCt+5WevAWqJpXqw6mOv3hW8Gpb82FS3zIF2NHBxAvjD3rrP
fWVjEG/UhQW9XTlM3f3gI04ZtnbA5EYxY0seVNPfRVK+wUF6lt3J8o0FnN6oI7RtUdGO8S9roq2i
7UZdcsDooxmATi/hPGoUKWjS6dtQMSEwg0QIm6Aw5H2gAZXsnGJSD6KJxgLATwEAHiQOl94m41sm
O0jRbQxfpPRljGtHgcY8mUhJNBvkMOCS3aU59ZUyfjZhqk1DTpfr2EelXdTIAArqhuyXcaOUCFtv
pyMNkQV/BdQzRDQXJeNpgLgYW++x9CC3HBeBXlQLHBCBXxV2SlxAtPGvpOJJh2iW+9daAkrINA6t
DASQ3z0kKc/tYKvdDawAuOvXqRo8eRVaF2mITMbrMKhXUau6NUWVQin2ceA7Rv2uBgkSAMFD1T5r
Cn3MMH+qA33fhsLBo/PRGhPc8+EUydNW61BWUONjl763L8rPVuL0D6PDGOytD/VB7F+njL5fgSwQ
/jPK92rjX7VGvPOS5NB31btPM8dERDwWf6p9gl5EhjJIfswkky8/Fx4KdFC82yEk3ZJRzUPupPF3
BQ9gosVObkx2Ev4qLOIJSOXjo1alNiO4qfs8eOpTiSoKUcWumX6JwrUYTMjbGrc0WuCcTvwLDKk2
/+kH7TYwgutaHo+Szn+tB7dDMDmx8Z6Xxk5vm1tgty8pg+waJFrEsr7qGTusEn1lY+WkfnxA2NPO
A7hFiQQ7uLa1LLMTsbKh+mwRELBzet4md4OcZQhJFm7GPCEvq92GI1wEb9M4uJPiHceo2chjsQkF
0L99s68KjfRoZn0eBOVdoN2FnOK2K5FUEBVbI2pMOh/xaeSq+7eWpq/BJZBmlaMoNVIwdxpxVj7+
MsUfkvBoTgaimjejCgxI0XDMjPFAqU08H0JrLhWKO8T/cuWgXWgHyqmcbnwxsrnvhpLPp4r7rLUQ
2hxue5UKm+7faOCus/6YdO999xwghOH7j15wM0Sx3Zh/6cquFh+9XNoMpoDYqGUL4VUqgUE1pB00
SVgjxj4yihtAylvgfY7Y9zu1aQ9hjE4peC9THG0LhdQu+FmyIUH3NAY/KuM2L/GZSQwPVGx5BM3f
ITxauSPmadt9HDPWHZXj2PdfzFImRzFdH5Z4CA62RkU2KWInC6hKeCk0XzSii2YTwICpvIY7nC86
IPVE7BuDEOHP3UjKSz0xdqJWr3OUMFB1ceQh3nWz5PYgEO5y1YyqO2skmdpjmw226L/oPQGd0h8V
+duU/JwHRTbfMh/Y6yy9k/7imnJF5W5IxcPkaZs4azYwlyM4dCm9vBGt3AkZGykh/TLkLSFsFq6k
xJfqC7TwZnFkCzKJtUjBARymVVEY3akGg577v9osdQxmOX2dil6qZWuqCjfERCnsE/pXZLxSG7Qi
iWiAiA871mX9WpnrUjHh3MaiPpMOdWOUFTbaY+tWh+6udAKkxexppx3ZbMTCV7buYrHr3OK8t2cp
fZA0aatOWOydYePvlQ2oM6q+wW11DO+Uw9dbeNmaRuNXn8FEnwC9ehO2A1xbyoagiNCPupsxbu2m
7+xu569W6z+DIKmOAtP4t7m5Wnu2OCvWPb8pqawFB1D89Ab8g7VrdpmzVp+ULzrHmaX5w55ZKmU9
8KCNz/VQKiNueeMd09Dh7oTavA8e/RvrJv42Ca6+UW2IBY5IMTifkKhZxS1e/CUgEECpAI4ASfPx
l6hlmdaWnHUnIaIDonR2pK8hdOZe7aeSzN8mloi3MbaazKur7mRoJEgkNBM898zboxq7ydES1j3Q
dxQEfEKDFQe6WIE6Mz3XUs/2mY/pg6rJOepu8g0GZFO55bOyjd1gW2/bjbDTHBjoNSr+R3m/Wuu7
VHpD8J3iFwQjXTMWFw3T7RMxquvuxFiLTfhQncanNKbGX+zFn+U1KkZu8xZusifr29fLvnjBodwj
AoPXZy/7uOrS9CwhiAcq0oysLvpfqE3TSArXNvdSIVqXQK4wP4Rwe4kpNCspz4Kk609R4MHT0TZR
VjgtFCJdaql/G3Yx5a7BpDExTR79ekX89GIvgzWiWyhzuxrLSh8i21ML/YZ+KVAldKe20RYdDWjf
wCgbJzomb/SDX77e2bkmvHTlM5t/pIzO/CnxLM+L5p0NJAuVestuyKos0rXa+P61pUvfEBSOifvA
MoMH9vEbjtnQUBdQ+xn7ImnXkvHoDb++NvFHWGm5Gg4+UpYaerjikqCSKWhZVxKrEYmdBZM5gG1+
h8I5jzo5Yv6XVMNiRSqhRmw7j2Unra5TC3K4eiBXc1OPMTyg0Lpe3hrIUIwMdU+RWwjHoxWjD0az
vPFAORqWXSLqqEslZZscZa/C1af6KqT0KEr6sTc6AK/WVg+vuzmWm2UPpVedihMKZ8hj/QjkxyTe
awIk3kd/vBLabOOp5LV1wBfoHQU12hQmuIgg875i3nZIVpj08aZtH0OwtLoykHeMbmrCFs+qO2t8
/XobLzYSDFiiSAzxV8lcvIlKJ6FnDcfqlBM79hk6G8kTYkSHaPLsOpKusg4ecLUd44e6HXayLCBZ
BnV3zJq1E3nJac5/yaKl0UxCPuMkwXyo2zLtt5EUbUGJ//QJPH1BhAuF3jphAWOMnsDebdPRvDZK
1JA0w849af/1xlx6WgxDNQ0G0AA7NhdPS6xZwcAPwoWTAhn57136/LWBi/EBYRxcZt5thJMWFkYL
dKU+tP2JoRBUfJ3yGNFA9bqr6BZW+So2Xbm4IgtrgFwtUV1GjmGXjkrci+ATpGY3jeYhoFhvWd0G
mQdHpIgpTM9y90Mp9wFqnqpscA1SzS+9q14kzc0s5vAeQ0vcNbnP1+hSFACs3Uinwkduv8mqDVz7
/eT7+0qH4kbKS7qwiYb0oNfZIQL5lDXMV2Ys+spGXlqYKTJsjIlWTC9a3gRWnDRSwnSck/oW38pu
g4sENvnFtxkMP/2AytBfrXWHLl7g50bnH3V2mXZ5qeVeNvYnzYwPSqa7YfDQ1sohoDwQiRmzGJrN
VDOAFiCMmaFYCF9UIj2K4MVP6ap626W7/fznLI4xqloyyPGJnwP5CVSw6hhX0lV3JTgxA8kkh+74
TKm117AGa3YXhzYQvSxvqQ+dqvJbCkm2GMMbHV2PnLE2X3/mz5YQUwf1MvfGUEZZum/RT0IERptY
j2u+vvL1FGGrZlcX+kpi8jnsmg1hhkMvGvzTxy+LaEGP4hZBpUjhFj4ZA2Y3E8y/ltEClXxI+IBf
r+yz/340uNjDKE9432oMeu3kVEC0crVfuc3mB/fjY4kJsEl/8jlVXHIaSlWcqjTFhKYzJlEVENeq
GQvTOmGcuJowrN3l8931yR7fSFXBtgBvX4Susu/FMlpw7QzVQHWt2dJZMH4OG+m6JsmLQb9Aulbe
mFniI2uyjbdr4evnx4QFo+8AnZIBbZ8yA02QTW8yAxZc3tcxfTrpzZDWgriLLvm3kWVuUDDaVSTN
6wBPRCcBwmhuWwRyAnhB23qaoKBJIJxj19pIh69d5kK2N68PAPac+cifonNJ8Y3K1/T2pCAT3CnT
g5/XrlGKG6lr9nWY2blRQVA2bQUu4ortS/6qSKKCLhJ0H16SjwdE10ZdoE7SneDt2zeCre21/UzU
UMFPxd/X8VOXnPfM3pKdZrVCovqdT9qOJpDZvo8FHHMrsBMkRqlKbb9e3iXPUQxOyiwcqIGQ/7i6
qoTKXghSezJzukGPoXBkxtbXJi75zbkJ+aMJvTOFTvAwIQxXllXcNukuzKh4DGvJ6+ckZz6BBHUS
glJQuRdxeOtFGSRQszuhsuCMP7JtupN2UmIj67YpV07DJa84tzVfq2cPot5afZ632JJhfXglg3v6
719vm/S5YvRxOQvHy/rGNM0eE+L96MwMX6AgNwI4EGLmB3W/xlue/7jlJaYyE1GDFCSrhJ4fV9Qk
RRt7HuATdVcdkBWENMjkl9XA7DPjU2dZpqZZRIHEMEukiZjSd7amP/BAOstzbcraTi8W0E6kjyZH
+T0eqEU73GIr+3nJD88NLz6ZYNSjrHUQAwhVkGmoD5WMgv6h3oW78U63gekz4e3nDFL8D9Clnwsr
H1e9+Jgx6nX/wLJ6NwOfkqpGYBfS/Ekd0UFsUNlGm/nbjuwFIROXaXGkYRvCvtvKW6YVDTOO/nb1
Zr30/Ku8/Mh5UsqGSPTxq4+JpCIWQXULeAKxMXV7+uIAjhg7adwjzjF/i11wMGlC/GBe0drleumy
OzNvzdt2dozUoop6Ywz7U4YCBJqBR+VKQ2/yoUvt/ue4bdzJHW5p9r0XN+LavO8/Y9U/eTzePieD
yM5qi9CnmMyp9WbIHMWBET9k9cLmHyBuWbITW3LMLUPV7HBLT27dJy6fhDP7s8OeLb7I/CloCk5C
f4zRq9t0B+XF2M/0CSqn8jWTFGib2skuXwmPLt8sZ4YXR90YxNzPJ446uh3VIZ2xdE53zK4GR9gN
N/8BkfbiZz4zuDh6k5g3TdtiMP+tKAzgttV7oqMNS3WBUnX6RnpoXH1bPv4HsgUXr9Ez2wsPbwpf
Y34Vu6zcgS7aVCeIjjfyd23XX/sObZB6bXcvPanq3wb1hU9DtPIkZhGSnFA03Hg768r6qe3T3cxY
+165wi71N+sh4IUEmxvmzOziJS+YtWIMHWZnaofshi7Z9XY6zsRvzzFWxtn8uaWXZwc+h07EC2SQ
otdH37UYWKfR66SgeGCo3I6Q6MZy02vz2rpH8+hobJJrOqubcSWWuHhmeN+RHRZF3YJG+tFuIxIc
1jF2pzua9yCTHEN19F+dSa12/N5vld9gNQDlF7tVQPYcp3xaMmESMT6GGXHz0bSm8WFbBNNOppqj
RanuDBMIXpbtVR8F4l7d1DMk0Mi2Wszj2elbCwTbyht2KexgNBeSKQAmUf1YLJ9eXZ1BPSHsoFp2
7HcARJBNbb9L9z3w+sRN7oEfrb6clzz63Oq8M2cXVdy3kVwaWC3p7ZQP+VuAJwcvwfPMcpme4g3C
HvT5/8e1LlysqHtflXOs9o5m2dWBYX9a7XT74DdQQ3FTHT3RFiLIZV/bvRQmnC92/gRni51qqU5F
j8y7T0CygDhRjV0r1oBb1MPXltY+5sKh0C4dE4Oq/ElSrpvhWWhXdLMvVDvxkjNvWTwwTH6Nm7rF
AA38a/O3skG8AESBDShhrpFkb8J3xBf/t0Ut3hbTjxkVk2FTtx4J/VH1WWN4XvxA1Cln3jqSBcs2
mK/7gpky7eikaNdCpQNzfAqKa4Va6dcruXijoqiuSNBJFVFa9oTSJATyN/bz9kE8vm134RPFckJU
Z/qVOP+Pfi1f68zc4pH00ETqYhlz3g0iBHv/6F+nB8lpHKS7bH3Fyy8e6TNji1dxRFha0It5bWGF
KOi7Zrl1vhbdXQp6z1a0pJK0vScLHYLMVAzMY41SzXAUdjMhVFs5SRcjGo2rnwwdfjZz1D8e2q6R
hLhQad/NBUG0ph/nssvgSE4EpTFcrbdcIK3M3+pve4uTJfhTX+cFb4GOwCdok0o5GY3EWLErvXxi
4JSd6dpWEN9aYp0Vr7z85f42vThgmawJkjj8Waq+0xO7fZP2TD5wKpcxLdfWc7wpVpWA5Mtn7m+j
C980hAI915G+sPdWQj66AiouOso2vEVsexs4jJF5sR4a27gZt4oLLJKXT34tbhO3ePI32ppfrW3B
wnmrLtVlUMwdzf9uI7rZptwFd8UL4rKu5FRH0Hnfh9PKtst40KfX/+8vvizLjH5lomwKQWJuYXaH
bDNrpDTH8trcjldrd8HFl0EnHQOSQpjzx93P3iCjlqxIFTtS/+J3HwHn8h5WlnMpKkZa5t8W5l9w
ZsH0fViyIsshH73WnfSeAcraQ+eUB+kGBAOlppevLV5KAWaeB81nlbrssqCNbKNWKxmy6WgIqg7i
1+DQjkmR3CJvUdi+5K2ck896nNQZzg0uXFZqgigjeG1Oss/4mZrmvQzvgsMDKFktUPBt6qthBH0Y
S5YbDWAZSbankonC9Xg/NdleyvobBvcekxDRa3lQIzTkwudkQg94uM+T4cpP6+uQBg/DofhzxXlM
nBtZa95+ydmZ6ohUKRxHEtVFGCQ1pVoIYs86htYpa1SZhadCVZyvP898ZJbufW5l4Q+dLijToA3N
CQ3kwvHiyu67g+Z7jH+axFutuC0CuAb5tFJGu2SWyYwKKGdwCdIypg5qo/DI/9tTHwAqS0h4I+VW
j4dDUAZOXN9UGkMMqeWvOMfF1J8YXlE1kVkm1qf0pVWKxleT5tRwa0cQBMTcQIY66wdqANJ76iMV
SqM98LsfvYRKtuDLdxpjSqc63I4htalUBSiJ3DVqwhshMdzKM+6//iKzfy6/CPP+DFMCG8Iwx0Wo
P7SGnGtq3ZxGObhBZqQXf+tMrlSZtmF670G4pp586Yo/tzdfgGc3giw0COUyLedUFj/biAgRvX8d
PpTirUX2l263c0sLjzbb0EvMgpVZ+kPav4jTyuV26aqhmQ2JjRmzgHoWz0NZxBHoZ1ZixghoeYON
3NtWbquNGgGClgH7f/2lLp1QBH0pmnI+EZ9erKcpxghUxtSctA5wfv1oeseoeP/axoUWCMO96GbP
65rRQotFBYWkIixZt6cmfNOryB785rGElzQkEh1W765RrqKm3hsWs1y+Nv3ZEbGsW0iq/OmALAvD
RTL4aDp17ck3UFjX5U2cSndyCGydMn77f6Rd127cyrL9IgJks5leGSYpUJJlSfYLIdsSc878+rva
5+B4pklM3+2Nvd8MqKa6q4rVFdZKmoNkmj+vi1zb4qVILnZrtYRRrKFHVwJEA/OEQfUF6dz8Pnb/
vGcASYbKCC9YA5QH9mkBw2X01YSVzpP11u/Tuw4Jfv1cnMQzi2szuRTF5Yz13AextkBUozx0AL1S
5twusZ5z/eg2Xi2XYrj8cKDBEJs1xEhfwPpg48V8Yznjrjz2D0iEBZ8NkU7cRS3D1EzUGPuHFoC+
Mdgob7X+23WFRCI4w58CLc4SFSIIzG3GJoOMIQ4rNgVOvPFYvjg3fl5MbpcGg8Y4t/GxuV0okqJy
rz8DKQkD9ihlsQXx0ROBJWz61h/z+81ffBZ05XmgxGTKFZaxp3FokyzYxQAvoAEy+1rbE1X5+Jvz
tEAvhyoWA2K7jPNWaNHEpF3/ME14JKUfRtA6vfnrupB1iMdhoqsALhkLALz8VMEgVyroTH4L+cyq
m856+Xd/n/MloyuSZE4QIIIe/CzaK6lFmJ2bN3OmAedGsTxZSyxBg7h+aBhVZV44Q/zal98tCUtc
6D1f12hjxObyyDhXMpcChH4FVMJk3Yz0CzxxyPvtzF1ugMR+AiBiv+yqx1g8S70Zbc9U5TwsTMIA
5JhQFatbJXZBdsFneDP42S5wyTPk5p0HqEsvFEMKk1WOc6Ezz/8Tzb1ixTF0TkDDYVs5yNnyPX3W
wG20RyK+mwSxZPOQwZIHq8RYiIXk4NL4B0tJEyuo+oeywxoZwXx6XWG9Z7iPSQRen48ZZcxiAQqh
BOQcNiIoYTFNRUvKmMCAY0QiVBEuuGFWAyNxKOaioA2qx5WftESWgNVmaPfogTGqLTvNvxcibEOR
EM5ZgsYEz0poavfLVDhRFmKM4MsciBC5RFK4o1Ux2l0wmNH7GXyNffsT6HggzhGNfnGBZXVgnJdE
mRxEOE/tnmDLCfRBGGJ+ve6IWxIUoK+CSYJdCJ/NtSClo1E1a/dVn2CNzXJTs/9nX83fSpyLYD/h
LOqHsgy+Krpo9536YmDrZPhqjp//Tgt2W2ciwJWEgfoSIuT4S5K91r2oHsIFjZUOnFENmj5qcy1r
9/2JnkCe/mUuHSX43cNGsHzHZIw9mZ6KhWDB4fGZ8EoyZ2izVpamJSnavdFZbLkdMP1yELwp42yr
o3YyM+1rBm4DOxjNj3YQLfJsmfn53XEGiLp0kS4z9A6VZ5I96CpGvVJBVioyQS4gxwHG1gcAKNxH
tR9Zz00pWnji23e/zxD2TUCZgnE1UANdmscSyGrZgkf4Hg997Yv21tr9HuQMP8JbUPv1P5UT0CHs
/Av6Or3w7c0F/ZVszvpJRsGFPQfaPaKQ0xyLXeQ2N/3b7OZu5IkmDLaO8lxRzg9GDKcnXQxhefqK
x5WdY8n/uqfxteeVPpwnxGEhJ2BQ0e6Bd+U11gGFi8fhQJE35sMeo/jWgwiKX6QU5wEN5tsx9oyA
rncY04BWc7u/rpRIAmflsmR1MiYKcWxhA++KbSkS8FJsxY/zi+FsvMw7vcoCXAyd/TCq7azTvSHC
aJNuiXrVWy77R5Qpcw15E3O2vUqYqD3wUzBJ5QCgtzgaXkjsEGMWMuyuj3d9v7t+iCK5XKY9gNur
kDUYhpUCNThPdnkEolBJ9v6dGOZvZ6E+mssBoEHwZQ1pYwDM8BbQK0UiYmsUacOFjEEx0PcucYqJ
CbbWDNxewJGbBHe1bXfYHkRSZWKlhDuyTg/MMUgj/b7tSpA7f0TN+/XDYmZ1VlX7r7P+EcAdVtsV
+E5YoX5vAE4dazHO3OkHaOO1INQj0+A2eXIaJIE7bRv7H6nc2QVGRbOxhdS2fMCTDFCCOfDcR3sI
48N1/ZjrX9OPHfCZMYyqRiqrwAHKg/YYV48gWPeWcHBD5PY98a8L49/Mq9NkNnMmrZULLassSGsA
M+wU+Q5tkZ2S2+gjRB5pXOIW34EjLuprs+PilQSVncqwyzGsyGfxdRO0IM7DcUqKPXvUS3Yozoep
He5ltJ9Cyf1/PFW2zP9cJhcRowamUxPI1PA0M02HeinInACd6pK36CmwAd2iHQF0KzjiLXs9F8uF
ybgBpEeXQWw9vtPKOhQAvIlwl2lW3Edj7MY9dWOzPf7FxaK7Dh4/tEisVfF5mZpaCoFgBG3D+6Z5
BucXG4yjbuAXzQvCzI24lrRluucyOdcExS1F1wvhskQvQBkYPda3qEntBoPPLVBxr6u4uk/GiIhm
MQUQPUb2+bZKJqVpokR97YdoDZX99KuegN05EkGDY1OMIcvgQwQJHULapYdgu1OK6KDVftfIN6V5
kw3xk0I6gZUw47twCKbMmRTu6IBZkBkAZKp92sTuqL7Vam6joGBLwFLpB/o5KJLg+EQSuYjWSaYm
NdlS+0OjfynLD0VfnGLpXEnRn3oLMFRS7Vy/MP7trlBOSS60lTPGSpaW1L5UhE6kYCYzj0bQxaqg
dMQONsPribDhCfJsGjR7QydPhTKBy1k51t20nwDrcf0HrYL6798DThIC4HdN4YkuowXbZEqt4/fU
j53W2JUBLAvDtwZRKWrbhv4niK+S9EsOyt3QqP0lig7hfAQMkbdEb9e12b7QP0I4Q536BJBhI7Qh
JeK2JdsTgJGK7lMfE0+RfTro9nWBIq04m61pGfZJAq0sQLPQ+KTW1c6ov14Xws8L/tdo/qjF2elc
tEY/WVBLPoGWHiRNi628pl/ZEH2zOGijYp8P+4fOeFCfr4sW6ceZaz2j5SDF0E9HacdM7wF16IRU
kM6wP7J2/D/qsR9x9gFOZm2kYAGE4w/mqaoDVy4K77oe67fipZ0bzA/OZITNEDYtMz8EE2o6wWwX
v5qHfs9Wf0DJPthq7iZkrwIeNngSwS+sPgqccPbvZ8KtscbyMGX3p4NcKKodUNnaUwRImArYOYLE
QnRlzEfOhNVhMhGsGuHKEmB3x4eqM+wweLx+niKNuC86wUKxDhASHKdKMLwij48qedRVaCbi9hGo
w49fxQEdpJCp01bhrhy+Lxk9AMBB4McCE+Txe5Okl6RGZjc0wBoAlyNJP6+fmCDQ8qi9AGYssfkM
CbVVneqsswMAJ+lEcdVy+Kev0ktz4wF7Sz1JNC3CkZkj8Dyw+m0ACouG9+Mo4hxaJXacJC48tPU8
xJSFB9oBmongTaAobpR9C8gvjDc6MlBMG9FV8eDx/42Gv4ctMFKw4sZAAlkBjG+EUDBQuOPiTFh/
kQABZ5NfnQfG3hPAwxygKj1KYjTkbUP5I5zzrkUr0qZTIXxK3pUJ0EtjJfgib6cIFltnM9DPwIje
pQOPGI5IgdJZYzY8CADMn960e9PFkDr4VAEJhSQde8HARBPEjQ0DRVVBkVmah/Y8P65Vh3ra6CHS
rybGA79Bdh6itevW08t1R9gIHeiXAGQC7X8wGvMzVECvlqy4hSPEau2NcemM+TcJEIqR9KCBWPy6
sI3ocSGMu66MLm0YEQijDdygOGgAtUtgKX8jBQVI6GSg1cl9n2maTUCypQi58/cUmGhGAqRqUb1s
637Q5f+fEM7XzDgPjIJ9JWPA92OC3u6nV7J8hKYgtG8f2R85nPlFLRqGaYRkv+5SgG3/AKm7XSBe
XT+yDT/CxfyRwrQ9+0qpSh8C/RhSqPVlnO7CrhIIEKnBfXOTeDTkMsZxdfJr0d+32i9c0L+UwVuX
WUbSNKjsuy4DKQ/rd0Flq+HH9aNaFyjACH5+VtzHdgRJh0kjiOncGU3NvLUjBWAJ2pPxffCqwgWG
cOqImvqC86NcvRE8p4mMRZXaL8B/0GSPDaxBl0UDjiIpXMKuaFgPrQ14TowAXk6O3jw3mHW6foAi
IeTS1jqrzImMMSM/LpW9Woxg2Y4crHW6/04MFwXKwDLjbIQukrkvDAOoegAgr17/nRAuCkhDbtGm
xrVYADzE699e4sY24n9pcvw3yGx6BSPvENOAG8b8tG4Y/0W/y97JrnGGj7/6rqJ5jI1agmeZulrh
1palnIGgXPsJZnjr4Uu5CD4767SBrQOzJUlgY8kqOLUurUC18jSduqT1xwXeWg76U1YYPxRpBspA
5GU0AEleA1hCLfm1RDUGKuluXCyXdONxzOfbOAcmUAXOrfGYGPH++q2uoiF+G2buwN2N3TcMczIL
PouGfYmajRnWrS9jpBgvcjS3F++6iHVawWRQpjnb+1qNY8elpGZWDBmABrtv79PDdAhulVfq9q72
mf8snNCdREF4Uy+qGgwaHxA2fFqtpWOXFhlkhmjRSdVPU5RMiARwrl0XGAqomVKk/hzR4clSQ5BB
iCRwZlO2YJVXdUhIqhJQzN9MgCxdvxmRBPbvZ5c/9ktQmD0kDMWzNvtd+Pnv/j5nXFMwD8k0sEvA
gzf9kRnKv1SA+5a3Iy3yhrBLmGKvweBEC9Sav9BBgw2h2kmoykNe9ebStIkFERYYQKTso1FEpkrY
p+aiCsH8g+WjaNhgifz3v59dgy43XT4mTeu3aOG50+138qn1WMQpHoD05pq/jK8ADMvdet6BptrB
AArgz42/UfPsN5BLUxjAXlCMDX7DgpEduQD6cCrkpGQGe01PzqDnOU5yI2qZnsEem/KpNxy63G68
7CkBKVW9CBebmIGtJQKcA7AyKpuRv9QqGJdaxZJ46+fLdzPFfOUvTVQi2/Qhhv/xHxH8Cj4YMHBS
FEoZCmYB8g+pfPoLAzwTwCUqYF+cNF2FgCVc7Bzz9m0mciOevVXB6DU+gQBMY3NdQMHhHDU3w6kh
wdL5Zpq+4/30IPfRQzC0N1Ka+VXXYdNjcEFZdgyVzpODwc0Brwa+FWc2Oreq0w/Qi75hfOlrvIwv
MsnQdSiAUwimjHaxADg8iIrHq+c/+8HYXgQYI9ZUVu2HMRiKYFhU/GAKnL0+BOL4tKsL5YQ6l0eK
72aUHokUCR4o69kZiMVoAO6ahYIVpZqR1fWkaE3nY5XAQIWhO86dvDNRV1bV6SVME5CVVi6qfalH
gQV13RBYMOONGSi+WOjBaD7rvFwaM1nKJlcDND8WKbP1Fm6qmwfahDeVJkj1tmwaJKQgysOGqIZJ
v0tJVtkHi7SUna/InROay5HOojVhgYjfJ30W80I9oZPe1Z1Pqxupuc+nX9cPS/T3ucOaMaBotbTo
fKk90jCxZ4BMX5fAT4r/dpqzU/r972cqJHVH56zAKaENvtxmu6U81IkHdEh3PGbYmujRNRakBNsm
8L+L4SslaDYaWLWC/VlD4fQqq3s+jEaPJSNRsBadH/v3M+UkOYtJXlRwMLQQ6751JtMSHOBWcLZw
gKoJ1mhrtbxUFA0YZDHI4mvzTdaNhyV9URsh3p9ICpcilEFj6QGFlAZYEqgrFTvF+mZ5HVYdNaf+
EoAbPfWwZJ0LOpebB3imHVcF6EdFxWxd2vkF+BeAEAsCDIExEPYQXgWEMxFcEcCaQglsFRBBH+v3
+b3fTz/yxLVQdLdrbLY8ta6CYiQ2nQD4LjHmJZD/CDH9tt3g7FdwwUJL42SuAvyK+UScCAQhduCy
LZDZbR5j/x8PpLEI/EcaHzfaQptAlgu/1tVntcSKlSRKu7c+LRao22GQQItdodFpxCzrQE86fyqt
3smnzK3z8mWuwaKhv44gnjJp/UHVSvBt2XBtLAmhqsxgVVGl5OxFt8aibK2u8Wsjd4jVfJO0t9LY
d4H29XrcUlno48zmQhJnNmNukc6Kh8anYwh8/KbZx/kYOGGbNHZEsp/AwgNvmqbJDyopPlNCXub8
tZDjEtULekdMmXrEML0irl7Anf3UF8gDxlkCi0yRvmegbgqafNoz/il9eFvi7iAruVvkWmaD3QWF
KuJpAMStgkjgD1vvTGCaUEIMRVUJ6vOXMUsOyjQLAb/tNxB9iivMqUnOz8kx30BRGNj6DRgf3VLg
51tS2ZAHti/xwAfYLZc7Yf0S3B8KcszurX+P35OH8pR+rwAU/6lbNgjGkLiD5wbM6v88fF7I5QIb
PsuD3BuQq1r+pB2V4evYiXRjJ8aZyoUMziitZswkq4WM5DjdZi7YLiLwJ2mPDP7CfA3FCwbM9niB
2DuUDXQCsAnI7x4aeIPotLca3/xKQeLgqLa+X1z0K4H0VTrBr+hz3o2dp32Qm8gTbWNthGxMzgH4
0kCOpawmEjqipNkSQFtqvFn5QTfurnvepqmcCeAnEcLWiJaqZwL2BNA72k2ZuqFXvILHbI9ZV+Aw
po7lznuB2M1D/aOXweVCHXCua7OD2NZTdtpt6sUfJYgC6QEg4hYSFrLLvGC+xfZlYXq93Qqaghtf
4PNjNcilWwZ9VeWqBPFxeDcBAKC7VcejQMVNGdjvJmA7NtG84p1QTuho5v9R8a05piCTDj3jntoF
9tLh+4nXfBUh/q0nl9FzUc6Ech5IaA2yjxkvs2HXHWXdSfzcWe4ZClhzSl1Z8USz+9taoj8H5BFM
3fKMzh3ARtRQg0AzeNC1L5YKij8Rov62kbIm4H+FcJlfEWCnk0qoBOiP4SH3yrv47kgeyC8G2Kl4
0ak0AS94/fo2He9MJHd7vVS1UptBryp4tOaDCuqp6wJ4wBGWq+Oq/ijFXVU6jhYaZZCg2dkxPLTA
DbTul1N06O5EAGYbH3KDKCb+wx4NoBo4b4tjkuJjh4JRjc50qTG4oFsrfGurQnBq6+4M6/mdSeIc
qwyTrNAq3NQYgZYaiNugZUM7BnvaNnhWbQytxWBzFKMObpnhuVzuO1smfdJ1KuQCEnhy0wN27H6o
h9xpbhZkEC1QepOTOgrph0ViOcMske6qmsFKVMGpzx/q6RVs0gI7EcngLDFblrw1Zshgywhl4UYO
KKs+pidjjwkTtKTRkARFSvftutgt+2f5io7NGHDo8AXAINKaJaAFivDBrSqNdqCLWrhblQuAnf8R
wdlKTNu+QxMNpdg6tUlbe3o67yvAjScqYDEm7TmXnqle3sh6JYrN7E/z3/Rz0Zy56HSKhyyoWPl/
cKuH/q7Ddsfo1qABjnei5qHoKDkjyeMhJosOYVNdYtCltEfRlNN6Jo653dlRcjbSIbOl4QwHH3Zg
VZLsGMwPXxmcDQXqBZBHOzAe/MQc6avo7bNpnGeCuSCWaHEjWy10k8FmV5bvM1UcqxCaymYAOxPD
JX00L2mRsdZJ58qO4qYeFp01EMlMrSM/jLuZIK+3J2RjYlhEkYbc00RKJOCbdxAN0tkAs+k5Jgvv
FuDSV14LQo4DXrNutv+bz8/5hbIX4VmtI4gzLcxA7u3XoCUi8a0pgmkRqMXvxoM7vNcSqWz9FBnQ
BJje8jMTLb2xW7niZb9ffWdK0Now84A5+Nj+CLVHOcXblXxpoxxTzN3uerwSWIjKBZNZ78BJp8AQ
ixAgYfNPKXmlMcgK1UbwiRMdHBc6zNw0crPHwZXxq1XcDfRNmQRJOdmUgfkjYuLlaqzKULGeGXEW
EuQ7Y7cf0/krSWUZXMPmXTtib7zqnqg+OxY48LpYPUV97xgByAojBXzLaIKrmdumcPy69Dpz+TFk
4W1FsidjzP2gDhwrSD8SI5/sMF/cv7gFNJRBGYZkcIVan5WBPgyy2foKEozugF9o9/pPPRd1BzYP
6I8cvuSihVPXaQXk1AvBSrLqqdlJlQfBK0UkhUublsjIuiyBlKkwwT74UwvfwANuXz8ykRDOcNOG
mkUGBFS/aEPwl4JCu/2mFk/XhWxm0KATMAyClyxDVL2MJ42a1q0eWMiPMAyYHDFZ/Cty6r2Orgqa
/HZO3Ky1zRv5QAWLr9vq/RHMhc+5A2eTnkDwjEqE+ZDUP4noDSsSwcfKpa8jq4EIE4BPSD5BcnFq
LFFpeDPA/DlBfvRWadsOK66QkmLjcJpHEE2XngZezCyYnv/dbfH5OhYfpgbNQ5g34Bvem1+s5wpm
5Pg2eZm8DrglElgjsSgtwgVaD4azPOJMSc4Ya9B/t6OJz078CeZ19Vmzq2MOYkvUT1uA82K4Zq98
UpAp/T8A1beuUUUbS8GGPprbPBxSN/eqMQVK6/cZ3df192FSd1hH+4vvxJmUFehfWqEXqGDwJWsR
ISMAcY43MlB+KxGe8qY6igxMfMbEgo3sS4+TqqaRshJHOYa1HUtP1dCBM0S09r31iQW1xP+kcO4V
dLSLFpLiwhT5KA/vuvQitxrQ8GMnKl+vm+WmRmCUkNFnRFue3zCv46TX01RFLXOoXQOc160KJFMs
zl0Xs1UaUrHDzqZzIIRfGAWDamjVuYR6W1/d5lF0VwITK4c55uBWRw/txWhESC2bIoG+DNg6zPuu
pnBlqdVklFEbv8W3NgQRyjgDiDiTnGhKPalevLwSTfJvhRMUZv8nkrs4PYiJiunYxo96xQ7AcdKG
T0X9iSVtwfdFpBsXHduuBiaGgVuLU3KKjGY/xzjBcZdhAXCy3vJZNMGzWdgAIyDyF2ysr6fXxrQP
g36OEPKLl7KpD90wIb00PUvvbuswu1lAyTw2JSCmk0OlRIIC8ZaVog4lY1sAGQjqHZd+14bgVR9q
tBJiMzkpjYH18wn9NMGrnJ0an9qeS2HXe5baghe+NsukYa2RNz3P3g1S7LKoepH05KSVhpMYsxN0
xuG6a4h042JKkAVRVOtT4yuS6UXLLZrVYBYXvT22YgqW66llKqqOyQou7UmnljRNRiCl0m67EFTu
wIzIWse0WvCTioaZNnU6k8Z9chYULLMkWhpfWqZTb6FIaXbOOHxcP7ktnbASik4ZoOZRkOVObrIk
vbEatLIi6XsM0uNKpV44ljZQIE/lIHLutU7A4cLJwf7AMQQw/UvrCKPFtMbGSh4W5bOvbxsTJFGJ
KHFcq3QphCsrKGakV3RJ0gfZrJwp/Zb0IBQJqT1kP9Vl9K6fH/tjl/Z+KYxpfGbvisSmcUoI0wBY
GSff81AAE7BRDbqUwHlUNlpKNMhh+kC1+IuSRF/0sfesQAMpdQkf7vYB3vxqYN1VTSySLbovzjqU
WOvGQo9TcEg6gI1Vb8vHvraHQ+2Czpv62X3nTMAHB0jo9VPdvELYPuZBDUMFJ9zlqVLUmKUuVxNQ
gAInDuxbuZQ6upa4gLY8yCIkhi0tUUFHE0lhLV2V01Jum3ZI8AV/GGKQhISlHcYZdpT+xlQYCp2M
9qOFdIEzlUo1k2qY8vQhbS2HLiNAg0pBEreOvhg2YkmizNiNVtPLzRj3s9RDk8aaMQmC1TGcWdmW
x6BUHfyrW8S6Mwv3/LZsFPAEmNvDxwU50O93+5kXJEs/LbSQ4gcFGXBRGYWDSe3Uzubi0AHKNxj7
fRDTHfo+n12gvl03lvUbTgPVrgmSU3QOcLD8dnID8o5xrLX4IbqVGXuU009O7qj9jrFyW5+NA+iL
em/8ui52lT9AKialUYywgAmq8L3kYrTkWLeC6KHPu4e0rNwE3Dp6n3mjJp9GApqZ5Md1iWtFMWqA
qjNBWoKFL4uvPQ8kNVTJQI4etqqtDaNdqhjQTgtv6j4yPXQ7GbtSnXoY8QBqKwJ2IXhmIGHXaIrw
eA4sgbmtHOf372G4Cdg9AXoj56ZdEKVjqCGVD2bJlrOXKJ9tqos+u+vH16WY9dim1idtjMrSPEKT
HKXGQXkwA/lAosA1zf4uNMw7M6+cBhhcbYrpLrV1y9k41ird5xX1Sr1Ce+Xr9dvYVB7w+5gvBHgE
kBUuY9SiS5Y5gabcX7LSTqc7o3u3hCB+LKW4+LxAdQA3Axhdpkg5+C4i8Ja0esAinJ8lFJeY2d2C
vkZqLg/tpLqN7DemAkZi6WmRyJGUQvqktXyion+JRw24bNdvDmmeZilog94vR+uImWPXnFNPC8HH
npXuHEyuXkt+1Yy3TSztzTkT5HXr+r2OYi9DlMBegIxnARea55zmQWMYvV9FXxsjspW49vpxvplM
bJ21X4tCv8syaWemtQeQJeDMPqsGiDwx+zDfGZGwO7/62rOfg3EDeD56yYh4l3eOoQCdTJHZo+WE
z2G1gA+gi+zwpGNEYMYwYfgGBAEgmgpqRRuOD7lweICMYlzH4qtUWpuU7ZQNgz/FUuKgILALDfSu
e/CrhfL3gsbukpCTPAxPlfQAYHcbHmIX+ImkHZylfL9u+etwz47h7Oew0HgW7uMqnaQ2HQffoADw
HDOnLi3HRG+lH161XLejGEtuSu6EqbAQs2WQmoGRL11l6yn8iP/Yymmm6P3gd0CNrbE7BX5jrOU0
btvPtian7pi9q0bmq7V8HPsPgeIs5750R+C3Y/oa8RfJAjCqLxXPFl3tJCCl++G7ubeIjabjjpFv
hAAvDdEhE3WR1gN7oA3EFB30xJDUeoi5KpVBjfJ08PtG3xea4swzM7h8npyRzhjliryJVq6aaJ2N
PZrHdI72IiKqdaBTMZ0MpXHrFgZuOB/UWzrMajb1/jQB8AiEZvJHE4iqiJtCYOAKQQYh4yFyebLp
FKg1G7jxY/qNSpmnTIB6S0UMwBvnyWpcFDOsDFx8lSrIMWmM0lTRljPKyLZ6LXO7yrpP48Xpx9EL
ZQ0082XzfVHUI+Yq7tSoOqqxYMiGZeyXVkRloG4ijGCBGkg5zMbP3Ae2ZYz6SHs/wie6VuMDPgGn
SS/3fTEKHv0bkQOygByFiQqNtR84WalMM/wMNMkHebJ7436qop1Bs9LRBhMrdKTZjcYDyQAOkgCc
jmSAtcmpE2etG5LuaBSiFGYdQamM/gdSGKzosFWdS93RNJCKeFF6zMGm91iacRcb9b/yJ2vGGu/V
XseTWvCY4BkQwGnEZGLQ8Pd3epWp9UlfyCFqWX7ttV41gM4FeBd+WduSY94mn11mkx2wiG16iF3L
jUWTQFvXTZCwURCCKAbhgwZGHWUrb0OMZ5fg1QDAZbkoTmqdcuGY4eZtA5tfxaQTlqYBi3h5uso8
g/Szytn3Sfs5e5KdnsIJuF3G3egCZ9lv9v0PkXqbN4pCLnxXYf9z4aGZ1NwYVYo59zp0RuWXLv8U
RN3NA0SOjXUOE68b/uHUBWOdWaXeQaviOZS91kHhfTgMDv1p2sr7tDDE5l37Q1RIWA+NMcM5E8x+
2Jmjakoij4GmNxiprJ6Lb5lb3mn3BTMXQCBNdvZVRFW1HhP6LdGCUCyDg/WLK5DEhraA9QglQkYS
+sIQQ83jUDnRC8iGHNku7jInfL1+vOvIi4IyhW+ARhyUUnyKpUzK0Od9i8n0HDwf2YMSYKilFW1X
MyvgY965FC5l0M0sM6NZ6/wqRIRFVpJj0WMqPkASACzdUOTy6zThUikuzKQ9KseDhU0CswIv8jLt
OpMAEVNxS9Laehk4Wa2wOtct+BMzWUikvXob4hrPtOV5MeM+XYK6hrYyI+la3GoHwqzURR3KyWY7
APeLu3ga+lWoU6qqXWiCVsH2nWJRGP6C5wOfpy5p3GnAsOz8IdtlVe0U3UufPF+3my2/B5QF/g5m
7/UVnnfTlnOm1TH8nuo2CIcOk2rur4vYNBrQJjPQOoImJRfOpj4dyKhKvY+y8nGqLSzu6l7f1bt4
jhwMcgvEbcUZRo4rE0jD3hb7OWfuLstxZcbAIPQpEuw5iWwNlBwxSEbGTHB2m4Ga7TpTlOJRseC/
CW2NfTR5gmbDrn4nTmsjxrjBr9Tp3cDuH/TO/htcR1glqlxgwkIZAekkd5zVCCDaKB+xZ3UwH5UG
g0KqW380N9TuPruX8Ta6Kb4bx+tXuK0pkg8kXYyBiB/0Bw4OgFxKHOp4Cj6iY3FkGJb6cXo0n6kt
7+Rb+SDaV9uyfpSYrf+wPK92dPs6U2NdinpALPygkm6b9FdLRcDmWy6OSgz+xzUaq3XVpp96LSrl
3g8iYjda52jhQ47Od0/oLh7w6moEyDtbzoDlSQKSCVwj4X26GNulSGK8PWK8rjTjQx9Gz6pBJa6G
btiLZgc21cO0ispSVbKChl+QDgJ7fGp9KRlszdJvSI35Q+kmG5NTJxleKXSJrXjCZnrQZUdlbT0w
3Q9LbQ5IzfF8LY5LjpqdnezmCnVMB7KxHuWWXwDINnjXLXTTWgwAZILtFpgSfEbaN3lWYTSn80kV
2x3ezGn6tab/uB8N30MFBdXC32BN/LKEXIy9VVJsKoUAKDOWT63GtqaVHtPsqcKGzXWV2NeN+9hi
OV1mJW1WPOKji15KbdxXmC9b0mJvTfkB4I2u1RF7ANibXj+HauVFZicIn1vpEhZriIxpajT3V48r
XdNNNZEDuLozO/OLcROeENB24QN4NdzoUTS8vWEwiozpTuwWo0+wro2FUj5Go9H4Vf1Nb77PqEpd
P8ZthYCZDbxRBDCD/yCEpKrGis1EaL6yo478sfyQHIKtiyNbGpDcWLQzuqkSFqVZuQ8UKHx/zMia
JJwIqy9Vi5MhHzMGUUtnI4zAxyy85hmjNcqLlx+5KDUbWdK6zu9PwNDOns1T39rWTfGl+YFy+Vv+
3A92/9x9rz5EYXlTuTPJXAqoqAUcLcDTL8abZLRqR4lEEFsblSnsAp7J4PI+dQI5GZbjG98i7a6o
E1eusz0pMbJTZru0BaAxeu7l8ImrFXzoNsIIHvTwNfT3DdYMuTxXzGsHMSj88NBWQBHBiBosYM6l
oinLjWI4hRwUYkAKjG85P2zSmm01ZSi/wclIY2OT9B7PEsd6Up+Mu95NH6Z72cZGs+VKO4E3kI2o
ApuUNdb/BmQ5d7YjTfUe6DCdb4Ss+mns4skJil0ZedUTcPQ8DMOXosflRsEGi0JY1dPRB0Qfh/eI
tsizXjOw22x9WcBbeRd9QQqd2cFPYqeulggpN7auEQg0mM9AYouD5uolZk3mZgYsGyBEgPJj7WRQ
kmaVwAk3Ek1sPyFDURi43epTDuzkStNSfHJGINqNQ2nHhV+R77JwJncr+0I5Dd9vC+UuZbWjV9Jo
WHCEaJ1E430asXeXhk44QcdYC70+wlIBDUagNctPVjY8K2Q55aS+1wzp0IO7wpYrReAnzEouv03M
P/C8BXexiRPgXri1UVcxhnBVvyjafTCXe5TIdskcnVL1KSyzL1Sddu1EBKF8nc5cSmWx6Sy11xsS
V4isqp8032SanEiNAmoOJLHgjtJ616eZJ/CWdbSDh8gEi0y/ufb4D36Za3m+FIGKLaYBezfpY6C5
040OHCWgx85oSUqSLVqoWKNXwXQY5gXoTQGnRHhskEmauim1IJTuw0PqJV+k3LYc5dBUJ8vpPLpr
9nV10lz5MCqOsFi9NutL6ezfzw5Z7UDqHRiQPjqj59cMM6Y6IWHtDgvIsK2PYNjJ2p11FAneMqlz
rblPWolGrBaY/9VaOaR7pik5mKIr3dQPuQ2Y3hSgevAAjvliqIUZServ5RgQ+zoacLhNL3fawqE2
SlGefGjCU/+3R3smmrNfLaDaMrOjBfuAp7gxOr52O+2LZh/IN4Mzuvquu8O+RSEhxxP4zkYQwb2e
Cec+bZEE2MpghnB0vVzFzXaddhcEP1t38sod0KSDQ9HflaUrfDuuvzgQrKIngNFXinoFF4yx2xVU
GFBS/fxzdsJDscv3Rvtg3Mm7whsP2GkQ+OymIZ3JY7/nzIA1QOISs4K8WT4lmjcMNm2f0AAA04Pl
xBWKqMEbRR5hHCdn8cz/4+zKluO2te0XsYoE51eOPbcmW5JfWJZlg/MAkiCJr7+Lyj0nErureZKq
uJKXeDdADBt7r2FTh2sa0FcKgGAjgqBuI/9DuXPZG5j3tJIrgpwtvfkRFfq+p7mLH3bQarEVUhoW
HUR0ovg+IvuK7q1ocA2ol7NunYZ25QRDoR6AFTD0Z4+wxWcXqcEju2uVs3UcfDMQmzYNiXZnurPz
hAABOUzUrbzmJHPlxre+hF2cIq3U87I3mYJTZE66czQkHG3belJYBIa5euFf2dQIZ8+yejJ418tN
LSbNjIqYKOeU6F5bvGkKejLSW1av9p4ua5IY2Ad4UNHxYrlczZQUmjGSj+NxPj6KIxyfgyqAYvVm
ZSVf2TkECoEzJgOtgIv6Ug+D76EzOnJmrT9XkSsXvt6Ko9auGZZ+GULe8l9ERIJBAFa71qmUm0kM
U6aRs/jFtu1999wHyV3klH72P7DA5qW3SCLQJvw72OI4rHOIvJm5Rc52l4R9ZToS2u8tX1N7u7YD
kOqiWKbBQPQC8EklQ5S0ici5FZJDUmnXjuL+9rxdPsdQafwUYnHkQOG2RomKIjEh75O5b9TU4+bg
Ee3bRFe/0dVpQzUHLWUgrME9+Xq+SbSWJTRT1LOaBZPhdQe+NSHwyDWsB0+KXfte+KmfnNc6yB9Z
88X3AoAF6x8qVWhnfg1MYKOspjxTUXnMmcfsbTeBhs8eIfrhMz+7M1q/L9zqYP2qJ1yksz9aev9v
7m+CZuB/f8XiZDG1kVoKzef8JMYjt3HTAgILcVD7FL/AK1sHjgIUqdm/EC418Jk/hV7MPHCvRkQF
QhvQBwUVTSbZ2gacE+dbc7x4XkuZWZXUwhx3njb54M2Hkts52YH/qZ6oy8LVZPPayQmhVIKaljV7
WC0+aplSvcrkjJxV6tsQs43D2E18y7MOs5hRknhtdJwrP8V5NfS14w3UaxSZZAuqx8tHhIpsnhgV
7ghtVhwB77t7S0yfu4oLEv22qFYa9lfKCnAPBPVCBQoKnZ1lEXui0hRJkHuFOKblJVEaZqIIaqXd
kr4GKxuFbNK4nPXb2IqD2wfEtT2rAmuEEhSgP9AQ+Lp1Etg7djxCaEWOtnLzgzLmq5Bzvh3l2jH0
OcriGKJWyxoLta4z1lAQ09if+HMKjkdb3Cegct0OdkmEwG7QDFQIUUrA03QJ2EygVFjUDdBr/Tii
+MS42+FmH4wkrCjo/KL1ekPytVR3Ta0+i4mvzOnV7/npByzFXcRA+ASpRPksLBjRyrb0hAsEFjCA
LZXMzZr0rkvTw0jNbW2v0Xgug0O4UYOCMVavZmHrLL4o3KKzwo6LHht18KNdtbO24246lPdr+fNF
OjsHQt5mAd2Pxu4S+xFbjQ43JIAHqVk7WkodozY2liZt4I7hRmrlDROIC1b7dPvzXtyai7CLtdRZ
TarZOUooEYudOIJw++/bAS5RgYiAAWECkQ8Dtr04TZOhSGsl0tqzeuYHNHTzQPJpCHRk5Iif7TYH
GiB1O0+8rsS9EHFbxF0cscpgiKRsUeBWu/RJGNVOKw0H1bhTa2v+1DQejQxfLyJPrLonX8p+LmLP
H/vT2wR4y5pMLZp3PJDOA3Osb4AbazsVz7EYncPoML2iMq37yPJ0lDk9HPnutMmP8pot8eXunX8J
di3gU2gvXGQROTdBgtEGED5hmJrXsj+SMVRH/qYJa3Q0PoZ6DBlwdfwhi+KoSNnDymeYF9CXmw4/
APq78Gydkxg0ar9OBaBhysQgkoR73ECdw3yjPspoQbwZHqV1y/CLe3WOBvTQDD9Fars8gMupmqKS
Qb6UByMNk02DexWOpyzAZQMfICldl+m7toM+h1zsoLaqa96OQL22/pRtYKsaKBvu4DLPA8vhPysv
CdY4jNfOCryAdHCA8O4EvPXrnEYRkARDbAAYt0tQObK2Q4AuR7h2JF3WEubZVFXI+8zQGtSSv8Zp
UjESYaNMPteIMLwZo+SPe9tVQ4iyujGs19dqyNeH9t+QSzBGTicBlj+WSzqrCYXWNtsq/v+QD11d
lhARguShYWrq8laT+KS3pAdaqPU7GpZPMIiEpp1x0IG9ap1sVT7lI8u52Ad/B1zeYvVgWA3vdYa5
RA1ZeGagooWTOuSlfIDK7pF6+vvtrXeRjMxf71PExdXV9lFhMBqBQ5g/1tGTacG2+eftEFePF/RP
5NnWBhjBZZtB73LTwu2MphvcJz8cbAHE8Odna/177UlwdaMBdTrDytDUWOaReaU0U9SjXTR2L6ak
OB2MSv/FcObkcW5Vkhnz+HXB65yL2aK7PXeNtRGG2FRxfZ9JvUd4srG4stda0+vK/I8SZaj0QHBg
5QdcW5YwmzEUMGTAtl4Wok1ooZdKJEOwS80OY52i2q2T557Jfwor9otmqwxgUajKAcv6O+/Q+a6T
P7d/w8VLAcvG+jAU0MCUwCnzdQ44GEc9EMRo7XeJa1Aa6FkErD7IHKCy3Q6lz0twuSk+uECwSEDS
vKyy2IM12SB/Y7jluez077UAOT96l5sTVxjgrySYkt+87fxJAYwCfvc8Hl0N/kyMyIeYvbHxG+f8
aMds00zHUekccAldjca2g4azgHAKcScgxjj/Vgm2I4X6UgsDuqPaUbWALbWZKxRlY8KceCzKR0FK
hxJzkxglSGyG6lhF/3tQvlVd48oFhIEz6ZimOBym50Tr7uzRCtHqdnvl7fa8XBYW528wc6T+f17m
ZfIpf0j6Li8BhAMhXkSBJOWBPlU7JZPdvH5S2s6VFMuhVRUA9bGJjcFRIvuQ5G6/xme8suUU9BAB
b0RDHb3SxRHCu94s9BinpAzHynT8obAVBvLFUwbMDECaMUwNwN+Loo3IbUXJk5idcVg9EqP0xqF+
5ywJ4izxmCGtlNqujudTuMW8ZiTu4jpLGWrGsmeXc7F27bVyZfug34D8A19QvnSw5wRCUshL2Dk/
wN3YCHRgVPxxoxdO3AG6xb8nsATuHfkNhcQ1/PjV2QTNDUKNJtKfZRF4EmSkaYoTH78AoFuq/OKJ
vrGTJ0X71sa/IuUYDS8GZrWzoJiSplWo8+YxNa1zmRKvsRPwNy15pX/6F6h4scvRFgbcGPnnrKGy
SCOmOh+yJu/ZmUy63yTKPdHyH4nAujW5eebRe5HDZq4lYSLMA4cIfl4BUMur0mm19E+ejwFP5aCi
ppPp4JNlRebozAjQ8gRZjASpnsLWxXoz7GbD7cnVzfxR7ySnTUofixdVaFYEWv0OaX2XQQKhwUun
r3+qKYRIgfSMNKdXsyPpfnfNjtq6a+ALKdJvqb5Xp8zrJctR28Yx7AIefxG6NtkvtYI1nrZLR3i5
aXw7JQcW9Y5lZy6vDd+Uko1I7T1aQGCAvWrNN0XUux4ojRovH1BdICi0pTx1Zf7QTtwxu++8Ve8Y
3JJTCfbFOUSSyhKEoXoXk/4BZaIDbRoKRlmMB2CMd4twVBsN72hyW3sIFJ16ZtSGpGz2ZTd41WBs
Ze1bqT6Z4NaYqMgnKsA9qu1G9KcOu0U0JSRbfZcwH1otbcpR8xoZqMZq3w2/Ksj7yqR8MJrZ+VE7
TFm9r2BBbFobq3lvutOAp4wpwe3ZLL2ayducZX5n597Iwd20I4bVDdUAuOByTfZ0qQha9S3LQV+I
uVvrUDEYopNdwJbn9pn5UQ+9WGXopH50oGZA/dczUxVNa3O1YecKuhAk2TUG+Ta0dyIDUixLzU1R
/mIVd3ttRwDShlfDFurMbiZNPtxKN4VqeLGFEaS124HKPGT+ZCg/SgsGlQMeEDDu00/JuM+hGCI1
eLzq3xM2zQbNQW4JJ9Hh4EUnN0ZsWAAHKYWSbwLt5/GEi8jJ+aEwiY/evscH6ktFHfD82KWjA38p
UItrRwxYdCBmDnIGRUtOsdRjr5bsYykRr+XWxizkFys9Qn0vmFQpVAVgMsbwjbSjL1d3Jo7Lamh2
0SRcobWOTHUUEKogSe3AjPXDqJRPdqyGRlpuI8ho3J77D9j5xdyDpTPr+6J0+lFF+XRfMSkuaw6x
gHPBmNuKygXg+GxgoTA9D5KabwFo7lGyVWOYIxcpAEXPmgD9t8UY658diV2p0d3R3JDkvdHuWTaC
KSvveNKHNEGJWf8+VUiQYeRZFA923bqq/JAmW3monF6PnAQXsR5b38SYnGwrcvsKrBEDu73vn6Na
utdFfmzgACpGHff9H03sc8AJKiZBUcxA2zCFLhb3UpwZpoxOeBuaurTviLnT7d+3Z+raBQRSkwlF
EWR5F7VQicd5FCl4UZn6A6UUn/v9doAr7yekxh+tfbDjLxBjWk9i2vcQgamNycnN6Y4b5T7J0pBj
xymNHYJCGnCYNd8Oe4l0wkWOvNmafe2QMCyfpJNs0sxKIR+vO9nPekvcwk89aAbNgpTU5SEOUVAi
Yn8NV3jJF/oaeMk3jgylrKDeO/NNBj99bUNIxfV3touyZL/T8UbtIRepOwDGYlv8L91++UqhCUNH
+ooiB/rBZFHhkKAPOCgxClwjlljVyC/qUPwu7SIU/VM7Z5QmROrUFzk1nQ4eQLbZO532YGb31NhL
+pGZ6bEZJ0+l7YZ34iGJHvXecEVDj0Rr3+GUGyqNGRQjjNSKIpCpGhiV7JUEvckGtM3I9Crtl2Ja
HhYE6L5HKnYGumua/KKoB2E9Vnozc8/9FCSqpGFHafyRS68K2SZygNYT1OWbXVmmr0nRuuZQ+YmU
uM2QOHH/UHS1HzXDbxjB/KisUz/Bm/I1EyhOSvl9Zr6WIvcAYfGQmjpRnrl6flInM6jrvYKLaJDh
XJ9ZP2SGDVuACammvjU9ZADpF2X8R5Jwfg7wZbJRBZuon8hIkLSXvrwXoPtFmsAt/8ZtPx2fRu1B
G05k+DZYv1JtrcJM5rRveXxBDQHUBdTJANhepLk6kYe0yVBPYVl5TCHGbjS/dEArDalxbNo1DrPH
n6ky3RfEAoNcGUBetZ7wPjoUer2BaqM7mOaGSeZOpk3Yyf27roJiqskPJq9y7/ZWu5ZgqngjoikN
XB8A7V/vOWNQMht2Hv1ZBuS0Mamrxq+GUYcFy9dy2SvVNPDwTHAQ0EVBWrmYF6untdrVCpgxOzPo
ods7hfw5C5k/C5u32iYGqH3l/Lr29MEFgrqWNRfdL2QTSoNDYiSxu3OeuwL/BGaQBtZdUgVW4xlA
85K9MqzDoeZX7XIJQI8CON4ZE31Bt9ClSIk6Bg8gJFODT9zh1B9Tr3wrN/Do1X7hCaxtylBXVz7m
tbIQlhzODsBI8OpfErpwuNnloAJqPpfYalAs48fyufVw5x2MZ9B0/sV7C7cO/lpwstHOWQD6ZtCh
INDjPHe6X8qdV8aSx2PxMEx/GrLu5HPtaAQJHuhBqKCBsLaoJfRK00iC41aoZeNRi+yNMCuv6A4y
l4O+gOWVOgyebYmwarqV2oJyNSnBiwPqazPK98J1gLKC5IkCJyRg8FxTOcj6uZUoqjbQOy30p1hR
PRwHQWI0/hh1DqNPhoSHR6WmuyI91qMRWBK6zNjdPDa9Jmm3SfM2VA+keU906hpYEwMDbNiKHAgO
hrrFzwBnGsk+RnIyVS/pEDSATELIMpBrbWsY4tGyx/squqv18g+ALE5qf1PtVzJV+wzodCu9K5Af
jeCMs1wJixasCrwe08J4oPXZthNP4e1jVD/V8OKjUvrUxo1fZrlnceEw+TszYCwNGUypsZDbvDdw
Em2ixiVjdo69ySYojIzHnu3bei/i16iOnDh+7fvU043XLC0cauwAapi67UB/lRJsUuh3A6I3TD3U
2nmowSYRGDT32PiQQ7CUmIecvQ7QNeLUcjtehXELl5rkPlOCRDlWGTRN1eEw8sLp7Ana6cn3VoxO
yQ6VgdfLqMGBTyt2E9wZBDl1aeULNbtrs6dOwf8h/xybwOp+93XqNsUDTXcxf+MlpgPvtTqT/BKv
IasVW0YfRdZCXaDeGGXtA0+wjwl3LXZsVYhkPYkBaQd771MJJGnILWy18Y85/iRcciWQqlkkQ6+U
bztVvNSQohE9qj4djLlfb5/a184XQGgNnNcaCunLpjTLYKgYmR20MWA0V5e2M6SFqyQrp+f1KPjb
0alEsGUWlqNFm0dZC6YalT2IcTiZgkhat3JqAY185biET9x/Ai2zLrx6lb6CovS5jfsAdmBONJUO
3IWR2mPpcvKeZu9Dsa0kV8gMz/guoMWvIu421NacKdpzti04NhduMPtJae6lrA7r8ijkuz7e2LN2
iDo5fHyGAZ1suRNz9Q5369k2N5HUu1K6L0ynlO+mNxbf18Mmp4GSVk5dBLQ/dcXOflf09wKrMbuD
iZee5o6w34jwYBHiNMxPJUepAzq8pewlK7cj/cmUYOwHB+ZpLiFV2CoQCBnecivx+rHAOq5dUu4b
2dVK6mpo60DF5C1nbxLbE+MBp0QeHziSBeWn3IQt+V6RYASRs3G6+iRnzjTu0jKsK49ER5Lv4Xwk
Tzu7hvbxj2x4isZA1JvK9HNosuK/iiwgw7GFS1B2PwC/GQc5c63SKxJXZB5UOsz6JGpPlBtK/piA
lkphbe6YzOA55A3dzsgetMcmfrKKP0rxOsj4qyAdeEq7xovIVqmf2mpTSqFRZxCO+8kSz+q+Vca+
RR+22yl16tW8cUfs67azAhU57WC9SCQOzd48xBHIsELzGLTD1dLrWe4zGAXmGTQaME7gguK8dkDp
czXzZLU/EumYWJI3GSjZcBjuvqm2b6vACJZ/SuseftROL517+1BIv3RxJHynUZhcoWigl6bspCak
DqrHrFbxe56Bae3kXcTvS/KqqmqQQTZr5D/qwXJM853ZJRJu1ZHk2pEnnAvIeks6uGpr+rL2Dmq4
00bEMa3JLayH25v7Wkr2eTcs8qQusTJl1MAEYsT2YhMFl+QQ41oprGElJbu2wZGgaOjmAicgLzNV
1pMWdFSoUaiRcM1x2NCKO4IX7u0BXQ1jGwAk4K2Krs7iScP6PKk0RWBAnDlq+T0W9wrIfbeDXIJH
kYaA2PTfKIsO/agR0251sDLl3QwMag13NjiLHmHzEvbwc36+He/a0/jDXwBpPvpVy2YDMxs1agkO
xwHSibpcfFNTsMMy4ikDoLFG+afpQWYs5ZVPdjXFg5A48miAokF+WyTscTOoOuTxZvpw+cQUR9no
D3gWV053Yjuone2HVUa9duV4/hRyWY+BAHID0gRCDjtI3wDzDlsW+htaCL8UF4XTTWE5qw/xa48F
FDZQAYKwGwgzi2GqrCSoLsFiAKzTI9iObmHjbcnhTpZWiYd69S4rSMBj6zu3JgcGjweWsb2JNOD2
Z762dvEz5icSwErYJ1/fR0SoPXo0ECAjMAPA4cvZ75SuYMyuzu+nGPOB8LnepSSylaoFGuNAPsP7
LwcD9p+PAniZWaYPah0XTGwjt5q8KKAjXVS/C3mXJaXDpvvbMa6+tWbPPyDWgJm4QHq2asntmODR
k3wffFjdPArLiQOyhfnGfbwp0Gd6XaN/XIMDAcL9gSgDuBR9pa9T13aRnLAiwaYPRdDZ2wl4+Nqp
QvuERKIPhW9+H1BHp9DmXsXrXzmnv8ReHDhV1HVWZIFrPhtwNKcG/U3Xfp4b/xwFwydorrtFGoCo
thb5ynpBYDwv8SFBmV4+uwiUQLUYvPNzjh5eiix2XBMGuVaA+xJi/gmflqRdQKo1B0/4A2cThY3p
5ncA5AdZ2HiyubELL/dtb7xTzuoa52SetsXbGWsUkjkAGMlQLFg8KmM1h8+UqjfnBt7EcDx21M7w
suyArEnlPs++3162VzY4gWqOinYhoAfWkjBtqvHUgtXcwEfytRleO/VJjGs7Y16FF0MC2c+UMbKZ
uvl1NgHUUOyqNRuUM5Ef4gA1HNUTG8OLKCDfQMzCZxF8Eh2dEEfd3h7fJTEMsJ5Za+I/wedy1adP
yQf0qBWK4NXkiEDVffXADwCoBIZHjA3/0x5gBOW3+1Zy6eMaAOfaHvlAOhpAAUAjdHGMp0mbQu8i
gZJxWjoKin56ZTjy0CLnXfOVnP+qxSTPsMD5aQ5gGBBbX8epjI3Zp5YyIW2CfaqWbkq8WrLefihj
kElg89vktT8IFt6e36th55MVXHToMyyrWmo81nkXielcwEdMl8ogS3WHRI+sh/oLEO+tDEZu++12
0CvnHtxEZh9wqNyDdrEcrJrbsS1lg3FiNfEVPd1EKA+PJMmClqb7FodwBeOoShSvI6E7rMrHJBqI
01gg78R9vsk4ZFktsnLNfCBavn4DMGfxg0yATuHTskwoa9bG0AXU7FONUZdKc4RD3bY0Y+Bqh0BO
OgjlVTBmydH1SvpDlaPnlxO4gFrpYYL9piLFmwxinuaEijuN3DpG9g+wflu/5g1LHAktfWP83rbt
SvJ4uUHxu2eQHw4cnAPq4hopgBVQBKqIp7lX3LHHcgLZP4HXI1yA8mStsX55wn2Ntrg4eoqeC0Aj
iKZVPwR8K8pcD7Tk2KLSwDUIBo2jLwpj31UQw2MQD7LY5Au53GSgblZZct8baAar3HpLKNvcXlmX
x+H829B6AEBbBnJpsYuiQsrlujTsk6xlPjCv26gu3FI1V+bg+oT/HWaR8nSynlS0RxijN11rUp0W
WuCKDJZZXEFDck1E81q4ma2A4t2MLFsmzVE8ciF1OT0rpQrvdzDYTdPVJP05seaOK9CzVTqeE6hx
8LTbTLrhN+J7NpUBq8ZQi9he7/s/Ol9zP788HcFstBQcjKCgQbNmMdn1lDGpRhHg3KRGYMTvmYV7
FeWPpFozIfrI0Zc7E0w+LHEUwS/5THmcwoi2J/Q8aejmdDFHOSzftFayrbh2ZP1EnTRLtzl50qRi
7Qqar5ivwWclDRRsFcgeoTy9GCcEtqGwqMnijFa+sgNHLIy9zBUFfBcc3SWbZmV1XSZIH8odMxtt
TkSXbzOTUU3LWS/OWdE6Wg3HFunhn26TrxEWl2pqyDXTWCvOkT7tjFwNu+quAxzhdpQrkFmk0nie
I2WHpMtFgb20jJL0eiHDtPsou3yb+bBlodB8gPBodlffV0kAxba1qJfLco6K76VCSnBWOP56k2ZK
N43KgKg84J7moovg2Q/Vju6Q2YJvTLy+dKZnsrZJ18Iu5tQWKod+NsIqZyPsTwDSlRuShtNrtpW9
1I8zx4Iw6F6rfeV9ZZ7nnHK5QKFxivoEGmEGpJa+jnhILWk01Uqg7av0LkGTGWjhLFTCjuxI0Lnr
8q7Xluisg4lY0M++wMKpI7zmIBwynVsoFucTIFzqykl+pSCCz/gpxGI+R3XKOyHbE/Qzyq0ZNCHb
xD8FLKGBXPd07/YUXp6wX4MtZlAuUCmeWCzOzKg2cgSIlNRvx0oLTJ5944r+cjscuewFIZ6FVhCy
LrS8lie63gpRa60xQdhTvCTP5hlQLh/i+jNh2/JaLz2VictyByfMTERbJwdc/QUzw2b+M4NVFiOm
cSxpEWqDZ2E7bRkqxi/iQpoOZVD3l/wLwKk7GIvbP7r4qKmu4mt721sT1LiSBuLJ8uk3zKvsU26v
SK0lR7Uizrg1p9xRPPJbhTqKH3ts074A4MIsN0ddKAv62r/9BVZjLw51Q2471G5Gca7QrOkA0PIA
0yjw9tY87ifmpqotN4aJtAs3yGCNSXXlrFBBpQaweq42ABn5deB6E5MoHak450x3ErSrU4jJ9gdT
X+lwXnkIA//8KdAiV6s5WLNQ9J/AIEjfkXeaM/gAfAz+J7ubtnUYf8sfZoNUiMc+357gef4WZxIi
Q8QL2QGyliXHMtGolBlVIs4ael6Z/tRPihcXa+Jk104JhDFtSMdiIV2UhiIFBpGGiZsMHJfEGcIU
pz2QE37yTiFSuVrXu7JvNRuS+fMfSOgtT9qWQluD6NFwHmF5aUmSn+UWsFKnToZzBV5QmQU8oPWi
dPbaer0yn18iL/aKkcm9VXbScI635i8Tem+P1X2CK206S0dzR19G4GoeV+/S+a5cfMUvURe7JJZM
s1NgFnwmsu7LvD61krwxJTWo48JTjcmPFAiXE9SnJxtNoiy8vYiWr1N4dEFJAkLTWELo4C1fp0lq
6HgEgieiEyiz9UAHRoaT57rXJyRxjMQ6Gsr4o1ON19txL2jfc2AbdXE8UlGeQw336wYtKlUaYVMy
M2KUoNnVd5w7dgC/hvsstP0IsjDqzt6le7LRX1Ghk7ZrM7+8YBc/YGlq10XwLxADfkCCbEVMWw2q
e7fHeFGK/wgx01kh7YDkYXkIaVM5xswGhQScPCUAIHNHwYHuHKCPZp2MJOjW1P3m0+bzakLEGd8O
YSGk8IB3LI49rkkyNyJIek/wY6BKdhelUPuXE+HYQxEg2QBuWF1xXr046P8KCrouHscEOtaLiw6u
NlAey0CrANfIS/Y1jCec9DGrXPCN1FAKZ36Lk/8ehKe+357h5ZZdRl5s2SZtcf5H7eyGnTvDcC/y
50gRa59xzoMuJ/Xv8S22KFgZcsQqjM+GwP2uDgrDhUUa8+Fqsald6sn/tCj2MSwcc/PNPevnLvJr
G5BOVioYViX8rNCDWBwrtUPDe615cWUPQC/u70CLDHCIJNJ08/xVmenGxV0e/bn9ga4cL+jm48gG
wwhFpGX5XW8r25rm9VjkCVxti90A7ZwK+n6qqO7jLHYK9LxTma48FeZlvvhiKtgsIABD4RLlvsU2
kCfG0Su2cbjE/ZsAEjxXoRuRTI+9+UfkknN7kBdvZ3wv3I2Q6oXVD0ozSxoor3iTJx14XHkhtpVC
d0zEwDrJDhfdPWjW+4w3YPwIaF51v2/HvgATIjbqaLOjEzgtIPEs1kpU523X0QmEptg6ysmwYZYC
rH+inqAU5CdVqYeqDqCKkD2KZrWLBzGMBcEpEC6MNB5HfTBDq5chASP6E4h3rhFDBMNUX7SqeB7/
+S07pyuzXh/eHTNqZNnrjQa97W0qj6dSteC0LCdOU/VPXWw8N1YPZNQ2s8w7sKV+m1rkkkgDBoLd
JaxDdTjOA1KsWeldrlALNWHIds3vZ/3CBAEyodVAaaWfLL1wa0pda6wgnbSpIBApIo7MHe+Fdk1z
7srVAHk7FTV3HNRwLFlOQ1o06hA3fX9K8/I4ifTAWH+HE9ZPIqQZUxMYPeBVsOUeNOBIgEoyzPqI
B/AKW+byvoDOoAHiCaqaNt6Zi1sYR5s1JdnYn4yGwhoJDQBV+BCg8kihA8PdfuvFPy2lQqmRaFhl
YFXi+r9wXOhE1jf9FIlTH7WnTvWU7gE4WcBo7qTc9G/vjuUrwEBjGEwvOJ5hj8x6VTgnPj1/RhKx
KdKS/mQlz9OE/vQI8a5ewGFh1UhieZR+hIIS0EwuMy/1YFnFWivDXXSSwWMELldz2lzbDEMF/Ypp
q7cPTUVCtKHvBbGeOVP9gQN19EK0YuU0uvZDdJTwYGIy2z0soV+dJOLCLrPulEvcw+oJi6j2bk/r
cs/MY8VxB07BnNbgX1+nleW6nKRUdKcKiLq6nwGOxm5oB4xpDDJunyA9dUercns77PK2/yssJONn
h1vjAjct054pCfQ+gfQRz1SGaP+YeFn3fDvKcksgCtJRVAZnJ91LEGliRxKndtwBfq4HlDMPvRRH
T+2wpeWpT4z7qF2jGl8ZGNDVkPZFkxGPuWX5sxkHKued3p5G8HooNcIq6QKS3d8e2EVBAno8qOzi
u2mQM7tk+8asGysoaScnCoEnOcNml8sXofffi1raVwp8stXxUE5QZVbw/BqJK8uPmaF+j1vtXiq6
sDSKQ43ro7cTp0z6wYXg4T88jz5+InI27CMdUlRLNEXHm0qWYEZ4oqV5EhkPSHyyR5B0wEkVxYEW
LytzcjH185x8CjifIJ9OCEUA2JnmCNh5be7QHC4XHthmswQb9Y2t8qAeW9tJDtYdDftgFheEdtFz
6jevZbgKVli+BTF6FHPxHsLT94NV8/XHJILF3OozerIbHXLjgJbGtHa1FgyO5lkvwXNi/HEs+E87
t0MZUlG3J+NiW38N/5HmfJoLo5SHMa5LeoqpGTDRoCGag2LIfGHjOWpwgGnbO2i5BbfDXlQY/ho2
kl1IFpso1SxOad4WOjeLip4yXfbGRN3A07wBea8MkJ0GaVZvk978pWkxVLmmbp9YABvoxj/V155/
BXqlwEzMFopAcn+d/LqWm7rtLSAIFSANI+Byo/D2QK/NLyALEAhFCxHds3ktfppfoo5aDos+erJg
0WWL5DmPReYMSuMIoZ40FtZpexibYeW0vsg1Pkb2Ke5ijduJOSZyhbid7QALVQd6B9xNJ6NUH7dO
5QGZOUD+b2U1XZyj83yqgBZgL4NgsSx/KrlWa8OAxdxMIGf1ybPex65cNWFKWp9CUNGC3MDtCZ4/
0ee0/6+BAv+Poxt85ItcWBk4qxJKTxMLbKvzFBSsCvZSwiKAjtkKKOvKyTG7hUGCGJLseGfMX/vT
18yyeDRTTZKOFnk1NAD0K9tLubbSqZq/zcWQ/o6y3JNTg9mlI6IMyr3BS8cif4bmLHUrlMqLJ8zH
1H2Ks3hGWPEwjXKHOBK3HaEbLo2TPYmK16SxDqOh+4ZMsWqkNuR4K9z+bGtjJF9nspMn9PJ7xFbQ
tY4hv5clP3jzXpT/WFzsr1GCo4GKLVTDl6iINGGAYuiydOx5fKKARFdmFQgQU+B+7patETBd9Vu9
8uyhC/q+eLo90KvrE01O2I2hL3Ghigf5ZSIVlSYdJ/3/SPuy5lh1bM2/UnGem7qImY5bFdGMOZEe
Mj2+ELZ3GhBiFuOv749dp27Zmdnm1u3HHd62QEhLS2t9Q7RR+ncyAMkOmpyIGjUhSwHt6gL9MtrZ
tm8LLcx4JAmBiPp7W0b3Sq6AzyAshZf581ws0S/jnAXOARwqtQxlIWBrvk6rHdy3wMqFJiukrClA
YEa9sCeWpnGOPF92ngJJZ7GB908AmIklK9C7whFddbEdV7cJXdoZ16fRgOUWogp0pc6S3SYS4lSA
o2tgCMVtobUx2NfirVAFJn0BQs1WCg7V38HVsymQQZWOOd9FdHT0BFfbZqGwsfQwyvdX7wepSWpJ
FYK0OJT1dpRu23SpnHeZhczYOoI0Ed4tKGacfU+DkVBuwOfdqzMki4CpDIx9xXZEKuxSuCGgv7BC
sssJ2RBET37eIhcgUeTAChxXYJ6ME0u+EJXQ+rRB0wqjS3fiRvZyB2nYS71Kd6YPcgbayvHC+16u
JuSaaGIj+AFIfHFfmlguKwOtqn0/w/d71KCTfMNTUKNGALQjvnT1v8wCvo939gkxi0mk6021pyoK
okq9GSf042hk53llV0YE/57hfoJqwc8Te+U14YoKwjASLMDgzpMsQw/LJNMwLO7DUAPIXRj4OFzM
XD0GhCns7//d4bB2ACcBjRN1FdS+vy9Us+sTeYgEZM8RfHDDOyMMAbJPd1kzOFOWLrzc5bb4PtrZ
CdKno1gKBUYrh23Wr6l5oEuAjsv5w10X3qAoys4di9/Iti9BJxwrE25jqhxwFXzQCllTrFrIf2D2
J1uFGbk/z9/FKgHMQJdBHABhAXa25ydVmXQQlNCLIWDEdMB6o6AK6KOdxIKfV8jKuVC4cRkR8AgX
At68/r6F87ORz48N4IVDFUYiQQYekJwLXhNrC03TiwN/HgLQZGxzAPEvzsFIoT2TMwzB1VM4IIZH
bGWWsFtdyp4u05qzkc5eBoFmUjsJIxFQ4RNcc4eKeQ055eMz7ys/b9q1AczDkvDP1XHhYIHCIiTf
Lm1cWT8CjB6yIeh7iHxUk9capwzsylzcKPVj0nQuA55t6he+3bWJBYgW5QtjVvY+D920L3rQcedh
p8nKepi3xVBdJA8D/fx5eV5/wbmvheohmnfnEPO6B/fIaJMhqECqazvkbRLQW+NOnjxWNJ7OyCqk
jR0uur5ciF3iUAekAhzx32A19BS+R5ZCz021bmQtgJDoazjlMLIHeYwOFM1plj5Gyt2oi74aRTei
NiGh022p0W/UMbsRjdJn7alFXqIK8lNTPSfG5ERp5wPL6BRIPLner3+eqIvIBPMwhAw05Gaj5Asj
qoZXGWhZohSIeFIxOanmIZIXYu3VMWaGET47wHPn1550AESoQeobtFEQ5w99eezl959f43JhmZqM
sId5R9f2guUyZY2QQVZICvTwAchUJ4RIWNvt5VKxfh7o4taIOjyKH1hWoMZDVfns3ChIWnR5XitB
38iuUtTwy1MsoCCsDJSCHL6LQAwsDHkR2echIV0C7vvsO3POYo3baAAysVWCiDUWRH1Wg7jjDVCn
hrQiS5Hh2vvhYoxaNPzsgLc8e79UrCA4aOCk6gENBCiGtOphFPiaKKkXm8a6znBZ/XlKL74d3u/r
kNL3DZNlraZlWaQEIjs0ySkzH4b0GXtm4R5wdRgIkwDqBMTVhRQM1FhSPnXoLpf1kRO+b4roluiJ
BwBk8v851NkFQC8YpTFAs0HUJ9uoGZ2heGoryTOWIHIX3TV45kBLACbryEQlAInOgk0H8C3Avjo+
FwwnhqOnMavdN/awagLlFqLCs9pMnlrxHSik9kzooXeLguZXJxaZKY4SSIde+P6auUqLDvjgoHGF
m/IoWMOhP8UH+Z74pt8f9VPsmpASWpjjy6oRXh3sQaxRaJuDNXF27+mFPs7lHNKFBk/cFgxgKBic
yJFqsS8rYdDJ0x4zZ6XSvdHHG7ObZbb48eele5EF4RnQVgWMS5v7hec1JFFsUjHmTAk0GI/rHB65
VXVoxuoAUkUALzyvRyIGdYAlnsK1kIAGCrqCOMQvTRJppWlJDmxZQLhsaxL3hljyOfr+xXTAkbbU
PLoI4HjNuRyByRZxcp8f29GII7uQDSkokqJzwobt1DY51S1Zovldiz4QxBNxx4LWJqhh30NBVWTG
kNWFHFCTYe4aK5lESwtRKZMGmJTm9ijXS+vo2vIFeB2VQKAALnmwoTQoUTTMiTM0d/bGJ1T/oMrv
hE7zomaQq7fjewjX2eJqMSJdoKPn3Tt7Mc36IzA1PJ9XQeNiKEz4jGHxPrbljlHm91F134G9DVP7
1pLA3u7R95ZItTXBHGMaT62B1Ou6GDfNkmbc5d327HnO4hZKaGSqazyPuMlv9VW6SRVLeqmc2YB9
ClIPFf4lgZtrSwubB9kHcEGzpP73L47zZoD3SSwH2RitG/5gwqSgTsgCRObqKPpc1gIIAYCyeR9/
uRx1bVFV6OpKQS8cShRdJ72zaJUvHGRXR4HeJEwcweW8CMajUGsDQy8+0MfczsYXqmHx6EuAgGvr
1UDZGpc9Ba6v5ye0WMVQUcojnGO8RzfoF5A3bpXflUvQmOvj4PKD6zicKs5b72YDMgfUHeWAiLkd
l9Cko099HtT5UnRRMPnfLnRYdeB1/HOgc6BbT8A0YwOWQG/uOT/w6vPnIL3wIr9Vd798/DyRhUhL
mRxI9IliUylNmFpQb9lDGn31PxkKlAN5vnhcAOqyqlKSBMdS0IuCNdLaMcPMLUTqFbxbOHquzho6
UuDOIXIBGfJ9SRtJiyhBMjmYHUkHiq5nvjDCZT92/jAapPkQHmejlLNdQ7SRRGJeKEEIRtuhdclu
DKKVvEr8FLduqH7BzEzxxBX1ay81LCG3l1DSF9zPOULOUEHIriPbhs3x97cUtFLQWYPcsHE1xKDQ
aqwedEQCaQRRtsaPDp43ZLBKH7qmUIH7H5Ckfz8BhkepdFZsPb9I8kxvlKgtMQnxHRQxnTgsf9U5
d9WRrGnBAEcaPb3sbiAftaFiAQlROIFkKhxilZZA1kaEr8O4hA39fTKc7xmcVTMpCfDFC0KSyAul
q1QkHuGrDl+9Gbqu2eQd6CS78SA082sW+F92J792Pn8ddt5qX7aSUOREEuCUFZCafdSyBrVaze9H
2Yn70isN0W6TeOGC+v94VR3viNs8XvdsoaddEjImYgmQQ/esj57sQcIlMNYxItJD+Ujv41V7ozz1
20XT2Otv+6+R5y345W3pMLWV2YQyLiZgwfrabKAw439P9QrqLvVncmx34rPo1P8Ncv61zBJGmHPd
F0n1hVqXqTId2hC4QoxABoZItlLqoeLm8pxa2khfx+mU8HohUl47wL4Mei7KD/JhIahopgeDodgj
dPlpl0FS6/3nIHl1FCCrNJxi5JI0OOkxDeNYkoMCXATD/EwYChtLvIcr4VEDpApVJhm3g4vuZ1by
uoaLsRyYEFDGFdpCo3LhuF8Y4ncJ6svyYBVJe0Xv5ECrSg+yuv5AFhpJFyB0BB+8BYzsZ7fZS0WK
UEqMWI4bOehgOVZs2of4Jr2LncQWXkVc6FIHhkeuZEE6ySmd8L5aOM6ufKlvw59tdy5IQzEBCxbk
eedFwE8NCiTWhCXq1dIwZ0G+yAZCM0gmBFPe2KQYrDp+NvSlzs2VOxO4lFh3AFGi+34OClOJIveG
gTRg6mIng7THICqrUlPtsKwsvOnC3F0JHlC4AXsAtGwcXudM8n4UGWlFXGWKOr7v+SNtagtFVilO
1r2UQ+z69POuutAgm32pcB6oc5NIviyBNbma4/4Q86ACYaFbV375ZL4a1nxAh0sYSely7c8YSWTU
4CIDJnv+dgWdojI38gYLE1KytSPspLvqcXa8yILUD3c6evEOXwkPk60kFjy2nfxO3Ob20kF4GSa/
P8dZ7ajvM1mgGZ4D4DtPq+GDNfyCDrkVq6odZaGdouuqcnFp54vX3h8ZHihHgBwjCTsrkzED6gRE
l+sAR5MrK5WjMHabKSsF3jo4/N06at4Nlm0kGZUPfZ2au7BILKl4N6oPhX1QVIQz/sqBniLqOgJt
CPcEu1N/TWiBywyUWHiUaDf1uIezGUJXflcNQYd8P4sflahfJeVgVS1YDNNtHj2K+czzpCuAdwCb
Q3gYJittn8SJr3KJerDPhlSCaBmF5qglBHinXxx61BHEgNruPVdRezY9UJcso36H9phsfLbdTak/
xHnrFOU97FIaSJpH+3ryWz4CiKOuR535tLnrih2N5mfTrWGCtgoysVoWbXm8J+RDK4KMKo4CeRdB
ftCqgyJ9qBBgzDXmAVzsUYNCkRkKZXIFdWpA4IcRBB/ZlwtzxaHGmFXDQSzFVdvJD2LdWUUPNZUC
ZkIdZEaSFK8BWEtmp5LqtiFbp6SFV8Zk5ep93G3ZiD8ginaNfL9H5igL78oI2hKq8TzxIHjh9rg1
xZ9S/2TG0CmfnmDL5wgMRshjBg3M7QABOmHiNutepnaTm7Fj9BDrTnAZjkpX57kjGw+0vw0hUm5w
+iDkvyrRnTXPKQDZRKdWpz5BXLtqGqvsEl9sIUEMEkhrvEZg6wPxZxeaaOn9qwkgtQELhJbDmWn8
HKBqXsriPm7y154nq0KrbdE8KPBP0gVAr9ODDtFfpLsZAmUK3b4RGv8mrmdZBxV1/W2ikCtus9ss
klwhvuURpmQcLZKJflr2mGkTopC5NUA4bzQ+665ze3VaQeu/0bgnowMhAFUYgwDUvQly7IVi5cbs
xWSwuExTV2yglImyTCH4qljuSPXUmnCFrKG6qUa7VlA3Mo09AbcBIFiOUDmGpDPzTLyeAnqnwaKN
Cl1k+JDsWnxGrWWuCjFMuS1cZpabBlhyNP2tcko8WlYr1P6sQXhR4SYay9DI5GxtFmsGTT4JdiVt
VR8EkttTHz/oSrcSIZ3ZdHAqR9QJWzttPobszohqS4OILYSd7NAAaDLUHJYKThtraygUg1wPGXaU
KjmECrc9c6JuskJNgUcAucNmUHPw68BXKOjoqb3qpiF0GPvY6rPOgpRrIJQnxkFIA8OxSes7Jj0n
c9okv8Ti/DcSZnEUAWpZ36dm99LrHfYP5XeFIjut+FDSzDUrSNQPmRvyLVcg0N0Td2wlVzQDQZyw
tCpH11unpRBWjjOPTLqlD5lVAQpfSquuhcK0yT2uaH7HMrc0BB9gF4vCxCypCFT3oH8KEjGJnjJN
ssxRXNNIc5PyJUzfqgJ8agSRwXwLoW8NJXY7jz4jEWqqSfqMioCdytXaHBxDW5fktaif65rdJqJq
RXlzVNm2qRII7ydeor8O1a3ZnUxoJuJ1f5sfhqbFeyDN1V8jVrCSCTsGxBaRwfSA4nr60fZbtXxI
OTxL9duKq2uS9FaXbnm2ruuTNH3ozUlKXuop0GAWIpqfE6JMkR+z+aYHbSVjcDq671vBKfRNgRRS
iEBdZurtCAHaSjt1NSxa0tCFlD1CrV9BY9Tow60pfPYyhEAVxQ+rg64Wvm4c4pTbJKrtJFx0MJpv
J98vavDfRfEUQIOZ+nYOGIYBRyoYI+RX1ZtZu3laYfU77W/FpPnasMTMulIV/z7eWcqmJlpawYgH
cq/IAhS79ckTloJdzLZhtvi+SIe9ehB+eb+z3E1NolBEJboOOC6h0NLcF5tum9itk++VnbaK3cW6
/2W2+P0N58TrS9oNFzbZHGWMWDuDo3oqChLshq9mNezQGnwwmfrt0rQuveVZJUSXWA9o0zymUnki
VIH4UnfqSi3422ud371Ss6/yScCHU3xtk2zFgB0EV7dVv3e6fb6hd+3iW8lzdvTD4tTPspioCROx
nBfnrLYt78ZN7xKkcMaG7DC1sCuPN/D3cmDr5KYugiUkT3wNAQlIpxGmMbj+0lXq9atF557L5BmT
gZwZ8BJ0HVAh//6NBYOVMQfQHpOhPsOeVjZWNXfTVbJJbTS1Eqs4gsUyxi417XjLNu1C8g4C/uXU
qAqIYDN7ZBZqmFfhl1VWx0nGlEREG028M1vVypTy1pQfG0jAqpM3DeBVyuuh3Yi0gueG6AA8jorE
ZOGWtJ+0d92YXBmCt5nwa4of2qZ3oHNgG0JsDU0w9CcRsZ0hGzEi3QGT6oFo7yXbV+2jBEIH02u7
VgaLaq03ABcyDoU1S09pczrQdE6uAJYtJok/UuZOhb6azxGcYJDdfde7gDAo0ALXEIJpgZRICVIu
e0bLLTVRfYnWcDh4LfW72mysCdS/vFtr8hiowmSjOS/SPQexvdJu+9nVB83tsrxL+Kuu3IZsW1BQ
aMmpFNIdHJuDtBlnZqYljQ9CvZsJhQbcCDpluBOajuJs7e+rWFw1leTW4kOCaTRr7oet4lZQMta7
t45SNM4helGfouHEtedsfIbboVVXgmvGvdXomROWD1VyzKAyEiaDm8NtIepzj0rhZw5UBCejkwO/
Eok+H7kdD2Dfgy2WknUIJieRmlej2Mtg5Ymwq9M0tonNQ8qwsgdPKo+pjkqivhGK6Emo6S4j4kvC
wS0n0AmH0q/A80MvMEuDzZ04xo6W50Fcl1uzxuEO7hvYi3ZFdzJRnEz5xdAuSsPOrSi6rjR36g4a
eTDZEMmu5dD/FN8rZKNGviY4rXKZWHDRs2ESM2bhlkWanXLp1gTqJqJPRhK6FBjNmoWbOZvP2cOU
DnYI/ntPjpL60Y06IONPwOZ7jb4i2j41Vp0BYj5kxgvdcNMRxiPQsa+ec11F0qe4OS4rwrRNBCdB
R1aHSVpB3RG37KblC8jz3+TAs7iCnvS8g2GFOCMlvm+eNmv0vJxMrPQc9p9j7CVxt6YcQDEAYsfx
o65MK2y9tgjxsW4hT2EPxasSH6NsM+s+y58o6ljGyhSeol+wWKLDE+AcKfyZcgrSh9Edxoj7TMaC
x4wp3G2qXd7eEPaUD8fI/CTDseaxL/VQWm6q2zgGYQnk+Rk5rhWD28EZrocWBrkDLMFv1dbFZvfy
tn8ATAXC1qkbRekGgvTbAi47ppgzq4iIO00vOpUdAfaH2jDD6aMPATe9plB3bVHOSlRWYtxN0wNj
EwRdtVnB91Uu+G2eNBBmTmCIIXpak8KsBzq7yPb0Q1xtmzr06ZBA4TPfyFG0lurG0+C4ZPYNlBUU
uxNwpGmw3OiY87+aDAKBUUF5oBZuKHA4+8R2vgQBmVOEi683A5jQYUL14vxua1ZDMvbN2AQh10HL
H/CNMjduMisvH36uWVw5ylW4Kv7XSGe397HLqFSpGEmHEn4LVXr4IChG6P48ytL7nB0mpDEKBdeg
JtAE2BsIgpPVQRHJMClZbKBeHwpoHYgIAg0hnx2oshFXRgKx3QAh2IC975x+ZZAtqpxkbfrA8q2A
8PKXjssr2clc9QFUEVpCIMuevWBRtVNaTWET1BE+UvGUk+efZ/C3WdjFkkCdwySGiWrqOepJFeKW
9iHjQcyaI+PUGUDuKiN+0IcPou5IQRy9N520fmMMSn9auzIlJOOAETaCYSdTCX49In08PMo1fVEp
AWV5tFvtkwFWBDK8x4jkSMOpqMINh9b1oAhuKCmrRvQG2Iol4UcnP0Vd4zFaeFUHJ0Ex8RMBd+uf
X/RCKmLWY8JRjcIOjn7oJZ+ls/KI60+uSUmAO/9ugDCu7CF0HnADGTbxPkQNxar90HV+HvayNIlR
gV+DjA0sES40ZQSSVVEeTwna0/Akgg9QL44uaYDoQdyJWsX/ebgrl4Tv480L6ktygwqObFQEbzl9
aJupsKIVQVOPPeaTDZ8EBxL49s8jXm70ecDZ1AUd6ytiYRPI9K2kJuik8FWfgX7Ri9tGe/x3R4Ew
ooT2PgKXaF7IHCiT1qVqKEOHMq6RC+EEFN7GYYmFeCVT/z7MWdQSmaLVXMcwbF298TVczJ3C1xxI
X7rwU8ic0s7tf/8CMmvCIlJC3FIlF8CYtOu4LNIuBTCm9EXQkHRxiZd9mXNjCLB70eVBn/UCQglM
AUzTqzwNqgZFOal0W9lEjaW0moGg6PfwT1n2//gY/nd0AtWEjaBQN3//T/z7oyjHOolifvbPvwfJ
R100xSf/z/nX/uu/ff+lv9+Up/zA69OJB2/l+f/89ov4+3+O77zxt2//cHOe8PGuPdXj/alpGf89
CJ50/p//3R/+5fT7rxzH8vS3Pz6KNufzX4uQ6P3x54/Wv/72x9wK+o+vf/7Pn+3fMvza/8lOdfLx
lv/l8JYVb+e/d3pr+N/+ENAd+ys6ErMuwCweD+WjP/7Sn/7xI538FRAWcL9BlDbnvvQff8kLZDTz
r+FHkIEWkXqBnYLWEX6tKdp//Ez5qwoFDogwQvEHZTRT++Ofz/jtY/3r4/0lR6GwSHLe/O2P70fd
3HeGdu+8HGUABC41FiM4AwDDnAoHbSh8AdC3IlFdxk1/Up6+zM6fI38d6Xvw+HMkSJdIQAghdmjz
k3yJVmVa5d0UJsIBHDG4SkZ21KxbuIf8PApwyN/ynt/j4ASd0S4wWsBhdx77lciQmrztjq2O3AtQ
3jrJIN8LSGUq3UkxsWs4qA79vkDFWRnfGQ7b1Kytcfa0o+u6VawYinEkguxs5ucmjIS6J7UDW1A8
SEXqN9ozZ7IFHdYInoylmK005sbGLaT3ajOx8w7WU5Dx0kRHiQY3IQ/6OAQJjriU3CWRAPJYYyfi
S2puhYI68IOF8sgA8v8riz47/T2GFXTal44uP4zTu1HAEGb4hcPGAQThIHHFieDF2UYoAqavTfis
9ew+qlFBjgNBf42ipHb48JmzezV8423k1pTCfRNuEI3S+WMIDH0u2XKJzDN5I6Hq4PNbGbkPxeMY
Pk7ZqzquG/1WmNaAWVl9Du7+nOE+hIVP+nWPcjit79U287rqWVdiS1ZfE/GodzD2LGRPMOCVN6J0
3t0qxS9EkVXBDyTbEXiZFFK6BVUHb6NYYa07ZQ0Qmnroeg2l4yrDg9a3Oocvk6b7phlb0JyAzOaB
scjvzNCSdO5VFbJkaOtU9xzXQ+iY4zKo+JKmu3UaH9SJWmltvFfyfaIeoobvWMNcRYWNTMdcSTkW
AmhWJF7VRbiuwzLojczuzZ0gSVY+baVJdFvhFULGmwQpkGQUgN/GgldnKBpMjVMaqUOFHi0GYSX2
0s3EvSKkj/AtDMRKu8/DVSLuavRCSIfeT6iXDniRdgHvQpaa60mHSE/zpuYnJsmruo79BJcCADKB
tJD8TIZEt8h9TXzQ4e9Cm6OGVH1gO6NW9oMWveD20TFo/eHmLXXmezGU2w4sD9bfZQBTmuVxVGSv
n613+souOrIu0A81owRNDAOOu5XTmcYOuiF36niKNRTYItMf0/g21UZfUkUU9aG3h7aA0VGfRolb
lfDShbpWNzR2RcKVUahWpcgwqzKczNCexVB22/a91N/k+qUUt6nWbCYAykxcnuChdBOW5bpJszUz
UeZO6lvBTB2TQ785fgJy24m1wSHTY99pQWhCOuyGdWQ3yeJxwLUqHpjoAL/zAL2ojQxvYQI+d2LG
QV8eUCYX5NewkKBCjU4L2m4CW/eVuCmUYgOFIq+H8XCCppyQHnkpQc8028VCBgtWuKcS5KLhRiDw
Th+RDDLZ63Jz1XexB6UVP9Ng2gqOLL7YKgWhA3kyXNc3ofYgReZqnB7a8C2tNjhQ7bBj6MG8UONl
lFFBy0x3aJht1hlgQrgvoOmShx+8xhaV7qcG/kUpGFxQ8mqKt4IYKOyf6iF+pnAT6pLJjWvDI63k
lBK5qUx1V5rKqos6XzP6O+jX4JLa+TE8HYrokWD6NY6vrE7bFEMVg+S27L0eI0egKJgIxE0ibNsp
XheYOK2AZxDo90rz2sClFkTgwkx8SUK4GnrXSFGRlEbPrGQLCnV2Gmqu0CReFFZODRc3lAO2oAvu
8/yuAf0izEZXnPsg/Zuq+jQcndn2jMWK2+Vgj2VrWsMXqofKFkPEBYy66A4ie9ThmguN711Vso0U
G5aYpwDg9puO5oEp033VdytT61Z5GEPmER19BTaUgwT/uUlGrWOCIgXqUlKJ/9C6tdlbEWoO0pDc
cmWwYbJux9Edzsj7NKLWaAYT2qyjGkNgicCmNYbfem6r2jMhIfrXoo9obYv9XcMDJYOhS25J6Wun
9i4fsVZghsxEJNEIloIO4fiNwd5iU/QrSm29HbEtYRJXo9iGvKrQOEQLd3LzK2KdXYi/IKCBH9T2
xE9DhGofsKlSkKOLnGiZ1TIIus24AXQssgExGCu0mmJ3hNncGEOUdYBiP+TxgbOxqrRF/wJGOmGM
oM7gNNrZlVbvx36ANDtc9Z5EE9FC29T8V9+iQogmV2t+wqYahnklviScqaPRMRu4gDBACOpbWTWs
XijgsnWUyc2o+1Uv2kReV+OWz4H6RaIvbXavQ6yl6o81ZL9HmXoUgkExEZ/S0nSmGFRExfAouS/R
4eH5JmEpFKuw2KX5o0PvKHYV6CIXwwFWWvYA62EJq2PKgl4h9gA9O7E3bAVkOH4KQdVo4ZiK1m9n
wGMGu18x13EHdVZd8UiVODGIU2XHt0VU+KOOL1Ic8VpWJ70JI1TxKf4wnDhEGJsZgmZx9pJgaDHv
LBn2aXqHypnwa5A26XCn83sZRRxQioASuenQWGrF3hEGiA9Xx6FbJyMs/oTIYYZhh3zDsElpqjoc
iPW+Q2k4uY/Zc4YSrtB+okhql0y3hx6yIO3gFkZANdh3KjsohkBwAs1gDYZLDbXTAaZcOrNFDnWV
FlhHKr0I4PxwgFVieieJu1Gj8ztYoH1gsa/UNLVQDrjhfeZO7a9mqFArruwsDe0aAAjCpe1ElAM3
yQYoFE+g0Sot0F5FL5TjW455jDOgXpPqiFuTHREdNoI6OAypbfpUdPN+Ww6hPUqmp0gPoxI5RSdY
U2Tinmo449yRBrcFvtZAcaGuF0vbkcZ2G8PqV8kcdeqgXwxjRJVuFRojG2rsbixdBQ1gE832lr2I
sb4TUcDtuiCUQ6udsFEKkH9LFOjQ31SxqtF10KfnHHNoRqB4YErb8VMlElZQbOFApjmxK/4sy2qQ
q6OPW7ajQBFohHwBdOTQC1dj2ZPjDLrj2NGwmGZGtqNl5EyR5BiQqUflwcopEMGVEjoVfzL4J4oo
aELTCUrhJEGQhxUjo442KSsj4/h+ucfFEpye2pa0TznhPmWwR8ce7YVdzHTLgGg7HHJ/zk/JXDv6
Vw3mH+kp0CaQCkPpWQFL4nsaLCut3gka0lPFhydlEDofsPGz+V5cLcG+zlhFfw5F0K0E1QPXiwu9
QDaUSsbF7ij51SPg8uZN74ab2J62bYBI64jP6bra0XvDS2/oikI9eAnXc0ZFuHyEs0t2VuZZnzI8
AhyZjU13zB0wp++6VYPuU6dZOlTklw2Rrt0AoDMHQ0oDQsKY5O9T3JqdWYJX0x1nRG38QgwrclMo
1Vc7xZNPdAPfroVbx5VbFPhD/xpxvpR/udtUZltWgkq6Y6x+igPs/+JHEAxtFCxXPy+f70CpP+fz
y0Bnq0eNKSkkINJ+r55kY7q9p3kwW1kY5sx//GKcczB/VqF1Ryq80NxShBGfBs8lwxFeZ+l/9AFs
IWh2KKOtoCcQ7pfUuc7wkpejz3voy3QOAldELmP0cQP3Xv2m2JZBuzIg+1rs0635Xm2yTRqEq3ba
5/tuX/tLZLgrd9Wv31M9W7a0StQ6GbCCEDureg84GBJv7+dPubBKz5H//VBCaHWeYl2CHU1yqy+q
sl9dLOrcjwaRGWXJs30Aa/YB2b3ZYh+A0p/YA5JJbH7Tbb36bfRwq7KkbXUz06KExS1xfet/Gf1s
TxTglzXIseZA1+342vSYByzhNvR0H+aEBaprS9Hmd0PqIrZ+GfJsdxAICYVj1vEjPGl20EzaZtAp
p9pnkW0149aEKWpdCh56XbYalp4wgFHZ9jsYU61JEfulsNPQ61V6n0lbMe1dPadvpfkrFSDSg5pB
GC36ZF9dA/964N/UjS8L3UjrpOtFbGf9ZoBXZPKqbmezSHnT7ROAgiVwMn5edGciaH9urS8jnm0t
AonQnuhNd+SAXcyeGtTpVopTrAtnfFoSHFxaA79J9l/eD8lkQ0sj6o7RY75WbHlFnMqOHbKfbGLD
Sx4nzkKX6KwofvmC85R/GZIWzWRmQtoeG3dw+n12B/hqINvIvJ14w3y2UBJfHG8OJV/GG0ZABSjM
ibHJiIcChTdstbXmDDb8OnxhvUS0O2PzXL7fWRlNMsuIUXSgj/kuP+q4w+JchVvbih0gau7OivnQ
i94OmtXdUzcxLHW9sIKW1ux5VCECq6oB3xQoxH2OEraHcwgAl2ZXHJXfHiVL+3pxGZ2FklDri2lq
8U3HTb2Dmg0WLUiePvywLXMzBcuNjjPC0p+z/Ft0dM7UwMn+/lXrrK5CmFvxI9CNfr0G0mFfvMae
+KIcoZXrqLbCrXKTB+22WDp6xXkCL6LYl7HPDp90bOSyGvLsWMcwJUqIg+qGJUbHrHvAXdQSp8g1
UY1q08dc+wT89jk0+hweZeTI4SplABkiTc1GTMq9AFcQaq4JTVdT+TZJ3JYm87ZLoLOpEUuI6aMp
CGvFpP+XvTNZkhvHlva73D3bSJDgsOUQ85BzStrQpJQEzgSIgSCf/npk9d+tyi4r2d/ruwnLSqkU
EwkcnOP++VuPjQ5sxH27Yn3m1dH3R56JpfsCoTrksEjARgjqvgyrh9ba/eLY77XoH0u3PAzoA8X3
osJhEhj2cTu3R7R/0pmMM1Sy0VuMWjf1FCQeI1p6fcI+14E9rm57bwf+VmqkkZA4VZ7cs+CBtX7a
s2+VB/yM7x3XvrpjrShixIlwuan4Y9M9iMXfzRguGkhJnInlPbKCGZSrAOil03Dh/FtCSM569zjp
H4v80foeCKJtqhKeIqQZFje2iUxwl/SDzviwpq5kO4vur0C6xlqVOUP6YeJU+RzbL87k4yzYhyoz
w+gg/gKSnsrfinr5zTpCfvetf5j+1skCSYJ29VP4ZdgPJwi5kCATHTGDvkNsXVHmvGhxxdMtemBb
kmJt+TxjGA2tDMRdf3+L//XBIQzBxwClEtzoD/toFzYxn1uhntSncgs3OsSy2CvWfV2gwakQSWR2
064/4RB8Z58hrCE7dv3di/jrg9K/X8THMPaoHlZ4mPAiyvMtRxnn4czdR1u0hbbV73bFv6z3fnmu
D7d7aXlblyFXT/YTZENFeAjxfPYYPazb4YVs+hxpu797ztsX+p+3+b8+5OTDbV52vWdGxv/YOG5f
9txg61+zWzlWX6tn8vD33+pfVoO/vMcPF5jL18mAhameGvDzbqlSUyH3/22F8cvzfNiAAf+CcBXd
4CdRzEXzfTxUyL3/Mu7LY30lx9+dFf76pPLL033Yf6nLlhmWT4X93ttEO/GwnIHWzZwfcZLalzGv
ii6L8mqfPP1+nHvbd/7uK/ywF69wDdGuwS5BzksiCxqN6LQP1wWUtw5B6RZtx7//Dv96kfj3NXP7
81+KjZYvY+cj2vgJesd9oJe87R90pIoFDRXf3P/9k/11afPLR/th203mEjL7KrldMe3DO6r4S1I4
Z7IhODc4d797c39Zm2IQiX5wCKskLMN/fnckFmskIeLCiSGIs5vKOskQAIRG/HtZ8Ts1w1++v1+f
78PX5yxUtY6IFSoZN1tzL+2u1abN3sb9ULTX8DfwOP+vCidoUCMfHCCQeT7qezR4h7X2o/6pBKki
7WX3FLnqUc7BksU1/YoggsfEhsVUDgVzSY4zeF4i0z0sxwO0tUBUz23ac3ZLXejtRmr/MXC4m1J4
ZGZ+H9JrCEFia8hmQOQ1JhOJ4+9NaU6Rj0p7RSbZwoMNYhyeZlPuw8r+7v39OVLpj5rp1/f34cb3
GAzucrD90xB9g1o+q7mCfYw2ZzWYTHVzDqoCz5ugKewi8qpONoLrN2dQ56X5Bs/guQmgy6HQGKpE
3q1tsnUSRJ+a5ozy7zkZ1Csu9QNl472vIkg02YvtxRfSV88Kg4L/4tr/9c38x7XYR3St8WXJorlj
uxsf0rnAQFHAuFKoMfvddvDe9/u4lvz6hB8uxj5xuJ6auH/q9mz3JQQorE/7g/+aHPnjAFd+9uYf
/AIT3120xTIDr+Nd4KbDDxSC18emGLDI/TcfAZZOaEigQkAT8c+3o3Z6Q/jtelXJc+wdY/tAxdMQ
q6xc4YOLQVaWZ+kiCQRsDDb7mfytF/LjcofUBrgSCXoXIBdgkv9huYuNInpYTIT4EChEu1Dn3BfH
hXmZ7JbdPEBsNvmPYVQVCP0TWZmQT7w0By/E9NTprlOH4g3+vl0V19v3D+f/RC//g+/7l+vkJqr5
k+plP339s0bm9tf/ELuE/j98DwhJUKrB6rs1nP+f1iUIbnIWAh0x7EaIPCDYSf4pdfGTf8B/Cvor
LjCYyMlt1fyn0oXQf7iQ7iEzDNgiREAE8f+P0OXDDQbWOnQ2ANMkLrhEeAUfe3qrpWNLQ7bmw1rf
j4pAV2YxPECGTgermPoBnZTN1aTP9DbMi8FqzVcf415w4KeCm/mMuOcTUi/gVOMC5jBorqvbDAfJ
ObmYnFMQYuYGXXuQjp7zzTXTk8u9k3FgWKddnEBZCa/eMHX15pfP/+6PJeJXXY3/5yoEbwyiUehq
4OMFzBapFR8Ku86dkraF5j1PgqrP/IrIq1qcqlBdOeU9nfVO6bVPia/XI63W4cxGC2Wz67OXwOsg
ThynA+LhMHr3dAw3RuUdXdpByIUpsDN22Ilh7c9mZK0ggrjDRKhK1g3xQbgE69ZFCAnJurks97GZ
YPqCL8+3YOg5drqTx0qt4QxjnM5rHfsw2EG9EpCV+SkOrc1vPokPp3Z8EtDPwqeNBQMpUOCWflgv
VBiOo8anns9oUWD0OuqzP4aYNVXLfFB+O29anyObqLHTFfKr/RAeexxAozVez24fQtTA/TYDxcZs
alvBJsnrMFPS/93S+qHBfXuhYCUBYIfkCTjKQAX889LaUj46FQuifAqgMYmmuryMoXqAPQkeAes9
QbB14oGODzIBLnKKB7iH++W1IYnZD1TbLRfEh6T0ptVKMi5vuoO6k6gTuqea+wYqCogC/v46e1/v
/71D3V40JMO4EX18yjBNfzywGLFEVTKUXp4kZ9mOb145BMUYSrMLIV7xdLihFJdM5LB6qwnHr460
Be+4AdGFkAWfaa8gyZhsriX0GHK2MEWEhypU1XFJ+h3xh2Sv9E0s7/Frbehn2bnPMTXoc5n5Yoei
CdLQ4dN3DHiKDszVY2ccRAqUnbxWUb1Frar3jgcBw9DAsG1jyK3CuPtNnfMXXx709NCOguQAJgDu
vj9/efUE1SWufGw+ar5UhkVPADufIkccjSP0gcgX1JQUQviQbxjia7beymReUeT0wIp70RZt8HGB
6hSeTc6epnheoIVQpBiGB/Tsf/z91/ZB5/p+rUFgGMPcB9AUMm2wXv96ZqDK61WNJnMeVgRiFFWO
uVsKUHhcWeeiVePWL32ejqNzrWIGv4XxWEanUd8Gy/2lSWDdqgbnGDPf/81xBsRNPPmfrykE7MB9
fzMp3OgYHw7BvGuUiusQbt/ICQrL+xfDRwVYyc055DZ3oZlPwHH2O4FeOQa8ptlHNnhGJHp1rmc0
tBjv0L2BvgkSdT4WDRaVkPTjRZIl5/WqX+O1E9lMY3g0YLgdku6GWJrldoDaJ4fW+BS0gXckCGdJ
CWpQfJJJsXLodALApbcwo7ZHk/dLguGh4zJ8jbAuD3b81KruATqA8eItModY2jv6TTBmdNX1PSBl
Pz0TkmdAl/egzO4C5gfHEZDWFOF0mYMFPWsHpg9+cu01hAoMV/x+5rRNuQzwNiHLndvPXa9Q67YN
HHtWpnAsxQ+qJ1Pqtt5XeMqdfBI03CxuNGy6rv45xjUiZLyxz00LuxYf52FXGswRBtkdHAt/fKKS
+lPI0WSzCZYdH1zdGC7lbQUfWY9MlqJyZ7EJWjNjPF77sIqHyAni5lEajMWbvZ5Gta8W+HDDEabU
OLH36OwBksYmvacxvML2lp2KjZhsKkkQiewD+eQ1dFeuY3V8/0kHkHVpHd3BXnTsYlN4fS33AuTD
PC4b3NHLdhVUbwDD34/WBA9uVERY8u6MTTI3ArSwdkr1KjxPQFony4veIHKr3/SuBZmTCZGpuKPY
qaZhi2tap3YkwWm0iMYUDN5wHMNS2I3rw2wS5wCoow+aQse+MhptwYhyM9X2sBJ1XrumECi4O1+E
8P5LV73Smuz6Aamwkw1g5mf+M6UOPa7O9IU0FsF3eM7coG6GdKi99lUstussTNZMjG+gjHHGE3VK
bCsJOSKMFfyHUOVENO5JaPN9IfKRBNr/zOooj4n2DkOHQE0aT93BGx03FyFeeg+6X5qsQ/wY1k7R
A585prOKqwNddHBRLcP2yuBQaZFkWpnuU1mTKpuR8pga00a5KXE45MmwbjlRTga/Ambk8RQWsm3c
awRPxTmETKuk+n7GVXQaUJ7fA5VLz+u7ModAhjO7L52vBphjmnSuyKNDxyCEWOjeFYRe1SDHi2i/
kfJ7yAW8ELcbm1ClkVjQdFnn+QsUSF4NrSIZd6Urw4M/w8Zjh1afy/J3iM3/WGGQlQjqGSC48LzA
+fKOQPmlZTIsq1vWXljmEzktpRs9QBLRpmUb7GNt18MYFyPxI8jrfHsveHuOI3PfVWD0r9Z1N5FA
Sw6BDEG0NE/RihvYXbHU8GQ5ybVKE7M+upEKzs2w/C6D4cM0M/JvrxwWJBiCoNKGjeVDXccnaOJu
e3HuMZ1kemL7njakKCvygLLAXnXgN3kyJWUh13m83eZAU1feTf4yb5Ya1sJgkS4SViTfrHHEjs1C
npHGrou19futqpeX2hqxdSq32oGcI4rFQCU89KL4+y0In/fHdR7eMEBm6O0sB9QhLvA/b0LwykyB
W7GxmKueFmUCTc44Ba8VFe1TQpsUdnDzREsDgd/qvFQ4ZOyokE8DteTRsib3KumlVUn5YS7JfhXy
RwOV1Kg6EENuyIp5QJpKVDI3JT2Hw1N7ZjN00H37M9CfrcCa42qW+8NyagAqvLiMb2UtyGH06ovm
UXmdWpAIrADLfDX9wWHzowrNufHhF+XBAnFThVvIK19Gv+xzLx4e5NiMBzsPW+jucSVYXz+gPJN3
cQl53cLndFrr9ozPFrsOgCOnsoZbcxKfWQyGR4fgsbNevzYltRiWCCKPqo3Lg4SvsXQd/C+kDg63
5KPD7JeZmSXkgeVcnf79kMR9sofWPX//lad7nSMe6VaUNwfpYhewkqs05j4A13WG1kyzqxsciKnD
itWpu62vCaRsSIU7rLX8BvxbWACTFx5a7Wy7UUOTqHW1d1e79yREYZiZPHNshzuJNHUDhOxVtnvc
LcGhLN0wW12rsjDBZuUs3Vj0gOXSyptPpLr3Rxsfa9tlTR9iZMaBn3RkP5w5tAi8qs6LGC3GR6iR
wun7gBPhFoyJ4CySGk5s2crgbMcAsweSSLxeCUVzbM4J790rJmXrNkKUSLq20bdmWfmZuwYaN6d5
aKk5DLZjmQwhSPNHz57hk6U7b1m+GIzWHpzgTYNqEySrc7/MbvfM5vjYJsAOlUPIt6MhpkiIJFkD
fehBTWucNcRfM1zl96WFBXaYRZg2bITG2xHDobIOdPsVrtZSvnmT/1XN8+fW36GjCdmMdqoHR5nx
CNfsAwD6egdW4cmFs1wKF9ZCy+l2Krsfqhop3qXDC1qRb6Fc4FJo1osbsv6Lh7+VtnO3Fcobdgtf
Uwxiq72J/CP+eXSqkrPoOFQyFXZwTyQX67mY7vMOgulpaxziZUlTyw1vzLMyWVTpYUuDiUAzGDwO
9cwgv72fTAVagWZ7HljwXoJeIKZkPFkiJA6SkOFppl8B9kUNEejU9YddyP3muiQThhhB8wXLkMIn
2D/V2gu3yRg+tsrM0E5OUaHNqO9xa4wLYXtlxMWMTXgcFxkemYEe1fOnnW60TtfBfS7jHn3YKlDH
GXawjBrRQty7aZWwu7mqXsu10YdYg9s4MdgkvLDe4BobYTjMBx1C8jlpDPLEel+uu2gCKpbSuj25
5qZmJqvZkrjdwV/AdsyKp8o27YYpqDXjajhCEQ70UtnAL5jU9pAAAJbVULhC1xg1e+PlWFnvjdeq
gzf7SdbM/Muk9HFYyNugGYUlZBZ3Ubca7HwgKclpXc5YwjA804lXVGGgcezBw1AFP1sFHzgOVlkY
el+IXwLgpKiLQ139tY0dOWTehLsDx148F0ZRYtEnFGifuIWhsIsaLJlzBXGfHhc/pW2TLU4NDYBC
4m0Ui+9jN6yXZrXrxWOd3nUtKTPWgacSZ0my8dVY7TyDDshUgs9URrbJahkATpwMUVrKEUrsRXbi
4I4SUppJunWuxfwzAtIuo7LEmNYh0IUJ2GQW7m3RYe53dZ+Lxgw4QoclJq50R5wVHgAl/M1qbJNj
1LbpxJhc5h4feWO7e0KwMjLWv2ARIvcRkfvV6V6RDNxfNWqXfBnAvAI6YTiVWvWnEJrVfJKiyfqa
Yks2Yb9ZI+FAQJsLHoBdPi7hExixV2f2+AFVwaF17Qx1T2/PkhJ1Egq5qZF8KOtV7CeFzkRSI5dX
y6FCY52sB9UjVlwv815MNJtDhzxUj64Rj3No+QEz+Tang3mm8dI/cC6/uor5L3i9n6alfu69YD7w
CCPqaEA1DyBPB8NrUuddIMPMQFR7WIalPAR1eUsl5u6DaT33oRvMqZmHrz2ie3a+5ct9kxyIIOzI
ucOO7z8RPkEO3tMyS7zWhz9E+6f3nyLDt/in4j3Ks6/BNDqb0tFS4kJvm9Oy2M/9xJftTEfAx8hU
A2icdbDjFD7j05U1nS7obEzWdto9J33gnoWG8rrs6iLRXpyjVohVisXkJlTW7oEQ5uwqjGsyugMj
je99nzxSLSjwqoTtgll/W1TkndlRuv46p1E7dWdszN3ZLIB8VRY3vXbMcV3H+cjaONlPJtorWd7P
EpQnyeR1hS5XIOB2qzpanrQ0/3wAoaw8vf+uVbEsOrcKwBtyaAEDC3IVXIPFpy036D+JOwB+J0yv
t7HjNC+VYD28Gy4K0Xdpcr9Gl6WD/0vf1/OETgaxHoTty+3/H8QdjjrIaJu9PvXKALaYvoxObERs
p0UoRWZvwuzIxuBTwa29d6vJnEPCPxl31WDBTWWR2AUqfr44W7TD9EXK5Rw1dDlrikGonOWpWb6h
WQ2vjr+a1EXUAJZih53wrz+GWIuioezPbGhs4eKaywzmt2kQgvPFoJ84yeo5rtf16nmTuUOEdOmy
5K6iZZi2XIrztKoDW7pg2yc4l/iRhNSYr1BbzwcfAuiLpMEXTJ+bc6U9b79S5GyNFcc+Zn0AUgMz
FII68a6SK0gVST0iadfZDZUzvbUMXUxX04emndtd0MdvE+KXtnbxH9B8m3ehcZwsAUkR1lavPqtA
/EiGyfkaGfNU1hP7Do9NgIZHUIfik9I97utSwAIVoFytqUUgoGItYlWadQ/rXrgsy8No5yrDgQhE
IN4iDcAXFviVgO8sZSF8YJJ8h8QjbMv6M7ZVtD1Fv7clcBt95b82qIkeS9pdZzntSSDr1yiCMD1a
uuUpWIIfXrVgRZrJz1UjVLFnKY4SuEyCahdxrLu1O0c7a7+TMFqzm6Y484QrtzAJRo4PtIULH8gY
1btkgZl39Tp2Hq58kj+d6DAB/EHim2MP84rF94cHEbBmt9i5zyWfcNYBfMdRSbeTvI2ymT/7lTZF
KekmwcXz6E1Q6geI8tyGZkRih2IxSkosagPRl7JBHo7gpNt7w83bYqdtNdcPDFc60mXL8G4oZbCt
UOqJZio3pjHBGX3NT66eO5gLmuUtoDDb2QDD+WEUGaqG6oeNxGuCW7SLq08GvOIMt3Z571mTt90k
cusZfS9tgjMrMC5PfdKIbA3skiHv1zsoVOH1EgDZF7LvmlI0lCrvZzSF8OcI9rlBkZ0F0WwOgQcj
AAmdLRSwyX5xh+QMuBZkxcPoPuNM3qV+LAHn9Z+dQOJ00hj/4Fr5rHSoPq1YizNuzXjn0aZBrdBH
+96J4PzBGysIIDag8dNi9me4LHgw7Wec/veejbsTa3E+Mj5KBEyZgWuh6HdMoo4fAGf1shVUnZfW
kSpNuqn5GoTlw8R9SJiIWB6DBXY+iX5ZOiEgLmqGKu0BCqqZmd+CKAFApIr2Bs6tvB/iKEWELn9m
LuvyIGzofTBGAY4843qJwtaHdawNgLDhDx0S/zZBSfieMTGfBIr3rWzr6apLZ8INSA3y2Ua031cy
wH+I/g1VlIPXAAaadJPuUxDXcHgx5X0BxuVzE+jxLYQfce0Z+9nh3JIsG4IhMOQX/stYgv2AZsI+
bNepTm2n81sszs/Yr48jiYYc2WLlGcljT4g9oV8rZZAQV1uL4wo6Y0vN9atJsOkHLUMHBho12HLQ
A/J0aR/FIAyAKm50r5IIPTh/HO5cVncbzhbvAlMZuH9oweMsUo/n0NHNTjiNc2wQu7HHiCU4+FU4
HNqaubCYotzz4M/rql4WVQUvYAeGycZC5MAj5aRDgJYOcr1MHkkElQ2rAuqgHm3eVjEonEoLIAdh
/VupAsyQLC+oDVEQ+09eWQ47o9l6clHrZOPNzFrqoTwhs3Zr195LXaIg3V9jbbZ90/zA6jLkS9Iu
WTfUdu/W44+582gGFGGcrbUoMwQ5QhVRygpVTH81sae2UYNRx8TgpaqbFnNuaMWU9m0uk0Rd4FuR
KdocKuclIiJCPbwleDs3y52f8Ym7WTlESTHaCN42c0HUDL3vW1hTw/Fu9rBGsJoBWE1lh99FQ+H4
LnK0jciTVog9XNdfJm6bXUycR2M1Pf37AafNZSOtD8/Vv/5ARjMKRkiBC6FscMLJ7Z8P0e0nEwD4
SnqXbLhg7sm9m1npn8bb33z/6f0hIgP+n0jOJ5ejMGCiIHIK0zkWuGF6V/in9wcRoynnrOUhbMRj
jdeaz5y8jpRFGvUPIJLyXw9h6WCGFNDDuij8Pu7bgrA5gfmabrV7EzS4kPENSSz2Gvzcy/tD1SUv
zbxuXB4OGxHx+PT+wEyPCEIPHitvaKej643HsCURIJn1eiLltJ6mwYNfFF9e0YMTdrTRtSwbLPor
mxUaEbfHGSmCYGcl/YYo3pwGRXvwLXEGHcPxQHADHnB47dJKxli2HZyTAJDfx10V35OxQkfMMXdr
3acK7/b6/l+VEfNdOKDCRw/1RqHD3ygjUA51g+/eWZzkgqWNX8Zqz8vORz50K5B5c/s9vn6dGrQW
9Qyg1sKC8CyCJjy78zSuaTgE0b7ByFE104kiiPk64JT2DL33YVHLcofmSf/c++PXCiPx8/ufwSCw
psDly+P7H5aJ42YUB+t9hwryIDoYSJOYudcuAUMsoGA41ohfe3/oxIyz9oRZAtwo2Oxvfy2c1Xqz
Oz+1Mvo8Ta6+zo2jr+8/aQJjouwGTBzQ/EElODcgOaE3w7wQmTfBEN+7bRzdl6H37C82AeERuSmO
4hfP0S3w/F6ztzMfDtEInOtkQxR0Qwkrl0Hry9VdhhO4+wjrnJf7Xk8uHQ63e075BOVr391BTYqR
E8qVT55y7iOYPn+6UZ9hIO2+OZjGIBs3Zk+yqysoqsPpRPpEw2PrgjQ6T4+jiOhnJ7nSClbeieLg
5YtgKmYCUi5mb3QjFglD5PgdCQuVwu3HjKIg5JqmQK8VQ0aUNKVPEGxAIrFpl+W7g3YS0utGe+3q
7gc2jQleOeYW5WKr4x8PIprDDIKg6sgpLPM9Pci50xuB2zzSsEuGkMwUEyWZ2y7NxZrvcnHBb4Se
a0dsUsT8FnszTuy1BTwOllx/PGlk5LyGHT/AVjk+VEFDnkhXZ+9/y64V1KShfo7c0c2iaD10CVIg
vQVztbaDfo5h9UiWY+LN8xmz3O7SjgT04sm9js5ye2uol0OBRk1Wz3WbqWaF1xmf+z0CCcl9G8Pl
gvhlfXj/3R9/ILojg9YHL3r4FE6Ogh9s3q+uP+Epa9iBr40mQyGDCc5vdQIGFBtf0r46FiOVocbs
mvY10OnKHnrlp3xe/W/9ql7CvgT7FP1ASTagWu4rYJIlW2EcFj4KimHcoMFI0LmRENJ4iEoMwcpF
+2I/Z2IuH/qglkCoJg98mJ8V1mWMEMZwC9M0ClByhCsZgF4IdKpxCPIlan5Mc/MJPocq5c10ENDH
wzp4QUf3EgRjmaML2AKP0HzjXjNATRCqQuBSCCZNUsrrF2rreuNMLnzpgLulAQ2rtPSZ3YaUABQ8
hduga9rjWvaX0kUdVX2XtMEgoEZlbTDrTHCQS9F8TdvB2xHTfI6A7Y1xF0OyPe0l9T5ZzcJ8uNEG
JmrqlKPLuen8FlOCSJ6dQf/0uMIJxwSIj/QqUGdjW/Befh7CamebDvDBBCEr/mevZWcqFoNIWbin
SzBlrfPdl/FFiCEPwbL7FoK+2nhVlUPMpvYhHcCziJw9+r6sdjGS4uvGjxZUHAkyiFBAqqxFAZSv
fGyugcQFwBLQ8Kqmh0at/iFn8ZigQ/i1WbUCPjscAXzV+NaxIawBq68Y5gGWG2iThzMVlwVnt8XF
PmPdCL3eOJS5bAOadyrwthNwG0dI/rwt7T0Eta+jd+zGqtmixWcLVa33PfjgxQq71yB66OfRAnKW
CEO2MXZArH5R4F5gfBrDAT6v23FYvoE1S3AoJgk49NtkYm1GSoEcYbvkusRQsL/1uOJ9ax0/Swbr
o/3cgxwZNiSVIJujoB6vIjqyqmSP5SCctNcnhLi0l2TS22FFu2gtr2sPrzrhd6LtdlEiAcsLoq84
635xe3+rZfSK9tDrTB30M/zvwdDdt77e29D5HELrgdhvqOItw043BjnB6KrqozflALEc2epUV2C2
gb0wMWQfG4NU9srH7rYgiAjEhxvvumvNW60hF4GqJqNem0F/enIxLqOzLNFvXjYw54KsAktKaiKd
pNNNbQ/DYKvCF9W3KCIxTDPwDwxD/bPypu+OhemWRNhpuoC9oeGmI4yljQebQ0+vbGlg2UWYuNOu
e3i5NsoLv/ZI20ZQGpYfv9R7YHJ2U2NBIB7xkalBwaygDvOA2yma7aewBz0EHZ1zV0VTinFslw5q
rDP0Px79RL+0dZdNi/mMdEFUAmwrSAcUWvBSB/IinblJEzaBu0JvtAhybyLgd2k+gsKR1Q623y6K
QXt02QOZycOIwyckHL0Fj1o9V9hWHQPCYVICVEgeu6r76fr1NsYqDxmkTStsTixqwv3sj2eH4OJZ
GcZ6GlyIrEfnb9M4aE1GyY6Z+IBI2+3s2J1a0JButAuowULg1Iah3BmWix8gkQbtOXgS+ukLRBsP
aITVY3DhMQroDkkZQfBZu+QBpyqYt+vwha+gPpTwqc/oA6c4+mkUzlWdYip7onN1jIZo3boJ1r7W
n+Vu4NFbk0T3VGBi2YVsh5GBV1hGoYiqXzU1X7QPCEY7XLu+B+ENI1G7yCdeBti0Akxiky1dOomz
4vrdrC4AmqZUmW2Zd6+crjsFI78Aj4+MSjCfBTBYggPVCcrmT7AWfBvdjyEDaDQOGoA+6FpE4864
oFxW4HLR6cRuAROsxKVTdmFV4MQFOk+QNdLrMCMFH2cG1ChDL/plsvik/OCrKz2vcF04aOyi67Rq
zaXFJZINAYCSZfipblcAJtW8XVD2tXB/nvp++okOcmr6bk1NqddslAKuOTlv2yZkRxr3D3TiW/SP
UQFyoGwprX5wEcRp19MVfOvkMdqMvD6Wrg+PZQNfH7ZTKI0QKlVPqa03pEG3IWqDJ4yO2n1fw9zE
ViQjlckr6A1VPIQHK9hRgEYkyuktvhEQtAKbxF3njeTQa+l+gLMNv8sl+EpFGa0Kh9MFrM74Qofn
vvLu0KxzzmutU6esX3FtxGnf8ymLQ1vvykrsaNNCz1Z62JeAxJjh3mFheXIsBziG/mhnpnN0ZYr5
lvIbOx4rAFlI0TIkQ43ExJVnttRjRkB95LiB8qWff9Yjh8Jkbo59u5yVpz/DvuHGIAlQ9clxsEG0
85ghIw9CJebugop8rhjwFdjX0VtCGlPgWCTm/i9bZ7LUOLCl4SdShOaUtp5nGxswsFFAARpTQ2rW
0/dn7u3oTW8c2FUFlC1lnvxH8FEBAD9XdS4Wpp/c/Sli7Qx/Qq0laDQtj44bzw2PWgF7CAnnb/Ck
NQQBWVqx1qMRRCCjSBYapqjd5yn2X9M6PaFFqkiY715NEaCY0rEnpclzH/hL1zQlOnqEIamTvFQ2
+pKRQ4yyA7ALMNFMnKqhuj+60/xoCXJ7yLV0ZpCRKAf+c0FmFg/wYsWvv3PdcBv7nIvYsFWJhKBj
+pyle7uy5Dxqy1tIZe8hwrxk5AT2ofmvVuYQLEZjCPaV5UuSGDoiiSgtCqrkq5+2JsqLRVWZ1yBH
BKLpJJKQ3VCA+iJtyC99krznwAUFtq2ZsouNkZtPcUp6bjUtyi7YH6fAAK+sGFSairxW0/6nT8mW
fOQLlQ/u3EEpQWIwb19YBkvNHiAcdI5e8BYrx+6fCTcDC80/YDobTk36mzXVtzxB6whrUFguYS6x
gUKdcPrOHecucNcs0mtOJolqN0FQEM5q1vPISb+cSfu2ZaRW09RUq06KFU0AUO4JB38jqRdOY281
IiEgU/ZVQy2Iqe0VUoOwcJ48e9CXmvPb0+yNHIyzsp+6XwpUzTJIjVCwF0lQ65sMF1vu/wSKYdSc
zHqhuV+6ax5NgwpXFEAFW5Lfol2p7kVnSaAdN9sGRFLZDgq1KLxDYb6mPThbFEaf2aDfDURAZQa4
zCHFmmtwwHZVN6CdTbqXHvmWvhWdUY33s8ntASMen2uoN+epHTnaxygsbVvyCcTD+/BAesfgO30c
641EOwoTMH4CNtOTXkNuQmGBnQLpT2LmRrW7gAZxZnZgzIyHNDyO3lIlz73oD3EcLMToXBpjuPi0
ms3chlyxog4rFNtjxdlj4ob+v+dRV1b7wTS1VdmXz72jPnuGrpXuNBYybtD+ffEm6lTsDD0MCfPs
+K3zkdTypGz3XS3++5UghXXOOzbMVcG1FUx2sA91HoBdhoxxBEEBYSkUAlNb4CtY03KI5rbSql1i
mdWue6hOe42gnEG3MtCuyti1tWfs/r76e8gFgbqpnfxq1oZ2YXNZx8InaTlS66axrpE8mqH1oMcM
daoKlyiTRxyTF1Sko6TymZSnXSbg8boueotbCIsw/9ImWa5qZURX2R/1rqazhN7b50lLiffKy5h1
yajpSHKNFZVJ/f5RnDOvyBSZNZ2kk+cnFY8wsKooPqqugTDU9EMXpNlSH2MuNaFeMn8c1oVT3TTd
+pUmmdZFmsG5hXRhGECWSV2MhwrId1PE38FAFcPouSUclv+n+nHXLQNsGU1HNRasJk37Mij3HGju
PYhOYWi/QeJz0rDHO9fOwTR+QiN7T1PtSbUeIwdhzUm/0qgHcYV2j3T16yUprmDCVs2sgGv5Ky8R
wwwElpz9sV2VIkZIRihz737GfXfqbOtIutRnp4kXO2FYbGgEgU92Vd2Q+sJNi14Hvk4VG9uT/1ig
5k0x/JZF2XKeGcW8S+auNB5Dk6XNnGC4aIORL23acIzkyZVq30TRdpA/WuTgHr1OqIZz8pyTnMNt
pq/j2tppuXeXkbiXm04Nv22IbGHKiJ5F/tKl1Sv1ZkwFzqWwkX/mEREynOozpALNT/7l9Zyb2eZ/
rSgAAyaDp7Re/NJ8CZrkWAlthfPkAk31L9dKktAivlN5nixvX5rRMSq8exY430JUm7EnDlpEv3ky
KdRK8toQe6blsA9ZiWBS5sM/SLZNXQQvbjvmjJltSgjQn0v0khjDUzbpJz7EBHSo2Wua3Hfpe9DY
ly4Hn6jqe6NbT44MTwVQ83SpinDHZ4CijtA3u1+VBaKuyWe/l/lXwUDfDdN7QPp5W90YOb1ZhQ9o
xjv2m+ZyRhjhaxUS+ZM93o66rV81752iLMZlhApW+BlL0nqT6uC4+fNRI/DP1WIoO3/lWfCRFAJV
ZJe3ev1daNpF9cybqcRoOpBELr1DocXWCmwT6p6TOUQWqXhlcw8HddRj4pVUw8t5+IgWq3ZDEr3W
Y3Muhveia5dpXl/qAR1z17cvjZ6c0ZWspN/wFuK5RByvnr2oWJsVVxJ9IAkykWo1SX9RZeQ/wf2o
LgxXFhpoWx9xEYWVmHMqpiL2rfY5M7LGTKyYIXqUb8NOLshaTo20LqgGrl4+fSWuj8bI/Ze1UKek
2rGQ7WoOEXFkyE1rVzPdG5qZzVEwtMQK1+mKDExvmZvm2iZmznEHQKfqKc31i2vaP6QLfBmF/VzL
+L00g2XWTptBM97sBh9MUDR3XWv3wq52wl+Z2XQiCOMqMDl1xSaO6fyxWBHT1EV40hsoobPvWGKH
KtBQ0g7gr0Kj+chK/8nUwp8SmIUmo/7grNOo+RUxVVhmkO/Dvv3IwyHnyN98pmFxEjXiayN8jcrh
kCTuddCzezu+JZ52ggRDIEKMSj7az54FdWHTc2QawU7p09yq8g84z82QPTPwr11B+U2f74aUQ70z
fBGYrI/GK8LV39oH2Znc7DNA72/pSDbd9C22WUng/4J5lckb4bYmmjO/mdft9BaphvEt2Jd9Iec1
kcwLx5TkX0bvPegXIgRu2MerwlLajPVWaURCJjW8ajHq2Bl1ylA99hfDgUgte+93BHGdrGSYSxE3
kDjPmUf3lZ5IAiUmFZKF1QLKMAK2Xp7PZEq/BOoYNCnW6+QqvFPuIysxPgU27T9FwxLimuO88vU9
mvSvQTq3PnBJ7QsgdmNQ/Mjd2dZEFynlSdzC2rxzU9pnLPIdfd/5ZkPYJ4wg/rVpWfpwHPBL1+W7
PnaP6MkZhWZbEYmNH+gLkRYvhrlKY/MyjeT5NdOhYnetTQbhxtvYpHAGTb7WuBWJcjmQo7fpeYen
YU2xxy11o4MhB2Rc3WEo+484yS/uIxeOWEVqi7ZB4Z1LbsOlR1Ft+kN2WEVWZX1wSm3XcbxCKHjW
ZfxqFvU95Ue6ZHkOI7FXEb+K62/blvb1qb/2HFbdRpWLyUGqxmS3ahri0ByTaEP0ZXsUb/lSJNG9
Ll7SENazBMAFkeuvqhk4vVpkuuWIN1rhtlRBYuUnzis2uEXdPBmJ9PRrasLUuq6iYlYi2nI5+iox
nqVyrpNwLgFdzpUfrRoT8YEf1R8oLp9riipy6+AUnA8IJSMatAr/Tb5x9qrn0NvEubp4rGlOqt7S
OswRqGo76peeIlRXbTds4KVOTtwfBc0QAhUQxqSPsks/bY9cUXqOuPjAuUPP/RImAmqq6pkMLfti
V822Iw551ozxrfG890K85qXz5dV0d5YQUsj2ttpY78jzou9angPTOCEghmQMmtVIoVxSfHtpfXY1
de5Gij/8YlEZ3IBF6C1yKz7mEVtaa/rX0HVf2zF8RscdZK9GPb2STsZRjEzDbqACFtnN3PL4FKLf
cUD/25uhZMEigM9/IQQ3AagKn5w63tcTv5uhUdOn0oq3EnpjjMiOdNTFBzjwY+9kuNxOo+v/iLR7
LqZwbkr7R8Y2OUsDUztQ0AWKHsRwbbG+lNHJL/pXYc4KX7wqZYSzPGbcSodZVxTPFTkK9JO89hrg
sK5xrfvryJnmWVpdupb4JOEilraunS9/uY8Po/odXO/YN9nHFGCiyltyUx3S6Frf/NLMch89ouEm
o9mYeBqIjaP/RHT5W9uRXsuFkerynWnJRQLfGFhFwRyK5lUhZ1w6DpuLIw5FQqjnkIMuOas26F4d
q9wlmrFDLXnQqoEahCS8pd7S1nziHO/jIC4ocSOCJevX2O2vrGazcAwuYuzpM02AC8Yp3bplAjfD
J2Dm4TVp9C89Jvb0EcTBjwZ2aefINTKOUAck3VCccuZ4NZkUXUOh0sYKBSL5x0Jlm9AkU7QJk1Nu
JEzFsX63tSxamOReRhYrVFtwlxSj9h6IVz3waG8rT6iivrKGNRwb1zBykylOami/hke46xVP2pOm
FXhjOhCSkI8oSmgvm4LsTUR1OAMgXIZNdq6k9Z0PLFVjioYjMIfnCKGSNw4W8wKJJkInp1H1hN51
ROW2wa82Od9D9DgUTtpt9NtNHxefOkoIkCw+pjj7GjIq9qY4nBVJVM4ATgAIMm/dh1yasQn+5sbN
r9WNpLFSXjflRL65eXrtJTIF0wUAE+13+Ph7dUS2bu6KOcoiTittYS2aqTyVfrWpgpZIPn5yrCPG
Ntpvr2VmM8iLnXeIW5oMXqbmxnUn9SMq5mcRbfn9WGpS8Stb7sdSX0ey+Tc1aYROlJzSoalIntTc
R9/xP3i9uaKLB80bIY3YTLYoLKF54CGonMvXhlV+5YriRZXj/UMqYBFcy5uqDXPwxmWNv2YmiYQ1
0vZQOIxklDsQLCXzNyR8fBYRW4Z9rklUm+WhpO0GmGhiNfD4f06kfAItElJFKYMhp6vMUba69hUs
mqGWHsNK8qZANtWz7NHF0JLMjc1g1QfTF3qrl8hvdlas9tCm88ivjgk+qFkcwFJn6G4VQaNNM550
ch0jxzt2gfhOJnC9Qd4ntAOBSkl0jZH/gc5DgqdEO2oImPSq/NVJiEG7+IU6dRG6zWdTys/ArF9M
+FqNFuOyY79rEOBxxp+WqUMi6DBk1cKsKzErmweSAFtD4HDjKiYbab6KuGZbbvQDy/ti8Ikl7BE7
WimTrVZt4cvnwVBfMFSdXUGdH5VJ1Lj0+roT2d2N92RlWTNdx//OeXVfiWjvCv86Rv4ZyOWjXWuT
+eRX2j/Q++9Kxv9MPVt7pr0fO3YbXbj8bPanSuXlzKhBjESjveVZuoPDPZt+5XDDAL9KE3Vl8eEO
0I9RUH0kuQ+/hXOxeegkgks0sCI0pb1RUffZai51TgQ7s2VIT393TTB7oWXAB8mTj8qWq0j76UYM
N/2wz2wuyrocNhRM7Rz28U5vXk3pvHKEeo4Eoa3NdGwb55mb+anwX8bM/O4rdqwsa94BYgaj/fQf
2Zd6ALyrguknYN3ic+TUy67F7UUnVEHQYmVCrsbhuBtq3nrj4duyw/wfE+5WOKRTWP/6FLrHQt3b
emqmGGY0w3zuL7ol3roM1iko6cuc8JLo3VMQ8o4htgBEpSPVwIYVJMbLqNsfGbSHG6UXTZv+NSp7
qSbjuSXNgInnVj2WCd2newAqmUuzfPEn/6ayzgM16F88qKmkHnCPArLOVZZ/JNUaIU840+TwUVvR
HlHbaI63nEpLi5xfVXVfEad+y2ZtMmR3Hi2xH2PzWWTu0o2g1PkJGk1STlPfOvw9vGv5lm7nq4Sf
8KK937AU+kX0EQ3il9LnD6dTN692Th0MhdXI80VV4nmskjfQg9NkkacbnyB374Esz1isLrVfvTjY
W/WQhKNCfCJ/+k049tVjeENSM3d7qAbXCr/wi7yQKvqB2g8lZM1Q3bAxLFBlHQat+zAzyfJldLs0
IAUtMHZ1RHEKLSgg9gwQeveOw/WY6f3uJ+4tEtARXabLNp4+68eVbNtMEKaCOkPanfre52iW48N+
8FqwAbvWJdFDmlGza1BxS5YGme+TjaTGPD7W4YkOWA2Yw5HpZxikOyzbM52D16woQz4qYWzGNtgl
HhBiGO+1bI1vKwKgxuDgRs+p6fczn/KiWTVeOkfA0NNePsM4Os4GW5/hd7XBxQhJilP5lVIWRrbS
v5iohmXkSFJDpv47tyyEDeFT1ibvfYNDIfQzbZY5+lZimtRr7qC4wLM0Fhjv7Ho5Th6aF7M+pc9o
fd+kEgD8Uf8S6Pq+yzZh0SIp8A6+h6FynLBUuedJ2ajW+uWE2bvz31r9XtTtItOCnayQEDu70rEu
o6Mf4jrcDwS/ZvSgklaxj7lkqHEdep0Nh8o8g2wzV63TkMhLb9xSJL/UbXIGKu+tqbNTp8lVKRe+
HN8JJ2OOdDFweuIcpu2vryoODSYS0P4mGomwlCstJS6zy4qNBu9qJpR6BpmhCJPe2KL7N1b5r1Ip
SvaA43L2racVgk0l67k/6VvNYyqr64eP288PjQS1F9nlocD3B9g8zWCa8ic0inXuz4u4YqmktnSO
yLr3zhOZhknISTcr9e8qF+eMNVp7ROn+fVu7SpbKrT566t5mvhSveAn2RvSofutbmP0s3jR5RY+X
w16WoFivO7jgTiy0ISaFvGyQWxZbSLF3t6/wHFQfDq5mLeru5mh8p233klYWWt93qMJnwQg9mg5+
4WSHpGRtwNVI+HKtzD+EoX1LzXnxgnRfR/bCgXpCl36zhoP0Ki5k01uh51r7vc6tKeiWiy+l7b6Q
XRw9TPY5glF3mQwDFNFw7XPvx279H+fahMankWcET5dqUfTJ3QnjZwuX74No98irRkToaO+Nw45j
q/QkvWFvO+1HgQa21zuiVBQ7ubKq5wSi3A+Ma2I33904fVbK+MJHs8iNARc8OXUzp5Pr3ja3Y417
Ikz6r5Z8einjNajj3ch12lAx41lBesFUw7wPZ2244r2xW2TRwcoMAVNz5320/V8Hkk28uC72omCq
kLjU1VX/tpyOBmNqDWde5R1SEmN8LNJzh9D+eTtQZGHHNmHPTOhp1Z7K2l27fv3r6eo5HYPb5CJN
c9RusLpfwLAHgJRcNZKx3TS5Gi2BBlrA4cug+gGzyhphIi3R9otnPVji/jc30t8eKkhX90HHgRV5
/dExfcwZxQ1N/63Qmm3zn2/Boa4kdMB/RazZNmCW8Cl0FQeXJkxuttYxuzhvuR5ddZwbM5aEeZbg
gsLwKw0W4V7+tPnErGa1rHf4GsI+K6CWKUigj4FjHl29Voi6aNCYo3iB0PXvFnXdbOrKz+bxu4aQ
KH+vJpC5wrxEfVeQjJ5xUsmoYkuaRWqpe4ZQgERvFjWlP8ZJtJA2o/qsU1RRG+kuNscPtyEgNaMV
wQlRahGVftDNB3TqxkA+BjxTZXF51ZaGrpAehcbUw40oxlccNAGNHxOEwrsRdvWu/MWEGj7Vizyi
5Lojdu7WVomzspi9HYfg/jTxvEtU0WVRy5+xrwwsv2ptFh3IN2M/QkKPwtSu1lmHozeh1zanmFDf
VZI6ZS3STmEPgJUIie5Mr86jjfhE84d8MWWPyKiiB7Bt7ZXdBnLNRdItMSeRJ+/Z90GlOyugydtI
KUJPRf+em5+mzJBk6503g0Q8G6F2GrKHLtu2X2zIDLgJE7Rb5ncpvCVA3D9u4xBKOdiGlbN1Uo3U
flV/tembXZkbm8AiJBxavsGgcxQDEJBogk+abg++4lCdj+fMyLZqdK7RUO/9FqsHMgkm7G2QEnlo
eR5bzqO1wAWsbronJewPHSmJPdDgMgnRLo0SYpVIDArrh4kfFpvDVlPf0xADEKn22QqMY58Yr35F
IK6GTPZFlPBUadU5S0dqbwPX29rsH1tSYWxaJ7+qVHvWwDuF22Pf1rL3xlI3PZp+46ioZ4qYdGsI
t/WEligyd3K0jyoSL+1gfTihvYEIWoZd8N6n6kvkxXsbTGc91O55NVe6ACkHHVEhm0OmJmsWIUud
Y9SlGsCGZ0/ibtu1tCKC/EbjyOSVtwU0wrQsXf+e2GzLmkbpNKoAjFbhWZninTD5Q101N6UF/6Tr
rtzSodACP/sYRGikYL7LgaPHA0GeV9xWnUxfMyYzy0DL4hglwD5MXFJSN63jFT0Sgt9GQfM0kZ84
jzPvzbupMflp3QK3qYm9zpqKJSeddNGNbotzTfz2BqmElbFJ4vD+91dc7BKgv6zPHl3TWTAR4NNz
KSQ1MZ7SeYbaqmsfhCiVAB2dAjlCShJNBjdc5f8DvqAwAfkiEgj1YICmZKeVf7/uxvbl3QpoSFUu
7GgRAIQ1a1NLvA+t7Bgvi7Of52fUYMN87EZAfilYI/Wq1TY14L016sXBi9V/H4zH08JwoM0nfCKB
wa3n0wwmwSSc8qBaRLHFIOtVxzHnkDsIe8JWp8eccJHj3wNDXzgHTKNACbrwDBZzMjOFT6T2Zsif
QfO7qN9grEGpAdq4TidKEFKFkjc1KgOTaJHNJSsuJXy8VkWE3DfOgRPlq/KqYl66UbczldL2Djf7
frLpzsAy/59nfy/9PeiPv/F/f+3vNR+MbuYogiC8JCDO4fHgFDSQKOJr2df/9zXw3/BhRAoP/99r
WEySuZIGAe6B4+zrkBC6dsyQ8TycfEYHHAfnw5/8/XFl9LSI6IQQaNYjEYxOlxPbmVr6Iu7m2hjX
ZJTyAD9OO1md9ygErI7gQGzC6yYD8es4SIDWpibzq5k7e9vq5+OAQBj5/pZBD43840GnqQBEALnU
45lWa8E27WK824+nFjtx2/HrJW0c0ZjKL7CQWITBbKbwKEBij6Rd/ver9vHV39NAevbCn5CVR8gv
w3ULs4J7yrZyajUiMKu/52FHCREbKKKKSFsmZuHtWme8VJZ46Ga0xl7Wgg35P89LtWJSS+ZZiLfU
IARVX5OAhQg2fAQhaFNogEM1zKCu96CePCY2jv375PEg4QC3lhJzkLFWrXDuaTiVJISIHRvhIrYN
ylk9ufRyElDIWSlPItXbQ8zvdzUniLJKGGL7n6dKlSffKsk2x2uaG+ZJuYG4uMMkwL0WPQWqlyQE
4HBqK11FZl+fycSh8jegr54MoPr89zAE4bSz9fxYlL469Mg91mUuPjovw4QVEZp++M+Xj/Q6W4Th
fiz9+NRM/Y2BheKex7O/l5J4+u9XvtccCuWdG2WS6p5U1hnPvnX++6quKvRJJpbiCojMyDKxj41K
rKI261eRLsx75QBAIY4mSu7xdOyWkhz3exPr6sQwlM/+Xs4HPV37MqP/ocsJdeuHf0VEE7irdfo6
TQk8s7u02bLdI2N7PNUyt8Q7hDAi9YaN3bo5JciafTPjf8A8HPZIQ3gR3jsctrj9/THC6E1v5xKf
sMpXvUUHJDOzXmrjpzIhQ3W9olso79n9/ZI3rJk+UQ7aDI+GefY4JZJDkuAb7bzpM4/wnDQNdVTx
lJ66Uuj0dET21k0maDbVswIHfrifshxCFLyjS1govTJKt0JrnBugmb61cEfNeitybuPjwUVVrw35
bTKjO6hPskrtIt3gUAnngxa5h6SWSOI9Du9/T01TPY6u/AE5V1TmVmm8ckr1EIGGv0ZUyO3fMytp
oc4dTJ9tgWA4w5wIdRcVNFlNV49sv20kPLm3IoW0UNLKRI7chmyD57A2m5PFMHcy6jxetcrQoJEU
dUTS2oocjZoIrRitSMBiQrgm1GuZLV0rM3xg30LscLm4u8AYxM7qrGMtjXZrCEUIDPbZ0+Xvy3iM
iGp5vIjfuT0O1hmdT7gpH8CfwferltIoVi15kEe9GegiwzJANwoeWUCtmSWb/h3Vrtx0mUqRHfOU
k+/R49/fRrCvXRfZKydzPLqNh+IzJfII9bH7DeKG2qYujWemEWsV59404zZkcbNRWadTP36kOiQI
CMiV8iLn8Pd6zpFyFhFpQI9cWD/FBK6UeR5AYRjqKR09SCerh5gpM/KeSyP60rNgVUvz2BNwsYvh
My+EX+GrasJFIhlU49QElyxGDOeawBjiZOWSisEeDbSj7zJZFxsWAJqD0mav24xefw8NClqC81Nu
WfIYXCarozscQ3saD39P/LxWLJ80xTlKJqvx8a3/vr8TTubet75yx5Z4Gx+v9yAPTJYBR9rU2PnW
0J/LhrQo3cbUbMKQjGIEwyu93469M9I8fy6JO8h0OuVi7p0s8IcZHU7UWSUmpRNhRRqZDRei8O1a
7AUUK8mNhTwstJOBS9//xGH9WdkoDxFmAnrrPzgs5CwbaGBKivLfP0rrWc5HAMXMJteYUXbujsW1
H4hnGGPaR8vfUJqoEwf7HVpylobYkqsftw8+zOEpJeR2JsF3ZngNHx2l5oloinsr4b0ymgamNGMk
SuzXgXEKhc/XKAFbMaefTe0xA7GrKV1juarTCz7GSy4AtqbcJd+jeJINavnRYjXTw/w7M+XVt5hy
6dFLxu7Zi4m+xj3/YgTud0kZhgp+JDOzkPkHG8QHpb5+4fzLXf9TQ9pGMZa4BN3W8gHU9eGQT8HW
qVGay+EFLcm9b8V7rAdHImtXToedID4aiX+d6vipy6oVGzSkT6X/80PEbcaFVdVNWUvVo8PdM9XF
1YNb5R87OLMSwg0Fu1yInCjP0E9vGEBIMbU2Tcrx1IlAtUVy0x+oxpB2DjLs5C0bg1XVhF+uBNnK
eoYti4wCzwfELHAGLRoTy7xufpRORB9jubdTktDyAXQiCa5h01z9RFu0hVplhfokVGXX08vU6P0m
bIq7Vk3vZpsCitfDM2UY64IoPpaFs7K5M5Xob5xlzp0jn31pnJBp4uOalgU54ZA2Z2/aWY3aEBXO
2bhGqhscY5gAJ9eWQuWXqeoutkHUwpTsAadOONsXhotWFeO/Cl8K622kcaCyFuGo9kYZPIU0mcVR
8tqbETGW+XcPv91E5LVJjzUJiUlhGK9RFJ6nzLgF6GyQ+WUvhRud4zYHrdDRX/QQ1zGiVnqW/J+B
cSsdtYs+5j8V4B/LxCGkaW96oFs57Q7tVM/iafzMnUcDVdgsnB7TRZk+h0my9YkdEpMP2KAvFVID
TWsupBxuCHZCTg6T4FtA5qkVpXOh98ciSdRW2uEp9gssTZ35UbD7z4rOoSoQnXahV7fsDJYK94LP
YjI/9J4LRU+R5HEhfjeYGlKKEyv8pzPJ9TNLBdG0PYxfWMw6HfSJviw0/LW/tntq1PLyo6jigZ3L
u4dBfUHpey7d4W6P0zMnlaz0zgQqfpu+cSUy6ktIbF34HtyEwbF0xt8wCOYsx2ctVKeMhtT2lZLq
bdyWp7gfX9oupKZtvEtpfDTOOM0SrhIiame60z/Zsucc2XcrLoUt+9xP6JYTkbofpiDWzuB8mOCg
WFg6CSBN92I5rQW3jd49cYh3I99vESacd0q00QawOigxUJkROshqT66Dqi+scs5Eg/6ctP5z76MS
IssDV0+Ed6Uj3rU2S1S+rfmS62CBojIXwgdJD/L6yPZ6EoEydibuiXVJ2Mm8D8qDocOiXIuQA3hf
wavZ2bG2jGvKfN35wIoDzJercU3RO8N7DGFHgirsAnNNG4ZPWHl/Rel+ewkmQwjSWCEVS7TyG3TX
PIY4OzxljPiXZ3GXVwfN628Kfx3Wy9hpiJ/NHZodu5CYtEBshFHdtTEH22L/gWJqWuRnALdaPrcd
VuG2KYxZF6XcGuqlnLJbmlngKZwXMNtE/aIwGVh1yAl83u2t81bQu/G6etSNmxhDK8wb02iv6yLc
Zk36r5I0PA6DDUTr3CLcqbuBA14QaP0irqsPK0vurrPKc+8t1inStJNdNkQ/mUWwrm8CNj8QEMXI
EpMrEWj/Js7/bJzg9P1fVLORLqUrDzqIjky9YNW8EYv1XtfVj9m79rJFOCamhDAdCFsKx0z+27ba
qFh+9YNxKU31Lgb29zBKj3bYvAvVqGXgdLMkSSE/xLCirB31fj8Rba+GVRU08anIiCGLW59CT2r+
2ty6jfim6f5A9e59eojZoDHHnrJY/5AjS8cst6HukJAdH6L4DxvQ+3qeePoh6wm4iALSE2HLlzih
kEuOD/HlovExEPg+S1oxOR7CTdBTyeAFbYrul+rTLOV4GpQjxg8NM1tA6Zu0iCogEYc7gXWhN4p6
6SaLVnh8xLlmLdMGbVpORCI3xl4Qr2T52ScyOLpReuuaJLZFiao46rQMAHI1zyOhadgj+VmVc8fn
NbNERfaQj8aQVrhPT/PhGtN3KVj3GkzQ0TRu/56oOEKoz66CNgohH7iP1NlBpJd+UHK/q5Nsb8cs
B0BylHVMXUb2BpKkghI/qLJNXNXvSCWjAvqzdbWKAK3srfbGeVdkP67OfVJnX6OPNIzkkWslcgoq
H99/aqMdpDOIpbEOHp6lgWyteYQlZWa003ur/cad/TMQNSML3N5Oux806MZJUVaoIsqF/OlAJBEq
M4lSUrMRHQbacA3Kfsvp1N3y48nWQd+p7OF/ODqvptaRNYr+IlUpS/1qyzlgTDDwouIwoBxbrfTr
79J9mqmpMxwwUvcX9l77zcdohhLwFqeDOPZpN+4BnO6zNsuOinlQnTTabeAONdvcvvputst1B3F0
0v7LmWWHLoLx3AwfmAE5Lr0BpIaGK0qxunnxralYGwn4v+XzZu9UbXjkCAMEHXbOx+6nUYRqDr1u
b4wEYXdiFO05y3lbmPyiFrDTDyLP2L3X/nbU2fnMmBtAdsz9PvTl+BQavwbIWR4m1hKa0N4zaBwn
GfZPWaKXZ7sbNCgdE+byjMxIpMOrWPjGOmM1xRI5dJ80Z9uF11RvJxy5aj/F7hwgHLhYYwgcysWE
K1LSjJ1JuCgi3Hxfefl/hK0+s2ua38I8z4OaiGQZe3ixvHrY1VruB2Yr2be0+0yNSKCdallhYgBL
/zAz8WW1NFv5MrR37ozfIxYulD5bsNtRcbOeUp3p+exhS5pwBU1W/5nUGOUZUuTvkIFW5fKaVUcn
t97rWuW7ZFgSBmGxMtACezR6xVKoxhg7vGyPWFsPJqV7QdE368hiWV/HJWIVqkd0Gt+FOel3wyNY
NH1oZsVHBBdSpvpXPs8NRwOtu0XyYTvKI2rKFfcJOxpafyzh5cmDfmVMaj40TcGAfCqaVV1VAlUF
V4bysgMbiEcykDbqNjK6OaS7Yhya2Hbs4XtFO4FPDgJ7hZn/yaBIZumVT0GjTx9tg4fIkv8SXTnP
7iKiqscop8mllsk9vV5PWB/YFU+MOgbnGGIyDMCKUt++DdLiaICljGQGtkJPT4OGwzr3EAzvuP3Q
3F0yx1Rf4IaeilzbswHWPkU7iI3uUBLOOQ77srGOlsntjJfoURvixxYDAYpUqm4LeDghY5QrZB2Z
0SU2HERPLZHac9GCGLRzNyDYJOgbH9ys2T8nJkMhJ/qKZhUGwJVH7LvhmbP+FsWadXJpQYIcvFIQ
TtPvMGdfuanUKRTGxbQdI+gm2AhV6LYvUUuS4QS7NrZ5xgxQlXPU/5fo0csIwEsMLoG7iPGxrcmN
NyTD1pjQFYzNVqTAOZPW2Y9VA2oSUYYc+dwx9TDbfQutKt40TZTuMi8lPlP/6GXoB3U0cLqkzj2y
gE0xHHvtHOq8XvnxmqmjWsd+/9vl7rjFlsKn6iT4bLyDJ5rhWPTRPyUTfT0c0hzhRuH9cyx5anpF
gnX8h5n/CEohDBBhMvPOwT8Tzb1xQ643R3j5s60PKWzLYm0q/bNRs36HlroTyEd68WO1XPlDmSFC
d587241fUFnBysXx18k3R4pTbMuvRHpIy/onOZCixBNXceTio5G5PS0iwjyYGnwzKXajs87yjz9s
Jql9awG5uoWnH5Cj5mtZZiIIs+rRTrONmMj6rpnwdTn9PD6dx4xScA88+dXpUo/XtT7pbU0r2Ugw
wtlLTF19bRBQ5bn2n6nFL7aj7VRaPzit7nHSmUEfFbek66++tZhWa+enmhm9W7K75uV/RdNcnC++
yYgBwMoyTSKhRGKdND4cnksv32gY3IO05SruWYJhBPFKNA7oH9asHOPNLCmSkfK+oYw75ab3i869
35S2zR9sQyYoUdyu7cp+hFi+2VC9Fzq0mGwc+HomyJiqxoZVNXG/Fg+fW477Fx/8qJWUfvAoZn1l
TU1yHLokOsUKAVRG/RaamrZna6ndc6KFF8fXLnVcc9/OI+8vxUKkzeN2xppKP+JWTzHGk7Vrxd7G
wva0Sib60aZk5dyVJsiYBFNWhxzhYNnNFxXevPb1ejzEZY7Jpxio5a0Sp7Uf3sepoHGyU8oMqEgf
fsXQymCxrgB07KyioeIQpxnOjEqBQ2b1a1ZqPfa5q2NiYfrCZ/Ql4+k0yDq9VWP6lxrNv8b2d2oc
C8aTSNqGnkXboBkTDC+bqKLkqWOh8AoexD/WtYEsbv6oDQXhKoTHPo+Sxvu7mcG9MIS4IIn8IP66
dVpW2VlxsWgaVmJgZlaCMuni5LvTWXKy5Af6pMMaiSouEzRcrmol0BGqgbhDMW+ROOi28Q6I1d3C
vUqWx/gnawGDk4WUPjdOkPnttes0QCpafafEZAGixacx03/QJiDSirqF6AJTBzeurGhFv/o8+jSH
gn4dYtwKS5qnSFhnyOQk/n81mBl6BraEUZMH/WQ22w5Z72YyarU3h8FhNyRJk9Cafesc6FKmnZ2H
xkeferuJWIuoaT5ps7y1VufhU+Jp4b7BO1BoKWSlymtu2mSWO84NXj0HA33k/iW1n248Bhir3md+
MRTUcZNWiZ0SEkyOkTKhUXQzufvKWbTvK/qcKPWw+skEYJRzgLXMEoeifzNTyzE7Yudlicy56r7a
VQrhM9cS57amb2ez5hB0k2e60wGlVcuYr3pyezFt8Jk9GW3+SLj5Dy5nwBbIMy5TdjTgxlLzUBRW
vWVD84iqDipU1Fuvzsj+UMUdnVNl4UYKnVfpjNMRzvHPOFXDYZDdpZK7sIw+E5U+R7V8dXDiprDW
0zE9Opb/Gc/RB55hDLJOyl83tK++0w+Lx3E1uOgifALKM4kOsY+oe9pc2fAboSonBspBHHsBsn9M
6xOQPpy3NE+Tnm4xjl1At+xiy9ACM0r+5UK7djBESuBNZhh7AYxj2HZ+t8UbDtVT+rvOcusbwe5n
9jcY452exqFFfLCs6MMZNBoDPtK5l9LSIeDGDBMw/fO0rQ3r2ljYB7341Zn8d3+cBTsEyc2j+7uw
6C8tSeliUOCfeWCjeco2c0iF0ho5wBghMLr5CIYM9yeqQjLoskums72tKlgGTudt1TzVKy1wU++W
MnbEGo4pzQmJUMmdltcKsEOHcjUJ1dnBoNKFdA4y93bgtbm2i7Ha2DE6/NnOrqPEbZUJYz8vbkBO
cTCtP9CiHHAG6CInrXjv+L2GJrABG7dWZG0qHTIkypzAMmWBGxS+IdMX+IDa0UxJ/CyTpttNefOO
Wo2toSEK/AZwZQ1f4VR1/UPCqUqTVGI2mFVJzX8vignGiFukwVjq/iZdri/Hi+t9HtLP6h2JKBxh
pT4shLYJ+VJ5Cu2uvOW+edQXm0PWcv07Ak3OIULgh8P45Og+c4KmnZg1mss9os7gnteYtHVyVWqa
TTd+9gs4xJYx52uEeAERGmQ+CjNfsagu6X+9T9XEQSsWTmks1nIyklNfvHCIcBRE8HDQbuFKWuw5
wmfkl0fb5RYhNHkxJ+g8QXSWtUWGYUzjwDwcX2p0Qxy1t4ofTNUkTbZbM9O37dTdSmk0WBIz4t99
3MWlExiem7A85MZTSftI621a9Ci/BO2VJoD9sFle+wMj6qzRzGXOyVBjBs45Wma77dlxrWKPXYDl
1HtDaNV2YnBLNRWibukzMqqH7BAXNiMPXyRnE1RCPISBFSeLtpHl8aCMS9ukL70X8427c/e5BJ6D
LdxFMomDWT1xzYhjpNl7mxSIlfvws/JNT+VjwCcAJes9jowNBr23PHfl2gtBG5W9dyyyqt5rjFp9
mzeNyjBilYv7oSi3bgFz1ud/rmeLbo/QmbUTjWKbTJnBeNgygBJNIHrcSd1wGKWHqSpA0zoOhFU8
61nlfpZC/6ubkr110tMaLXeIfxdOAkLAa8mQr5OfdH6WVGxQmb6q3KbZtId3x0pJuWwQqYSjD4S7
jn9G23wUeU2/2hXbcOHWlEGMJ2xlW9FXVk34q43a2U5m0vDwwi7V5QLH6ZqDnTyS+TCxzGyV9wI5
293oKRyttkpJPR9cyi1m+n0poh1BgOgAQgYEKYZ6bp/S2DLP4yGCf5P4LaNCzksr1/S7qQ//aakw
gb4QlFt2LGPtMIP2mRzsaXidKl/foeww2V4VbzwhcJV76SLDLisqmYFtS7zSe0O7COyC12qsPZTF
zskt2ztGPsz1Os3HZJ1bI/2XulyqpdSadQ+tkzNlKIM2UXdP0KDHRgKG3JNvWY2cT2Zfk0Pxikns
XNpfdXgzkuqT0Wp5NAr31/MKEBusAil+eR6bfsPWmVQWrwlcPi599vy1b9Bx5P5I8TCg30MuYhUM
1nIUOIvAnfVXo11R2NorDAQHXw/RWQC4CHIl67UKK3tTTOWSCIdOqHP/0yPniinCOCe1cSknfN9p
1IRBbF2aYWYZgnBgq/NgtMMyD7depI7FRYLyExO5nrM4drU1HAw1/BuGwjxKHBBpVAdl2E/Ik41p
h0/PQFVojDiWYAS5MjUQZDoy4BJ8VG7xbrplRFSC8TyY49lp8X6Ew/IrDifYUxNlIHowadGPub33
lTs13g4WhaWXbXwjf9am6dJ7Al7Ko4l6hK9hk+G9J9ZZW46dF1MZFDspphfLTPa5bE6dFvsHFoVo
AlHo+f6OY+Ad0OFGaxHk9arlvY+NndEw8LOBPx19nv866cNN5I63WMu+sJHi+xqaf6HsKEM4G/Z1
lr5nUar43jnlEsJ7Zqglm2iUuBZHnGDAzS9j1B9az3GDzzbVs4NTOSVOGnTYOspPQzyjxXstGwXm
NUP7XQcGFVGAHLTYUruj7OHAHd2W6SPvfKjPq8iCiIlbFfydMfX7OWrOJnaKlSO52WXsOpvGay5o
ctaah3Myd1ga4SFn2yEQIDEL/VdouTij9fmZreQ8Ns53ndDeCkcUgalAyKhk7LAJ5W91uAx7EEcy
swXokp0MTMoQuOZPjg4FolKjOG/qXc+4zeiQ3HRptlgY53eEX/OWXeRhaMZzFClrVwnYXZDG9pQQ
11a7Y6h87fFdvFl1B8NZ8PQ5ofGex9q0rnmYGDWx7EeZU3nWpWOrIYy4ONjSYzgC/8TvEWqbrvNq
o+pC14d+j9MTB+/ishd5d+LlZU6ZxL/wHFmJKA2SpZVuqS+f9DjeTiyreVfgpAwKNYzHx2J55hYO
uL9vW/95bsdPfJgvM3sbelpU89B9NL8er5Vt0Hj2QyAGhvdR5vx1fnYXyS+xt9+zTPuXsN4PCLwC
uzbYOnjyzpzuE6/SacoYto++dijtKwdWT7oc4CB7YNeBEG4LjXckR5E+ANtVJZpvDd7CFoLKKam9
+EljE0yGBjqkwn6vI+cXtSmdpOk/JiPdzhHYmhYux0EOjv3MqqticPaDOAyie4jet7WvOjzQqa/+
GGJMx9gqwfCHVUpdAEBx6F5G1643DfkMe2fU5sBNIDWFFh4GuzSgZxttv4lbu+BQv3d5VW06pVnB
5OAksOFiEIHWRH5zjOf5lsatduiMs1Cwkge/eKk8dEwt5sfGj56GJMSb43pwiTFqFsT6onJLz6LS
wzPpGk8M1hikWjC+HEF+Z949Rm2wDiOxUJeEL7Cuq/E9Cx1xxkwsa4ZCUxlWyJt8FjfN6CHqUv9N
XosXBoVZqNK7iP3XGu7NahwoTEIK06Kd1oaHkWIerZ8qMnc5iXL48szdUNpPbcGRWNBEjnORUA3D
JJptso3S/M/NuYwd70qRXQWDq95rJiLQCQI7kkjGY0hxnazAJkMJXrVSXDRX37iz6bFumrki9fA3
tJPmnsPLA2H94dqZsQE+itdGgy4FWxAUVOkBUk/FkxYrvOxyQzBYsTFTpLFpRRtmhCmDEfaLa2GT
TtkWZRBqmhGYerNRudGfe6g3PCXGJgG0hBYWo1jdXbtQo8ruANorsoXboi8DQ6bvPdX+WhQ+ZsrI
6fAmzy/VYNE+hQ3ZH426R6U6WZVHEgebfdh0gZ+x3OIDW8VDwf1XNg+a9WWsID4jM98PGO7pZb6t
Ykw3sD4JPF5m9XHx7VuMwXOWrkice4q7BFhiCAe1RxvPQo4zbi0ramLdB3CMuKTbaiFzHdp+CZDF
+WGD50pzPrnDvLfqWuxytxzWlQ0Nq4xYjgEe/0gaoXbZTyKA1GPWe+081IE4ic9mT3U1M3/QrT1Y
LYOyucahajtfcQH7fZ7PcTaDlQd3IgdcubM3nsOoOoBsj/eTNaOx02GhD3q7lKM+50J01jSgH8PE
gqnA2bhWqHQS9hVrE3rTKvUwksVjwdtNRA0ceCTiFZsv2nVEivgK04laKc0UDshy2Hl5+zPC18P+
S34DOQGwDNSLlwEK16sIjXX81pnNTwzxIijd5MjaN0XSCOGA/a62mv18kw0DjuVOCLItHlWEPdvx
qZQm19IDGYm/dozusogfjSf9TT+Xl7YSH24oo3XEYFbWEh/ZwDNnmFW+qx18YtBQiXds9U0+5ZeJ
SeoaxT03vmCpioB0gFS7axsb0p0Y3itVfxJ50ZwyU00bkd6yRLsUOTiaqayzQ9MX/hpdDxVkxb+F
Zp29iUw+2+iLkf5w844LMx4z2C1BmLqdacuZNU0oCoooaPuE+G+bzljbFsYULh0PA1XYc+veaH7Y
nS+HhkH7Lo1lIg/VI8mOkZ8eSf1Q/JebzXe1rtrkOvQwDTLWg57T7WeVxpdBeX+RbfrcmfYfewEw
QnEIklhs8FLRU7Wa2MRkAQXQljkq6X9aDcZPY55nHR+Klf/rpyXnYdP3WgDF5qle1h0okl+wyz2P
Y3rpY/MAG2PtieJmFy01L+pVozG/tZHcZeUvtQDp6fjA9K3NaSdJIUrGYU8C05MmXejduRPY4IHX
bEj35ZyxcqM1jtRjSGJYt85R7/hRM22r8lec5BsttnclOIgCoQOc0qNkuM606pi6ck/YwqH0o24D
XdLNXsc+Obd+9TpH/s0bvAexOu9QBelr1DFPN+lUQz9hWUgmBLWzffT98JqbzTN4+pM+1Yd+lP8y
msIObRo15g9UQntX6e2LmzOXNbEYleflzy3fYVfEZ+lB8sdTk+nJfx5KuNjLEdjriJtF9qVc/iI5
fTS19QoYFQ0HlAhlTa8jrifJnF1llCjl/O4I41WkcbOayuaXbI99aUwvKAyfdRG9kUpw7eePzGrO
vlE+Se2ztcTZdYu7npd/lmkQvtTzGudrHaNXyHiZ3XE6xDfNm05ujSPO1oMUdTU6vOdxDj9ArXQ4
aROV/f9TzBfkmSMJ73FPLSZ3PdtmMXxUs301R5iFbbLnU7mE+OdLzBNa+UAPEXCkPEGrBsV4hwq3
L9vhaOOgDyuMSyQAmaL/l3nNYfk+UDZdBBaIkXwQZGqA9qsP2TmMypp9nFc/o8Uy368QRnVgJXDt
Tax35+pSFNWBrCZw3/GTXzEAc7GCloP/Cqz1efStTW8k0MhxF+uw7oboJ4/prG1z7dnOKRIuwAiu
fYdvVmZOBmYBNYKm13dRECLHb8gR3ZPlIkLOvPK5mM0zcrnYTV/ySDsPtmsSzZczxk5vRcPyGiLL
VST5bTRNCEr40o0J/0B8bBLG2vyK4o4fr1cGwN3hJTdxtdap/bogIQZrPGm/nAqn2PVvA68URpCM
Xk3AgwcnVFs+vid/CPpyuHLRfHmjdizq8jIz20rmGEVM9zkX1rX2b3wupyx2r0YpbtIcfnqapXLu
TwOohQ5nkb9Yu9XdbRn0OhEj337tIoMqbZ6SaESVFDR0ULWuSH6r38x+vtkeKWROspWYPeKuPlSv
uZW/DpHcz7bxruyDVdR/2VJWTNY+ZWjKylMIVkuZc4jRLEj/KSzHS2xNIAjsa2gU+rJxXFOas/Cs
ITYuc3QW4rh9qbSTSQOsUI/rhjn2yirDkhVkxzAAFWlmwqfWD02KinM+1HOIMyEnrF6yASjCfG02
n3PO7KwUmXvohp5TklfrMPaTcVyKEKtKPrv6W6kefZiP0BnIC7W0/kMUx5eToE9hBZplNmF41J6x
p+/V4m0swubuVHcYzdcqHbd0+7dWy8+FU9wjFKRdGlhWymY16u/AZp3W2tUKiLDpXCbLYJ3uPRLb
PPZ+fxud8hmuxVeIBA01yoo4jh096R6GeboyGZeS0LfSbUwz7MFSmhHUJS6RLxHlyfLX+V79iVG+
FNahnY2dN1W3SWtebWFdFlkr3gZxqH2xAocz+SABdfmjbOcl0oaL5W88fqDWkm9tyVzS7tejkre+
rVnjFGiHTFJKDeORG82+Q1Gs5DOrswB30JfZcS+HZfhXL/O1sQCKX81UprSXpfXMoH81tOW1y41b
opUHjRdj6ruLrSXnkBcPuho9AoKL3LwXMZKoHHaznWyT1rhkBspraCol54lXCHb+1U/MApJRfwjN
k8Y3PtWa814PFijcdg8l6ULPjDRr7Xd8HOGA6YRMDcGEdvkQ0t7a54DKJ5YttL5rRI/c5AZkL7QQ
fAbZgKCOb823ToPAQNomM0Z1jxmR+6WR7IWlu00/EcEjY8TPjryQLQGfM1uzZfj8FvHz6em4G1Lv
iWP3xXSMgw+pyzDdAHweasTAmSzOWuwYmXUhJe5Q9OBL9eTSlvdK9/98Jen8x2xtxDpFFHWrm6sd
OS1Tat78djp3pK8cGL4Rqxq3z4QJYaBus3KXJW8pK8FNLHpzLe18a2WLw8Nsq53jWpRdrKV60Xor
xQppPYvmw49q7DykmAWOUT3clGV1nSJyYko6vNeFe69G7QkiXpbRVmRgCVftNIIs/WDgcenFQJQR
X0iqX9OEN9EUvP8MbKQHtEZTd4JotTUkS252wxvWUDlD7zBPT9nQ6Ztaa3H5KPPRzeaTboCcoHip
t2GhmpUx0C1UCnK7lOolNubvqSa1S+8xFRQh9fNYXJd/poC5hgp9nl5ssRhxNWjKQa4i/bXJJFr3
rT/p0QXww2ngD3hPHUs4mz7RPuIM7pljxyeTDUPengmURESSPyvXcXl+ZyjHsz4cECzxezAT8mLU
jIvXzllfZ99Gg8EF2SvghcSzsfqE/d005V0fLbUm3NODwr21yN9mbH0nEUubJ+tiqpeBJySoLY2J
fYe022IMHk/JCuNedJwqxlSR928AubpKGvjwZgN/3JMObnIws1UynlTlpg+maLve7t5arz0B+B7W
tkUHIpPZYPFJ2EeV+t8xXqaVo+ZFSltFANbaW15gbyZsF/gqkHyzZOsOuX6lP7za+eo845O+FTRs
ljZHX91ysmRXbt3cxiyut7Wsni2x8FF9yK2FIT59q/9voa0+685BJ6qNOpDJKukDvyausUvYFVeY
Q2+o0e5lM9N+u+HfBCQ+nWvwcTW95Jj+R6oX3kEyQ9H3U7sOH3PYAd6hZWtgVC393i6sRbkDwYp0
sPPOiX0bu8UbqaBX1ZG/tQy6wKaFqApBgIAFo12PaVKdi6Q/hgligYFlzarFQoVLqyU0jF/thpwk
lpoxCIY0engNZF3ThV0NPQruaRAKhLmU8JVR/DlG8tu5YbTz7RIMkurv0smmI6kKfwNfaZ12pDxL
O71EM8eArTMFd8kv4V6IvoqKW4zB9p19S7mWqfwvqnL0w5r7Y6ZahZxNXgkldrZDw83byprEk+yW
0KfsO5qNddtF9kbDhLTFfV3wQLlHaXgZHPbsju3hLGki2G5aV3Zt0REvKDTj5M/RbHflf/maKQ9L
rY7fEcxx42166tZjgwd/NaZI/Upm1zc9gcyfI71iQ3FX/xfOKX1nSHhu1jGcaU8jMIt7C4X+2cyN
1wFXGXMZPKpdw1HiK40EhMLeOJO+1ftw2MSSD66gfpROuUGkqYgAiOgd+/ZAogT9c/Ufc7015Jhv
2blR0CV5RRHJJgwrc76d2GjEhQVWpy2++MWPG9APT/UsUsJTQ0znWAQjpCjoBRGKWxDm8LkRI8b5
TSl0a2S48+Cigsl/Iw/Z2CXF2smN58GAp9jVwxZ2AewdVEcbbnHu+mL2V47GmZe42a3TL2MTL6xK
E0Lg2rGrV+G2JfFwntxBCsug6Iz4jzmQaU5Ld20aHDa2kW2tvC+fpfrOaFrWKm7bjdfgzK5c1kTW
oL0j7j9a1ujsbRNtfJn9kLgQf6OsO3EALSV4pGP+JtYgUixnmOqyZ0Ueh5oIFLdjuKig+VFhYhVP
gGRA7JSM6UOXlZrrJtMmVeMa3WKAnq05xzUHEOHjX07uvvl9eSaYun43HfWOjYxndfDTi14WhCKy
jVeTbQYM08qV8qCMJLb7ZLEX3NkdymvVkDM+PU0ped1pZkdw1gdmfmiHcPWLScIWR7zHaP9sKWlt
y+ibq9cKesYIH3pefNh6RR7BUOztmOSoyXTzTZGZX03T4fsWG8xv/TneWXHHliE2P9xOPgqbDXE0
FZdaA2yl+spkiYNLPjFTc6cbRhxodbatJl6H/1vyCCDW0//IfzTXQyb6jVeHZ70k0mXqDO199FjM
GKruztmhZhW9Lmrvplr7tYDhON3jnitLaj7r4KFuDti3Nkq52X7U7F1k6GCCbDa2qJodJ4e9MTpP
fL3nCEMDHe8bSJd/zZLBRXA9I4XOR3XlTi+I0WExRCHX7gQmK/e547LXuPefGYB3RXdvJJscex4/
Un1C0U9t7XVEgNGuP3FIv0IWeA5zUW/KnIdnmp6zGku4HIsbkKJHUhBXBEdU4q5bRYXHtW7CMQrR
KLg96r7ZfqInPo92ta197TMSIl2bWQ71pBuh/bg0rm59qYuarCt4392iZ2/s7BNHwe/SbaCz2nkI
LxPlX0v0J6txTMjPaC+56f/zjfEv1z+8QrL7GLauYIbYX4ay5ErswRcosEnMq45qQL044tmIRsQ2
+SL1b3vUVEQwFuHVgaCdWBN4//iGTIX54peXWG8tjQJzEO2lXKLTk+INBdqNif85d5qntj93GSOj
Ic0PoLXsZu8PckvC23WZXjRsEid1NxrnUkjO7pDkMLSec1Vdli/YhGMQexrhou0zY85zU7p4fTFD
qE4/zX20QTH13grjL3Hv2K8+Eo1DvIaISNVovvS6/0B4xu6nTmAEhLDbevSFiJ7gdOfzs+eesI+9
Grr4pwrYjpZ9Ad5wSa0Z88mXmHCOEEEoPP1bj9PvxjK3dhm+hTEC2ArCLiXkc+rU/whxQn1Ud7+o
nl601g8keompaW81QVgNEzR0NyxYK/Vlz8VlnNxru/BzMh18D76k5Bf6/eJGWIZVafmvU/JeCP8Z
I0i0ClC0/TBN40ks8l+w/EWQJj8+35IplyCeEWX8INjlj/9lOLq4W5t7Med7WBArsy3PSFUOqN9g
vZmBEviGhVpwJTyfnZ6lAfFSoB7K+kDOxp0wNNLgh0p7ZikL2MJ9REC3RDoHoFZfYEC84bc6s95n
+Ta91pNiZKGtpYYU09UfuoF5Qs/mL639ReO3nhK1t438fWIcFn4ZEUPG0qHnicyUISBIO9dtuRXs
9rONYZN1CeeO2vVLnTm6Z6/Nn8yY4ZTHFWZIMiC/Jt2/lWnx62fOj6qwuqZI2Mv01Md9u9Ob+mdQ
TNLy2Lk7cUQagPMWFfXDS1j71YJ9f2HfK+n8Fln2huLio2wOfpc9Kpw/rF/177Kp13kfvqKd8wnG
nH+rWl7zGjn/VEV/sHT3vbDhpwClaP35zepc0iNec26MFe1GhQaT4SnDfp/HuWkNNhr984j00+my
O+5AFUxJ/DaUPh7NGa3A9CuhZRWlCU5ZS/aRaT7JfsH5INKO6UZ6qvYV0sidm8dvVUZJXRfhW5zZ
vxasZcMPdz4oP6WjhbZ7rENZom7CBFrAhz1WQhGUYeAEacWHiMpPUF9JWm8mgsEQNT3iGKXF8rVi
KMWCOrryOUBS2x3Xw8jqMhHhxYn+EyZbJuf/MDt33E9wRjYADMgbMhd6hjBWzQO0/ItyEOwZIP4L
ptId8iBcAA0vHOuaEJFgrdPvlQUnSERbmtAhLKouGo/qAdL5POa08V6Cel3jnsRySpx6Zb3YUfxW
oFLJE962ovPVuhWS5Rr/Z5S90n4YmLcQPaiUosi2EYwaTfTBC3IfVXaxnNzmUeATyF1x15ChJzq+
q7itTl6VbTVIu73NOwgi7prk3aaQi9LSARgXp3zuVM96x3QCmOu9XZYphu1tey/7gmy89mP+RiuE
YzLP06Z3IOuplFVq1H6XBHKuyQ78U57YGan5OWXmh101b00WBz0/4NoaMDPl6Q7KxRmJsoGkKfmM
GbfxvQ18Zpp5MCP2gqkuznSV9zFWSCO0EhqT8zZGRydNPkuv/PX0+KfLp6Mh66fIG16CRi7qMSpa
nGR8NmWIvl9JxDgd0gvgU6vBwx8oLaBrIkzQXsV7LnM8YVr9XIB9JwTKWRm1HbOc4K4ERDq5GFg9
ixtg6BhXuO+cK++Mnm5RxEJWCBT8KQ9bP8h9UTZvYpTrxANJajaLY0lQlwgNyoxlXdNoH1feQxPF
/9g7s+W2sTVLv0qGrxtZADaADVRUnguS4EyKmmXfIGRJxjzPePr+IOc5x3Zm21Xdtx3hYJiixAEA
9/D/a33rY9ilksooH7Xn6NKW10oEhq2mPKkxK/YGiKGRvTnVjK1ghmeSu8/KEYMiWmBZbS3F1TQF
BHh26sNWkrsQUiwArROow+OU6Y9yKK8jSosl6QpqZFFsKQttoZhz3rVYMms8FTFhttaI7iVB46UL
7QtCGzZL8NUMeoULO9QPHTLOLqL0OeZPITkwKO8vlm/iH6v8G1gXGBroBDm93I8FspKwZ2u66ML6
kvvK52BUabFoF2lOF8eMD4rlGnl6FRXRaajjq65XwWZk6wJW1CjGm0YDDdLYn6cIAVwQ+vu4r64q
kz12lUxHw4fM0Pb5ra8Cx9NdP7deJ7/tQblhkwwke7AathU0A/QmN7DATl1qfXEM/RxnxoPudw92
rxwRVrrIr1ylKO5MmuW60d91BgQvSrxJ0VzYbCFg69vnXu6MPr0e1f5GVfwt3WmmTK7akumIDNlW
54yNXPChQWvsEE/0eB0UzrRKYyWlfjfd1VG5U/MKzVO31fM9A/2N07Hgr2qaCW11LKLiqpwxWmEI
xb+GAZ0Tx4E/K7nXHftLE5mfqlC5c/LPcYDk10hu/Ly7BKG39QZxTZ1/nQ7TCiWPa4p2FdQzJ7dm
VUeOQfKmVeEbeAQf0qT5ic7rxtAnl1L3XUGgtnGwi/Si4xJa9JCRzA4zZJWPK9IG0Q53b4HizE4t
66mw5cGT2dpGlogIc5+Y+aZn3xSg0B/q4joqxqsyzSEu9AHTyNKjnV4qPu0OrubpFFPwt5zoKSCi
fZHWqjvhkOP6acBY0na54RtfLkwdFKdp7NN8vBaWPPQxVb2GGIR6su+M0TgnmnUXWerGDox7olk+
R8LARNQ90GhioWZABOwUc8uyeqM35U3Lhx8Khk7DVs8Wuzi9mS3PzqmCkgJvKSXlT4mfWgAqjUCk
y1crLdKTbImdkJI9+ERjxrmg8kXr1pSMUMr92Bl3ZR7cexENVlkIsBGcqKHbUY5CHSyvVYKc7lH0
YJqoDDC/6Bkhx1D+8Boaekl5K4NmE2TIuhjaipUZtm8TRPOtMtQPQS70ZdEh6DFLOHhtpGysKLyb
KuiB7WSTzWRNm7r3rnTpVzsy5bZlllC995J0TUf1JhoxUQ10rojGicShQmShF7322cg1e2EUwc5T
G29FC9HgbSvlpuw2QjGiVZiUwZ0RtMEVKu3T+z0b9MFteqHafBTmZJ5E8aXvBv/OqmUDpojsi/e7
jYfTugZDxPCV+HeywcWRSUIWgdmroUOWsaHcIthU2UGYzT7qa+6W9bipAuDCzfTR8ttyb/zrxmFM
c8cUMqDiPHkp8p1/P/b+q1hfUYt1c140TIk//9QfQ3747/vvD7cBeJsBZn2Ew4DacFXsTdPmhsYf
kd/ywasyZjWlAPmMUq4A9zLDn+ffa7yGjUKCdKPUh3z/fmMTOLYbSNadayYUUQOIMXty2ao9Dvs/
b77+DLgxOpJ++/7z9x99/Yv3+6wGkhXIYw7IYGPP//ah9+cVIVq6KQeuz2pkMFjF9XRHb5MIvFJF
6oumiVeK6GuZZ2QpjLq9VQEhwOt0aMZetV2F1LzEs9exLVt2ztCBTsIGYzXVEYoMUqyEBrP9UrPx
OlR6VBwStP1LmMagym/lyDeavmXEzDdXg1l7RBC1qC4ZOyrN0arJlOvU9seVFziI/8gPWMkWzX1U
5/W6pdp6QyzGi1KMe9H3MaITqlQOwWmHkFiVYxo4tJoVxUUpGx16MksPTVQgmeOPQ/L4qDeS8TJZ
a77fFY4wxtVyfCTHsFuNc6FppK24CTGkbYK2xvI5MU76FGNqSHDFxIZIp+eGBpb4Iu2gdxQX1Nlp
qBIdl6Af3RQ9/dlCWqXry1kC2ooQQhSaQ+lD+4nNbD0WOhK8mbuKxmHcJe3QryjRoLxwMG8MYXob
1rhzmoISlFbLZFUy6BxZURtcMZVe6mfQsBiitPIpllpxlKQwHO2RSEKFPYVPstAFsZ52HuizSnOU
T3VJtcx8HMD7XlhDKRsHTR074tw+ZZnFhr+GYToHPpOhZtTreKCxbQvNPw9N8Aq/kC6kMWy5Lsn1
C2n2JE2jXsB9OW6BixkzlQpUhmLGCslRdqc81ZkWBpgeUTfB7eKMhMQkcQjc2gjspTnTPKqRbNTe
lAe16ayNQrzsvjA07+D40l6XvZnsaYZsQXqEh0jo6cquyPp2etsn+YAO1hghBEPSz/I2seznCLHG
2Bw5YcfC0YoH8obYoQR5tKsJllC0lEtlpr1YKa0PlBReYSZHmIPokfpRw9iGNcaMp2xrs4x4svTn
lH5zR1zYTaVU1l3tFauxzoObtlbMOynRADZEUKWqesWqrLn3PWWhFq4aUzcZQrrQuRH4mG6wAVRU
cVgX1hXaGdCsnmbl20Az04tS5PfiFaa+ctJy4UyLJhb8NzSeLHaVIyV9U9CUIxSn6BaisKzj4CC8
1p1YbtQ+ASFnFDZ600FZhnqcIUug0+HldbxOK5rO5uSzYFPt6MYS70km0ZdUGqQ622AP2K8TaaIN
5q2XT8xHItUQDnB3wrC9CYI5N4hk8tvWSPTLJDv3/cGoCR+5tvwjHNuPYTaZz5LOPJe1FdGZpSSa
aATMebRUr6lcf6a8wjeLCOZT70f+PSkH2dKqC7l7v0uDWsFQZVjuyJzM1iMnd82Ox0Np92d7ygml
Zexa4DMaPwUs1BkzxptOjx6R6XNq7GF86guwjxbBWLpPwK1tIn7Bz1ElxbXX5eqhF+qJekF3iJWo
O7z/jy44Ixny6CKMxH1NLs59ZD2mrJHiSRessYgYZen6mnQ0mUN0G+dYmjmROKVJsJ6Qu6pnG1d5
49LQk+z2/VkiOHrv95SCWDCF7ZCr9EB4FHxXt+//y+o8+fo/RVGMlZSI6Eczt9ajhUJU2HTNwLsm
TMVZ/yDZpztBf634afQ6ixZHcjAe8WRjuhDqttNy/dTN7eAxn1KGE4UQdnPKET8gmMGVcWfANAYs
pWkflYHdHwBNk5QM3aGQ4zxYlVZdt0bwWOVWeVBMmCzBDGaZovjrjwq9Mlc9S3hwDqiNV4YctcP7
jSnG7GB0G9vvWQf4aOydrC2v0Mb1W8UnTrhX9GJJJJa4z/SR//lqeKEC3dJcAqJCJRsTkHYfBJJS
eCKTtRbRIjKHSHX7AOdQQF3a7RRUDmbSQDifgnL2HNAbz46900R3nt0Fh7bColTNZ09KNs9Ny/ZN
ILtZDokB9w0b6QvmAW/Jjr08OF0yT8DXXpDEJ9Xs+Wo0MsJMVxlbUc/o4dpy2xTpRK9kCO6s7pTK
Wr1O5ijy2X7cqdZdTsLZQumoWcWknZpKCNGW7YLvTPWVjlNnm5uci5ACUuqH16qhW5uKoI6d6Kyz
YSjDxYp2YThcZDXpT23KCtFv6m7ZlgBSE8PxwbOQcG2g6VirHv153+ySbViY6oMq8G3RRZkO5WCo
m5oMDYKgTXVNQqlKG1JVFD67orFgwKZkA769jsoqcU07JqWJlSIMytY71GkLl9zRKWT5TlCucR9i
qHa8YhOwxn90+mYdS9HeajaRocWAnff9x0iriS0WFAmNMnms+jHaTFnqr8to4msXERdE/+Fa6ZPh
Javtr//xv/1JZunntPO667aZox08HCB46D533WCh6UWwskjnxc9M/nKrLBu2KC+nbdkNysVvmPer
tBg/I5xd5hPKHHToX5paqc5GKvZmmBmnwaY32JHGtCyxR6z6vIQFRyjZBhv2sKpUAOQh/XMcpiiX
DXAxdUW7TxWWgAaT2HsvUUrXoED9nLN86J3iswLsmO3kXHeyqNTa1GjvrGYwSDGiDBzNBK28qCh3
Zs9YVNYp4Vh7KYwJ8QaEuSVNZUIUu1TF/9U0W78lUHW+1wUR4alVTklgtrsOSdWvPdkh5ynK6qiF
eE5N+9jiuYXNK+CH0/WeupBc17QXq0kjSLdT1thJdCwb9rSE9oHgZ86LmzqaAGgRV3aetq9OOL6O
rZI+5TY1m0zxxQ2rdMGQGCunueZMSddbZ7ahuJmnUCFhA2VVfve5NfvNOKuw+g5XVyn6Ax0U9ZRq
Kjdmrp3e745S4DzSfMSUU3RsPNocXV7dmjWO1pEq/fs9dUKvlcYKi2LTo0SHWESlk0C0bRrviyaI
loWw7jyrROyJhQC/Gwzn97twLAKXzhhwNrpINUk/OOaVAmBvNScOMhoYsdwNuudt4NYnczBNTxaZ
egdNdUYXxBU4TKVeFw6OCr0oA9eLgLwNoJuOeE/TNeuoQgw7YFFEUXMSll6n2bRsWUKwtl44pocu
j+SuVd+Z2U6fimxlWqX9CbE4RJvaupN62WCqUfEKOWa07XhW1A/bcIjaN08XIP5sQz/iunoc+rI7
6JmJQHMSyiOa/znbHUkWxUf/aQDKq6tcR8K3imtk/reAEvwnw0vLrTbYrEnn6LqaqR1IYKByGIIt
cZHlTUAf7iYjzmVdG16wev/Z+w0GF9otqpHso/lXfIQEO0OzqflTnCtn9zI79uBWRwSBPgg3NWvu
8uDXdEPYvrIFpguKCsVv7i1I+6fIwG7Vl86h9AG5e1nKkKhTLsimdFolRi0ubWaOVC2xtfAtsZns
NN9gczo8CpD2rqQ2etGBRVxiSSkPy+jC6A37lVVZ89ipuc7mP7ROVjusVBOIwBAV4pGhlEIkH+Ls
9Ur7gLZx9OfdaO8/B41Nm1VnUVqFtbIzBU6vwQeTMSIpcSOlSY4jNe9VL8nNKRyKFz29mnVDrvEa
Kqe8+Nghebe061hclGaWgiCwtYPsJ6Jz07YiwRwINL0AVLgdCugKHfI60vEoe+OkQnjguDmZDNcN
iuLPoR74p2Ycv2iZTE5GxW4WNdDatFHvRHk03no1amJlTK9FS6D1mModDj7G4Ep2KiMOhd+gR9kX
CQpmPYwVKxTKuvOH/EzjYdpRDboFTNRcgCEIADL0FqbWeHJYCn70lPEq8GLQOw32prpvm53TSMgK
3Tiu2J8RnNzKbKtNotiwf74jhLMFapyl9JA16DOQi/Lz+0vBRIORLQOxfl946k77OWrxT7DETQ5N
ya6nqcvwSTfSQyu64lp6FJZrfLfbEjmTWo7i4tTMJjIVB3o1FFgswJhN0L+ocvS26ByeRZYOJ9wA
JA6n+tpPCBgthPqgNL2/jT3vFA/0N8lYPRevKeQlj172jWBxRE66cglMF9Jv/NaCPmojTCV1Dwtz
lFV9JZxg1wQrzyYMcBGq0UZpbFLkCKvxc6xORstCyWwq+8FvyRCl7VlvzAkW+dhbR1pKqauQArrp
NdNld3gvDZnfFkOfu3hcs92QzJURWvEjiwddJLjKI2AtvZ+aW7scOtgXiuFiJWE/2nvixM6WrCs4
d8vEIUYbzPxWCQtYia02nvrK2kxVOV5abQ9EF501RRy9JU40KdFy5cmIi2femECJoUJVDXdD0CNy
CoxgXVXNejI6ot9UVsiWGs8u53w8z12WTBX3+iztLDpahQGQfEghl8IIKTairMGxrtSHqkLmWieZ
vZrGXtuyPKGAb4dXVVAxRKmzlTfG5yIrJwQBjBhSUqs9DhVRPJkgMS2sa1dztHAFIp1SBKiXVTnG
0h2yYDiJPAYbQcYMc4kpr53YOaU5y2S9KAjNnlCIZsOwoQkeHYXX14geZqk++JNHARdNL/TkJJs6
QTdGP6qUidzXpo1BYBJ7JzRuGuAcp/cbKZ34ACrcOAxsTduWDYSBmnFpOfDnVWQ3KzXHT9OkNl9F
wotSWRwLK6xuK665btb95JWCzAF+04pZNXIT7CDPzGxdmq/7rGPb1mCUabKoR9ORrPEdaW5/90rY
vDh77UMdUyJyc6MOPsKM/KgBcFiCWgrdvgyyOzGBVNEjfdqMFol2hV0eRq353Hn43/KaCTOdbwyG
DqWLOTkKCRy+GmCpja16Q0sWRIGTqg+hbOSJlq99smSSLpu0c1bwCasjm5DqqIjUdgOLsDGyjrKb
waF1ojKLmPOomne4Pt6f8/3GKPRP9IALQkcYeoFcE4SRHJJoUhCsszXth9A6kIOznpAWuL5S96uq
rfnSdepwwLwKlaTYKL0VnzJ9TWzRQyXSB1Y94Z2aS3shcwzZPcq41hFU16c2vHb6QN+Yod4fxjTf
Y+aGbl5qEh9gMqGtE6ysNXvaRdHgnaCIfvQ7MUBYauodJRD5GOjjiQCNWQQ6IRHVsmOJB4KV03T9
flMYrUXtOjg3vRFe5/ix6S5dwrFNL8Jcpb4ldqL1P3WjSE/vN4icsCSQKYYHHHU8sTvDOovYRWOx
TLdW4z1wFOMjqySQsCxRFjky3H4qs3Oc5MMmgHS0nLQiuISGOu2siquus641ru6HCFnwEtINPTR8
Ous4w9JQDoCVjbQB+W6nvBzupQ16FOOMZRFtMVmP/mgcQh89qp4PtBeRGV+Vn3MKgaeqJl7dEgCQ
YlP4m0Jqza4dSLPgkFJJjxvXadTbFifbWnhDvxGtLddFVj2lMg1wglZoJIPobDYl68p44Rmxf/Z7
40ElhcjVBoXy1aCVZ7RB8T4YN7Em9J2RUZFFO1FtsrDT3dyKX7jG0r1BnZga8r2nEAzbDrh61W5i
dDTivTGhjq4DYS3JgUOiIctog8PV3OuqHrkgPtIVADed5qUzPokquof42O2GQZm5ET02T5wLLeCX
k5lMT4MRF6xpxnrlyZQYTBuAAdr3Ertse6Bup11P0nT2fVXc+B0Rr/o4WBvHt0+4aPqjMij1jqAe
THPCUyBmM3gWdudv0ZPEyxLPtpIr/XVal/d6CKErwVq/loIpYNQRQ+MtwWapgaTIIrEfu7iA8KYO
D03nLDqm61XDosYdmFMvilGUyyJwaOzK6g1HVn/jWSNKhjAspqt6aNftxIopSwx2hrgqGuK1XN2W
Hy3ksVcYykg7at02gmZC/WcPXlQuZNVV6xArtF8E9R5hxeSEux4y6UJVThDeD2nPakzvc4iGxpPi
YRpF5DVHMkXwipGyLNECqNelk855iF59FVYJ5d04h5TTE37S5fYN6SiEDtH7hq2hI0KzpHMklJ1O
Hr0IhHEiOE6ocavxnGWRdi1oeUJgSI4aKT+iVLSjWeZPwEXDjd/mGyRgBKl22qlUaw4RONJrvHxX
Zn3V+oDx6waG/Vh3V751lVoIYIfIwKXhQT1BFdm4yhynC5ZGOWhUk/L0+D6oOU176MsJnO+8Qiiz
OXuB/doW7Mltk47pUTqvYB6jw/udoS1IoFKNtTpAdWUPeAi5nnehWctdkoqXzsMtVtqa21rooSPa
D8veVoINa9byhObXWSQpqv05CjeotAYJFwAEjQLLLkuRZPRpNC3CQYRPisEySYm4wvFnZDdd5q9Y
SisvhrrMpszZJ2CVv9bqFCdzdtbUnXQQXQibIeuiQuI8FXS0ZuzNpDfW5wpqmd6K4zDDn0Qsrsuu
/2SVVBbywPBdSsGoXQRFh2iXt6QOFPPKjQz1JU3DaWV3ZbZKEUBjTVh5kQJLKRiCtdJzBacE1rd9
tqR52GNDdxBt1jsZjaGb4byNomNK5e6avUcA4ETmLhIFZja6MUTej86xzwvSFJtZqBc3+0Gd0oPq
oLx7n5+Jyt70UggqFhWTaxgPm6YrIDOOfb+TNg2B2pMFKjMre2LmOAr62XT/koM6T+qCbvbSkmQq
h3onDqiKaBHFqACUxEQ1U+nmjsLcRYuq9iwaBWdWUvhs1cigxP5cu47VkGOaQtUO9A47kbKKKb/t
8zQHe3YvJ38Dvqu8NG0TUpJNbwa2VRD+CC8uY6roXhavx7TADhs0I/qtEkZq5OX+su3ix2aIqQZW
wONCAJVJTusmwU1GjRZ3W5+izqNitPMr1nche1CM8nQlAQZdOUp3Tf8534V2cOf7qLFrz6PsVxq7
zgvBYo3UK5QkzbEpBQ2wqfKAeliDhq5dbL2w9y1Kx3WX2GJVRlnkNiS47xGTYKvoGgMoJlkKrYme
ZAimM0XC6NLTPR109lKDD2wPmM5Vng3trpvnj2bo9nZRUWD3ACiXtkpSyHwK7WiytsQrrafEbw5a
+vy+hOnl3dQDk9aHdEOmz7a1RrmWfSY2NOGRf3vpa1QA6x1V5xZAByQ7me8KFneaHLEmTDj0aaHU
jMfkL3rZDMTfDqFNnBRu/DVY8cA1SgctNoKdlaXlzpXPyvdohP666vTg2EMuwTA5mmwQHIC0c8Fb
OuyGei3xTkq3s1S22y0e3xVKhfEwHoegcC7q+Mb3Y8SDUZxsGVgHyos40ExCTRugEi4tP0xXFKB9
ACztLqpo/b/XEf2CRk2dtR8FWmHLG7JToBPH8fVGk8NqaNALTeZ4Tiun3VmOrZ18R31Oe9wZBq1x
SFSN5Mzk3k6rQITpNCeuCnbizLcUbTUs7wBsCLl+X26xAmt2kYWgxfaJZA592jg0RpqdQldnoYSE
1sHdRm8m2SDP07SQj21ZjEfdGq51hTRXtPHVUpaFcabxapxbARechFcqH/BZNvVEuI+V9OUlmylG
U3qD7m04vo9tmOpMIcPFh9/+4x//9R8vw3/6bznEB/o6Wf2P/+L+S07OROgHzQ93/3GXU8pK3//m
X7/z/V/84xS+ULLKvzQ//a3NW35+Tt/qH39pfjf/emZe/c93t3punr+742YgVcfr9q0ab95qpL3v
74LPMf/mf/fB397en+VuLN7++PCStxn79Zs3ojKyD38+tHv944Ouvh+nr4dpfvo/H5vf/x8fFm/M
jq/PP/7BG3rrPz4olvG7ZUhhOSAXJE4H3fzwW//2z4fg0FBOgCBomEKbH8IB3gR/fBD678LRyJmk
qgFn1db0D7/VefvnQzrkSQlN3tRUaej6h39+8u/O4L/P6G8ZC948ZNn8xwdLfvit+Hqi509mmkKV
qiYt0lGEpVmIHnn85fkmzHx+W/tfZZsqVjE01XrQYNGY8abAENWzs37PYCN5wbzRpYVOajz7drzV
0noTIHJpEFM72OUjGW9yMgXL8aGb8HXQ9M0gAwYxbPOm3noUzWxF2YPZWTni1Wg+wddbDGW7tQPI
hnF137bZ2iutNSHlzBVMpz3R2/mattuqoZCp0D/zIxQLTfDoG/UKUgUbacokUbpg+bNQLAELRKBH
jpjhKwvLk21hWw/hUZI7HhJmGt0J1XzynO5mCgI0I4obO83BMjfMuwuKj6uW59FwkXxzEfx5pL87
sr84sOL7A2urVmelXk2KRZnvixF9i3Ux2sjt6Lj+/JWMX7zS/Pg3p7AoizgYCk6ho18o3nba4RfP
b/3lBWzbUS0NT5FhcUH+8AKlVLJaj/pqTY+VogrkPLAV61jzkKWhmL3zIXc6CE7tMj4XAVZ+DPl4
s6LoqkEjXjWpK+CrVEmwp0kKcOWxFeBKtQd04egYvEXdAITm76Mmh2mZL5tyPJICubBowEsBjAUQ
+OxmbzKqbrk7FrmL+QN5tA/SO6PMHW8zLCwim9FXB4HN8ecHQPvrEeYAaEid5u+x1PX5AH1zhEnv
krBrWaBXYD+DPNwML5GvQmJ6bPNuy8aUbfnCQJ5XkRKTcVAYhNceb+/n7+Nvz8M3b2P+Ln/zNlLV
Etbocx4iiKSW4yBVQ91EeqZp6r+4phh6fhgWvv/E9vcvleNUdAJ/YFgQ00pHwDhLFzv1V59oHkn/
5nUsg8BYBjtLnR//5iPRcCuAW3Nka/0uKMxdpHrIGilPp5QaaEZiqYa00xj7Sm1vKFTkOWa46VF3
CGoHp5sV8BaxHnmfva7+Ott9N9l9+wV2fvHWtO/fmlG3Q1dHxNCo0pzZoqsYSsustspK3/XrctMh
fKSXe/N/c5L/fUR+GJAdZRiJJuUkA9xdmaQp5ajS6oL8TGjHP3+pv7+s//1SPwxRGebbAtlitR4H
Mj6rDAPEp/+3V/hh5AgAO8QOy+o1ISCVvKvbXwxNf/+NQAVr8ikwGv7wxbRUYReRZJCFF9mMLy2C
hNpHT++9/Pxz/O3XQQjIfya7YjgN318L1OCcIa15nZI6mdNhNX5Qp9ufv4Zh/O0VZ9umNDUN4Jb2
w/e7Nn1VVWk6oNNAEAO4uxiZ6UKblhOpfbG6yvDEoBtetGlPauehNlViBWhCS/Ew+PhXCvlFN8Or
sG9J1cR22irDfYd1gT4C6coUKEOUtMAJPTbUiXmcwzFidWsQExRo8TILYAABdklbUp0Kc6MWrz6k
ChW1WetM50a+qOWrYvD3clarqXstOJN+RH+ZznyDaRLjPCxs8Vob91q+nKpdgxsygu9RTs6uwyuV
kbAL48FVFIcAz2ztYyZnk80QXuxm+hUJRzh6m1U1PVBuIOkm2iZqu23Y4BWqm5NHqmdv6j7U8s9h
Jb+YRvdA0MCt7Q03jdw0+rkPh+s2kV/oV6wodAHugEIfqbdBx4GLUAVw4OpAHqa8Yh8YsJtHYJyq
rl3IldVfKqIalP5TFZt4YsTG7M1NXkyI/OMl5bPZPMolckmb+BzXhCiXry1LiGkrr5vyJZ42HnPj
/BH6zFx7IAlH5abNnzMgktOn1nisYmdfzkzT9OIN5OjOTJ/BWcX9tJq+hna6kFVcilrrvo5O02BD
goAXhEOhLNdlnO8tZ6NDN5mNZOqEJ2bs13qDNZPLhWTIMmTeteONrSvXnB5av9GSvs2C3JSVn5vH
MdAJFh/W4Gpve3jWyO8R2fkaOw9dP+UGNkfF78+i62+Lst+2mPSG8haJxMIZDyn9gKIM3VZH5qxa
KF/8BYISVltbFYh+P08PIWd7wDeQm0uhm8SrE+OoKlwbnxXqKmPAOI4kqXwd+KUwneNVxpX9uXEU
1/LhZTvarmyMnfQPZCstoE9SGH7G5M/iTKUVdYaHiQ72ZKhfVwSkNkbE26GdW9K+X+oojNNCuJhE
V9Ts7shPrk32/RZKs3pVs+xr2s96AM1xljyc83bdqxeV7f1UKsuoDm5g1a+FgN1I3q0iuifSZJn9
kKqCDJhigvdmWYifrXWqYV7rMB7rJ+jLM31+bRJXUUnjOVajT6ExXWVWfs6n/gZzIOq8aaUaL8ir
96QIgyQNNk370hoOGU/VAz5Eqp331Cjgw5GSln9uwHCj+FeLbmkM0RaxMAshqiRVfSvU3PVblX5S
tQouSAoXdfSqeeCZYQdOGjgm3j5RzCycSBexOA7FhpbxqiGFbMDooEFR1celNY24hxQ3CaZjkcTb
Sm8OKcl7YIahyWWfCp6t1XXXzq9yIhewt+M1YhdLqSGuOQ6QPrGUWXRCAfvioX+AAUcefbpFYsAF
aa7j4pM3FhevFfQmjHXejyvEwMumiU62fdvruQujYKmoctMR2DeaukvtDjnJgq7Tkqz46wqGbg+e
NUT1EPsDCKpsnVhY31XvAe/s1oqARHH1TyQqZgHswZBSAwmbo7wiA5klGgE2NHqJROCyTOudQ1I3
bdctwlbMHZi2+YSx3dxa9bAh46Uj7zXKbs2EetEGW+u5hokcpiGg5/STXSnXYVORNO4BwtOWkd9v
BuUIcWFZkhNaT58indxOzoLJcN0Q6tUBo+U71hT5WuOFtKJYG2m/I1BuXdUIjLx2N4QOX+GOkFLH
7ehVxrnj2hS/LIm1eGKvQOERjeaIPdFXVpPfH4VdujbYGy+Wh6DyHx0GKCVuKOB+UQdi6NVL4LRz
EjzKN5A1/tEM/Wupd2dRfjJ1/6Zqh13XnQrspmJE3Yv2GO4xmh/gl8D4McPlSbyBBI4pcMDHRXvH
y5aRFhwqq7vSZHqa4njbArf0KLLoSrIL61s0Itufz4LaPJV+tyFlUyv5R3HH1lTN/mFKrxn/06gl
6qifij1AAOYuBgMEZKQaLVQ9WacZW0JMVWC2F/SDV5bquAbp53GH3Zi1UgXyQwkekFr94q39ZXr+
4Z39MD1L0A+4DnhnVmqvROVdqR55npSIzfoh4Vw6NaEJKCp/fkD+svT44VV/WHqgwqdmUc+pivAr
HOOhaSMcFMmvFrvzWu8vhx1RJQOzbluONn/4bxbigaw1W9VjPhyaAau1tqbCarttLig23FxBAzE4
rtb3V/MCIKIcO+oGadztoSvtJ9pYi0S4Bcj0DguAbA96UyxN6sbzHl3lix1hDjda4x4NEZtG4mnY
VuS+RCD8agaUE0aLZsdDc9OEd42G2WymkmAPEprbbQVbws5G0kNkCm5yNY9dzXgqPFcYrE586HUF
dHydEyDEprbGcyUaADrT2hZvYewD16wv83fO0roH00+fFDiWiGAvSe24iZOePCqwjt8/BJbmEsl1
XdMnzXxQ79qN5U/kK5NXk47TbQ3vNOjabTZ6DwgGnhIyUya2Jio5jooOCZPdWCGjLwOhQm2LXg92
HWiFFUC0RchEIiK+0Biefn59aL84c+9brG/OHEOgR4kTjLGVnlXGxKC6NYj9oIxjTzaKXFZfD+2+
rfMNY6/nvPz85f9SP4Ky8rUYZZmaYVrz5fvNq9eljeGDOuU6z9GRkm+0C84oayCqtF8v0f9fffxV
9XHebVCm/T+UH++eo5B8q+b5+5Ll/EdfS5DS/F0DwkL5hkqjoX5TgbTk74Jtk2bBktGMuQT5rwKk
of2OIJVCo6TcwazjcN7/WYC0frekrpmSjiXsG2qa/5MC5PfXj6Jj0pwroGK+qr+5bhQkJ2nijxb8
WfHcoM3x03Tva8Mer+xLXBkfvzkml/9N3XntOI5s2/aLuMEgGQzyVS6VcuntC5GVVR303n/9GVRv
3Db3nN44wH25KEAoSspMiaLCrDXnmL8PZH/ezFt//Zb88Xf+tp2Oq9COJd3rG2mK4l4DFDkqNEEv
rpAEeRmWs3yPYZhAap5JITWTBNt3ZpJKXOnB24WBafaQjST65IXMKWxnfAaNXOGaqMevuFzy52un
O4cxKUOkhk5okFzsgUGKVv+f3wO/a3m1f4zSf7yLv9Ui6pBOF+QE+MFC/0LdbzZHjebV3k61ld9W
cKtglRcY53b9hE6mUlhCmqZ3URAgcqtALS8oqKp7q22dQ9pyojj+JvzLKKn3xgkSv7Bu2RCQ4dVf
VD45is3LrMHDdXS45rUbe9bJt8zwMvehj+XLUH4DgUAQO+DCntxlGb6ylVcChRuKHs5oZkUmbPyW
hSzamV+lSeHdccCwrGTkcvrbTG2rpnYtUGUSX1Ez+OmdIUF13krVaGO1sMI+u6yi8droUU1bOmNG
vA9dOtQWbQwgbOHswwQT6H+8oNPwSObxqcXW9jrZKmMdIGaaT1gqXjOvR/JitV4M/kKl3evUgoOL
206z54whPKIwm+p0vcjCP0N0rQ+O2/gfOIxblthWo55FHTtnP+2zExY1V90gdHBu5mxEhx3PIBkX
5Xi8bbwcwdCMF/e+JrgJIUK/LKLSgIxOFJdoHQJXGpsmn9kAWZa+FA3zz2wtMOogmZu1mQ0WidV1
9CXypNmlkfTvJlo8J36/oW4wKekfdmvmYAPN1pjv4qyd4oNd2PIDYGCzb21UYSy1i02C8+aWvkJ6
zEujINsu1q+tE8GX1W1YoR3s2aRRAfoeJG8dJ9c83RdlQe5onuimocg1YM83jfizckfvh8EV+ADh
gLB1KLJ3LtmXd6GDJxI5ubmUIWpnONL2q89lQQ+LiEBkBZmpHWK2+R/eNphQ2nQ+oyhnL4Hct/q2
SnbrLid2AsHYyANxruEZFo790eNQe7abWuzmIA62bQoqpJAtRv7OyAmyo0j2LuQcIS803JN0a/tb
xiHFhqCv9K7wY+9g10s/sIunH55bNgDFuMpvx3KaDl4t0ztdWP57EcT0RmvT2pkemh3P1Exjrtue
Wk06ARhB92wGXB4rK1oyJkkR9B5FLNyjqkKkoEgbT0afyXtANNQ+TMOrEFcN4rvWU/mYaUSmJ/i3
U7kZZARaPe7CSZy60HMexAxPpSDIRXtPdd8VwY3fBK1g45Yb34WgSWvIkqRZR8PDRLy6QUwfnPhx
90dKFxoOdpxuLUzGW4878UdbMhxXo4DRZy/gkwjczwcw+RwtZAiFoY5GVe7SLK2f+srRt5ZIqr1B
yANYzCnQdx1rs3UfEUhZALhcvBr5fZn5/E6SHd218BIaK6ZGm7MaYzqljuHlP32E4eAslb9XzpRs
iFYuXorJQWiae/V7S3VxmxEgAPoFJ5z0O5RwdW7T4h3drcDShNkq7AVfoLQEcutXKHqwNJB7YbTx
Dh1Hva3gud1gOYvPpWVUn1ZWE7k0AOxYTQj2TgIt2raGWfBzMqvxMoE3e9WG1f8MAlaGQSy6V9Tf
46em8oUKrCxv+Wawm4J9cWu6Hn5D8morgjx76N7uKIgfqcxuMwJxSDZxS/CELGEpqgqEAG6QtHov
ota+IdEFsGkU1O9k7ILSotrw3tt2otY5yv5+MxYaDThs860QBTb4se8YCmYLEo6npuaVJJRiPTlB
ADms9Ge0CBlYDjXIgq02V9usOsq+4N6NbQht40ayW4WOE7Gk7rIsei6cCn5zWQg7XZOdNp8IvHRd
SjATnTcbteECCx6p2rUZ4BRDdYRlB3Pq/gQa2t50mYUsgHRBOM8At6JHHTjmb0POrhoINmJTYBLs
uxetDnn2FpCILIODrfyFQqXWBMUVGJLaZoCs47VfYZfZdyVZxrfoLmqGFLN4HgIFYgv43HPJkF0A
ksgpxwXe92TEzq80j80bZc5ym9c4KKa+9m5yWNgfsweqVTlIi6YqH78L0zYfk3ziOpktzQTuWMU7
XYTonpJndAh0Ex392mbArb0Q5JQcK3HMHAFxl9watoWZzbfK0KTWjfZN3U+4grO4/iStAdO3Ocb5
Hpqf5KOoSHLY532dZBR4JmLDGuAz0UjeFkrP+qlxhgYE92Dvs6ma4k3e+MGAB893TmGUq9+SHoOV
nbryll0thcy8jHZ02gltmI2YYCNNIYNYNvmMKpqZsmeYJY0xhV3f1iF+nFi2O/rE6lhBM4Wm3Yzx
Q6iovoWl6d2ZxHwdB1O1BzkIEA214wSPTR0DxvLmfNq2apx/Y9qw4PHNRnjXKwFSWvVxgU5X5jdp
CrhNJD6a7shRQwDTxrCfupior9wlyq4L5p62SpGlmyIjH7qhfLAJiYL/xbqxvAWArYBvmeSplo4U
b1mbFeskLrM3vLXZu4WJlIEB8xqbY7ZM82KCLwgI/0CAT3aE42MouCkGRfVP2CHsh4iYo9fUgr5a
W2lDCwesxc4KEzxAU4H8rVCsv6Q7nuy4Qt3jzzT3rED/GBu3f51DM98QjjgBatbEoQ5muW/m3AOR
NwTnIXGGG3eQ4SmcZfOVxQ2+VV83P+JmNvZAXcdTbBjAFwWCvscKsxgkOSfYqCJDlGT2WMLtJpIE
neYoRDtUcyF67e9ZpliMtdG3xxwpLLImFZGQIz3+oJlAFc95i3Yr/U1kEtpejKrjXEHSbkmbeAf/
5fyYCBneEqIbXWizmKtycBv2ll5Yb1JMx1sPIABR8LgWBacEXEtikFpTLLzOaaISa3Tq0SbXtMcw
QzgI4YIszfwbHBVi75I/fIEA291L9DnroOmqW7eY/UfHJUshKvr6Pe/FtMP50R8ii2w5dPVw1lO3
uG+T0qWC7uEj0F4Q7oM6zEfyXkjbsXF4trgAhPhO9OR/9p6EgR4A2tHWSJCPrux9OUBiXWXI0U9G
mkQ3kNcTklXshR2EhsfHihB0VL4bE8fsZG+MqPbHtVtWgGmDadyJQPq0kX1r0bXNMM5rLJ4Qel03
oNDvBA99Rn8vxdUUQXUvF3bFrHAaCnzhAMacfTMlBZwI4QTvDhqLk0F02xec7GJbxql9Yw0Kqmcb
zQe8ChrzZB7tUzIKIaFQ8nwTssFqhUA/eXWID/iImcAeUeYRIl2yxJvCHscJ0Xs4gcBPBqFruYAN
LB/DsoWct0ya8MvLQRftSIfWh9aVsB1CCHNyCy47sjYZO+Y7p83G8res9twf9JWat6Vhg2s2Twhl
8qVE84xpLKmIy2TPkJPs0xoNOX9t+K7sDqm0QTYVbYGORX03nkQpUTtOmQ3/EMIuPqQhfB6drl4Z
SRPfku3R7oTomw/mIJoCvu5XpDIna9gqNaO2JmEyp2rlRp1LG19BKZ0K9SBa21yi7ZYyKaq0/pTY
TvGZGrZxislgXABhC7d/SlcVHvu7jo9cLW338jK6lUPSWiuw5/XdKjfi+dkdU8AT2Np22Oxtggbm
dl8SZ7zFoA4ngU773J7jYg6+Mm07yXq2nOjbSgrrwpzZrD3CVB8Xo4QiONNtAQIaJBKqYqBjYGR1
fGlMYRa3qefB/qqLeXxxKbEL1ul9H+7IkxheRqQfzOCk0VzKrtJcLaLX5Emn5XfaouZZUdxqHnvH
lI9FIPCClbblfmSGmbyYBHNsK08FX6WRM6u4TT0fskB572YEpgdDIZxSZUf5tnR77bGS9dru1kJv
v8vlAKfYN/gaAwkBYDTCIvxSdThWmz5K8F9TdO1OamH+tyIunqm9ppu4T/1jHQ2MzxJk8KGpYnc3
jn71pAx8LWuwPHqPavIHFuge+MFkbTPfF7veFlyEZLWE0bZMO+vdFHOG5E2NAfkfUDJPYCksjCnw
9oaCpJSeAFAw4LUSS+UXcRHhE6qHAUclGX3vmFT0C4YlGUQU5V3QLwqMoPVY8g1zgEOKQHDvuXXt
Jbs2mQabVOfcpz1SYrdcJfGogj0fYpRsIkZJuS7rvoXGQvJqtMHf2yfg4aDr13nVkuKm/egxq8j5
FaLBsALu6Xki2+VgsOJ9lqosD3OaAB6ykLpi3nXTHCdT6WA0Iib6JhTFtjdFCqNQ5VuL5LxjiV5p
S0JdfwzQE3ypmM5LZFCUijIkvokMK5ppHY77sGm784w67uB4Ge4EG794aNrOvnd1sY5kmF3yzmtJ
LnKwnlWF+6CMrLfXLXW2g49BCYsY2y5SupxiT2Aaa7lOOu2uMCz7mKPJFjt7nsYn8AlqBzt0fNZe
Hp4KoFEn1PJ6m9lKfSjTqW4rarsTAS4xglzXTTFZhtRWYVd9EXRbyM0MhuicoyU5VyXRRi4L6Xw9
hjBMAqswyb8MTYtz1xbGzk+C/LO15ZRdYPjG6blmE1qusKbVUFspGcOZqDd2ZGXuyvR7YjjCqFm6
W6bQ3UPLJqc656FXTbQ2hsXaa8bw+ti9+D+wM5TGlj2pfiYtGbSr0k18ZyYDazfH7O4qqkTrmeAy
kDUo43/rwiR9AQmGgjcSY7ITzE1Qa8lJMsolxs9LovYhTCXIUJgf5BbUsgQXArAyKH+wqX1BKJz9
qmvsgEhHs3HjQX7A1cx6Fxdz6/zWaMpTK7Rs2cTGDflL1GjaHLW4y7xYbSQs8J9cEx1ByxFcRCXK
4oMB1rifO89JViGZNPd+OWM/1n2zdrKe3BbiUNVv9pw0l8YFOGwbGDmaSum7Ag0XHLUovbDGdr+q
osawMNXJwtFsmpcKMdxuNCc3u8mG1H7DdFIMO7Jd2aKzLV0SlyKtH+PUFA8iTqKHYdbQGJCws7SO
G6APqxEozkdl1/jbQ48kjZXWIfAqPTsOe0bW2+SxyKn5rDM0SGtmAdDAcaPRKau69d5rdkGIplME
3fg5kYQ2eEoJAeXcfvBVgFMSzTV0OmKf6fFMs1XFe4vCAjrZObnLoJBC8ch2UddI6ABDX7IwAdxj
B7YHUntmoS3nDBQnacafiTHMxNbQSCdmXLMmKrsCeStVnI+sMqKXsCceG6SMgA5XZjERL4UDTkhF
an5h0LKfqBg1R0PTqKLrGmxzf4wJrEUQsRNpYtyRmiP2qTF7L6yshgeVsf2HmKFJkTA8GT/GjbGw
h/GQYQ+E5MCm0zFMew20IvsQDNX7bEyzc5IaDsX/VL6x8UgpbmRRBde9sJu3xkD7SYVGCQa0WkfP
MtVIAIygRqBGu/ViRDmGw2IOg8cixtRDok/ZpeskLVMgEl5a3I6mJfd2mDr7GPUMo9KY32lsHgc2
xfqbrpZzxww4iS2ncNwVDKyEd2qk8ybW4x9EBCyXBrXXZluyxRyJTqzcdi2xjd4n+ZCcsd32287B
oIGmg9AAS1ExKiZI5z6y85Jmt8WL7VLZYiCFjtPiPodDwHeN9AC7eHS9aN6wnOB6yxYRXcRIyKAx
34bE573KPkw38xwp8nnD5pxhQBGbvhwQQpDaRAQLVUP2sUm/S0wqLHzEQXtXDgatjrhvsMv7Cr9i
wxqKhHuHV59qRH9FFO27Uvu/Bhv9PZY5UeyywGIEYtg0P1vKF1s8B4hDdZutS3OcdqE07JPb9O1P
z2SXzlyP1B9GiPI/wWxNe9VQiIhdy7gxmDGfFUrP/lNY/Fu5RQ6OXFr+VxoTdrurOkl3mbkAY3ZQ
qZ5ksrko4x2RMj6RH9YMiC1yukgc6ipbLBipOx48bSbtzjTUjPmGhhr5qX6FMWDOBe8grnv+Bmt1
0rXrUaktWzPMD6YZuevRS7McTHMnX0l/tb8S0qmf2r5dqqUFRsy1j8D8LHDIKZyyOCodbxy3qReX
3poNmD7HAMyW5Ebcz6iK8Bc1fNm7dWpadJA8BRVxzdcJ7UI09c8zYVYMKI11mcfR2fTsobC0YDaC
DdzyPXHIP5wdKyN9WRd3dSXbz8kj0yWGTIC+NfKj99bu5A741/jF3D/dVD01gzBiY1UkDCBYY8QL
CBZF+LL6MMq22Dt5JzeRa3W33RQR88CC4NDJmZ2dOQ8IZtL2rAplwac30rDcpPgbfpsGyhCEqccV
IOnKrycuDcMmbDFrZ5I+m2Wc9FzjLsuG4JAgjrqMNhSzVdoM4jybsLGIehvHNzfC8bJn3zM/Axtp
1zSyshfC0ZZ8CtBNY5MGj4OWsMdSuGiaLHQY9Knj7mbPj3cmKNXnpojkDSbm4V4GobnD5Ql+P1I9
vox8hIUdmVUPwG/CyjqKumZ5mFnogXKNnqVE07/tQYOOgN3yyVohVCa7b+TSWCZRAdTICxSnO3eN
9t0MsgwQSUogUm2E5FpkNVZK1NH47Vh4p8atY0/BrU/N9DBNvY3lt6Z5Tirub8ZojuU6U3n5Bgjf
JJm8peEJh4YQolqypKxi69DGdbmfWMgeYecLUIlt9FO2TNvkOlQ3hW+OPx1FagNrsPRnW9XJcyqU
/TSrKX6SoZW9hKlOQVFN06OcyQ8mjRc7rSrtnxpY5zvAX0RQganthlm962+k0ZNjCt5lOqUOvfQh
zxBFADEhtyI1GXunKpXPXqrwOBhO/h1KE2q5zo1H3idpEUPovrgD5UxwTs0eZhx1URKbnXOjTPwM
pKNV6BkrMKGo3hmbQlF/g40iiQDvIRZ7UC/pyiZCLOIvdfFutEio3uK5Th94ef4vI2IjhG2peHaD
Pj2VPl5gP8eKUVdEIa4dEnPR5ThYlBM40FE8IlbT+fxiuZhdisEZqfNVAbPhVMPRwnbfNhcygNSP
QvnlWSsFncZjWg9NisKWFbRHRw8leEVp6k021lBzRJgfM9iVaM0qcZ+3NmA0e7IOitDobxFpkhLJ
QbTuXUT1a6uMM5vvcVivSX1F5iKM7NsckeUUTd5snLgaH1iA9gxe0H+zsK5YkLHU60rfvgGkZEJq
Jf1313BFUcNOtHd0yZ0HYKYSggZwOC3rGfY6IqrsbeWX2W1HpuRBcC28ptOgfjY+JCGViuHiD5F7
I3VgPpu+ldyNWS92svMXmeDY1e9yrrp3r5XQQQtHZbcGWP51bzOwKlsQCAb9/DGI8RZhgBtPbe0l
p6iJ5WPj28NmVglOHSuN10Ebzq9ZaxV78Cgs9kRrPgYELbBaaT3gNPk8DoRHSjp+QDYCj8DmYHzz
zDzHN93WFuNd5b6YuTF8s0nvHfpQeub32I7HOqgGkrwqauVd4MDYcMGpwqAjM/rmc+w0q/kirqMN
AcMmVw0tLaRAOnJY9vTYpFmCDquozPptMrbBFytaCnGaPcO7TTONvlXVO5s8D6qPxk5JIa0rMspQ
7/NM2yYcIFTPleeXL6VEbTK3fnIfD6bUGwqa2WMZJQUQxdIkDbp35VtVg7pct3oK5dECBEEJpKSH
s6P4aj7mrA/IgrA8UPvXHuH/6yb5/0fmG7HIZP/n9vf56+eX/mq+v+o/G3CuP/R7+1ua/6L24/tM
no6tkCf87r5x7H9ZLLLwcFm0vzHB0DD+t/nGEOJfhJEqNOlSeb7yl1fw7+a3Ycl/kftlmr5wTBO9
jOP9b7rfV1nNHw1dz7JpvFPg4sVJiz/m/k3/PvTCJ5WiStd6HtSanLw4OdERw0Dg/SKe0F9XXT6i
pPR/zeTF3hohLTCiVFZt4y+BH9W7M1b3dYcbhkXhD3f88adz+d+0zcVfBdbL63PohLuex3latM9/
k3cwQxfNnCAOHtBs0Qsgukv4zc4qaeoVk/3TjRhMSSi6sKL9Obezt4qmN9VNr8XYHWgPb7ySsTyK
4Vf/8yuTiyDpr2eO3YwjFP9830Ir9lcBAQsCimyjStYaNDypyz5NyM48hjZlojEy995YtZt0npEk
if5Z6pAqc9UmJEyTLYaBLtzDhI5WqT9vGgyzK8dM1dK+eCZS4TUCm9p71a8qFy+0zdkJC+dBt9aD
kYcJ473prh2ZH3VIZHEAaXIFYec7F2e6XCW8uUit29Ku1nbssmQySNGpVLSO3B+07zv6TdTdbFzs
WBcEi3rT2kphv7AXdFk6xv7eK7Vau8TErPyRrPmBWDjWqaeYnQTliwLWl2GfyehqN8M4v9qRdz83
yDr/+QT7f1VMLB895jPXN7kyfUdZ5t8+et+gHahiLs0ylPaO1bu5b/15zwahO8V8qG01GXcTfuRV
43jbxPJ+CPKMn0GLYG2eXADxbnQcJ/Hh09lc4aAnfmHQAbFUZ5AyT3ZJMJbde7xdmW/8TFvnMn8Y
68IivZhkC/CF5o1tGiynZ2c+CJ9Il6TpxA7knr91pUlZUgPKZEHCFlQSS2g59aWb81sAOTkJIpg0
TC851t50BlODLjDAFi1mMDpenoNJ7uPtpLS9NlGv7p1segsBJe6UIgrPzojqRoxwyR3s6H3/TCpp
Reyox0oczsrU3/ZXTLaF+yhciIRwbcb1bKcX2UzmCTmyuIlzLkTLrOJtTTGQPXBIs5bt/SabnZg+
g9Ed4eudxkw8aopID7nl3sNMQwMbsj5qp/RHPsCFMXDdURMO2TSB4/WQq1CmaTaRmg42FuENzQB9
YvV+l8/peP/Pl8DfRDO/XwLKxt7kc0XjR1gukT+JdNg9pZUHEWud9Bp6nGMA6XIFitLnOk/pgBOl
xOZgXWSg5opJvOAjP5IX/QCkudz4dY3hvM5gJhgtpj2Uo0aF8QtV/aelLGjKXXHbAGjYLuD7//DK
F1XkX0cHuTgaMT4xcmFvXEaPP73yvIHHFNtUCCPRkg9tube5X0ATBc5IUQ4mJ/gtSOkYmgWVuFUM
XhDhg3+c42pdQJDawuIQqz7udtHyEPiKcBtbDHM9y7aqGpxNUoTkd83PZofwPIJhumoV/DAF7iZJ
55ptelTs//ldieUr99d35eE/80w6n5jQHPtv2ljHoABoxVxNTnGxIwn1ak76zRAX/trpho12+xN7
m4+8uFCrdI3OXom5Qljtw352+hRVvvUfJgj7rwau5RJhNmReVZ7tMQj/fRi2Pb+qIPtkdBiw+YBz
HjfDPHtE1QMkJZmiD2K8ncZPozXd7ejhpu9iuDKlQ03CmBGGkAIlzA6ZUDwcqplEI8MqwDXFwZG+
wGIGdTzCbexVQyzcDcJT9geVi5uD72Ebls+cDzIeaHP0EYqk/3C+/6+ryKEfxvSH6dEGc2D+7Spy
iTOt58BndhYKfUhUPSdy06R9uI+jGAG3DUbTJTzQBV+u6f4QyMaSU9bTd+g4ap0wmK91TRJg5G4d
alZaEL78z6/R8q4W3T9fFZ7CN+AI1DfAl6Wn/nZVaHMggVzDbXXpzxtGq9NzITuIsnTfNiwL1EHl
LR2/xFIHLy2/4PkYFM25P6WIkaNrCV/bgkFtNnKLAkRJy7shA7BTRXuykvLeSyzjOMCOJYxmaj+y
yBGrkl3kRUeW89iU/sP1fqiuLsgXUilshBAfXv6r7R3nDRATY1U8MBuLxllgEcYtiUTjVo6W2EWV
bl48s5l3LfCUrV4O3TKTNw6L+M04zvVLPKnodqYgvr4+apYmUIvQpUBLXeIBKzr9gEqy4UI0Fvru
I3sE97H0vGZb1XgVrvfV8eg+ute400Y/XJ9Rz3q+ofBAI2N58HrjRzlsNWTywNj51GvqVI5nxReR
hMmlMECD6Tw9zsvR9a7rg9fDdOzozWti0yAufKqUYonDq98W6eAEuyu4tIK1egKcn26BtGBnXRhh
RTeD4rn+lxrJfR0Ih5VFo7dyAXmJXvXAGCa9Fb1r/elwHgOxL2qTtUvbyk0aQICQZTm9J/6wybys
f6nR6gD49DnfgcSkMKsP5lrWlynbJh3ASFZIc7B/De/JRAu8In7HbQT6JHDTJ2+e4DbbFHGKuXHv
Z7wdBsVxSG1+uCM0qCuQW9RQWMACHQ2r/kYnmS/o7BRjdzqcU/bFmEMkBPs87LZZa5ACbw84Nebl
G9yXJET0umj38U+ilsRrkDnVQ1/qs1CG+dqPqXEiW69d2cthlJOFEwcqIcM7fFLENEONKOMH1yly
2kyA5FNGPQ09GspaTw+eluMUPaRupG7NdlnadSNaMKMSNySjDxShLXlKqXyJ2eqfpq7qn5JYvLte
pk7XIy8S5g2pD2QsLM8wM6ehfEfM+gy2Jjbl0/UmnAxvNYzCvr0eWtI09qNivWKqXD5R2C6eeP4Y
S1p4jnhkJVO/CCYV0jvqp9AR9QtV533YFsXD9THlxI9B4pR316OxtX8ZClLp9cic7K2szXijLQ0S
IgkhZSw3qJ2Cs1fVBkQ0JrqOdhKol6WL61vcXp8jfcoreRZXN9dn//HD/vIbbB/T1tB8uaEvsL1w
etjVn3pLcHpE2ZCGreedEVn2C1qhdQxmZRuAPlpPStLll23uXIYF1Neab2GdWufrPXRlP8vCN/YT
OpZLX5fVhsoj2X01lqAVMSuEYUXF4whbeUeUy6XPKUtvLaZp8t+NixnK7k+HAJWaharU3BnTse7B
hidz5vx+06NSA3DERzWWg3MqJ2kQM7U8HEQz3CpHMjgRObZvax2itIoNjyJMHCPuN6wH+Kd6Fdvh
eCDnANpAPVi3ZmPb598PJSgYOtIP1+dqfyov0FFu3OtPxqb1oJXUR8ePjlVGzvxQ2i+grORFFM1b
33DGmuXI5uj6mCRv8PoYGUP/fqwzu98f+29+bnksmAmWtEIgaoYop4cQcuYmIsSBRReH15sq4cNo
63zexRAdf7/PIm0DzrFimvo/9ymfjRoV1Ceo6jGkgJkhMpnCS0DCwvXoemPRWNrkbCdvYJfhWOpp
H9VCDRSp/Etq4he7HrXLXVVZI6ru44tXIWlYZ/RpMQNYd3FdEio4n/zl1A3pMDzQHjBIpKXVvBy5
hgVsfChOundHGCr0CARKkjVr8eRh6H+w5lR3Y2yPmpoZsjJ0OABn6+Rh6QTX0iTMw+y6ncJ7tp7b
OLtLY8TtKzslJjasnE94n9kdunfrBCxynaVzcJy81DhSBJ9v84lLmjjsXWhXLfxgr723+7G9J7ew
vSeQr2/K+z/undkzrPM6whi4POn6gJG3xqFI/afrj/xxP6SNFzIyncP1/utTpejNXVdl7XqOUGhQ
+q0PXlh5T7RLzmORBJfr0URy4KZK5olWqa+e0swr4GRVvxWDXIBEs711mZjvy9rynpp0jAhfs6wb
tglfQYgICYwZBcIwmbfoUyect3x6vqqybVD004sfFdZNVkgJAZ7DpGEoryaNynF5siOnfRNFxi2S
9vwUoW4k22n21rrs8c9YlTql2sF8z3bjrvO8o4OP5mjh57sbraJyVxB0x9JzLte7TA9+lT3348Y3
83jtx4MkO67onxEsdwtLtNoqAObPzgCBu6MfDqeNRwvtSUDc2eb6YNaxW7eK8iirWd5d77r+trGY
7zO4PNiKSxQ6onbDkxMMEMuW/3W0FRlc5nMKZDNq0/muzvz6yUotiOR0wbZVVTZow6XzMKEevR5d
n+FZGQq8xWjc8zue5DI10Ll5vz7jetcYjj9dtKyn6116sq09wio61svzy7b5BUqwPNLeeHDpKJyy
QsMHiwZ1STpvdz263iQDCWNpHbOiNer88Xqf0SHYUCGhPH/cZxM/GCM4u6+KlK1T5QeYH1kCU7DA
URTm1XPnLvNUH/+8HiGrrZ6lRQAd89L1njGMSbLW6Y3ZeWx74Y2Aoetb8eQ0NO9r0p9vi1CYT2U5
d7dR6xrwrkLxFC83efxlsomx/WE4RG49nDIv5HMyu0XwSIcLVMcYXaypLs9KX2iDIWhb7iEIXh9L
u72VlaUe6rE+9LFkMliOZDtb91Hzej3oAuOmDKHsechfz51jHCT2AEaPLAUy6E4jojZssImU03EB
O6Os/kgRtEZVPR5m9I+HRAeI36U8G00qz6hHYPux+NqaQy/P1nJz/V+tYvPU8pNBQbskn/nGNVqI
N4Bfngu9VvnVLwJcodmLPNSnhEbcg0NfiDPX6luX9x6u/zgmp3ncW5qP3UPxecAV2a47uKtvBqMc
jFdiWWN/1G91SRfC83M6N3xnbicqv+sEydbKAjF+yJb4GceugptoWZG4ag6eTBlOqMabXSWc8M53
NTIwZ+hXuijaZ5dJ9nFpglGe4Ui0JPNCgufrHWeod0ZwpKUxQrQsJyIMnRffAQueVIjymtbAE49q
Z4wwYit7OAkxqXXdeepT5+Ixs8vpNtc2xDEvqVZWNpCgZNDUmPx6m5mYE+jcdqe694ujhcbrzcBJ
byWHNK3y+ymLJrSDbUgoC3KzBi5iysvfXRep4SA3RRXfgbuaGlpHnbfmPaI280t0x2MOedafaCO4
cOtYupRftaXhusgkum3qxt10CcRJkLo2s1UcnwHvzbtwbLM9kDDj+fePrGmH7lRUAZ27NgrvVObc
BeHy56hSumQf++HGa8oH9q4e1L+mPQekpRXsSgB12f2bi61hkweei9c8DXdVmFLGGFz7Tg4EPPjT
J/tZNIJ9Ed0zLBP8AFuOlGW6xThVbmsiQh6MlAzQ0K3BurVLuoCQ49ah1LhM+3VWli8cuNiSVz1q
88P1hFEcmS+Uh7iEhHxOfSt9dCq9uR4NrS2ebTTg46ZrWvchWI6DhiZi5Gf/xd6ZLbetZVv2V+oH
cAIbPR6LBPtWEtX5BWHJNjb6vv36O0D75Mnjm5UZFVVPFfWCgCjZEkkQe+215hyzPIZ6na0brDjN
LiP5i41qhAivO2Vukd0Cnd4fpF7K4DYwru4Q6ytDyeipUbGf6jR4nUIEPFbm9l9G6y1obfkBr19n
JO5rB9HWEYBvGY3USlxfPrlFjHOmHvoaMd9VrO+DmTaLBJDF1CWwRgTiEvTWwz3jQo63IaeV5c9p
LlkEW3G4xy1onVacUy0rEcrbyqH084iseVg5DDmZQvlozeBhEyTppDc4M+YK9XizUdOOQUqkP1NB
eIoSBE/RPiJchLljBfC7RX1iKXr4qKl9Q08mDM6Nlb9GSijPLvl9aT/ZS1sg1L7/yS5oQMjNCA6c
bgq9OK5CgKOjseXOjCofwOap8IvwxDZHgxjYrtE31AOm7SyPuh2kyuim1sErdqB+5bqNue1GEa3H
xJebui2K1wCML73PkmH6yHo3pDw/N4q4qaLcXZiWME4Oi/e96BkVVhBs/I/WvVgiFlTdo5L+5vL6
H62ieVADKR5Fhq6waiD83b8kUbtdo7UYPDSU3qj10fVepSFDT7dxZ9FkYt+ULSmfny2RZhshLBxe
mnvRzMq9KHFKrlFYz3A8vrx/w8cjsgvc+rPICrPZKDm+Wpi3CqFtARKmhLQOcuYVriyC3HqRi/e+
soiK1q1vaVq/Z747HNRcoItkW3FkiXYWHf/lK5VKtCFjg7xJO4xfBQPLpV23A5VS/qyV5sS9flBX
sQroYTA1bnImceS22pxV5GVPPYLOYJLFXq1yep4I1m4CL9ajW7+qxDrdTCN3n8p9U7rKAQvbNgrK
aFf603xlcSBUZ1oR8QfMESEyME3+E0PtsCMYOjZYZGlkrZfmgyjUYh2VcybM/FiBe2KvuZVsdwGD
0T3ro7yYdhReRB2W6FJZfHUC6Ha0hj4dmdk73FmIaFR2yjLAyLBoOqt+hRS8TSpdPRZV9ZrTNj/0
ttk8CWiMy16xubVo0msIemQWksCkjqMFYV5LUTrV0beT+ng/i1lowULm4NBj5LsIp662Qc+7LHwV
9iVNyLIj/6zQ8y0fEWBZ+QCIPezGY98m45FP5PdgpPHdJ3FZwMIS7kqbmOuLFvaWqibqlkETHrVM
IC8lbxppXHAthGghGdTu0hWiXyCDLHdJZJsrv3K5Nc0vEo72er7COva6GQlQ3eTvC7se5q1v4lkN
ximoKtzoLemh7ShfolH9CBtW6cLwx5UEqnUgL+IpJ8Tg2Cj2l1EbyVoa++YoUtRM9zot1rCHTeYR
6zUh3RXbM4SQianso4rlJK7o0qtuT2ulNjw3aUAYJFayqIGgXPBqRZc4BcxRVe21pO+/MHoBODGI
c9SdYpdFVAJ176Y3pyKHZ4pqeuxNXIHf0IJtVcmnNBsJJrPsge0/L+VfX7pTTko78VJM9ZXNFCqn
HKrHt+HPk6Bwfz4yfwvJN4thIsLVTOC+1m0zsZJ2mYf78lZphn4d1ZqRe5f2G5+muoev2gLzkbDU
oW5iGy4hmeoktxMikd86KeyVbzYq6mMj8xRyecj4aViWgvzmBO2PIIgf2UmrR73RwjWh5GCbyznp
D1YaoieRYFgv5YPBrokYXWMdVwVI93DEkNmhNVRxOqE6QAjld3M7rwkOcOjFDuwEn+HKADjzWROL
6AW0Wg9UNwVtcq18sUopt6apAOadDzn0wBMhog4GCrX2EhInG7PXjr6Z5NfB7jEZFOlXXZN7ctKp
FkU+rUqSVJaGXSaXKAuSC6h629PAmXI7QuHD3qU5SGmheiWtxGtUjAEBLk/PCsl2Gedsl0lxdIY6
DNBoIHQJtvPRIBSXVLXl0Kj5ngb+KU+DZB+jD11i9mxmM367B93ict1WzzlB8xlm/bb7HnMB4SRT
623Exbw0aiveVFXt7B3TVbzMooXXCueAqzdcZ/ijCIc3fsC/rVckOsC/KRcGd4FjYes/2E0RRIji
+cE0xXPkOuFWyiHcjX1u8wFTlSXoMEKlYwgfiFzfZJG8O35eHhJtQJ7hiyNsle9IzLM3RirkBySX
okM3m7ssNHqVqw917MbnMB8eR7tam3X9mg1Ntx8Mo7zSoV7WyKoeJaGkkBXLd6NoBRqhmryaVIhT
SmovSTS+J5PSfRtV/gcFSdkubsb2XJKaYOC/EYsqB5Sbst0vU2M4RWI6id6pH9NvU1sljyq56RKU
7gldxwPpbdVemDkapGzY2LqG/qsd8p2tJTByjYhQAQxgmyGG8CS5ve/GOfDAsFne00vbQ/YBKcJO
b7SCvU9lcL0fOgy+QezaX3wkwTRcPsBDVgcg28A2mChvFEK7F1Xvj4c2zNJ9bfVIMLRBf40ls5lx
SMcdxTzxlHW860cTvxwJQs1oD28AksdtpwCfDipGeUVnwG5iNMTblr0qXKcbzZXjdnQM2r7ZvIvy
Hf1szD2ucgIAY76Prp/uIrSqlC7+6C/AYU7LmEg7QLEO/PchuOpDFRzKIoMZkbezTgkzdGbG6Svz
Xd4Y17aXDDHNzHEetKl35i6mdVAdjbTvBAsmMUMAE39UuX4rSUOZoOoyHQvbcHxrnIR0WUG4Q21k
3XGMU/ZWBbqkvqNI4296c9uLEVbmxsSojCPEAkChTHpwqlKFpagFitW7EDlFnmD+jcv8XI750dbM
9oBCBy1kJG/afKg1+WopIc3HIBZ8IGPEkUDatz1kYsg2zbRNw5SSEkEV0+y2/uyJI+3wOS7Jesf/
KTBxWm5wK+YDr/CXYeiUY9j12fZneegasPNJn2Gz3bXORo1L9+gX7aza0+GaGS9lEshT2VNWsfVJ
3wcHaZ6SudceX/Um0Oh+aVVf7kbT/mjzsTjcD2j0jK3v2lvfmMLL/VAm8YUwm26b5+SSJWEKt6ko
Rw9eRr9B73UxhhSoVu2qrP6dubJnqKQ6YZRgIBp8p6dPsy4kMU5mniaEe1KMBvddzPqCNPSaCmyW
Gm067I1jtycTEwCzand79N5Mf9lALiGpO/SxCT+KymJDlypepvWYb7uqt1adWxpMdpsWPYB8ByoW
r5MqqTfG6JYo7vCfZLWZrumlsiE0w33VqBcjj519jioS9KPo1mWtrdGEFmeJZv+s5tFaGhamqEGi
13DJE4tKLJjZWHA3tKAoYZk66zZGwtis8TfXsM2UCYjYpOrJG9roHDpLQb2mGWa4HbqoWFSSSb1Z
ODjJq/g46uxIRXtGkwF61SSoFpx2vikU4jkxJNgLVqJsm8Ga22G2Y/4VjGCOjCZaEaf2lI6BvjdS
C+3bZHX7HnRYIiZ7304kDuWz0AA7sr6QKZGtpEJ4QTyVX20MS227l+i4dzXReJCSuHfEtWscKixo
y9CPMT9SNVhg3XUY/tuKOIRjrSY5dIKAQK+OWa1auVuzZi6ZIz7bu4oU+64at/j5JdAb/oY8ZBDi
5OLRplDaj1WvMz6Y/WphdXIdPpzsdPZdOz3i7H9AUkfcYTc6aFtNRP4yOblm8SSDzNqbshYbcuM2
3ezpnRFXgZBceEke74QpMnCoBKbYMn+BBNgviowQEqvSqBh5HoHJQDFGy76OgkF5rKOczALfKiCT
Z+9EcEDRC9zXfmIig6noMYBIqrmReyrRS15UooQRCF1w52W0e/0CYWXgCHY3fnL0S1NjizyfkitG
rlBf82KE9n4KDOUQNY1yGXq8fFNOFHosDFajyji6qP+4fodgK9AOrpwGYYUx1cVji9UW7X+N3jUP
ixWxd8D9RnSTd/p1OCa8BsrQLDJ1egMoEX/MJz2JwYBwYmeZ5bRFpqBQH3Huvbiyvdm4zC3wqf01
VdlFk2uFEJdoDL+DMpS0cOe0MObTRrbQgNvgVtXGeLCD5jVrhnfurkgOXa61EvUP7okpOSSF1BhU
BXRMRofkAt9mxhDpN7XpzbPioBxsiVA7q8DIDspYlwwJREWaslSA83UCyd4wGU99GYlt0EBXU7i+
T2YMWQfhQ7HK2JlgHmbfVAJMWaY6YWP5LEdOB/gJ4UjrZ2zctdrk1cHgjht1eHaGIa92ndFpz0Kg
fg5S6HEYM4atEo18yNOJ8IgsMwh1AyYOwgDfmPJZG3W6pC2pXo0aTUje+tEDTeNgibyQMAcbLqms
bIzr+njtNOtcT+SoqI4k23A49OPYvOiR/4lShmW5SuId2gXxlJh+sh9DBYIqaInaIM5ZBES3cTme
ynj8rsUgbnW/AW7LAG7RaYlHaJXw3KYrPNwQTOrxCp9HE3N7TaQl/Y4KLSnhmIspz8t10UQkCTfN
wox7Skf4hVv8xEblFF5a+XLVxuXBbkR6pD8HS0VcQeHPiUbZixtXA0l5/Qc8CCQa3QfX8ceAl+RW
8fpu4sIJdjrGn12CNw7XcvrZ++zSYiuqL/dDY5fwz4R1wtiSKqn9HmSDsclzey5QivHLVK/tINNe
KkVdKizYR0MwI+vSwL1BaoB5VYfUFbV7S9189vW5SK9b+0GDb/e1GvCw9kZUn7LJZmbQ8YmDbGHd
gjhKlvmY9xe4udE6qqb+IsN3cHbmQ6ZY2b4gsA6v9LzPHyCvkW1RIH0JhqfYh2w2zquwryGIjaZr
Prb217CiwcV2UXkN1RSeSV5VN/Lzes+0LfnQQla0VKshFZ0tZJXTVyM6FJexRuRro3FbzzqDKgC1
OGE2ivlZNaV9TbUpOtXtCMJLyDcChTfgA9sPlu6SxAPG/EUiN0VQVntWmWDLJ3WitYbRFGsvAJH5
82T59vAZi2LFN+WelK7iXTqD8Ex14FWbUOdPjXJUo+ZdUrnRPGNOmMxTmPsB3I/mDbQRlxRihBhB
VD7W7aYW/TcdY9CTTNyWFAFV3ZhD85wURrrp6iZ6ac3vPCf9NSDj+2jNgBoIbNNCCxR834Yh+OvL
9AwXuD4ZBF15bTQYH6J5hDtcf+16i9GzxbuucxEZ7ibjb33rOjOFkucgaupQX4eBM23aoCowMzte
qvvjtsrhoxQd6Wtt0/MS6D1Ec7ksh0kEi1oRm5TKcZ2FgtZEVeroNP3qpL46vto/5APOo9FMq/e5
jac2bsdIu/smQrLQbLNY4NqxjuMQsRIky4hMc606DsB/+WOgH/nJOEPSqNFdsoYJQbC9iOQFzK6t
iMyXcrJwTlu09WQWtee6Jzs+miS71dEngMfJ1a1r9sUB/I+GNKhaFlobPEx+UT7WxFvbXX2FRrZF
3wJc2ZLTe+iqFyWI1V2j+cbKsoFZdCSPHXoHe6TqwGvssUXr40C3TNgnFNE122xKWCv2N/nYi2Nc
ky6mlLxx5LFz3Yal9S46kAow97V3ObIHSEj1ygHPvrlyCVda+RwiJvhu53ZXmvTqLui4HolFz2+1
hRyhpBBfWFokH8hxOU2J6bw4ks9jV1vtrkmiek7dKRZlLOp9M8hkZXWSqoFEqRPbivKloYk7GEXx
NtShtZemicC20Ys3v5tVGvH0UfgVKvsmwZ2JwG0d6524adaYk75quk8ixi9X+xenKgdABpO2cYux
/XQUisJJlOVREja0JH36R9U7zXfftIAeke2S2niapQKTTkqH+qeR9T6SxXrKJCxW4doPoYojeho6
7EFGn29iZRgehj5+hkiwSduoeiktdiDJ/KN2PIwenBpKCPCxDOJj4ywdpd5lZYkQVVTNz8o/ib6p
CnnmqUkqsBcPwTfD6Z6DtErfsniiENc8nM3usagFCWE10jRQE/IFUzILD3f/NkEQwur3YHUqMz2y
bCks6ofWNB95m4sYFuhjqznTg6YZ38lbTPZsRJicDSPpWYEcG8+IIcNC2UdVmc0I0uqNwW3zGI01
8ThuZi66TvnS9rn57GT50fdJNsKzkIL5yaOjAOO8wAz3OvbaRZ+jf2gzVMuSjsnWwpdOm3Vy9tMs
rKj97DF0xKmZhEWvEpRl5OoJfXEDwqAZGVcxtc8MrkmD1GIdNyhNiogsnCF3VlPcupcwi9yLiaf3
+PPFwvtTXbC+mU9ltWN/5hzk3PAWtOFIPdcbT2H7fBxtrV9ZRZPsElAVRi6/SzNNH23sc6syq+1t
3gXinYIqUoaLGSLsNaksGUgHN9Nq8odcVq9pjh5szBzei1achs4QR9ONw6sr3/jE+YgD7HFTtAMI
3abzz6XRptjDI+fBZyeHo99QFnmc5RdStfJ1PioMl12XvJ3GUI+IoSevVXNlyT9IUewYDF8M6zBY
geHBARpwbNEvxrpWLQqdIWad21eMNsFlHLCWNPkkjtNoFevYN1IvBfl/lm2zRVeGAmAeJo3NoD0k
yQmFQHeLKrO7je74FBb1S9ixCiW0pPB1oA9vOgjPNN+WNR01ZnP9kfKBBYcbqWQHNiTgWnMFySVP
rMM8uZ9DRTd1nuuHosNZYSU68ktJcBOjuNe0xTzPyHebNCqZ7STOUZJMH/NJHinj/cScH9Gb+OV+
Mn/LcS39YLtINK0B+aqZNeByceMCaQAEzBjHeLVH5xBNifj0ayw7NoQM24W449TqsDfncJ3hWz1A
fBd909/ouMNnjVi/ZV75RwEO6aAo2g+HNCyvYBO1wewlnki3piWVts96muXP7hmCRL4SLIDL3KKv
so0dPQPjgmdHY+YuAceQPs4hHrENL8gXP7tlry4Hc2Rl1IbqUJU/tJSJm4/qYN+Vc0/VvdyrR15v
HKbo8T1Jnt2RDQy5dYZx1OxangmbKr0sLnS2ynZ361Prir3Y3dYq8ZoqWk7My41+LrSBEI8s/C7J
mFUb8QqK4Krlrj0uEa87gd+e/SQ0iGRLSSBuiJpzQrt6YMLSr1vsh0vaUe52KkBDywJLmMoveqA3
1xN5BBl7Z8Fao7WvkGAk+nc02nCfHOSBBYHs74p+mxV/yNsSbdUiZTtOOvaBMU+dV+pumL8GBYhW
Spe4iOYt1okujLswvAmTe2Ms7G3ZimQdDxY9wkjNzkCazL3L4GEtXL26WRIrThcm3RcLIyn+XoNG
YDJ48t69AZsG1Mhh5KdaJ4uR22ehtN9TJShuhpZp8N1IdNCJEmStnpp3k5BRX8emHaTxdmhS8jdp
gLwrE8GvAcMeKwi7MyK3cmuVsJdjhtrvjkYEE7OkICFNs/nidLayVxWdD5s1nxIbx/I6zNZfaYYe
YbnBCdWGPEU05k/3L1Vp2VvkJ5cxLE995xpfkyHYBClaCSOyJjQ6lUkZLw9GYz8a956PDAqxbQLZ
bPtWfsiebTAi1TEFN46Mfz31g0S7Hl8pYhvgZtmvAz5a/tr7g5AXajPZKHYhmegkrcncvCp2iiPo
2IhwevfpLkz6GH6MY4ycRbJsxeOtZ3k6FoGyyaD1LUIKhK2lN9ajzqD9UjCcUzuHxd4vDNVr2xnv
CzR0kWHDOyaoLmn9ZvrqnqTol0nlKX02eJbpPxjz/ft+aLQooQU4htIrrOokXfbumvb4V49unls0
ZPYx20icYqfaUrsQSPaoF+mwv391Pzg2TSxlcOiIwfkC/w1BxVb14DYOP+LW6B8TsBt7wYXHCFw7
wxCw4RybDWWqRts6bpR3n9y+hTkG8dXFf74MQOaBwYZjpCiKAT5C/XXWz4/RmGg8RBBojqj9j9Tn
UOVt5/n+VULcyCoJcIeUnfJQFPr0bcwdOGWG9QOTtae3NXRCVb0GpSV2ghYa423d3OtOa+6Dsc6y
xc/T+UGXFNsAkfZWnzvSbQ2OWnWQpt2/THpyvZGwPwpLvOgM91+zVNE9oTvx2dINm83ZmOE+DA5R
nuDFBL1dEeRu4lFu04oU8CI462a0ud8C/Pk+gAIgJpZg+kRhMxJ5mCb4UCrFK9kDPikqcmGLEeCL
w3waoWCivPcW+T9YYlQgebdCS4AMN0bpwQipX8oCrVRsC7luc6V6qWCyeclIi5U40HIh5l0TGDVQ
Y1q6qmOBh04n3ScjmWGT6o6+kzKUazyrmPvKmk235F4dhLZ8/+0strTw52N4X6BgSJI14H2Iy/1Q
EtqzlJTPbO55bCraZBUN3KAw/iG+HP3Z5agNLxm6wEXW6d2xJDj6xanEKZ53tFrxge/vW2aJ+Ela
BankTNvXoArt994gFpux/HPdkWmUae1iRMp67VG4PMAUtM+mS3zq/FURs2PEW7/U06ZEbFzWO4aA
e1+hfiO8GDkxnAS0tyFZ9i1XjszdbptpY/+o2NJ5KOXm/kVvp/1jpeCKjEtzYAfADxQMJg/THJTT
MhCs18OU+FwoQCPvh8zWo72swj4n8M7aTrrTr5t6qjZsZsy3qrNOIm+URzev68tof/AE0jX4+1mS
IJCJUkBbSxwWqPlt6o+VQat1eb/ZmcOo7O9n99vg/ex+GJulZoN4rHDbQOhSy7cCq9h9k85Nr1j/
9bjB2FXiMv6C7xaeOhNfihOBWYhFa+XEKq40RaXbwN2uZvLpFoz5O/KD4jZ6ZfL/wzfq5rtqfI/a
At56GSBf6uWsiFDfI7CXHvQ8bDd4/U/dfLif+Wn264w+45rLyWT2Gtt7LMT2frDEr7O/Hit1Jdpn
4VPQj/EJWj80h/kMxF1MezAk6K2wdn998/74Xz8Wzj8rMwjyvsRH8Nc3MjWNVppkD9rUNZj71qcP
VozKLZBGcoXVdkinKngOOju/pdYGYTkJ4PQQ1pkEX7KIwKgfFMtZFnpc74SmjRvdCtInSlG8C5Vh
fvP777St/Q8ri3edivSJ99Td1PqYXtyqJYQkY0ROm/GD2WyzHOgPnB0hvruZamzQQ2DhaKT4qGx3
AcUh+aKznVw1mTPtGRtoC5U09QXp68Qvz4fBVX+dlQ277Z/f4NnBAwxoKjnWme0uBJKkqC+hO9UX
12yDs8nYnB5jfWlAmq3dojfx4CblZoyL1UTmByZtxffYa8svjjvtmdLv/MbQX6MmrfZgT9iJtXyp
uwBENYpxCEv50h7aj5gXiokJBq60g3nqNJI1GC8P+ZN6urHbgeSPPn9T0eLdBr+sHnvfWJqu69yS
OW3Mz2Ho0R49uCYauPshiLDk8M8dTA3d+DpIQKFqr6THMWrAWTAfvD90P5gsfFhh+IkAqfyqEDqT
9Vbo+/YfBxfsSbqIECbv7b7QwJ0gb5DNqO9oQrv5oq/07OBjSPl16hZtdujzJDvczyjPlxXGGm9s
aUnfp4tdZX4h9q2+FnqRPxlWv0+TITsWqghhL6JOY9rERF3Z+0biLLukH9+GAf9KD3xmoeSBu+1L
+kQh0omzktfzDUf+eWYklyTvsisosi967pO3PI/ewea7Huk67N5BUDwV8a40UUsYZLHUo+2R6d15
I/+TZ2eYddltf8syyedaSxjgq51/zUrinjpyRL5N5TNEpulDUQdIJTRnD6arL825S//XYcjHTws/
6ub+UIj0G4N59qyUk1w4Na3FoLf5ywLzB1foAksoUq1KfTMrLly9NDGHVmO7IjxP94AMKPtAd34g
98G9GFjKcnID/VnhtrlNXF/h7cetj2jIpM2sHQJRJd+zXByUyIn/OlHycW8dIsNkxtrOPSVXYRID
cmkBD9PTnM45smV32Fukv85o0jvHmI7HTifnpEJAuy/BtLqZqx5N3Zha8E6c3g/2P85UrBf7mp+7
P2Tff46xKZbFqTqnvVM+2f7jYNfd7X6YTPnUpi4YhHlLx90CLFhfsGXsU31hhF28D8csuDZ1gQvO
7tTPxlkNmWF8tvoWzOfX0Iqdl14xi32hzB1zOTovtdSadSIZPA/zl+kUTdjhzHqfFaRkiJ4Xyu25
aujt0rVF53D6954o97+Z0vDI6ToabwPXFt7g31zVMaIq4pLhfQRk0FUMV59jh0kYw5kHoDbusWm0
fq1kPSwTMQKRUutxD76jXLc1MkQMkZLZpvlA97EGvZUFT7y31W5sWxJy9EQ82KSCzC4AYcZ8KDB2
rELF3dJUV58w1NinQJaP4EhGVj8Bc9sKUbYIkb4Qyx0uVTQ+e+5a6do0MceFtvUxtG52lMbcAymJ
a5naniJnGDGNZdU+UN33bjT2BNIjTxhRcgStg7dYB1vlay1+E2gFxIu2hOS0arpz9b2vFtalYima
wDkcoTdYWa6eM6nf8hJEZmuFD1EdRkhCFLFKS3OjOHn9tL/PimtbecC7eiAHdeX0o+XBhza2Sj/M
95zsyUhpfRIt3V8jixaDZbVnrdEovZwEJ8CIvrlJtGgDiLHeODGJSzqtV0dHDmVWNsHI2UZT88yL
IMTe3/T/2+SD/+fCSfG9/6/pCP+zaj++/g2M8GcqgGK5fziWaRkM1DUdo7eD+fEnGkGx1T+YbkPd
ssl80ubox3+wEYT2B7gEPOlCAHa2HVP7BxqBbxlCYBY3DXJbzDln4M/Qgl+kgZ9Zsv86mPTv9n4T
zyVe0tm8q4LVZJT8m/XS7xFyoKO1vboOAMc7KHet5xrcK6EBG1t+Ax362mvu6z+9Or/+iv/xT3Go
vyfi/fZbjd9uHGVv1rZuZ2A3bXsrIoSP3f7/7Df8hi1ISbImmSannR+BoSwPXdr8JzLC30zCv145
nLwGtlVUcTPY4p+tz2Mf0zVteA5TXy7p0a0wsW4c8lb+/ROZXaV/uU7/+6/5LdrPQMDXtTq/ZhzU
RTU8i+VLTsrpv/8lf0+H+POXwJ8AjqG7mjUbdP/Jxg3wzHKTnl9StFuRbqPpc0RrGBN6/h+WDBiL
//L5IHN0TANO8+9vvRpFAxiRBCVaFG2SVMW7D7wvy5aMY1loq2OuOcTYwJg31ownMBZBNmJopnwq
UN/uGvphkfYQ/tcyj7ymrNe99qb4vtfq6dqYmltDkVjaJKOcqIBEOGyU4Tt9x0XnLxOQwS4iD8wZ
7FjGVZbab9BHj0oFi1shh2qO32acKtDPmF5V4OZxf4wVi2lbe3iuF23bXw0n/4rL5MlMetzS/lpi
VpbImlXrG0UXrri3PlEW/rFsGmZHiPjGbqXqeJuKt4KpFiybhT1Kj938Cub3IrRn6OV1SB8M50fH
ADIscVnVp8pXj31HCzHXlx2vRy7kNnVwYiK+A/fEIGMTN4x0+2yfTfh9SwdAd+4Z+mwHpBQF/VD3
yzBB2m2Rk1F/y7MXnS5TpC/KkP1bYWCAsXlG81C0gsT2iU04q06tdW3GL0F8mHFRSjesVEXxNOZQ
FqK19ilO9jSfp8JrzSeboDxXDayFboVeGDtI9Exepo72qTg0syRQPDUMoXIVcHtMszNb8VHszU8C
tBeMqhZR1m58E0h7gaXzi5E/JObzEL2phrkpansRh9SBcumP7SFlRus0F4PRd8z8AMDHscHh2vRv
VoxrtPosgFxM4DEC3sjP2SxeTykAbVpQELyZWS5mkUaNJKlKslWUvnV0NlENX/PIP5tJ9bUfHhgh
AyDktmfrz9mcidtBp+yJQGs0/VGPmW2hJ6GS9xQY+8qAqZrQjA4JE5IcpgzL+Q/iPnOw+vo4+ZaX
at8r8Vy7IzfV/bDt1PAM8G8PqRW5862K4CVV7aJRlkWAKjA7KoHpFWmOrQs7s3pQK/07nkmvkukq
0lvqXB2Kt0ZLuNi05ZZZ80bIciuGEJ4KYXBltCbp76ANydqMMLRhI2m7yetN0CJ18ygq7dCo7Y3w
iUPabbrqZc44TCyMt0F7CKNgU/XG1aJPgy78McYGOgiwrra+V8gLzhy87B1OIVoVbt1tHeGvGC0s
Bz4cRpqtxuY1NCua4RDP2A3A1RQfZjSQ3YUpB1SkEVHlrv1UWbrOEUnEMkiICtFnfZGRbPPG8Krc
QSzVKyDzOmAvwSJo5c7mghftqTDdhVI4vDNwLQpEdWX4rqNmZSN1rpKUTqdyNHoEEgpT1ZSLiw6N
Z5Hoh097b1XZklytMfiqTjFDpHk7yiU6I64n1OITynw93AlDWVU2mZlsrvtsfBiUHzaCdQHSdkHu
ycG3ghd7x4ZoAeATyezwRRvahommsh7RrNC0/NJnePtatrapWCgJxeyhyw+FtDzHor304MzuyY5E
bO2CtZ+nKDfgEBYoe8FHTF5XJit7IvcPNaHdFcsBqnoPeYTnhaYX+nvJhzZ9iEM+Zv66cKfl/L9I
J9nrw9P8NmQRm/ePtnOxQqGWlA2yj+DRHSDzzSQ4kOHqOkDpjuxuEYWnztf/w1L1L1d1OBV/3tp/
W3PprOuBqqdE69XbDqGlc7yvUv+/9PwPyVT/nsy1/AqlN8//Fks1/4ufWC5h/QH3CsWkiQHAcRBI
/Vl+On8YVJyUkCBOSEm3DN6uX2Quof+hsrVDb+MijieXinqgzttGElX/B9enadB2mWFeLjXq/071
aTFL/1s9YOtCaDNZSjcJ0iYL5PeAKmYvCdBH5OWBc1KKcs02KVnVBnxrDU4wliny8Ia1w7Rv1Yft
zY/7dVYbqyTXVrExsDhI9CcBUKQyP1ha4zGj9JddYDG7KfgkAUnelUyoDEAcq2QaMaXqxndsobcW
t/QyLyUQMHRHVkOn2KhCkDWoXBYoVZ5gFdJYq6tV0Ovhppcl6xJ6jdFyUwhiT6mGVjHRjSUu+OKs
64m+9P+Lo/NabhzJgugXIQK2ALwSAK0kUpRj6wXRklpwBY+C+/o5nIed2NnZ1appULfyZp40VBvl
xbYZkj+kSPATu6S+p2SfNvahmZqrQVdfUNsl0Evtn9LqV/b4LLoYU3W9AwO+mpBgZXlcM8JxRfsn
mSCOLYVe7hRFszaZtcj1oF/Oqgo8O9uTwL+1cbXPcC+GOQvCzcgYEINQp9hlJqVTVXtv8SjoJIKw
Jz3AxlscJe7c0T50EI4pmTQWcCODYr5YHzL3pghIAxu3zW3mu9E8li2rG2dXrfVRegaxL8xtdgvD
S2uPsbn8pc40aadA9iMG1xJKldd4A+b9Ea0ycQ7pVG8zU50TwQPLcKwyNLl0y3oAnlle7H5sgbnm
SdCJ4uR2dO4axgWzzr+JyhbKk+Nt92a19SvhirSujwI9yseWtpV1/ioz9xsp9xXvzDXphnfNXjK8
I+uAfpbsBj0Ftj7BpTLq2zzZyAq0S3SrsuD/E9O2E3vHInGXpuaHK+cmQuSIwcz3+raZ151rjq/S
rLIHU9e3uTF+24vVhJwGJBwgxY3kdvAT5JGVZc/QgfvnhMWFO7g2VpjxJ1nb+6tBsY2m/S19wgj5
mFkPvFKhrDn3kERNkf0Zsv/fEe1L2e5HVgqw8p1FUUqvPznV52KRtCRI/6uBfp1qwfvA+DEDp54B
YeJYbEDsht6CzDHP1UdayWyHXXAI8sXZNKlG/IltdmljAlWqecI9j88z9k4GxFKOhJnwpisP9YzN
3wJ2FJlmfohN24vueeZNMgOlmY0kzLvXuSQUvY7u47oUP3lrBF5a4tPixwPTDUmlXEGpbcey+ts0
1QFKxEm4qMxeZPc4EdMp8GFygIHB8YSPfxDdVzNQhQuXarDkHpvE1QbruqmP2f3zjrqOz1vmKM3W
lp3ny1DYInDIK0ZxT/Q9poIxYQK2Ci1qMsLSRUtrvLsdHSc/QOU/t5nculi+QmGx3Ux6w971HaCe
pjcB3hrDodby50VAebO7ag+CBw/wUBhB48JuKle3pSlI+6rt/E3EZJQNth2+g0+EHC9GTZ4TsX0x
1+TaL/S2uHY00rSAKVAnDmZjSAHFkS3DC6B+DJtacRwcOhppn+kD3i/e9+LBzZsdPLENy319p4rM
35LLP9oDf4ea5+/mOsxJ7LM2eHZpgLo6rtznpSW26GlOMAMEpkSnJz5amgeTXgzNpMqz7ibGr1eo
WjtAtowpbXpMLZN4NzVPwE0PmAh4IJn/WH76uFdWPMrtjC3a93mA8mekrM7diGrc0zxjjnUKyW1h
v11aXx6ugr6+GEhuQw5XszfxxFhT8d3G48XEZhDiJPaOo5B2ZA/ZdIy9HmL3hzJ4TjXDdPKa7qTZ
ifso2Q9w2T9r5qJ+jWUMBd/io9/wT5y7txceoOzKR/Q7M7IXXRFid+ggyHgzp3vXhGa4SVTrM1Gu
dOEUSO52bku5mw4g09/Bno7SMOsHO236iO3TXLwacPNvQ8/rZmFyZ5hM68jzkMOLhntgYz/rhdY9
9YXe4nE41m13SlbmtTmPp8gx3Owo/P6qW+lC86bhbGYIGdzk2vpQjsU+0yTzKViQzawb2sGtbCT7
wlakokgSJ5Imiap/mVM/C/2ab7DnZ87B0QuC+O6k7+pVng3MAUHWdAO8lsH6lKt8L8DCbMB6PzjM
h0/a8h3n3yn06z9W1745Kd7gaYLJTjn0LhY932wWNBvgL1+2JJUZF0qcJSb+DSnQ4iJz/73lokC8
oQcbvCdl9Fa64l3Xmk/BWRYJvTtZa+OF0sWhn9tDeaEpjRdvpKmG3RKeicQyzgQtfjSNSr9eeHie
q2FnLZQYu+tzbtsJMV9qIdr7J6dvRUCm+WataaAYbDmMdYby/mp4Z+FhSJ1t6ixIgeSbaiJUb6qW
D4BWbVy773adT7zaf02At2u9fS1my+Bb6uY8GcVHmz6W3ZtEdd4or38fkz4cEvefu0KoFvHWkgBR
NEnXem9vPO1+yBEf62dLhLjK9o4pIJxRogdGhTOsTK7VdL8qGT+yEPf/wa/dGFfHX1HMB/G7pOU1
x8UdiXJ+q8b0AOzod/C8iaw/9Sp1tz5MfOXiHuZRWR00yT2+W/EDQyd5wf919drewglJ/ZUwzzZp
L2OmdC5VFBnL8k3v8p/B/0yt9C1bCdLPVDF5qfiFPUwDBXuRn2L2/nRadtMAvcd0arXXHjakQC/W
8QNuSgTFQxu05N5JTOwcihpVyLeIOEFGMNHVrqbGXafJTDoRR+2raAZjy/0FtSWpn937znaRWGcq
Xgx/rc5DJ8Ka5qENw9EVb9gVtgV8tRFbpLm1QUOzX3cf5zJ5Eu7F9RqxLeTdgpJTJ38tkgZW2PSF
9ToAZTIetVJ8ufcwhja9OCVVPbGYbzrk+SwfL5U7DoFOi09PRTDg02Nvq9sUy2gp+m/hjZysdQsl
aBRQ99mKtrzohiRinE6Us1Vxvcl5MkMOTX5pZKctxuNhytOCFhfZH8ec7ENt8x7B13hJWwUiPXXO
Kq5xS1rncanOBaVi1HoMp9YHzFbUf43ascKl4yrWLlOECacMnbj5bnW2P4CT19DQh6OJ5L4ZqTYf
OuZIE7gpbwxFLo09PSYLfyd7WKKNj2V/yNdqW4+YXxyj+Mq5+FbfhbUg62dfFu2BBInePHJroZHQ
rzUa16oQ33rdaLv2eap0bQdSHzlML/nUmvnWa/qjnNO30eoxCyXkdv3+3YeRHWSphciTHos1/ufZ
kxNhBL2VGhZYuBD7xBsfxd3z6XiUI2PXB8eu+mhZnc/RSb595gznLw1qCbIR9YQSTDzcj8DvCJvM
bZzTk+XsCPhR2rDcg3EUhfU8FRzdDiBHz1hw+m0PZTXNG4sBq/5Y9ezWkSvF4t+QNsChMKblG703
LtrjAVfaX6AmB13UfVSOfHp0bEcblXwI1h5TifA1GeJzqfgzmTU5W3u9zFYdLtazU883vpqRCRQ/
oKEDe19bhcbgjDvGpQEHeLYtk/KMbzOla9T7nIBAjbfEill8M8NOvJZbN6/eCs3/0uljI5CzHFE4
MHAzVBAH4okKcuFraLVvu8i29HYJ5gDhRXrjrkGbkI6FFjf91SeiGquiymz2MMnJDy0Xf3ETq43b
6F99Wl+IQJkbfwKBKR7IUbVBoukrbhz2ryXoYUIS10LIeFe5jbMhyXfpoK4R26trxuD1j7KbY7E4
bHjc5dJxzAaJdSdzS6BcFCj2jf6ySkD4BsFc5bZnoZXmZkr4UOPbYvU3BY0Nr9y2SMgbVgLOm5T3
3aAddq4ZB23pXchG8zmtDlaKQ97v1nVDdSOXGvt74DUK/Mn6Nzv6EcSFdli9+0O9+WroudgNs/U8
KeOGS4kheM44w7FaoQdCT1WWc5McgRSOM3t3KFNuoT3IvjpgmbM2QLurHaIUFrWKIZ597OqVeGaw
2iv9uYZFf8wp1yH1mYP0X+Kgn7g2zOVBGukcTSatWJlbbzT6R9FQqzkS07RbawYNT6otSWVgmN0k
Q9npDTY35mAae+bIn/j+aL77r8h1+2QNbWBambuH9cNniK3vdnD179GlfUNbH+hTmEn2YzmIBxaU
Qm3rwkcbdaU6dn17kYl1Xqp5gvkxwU9o8CTPpYjo6oMmlBC/Yd0NtMM9Z441RdkwA2Wp4uIkk+S0
uKlFwynPZgqZqZmj0H71stCsh/MyMnOaMRV/FX4uBgqgCMzlG6eU/9YeRaxQnLBqRjCN9X5nzh6N
DMYNtoMKfbvOcFEtd9s8/5MlwfkMKm0tggFb5b5qEhIEHQ1ir2OXjDuyaAnS0t0aNfOkW8fx3n5L
MmJ2uJSmY0hUPYsIpWzNHpwsKe9P0GH3o7rkbD1T4ax9pGP+2PjqWfjey9It76vJG+QmhIC0sxQu
B7gzntpC4U6PxUPrcAbnpnt1Glp+u6bZzMVwi2X/6cweC/D+YXQKdelZsmwrVICwoawRc57aJyVl
w/1wgJFWXs3EqLDGo3o73G+CFETybPgG4japgXZxqzBJhgDqNKIwdaEXfkYs0s9MK+t9IopuW7Xd
xRrqc4FDmJt6mwa+W98Auq1Dhr10bPaKw4aQpumHM4WuVVMRtOMlN9uwy6ltTIbmWN4B0xKWxrvV
VD6BY/IMmBqfde8EeZdSLOwc/PIu87gBjIv54UVCxN0S7RIoAwQl6xgldW1i9ULezj/6mXywl/gB
fmX55tIxgK6g8V7n5ZuS+240uFqbQtBv0xdoep06rN1YbIsM1oKX0mCwmkGn9Xz8Jq5iRm8efGN6
HRDiuNpnL+hGfpgo0Kq1vpBkNNaIGezTsRPQIgZLcl7xqDU5tsoS6zaPzqGnaMHpli1dNCIChBw2
LgSixnTCabxmWXvF2zE8dnK6Lv3ybmBYgb/Nj2skWGmvfG+pTokq/DYQ/2pchx1o8GohtJd18mPU
GmziwBCjZoJsjvfmQPfR/dQlBZRi+p9xvDk5kKuBcEcGcqzGE/ro08ZmmtRJWe1bM3A4lR4VE2sO
4K6Y6bRZ4z+k5gNjjN9lKneMwKRUUuNCOx8Wk+YuX1s0cjryszEpVB4oGDS9XVxrTwMSGNWWVjTr
+PEdD25WPI/Lmah9GrCR4mnzgpQS76uECFHZFNglXUGrNIWxGg892wdsRuw1xgYSKiHPU1Pw5eZz
IwSfBLe6MKGTjynvbG7bOvfL+pDby83s5GPcYXugGTV0HetkxLF+SqZhP+fUlM4F1v5qu9haEZZp
O2ETXfZCyovf2/SESulTGdMWRyLpfHT50rTdNyB27Skvkh/f+teLJZxkc8B70uzjueUUS8zjiNBv
2bz4HsvX7XwDaNtFNb1gp8GB9tjQsZqDrBsddkKshVtKiLtLURIZVPet0dEbiFJOzIXhfXrVgB4j
Bb1DWt00efeciPsva+f1qSu33X1Q7s3xtCzTQzpaKS8bJsSR9jt9xqTZnid3FRxG8Ist1gQTwvjE
2kDrepRwb9y6XsdAM9OKMmGJXPq/rkwczl36EhFKuE75dAMN4NKKWe3qialgyOeTUZU2+pf9NTaK
kFx334r8NFp+hcaIkzTVj5hptwCwmBAdNXN+VH/NYHD09NQ7xUXNoJNMnsMxVxHamM0t31T+ue4U
OwO3q5X9c2ej3zn+J6YmpKuiwFg5drcu9h7WnFE0WZs3eCBZwP4evWtmXNAvAxnkSKrUCNHcx2E4
kkCBCjxNWM6tWpBThgLk21gfEQs3dc6RuMBqyj246w6ZuE3qmUeT2p+OhqODKeQKq6KxWG0F6ZLs
66Rw3+SqCZLqAv1Fkw9jNrB0cTLzeaws43m13+ii2nA1hqeWtZ8SGAImTBBkjlU/lVr1jzT5hR4d
hyVWByVKfVs2BT3EGjK85IV+6r0kNKoppPFJf6bzThzjlpwMjWzuhpo7ZpPWNfd5D/hFozZ0Xf1T
DNDxTWa52nul5KHiW9Z27jT4iRP9K3PO4ycx6r9svMiu6gAzOMfrEMH4IKk33EMI2Zsj0Za8Uc+c
nc4RREH8JIqWBE+7nqU7hLOrUUU5qkNnlsZh7ru/hBVomjacZE/rCCfoPaDprHhay3WX4oUHqlZG
rF7JGvp8fVuNpRNDHOMKtCJJTL5Nlyk0cv2YtziJZYW2WU7Zl3DW20yZM9Sg8dQoARfOzX69zn+0
8nWrt3gzJbg7v1wBQmpaszfL+KlkA76Df4WZr2WQrOgSC+L4X/N/XIWeCY4Ivouq0CM3rm2C+G20
9OyOVQbTvihN1olWc8CAPUQ8gq6pm9wdtakW4H/7Ko2+QiqFc4hMWMcN/vjZ2s+VQZiflGKJy9zN
24ni7hOoT6YOHRae3rSftbhg+SQNrbnbJO7PlNh6wTQQfSbnguIOvnpKcfKBEokWRaNMq1ggpz1L
4qouef6NpEKrhV8REzy8IfMxARgY4Kdj/0ZPGEvZ7EnE8hzD6EnW8rD4eXuAxnr2Koio3GsqPw4d
q/np9GpvoB7lLcusoglpxb3VU31oMzZotuKtbWlOb10uNYTCRyD9cVRr8YEQ/wFcUnbXU1SUNcYH
HrCIQMOPZJY9Wve6WSPh3YePUpLD2eAz3U9ZrG/12HhxmKPMxJv4RrfZ0SX8JeKa6MoEV0gj6siv
0oOv7KnSsWfATGnF/EK1tFWpc6lxIZSQ6Tb8v60Pw6SxZ5Tazl8e9PReFktRXJq2z0uDlkeK8lHP
yiOVTQhdBclOw2n4DtTpW09N0Z/K6QJP2VzXynbrQYTb+zZCBJXrnzkcIkizRDK6HjLOPKDCIN7o
Hl1W8/xQp+XLhIcu7PWcnF+iRSBz2udhojo5xVJB6mKfJS28pmLC6za8UvSzBFPC32E1e18cLIT3
JD8SAMwHN33ph/7LUeWv1Q79IU8eXKO68Sap3mZTy7VjV2cJjreJ9k7nQl6AnPkd82/dL2kQAzqq
bwtG00OJRx5y1GuGi37b09bB7xLmXt8+O5A9yPpdNVY5QQsJwBDdmUhsYPGkXSkZzgvSHYWmHXLs
rkEldT63+cLNW1phLZuHwbHHHQtfJ3BOrHR/kKa4I9juFkALcI/az4ANFwMnoXVO7W7GuqHATJbV
J/nHaa+TtqoHvlIpkZzIsQQMayhZs9/HoUj5YllsSgN3MIHHWLAj+nKk0y5lYZ3gvueVfbLR5miM
Gh+dpP1DYZu30fzmq7KA8mqD+9k4SBJd1iqwDUtEz+YS0PexYf6Pj/eASqDQeBtT676By0Wj1l7r
lKV7DTM+1OmG3cxzfuoc7Ye7kbOhyXVrjJyhDvPoNh0vucnkr42F9eKmeByEKBABiJ13tXpVNsSp
RP7kU0kgfllR+kwoKRh5RgZ5fJtAxfpEvIhSPtuDfBSplAenhKHtx/LO3ySU5LTEaYFbMrg4lJfa
Hss3XftwJ2NmwG9PuZP8JOMXrz+QINmcTG5yYd8tyaaE+wIBLO7ey1E+aU2vnyQEB66HSAbCQhFx
WNtX1uIFaU8bKJzxg7cYtFfgGKlWhggvGaKmA3yIyfmDjw4aeucoltTQzQlzkjCxCjdKGo5VKLCB
tpcNfVD0HxRBx+KIcZ1L61DM/8Y4WWhu1d/ovu1VeVwaLz+yASLkDOgbl9b0ZLhvhMmJhU/PXtVT
7jpLIzAhS4drgZjb+0kR2fNdvYB5lVQ0tQqWev4dNkNV6utkAqzPOszMsV++gNlO8P+4BCNMayvS
im9b3YCNTS2qZPiMz0n6NCzdk53Z2QM+1Heuk9g12jqDLjlx1LO3L7LKZBx+Rp5u+BnYtFXlzSdT
IjnGcjzYwPY2Pt/2Tb/cj7QBrXRs73ck/aeDUr0dm5HkiO7RQdmpYMmBujfFT2kv6Q4b4b8c94Lg
3WzjDjmwrhF7khWqm53gWcPNLYdeAeQhPbQsbF6xVYicL+7kdwfltFQbYDal4gvTrJUZuwoT7Ua0
xMxtpYjIeE6CfhWWPQ+zgtx8vPB0mLWRRsIcnwisoJ7LNp31BW302HJ0vn+b2LU/hMd+BMJeunFp
o9v9mhMFPVLD5y38Ig8ULccucjiMo2YVF6vTIZ85WtCNLcrLan9mCg3BSm26xnDkw3hNA881mo3u
8i9r7U/CX/4QkT/UlOQdPZ5mc23rHy2PAJ1Ip07j9Yh8vu9wljnjHe1RpHuphirSFjJgCq4FglGx
XTXlb60RnaoyLRefDpd23cms0FubxzzVdqkAnNTf2z7rJhwqjkIP89Di8N9j3fvHmkeNwayV21Yb
+cOgUuqDHJ9dE7UR1I/gyk1/qIQBirWk/phjHEb1BJTF8OqDwhmmeeaeYnEIFOtTmhkcI0ANtpJx
JCjqqQorjQuNickjYLGhNoSr7uxqjYwaD6yK6rlw3g6Oq15os9uMVfZhxaSD7Y5XxEmqaLJVNPQM
5xK25cnLh91YE71AEXr0SBWiLg5l5OqZFto2qgZ5y49qcGh0mbqUxlT7OfP8DV7WdLO6Eo2XTVKa
EDymLWNbEq2KNDopoH/8Um/4meawd1gkNWHVGqTf3ZYGTMhK7pRv+rLimdo1UAC8+SfTi8swYJDT
SE8EdeyekpkjUuZq1zray1JSwTDet+7waZI9t6EdRFQsg5UexhpS9x2ViYfI10NpYfOZfYYBT6uP
6zp7D84TGsWzxG+zSUFmCVGqnStGI4JrbfZ6dyhVCrRwNIB4jg9MSv2e297MSky7jbb9hOEd55C5
ZhHEURmsK8qk7XLLLiauTjPxDTK6r9VkvKQr9yiN4Z3XOKjmtNiTy39DzJXBEKMftTRgeuMh08l9
zOY8w2or3zllXP6/FBBlhbipz9VP7TnTNo2bE4sG0pRUvARNK+pDnBzLAnvUCMzG64Y0MtCz6L/W
NyzU2j0+d6bYqST1o7xy73XjTgx/8snYlgB/HrXy4E4q2zWZwIaecucohlNBIf0m69M08vsUVC05
1rFfJ4RQxSLASA/thEHSy7iblUQWY2N5z3WAh+tgryE85SZ0e9ZGrM+PreWQ9Z7Aqk5q3Avj1hPh
wRx0n7ihDTm5DLt+LvaLr26jvx0a/kRjRg01KfhNqmCsdan/PpL0EGWlbQ27cYPUrY46auakDzpP
7hoiOUc12uEtVy9lvRIeI5HpQp7hGrKiybXNIW1K9rus+6V+wZBNRQ/eyUBoTs3Qi3woIeHiEREw
0lDmeGfTOBpNFg2svf5MDZ5Y5NKNyjUsI+l00ZyJty7tuFZ8xrb7stjpHo7XIRvPtcGUUgGKbFRo
LN1R9SY5thy6AYWa7OTIr1CTOPGZYFQsm4vIMD52XGj9rSiP7NZcsO8bhUyQwcVoJjafyD5hamm3
IjbussJ6Myvvq7bqgyeaK3vnFJLr9Gau9i0VfFoSJmnqYR7bxeFMUd/ger9q5jWULPtVtV0SWUn5
O1OoqmwTYqc698p9spufNvYy7kbT0ffZuiD1fKBuBr01sr8XPLRN+RS7jceicj2xe+H7zqQhx9uo
a4jB8vn+xvQ8e9D+/zLVPOMbOah52N/Xllgl+VqXy1Gl/gUxHji1M2LO5tCS7kMHr5AUpsJwvBC+
md8N49rhYhDvODOgG7k1YMY03erzo5OONGfXb9ngPlTZdLW8A74PIFx1f2XYi8C79oHuN1eOrd9s
wl0pB/MlHr6IUwWpDrz1FSXCDChZAJ1A6h48kuM7Tx4PMUPHALJjq3WH+pD4KIv0FX1GBSDJA2xz
Ic9t5AkZv+QJ/wYc+LRJYzYrpa6+uAiNDwMhSRYEl6oxYRznX06J71VlTsXO4oVSn50hEZbdmV6a
KWYCKV4gHnCrdmKF6s7MkyIk4EZuI4Ul+76H/PSsDF3aPXYtGxQr5QYKUNvyhwgODVpn3GchXaKa
63xDYbx2wOyigYgc21hBszhctMzhgW+ZG1PwMctFebEWGh0KyC/JAByzXN8zR9un5vyZ6caRSiJK
zBGFiCyzR1smyXFTONs281RkdoCmO/3APMu7qUggxtZnvdg3vBdM1gPEu+GiL2jcvS2flqrc6Gb2
ZaSnxVLn0YJvZOK1xE29o+/1F23tlS8fizdiVCM9GGqMb1qpXWY+Y3qKEVegNsa/fUr4ux+7E6Sa
cyqyK578T68rF6ZBvhGgHQJ3TRm9vOI3g28DP5MEK3dAVX4OWEcokvrTAvnsEpzUSmwN6h2DnLQk
YM6Ug4552jE4aIaayiCeqxXaJAsR/lP8DAPIH73pnACjcLpPGufBpHiQP9+kY13tIr9i6ucVsd3b
bMq/PQZROABr1FEovklG81GNWBEGonNc4B5b3aA1W5ZknpiQmMw5CcwfwcxR8vMSYe3i1lDYz5jD
1T38nHEfY8aKTJS8QO+gxms+B4kxapCR1PLWy/TVqJHAK9NluWqBPe84W9dhxEzPTTD3L4Ylxwj4
6MNQlx85LHUqLgv0EO3COB7iDYT8m+JyVaDCyZX+ocP8bUSoY+8KWWlsfjsKB3jWnbLU4SKhQzmK
40vhkIvKHaYRmXAcuhU/Xvtu7yCxbTeULfoLpFR2fERo22HCoFGd6a67O2X7B89uPk2gmhuxevdm
op0OtJUgKk9stwP2fdfuVuqU6vrXB6md2AD9WnVW2lxDjTTeFzA0aCPUiFsZGzXOonCw2gbka/zk
18QgBdRraS6HtOe0A98TFF534S1h9VG2DC13EcKBIsKs9Jj2VLaw7TyJtvvM+Tn7YWGTMlT+O4eu
QEB5SdSEekjHfKSeKpGZD9zl2Yr43P1JFRDdnh9jTpEkjm+VCzrJm/S//rQ85VmbhXEhGWJqujKb
meoiPD/0TSpquqbk1PUeiFNCXZFhUGaX5tvSi8UOLUEPZFydG4U/sH8sW9jBhoeFQ3p7AB/33/cH
dXUM+2nh69plX4B97+Us4B+n/gLFj8KF/0l5xnBzrOzDVZijJHjgwfm7rsvDrGtQRJMMSJZVwDbi
EjxwdgjrzioE5UK25QRH/cuPKTagWPU78QsA72JJtrErXsuOdrwUYC+y3ueSmgQ01NBvXkczd3Gh
H1qbDhgUG88pXiiFSA9a2zzi1qm3IIqRfGmKN7gF+tATCRxR7V1RQlICQUiwjWxsMfy1esac1OWl
u/8svGtdi02zX7zHOmn7HZoumwkkRKXZW8ZmgSsj8yKDaiWWCY8OQnFAI7p5iPGxIezEHk8KSO3P
yYQnrE8nFuSa+d2k9U/BHif3+EX0ka8T9Wd2Zv5tDcPgmlO8Znp9HQsRSaPoKABptqUqPruMaH+5
+n/pEeT5oazt2Du/UkIsFO2HXutvAs75XGGlzDAiPOAnYELTkjc/JwdcaXcLEd9/284XtpfW15Qk
F864NwLd3MnrFPw0xov/idFgMdTWH3JyC9rddJSwqbBOamCq6JyLHfR8G3lUmlof+ouGwcujJhHk
Cq4GLosDTQEj1RcbnEkarytLS/oxU4AfE6zkgqMF+ky3NQb0r5I3WBGTUg0peLxwKCgYrqgG3bRQ
HoMk0w+rrn+xQfyi84nboqHDss7S90qQHu4EiDZQzkgSfms89kZP8evwRVsE7W/eBH4FnC3QkPzd
ReNmXR6QAnjCWU/VDCSfXK9TTpoRXg9fjaXjv6N37Z9mSZFJVW0da53TnCtSA4gkpJb0KquUNkPf
JMHsmsdyoBu8ATYa6VX6k2v5zhazv/NU8q8pJ3iApfrVM/FkrZm7tSmF2LoVa97ExFSKkQbvUH4q
m4q3eQpTT/ce2QSXodTtmmCyvhOWJve0DkYoy1BTqIJNTI9R6/6X2l1JL/ULphjxOqAP1SgoMDIW
TkAaBA65si8dC2aCPR04W1h9aZkcXC3/WA0P62FhUDDJDTgfGzOMR5OGtN7YsxJKBlg16x3EbTRg
TRya5PBUGOeyu7otKymNHluAE5M0cfwPC+0F3jeblTcDwBuFwGGWat5jVTb+40L716Pelc99Rg+U
YcGf5UzdwxPUSHfoB9Uw3svxXgDRtyyOpbHnA61vbNn/dt56MeNTgmDlds1bi2YdlGYgqu5t9Ipn
t+/l3raXT8LP5aZzRyR0q0+28/RlArLjs0Mvb0zPMh/NAQjyU5G4NyfzL3GuQuT5o2VRF9IPj1lF
Zyu2ULxKm9mCw5kV32sqbrwKD60uvjATHi3u3VwOv2gdYa4j/SxWPQ39SftdaJsJKd0DO35HEEyr
H/WGHAOTStcUeLMpXORc/kJs5tfXjR+wywsHeB3zYWv+FDkEvdwTX42P1jI1bEfq+M1T8d7yqVEU
LDg8YDJ852E0j/pwKBaKKZh57on8aJQYnsjhzvJEx0kVEkxztnUcCVd7j5WwHp9HK3/ucaonyuBX
8FKIIGwMsFn/tMA7WPtX1XYU/SusxWcjhwTBMoxzVmMqkeNrm4w/q1ZzisRJFvgmChy8wVbmL8rF
KiSQmVV+0BBHQZ84v5kPNN6rwZtV7nPq+8ekdZ8Mb2cbUUevhO0yzBvg52mwJGXT4XwFPYmvwXvq
xnGjKpoTpZ0RnWy4u1txWCSk5sxXOB8ER4z4LinccNNjcTysorCYmZdT67AhfG+r9S0Vd5GVGveg
MXxIKP01xxymrOwJo+ZZrV7PByS+tzzf9Ps1tVlHI8jjArwwG1gJbzz2u4/E0x5nf3iLJZoaF1IT
GSoGg6jeUk+pqIppthly7e4PO07aVzwBcwbkEXg4wPa9L06D7D6zcd7a7FcXHNRJxsMvZ8gc/Imv
DxcIigo3co5fHNHf4kzuXQaIso7h15pR12hh6ZcPccGNPCejEMAkZKRZAyndzRKzt7FdLvYKg16U
OUNoLhjrLMzIrsE3HWDErZ1PIyOW6vJbdrdnA+RP1LPpT3oodHb8LWvBsjmU+XTOPGBzYN+cRHtD
lxLHucyeCrraLFohgpX2y8hp6A8BbdZzQGh99u1NLDqpM+AQYZCXNvByfYRjW1b+r02ybGj+4+rM
dhtHtm37RQTYR/BVonrJknunXwi7nGbfkxEkv/4O5cHFAc7DNly7Kp2WRAZXM+eYwQ/C/+xiqm4F
pwkMKKuUpuKM9+efBAomk7h+n3bdEQZGitnc6DlMiqZkc0Y6sjnqV59QnjXDxU/TYDXuHB07+kir
4TdGUYNk4FT72BMhwu/7xlfrSHXHPpHN3phr1E6x8SftX8bRvg2BvOvRR4A/yZbJEXNXc+aQoX+j
7Ci98nvgWbURlXPAt+FvDOaEK2l2N1CHgPV1flJzcQFwlezQAD8MNdA0Dhbsx+dooYaz74Y6N6E1
ibtop9ziZEY1Tr5ScB1WCSx3s45WkOqCnef6zMcidIU1K/EUsf0RDvKrjfR2P5bshQAPuTJ476zs
N48+oSzPYQU5fp145q+X/NqQ4TPSVknRRXsHEPiTDEU64waLGZ/VdZFVmGZFf6t/MhZQZ9U9tPHY
4nGcPwIzayn83G/TZjhe+zX2DffJU81T0DZAojL3BKa7WrFt4aZgawUWeQ62YHiw5QrBhYtbdN2X
bhA6NlO/KMIOqIqBnF7aX1UzBuAhQw5rZpO7khKqKOfhl5IPYVo+LtuoKRRPdHFLHW8PGFYc+pFB
iMZeOsVcZrE1ZDsRvZslkgGnH310I8D1lwhfKXg6BhQxLhnGMoCW0/0YHW050pX2Mudyz5o1CVKH
sa7EVo6GcUq6pF4P1XBOLKvexGXkhU6XvDgNAiWnzQJSp+JpN85MbW0wUIMHNHoYmxlKlfUpY28H
lIxBKW1rXCL8T+2sulRW/t5l/FUq1b9SWRFcaZK6Gipgd2AqLPMF9+1QYwhA+zgF8dtSmhIDQ3vT
Zc/QbECBllR1iHljWKmxa3elmx4rxv6K9mKd9oHmQMkOJvSkJ40OMGDH78ruPmIFVo3yNpnicW0x
Hkuysb76k80usgAXVBojSrMW1/wj9odyt4jhR2mcxMNofcau/tapTTbFPCBhsZn8MXRxjOEbNf2V
aIEzLMavfCTbakICtDZR+YHm9Y9ZKbeznX3EqvspfedDijqsZiI6kJwjNvduswrgjVrjurpj8O0K
59Tyru7MCwJeTmMnP6qUUX6W0FdruI2uhy6w6V4rgj9XAVaYngnf0emq5xJwITsgHLRj8of311vd
6bY0SfyHmY+SlKC7Sd5tQt1Sox28V53EABFHwKsuLdGvlnk5mnJ5oke3FexWqAjmeZS2DKVpPSBF
Lnnfu4PuguZotPJUiqjcxf78meUKeZ8pj0g0VwShu5sGHd6qqwBH2v20814RSY/Ih/6InIlxAz9E
n6G69OdcNOjims5aa5seziIEJ0TEsEl6978gUNCXsGhHEZdFa4z8hjAOpyraDDlm4iHyL0KDue7s
CouV9+qOQ7yHGpOvcb6FaGvjs+0b1NEGPW7qkQKetQE9JMrDtIzYcXjGp9V4Tegwm1+PTnuKpuwp
T7v0XMfJX4QjX7A2P8bAZ8a3wokRX4aoeJnyitht0fo8nVsYTRVnNhcIOW1bmwdRR27YTlURPiHg
yIb61hUKR9HM77jQMIB4Ub1pTAYAVoKtJ7VYW6W4sooi2dQSdZepPLpq14MkbSXNph3UbYmKpw46
ZtgXGMRa6JvrfkTWoFu3XmE3gTCNss2vlvhcV4pflvlDxw8tEJGFFZx1Gq75jKpyrY102Xe8g1YM
0X8QyO014hP0V5q0DTN7GhtGWH/8WpVnt2SH3xq8dNezv1x7/oCqJ1iNWCHYNDpNwVqJ2R+rKQzS
oNYp5mObKVhWmKtiwJguYkH3JDAMeANRmXnPQQklNs/0yZmLYgUkaYPo7i+k1KPdifzgV3+I55wf
PKt+GHHDEl0BAYf0FH6FGqrfb1xbFxTtXL+mth7bWHTM2xr+BzzO63mwOyRF7jWu6nU33fefXZ7d
QDwwAESBQQi2HAuUK/XwBHkdo7w+co8AFtYBgXHs9IdLEGe7ThlvTu+8pQvRp0YsN0aiNo1cqo1/
z1CZlrSH/kTx0CfdDVdaFBqK0IfSmMjWis7FE6ptcvy2sjJwrDcWUkIGMx1WqhQVIildKu15Ns7r
oppea9cZtjw33ueTJ8of0Rvzik05qXSmr5jmuHDr4jT0x5KkX5u+MvZT5D3QMbXXJtwc7pPvX7q6
OTcV5keObvqDkYvFmxxvZdUdtkF+Guw/nG3s2RFtRatcuVxkPhaCxMRRbzntnbx6cBoOR8QRDLi5
Y9HiX7tIEH8YFE+ZGDc8TD/N0VoppdjlpazcujG6LLW+lbP6djz/zc/GT48pPUvz8abgCHcUji7z
1ekOyram5ipGaxPHRC43RlSEZZV8C7fdI44Ua8f0ETcr+eHkE0Vl9Wy57YTnQj6ThYBLU+dh3+a8
pir5bII63paF+6ST4kgA4U+l5XMX1BGSraNBjHw4Fty6MxK0LGbmbgwnrQkNDAxGGjUDtqDinMal
yseSfavYu6sGSWdUaQMhiPrXoLkYdH+YY54gmayyo9JjE7ZlBCBusgD0kACfuO4tw93Jg0m85AKB
UIferdZ84hWzfzNgi0R8Q1hlGEkYzCD4gq+PsuzLpyzFFJCXIameIcnvBD93xt8WXMzOFj5XlSAM
xEF+XKTGg91ETBNROa1j1nSbxKoPSyyfVRZRVBbDjz8xSPMyG+M6smusLh7A9fKld5Jd3LavrDXV
RjFdrAZrCTEnZetWYBDiuAO40fh/DA2fNcl/Ld38Cih5W/08Sk/s5mgpV+Ug94TPIP2zoFKImiSx
Zcezm+1Vdk21XnZk3V204wKUJLSxSEgvh2y9zQekLoWwz8jhCS9B8Kjb7ssv5VcD7369RNmrzb1R
ci0zn6XwHsoCBZP/YDq6X8vGRlXB4RMFPBRpGvMUrrSNoLeL/rpj+SAyh0Zv5BPsjatGdhA42S4P
ovmBaSDeTTTHmyrItwiyD/gcczZI7PSDWYptzeZ4KaNhD43ryRei3tzXVmFTu89CYZg0Fvcb1lu8
nZvyYezQLFmL+TmjNQ8hVLDzqk/0vZ9kq2/VXLcrz7q3kJN7TEfrSzKJutSoJLUTT6wKjZAIh8lE
/xKMKR7/2QSt2xYXhHEgoIlRI/zCpJu/K5czOa4Ne4JvwI5HRvaH1Qyv0iIENGb9TVbHO4anh0ZB
+4x9klX9ngcAeZsD1LAI5Gomr6UFPqAa+mYHMKXxbAZy8n4D9FWxqxzU2ovLwIm5OqaQ1TBIjI0W
TjNnBhIOpCD0KL2QULO99hDHu0HVkNcx2TcjXv6LcumEfRW1uzydN26vv12UbWx9GTkkfb3PmnuM
jS7nMNGm3k2R85IaJlUMpGbdJhBikxbhAzgPL7afrMes5RxBOv5dRSNwbnVOBOJy1BiIbpIzGNwF
1XpMwT4Ou3WScA/Ny/Tl1vJDW5HcaOORdjdhyKwl286hCkfb3fSkDfKu4uwWcXbSbG7AXASQUe/D
+D4H6m7WH7OG+tE6w6WRuLkWiuI1qDMcuRAQUURixGppUTIoZSkgEMEGyDLIMZsFEwdEcetIxn/9
vD5PsptXLiUJNPBP1rOPTVWAl+kxd/jOxNny0KPdRQxAnyWyAyjeYAW4GmYYZGhd2926nMj+c7zZ
wKaaHKKMGy5Ig5xGqdh4Yztfm7VfZxA8hbFu08kDT7qQY2CSr9KasHuzjiV/0jnberT/Lu3sH2PF
JiUyLT9cWrFnm77Bv2fu2jJmEYm1G1fKh9N48iTR+Kwtk0ztDK7d2oqnUDPzQvvjUBpg7RzwZGDb
q/bU3eluGG3Uxdm7MjOCMsXE+8aENko/fA3DfOE5w9TsacBkXU4Mr9MqhiW4YMV32PTRp0t5sLzh
jxI8lsADHctAfA29eKMXD5hLV78tJgk81+66dN0OrYV7icbh14dceBp1uqt881BjLmHy6ro7q+tC
sONnNef6jp7jys7VTRmLt+nv0VqlwkRijeO18iOHgTD9MU8TI8Q2G6GMscJhSJBrWO2m4x1AJwu8
G2z4orlzcnvxVnUvD8pj/jsg4Q8ZBt5DZPgsFxPB4gD/0svJKy8QClQqI0ywtTgd/IHpRnx0Z/ec
sasjFR3lOkO3TQIpmNESXzw9HSLLg4ySeX9V0qBQRlxVGEiCdbIk5HRyadL2CJgizhsZmOyxfZ4q
S9xzBy/+uc88HWKQfybt8NdnlIyYsnxpnD+upvqaWtPZQtpGYd/26thaVIZzma0JTC/XpVX8xHO7
7ay7p2IA/2stKKgWIcqN27rEG8Q+r3VhMWRG3Nl5IDOMbNGwYvPSh/k8bcklfRuhUSJFJh+nLgQB
rmWPEmDwbr7y563Kgv8MXOEbw0IYMScZscpp8d10ONoMUTNoiqxtMhDmN2tkcq50CcJAxRH59riJ
24wowU6qZ3jDx99SVTzD+a9EjdQIidZ36zYb2b7YYgR65NJA0tt/5nr+RfbOAK7AZ2XQ4z7488Br
kA0XXkpkiWt5f+Kx+CE5lZz6yvpsIU/JPJsYEPPUTRVBl2h1muwe4mddTfepQuQZ1kCbQyiE2zlO
vY13ZMBl7VqTKixyky/ptN+5IeON7lClL/6RpL4ryNdkjcDrTthOSJzy7m4ux/+sCrHnIj/VU1sd
PXfeW0ba47S8c5j1AqGodPrNSNxuPHhvASyMjV8TD6ARQmRLlu8QFYDMj6JrkBrHKYl8UDPjB6T9
g8wNJMwN6o/3wZuQGHoGvv2Fu60X52BAEW0tCBP9tPwhqeKJaTB6lJzPTTP9iM0GidU5jwEhQKA9
NUb+gur1Q6UxArIuxsdfMyCs6VZAgds0LGYT9sYl01iGebdpvCFY+E6rdonDggY62cNk83fqtPkw
FY/2qWi29zdq4LCh+X71JnWqYsAe/KF85ZuWWC+e1a4bcnYoafVLN9rQPnqKbRzTaznh4bD6tAsJ
SqXAw6w54reuJSEaWDz8Nff5uJuG4L86aH+AmrNFdkqYwKkKKy96qiI/oMWPXipRlWe9wMINwF3F
41NrFW8oC5iXWt6hsqfhmKEoEbllnISdPlcuMYU8uUarVPTI8gR3YM366Oi3c85kxa1wlfmXKDhY
I01rPMdhH9enVlIvRhUyeiOvPs04+OkzFK8lDDikQGip5nh5XiYX22xUSogG266Jq+OC72ml88+Y
6NGq4CmYdxkp5eVJtAhx5hGl7yJZx6KpoPCaBsyDJiQOmpJw6cqLSetDCNxkdc2pylF1JRJ5fIC6
pSuZGUuYnijJd9podnWGZxjc17KeuvLaivbHrjA1TFibOMny3Sw8cy/SmhjdJOrXmcH1ms5LdSwS
h/J8gfTPRKs4LWzfwQpvZe0sUIkuShaa3Wezd63J29NePduF2kdjdV95MZnQ8a/vY+ntbT7QcvTf
oNXSt08dSo7IYO9W2PkGcTYu5cTajjozthFXuGvMNzhQt9xgZD/5bxSu2Mq8NxGAP8MoEfHZzEwJ
ecRgkhHr1mrdh7HFf+/PxFun3Zpht70tq4U4RJNUpgpTIflDzF0Dy8NLqA+y8d+ypHj0jmPElQNX
91yIIycI5t4GqiinUTx0+C1zzBjj1F6FlXNelWfes23XohIw04w5oNrQHyO2N5JkZd03dQT6fVZq
2YPQKniLEBzZ+auDShqV2U4T8sijfmFjDtsembN5HQdfoJIOXrlz02d38Am5Gxf8Z5iRCDBrEERb
LyXbOeJjku/eQslTvsY5RhNTklhJlBsiHnFRgUcgGBOQPBRiupVu8Y06ivjA9pdIBJQd/vRsNcFR
9/Bv0ExShkN5qPHAr6ecw7Z0sFRHKZakNEUdjRpMD8AXpOfsSyyMKNX13k5hc3Wo0RHXsxfLsADY
tr92/fltiNJfr3Lf4NCcnayW7L6XZpWC+yMMIUzcWJ0MePhzgo14Hr4YZ+hr3yzWvqKgN3kBt4Si
EwoAZLUulpBinHAQgbl35KNvZ0yjcvN3msS+W4xlbUQd50KmP4DZN3tz6B6ZF0gEkOnFn82C9OYg
bMniW2GfOw9Rfagj0q/JipDrXi4GPam1w69IC8Bzg5jSInjgcRmERgnnui7dq8g4CWsG/gTjnBoz
+Yx7BRVw6g5GsoSkg6XbrnSc0LUWEpBQdPY93U5O2ZoixWhRsYDM4EEwlj7L74mTk3NuwGS1dpla
7+OW4aQNCPhUe9+Vi/4F8sNWoEo49i10sMjrjmm8AZdi7+Ypv95HqKXXe7scquEJ2ZaedQO9bun9
E2sYwRN75WrUDXFDKjwWY2RDppX/SZgSNaZ1IXed4SHCSte1Gevq5tYE8q2wFAV9cpgW/cwQr4fP
2B9z400YzmtbQHC0f1MyUPp7418V7YGoFcJR/WtUg3dHDG/09o2P+mvOB+bxwFRaBb2mDQpE/m0A
6sMdd1WQfc9xxJuPnIGag14v6DEoWlpujWZCRt2KjEih+78cWUJaifoi35kNOLdAyg8IFtsI/T5I
EKYXYFcmDTpkKjety9AdTSVB5za0OfIZqegNdKG5O//4+Wc7NM8Tnv4n0EAO43hIEaXhc8Eye47a
GfykdjGlmneqdXErOlrBiup9axqqp00t09D1aUTrxDY2uLpS0jcsVt6ItFngr8uA0ZKwpwilHHKU
bnrJEjbuiwfrbroNUxqKHJ4KFiGEBHuA2DtilkkHn48x9T738SwHje2VDZUFCEj3yy2f6TR7zdgE
h7Re2SXQyc4YT8UYvy4lVUVgzjjNE868SipWCuZ9bWWqZLt51s6EbJgbY4A8iOi8N9bmPe9dNFSU
ptt/NnH64TByqXJrO5j7++lQLcnT6PLJFKX7HgRUhDBrfrB9go7IcOFkntPBIvEndkg4Ng0E0nHP
gJWim09qX0c5K1xrjk5eOW6J4CQ3CArF/aeWzoxMnsufJJxnythq1RIJQ5fbWT6ixzapWAIDxkrm
//oo3QkpyC6377b4JX+Jx6RB+dp9SEuEGF8JrQvIes1fU3rhRIEfweW68LYipgVkgsd6NyTui5j4
axRO+skdtmOEoYa8Yh7ERjiXMKMh2uwTzfrfczQXZvojVP2akSLSTcbf7D4tnyiAT7Vpchy2WX8m
p4gIdDWgUqol6lxC5vt8vgQjfSwnGpofoA1tZVyRCRBM4b1hoDh0MRK2kdizQTo/gtjCrvdx5DOt
jskyF6Rqh27ivcV/KjFv07b5WIJ6x7V933E4RihV39wya/A3dhEg0ArSbd1Z/aNDDpDV2NlGeBy7
nREBw++vi5XQQy5sYEea/RXyW0aYy8az2w1iJSbGOq73Jp2fR8++8vyT637ZovkzNRI9q8HwJle7
Nkjeywxpk2PmG9bfb0qViJqpE6cAUbc4sUr5zGJrAx37LeNTmFKXBo9x5JrWjzucQHsWhwwhcPCX
1Hc6pi3Xo4cHwkpesO1urFG5lNKq3QkHrdw0IzoyGyvM28d+NI+jYUZbJZk/OEYyXAMkn0lE3ggm
8bVmJnjwPRYDY8ENRKSS2ZrJZamwnyoxupRVNI9WT0ay5TBYTH2dHQkf5sZjUD9wvBZOxZ2T9wzd
BSmI4KTSG5l0SASoQBTTEPKaaURLlM2hbKW8QbG3GWTh1xB07aJp6Rm9rgZOZa5rV3wBQ03+Il/c
8hG36F659ud8+pKDU+/sFJqb47Q7l/CuLe81rBb2PzvdEq1lEzcyWQY2q7qfV/WItTZS87kA+Tkv
eIToEH1YR8TbRwI7/zdJPk/u3DKeHkHdDQwWOViJM2atmLHjDfLrva5G1Pp3ItsFBRgynAyLWVsC
sa2Id0GlJe9SxeE1jd1Pz0ihGxTHUuf7ZE7xxQ2CZYuDGZeHLCi7PybrcPbzLCvcgkz2CPGAhelk
pH+hTEDLT3AxHpo0em5sqnLCoIJDw+fSuyYzJxNDV1QpQpRRV5AtjQ7o/k2h3fC+EQBUML1OHWGS
ZkO/ivv30bwvhPgQ92JhHkWw5nhs0mljBwXvQ0OZ5Kdxe+wp+oSf7rqZ8vihMMVbZaT1CcxYtT4O
IwVtnhvuxsyc61Cly4r9LO5m97sV4GSjlp9Xe29wvZCpZ6jKMEuVli8frJnt1Bhf+2TOUf22L4BI
ONN8XmYgKwbvGUGR9Tw/tggTwtx3Ui7xAV8kQXWoH0+djSy5qwHCeTU7F8MTv41L+ycb/PVL9e4D
0uzShBGHHNQuVdktjlip6RI3pOs5DzSysHjQgiEpRaiM4vyjkQ09ZGCU7O6nCnkL0hue8cihskM5
syer6l9bUKrOjuTtV/JiLgVXPzZ5+Ar2qmum2+j+ZxJzmQvt7ti4sjuKhmNRU5Ipk0FAWwM1YVfO
GNNT2dVoGAi6y9mNCFkd2KpMZXYeXLfY1NatWTCNtwGnqumZb4Y00+1EMkw66dcgVpvJSB6mySeV
zKu2rILQomXPck4QWOJh2fgt8oa0dpm2jzzMmKnna3qILEWoRlAP0pk8r1avpoWSBG+JuW6k80Uu
F3/czXCWBcoNJ40SDvoAj6KyCzibIao0IBMqvGWbaLGM1WwjhJkR5KdLk4cMY1B2sGRbIr0zzUmv
rJgloTtBLHa8CN9Q5e493Cq7xRYPStMWiNpKD9hZ9bFz3EdpIPsaI+cSIKF99jrXI1CmmUKyM1Dq
adVs++G+2hcNW2M/Ysabs7M33PQ6+L13apFJpjYiHTeCAucUZf+4OPUmW+IMK9UwU3VCwGTEwoxN
VN99v7jwlhp5/pf1lxBkbSLsuvXd9KHuuaKWcY8w5KREQWCfon8xi0uCPD9CrJHc849BuzBxM4A3
+hqor6siFgJpX+3E3CG9Ra77JxI1soau7hE2xf4+EYHPjmnBF9G3Bwt0URmKMfnVscqx9iDirFxg
VXNjnZs0c15nVQBQwyDPUMs5LGSZn+e08tZRCg+kWPoHp57IVGqcp0TP45tlTivbb913x/GPfuyX
FyMLvowMxwe1HGzKTpory48QwelsIORa4e+1yt/U1Hujxhg7ziO7P0w1q8WdaLD7KQU3zuxwEqIg
mMa0X73ZeiNfxZrWlT9QFQLDec4gDhwYMzOpHPaBA/06Nhht+9GQXLK4o+aMk40nDLJ4Iz6xxYkv
7B7cvavUrdNjzjfJHwNSCOJYZM4GIYZVGwxh3vftd03ZTXFrDZF5daFCPE6+D51D91pBgiY+mAKe
XG3cGdBHDD4Sq6ZWIiJyw2/D0Yw3h9aQkdwKwE51q7TNgQ46/aQW52TPub/Phkiurdy9NbKWT6Yb
kTeSuRu7si0Wq6SRZk7VH5sEqbDGSkP2T/01ILd6rNBC4PBsrwhg/7MKimTqQ/pwabfXlOfPGgmV
CgGvYZNylg0z1PiAES8IBwQEB0+J79EQ8S0BKBiabWVuexSJZ2BAmzQmjC2/f7kre2cCtQQmqDV9
fPCQ/3tZRcCCvseDu4E3aF985chNQK4ImFOsghPzgOe8Vwv7pruoGNSYOz/7tv4PUTY60zZ9i7rR
eGjSGowkeYbCi+SDDjDC+XZZP9gmT9G5fpI+HKNBUWqk6R7TBc6iethXbuc+ENsAFiNt3k1nKMlZ
Gt0Hw67QwA7Nu9V5z4R2UhYY/dMSJ9D2CNJaydQqdgXap3e7dx6neTgbbdZBjTfIBO2IJpfVg51M
DgtSPqlGYzhYMil2vsSS40V/mTz8HebceJ1cExYKStnN5OO5L6J2eUK790S9Nr+6/7IGGWjER0cG
HulTJqeDiUxiYEV89GDjMhVigOP2sruWYmGB66Xpd9x116SKQwcNxnsW41LJ52x581Junyjps+c0
AhrExCQgjs30tsolZ8ov9QncNlWp6LpPMxj2KljGv7PX7YQnuCyr4mEoFeE1Dfetbxh679J1EEMY
XCOtxWPAAMaY28d//zASlrKHR3ytSSVK+lw9c+Cr597BnAZv66DBxsg6n5FV/v8vVkZdkhXHPFca
5BeJ6zGKnD2utIlNEqAiW8UXj9/6kBAjePl383lAxR1ick7/4gmNAHbw/9wrvWgPFWcApkYfjg+p
geKiTVZpZTrf7Liezk2y7FyMnHE4sHDAdV+gg9402OsA3N19BJVHRDWAOrJHUdfMTknA7v/9lhky
OX69z+/bMFqQq2Fi+xKY8s9i0JNmDiGzU0adLPxifBq7Jl/VzyT0wrT0l0ORlYhEx+oaSwS1JUJZ
mbp2aGSkvvRg+cq7p10s/wXUpTbSSouGYiU8v0WfyX64RCFvLEz8XHmICCbDm5q8IKB/KJh1Q/oN
nUo+ksDIkIuXiCSvRNueldbOTKnblOb/A2V0H8RA0J+mARx/O+yb5T6AyqGjxm6EAFR8a5SQXJlQ
V5wYG9UAIjAxAcRVoB7YF3DWFvulgh9B3quCUjwkW/bM9AY4cYvMf2FpygGSp3dd11fiPdl04qdU
Ga+jxMz+ho1jq2jyTGN4FzFFP1DboHkwA4gtsgLo3la/Okrjd/Jt72kIGy6N8h4Qjhx6uM8Xuyh9
dae73hbdri3s/sRDFWxdXO6Zp3KfgBWRo2ZzO867f39Cxrg57ya76vjvnwsX5G/t5XtIa/cGwu3q
lWPpKGQoRt4j2mBOS0A3CSP1JScAgO00mqAc9GI/1ByjkgGn6/Pc8EgB+t9/8e+7//nyT99eRJ8+
ZIjDUkJXc+t6PMDPNJk/eIRIHvtEtMd/31mzwdHRKK5NXLbHsWWMY6CSKFb/vuUwYnr4ieUf/H0Z
A5lkw6OJWN/5c7ejcm4OSo2/ofRcWsLknoZLJVEdbZYnu6y1d3oS436BeNd47E7Srv2cDOz9OZXV
TKeF4GQ/OuNz4VMlTowIeTPydZQ3pzouR1Tv7a4ztBESDwvp/h4m57ECw7bfjlh44F9GW/RQO+cO
UMgPcayecxdAz/3PMZ3elXfoYtYsfyybkKScDdNE2EMam/RPSfEG6YsNAwJnUbjVtlUzkLTZVuuy
RHPg2GhJ62Yv+oAZbZ0xFSt/qjF+Vpb866JsIFdZs1pkgxVndQq5K7+wQLIOfeZ/dv74WPQdk0Eu
5IpGl/EXQBZsnMaIb4tO9asqpiNebmzwzxEPROS8w8k1FYLaZfgtp+Wiictmkw37xCKVc3Hw9Dbz
imsNzUhEdK5k32AMC6Kp5W22qfKSxd3aIyVrnT/Zs0tB4rvogz4q5MbaJA1van2KL9o7UXqf/zw7
PqTHKuVclrs8aWghl+RqMU3c6dwGkzw+oFQdp7ELc3vwtma6bDv7nfGvXgGRvsjaQndnviXO8Bfj
/VUTW4U9AoFgYn2CleVoYrvrCXWDsvls+XcjZ1wfs0L8ByPzIBLcAZYTIhvDtcvelRRaYIJAB2vv
7Hx0cC1UP2+QsxCtWaN67hb1pzWmJ9abH17S4ezNKqbX2C6o0ONLJQBAWzKtmTLyU5MygeWM/Ehm
B3u8eRZ0LImMfFWifMGoQSd4lLJ4Ym/+SPvMtCr3Pl0fH068NZNxK+5sHM/s4FAt77zrF1FC1ILP
mAZr86nmgYuyhuzJD+E2O3oR6gYD6HQFbtcA1ZoGDABq9t1xccvhaVsIp8uZFiLKmtPHkjPg1hn+
Pg3FQDqGWmN0OmOAw/6VkXPm+H+RHdwMRW+floe723yNusuz7uVE/RHEiIDmHYg2tXJn9C2O2PSs
dqqCL2pgC3aPgtSLiXZJo+bVHnEyrXoBrwq9IGq+J98ZdoXPoLLKSOwDHE34H+nqqXGNorNZxFGI
qaPEDq9GlqzIJE2DzZ6ik0E0xfPAbINf3TRMbrJXYpYcFN5Am2v2YbC8fwJOrFpDh+0pHesaGacd
m2fcipNkmw7FQ0i1i0w8N8YSHHlisySxe5b7P4rt7ZWu/ntearVD+l+D+sJRz6lDh2kzNmjah8pD
hetXCoedoQESDt0TFnVo+vM00lA5+H6ykVlU2tByWZJixXMunhE8jPgN2BQzrW/b+ghKUK/i2h/X
8TjSTaCwkXLEnCA7zuFn4HwwYNqaJXJXHCL5qIT1lqUYqBOmACvJ9HfNwwrltjvtO0Ugh67R7SfL
TapiP88dPuAo2aLaNMI8AyrDPuEq6vQVehXurp+F9OYwIR12BevrLa7/awv57qlp2qN16UOiGkkm
uj+wjLg4Q0XUZnAx/fy1Kfj9ItB6q2SCMOjDlCmE/BtZARyFYduORrNGEsgczYOpj18n1cTnxJDU
RZAyb74XVKCwmBqQV8Idz0/6LqT8sq3yyjL/0dfjT3cArUIlnV+HuUWvqPdo73oWUt4XRRrHedQe
vHz+cDlQ5TKGy5zy64CmM/P5zzBvk9ZcNhAIA7wnXOW+w3bCMgBOtOafpuMn+n3n7Frv1NgJl+fk
/df08qLuGCYPL0zld5B1489Z5UwOBn2cHBQpXfnZtjKc5zsCYvb3SltvkSqv9yPQWPCQ1vYTcUWf
IjOx9P6TrTcfpdMccVHffI1otaf00YvxZeT3ZM8XM5DvVt8gtZMMfajCrPkzKSr8ps34PJbIinMc
CUykFxjMwkJ/NMiLk9IE+cPffPAvA1Z7uEUL2oAuG25WzfK7qtQ59tXFH3ExlN5/Az62vrMeKnSo
ZlkrnibBtsn8nfh/7J3HkuNKtmX/pecoA9wdqs16wiCJ0DJFZE5gKSKhtcbX9+KtZ12ReAHSHsc9
Scu69xaccPhxcXyftasE4LsMnql/8eYu+nxwK9A7CYLnKoMxM0S39PmjmZWXRMVt1TSvw4E1E+u3
Yx5wvYlpI7u+gyYtN7mtZBcqLkod4TylH3pUcFy1oYlMU/MiHe1NDmzYO/HFn7/pQY6Zag4qX98l
7QABtoVokOJdbnNPs+FQ9Kh9GsxeELuMGKQv1HkgBy/60mtK+5cw3U9zxABMHDB5DfUBjfsQh9U1
9++/LTkHF3MAB0Dr2yc31Lm5OHAV89n4HSvudxxuQ5hOpHGt9Cy5mpAmRCE+VXFSXNWxU7MJsqn6
dGSAxs3K7ptYG72CvNRODJhnR1JU1yPSp3//ERz+Zzj1z9xjvFDAf0j25+121Ng16h0FfZWD1qfN
IeP+s0EaDxspZEDM1f/81aTmbORee5+gzLDDsd8GcQt4ETYM90luVF6rwx8Rhqwc3al8CiTSwgp7
KS6JiGvKEpTBz8r1juMDgtXrf/5IBXIUXOl1rvXYGiaRz6alASA3Of41lZKonhSaKUCcF/yluv7n
D12gE0sat0doZD5kpXY/UFFCKMW7Oile66aXm0MpRVVJD3T1NQ5rv8p5FJetXsMHrE3cjXpS4DCX
t3oh0SoKwDKt9tQe7rkCP/zUGYrTdsZRMKxeHR3NIJs7IMim/DVTKMsu81Vm7Ysr2RXgNqE9czOT
bKKE1BruWOEu7F0JDC4+6OGoKRJUbL1qKdNpEyDuhaMv7D1Mgq+UwpNbZDayx/ShIXVFDjK8jtuZ
vYw1PJcguNjMgoMtb51hthGRcxfoyM+ii4on3aE0Omdtj6nFd7WZHLf6Ms9kB+MRL2Pbjq6s1P2G
AF0TcXjr5wlVOkxgASKdPWoZxLjwNtjdzcqtt6w8/H8gn+siu7JceTvOpKsVZ2am2ptxcO7Mxv3k
H6qwGuAX0xCze3C6m9jX3ppAYBbw20BZDJ7/KlQ95fkYdPufcxdOc2FGXtiqO2uYfhnS+EJC97fJ
7sjuBqQplfIoWPY07bKOOoqC6+5lziVHNxlfjiKcyDABHYaKe6EY69SdAXsjyRmOtbvXxvZ14nDF
p2YmZBHaqZRiyHqMrigFc3e1oCqEd+moy8naAJeuMP/shtwXZs3I9V/twVXmfmpkUPoaqTlm1m3v
8zaT1G/LwrqH6o9IpKMYNhfpn8bIv9oFJy6WFDjfbhMwwJhc8HwZR7biVjckd+CaPlnTs2nzRXR2
A50DnNhoKi7ovqgZd3tHV1AMdcmj2NDbuTZy5B9+WSlio1HF6Kft5rZ0TGfb98WVFofRNSUOObl0
toJaf2l2JomcYUCKDEEKejH32dturF+G9jZ2o+xzPY5eZcgvEFspa+dWMLobTHzpLBpQSfCzmzgO
ArPCilEgSzWibNtTEMPSjmBswBUumL/bpJ2QtCMeMtDlFKXDfSBla+ShLmSFKqatMe2KUolaoX8p
Usy0Am5v5qC27hOc0f2B3boJ1H+iWgltj0NKiRta1Gf6Tqu5fruhJvwgqkA7Y5D6qjTqMKoIMHWh
B7dlrO7N5reB89ksdSTtafujqzk/aBWR3uvuzpDmc6DkZzOmObJ4iV1RY9yqW9e0X1qqSbw2p2iw
bX9zB/3JQkq1FYKfFNQa90Py56QCUhPWvT+z+UF4HTgJFzCKCzcFgbn6UZE62lAV/n3MOJf56RPQ
Xg8f121i8h+WHUCWwUy/zKARKdkXXF4yEk12auGEwFcZwXDfTwqaNaU46ViRnSsKLzc4GFF2fz1r
Wr61y4zD+qBfyUbtfd+dPk1aauwdzb8rpuGFyvDnOAMlWNW/W81IqMZmQzD3/OYO5iJ4I8otulfg
GYgZXPHW9SFpxIO9niH4YtxuNZ6RJ/e5DIZrbSg++VH4dRzseBeb/SNpg/rSBLPWmBXVnxpmjc2I
0QvpmXsVPtRtwj5NVCyXZf4dZfX3yeEWRpr8hLICA9gdNuuHVBZWP8bWEWxA4nlqKCEhv9nQ0XNX
4kmRRSDjEvpHGpLKSba5NZd5KCI0r8jw6RDmOKCM1+4jp95aM9UtKK7UjZocbd9H2BJoIYu0XV2C
oSADW7ZAJEyzp5udfKcnXAerjqwGMgS9+AEL7bWfOarXxkD9rEzvmHgxKIgydqy4w18DVc9HDo0h
GxBZURQVS06nylTfHK25AuWJ/LjnstvRBQhD8LzbWMcniQTbg5Z9GfrGJV/HUTVBEG624xNoYjwH
RAROKOLKbajst2KCZYFE662tcfFDKH3x/03XKFpqGdzl2//5X78Kdh319PwWRH9bqBkGhq7rjr9X
+e/ob8ffw3//b8811/6XwqfKMJVhK+ZWCze2f1v+Ws6/hC6V67DiSclf/+O5Js1/mTqwad02Fe4T
5uFfcSV78Fyz/mVbOv/QsQV3ywjvxP/Ec838y3BNE4aylWnTFP/8ncdrX0aGURfGcNmEOu7QKGRv
9JS6GddMlPeuK07a+/6niYWNLJWuGJEpe7xku4ApxEQJFbqQ7ITN4NoLHJzk3r1Ax6Vg1BnJcNmK
vH2SODB8g1Oo3VClP14ef4G1Jg5mvO+a0NgwxoEVD5eVMqb7ZBbc13GvYs47Fc/96/FG/rZL/E8v
HRp/18jUcGE3tSyTVVi06R7bpZDMgtLLU2+x1sDhn79rgGJkx9YtOV0OMGxQn5FL+hSFVhKccA1e
e/7C+dgVEagC8INU7YZYhoCTmb6G3FfeH++fv50B/9M/OBa+//mxrSXTQHJ5V1N1EpCNi02AoHrd
fO/reXQ3OYnZ+qI1UEj/e677Nf7vj82w1z47ofe+RaDNCRRmlEcZxL/4QaR6NV2E8tCuxFGnvjr+
Ymv9tnC9biydoRVgBBBOZa/YzBz0CuEsiu/Hn7/ScfoiwmE16jCJqD/pjJLNr6vZzjNacmO6RSSW
44NM8R5apKkqn483uPJC+iLeS0cve/vQYJ+6NuZZYQfGTDVdGO2ON/C3Cfb/Gwr6IuTZAQx620mO
LOlUxJ/ZUMi231AYRzl5LStnAlTbmOn4crw54/Al/mO6/Z/2FvFf2pSJk4AHgE7SGvUAJgEyG+uL
fnJT7VvXWdD4JjVQBN9NADZFomPLcqjxFNm/vU7/Z0ORqX4xOVRFX/lyzByvFMn8Kamn8KEq2/qx
iYvw4fhbfjjaaWIxPQz4ShmDbrqe0LD6UDhhkHWheMt5TswD4/J4K2ufbvEi2MdDAzbRtg2YjgN5
Lv6E/YQVZ5+SVA5O2IqvDcDFq6CptAYoB+aOZIr9yrWnveMclZ5YDdZeYTHPpU4cWY0Ehw8nKXrT
i6a4bQBOb3RqVQ/IgXzaH++r1XG3mPIKbTDLKjTNHYRzTvQI1aGj2RfBwWp0dpFsdejTtqkF0Br5
1+ek7bfHW17rwMXMB7sgLktRUW5SaDBMa6OOA7KIZL/ObGAx50ElM5yJS8CdpQdUDiRJwn3VaGaR
f04DjObFpCfiCbQAOCAvLybbemwLZNkvtqYQrR7vog9nVRpYTHKNo3c6iVBmAtvnBgYa7qG8NyS3
kcVVfYENVngZxlwEHW/uwy9Cc4spzy24KoPF7HvFgZS+H2qD6tuRE0XvHW9gLfwXc5wEeeQMpWZ7
JBcFCgiroMZvzo0U8DmVaWdtQniPRfBQx1YmDrRQr6b47eCbrT/gg8rt0PG3WOumZcT4EXAWqqa8
DlMzfMTiUX2zqFTeHX/8Wict4qLDg9R2dMvy+pRpeITdv2NlhYcZGRzwjrex9gqL0OgimU/pFMNl
wjsXOcaEaGvTQM+cT/TRyks4i9BIXM1Ed3f4BDDx3X0VdjEycqfsWsT5OFuc11fOIkBsMcnG0EbL
8+Fe3gl3ru6byZV3U2+m52wJMeZYBEXm9oMZdwFjVhkZ2LDAGsqnuqm5L5DV7Orc4oeu/TQFhbTO
2azR5CJMEL5JV4fC4/U1n8kLUYsha0XgI0+sLivzinP4au926VMQB3o28PnNrC/tvd512nCbCgHU
sQjsyLhPkFXpoANbY/x2fMQdPvx/297wToeR+K7JdAxQ8c2D73HEDI37IlBz86sRlDVSOlUX1lMS
izRg65GG7a0ei1K8TsqV5tPx5lcGvLOYEvDjYkeaaL6X2VpHKQ/cusGCBH786R8vorzdYkowEblE
lahcT+q8zG42/L7dUb3OhWzQTJgMlpoasktqG3PzfuR4nt8J23HiV9Qypnki5j7cM/AjFhNHWkvL
wHrYhkYWDR75Kq4InDTH9gIR2Zj53Ym9/lpfLiYPRII5MGobpFU66NDygYPOmw59aXPe8LQXk0cT
gY8WCK29Fgm3uFJ2K8QX9JnUnuZRV+J/OVtl8KvM5kacmBBX5it7MZHIIT8Il2oLlZxPbnu2XaME
hx5Ub/1EwJ/4QmutLOaSWc1J1VnsFMPgYO7aHsSWZSC2oYGj0vGhuPJx7MXcYfmunscVkqKmg20r
Iqvf4lhh7897+mLisAw91EamPS8WUQaZxoi3Plesu/Oefnind3MEW2o4QhGDFSNfJNuh8TUPVH1m
xyxmAMOi0n5Mg9mLbG1+GnocFbZ9gDP0mc9fTAFAudpSUtXjadwbAUSU1Z7NoTqzaxaxTXLexJaO
p+P6quCdQWWYdPLQxzt+bf6yFyHt5GKGO8Z3pT50K4fuUlJbg+jpFRHXy+honpbgSFGOFyKzTyxy
K2vQIVH5/mPHulbrgw+hVZTxN10DABR0WAujLqQKmbviC7dNTzS1EnbWIrhz3wxnpPaHKmLzjbMO
SmfVJgDZ2gE/veNduBJ31iK0JZCaPE4Q7UsC/NmFZ70zVJGcODcffukHq6e1iGqud0jezxa+UQo+
OwH4XUuS26EE1Y3v+2tTcL3l+vGJwbb2aQ79+C4ODXA2vjNjdtGYpgZ1TZqIEcVlAnxl6xcobkpu
cM/rtkXIs2j6SWIgPAJr4FPbZIrmght3yvKOP3/t0y+iHl+kJtFmsioOR9nr1qK2GcFSeuPmSX5i
tVr78ovAJx2Jt2WHc2Ldoad/QaiTcKnX5enb8Vc4BMRH334R+gnsMiCseEMFFvdoOhqO2q63E7XU
+LRue2pakokKlNS3z0qyWtwL/P39zVhLlAMBelelIWnIpqM03HW7E5Gysk0xF4Evue8UfuzAJcu1
bwGKqk2PVKRs4uu2NOPzZmNzEfJJOdea1lj/9QpK4D5t9gA4j3+SlU9uLoMdr87OCY1+52InAfyQ
pzfnd9Ai2BMkn1jU8vRqpljJLKfHoLTuOyfhzp0y8jPfYRHkoULqrwudA74SbwhDnJ2vKL49r4MW
YZ3g8OEgqu13TuNku1lR5RkMVnh9/Okr85O5COqxJR2SAs3ZjaK+RM/xMrYKXB30r75UXxtbT070
0VpD4u9AyGDcQN4Hm0M+3hsaHYvT6hEPv58hoCGwJCdSiWvLr7kI8Wau2xJvFygykbHHIenWSdxL
LYU0kmiXQa2jsVFPWWRuK1+d+WqLGNepzseLQ6P2o5vYT8SeEyt/Q6nSD5UYL7Y7nrdjVItoh20w
xmzau11sUdljxYijKVu1T7zFyvSuFmFuy1gLIlwpdoXSrH1wACHkc2M/MBemJwbbSqyrRayPnRK5
st3Ow8qhoLRvznBhm8fQtrdnjWa1CHdRYTGNpzkKWMDez25tWvsSJ4bDeDbAQLrmXYaExTve2Nrb
LKLeiHxRF6h3PNw302s3boxtk2Bxefzpa59jEfZd7ZcymEyq2V35vdGQUjXoZHJHO9FVa89fBn4z
4S06aa0HXv6eWfeb9IMnkLNPx3/+ysqkFuHuRlFmG7ndelzwZZtwYFXti/AZvyHqMGCMH29l7SUW
wZ4nDcWjgMS9OjLvqlrH/UH0VF+OX897/iKyufkfyoY9+07UuLM3/ks0GV+Fmd0cf/zaZCUXEe1E
UIbZIkye8hG5Yg6Lw4mPbHU28LAJihgYgl8DLqvb4m6MZkqDKBM70XcrX0gu4h3aZQcbo0anznYR
iwO8fbPBFXC/gSOWmPheHX/JtXYWQd9VqdBTv8ArKIoPTqZI6inmk6WwMOZw/5zXyKHxd9tsHK8q
u8c2EaAOdeFGPT9kGbQbW5SPKeKq442sBLw8jMJ3jbggxJG8Z62HCcmbRYkelTij/Xj84StDWS7i
XbSirVuUjF7QD/dGEzzI+eBQPD6f9/hFuM+qcDE+Ao6h11SiCEDtUOm+g2k+8+cv4l0NahwiyfMd
bXhMQCEOcXFtCHVi5VgbRItALwYfeyFJeWVsaU+9Xo2oIzEFAGFOqh0l7vFOOgzJD44HchHuhlGW
FF8CeKno+xYyfwAVxLexYq6q+05UJ/YoK59aLKJeCzmCYLXbeUnHhs7Hc1A2e/zHdsffYmWYikVg
K2yv5Egqf1fM/WU9iBtlnvgKaz98EcrlZLZWUXKYlUZ7VcL6zA7+Zao7MR2u/fBFEEdpO4YdjE0Y
DS86xcqj+3Zejxze513gpm5cl3PCdzWgEwm/uk9c+/K8Ry/Ctqv6ZJwGq/WmJjY+IQgSXtzJZnv8
6SsDUiyiFuSNivXUxW/Of0hC5SE0unFE6dm6/iQacd6wF4vYDUQbaKXSD5QG92k2wFfo1o+qAUoW
6BWI5vTMgbkIYkZ9VUHsaD1zHsCHuCNkjh7Wz/G+MtY6axG94O3sVpm9toOp7I1X4SvaYk7Ewfe6
3UwP/S7HdHybPtWf/WJ7KvO2EhFLNV4YhJXCar71wgouvB59NwF0bjA3/3n8pdaev4jlgdsybI79
ZgcFnhowaWGKGj9HIXZj5zWwCOm663QuEWnASc1Hp8x/cqd/51juecuCsQhpBJKTXjlus6szChtE
8jMV6V1jmycevzJjGIvAxq/elnI0Ws+FPH1vFWaD5G+0TkTfyqJjLGI7pHo0ZQeuQVXqqAPoup82
sFs31z4bkWzO/ACLEB+BVw+JywRiCx1MhJ4ghNmaTo3nb1kVzand3scDyRGL2MMZzTlUO4c4S0jj
UiZtALVaK18owsv35wwlRyziL41yo9MFfNqo88s9tM7UQ6luem1ERcJZTSzDrZy1TPczINb9nP4q
4E8KDPkooJrPWuAcYxFu3YQYCEv41JM9SakLbqvK75Ft1g9z6lJadt5LLEIOLY3vowVLqS+1f5oH
fm4YvpTxdNYq6ixDTvUY05iknbk8KQDG18AHP9lde2oP8PEs6yxDLhJNngNN4RNILA9Q0VfXU9i+
xgNomzTRgOnlmToxoj4OQGcZgIWIuxGwaeoZtXEXRyCEuqwmjWcgpULi9l8a+VWx3seziHNQgL/f
HrjWbE9mA+TYGFqDes6O9RCEjqiaE0egleAzxN8NOP3glzlwUQ92PkUpiVSwLsF+z1xWnvnVF/E9
WdGQaUOlbQMI3lSB64Z+L0RpnjrFHfTrH+yNnX+OsO/2UJaSAs4NfC+Nk09GjrnCcDRU6Oc5vBpm
vw/Hsmi2WjvqiRfXvkOuJQYi/NUwyYhRbQRC3lbasx2MDvXhkyW7dmeHrpa+loUwAKGDV6ku8Lcc
f8kMFEhfxu31FIU9WbyOqsnZPXDN9CxS86fQIH3xVPvhPD2EOovkPXArbd7KTAubO1lIioOxuSr6
X2eF7FKSa84WsDOuvnYB3s33vZu4t4MVZ5eD0uOv5zWxmHpCLZb9jF+r18bml8bHXUxUT4k2nTcE
lxJcW28ncJdD4smZitxUqKtqbl/dqjhxplmZFvRDCL8bHqhesmDGAtyLohxIaVpMdbtzJ7xRtjin
a/M1tMPYuWpcDYOK4z22Mjvoy8Uf+I+lejPxtFKzdioZwOtW2d46YDpb0iYn1oS1Zpa7AMpzDVnL
xKuAZqKSx7HXFNN1idWfNTT1eYuCvpiDDD2IuqTuEg/ATPTCPlY9OGEw/hhjQztxVFmZhfTFLARm
wA5EWSW7ZpQJqJt0bJ0/jSrn9jIaSGaemInW+msxE9UCn8HeSqHVRm2S7DtzNGAxcIiIMjhUF6BK
+xMvtJI+c/TFjiMIbaQ4dZp4evbHd17ZOu1AefwpKTEd6/IqMZydtMQ9JYcnWjyc0P97gsBeqlS1
sTR8O88Tb86x2jbCLXodjNT0AxAAxFUGqLPaYwdx1qCA2vt3UNkSQsmc2i7WjZXdXrlpgx+l41bT
zgr6VD8xwD8eF/ZSqgouDKAiSo7tWHTl7VhE6qLCAe4RfsWpZPPHKyxMub9fBB0hFGmgYZ5tm7h9
4sNwgSfIqbqPtacvJoI+0sdAdkYINkfilR7h4xWnwZ/js8zawxfhr1ulgVckhHFMba91qAeqsE50
/NqjFzF/kLg3nOj97Twr0ijsyI3KO/6r177pItYnNLRAtxJMPyNxQ+3tpVs91vFZqyHyrb+/ZlLr
us2Q8bdlPFTXh+rr/Rhpz0Ea78/79Yu49k2bIgOpuduxo8zGyWHLSE03d6kWvh1vYWXqsJeiWmpP
at9EKuOBRn0TUfVKzvKea9anepR7X7Mexh6OGyf7twwM5/FGP54Z0ST+3W+BZQcQZ7rISyeMi/vC
H6+NitmxkYFxAdXLOW+WWspstWmkpjGrI6Th8gaQ5Z3f+7eDHHamhCXhlABoGkx1ulM1IivjeKmx
HfFM6RpZwECsc23Y54fTLCprXAmO99va8xfxHRZuW8GQctHHWbdBb+4ns/p23qMPTb7btkzhOAZZ
wMYuhR1Ll8ABmlPz+fjDV1aLpVC2d3AuLwKsibPS/uLjraf1r07zPXMLkG7iuQfTFeEfd7yxtU5a
RPyMoq3pDw49AwqWbRtO3R+/zt3zROj2UhDrZpOu7ARSpKOKWWxgIFV7rTD+YCY8a2e+wiLsOwh/
uV2B6s8GKF7JE7jhE0/+56T1wcK9lMEqazYQcwYhflia7G+yJM7kD9saLf1iyP0awomZ1p5GER+1
IfOou09DC853Z5Osb3+E81Arr2WDXp/YLq98raVGdsQeFcVIeziuATW4SnoQ1vvYTvHDPms42Id9
+ruBnUdRazkG/g+dO2vmtZPk2PZQP8jN1fEGPt7wM9//3QCF/t3c+5BvuwLdeeL3j5Gf3Sd+/Wbq
w77DmPJ4OyuTpr0IfraMpixlRjsllJTR0O8SWM+bptPgU9gnyvXWGllMA6XdK8jINNID4thomXEv
5uhqmo2vrtGcWDXX2pB/d5gKOxQbXY56Q8z7PJ8fm6B/tS3zjWTKz+N9tTaqFnNAkTjskaXf7nqw
TxtH01C5jEBbznv6YtkPHDwOlSYRiJC03xRJHdyntmy/HH/64Xt+FKGL4Fek2qRhVe2uPbAsI8vH
5KyF+R46eF8eb2Kle5Yy2agejCIv0nbncxP6GYozKj9Ln+0Te67DMv7BGyylsbMZDlXb9ZQY1QzQ
rqGcUTfvRORc5qW6zAPna2hHJ9pae5VFeHMlJGe8WJpd5BrZ3tTz/IL87ikN80psLyWychByTpO2
2VVFcIDi3SsJshhC9B/sDvCxnH4f/yBr7SxiuxsqRKX21Ox8I32OrOAxs8ObtKzAKk8vZDGjE9P/
WjuHXnw3GQJTsjTMqfBlMIyHuhf73Mie0wH0ko1F7xTp583q1iLEtbnMKj+VaM9MrKrcIcQMV7Sn
dJgrEWItonvucOeI+rrZ2aX4ibn7E9fff4oyOLFrXBtSi/AG6JiBElTdzsQ2CPSTEhfGjE3x8U+9
MvstdbCpkWB7VHA8K/wO0NVUdxO1Gl0WZfvJEjB7VY3XtXe8sZWN11IW6/cSi7aYV8E3ZBcV5g0l
n3fkDF9Z9bGq8nEdd67KMf58XnOLfT1GpnbbWjTXRjhHVu2tK/WbfHozze+OhZ9DEjqXju6eeLmV
nlwKZpOYicYBaYG3wFhv2rhnwaorDG1b8dhk/gkx+cpgMw+tvwsZl/tgTOPMetcnXb/HTAmovman
t8FkDOdFpXlo+l0TUyYta675Qga5gY2rlb9mFd9mQfgwWP1PzO9OKWhXwt9chD+sUjUXZL52rovv
c6KV11miA2wzgwe7Tf/kVX/iQL/2aRbxj4uL3drwP3dRAmmuVOCM4hmUbm31GKHjLHx8vK1EqrmY
CHwcGWojtmimBcyVBonBvUjcnVgl/7ld+WAdWypoO2OaffxuyaRgjWAn+nMwyX0SFMMFRUW3w4Cr
AnYxX001XpWiuXcjVe0pmqg3RmXuW3PUzxwfix2BL2mqQ827CysMQKUD5zIuX4LKuCuREVuVcyJ8
V7pzKavlCoOLggnuqNLMjdtrv4o0/3T8S61sCZaa2sQQhp/ICuw6zt0XqsLFxB0gcPoQ+MH9B90X
vU2El2SATI+3uPYyhxh4F1QGPmnFjNJ1P/tjig0ZPgPFjWWkuXNiYlhrYDExwBHtOLuU7t4JnV3R
VLDHz9xgqsWEgNy1aifBo3shvDlqty6eqOd1y+Ft3nULdIHIB8tNtxxkgU7Q4LlbdedJp221iHsk
OmE7T7AxMUzZmnlym9flo27ZJyJyrcsX8Y7fCpu9LFOgev39aIoHlUdPx/vln5vtD4JdLVZ9E2Ud
vsF4eOWl8ybSwfxdW06HB6LvPhdN/yqH+FtX1vdWPU/eGPbdZYWN9nOCoGqHGb2+GSdcWYy06y9S
qZ6ka4lNDGn9vMVOLeaAvISVn3aFzVVLHr+mFe6Sw2zMuxDP3mto1vXL8X5YmbmXQtxIS0oF6s3a
QwVtcGfppvxNdEphHpnNQ3jXshM6lYz4R4j3QZ8vlbfWpLCsyZt01+6DS6bWS3cvvui7g3PiTnjG
JtqAu9sZXrLtL/wbceNcMrfu1K/yAivPLbbox9/5EFYf/YzFVGGm+KIAsUp3fvCqO3Aww5ueG67j
Dzcs/TCEPnr+YqaQWGBOA59sV49W6U7QWDX2XXiodKY1bQaMhQjFsDIAb8IidG0FwhVsAu+auyM+
sfVcMb6KtLTCbF8aQQy/v6n8xrhs0siqvks5JKVHZiNuExxJggF3zjqKpHEDZKjz7zInrjX7atQU
KODNaA5l+llNtlN8Koy8Hje9gDGCcEunQEPGmV6VmNu31Vjup7k07GA7VT2Y+Fa5GNw6flRouM44
8bVMJOzfPCw/mzYYmTSd6281BPU/1HFPGDvMFT5plC7C6MQb1pw3bg6J/xpdZnhdDpZ+N+Vu213k
UzRy0gWMqjUeJrUq+j44Rqld53msAL/aRR1hnxVZ3pCr1Ov0sH4QzcQVahIZm2l2woSC+ExSulPY
U7YnpY35GQjXYI/zn9pEKrpKQ3d+zfscfy7mDVCDaTSM49b3ZXZhxboDZVu/SC21k6B4r1D89Z6T
NzgdT3yn0vxd1tNt2ObxhWGPd3Ko9mZRAZ7uBy8jXY43zL6vXVyq7KsicJlW78aqfajV/NPqfjdG
/JtC859S+1m27Z0AdLrrGvVJxsZtJQBARtaF2XbJTRBBAGtRc8ROq4OFQrKaYQRdXEKnxMoa/8V7
o8WU15F+cR/iNeblToy9GZauSJlJdcx4RlX6XaQFOHBr5CjrdoJmaTclRveVe99Oqb4ZWAQ3XcHt
bVGoX3ISV00+vgAytzb1YF5ndXrrTzj/xvK+D9O9Pjl3wu+/1X3wOQ77N4mPGVV2JT6OGZYT7gAJ
XQu/iin41LVQpGc+DtxgWNdducvT8Gcxmz+MXPuqXPWzmd07PLIvwHPedDpUck18HqRFuVg2Xeh6
qO/sKnx12sZza3FwA7hPo8TGEqH/hS9Ss4Hks1MR9nJgpCGN1pTnlEjFepNexN9Wj5oviWu8gM7e
qrK2IXWXz3Km9sUd70zx1bDsPeXguzE2b3Nhc8+k3M/9kN65evoczPH3CaM4GOc7s+wp1K+wPcVa
K7uSFqRcw7hPw6ykKK+5b4b5NmwwYQ4xYdfjy87hVrdzLgdj9KxyvAlCrB1j46YK2gct0YJtERW7
LgyuIIxdREn0jYGJ0a3/EATTV19v8PGE7ml8cyf3MenHvWbZm47b1InlPx8vwhDfdP4eu+59yaNL
nMOM/AHDjct2ZqAk5c4Po8eu0fadVd4HE/TqMt+B3tgN1LobjRtv6y7Ff6a+7NI32/olZPIlELGX
R1jhJWwiE/Na4G9s1eqriEIOvOFGZlelG70IR1zpJcyJgFMWddWeUHW8DXLzVkgwyFA9NlXEN3Xq
Ib1tBjPcdML5OeEE6PTFo+yqbFP28ifVdeTgnJ+iLO/nQzn+2F8HRn47YeZYU+O8yXAbO8TaJwg1
eEHNlxjDvWTMf1w+4dZhtTW7e7xjd0q3H1mc8HrFD2BTSLPcW53u44QEYs+1rIuybDLqmdOZQdFt
e47W29HqIWq3SFI7Talvc+LnLyCI3HKTt+Ps77pO5J+6mOuoDUob+7EVjnrBmg+vR3vIu5fciKYt
fEM+f1KnF20U3+uT/9ucahyVzaq1LvhvO6xwskl7VFhg+5uowh7MizVDVrxbU0HEB5HrRUqGX1UG
kQAatltQ9xymdrWxTDrnizsAAdyEvkPpIUZXNuHvlwC+Hdl2n/Dkyr9kbkBZjKGYjLYzCkziPiyz
XUOR1BY+EVZWdVrZLzX3FI8+FTVyN/lIjq7Nwkp/ONybvzo2ibiiruW9Uq3GdFQoYMN4nW77agxy
KLZdre0yw2WHY85G4mWa2f6Qmp3hnqaib1T/iIA1LCheizzsPAOLaTwj5vzWH7ARnrIsvwoFT9wK
fGnzK5lW2HtmPoURV1Y89e5tmflG8mZpZtM949SmXsbARaoiUi2VAOC18kczhuMP3xf5F5xwsyuW
B+0rlpKQqgY6IfdKFsm3KS17Y1s1pXsX9P1rkrnaTYudBubFTWUSZ73mdtu0ccJ0i15LXmOnYu79
tstrbJlad98CpvoSCSf+Nvthoe0tI5f+01gDiWca4qc0TXHV2kb0Us+m/isIwikHw4IN1m2fuQf7
aOyfdnBaum9aVI5vURbXW38Iku2c5vKq1ix1n0Sj+C0FvHY+q8Ss29Cn+4iP+j1B5PSq+21938Pb
++XrbAQe5zx1vSYROj7VVvWssiR/mbKqulSdCxZZKgtL37awyAj6Y61f+rjMXc0hDPJeZc7XiEcR
tHbNgqua+XODSiO+doRlX1VxFW0hbXyvDYV7RjLKyHou3Dr6dkARAfMni/rr/3J2ZstxI1m2/ZWy
fEc1JncAZp31EHNwJkVRwwtMSlKYAcfoAL6+V1TVvaZCKxRtNMuHFCUCEYAPx8/ZZ6/OsPtd24PT
OHYtHeL3Pb1K4yYf0mRVT27FdHODsj65Tuf3cqzarWEZ0SPIV/25wG//o9ua3nPVWcUV9QKxS8pS
71UXJzt6+OwD1tLTHevn8E0ORgPrHa75Jus6/+BGfKZpQu12sqBd41pmPArQPftJplW98niKLCfg
uAB8hAP+3FaZQuOdBDb6lodB+RwP0KC8GWS0Nq3iQaQt3BJriK9LWF6fPScqsEKOLSCJLkbDwiq5
S82Gxvkw9jGja7wkzt9kTCUnXtPQ6AH8ERBHTHcNJYMMaT8Ovok1MhzXzw0uhJ/yBLLIbY19J8DP
qpcAq+lhSzbYglneGtN7a4DRnthiO5atmRJ5zJgSHEahkOfMouzBIg+jehDogtuVO2MBNq2dIpXu
jpZKqrBxZkYQe1Sswx95n5faWJn5nNcRGnWvH/rtVChSlUeuSLZ1GxiV/KvINaErT850n7pCIhjI
ZBbsZAZbuIGyUhO7gWIwHTze+XWIoDiYExOVzlOSpvbX3Ik+iDE01pi9GyEHzxqsacFQXQknlHf0
QPTB11agnAJm5UdRfYxClLuzjAWPDb+bEhVkFFkbkyg0v3ZKp1Eb2JP1U9lEYXKj00ysg3Eem10x
QRpaY7ppGt8kX2i6NYsoALPiC89O15U0whYX+8wch790ZjTlHg39VO/V6M/DMTdRoEG10n5RyfVg
wxa7TvI+8x4rFx/LCqpSB7JQD/Z0y8riTztspq18q5PCCK7qXgtjg+GaYz7lmKsMG3Ps+uCa9qrc
3+puMj/TYJwO6yhzNBn/vEi/AYbjOKc92w/2LshvGJxmjH7ALO3yk5kRT2zGGIL2usjHWYBcwvS7
MIlzkWyWSXAXhCabSBnCqLpNG3x6HqKWRrStKLQR73yG3MjzHqNxmxX+5G1i7TTZoQzpBdpMVZm8
4fjcpwcFZLf+xHuZ3LuBY0K/dpLY7Nch03qAA6y9Zh+ZLVGVhWoSbS02bBl1z0GGO4fuwHYNFbBy
rl2783OAgWWFSzfOWe4dTmfe97wtWWLUlMbVtlQSE/dBlWEKFXwYBBqXLANSb7emAlmsHSvAZEPI
/C+YW6LDWb4tpvKDzKxqutVeAl64tivDxZQrtoJjAl+rec5mzKbXpx6F8ntv4c5+xCM85vFUxR4Y
Ypg9m36i4qcAjKB+MHU5YwgV9qPoXDg87WBdQYlPndcMQVJ8ncramfZKFoNxMJ1RT9CrHdf+gmzZ
DV4tDfnOqgbjCl0U4LkcuEqKs/4mAiaJ0AvLWn2Fg9YwH+g9cD6DlnYpu2MRJB9LD5DnXZSouj8k
IWqnB9s05+AFAGFrwbO3es9eV56VjXKFzXmbATSR7XBl4XZWsVYryTmLCpgb3JVVkoJ3NtRk+pu4
ZkgR0+JdvZs9idQsrabZ/hCPZtNiX+2787Zkt/RhlXPX4ToB1RFu2BNDUFPlqfEvBY9qXZlZnauD
gmc7vcRxkGLCX7ZZl0JHbJS3z1PlqmMLbrXbDL30iQpz3/HiGXMJHFP/AmnTP3so1SX8oA7Xl8hr
QmdtO7Ucr1HheuJ27PIZyntSuM8RDboOY80N5n1eZo7HeTAC9xXxmPuXqXYEexLJmRyQi5PNVI11
Jxv9POGf2wAorzsPZK41qxO8VsswwUw7DfPTNNL94Ah2+hGD5JMzaJY9pWbfWthEqq5vtr1Rd2a/
EwGsk2+mAWxkBJzr1tm1hrwLWWLEZTI4mOFEBm6c8iy6E6ya+VMQ9VreatcZ28c2Z3Qfh24GUtQX
NCZtam2HE+yhwHyQQR+1z5VSIenwiXKrAzWKzfavOHELeT0PlW/ecW5uQpimBiCYOurhJnGCyjvw
U8AffcZ4EiX5PVwFrPBHpITNbUU/XFKv4BgEBLGQPGrdBNbRcoK2uxctyIZvdjL6+Y3MnZajeRkX
efyqdNNUNz21/hxN9wR0KDSstHvMs0LEd20EfvZIk73MbzE9wE5zm/VmLulAMJzwbcbxYeSoASfq
+4DPJ1mElH6C9CpOu+k0WAoHNjAy88HctsqihjGAUrM/lEbgXzl24dRHSpuDfWvCnMaOq7GMjJ0W
kbve1IUHG49eef3GabFgXcQErlOAQbLWYWFN7PyvDEapfnQVEIZ95AOq+yBIops/mDixfRQwgZ1N
17A+fI98dLjpysvA234fEBcbbG9OnY163dae2xxhgpvzd7qY4u4Yqriz78tZt9Ye38fxwau68tiS
Cx9uSArI+KszVDL8ZDbC6T6Z44TuFrtZo+ehayeaSQioWQ2Q52NpzQDy6rI0invIMfP4auBt5qCk
sMq5Q1sVgKrLIRRFvbxOwtKevmcNyNirzvFpKyANp8tgFfGuANzmSeS/cXgPrWcONiEcEkKe4cG0
DN94NlsbCE9dgDK/DYACzRtviM3yMQ9mn9AeIRouAGA9aBTwb9O590y9cjinzZtKm/Mo1n4b0Ekw
WiGIxS5szSKnhGb6mPX6YuoGDrnYQxH7OeR13EMktASjgizW3cg4NiCNmb4Kv+dSaY6fzmgWNcfH
OgYoR1P4qJD4yQ5SHVoYZV0LC4L9vVWC+FnBwPGD51HZptr5VhZ3z4ZT+Qw7zzRQ0SUyTvcZp6+Z
rE/mtfM1ZJXKGFeFFg0O6iqCN7zPhNs2t5QC+Swn2WIW3dY4UKpnwgY7Uis3BXp4FZKd6qirl6eV
IGpI5sg1NmrS2TZmaKs1net99inNqOoXN2UfNtDnTZ+B96KYaM5LkzawSjexyc7ggFh0KvMTBPEp
dzZR5wmb4FEOOX0TpqkCTvRDUwz7bGQ2fIG6p6Gwellurdlr2/HKgAaabgX1iJugCw3dgd0oi+HK
zzXAv3UhCyp/Gv0ULFLfsvqD0U6zuKZI6ImPphOo3lz1eWgNT/UQph3EsdYLhhvXqE+uWkWr5PQp
A+iUgK8J85RaojPhj7tn/2bbKTtKFfe1DVLsNnaiQD9Y2AGnSExEG+dINBwW1BZaN1ijXZDGrPF0
BkXd17DI2y7dQSNJUsh/gZVw/vSrohTVKo/TqcTWt5VAHmXn6trE0lwarbUqAMi4HNez3vI+hXPh
+Ffs8YV5h8vGCR1XiT7jneCELz94junZ33ujHzXcrKkxy9dgiP20XKcpx9gQVM14ipzLTjviW4Ok
BDBI6BjOKT8lKjcDONVFfQ4gFBzfK06Mp5aBuPMFtNC8JRpQq9pJy3kXW7OwdphMJumjNvwgD1a5
bAJz7bTD1L1w8p37O3pvHGtjBaMIjlbKZvkDBHBY3NtpUEm4nVnrjp/h14Sq2TF38xkgcgCMTlW+
aH7IsAz8dgVKh56CuPS0dVulkNxfxsoIvBcINcHRBbSBTRXcZtDYoRq+ZU2ZQLgZK0HbzdjMpwjV
C8kvhv0AQQkM50iugRH8SWrX6F58zVT97CvErvnGIE0KcxEGzqAfUaFm1QuAXrI8kHaaYh2ETm7f
TaRAzYpYLxHTzk/HJHqKCrKQ193oSU7BhRnXJDllwanFtYvI/ih1NCkXpOQUuqDA2zzXAYGJysJ9
YzvKpxsobXtrPQ+KV7Ch93E0rqGxQJKfBnXaHArZiAwmQQN/BTnuFEaveWtUw25Mi0zCsZKJv1F+
UHDSqkkKwyxNCI6qD6TCgvq5HVOjvpezPatdUkehXLMapOFfZZHF8Xaup3D0V6XXlPkLJtxhT73C
5kxDB1HorUFvUkjlTEMqFiK8PQI60xjix+DYBlNc1WrEV5XMhU3puOs73T7aDheIrycFOQybOl5X
eNX6QZN6ayxKvHZHX/4Yf0+4o1mtJ0jK4b0r0katuzQyjF3X0vtzAN6aih1U3JDzm+mb7Ys3JzaT
MoROC51spClxZ9pkUDHtjK3kLmmb2nwm01fFt41nhfY9bWVQn/ZmxfKGo8uc0uOxyvrYjeD5toOw
j2Nom/KzMFMMFiNpTv2dCQ3M+FxZ3VAn69Ejg/lDWyqf8OkYcjfeexpg22ew0vV8k8VV1m2sUaEW
4SUlfdKuoyTT7lUDrxqCHL7HAU4yHuhUrwqtZFPjP+B+He2q6Ne6auhiZ/mtPQiiLNfx8zDXfv8S
FmL036ou1hmXJS4wvxuOwmp8HVSeZrNsNJa2dyNQX7EN0rExbmkgasn0qqZSxWd/rpz4PkQ1EHz0
ymoME3q88debNiNwDhpaZs/vi32Vx9jPTCqa9WPqQDB9pK1mrg4Ujzzvix9DiUy2hqyz8BpMoqzi
LXZzuhi2htPP8qbT9Hv4O5aVaW7WpsiL5phCFVFQq4X/YfIFjdqrUsve+2ikQ6t3UcjgetR+X2Zf
bLeXcIY4zmf3Nc6W/keSkhFDSOjZJ+oMOUuNjzLtjOaDah2n/CHgCnoHgKK5uaYNoWjTFQFSWL7O
COXkTTl7qf2jyef+hB7DEuPFzca+uplsXVgfh0Fm5tWsuhHWdIXekxGt3Fpdc7iM7XsnN/voxZ7D
st2WoYlDYE8iw35wh9QF+UnWxPGuaeWd1E47nm52cYXdTY0lu1+WR4odkqhADFRovJWbh1lyTNtO
Tn8NQ4Cb/6ry2tF6Ntqo6g+xqz0kEJzj5bzDAy8KD1TYvJRdDFSG9bHAWrokkS3cDLaFMw5klZhV
HwPfzEkFGJj2AWwsWl3Alc2moLsKAb46K2cWtCjGIbnlR2FWiji+9ovQ6SE/2V6CJ6mbpaW9bdGi
tuIux18+0LdTEMXtuGvjtM3cnfCSfPwE85lGx1VsdU7V74ijBrbeapZW9jWOT2CUdTtETnabsg5F
91NhtXoic+1IyiFOHElYYZxwoILsgmaGFo2RXZ/Rxkd2tlJk0WOVGqcMfdX793kQpNo7UsFSJAhm
J/WadhMNAaW1Fek6v0+32nN7/5lVoCjYUBu3z16UQWnkgTCgqR/TJg39N6uTwfBBZIkjPsaWKM1n
NfWZ9eSbHcCJfRVPlHl8HDPHkRpwwVaGsSGzzNmYQnb+tVbDGDGfM1/eWO6c1I+m6qfpNmeh0ts8
b6HWrRzTDM11Vqq+vZ4Sf0pvYSfF3mMolB4/Tb2KU/JKrUuSrC/8hgWpoxsK6rY3PM85YtT1SSAi
buLYnc1X3zrp4w4x2mSPFGE4NWSJc4PKkW/36lBDXYThjDmQ/h602k13cHVC9xoO9JDka+W0Qg9H
ct9RkBygkfQzhW2jTCa1blQbjesmn+jUYFxQnLoigev2t5PdZmV0X6Jqy25a0fT+S93gwb9yx2Kq
tnXfdXpb5XlZbsEomjckU82nlGUiXwUNRaRNguX618LoOKWOmjMjR2Bpv4XGHH1wSNe9GuVUkHMP
kicjcouBc4Nt6/WYl5azsqnglZTPxHB02ZWmlcPxLNtrhnhNHQWt9BXxm5NfT7aftVesvw7Logzt
biMnTYlvtBXgSp1HQlCWJaR7aGyWm7uAw2rwQCYoH6hAYPuSB/ez4Jxc3EjTkZPaJMqcZnNt2ZM0
Pto6Gr+rnCHGkbqjaHfnThMEsxnEYrKh1qLDleElyl7bpyGarwc/kzciMGvjVHkxWJ+V1yaSNIrT
fR7RMj1Mg4TyN5td+EiLZ3BD1bfHxq3N1D2pG/lK0k+0jwZCCBAreNVFawE53nqMyHVVO0GFQ2/I
Cpf1emzYDlf20Np2t6K2Qmp5VdGzoMgXiMQias+B230NRJzNH0mLcJhpJ6SoIjGlcY1F1hCsPay3
rvPMCf0bhfgFYzxVJnG2ssnZpY9dTo5gHRuJhgmMDqu9iUvLmFadNzRGASXD0OTCUg8bU27pOS/S
9alPRpz+b9Iyy8sbIVIGyNBxxzXxQq1v2kLM3qHivHLaZXumQdMmlXqFCCs4/4yYCByqOsno9Khr
Y7olh6XyvddFQj4YI4EFZGVPnxKFHDTVphJpGqwR9BW0sYaOxQKcCfnBVZ75haxhkRLHKRmuck1Q
vOkNJIarIctMttdhDtI1LfLTB9ev6mo9e2CL12FrR3JFucAyjo7llt9IvGMuEbsGkTpBtmXsRCYJ
wYidym9lW4wEoZHJ8Rtpt1+mxapo4iC/ToVC4rFKKx0UdyrpXTwhhZDZsSFB2u6BSNUUZcp6ntGc
GSe1Wx7DpRa0b5mHqUjsiTo3Ka+VoRIGNyq1Otm1IacMAvTJnD+7IdDLQ5RhC3Ybgn7BIn+qiy9y
6tpsGwqmTm4WpXtDvd+ksuoZBqXPuO3ntUmcGGzZNEZvA4qrJ3yugZFGrOvxumBffnVzSzbA44eI
2rUUGT74zTCVfMYW6mYA8bdZ27bXpFdTIHrvh4aw8KAqEnofSZP30SNejnO3nibhvQCiNvHprmMA
T2S/UrkSo+d9ymsid+rGCWxDZzLJk2XV3N/WdWtm694xZUXG3c5qH+TmXEBAHjl+Hj0rl+PKIxRv
n9l6bCBuDYDFe9VQy1jnAVpclCT8gkkqvnWetUNz+NqMstHYi8owv/t51X5hN3CsncsTL9Ym3mrZ
1ukidd2Pfdtvqs4Y8zV5h+CemlxhrLQ1p2+98qpiBeyegu5MdfTVjQkWNp5ss4ACjqgoxJsFwcQe
zkMgnqqhNanKGV5tPjkFTVEIOURNGd9qTCyCco3HxE1vy8lE+8QquKVcAHnI6TpwyeAwuq9dHGbp
znFYHPeeNOzXeAxPo4WUiUz3PYhgvcZSgKHW4Oif0ZhuVti4l4OutoXPhriKOdZd088LMtWKjOl7
04VCrg1hpcDDaDszDsnkVChybGnFV5UVs8VpC/PujeFQQlpJf4QS23heOd4bOpn8dWFk1N7wOhpu
g4bFqdg0cdrMX2MvQyGFU8GbjEYKfKtZzO5Bl3UNLaixho5Vm6SfvxpLxguqXqGaTatTBmYYulHz
PGSBKa/CbK7I+8y8Mpey4WSRMo/6z1MFjXYfmNNkJyQcvVhb92JUueqoime8Fi/zmSKY77g+OVu/
Cc3rUbW1ehlrpOo+Bje+25H+1Wb3rfHljI24GHOJBU2C6pdQhNRxW5SrobF6FOIa/HMdbMvRlfGX
VvQTCtDKqqykphTCGj1vmohiWrh3Y28wLOKZqiTHc0FedEYTt/Tiq8bcDsLE83YWQ3MrKRs666FK
qNSlXgeEXbafqFhaR9+qkYHHDCxVoi/X2JRUK48a86HLULQm/v9B8nQSpf1K8LQQGdZlgpPWhNoz
0I3d7vLOd+OHipW13mubuHelg3oWB9vJ22Q/dJHXr8mIxkDcDVqvLwivzinZFlrEaJzhZxiNt6tY
xPINwMDx1gtP4FKrcg/UB6V//P07OKcfW8gSm7qdWtdx5G6OYmrvWKekxcYqyHIesqRq9IXerHNv
eqFQJEdXQ0y3xU764B06bZXbOlHJO7/EQmCoGjG0uJCI3eAVJDytF7+OmCpqutAScuYhLb3+OpDH
hYpCelaDmLWmmY5hkN5hMnTJI+DM41m6/XUIfCllSbHz3XqLzpcKOdL5C4Pp3MUXEkE4tUknOHDt
IvKMK78ZwhXr33BBgHju6guBoJ0pR0wGz8aeC4KJLsDMca4uKDpPH/EXk9FeiIllYxWaFg+GTewF
9msLzZftUU7Y7lhw/tRK9TQGHGj7E+oC3ujc9zn9/CeRsS9G6qtegQjeGpEg9ZN73Xu98/T76fZP
O6JffaPFzPbSyZHDFLm7Pg1rb9uadQCG3ZtF9iqLkl0prP2oW2WBau17I07m9IvVzma4wejcia5j
N1XRs+vWTbJx40ob0YXX+OshHizdjZRGlgwqp9tHrvpm6OGTFhUKj/yCRPnc5Rfzf3BQ+WIWBNDa
Tdi5T26fRk6hm5RJt/n9oz13i8Ui0MSDB2hkxKzYjm+a2fuaJvo2LN/XYBAs3YPSwqN3OnbaPeXC
2yY1km3i+pc6Ac989iW8s48aUMP9gI+zmDau2Rx96dP3NL9r9Q2WvkGN4AAaOUW7t23B+a1xvgYj
Afu7nvvSNGiKrRRPe2SP7jRcx0iVKl3d10Px8PvL/3orDJYGQTZEJceGjULNJnyKfXmVp2Qz+fjr
mhhx+76bLCZ9JU7pHJeb1EHirMNAHdCHfJFVwdE92/3+HmemfrB0B+rps8likrR7aVX7ooWeKzh6
r9xCvDoaOS0Vvg3d7Uc4MNmatkMO6Kb6QDq+3hfIL9430ZcGQtrgBFK7Pa+LBF/biSeU1c9t4Lz8
/lueG8mLiU4FpY2VrNp9aDj7yKYMr9TRLC6RAX69IQRLs6AhJOmQ5m6z112y9eyReDFsHyMqjyvb
T25J3lxYTU5v/n+v0/7SJCiZ3bBtxgwxb6zWmTvdFf4l871fPyJ/aQikjcbOB4XSJS4GTgiNJ9Pb
Wio0oakNe+A978H/X35AWTmWWSV4UFP3YLDI5rH7yVDZ8+8vf+7xLHb90axaKkBhw4oytAd8Jbo1
fFTnwsM/94ROP/9pD45OXcONYzf73LU+6TR9AqS+dQ11YYye+/Cnn/90+XisFZmHuN0LO3H1lpbW
oFtH0KqyC5//9BR+NXgWm7wbR5FPiqzZz6PxmBT2c16rh7Gs9iPOAb9/Aece0SJuzxOEu3bHLdpw
uCVkuK368dAllxg+5y6/mMa5P4VFPUzNvnG8v8zBx07Yt7tHK9LJhT3p3B0W27XtUSUbEgZor+m3
qHPrOiL7tQKafaEV+swNluZABULAbsS6bt9w6l5hIXYfxuZ93ASv73oDSyOgjpQ7hW/eAAvq9TDZ
18gU9374TmO8pf9PoKO8T+uo2ZdZ8gLl+Klu1Ac5RPeqvoQ8OTNMl5Y/8MQaEzvfZm+CGRIZhqlW
fTP6xY1u/O37HtLp5fw01SA6dKHURr3nxPpJRvJmgjKWZ/Xn911+MZND8i9ZpFK2VJ7VKqgjeimE
H6179339Vb6/mMqdk9ZGWgX1PgvGj+M4P2KN99gbwcfff4HTB/3FSuEvprFJrnAqBak038+Rkcdp
zUwbq+LD7y9/xjLHXzr+kDBO5wH53j6r1cfZKx4av6bHpv3u1IbempX8mHj055RI4FZp5vV0MnXW
Kq8vddWf+36LWT6kQiKSQY480xRDMweyT40O6/ff7szFl35AvVGSSB+reh+JOcbbAtlzpd78YMgu
tIKfu8HCE8CdKjOIxrLeT6rt1J5uATohyOLh3fe+b7A4mk9Z3/tNEaq9EGSuN2SpFS1JAaXUC4/o
zBRfGvzQlme6mq78fRrqV6AIN6im2nWN/6nZoI/6/bc4TeZfDOKlu4/njaNvDqbaO1nzUSSTWJmS
3lwHy/ALX+PcHU4v6KdlpMtJ+7ZOiWf+PJdvwzxOV9ZsZ9+yaSwvdXSeu8diplMoQKE08qiqOK1W
6D83KrOfxtx6V8+17y2mem5XmPt6vdpTh1CHqTXbnc6r+MJud26oLjbswRmcSeX69KLF/Mmswujg
IiW7BP46d/nFPHZYZfFL5RUHZVi3O6+naLwSYSUvnSLPDNSlrQ+a0Kwq1UArqFem+xZaQtP4H6uy
/CYi951x5dLch64/u5ZdwzByuw9J1D6ix/qEmmr/+3lw5iEtkZdROGknz6N675XB17LSFmUJ9xIl
6dzFTw/upylQFzS9Gn2h9h3n1K+GtOxjn110YT139dOk+Onq9HbGqeeICukwlk2kZjZNLuX2fc/l
dNOfLt5MBvX9nIv7VUf5thTHrLzIy/y1TYwvF9O2TkZIsD7dNpQKE+MjqTSLrr20Qg7+JM3eaa6N
OMQhrg89f3povdBTxzqwpVpbbi/8Y49IiRY9Nwj1tPcj5eiN1lPafBt9iRFACUqDjTKjf/ZY6DBq
rqLRwgPVmNNYPDhI1qvbwLHl8BUTiCz5QCeA6A5StJ6/SWqkUzs9omncSuG05ZfRQ9T10LnSSL+b
kcz617z0KDOpDHXaHXJ626L7OfWm687pSr1FtT1OG9VYlNmCsbAn3BPDutnR7DX1BwgPc3TQwYDF
R+EpaR6xwUvp5/GcIHzqxzG2rs06RFu+cnvHL9/5OhcLWTGiUcp6p8KymUbGSpcb4U/V+vdj5cwq
LBfrGFIUNPC0BuxzmX4dxvI+sKKr0EveFzAuHYwG6DQUnfjsog9ZZfIrrwr2sx9s3vXpl55FYoAh
aBWp2ttBMK5CI6BlfUxf2QwubCJnHs8S49mYkUODiqVIraTpqmIJc7TxFX+i5/d9gUVAkg5IfkuY
qvvUxOuI9t981yHEP1T03bxvp1qaEsUyMfvSlu3egyBzRHOH5DVv3Kfff4FfJ4hQ4C7WmoJ2ykEN
rDVjk65hBKfXhLzzth4b+zjRQ3TT4z74+3udexmLdY1SYedVc8DDQmhEK3L90pQ1Xf1hf+HLnLvB
Ym2jKIrezVfVvulq+n6CSVRHGw7xF/Ij2TvjnqURkVUm1mxQ0N5L3GtHRK6JekMNPb56Bl/pwsQ4
PZJfhIhiMa27otahEXe8Fjf/Aab5Cv37JfLDmdBBLGIT1SPYqCev4qRcyedSFf3njPa618Kd9JcJ
K50fv3/dZ4bW0mJoEPUMUQRwU17TBIFOC8uDFcoA+6ZGLkmrDLYF02pkvnz7/Q3PPLSl8ZBWZW7h
ik244ldf+6rX+PInl1zQz118MdOVp8N0jtiUnalr1kFv0XuOxmn/vo++iFY0AoZWJGS8sGrMr2K/
zK5ptDFf3nf1xSRv0zLKwqpiFS977youHfMrh9xL1d5zT+b085/CFezo67loCUWzMM+PPT4VoLq6
S3TTM6N1aTOEbqAPktMG5xf+lZurO4K4r04yvfRdcYkTdO4bLHZoQCuoSDgc742pdN5oyZ/f5qIv
ugt79LnLLyazsB04KCm2LUIiCjmiCrLWZoijwQX4wBlfb39pGDSZdhjK3C/3CJa67CEpsTJZ49lv
K4xzKuMZx5Q7w/fwgJQd+8mVL6dmuooNIS6RMM6svP8EqPw0BjRdkGVZ0LaLOHe+iUxr3NBflT67
fmzvfj+Iz91isWy1Kd2rLh6W+6aI7rxhvg6lvY/7S/nVMy9pqVmIRqo8sqnKfZAa7sHBY+OQK4wW
3vXhl4IFjaWNP2ROgcwNGQwq4ua5St3hECOQvOS0fuYbLO2c6GInfk+J7PVUx/7aKFLyuEVcqvzC
Gzh3g0V6R+LIxYGQjSN0mrS4ycbWJ1GF+82lkvS5GyzW2NnsG7cd7HLvOFZCKKjp9iHN5g7B6l2v
wTktMj8NU9nOjFGbG9BZ+bntskM895/a3Pjr95c/9/kX62zeFVMX9DOeFU3ZruEz/JhRklz47Ocu
fvr5T589qmcLKTDOHIPp7nI7u7Lt9kKUfGaNdRZxU2EYdF/7XbmfNdzipNP7MrYfsf24NWg8et+z
WayxXZw3EY0WzC/hO1vXGjTtv015YYk9szjYi5HjBmPlyNJEDknTNJRF/xBa9od6mt/36e3FwGlU
GUVhgMdL4Mb6xu8Cc8M+ZD/8/tmc+/Snn//0agOdTQMSLwJjJw7tYyBcMR/jLnWnjc6Nyvvx+9uc
GUH2YgT5kwzJB0QsEEBO1Elw6et1ZphY8//+Bue+x/8aR0lb06pS7O28f8orRNUdRppWuP395a3T
hvmLqHjJ7KyGuvPNhi8gcrpzjOBg0X9bu8XWxDSprsZdJdzbyQl/mPiI2Mm/8zH/9R+stPYf/82f
/6rU1CRR3C3++I/nquC//z79zv//N//5G//Yv1V334q3dvmP/uN3uO6/77v51n37jz9syy7ppsf+
rZme3to+7/55/eitOv3L/+tf/u3tn1d5ntTbn3/8Rf9id7paxDb8x7//6vj65x+CefJfP1/+3393
+vx//rH+pt7+9vLWvL4tf+ftW9v9+Ydh238HLOWJwEXfw/+cqub67V9/Jf7uCDoBAldKQWfQCe1c
Vk0X//mH5f2dbjjQA5YZoJ8JGCVt1f/zb9y/Ywns+vzYtHzHQrzy/z7cw7/e/79eB8/i33/+W9kX
D3grde2ff9iLeEh4pvDpVTVd13QtV1r+ImSgfb9TKVjplR+MxiofTljXead7rCraLYKRQy9xXcvt
/rMvoh8qz/pV0NfHErMb1M6TszKMRzsEq+YP5rAuZResUboeu260VyJuaelwvnpOI1Z2N4ZXnPn3
mPM99mP24gZDuupMTHRmv8QgzZB3ZpusJxw5LK884mPSrxwsMzaoG5xVK7L/Ye/MettWtjb9i3jA
4sxbDhosWbEdOx5uCNuJOc8zf30/VHbjJMruGB/QNw00cJCDnUgiWayqtWoNz9s63bGM5VeM6bKR
5nFw2yL5PpaHUWk2VgxWE9AsZESDjkrDFIeuse/B5w2ushQ75KygAFYlZJHyBmLxMw2yB1uVO5+j
1+xb8rwjH0DzoGZcjVoxbJIhuJ/r4DtYJg06B5AAa6iccKETv9EVNMzkhmgJUBQnzXtU5QrrXoUt
4eTcRUvpbhG/lWP7UIJkdiwK/B3K5DNp2kk936uMYk+j5BfKk+8r2YJFaN1HM/1rU1ddA1TZlHml
OunMHxVAhUS8yrRxFFWnOqKz7hMQMcPMJ+3hJgHb47TQxB17lkN3pPumF9GbyXCqkRjcSdFah8nU
OmOzG5bURKqM9jUEcR+yXvU7w/SVlgevGn4nDihyjc3ZCTSGt7fM/diI1hEabyC3Uc3qFFfuu5f1
CucLrx/hnhMnGh6giVD1vd4NA3++rEjNfYHGydSEfjtnb1BU3ghsAryr9P35qn3NjZ/vrq710/mq
p/J7Hao7sX5uGqNlg7EFPDMzyP1QegpkHEdeX5U2hW9mawBoiN7WX0cKl/e3DjXh28Sh6vG60KUH
U5j3xDbewKAdmjY42jS4O718rOvcTfT4bdS0k7YkTiGgIS6TFrlMzkzJ3by1gOkF4UPUUs7exW8Z
UDN3KdPRoWWTFnvePVLaLdi++K3LFG4SIGSa17oDNRQ0GegqRoKc1d7uKEho1IYeP9iWLPzYpWuY
vxLKRjKt3awuh6UpnufFugdu3H5ibMQ5YPFfc8AytyyTXUPoQsDpEJdJW4JJ4dDH6kdYvRu1DvQo
YABlEEAsUHOvv9uU/rfw2BxtnTNKn77Rp+bp6nA7azUrfV2CBUy+PkWBpaNZnNK/xDEWEoxJtwOk
SGuIeTLoA9/IHb8wlyDw1iWUU/utV/lzqjGXz39RMmyQap5taRWFN07nWwEBRmMla0jE9m1mjLfn
6ZgBkKFDiqRNZ9FjyVQJKZd0yrl1y3zaS1rOIuEVnncRmi4dRU53zcTsOz+ebZ6iitUWTuZjGUD+
OC+VtrO883uhccsZFXNvB+0NhZGOLLFI6ih+W6bAX4z0LQ2ql+GNXshB13fWgjwuN1iO+gkLy3rR
D8BcEocOagQrmYfnabz+crXeaRIabh4DYbTDt/NfrCvy/IWlYHbO8cx2ua6W83MNgXYKI+le+zJb
0c+lkcas4CzwCyL/zrrOUqHv61k/wgvxurVPbV0y6y2dp3uNwPV6ia4Jweioe+BDybyHgRG7669k
S/y2/ohU1q9D0rFP6D+kdLO+ACANMt3xzkp4gsIR+KaoWe7rvVmj+BrrwRcpedFqI3KS9S2ukzRm
yp8/n0a8g/VX7IovCTLnWqwdIzPARYhvTKnwUWM8SWs76i929l9M1zmoezGlLfS5bEMzFbo4LgnF
YQ2ehR7MDyVTmn1opbtwNE0athn79e6Wd2NCKz5Rko1c6K+GirVZt9plvfuCHQWJLTh4NFfNMTZI
qsx7w4zeCrbXlYxz3rJlZhDArO7ntraPDOl1YsKEaXiVA2Ei1Z445zmaqQyW1miHdi7vAKWc4nWe
Ill0Tz3eXqunwTVUE0QcRYXgy45SHiWuGvCZKr+jwfWUo/LpxrV9QCNP4U104E5BJ8cBW9B5nCGv
/9xY/z6KZ1nei1G0YcjBhGN/AEp0cSroypAOZi38AIXG+oz6kBefba31vyjjwOQmC/RMpdwoavgG
GYaRWv/QmvxG0lFR79bxnkcs3ic3tl749xuzhaEIRTaFYQgQZ787/N0SArfpzR9NBy9K0U/Lutay
JLifBus868NCbZ21mQyuwWi744ShOt/bOs27lFUapt/NQt1VLOlPbs7+3X1f91Mb34tCSxVElMad
/n53UqirY15VPwI7OoXJeIXWbOsRHmlp+0reOokdUhHLNV02m8xQQX8oODPrlllPrerI7eKaWJbz
DnmemUGdgALF1Pcr/E5U0c6sm1t2BIpDNHVf6MyIzNJPfcbXIYnvVCl2YCrhQcXW/uy5FHWOOALV
q7B5+za6odVVP+SrywBRwvJEL32Ipt7Wff9axxkkWWVDX7JTIU4AOZbdaKDa2jWDu67n/zUNnw4m
yy5p9E3TJPT0JdYpkKTXdXG1VfyiRqZr0p/raJqxj6mWcjiHXclqu//pBUat7LRjfFgXXSPzk8Zs
7M8zJZeOTRZnNLCu7201LZaSvKURncdShWmM7C506iHbntcWbThv666sw6IAf6ej8AyLch3hMUEC
KFj3ncycY88BneCtzkAZsMWvG6M+Tx2gH/PU0valWgl7XIhFSUBJuamiO1028O98EH7Kd/Bv18XM
eju7XUT+3nO4uuffaqWEks7iez3LO9HMNN/zHXBr2MSKYtL0Pl73xfXSISFwZ8SHaKWi9c77eza+
ZzW8l7PjY48JNI7gPrMg1HXpKV2diPXp1t2e9vrY7eT4bhhHV8kl2p95trNvR58gc4MLnH3AdV+q
pEnyV9YDVK87qULKK2BTG5rKBu20uF1lXp8vL1ImJUxJmmA7+VAlNb7p6lwGUnGVldVrZRV0gYrM
oxcPy5+rBztUj7piIG8/dpvAonNokFLbm4vpBMECr7s3ZreWaJFOB7GXoLt665wYkvJRXWp6EkN8
7tRYOr+CteZL6AXZeKVnr2cWb+FQfh2hB/g0oN5kqzew+k+Y1MTR59wF3TS4sO4+aybi5HS5o1Dp
b5sMs01fv2ZetlvA/pyjaGnfLau6T0XoRVlxkjoW56QyX8ZSu7fD4r236RHOVXvlfWS+aSgvY6WW
B0uTHmgFkZzYthUfJJZra8u4080VOkRT3Wo7m9W1MIGz0phr++zkGnDJMd6mpPthqDV+wq7hyLoC
Udr4FhftFfkkFE8hJfa0k/u5nn3ocvxBCtDyShleEvgdJ5VbCVQeyCYrT3P0UUu8U/15ZlsoddnY
qnJ5lGT1IQjGL3YgZS7ybjQTrsrb7M91Pu36nNrFBmz4No0Mb4mh+FYJ7GOYZh9zI3l9ng5egjxR
OVU026ejG0LVPc0p+LjMYBCsGRJX1Tc7kdkZOKrkw4zAsxXtg2qiLEjrJKDNAq8kSj/GCBRpoRwk
gtxKqe/sKnlfupzdav2VuU0/jDSgMnD8OoI+CeBmUvPjDUUjuYiG2b660pOaRPk28VFaKCLQxeNW
m4a7XAAtpTlsC8+WusZKvglGJXKEnsm7bCicYu6Ga6NvN59s9us5/HdTRO8SHS6yocuWLlT1whRZ
WVSVg9y/xcZyNOPCcrT1qckBS+5iT9UzOU37qAOpsKhvBjkZ3QGxWzZ5eB2XlsBYDXBSB/lZipWv
YTaZbEnFvpwnyyO8pO41sc2b98BkkwY9bvvsth38KLfSOWyHyCpSv6Epfo3yWW8Ays8UMHVEka5A
hP0wcwU2rhi8eTgumuHLAzR8HBPbn0b7MNXRQ2soj6HOIuUtW14dF89Le6jSGqplCpQKcbjMbZLk
lorsGE3uiqVQ9OUhk6TBLeXwBKHQ8ozKkWy48MocXEUik9w2WsCLYZ/cRYrEfvHHIoLs+mHndbzF
M+BZRNr6PfUx66pYEigpsRpe620fQ/QFoHpG9QxmBraViRGOaP+Gc/4gSdLoFJxEzvPlPC8iHsXX
5x78H2Y++xr12cc6O7pWfZPlu7YB7yWVrBLOLKOTTY0bSiWKGOsEynZzYkweqNQfcrl8qKChIN40
3ypyGK4dQhyjOoFTHh3LLWh3rHLm5GX0YRmVROPw4E34HE5O56TB5kYjP03vmaScapSqXKQjI0ez
7RvQsYAsAZmresREbDgwavJ0J4Cge+EcGM6kwMAH32GZbra+BuiPo/PJPP3DJ7GFZer6GjHSdTSS
LnIPw5RmdZAv70h82m5hvVXqQPxFx1CuPu/ZGJyP6ooAXcEp7boG6y4vm5ZdZaRON9GlT4K1F31J
uEnrLbGxG5ouqzIxpt/dJKNYCm1MpnfC8hwmJlxwweuf1Xk3hAqpuOpjPS/puExkHH464et5NCa+
8ffB0f5lDdscixWFyLBB1G01Dr/EjxluexZ19372hTiDL4Z8H2iQ+CprinGKumdQWU/wxp7LWW78
uWQjxSxC4Q9jF2YhhimfvrXm9J5m87bpaSsXdg5yJvsAqw0JJL+Vw+4ORqTtz0rx2KnwJs4zfxSZ
G0jxB0irZresrhhHK8mNFUJby/rrWaa4hsUEUpkyhWiQYFcwQetul6xzRaes1oHZ9tB+4sZaf84Y
RZjsapB3VEOD0PL7oDSGMSXaZL8FSHsPQ57sgGhwrGmi0B+QodgKqXMICdDWvwH5Z/uRnW5jqdf8
1swyokK2uler4ahK2fBzxBqjtQ7gNzaSihU0NWXhlDPpjk6FybabCo7NgB/W8Be43Lm9CdMS80HC
lQbf9tkahhMEuR6H3kzdsjM+1nGjsxWUmKacRtuudwW4fYCHAq5TuIZl4pz9Sk75lUi5Cju4z6I8
nTcwIJC2H1fV10ZqYGJUDcNN4IVK9G/BrEYc9/lWvaIKShuETORRJKZvzKQi9ie16EhlbGR2HOPK
Acmq2kdaA9gc0KK4nsAvI947S/5IqZ9LZDTeAkOUkHnX4TgO96M23ZyXeN4PSEmv75QorSvBV/Km
qdY9O6hhwoTaHrw6q2+dNX+f8FC9/7BaqmLxYhXWoCDIfBHZjXUdMzVbr/lC5NNajS+MKJd1Grhn
b6MLufLqbvS4muBw+K86uQci3226WmZoAr43VuC2oAcK4sOVo5TitlTmu9xiMgx9krvqwDYp1j/O
P8CGSTRXij11Wu3I6jjJUvKYVpGxRSRhGqsdxPS7dJkGT0CVTEEzbK2l/jobscn06jF8PTa9TtE1
mKN0D3b2vevQSgk6M3OFSL4oAjRRXGn9bu5kdEp67BjyREe7hicYatY+0opNE/U13dbjbqGje9ME
AdJk61Kaskwl6pJiw9QCmDqmT69noDMKtM0ivrfGpfEkRWYNt3HuNJl5nWSYv9g+UkphOSlMICer
8mZHjPc1MpTWBa6q+KYJc3sdj2kwvi+5Tahhjm/OH7TpvzhV6fiqZKbi0GCKZZyRgAFn0rt1bBQE
VfKf8zgK8dLL8TCqrzFITy+JVMWFNNu51Odiult4Mhw/tvNY2pxHqNarBvWLBE7TCylAdM6fGlb/
VcDJb+Z5l1BSzbGuPKBi3eysvrRwRI6V3K4nUp7ybGN7aX2ecHoUOjVIFQIJHAXbmTVHK+HZ4FWB
8i1sruWuvzp/Y1oHLpOqI3jq5ymLmQLaI8lFEPPScDQSRirppXATi/ns8aV1A8Qwlm8lJELHrJe8
8+52/q3VmCOQA2E2gkM7c0YLIS24tlJW2zbqkb5AtKJIT9Wwei9JWXpR8q73je4mNUCTSGdeFBVE
WbrBYb2x3BoOjKOq4SvqGpz+JfpYI+N4H+3teRmIoNWdYRLPhsTkTpJScouR92plWokILwTfvy/F
c3D1t1CGreqyLogSEKdS5TWb86vtQWbQHgwhv05PeUcOYbFjxck0aMLAZTqnBSEN214z/VxCXiSQ
b6ISgZLWxj9kBr1BZcfOyPHKpe8z5j4xG/d81GBWLome7Gsll9Fl0R7PS7rOMFZVQvK4knmxpaIc
SeE/j1b9HGo21JsF0xYAD4zaNPWAs7uZHrwvddHsKs3+goZGc7ZXcxBpe5IjEM+R5ABeyo6+OvRn
E3d+dWcT1gBTpo7sfVlS/r0ZVW/d5ddJFJ9H1qZjI9U5RKYQF73zr8A1jJbZCVXx3p3PPXBPvYxu
DBecLtkfHJlDdEVn/LseiuXnFNRC462v48atG3arAqe4aI3IO58n5LrHM642UqzBdcqu05CPnN/h
/+285nX83gCL+uguE5u/5UL/H8p+qn/NfjpNX/yIf818rp//mfkUQl/TmxoVNSpSwMYK2viZ+BRC
+w9RPWJopEMFx2XOU//kPfX/yJqukSglGCnQlFnl6P5JfPIdXEjivTAROIXxg/+TxOc5QPffNcl1
VVlVFFVVNVshiHf2F3/xB5dKkiNNjPm+MGGUZZtQzG/QjMFrzfZ9FxuNM8nAtmSq0BUzO0wBGfTe
lrdZFjzl0Li8ZalOs528/H2vWD2uP24L71QxVDLCDMLvWwW8czQfgzjfS21BerI4qEZ+0O1KENqs
Pomgn1EnlxdjO1Lg/5to4l3qKtYtLNKIIr59JwePmE1fmZRjXgb2xkxNDvPGrQJEClrKVTAa9NEG
wcSAZMc8bd9RCVvVTsLG1aWPQU8eiRidsYjCgab8vbE+OFcFeNchmHdF/aZA7PpkX73oQDy/Q5Ox
YlrgvMrK5YHHBPY308+fkRmx341hgOTfzW/ZkCteFnvNLkQMxNJVy8MihF48Vdu+/qxj4V9e2G/3
cHGukIxUFXM9Z/uxZt+0U+WIUsEtR1/OB5Z1+/fZ8XtM/I8HNi9cul7MQFyJ1e2jaHyDhXsqWuk1
Aou6mN+Rvnv4+9WIbvwxGxXL0BTDIDvAermMmFV0O4eRbku70JbLfUmECFJp5NZdo3o2Ol8TnDyv
mhFcymc/YP5U7T7tO7QuS3LqYBarUz6mfgTTHh93QoUmjg61XSQgMdOKn7AfQLuNHnoFs5c3eB8K
K1BVEX9OAHB5BRcjAtAjHjXd9mPcPsSoOOBSQIKe1MBBo4eT3JRQaoD4LUTI8WRkV9Dr6/1oqsiH
q0h6hcp70U/1aYAr/y1eLZzCLwo5uIVc6dlWhQ9eT6ci7Z7pz9l15UlrbW2XhR1h9AbRtHx51Eo5
3pfoqrla0RLKCkV9gPhWuskyXRXRjMcqlOpmXErkGfJC3ZQjamhrUnGO4QkWC0kgNACJayItH4XD
dtJBRoI99Y2wekX/MIDC1r7IQbmjJnzcGSL/rhEU39SkIJdIq5x+EblLQ2oRhOOdxMtYMqcBwHnU
9OJ7OnJooTTzpaR/ZkPOfHKt3C6cMVdPmRDRMY2l6Ginz1mEA4H8zob+eyoaVMK+yXrsrqIvk9Wi
qiYlC8H4AgKkwooxwNtJC4KaYHoVJXuWi2VvhSV6Xxq4xCzaYrSfIKk15GX12dX05pCq8FMrPQ6d
XtfB7po7tKFafzID0g020lpm9WBBpHNlEV3TGC7wI0kEq7bW3MnV4hZqjfhSF3gdrUvfzH7oCVgC
LWzNhtQU/HNvCfGjVwWevr1D8dqBa0NWXu8nvA+I+HZwqMv0uSHlNhMGR3b5WzHGHw14t8oyvkdN
fcranZyh1WE+1nU3bmZ5fEG9AGC4lQ/XegbsO4DKOxmyhpbD3dIF4BDpoHWHkWMrtFhC+emmWZtB
eFpzawajX7UdLq9FgkGnHjOvs94zk8m3jPgxqggK0nn1AinR2JZz95SUgsBeZH/nmYDvwgZ1irpK
KNVAOmVM4S5+mHoXobsSQ3VJlKvYDibo7vGtAXID4mF/D+X31mpQ0tOm5TuaUIUvlFF1J63Zwepu
uqu+nVdFw2EnZAKWQyFgnWYcX3XTOgYsgtXmUWZxrMvxLWfrUHPliEzPA+o2PkxhEhgPOeVpzP78
xdCiJza5k2WGfihV2orEFY5sJjakT05AEF5B58WvdZg9JmJ8qytk/bLqPozwXEPUWxoHL6A7yMVx
aILUTStk9lqNsK+25AGKVPoXNbIsTyNW5WsNN9T3+TGzy+q6r8f7oxzL2k0VPI4wrL/WijjFKJ25
gVwrPtDh10K1H7VckRwLOCwd+wGrDu9XttIXo9AelmYhyhPZjzWj4KitdYWHTKvmKDxVg8M6FuFT
ZdBhGTXezCxU0/6L3KMRGTUZGVgBddJO1GMG99GhO83tWvNxygAwAv/36AnU9oLOZClVZzIalvw0
a9/l9gmMvv4sTFXaDEPqQ9QWflIG07M6aZ4d5WxLcXEfiuLOCo3MLW0diHGKkGshzE0PIJaksZLs
QmCrzqIlhmc3Q3cVDzouiW0QUBEEYkT+onfLNRK8iJz14nkkoaHFQGUX9IKuLUnmdfNeOWsoy7aY
lpBIRK9tpNo8yUZAQMZWalcew/qh84HObgpOiSdouSSEQLxs7DQxT6EUIqsqD5SADahuxHl+tyRV
4NtGQOpNYcsY5YoTS9nt05BTAOp/p0CJSpRT2Z/F8GGroXyA0MdhUCMHNYQ3bdGFLg2MNkSk6Kph
AK7CmAVHHZrhUgqJXEcp1zDxOKe06fyBqxG7VahqPmJZtTNLHGpbzC79pO2RgDWWVhktRx7ryBOq
5EuxlG90kaF3Wqexp7CnuUZe35oobHkRIXdKvpKPXNsTN5aocSnyg2pR7QJlW0WZUrpGd2Fn5NeB
ktR3cpLI10gwvhpB+9WiqI3GASJeuu7k6wa4oKXiic4EXH1QOejdLJ3xELLl7a2icm1wmU6LrstJ
JNDW4AOjiOZQYnGLsjg6PRba5U08IcpHLUICHduNtHQnVcq3QgqtLWw9Iu80zwFtjjA/peGEw6qr
rl/1s3RQU7ulfDQnJ1Tot0o838HyaDckOFGdfSomYvbECFq/RsysboMvQ8BxnLq8t44+B6dI9NYl
//lVTiZqn7o9oqlIRFRfMFv2ttYGz+wD45CM054E117QtG6HNGZCv1+J1MGtpfYbpYqzG7m0cfFk
JDaCqjqKTCc7MUsZMhW2UyyD4qmmNPikiwsnDYTtNlpOj2c9PVlB8aTDT3e6vLoq23aDlB6akqoX
mzrn9RZ2S4afMyxHpBkJ4dVWhKTdEwDXZFfgBXUVBiPUItmTCoIfA8h1q8E61eZjFX4sSpT7+mS/
IhDAXr98IT+q7+UmPQQL+Npk/PF3d0m9qKVY3TON2kxT6KqCBCph+N+d9wqy66p6mbISIkyPDJa7
VoM7dNY2QVYot3pXkoo1DQfQIDIzmvVkUZVL0Z1yIs/4hXN9Dll2iK4B+fESCSuPETslCpLpSa8t
n8KuZw69yk2tmV8RE/GVoOB4Ys3tEZ36gzk3qMgoIdYWUjXH67DemUKrnYqc2qaUBpK5EH9NpO8W
9J6QhAj9cg43TBRf6GioBoH5Farbrmzng2AxQQrc5+SldqTEZkQH20ezxWUhtvbdLJ8C5EH9iSgp
MHk5PqTGcJxNObkyRYQPUtNSYyPZU2emN+G2omGIzmcXetYYv81rjifswJGxXd2ohfiah+UuMHQf
yUhQtdaPDHAsdQ4tRrfxcyV70oe+9dUhP/XoORhjeqcqNPJOw7AnjvVqKZz6l1w71omGCxiBo0yx
YVo73kiVX2rBld2n0r6rtcXJEIx24tF6r4Fuf5HManT7fKcS3+pWSxyX8ZcoX3aFHCNku2SlI8nT
fvXDELza6mGxBcU7beYJ+UHLIgJcIm4Gu4/gLkq8Vq59GGMDVc6efCHmQ1hSECCQCUGDDgScHt+U
VG86A6JEzJbrMMMh64nlIWF0rQJI2ljzRAodBYoRpBrUCxjWfSL5tbmzgmeJxq71MtQXHgaiornc
7wwTL5sm/spSt7Zqv2MuFhet05e2Tl9GSG9pxxEo/5KvgdUceUInQ+LRETyBNyQHvQ+fgkneIbt4
qqvwSV3k4wD0zIGWT4lgdFXAkVxQSYuU/soS3VZqjMcirlHesjJKF6bWDwcTESdj1yr5AwlmuQ1u
FISPnVLG62g0/Rbi+daG1O83+fw2zjiHqdHajkAUdawZABU1Y7jT7IbKnLwsgyDgnx30zHqQg/bN
JIVMe7r8ppjFKQxZEQFpQ4flvauTDjL1WgsiB1BO6uFLal9VHAVKkhT0br5zKjX3kD5jB/v3pvbJ
9zAKCneKDN52gOYHVZcEfp1ZqKHT0RjhZLb2A8QMHj3q4jpZR2Jlw+hp4p1Kw5sQxb4TciL30tJX
jjzkHSKH9t4ol7tiKYnlmjnh8/yGku/GQ7tBdqO2vdWHaUafYxq2tTHsZTSzHqTwEQcAuYjoyDl8
15Y51DAFzpCB6kOJxpebgbpz8zG+WZHsvGVudAyTU9gapBtr062UsXCUNvhWjmbgqbZxvRJkp5an
iiHLEtWzn2TJvINmmrlKpEVeyj+BhluzAe3XzGrv8Nz7YzYhOtCY48Ga9djrK+klk9Fg0ZUfRR1/
gBiw3DJkMVVJ8Zz2J/AEKStSovqDUmhUpMS12V2Xxhht+lg2SevAzp5g/lAxEL+ZaNs6FMfcFMRQ
UMYjrFk4BMnvlwJpUFXm8FdQWmRrVxyf400wgLIfiytJqzg3dHeV1tSePHXB1hjS99Yc0SClMuO8
cf//2N4nnQ3Irv5i4dbOid9aG/Zt8/oj+zW4d/7Cz+ieqtPWgImzdVnjbKav3Yw/o3uq9h/F0Dlz
WRq9DYT+iJj8E91T1f9QR3HudFBXos8/kT3F/g/NEbplC+J9Gklj9X8S2fs90WsSBaJqH+1DAosC
mbHL3vPBsLs6hWHvpvIX9Ae6OP4k7KSs4fpfwmZ/XOEiqV2SNoavn2PhvdnX3MmT/fl69vuX1nBj
97lzra/swPl9touulZ16nz1Yp89afS8iQX/cw0XmVkOBMZsqnhLheQf8lotO1ifPKX5PIJ5HUiM2
SJiUxhUsx0U9QaQDqK3ydHEbb3SHzXilfqn2Yhdtwi11HH7jE6/fLH7iF+5nsIt/eYm/XfoiqhbT
nguuP1tcOgZctfze5ve/TOWbn2/r18aXS19tHUBN0YSgL2fte7nsxoXxZYbINnGFq2SPbPY2uOEg
t503SDM4BAqdwE8+K2n9l4nz2zUvJo5q5ikJcq5JS5kzeaGPrLDzrjnPyPp5wSdXOyfvL6YpoTty
v7Kpm+Sd1rv5JcI9JBaVvKtEtMeZyX3p/dq55n/ZHlyvn3hvFGQ61AruKN3ZpNvBmVzqrpzXK7I3
7kd/sHzD751vfx/21QP+85506rVN1D/MS2qwJiVmkFj27C6o7yWR6YH+95L87u9XuYjJ/ny3xn+v
cjFxtTROizEKZjdrLBe8ci0fBCeFWdv//TrnZro/H4cAk0IfFeHRC4e/sSM5tsDLuLlT+t+s7RPi
2A7Uht3ioE7iDs5N7417TPnV19vPZtO/D+X/vraQL2LBIepQI1oZKIAbJ00+GOHBzj8pmrkMsP8z
kP+9xkU2wgr7Ql4Mng9C+nbd59Rd6Afe4Nf3oTvv/j6aYr3j//NoikuMMDi8wqx7Jqy1jZ0f9FFt
CXY47e7TvIfyLxdSNZm0j9B1+mIuNs+kRVTUQArV7f2nYR95+3Jbb8stNVssAKKPTuxJrMfERSPc
GZ1PFua/7W2qtqZcqCqkuP1i0sicbEaEohERUb+J9nWRPpn9qxX/fRw5iFLNrxsUfuioJa3//svC
D5A2SaxonnhrSDDuu++yQdbflZ6kb9KVoh2lLaQRt3GLbfnJK1T+eLa1xoqrKhYLAvDUOvK/XLrW
OernkzG46G04i/dCDCikg+c9Py0bk79S3MlxbgY/yDa94hhPo7f47meG69O7uNz5TJuTOEx8d/BG
33a0D+l9pFxp0357kl2OHc7dnXplPFWvwbvxpF7ZW1Sa/L9PZuWPyXwxEhd7fYxAkVU03EPvVzST
OERo89Pomw6xEmcfOu8EiC2Xnp3+qGwU5/snl/9jiq+XVzFtpFMtS9YvLr8UViuLUqcO20H7ct8d
g6217SL/xXa+xL7tiiv9KrmL7pI78SFt4032yST/c2u8uIGLWa40aRKEEqXckED3wz7YRjfBVmz6
b9G9cVVtKPBwW69Fw4cSHjchLOLGn5rAPz2Yi5u4WOhTNYW1njAKjYcc2N58EhvewwtZF/eeHlGv
oYB+0+o+p/5PL/7H/kz8h3IPC7cWVVBxSe5TzG4oLEVFHW4Ci2pE7Xd7pEzDrClJ/fvLphD5YsWb
JD8pAIPcRBexRfb892WXhFE5S6h0Ui9Oqtsb0Me7lwSl+HYPAGau5PKroDPphc4d8wFNdjPxZwpS
Yr83hRptpjSKu6vMsCLdNWoA4r4OqO45SdLF2Jp2yxJuEOCgVWR57sX0TZKmhGTMkoaI2YbF0vhh
r5STYwuwcvRsjqXJPVjShsCh8ZzElDtulgXxzh1xsbTeJ3I9aPRIltkBjnKGeJOK2re6qMV13M/B
wzinNjrEKL1SFUbERhoXChTVcBxfgj5i0o6c8vMqSL5qS2GSD5waykTkyKqWtX+R0uncykixKMpC
43Grh2RqxnCI77p4MN7mKkSjKZeoS7hW+lb9MJGBNPzCCjPxJnPioS54QI7eb9q2vKMmsR/2eZOE
y042wSc5fWPDFxuCOR0cQaRb2thmnmWUBqOjRPGSLIud2bd5AhvMpCyd+ojWKyN0AFFpzb5WsShf
GlWqblpkBvfFIOJdRI+235P6upJJ2dzxXSQlp0rsyMd1joIsWuDYRvs6mUrvdTRy2o5RlsXsqlTX
dM5gdxO/JuhO7Vrgf05gtel3u0Lz0zHGOn0MjCb4YfbyhDoGtTEe2VeiCQvyciEdConGNZa86F1R
mtnXoVwVvUbtIVXjYRtFxLK1TgRUjREi7BIpfxzQTttEaWD5NNPn9w093orT6OVHbg7kN8s4C49F
khGmiieTnhLLSDZ9p1yhdoUgmlK+2DMyrXFFhoos320oTMrSzEhzS+qTnUwvvhiBaVzHAX0Cajkm
a45i4hb/F3fn0eM4lGbZX8QCvVk2SXkppDBSmA0RLundo3+/fo6yamZ6GuhFA72ZBqoWVZkZmREi
3/vMvefKfm02ovQTDxkTGdbvnYyIVrDzE1Fk77ZpLRtPKwoSD1iFpaJPfZWZU4nA14+JrA3N0ZzP
3aJuMCush8xQWN/ylQR8h3o3GV6v+L2uDIM/lkvTBnGXVIc2Gz1i3ehwkYaMy/TURkt78WLPvink
yW1SQ4hrQXpSumo9RQ/JO+l3BVmRq1pzxXWMmLJDlB1JedcK5uLEoUaTReyPojIMWXKksrOl7upq
FH5KOtauHnQrVGVT7ssJ8Ym9sO1AfGvwxNW8sBjifdmP9QoYaLHCzjOtIjdqV0JaOuFrmJoMs613
hlnwhg368ujMboMwXlE2QzcbpzYSbASExzK5ZPla0y6TEp7JR1K/421e6TJs1L71py63OB3bfIOC
VdtHg9uuTHIEfZAeMYGhkpjJucMxrWIEupL5zOeC52l8nouleiRdpjn0NnO7AbJgeKe+PNSZxhSw
uY/DJJ9J6LZJce4GM8ZRNKrlALKv4muQTu2PXaOS0WZVTjBXlbXuUk09EBYrrgSlWoFaxv2vy6uH
li6OANJaYDEZWqZEzcTC3ERz7m3nNhp3TTa7r0nnKG8kROpPFr/Co60kD3U7FaWv2wNpZL3N0iRT
aqzMFo+v2fTo56eWYERnVuYHglXHjVvE+QP9FCSixUnNnyom5M8nc3gJRrXLvznQzMRPhRxD0lwt
wsLNZa3bZH41EYGGQZTYxjWVtr027L5YO505XVLCkfc21tnSi8edQLz8qgr3oforPVfd6XdW9zGz
OWvMfduVIarbwLF+GXfXeDId81BMvY+vyDfIWtYEiZXVUzselq5eO/gS5sS90UbPx37ZluM5ckQg
oodh2i3xEvaMArPphfFzWBg7J/vW2Bn4lVkzTjW1rTpfE+Ch7k6N/qTN+1ifF+Nz6LJHI9bP0k41
ZFIugHfcRMkfaZckb2UTp2G6btwjOaO+sljBuKRbgpWOUXYcTbADo0oZit22PfGQVThHOvtPMayt
6G4LaG5jKv6o+nxJiqP0nkW0y8w949VCXZNtki+kErCS3xQK6oDQVE/s3QwzUKKtxrUCAEK2U9hb
2eME/1/jSXPucTT5aGYBbcy8yp0ix+Gh9I9ev9bJGYxfrFYpDxx/Go/4hNikzXYxhwD2F5QjbblO
h+q69NW6nNirqK75mEwD+e9IWNy5fSe37YUJBaPjOmVPizeuVB7nylohFZixmr+N/ackErSwD4W5
qyo1aKZ859Y12U9bMW1E8ehAlY3i38n9TcxPxXUDyZWEaxUjsAaw4rednXOOr9RgEcD5pd6NandH
2bpFcY7Xnce2V+/LYwSudO8lXASUx67xNNZ60DUnc9iXyx9mRaxY0nMxn1neby2NXsdAEtP/je/k
bBtEYKY8/TWlanwYEISO+SfNGNJZ9t86HhHzuc3zjTRXMtl1/ZPZbSZ5ZqNt6YBOtwMHG7216325
GCty57FUX/viIze2Y4PaJSlxin3O/XfGUH1xH5IJAXhir8YMXme2cBEY+xRhLI56pG4uiz7ddQ+y
yUNH+xRNwjf0oDhM35HsJ2/qPYUt/urHW2v/lLayLYony6BCSbAANBX7f6Pk2N8Y1ZNEjuFJQv9K
ze+bF3A2YTWOK938VnMs9iMI9mwV1QydHzSSedQndkGMxn/H+w0KUX7JIu5T8TzxHqlkBZrbdjjN
xkpLpwdUoKdkqN8p/PxWfCSjHphE1hdN++oNnuXXrg4BAKnUdMFFHU59/FDa/S4aD7X92MyrrmhM
N/Dui888GVjxaNnJzgFiOY866TCVa2O5enIFivQ3hvVqeo2Zv0VcmCBaTJblLFFwEiVBNA0PaXYs
6rdY3iB8pNlvU36XAvVzcl+nXLz2Al+bFbEb2ObCfjX2te48Lucis9e6mZ1FMT1Ll61FXJ+6WVzz
cViLNjl5vahXnUU60iRORYeUurfMZ0wva2cWp3kpnhrZXfPGe/Ai7YoOZeaBcVkAqZeqmd4sczzG
vfUwTcNaNkh0Cgg0jU8Va5PTlWm+DVk/AHf6RmTAPQ6xYS/RZI9AJFdOUu5n0h1AlAaT5q5Sqa8z
VuhZUq2LuAlMw6R8aXtt5eb5Nmvdc9wrr6mwcDmzOzJ6+VsY2i0eXKyRHmmrEmPdo5K7/UaKzHKD
Su3d+EYCazPtO/C6yKvww9ntsii+F6nKY+lpqA9w9xgc6wPyBk40LV7zP9MgJTqT7YuucxWwov4b
Hed2erRJPbveZprR7DwK1/RaD42lY56OXiMNIQuSp66G5YI+/uBY6I+WdIq/ouZOiDEiSQGtEQru
XsauEuwk7cakeVicYafkY/mZaa0+YwYl3JJD18oUTPiASOVKa70s2WZQ58wVo7VBnoVYjNeWfdsL
cmuW82MclS9Lase4nsH9TCGUutEKHK1VnqTBbbzNi16kN3uMBGv8kngNr/Vdp+3tYLJpPkLZEBUf
tLrZv6T6YG0are8okCsry//ZOP53L2P+P5JQM338z/lR/1b91EIwl/sni+oOnOL3/0tB/Q/HVWnn
UDx7zn098n92LNo/TF1XPc8ziSikpbuvKP61YzHhTTHT0lBJ43XG/cOX+98Kav0fJkaE+xfS+P81
9An/BXSU9tdA9O/ndeyeHU03Defe36q6+R9mDLpXKb1Jn++3ZEAUUX2qIomTjZeTvANKeq0bF+Qt
SBSgFlLZiaLeWd0eMUj6SND2hiVuv806faVwyKD9qh+itjlmgu5KIMjyvUJZLabpx3F8cJW2Oagc
JR5yLMdE7lM2GotjshyJ5NXT1SyYNRDacUqzGf8yXoM1o/8qyObxu1TFhzGKL08+ZK11G5XlMWoo
6hyjLFaFN9m+m3Il07moyG/07IEKPSM4OceNY824VtTmR2jph2Lqm8o210vrMVwT32jnjlO2QQj3
qNoJos/EfBwHNA7w1A+aiwmhNes9gIygsbXhQU4ZvAh25rVkXhyboYU/yh8LxT7lrclO1VECAS8X
70vfBLpe9xt+7FNoYwTPlcGh0J83S1p95YqrbNC7lNvZXZ6K6ofo4uyIbDaY0J2uvGkGIUFI+dLN
m6i4Fo2qPsTSTdclUax+ZN1DrH/mKEYHYsahmDEiJVnJQHKIwnzqD0IzD5pqbAW9g78wBF4VZIj2
UbfnZ5IH/QTOKSWvPHVfRGdFIaCJe2g6ZMEFsGCq1k+erC/aVaOii3LltZrYxrfZAPR2QfnZpdaf
gZyvOVvqnfCUKciGGZMltlaqh2nr1XqxzeSg+UhtAKQ0ci9HAu3/vmf/3QfN/zhHh3Yfyv7nB9Ix
/foV6f9zIP39E/88khTnH4ZtgVbwdJVB71+Gwr9odhqHkofxWGWmbqM2uKOl/3Umuf+wLMZTQIRw
fMLCc/7dmYRHxDZR79sOPkUdY+5/5UzSzb8M2v97KLHoUpl83884FaAOvtb/MHekhaQLGSV+z05/
6nDr4ywvi8M411i9asMJ74M0GvwuCibV/SbS2wvQ9ZKMrWsDXTQ73NFGElSPH0Nqn/iGkkAif9mk
lU4yuFc8zeMdxeHMqm9kYlzHuQ5Ctm6Oloh/mch+anrN5Dl2nu1M7nHJq1zrerGZ7OVdaVp102TO
Js7blXvxpY4Nq0+HD/SlcZplAczV0ffU9KIa6Rx4EhnOkI4fsfXQYywLYc0jHF6QjqTqEanJ65DG
a0NvD46uBalltfsO/JM/NpRH+tjoaxmt1XRh3Ds6J4A6PoKcj8FOgJH0ydXTh20kPbQyyu/stV+O
qgSl2p4T2hs/rxPPh0ky8M37cinROFkzx6d71DLljjdBD0+E/D7Vl5uCXDRM3IwAdjt5JVOanZf2
zWYZ2VE77uKedz0KZ6O46pV2VciA3rCZwRTcWFsJg7RuxLpQEh2Zo/iwsA7duWifgAwC6pRw1qNV
3Nd8cc3WEBJD7M2d5G2hFkOPW25dUeERm7VNrS23mIa8UVsL8IA8JkX5Y3Ro7ibmA8HYtwDDibWo
F6ZHdke/nDtq2BnLmvkjgrdy66jVDqzbh+Ks7D7mGiGkSyvkEjDPO3fxo9mn56GWz1Aw8oCQpYyY
3SFcPmINa6j0tZary9UFdIVsi8kAToherWPiIWgAvM8qdqNt5y4IN5dnw+HBymdEREKI1tfitsIf
K49a5TIjs4zDPLkibOdZRT5tXIZNVzcvVd4lwf1LUWS+5V62L4rjbClZQKw4V13eILOjTkc3PgfV
OG8Kr3ox3b/5xjwvaR3UuRxJBIvCbAZ8Fcc6Op+RbCXi6FE4KR8zF/q6NR7brqF3imxlh129caoY
Z/MM+K1gcpCuGlkPaxv4xJCHlmbugAwBWYpr+lMt1BNmUJM0uEfjR0XHldtg/oYeiD2Hu9k38mMm
a8YBpM3jMq9+of0E3H2oZafFCWgS4LUNZ6dWLt5U8Qw6LIvKpnzQlHynlGoT9u7VbpUP4WgeTKQk
X/fL9HKKWuzKOClOXsEEXGgHvRdqEEnnE4jFOWHZVg/Fr5Iy5kw0BvFuBWMyzX9ms+hWJLL/qQly
aIv4NvFw2Yv0AiWJW58EmBQXNP1LnJcfI7GIeDUZVeHQmrFsRtGw0r2UlpzRl+nxB6a7thEtrz9M
OTyjGJxXQwaCZSTXgm9z3ZqIn/SV3marbmxw0iOWnOKfUiJSdYco8lNmMk4FqzAXZ8cptrYodCBA
XSicKt85qOtCGkZVjxW/7Lg3cQV3CIuHm7fU2p4pIyOA4sIrqVNBWTfUf+oq7axnHvu9WiY7RxFX
1Wv2ILC3uA74CNMMy30xPmdCr1ZuFg+0rwc3j/kCKE0BXyZWqG+aqD9YVXXthwRg05xfSY9/TnLj
4mru91AosDkQ/Ooyfrr/IhP0YnunCjJAPyxT/JpoiOLT+Fxn1RQqUbyCh95T5SgUOOX4bHWjuxKa
uMYGUkUT926nGb4d4f2nNj6OOYCiqqw3qmZ8Ly0JjFljhZOb1WF5D7NNxHpWZ3cjo+bdM5mARTFs
sl5A1zN71hxkkxeuXBnLhLLDlPF6MEPX+GuFv9mFchBTh4onc1/lAqfHncYPJ3JFAEpDCcG4nSm2
0aUq5qZdstZ3kvkkR7muSktdizuXisLmYEG+KqbymE3lu9lojt9g1RkG2KqK7r4pkTh18HeF7hwB
czybMZIEoShe4GH7jVT3uAj9WCG0bWyZBHo0XOY75C/t9V+K221pi6OIxxVF84Z79N0tssc8UjVf
P6aDZodlSRs5Y0MImtF80UuPZYsx77toee7JUgU755EV2h/IsqN3drYMs7YdDX2nIbtUImPdzsun
WvfWFrv9d5K2Pv7/s3DFh1JrlzIy3pyIzcrI0WYtvNVlNIuVHf0RkbVvBifyF8tZO4u9bpOu8CXc
RRwS6mdktecs4sUeO8NYD2Bj10nNZD6uxwezQvCdusSEwEAMCNa81O0LczGlnQ72eG7B6fpeGX2i
uF/rc801NiVEhOUtv1ddUOpG7/0yH5uKpjWFRlYtzlYdsG7ykFyqCs5xFS8rMQJ0Nb4TJarCcRa0
HQBtMzxj2TRmayvRLmMMarYuhg8qT/r1ukZMr3O/js+j1Ik2bJDNd86OdAidWywmxMYZkJCOBn1x
HuHnatmoMMbWnPETJ13ybFfDLheKn8/VjwPfN1TU6qPUql+tXRidTlAkDYln5v4DFbVxEah1HR2n
HEsBJXTmMQYRt17oiDqec8hZOvr2ERhAM6YfUsqDmoWCsdaGNovDRoHHWyrPRdE42IfSB9OM3W02
zqGpL5+ekBvBXJEy4wac7CRtMbIgGuNgFtaz3hehrsVnzRqf5Rid5pL+o0f1Ed7vG7hLwdQx6K1V
1a9ZZusKL51iHVGqn9GodqtUV1rcHdpvKuVvB4XVH8N05LHNbIZUeqs+gwzlztL4CWsV+opqmUDj
gC4ACrwfmhKxhV6FmpqfvZphldtvy7tjlBS+1O/iP0VqKluhMD11Uvk01JhO8bmTC5yEsaoogNhk
6M7LGBrLTRrzuMWoeiZl4VlYnPFatTdBTth1FIWw2/wuy/bK7N66aro1JBEFyqD+CEafdu4EAzsM
305T7D48cwPOJBh0Fu0S50Gv3hyFx5o0mJ2e44DzsnInLSAolXIn4gIiKM3qCk+JT8CtrtrUmb5X
U6/Uo/vICXGek+juuE9RWjW2yacuGfZJa2VxYHQdf8ydYRSMYqDaYh3eLEX9T3xcE1MjRvb8E8V0
cI6l31xXMkfDAN8YWD9sMOWtqN/MmL0MfK4DWBakXU5rUSnaX03dIoWs86dW6xhV1l8Fe7nJrvJV
ZPNDXPSMq9ABvYZzqbKh/dvApVR3OKSx9tIr+WupGheH9114yzlOJ/OJ1N7As+ebOlJC6GnPN0od
oMtIDRZ1PvAkYg5Gmjx16cqwo9f7vTEU8G3j+Tkx59v9E2pFTyE7qlvFnJ1Q5NpbVZe7tPFOk1DB
uGbsKlyKhWHiGPdE+ZRMlhLay/DWTni88p5J5mwafq9VVDvFs878Lsh6+1xMznaO8u2cGxK/X7tV
JG/o/SMhzHjflOGiUQ/GLu4b+/661Bj09Kz7KYD1Wk0FxZrTMIK6/TAmPADKpP9O2FWjxjrUPYRG
69cZqYRYjJcHXT90lV2FubEeTbaX7lLClVgM+lY1udq98T4OQ7w24+HcN9YmVbP3yOMG03Gu2juM
GuIKVn4yMkxHRQ9pObM2/QJFTZQwFES1bdV0z/ziUETxU5IV6NkiMSMQr/wOe7GD0J+JqPKEzC4K
CHJiWcRwpPEw1Dg9PDJl30QJ+8Ahp5VwOjUkeMEvOt040nZAbrGmw9i0X2LpPuYxHbZJb5uUaAdX
EBGcCueVjidYsKyGMWWVWjitb3GRAC6BG6NoG5X4klMTnSpdO6YU40qnBqnMmWUvvFIGW6A824Oy
ZCmexTxvsrDXfZasYkZGisW/rGWhS+BqH9z92zEOQsbBl0Y3aqwR5a6bZ2tP8l6QVWUelJ1mrWKo
YBWEcVxN29Lk7ZtG771RuEX63GMZaDj7uaade64R7vsmB6WmJGdkx0dl2PeCD723Z7qKqvxpdYwN
+paIUZyT+i+L9YPNnH5QLnKodzlAihYbJOuPxp9gp/i5FoVYAJ/S4eqk3rWFZ8b+ql+TOybxOlL4
Jfm47igOCmnkfjOnr5bYLZ5z4+1y4H8Zb+OivcrK2mQFTYuNU1p+a4zWmblvjFbsbfhulT2WLITr
szrBS4uUcWPYWw0QdTg47dukrOyyv9SSxUIyll+w05kTY7fKXedmFA6uaZNDpLh7GujCrve/SJjD
m1J2V9b1iJDMl8Rqriz/vv6ewaO5XPRFvw5mvrZk7NJsljsbOp0v9NHFf8NNAfKRFiW6ZYm82Itz
lO/1XJ4lV3I2TJei9E4dr2/U4liCygFOva6fQOq8SVy67qLInRqf0IJMYUEJUbbaynP2GLeSvc60
n5fX3NL6VCFOJxPH9Fz48APZMlfL0cp4h2eOr+FuYnkEamed8CSyC1OsjSc95mf1H6Eku9bi1BRR
M7AZFxQj4FWy5QLs5LsjotiNxbOr1csqm/+gEZCrWWMtl9UZpVSahKOpP0t7IGqj+uqX+Kdlm8Ew
wP0tY/W0ZHJbTrW6neelwYUer2P2J25escNgS+QqI1N9Yhv9ptA3M+5dOK9vmp49qQbXUE6VFnNI
ZfNznGIbjgc21kkm3Q0L6yko+ZcFclJPKnUN/C35UVkY5RUnVk5NwynSU+fWfXMdswSYPSvKrCC5
oyrLH1xg99131fnObBchmMgP42D23VPhheLThRpjNe0+t+YXomHWuUlvBqcIIkxsBgmKhEGXXQi3
7zm39MkHg3dRreG5T6A3DQXfjTVwj7EUZJvxRQTSJfE4GyeFJ5SOTvfNNN7G9oua8AENxvRhdjwk
ZalsnHHtRrxmZYGdZjLuS9wmQgloMxtsyuiUlvIhwq4cWh0/AA0u3QZD7G2ykpYporQwzSFHMviM
F2kmK0yCVzKbqnPhFtuqne9OdFbAfdH6supG1txN0LvzJ80G7hnoj7HlrXr9W0z2eoxc5W3w4ocp
rS+6O2XnzuH66Fvooj1TTX73xEjS/4uEuicbQYJys5M+7vIobd4Ss1Q54ZMfUFSsDq3lkCYWTGRL
XfXDZD0Opn2qkmzcAiIH+r80ni/i4scDKCvxGPtisZ293Q8U2+aQuXuiBIIM1YgvlfRsRPd/qtue
hLo1Eo+NjyE35jTZO41Qouan9NCsKUtzVRFJhQZrrdn8jCNJoI1mhXGpc0/H1X5MZXEhtQ82Y6Hf
ALEf5CSkX8/sqwfDW8cjoi1HmZIdw2n+8sYfB8cJzWwQ+FX3pr18uErcfbjsuDRnCZW6Kk92VMSh
ovVf0MJ2s6363qw+5zJB+OTNXdjmQ7ypy3of2/UfzXsemuwS29HNiJU5bFXn7IzRE3WPk1vKGnS4
6stIGpc5bR6nUdwSN1Z2bdycuyymX565qsoBOXzEgEm1edwnqh1+MmddpyaKWkqpNArLEbWAwvI0
0sjZLBa3Wkd1Quk4VSgc20oJ9WXg4yrMAw7s46THT0sl/gxcWI2aHCEj7KVsV4kDGGGp6JNqt93V
rjGGZvzZmd6LozXXvE2vwhA4rSfoCff7rC6fzGlA4pLUb0WnPk8j0OKcdqx3ADDVSYhjEabD1H7G
jQZvMtKf1FzDOYfL9yhwnVu99qjihveFjaoojtwajPxlIbcWG3FvhUIFIWx2DQg5hYIxjZ1vBcYH
tngOdbezfiakGMo8bagu1Mp7LkcSMPr6UrWok+xCbuWd4yRmNApZf140+BCzJHO2dS+2Ox8kkXCd
wtp+GdtvR6s5g10JkwWiw2jp3UuSIsOydLlvAFUyTBiG/eBxXfRVt6mWbi076YT3ztbwMEaanxH4
p12UZ5/o3LycS1cON3shm7aNKcM0LzpNrYa3kclZYojF10zlhvIgzJSYcUjk6Shs9JskRikgbGI9
W9HAfkjWIWjpUK3dJ9sxa+pw6wm1YIJFGEtkPL2NNMrNYv1WU8eaH0EMzN6N6urf+mJcCq95USqW
F9Tpt2LU97ZrpGAWX3Wtj3EJkzrMmOb+UapWh6Qhq8g/wu8pvH5PjogTZFHDlLe43ptMI2e9UQ91
ta5Au28HhYTMCR5E7dYTiLbZCcoE8uBCJDNyiXnrFl0VdkyZiQuoz45d/Zmz8dI44Eekne2h3kmO
HryTg7zPb6R6i1ULD55xnGGirPBAyqCbzS91mPDzEbmSwqy7EHBk7DxAZmY1fImpei2IS4EWqDjM
eB3tNe18F1oyHVExrwsXEZdmeNdFq3J/qnWmcPzdq5wRMGlS8GrLy1h7h6JMp1AvbQIf9MtsNWBc
jXo721KuhMmoKNPEHr79sPGS6rGO7d/ZhR7a2gKOXvLQSezWHfM5EgHsLYqpg8ZcLEypABKI3Wim
5HGgz41ZAGIKLMtNgj4TTykWk5lyYogbdKiV4vhqnt1G65Tp2sUr5jdPG5R1pMebKB+X9WDrD2DR
jcC01U3LpDUYWIavI60+VJX21VTIaUm1LxCdmVGgcEqtUu3DUfpnvevepw7Fj2MmvT/BWN2QKMzd
O0oeTRJEwISwl5ROe7r/V1Poclz2d1u7NTZLoSa4/4eL6qGZnXqc2CDmTXlrowLubhZvlUx/NfRp
XY48CPnCm1uC6IaGznQsEzvbS36GxHnB71tlGdcfxqmNGtHlinLdqaSCOGn0ztt2taNxPeaMvac7
IMHBkskUpXcbahHNY216x51J1mTyCUkhBohfvJLGalLvZ5Z50dpuCEmppG+J5nVV1yCO1EfTAV7o
mvMhKwagOu4DgDs6SPgRQSULiZpOWfV3BM9J6IzzNIXjJ6sdGeYzfE+wprtseOwaJEMR2wlLO2JZ
1r+hWS7p/JiUzmEqIlh1fJY6lN0gkd67KUHYROmHkbX9aq5avIT1jbdHQVy2r0smFY7oNmMsHpXx
fkx29Wtv50er45jHvMsAjYe5KxyYlK2GoKWAPqDEflZabWC2w3OeqPh/ZW2Anxfn0TGaLZxeTjNP
uTh1Y69jtqxmJYEClIyDhmX+UlGZiXuOUcfMXbbl29BJy1/y6tWeyls2Lt0mt75gYpRB1OreSvFW
hQPgJGnFWeUS8mWX3pKo/IWmbG5VvXtIZ6QqZlOcIoCuLB5AMKZ9ijwp75HaqRiDOz77uJ1ADnTq
yVXJkuyMhnmNM5xco7doYey7oZ8a+O4uNhG7Y63VV1ivKyja5hfRL+S5D+fGLq5xpJnh4FpPPZnp
B3oqbg32XAjtuE3NvLDuXLzDRFbSWhXN3m7gAXlmVgfCTlK2zQBBfuuufR4Lle1Fh5RyQE/k2izB
nB9IYxH9GtwfKd9GvdwjZGsqLwmT4WNh5JiO3c5Mte+fsc6uVjNd+la7cHQg5yrUJxXu8jhULXMk
C5GwUnyorXtqB6sB0jpv9Y5S3FDKE1kdf6axRRYzrrQGATaqShg5EMSr7E3OhhHA+GfjrnUFMTrS
WDe1u9cXlJdD3r/pCAOVkRFyK2fCmO4Q+ypKTqqevtbUxPtJ8BvVvNjHheqPFJFQ/2lolbjcWRn4
/uFJRsOvMXAcxbKA8jyXt6qKlp3dku5jY1hO3OKRwddHycEO0x798sS0cRgEwnian6morc3U82uK
Mx9jqzhj4JfM5DixJ2eHtMILp5HCoESPzI8Pccww/2TkB1G69OyUlHQFiKQP2TRRUFnz2bHA48g2
fbCK7EcRC6VBBW00B6LQ92nYKMNutNi+qyYty30CwhBngVIgs6D3ioNtQpBI0u6gOFm7TW3bT6R1
MTr+M9Bi9tNJQyu9zDXQWQztNUpI9K7tapqHh3nsCx9b4Hc2UagQO+tL4ClBi0L7zvShMlqaV0a2
u5Rp4YbB/J+cu4cJszId+75isISmd5X1k74rtP7dzRg5SstNDnY5nfuKwt+qniO3gWwfoNrE7b8I
oZEWz7PQKUiWGUNtl+WnRTeRWEW1Shpna9u1vtH6O0unCdilzoz96/ehWdDY9Zz4RAOsrXv+lzd8
eqXVgOBn2DHo2SuBXNUAJCCauMSJ4JnCwR5vJaGuG3BvyLCj7qzGW1ONVGYR9Z9EntQ6cY9q6eJ5
WppVwZRwHWUMf8qIh9LlNuycpD2OmbBv7oTaBHXbW2kjNNWFwUxex+XWKWe1QbM1J/KnmqO1bRn5
xhuqMoSWB1fAbmHPlgiWc7oUQoNlW5wXpeTdMhco8WwkNmbDTKYXlH8igke1DP0b6EEGaGoIZWLP
xhyBy1ypO1NFfm7U4MnBDLJyygp93ast5Vr/VdpWtQefzWVSq77FGkdLViSZpnC89Mhnn/Y+dta+
KIf2urQxzLRmzQOwSSb0y5pJn933yw1xMcWPAqS1X/xuWJ4Xy/1FVxpvpnYbmxS67Ckqvxi42DXm
ymk5puvs/soLwEQawhmEyFO18F4rrukvi+aEWgOyNoo/CXy2Sft29HCpLSyds56HrctosjHV3VgN
L3PnfSuCHA3AuM8T6j/HzVZiqLddVhODQLFf61EalLFB75QWf0D+VavGGd9Exu62aYuPrEpeSpPO
pWEImzGOOlKdWuP9Ho6XB86MMkTVd4LPpd9f7rfRjpnYqKGqaV9Foog14l4SzBrtf7F3Hj2OM1mU
/UVs0AbJbcp7KX3VhsgsQxP0Lhj89XOkr4GeaQxmMPvZEKRKlZUl0bx4795zN7lrMEfyYdjlQOJ0
uyvloACaWZ/jPbbKQ/vIfEzPsbmNjNhcUzZ2SKFtxqsNpIpj1BpbIx+enYKECJQFq0qgvs5CRph+
mGzSBFGS1fZvhdN/0vlGWsQPLSgtARbCwGFFg2nhhFOHK79GvRzrlyZSX7LgvOtquExdQceR8wbe
0SH0UMS6NisPO/N/t2m4KNzgD1fITPDcfF92W6dydF+mgowR0dXQVuP0DekGzcvYe0qey6oZWBEg
SogDeyNbvueMewogDSC4EJJ9eekVBbx2Xoe0+Tk6P0thvhiV8csZKIupgxbS5RZWwzspZwtWMj9h
CrtfneQyhwa74DsWiw6k9kinYbVKcvHHKXkst/dOnxV3h8ZnieN0T+mUXFpHUHp107koAdwg0/i0
DEzAkUdqDeYsnbfdmfNM+/2n9GW0coYg4JxsaIfW5vtslsuKUu3JQMQ5qr9zNb6EMykos+fvDXmo
fMJgLGs7jF6/dwh4KkcEjXzim6HizsFyz22CRZBHBwT2iDqm+LeYWwZKsWSIqE9wy1+iunCpUoJq
nbbjM2fNofS0s40SXo47prtJ+TthPscvQqZB6KrNULTXsfVaYOckYkOnGQ6xAb8zteltlg2yUZBR
wTy8ujGkt5CRvg7mfRuLYzH61FszMJSGK/ktRAUw+3S4Tado/zAWDOEoIf8c9obdmhdpiptrKf8o
bbA2sXbNpVaiWg9SBein0ppk5vBk1ubEAmOkAqjN4q2bJ+bfInlp46R88/ORLqzJJ57wqAX7I19Z
bMpXHY1fiOaMo91L+QqqrLr7Weq1nYfE24jmS4NyRewy/vbHqn15bKp6/tEFPaEY95d6o2u3PVaG
RekyRQtM940bLElCuZIny2nFDSr172Tg368rb9g2TUubwHPGq3Ka4JDns720o8DeQxhXi66fMbDM
WUlDuEmOEdCHZViyiug9I9oXSWMdh3I8FjrMj5nufyhV9ns3Qr6D95X4k5znbGX3/o4Pw1qgEGhe
4g5Fh5mUV+ZJqzjM0eCHXkMoiwU/O/SY5SQQrIc+QW7BPO+UttG2NTuO7i/19z3cvLsqtsVx8J1/
v17X/boxMcbMflJt5WAkz2ZaJc9OFGznVhbnxxE1j15YKZOdCDXEmriE3wyorJOpvJcUlgWzDR7/
QRmFm7hwoqUQqnvnBgSrbCZDqit3lFHWB3YfxhNeOF0GK/5CQOMsncYc3kdhHyvO5/tVbsOmNPtk
P9o+DArfZOIu5p9WTAJbXBTdwZ6deNngPdk4QfIS9jL66SWju+iHKF07vY3/OqDsoUmOj2RuIuaD
51zzmY6tJGyxSttDnrByymn/M74y66euCFoUP3G+c+LU3HiR81XEBmNqHdSciJW9ttyEh785H3qG
6ZvINdt11/fjKrC6XdUwUR1DvASjsq0n+Pv2rk6JHvLjdJXYsfdXF+KAF4+eKw2qC7WUT/oLaTel
rAE+YiUCgW5etKh3xKjRZ6kd872Z+Tzt3CqWvpgk15NnvhDwZE9e+7MjgAqi4u8pzNyr7sL2CiXy
tQiGpymrnY8kUG/apFjLuxxDiymaVXcZW5JP7GBOUXJ8ZHZgvObReBsMVVxU/hkhZWICGLanktnm
HlXVAiWXzwIgfnLa+7I0Athm9iM+m6Hnrx2CPNzjHaVQxJfShyl9+34OLnRK/I0tpnzdOUxs4trX
RxEQFxY6Dt0Hi7BF36tY8g8Q8u3ZAIM4JsSbCMPf8rnn6ypnwhgY1Vp32iYs6L7W86Xa5BFpCUIy
U2vuc19u7+4Lw31+sTl5jsl0WGZBam+tsL1X1NlvlmY9QjBq7Lh+ibl9524ZbmgOL0fBDF83JuOx
uJ5mwFbIb5TXLi2RHFATWMeyl4LudcIsxKCdaxOXEhMRe+2colhJcgkgv8bh1UibaAelDSHSBIlc
+t5dE9yNryNrwa0Lft8excYjV7OasHZZGYnFyu6NJa7D+aVABy+cr2nIur9Digm0NJqnrsQeggQu
OQ9DHiyyNirWQ2CjmDHT+ZBAanKdr9KOBau1ObmJgdtr6rkogYj5nHQLJ2z24NQO1rArWhdMnVAv
fEnhlZZIfEKygdWFZCSUNq+hkRkvQuwT/o81NJGvJCYVCp/YKq5xSZVRaXFiwsgKdS+BcNEzHfuq
BXYlD2PCteMGqbPs6D9fYMYlG7BgLFpEf4NDnx7HZv5EtiAu0WCGT7EPQNG1W55LuXb3VlTRyLSa
j39+ERDXy2SEl8/onPSy2DzSfInRyolwOQUOXsck/Un0aYuES0w+KXpSrgfaJ+d+aOi46G/mGMaB
Sw1tjGQKf/8MktLBPI+WSyjGuyga6ltGEytF5nmZ/GAXIw97isCy7kabLOAYhP/WtVgZexaxBKUB
u6liYTzwiPLlvI5WMiZosqPs2+vgRzlnxisIycJDjQAdqKR5S4wjSqBveMLEi873mZv8ITPW6TKa
owMpEa+U1dNVdlm3fPyKvUX24P9XBRNN2+v/GwvqLtf9P6qC9X9pgnn/P5pg2/sX+BzPxRoduIKU
A3wA/2iCw385Ae4QCmyiEimu7w6B/6CgsMUTb03Go+P9Q4nq/p1wHf4LAS/wApe1D8Zn8//JpgBu
/u5D+I8k2Od3A1yFExpTBIN7wc/7X6AUgSthEQg0R5JKkf4dmQI6QZhSI36529aF/COrvt8boQVi
1QlPdu2HFxXvusYboe5NyDxDr3hJ75sxgKgxsXq08NWuoIjIj4zQF+1a3nmaKoJM4unGeO9cOCpc
mu3k4FjKSeezJrqR3kVLTV8hFSMGBg/7gBd8m45yXkBgH91uJCHYrP/YvOlVSGrJAGb15I3ltnVY
LX5Go6R6tfNzYsqYKYW7JOHQXMxBY716Y2udGDT8gElrvpJ7Sv5sFMWbkUTXqpfWVpdM2awiCa5G
ZjEUKcujLVloC9/ad7grK7J5KloMc37o8ICCF6GbrkO9rp0cC0Po9ktPpcFqGObxNodRv6MlDV2y
FR4QGp7yRsgjEfOwupke3al0nkyaTiCgpQtH3kD5xizUrj5npjiQaalKcNFe/NIuztlo5TDeLGCq
QvI8i+JuN7Q45mQxiiWm9XXcGPE7eXCsm0OMyzQymF10alhKHeTrsRWCHDRlL7w22Obt6J2NoOgW
btaa331hrixc9zormk93JNQZTelS13D9yy6Uu6kvv6SKfitplldpI1TtcaXQ/ot+VROmxVgQ4eRo
w9o7VdZcclfiNHGbm2zNY89aeF360bZ0J2+ZNjB8BdFiK1UMHmkX2UY3Rf1skyy474P7ci2PgZ4M
uVo2lj9tLcnzKGeeR77gH4LwxleFZzLIjfC5d6tLRq7gyrhHv4Zj1NwUhdY6ryaM61n7p8JBv09y
L127BWskMNr3APfEWbm6g5XrGYBGVYkcUYxfIt41VfwzUN58JNOAnnhvF9ssGPqdTuWHmbf1ykws
vaoq4Tx3ppmdW4UX+dJ7tv4IKIvLGUa4570M8BVeCiCwJH/1p3DAdjOxPF32LjT1ujVIkZWOd5Q+
qxu3wgJM6PM1UK27z5QzrPwCbOWgOiqVqBYrG81mkg/2kmSkcFm7dbAFXP069YnakfC3VU7R42WJ
rK1lF9TNhn1f2+nyw7DFqg0K/2f8zACUdBkWj1cIjNcKUuS60oMAYqyaHzApY4bk+XAFN2Vdo6L+
Y7AiXgKOAHnlJeZaxeFLNX3RGOl3mJcwQRrn0ZywkZuxvWxJNMJMBTrC7baVRRs1RKKHbu15INTz
OeiSn2OAmgFr8AjFVeMlTYaME8U6k0b0Wzhd+kyZriivIv88+R26j3psYEkUzVXmxiYc1dfIHfwZ
Wpl5reQfu0iMAyObV9dBGZJWTbeXsXkbcSvusy4eX8uSqQLdiglZL0adqAAN6vTd4bFBV94dSty7
dMbnEUDD1F+G4D3xeK5H9+e6cX/Ct5LyFpFdtTaVgN9ZZofHJhrYMwsScToKq0U7RumBDO4CYYzH
VCaxu4uc4+6SJqgqaeFSacPhBGIg8j48ksPkRmu7ivuDldDiub/mRfm1csLpKJwheWF9UxIhEXr7
x2HrSbp5BV6ANvOt7WS4JanC9DGqlI+CgI7XqrFBaCaEwuLrNbZBU7uAR8sQqVn5NiQUOWqqLHCv
ZOIeQBO/ojDlMEIteXJRVw0eflVS+H4Pk0P5OKowWfshuJDtmKqDU8ONDfouPz32rPvhY68zetaR
DFvJF+Zm6+sofcq6KO0Pd6S6PeblMTTHpsGNnWfrLCrSr0o7vysaAQtnENnGEE50SHw2nZ5fstrt
LlZsqUU6FsXRsWqxxEB7F8y31rHp53w3ugNahmh03uIG6r7I3rGeha+gzGjETab47txx3Tqoj2IH
l28TghMBob1z/Ab8l9Uv5czcFF8JyIi6d46mz1hCuU2+EMIbz4RJj7BTyTuZ5/j9ceT61bANfIgH
j5PD6AO9db2G5GnuiUs/7ad1cF/XIyeKscPwV63ZbF9ClcyHFpUr4B6G+xY/t8Mech3uG0eHH6p3
830+lcHJ7jFQy8q7jWaVLieCjtdotN3bY6NGJuV5P+ldGhIU0iHipQPjG9eiLflWh7DZwpqJb4/X
vNQZCE7r9QpOaw9KQBd7Zfr6pWWCPYUqfn4cmd7dxz7b9ca1C0AWxsBDClP9vgAayZKEKxSJ+c33
mCBNBT/SZp6y7gniXQSRhJaiUuezCQLs2ap+DjlRl82g9GoKMrHVtfsXRc6/rwBZTsNOJfKV3HsU
BhNSrHWQ4XXkvTncfyCzpPhR9TYO6Z/RoP2z0SXRTg/Vsy7goPzzD7ozPItupFFalOOY0JmyjFVl
OsvItcr1mEj/yuJoBh7eytcw5dt188wBHctYU06u/nIYs9N6DUlKvz42VV5F8NivJj3Qy+MVuz5p
xqBHEMfBkShyGox1/aUmb6IIUdF4RGiddIRXZKzDWWaeU6u3t6RO/BqK3j+THzMg+FfWtzMGCVFc
qVzq3jLeY5rlKwuC8+ZxiNbGB1MQpsfHYW7rA6LEFQ3d8OgX3GR1xticiAXmm/dDlkzOHmMN/bSi
slo0ScdUuMYzni9i6nJB6kzlvaZDP11yAojfccJuGeyI2+OopQfoNaJ8zaxifMu89ePVvMiMg5Hq
Z1Nlz30ce98AalgW4ia5dXlR7NMOxxSUMqIwRmgqGcN3N0dNYfcOImibMTa3dxg797/aHE0R6+9x
RA2djWFzZDKUtXV8jDPDWPf9lGN05xGRSGN6NccofKp8U/0gnPdzptb6gwRjOTUpV0rKqhRh8bT1
x07tVK7QlYTdax9E4a5qB3OVgFr4shhtmfP4s1K1WscM2bcDEvxjyk3h6a6ugZWkP62g7oGxS+BV
dTh9YpIgBC+I3RMdsf4NHsmynuXK7at5nzZTcaxordN4ve8+NkUly2NrGVQO8QxdZcY7K6oW9RPp
b4xy78eILqlVmdtvMBioSyULkpBUHv8p3ZbhelU1CP+L+BMlx633Bn0r3HF6nkvBgNczPtpxyndF
KN1lgqb5E848n68/2Yc5MPN3n2xVhMeGySiXaMiJ0T24qDAET551/fTikLt0nrW8OnzZyFymHHJR
zd1OzsyM0nDcVLXiHCVWrInC4frYtCRCXEkMpxuBemz7eM0pPHeDV21eGKb7yyFA84LgZHjjqn6y
C+l8CAYOxzgo0sXjEIyFXpEpH25ye3I+sLz/MsX4v/1LvkcsZBZ8EhYZ/RAIpf3SNH65NdEjQ8js
Qrsr5IyocbSfkZ4G3OGJAqDJGWBp8PxJSHQAGkOsVmUCmGlyjgZmjSUxmv6pDXj6R7J/75MQZJuP
0NZAh457adpb7lB8yxqvF4YecQ61VCdwMoL4Pf4gJGiCO34L/P7k9b6zTzAqP9n3fIcstMYjaekQ
+O6HVSdbTM7V5+MoRKh3xbJ2fBylSqpn2TfEBWNIQLPSL5PUumM0HlsRJezX+Lk5U+RhsKPu6Evr
35t/3vM/HVvltBeoXB7vM/L+LdOeXplW+Vb1us5X0qzBoOq0v6vavIsbteLy2MsL+btosm7Xpom4
1PeNpWktyDnE8lLIknv0qH+GWIVb1cTvph7ivYeUdGX5Mbq2pNyqKTTeRkKH9x6kplU+hvqn7OTW
STP+T42wSe920t3cQoOq/ab5mrZiaPMv9E/tuveccBtYfvUu5bR7/DErQWQ/kLKODLetWwn0HWwV
f68lwZi+bplcfZc8Div0ro2BYnZI9aeX04brEWWjolD6U77ZbTq+1E58DJwJAU6dp9t7HsrLVMN0
6XOMkxb6T9cqqo/OoH11t0oh64vXXMesDoRF/iPOqWU3JFyGVlauXBXgnAlctU5UAsvlfogAP70+
9swRO3YUBTgheP2xaVvT2Hky/fmflxIz2YhWEcdhNZgLRqZ9wuaR34K+WDb0699TyxIrYFyYuO9/
avKAXtCZ9/cslq92NFan0K7rnZfTNcudlmkXHUw4awimVvO9IV6Cir80RcmEsDFR8PTJti95bD0N
pknlYYwdncqBACUT6ofgadAZaJKKPqUt1jKpe3KUlWz/OTYsRhMpYSYLNefAj5ySO46uWQVZ8qTT
oiMqmkb/Y2NJq1xJQ4MbLNvokJfRzlDBgOC3nrLTKP3sVObWor1P3B8v/ef1x57BQlPFbX0myRPo
jlEjDaoaH9tN4ey0cH+mbuJDLOPMhX62KqqmQovEr7RmYjgfwjHGr3Pf60M9H7KowTAx0fn7rz94
vOWxYR6B4iPzp5WeAok4Q7ZAUJP5vS0DdXLLYjo99sR973GY0wTd2q31zzse728bKPt56iA97pz2
7teFJnc/RMOHdaEYMGi45A0skAXvi4EhYBc0E6CZilBeaPX4C+tt7Vf5h1mZBLt1rTh5Ywb8TQKf
SylN4X7pGwyr8+NdTtflh7s5jjTce0hW8CEbVM1JlNqv9nw/X1tf3oiokOu0VBEDoS5diJnq3geq
tdJyKD8Jz/ART3bRsfWs/kMlWyZp5Sd+NHGYHNQLj0MxRN1ySiOx81E+fTYpCLVmlNhUaRLPBea3
rv/ZZWPxnpqzfO7QGD+OLJnYF1HHr4+jMRD9qdXw/KYYH2miU3vNMog1Vk62kDHhnBaPdUI3qpWN
9vajh/ayVGkUnNHPoluSZN8Iii3ETBEUHe7xmVfqq8f65yrKZ7wfzrK23fy7jfCJ5eI71TgbPNaj
9ynEdNYC8kFcUtojgVowV8ZO1pP040QNNMCyCsgiVZzI9w2plt3FcTq9JUEFud39MAG/81SOlbPq
44jAMiZ70d7MY7Kw5uyKGtt7NkTGnN6Yu10NefoZLt54nl17/ziqU+ZvY5z5rKqlPCnblafaGb98
giU2XIny9J/XCWmdV10548SGtjamOkVKnlGo6vEPEy/kG0H9heGb8FajmV9xISwi1JmrNjH9zeDo
+BN34kerK9hAipOwscxtMTvGB8A5f9eMOOjqPI8/O9XbUAizaD8MTDmSJJ3XGI/8U9W1ao1TkW6d
W/knLiWelPfNY+/xmm79varh5lm++EMuRb3nO7KeR1eipkmAoNkajVgh5tvj//X4H3qsKbZ+1b08
/vf/ef2xB0SSb76AR6ZMa9pOqUxRpsRySzQ2TI/ASV7sMhr2soAGUkz6Wfd1CuZpOrijNz0/NgwG
8pWK2nkVN429cYc4ZB4QY3sra1+s6sY3nobOZF5x39AChwiGamNdcLqfHhvDwX3bJnAzUM20pzxE
jxE3LukiaEh8qIArwETcWKHxX9D4hgwTBmPT5QC15sc7AHiS/6BLd+WyZjl5J0RY9QluU3/qq3I4
0Vj3iOC57zIB2KGxjPePd9bAXxgXAdXz6S74sg4ODXOmfzaPQ7PIFJ65qPxSMxLz/3rL483dwEDY
VTwJGFwnl9Sd0r3NGuhxNBU+M/XH7nAXMs+u5snH22ghqE1m28BdBkMsej/p914wzh+JqA/+YKtn
21bWs8DwjDtn/ogi7mKzKsBF3Q/tzPWXg6UBxcnws3cgIfkT+p10NNzl47BKjPEUpPFnKpmSyvum
VxHuhyF7tjuH6ZNvXAyTwOyiCcwdsVzx6x17up3iwMclVt87r4xXRmoMDRKUdsOov7n/zcde/fLg
rr5OSSd2dTuZeHkjRK+53WzbNtFc4K181wwh1+YgzZXqjHhXpq2xtiFJkBFkIRd2SK0u9hpF5rkM
JHXiFH76/mcwQVOr6yFfFaX4wefVYLm9+xJnIBCx8KaFU9jiaQhgk5LywgK+R5XfdmLtpfR2jUYT
himye/M5rq4F490ni/jEXdapaCdtxdJaYL3grtgTs7XsTTLPSB9tb8F9sCZzpfYRv6ShK3HKtr3s
3FOTUQoqU2wctN2FSyAj4ld/i8kN2UzplKswTxbpZJBVrA3+4dmzFoOrP003+ivATS28Ov9ZmEta
0d0ijQNrS05bdw/T8pDEORvQOUC5x3qA0Mqo0InA1anEoLzInQx8XzWu+Po2fcRKnhn5W5rV+c5n
8WG1WXQMe+dHbXvFp+URGTxH4XxS4Xc548b3AOylXfE5pV1zYPUP5aFjfd1EZrfv3UCtzd61Nr5V
IM0uiulQ0PfL5EfvUP+2tsSCHsulYriO5+Asy8E/U4j+7dyZpxBJNLDyWMJ25CFncvgQFmoIT6e7
nB6oN3T9Oal+p0wmz+APeszRJgGOsZ9f+YKLK+pWkhUaCcaHh4cv1LLu2uYC9SN7zkIXiraw3xV4
8VXftku/NsYzlKh839OKJKht35ZEDtIdaFfdsOCK689w9uHzxtQuBT+0aZpjXbkvXk0wXJGyvkxz
X+KgQWXUlPWL0fXvIeHZGJMJsAvJixtwSSzAiGVbOrlyg2jgVMqZLuwkjnPd0QUcLALLmumLvDzv
5rnATICj3VIuSTxiH01O80vJ8dgGjXtlqPetUvVuysqkORbpPYY7FhvmFNEzkH/rZsqPOTous8OC
OGR+A90QYVhchWeyYjIM+vJhwryqsGZmE/1xlJ3uTGkuo94x0G8OqBhmVnZVx4PSN+M1wJcDpK2d
NTpYLU2QEg4DbNd0DtU8TgjMKizgzQ/XhyqIhndf5dk2SuW0QUyJNJROUBEhAI86vLcal7ridEqF
CdM7d24FYfGb2fSBRrU9Rhygv2THrW1hpEvR+WgvqTZ2PB6emPs6F6MC7dgFW9wO73QRwUsgy1Y8
qFiPt93TGPo/ir438aWn3nJG6k0gXpOfWas4+DbrxNoUDsgpbzGEs3Xp3FxeRnOfCljPvTWrZavT
Q0b9gQIsydcMuTD8j05BBVMSbAcFnNVit7RzER3iAINtoNddx61glBnSznikSYNOMqzT6k256jtS
iSYCcT4wZoiZCEUt0d7mFvNCf5yT0oZFKH7EmlWpleBos0q1sQbokFMiYPEVfrXolLFsHVUuqoC6
h6bvie4LsNmMSjFungaRJleLlLS+9A4pw2Rlh7iB0e6ClB6eSizLO5oKzHxitR0TPrGwkTdmfcYa
RteCRKB4XdOWWARuw2wctrTKmu8OuSIhZ938ijLmjW64PEvXnV+NtEVaXbpL20zlVlpqOpuZfXUL
sED1UJGHdKN5ukFju0JPlN6suSKDpGSARgzqjuoQDmPfnAKvMa9e4XmXKTxWmrGYB/lXMdak39Ab
MFWrUzZ1P4zZS7kUinANqyNMA/9aeFi7rRogb0jDTAhjT6H53E87s862xdBXIANnqil3XlsTiFTT
HC+mSUnlo5vZwbMAb1JhkhZcbCnqR9lYSO3xGcDhnFQcUzZZcjHHRrcvKIq53PGjecitmY85q8wd
Dwni2Wcv63kYFvAFA6gqm6rLg9VkIyTs5HSZQxcemAyDXRUWy0YA8ogGy6bxCwXHf8uTWKxoGr62
gFXQLoVrg9zIdV7r+EcfGwth05OgXvxKJoMi1Wn0S0HWZKgsaC3V5G+QMY1Iv25OhBY0o7yos/wD
FYw6GCJ2ls2odiAUx1PGEHTNgia6DM0PMwWDLObGeZncV9Bq3t67G3z6MbY+KjfbznKLxGTEe4b6
FGaytXWa+A0LubGxZ0GSNfiFhShrcy878omHYEYFYUc/KIvIvmt+6wxRttDpzW5b46B6n8Gpbrem
GG7VXLRoL4p5Z+h4OTdIJbzRLHZETBz4VC+ma06bYEjCZYCacc0jJTpFfbjOyvZnDrj6qR26cO9i
69zUHZZWhWavFBdFLKHttfq5zilNU4ShDfyqzWDCJW4mIZeWZ97E1Oa7AbbkSr6aZfFt8dzF2MKd
OUNaXvTej5mGRtEK5pZxHW3uzxw08qtc1sVWwft+kqSK4hdHwcmZYWKOlX+JxQlRU2NvVyO/XRgQ
vYnvm7TK+EcYAcuehnFbtlO6I77wO4oYJgaVehu1Gy9S/XcUfb12wpy8r9zZmqMrjrYF+sGL7wxX
AqpNBC6E5rkwRtLmxPRQrcdp0lftIuSbSgswEZONtjPeGaoQEt5c0ADpReXFR4JN5d9s4uHmu8NB
NqFYdnkyrYXBbTzHJmLb5Wc7ufFHPzjfbR49h8kfzB7BQtbTS1eLfWM7wZWszYaEREjSmfTtd23Y
WDemP0r6wL4x9LzqkUC8Tt2BqEK1G0zq6btjsFQ1ZuRt6f0wGiR2r0asCA7sORFwohLOfiXnMF3p
Ttr4FX30SvBzUt3sk846oBVynoiCI1zWIEknSeR7WyMAS/V7yPD80CVm9u7RO2P8lpmnqGi9DQo4
ig851GdhLGyU6uuYNhkj2sE61zIGrq6x8kFFJU7u8SJOhftlHabb6v4eK8os9LnODiRDCmuh2Rmu
dyu7dlgnPTNiWVlHGqzBmVVRQ8B7uYrUZCKUNbxTGk+axzltujgYp/1jL/LZSxnEr2AsFE+qm8pt
5Sf7wqlwAxTDIszTF2gHw77xi2ChC+Y89pDdgr4uFrplwOsT5W1KkhXcwXvPwB3iRiM+J97lbrcA
XHXIKzylsb1VXUUyw+i8M3pPD01Q52s7riD4csZeqqD/2wZyXjU4HCzPrg+iaYioIwl1McRpTHjx
iKouHvr1ZM2/tL0M6uDTHZqrLZG6O2YECkYbd38Ft8a4wuP/2GBQGA6Zg4OkmupuGybGIsoMcdFH
27HnlSII4AldabQv4zAkmJSv1+mmYplGvj4FrQuPQ8oLVQK9f6ILL48u+WOvp3HKSTbjWatRh4jO
uWAgSl7qZj43A0/vtoZb3flRf6mcb0MW4UXqdF7O8j56t4M3OnL6GOeX9N5KqGhdMXhxkm077exy
sG+8ggTL8rLN1g+0PgaieqEj++G647jWodi35CegFTA1XZna3ZRFgEEoEWofxhEWMmiL4FIoYSjX
hrWG/7+Wjv8nxiFGem92bvzNZM9/KnqezFo7H+CL5a4AUBHNh4GqH62fXedt4PrX4MbQL+TD0Sti
kECmu0RjGTGhbrn7E3VL4m7zUuTy4Ovqxkw+36lPSGLLcmpGKh4HT0LCYIysXnqxPPOn+jaApT9k
VnyGf3adDYk2z052QUy8oTGlycKMvlHED5vA8ItFQ0bqqvQNk5xaQYCB+JURTnxC6G4sxgRORm/0
vxxldtgDmpOM/Zfq3reJyNn2SUrAkjgHOLic4gBSeanweF11CprANcJdbONUjnAWFG1Vk0I/m+tp
MngJh4g5xNvUN24AfBAyJNlHZ/UnJ3WOVVLrRRMogBKyOjXF8OIUpn+epfFOCLyBuhiSsScQybZO
fqh9+Ty23FkiNN88ZnDDT761nhhGc0tNizOe523qTdmyjg1vESd1e5UTtva6/FFpM19lo/PqeW1x
dnKxwdc97ZiKLhNDlzxR/G1cIhB3/OlNG8qD/eaj4IyqcKNYOELl6w/Kg6iSAYCGb+7/mWwVXayp
QA8wLkcPeaErm/mijOHJJat2iLgJuVUM08lO37Q0i+v/YO+8miNHsiz9V9rmedEL5XBgbaYfQmuq
CJKZLzBmJhNwaK1+/X6Iqu6uql6r6XlfszIWI6lCINyv33vOdxhsPqLhcfZYUqAD9SFUQWAzSLpT
xgyOR+aNBgXO0V0iVkw2qNyXw0Z39n3av3la+6InY7QiBR0QUWDqqzxukbAO42ufdt0zi8gPDnAn
rl/r6PTUxxI48qYT0TcvMY8it41nr4X8jZmA5nq3qDubc1VenDn6WvSprZRlfDyGVBNn9GcbYDf5
cyKh7khXE+tmTHAAbHNsB7fJ9Id1YoF2MaF21zHHBsHgOadrvlSpYzxakf3dGDOwdizXKyNKrAse
gV1P5xvzRkzbviIxKnE3Mu35RPWSk5CUL9I0X4eOI9aU2t9r39b2XlPHKx8hA77+QyB0/XkekW3B
WZ6MtiR1IK3fYsyp68xhBXWhz28bJziYeedRKmtvOReeAtWzqbG7D0iuVyqJ+100zp0gq5UbPdHo
e4VopmKH2tDz2xS4O+f63KK+HZrpMgZZcmFt1hifobSIQi9ZRFlJWmmc9/sSZxuFjbtxvXq4Cgk/
qq3a723ZnIfwE6OX9uDk7k11F81mzljaWb8oSWJYW7YRnaQrtnMUxCpBJXgb8uxLrVRDpT7AR0zi
E5iC6n2UDGNoY1Ynw9Crs4xqTglu9EZsQnlMw/BkcoZbOBVUwFD38I1l3V7T+3QVG4G60CH1ULo4
MPswwr5TRB3TJMIZJM2vJeAqGgwo2dxCXkytHw/+WOkbzcmtK3A3lFzY2l+9cqZhwYdJ2ifd9cdn
k4bmWgTDTQyxXPau8TlBI38igxjkvh3o301rwkNvWFfcwiuzA1uHT29TZCNLoTUaL7xOdEzCOPnR
YYzVVWGcakm5ESot3hDhXpEIPZTLEHfT3pD2g0lo38nxEb9IvfkcIvUyeVjge+h1W9XRxlYs3vsx
9Wk9Dz6ydK14JxxEzehBIy/dL2ULCJIXwavAGepWeNLVcCgG6a07Fbx2clw7VmIda9XhWAKbMfU4
oBuzaleAgFZVzwmJpYf0VbHlPJdjRcFzRT1g5Ids/tCEV9I4sPgVF2KiU5wXinn9WYY7y5Fg7MfM
AFmQBiBwuuKAWiwlQra1//4pvU1FEQv8TwclWhpB89wz7NGLY0G3pgIzZPb6j6gbo/NkwR+xQ29T
ii1y72FjyX68amNXbXWByEwjJDApjHFHrIa39kf/gS0WtJPV9tuckPJ6LDU0Nn//0MigWhE7pC9r
mwCP1tmycOdroQXB3lClS72XdU9zA+8L1qDhsTAS0JoVjKgpLRniQZ4rx6R5wdWrLfMqpy7DVLuc
Rjm8NrlcD0VbfjUEmJHaybwdzMjXoo3yR6iPl5xDDeaUABcn2jSDosjNSOoxkU9zrE9OxiQJVS8c
upJ0Nk8cL2hnmtOeTETmVlg4bgQJxkSCMaYq1kj6zCcXA1iSUzNpwdrpnYYlzsv3NpydhXS64cnV
rJF0nBRSo2Qki+9g2wsv2jS99cMb9Z2shHzyotE+hbzkCU2vvV8Z7uPoWil7DRkLGCz7HUdNnoBy
iJ9dxmnPrDQO8am48lvfLpfd4HobqDzeQ1iRK4I92l22adCjLkydx/uHPO2uiEFROgjv0dbG5zqE
2NGp4dlB0rD3UudUC8ZwKj6nUu06Hd6qYpBLTtGwrEPUqLC9yXAmixnz29LLkJKUTbXx0Twca9oE
9gyKG4r+TEoNBuzyJrBePGVdgkyPA9VW2TzyeCgf3DJ+QYjJw43Qbezo8iNTYJSgaICujEzTD5Eb
f/UzvbrYBSqw+fUMLaTuka5vabsm287DuZQaTMXqIvzQIqhwVdY8hGNmHpWhm0gBxdc8nyVftpXQ
8yhoajXHwNN6ZDjfIAuSsmB4E/ES1artGcoQFjOs3Vz+tGLvAmMfaq4T2quigPDqctQKVTGtQ/C0
3YhEPwsMtu66IplDphFT2ehbJnGFGJqvveiT8TH5uXvKjVF7mWgSrFGvWmtluTrFWAAfIfO1UyCH
r51vQrDsPkPcxGkxvAO5s44JNeeyH+qvCmnCqvRZaGOOubbN01/RzvQwzPDuHZGJOa+mW1q7bMAb
nxfEKkT9GG2DuoEtkAZfzUm1SzAMZFSn5ZMkzOoNc8/3uktXtl7252DMTgXG/efqHMG32OZmxokQ
WAQtehCbyVcj0fmbSePT6yXFZLAoRcKJ77Q1DFC64Vi7zrY/lejCYxAZp8I045sG3FVT7mqocw2o
FlahJGi9tTKRVTT4WRc6B3V0M+wPOqgNeFnEAw1tCxzSjtuz3rKa2mX5jbk2E89a+15MznDhmLYw
hic/4PxCQ/8LM/B2Z6b90TPjkOGtu3GmArqOlVcXrWBRyWrYdxkdDt74JT0blsiKQBEtc65iHgRH
Vb+mow+8KDU3jlWUl0zpJQjbpNzkx47W1UIn8Mehu+i8h1bLAGAKjEtsMf+Rc94PI0Xc3mY2PrAW
MLAWYu9h9hGDbC4DELALQ6fmoqXgwzgMHgJlVrPBAu+dEdmcKnd0LKnyw1xfUpv+8Mp2PMt0XHkt
vD/HrSDfJDP0etC+KEsCFnEL66IcQtGQNIJYsUTgbNr2dWD7rIcJaHtreMuMHOAx+6YKpmZDYQM5
ssxTwhp2cYy02rTo+hezxJ6Thq9/qLjgJTQrHQnZ9LVjhfvlVtVzZ/TipdQLIr/urnmmwL0ZHqdY
ruO30VTjxXQm+4L7zL7IWfM5YN/E/B+CsOGND9APZXUqoheOU3S4+4r3qOiLg+bLp0ZzKOfSHjhw
gtczdsBUdo1EtDp6LSQG+83I0/gi6wH3GIuNmeT61uoQHTIG3aQMadH7hVjNy/ZLENY/9bQgBs0y
MdZCLdwjv2NdroCFo8iBZWntMR4NL4UdV2uOAAHbVnGMJhaTuL4l6Cl3qD+bVxdKE/VC+S581K/V
yD0ra0a+9MaaQ1tg1m/rMnvSzMQ61DkUjFTFSFbgHEZUJce2TPBqVYxbKUrtOjW25ARNy1BTCdAY
9TXW4vLFYkWUYbVNM9EdOimHM7UVRN+mcG+F60OWFFHxs2eaopGhwq638Uwmr41yfsqqrF7bRoPD
k3jwFUH8wZgOAf9n7jpPzadGtxoMg5BC3Gy41Ib2MYo2/ZoYJj1g5GJExBkYhMaP0KKEDLJ4vJRE
2K2kF7XnPIo2VqXb29DnACCIQL7kqAdWpK3Zb5o/7BrKVN12I4ZWrTw67sjwstBXEDrjntQzXlr7
oLnhD22kE2ZV1b73AhyXVVccQ/aJWQDS10uIIH50xf+drTybBRglcQ0hOs0AKAzRdcA3uQldjUdV
mDR7PVp6ExLsVdoaxRwx8ByXyePE4mRzUnqIVBXsI79BXDxYKxSo9lMhW+Nq94AH837M1sJuvvoc
MpTvDRdnGHdBQdBBOkZUB63VvLTZkehFY08G3AE90VejfNLbYnwRTWQ8hTqsbAg+V4QwI1lz9FAL
QpEz33k06e5YVRNdGlvJF4OKGgaYjLacBNVB8VwwfHesY5tSDg48Tplq/mORqf4pCJAyme6IVFte
chrDK2CN21LvH1ltSKGi6zqKbFH02TqyVHrUalN7oTjhqkX+thQBmpwJzkkKCBti2xishw6SiEtB
PuqVAk1K9zCJkucgz5srSgYnxICNSiXetUX/dcwAsCQOEzFbxSdJrprRtZfY9fNHRg4kCCZfBiWf
+vnJs5Qtr40LUKHNXHeF9UVePWBlBxg1a11L3keDvAlK8Aeh6ei60eb1tbiOnmZf4f2ROKJ7CG7I
UoNftPG9vsImCDOkqsNym8T5pkBa+mK5o7flPdD7JvVbz8LKNfcCRiA91qiqFoz9vpSRaZHaxvmI
BvB4Q5anu3D9aIDqMDH5dtq25SKbL7bU5aiZsJ0cPKEItTRjY2WLd+aDiDd0AJIUqSuncqwL9sSb
7I8FhsU51ggWkubnwNVG9NGcWUGVBMeRivza1IzxUj+kzaIV1dUp0uJoVxR4+UR/mbWXoxMT+T7N
m31lg0bMo71Ef93gZdY4Y4G8Uka2E6lr7VVQn0UiTpM5ckbJ5TU2OcPlaEVHeyPRsG40e+yWkAqm
69hG2WUqIrSB3EIKyWzbov/trz1f6df7h4kWDseU/jLOSViewcDQBarQIdU2NcEWK0tkyC0mVj22
432c19MKNvVL5o392cx68zhiR2UROpPeNa7LlvpeUgi9NNoPZO71s5FXDAukRVZmV/IOf52qkTyp
oUiILjKTFTvPzwRQG0Olj5qe/ZWo+mBtl4PcgCScriq2HUJQDMr9OMdomIudOd8nv3sFhkr+gW4f
KmZ4mYRIlFHc9bpKVl4zNC+T+m4Cs+iWsmw2vSjqp9o19YvS6rMdPpgoLJgiNeUmBIttlSq9cpYT
1B48iaVvJFd3tjNOsR0ujRIgUOjRbGXXUAE+UQOsAe/kUOxTHQwcDt2ZFSOsXeNl5nlMuh+BU6on
oau9wNf1qGnprjHyYAVblhS7YLogbkyvndR2xA+cJiyYF/a3L+wd8hyq7mBZlvfo9NN4q5qHouJB
osd96BtAG3FJFYDemfOOC3EgG8jNkh6Grdklqmb/iJiB97yaK8PmzIV3euVExvSc4e5Mc0sD7037
BwdW9+hnd/xlfRmV8YKlYbgaKC2WYV78DLNcLS20LnWZVg/0dg92GzJ9h18ba7hPTEk0Q5FAkFBJ
+ogyoX1wJON5Ao+iRR67Nm4RvliBvSPokf6NO/r7QYzialhWg+4Gu4ObpuLq2O64G0NUFw4cohXL
HLuxUQ4nBI8ROxo/QVjbc9Jn33KtYlQ6IWBki9GuYqgdUhuQMwYjHBMs21oQazCILzUSm+v9A8L+
tZYVxlMgQGtFaGq20qYmUrlLokAR3BI2TwZUvCxBPgAkTpvpZjIXhOBCPs9YTMAf+KcJt/bSGRhb
Gc30boMBOhEJSqpsn+zthiE4ivD0Zjtht9J7VlORYQe8/1ucCXorufqcEQ1NGNIczUz2Aleys3et
Yjd3Lwj/9UdwfXuzDvQX2/2CESa43e+gAwGbHAmEAfMjtJ3kKSEFLyxjVus01nngXQtoxVDbqoFD
EpPlcaCUxO5cYMpzp2HYTkkAwiggy1A3An/lKpf6caDWEi1HoaruA7DqLpHeWX/MACxebWoyevEc
AasRusIUBhIOZlceR704B7MsECj/pikGuh8q954iq2QibuJiK2zzhJ7deShN88EcTmMbj9c8o/eS
W0AFFdrYkkpzlXHtAvWx1rKr1HPUTfWtDtuTpQ0VV2XQ3PDD3ZLYsC4yaJpbWCC2Dj09Pd+/tSUq
c9GVg31Et9LcHIRjy8iWzeH+1VhAQS2THJnI/LPB/Eh9F/P5/RfDfy3XtOc8+AN8lYZ6vrFGDvz3
n+16bNZtmYbr+2+OMlnvmOtnGAS4i8lYTvs0IT7m/quU0bgHDN7u4n7TxYN40pyw4mjKN5dsE2cJ
xvCXO2XI4sExyl8eq1e0/mPim/tf7lLKqXOA1nW/hfOyvzKgIUSPDLkqQtJR1Nf7lxrewj591ef7
rZDGThhmzuP9D5BW8gJsO3m437JK6wdZyvovzxfWiHqhtU1yuv+gXWE5N9NIHO5PgTAcBBJF1u/v
P+obKT1x+oy7+1MAEzNapxaE1/tX0Q4FGwwF6eb+1T6S8P1aO1/ff3PpT2SCForw8/nJJeeKboZN
WiUaklfkJc1D71nBripTf8XK2OMWKIxZrhBvh77uXgfGZYQjjmKP/hMAc6hVB7QCCUPwqkQuNbU3
t+OclLgY1LHCbRrk36/VQJnvQKg/3G8OnLAX6Gnco++j9wz1gRkBrwiuzyA96Vrd3Qx20UUL/u94
v2mV5OXqIsoOxTCuRzSHz3mvfTRyOIYzU/6XpczwUC7IPNgN83u9oazBYHLNopoBVtFd8yJNHgoN
HaNvgWjLUeTd+gQYSDZxdVUBlnl8oavJou9BfCzgcLC9T0PiEKNRhWujqY59zsk4pHmwIkcbsUGD
uDBMa5jiFWraPjF1mBKEimSNFm3j0jFuCH1rBkvhFmY0jBnTe7tzaMKQFw3Jx5xr2pl0rcbkVTi0
2oKgIgF2vsn320u23Lk/FT1ltMIeooT3s0vn1JuQhv9yMfS8eQzEYttwvqbzSrG36Mmp0WhilMZg
r41u/NQcnk7EuhxrqoGJmm3Joy27T31gw0TzvNShrR/MUDdvxNCVy4Sy4TAlPY3qBt82eJvPTAdy
CHCmXggjpUlSZOkx6ElTQL9NQlNjl0cvo0lHS+ZDc8E4ul5MTKkkZUHV+j7NIOX1c/pCV3510woV
oYQKR//EO0Lsontr47OjIT1HjuQbui/iVjZEt8BV3KteY9TDBQwnbyRC9wjhecU1SVpo4V4zYdnr
uLNZakkC2dCJd9m9mec2xt4kaAOuCKLMknYim9qrl8KWHyfx3XUHczsGg4BAPB4m21dnVfP3U5No
i6awy9OYec3eS7jim7Lwb8rhnDomHGsqcUbgdI5HK/iiwmw9SJiT9PV0ylnk+mE+FvtimvMpgWjE
LcUSfHICV+Y3FJXjsO5yUC8aAch63e/qQaL6NIZ+EQjUZpkD7KMYo59u1lpLIn+sQwu8a5FqrPmx
ZqlXw3aYgPpscWEX/fQ6Lvupc9A0aOD4GggsHKLNw+jgrMsF8aVVgCyj8k+jPl0L/taIVuOpoKTl
T914Q3mX2hwf6oG+KPwIW4uyZ4lEdg+likshRbanwuYYxS6RB61tL6l0oU/G3c5iMHdz0K08GZ7a
Fhmc18HpXhJVqXPilGCm+h6iyagetXwYV9OcdZ0iqQo98ROnSfwKmoBIQlyaDErs+NV1COUJY+MY
W1BGSi1JXp0CVM0Y4xCx5jdFNfbRus2daRtTlp4xjMJ3GVCEuHQo92HYpK9Mokmer94mrmiQ8/5O
Nlr4lELJLdoM7Vib5udU6P22mpS1GNzhB5ZbqXTAz4b7AaODIeL8lznlnkso0o/3PwxIYJVGWElC
9KjbOgjS17xZ+NGE3spHPZlJIvjCjPSD3vF5KZh3uxeAfMVrnkK1Dkt1IkCA/a8rX8vahpcWWt8c
21gT9fYWYm89NyltBgGTjQJmocupf+0He5nFvT6LZ6KVOf9TY5vTpgFHS1OIxzdZerNsE2hBVTNQ
r2VoO9S8gCN8c9ae6wLqZLD/qimvQfIUT7sMdNCr5VVfoG8do5r2rdunz+mU9jdrGL5PteGcQQKD
c49G7RIzjPTrEDS+2z14oAmvI1cIEwMHKe6rY0lm5I3/0M1bQ4om4xyVAAlUo7WvPj5FdhWOFwg6
LVo3ortOPbwfNFTbUQBI/f/gkH8HHOJ4f8YN4Uj3AdNGfSR/2bYq+/wdQ2T+0V+TTo2/WnQwTGIA
TVIeXcFXfkGIiL9SnMG/coVp21Lo5AP+AyFCPKrgNOk5pu4anu6Ra/grQkQz/mpL3XI8zxKoDiTU
j/9JrKDhOn9AiMx4KE/QlsXq73EnuX/F949nlQX1f/2H8b9KSZNZMgwitOxEEgWNM6bIS8vKnutO
2Cd4i0v74Ls57Y+um2XCp6gxii+iGQ6dTiMIIcCuC8Jo6wMWlHleIFHAuVU91nma7Jmf94uR6R0q
rxB4JDEyi7It1bZuYsTVaPBiB+qgEXtrUQfLtrLzfZklP0PGH4fY6nL0yCN6yxY9hu6mG8ONBAL5
rQeT5RFwHI1QgsdYDA0m1Jm7deDG4UPqj6RUEUVQxdChhhiwk3xwLd96Hhg8Ir2wQAwbmbGuUo04
lnzyXIbwTr4PNfxxyYBL38G5atTmUiusbKumkZy+MF1nBpOe0SA7z6ypW6CqHouqUVsyqTgnESHA
MI7hNws7whvkrfSpOWDv6U9Sh35qfZYtMQI9d4PzkJVs/2r+E7go3zS9RUxvsVOBGM7pgnAAaWOY
YdZcv6ZEH28TI3+aJvla2F24Lei+7cdE9QuL8f1aq2FJ2I6RnQa7oTnTvpmg+mbycn40yfomwTDc
oUaHPSU1UOb2pulaDGO6wzmTrWv+bVT6Dgve1hcT0U2TEMdGmVjTU6K5o7iMmS4RYREFwWvTFsXb
AG+r4pI/RkiEt8Uzr2ONVcjk0ol/dr11sb2S80mvT4vIIVvl/jxpjv9N17DzEcyEjCaYmH3Se0vt
5yo2w3e7eppiz97MRuW1jU7aJyC9KOkHDIV17HAvUA1HRMZ2wblIJ+qT+mZO7YCb/CXFlv9UUW16
oburWvE1dqny+jIhEiKKwcKZKPbAv/WLTNjuVsEGXnlFL44ZCOdVm9gnN6LMiHJ8CynmWPSNfbck
KZoEyyBbp2H/2aQeDY0R85iToF13IeQrA3yCLNIN0LV877mv6CvNx9+sK4+/4Hz+krXpY64YAfKm
Iwz5d5QfnVfOEgSAzv83TP0PacToOw0KFpcjJndXySrcNrr7qrrIfapr/izp34eupKlMjkRzs3Dj
LIMIyPqf3w2Kg3+5H5IRvim5MyZOo3mR++1S4Q5tkhuobfyiOcUi/+ZSoKLBZwKOCSQMEP41LbN2
o2QbA7izJrmyWgwdUcXAD5bFMLxjScRikejfx0l9i0S+S4VfwuB062UlFUlA/iHJyQrNwfMk6gGJ
O2OuS0lC2kErnPzgzR8aHcNGT1ILom2fsDL7M3DaYuOEHm5nGy5BLl9dZmPE7SQHPPYmgDemX32Q
V3hA++rQzB8SnACUlgCSZGgtGbP49NMdAj7wzPHVMq0P989qrCFbt06PQ06InNG9hFIgKBVxfrBm
NK6aP/vnzX6S0WFA5Ma/ZjjvZwjb378VBYXOW7X4CsWCL9x/HJ44Oo1pGfWqwS/YOgddqs1c2eys
SisP7Xyv75/986ZpNRvch97WXXpTUnF8Q+wBPckDV0IQ1/B9QCUKK7TRKKqzg9fAgobxQXZP4tti
3enxNoesaHEA2Rgxely67ZS97rhuSEFepoS4xSUhZU1QFch5iC2OQvJJOkQQhkQU8c+byXCxYx2D
niTisU8z0LLzh/tnnphzVYaQMaZAwp/1fMgdrmLXBXA6WjVWrKA53D/754fYttYmDBr8kdFn1pX9
2nXbmrMfH3KPfgsjvG1RySMdThxzICyWae68EzenNl6REfMgU09HVObJdd91Hxnu2DUNkXgxORgx
FjEWIBJLynBl10zSsa8Zh4wmIWE545yb954Hur1P44YTdcFAikx68v8y3zqgFbv/s6hiAKeeypYs
vSebfvRCI94CuhSRq7CuRgCpHRcfmB9Uwvh6MlPZB+HV7yplsXCi+GdVJaf7Iyrmp0FUXk9NOz/C
DUfljr9pIKXKWIE5ABxHiQrODCxjS3uCVzPvACZPmRcvMFbQQ3ZEscd8uh2EonyuWi6sDtwyZ95L
Y34pAv/Uzte7dAMu7vunw3xNeVUZrCCUMyZHY4IsRpaH+2fwZhZcUXYYgPBueNWQF+t7zfwagZ3m
Opov5/uHvm5+/SwRBjW87ZQIj3hL/PMLARQUBkoaIUgJs/hAs1999n1AXDRVjZ6w1inPYZq3hUEX
GYuAPdB11EoCYObXibqYl+x+2xYDeKJebryBfSqwxYHqJNn5jr+lGYKHr4DjkCt/Dcrmdv+JmUkS
Qw+P011N1kFk8IdMA8Wi9QmVhdO7xw4GDfkyTCsN07M7VW/M3haMETZu+Jr2L07iEevbaMekeY5b
82PCVz65EuNc5FxdAo98gY6nh97MMIg4X32euXZjsmtLMCdjJhFGkugQIO5YROOHoG+/svGy0HT9
Ftr04swYIWg5MaIHpUs8IJZNRHr1WiCFXPQ91YChkCKIiKGoEdBq7enWkn3n+swDXUTJq9SNTTLf
hkugtBcfA+4qt+kP6YxrUskFi6DXFVA+TXgDc6LgzW9dpBzT9wy1QkxmH9mv/aOnbHPFqI3VgwQ8
2WYPaZT6696Z9n2Hxqh46SoWVNeBDI3YLF1YASu7ZhlzZKX2pR082OHMx63CXYFeAbjM4f9YOC2k
samgBz9vlFQ6BEHIJ4f8VVahEQvoAc3+bjJqJuENRFD8foeW6RM2QOqRuo2KrRaQDad3rUA2iF2C
+EMDsRzCXTjNU6X4uoNV361gEEdbekbiGOoke5GtCJy2OlH5jaFxNiewFVGgmSu8d/Zj9dWsPQof
aY7YFnVnIaRWfOkrjGURjvjULp8Mm6KGfeZ7b4JQSUpTW4UjORTetDdForbDpN20GnT7VOU/7neX
h2YwMZCbOAu/uCryuCfOypjMfI+l5JZRIKzHqQXt4WUjE1raN1U5h5YGTbQPmh0scxczJBy1ptWm
lTQSFjAbsHNQ2zi0oHl2XiGOGjUYNh8CnT0y99JMnoM0/gqTIV2XWIpXXS6yFU4R552W1FhDhMjC
S90WbHWh62yZZcXQq1IeTk6Kcq0PhxIl8ylLvRdTeRHsPzwqfpAmIAUs78CbRcsxPDVwNVZmQ1aO
a2jqzXkvRmebVn5+tH0KzSasJtDsGZMMp1fbkrbqisjd4/25uv+TnpAUXHfNTzv8cCyT6yhoJE6E
U1IPEanS1K+DuwyY0hyjIGxXiE/aQ5WETyKEx+v1+VYwPKB2M+TOI+Zs3bH3G1yfVTq8GWi3ButN
SFoRQfuGA00eaqoMf+S84nakP1ni2MeUccDBPWU9AUvB9+SFh2H+R9dOTbLVQnL8in4Vi4rrzq2u
97pPaTT4S90096XGS+ZU7ht82/4cVnCHd4AfxE54xBXFQfld4DAy8vARQnE7NQZPe/WIjxjlVlDe
CoHMQkUOdnCzXxCo9gJqQ62q4U2GPdCOYORQ1N5CQfCW60I3sXPri41YhqgBjgB155x1GnbDZJ/F
UJS7kfPjQiJVZbKV41YjbEWie4BYLyqSmulN7xiQdxjpdOsqo2OOvHQdJDgfGJGv3Eo0qwn9PV7K
8BvKGWKD2VT2PVPfJGqyR6UTdFMO4L4MkGRJ4fzMBXNDLVSbUJQxYunaW6Jghlz8w2NZhqjS09J0
17xZqwPKq8+krk81CpAyqNZ/Xomavy9EXV3OPE5D103B2g7Hi+PxbwvR2BrsqSh/QORhKGz8FIM2
bGx1DmtdHLvuURVui7xDXdTM4ctl/lPPmVq24UcPt6inA7+gjwJPUenvkSKDLCYvqAypEcoqKOas
sH6lcfy43+v//X34P8Fn/msdX//tP7n9PS/GSgVh84ebf7vmKf/95/wz//ie3//E387qe5XX+c/m
T79r+5lfPtLP+o/f9LvfzF//9d6tPpqP392gTw459an9xID1WbdJc78XPI75O//dL/7l899po9j6
b17d+df/+mPz/f+v/1h+pN+wA/+uezL/xK/dE13+1TElZ29CEWzB4efv3RPUiDRWPFokYLvujYt/
dE8M+6+O6/A1W3iuRSdO/qN7Yuh/tXVPl55gsgP9U8r/SfPE/sPBzHUN24ZkDaBapydjOX/Ar5oy
iaaINIpdWnb5SiG1rdPyOqDIOd07GdQryF99wJ5umNR73DxMUgsOJFDjmAQJd6cZ9CN8GoXrVhFi
5tH+3BRD+iju9Dd04HSjOeG1Uw1x2k26rWprrGTZ9J4PcXNrxUSMguGt2Zu8X1a4zJUO34DzrWSx
WUYkSliyUFsbsc0ii0SytWdkkBc2b22V7zJfGJvfvID/j/Oq4OX67Xl1flqk5ei0YEzBsyN4/n/7
9mw7GAGKrOxdw0CgoizcKYkOBiNhuLCsVhEn0xGBbNvVquxdcbw/VwA3xNEwOLbGqnxn24YYVoB9
CDXkIkGCOyx/Uz3T9DqpDoUaYIHSbBhGHdRzZzUrXXg4eYxQXw8xEqTGT88BHIvlvT3BJm4S6GMC
7eF1XGA05kSPqBlx3PhtrGZbWq+9d0QSzPDD0yC0vSusfWDTUvdMesJN8DlpCrvdlO9THPaOnOJT
M8j/bmWbn5rfAH3vTx2Hay4q3fQsU/xhZeMVKfUokNXO9qQ4mm02wAwiaKkh4IGXcWkFtrNw3Ibm
DwKPzdSm0EVoaWjmh5UoHQBNdzYkCA/y1G9MU4OLi4qkHusF7yMmQPPuTKQcuZqgQmlXMcjTcorQ
gCTZVTPkyerPr4W5JfD7x0MzhXeGTc8AxznNyt9dCuhgI3OgkbbD6a+2zqB2pVNpKx0d2LZKjdeU
dA4tFckurTrj8ud/26CB+sc/LoQD/5DnSjDg+kO/ojHbFshY0ezqnuQkfWCXT5vkms0v/P3CGUmM
Iol1RdrlQN4zLfSgARCp+3m5Q0Dz0+EFgB0xbDQNpkZGzvYqaydj99/cz39dRriblnSEZ1qGa/+x
r+JHgwgyVLg0wyiSe0Zy+xAiAxwvDuzwwcPGpT95b12xdWyMNH0hH0Mt//xuWPSS/uUJ8/Comg6b
qiFpLs/77m96wU4xk/AZToICSQ56dqFdxZZfWWT0gq5bcxU++o4JGhRgm0OJzEGu+qw6QZkFI1oT
mAvAO9Pvs82zMxnOLu5IJzcnLryoes/kPrITXBDj1zCni4cUGTYAQ2PmG/tc69413Mbw9U+dxtFF
uWW0QNyc0lc/ENKAIKOy0cZlN33yOVwUSbfHEMs8maJjAsu1TAZD7kOvfnO6CPcQY2GqquhWKq/a
RFED36OK+0M4f1Zk+BJGbIBr0S7KdF1wllhLTRYXZp+rOmiW/5ejs1iSHNmC6BfJLBTirSCxspg3
suoCMYVYXz8nZ/PM3nTPFKQUccH9eA8q9ti1HXA7x9YxQwPWNa5oPWmtuyaZsBdhktqvMi2jDkOf
3xuyvmuYdfhI1ZiRpWZyni3YF+2aFrsYfSJl3NnxvPwBCVny2uCAKbj6rt5GQtdH9zJtw59hyiek
NPco0KHpCvMB6Pa9MW5VJEciDXLRfuCGRsieLe+lSKyd9Q8wGtRKj9koQ6XCb3hW2SOCbtlwmIR5
o0k/Sy1CMEjnOaS5TXk/NueCNexuMwkZlTpm2CXW/Ko3Lm7aHreVkCbIHpMvW83yHUgtVy8V9oge
N0ZiuU+Vkn9mSWHceMmDGoZPLrZ8j4CbDRUJOmYpNN+zjH95Q1ji0kWkXwTxai28WZi8+OlM52mN
vQc02U+OsQ77UjSM5SdDkofKUQ7H9zLw9bVSN+6SHvVRLSPmHoOPf/ttzev4wEL6V7Ci6R1vQVs2
Hj2Lg1K2hFWkihQqyKc5MvbkFsRXhsvffMu6vSHZyOZI4X3HY4eqS3WrbbhZhwol5AD0ioVCsm7U
3gb6Ar1/2VoLNWZ7iId/sbS+Ks8rAxS1KeY+mpsY+Kx3VFV6V1nrYbJwqSOYyiG89Xa0zVCJ7PK8
pgvLu6UmWRQ4ACLhT43UvLUeQjWsGGdIXmHhjdrjY/NY4gotK2D51jBc5nGfQxCs05vWQgudY0k/
lv3nuLbPSZMx4oFzFC6F+TjYAI3nZKoiGxUBCCUnRXkxQLbd4gv/05wdRhRmrn0KENwBzczA89mn
96QvYzLB2+o7RtkyDFH6CUbT5zz1ALpTLmkbrf5o1+KQZDpOnH79XDNYt1rS8EtKCciSOUTAcT07
+s/EPeqLSkMTsjkX1BM67maCkCR4cwZPZbkrTF0dijJB520MjC166y5RcxmtyDOQmrt7N9Vv8ZEO
NwLl80T8CyhGEMqTXEHFj0OA4QkHAN+Xd40mkxsu97Zz3syp4cEscJp6UIEYUYHisqdbu/LOYikT
nLNkAk3OXZxoBg0Rm1MxLsemHv5pRNwSbU4k9XpNdEqB2Cbg9q5ZnI3LlRDjuFhQSVuv6QoL2pza
7zxtfon4XZ50jqoSuZ2vxPZuLc2bmQ3VHhvKHLS2NX1qRzYLh6KPx2O9dlYoE2Tpqal/LLgGGaHk
rwVETStF04zEgkxWtz/YK/PImQwhvimizt2yDmKkPG+FUO9pPslwkV0oqsreu810oUsNcJhUUUZX
HgxeBslv2z4WSINSbvMPYX0kdpKjaROoiTRLr5m1j29TO8OB266Y/V5eYtY9hWsVBydXN+A5hmB4
L2sjDVk2m7s4S6XPeS75BKGTOISGBcZkQoRriutE8IB3O30A2++t+nQ2aiQbuEmL7UEIBcqpY7y/
SvKa1g0ZmypgHWx6fBhAiBBXDBXB6KcfHBW8OZiUysb5XKpr1M17vwJWWT0BVg7rSz9kSC6Th4y1
JALQF0fPbvvsl3Y2ROWu9qAwwfFCiJQTU24p1MO61p2/WvF2Dyy64p/BUT0umdUgvVTl7rkBSErK
TDpEIKp3NRNMfq3flJ54U5vm1kZOhXpTXUfYD0ONSEZq1/jDXD8o/Aj4egew9Mq5lKtHAsjV1m8h
TeGuVHtd5OeeQIYwliZvqTfe5kinIh3XFqOX64s8I9TId5PtZjCHyYxRbvK2eDC3s6R7T2ih1XJa
o9jJmr02KcESMj0UJC6d4nIOBptaRSQvOfJrayxfxdWO28ZPlRd/deo2IUvwEG/2Z8HS1au98p67
gclLz0gwcbBEKOaIzA1CiGWq5MVs1x/YBINfDtVHuWZfkGrjYJ1afOTstf0idccdM4BfkQ8MTXFN
S3Ms9n2TFEeSLMPRKG8qohkP9xUYgAfP5WGbTtYMy28VY8jG91WT3DxeUt4ZDrugrpXI7rXh2QJT
yHyDBKM5fu8cgl5rA7noIM4OSeMSkVVZW3uys/SdVsuj3lnPg1aZIZLOJXDm+qhNzpNprPPOK5r7
Yv0eWs153yy8QLqlHWSGZDtlKdVv2Y+Bd813JMPImODNzF7UznXSR1LY1a1kaOnNy44QZYUIF5rT
mKfjzuINC5TF+sC2UCOS5bq1HoGPvSK9WKyhtN39cJ2sq53XYBZKSj1YiFN8mXo2i1b+5rSIPUzL
VkCNk+rSeAswYKq7kAdgODbXPKIebaFaGnnOO5ijVWJfD9H9PJFN0+Sk/JAacVm2PLlhDFvyadt8
tKbKdmjfmHTMm3kzrvVn1m7ZTWpP8U3Z9vu2mKv9uGpxmOXAYqrROHKuf3up9Tk2LiRywRNbJ659
hiAGcGxpv0tHRoUDJFwUp0bqf5CFSRiCVukr0zmuYmkuykV/OJOlxUa0jKwNP6NusFYVI9C+tgFM
XFg8jxvwAyeHrrCYcE644Arb/jRyrC0SykGczZ3vVmz1vLJ+cEq3ubR1GvIG0iG389/a6feu5Kgi
jlAo55NEqdtK085kLK97Nhu5Xxg8srhu2YYX1gm5ZP9KOspnn4J6NxPtJsu1DWDsVO7HmbJiMXdN
mz/ZXvHlJSzLbdpk37DTF4VRyI898dPy9syWHKOtfdSSVfhrW38qrYy8aiEg3pSHdjk7JMWaC4Iy
K0YbYFlwZBaDDUoZDoJ0rXLDurWOIatfKhTHYIVWA52Br1ZjXztuKanKtYOoqRnlK4scck709MEl
n0VCi8spVNaBD6P9cyfjTdljyi7EuREKBZRjkEpo6/ed6O6YzX/ms/cBB+K5yX4Kb/wltOED7NbM
lWW0/iay7sQe+GcjeBznEn0jysK6r83dot5jW0CJiXN8Y7IWEfqtP0x232IcPorUYJd2vSNWaIR6
PuOoxtRQWsxsY3s96yMILXOZb7Xr6H3uQLDhC/0zuvTOq9LfeLvT9PmuItMbKR1Ei1FzI1CX5HmC
w/Gt2aTvr2YA6/lrx1x8ql8GVgK9WcPmbspvev7VtR6GctNoNHDuFzCkO5sHq2e8Q63mnRtAebom
jnGywECy9p6Ad6SRBXy0Jjvzl7rrCVUu7gTiZ8h1KpSN2uetesR7gHW5GJ86dh25Jn+2qQtLC2qI
feVlx+8MVDE7xBYeNh3ZZL/oO4sSw59cT9vjbb+3YCmJlpTZikgfllH6eUTCCoiQGOXEu9c92GRW
1bDoLa37NN7O0+LcrN36D3EW+w/xVAIaEwTRTBsidc+7Ttxjmg3bOum0wH6zEuZdptMcZtizOUKM
PGD26QTlSJ055h/I13bjCGneQJaXG/e2F3M8kAVx4B34oyZdfKy+l8I27zW7YKyrmXzqxc2I8R7C
2HyXQB1iU+R8WCttT966fSQzy0G1Waw7WCKQZAjSTSb5MppdEfWCLZhM0AmCq8CGaLfY9NH32SbF
ZdrXz305NDAA9f5xNOeL10864VsIGqchpZ2Y+exQa8Pxhu7izcXBBkwxo69l7UPHsDqKWQ4MQ7PM
gqyubL9H3RB53jfxMXhyf1DsnSc1eT7e+9+2ELRJM7sG3h3fdNktdRNgFJW6R0sOZ+Qdy2X1Smho
yHxgdvgZ116fD2w51iubPJHnRkJoWYWLRNoBW7VCWJna6cqSjXBdaCnaANCXbuRasb0z58IKlAHI
kee+RQWwq0znr3TgKBJQxEtQohdEzyxaLNaK9sBIxqc16d6KNr3NOV8xkbt3g1O/y/XZVCRkuuVw
kuxGItHkP9kWIZT56eKJYBArFchhMxkU+C1cC6aTNo4XTy97PFgmBI8JCYyB1b/N2pB/+2SaJjtR
ws+b8jaBSQ1WtNAp6XIES9v2r+ELMDfdr7N4SkAJ0wHOUJkoPQChRlpBmJHt9ENUWy7YKr0NZiKY
BvBOBLfGG/PFa1CkPR1XXGw7R+b38HTeBlcnpBT3QzhPj6Jot/vqZDMF81iBBwkReieyCrlv7Maf
9KjpDIcwDVJ43cGiXJ7csOX42tAjSLDoQT0ut1rXaOx3qeJNdnpooIaSDRu5U1Vdno2u+sljPF18
hEfbSPbsJ0kn6F4sVKCF94SstUXdcnEklrQqmY6cefxByvB0qi9CCeek9xy1BltNL3+M0ULvMsuK
iC7QnwyNBKJYJmOIXMbxs75bHutaLo8EwWoN6UnbVJd7wOuwYVH3HL3GZfRXLiipUKV4rM1DJZTa
gU5pz7rTtzTAqg8MU6sxBPXt/dKAQFJJfDLd7NwbGtTeWYtcYdth5orQMK30vpivQ4Wtx4pIHJS7
gaFSaysJEicWwqm2A1yIr2QWzS5f6LNAFy57Zcd5AJaH0SXX9M1ocr+Nhn1BzuHyQiwYFkbjW5Wc
m4UOvszV1aUSQ39Ix+oC2qXaz3irgiouHqspBcA6ExDe+eStbCeHwQKdL6aVVkzPZfPeeGn8QPYu
8dRZDnu2Wp5MFd8yuBWhbaAILpiEzgt2OVNOzqMB8EO41ynbUCKrsi7SwFQxZtD6amc+jDPNPyeK
FzgMOSKMrQjs0PCOeE0RY+tv9sL5t3ABjYwGsXTHINeZcQ+evmdWvvpG5gaspo8axD8f1EHCx89u
OmaY7LWAX031U5N6FVaYC5Sh3VR6t18R3DqkmBdaPzLnAUDybINIxpPvANRSzbhzpUp4ff5MZd+g
7K9gzFT8drlSSH82cP+3CsgQFXtZa59SdA9MpFmPtyhpqj5fSOlbryaN5Fkmh7lZezrBlMnsdoqZ
lPm6Lp9kNYHlHatjOyrFtNlgytq1L6l06r3q8NMB2nlyoLVxy8SfimH47Er3JDMH+3T2wRu5gYS1
xxAAaM2MjG230KZDmlkvqppJ2hITVgBtfR4cm+TTlNN0YFLWU3h3MQG4fSsg6ziaiux8Xkjn4lfM
YU8Zy6DYX9AA9jV8VmMqDMTl1qs3mRKjETQ8vHZNlI6sM1JtftpAI1VWcckmKCLbRHlFu8Z1YhzL
a2T9kg6NLwyyAdqCYV/pmJjWu7u61ljRXu9etxf7GIRiQNTYbaF+oQBaRM/BVU35Fla81Wl2n/dM
b5LZcQB9gNv+NgVPR5nPx82rT0sG4X7DXuebbIWpIlCFp8r+SI1NnfSk+JwkCgunWWhsmM2kND3o
FkwtGFFVHEdMMagq3EjyMNzkcz4e0oQsoD6dIq3tkIi0MZmUcbUfAJoFmP9OTgZZMG0/iCIqgkY4
JDlhZBdxVMMu98sqDhyc/2PJTkZS8EqYliO5KkwSByrfpYeE07PPNp3natEwPU5fOAULrESYtumX
oA1IlK2jrP+kllu8wAZZQHEeMixDOVR5390At9FKgX/FrqiDBWnAatpRvjxOunpPTDEGw7y+ppAv
+WfV2qAo0KQVJohNTeKRiHaVL/pg6r6+mt94rJ7qkuA0Gdd/VnNu4vU+WZfLbADnM6HaIstHJDNt
pItT5UWu5t129vpE/Maw1zTrZAjEoXg84J5cM67GLhJt6YVzmpx4e2/xLDo3QyP+uWqmISiTUEv4
+WyLm8qjyAjX3MCighonpRHsBte8LVZ5NIvtOlNdqVURF0N19bOZ8Peuqr7LCaioraGfTesBPSi1
BJZ45B/XEpao8tLuD0vnXLRtCO1seN5q5qt1E3P9EWaNvsxtuUbqlqEw4JGd1UxtKK3IaxcSfbqH
IbUEYwmewVaTz50VP2GKvVu24ncg045fJX+sP8Zi9BDgdGtYKDlSw2SRPjrPJnZgwyWZbJvTvSv7
f30Dg0sCsU6t+CAkPF7644FEoKibMUwwBLYQn7mhQQgrah/3xcxBuyaLB4Mulbebwcdce5p3BzTo
34zWn7YQ6D2ix4Ivun4US7oTk6kYn1UP5VY+LEyC/NQqz0t7W9hiZrMFC9VNSYmN+ao1x288xitj
K29hzpOD3nbSZ1Bh1CFrfktOkXZIFWLXusHUnNQHzTV6iqdkpAbgcwPzxVXLV/cGZ+U90SAOD+KD
Z8dizUn8akYxzjtsFCXhDe2thHQjdARphlVyOdd5stdr4puH9dgbiGtRAGwkmBt0SQzsGhsjQ+Pk
zkPpzBdUBRuZOGRW9B3dZVWORIfxsAZpQtDArFWRA3p81/dJesViU5/0E8KF8itJqy2whviGKUDu
i8Z8rGwLU9giIgoN5vrp/xIPknSTk9Zc61HYIASLt1QiyEPsjVjiWdl0CSSotxpMH8YKPfaSHjZd
Lk8cjo+1vgYMzH9Xvbh1l+kGNeO+muhShiskrymgYU5PYIXtYDQMft9d8b1i/qmys3XIRp1CjLjE
Ic1vbWv4ZbLQEEW0jnSUffs4ynN7beU3k6prs3k6RxAUQU9R6/Et+c4wFDeMr8oqRInMHqSshhNi
zY3UYcL3SFQxhp6vaTkQgKbJDC1null1gxS17Ntzpl1VuDdxuxzQgy3Ko7XbPCYXgh6HZAf0tjE6
rpiYeioahvrlL5lBvlc2vxmV2V6lwPpc5C7mo9u3aMtTtF6NWGRoIf8cHqZG6UHbU9bA0gyn0WUw
gFAe4WbDpQstUImHRq4TehUbgp6bb6E75Q41THsVdmmwf4je4BnQgZRpBOGEZPbATcTShWylPqzz
tFfZYIUzy8VwnGnF1/lwdU4bo3tu8A4nPIHS0wRAkr3TLetlFC6fnHhprK4JW21oIyMG2ZcUTNyU
XobJ9pSYDJW0mlJFm0BB13keSbYXgFaGiLN0AcoU9S3ovoLSTo48ukU+HYStHoyMtkbKdgVW+cjY
lt1CAQgdWTqNosMxpXjyY0/Z/jYYUwA29VkpzzgpN0X/zmiCMtc6wP4mT3DNH1YEkKEq7Ac9c37V
IOGBoiDNZvsjV0tkDPPVATafYK8x2I+VD9PPCgWrLb2zH2Mze4tthlOLe968CVK8WmnrhpHIllYe
3AWnbQLBsWfGnjVaf9uLKSJhGrxmrDehq8omkgJpEDX9qHpIITN9G2/GsNO2hAhR6TW0ysw0nXoN
G2eqzmleUFtBsrQYijDNYke2ZB4BAt1LSbCpl/9YyO1DZP8tgDywUisib7Z28JUw7ebBNGcEe3I/
x+sa75K4To8H9gufEwCvJ2jNDuOfw5SXS6RwPwYl0jG7oC5Ran01hHfHQ47zXXE22/ZU4MtiQ1rB
KgFTVKCXc6GTt6DJJ0deuB7sK70QrBPoFk5BUp0qH6th5NmxOKLf3E16jLdrcSitTJ7gqnKjWtpH
15P3InV/qULWnbsWHsT1emU32JPw6mKFwNCdEOLqBET7uVwd5DiT3BDU1zAvhlPgWQgrzOgUDPKw
Iqc64Pk2UEaJu1F/rRWrl4x1eFCjNt7ifDx50E/MzmTgwoPg2MTBLD8l2Xhlo6VvdTHet2P1t8Ap
ehvq2QqWOHndmq4O6HUbhBQkn1dYg7GKP0lPPeT1e2wuz2Tbe1HZ26fRhZwumH475qyhG0meG3gJ
1tj9UgqbBMdFHZT2+8xgAaZl/BeZ+zDlJ86P2tw4VXw2IS5LO3LW9N2Zt1PhadpBzEwCBqvICW1C
sio2F72xvRwrQCG+5oHxxZ8fYl8RQZ25L8o4EmswEWvwhHtkghhIIhrRjftFn6Ek5WHt9Q89U8vs
Sg5BQIAcgSkBYPIHW7FuQH7r62RksFeyZLhuyy5Li+d0AXrRU0KvjkU0lC6ZvLo8zLp2b7Z0xUpM
+367tRbV79yxABrWod4WHfPX2Er9uGHcWeX3CTEKmAL3WP3iV2ZJ554fPMgM2w0G81AJoHdEYBRH
mUuU/+tlbcp32+jfpqmnenXmwIEPxZLUThjgkQUCRLvh++f7hlrQ+YJq8e1a0cmYG28e1SW+t1p+
oDRLI3I2X+aiSf26erbSMd53Wfc0JyyI2IP53mhPUTV6z2UP/IUX5LxliBchzISgqsegHuzzYJhB
K7hBdH0kHQ1OwnVf9VmDSOLtZWZD7KSvprX50NIP72ojMr3ivSxy3lsnJfV4rC+el1j77PpttJbc
rrGOCJG09N0lIa4ZmGstxH8ZLodWq79W6K8hKGjIe99ncjggHaofoSU3EmbYjiAkB/PSRJoxiulJ
Gix+2IHYIGevnXU2UxZLsewIbk5xnEqEBe5mB7AZysMQP7Wu/sewE3PBegdMgBioFtiXAWAUHhAU
a6KFzR6AhDkZl7R6zzQSBVcoD+U2xPtpY0I4Gf8krEpSmRhzsO0JWhfUdekpVqgJLovcO3JTk1kh
vQ+7d/+hLQz7fnhD6B4JjKx+ZxHAl+N2avTl1Vu1YG2xV5IyD6aGdj5hBLnGmNQn9WZWnGLldGkG
kz2mJNkHGOjKLH2bDkvP2E0beWbHTdbBxpZ5b0stCexmxDsWi7vVnm4Se24uRV1Qqa935FYxEVA7
zUEJgy+N4dTwiKOd1At75UE3mYFZBMvEs02kT2HugNa/ZyPacthHxcEbHod5hjZE4RbIXHvqsNvo
az9jKG/diH1JkC6kOa7VYkXdyjZsnJY73aiGKBbvXjEtfq8VE3OtOAmUMj4KmbvHaiR9zzR6+ssc
JUTaBo4TA7voKO8MBibg8U9bT0E3ksCDAilPWT+z/Y9MNmRn5nYTAOAvCLyc7G2VRaZWIWJixrzE
lRuSFoyguKkBSOj9ziy6igwOApdhKJ6Y2Q67ljiLvTmAl0lALjGhE+D++iueEeSrykh7EXH3scS3
as0/2tk996J/dFymx7JDeDIDSZsADVIG1kTl2nrQxEVg0X0xL8NVYmT47XOP/7vpeAeX8WsT/EUS
zsIRN2NIGLyIEhM7TEdweMp8VMccFKUI/lttebBxR502e2I7XmUfPAVGYDlz63clIThTrfbbiFCY
3z8/suzLh4RJLy2bcZNYUWaqh7pI3+z0uxwK7ZiSz2Jo1XPuNu9pbJ+SdlfBKoEOw9EqySQjmY0r
FMcmqyzxghON/9TmzjfEKuGGEPtr2DG9eH/2XKgZcfI1sQHxMwwtIbHNj2Nq7JfYeliIqguXiB0I
+cHpa/44je0Cpfclc8lSsVeP5TXXr2+1EtAoLxqBAumN1xBuoV8ZoZIluzsR27cV8W7OG9OHpUUC
BoEbaUuVh9cTepiRfm31T19yVswDT33mUhl7cUMujw+al7+W1YjaNVMPnMq46VT9jAzei+yCHxd/
9A4jNkgpKoTe1j9qJg/R0uTunh5CP2gVsqdZm17rtAGqOccEkZvd7ZaxoBW0cKTPxcdS0U24E1LB
ujePmQY9GXvM6l1vv068JYvO0N32dhm4ryiX9cZfxiqlx/o9VsbfOC9ZKFQs9DISladZ/7E8h2VI
BTguTrWcDSKDpW1NzuRJ3Wtu81AMEy83EnuLRmPXZ3WY4u3Mm5IX30j+AWXhTUmd142S15iW8SDY
y1A74j9rS2MK9Uz8w5C11/GVQB7B4VbYNPQINFox5Lt4yneO8JYjcStciTWh7HjVfSX7Yd+jyGgy
Kg4xjzcVI70mYWdzzeQehx8xLnHYLhu/180M1oHVGa0jv8+tJei14RiukMXnLLsa/b63AXRmrtaE
QK+Jm7wqnJpUD6rVRYPgcg1b3WeVrie3pjLKrOVAnMeGqqS5GQ3YXXJhQJuYMysHnqYCZuj+CsCu
a/ui2cN0LgpC6jky1EhGRJc7ArI3iU2OeNBMXAAaAyI5T9iyCja7iEbpfVREfMWvMTk1UGjSL/EN
7BJHH3kcRzZeWX+vmTznVA/raDO+rMtLWSsPNnB7WIp5LxamPgZKl7OBDm1ZQHGBP4A5olt82tOT
Z0Ok7eZKEIZ9a0JcCMa5vrcRnEW4pQKPhdKuN7y/kh3wlOm/vIaAjRZ2+sCWzm3CJH3w9hjHIMwo
5yNxuUJxU0TEvb3WdBl2KjCvbJLfPd2BNebfoBJtVsLcKLVj+qVVYUvk+YW5v3KT4Yxq8o4AkZV6
s/8uee735jaipbKh123WEyoFEF81WKSqY3YBuQUlx6fTZfqeG8mjz6qZqNjJpzG0QJ0IP2LREAFu
18Jetz6Ih50DNyWU1wSXiPDBix8MdB+zSsI6VgZxCHwfcvEAciBgAqAeth65VrbWRnECeXDjpePZ
e/GI2wmxLOFxjhUVsu2w1MJRg04R7jO9xYdOeLwoqp8tnvtDryAr1mRIVUNQY4QOyt44dmnzrK4J
OqWFA9hLK+tYEOCxLPpfDTJDECHi6ExbIdo7UUyI4R5GJaRfaJw39cTX8aj6+4K4ceAcCD+G5o5Z
We87o+eFzqdmsOhcTYC1YpqfKd8vLBQM/4Mi1kRtp++9BX+ilnePK/EHkMX2Xkpb4zLw5IGzfaiT
nl9nBX10Yow+n1vUa/kdKfJMKviFEQaheWxB0UGNV6ZxTJ0IBFnfF8e5zF647w9DLw0Asez0Go4F
6JVcBXV/0Ib1GqU9ndrWLCOjhxEz9M7nOrerX6GJCTrze8oLMFxVuuDROrLq/orXpcD1l3wYOFPx
WDk3WV0cqMWYhm/1a1siD6AriNLVQOlqL+8zQw400dV3MtCjFtgvw3oG63NFIToUGIKxVFQh4Uz6
Y+7GEyWBYnOKtsXvZfJ1EJb5AU+lPOLxvWMMzTp7GoBvaST7ZleSupl/X/3Me57mUCBFjK5aE9Kk
CIgoMjimxAMyoK88CsqcrQNRKSwHXKQQlROyrBoCHGUTPx4b0LQuv2g1j1aexgdVZmdtwtuZ24ic
jBV1wzXhIq1eAN73D8tcCDYxKMNMbSwC0cRPXpFFbLrxPm1zEiB+8+FYEokQuxeviAw3N3bbqp+o
3j/ivMnD2eJO4RgZTzSKSYQkSEx/pQn0rRbiwSaAidGl98HKM3QIkXwCL0/+lnrMlGLh43Rv/WaX
ERO9o6la7v4pYg0KHmbKzGfK3BAByh7kFQDUccmj1c0uhJsaO34/Fz3RGB5dixrTbRcECLDLU1cV
+NSrXwg8Xx4MbNYASLOd7s8jgZOEpj0RC2Sy2gK7pFG8O7GGdAHNPFsvzvNfRq1Pao6/0IRcKkKe
9yih0eWt22u2xOsek9EHQM4TEVronCrUbI4mI0zM8U7GtCpEvL44LQnBRruG1ab+4aJ8FWZW7isv
XUKoeXeb3Hf1/AG3FqxC9Tau3c2yXHMtSCJeDeuHvSF69XavHJ1trqDbLO2Uzr/nonVt69U99P1o
8l6oW1BHrF6q15Jkx11DI8pjpZ90CemAzcVOFcMA85ORYnPl01eZn0y9fsDcbIVkve1nOFhhY1nf
ZPXcMMJcDhV0YeaOGbwA7tx+jf91V/rQprz3traED96qhJhyjLGZ7cZMOv6y5m/eRDFAozdFIAag
S9nsQYgFAAKKpE/jz0bjy+szhGUNTPTs32Jy3pJYH1Rbh+27MqI05V+cMockykW7xUBMsnD/MmDs
wIZa1TsH0y6uDd5Vt8jCivyTIcE6L4rt0WR1x1nKwgNStur110EdjLrfV2lC4SFpa22cqKBeo3Fl
n4fDYcdrnNvp0cEfyhHxP0cvDnI8HknL5iOz6ECNOccCOOxzQxS7sRubQyqHvW230dhJBSqmZzKn
+22WO+dRT3dWW8ij9SUJ/EGVxFk6L9nX6jDSBavPZlVm6HKQ1cQWbWRL4m5eeoQNT1fBdLpnrGZh
eFkcn3+IfEhi90P5QQ5YV2r5aTLau5G9oesRelBBferKlOA2XZFLopWHmRVZK8jQbSoSQto2/s02
cgoE6k/PUvlua5n2knNfhjErGH8SNQkCGoggLy7vNgAYhHCwsksaOhEH6KcUVKbw+v2tRotQp4iR
tAtDlOmsly5DcZete8ZuFFkXAT6Ssg+JMcON+iST8lvO5AGAMrvOwGKwdEzgnE18LVUa2JO++kmS
fAhjgCjIdxsOdpYcMDPSY2wrLTA8ucSk0TAPmqXzGNVMsT3wbA6wbHjc2aMS6WGiYkBLS7RjM9pf
qzG+ous7G/OzoWR+41oz2kgTsbudk8KBZABaBMoNZUfIRU89IQKhM+b4pkGgBY2ZXhUb1ZtATQ/n
HD/xjD2dMxr9laGpGz5NfkqivyM0VcjEGAzCppuiRjMLUKkNh5OZPDUZ4+iYSy4jPfxOdSiVO9Hu
zLKnBpuZ0qDxis8sy/+2GHHQ1b7hdcvdgoXoDp7CEGjIziLW9XOIzzphlzDkZ3hYVyKbJiz5MOBM
JcHJyf7KzWpuZ2cIrUk+/+/FzJfxegQSZVhnEt8j9BHIVWSEy+qijPa5IyDNr/He7gdijYKsGKzn
UcnIK058zG/WxsWUuGifpKFYfNB+jmlz+f/v/v+dxiw0zzjwQSViUU4z3gwES34yFs2RrciMWtMq
QiRzgT4uaClSFAMDXNceRXi3LPNx8pLHlGfvBujFvuod7agNG6tAPErmMjJ2H1dxxj8KkHJ4BPEG
oLcAvIK0IcDPDTYvcTmQUjLe9fUnoZM4aTOdE6C4SNUIo7TadHb/O1KXlMsEWPWbfZ19ZyNcOQ/e
UFQVTLXQJFOUr05/U0GzHmG/LdzECM/rS5M882/BnUbwSI2Tb0+qqi/vBSaV2/8JPM0ABW0Ysvwq
CePHThi3LskeYXj+IMrssRoz8LH/kXcmy5Ub2Zb9FVnNEQXAAQcweJPb9/eyDZITGJsg+r7H19dC
hJQZZEqKp0k1VmZpspQiSNwGcPdzzt5rWxaDSnqPSPc4ylSJaxzQtqUEElXzjJDuRYbkczHlDy0i
v7lotXbnSOPOIhZjrfR7gZH1OLh+vuy7kExODR+wjmt51bdJsWB+r8/z9kHjwbmgrjRXVRe+9rZ9
aAoihuNofFKov/Y4I7YYZW8iQmv2CUFIUDZHsvnq+JJPeJ3cqvNd5CYICQL1ZJl0RjKDDChP9baO
qGKQQa7D8NPYmgVEdbcf5xBkgPcgLlWoSZZEUcPun3xvqYFCg79OMLoNLZeAFqccvQcVdZEmwkVY
swblunbIUt62LM10C3BzpWRDskobrVh4hhOudcR1+1RXUeeSO0T4xyzREGlkjA0b1P3oh1Jl5Q+M
0uK6WwwukxE+POcyJOUzCQ5l59D0K1W+Dw48tVGN2++8nbaqF9+RN1pdbzCnyp1ikrIh+C0rtaef
Ptnn+y4GhueTh5sgLpkFwg1XCoFRiIhpB1NQenuTIeEsq8W3sWgTtIgdJLjpvcPHvm5r3dgWfYMY
RRFyOQAkfixNdLxBzIyzYPms2iZDsI4ImMeX0g/rvSOT5XfHbDP92WDmYgWr9um7p+s7+EYJvV0F
Hh8UqetdNxN2yeyCbSEIRyohWy2sosm3oXphvUQUY7L6ZhrkPUMzX7//4r6keZLJrF9nWt4vayxs
kEWdYY19nSjHLn6NJEfJgeQ6GgkIwJKxK5kJ8UQEZL0vhAAQhfFy5g9+xkiVGE3qcYz08gAUYtEG
TB8hDTG+Mehv5wSMLM1c22VmFh6NyR45hiSGJAO5NamZQFDo3SW9jus25NxcBM9YF6NrU89I66Lc
9Nw6XlZF2V9Syz6wlaP5NcprJ2Pa/93C6DJaphEJ7rNkPbZrEkkmo7lb1dzf54yW/nLos2IObTHb
QB88qOzDc1MU7T5xyCVhdoS70DM3GvrkMGFepjTkz5dBPxxc2a1GGTDBJM9EKkYyN0lamsRCcMTL
VjsZ9EczT29OsmF8D0f6RKt3qcXSuuI+3pE5hjKetMNVH5q8piJ8I5xAWyTT3TU6UIv91pULJU+a
rRU7z3XcXZJQDU6e5tEki5GE54ZYfb8Z4dAijAb186Zw0+1JNl8P2Ujl3DvXZkdDxwruiREGUaQA
uVCygj02bi5WZeoHgxgkL0Uao3RIEDuvM3dxV+yDiVyEKK2aGw53iFsp3aYMfZWyCKyOQGVR24mx
sovhVgzVS0ZMEhFnjxFT6R+GuN8t0ZcfNsVPDu1P//r/pWFbU3Gd/s+fDeEfHNvr5/H5txtyv3Jc
2t8N4Ns3oFXTD33DHPBf/0MYX0xp6dbUR5GIUnV8mT+Qd/wJ3lbLVqE0mJaN0Odfpm2hfTEdgV3Y
snWLmB0DyNXvyDv+iPO/bthEq1qqjfX/n5i2Ne2Tx1aXDsM0WxO20KXANfsJp0U2n/Ty0kMeUOo5
jxL2PDuR7kytjfIoibJcRkPZbWD7x9Ryub+Oa8GIjSlvXujLiobvTPPZ7PrG6cGgJe5FGRUG3elX
Q6pzkH8sDUz6iTNXJeKeLtyyS24YO5AfIPaw4RFmYyyJ47uEyd+iZ5hNU39PbyBALDK5edvw0qLP
URh1Aie+1GWBqGS4j0hgmlQVB/SEh2JEQmoaYpHEDuyNJLhjhnlJyTedG0V4qKcpOvwGDr2MTZdW
7ZzQ6D02MU0mPFJrIxcw7chBRomZPXRqS7DD5OjMeegWUcaktRBmecwtk/OzU6+chHTLYbhrlXGl
ONBHwHz6KmM4IrTNBUF9TbkcjZ6tMDVj7VjlORnOcEcOjcfANRuXoJDpgaxSRoXhMqvWwglp6rco
6LUVIOFdQa5uiNcoJh/Qc3DMkcqa24+8zDVhAlvNdO+iOtYW6UDSAJ1LW+wIuPcfi7gJj5IM8AaX
UMeQQ2XeJ6Czzh0+iqgu76Ks9BW67laycut6IFhCjlc5MhZaxhjpfrjf/9Gq8d9jOPw5DGK60OtP
/IjfL/x/kuCgqzxCf70g3NS/7YO6rn57Tt9+O31rg+rnheH7D/9YGBSpfzFJiQbZgRlbWDz9P9aF
6Q/syUQG2ANWP0vEvxcGzfpi8Lzqjm5ojgFLExf37wsDf0QkusWiYYOlk/yff7Iw8BMf7M/4yKS0
gAZICyinpvFrP9qfh5YxMUN2dUG+1MXT3XnMQLxOnjLrlOPw9SbeNLtMyKlIFnfsuWV4Z/EvjnGd
hfi+gnLiwoGBIpsVxrqJw5QFoK4XSO8roDKDJ6E7cyq0D7mrzD0lpyKlfywp5ziHYj5Vgeh7pbes
g3am2rdGd/Jol6nBrcf4KEjes2e3ihG3MQ+nGTdE5jK3HjX1pSNOxkXOoeIB9VwOA6qJ6E6iYWGE
RFSKpX41T51+Q7t0JkpKJptznkdrDsMwXG7tpA1fW/fWKa/V5KUkXLyt2OZxXmqkpznWrR+iLWRO
qhvF1o4ITyNpHfPAwuD9hcw7FM9fchZbyEgucrCIXmVix04WliuOemHOaEJxmjR2Oi4viXuntOk6
5slixNadQQdkqJO9lOaTOyQEsB9Krk7UBGICvV3W+UMTPMU2UqX6qfXPtSyuCdhdG14LJjtEUu7R
loB4AMZIeLA4wwT/17PfnarOY5rEKaMWGxQRuKLTjcX4WrG9dYf7ykeVWLblWVPHdU0UW8dk3ay6
vV2VW8xjPoL29GkyxM/AUV+7fXUwaCEPWXYpMWhq1Z5D7Xnsg+uxLs9hBCEr9UHrVN41vVQaqyYO
3GZb6PGhdF0yqjivlsCg0bQPChFLdN4LBV83qtW22qYOBCY+0sGHjWUdSFY6XE8vdqRpPvTNngy2
FTiSjSed68pimMLLyNsRApa/TH0drdlj2BlrSSJ4LQbkVHwiDt9Y4RxyQVMnfEq78tyMYqeBp1PF
PFT1RcO7HqbIIuEsm8rYtY1yiBzOlmZ0cDRxhEPLAIVxgTijiV0YTfgUms2yr6AsIlYzXH8H/5hh
L65rasjeHtaW76IzbVYlCM/cGxfYedHE+MsazYnR92i1kkM39mu1CIn+myS17rJX3gNoVJ7U1xZa
bX4F4sIU2dY8P3Y0mxkkLpXyLWDOppJPADeOL2WbQUVOR3VDqXgbAUxK8NHberxhHswAminKXLef
6sJcJbG/FP2dGoP1qZ8ywIiwUbjxPOMYxsOqac0bqbc4iR7dzt3albNnNHKtMOYL1HFp6xs5VrD8
MSeizYY5iUK6HR+aqj8kE8wtE7xqh5cDVojnifbsXCvvYgUzd+zTrZTPpvFV9GgV+E9R5u1lmkDX
Gnld2qJCzeLR/fEfGvWbhpS6Y2aqYs6p64kEzmfcfBv1aFuYMM8Lf57GKFFNYvhi0LjM9FPaGhbn
hFJ8LQd0V3SVexXqCflJmv0t7K7qcC2C93a8s0ZMx8GrKWCI1bgwid+qzJmHuDlgmlI2T676Nc2P
cR8e8fihU77N/OPoUxQRVlhn68TW54l6J7prXz+DFVs7xje6dw72GRFGx7r0EQQ3a9iP8Du1Odyq
kMBQ318Sj7olhhRZbTEpqnYmkwuDhYr6iTRtsgDjq9ZwZrJ9anyWJb3euMOLii4NfhYxmy+yQHkR
RtuwbMh/1hZ5BWO4HB+8ftxbhBbUAbYqsHb+1OweiBXtIdfhLWjrlTHAT/GbTap7y5IFmwToGVGk
zA5GZGzJ2kJQnyFXQy58bIXYjBD6dNbuCuox9EuaciXI4WiTA+uDTLDsggrzB92Cbl5Kljv0RdOP
ZUZ58FScX0HAUO/FdMxfYFQA6PzJ3sRpTqcNbUsH4+3HvUlnYD4KaHoLYIAbszM3xAvdGYnP0BhY
l2LMlM5f9jo4GL7ctAVOLHAHpO3exnpsB/iiDGxlQ72tS3ODQ3efk5ddY5fQyS93S29lIeHspXEM
0JYrylOOz1zY14Pv3Qdg5QIPADEHzhrJTmz4yzxiIW/YvBBsNxylPRTcCjMoInlWdSEZGJMLo/Iq
UIWkrCCd4a11vWM+RVtnbM5FgK5D9aDAdSuh8ipseQzHZtWSmd34klAkWjzeTaQ1+2nfyDvlUBCG
CHuTZ5IXSO2oWKvQJCyOhW4AxqMSEw45btmglKtZ+DLE58EUQOznuzZ5KKR3tKHXJYLNy77G8bzo
Y+VAqPDVkChXbCCrxDmyDx+mxRbuPJZp1PNlvJkWMjC7a5Uk8cxisauCXcovnxa7OmvmfRvd6xBp
dVhNltxJVSGQyL8O1e6kjdYdTfJ1hf+CYnzv+smmbaIrdtWDZ9fztmc971dZnWJciNGOsz4Qb4Uu
YedlJjJwcdTa7BIyXifjbm0MfJBE9Aa8VgQ4BZtoYPtk12+E4q4H9GCW9JdhGgCSzS4EkFwqVj5N
VZZVACGS9fz7Me9/21H355PuX3PP/m88EE+F618fiG/LIA3ent++H4hvs5dnL/twIp5++o8TMUAy
ylEBL4tnWpcTIOmPM7H2BbkkhxxVBTIGkYdHPs3K2p8I0V84B5uGY+r6xECbau8/zsTqF9UAj4fN
WLWF4Ujtn5yJP+KbTIBEUInw1wpH2tD2JC/8ZyCQ5gFaVQMG3ZIR8aIk2dE2y5kUwX2cJE9qBneR
ztdGt8zfQwf4yv8Ny/sAvf684E2XlpDVdEp1aaNv+XjpUgZVrxi4H3GxUb/dBBbdPUAcG6MvbtD8
36Yj08s4Gu4Z3bYzD+H+rAVQymI2t1Ze3m4TYKGzpLn89FX+3hT6+YXRjPi4FEsIYRqrobQhW1Hh
qp8+lBLxSlw4sUtwaGksQmW4IvDNWzkm5FcyUJbUAcDGTHNOn6yalTAJzAke6+U3mh/55DfiEqfw
tsmhx7kQV/TJRfveRbhu64m3Elq43wrPnW0KU3jwx7JmFxrVytcZDpX5MRPbMPGuSbPY1/CU/J7l
Ic1dNsE6Pgc+RYbZEF3/Wps9VudRXhCzHLOYlM0pdoQzwKnBRIriEy13Rir6MgY4RZL30qydo+WU
J6rnjdDdHa3BF83JbnpIJFlhn8icfOh79d5y9Cs3QmgL5XSNdZcgt7mqRi8taA5yBIw7PbYUDgY6
TYrhbANbnkWWN86jxlhIJX2FiWosurQ+Frm8MiRWdk7ms7Kj52t5JG/QN5xUsAuhuvduO8xg3fYA
iMsNrZND1ytUQHXPuaFLN7Brdo0ZTFVF/CQq7TXXEMe0hGJBV7vyQ+OqNQl6c711gNp3ZrECzx2N
cwVMHI8RdpKbhNiNFnMmMCxqTGVVtcjqarGvQ3ZNI4yXBNpV8zAK555AaZVCr9ESs+FHa5wk3nvW
O+lMfyni4o244DMzdWLDRsGMPueNS7dm2lPWjNyRRJGA3OibpAao5eO/KdXmGDn8eFSAnzLZRMKE
hNpcOrcWQeRsKU2M7n7iDftLM0AZyRBszhwa4mq/N1Hk08cpmVLmQGg8agkAoCfvHo0ExzYP+x/i
EvY8FVO3J3J33agSeb+q3IVIVDvf93C9NlwdG5AdmT1OfRdzlWJcUe2Tj1I/V3787gTZTVJkLbpI
LKQuhkq3zaiR2Z22WQOxt2rLjdJ6R52i8WB37jGJOnsdseYRmaNyd5tWsMCpAycbrUiXylkxmPWN
CT06CekgRdrSQ+JRyX0ObqGTw31V4vfKbP/d5NtvyvgspkaWm4F0Ae1bLHNlvI01ks7KwlhEBln1
iU2MNMwfpoaRsrAyWDF4qIxlzkx9YeZJuB+C6hQSWjRndLzgGyVYy8qHHUMz8imYWnnxjdnpa48p
/JxcBdrPVvwUu5zJ4an35mHohuspm3Qbyxi+DcfmNB7yhRM3NyiyQpwAubNyh8ec1LplWY0a3T+P
eMHpH7VunxCvJRuxUKSN5sbAs28TpooYUhzLUTmnplwxmH6tx1PocF8ynUdySCWRjyQl+C0/pPvJ
03RDYyLdkYJADnHITWdeVRmLb+yJb1hxBOwjxEWjsfXcMV3HwZgvwxqgtwYvqm7NuyopH7DBI32N
rVUuvH0LQ6rOE5rzqK4XSYX+05fWg9co/NIiwSM8IZEBMKEVbvIL7HNzhgb9bTIw1oTnZrjs+Eh5
dOnOHTT/MZHEMIsIiZGrsSRnSobtpuZN1hUis/5eTdKFCWzRLXkccsFrt4kLaCeJ+9gekwwEhxrw
iokSucGfviZCGqc/3HiI6tWcNgBNDmBlqnrxWs5tDqxMPGEzlZhdT4vWHPDmKXCZ0hQnzdKugMXZ
VLvvhUhvawPESdHyoBe4skMKVk9BFSBS+1ZESk9MvCByFdFcLm8V01zpHX/Fnu5N4odOxRiu9Ap2
cBs+caDD1RS0F5m6+67CO1G7SASpEOoUClfKypHE3mVCUiIGxlvnIwDUQvBLevaQG/39kMuTXk/d
k4GFgb0iDoADqEi1iJtEW1szrGO/661Hpov7rOJNZLX3Eho4fDv7nk71RC5AVFIl1izxUVJWjXmN
bmKvKt/siA1R1rzPQH3VhLVLMY3CXfdR41yb4Yia2mVJY0J4ToLhwN6yDBjFd6LYTRWM6p5pc30F
Cc3suWOL94Q8DYk89fqVYfN1u7axbkzEvlZdPtj2uKtEeg6i1ECBZV4svVtZxN2iBLJugdExKy+5
jsrUknshj/wnSw9fhrhYsFzBweA7oRWcFjb93TvXwiUaNf6bPaWEk1/4kpOZPWPKxhAc//bY0mDO
tafYTw9pxEZp2cAwaHg/YbpHbf30/coyS5tVNUXA0wtCmA7LqhfVJkwwoRsl8pkyfKL/Z8+arCJ8
SWKK0u9N0H16n/J6rf56wEVUOuZcTVmP8d2fmN9hI4Vaj910lvC0qm5y6U3ZLU39ll3Fh93ExNFu
g7veYktvqZiLQsMEXQzoBN34JaiQPkGVwIXF9jQWydP33T43NfpCuJoV/731+bja3r3VQSShv1wM
sGRsw7mz2+Y4aR446txGKOOBVxT63Bj5nuuIBN8BgUyUz6MyfAv58NxuxKasKCsjDXPkMcFL0aRP
RWBedaF9YohKx1FAywo8CBpRvWmL41BzVGHG14dnSbcFFswlwba27Lr+3U1wG0IgsWdlr9y2lv+G
O/TSZimJWMVzGJNjCPkGbWyLBwVl1ntitmjCw1MFCGTRTT/Y+bj9NAqSllWybbSdrps3gXOVGhAi
9NxmKbDVtZaThIGVXSwz23mk3M0WSH0XOC0OI91NN2+OnJSDuc8YcF5Bfa8afYW3+KJo8YFoLYk6
OrzJcJjPA5+60Cr1nRs01LrgN4aoc+aPWZxxTsz4sDDZs7+zi0hNRQei0Jbyu2VtK9rM8Py3qvbf
Idgfk7YkNFtbRUJ51adCOvEqZ96X9ktGDynBSSTRTE5Ho64GisQqyFoaDLe9J4+p1x6DkbtUDqxx
VpqsFYT/3H58IlYVP6EmvQhTgwPHGYCIdCPfWKl29mT1bLgzs3UrRAWI4ZT0Go0tvUAyI7GwAlIN
aA4NDasHJJ84VwYokmTkinqnVwb+uPAwVulNphXKpuzw9YzIEv2INShEnWT7eDnCNiMHHbsNecUh
6BQLs8qSC1I0kzkFtBgXDRkTl7AW4Bvjaw+/kq2DNHSRyRTpUzJehy6xFeMI8DMNO6S4B78RCUzw
DFt/Bi7T9qtbjETbogzsbUdzqiFgcc3KsAtCl/w1sfI7ZccJ9D7S9U1QqPq8GT2Bs7nWZ0iD202u
Bq8iHI+x4zRLFNt0w/OK4FNUcvwjD7m5mx4cmqY4z41HunJV8tVUwc2uGuIXc9CuYh2jUcthLDbd
NzKn47ihQStTBIICBw954FpOYFrM2oerjbNgk8D+6S5OU1OH1zyNBFIlAXyq1q050RMJCb2NbJnW
eKkch2+256iUwKqSorj9+0rj06DSlCqzDR0bkkXXRwrV+FRogMFgUtFAK3R5q/ORFbiO2bql4Fkr
zbNOUObMm0XTkVEr4osFBWk2zRkis95dWXi8ZpSet75btLO/f2XTBPcnsu4fr4zax4bzDBr4EyjW
kbKszazB09l+LbPuKxKaN2kNDt3cZpaV1jLiyD5zotvGD99BiT4ELqPLTnrPA/HjEL6cCbSDyppl
PLd0MChNtRlr9vGAU0RDm9k0CgHCgnW1ypJ87tjMAjqsuZrW/xjz/2Wl+advxlA1U3N0qdFo+lRp
KhiH0dVTuuiBtxo7DgK5ilCZNX2BWWFB1vHEh7qRgXnWjOSSku5VlP6OpWNfFnKvusM8H5JDVLBV
Rri/iGg+gIybcBA6bwhXDy6lxlDAmjnNpVHFFsn2AUlg/ot3on0Eb//4WgyG6ADRAaPTH/hYM3ft
EKjtGCpzqwf2XDvq/aix0bcIiWJ5BQpZJZCCl+tU3MZCefz7u+I/6mJuVwpyocGmpvPwHcf8+vyv
JDk7qOrCaXwFSmd9NCjMckX8Auk83fH/xkn/eIO4AKH+W1Nrw5maBj9dYgBWWNNKVOZmDxmwNE4t
cqKqZU39+7eii0/th+nZ4xKGqltC5+O0J1Tyz1dKtITFcIpOK6mZh36418w7BHGPUdsex1jZpVBT
jYZ92tKnJV03Ys7LQH1sPHhMIxL6y9wPcW3PpZ+k68qCEmAV2r303RvClDHAs3DEpf+mxMZVrnGj
Z6TJodkl3aw9Sk6//sCpHy7Jjq4enEw88I0VvcfVuVEBjTVyCk0Bx9CF51S6+4wLzJBfBRxc5AQG
J0Gmdh8CCwVZUHXkELN0IFdi/F0WW9Vp575CJzhK5Cynulq4Au7fjaua8+l0M5X+Ug3vtfSY19mN
xEQ9T/tpdubBX8ra5Fzhwyfa6yDU4mZoo3fP8zFupFsjdg+pUT9Err2NvnV2y4yGRo0wx/uagxEb
hntriZy7EnDkYA13EfV00Dzg05vnDuVtPxDoxyYBImdvNMWN51IWRMpOCrFORIiFKvfeSd2dbORz
WeNdLb2enAtUDmpXPFV2fkF6tMV5cFA6ecppkkOzy26qhqJyKlLMuJ427OgyujgMDOgWtTYCnPaB
BY/FjZPBq0aUH7BftUvRQF3A3VLHi2kSpUTZshNT9mxLSFbCGZgNw6dtMQ32HrDtunNGa7Z134XR
7fQM1JK9XsrhFNjRnmwbyljoyche0xu3pcb0v4VFehgLviCazghAtFkHZ8wMHWeyQl8NeETMxHsH
MQqSB0QoGd4PXtEc/Vz5lvawr2pvuDMM+B+wIrHs7FuAB6Yht3U43gOGfPMVyEM47OPAxuTkvbgc
49uAVICafYH85XYusncK+WcIdob7NZlgC4VojiivOPBNg++6OnjIUKKAEiAMsTBSjUQjKVs+CnSs
j9Xah4sStdnDGGpXog1fUozu7EkcDfypoAqyAV4cyvmCHTv14gsa8XfAuLdgEjcx3fpJY/0mzbWu
anC+pXWLVJyDQMyTpYNbQq5LBUnpCnyjxf3BaaksgreG0sROnxq1fgqS8r6cQD2iLNYAILZRS/WS
FdZp8MIXHeyL3WvUP1n0Vqo5TQP/BJDkLmbuVOj5+GP5+EeN8T9Xd/z3Wt4f/tb/Q1EfJn3ov26L
n6bm9bcy/e34TGxq+vwbxy0kIx/UItNv+NEaJ2r5iypZgjVDhX7yR1ucEfcXIj0E2R1IxUwUZv/q
iuvqF5PTkkagFdB/fEes2X90xY0vuF7Ay5K3irQbPck/6YrT+P6wDwHH59Dj8ALYIByTRvunjRbm
MMBkb9DPLfgnQqzmox1ujKLdNuWrqMEvde+tio4+DhYYsU6Rap08GV0qSBRosQ8ZYnWGubiJ7ZVJ
ZlE7SDBzsIYjMOJxcxXU8i7uzLUto5Xa3fagBhpgcg4PWqZipRfLEVQ4Vq995PjXotC3+PxzzriI
hTNw6ZC7NL288qxu1VXBbVgqs1CXkDneIZJvhKtsI4IGohZYGTJb3Vo66hbrI7PMcKUFaKhoD1tk
Tsc47qXpXYwaMG6bQha/mBlrZwZNHn6YTWpYCbJlhrJvpXXhnk0jCEIItPSr77T0ZCCxhQp2oROH
EzbYgJlnqAsCOGWdxhPrdivYDzOZvGgc/XobOQYWlaqmf1AvRWiuKzNbG9Vrn6XzXmgcxZD7Urdi
bcRH2qxhXWB6zeYyJukz2RnweyB/WNZzx8jYg3tUpBtVBZWmA2CzLzVBFyaRIFGJudRbNG21dxG6
eZEDYZnFp6czR4eqqS2W7FxfEIox65WzaPBATiWz3dD7jJGV43LXKjICzMeCxhS82w2m4Y3BEADT
xKa03WVyyOPrEo1thTXGyf0Ve/ge//qqnsAMpEwRS7skkITU7MJ9FfDiLeku6sonBxOWD1S4B5CI
Sx+zXxWPpwoQXW082IG/J5LaJjEvX7ZR82bCUZqJCj+OhkS4y8YZXYJLk5EZ0WtXukEtozeYx2Wn
0xyuH1KcGIsOuhLrPShx6DeFPgO1PeOx2VqOti/bcDdgFla6cYZ4ZUZpuc8SZRkVzwqp9C0LLBYa
MvDATV/1nHq7RN/gftv4WUx/jQEuTbqofnHSo03DvvR8lLrBlcJG0dtfmW+vTA2764OqbUNOIaYN
bkMnx6E50gFdB+R4oGyi/VCUK0fjfNTpOz+q+s3oocYgxjjE8aaDrzHLc4/fx44t3k63dIMJJdKh
rcqoURvJXeTozqtZ1qvC1q7yqFjGbXTdtq4x05JhBUGdXkx+jGLjpkfjUNvlKyFYSJEIQS967cGt
+6WX5muXTnNqF3R89WH70+L3J4Mk7fvM/t+n2e+rCDFEU34Vcz8mXZ9WET81Ri8lrug8tf/pgmqA
UyXdZ27RVL2JoCMX7LRelCyzkv6vkz87tEtblPKDrZ0LeEk5zfACjRf6uaVmvWjdZcBmKrtzAOnb
Ve1ZG+NsqRRnG+Q57ix4+uJZ68NbvRHwx/tJ6HCwMJTVHIAURb/Qo+BcyJOFp2erSO/N6kJwuVCq
6YI6UbPpvegcZfVXLBBLo4C9WlQbMJHT+FtuE6+ch6GyiBPt4NLTGsXkqNUPwI/RZUKQhcJDb3eh
RY8xXl8j2HjcZ1Kr7zLNw6DZt9x0EzvSXrhZuGwHJO95/FIb9iZLwgCwYH4V5wgWDL1t5r7jrElX
eOxt4xKUtgKgtNmpSs0EnI/LmphxEl1tF7l7OzHvusQ8hKWm7lOaN7MG9DM8jmqgZ9Rd933AGIuY
e6ns8J1i/xlPOaluQoIoYibChIxSm3eTsJL4hXrKs+rK9R81HXb/WNHUNmZFhYVPbS+CulZVjGNb
3Pko/ABDLUSvrqsYBsC2StA24DxRhQdsSmV6Gm8TzTyLArUhzJJeZ6kH4mXzdwFuzvV8yyXnqS3m
LSnStcw3sZU9qsgqehAwYDXI5FxKQyV7LZr3uO/DnmOqUbxH+cSpOYwpC/YQhWRvvrQZMcjAjJBe
dfMpLNCOz0iE6a7S8grv2gJuHKlNljCvNRsCMo5Yj+7uMN6knXPAFr36+yfgY4314/5H0SIc5C6U
WJ93UUPtqAxgDJwbplSmehPCwx/QY0g4lOGw/vuLfSwdf1yMYy8KU8sC2fJ5ngxOiqDOKBbnUHOX
glyT3htmpnR+odT5s8tI9O30RCCTIfD+WDemZp47RuIQWxLtxui6b96F1f2qOv2Y0/PjvXCU0Ulu
Z+kgNejjRbzUlSWyJHHGe7UjfmCdv2WUJEt2kBm+oLf0BJEKJctbPx8WYNDXgf+Lr25amj4vXT+/
gqkX8FN5nLtGPWY6n6a6E6tmDa5sDd5nE/7iS/sU4fTHO2XWLh1kECTUf7yOZaZlXLm5OLerYdkz
hj4hylvaW3sRzIdVfBoexByN7l2379NfdVP+7PZ0Jt0FemXEwp9jzGQVOH2I4vPcc22qr1XnboKj
T493LQ9iB7YSOfBcPA4JWJvl39+tf3ptoaFJRmWAt+LTbUTDmr0bN/cZ6vlMM+4KyHe1etUU4cqA
FPv3F8P68J9fJ1eRHGXpf1nO5xbYoDI4FmNbnwPAQ51J9DXmNc1CTTZtuwn5PyZ7giYusNbgrRl3
fe8sC0xUIlX3HYwIAiDmkY0gGHAXVuM9ZHnWjXbfquFK1cC2DRi3bKvd2f5tA+koVMMnOp5rIaCY
Z4ALK4R34D5zwt0yQMoyz1euqF8NWe0GqjeTlnXp434I1WslUO/RPh3rgkiRWLyKAHfmwEGGuxIe
MGOP1in2EYiVqL0zo3ad2liTfGtrt+auMOnv26F+VvX87Ol0TFWaMoVrbou2PKFMvxMxg0cPViKz
0GvpkCnQmSe4iQmlPrFxjV66mziO3+2xhhEyPhNsccJT+VKGgbZCF7cIUMjPQPJdqqLfODrgqjQ7
YHhPVq0V780sWjS9eU/WbdzHjJ1pIg+Jet305PqZU6NEW+BL2QHFmQsSlfURDhejCszmzW1VnEvV
Q4qNTphOjgogAr7hAuTw3ITV2tjNrE1vYvs+zeNd6CCE7Jn46WhNbMkaS6n7NWujO5dwT6DpFyIN
FrkNpCpFhmkq7j1ZUs9yGokAC+xM69rSlVkHlVnaKBkMnItYYhIxiT7ZxJ3kF0FoHxuI3x92dPeS
1XlqLKvWp5ter1y3zv2+PgtvnAXjqRnvf3GjU01+XrZs2rwIpBi3QyP4tJyAj+9aF0vpmbStg1h4
u3zpn6CkzaIFcuNfLCDf+/OfFknMSpSjCLSQCX3u35tlmyGAt8ez5hpb+hnAKg4yK288etiBuenC
+tCSj4PxdqExNlkrib/R9bUGY6c7MNbsdpTB5wQEdMCjlbjMrEW3CYv4nrNWGN4gPdpx0Ft13kVq
Ym/BJaFh48FmwnskVMJiu4Ws+m++TQmEkNOFNmEgimCmtCB5fEM0Et8iMxx/Kznf/P1n/Sdf5oc3
P5XQP+0Qmi0yVcLYP8NXZ0B04/g3f3+B70OGjx8vnjCbw4PO+Yb/fWrRNqmRIwbSoUPOQMIuqvn4
4sxfsy0L887Z/urbFP/5hnTDUR1cJui+pPx8gMgMDak/x4tzYVZogmBvtnLJ+Gzhw4sYvBh3EyBl
HWRLfB9ab2ZAiNV9GrWXHNDqxCUoYFXa8Q05p8c2I5RILVgutG08TiKDYWGH/j6VNhrmbN2a+Xyc
SoEc7KKyEh0JEd4t7vpffITa9C18+gynx8HU6WdosDimfeinbynKFRLJIEaea9dFq/Qo4LNp/4u8
M1lyG9u686v4BfAHmoMuwuEBexJksslO0gSRSkno+/bg6f2BVb5VSl2XfMMDD6wBIxtlkgkenGbv
tb4VfaPtDbXwmKTtLqKnN0gyucGH+329wctOWsX3YJjjGJjnxicXuinHCLMKlgXa6mKKVkYxR5LY
xwYgpmu2S7shIiKmT5Xn2ntKA2VGdhpgcyRNzGb4Qc9xYdfJrojKzySFvDd+e04CShXG69Cg8Y3I
RkeBMSaQcm80AxdVZV5K84V8K5YPlMPgQYJ8Kzg4yAEqpf/dB17k5+fQ2mqgSGibLWmbr2oixRP4
rLJL923oLLPZOleSS5hb6wECa+PaexIgd3rb3ExwkhjbkBwVSQRD4k0vG+AowTZ0EAcpJMLYHSJb
+9Znw4PpYiu3zWPbeaOKmzU9DyVGWlJJOJWzZsDbQGgVWe4WWMWik822H8e9i7/ejB6sSF/jc160
0RdQlzthg4/zX3MZgep5A02Zl9G56FDziE8lLVuwbQ9x3Kzi8vbPw8GcJ9iPowGlJd5IhJd4LT9O
wMnU1QZ41wuuaK10tlOEdyOP5l3BUR3ki8SbEBMsFE5eJB+mkGMxOhQVPEFqAxMeOlLnIf+odPMF
MEgMQ21GqZhwqYiUzZDcLIPSyhh8t5prkp8pvSPHebL0H3VCOBCatJhodHTdNu91MqM2HsIxWENv
qVUCQ/ruLDJjFQ54LEaxJVdj6ThfmogIiM+WAaS2MGBByGWgDydbhdlLzOlvLtAvc4DmqFhTEcZq
AACpNv58u2AOwr8FvptAi1ue3WKjXYpA/2GQApX07S42dXCzrzaFbaQUZPZ109deeYqRTzh+7gE2
IKybV184m1jxUJyFzo2MhE0xXcfu2cTPEFJJo3cNzeScc3jsim5HeJKrv9EwV50funOzXU/YJ0ny
CMmF3kBuInMOEwn0IlohSXSeB5ocw1WfQJcJ92Nx8QVKwJx4gyCZosWEduw/vyzEu2o4fk22kZj0
fr4sjBorBekJrcF91jMVYN64VvL63bHQQtrQx2DGf62sHBTCJ+mrbB8+y1r6q8SvVkXWrTEu7ZUp
Pxi5uRLxi9SPofEVXA76pxniDWYFdmNFJEyWv9ktR/XonIH7tRtzPdXvmXVJ8i+q85Z1ns1AUWEu
+NAnWzmbPW4tGz7oAt/rKsNk1TxksE1kQAYpMg6KE16f6Svf0T7VI3GOcKIyYfxu2/HLLEuqq8n5
xTA5Tpjax/vKCRxdI7SguIgtwjN9XW2VZY52yV1RhfsBO2dtPZDIFqPo+c1bo+kfb+kPT/1hGXaI
f7ch+yPX2fQrtCIr1LBL8ehui02wEb9pz/66JPNsFjUtjSlEpaD1YTmh/EEzZXCKC9z76A3NyRKV
0676xHF7WiPF2ju/2WNpJHZ/mLN4ShTiphCc0u56959WsLh2E0XRRH5Rkpl+aiZXtAhDDwbNahCN
WpO1auJDoSZrRbcWdXHUZHhsU+h71q5oXwalP+nKJTRM+Dy03wBvTuU10s+1AjkZNLqaYS+0+SlW
xAidaOF0bwDL3IPT+9/aOn6yWkahtB5pQOJpDCjK6ZxADApDDl3I7JOr7lqslvhkv5i4n1MJ/4xU
r6r0mpihTMlXafJlaN1akg50SLhltRw02GJwDuP+GKefY4q8BdkB1LeWQIbgip1EcrFd4PkXGe+t
+KFID7NXsKgpokwXtf5CQWvrV+3RRHQmRv1zhSNSNR6i4mtcXxMB2dhqJtYWKoIyQxhnfQucPanM
T01MiTZiHJahWMMyIVUxWkS5gpy2OdsTNjs/s5Eo2wioNA8q+qYsb3U8rYu4WzjDgaSeGsBjM/4Y
6qeM/JdC/4GSeGH3tBA64KjRS+OgMeQVxCbmFFjLocCBFbb5o1vKDdSJDdEz+8nV1jZSKoqkLHTP
LDF681qIc6Wd2vx5skE05/3KN6l29ttEkuCdWeCuAcT6/ucxtHetUu+tNPsqB2PlYAJV7RfSQ65W
PpzhP+8H/Ayx7myUzDk4pr7Ri/ME2qrOE7oMaDs5smEFTNgVGalx6tVtAXq+p8lfOhDkgvBRMVAA
J18V2IkNKDlzYvdQFqsG524ZDju9FzernzZpLH6zCGm/VH80ek4EhBuWYf+bm8wBDMQGQtQXMJ0b
+5Xq9QKe5ZpOOTPIP8/sv5R55qdyTZfjGCsfxoefJ/YevVGZQyZm4qr39Ico8yjbetv9bh9q/qxc
4ej34Ynmhfdv+1BFa6TCCbi+uIyoImOsy/eEUjbu0QUi03FEntWP0FfCo2m9mInyysult0ZyMjRc
aXV7I3R3iSl3ac1qCDTMpZskaZq1kB0ELjOVLg7S7WVHBBQOT7fsFxLklED4VWJhTGANRKpzqcKZ
dvvcqdlSOjSQQPBJ/xaTuTRUT5HeL8sasaoIcW+/5PEXUE3g8y+CUUvLq6m+kcwlJzbCjnPORLXr
XZKw/G8qZJ5Efup92G72W1wRRkNF1/f1tTHIXdfDpAk5bov6xRzbQ+naxBp9Etx5k/4k6i8BCN6R
MIVIsU+liGCkkhEkORO4nwdr09ClS2rAnYm6JuIGw4C/6dVmrbXv7fAlT19K5ZMqj+FknZom3nFK
PETme9+Q4qdNn4zCq+Q3CQvIKtyXWTcUI58UOj2Icq52uUu3ZO8BsUdk30fU9Cl9PX9bGPkG7Bw7
MKiVgMrg4a5lIJ7zrj8MM2wnrNCT4r4Ukjyh6RhFHMsK5A8BoWcIU3ZJmz2w26Gqkx/Cqj659AUz
MtW09qUvjlb5MCkvghpIaBebyPpGAwhEFbsAe2Niri5Se+tiFv+/G+4f9r9otKZM1xiFoKV23TbZ
GttwR0LI9p+f5tdTF6OdI6uuWdi3TORMP4/23DKrONaS5mI85nuCl6M1Ru19s6ItsSdVlYomYetb
a/3PT/vvbmYOzHN9T9PMX4p8XUuFr0DwcYGdttN27rpdi83v/7pf72VdpS1OVZodj2X9sWL/7V4e
benTr9T6C8nr2GRvvjyqxNPC8khMoqz7tT5V0bKjh0EUFWlD03TkmAXOOUiuih28wDujbWpcprjx
OppdUVs/+xLCGMyrZC5hNGiCvqFFW6E2qYYfwZDtHPcLZFngiFDug5c+/RqPz0OVbIN+xql8CXOo
KLNZvngZ6wst+KcpOJeOcSms75P52jR4kvRNEge/GVDaL9ecawHxAgUnV910PtZxR1bGziGpi+3X
eAweyTNZWgd7N+7UfbtGwn+jabPUN8UqONu/WSf0X7Z+H577w9avypQaNw7PXa/6FX2Pp2AnT/BO
0SB4/VI5cTmu/iLdpYdu124Kj2Da3/35v9SVqS3MekQAHZprOB/LC4CuQuKyaUs2iKRKp13bRCwG
1ABRohmrYoyfmfPPnf7YT+exQEQc9McBy1AM6D4Frab4/ibPUQgwI/7zzfDrxnh+aaCcDYHLkHS7
D/dgoNHf831juEQu1oypO6Y0pu1hH/nhY9RRNLYI9ZJijUj/qrfhA1iE39yP9zbNT8dtnRMB7S+V
e2TO6fmwuqZOaPfmKIcLrDLw9LyMHsGfcXLtGnkms79ZnRPNS1ViKcvhNKn+jxgKka+Zq87t14Je
/hhGdPHIV40qSEATwoMJg3VfngJt+s2b+QGPwhqtC5sb++4Eddlzf7hiobSNjKlrJOQUfNtYbFUq
FFoNaz0gHTb7VuAdUYbm7KeAECB9W/pVaS9W+oo44qCnYF5LWpahuUi718BQloRGVH79nft/nwSU
WPo+Oo5t+O03b/S/GYM/vez5+3+bjgLYTobQrPES74vdSFbzIl/FKzJAgSkuiZRbTUuxoUl2ijZ/
3oL/kQ7s/4wFdC6/5zC1vn9vT2/lf5+f4F8MoP/x86cQyv58/v+nSKC59PG/l3q9vLXR+1v+34gc
lD9Zn+cf+1Pfpf8X4ZRidi9TUUECwfT0h/NZ4zsCN7Srm/DDrPnO/NP3LLBEq7bA3Iw3WNOMWcr9
p8Lr/i26V/x/RuYdOva/CGaXP+65P9Bu/959LH7ej9rEl2HDpdRr4JmzLRW92E+Dpi0VPRiQHC1c
YiZrFFni6rdvvl/heYLdsZPq1h4fVRS37u68ycobJQndoFYVkpBFBD1hlRsDzZDiEnhdP+XVi1G+
mPI5HJ7V6SGsLl3LLAdRFfLsuEU1Kp2rVbw76MTGo+3fCCu9X///aCj+/yhJRPb3TwN1//591iD+
fYzef+JPe75mYM+3ad6oVEQZi/M4+NOer0O501k4OB3Nant1nt3/HKaW9V9s7/gWCkEOaQzIfw1T
i184e/qR51OK0lS2hv/BMNV/HqbUPFRbxYCBDJGSpLCMDxtWAMChG5FIvw7L0rmGAuK5FEBrydu7
M2Bds7uVZfIttRLb82ULhH/S1U3rANJHAHIcchQjbZraR5M6x2JMqsfKqQGxZWVN4iYi679d3D/v
s7+b5z9654Wgbjq3aiigshtiRfn5vnIt8uCjUSTrpCXfzCx7l8Nb5IVCfdEq8OowZpC/Byvb9bvV
ANgaKaD1gNQSuEZsih06t/9sFeYaghZUYQKCHpvX4nuB6W/rA2EYbjIQtkG1g85nOLVIxJw9srGz
OeVk9cT9Z3ADnC/NRUTg8LOC9gJelvPSNc52jJ3LJLcI27rPJIp7pUIeAgotDv5h6qH2EStdKgTC
1cbbP1/KD9u7+XXbvOBZmcA/3b1vPf/2ut1MIQ2wbHA7z7xzq87PnUTyqI5R9VkM2czAeRII79bW
HF4MBTe9Yl9ZkEKYb62BphMBgDh70+6Jtlf21Ok/ess9WnD38kGZvKFuPslokN4/v2zhfNj28MI5
97Ai3wW8Ftf+46DtKphBKXpU6AVMrqlpHP96CPAO7GVv7f/6krQjcVTnByIKfQpW84eVMdGHsMgQ
/+s/KmMjjjS5SMwx2A6lLib5LDZGrywD+cdH96/dP23LWK7csMA+O/+X+zc6RP4ims6VYkSXsqhB
gzUHxY/iizs/3L9spCSSw9z/Ovbq55Yo3GvTB+q1HZp8bRPQ2Sgwakh1ac0d3G4YkzXJ9BlxMxmD
/eomOcEOUxF9ybUKV1MHn6bSPlEyoFGmj8Bboyw6AO5vto4LODma9GPitPp2GOOEMJUe1HT0r89V
LW6ugsSMqs20nWkr3UMTTcTL4mxYNWj2aYu1kJXUxD6MtVIecbSQQtEm9jpwCij+89cCUlrQEVoH
qYU9dFl1jpHkIya7/lgQ1kRqKC9OzeeCFwv6YWwRaNGXHVfc4I0HAXNYBXCFAXDp+iGZH/SCdNZ1
HaTwse5f7es8hy3uvFYNGlL8+MVaI/wDU+gYA4afH0yFpJ7aV4LF1IS6JxKh/e2hN5XAC+QZ6m5z
Tlqy9BQlezUiXB+KGtdfVP0pCjXlE7WGYWe0fbG5f1kj76F1+upVqoa6i43vpICoq25qc6xRtjqH
eCnrUbXyF6XyCXUw0Z1N86cuMo+lBtpgX5uWdiEd5ZgG+CRr3a22BFxwBmV+P5VNTP+vbh/vX8oy
KrV+UnXe/VMNn/Ge/CvEwghxYzmNN1/Pxxsm3A4IYOXs//halpnnYOA4O/+PcH4gG7HYAKqC4zb/
AJkY1qKIp2CfJ9FzLdLu2KtpexurSZzojP7xWZvi/zSk/1o7akjYUjAVXuqXhVeGEulGCM864IlN
0i4vKpjhk0KOczIJ88EXCr3QroPVNX8aqHTe7h8pCr88rKsV+5hoDeU5xVomKy9FgFwu7h8GxD3o
vgzoUykw+ZGP07LWB0QrxQgvQguKcWnHZU+qKQ++r3BxsD6tOrueneshUfC4lg61WUFTpwEKLthT
CbtCyqAFZ70LYFxIQjsXQWoGS7+qjZVelJvGjbRj00Iznco28SbivnLFEYCq8MFnpkvAWtBcNade
akORo4VRjBNvSrAiAwdnmvCLJYmR5mnUXgYtsh+MRFgPQd2reycDneKATevjHP9zEAfPpFGpAF3V
dk1ShOMpuxwDq5eZZreMLIW4OdHlnoTwCodk/lCTBkr0Mcw2gdPoWIjTGw3jZTSWBe0nPIVNliTb
Sgs53dr9tCJRWVmIwZb7fuzXg6k9K2azibtGfpZOOWNtkAI4SoMopDKPNTntC+RLwTIx4pieFY5f
Kmn+A3kXEXYgx/ZKvz9nIOaPse2sY000lzazCW80QOQFvmtSaicwqZol/onIH5wJKZcKRw2KuzOc
0GotSxLVdaJvbuXgaDdSKbZFA78Nk0VES1Hr8R+JY2K6t5h77QUiSc4cgEFXCbILwGpj1YyHZLo0
uumvSHVexkOCyRjihT/ZLjJTF9KrZlF3JXRHbyjdtCUZrLFOvnkZrcaCcG6p90fc2OUqGrI5pq0c
t6mWIfcS34uYeFEjKo+GQkSIzqGztitBnk3IZfMteOxS7wgq92kGCmPv91ADgeqVazUqkr07je9u
VmmXaig/u4XV7HQwCnQS2n4fdhE5s0EZVxjx7cGjm7rMw5hIJhmRZF0oVn61I9SIIhNP6vzA/bBk
qKZL3WUixLDrv/owyxtECU81M1KVEtM7hup5yGP5AmHstVLsaG1IUotkOA+PZLJoH2ubsbGaU9ln
zclJQF/nsU0bVYCWkTikSqd2d36KsdCN+69CGeB7W8aFWyN6uj8QcrjzW/A21NsU4ieo3uqlnp7s
tklP1TTgQG908VrJcSJqzjo4Y7I2tWZ4TMfxlAZdvA5HaSKy7yrPnzjmZ1Gk7xSp3JSpJtBZyKs1
bBVn1nbnrnokf2cXsr7PDf+W9zsEAQOvZsY3nNy4opqim+APxeic4Neka9ttxoXi96DrsJadtEHd
KXb4dQoYe1BNi1OR+/sorod3v7bhGarJUcv9zzWn9w2ELA263rZsMvLn8ZJfZ3tX1fb+IbR6Gwn3
VACck1jjU0r3C5EOpyEeV5VFui3mXU8PoL6kJiWmriE2r5kfZBkmS6Mkck4R8iwLGwBNOBImpyr7
yh7AyRmiWRWuiuPFTuXOt2DfUGsJn2REEz8gr3Hs7KvrTsjxtBF5lk/WM0M2Wog6XSnz39RLxCpI
Zf21WtbyiBr/PTX1z2Eahmx8c/pJjTKtfb8XO1Fa5ZKyJyxlcrdEae4LHPsrpW7Cm2N2X0daq+xk
DOnJbV6V0ZF9a+0VziNZ7MDzGlwvTUTwT0yPrqA4uxxaTNVZDnRJzVJozbNcpbOVlTCQgysFzwI1
3wFb2x21anrxxy5gbS/t7URU+zon+e7ms5no2uRbEmrRqSeEJxISt0jCjtmzNdJkLGVOk2mvpgbD
jk4sKrpeCvLUnB9RQfXHH4/EwkVdJD+FNlEtoxNCpog7dEQbmbI1X9gGlCpFk9JLBoyK0xgWm0wd
g0PGFDxZNP+zKprWMuztFXmD1VKt2nc3CrJNWJPdOT0gZkc/h2Jrw3GLxsG7qoNpCoNRrELRBp5W
1Mcw17mzSozpJJ7ma1XNd6g7fLSM+C5bpxDHlhsiz3ymIIaZW2FyDUWoH1uBUtNJFU+pckS4jb3I
iRTuUMrrAdK9XANrpURptfZNXOKGHV1TCWknJNyygDGIP7VxN07TnAc1rA9D2gdkTaZPiSGdQ4eT
ZUkOkthOjtGc3NH/EWAc3o6N3aFX1V5zK6LbIbtbVLKvKIWGzlTkWHvoXgdO4G/COfgntXufuIcK
V2OXI9BRcvRpOKiJqXM7Y13hAAfyDyJYWyp9+UXCpfWw0ZJbJgUSJYg7WMCwUjqxnT+5vnvAU0G8
vIZDTLenHwEUcq8mOsYj0UsuoqQn/W9yDVZxf4kdz9oHoT1staa8Vfd7NnQ22lh0+7bv1GWLknml
zTdBH+T4jYwLkaSlp0QKS7is3q0aK3xgEdFAnz5lw7CoVEU/5PMmsuu9fGDnmsWAc8o+9OZjbZ1k
LvvHkvFXnMhtbA/TAP7UZVJcJaPvHOGt7ZPRSoiTZlvRzg8RVrU0NdWjDwZlMw5+dAj16Mou3HkY
OVbDdVecczBRnc6TtzEMvzrbrHLNczk03dZ25xahjPNDGUKAFlVA8JNq9seeiNWdgSpX1pVkgfWP
c/Q1kLKg8oBj0atSsg4RGnMlIenDuiqYK51h0jygNZhT61RbO0qXnf560OICseSIg3+U6p4QxhL1
NJbusMUypvtauTFbIE9Wzw2UuMa0wxxECGCN6klRhjecXNYxDM0nw9WjnaGSq0M35oJvW7nWzZqy
2nDLZQGhGhThdsB7U8VT/+QXIJ7oaX9xinGk+1kXD2OmIxYR/rQcbcO4DLb4ArZmV9mowsp5/h06
zHb0XAk0dzPaCmKqj1FyMktOc6qTtBsye1JszgvWbuOMPNsjeAMJIxKoSqNFI5ToHUwsHscgz1c2
RvBlL5pPUEmrdSxB6ZK/slBFyZ/C4dSa7fEKTr4+05rHApHGGGvhtRCd5+gM/KjFfNMp9eeyJi6G
OUNLO9TcoZLtQWe83pejrOsh+FbwktqxIi/JMM+kJ7unoRrg6TSxta2bmXiUxasxm56DMbcunXil
i9A+/3mPYS+5+g3KwmCwpk1FwfohbYglaab8JOupWad5fphaWz9k2Wd9MNEKGuLNCEzPjfCRBzFZ
HLYbxBw7yLsFYt2caXh96WQWbVU3qXAIFj5vvdGC0h1AEcmRIdMa3bBDNl7TVBXBRlWz4lZp5Sep
Bw70idtEjCu7TwFTIqniNSnUeKOaoTib8mgP3y3yZb7gJz/EenCc4DZ99okk2xB90+yIahYPpLzO
eX4ivEQt78VUZs1rY7XvheIW7wADRi+IRXds/KQ7Fqa4J0TWTPZxCKCqC4qTjpqlQuHj4h+q+3R/
3yPYbfWqmDoS/6B2joQ+Hwpr7PcJrcDKhgNDpBuyD7VsSHJU2nYdzWdAZcQmCaf9h+M05WGcfFgs
k9NwwxCDHRhmtbOnBjObbm9zH0BgY22s0FFelKjDOwWAaVmV/hFn33gxe7KFw6JXtgXBgUtH9jlv
ibVtyYbYi6J95MwbUb9Jn5yM1DK7zpiQcd53nN3XejGlR/IfEIc19bJLIucU2a19ahA3rXJ1aFdF
A4w5qBoDFBNzclDTC6nzsAJaTQFJOp35opgCFa9tkTNOCGpg0vTs/Y4zpwN0mvxvbZ3qPaUhI9A9
GZZvQaLlT4FZUwIOmuVYROOxUZ0RF7GynRJhXFKXu0evzHITp4CHewtNRpsWHhQKd1lUIl8T8hes
+jlFOmoPTEvarcE+tAtTZzOQuISZYPCvg2LTJ5pTgYq+CqH2ZCsAETUjcCBcr7DstciaCklvDVD9
yx9DP9BR2WWtIaD5hskqaerwXJN3f6jAyu5JwiCqJnluMlNbd0X6o6vB5tzvRWzNLusw6fVT3Rzc
OLrdZ8AiaSOw4CTSEqFOlqM2VZu6raHXh86LEqjaYlLsxmudALatYZ+miESdKpnnw1qHjCedL4Xe
H2KSzwAVqJDKlfDQE4f54OZDiyW2O5S6256aDpoZwMiqCug7KaF16dtSPVTlt3zMnaufEllpdT/q
sC5veoDPsx7J9qzqoNwB7jW3BoDEgy4RBhHnsyBPatxLUq1QZFMFUhvAitW8H1QwxQLBcLz7gxZG
5ibxixI3di3hJCEZ0qrIgdobiA3mboh0Y9J6KQayTZwkGDnmQk7NxfXnTLokfUrzgHxqxZqGpUlq
1ErUY3pS4zQ7QUs+MSweozRodhbIu8fBnysJ2VBv6qIHBJJABRGAaAgrNKb1aAyMRz22T0nPk5Pr
5+V2rpyCZgwBmUkQ5ZYiG2TaSu4vKpm/9PBVtcHftAEngUmAxI4K8t4a1wcyPASPVlmn+zIHy6QH
wTVrNOWiATzcZBWUU0QnumKqX7Wp3eZmkl+zxLgWo43NJ1DiNfiZ8rGqhn3ZzjwUpaB1b+Th0wzb
Tuwp8+4bAt924RYiDq5SDbIrub7m/PejGS2xdYdofwkrOiRBe74vVoKy2KFy5UXvLf3ZN76NPhbL
e7QV+XSHSBo1oGeKy3HfenUr02NRWq+ybN4GdCT8bhJMfGhbmJhFT9iYi6FYEWJT+t1tAHS7ym0V
K42TSK+eqqe6saq9Ukpcs0bLHKN2zuFyv1smYlsXvj8WezXpd02pB1h0IhtgPf6Z+1Rp28V3gI2Y
SzMOLIl4KmRFFphNordb7aXCTvKPO7OsvSpQqpP/NMcwQIwfT2CdnBWSC3qVSPquQ+huAV/VS7bT
0aF0CuM6lsZyjldui1Q9t2Z40AOdqlmC2YCxxm8moNBVSiYYm/2DyJlEMkwMvt6yEZf52z0nnbJz
sQtKRTymSjkc8N9tpNld1OioVDpRKwrIAz3v4b+HxBx2LRYqI6EE7UIF9eRzW6nRtl+lxkSquR5K
L45SdylCaiVd0vu8NoWTid2cA9ciodBP0ATlOhfTdR1/6fiR9ikxs1U8FtSk2xjCT516uQy6Yxlp
qyhy7VNRkiWbS/vQTm3ouWm5SbW4PkWhmnnqjEAfnHEZExx4seuX+9rfJs1mimCL6MDd88r1N3UK
PoXOybX3L6iDA3YAbJsVFRbIZA3c20pTs1Vns6RnrfrA2ZTzbPJ439xZVjggxAw02N/MXa6NUn1s
H1q7xgJdw+wP7EbBFgdVxxmycamkOZZz6s0o0GzMEhHRAtehRGYFTDZ6MMkwSPTkPamJiCOG3SuK
btxUWjyR1shdpJYKpoq59JbUaPIzxaO2/sVX7PKQqURKCsUfd7qmvmdG+bmIqH25dd0e4hg5fFEK
toB+sMEqI59sxJS6mafEA8TqNq6awz0hMmlgU1lT1j+5UCsWWYQIA3PeU8HqFpmpsZpS3VhVuaiv
ocpSmAT9pgO06SVkiFPBQzetOjDfI3NapUT3srflzL1PzO5owAglFaOotpxY5fn+YNI0PhvuK9dL
XbjAClamFsqjPh+Q76fkDmEGwYwOoR4Q9Ljpegba4E+IQpNgrQSW6hlKpu+t3NxUzWDvcidAmBgm
jyLWqTtULQK2MNHJIZig7zSGlW0qBVirJQJ1mYWEQgfSEeckxtSupxOQwE4pDr7qX+J5le8yVLx1
brJJAXfPNs94yGqC1QLRDwTeDodyDlRkbicnTmN/ENlBtf1jc+dYz2iBgrXoBsiNehNckF9voqEe
TgqVzzDVqpub9KuizqNbMWYvTdE7i/u8JUNJ8uBU7ypGO6PaDjywoS9aLKItVbng2LHPB6iaki4A
23arNMbrX5smNSJ6pNSJ02MbwSZWDq9qPT0a/QMRlfq1E5G7GX3bXqK+6faB0WHIMS20jppPoU64
+aEqaiqZHXYLDixGMCw6ElYuxHzYXhW956Z24VwtLrad1ZuQntNybHVuDMZlbW7JZ46/4ch4VUr/
6mhEpUyyipmnbWKgWqGC6eDwAsQqpgTEhbBs4jBH6WNV12vrmAmT3OICRqBpUy8RjXpLrfrHJKmM
KROAJDPegbFQu/i5Y0NK5SugQIrlE2Ni9GiArV0O7kDKuWWaB8qqa1oNxaFVbXBMuSA8tmxSL1Zr
lIs1bkrAG4ck6n2gJJh3S6NDKDaQV8kgGQgNj7JDOFbpFnVOzkq/pN6OWkoU5RaQCBxcyg3a4FzV
tlZ3qgjaPZmaWyhEj4ZNkmAe/CCF66ZwitnwW/D6taDkqJLMDElr2koRG16widQVum7ncbI6fa2m
FEGitKlPdgrkuSxfy9D/yut0dqD2jphS+s3kJNpDpFZw9Sxxjsdafakn0/RmmG7l5u1qHDJ3Law4
3vpBMuCMDd6y1DcPaqB+mfzcOVVwvsP8aVKrhpDY7mhHpH12+DYoKQpkDQo1smRUr9mc1zrB++iI
QwLuTmpvToL2ItBCBlGU+Js0v9z3Gp0kyIxArukCP3IXDcNI2gdwaF114tvQn4dQJFS4RP79FiDE
4aQJU0rp5j5YK9eRQ+JwF85aK+XFngxrX5rRmmk89XxosotasbotArFpa6XO1zrKLqUSbQKjUvd5
NweL+zEyHiiXbK5huFKDbuagCizvjtV4gwGzuuaIuFITYS+1EtDpRG87grKzjOmqbyNB5qNoO2WL
HA607EEOwBFKSmtkYa6NNJ7OxjTCgFSc+GAVuI2dfs6BirLwoe2KswHfJdBqcdXmHCLsBotCNciK
cICSGOY2rByGmT6xXFZ5tDWGqtjF4LsWqTSzZROP6iolKGsdyZHVlwlp1znYediU7y1Zk5kytC9u
10+3yh5XgUydYyPfOr17GmEqLPJadvsxUbuNnkb1LsxQEtYFyF+jWdH+iT6RwJVAfLfSLd2awjPI
rV3fE2c1RUJT9hNOf0EKHsPcTratrENiZcmjEub2e10EDba8SVv1TLubsKekOZBsTBGHLWFU1tMa
nT7BSha9w4ETuhcQfynEnO+u6iqXOXmD0URcVg+qnNohtuzc0k4WZZgVZE9qn7F7SyyqbGLw4SKa
MH7TuMX4kLoCEZhUV+Fc1bew1S4qR5Jip+C0dCbwtO4Mys9NDJdE7vnbmA4uiGrn6sSaV5IaniEX
NSfUc7YbJv+Tp/Najhvpmu0TVQRcwdy2Q3uyacSRbhAjMzAFDxTc0/8Lre+ci0FQ40SxgUJV7syV
YbEOwFKzHPftsx916MFxN8wQYzgQ9C3De1H5guhGBByoWWGFQ2NwlpyX6HWq/u4op4omD9Jpc222
lzYgcGZY0Oxb03zUTXsSzbxD2s+JfqXyWuiWwW967Tj1LkUMVB3+y2aY4y+RUi1Wx0N+oILbM1N1
gkS3zQcrOBru8H00OaCpMnr0bIvfHXtgRfD9D2v6Vom6vhZN4ROrGH5bFEMfW+q8MQFC8UELms5B
/Unx7Npxo4zDswFZ4e94yTrnXWTyj2HnEtqSPiVVbPOkUck31QTyndhkpzP2NP6VwXTwwKYTOdWI
6GxCqfkusUO6nXkyKXmv41Fd437Y2F6RnbOk+WNM9p+hSh5WnebnqvTfeg6JYRv3y5X60Z2pJfVl
QWtfun4tUp/rtcNKhLp2XoslxCB8D+r8W4OExUklHc/GVC47fqDjeTKUcRJ3p+9+J0Zpnoehp/FI
jPEbrsyNlI06tPjDtrJMCaj6UUib/e6pOpiaGZzjAoGJ5Hip0tY4tRbJjMEJMD2UFA7FUx7i5cDs
0tJ6I1rnZAmXepwGZ7nT2h7Sv3EkQThTB4A9bB8V+Y92GvWBcNe0s3uKb7x8rPeNPcePVts0leEz
2CCH9W864+iZ9dV+sc3pOlF3hRGMiiVp/CsgUqU0ET5q1OBNh3QPfCkvjgVz9LOZ0yK+GGl2HHzq
AgpKD+iU9EjkygUKbplgdm8Sc9u2VCC3xWDbUCCqH5UHfXyloEceLJNiTqI7p5KReMJEbqfOKWWy
+LzqubtkPWKs21jDqlPtbIjsREyn9sg4E9nCQOEbhpeSSSI91YQRBG914dCBXY+aI5elAONnccMh
RXmP1D+PjvZe8BPB90ti5yJ7unFc6eE0qN1k49R8q3n5fSiz4takeDSMgtc9q9CaIsUoZ5UvICCt
Nzov/qulQ+/wnDIbVnnMms6oTdXWcLGCIGUHV1WoIJC849gbbpXb/zN1SUB5rPgKJgc6q8cymFG5
cRRRdy6rerpnbbqLqeU81U71Z2W+Mw4kWuXnnXN67kUSOFqkMtaTRza5CPGdcc4+jWB+QXQzv7vt
KLbaiiZ+MsG1BW585afv7eHKjGFjyGbV/r9ouWTjuYCcWgbZnBdqivZStmxEWrPYmwiBxVzAYCnI
DolxfOc3aXa9pvnN6yzjvDBS3bhrH2/XqYPtcewvEnb2cYuLfdVm2jgDJKmoH63LlD+Bl6hrlW+D
oYlpO1DtWn9GssVUchtNgmxfBjQh9n2N7WJseQW8E5yrvycAB8IFTYt8OUVleQ+xHCGve0ujG68u
7xrn9TvQNuFt6Ip4s/GCnVMfbvQyduNmzrPkAX/r7HTm8ihpFnyemdpsrrZVPPJ2huO9GcdB3tPZ
+AaPjWxWYdK7hWDLjH34mOvh0XpUFLVyyWgAke7rc9eST/IwTql7AaxlbAOyK8fUGOFTOXR85La6
Idp1D5wVAWxV71RIO3pXhQ5n9chi50u37XhXfUCJSgQRNVmyl7qHU2YNVnJPKpbKzJXr3RkAc6Lo
4RpNdstIR7w5VtFc9UAbaYypk/YVY4/PAmy0CQkz5tAW2jq2+SCS60i1x0ti0ni8sB8OmZ46YO6/
DzH9a5SR/bSyOIMt13fnwnKr7yrdiVK/SWMgYtefXFBAZ0UFwy6h/xL7A40xUUoZDJLc61bWrbwM
MbsYj5kco5qqfw2avS7qDxq6nRc/kfa5UwHv3GihS8TP9M1xCEyPtZ/jUispxSDHxjuHcfpMxuAM
rCYDDtUiZUQsM0jkrZe+l9aAODDRTWixv1w2g0XRra6KlzylYKQjp81E1M/2dVXLY9s10Md9BDkg
GdAbh/kHwuRVVF801BSnKItfnXlYjoY6RP48nkDr/xjjav5B8yrGdfO3VaXiEIvEusF/MEHABeeB
snpYrrO4jWj7myDRFYqFL78FlI0TeG0PC1NayK6JolyWw2YTa6oAgyJjyoklh9YRqONDaRyq3kBg
UB20xR4/TO/200sxFXtGCWDzsKZfAE7cJgkiMYCAf+At726mOkrgjWXZZWlRzUd5KQxl7eq2hqhR
z9e2oSjbGL0dnYbObQpo//CX7Lg4InsTPUn/Fg/nQdVGdk06WZ67dEU7qvFN28ExTfLypLRFS4YX
/PJxU73HCQb8OJn2TrJGl1XwQabI28TSW86eo9XGNubxV/gU5JqIOBUSvMXMBSOVcAGSNSs85jle
6gxvLbikPSYzxak0zZI13Z1PzoCKoxqhCEJ1xcFCA6RGz4h4j3XN1tGk1gSFRCdmtEAYSoDvo1eV
fD+q3gTrXL8fHn76UU+mfzY8/XuOZvO9DAjwd2p4Y9AXvAjHZaxJQSfTG1dclL2akovh7gJixAlQ
QIKoZqrlcgt3yhR4cp+vdGGTKdV9Mgz0ALt5VHzaUduKF4/3HztqG8bw5LbfKaOQF4jqp1pP4pXX
6GsTMacsx1xts3XTx+KiNqMuMCcxIbrPedf/tYmNDz21AVAUbe4arzI3xlCjL5kc6tNBWyGBivki
bXLzecANIkyvDHHhtgcf4enQ6hwUfJu79+dIp+tLcdApQ9ze6c9FlDcvOFOwTenF3qWW/5twxnDv
OGwXXsGLtXSL8K8WjmHvP0rfVgAIF4yM6piNsPrWm2v561yCVBUIy742LaAPM2EU7axv4aZK1zeW
qL83S2qfXKuo7vY4rDQluhoIEZ/h8VG2BA9wO9n9bUgrDhYMzitq+6hSoFsBnLStk/d4UMU90CgU
3oKVc7IkMVb6bGh+oy9oELq9kpbOaQ5B/CUAzpCDiqCGopEU9wqhO57HKmqC0B/TmsHrOLyrrsMM
wy6lzECqzCbyrOX51FMz4ZElf6u1i2NutuR4V/lDgK9Z75GYnXou73OAxc2tCPcBYG3uuRx3c4+7
sGGkeE1rB+FJCGMP+oCzAAfZThg+bSg63Vn56N44hQAsTo1L55g/7bwHmZdzUqTy51QkHS6PcU3r
0wQYCJUdkmjJj1PgX8eGmprY6aaTU6b2oV7wKE6GmaChJO5XC6aSUG9xMJBUwGcY7FXJllUBMMBS
0MINfecQ9NbvGGFj3MSw6596cmvHNBkqwziMgKi3nm3QVDva871whwo6YQxiMGte/W5yTggZ3bFn
Md3megzOXdFdfYfKgkZWHzVCSh43zgVBZh2nF5xsNAANFT2o9RmuCOKXnMXkMg6BuvhG422jUi63
bgZUqgv1AB50KfFKHopMQ/WxHyYQzRHnxldiJjFE7Mln3O+yiPhJsGkzqz042VSgh1H+OHtYLou+
fLNKA1B2lVDPWOj8ldFFHwb55IBLiRg5dorvQjsnx+vYt3Q6C8eqqfZSAXh2gga2Whn/o10OSl4v
s/1UVAfbrUPTkecSNfMmJ8wlDPurk+nNYBBdbCz1l5jKjD1BUt2z5t0YJvU2emA8EUoPGNOcfeTl
8cFiOQpNBup8CheaJYJjP3vLMaD8jMIoyFnPezHQYKADWfKmWjfYbjRCVFSpde77MRwFDZTPDRMT
MjpFA37OJr85tWgYzkoBDtpymb8vsOJtEzSqq4C/svsuwPHgSXJ3vG0leg/vhMa9ees7I47oqZqW
gY5QgF2QHdKNBXAyFGVjHeaEz3Atpru7qv2Gy5vA7Hr8tLWmucjhAWpxfvz9lgJE/mNjjczKjtz4
ybXqhjCLPTzWA68wBubdvjwi0lAqPQ8pLK64uhjU1PzdAkqJblRoMCvBArLVNO9PDdamCWPHWMfF
vrK4p2W927IcI0RWP/p2mfbuP88jYOfwZ3UHNV7NyCUQ3TJK9OL6a4qm18pOkte5Ww3gDCzZwcl3
movqjxj508pyPHkjovIE5UaBsLqnJswOljcHRpHMZ6Z2qWtyUgJLawttPjRHyIwJ3z7zAaCVTjXz
hi2brb9qiS3bBDpoef3MPbquohC7Npr/Wm4nuLua0XkdW4e8Ukdu7flKZg7DCYyVGin7hUqcflOx
FzxE+jd7ivj+vDDX8PdS8AOixyXyQgpwBDTXurmCTShtmiX6XL6z8TrIbg5ex8oMLbMZaC3GRvS0
SbgySi9dGYvXKjbmrcSdFxoC7lGxjlQz7ucLBaXTbq7xQM3rdsD18GVk+cCzUa92PzyLrkoeEwwh
N0KIM/McAxvv2R/Iytj45m3h1dFrU1m/ZcdevfcJvTVIrdBdouZeZCM/IGf4V+YD8XDDlmeshNGF
EhNKuZk9hSK9LqosX6ka+BKJbd3Y+Xorau9XhFf3EFtVAlZVo4uw/G+lQeFe3wChRuJlniFtvOVq
1Y45Nkh+/Oe88MzQXhDJlri98K+vtQTU8cG2g1rEhapqtnIraogmrbyVGnONEZykWaQbxhDQ9pIs
OurEmF6tCm+zr2DxTI9ocaILQtNE85Yltkp4zpGpoHHXKU/jU3OyaHI9CVpdD1lj/zeJ+neM0rj3
sVyAtTfdK7XDwJajBjKMX/dnKv3eOwhuHtXb029dmkmIbwftbO6ZOxSgQDap4Yw7zh/xhexufElX
r5do6jeTIyYG/MVA0UrjrwKdAO7bHX/eSJM6+YHF1/OhR3Y9+fm4PLxsvwQUuMWO43/Nzpww2Kq6
wz9558lbHf02y9i9OS2Lg7VetO2AWfaD5COLBx+0R2SEjQVTxzZ5zp8XoTyM2IbxEtde8pJUrmZH
VoLCWI0zQAayjeOMwQnnSAtTAtJAsa6jaUtkUzUMUvLBx+8sDQrHnj9B3wFskrYYsMsZf6BTPWwf
haxO3hPJ1jyl39WSzl1SyHvsNViMFLHBFPH0zUW9oBbSTi7gRPrNYtpBaM9tfxRII2FFre43MTln
vXhFGBsM26dWou341SfTsymcTYogZyIkdd5YP/KekoTWj46TWxdHT/COiYfG+9LzF0a7n2Ltl6oc
y3kE9kq4bbVH9/Iw3/Ie5/I81XxfGYdkXvOfnY1Do2Qks2cC7YaDY4UWxi4sfdJ5FOOKPyinUBai
CAdSqftiKgGdNmjfZl0QHAkaRvN0JmwGVsdXJdl8qhLX6DSWKpzQzwFGL+tCREEFiQDkkmApeCTc
8TaY8qFBL+VLbJ56oa0tS3EVUkQodtaUzPSsjeaLAYyZ0jX3c/HkiyvBTuFwpISy6tJN29JnUQ++
dVgcOz6nP1zHrk4ZOh4NIB/sMs0QL48KdVrY+LXwMkC89E4pRwOeWXPZeJZBIUwzYtNpE4IPs/Pd
4fb8RNJNDjOwFIMajksSTeq6SJXvpzmg13jKxl81WevrwOq+Xecy+9ob/oyp/jE2EpSQ7U6c/dR0
Yyexy7IeeUPL/fPc3QQiujXzPJ3zTv5bqwGwSuS43xfAj2iXDS4rGb1aQRm2Mv/XK9lSmm4lTiMg
HKad81u+BBTfl9URfDu7FCcd3/tY/rcIz353MCLhJHD+KyBLBqDCKjVG9C+77z1TomxY1aXMt16C
W57TYxlzhDvk6/KcJy5AROuP3/k8zcaeGyh4iaAa8oiys6mUO+H3cePQaA37NKNz71krN30q3A9/
Ec1WcnPgJe/zM0ma4YDU4x0s0Uqs6PNPhgcLhgqqsacJx4YZTP7RyrA4rt5kp8mPa3e1pZrqTpFe
2LkC6b2dylPm++ZWrQAdHTE9bCfmGbzDpwMTTwOrYDSfunh5nSxnenGxL6192F7I2Wfa140y3wRG
Nmo5hoTjhoV597tuVvdm4DkvfSDEI630h11ACmNfL8IkLr2wysOKg/Y2liURUdm03KrLAi+6RmD1
owe5rk+1KHNnW1WxCyjzeRvX2hHOTJQDAIJOLHtTdNRDB0lk3F2ANtunBSfHR3VPYOh8MimUlzJl
J5r1852/OPP442c0wogcCjGcnsb1uW8vcmHnXcwrZosTe//3MDq43Xh1P2jDKq4Jh/br0DM8jKds
2REbMK/2NDT7OB2q03PhNz2WZkbZV51gyQHsT/1JsIQ2WJQd4iaWAz93dwE/w4163qjdQnaE6ew5
dh1ro2Mkd2M0ogMtpjDBmXdf/p69fJYMlS701ts62mVK8JlOpvMSjNgQ+D0yDruOe0zLgSLW0b8W
UDZCMbfuxlewJhwj5nQu1fz6PAmnNLehqXzyCVWXoreOrTNKNgCZcZg1b+FhISGxqFWcVTp4cW1x
LGgsP7clKYk8Q3DPE+qiWsVZCare7XnBsucd3NpFJ44qc9rY/ZReMJ1hs5lG+LPNfXGC4zgkzQv+
gmTb5cGPxknFW6nij5KqtrMYuu4ofNaCsceLlhjWJz7yfmu5DRCnRO0zyxcfjOONU1Bo/gg9LKPc
8Yt9AbZ+LmV1Ku3uJ2gB9eZ02t7CVjF23uINrBg067TrpYx9WgqTBcA4wCk24fH739dv8fI0IOc+
98JfkdRkcCViPbxbJGShMmmFuM/GOhZLtYE+E8CKNcT2ObExlvhut0Z0hppvXnCTn9K+XwCix9To
0SZ97nMovLNW+mjFaydu6KyetB6H2PNYOVYqTFMs6bHtF8fnVyUswGM5Gv5e1xZGmalBTyl1/RWx
mz8o1Tfop+xrl+EUtEF7Ddz022wIPxQT6iOur35bS7SUttE90GAuNjfZZZXd6rj/M8e4M+xZYyr4
/5eYOraLou/34KXwgp46A9WndfP3y+evsUqM1Emkj1lQJu9gWnhNTXqAFGGW2i/nu9vXO05x8liM
3Q/X+DkoM/13dFvnYtUVvMsGXcN2G07+0fhVxw02IV0zSWeeXC3q8vfEpoamvBQUI13ridWU1Qdb
TYsr2hrWsvmy985DT0499qlcHFpNhDWQhWKxxqQhJGd9Vi1v5431dPTzZLjFAYzOsemhhcNG3mQ2
zpZU55+52ZWveQarWTOS+F/mhW1C9DUHH/hR3MaNjnKYw8Qa7Eu2XkjiUCnlj3JfFm12LFd9NmB7
cppXM2oKRvWAGe+3KRAnggjETWRxCE6671Asq03CaHNjE6IwgIemGfuZp6tilccMV9uXITAPwZzo
TzYXYBOt6R/STxR6th/ejB6VGEn5OqdF92I7mNnGHVZxda+LyHgdu9p8HTJzJ2cMzJ1veeyzp+xu
x352f34l1FrNPNqAxPWNdvbmAdNivjluBEuMPlC4T6nHZ41PVsizBu6SUmzIG1cEzGfIWF47oHNk
PbnIeOT9Y1g4G1hmakeq8+SZ8sRDykvWbDaCA9OdIzkFc65EfMqDkBl0vLXtpL2VY/cZc+Cbs4mo
6YAMLjCEiLhXP3svvjHdOwxx1b1qEsyX1Na/dLBy16ya4XxkvlBdjWV5MIMD919y13mT3K3Ju+Z1
/DZokZ5yNIv3MY/TywiJFAirCx/EwvPerZnYLsfYV1NUvLfXVdTu2dIB1NtpH0dgsu5encUtzoXw
7zWVKTdVoO/+9a4ZJUkquCwwsMeg/ukxvPCLOj7WJOa26arj2UHys7XnJUwL3PpqKN+KzNDY5rs3
Qj/JyUxhRFXSxkswhZ2q5CNlSnbyM8YAdS6CI75bANpUB7zmDr1oM4ab3dxWp8akCsHNZHnF5h2u
Zvb31M8ewvP9h6mIXD811j7KjPOUF/Mmp3QznEQb7b0E+Osz3LT4yfiKu5hHYiPjtmXGKbq3vkyK
81gYlMw2ujuYYmi2z+OJOfhsFhz8BoiM8kblZgyjkpuC3cbNiyE9+BNbBHZdkN9c61MimGzcpojx
vbpYcUDB3cYi/jMTj+HI7RevzJ/F/u9LTQYMeLo8ItCHtvoe1y8OPiAaTGwNNNrnicZilpqefCUY
vJ/WxBe8JPu9o1JTz2QnXHewr72Nj3cgb9vbn5Rvp6FJrfrV8QefeOjFHlpxYQZiXo2GFZ7M19Hz
OJUP2Yo2pMg0Ec5BMN4lbzLfJM1DL4pp6JED0886t5iAB+NM1HyNdKUmIUy418T25QgxsGPqf+HA
UHOcR1l5xrtq3z9GsWCZQ7DbURVahRPhRv4zzr8NEjDjodVTM7wTq8JJnU63pa0JRdKzmzGVvWSY
Ei6DU8es/UGwLYw2CrbKtfqL5txHnNI8x4QRGco33bc4L+JL15nETHASOE0PB4qVwN7jHR03QVP3
N5pI+1u0Xtoad7NUI7PzMaN+NukltueuVvvZiXYOnTrn58Vav1LmQuhtYsq0kVX66Q0uzmLtBORp
890s4/6YJPOfCiETBkPKVDUAqfhkL5BhXMnuyT9pIb1Xz8ndPZu8gLM1Xbiiij+czqrOHHs5omB4
2wMr5FZdtWa/yA/lQndkgqi065N14xdTjJr7zrKLOtM4YIQWtz5z5d5erLCRKSRlqHWyGQtCscY7
ojTVDx5OHu6cSPgz2wlxovx7YmJYJJjxUHCD2DMfU8dyE8zjcuzTtQZkplyYUvJ91dQd8/BOYOLk
xKdITQVR+dlnSu9lvBgP9MRrbPXHZ/qSbOhCJR6c2XFhSMIdwL+uK/EjNywSdNZCFIBVLcvBXlbe
a14dlmSoX/slOS5dPl+SdVMKZ95gY7wtKic7CVl+GrLrT0iTzZG0+nyZGpym5DffZNK+iZEZ39Nr
Wra9e8L8ML610NGFvVxMQir4EAXlTYV1+LsWJb8qR/avxBN+dUudXBDlYqh2QxBGCZHzPO2+R7WA
9ORSR2t4//Li8e6cOF86zMWg8IzTAKT6DX2gAE1P4kWT3RsxNbFI9DRRsIGj6pdcM++P5VSAEmNz
g6iIov5raq1DIroTOGgR4gBy9iSPgF070ZvHumYSt7LmlmQrpeJDOBg6IgndE89b7WRP3a2n5Dj0
ZaUZmMl/yj4rsCNo1gtC7nuEEQKmeFhp06EQGqzmvHvu/p+fmlKQN1XQOWGfzfPbPMXcngEhDlfk
CBfDRz5VRDy1esWKTDSumuKdtEr7GLHkbXnqlu9UgF0T1wR4OBBLf947S38xFj9C8oUy7DMEmNry
Pzy79aG3PfylDWLe4lLbnIqjXw3LBWXvV0q1wrGWM1tsyv/u8+CUWz1iNzFyKM5sJtceQY/u4ak/
xF3hPzQe74k95ogEzWG7XTaTXSXvmqJncBZMwYKKUdLQtm/VWP3OIjze/YTVCqKva5bDh0vnM442
RDhpuhr7BGdGR9O6Dre1B53KCvzXFYTR/Fde2pg0K4spugFz0E68/0zd5fventrtMI7jISHIS8il
/s5goTyZUVHtHco/D+WUlOFM4Hdra2c+GyNYUJFTCZQkPSa2YHzVxFfB2FZ3SJQlld2OuNot6T+n
1Ky6Y0A7ZwQLo9MVtrG2MMF/4Y2ixoqIfE4ItfF5uTdDtNGUWjceD3ZLYZoFHxHYaN5fvZknW0wE
jhSDrJV6J47dag5s60ywiSiTs1EzlCL36CPhfCgZW3emIv8ofLg5jreQfS7mwZW58KQvLDEvCDyI
93gx9Stn583zBd5WtHUaojAIUtfkP11SscQkbrappk2HyWQ3gc7YyfjY5udytMo3gs90Pnldcm7W
FVf74yUrfKoJ1rFSMKXZbX71o5YRhEizSwCD9zil48WvB8Kzqmn3NHuRk+44PeZYKbZUxLBSeNgV
okS1qyzGrrSHIW1k5QCSFpH6ebHo3yWPOa7z0T8NMPa3YA7st7JTnw543np2GeX3w5uVjC+GyQsh
LZU6/g01yU7xLAnnQ0qq/zCn0F5W0Qi2k0jlTmuJjyJKuw/gcNSdULFXUGTVdl4G8alXV2Vi+a6N
OQ5TKK3XLje+GX4nw9EbiJ6hit+FF6CtVeLdr9Pu/FRPDTq+d8Keqm1q/tFpvmcoNv4jMPvu7Kjd
1O06MmGR2MfkGxFnesMKlUnrk0dYz+zYkXByvAXYYrEdDY+BgkJKlbPKCKPI+LccHiOBI3pi3eKF
HizX2QwMNnld7DON81YXowO5t4KpXTFy29fK6UFXLcXteanc4H9fmZKHlUj/Ne97g3w9n2GXm7hK
+JUpeyCHBeabzNH9BU0KbTgzhnfRqfSu2+o7ERFea7+tniKEzuG/yNgy2YlFCs6drStG4IOoyB34
Ptt2nUtcLJ1HeHL0u7dadMbGbH/TNxbf6LSqb1mNPZ0DyobekP5NMu7aTQ4UEh5hMpTrAmOTZpxj
Niyr7moshvXiMeKbW1SCXmWgxwe3+ip4py4V6SCCiGz3XRcnboGd//q8IAL/7ytUMoJEPEjOqvM+
98YpM/StpTw80xzIT/hDPmVdTedozn8/JzXS6n8XduEcnvPZYR3SppaLbYgaAj5C85EA4znZY0vs
dT1KLHnnbttIVaGGjLdrZ46ovpf/rN3mHyWs/uys7I50Vluz4ik8rvH9F0uwKDgJZpwxuD3/3E8n
2PPitx59sjHf29Kb9wDzX1xYxT5fxSrZE8iVNQKFESUHYxq9ryBrj5GDWmxXvXMZoQtPPUWK7IE2
REaGewVM+VABLtn+XTY9vh2QIXH3Ahh/68bAavqZn3nQe6+dzn/RMMxvZkqMRG7NPqAGGoIQfM8j
K9t15GTZ962T18J5e3oy8SP+vxWZBjail1jDpWXVR0JbDKIK96pjz6MWvv53CfJd10zRAybcNeC8
fch6IzsVHvCjoDNCqbCEkSPjhYm8EDikoxjeMrLR6ZvnfyyTaX4n4s4IGz6B0o0OWyf+ReVzsnfx
/+zizmreW/Z1+5jBLoAH6ucMITo20syi/v7xO0eHmI5wVPQ9FPqbrtnJ2tEyvkNVwoRAf/WDNL86
x37dHv5nHliH+cZwInj1+Ywu+g4bldif9cHtS4doOnvL2Q3oBokrtr7DfHrmbYFRHOcxiAiRsvh2
c3Jxc6rS1vGQSGuNyxH3rpsz79FxMhxAeygGBCVkMCxQLCBRxVkrU+sWfuDEWGLAsYzLc9z9nNKu
03WpOJx5TKnXyzDv8F7W55RUABaX6EHYks6cIL/h3COLhX9z01Diflhq4qr2WHi8/dKDb+bux1Ll
ZchtQ25lDUMTXDKPBR6x9cg8scFqs9VBPSa3uvn5/Dd8Jl8XfKUbw0BCbNtpm08+yznf0slmsHQe
ggpnUDeghTvey+yL+/OhrqA1bWYl7WO2mIyXp3wJy/6HFLY6q96KQzqqHEAqgwAR4UP+tqf/XbhZ
yv3Yz1gFgT94RgPWhCqmjcP2ZA+nJbg+0+RKeQbtVuuveQFuq9ThzFjX0RfBvu9D0TTfDAtzGYpE
KHFWkoRy3LtegTLjetH+e2S1xV9kRY9FYT1rJnj/vb1JBurydIXYxjeAYdu8wsaJKPEpavmNb8g/
svYgx/I/uDy/8jx8L1algk2wjlWfF++ZLs9xqxt+efb7fPVurYiOkXWryVIrRK6DOLtejMTGYGLP
b4DrELzXrDicun9H3aF6CDbOG9N0xkOZEaBbI5Nml2+L2eh3LaY6rAtMwIc5+ujxNV7noMnOHqH0
v79C1TxkNWXKM0iPTzloQv8V7lavK61DSeBtG3WGfTPolDo5rnm2BHLB6Aa/3WAh2aB0ecwc+wcD
ZfsrEhZdYh1ALMyNf54jUbqw7jR+zafehMbvlVTlPv++ch+E2CQGJefmaqYCuQCZBDz9RQZ9sHeX
GdvP6FACCiNjB0It3rtl9j2pgeWRSGP8HMXBwXTy+8Snd9UR1H3iaWnQ+DvRMKuQrBlhiud+ix5O
TD2LTAYMOaJS6sY7UZTvmcZeaiX5T88dQe4bFfNWVrjOiQ6Ke3XDLOYjNRjYPFeDqum5vY1eb7QS
K+fMaVYhZnx7/lP+f+b9OS7Vsw8BzaHLV6SgcWOsGC5Lys5jnrcfaqq/Zoa/tzGhVEyaBFNiuYyP
wa4+JIafOnOoNrUpGPY7WPa8RK2XSl1H/yfZbiKenvyHHNqLMeGQVBDKf+gjTyRxDxtng2VPp0Hx
wPiJ3eyM6YWObHQoBTisNowc6k7rnp8OKowf7LdXqR6IhIeCw/bBzSl9EdKFgrm+qnwjdCSRk8nT
/PP6FKfBTERupiTXXdAHnIl5mzEYcFJy4+abTDY7IgWlmhHgvXhP6+s/OcLMpvNJVRNfXC3ubgbD
wcxfJO6Qc9z5b72LpBEF7rBxbEMfnxbVbpp/eLqjpmGcaN1VtnUUNAk5XTGf1FhQCVK28pBJxGEt
/R8N0+Cxl923uVjrQJhBH+uoxgG+FqOpIT55Vo3Bf40uYUFL6VvhMyjGiJCqVxRr1FNfl5W61ftU
r+hJDXBHGNvmA56BIK5Gnh/sU8zc4K/Z5i9DOu0FUUkfcsEAVFT1HzTZYOcZPHRZGqkQ6NMP9CN7
43W8NTGcjFSoWzfgENsxmzleVwSiuoXNfQQSqJmW3eQ537rgC8Wux8zcHdux8rBETt5lXi/PX9qK
fd9E5/bWJ8d1CiBowBmCow0mwXy0raP3Hna6TEgDpSEO3gMkFnZx8qpH+eIlafBQVh88Kk56QcQx
KQig/SaLsB+FX+NHtrFcpP/H3JnsRq5t1/Zf3OfFJjfLhl8j6jqkUCqkUIeQlCnWdc2v9yDP8b14
foABw53XSEJkRCojJRZrrzXnmKOtrT3if5YVq3z0VloJN4ezyPDwyAxDZG1jpP8YgZJ4Jwaal8MI
r2lrpTLeNi1Fvxjn/AxMb0PKbyhNxnTXq+7ANQUNOphc3yjz3vqBgVaB5mAhhv5oAUVeGmWzGSYZ
RZmMNl4TtJcaq19iPFysObkSn9wTKUM9kkKr8DZy0lbPcrlazRbJGCWHWS+fWzoCRoQ/gW4GzIwH
fmiNOM3y8d6jyPRNsrZDP97MS0lExeGSHhI9r1q/4diNV1EAcIupVngSfXnCCLMy83x4F1n4SwhD
HnHXLEWOABmJI9IKiHoukGtP7cNNOpkNlWpINk7O2LuR+XYILXVdu0757LoJtyVMdUF9Y/q6xGXq
3CAFrYMC85L/NNvr80oMG/SPDw8NPhYBNnRtp5vyVDYmnTCWZXD1Gl3cFA2fgdRLeFuCuBPOazoN
LmNDlU5rjtKLZ3inHVMaUMtZue2B5l1ag6pd/qpo6JW9+42YXDHEYI7htvYs+11TonUfcd8Gv3OO
3T+MGJgCuTDHQS/9SoVO3tfQHTXkHLRhbLhMPbQtq8A9xB3g2ESyu6JjiWisZi4TISs+tY7fX5Us
3JcGI89ZKsrP9+YRbbfNo+5Sq7a2KBKc13Px7RjwUaw0hxw3Och9ZVhnWake9JagL4SC2rPOPDzv
ZAHjpNMY1ys4ghihbAxL6js34I7IfU5ZN+c2NsJ97nkEJqi++auPruaY4evTkupVKKLe9wxC0aCO
1auNSvhgoFaEWW6Ur2qefliCp57MjXKWvy+lrYIVG3hkR5V/ipJsIRHqIwOvypUHSn6tYzRf9Q6N
S8PoijWuX3XZtECHwa2BQUVcROeFcSFx8ExMxam206Ws8F4lk89LzwmI9KOYhAg1eHJI4N7GscO4
q68NFKfhDWk1xKvcl8xfzWbDMo0ZY5UQVZEbx4T6DBmEZqL98POLVhS4aOMofBokKVyeJicNsrKl
RqDLiv0T9NEyVGNSyj1dLOOay1HUChwBLcPlE1eLhhPhqedieO5NMKTwI5v13GHAwIiWUCuwA2TB
LqyYt1TWdD+MXH9p0W4dmEQgMTY/mTJhNknQNxe7zFKPWDbSvaNG9CXsgKxKFNqrfjLIzhs+n3ei
YKURnvsK9dZ4GpiPyskmkDKKYaG3rqa7cmKHFS48O6fjOHac5rXurtNGwa7HsNZLsCHUubkwMQIf
fSNwDp3zljEovswbvxIPCAqYRLmQj7ILyEUBERoNhnluJ9qCFrL+LQJWrRp0M5oIdB9FwoMtTglh
WJRTzAT9+EuWlMWlmnq/tg9Y1naI+MYvXEDhQvBH07+9uB+jYWfPujCaPQ/7BYCYD43Iqo2toW6Q
ZtSfQtZvJ9UJwd/5GUAnGapXmT/3iU4pDbH2ToNolcXVO2Qw2up4gL2F1qRoUYqJf+QGr4hDGkYj
TUM+m/zjDXlDCZRkWF/YAEKMQgqtudqbN1IR/a7sWxbMSJUmPEExD8XNkCu2qBL6lmny3BOEN5LX
cVL56nk+FFjut6ZN8gPNu+dEA21n+mcBvOzoKZS6beLt/zW64JQgDwUFVjyEb6AigM/Rur8EVbid
i2cxgTR6BwGnBNdja6gCkRQRfoaICId+fyNipGZd9EX26s71c/URSfmbnFFSidJLk6veueoR4iFi
Hd6JdZ2chdQsSndG8hev4saiChxQyShFz7jFS7KlAafqPakixrK12PoU/yuqhvCq9mLryVLeYoJ0
bpignJVCQUorp3fA8tELrOhzidScMETMcNKpU2oUY7nXChFt6zHpV0L4za4LsDBwgjgvWLi7Z2kM
y/yvvcR5IbwJrVmCK1uU026US6TBXLXzXxhTx750Q36eX/RVJj+JKD7DuHBBAqKedRIf1Xid2RMy
rJ/IRgTb+lmsXceo/uxztW0ROzA4+vtLl2Df1KEjOR8M3SHZakH+cCPXPoQZFgKLiJgDTIh6UTiR
2Ko4iLbFlM42oBbqLJbNtsCO1jFVW5hyDAAY+HJHr1/vuojUMzO61JVVaqw2qSYUq4Q2FArC4f/5
sivUd6MJ1J0+2gXjBD+OL2nAWiojVgd2H99hPuYF5iBIGwRsl9has+KhViwVFWgGzq0eJWyRgZRC
l3ma9+dNGOdX6evNLhL51zAD6QKtpM1b7lCn6beGco5WFGy/+azvppVxM21K236HWOEhm6vjHcr6
87wiMXLHPUbu+Pfmr1VKrNZ/cbT/RzT37Z/s8pn8qf7veICZJv6d5UOJnqz+P/8b5Pv0af75nf4/
iR2Al/7fxA68ZMlnHADS/pNS/gz73//+b7Cm/zNxwFD/oatEfhARoBvqFDn1nzB3XfyD+HmTzCWE
o9NLRKn8zXJXiRywSQmBAi8xGxtTTEGVNbX/7/+mqP8wTY4JIWzLIlKeHJ//Acxdyv8nYYMCRZDC
7eiqjaVf/lc6unR5gRAidLYm7ZthcszFsA0+qFiQldtA6gT+5atRu9j7pxf41M7ks8sutczCZ6dB
FDa/YKRomnG9aKeScPWb1ZavTW3mHzl0w6II8LRXrnIYaYq8YnzeaEGiPEy1AMIUdemudiXgTWbd
9Dofhqdou7yQ5AVNh2Gx05JpxxcVkkncoFbhE0dbLldknUL5CEmn/4Yaeo0SwwdQkUWbtuQZi2rI
wKcUua80hzZth+gxrVR9reHBTwvWqjgoo5tosItE9IpLs16r0ZB+pEGMkCOlp4W+zVhnJKSuHGdQ
lnpe8vwWNPIjFSZHKOmZ0fip7qmCVVCtw9+kLME2J2wL12OOlLkmIrhS7FUFXOPQ0u3dVo3vb03m
eY+2EweribWVpLI4y7Q/Cii236GKwjmjr//i9TQUy64GdKwn7gv3SdgVdqR95753CYA9vSkQCjao
ntpD7obVUyvhiklv6zam9WWX3+VQdCBnvHBhB9JnkpyFm8BOoQE2o3+GIpOs6bO4dzsd3+b3em6z
VjW3+zTssltSSXTQOFQTKZasd63sg2cQABc1Rkoo1ME7yAI6VdsVDMdoBK2TLjW2DXfs+5iq6VIP
PPeAR/qOrms4OiWp0pjNtWcRpVRkeqJf+6DvKQxB4qW9om8D/PInrY2ivWs6w8Es2xHREbvzC9wr
9S0tdedcYzlB5wNPhaZjvU6NXD53odqsMlaRL1T7MAS70r9nEnpm19vlu9ENIQ6HtSmM7q0MhABe
ZlU3MzfMNeZ298x0W92NrMYOgaIz0S4Y2WhGA8U4b0ks50fFqDvUJmwFsuTKeu7yzP5xlTcu8RFp
SCs3EQz672awfrrB9N7bMIPx1w/mbbCtEXPGGgNEfOksU27HJtSOWW+EkPsqBs+pbZ5yu7M3elE4
V0sh2IyE+/JFr9x2qUEefqs7aFWGPRSfrVPewiE0/3RKvMLYU5NiQ92I1RLtre4dNKNrv62eQMrK
jh6NLElbQBb8qoFDXzngGp7VtnDWWZUUFyZiylbiYYUd2R2yvm42gTHUz4WDciisRu0edxXKJCOS
X0457itDQqRwrJ2VGeh2zKh+QkKClnBQALMKO3iN4kIQ1CO9J4IU8i0llnYcR5J5bKsJd6Vkwl0D
r0M6QDuWQuoV+nnDcs8ovmso9HGkuW9+aUWEI6bFwfCnMy4iZLctCt4h9E2CJf+Bhl8FJAxtD5KG
ucL8YqOaQCFummZxaSLWDGlnZDc/5i4go0y/m5j8eU4b8jOT8qLmegrQoX6vohhdT43RyK9N4wYv
r1u4hvMVh4jMO89kRQMh9pn+mwcrxhVHnNn5kUFPNgFbJTG3tr+SZQd3sK5/ak/6fxIENGNoTbPA
dKKtS+eTeY9YZEkhfqnRyFVilPgax8jaSbvIVoVOv0OvUkBMOhzd0iis7yqfQomd7rOz6IiFRjGc
VYTs8KgcfeWqavFBWjDhS5b5bSTjSJXTm8+DEWd7z/XJ8tZy/9XO1Q9RdOJEL6leFSWKYHfwvWcC
+eyzEk35T4U2fIylHi58p/KePYwq56SAoflfXlBTw/rrb4QiGv/6G+gJH3U3CS9CPnmbl1+BqoQP
1fIYX3iRvZN9HT1MFgaZjSXCkPgkHVHpy6axoodSUivDjR/O5KgC3MzH/Xw8QhOzxbAHNW76bv3Q
nx3vE3dgemGgqb+kuWeDk+oHwLue/lLHOb58Tz7mF7XpHXk2nOw2cC7zGwrbKmh7c6Ioef0zWL7z
XktaLFVvG9ey9rPbYNX84XhfwklU9bbYzrtM4E9wjZoXA0jxvjecu4NVZ5HwDHszkJ1yoUh0aW7p
vfsRj8C8Ic4z8ILoNYf/X+k2I5aKxeZy/hu5hfLVdFNzP+/CL9kZPXPKsOy1J73P3+bDTZfTFq91
dT3v4sCDWB53yblhyfSW3ed/raa1tA5TTtQ4TdQlxDb9g1nSW1XXys1RfOcILjbG0szxJM6fAACl
v+hTrVoXFrHLWPvsZmO9MUWaPKElDdd4vMWNqZ271FyRv/Y+Ko9SC6G9etHDE1fB7eq3SCBaep5v
POlJauz9HsjwJL54re36o+ll9Si84fbu0+a6o5GtbjGQlxALyF0hmBCvZvWcDZCDRFASL9+rqJOC
CEqVoy5jAQssbHrv7iFtXtlerF6xdirbgHsDb7a7k66WsJcShvuDgyIlklnwCMPgDvqevnYAXpxp
MOvD8E/ecsOysjZ6TSHbwFQb4nPn2fIADCTZUgwpzyxhE3T8bvJZJfpulEb7EyT5XusD/xN8KHZL
+vDL0jPE3lW4ETa5aeC8QR0RgRK/N1CRFyHy3nfDYrrXtsL7LKTxXptV/u3bxQXNRrUBToJOBOwW
7pr+o21B7ufTY96TuY+3FerPSLzthz2QmqEK5dvv+I3Krs9v2AwO9fQIYIniHF301XtW0so+sfX6
CP0z3RHzDWvcQaxa6L1+HcD8rLOOcPBsgBcf4/b7JXUI/Wlbq2/x/OTg1/tRxTwH9dz+DoKRdOIs
8wD/oA+AY8kdoF6XhZcHi5EHqqYxW/VAc9xoq0/GHftPYSQHpairPwVW6rJ1rN9aM56BOFe/Wcde
U43vO0T9c5rF9feQiJfRSZwv11ReG8eqv0ylfR/axP1sQwBM6tB+tob6nXiJ9xmG4w+S+f6DuVKw
KHqNoBL6Ows774CPI7dddhNsIujJFiYNfEBlDwc1isb+q3DE3jDL8o0bUbhVNSo2s1GR4sv0Cgk+
XyPn8F9Y6vZL4dTZW6S30MpHPkYQiIvEReEtSExZqB54WrS0cqlOT9a80l6spDE+wpyqd9Cb9K6n
hQNjD1yFPgAH8Mya8ZAZ+juE0LSOqIIiq6oOA62kHQ1j9+QDHCB/BaIzzakQ866p3AYShpc8u7yb
F44EBwPWl2HV/OnL58Trgt8o1E0wCFV5446bL5uoQM/TGQ0iwah9c8cUD44MlYOMh/ZN2MnB5VS8
lQrVdqmDcpzeBQswOjL4Qrs67TZCIWahoSybdzk/5s59cZl36Z4X/JzeWnpQlxQzAOJoe18pOfpd
s1M3nEAepKyWNFy/fFjGoD15MOpuUgsv82HfxPqLlkeskbWV744KLc6JIwRJTTwxj3AAlQVOAUYt
j0jz9h53+d+D6r6rlOV3YZKEQuJSffzXWyl2UKXnntj7+ZRH0vu/8XKRjFBhVygtk36cwoO+MJr4
pawMhFrTW9AHbMQgx0fTgUojHGc8WUXYs0CGm4sH0f2Av4NQkLd6vT8yJ2/9W1fyy/IaOW5bWiu/
ujg/8iBYGww472HghPuileWKutK5q0PdrB0rIkNF8nx0w5j0d//M8zt+oMybtI7ULPNhJxp4wjvD
3fPK6OCmAQlt09udkcK54d9R3QKAfaorf30bs3c/UUJbsMEj7axUGayJYqSF601kH5c52pgl2lWR
Oc2cXm6GXDFvHimvu7AYylXKDevOd6N21CzCbOwuv/vAU9eJilRAM8P83rPwWmppXu0d6f2G8ZCc
A2qFdVDr/cYpqvJX0NrUvdZoL/o0rn4VaegRvg0jxlWHg5tECIPHoHgahE3RVhLPO+2BAsmOUWsy
w7TSk9NqcI8Q/xC60VzKrmkula03lxBXVUeMx2k+7uQVU6C2espjAi30rgAMxFlymzfQh3lIKelT
qI+Io8pu5MengZYrqHTTvoxe7FYJX2RCaqVZuE/znspUC6MAZn/H0zCoMv1CETT2OwEiaq0WvvPW
tHGMy1EqR5fn4BsjAuaTY3DP/O6FecuwG2G8LY1GsR9aQUiImqv9xS2TnnFM9oWA1X6Eg12upJG5
lKRqu2t6qlxkoSvRxeEj8RQkuTULS78ewwf6yvc4UOpniIjx02CBDpvfFnbkXYQNV5SX1Tu9aJBA
onBhFOSanMD3kd7vd8MvbBn4kXgqwb3twbRrWzJFYpajDQMC0R7nz2OF2Ow6wDm7ijHKY8RCPH3M
ttGrnQ3+iCFTaD/owe9UWyVFoCITsCo96J5q2Sy6aYWmimCScEwzZbcb7miKxo2hq5DCEBSB77E1
/oeDcWgjC72TMYh4KQzCbEIdmYZryktGbMJH7cgroR0M7XyLAVjJmRYRx8b80QVDpdseASI9CnFH
L7qzrcflurKZ+wA9Na98/PSI4/fSkYZ0tfAqn7KaTEzweJu8jk3Ut6pzjCcabJG22YsZcnus3aQ8
urTWCdpwvmj4Gu+OYsRwT0z9pXHsYG06fnnFlDBuOxrDGrEl2yxtmoehr1uv0N9N0mj2A6+BbqzN
RSxieOSoRdxKK8mKbphWpPZPZrg3k/pl3+UywibTmTjSvTWYNVA+057NIHNfmwhInFBjfaezVoc7
PrwrhbLPyCp+wXrDLdU/o2DD4D96xqPV4IsGXqfwdpi5idFZW9OkHG9Cp9vIOrevraxfYIfkqyTi
mp5vsrjNPno17540Kn1wnfA56A79OIFVPsNk+WyV0T7Af+12KFvDTUVmk5RC/QZnSyC20py4N5My
M5AOF9bdq69YDVYsNT+PaXsCiIppeQgPOIJ89ogs1+KoPYy5oXLrz+JNBmTvvRqCtV2oxFDZ2qfe
Kx/zF/hqP4mwkNecRSe9n2BtIAz+UjQDIU3hdRdGxzDeUusr83kE6RT1B8vroLurMfkuwgyfshSP
dNGFe0aB8RlO+XgVIjJXLQaDFbYhrU9tZCQdXewg/wxT6ZzDyImf0ixB7jQ1pAbPS5cl/9C5z9Ep
UYWtA13w2Pe0fJ8NePN9xd6Q8lVtzKgb3lQbtFcetvpp3qWRvUizYHitLM+9Ilr6mA83hTHubNbH
q8is7zqzZCL6zPTmekSWxObQIaYmT84yOiYr4AsUJsaquVJDQqjQeJ96v21PMWX6ad7916aYX016
UmhA8NN8/m1mKK7c0hTP0WBaJxb9Z6TD4tmeDnkOpC+X5AGshkZ4KSQy7FpjnZZX1tl3PoiM00/z
juwq7FfwTZexk5rPAjqaJp/nr/G/kgsfU+zlgwaRJC1BbKkhWSFlwUO2NMNLZTXRRbaGtc0Nop8S
pXrWVKV6aaNUnuCrtJjqHe8D+zbsxKpLtiSHcYEL1XgyOj/ifgkOryqMJ206lHUwxbCXRFuGjePJ
SWz4lwhR+bX24zSA5BjPbDRcWNGxPdZnwcl/zHE6lU3NnIEr45TKguyDhRFz6ZbNWkGqbC6HyXiP
muPN1Y0K35FPokAcGiuGNvIOjqbAAmnFlyGx2wvL8YJRmLZp9TC+K3bwwtThDJ5Rv9EJ3cz2m6SM
9aUcHdSRiD5uTqAA0C9Uf4UaMF3VYdW9o1QG+Gt1Ij00rfOBKSU462n+IQALBQfRYYdQ3apeBpGn
XTWZLTXH9l+z0UJuoFjroYiUlVB8UPQC/DEzNkkMocLkB0+3VWnm76ZrIUdqSwOy7CXSs+zaBm56
VYSZ7MOx+8xLBS8JsXfeoG1YkeCvmOQdldv36142O9cB9ZD1jbq3RkU9t33xqmAWSm17OHWDNM/g
uLn4/HDvJWEebfoy3KCN805to2BNcRnPT3v/2uhFD/kp5mO5wDKOPe1TNCgyJfmixICq8rjUjNK5
1mPVXchBWZRSc65B7/9i2WOe0cs52xKY/krlTHtFaSYOLBRshss2TC2JQMhQiWSxpk03evlRaJKc
l7rBwzyJDMyxJURtaNwtWUL1LSqKjyCphy0ziPEYKOQ8YHSyu3UXMk+F04P1P6JQAMOj/wrd0t/R
AEAnX3Avmz5mPn06BoZ/P5WE7+jgu3MTGm5hPkTtvfV6QMCFYfkXI/PsSadhPjxKt2Wj8giIe+VZ
HePygsfEXXIJaV+qhDBksdbzlZ+YIAtMNamOCaUFF1R7WKtC1d4NKOjRJSfXbCzqX3EWdksnVsHr
43GBc2X6G3MyPQl+Mgn5B2e1hzKpg1dbZSJEZ9QOyCtiRBBotinovObvlJrYJKpmnCyXPjGPByOE
PAZDU9sUJRLWjCfeYuz76ixbCc+P624zNsh2wA83azxowXLenTeh27JSsAChqNObRV2MB+wR45vt
ZoeE6LmdpzqMtC2ERUbP/KMSSf3aSjuBDJXUu94yqlelQYFlh0h+4xRDFrOtFvpYbZ0UPTBXHfXB
ZvSsk1ZU/oeJGXJZhAo6U1U+mDm4SOvZjLkFz63UvuBUgkkrtBRElZAbxYIFUfJTOxa9AspF1Peq
HbXvuqfpWbT+j7S4xJIievG1Eq2jbz9kr1uXvh+TO1bYI02U4nneK1rEgnnr/Ro70zyHWXOVdnsG
l0UvMNP/DB3fH4G+sWUeLC4Ioat9TQsUu2yIV8Jn9q0CkEfMjevNFzhJWdowJtXU6ltJ1lkDmbyb
Lk7DBnbH1iOXzK8AxQwhdUatiM82c5Qz46P6TfsOHBG9FSMZesz6fjx3LI6Z5vwga1QPAlNEgi1u
VA8l1FAXUF/j6NkTY1+I9PLo9sm9lL3C6V3px6DZ+gUsGtmqLDFSdTgFkzR6iuY0SxKtsLW0mzKJ
f0qzG77CdPx2CrN7wdz2jR0eL3kwtneNETzGv8g/zbutrt1Dph1rPeNq2cs2Md7SCK66qXdncoar
Rc5v8kzMmH4OAu935mr8R9tJG2tqw98vOEgHscjp6/mQ5hcgiB3H2IgUJsGYlRXnhpVs2mFUnoGd
OUiOCrSDjTDtdWAKxDt5dc/junyFyd4T654dPVIbXh0TmW1n4P8285QFfSmj3cxknDezSqeMgKbO
LyCqKTZZP5lO6yKmRCLfYYaaeF1jLjuiBleZ1wQnf4wCorwifRsmcGotdNlvIGJ/jBxihE071ytR
JYjCyE6TRPOvzXwsT59USO9piPxsMa28bbRR4eKRmJHcelU3rMc4ABw+xj9j3tB6ckL1UAPX2w9q
rU+JdOHVUwDZV4nV3SX8Tdan1P3W0KoC5i/yUJX11F9pOLEaBwtoHNqmhn0RVqoCjw2Vum5gZx49
Rk2iU37KusQJn/7REzoTrmmLJYq+mhIidzcN2pyjZknniCoUdvjUJZgOxeSxoDWJMb1CE8WAnAbL
oWXq5dm4LCoxmbuDyXplIcYah6bda6j7X+fd3v7lteCxmOQFL4XavHeaCD4ZrxEvJwb7rLV5+NS5
YINCQdJf/wLiwt2WTdMDT2Kj08tsIO5Fb/FowL/qaKx1GgFCiePZt9awCyyj4n3M8RVBLmRAbnCJ
rM2g+uXlXvWRuZ9a1QoIWma3m0EfWvgBvra52ZGhv4y9cWUpvJMydz4N+hBRY7t3qPDW1nLKYYt5
AHkMzxFkOf14mTemr0JTJjC06hQmhWSwHRHUEB7nN+aTLcEnjaRHLRINe1EL1OeXGxSY3l0Sfjpu
ZsdB4wHjFxeM5/FRRX+3w4ZLh815TYyweVFsVjBSZHdCX3EF4/oLJV1r6OcPo5L2WSahDwyC0Fjk
AMNRyghz+JQSaxr0o02NZbWu1eE6kdJZxbMqVBHNeCQKYTnbyizGfptSLbCLdF7xKppmZ/Esep73
OO1vpdmTHIJ3blVqMXdOq+uoJnqiQtWIEC0tCbxd23bx2uyd9Ex7Jz+GNlA42W58s/COEQ6DewXq
0qma/M1s33KjLc5zLEZCbBLsFy09V5v56/loGapbFMvhXwy3pJpCzQLADg7DUZbm0XKOO5ERaThB
qPU7aZgqXmynXo/C1d9z9N+LysC7IWvSvKGK0iaOsmANucXfEPq2gGQ8fsKw8dfES9dL4YIgnT3k
ZLmeGkcZdplXb2iMBChU/HWOlWFfTRETRHSmG0JNvwhRdJbqaHu/stItl5jIS9xFV89Ug6trsCml
JGBLMY+6h01W8elPG5a4tjWO6NImI6+1GnMj1SkplYzEpVVhAowSTD9OD9y2Ek6yGZygP6SVHyeL
+K/tyBOoqEYcb3bbHosyx/gX981LLHMVF1wmvrnwFglOiB+lGLgxDzAxMNXtZcWA0+f3fjBQhvxq
LQVMZdY129Ra5RZhNbRlzSuUY4pEYW3Rpr4bfuU8Uqjjy7hk0EljGmqgL05tPH7lttOCde8XINgZ
16hpdq8hothO1d5MGEKU3nNcVkx+GR84wMgcezHaqXxMj1Vpg42o+6+EWeSOPqEBmc/AbVZr9lNt
opdu/7lRgR9Bd9GBmp9meve/NvAxQB0QKFrUGM5we9uH2co06vHKFJQ2NoxZZGCl8ULLQDsQ20q1
kePhCpsUrDlGgIUth89KquUfA0B0HRhgiXrb3lR5V37LGOxLQp18D1w1nPpngtwmknonw0kcAQLA
Q9vuic8OLo6P+CNWeOzhiEapxF29UMWwrmiZ74e4Bk5ToYujFbDMRr04tTTOb4UdfTS1q33YBtdi
CIHjbPfW+DyU4ocCj25bV72aWfo7soDdWoGKqtuv6ofHPABCRZ+/0y/UcM7I+I17m7dERhre3Top
l7h3GoKo3HiXe8mn3oagwkx/21RZ9aHEBowUD8+VJoV2YMTdb0YWIb+6gP++Y4TBVyEhQDgTA3Eo
3wbDLXajo5kbf8iyD7rGdTxkn4ZPfK+o/IlwGLyYup+8jE0U7oqRCANHU+OXNhyZyuXBGu3psCca
BHClZS0Cv7bfnFJRj0YmkbGTaboVwqqWc3swcnqP/iVaxTW6Abj2STA8sRxqjgbJbKfSymDpYd0i
vophRpVSeKqlv8zRIt5DemsIRGN35RQqKlFFW6vAP1B79aildFfdQ+spN3moNe+aw7rOr/IjQEYL
lLdunIQZGSdihFhoGtbwagbdqhw0hQD0EL8pLcs14yTlvRrLL7uvjCdBEfcE5fBjPky1L9cmv+cd
Gebeg//GOiwCgbQF8H5siWhZT98sqJxh2RNXSthT694h8S7mv87cJSEAo4zW879JB4ThYyGsq1O4
7rOr/wiBlD/O7aVN4bdNgz5YweeQW8d2duMkkamQz4zMZwnLltV5ZPF1cKL4h1YBtwtNJI+kF9OC
+LNX6+aqR5oCDYHQqQ5rOlkMur12yXXNbQo9Vy5Npx6Am1vY4GrUJCpawGVPa3kfkE239fSU0BMF
OAEnt7ctJyV+lAfEWfn2AZpAvOzgEC40T1de/Oq7A+i1o1MOsZXW3kORgNhl1KHcpUOGdUIRK8ba
yX5q8YCRGJHxLeypW5791lrStsdR0VZ1mvPLrd3n1Jew5BMDM3ZlgnK6wCaj76lPAv0KTFyVErgD
I9pr3Ws/aqcY/MjaiLExuWVeXz0SHJaFHnxkeQJtVhRb4tO0WzOR2WJCQJgK6M3GjSfvpRzLqxsQ
3wkoEUcDhGObic5t3oSdrPD8O+6+tICMDa3ML3XNyR/3aXFUC1x2IR62TTjK3yyTmX2mxY58z3iL
HvR3pBcK4MQaHjT3x1tt9dFG2Rtp7V3IzOq2AN70U/cVhCPQD+5eSkDjoLKfWfThkwZGyQ+oR2yJ
y2aLXuTNtVTj1niuTi6uUjGTAxQd8gu94SYEX6SCYqKgPfle9DMftqf3a+KbQdSL2nWrkWDVrUHH
aE1xFTBgTP/Iup+lXLvQU1871VgjvbSIlHJ/G1rz7IEJZrrpTNku+rTMb6GGBUW8QFYVEhWTQHCx
kO+jrVLvo0ZIjjd9VHOszlmiZ9i9/U+Cewjfs51yXeO+QdsJsD3hGbuWQaqf8dDo5/kr7k7Vuo+R
KjMKs5c9lpYVnIf64keDWGcUDUsapqzGHQFhT/lJkLwsjCD8tENa+5EKaKHnQdepvr+q8p5ZUMbP
znM7ROp5dSkd0dPPdfd5nMIh5QRZ0Qe7jJoWHnwiPAqpq6u41NR1jnvmxW2fOgAuBzIx4FEk2pNP
7/gtcjamroA5KfPxatpAJBv90VFDHpKh7fYse8iltJUXnhkn7z+YO4/lyJVsy/7LGzeqoRxi8HoA
ICRlUCTFBEaRCQ24QwNf3wu89eyWlb0etPWkc0ALksEkCSLcj5+z99qgcQ4MCU1M3VAR3AZgirjv
O+JSR2QmXUKPrJPWeKbQB8liZuPBLtoP8BUysNFRD2NyNYERATy73scq5ZipXO9xtAFlm5XPsdBP
nylTCf+us+ZXNxRxEFcZ1q90fi3iqC8GN0SFnD7FhJiHSF9TgikrcMXSrcOOM+avVhLtNixW9tqi
YqYhk5QnW6CO40ixeVLXAM8vga5VBltoRBqlqKG0e9DGnGbrYmvobvHnOFjomLSvjH8+6pq8CE5J
t+RZ8EtmQ3OvjAbZ/c0Uu7do05azBpQrDetSjwx3euAkQYpVUY6XbHtTIk9zSVE4LB5laNs4cIV7
HBy1Nb9kYEsP6uhrOA1n13gie8y7VJpKoykxSLT0/MjzobpoljneE5bmHmIHGC+zqwCICo47emAX
CZMBH878zowEbLpl5ReSZ/MLJzDOERN2E/CP6G+n8nqNOeO6A0F8PIO88cG5W2j2R46fS+rgjXJj
dejFZX0ZNd3Y6Xzf6OddfUyte0XruacYFd2CPxU5AotLv9ohTGJ/b5mPi630PVArGVaFtp9K6NDD
kdmSCHQzKY6m7Xo3seDciyr8kkiLoAe8b5xWhuIy5mo+tJYsQimdAnOgPh1ibHZ7NRHTCk8qmk3N
BPQ2f6t4LM+MjoD4997khGREXBwLuraher4o0WaSg2R3mRtFyM7IAj+Zi9xLb4TMyNn+4g4To2C/
7Q7rKuHPDdMxaWxE262Q/CCrFtGhK3dyS0uDAnKn24W6SGGrHVMEJ/p59+e5w+YhgkvlzkMkq0ld
NMt30H2tYVNOeQRSug5cqyfFiLi8EIT4tF8ZISUcH29r6cW39rKG6BTLi6MGZoijc8d0aQZ7MmHG
r5CyVAQcxfBOZO6cSlu3bt122mlug9Hd443XOLjKxywYWuTYP5ckZa066TZcu46/9dhw4o2NIgOr
akcFwxV0W/z1UL+zu6T5rw5061U6mRMCciJh2r7QmM3xxndKMDpzezsBhLhG9HlUdvF7rKsNOt/i
/vUbZ1vxUO/r+zaHsWOVxn5ObbwSTdJc0qrKSJEYw9zT64svtNOYxr+1pukP2FauJJS56wGv/GgD
4eAEAm9rA1bVs674r8A3x7+NMRnvHY9EhzHm4lv51OF12xYh0iU6RLeXzGVy0GmDd1q1OEVL9zm2
pqBMuIkVpS5qBzTuVDboKeZXPd5epRDskePFF3fkR29G8Pv2uHEMNMh/Fjk7pXat50YflMSyn6fN
0d+J+MspbGR56uzENPOz2XQuRe4xcTY72ESbF+fnY8pE1s7HD+1oYzNsu89BV+b557W6CmHuKN3s
6Oddc3vpVupAR9KhLPadA0mCWEez+5GAQ1aI0T8u20pQbVF9I+fKBzHNRL4IZ58oyWT1sUQOqTV+
817G9nfias6HN/vPvT9MX2a13I5JXv0WiQuGqIn/WAYmzHUgIiUWtH+sBsGo/erFEnauMC+t1Ds+
DKaOLj40ashz9AkRi1RGe236cfZdZ/mjvwjYVUJ+jLVw3o0J6sSwCHI6ls3SLVr7pViBH42xJ39Z
MWiY1Cu9p1zDyT5Z/fSYzTTNc+6hh4yOXoRM2L8nOJS8kGUy70gAgN47G9PtCOr8YFRpf5PktXfw
lK4YsqAJMBv0iVqKfIIjmTr7Xbcw6xPdKfbH+SrW1wnfrVqvbdc2Dr0pjBt7ib29IwrnViBG3iNZ
1+4Ikxi5+b364kzoK+3anx56ryTjNSncx1ZkVuhO5K74dVMTuN0ZKIiRWpu2XrwSQgcmRqbGm88U
LpCqrz/GCWVggSY5TuqL3qr5e+6Z6uEf/zM6BRSCJGW+BQOU1zTT5sw75r7DdU/XHVeFragCN2SY
ekOGTq3vRK3GPyCmzxY4/O+xkfebN+GrKLSXejWGD8ekSG173X1zRmSzUqVIUzS6w65duL/opeOB
mfX+md+LOg0G8ZPNHhi5cjQfWjqq8K+87mKtVreDLVHei6HJ9mOcabdmToZMjwzlRuj0jbR260Lb
WnfUWEyuavg6EJdqk6FQhVxqKO0T2efl1cz3PYLbqa4zFWuHqeqam9VCj7Zoor0l9GpA+TvMd3nN
YSOtlX2PxSbbDfCOH0p+2WjCnfWIs9XHAGiYT5YFicictexXpYY46MDlvgBBJBIqd4G/buopF+Xn
u1Trp17G1WfT50/KQqJFKOFNByv998Q8VqaS9rJL8uXiQsEJ1PLy13XHn0qdgF4UoRT3A1W9DemE
lZL+5oBtD1DnbyuxblI7Q69uuk+Zo7LPiddVbhfj+0L+CP/Z5L/aK02vxnD7FzvBMlu4fvwMUXMg
Gk+bn6aFjnunL9WjORZzpMbcv5j6VOyqeNDvuwrWWO1b/d1Q0xAZ7AVAK56DQ9fK8kYn1/PY5HF2
rUqOSpgbs6uOzefEqD4/C8TVZ1re1WnJEnGlUCEdSehxyF7Jp4NiHnTTajCah9HK7nyWY2IX9OYe
xTNhuNKZLsz0sf0saIL9qSuibi3KJxR2K1MpfX4eYkYCNAy0XzanzkB51vgKjkXS7xiT94XbOvGM
9SNPyhcSYOsvR1vvms71vzEwnppU6H/0td6RpzagPcNdnGCnyJkvh39dft+h7RRvYjiD3d4Fyhj4
7IyTFWd/OFZcAfrrvtvev/h1bX7C9Hpz0V5/tNoMmy41prfWXAHse11CtwfNBAbT6Vflo2zsJ5k/
C322mfRIilO0HiAFEMKD+iYze17zC9sOSTJE/txBQWT3KYszQPz0aswJvh0y85+PRN/T2+1xA//9
sZ9HTufhL/372d32Jf/ymb+f3mjL6IR/P/Pfvk1HkwYCl3H563/8++t+nvfzblzh+2RClFPYF+kV
kRv/TDHFbZFcudubn0dVTlRP2PYIJiWbMkSvWwgr17j54M4wW74rdaO7TiZ7//Me+mKAXVlf1Vel
t16bSTrcrUhyb8uFE43v3pVDg1lh4yoO+eKS65chZ5Zzqm2dnOTw80Evux4ywVm4hmDQp/F3ShWr
BSrXyls1y11KU5tERb1iW20wZXuFxbaM2dZq5dGxEryEpeZe7DL5mlEYE90m0JxwQEtr+ay7tXM9
SYwiP+8iIgQB0oinn56uX+YdcVNMliqvfZGp5z0XpDDcYjr8bkc3D0djJefcsp1TrybSUFrVvngS
6whRxPAuiupkJIP+qjCQG7bZRhD5nWM38bpy6qLZkRWiI3pX1pmtY2emYvlDEMvACL2zUMhJEzNA
rqZ1Z8ZF4PSpi5ST9ZvR5+uMHLsjNbb38oOLu/HKYUu6VfcVSuIwX+madNvzG3KxZO8+o6Kqgp7q
8WhwGOLg2F+NXf5N1NDeHpDnpj1GEmHgPNGmFqev8qmCZ3PjzKYAhusqQ3BV3mqW7d/a27JvQt49
Ni2LDbVmEhG/3oejC80+M0fiLkaDsbMk3qxxipOWNGybrcIqYu/moTKDdlzynTm3EgWmLs9qhGSQ
zh0C/fo2Ay+yH8Qn/M7bYkoek5JcGrX4cTDSA9PTKomYstK5Mi6C/sFD5n7W1DE72fFB+n3GQ4KF
kVlc8rI6dU2Qb/uC/goQgSNSXmjNKx0nOmhTrSIM09gfKVezEW+xSy76sXCA8q15HBilbMJklGC5
MxD4hvvqxJDAepIhCtOjt8TspK3dCWv75O4Uquignkswh8TqYEWusHzTpRmWtLoaV1VdGd6LLHJ5
JjKvxpsu6AssCsu13VucxUfiA+JlPWI8ZlxMC38QPUkIsI9QdW+lPWEjg0UU0USMSw74PLTU9C7n
YlePanwl8j0qimc3c6bf5dolQdpN78XaweID4BCmuHbgQvgyTOn3EoAw7tZ5erTko94Z/h0eknU/
Ca9HY8+8k1jcQzOAwHO6k5MM7/U60UHvrKdS/okz+93tV2h57uocVD2c0Z6CkapPchiaF9sax6jS
G3tvKHiFcWI8eqbcaU6HXG0o3vq29XYa1UerDwRoKG0IKzepeD36EwR10XwOhbu3Kv9QibV64AUC
WNfeHBpP+hpbL3NdRBO6UJfM8E/bSfXQA5Z8K1MUPZbOEBkFUPtpJv4udlT3Wk4uEo++PkyZuVlz
0TDGhCaO/eq9J4r8TMPUgKBXVhXEta4/OLZ1lo5/8nPRfzTk+QUSJfG9zUH22qspGoZ4cU80W4zd
rGtg+Wzt2Wp1DaE0aURThzwW1/lM0UNnZWVwMnR3FQqpU4bH5jnJwKlvn8sM/AZ1CwetaVBpDj0N
RtU+NbmuvTUlZyxYOuICKVq7glmsInNR/QeY5kMBbkgHHPhMlfWFgG19B7BCZbylcJJT/7Zqwym1
GabJIrOfF+crQcXPOQxYCn8Z/E1UHybNmj/c/Vcp8dFfHtr/Lil7Cjxgx27F+GTbcPtU/vJGsI9b
cdINWkNrsG/vQSnfrQ7Vib8Wz3OrF59JXX36nSfek5kyX5Q0wGAlzvtqMqozahr4w9ujSaB697zM
3cArvP/3m397zr993b98yc9/8fenjbZIDgg+b3pQIByekySimdKcs+0NEZekQP39/s8jogGb888j
M8gWE/iZVxL1VaVNRfySWs5kf185S91T1pTLeYTCd4bFq0ea9Fts1qI994Nq9bAfexzbhAyG40Nb
AhvXY4OkLiFVJAlrPC+PdrlSUzsrnJRkyXg7dqU6y7z/KsDKwcHC8xy0bFJnQRjiGv48rDWjOf88
+vfPDEL8N8//l4/+9dBctEdpGmofu+N8XmlgAC8jE1XnVwJ7yzrrjPL882jIUn6e/+Zjfz+FsnfH
8U8d5XZtOlLHzuuigEKUiCf0kb2CwmiBly6arj1b25u/3td9vQXvm7dnrSTJJyASjjoomT6Z9Knz
hCy9DMh04qr8fKA2TI5XFoHiCUjSOgEusFiE24NCjfQ8rXhJFyd889DQpgHXCv/5zzdbF789p+SL
U3f34ubn9pBdVv91rzXUbGclg4F1mdBjZM9jYe1JzLnybV4nrsj/uko/l8rYLlV/mWjksSE15AEY
yWludmkxV+eEyJjzqmkLyis8/4kLxD32jf7sdS4lh4KbU2h+MNCb37ldAZQ3xsgAZiDoO+HhumTu
5iCDOtZEy/eL2nLdzGkHFCUnz0H3z+CXPHemU5rqKoSiXePU4c3PI4ioHBqT5Yg+YzinyTSchUY2
XPDz8OeDfQKRSTUXl2QbG5X3N9ZNTKXD+DkILdsZmiJjWZGS7jfAjkzlosmHkDSTqvJh5e7bqhvP
SsCxSJspu140aDT6HHdvo+XuBcq5r5E8Amb6+fxgbMKB2QHN5zk7Iy3cS2vR+GqbUMbCYiAIbM8R
Xs0a4aMtngZiwu18ebWM8rTOVRXJRdOvG/rmoa9JCl4hrGhQVXxTbKmfi24lXwMCgz62P4QxOyGd
x6DQnORmqLL5msIJrX05F0cJt5EbESpD2dXwlbrIE1X7pryRXDrNVDfgjrM7o1db3CQ2uknNb1DV
I49wg2DxRv8O6yDMj42hkW2p5Xm3czXgwTmOFHjRx3Jpb3qE+CEQBPXVilvdZ+znVz5gDcab1yli
np1ejVVkbXfsz23LnN+Lfhzw/1eogP8XCsC/QgD+1/+JOfD/ISrA0LH3/8//8uNHH/3HP6kAGzTh
P//jONTJR7v8Kyrg5yt+f3Q91ADzH57vIBbA3u94nu26/4UKMJx/GIbhbf+E7Xu6zWf+iQqwvX8I
T2Df100XcJ6z/QD/RAXY4h+ubTmGbmFq85i0ev9XpADdhTogG3ICwIECNeDnsn0UF76v88gUlu3x
+a+Ph6xOuv/8D+N/JHmXAw5nclhyWEdIZyHbLMWr7ZiIkdVdPdnxibCucPCWPgCyhDaVOr3Mhiut
KeZ9Br8eKHtxRpNEHqxTyWgcRII/zrvXm7jdF/rghTp5c4gD5mTe1Rx7aaeB+FG0c1aHg7ad4Icm
1HgH35nu3ALfSHeo/puekeXmzja09JdhF7CBXNis6GO29na+gzu6+ZIaQhRLN6fRwFoOXINuEgf+
U7LOSdgI4wg+nRJvwQ+7JVBFwuBIXsQnemHYjbRfsrMBDLuooFK1QxX3nnXaeIwRrAS0H72oMkjr
9jl6RMDkRtbEkX7ec2wPkZ4kyW60/Gc96cPcrBlexSJaWejnGWFYCtCEdnHGiLUGQiQ3TVeh+kjn
PItdIHvneHld1Ol0ZQFKW7pPn2QGOq00xnptOs5AW8+NqtLjPExv3npptTEGvQdRHfRRYJloXWKX
wSp6l7eSDqCXFr/LfnqyoLYEKOQ/GOsZYeosIrLIDavm357bNOR5pPjs+g8E01rkC/9PbDS33IZ9
kDTLybf9LCpMhvzQwALyCARR8UMeSaG/rc5XaeUxQeak8MWbSdiXwarx115qyg7PCVojg/Q4g8Ut
07Mhu51UDVUNRN2gcHAh6t1wwSO0Z1wwh4bAvNVg4G7y3j3NFAfZRMqIaoi+LryBZJi6CmC86GFi
JcCEUhioQ0mgKzY53K9xsCr/OnGEHq5eh8Uj8Tj0NpgLfK+JOO6VzPCnz7q1/tgCKQfCg+e+NF+N
mByljHuq/MqtXiNlVCeWzPN2SwxCHagTYDPUvgdTkPXkDFqPZtwOlVFRPPQ6lrXJ+UX8PKdY/76X
xVOu2KSXWSE/GZqDO1vvpTbM6JcB5tY64ewOGi+862xNfWvuhjK/9jnG01PgXGyb0OhByUc9U7Ha
G0/U9bdzm/4mOqqI1ruxcbJ9PHJKjS1vDk2DHm3qkCnZiWdpF+V1OzLcwx1S3JvDJySs7xQdQuhk
S0VXF/+Qq7xAh0J2WJzxhma+qQPIQWdxhtsPtXLWdlZZE/oikIkVfRfMhYOuOMFg2gDqr+cOZLbX
u3ujdSumU+qI2jiU8/TpeeU9IrnNG4H+v/dhX5nonVJCxYX27cdqvcq7Zg3XVm+jIVG/akEbvzJG
jiTo2fdm2kS0jMEKoDBERwD23zCX+uimbmhUo03LQKbhWmEUlav3uyy0o+rxB8ELZZDvk7y8kSqj
ErX5fknIdVh951P4DHxzSedb1/NDSd+OI1kdTJ0nAa/7aegs6XjWfc4dFubPujj1m34dS8Vu6ojL
rSv9QpXzpqf5joNmxq1EK6wsOLCLDrklDoBftoNEUdb1R6mVb3iQt1jdIaNj4H4UsoqGPH2REIt2
zcDAoYWOGQumTynhsT6lVERXuKbngRCYZvpLud3e84oQZpVq35VA0HCpuZ2GpGfRtKNFLLiA82rQ
WGGoEI1MbwjrYuZfK+Y4A3bbwJABekA9JGvN5+6E2jGSqI1x6R2jHy4ISdKVAaWpNVExLwOo/HYq
icsqwMQxB3jWrP6Kric6F9qfqKdU4Hkymprk6OnZ61JnIliZCgei8g6xmaz8NRuqTtMNHNeTV/2M
LUYvwT3gKduNy33vIvMqxuci26BwyE5Cw/tcCxrPyGlEwHjyOxuMHe2Ke6GXb27KCMoo1LWn7FM6
LhaAkpLrNDIbEtaWy04G7RGfw/OwpaFVwCL3S09heBlMWHliRl9lQQimNCfvepyfEhQkwTABjpIW
jabFvKhSu51zpDwyg3LTatmzxQgq2Yh+XgYieK21FwPQcM2LNEFd4Zmvo3ltGSiJyw0QP7tfsQeV
ve9PU+0eNWRvQc+oAGInqdp54/321wllq/getO4m6zm9dm53uw5nPFNtYAkBh1ZH/UUXSfYDmr+4
aQGkQiJdsjnwDO/Kdw3z0ArynVcnuxRUsmBTQl4ur96WPqclvKqXpLxvTNYFSyR474T5yqBdRN5I
Op1HuIE2uQU8C+8yw4aFNe8g960bOiCA+2bnEQrVdqBOzoaaN/7aq10D/OyG7zmu9Gjy3kptHXee
4R+kKWnO5EMb9nF6bjf1exHPWKVmTkC1myFfLl+Rzj8iHE0iIgLoYMHmDQcn25YTJLCtfDCXqQog
wQGvgf+Door4M8RBLSmGBkJ3z+m/E0EsOgyWkb3yazHo9cUk6tKmMsMkjlE0dAmZBipIOX8FEyHf
AUItFDsJ5UJni0BqhOLK6ajbPXEMMDxDZ8BvsQVIQ9n9Ngj66qWDXmViTsc9TCx4yeIo4tdkzbAX
JOdMFhdasFsa33jN2Ot5zHI/cnhxBenSnltARUetdEWgkTSCTI7WiDee2Z1IH2ycGFI5GXNVdqwr
dlliM1F0GDG+A3+qwqReu8CbEFqm/TWj3UdGE799N7+XONUojW6Stn21PQlz1OROLPz+QWlcN11G
jPbvMCYBzh7LPS0/jm/EpxB4E00rybelfeNsY/lFJ6uu6KSBLOe9deBiYpRVuFHSz8yCOJNQMmEZ
IYU8G0HxcgCKZZDmVcxxn2RspgYKa3D7xnIQMk3fVY5+6sAkhHMMrd1s+weg25CsGRWZCcDfeDzF
HGoRYrq/XEVPrtGdQ5OaqCKWVURpC+zAkW04dA/jhLA8nYw4qIz51JglEKmBfqSEnNYL7R6wCus/
EE3knWCPfftMomq+Wxxumjp7qBaycPMOFCAlho9fGrvfrowh6iMd3NVbB9V1ijXoy/hRrcilJC3+
IB5sAIrzroiJufcaEyFMeyem7sXXoKquRAV13nRZGMrINSeu2SQqrG+vtXjdgCH7tE/NMBvEVwNM
WHlo/XDoBX7s3Sgva2jOvJslcL6OOEZLiWs6yWPY134eteO8bwSaXUdAtGRNBxRYnOGxM3UuAGnG
DzbbcuiuowTQS286MZFFNFlCVabd+Kt5cmPu0nV5JRuX0E6kh5G9XYkJGR+Bntcu8sagSrqOdOdy
IqWXwXJOtn2LRhJbbuHBOEAXZIQdzBLbeFJO5t3UcXO0FlIpVu3dZqUKvST5hXDoJJVDn5HeN9xO
D9d3c82BP7UGjCfj8u0kHfcvnjm6gib9eVvEvwuLLi6s1EcfYr/Q9vMYvy06PzO29XMDNj60R1SC
8+ySU2PIx5j5g8zpEgKK6ax1pOHh3+b4EWs4l23hRrm0NqUnANKtdZMILBbp1P+hPbxzEouXW6GH
mpyvRO98UoJRtWK0SyasumZjcDW9eTeZ/vUcPzllTtCcXXysFhZx3Tx27vKCLr+JUougAmFaeM7b
LlAl3ddS1E/Nh19av5dUEg+euT2hTew4VUXeCY3J2Hl05ZCFMQLpqG68Y1ZAnfIqBm/ugkbP0a77
rnWOIAZfoa6GcDsId8T+QfGcf/l0l5cyfS8kgRIUUhTQNPWseTFZCLsnq6k4+GdxqPklzgsIhNgx
dmIlrGrF5klYxCs6Z6JoGbDocpx2tel+FfW2Z5J5MCVdOHbGh12sj2kP5SP21u/8TS/dLEzn+KBD
hwqVzBteX4wU0mpIaWJgF5tj3Dq0xuyuOo9xAvzILDwsAlnUxeI3nZD52uIGOnUT22I3Y0Oh5i+B
h8qSpUFrvrxE/xacKXdpzsS2ijt2Ip62bFSxbDO4ZOWth7lgD63k2OgWjYoqRcrnfKKs07mMoFts
bTgUTHdCWSl2IYJddyO1rLmkKurXEj9yiaJeNw1orV0e+WVPAEK0GBmCN42Bj+GSee67mKHXGRb6
zGWCFgdRvauuUiQQ8N4PZjddJWLxuaxiPtiMNybzKW+E2OVG7LGbgGAvtzgD21s/xIIfs8FgFksA
HDnkVzV5LxaVr8iS+0kTTIwXnIbOxZjFn6pqHzXcfaXpnxfHrDgP8BolVhhpW17edfwVAnN7M5XV
BAp9QnY1fRMZi76MjlKsE102dVw8AkJPBNOWEdj/YHOLxw7gkQqdRUgGBXdNf714cQg+gzhhEmp2
zG3m0OJwmWb5JW8QapesBTD6qogR8iO+u3scWM8FyJ09CpuTR+YgV/16Xn3yapOeWW/RHUm8uc58
eW2SbpbbApWV9kT/EQtj9m7yfQIMkDEaDQZyGnyT+Fgxeoo6hgEEfmfXYnScQHzjHcEv4FTfHbVE
CP/s0bOsXd65BCOwCjrTFwdf1umieVo9y8CYHX+2k/s5e+TUI+N7nlgRi77pObaVESwSdz/79AOG
GJlcaaZa2OdXQnXXkzDSo+/xus/QLp/cwmG91IHYpys5ZgvgK06n5nEVcVADrdj7/H6BxMC1z82E
BroJKqEdrZ25mCSMVIJdz7r25ODu7Q5leDdn4SzHe1xnt20LTCzPECVMymOdqUgeY5hK1BnxXILQ
Mbo3F6Pw2Qg6YhmwSNO8RU+ZMndcatgaRIqTspf3YZMn77gSmbfhwwko+qMUKmCE3+vNrP3P5MWy
Jou6Pc2iJlav9kCF0yFKMFryhoACRT7a09NMABwV/qqHyN5ImkYGnhj0R0b0pEFfCFqNyMnDOh8v
JuYJUO4PWcmeQRxhxl69mkzE81du+Bs9S37ZFmGd2XDXLeOxHK+szedSlLgjVUj3fUofzLhsgoYj
eV3x92YM2NoHrnvI+vdgLXe44Jk/RDZHjG4jziCaL31sGuJ4c7ILD8GUQ8LtGm9hvfcKaek6jBco
SGi9H815vVGpd5OI4Y+DRTVD9VLkgBVsJwmw3pzWKd23zdnTaeg4jUTNDljJcbqbNvGfCLXf+xDw
O4t9tWrSV31uPkl7AY5e6EHGOD3UOAsVuVmSneh/qsGzMGyfcnO+Q6B1b5rYcugeEwGhJ+VOkTPm
z+Z7rxDOchS4DNZ8VSbuVZM7f3xqW3utdmoGyu9Vl3oozkSxnsdpPBVshxY14eqT+Yb+bokfpKu9
qsG6G8ruN1UgCqv6KnG9ewcQGxG+1S+HgMtsuvEtzHRWzAk3PWgQqpS8stgHXd+9Zo1bAoknn4iw
9Q6TVhv0Kv6iDX6cVwo72V4R/HZSbPxRSexAYge2PlyNVfWAKOxKJJigqYM/iEt4MewUCJfx1FL/
rvl0lMx0I5vZI81lYhMdzsgwodN1upJ1clVSJBQt87aDa/ormkXvUFlDG0w25ZGpkdy37X8QRKwg
peFO1VFpDEhjgBG1vcd26TCaZ1Hv4K0MPKKkzq8M1DnHZi4eqhuW/DZa3OXanh4sgC9ooumCNf3Z
d9xntOkWOw8zrpltK2gyHO6F5DZqK+1Tz7Rvgr4QF0j6Bj1L3oqJvrOuk2a+Tid/r43WGLVDdT3V
ZqR0HNSembxJ2zwTbfJOAnLQECluSaJ2lnLBa+XuTdX/dtElr1jdx54AF76rSuPP0a/+rDoNHNdk
1oH/gAgr8vhQL4qH2igQHZjxI6Ua7IIeEAS2Iqe4AkWU7mbDu3E6jWtFBQUxBTM7eWejluEycr+q
pcWrC9XLGPcYNMHANPabjidUDP6JtI/KqZ5ne9hVZTEErmbtLMZhS7reG55xRJlv0hXQorx7SUTC
qUifQBBJzj4jBg4bN5P2ey1fvfQB/BtWOffF9fHLZ/UYkXknOUc4m/kONlGte48mpkR9tC4piew3
CglU7g2/Zpjmi3NfjfKadB+mDRCtz6U44Ktm9QXqucagEqwGH0fLoTCvq6iKvTCF4R9anLL0RR48
C721X1/MQvtFVrAYD2qR916VoFlriMfoaSjB6vjjDw5rsRIv2O/cXaXo6DbYuJKSRlAb04Xx5teB
07DhAblvS0T+ejtBKFiQ1qfE/EIDl8fB8Nt9sqkIOCfui3yxw4KFDaVAAeec+1c5h457jajyaFTD
GDrNKhjwGCeT4gCFFZG967YVWOpWkwYXmPNcWGYvjhJHMiubqOmmB1kN+8agXdQ1y/hexB8N6sWQ
eJtLt3ENPCWCeuR8QsQ2EiJ+2J74PPqRpOvtzNKsUXd+EF83B7FfKBbQkIRCqJtIbIO8BRVEUVOF
1mw+d5V/WxPxCYH2Dy0U2LDIQ/qu/2odXmbgZAL8LPSGGgyG/kwaHfuYSwjjMJO+iUyjWep0H0NQ
5LCTfKJ5pq2eNTSJ+PObG2ltM76HdS2/jaJ9z2ndHtk5dkO7sIKxxN+XWpdE5J185FZ375Dh6xfW
k1SCU6hOj7vyl/akcveFLOvpBi4k4jdOQ8jt7rqmra8469mSkEHqlQKshQM8mw09C8dBToS9NhiV
C36ULRzsmLbY3Phz3FZzcStKhmpaKekspzG5fu4STv3YQknH4AZGfrkzlPCPnT5/Z/TkklXhc+3Y
iVvRf1oTPdQxI2fHgMZXdoN1yGIryld17ii27+XIi3co9XezzT6baiR9YaYJjNX4u1Jir4xoQpUK
F4U1Q3M41Hn0iaYybsGGUz1XA54q4Pphl3ffi248dR0rV+w4Z8AX4KDQmwZMj3EfkBLQ/7BEKg4Y
Zc4eIroZ24zDRRXt4OxK0v+CGlpL31gKLq7lB1jCDNCOiEDyGyq0P/m4HaGL1YkSyMGoMac1yqvF
DTPZEtWJsHNHv5q/EcfaggbFQVVOhohiogTK2ghAbQe1he7/rC80H02r3Pk4pMOYsI3AGp+bIrUv
Gje4BD5gLwkpgVgT+N236EXc9TRWkR/RGNLoyhwmDA2BkuNB67eoph5FnVfhCej/N3tnthwplm7p
V+kXoAzY7A3cuuP4IHfXPN5gipCSeZ55+vOh6K7KOses2vq+b5ShyBgUCDb/sNa3DOVnofoMCeob
XAJTCHf8NG3miTp/1zKLYRPH1nevWJ1XS7hwmBNaM5WEzXaAk2QVP5VLkR3KHuhpNwzZxjRx/8yM
GhC2eqLljuyJm7LS8HedRPpOqA5sGY1sG9iLF5ML0TrTL5Wm/E6InSiO9H4bW+SUDOjpaofRBySn
fldb4a0Dc0dHs+nzeHFzzszIoHGs61f247TN2BPV/OUWoU31hqMAkzGNOF0hSd9HRsvXiAUAA48G
V0waNVRXceaF2Eij/stQ6gJv8HasKTTHvjgq3r7npa9OGE9TLiKamAxPByvvhrQmtrAuI75dr5xz
LXDqJPptGlD4tU16zSVb9QRblgMvZGx5qBn97LlAJlv/jXnIScX0USPwZRDUupm0MPDBG9whr7qW
1bCFPceCghOeTlYLvAEzC1MVr5mq17juT2aEZFIPCYpAknuojPvgVo+d/o6tWQ9ylPQf262eVO4I
D4Qu25LFOpcy/R32ZCyPLj7FbCZt5D4mH20DUPVdw35Uxv0G6UxMXGgDa89GJgJoMuhq9AED7OcO
6h5iDj09pKjXbo1FPZgJfkigZeWGYZJxbO34vlvFY9ww2KUKRpbRByica6mN87k08JwXzjUk07dB
vbNBlsDUttJWVozjSXdgAkRstKYkoQMlBhUicrzWcRIvDkBwMXZFtw63uDHIuuhxC2/tmPaYjBED
/Bubo0Ehu8oAd0Vswub5tAbBVkxVccBdjC6vt8ICBx6D8YQfBL8/VTczzx4iStgKNVNvaCjOdqGM
lloDysjK7tooPbdWNvLbfCf0FgMmkl4A12Zrh4upxdSTaCQ+1QPPaR9p91LwrA4IwSlwSQ11m3Qr
B5apUSo/+9YdTvky9PyDPkPBFJ5p0XQgqPrA1p+YcX1my4eFfyNyFO8whMVsecPyqrtOus3DxmRi
ax8sTbAo4Cbe1FOG0qszeUWZq4Hoc6GTW1uD77TDX6prQKXxJHzqqqHjcXtS0Ydik40wWJeaCem0
pF9OND1X8XqSUwRCkXO3Ce/fCavQdnIb7AaU4rKr3jlRNEYGiNxU7A4bA+2zjStrV6QwCpJ09DsE
a5ehz3dY1KIpIyYPeUuFZctKrbcU6xNuJAM7IVylkpA4MqKaWxeK6SFuo69UEIfS0YE1efINPSY4
BQSsg17iIbdp8iyWH8tc4e4PtWuSwxhguVrtR0hNq2MPKaNw/B6A2DxbD7PqCDVucpc23PSDaG3O
EhvycOl8pEZLc4dwZEu0tr6BW3COIA34rCSZ+TaXHkrq1rLQQMd07DDHo5t4qbcVo4QtPtBNEgbo
YAzW3yG4FJ5nLuXokH9q8xPVm6F4G0Qtc19BE9l3entKmu53QZKfnzPkZHDTPseIw73WCPGHWQgj
+2EyvIhCi40xe8rVZn8TsqHIiRJGGGYADu8lnlJaAe7ZrZZa3AsV3c2qc8QbtlpfLKd+dwk4fgEY
9+REIS19kPtxT/EUxZaGYGTdVvP0HgKyornrSGtFVM3bFc5swGmAVcmCVtTu0d8RH59j1XSVhuGp
ZzzZ6vSqsLYd3xyix0bTTqo01AUl4ncVR8W2toW9QYtwSuLi0QlbdahN52PImMw6ciAdNiBGr26I
X55X71tov7cUsKNTPg1ZcCsNuiJiBcyEJaU1P7tWfzsX6QM0T8o6PzdH3Cw45/UhICNpJW2R+Zpu
Mne5BrXnVvA07V+48HCfSzpkLY4fcEP1ec34hFUK58V457q7uKHSi7Rc7mZYiXZp8nK2+98I+49a
XD6njvOiEdmKaj9/rrrhpl/SGyPrHoa8vOSQ9103OtRtcTHNbBfG+e9KDX+hP4OHWr8znt50anlE
uI/ZS2OmZaml9mpGrgOwPLDBjAYriTWlKoNtMvbhrjYNGje6DGoCklBqTnODFVqUWcwNQdzvRZa8
JEFxn+rhy4SPL3LSm7GZ4aC3o9q0xkNSozRq80ly6d1vm++rOdODClYaFlmwM8Ty/QBPXesee3PW
D7miBp8m/PflLMgoqMWyQ1SI1pfN9LbOKxpHlR5iuz9rTu0ct25alMxkxnJjJMo+RgJBAawRbF46
iaBtHMVPbW3uB9YuJ5EP7k7YLM/xaZS3RsGyF9Srs42nubtpI2ej9KgDwUWlqebGOVjVwLzLTuMd
qSRvSZqos51ZT3qZwjPj1Yc8sdL8boaqEuqK7CV6H/QyV0X0Tt5146lgK7nv+vkpWyx55YDYC5UU
RwJ3iBdyg8CP3XUD5/TTLs/xDCZpBVcTISunK5ZVQapLEjfLXkYw+EM08hdbfx4wcBvzXs3Tqz1T
JyGutTzmuQ9siRZfX+RGkr58UOwyKEpb380pLpaoweA83GQx/LrS1h/SiD5+xCuLzquHUdFgc4gb
ks4UOs42U37fYyVnEcj4nj3VyLhldlGjMyqsenoHYAmbuBfapmq0z8QmCXcU0btJcQQBtWHSztOD
R51+UhGljgNWayzhDRMVqshJcGW1ZHmk2rAvQuiyM632FYAiOaQW4z04dwhKmiz1Q6d/c1OKwHU3
ZRBXeTeXPhOk4nENZ6tbwZtZD7L9ZOgoGLGXbPIpztGoc8Ei3iRbu5fuXgWdx+50aDJfxWb4FIbd
q2uAeEpGK/UCZ7gv4yVkWDQ9sZRhDMMCAb+ZT6wQSp2slAeVxecRwejBKdR8Y9aTw1S72g9tmL+U
4bempuVEwjVFxlLvMeTQ4Y4WMoJqhE3cLoxg3Wg3MB/Y1qOFzl/PFo4bBOy609cHZ86OU5PvGt7Y
gAJMUo16KF+ajXuvk36jETI5AdMIXErWphcPVVb5PynOo2WRdGVHyBYQcDFOR1WkcM/vwpTNHm7k
2yAhF7Ju5+Uqevxb6DLNm27hbZr0gCNwfe5FQuJVMIVnJxy/kpF9mrYQAUVec2raq0TI3LDTZurS
MJwtc+CaeCme9JZplGT8dsqCZOuqEAXVnDE5Ix9NGzGqTFGU+NlyTIXQjlXxAub+GXbyM3HyFE8c
6kYo3IewwoMvzQB2soITF3T9liRv7dJTO+AyoTGxk8gLqZJxIMRXxtjDnmR6GE0LvXMSskuqmqjy
5RJs64xiIjeTG5NE1Uuu2/IAllE/kzqwYJ1HoWUJHSdGkC6noeTtH1vTuQoV+LCgZyzVsjG3CyyF
mOvIV9HHt7xn/pgkHUG2w920lrNG2zY7IebnsWEBEdTdoym+FTAwrmdUbkk5SA5t0BO5hRoY495L
qqHt7qGkQVmb39M8C3Y8V72fjOGLwiTOuCTWAc3Rk+W89pnXHvD9xgfjVbMdJOhApZj2kqa8Tqh7
Mz4OYeYghDIYYTD1mdk9a4lj+g2PP4W/wnNHRhvgOmRGo7yTYUGQgKvtsxCyFoPgIBhMj2DKfkts
OgdEwi/jC9cCaW/1mvF0LSlgh6DY5nE3spIiywU7A9PU7KorcN5DZ+8WHWdPzxuOFTWVhYM5UGiI
9XC42bV+DsYCWEi7E7M6TmwZZks7kFHSHkrnLKgIEV+1n0u16g0i8RkavJlrQN1GvZJ4KLjXyjDR
kldbvirXZkolz1OYTidRrfyjOveTkArUXWUnpmx1D6ziLzOigSxI0dDz/tmio0RVzvAovHM0krqM
kefVaLGGOjtlI3WooA22Weu58d4yIqJwR7P2MzkAReTljAOKjA2m4T4VwnObEIG6YFpRveiZ+sEE
yNji66Xm7tlOHYZ+Omb2W8LJUMegZxjnIMJLvJLwVC9Cqo1vgj9OQ/tnxjLfJkPDcpqoFc+O3tyc
l5dpsZWQ3eR4aYI/l1XjPpox0iNx20ax1nvEXOzGhjmXhfcmBTDTacY7VX+1JTb0Lz3Dohva6W00
MeApZvi8CRinnWTuwiiuMBB1kyjmqc7co9iZ/aDgDtVjxnoL/KdiCN3tpBO7R6r5Ll4WBhjJzPo0
TfpTSMbuPMvHIJ2vhFseaL0oYuDJlXPowba5BTFGhKSQeAJy5tQdIJqgvWNNRLFYSclSqttrQOEL
kOXePGm/MhYYSH/4Avr5PFvBGm/m1J5lFH91Qj4MRYiQy0IIh3DCa+cQ0r3b+X2X7k29Jlk+Q71i
cTxE6pVM0vYl0pmRpiUPBbZDygmTWB+5t62EQrTIIEg517bJ4kvGptcb9OUyDex487ZDHh7vNBcm
o0Mit5WZ29UFzvfVJvfQIjne5i6QwriQrwyhMorkIe2iUxqzMFaFgySlwmHL8XOnh6WzWaj9FgcB
SkY5kSsImm5jFF65Jja2elsjeGpiv481ZDCsRpwBmBWeDH4X+TPR2RApnfms3UdUFFuFUwHzz0u+
1q19YtFJpsOn61I19Sm7OVR8EDuiV8h51V5vSFkdNezj+ERrFGy+0Rq3WmQPwKUnX3Dq3dTMSyg8
qmtPGGtOKuKUZqcpBXWSkYIcJDS6ohQBO7YEJye0AhuKi0cV4+m5pfuRo66Bi9bByBm3mFbDG12F
T9TFoCbQwSMWQAhQd2jtFT5JM/rSKztGQ0jUNCE/NsThaIw2LLYE6of6YR7024wT1Wc3fRKMpbap
qyE2109ES8Hs0Ym9XZDTcwrhzeHW+upSFrl0+J9lkL41sZA7ikUAAw6lUtzahmcJCj3NxeyGyZ7R
jNi72KV3i8tLnMzZZp8FOMpG+mr0GteKSSGCBma5FSkJMYZpJJLhvcrtZI/NuvXiLn426iAEEVI8
QM/Y8I/a9sM4+frqEXYV0dU62+uFTnwnJ44mJyqCm0Wx9WxFNFHdjO8pSRKbKNPllm9+RockR2+m
ItwOJU9ZmRIyFmE6A0IIww1mcWByrghUcPSUN5Qq3SYfSP1zgV8DIhowIG/zCklaNc9kVKWDT1rf
Rs6BTlXOgNsI1X4aXQyUOnIb1gRp33lmwLMGyAfiVxBJeJuKhU0a8BgvvCnGSl5zfPleIUhm00XG
KmPKrxTSlZdBSw6z5A3L4WPcIplSsj8sAzQUtNobVrCkqFTTdlYUjTgdElZgk8TRWX4SV4axbs92
wTDKXd44rJo4/kalPVg2VjhbikdABdKzJvARFZSXg5aXN0bUsP3jpA0qdaPi6H0O6sqbgvEjW+KY
vApEptgLmc0DDtLreyu86iGrjWJy7wdFaZuNJmo1Hel2I0KUb27iayEun+CliPL6bMdMSMSQ3aZ9
qW9jg+UaExPQd3dV5/wqU+vC9h1hgCkdaHtocOcUOVSSa3tW8+l+XmBOF6THJrnYTWb5BOGU7hVA
As+cNYEs0pE8zOFTD0FtNxshQa6iZ4tkNPvSNe4sUE6Ig+f4xsp7QmtVdV8J1MOE+uwzLelgE2vV
tdQ7k+0CY4k4LD6kTSERu4TkujazAxKCSPccOnDm1fwmYRG0DPs3kxOdGKF9tvUMJLiJn/jvMS+x
dxTR6uhOPFj476J0lo0gNQGnYwvnruifFlSPIPlLsF77Tp8qKnZzvxQKfTIXHnXmxu4qCJ01o2Bc
dh4DL+4+vkMDgrvNZMh9AWXYgbcSRcWB2FsETY32lylS9m0UPGZ2cWtc/XIBfU/HPZPPsw1Kzzam
r0613K0jnahw/qJ8fQ+cDAEd824JjZJ3E/sw5wRN8DAL7SFDu8JBEJTAfUdUPCO7KLIwIzdjjUR4
HU51hILwvtBffGlD7hPbBM8v4cla23qjso5NDsJkclEPD0G9YaaS0xO4YNaxC5QIpUtLaKc5Lt4i
Kxo2GhIf3O3PWrYgVwNmjjYCDlSWN+o+YxOpTeuew+5uF1iJkZU8sYN3EVWH9MELgAP09Hznu87L
Z6C17UyVkXc9T1TEtWkdc9iPpkLmXMCmTNVd3DOUDsM884M+B//duUhttWeV1X6vNA7CGVz9SpRl
+mEiaym2ZJBDLJw4CblERoNMRpjEX/QOkkGn5ggPZX0u7fAvR696Gk79TdN037EoqKey/dLyzk9t
DLCtYX8s5adWyS9bpw7LiRLfjPpyEGPI5Ddq7nI1fJSNvO1sNMgQbR5aeDzoXx0/WRUiMxKBJiuS
HePNrsysQ58/d8BSDQijbheiV+DKbiT23HM797/DRoZoDIdlX1vf2Ja4ymi3+YkNWC5GWwvDP7ce
qTAl9XxOG5SSsrweT7Kv/opVcA1UNR/MBZRdS2IyoChxdHob6UFYvawTn3bMvDyCOVMvhzFC9xoM
6WO7aBW7N/EBlXU7uuIZPBqo8oTFh1u08wac3E2dkuRVk8Gws+yJS6bkMaWP4J9KkeMAoQ3w2+lL
dAnp6scSRb5REfI8C/uQ0QHpgIzB6yKNW7JtpZrPuWTns0zdURjo9Vk3DofcCD+0ETcEGgAWXeIX
2T4fcB0R71Y61Flxk9TNV1C2WAq5dKx/jJskM54RG2CIqzLiFbDgSW06oQGIfRzxOL0CxeoSc6Yl
l1f89aE/GPqhaXQc/dN8VBB1UNzFD47sX1x0WR7OPGYFQ1zt07bfNyNKxQaLm5+mbFFTLSaL3Z1v
O3ZzoEgFKkZG1OmkoYPgaa8jdW9mJLHYKUyiBuvcJohM9PUWysUKuqdX8kCXLaJCNKb6IZxZ6bll
6+ntGl5iQKylBrdy9csioB5xXfxNmhkhgzFk7JziyxlreojlKTac6IJGlFljZV0G+zAa2lNesqoO
9AcM+dFOEEdBtC5+5BBTTUvbOjFkW4kcTVuRWVUyExpIMCaooUMFCj+62M4V0u1uPgT5dSqLJ0Ax
vytTuSfFzVLy8zIP5YF149pu6zddy1DZFB8jfiav791XTV8SHz8QLzP2ThJmC98BJOmk/FCd1yxJ
5k/bGiAOTB8uoyI0POhBpZy8VqpzqCGnjnL705yHk6XZkFwmODS15k6HeNR/VVZJFTnD0Ixm8iw0
Nzl3wQcIhMUPQK/Hc8yoLq23pUFkKWm53qJdFiZhY8CD64iIbo9Um6hKdL/QsGWmrIF8GAN3pbQf
/r8J7ydi92muMNP9RgDQNfPDdwib9++WOtM0/pMJ73H8/vr+n7/h+48Hz/qHgYdO1w2Dw4NJ8L88
eMY/dMc2LJhEgnE40b3/9OAp9x+6MuU/jXdS/kMISWyuzR9j8x/5/2K8M/+77U5XtikcoVwpeQdQ
q/277S6pdPqcAsGVnFgiJjITZ3uVDMxOAiI+CerjGFbPcTQ7H61NDNkA7qM2hA6DMH7IRo6fdDG7
cxF13RlgVQffndJp8/P5z4dYV/FhLJTzWrvGdxHNxkMctyYAA3B2ZpWn279d77s/jsH/BSniroyL
Dmvgz1f856f/GAn5F8E+kBbKINt0DCH+/V9UNM7EzMBqPB1OsLA790oraR45YEHICxZfQY+NMC+y
YN2jzNjy7NsB+YW2WMHNvz5Ug0NAm8ZbwYHGUgFQ2kgGrk4b6zB8I3ljJHN0gc8xPDg1K8wxDO+a
xQi3hjv0jJOs+VJ28XKRTXxtbNK3s6VHMDwvdCKEaWtBUexxnr8B8I0uhW2FF7cA245GBFrdCKuU
bWytEodEZDasTtzJw1iWJzYGwSWXCNTcGTlPoTWQGjMXhDDim76sjcvMsXR2xr7dpYSyv2I1uSyE
CH8Jd3o1gunwny83ZyHX89+vt2NbOq9O23Bxh6y37t+Nm6ijCVpi4+TBrQA1gcgLq/TIbn9BtraF
4jwe9aKcHuLJoQ8dBI6uUjuStphyogr3qScVakfhUO5Ts8vOGBJEv50mfSJOpH+dl0E/G1YYP1Zu
a5GYAF//J3/H0cwnS47PiPVsugWKUiAe8nEMaXJIEUkGV0BmiLDDNEDbDabKaxcfn1iwdTQIawnR
FOIZA1fhRRVkltxxMNUhsn00omQ8Mk9giYdVsDBNmB4OppAJpcnuJxepzKadSmBixDKzj7rbxmAM
nfpuTJis6Rk+pi6Tj5B2p11bfiVLmx5DF32YoyWCtM/s9zAzHM0sNyS+SeVbOveDKRISB4zSvf35
MCyLe8tN3GArs4r+ozQwnZU9angsDb9gGbuP9ejW215nFOOkFfeNbmMV1TUUBHlmvYk2v9TIF5i7
lqangK4i/qv7XRurxe8Wkkg7w053+noVcmHiQ8L9tOs6gjor8rTQr03NX1rbPkaYi8DL0Yy9xzKI
9kkjnyGB4UFyJwvurPMFVUc7WlqTX9168HMVvQVVG+zMJEQrEhXzCf8Tf0RVZMMlzofmXAWt7+SP
kN2rV9NyyytqWebn/TDfwusKa/pq9Z4GDh76yZwpjhhN5tHY7oUlml2ImebONneKWEXP7DN8JL3r
tsT7LvdZz0ilHJzFYzPTPJSqeiuRUn4kS1V4YTW0N2GqrCfmtyR+8PNsachxJHDJn0IG7/uIae42
1g172yjiQR0xVi+WFdr1RpcIE+swMNgFTvObkq+TYpBotao/aKJu2aqYnhjRKMHjvOa1gqb253E2
EDJKAnaCOtA/ltguUWWBXmvKG73DrrJaJwl9je6NjL9bVYrtylTFYH8qKnCAwQQfJCU5dGM63Jn1
YD0vAyGDTZAnT3HU2uDoyVZLRXWElRxea5DZnilJ2Ra2g6s06XZEvRJ+7GTDfkktrAuDMp9/PjUB
wTJb9Rh2ChJN/88v6AuBxkCfnxbb1nZhm9FEr09uX5jHhuWFMxNjbkn2zynGSMZVFo9s1kTpDW0P
OKrEIXo2rckREMOel8WtI9PxOmL+CLDyxtlbZkH7qxil3XaI5xHhBwgYgK05OnAevCNMtu30prJn
JlslAzfmlhZcHWe8GGJ+bPoKp6IoivbkzmZ+F2sYaNrBAh076cnvVTJ3weMUXlAO2UeIT9Tn66PG
fBS8Dn4HBHEkeE1RRdM3T3cO278aa/xtvz5zC2OtbcOJ6ZeMLryfX4HI2pyYM/bNtwZ9et5MbbbK
WWFgdRPgrvVHfYzSS8Wd6ZmNcfzPp6z6H69paTtSV7rhiLV+UNQDfz9kVWG609TVlJEF74sNJ2h1
AEcVbkZ6kSs+FO1lmWf2X+yIOsssuOrETVV2W/va7IV5EzBUaBWUeDjv01DLPUSHyC9LJkhhtUwf
SaoRBdPqLE8NxwRClEcXeHfJlm8a94dVNvtkCbq9xKPHlKOYYTwiiyfwXpyF7MQzKOj//WlCEV4E
9qveqxurI0zMXD+k9EC7qKc/MgyNSQS39EPp1vWT1KXJUoknLECw9dTUQXMf8XT/fBYMg/4EQm5n
Ev19DwdTfxrQ/1HCk0Bir59GMwK8aJkw8E2rqn8xxetoNut0WxBKtH7avmZW3f1fXnzSkGtt9Pc3
n6EcIYVrSmWYhi2t/1Y79eyrbC1C3WP/PABRqsTZHBt3r9drgGCyDOx+VX2xN6Donhl8zneQFNaR
D++VYJKr16p70zGT8l1M/3IJ/innemcuw3BZ0qK4Y9P3GELGTn197ATeRwoH+FjBDRNSOkX0GTHh
x2tsytWQwcCxivY0cJt7g+CzC23TaU6lOJRrbk7dafKmsornBpVn7IfI1TvZML8YX/98KWkd8uj1
KFqwwD9CRdDw4iGvbAy3povllRggX/BNhGtvwIx3BJMNv6J4uKvd7qsIOus8yxTbYKd9OGzHJjtJ
r0YyFk9WgNge5Vx6HqTla0sHGW2NdjEZOXu1YV5bJSCMNOMMJZ9sqwDDLbporhNqKZBi/HoGadFj
niznaQprP3HdDsMZor4/r6YuYVLkzlp57GLidpd5lTZoSCpw/XcPObJFALl14qGT2jZxjvzCmc1j
7KBqxS98q7CSn3+uNyEWNkYOtANDm32RrRld/ry50I5vIdixvVkTyhFMMVRuKnJbKqBeEEdXl/UQ
3YcDOvLcqBTyXRQIpSQiw7JN+ySS5MUMp/zW0YLfwg6rV/oP7UD44D2uaMc6Ok55X69iq58KCZ7g
azqT8jRWfA8T3qU4203z2ggLYo5qmqNCtpogs0XIYiWPszP9jpQUd61avkRtOMe8Z4IwcqCzkNBc
wbZzvYtYur79HH1D1iJma+V1ENHjHEzj9ue26dZ7p8MqQAbK+sIuUt5cujmusi/ipDBY1od8LVVD
ZM9bLSlxKy0qRVnwc7yONva20HF3BjpL1ALN/JE1CZDSkVSVejVrR2St31asJG8TxUC7MAxygYcB
P3y2JLs0JUQ+E9FnKTPGmlbSkOSA8OmQcnavhVmDvvMQNwPmn7qyrnL90NRGtZt+Xi1zVcd+ZlLj
rQ/KzwfwDGxOf/5vWQ/lsUgAeDdUiz4c2XaHj4MNWNxHh1AfXlmlrmGNXfGGCQV126CDzBxge9YL
L1Eqf2r0vNP3ZopIeAaAEZpd9K5E40cA93/nFOXN6JwHCsCHPx/MmViIsmLv06+vClFvQQVFVxOU
7UpD3CqrtP4Kpbh2CXXGQjyVsJuU/SAAB7u/2moktXC9iSe6kHN31GSJAbTszYdImvZzGkmDfTTq
rC7qjnprd3dtNzVbaX3rBmDcuv5qF1tdKsMe/LD7leFz/gijGOV2DtfEnuoionNBImJrZrxN1ND+
EtHoaTgADqAbmPragbgy/qKYC0tu/zF0mdOZhs+JuxEBUVwV39erE2SuV3YtN8qEm45tdv0OoH99
If9cezyDR1PyvDX5PB3Sdmn2RQlhneL7xU3GAcBq9fSTK5Tbqtxpoj+W+SF1K3otF+QDGhW0ovjv
Ym+qO/tQj5V4xmfynMzN15DH2HutYHE9IlSQHuFxvAVePMK2KySaZOHZ2iQeqJSn3dxKZOmOWx5k
TZZFmqX1ezbY94tdPPT5cIjscn4ZUvc04Df7pWn9byoMXpJ9uouUM/7ShqHxSrv91eicMlXxMeWt
eUxr1kh6FDe3yMhxXXSdRTCo4XABrFYDSFuM1XxfGmTTzlV3bzhW9f7nEZNJO9/JtfAssuyzqNHV
Ju3bz7tjYYNxaFprDbRbXyUjlz2BhMIAyyHcaNT7x59zNE9p/VgVkg+HsOLnqDSGl0WfpuOUBM59
G9PKlyP5F5iFarqYVp1GnnIsW7s/B2iv2+FZK03sQaANd40GwHWK6/dZRhet0nTS1kV8SCriD4fB
2HGiWS9hAKCZoWSGl+GKtKO574enkogXy8wJ4Z50/L9W5q8G6huyAZBBcMvctqIeH4Qj72xGXW9u
icAlok/f15hU3ubQvCjiZxvcKTgPnPgoEBD4hrRrLJKCr4K3RhBK/WaObIt40qW9ZXxDWGjDAH6y
iXRDOWyef3A6mq4figHl06Lk4IXYRsJFNe/sUkY/dWflo5HZNZbp7tFyw71Ya5i8HkiJW5CGNY18
4LL25878xv0f3s2WQEk0/U67EAB8Z4nXMqI6yjgutlHFTFn1hXr4cznBH8R+N5njQ95Vt4a1PFEH
P7ZTUb1qKSzJFFcpWeAM73qjp9jtiBzYOyiat2UuymMF8HyXcwA4kAgzAjxS0Nvc0NlyKGCXhQ5v
y8YatA+9PCsEQ/e0UdTDdqJegiUq7nBOyFMdxk8/ImYHjdAQwlNiE4Lwp7SolGK0vd4EPP7GbVT+
Ai0RhYfU3xEkQwGsBxXcMKi+++keYR3ezmX/JseijLy4XVrYnx0sbXNsby03cA8kiX83jf3RGnXM
mDyJ78KF5+5fPwIGrXbYrr7pxqaLaYWG3xi4AKMo/msET/2Egko8hNJghJ5oT2YnehbGGqf8epOY
DkqAVAzqBHXGeIPnGbbysYQ0QzxotYM+HpyKLA6ucp5Rvw8RtjSSyIg/C7m2WgIBydCUdRuJcu1c
UFCDa0D7zvmGsyvMcTYXzo0R5mxZdDpOwpwZBqxlffnP2t5g8bVtEer6f96G4UuJGGWiPSmhHb3+
/GhZemTJyMWcoaJ2iRcgTSIlyGzi7/nzRlsPzZpcsBj4kCaOY20s3JVwwv05wXo0ZRDkyEhsnh0Z
fU0ltKSfkwJH7H3XJVXkNcEU7CpgKbjhW9QL8KA3ldXs2rpl3+EM1jVZeHiTHFG8CsYKhcuLwFyO
bHEp91Hnsk1bm3Y90L4dS+sOneacLUfA4GCeLWv1WpK+w0BfZXAQZjSmUoPADGkUXP5NFAA2JT/r
2kWyfUR4AeQaH4hOUpEw8GKNiWPc/Hwo4/tGDvIGKZ9xRqDD0P6noGiLYtxFtZuelb2k53RGGi2m
iRi93Fc2/xgWAAXHlF5eaRXUKQ+0hzwcCG8SDJjiyu0/yzDEsJMGoBnQ9TQQETZEnWgvTlIkniIh
9Q5dYYq5n2IvB+V3Hep09CYkACerbpoHQwV3brguybPnEgcIGl3i0tO8oxx2wmNUi/yp07rwUA35
r0BH2F6zMzuNS22/MXo3iV49zws/3TUWgGEdE0wmVfFStbc/DSpbfUYLSvpTKfP7JQN8/lM0oqAv
GCwwd+qs4d2J0+TSMV/12symu87oHXlT2ESdNKzyc0s7pUN621JaXmp3mY7DCKAJ4M3l50PlEKYM
bKIbO2TdOQpjiYXboGdtpISNtLa3Nhipq7K0G65yzumHX1GuOEStLKpj48ap1/20zLMMMYejKbgm
Uv1qppGvUDjztcSndV2QruxDZphAWYvFg3xBhm4/OL4+z78XvJpkGCblLkuYVPyp+sD00gaP9QDt
BGF0N0qXCpnxQl0FZ6TOF4reZxVQBwLLli919TxyGz87RZX9F1fntdw200XZJ0IVGhm3Ys5UlnyD
cpCRc+gGnn4WIE99/8wNi6Rs2RIRTth77afetw99NG7xv4TXEADEYyAxnE7hmSByd1fPAz5mH+Gp
H7SGH4RUNsuIyAJcTvUqFf1TkDnFSwMayu3Fi4UyhICy6q532tErG+0ep1XJ/qY1Tpbm6A9lGFEb
ew3QMl2PsYCgtgoa273FcMjWVFZ0V5kXrto6YghIFqXzEPmddRkb9LPzPc9z7NcOLcNpeWUpX51T
gKpxVWF0KLxR3zWzCCThu18qR3wsM8olTs6efypC7m9h7DokJ+nZw/c8sPRR+tt8k+8ZoV+/WVAx
n9N27i18p31CXh1h1SP+z4lqbbscXVG7773qPBpgxHUzmp5JcMOTrjDiA8udnmWXURZP8LuigJdZ
iUC0nzp8Goxnim2S5ftQOzvEElct0TEzkT2hsiPzaH6aLU+VAyxXRkSi9I46aLVvvsdRVhwiVE/4
7UeUGXzMFrXVzs+ajSDAfB6qRYiGswh6/SLoZykSQV5OqPnHFPiUX7k/WSznhwClnCxH6AFu6oF0
XsqmprfxqyVJeDScEI9B0NIJzIPIobXe8OGQEGN29jvaXf2EvWDrS6QDcVfOakY6lLSc1BnWZ7tv
kbmyw+QzjAL/CXsgEBktLa9k9KFlUYw4oiYbn0hpZQHHEbq3Bls9zSiLxzROHxTdS74Cq9WvrKjb
YcOqr2WbYJ/0i/4VTH2Fz96M//SzZ6uVCRSRoj/XtZXf63r44flpdurijEskIqBnCqRVC9dq/f17
qDK+d9aJQ1FQDjl08++lCl519tiHSvrPukYszzrt1nXc2peMC+dOuSnumgw3UmenXyT1jffvIsCs
4TCkJNf4rfOzzYbxh1FiYhYtUwphoXc2q9579vUKX3ghPrsgR7SQGhDQNQfhaJ6bF4KF8SSg1LiU
aU1/FWm/Qj+6taFWvbByyE9BqG6jw5x+k+U9+jTh8GH6Me0dG4JnCs1qHRMa++IMbDRqwt2ZYTbh
1vPSZMNwMnmywPA8NF5d81Ve1j4geGdCUafp1AB27Llc+AlPkhkjAXc2UDaTWR4BLBAzBfV9bYWD
sbFNjq+OksY1pfV3ZNzFd8TjlphIg6Oc2ipgHBNa06ZCfLv2pkBeTcYrbm1BJAHUEa77EVNJI9Eo
LU3o8kfml2kGEcsoYhCD81LI8bLgZFKhHqKwgNSmga52A0IdGq0EaY0ahmBQbcxf4Gj+xICPXj0j
kGt+RpFevLkpgLd85MefXNA5qrfNi6ESC53zYF7iwhU7UVQ/ayS7JzuwCZSYn/Wjj5Fj0jH3yLF5
XH7BXYYUOxk6b2NL0a4CEkbOy0PpensSYqejX0dHITNQgA5xZXSCs0QHVuV8ajaelu9HjA1ru9DN
V8cQ5b+GorBUue4AjDXpeDFBYqFed7UH0yQmZGgNZjUjB9kqa0mfEt1dZ2N4B4cLCFD5TP4T5nlV
0KurH0/lU962r8qtyWSZ2xzygtRH3cbr2Dajt5TB+zlvx5JMNl37oAfbOA6OJIPMN9QXzb4o8AXw
g8Xnyajzi9JKd+sR835xu+jfQyrsE7SI8BYTBqIlYIG45T60bTDdv5c1gQrjFWLqjRxC/bfKYN+4
ntm8satr1o09n2SIGSEKTOWJCReH0PLUkPTZ+8QcBVK9IPnlut2+p9hkLqqGdeengBCxG5xUS0xt
MY3dvpqc8d+QHwRnykz1sfRmhQFP8KUx2FPZYyLL6KjbPobROgIj5zLBAwHBw/hdBiKmMdwiXGkT
XDXDSAi1tkmZ6pLeO058cOgD0uQIZt/8vnzYiBnTNIUTYiPMMDXTvYRvxXsw2epOKNem8trpgg58
vOsy+vPdksA7ePOXowX/yJkkvuHBkaxMupER3IDaAtdQfCyFeHNhfmyXK4dr/PTLUPuAbwUOcX4b
3SAB5cEAS8wcbf9kMvaOVdJ/WQL6jXDlZyZxcjdOqQ5WRkJmrdkrnTvd1bR669SOdPoew8hDHgqx
S2VcP2UNdz/cqOEfoT3FpKhi3Kv/Z4CjIk/Hsk9SCSBLl2QubKZRq8M0mV+KsTwD7sJSYGvU3EMW
TWtHG9u1gbCQRUNzkqBZ0nk6VVbO8/dUUU4sDB70BE9wjaFp7mNGDhglWS8URgBpdfCarcug9tKQ
jzsXqqytk3WaY0OK5+LVC11kBGKiu8C0vAxo2MJll6Tvnm0ZkD/jRiU7tunfLi8fkCN/LzaRVpoP
yLq0S050NOJn5g9o8pBQ0ezK9jFshmjjAV34ftalnr0y2aae83RP3W+9kjpjPnlxtDNUod66ptCv
XeD8VgFDYGaAYr/skpcHZ4KG6Qg7X2uxb+4KA1LXMh4w62Jgai8+fOjoTyFuhya/DAbN5ThE1Tto
pNdk/lgTPo8Ya8Z+uedWnWAqP981x/pcdU367AzeJxUUJapq+qcIo2VYGeKltMr/55lSHuqcBrNN
q5sXzDq4tNMcrvzAb2l5T/OPMVKch6To5d3EeXlgyEmmTZndjOGqNV7/iN2oP3yPMW3ksVPHzS9G
B02QVg0gNCjaTYYVk/TNoNq7IQLbpflAJSPOhab/dv0WmfF8X8LQUMD/k8YJ8TgkHrfXNpZldYcm
ZM3YzInNeE1xF/TzZtGT2tYec/zmFGuHOrRaiudCI+PPwtIdOdi6JjnHi3bJ5Xs6UxnpOZ6bPkFp
vW7rpr0tD7oLkzwbHSrXZp7t+cVdzJs4K5dX4sCDWy6n9jWJjcfUC/TbMtuZX419OpGnMQ/EPevZ
cXqQLBGzhqjCK80/s1zM2Q4RYeLEj8tbrin8o52mPemY7BFwDj0FY5Md3Q5FFVBwrmhOwZU9kQ9q
DOJDbmPgsM1dh2/nvoxaUz+Y1qFFPmUY+DbJYywnGiJ6YisorzXS13/XvaX2GJuoYZ7QiLMB0ujB
7Dt9G6IUtwmqoOJ1vqz0RbURV1I+iRs5jDbpvoJp07y5aA1UZQkZFitksV9CC4er40jAeSr01hX2
xM+yKj8rrzBPTFw+8G0H5wKkx0pC5PjZWeKM2FK9hplZHzI2/NtSYp1y8t0UN9Whzvz0naJvbRio
seocRZqLiFrfBb7aNgbO5nlaq6cRkVnBcDPoJzeD7Ar4VeAq8GC0ZztvHZzS8+8/nmkBk8fsGLYz
8LTvD/z7iljgiN6NWYBM2dTTc9jByaX3ZLQyfwRoRItNP4oW06XueQ8WMXeLsiDRLA7ciremxrvl
jtY+e5L5KOc8UVhExiHFQfyYpDbgsRjeS+BK+83Gpba3exFhQjfTZzF5zDqwImYhE34v1k55r7qn
Uh8opwGj4lqCC0htVAaP1bzydGD2kCXp7ex5s8KYOrox0HlwyG40weGtQ2Yug60xfU2YXo5YVG6B
NlqMp9ldQLHdGgjWn6fQZtu7dJHfvwkDyu1+OXCp3DOsYN2xsEAe6pTZj/mYmVsIe8C6I/3ASnr8
0GEi7D2vAOmmuLNqblWt3b6ND8ze2E76vroDxui2RdlnF/o9facljn2ecpiINjkx+Pujix2I4eDG
RDmScuTwM3SU2NqodkaVUMeM3ZdmF84fTfmbzFIvZKJ3JweZhYxSixV1zrLeimYObYltP9fUvZbJ
F2JS99D0jbNFu+wfJBoqonzK8Wyjk15XPndDLjmfLLYRqDqdgdiXb7mINnKFjr3y/HNSGT8DaXAN
g+vNHq2Wp1TzgkfWk1swT2etsMKv+YlqO/EehuVz0GblZXlwq+HfM/Up6mOcJPGxQRb6OHrpU+S0
GBRZlnNclIFxcHoSxRvkquB+9svRl9fJl3SxhC6v/Mr/Nw5DkaG2hoatpSR4az70o6CU9EISPAJu
ALJFgTaBgQpOwVD9tsriwx5DtEOdBKZIC+brJVu/Ap0w8Il/h38UGd9alsAkbFcLHezqOv0vSaAu
rvIAP+T8OfVD3G8ZRhDKU4AFsyQhg/89I6F2draYkoCKt6V7Xx7iHHEZGohbLiyHcJKIaKsWFLtt
OtmzKTkzu2B4tcsJ5EndWE8EzPwtKAVfcozdHK5Uyijbv69pPogj389WFjacI+HK1Xsm6wvDJOwy
mnUJu8hZYUmY8pWlee92xcrF8fTwoEne+l456J7xil0k3uGdnEkr+ltZRC4jZAYuY2YkNxlb+4Ip
LHPEpKU5nddo05BzBRT6tqyN8QcXM7dxok9kqdZDZlt/EwM0hqlgpLskaj33SbgtA8hdA7vnlSHg
YzilBkKwbI4JvGBzLcYh34UoeBjsqvLaTLYJMVJq616AUtZrNpFVhF4EHlt7ccfWpXLo82MEz//U
x+HsYkPvP1cny/GK7hr2YY0WyGejvhZs1S+V/+jA8gLyJZ0VFvTngsDXvTcflNp8jHqYmvHOSQz4
0GiPTlqbm1YG4XM11K/2fAYy365vpRJHqYNkIGDyEsxaDXx4xd0IgLUkgRHsYeyXO8UFj5SOXF0q
TTSb2muBi8hJnGyVMlas/fbLL8iXbUtU4k0+qKeijWZwQjGe4iSkH1yGBaXsvsrYyE6hiqvD8mwS
9fysi/cqMj8sVOFs9WISs7BLRmXWsrYNxAFzdbNOfEM/do08Y5NqT105Ow17lH4o/z7L0frqBs4N
w/njZAxqNM07DobJLX7ZdH6PxVrJyCfI1Xmq4aurpDYfM4Pi1q+rm7HzC5ed5jBnwgXgJdbY5t09
DWjBEN0jvtarkx38N0bPpDhdcrPpdrK3v6qpay5tXcLDrKeIRnHuqQgcxfM+i+IKr4LnKskuXxa4
zJkUA2Eu8DKalWLzCW5N+NQBnGiAb+2PZeQJ+709W47Cw0vFsMyi9dQYL1qis2SV/tWxJ6rURYm0
TBQ6J2/WNU0/jInW3HoQo45+4tWHUSgC0NwQh2WWjh8D8DNqyKEhGNs7NboVX6HzbZfLv4js4BjO
uvBlj1PKP9Lr8xcxL3V44Q9x/mLMWxheWCzn97KjSVumgIrLxLackOtwCBCSwJZiuclIc1Kn5WVV
MAzuB+jXS6eb8mMDXg8Laf/xuuCc0t+ebQ+TUR3mm0l20yuwD5MyDal+Nprhp2EaaLnMCcaMF5sY
apVxclsNRfVENdpl+NCaaAgJhmQQ+X1a10NLbL0eVwGQOEMeCLMFgTZrtlittMdvUchSH2XN9JEE
f6t52uFMWfrUANY4dAU+k6AHqxbGKMpxpGiXDkzBKgpn/4qfvgLDh/dqWe4micDT6gPa9E6w2Veu
aeJ8SKy7BamMcPo2PBsVdhuXueBleabPL7+f+RDUoiyCWtaGikVOtMYGov/se31aB65ySdgNsx1Z
4djVGSaDhxGfuSvCYzA3i0CfCMsYiSNa+kfsHoAQwLhPvqo+pdM/NEaAwcPyEpJ8GqZaixqqHKqL
nEMXEi38C1wm+CrVY96MCjVkrR402EjPyDjUNlWoVEzCk+YSQSD2QHs0EWs0usltmZYaNg7Tch6/
1a46RggCQJOZ44+iVfvAifr3zCEDexiCfRSnI1Bx+Oq+JEogTQgmikzjuexvuBCS83Jo2Hrx91+d
PngAC4vqF41zRTnLevDB1JtHLIHQKcFIpPmUP7bFZD2jzHhYDtQhoQ4oc1bKqfmGz6v46E1dYBBT
zjqF0XOuRgSqWJ6TJ9VT+wmUPZvlZeU5GYwJv7nQmWPdLoL+YFlK7VJR9eyHXLI6G7dl4jF5m+Us
909Ls+kQ2HPGYFM82RWBVxH+rCOFiLoUGg1bn45MPDUQDFrvP9V2kpziVOvuMbtV9MhFuyVUdlx9
v2RqXelu8koiAIuMrnnNDE2uirnMUvGo7cR8RMn52IriEXhmNeabEfDgxo19BHe2aSOaU4cKpPpR
y9MLMRbcjlxNrGTJYSNd76MaKIiaQo130BIa14y02TnZWNzJ8SWarOK382/MzSe93OGojvOVTq+1
GdnjPJBlHG+6oJlOtnDdTciv7CEHmIddOmpntkPJRYdDxYvgXZVwQFalTowGEMH6RyglMMdxrL6f
Le99f1VSZ5YVkUgJQUWPfcf6IEyFOHhxrD22NnnUjuetFWkL5K2qsn+Xds+et0xKKHkjoz6MODeW
dOG26IW4IZh3QS1o1ef3BteAlNXN9+K8Am+B5kSttbDXHpUxpwiEw0vMOuxFm7LzGPwrCjLjD3SK
bG0udxA521gQpwDxtLvnSB/rFy7ewLIQoUJMcnOxLh3L36fW6yJI/J72NjO4pitNpl9dk5EgLqaT
cJK/qYrvser9G+KE4tgO9GRh7kfiAZ5HhYPkeakbnNYYNyCoPAVaLbNZRxdzTrGWOftYkCXuo/7Z
lKhwXqwYP22oJf6mQOj1VPUUNaMGDzDoGYLU8pcwHbWG5sM1CjdWxQ+KYXbotsLx3zsJRr91nGkV
G3ygFkJfnQOHC/WAEiQQmMYgzSSGYr+CtkUH+Z/N3khWV2sSDtDLl/sRH9CGywxQrrx8tiafeXhc
1MyU62d/EukD8l8QfwXBH6YgIMcEohTkgqh7J/4Vpea6k4ApZjhXi8r6YrPFYqQfbLQYYIMfMdao
xZPW+nNWOMkYRJmQ4unMN/9oGzZ81iJsiVw3I0j4PvxAFXcHu6oL1sEVcm3l7GFRDiu/e6hanwV/
WwIsEfZvA9jgdgD3hcM0WBkVXD2i2iZEUxPjdfgps1cgDAl6K5t64Pd/MZOen63t/4oMnxydr/3m
YfFFfgNIVKP7zOYjCe4i/zE6l24IJSaHeCUcV2yCHkSyZrUngUhry6qeIfA03Jw+/uSeuW4gTJ/g
NJGfhHZmI2P7J17Fn1bEIIr88pnI+ycYputUxDoO1zVDX+2EkwWsUxLuLEK8YZcAdDC1YJM4XX/R
w6/WLrfRoOhSNUlYZfFOj5tv3byUm75GA9dbw6yNZw4SY2NA9K8/ME/eWT7W9NxCbQiV48ucmrch
mL3znnNUtvHFlim/M/2318sDSMCKPbGWYfvzYWpimFd6ejOVPm2CcPrFvjC+eqN9a8ZtO9C4Tfkw
rV0DGHPRA5yeSnnsLQAzTSjbrWUCCIybn6JTVxJKOyzU7dcQMPvpzO4vwRqQ2r0BhJrFJE8XvtoM
qXxSk7VJR5+OWUIc6xIqtcnmehAP9g9V1iANU2ejJ6yTtPad4EX0Y6Xx02y4qYS6j53MAafYlsSr
au+9EnuIJPEmsipaQaHfo04f9zr0Pi7g7csI+bzRIcdXIK0gQ4iTgkM/lnHOqECS3RF9SsiqxCOI
7KlUGRh7DUpUPVDM6N5bU0sNgmLvQXIG5+do3p8wn9yrEhv0JO1OtqF12qagtyPIE00W+muhD799
kCZjjiPALXa+y7QsyITYjDJ9AX1X7A4uI/VD07XPCBjcx4RODKJIXxXGVkENWXO9wkBcsfnrk5hA
pa7b8nf1LYOybmNo1K9Neu+66Y0jZASq5tLcmKh+i9ALbr2POVX2GO1RQU+7dBDdISjh0nJHA62o
u88hjT89cmzuO6X9DJijcqFOYEGTbrFu8laypIVr1nSevavcCE1EMrKuNIzyIIHibCRUu2GoOBZd
ScDKjAM0tkQCG+skdcsNrPvdmOs/GQT+lla5Y8aYMTdsXkKdJa6qzR+6SB+l6gjCCSK5MuD+wvio
gYAU0dNITuq6TBtzXWn+Krbr9lCG6ofhEgFUN9nfHD7DQyfVEVhXin1XltxrXJJljfSvIIJr07n9
TvkG5KGOn0lU1BssIvJNUaWsFke81y7TZ075+I/XcyxkNsyDjFTLJPSA1E7CXRsDoWVmROmmKWND
YAYCbN1al6SJmdoQATePjH0cgtn1I/eSBdzppMVW0ebsWTc6n3ecm9XFHX4jDTdOrMbnzB8hVgiO
jYNRnFFbHpl+BFfDhaTpgZHEGL7LgDy4nuMdi7w4AgYjBSqjVzMbQp8cY7qWEbuM3gc5MyDsWYSx
ZFZWxMS3yM+g1D40TgAxG9WAQDa4h4t+RR+IRdbiFHNMg/m3U2K8SvgPa0DVWVeeNNN07oSqZrPE
3HjhXgDK1SaRA/6hSboOUVzsqrh77sXgIhwKgh+i6wV21cDYDgayC2n1X6MWc95GYUyQBZeBZHzP
4MdvqpgAh6ZPdsgHt57GHlLUBcGNnyXLdUYvat1Hor6O7jnOf+lBqx3Mvs3Xg9OmWyJU9VU9hXc2
RdYmLgdwT6VxVvxP+UfK32kp7l6LAANsZf/g9X68r9ION7VWq20fqOoYhPs+CZ56aPhrbIR4oKOP
sm8USM9kN7mivGdV8a5lyaqwKpLEEvOrrIM/Ie3MWnne1at9/8iZtC6rJr+Vke7OOdHdHhLOp04U
7dqhHnjo4GCXUbFBoNYdcpluoRVxc6xGzK/tHAc29TuCx4BDJgCHqnY82EkYX9z5wYrb10mPf3Q2
RPmMUWivhzsM6HDF9OyMTiw/9Fnmn8D0RnB2knLloUR+MFrTeZr1NICxs4vdpjT+sfERueFPL4rz
CzcnWL5F956lvneJKaRhbr6AjD04M5m7ELp8rF+rbpIbu/Y/x7L9XTTBoxHTTOOOI3ac27vM0RSE
k2cDpVX3RM5JL20jNt2cSd05/iUTfXMqhZyjy/JiNqnfQ+T6ezERpoA58XmIvODekoi9m7DSI5or
tHvDyGljUhOTdREePIC9e0iU0N9wL4ZtN17djt8Sg8JqF6YF2pI5eqcP7XWY+XIX1vZ0njTJbx0l
4xG4/FWxKb4SwmevXZCVG0JyWG2xhce3lZ8ylUUbzdqVVquTtEGR34LEXHVj+gtcrn53C/cydXcs
XOZOwX2geKZY75r6FYYqeteIYhYAzyVugaHpxHUh6w/Ki37IevJ2mw4j0aBrWx9Q1cqS2dkxvXo/
uAT29D2dCBXeKnVjDhtc8BvB6me+I1w1WRypnbEigNB6cELvYJLhdU0yMCKCucO2qQxuViYyAh0N
8n0Aq7nBe2OsbKfEiZ5QqQvhAUIjphrCXxKvNb11byShIdnXYgwqHVKqYBL01MYdkyzFkEcT322C
tSgya0N4NiFS3LxQc8pqRmOOezblrw1pw1s3gfZRyAGQd9acnXga9r0JkCULc5Jjd0OsQ+KSqM9C
MNK7QprkkVSQVxXGbulCW4DNCEsL11o3hduJ/x6KTiDF5mT0jEeBeqdhjxHLfHJlV5MSMitaCTNe
2Ub627e0aaWNKTi/CiF0iN+R0Vz9i4bjEBq9/RqVnrtSSLN2Mn8qG1ze8HC63YShCl257e3Qzxw9
4a3o+lMWN4Z+HWyd8IZGkMAjh+xUQO+kABXgYpzOO83BQ6lZkBiJlQ4wDTCwnuHNKvHg6QkqTFRt
7wTxQKzQFDHjcfOXKNdVQO41Ue6ZFPYb3vShQPg0WDlOvRx1baIfq4rwQpolJritt/P1PFsNSbtV
5B2iiRTuwTXYippmeYqqZ41u9ti4yaEakY17474MXYKPbbiUY2ecySjJIPxEDbCuHBAebRD7kD8y
Ik3BJBLuyZvV2WiS1hMh00w1gY7Tkvx0Bz/bxwzNIgkPVA7vXt1WZz2F1xu7BeBF+oQ5VzEg4GOw
1nZ84wae7sO6+5JBdkN7ZK1Kk4I1msoNoXefneHER6BzdFhyCqHFGs2uZeBFikodnjSLjCwj7wsc
bHTKlaO6Ta8Jm41RwwDPB7WQaFRLItvD7Hukex/QC2QzmyTcO22WXnw1Q9NqWibVWrugSD0+y+g2
dWO1JVOZQ9VB+FI4pyqCgBnqhLXgn8i3rLZ/RKr71c/3t8Kt9N2ofcnk3sa1ewGvqR5iSQ5LGLg0
uogbuGbIYnyrgG2s0DMWO2QwnOFTT+FWFQwXkWOtmtZR2OBymmPMN5umiQ4uh+dDPBjZPuQjhwXr
OWtW3OPazbBJCqOjt+tw7fr2Oe8BYnjJgI01TuEo1WVysWz7laiE7sY0vyesMaxd4rkipVYtNz4k
IE11XB6E2W2nqaoPaZazPCSUkgaRVs0VyG4sDQQ5Cupymw/9s52GnNX58M6yJyPDj/unZ3sV+c4V
59Ty1Mz0ilQuLln/vVye5SjsMsCt/PH/eV0u79J5VxsvkF/fLxlvpMcOiOULQ3btJUX4WafcNKL5
VV4XH5yLyXX5WpLR3pDtYh09AmFf055hgdOG/m75asWhxhp4UJvMHIenLCAf0TL6rTMDASuSIDlq
Ak5BOGRTWMIrG8Z14kVXgdTl0ol6V5rpdPDKtDtOOEhj27sW5gsGAf1dReBH8rK03npYp0bYvjhY
VK+lQLg8wC1akaL0aOGrvgyJi/Ibh0MUx9nNzFmYQPFoNqVX2sc8pzmuCFPzmvhAakRFPCrhYmhh
8EYxXP1onBNq9RzGqJI72+sczlKRcfMob/44iDuwxHAvouhH1ZMCkLUX200QRMRVP4s03mrKhXPt
6f2TRjdno5xo674msam4TloQPS4P/agbt4ycLmGPhMKCl0F9ALddL0jZCgQ/uSlUfGQMca37YbiS
/AYHFfIefWLsYyz0tXdDc375wT20QuOVvZl4YayiOeVbH450nIk+PBdTRbPf+w8MxModLbD+GERj
esQ3EMHxAjE4Mjg9TEWF8FeyNrJUnuwLg/H1hEKZ0zK/vneVIY9VDnKdGctOghC5iD7zt63l0/pp
pCfVYWEgex0vIAmngwCYNT6QcyEuyxfgPOonU0JMnv/Yfw9urIzL8sc0xb4L9aUkTpv3/vsjy7Pl
vWDAa5WNpFD+99XlC/qoWdDYEX2QLayO/983WF6KRnC9tsTu+9vN/7H/+atdbkGpylCV//d3//vP
L+8VmomHR0zNdvkOlE5qb4z1Yx/qcK8aL3RAicQ8Da3KOS6vwTV0QEjnLwUmb1pRzzAjGBFiz+8t
f3D5gtLjaFN1BPCyuy4ji/EtWwFmOW6A5F3HtMFywvsrUpmfFqklHoiIUdt0KhQ+Rd/Pn0FpNfz/
nDWXG++sG/MMtrKH+vL9NLcsA6kmUZ+OD5p+l2jjZrDlj4CyjhXq/30YKllccukHe9tqL14/wcH0
XQiiUTUiCqjDZqM620IPSGIvI07bO5QB9oKmF1ejO1bky6xQkNW/xqpFMI2EgdtH9KrZ/Vfliexa
Js3vDHbNOojL5BEoj4Hso61v0nDMra4GcUkj+IxNXySkV6XpoS7B3EnPQUpv9NUh7WL/FCJw21s4
iy+JmDnhMrFWBaODQzdPJquOS6BC+unPw0qnECbuuX5lMFE4juC2OtjDt2Z+mIg32LglbfnynsPm
/xZzKN9YcENFS8t3ruzNOkISwCnFQ0C3eV1eRkp7cjwl1gkj+AcDhcNVWUV7Jan+3zMZ/ZadLA4E
bF+GrI6ucdZmTHNaPbo6Tf+RZVQAkQk5AG2cQvhd7rDgBy/zCCwxmOfM1GCtCt1tJJFWQKhw75y2
12yqEPZUAmuXwobUesFznJLGFMU+Q14ebJ+mezSE3P73Xttaf2U0GMfE6HwUMskPz8qLU+3fNDv1
n1Jb+k9aVB10GxxujM0O30U8IjnnYdJclhYobnZO2VD55eRf5UqUt+UBV3V1s3uL8W73TE5l+2kZ
SB/tEH2X1tX5C/XvcXkfbfO0ZfY37nIv6z6tKduQPhC8ZsQRnDAbkjA0YpMdS/83waVebDMmH5J8
S8z0th/j/JUzGHAn0rl6bJtdjjMl8lDsxX4Lwmv0g9eUSJc1lrnwQeQ1ljhitrdakLJKrV4qtwzP
0IWqlc0MT5h+8gzLHBu2XpHWS7GYSYjXUeBWD4U1JsU2c4wOzzBRcAQqxZ8ZppXtGGjdaXnQCha4
dMavfpVlKzeZysc8Mru9I3tzX/idc9dnznw8kwZq2v+xCH93ZrQnfLL86Jux2GpId459kHmPcQPZ
TCoj/O2iRFYsdd/Q/IQ75WjRIYJi8oy4Lvr+HkQavuqkXLwqpv3sQmS6rwfXeOnc6mP5R0je/aNb
tXcimwOJi3SnU9V62kzE52lqGtE29/NDVhHx2rq5uRJxLLZWNhSPLWGpj3FL9q7XlDfLysCqO3b7
VEd9+yQCfavjhbwtbzEqJG++l3+WV1oPtdlIgJhBhmCQx2b76DBTfEmxfm5EAvG/mS15ULc6CpGM
vMN+KGl+XPtHZXxCuCB2cijsm1fqT0EUiuegUT8njY19kYb23fFNDfB6SesWw0vM+/4aKpr5Bsv8
GuswilOj0JkOivSnD9/eqbP8swKyMG/9p51m+P5HLNTDBFKLTd4AzKFBHGr48ZPROjWg0knuY+Iq
940guaYCL0K8ix3/Llv9FI/un35MgYJ1AQgQTV9nkbD3sd2detvtn2nr4RvQ8m3BCD8xkqmfYwB5
x5Kww4flZVUb9XPgZFvbsKj3M/OaA99/toLAWfsmIh9m9/5zEOh0wopSzRHilzWRPdwghdon3viT
1al51WzzT4fvBFqvDpWHX+21qSbWax0GD9P3X+dP2ewt0ubc+qNXw58sDplKhsMrlhjWyLktDxne
orGcgaSIGO9gWlYZQ3USeYZnCd7+Xs/9iUpEMtO5y/vynluW5T1yyteaM/CIWgRw8fwW+M9wz8fO
bX5++d9fUHCNHAWK7P9Qdl7NrWPZFf4rLj8b44MMuOx5YM5KFKWrFxQVLnKOB7/eH6iu6e5bNT32
9BRKpEhekQRO2Hutb92efrsfLT4ntM/s1jZ0x2Cb8up+EazsihbL7fk0SYktI4162U0E+ttBkLyy
k9Ph95u3n4hEQ7L4T3/tFh7mQm1Y3R5c3R58e5nbM2533g4GcLGxa7J9isJUJGFA2mIM4ZAeRbTo
Is9cKlWt3t8Orkzqbc0qndiMGPyqVS6VrknuR5W2LfUpY+eLQe4Mm4kXBq7xYHOJ9dqg34GIoFMT
e+qPqrLsuSkUjcvTz+ZGHDkrqQOs9RWrfdbdkkXa0JDnY5Y2m1yyEma+JuIdDf6p4Zwcb4dhyiD4
/SYRf90+R96FOTbco5v/7VB1fC2z2+0hATRrF2q5xdj+1uSEbIshzc+pjk2chvHtBvnf3GPgxmhD
sz30r+UwDpuxzvVHfFj6nWdXiBUc7fF2cNqKD4DVMXFvLp5b25ArPWLsbbwetbRTV/e2LpNjInE4
y7xogFgnGNP89rktlXI7NDb2wOl+dWeOdXaNxzxbwbGPt3HfGs92bu5RErmXyMg2lpvSnKlicef5
uYcuU0eoVKnai1+TWd7U1ocb8087qa48OSi818IJMU4jt390DQTrt4dML9SGvftaOXTMKwZpmp9U
gmXcVUcFLtLkm6hfZZKdWI34X7Yv7xToqa++jVgoMPXoGFoQrmxBknxHPO6lcvSX20MrXrrpXf/N
pfG8QBc0nFqb6ZbpQ65KwbTURo3D/pR1QEYSdOBzsS5TB3NPFNox7m67vLeQV90Pjhbsc+om0qVs
h62XX6Qa5YgGCcTtEbfH+m2/gQhms4Z8K2NSMnHfW0Q2FsSU3H6EOESo7UALiNoB4BwX3EVGxGvo
I83Oo8RvqTtxZwDhFvj09COff3Po1refTbxSC0K0lDmF0IXF/mgRya461W7yWbHJfA9opbCZ1z7N
tNg6AGrw8ODQL4KQGBVSs+JSUF/P+msb1GMw64hyA0SQXLom3VNrVGBtZr8dxunm7T62betepaQD
ptDtEMXYf3zc99M089nHibXpZdqxz3cow8WdjzSnQZR7O/hW6B8Yvv0DcVfmJtdNugu0+vJ4nALE
o/XQ6OFBEVQuH26/6HsHInLaKRjceFxmFs/ktICBZ6aZoeEn3GCobHnKcN1L38kZ/L0iWBfLXOv0
O/IRe8by+3jK0izCUrlPpxghoJPH3+9P84mBwYck5NisKxntcGPUD5oI0gfnCY3KuDJMQctMq3QY
hegfdTtX39HVsCGpmjfbtOivO725Q3hVPjh9Q9LT9Ag7KbjOQuc5lb2xjoLhPpOGuehx1j53lopI
um7eo05BZdHn/b0f5PqeoqM9VQabd7lCC+G+AKhEZJpjP+9UZy301p1nZVhtVAfNXY9U88IMRcco
VSczVNkuXFzlD0aFbbZUrJVbhOoZtUsK459EsHzyEg5GQRgn3yyWNX6rh7hGtfqNvf1TRmrKa9aB
bOwTBIfodbJXTP+4vQK3PTVWpd2p5GbMIPKGD1Ok0oqSHt2DQvSwMTjd2H6zpq7jatXQGlyzNSG5
O1LbxYD29KlF4wPcdqguqYW4CAMiGb1+Iw9kvZ9ArSs/nYYcADsqP/0gBfleNvUhrhxE9HkYL8M2
6u9tFikr9jgohBWSdes0bY7hYDDdKTSs6FDrrGOYOznzSJXHplHzvZ2mqHrKG05zVoaO4iasqGsw
ymMY6O4EcSU11Q8JFUQi0BfhiC6NdMECVjmm/qrGogFNKSrSM/k1YG69tp+ki+JNi9VjXXcqAPHQ
4jOlbXa7v42IsfOJDWw80UNwStZOben3EDGaM/JAsqLLJNsJq2/O9tgUK7wdzdJg50CRsBsWTFTu
UmGhvG47Y3xxqNjNwiLsTibhsnDwprhr8aLVhXnM/a5GweCNa1wk7Zpo67Wn+fYbVuORaqqo712N
TmNSAhEAza4c65R6CoqeeSai/F0oxT7tvfESd42xHpuGlStQ5wvrh8PtAUOEwoYws+wORn14pLEV
8OeJ7D2msYVGLj1Q6CSEQNgVYclJs03CKN+gO2D1o7U/vJxiteoT2U4YVaj740ND6ssD8QDWqRTu
4ve7cP9wHhBoc3vA7f7IN/sdIhr2hTzndrBJjJg5KGbmzUC/JuBrRWalxDERnPldT1T4QzsdYG+Y
d5n69vs9UW75DxkZ5DZSm9PtfssOg309ZZ8lod4SiVl0LyqK1pm0re6AAL17qeqpOtQYZxrR9n1S
c4lMdze4sLe6U5FNNT0pIv0AWUCRbW9Poml6Sduxvu8rq3jWa2MWWrmzQIMjcR7kWCyHabcCKKad
V7pnzP2owAox7WqQK36ZNovRCiPriml1eJPtfTlY5hXZPacwGQM7jDPyMTX9n7f7b2Bgh4yGhzBO
w0OJzGlRT08oK2WOGlp/xfoVrr1IrTaK25UXTqKd6VTmVbEtfHW1ru/igEUNW0HzGUQSBH0l9I8N
gTbPnQvxSOvy8miC9nymsvBTrVL1+5dFV807mS8riTHObg1tRdM9XDfTTXRcZxKJ6yPLOqKQTRNm
HcE2S7duNj4ptSCtW/zjcqMo0sWIXb31NgC2QiUTUskDNu5q8pHA+Jj853aULgcoO0Eavae9/hbk
LS2uhpKxhoV0GnYXjSrfDa+pZ5U+CvB40TIyhY4OuD6OaZDtqfj6bM72rc/GHzsJNb0KsVYc2HOC
XI6ybrSNRj9sbnjGSDxXuvE4RzejbXbbrqO6b5QuJiplP5hjsLvd6vTSXwgdireHfv3kqxwEE8Fc
d2VEekQa7boxcx4nDI8Ws6bQiChKDFWZd4UKXibNfjDTsp9GU04owbnIApdLM8oPTjq8TpzstkCh
33gGHaV4ePKbZmm38p2lsKlJOkyad8L2SdSJF2kEJvZL19Qh4yjpyszLN8eKxlVHsWceKvahYoh8
gaj84AdKBJSXKvnEtnibEr4rDdOY6njZLosJtLd8a2FrMLshV+zDPtGuWosl1uoNfWt6/pEEwIRm
UPpoh+gSayMgQCvM1kmtne1seASiOTea4NmKhqOhELAm5CGU9VkhjDxJvPfREj9xdeLjF+PeG8U7
xoyjXccF6c49jW4+ekclYH3qZpsIefaVJmCzhPlWEbBopGds+rZAmtch0EgFX3mTI9dyooh2NkDq
nrcLfiPdlDltTvJ2jZ0wCxtUuZ7P0WEuJOJT7KReMs8VFJQ55ONJECZxd9D4yyA3pP6iYYdQtWTM
tzW2b82VUDOw0c7TKNg7JrGgQqEUAw3UWZCVHZBEG1P7ZiUIe0hfiwqvCZKQkcnab2YSqdQut8gU
aAOL9mtBFF1qLgKV8Ia6JfjWATOwiGX/Vbm9PLJZ/kg9OEMNQcA9HJ2C6W8eBoZYhmZ/jgBAPsdj
dM4ePfoAO/KmhoUtgC8MTZ6hR3G6KdHphS6edvRtigaE1pJPaidrNA/jutKodiYL6WO8sSMdJFqs
n3M0j7OIC3LuBWRvaY6gzQernOTatJwF1za3vJ0qWfRogvBVs/zos5Y4Hz3syffLULfASvcIukgs
rgowecvKwF5HfBcaSiLj9a4/sGly5iIPJK88bN0EGAX1U6AMj0GmI6LyzYgGLXtztR/zndZHj7qL
80B4cjtkJNQX5K2GYLkWzDVtF9BPEOIggr47oHiFkYH4DzXMbnCbs6ORoWRC815TAH+KgXWtfb1l
xoo7Mhxd6yeLrYyo9e4rnd4ySvWFHsRkVlfzYKBVaAXua11GPw1T2YgguuA6jVlv0mkrQmVFt9NC
dleSrpQ82WTJz1KRnR1RBpugxHamkSJf2AV6iyJdOWX0opfxO3UdpMZdRHlsSd7yif4fu9UPvyj3
5GwcyMjWloYYglky9oeuXyQS/qsOgRh3TIbREmRB6KYX5rqGRAgrmytKvxWFtxXMWEFAqGMTfomx
RzHS9c+iH5UZVUa5hJYrVq6tVbvOGwh0GVKyhm1yWCRBmwVJHFncnOjcLAYleHJVIqe7Uj+6ik+X
uRE/mNgZwbR7KXsHyhdyDGLQ7qy0oNUYtT7hbN7JoGxudPMs13boF/A5eAJnn1g0ofHesFWZJ2nz
HIbR3B9iYpadJJjXFNkY6PdjS4aq5qvaXJP+hxIXD9OblEl4tbwj/FF2QXJGxi+hUKGWkX0r31TN
kGt8iIeijQoG7QjyfkYc66jBsjXMUIMBdoiI61ui3h97izI/oabgighUa5Nm7ikWJ3jkebOgZbTa
Cad/qfrxEzg8a9oiXbRTOkHv/nTIZJvlKtQMX/PaGZnYRB1xdsejemVgRQmoGcFW8Yds3UG315Kk
ImsE5kCIwf9oG6feTOVso+f8HTJwz03eHywM4WgPs6fmlBiABHO67JqTkEnCuVDqFINiCypcxxjM
pm9aLmwBQW101LYYpJYJzC2Cr6+OjZh4aAx4U1mCbSRIrwUCqnOoNyfT0V68XD7UdnEck5YeUKkE
5DPYfMRoS1H0c1EZ8aZQwbznXXAxekYWavsR2Xn2oyXKz0FxD31A0naSvFiutumaWswy4gBVtNSB
hzeBHBGAL4qHGdibFfoPHaggwEHgYamskUEYCF10i/Cb0vpSxjKYK8RwzXAKz+Pe25dNMiwwnP1Q
EEloTbwNYglyqz1Y2KCHjpcqemeBcWVL0fCQjOndSLu4ob9rNO29pCo4B+Uyp7qyCK2Y5BVfwcQG
pjXAuE2QxmDnxyAeHiyj6R655jr6cWKbB+knpMtozQnkoy4hlEc+RQg1ENeS8610FncF5DYZlr6z
x5FxGwRvqXjDaszgvBVhsqpLuLgqUILa9bAs1gIFW/WJCoN6qIvuUtbFOuzbU5+aF7tln40imIuU
NGx9kj003pXl9t6x1ogh+WIeIWjNg0ruPG1UYVXg+h06wNfoPdtwSCjJybmWRee2NZAb5exVDKV8
77Ua36kVnIOq23sR9Bc33g6kBhTAdvz4vpzaQkX/ZafKsVLKqzo++qVxZ2KEMMN+k4baWjH9+6q6
jlp9BDn2ZRbpneiCa4KKN+ncYFXHcKj9L0TwLm6Nkuvb8C4KJTLEzFv+tB5pbwXsON9XKmMvcAh/
jTSf4HQhAegoOnLkWrLX5ntAI9JhdJEkOQG9Q8nh+giddY+on1FHv570BEqNqcfHByee8g8SJHPI
MIpT6QgFoSx5TXJbFTPftEIjD9OkTYdtS4hihqf/C2wFaBZLSKJKI5I3wZMIpfrRxSztXaX4WRjJ
wu7GgRwWUc1dsc7LEuEFdaVlkVIBoaa2hZi7KFiTbWqbblLCKG84yns9dqjZ3OwQpz5aaco+SdQt
MmrBe4hvLOS7VM4NSEt3lsiqhZuRrOAZ6SWoq/pn3BMB0+bt27extLXlPa2aAE9xMpdDRaQ6MzCf
BenF45BuRwexjZJCNdMnB5mREn1rYfHF8co2s4Nm5E8RzWCvih9Zz6Y8NFCkKYZjP/vTT5mmiN3N
y5Iq+ls4hV5ahv5zzJqNhgDqyhprFtQ5zUbhoa+Vyl6JButHr6EXogIr+TaTL23yLeklVs4s5dxT
euc9C/UKnh8lc4d2hKn0R1loYlvXcCu0OLu/HXq/m2vq4zcn2i/M9q6xPLkr5KgsqsGuNyqKlYvv
AGwCaX3NO4L9aNHUfrIgIcJ+H35GfpR+eOSYzRKwfG+F4b1K1SGSXrewkk00rc5PH78BSVpISFIa
g/qO0y7nXcFLu7kJvu3DsBuyg6tkl2js5VtkmsdvpnLVyepgqlm3NgaKxSTHDkfwkkRxVgSfDRQU
7hXozcd0Yn2mYliicJGvDmP0LMGRAIa0j9xFBuJvbVU2JPGa6rGqttZnYbDJc7uLU9osZkBC/X6o
uodRBx1jJXa+zyy4cZ38EdBtmnr7GOmKgUiVUJLr/G2RcJByKkq2bxWN3uGNBlE0YH0kJevGM4ka
ruWPjMWnk6jj1W+At3Z0JhdFS/ZnQxsbE02rHAG9Xd1pMzuQF/eC7YnJA0AZttCQJOsqPrCRIt29
cD9uxloj/RzwLio1+z3Ao/JAS9g6D+2UTF8SkpD3tXlGkFSv7KwzmRUR1kc26eNOaFcPpobyyiSs
SzpZCBWJZe69boKkgfder1jXwdWpc/tYNcMZAnT6XJnja+9n8n4oR1widbsNdVlfcEJAyXQozPYk
oguvKva62SvkKqp3jW8BtZwgCIlwj2ZGbaBxwK+SpbbLUKVt2yh7jHkzh9uDiKrUZ/iiFvnEnDFS
R9sVolsJuzhVE02I5QSx3AbZTVJGSFA5T0vTtu/rIBIP5PrBASfJBfYCkq6XoURH1Bku3QhAAyPK
mNUU1boRVUyqVYtnUM8rpm6BYI9sgbc6w9j7bZsDPUS+fICbZ/o7unAg0y8MMOD3VX8EW3ypRS52
mVnDinYwXt84s16vvWGxbe9Vt6igw4KdsI6gOMUB/Cbdp6jlnzXZZYbSeITTbGJgqAQhik3wPtbq
2qaxaXqPN65YHYT6E8Y+FvNc+BSW6ARQj9PJhvOjLsTxy1/IZiZjUAmmU+8ngY8Z9U2In7kyfvri
UUbGJWub/p12/kXpjFe8edUjuAULRDeZB99XVxYTotYnjtg0ZdE/aJSvorprl3GeIrW6nQOxTwYf
M5I5z5KhufNo/t/MaK73lelFcv72U3Zf1C/QAbB3LydQWlsyuvlZsE0aSzn61qROTFsHcisIbuFE
j7cDbeBg26r2VwKmX/RK/yRrSwOsXDSUxcL8lCOZY3XS7DppFz/GwLXQWibk3DoK0NWb8TYlve9o
+OYVsZw3AxqiLqzmp5ZLBwmFWSCiEPGy7ZWDXdrmobW9DHcUgWyoD3uSG87fH4TfpwZOp8x8ShNW
E/Q8w7WSjnPZ4Bu9IetR4v+wk2a4NwwK8t/wrAp5NbzClOaItAEuRj3MVWyo/q6AZ0RjQz4R5anP
dHbH+8iB72F3+gtREummIbBL9IN8MivIF15J60Ozrmlh0Ieb6OllNVJuy0cIoh0sNS8qHmRDjKFi
tK+ZZQ2PyCGCGUsXedEDLE7FBOe0MrnCUJCegQTpO6x7J+hTznkowh4CL1GTFiqopReSU68XAt7R
RMW4kW+7HEtM28JybUJMPa3VKZtA5urhe3aQGBK9PDNmdaw3y7IZ4G3XVDdntpYZB3H7cbBsMsXt
slzcLlYIloFZvaml0q3JKptn/uBvMr+N9oqyAfDi3hckk8zx2qSrLPkY49JhkxlZw9pvOQdGIJlw
oq1rQVj73DUr7VQ76HV6iJvLsu+ti9Kaj10OqzXgDGubsHl0GDZxy57czp3MdegAbh8l5LwW7z1T
sFDDhCZxXj31k7TNQWeuBIaza/Na3UhWpfMWk/mpLL2Xb3Swn6bxIx7bCEUqDEuZkGTLGxdze0LU
E2ZsbTSV3K6+Hwsgqj2kJJE3q1TfCJxI+bxzZLzMYep+m3YdeGD6UAYPSi0tMBEOJffWxmCaQo4Q
EB0ph9FLg2umCcN+HVWUe3Xw3lOPnDtOh8UqkVua6v6lEwOSb5K+Rk95Ablm4EbFZE1VCWosFJZz
obIYDNIOhXUQM+kzvfgUXmABG9TXO4MT1aL3tZ78+yfUFUj8X3FSPEeOunbgY+7MwRpWBX2NDSBD
Oviybc9wF9WlEkXFyqfzGeP7By9Nai0xEmrOeZGENbE2er5s/QF/t1OD6yfe99JpTCbQH7AD3CZZ
xzfO+tbhPNrciN6/H8DZmGsRWdcgQtme6XowZ9sSrsAHQOt0qNDN/jrcwNB+4egLzTINB2m46UxJ
RO4UfvBxfQwzn3wf9T/UocwNizbhskE5fbghONwhaQ9Z6RzRu7eEC36khanNsVM2J+5R3dBdtKUe
PPmJnz2Ocj9OTgm60tp6ZCg9OBGR5lLlLVOwqu+6WnpbJU8es4mrENTkaVHpp5rqK+rGb/jq6BMQ
a59nZAviLul7favZXbEmN9elvcE+JGqIXfCRqOiSnj9fR3HJyRiII4j7fmpugqDsnv76c9HUX1Mf
VJtWua3phjP9p/4aZeRyRcZSs5W56bnFjrz3tZB4UG62foEddo8Q4JOpE6/CIBW8KuWIRUOlgBlo
NcilqNq4ggpV6pJxhLBHhaaP7ggGEbyF3quuTlythXG+fZS3g25St6s0S9lGVRQ+kQpXk9onf/z+
CJF7w6xTK3/XkyjDsqQ7xJ2rHWybwaP2jOJt8IQ/s7TiUQ6RenINbzmmsTgpGRE1TTKSQmB+3bhX
XqwZm8orxiUAw/KHaqeXSpXYc3U9u9Nqt2QVxv2OZ2eLEYzzrlTqnR5N0uzHNEwSikGiPDGMrpxO
7VaWGDTaW1jabI+qXKHBpZ8OsTEoeCTbVRg33dQrXPhmuC/yjmgChrwVSqVi18eTpJau4LysU//q
Kt0yR0PxSbjlJ+Tj6tl0C6g3ZhvurUhkJxUD1EJAkPkRa/4WFKH3mfbtizkE/cUPoWHEo91jVSPQ
MTG1+4KWYItNY4epKTz5wsf6NJSn1gnB4ctlavj5F6b+txZYY2NY7gZoLxrwie0WkCvU+ixQu5oo
Vymt9AtfjGmYOVYdchptG22+PmF1Os7welru5Ibd78Xwgg6tEV169ZjAlmQA1lvXggMI44s34aXX
1vFCaChPWZgmwLhEvDdwZH0fbvdZbgCAALPqiV7747eEX68i1Fkq/zJJMBpp5Ze0R4TsG1Z47Fwv
3ds0JxiSCGrpgoQVVes3n4N+bkwqv2iHP/uBXZVrOpd2ENaiqLWEOn4dsMmO1DVBDe3DCOtkTlWE
fkaGObcFyN11kjpDN4CHcUfzZbBT1OeefI/diGiGpE0fFMOHJTQ61sZVw3wf5sM+bhWFLgop3YMh
uvOo2Zcottr3gcuXCkVqPciwFLuhVdArMtpMC/tqAfCA0zk21UPoUVsfg+YUjxChhlxXN+bQhVi/
mMMhaZiPeq43c2vMDfjWpULlxyfiorWpK9ZJC5yWCh0ojwVli+4OP5W2KeqvHp7wHotysC+mgwJR
hE9m+lEYOj/efg9jP9jrbv/zr8cU49chRZjkyIC9EYaFHM3Wp7H4D2NtMES4JxKTUPFqpRXjZ6ep
zLSdhf4QatUqzSPlxWxoxqcuBpygsqKXNtoqWhlcEmSvqpR7Q6f6SnmjkPt6Kgyz920W3uHmaWrb
Uvt2N3WTxUnPGzYIfjappBUHB36NLhG5OiIgzzsGRdO8+ONJhft0iYWl3XkEdAqpWReyDQPAIEcx
6ndSz4OnVkt+BEP9PqYM0IVFPqdLZ+c5tk3/2Jbrv/6Ubp/CH5NdhGVhmNYR+6nCtS3xS9xOTaxu
R8uJ0MpqEoeTKUwsTgbsuK71Y1O5LLDguaz0QAGbGQX2FuqfPScKy7z4dlEiQkBcGVpOej86nkcJ
LeH6pSrkb8zCxvgVohBqtGetqpIHP1a2HgJQmoINEHMNNSpwtvoJF2q2IhgVzSDWsB1LXmXXVvW4
6NLB/RehebeZ5M9vGK2eZqiabhq8ZeOXELfB1yLyPDlTK4csBXXC0jWa7LaNxcr2xvW1XHz433WE
wKDaC2qPX4b1khUBFn6EwH2hP7euTRQym9sM52Bv3BE/o+J5IsNL61o8ZTDtW7qODlNB4FZMNXay
LwaUR2ZLdK4njJ756JMFknoUhNFsRpkYuLmb4Yj+SVncvub//Bj+y//Kf8sKrP/+39z+yDHEwPpr
frn593Oe8v//np7zj8f8+Rl/X3/lp2v6Vf/lg47hB/it/Gfz66P+9Mr867/9dYtrc/3TjeUtffKh
/apInaypqN/+Ct7H9Mj/6y//7ev/kmGpOgRP/ucfX/+3501v83/+/f6rav8YeXl7+HeCpWI5f7Ns
CklcH6quOarGldF/1c3//LviqH/T4ZKYwgXjoBtoXf+RYamIvwmVVEvB/8AeuLoqdOMfiZaK6vzt
ts6h0UoTSWdt+/+JtDR4M3+IZbKm1ZKr0+43TVM1TE37JZbJCTR6e61eskchnyYwASOSYfmiNFZE
3b98qUchZmSTJGssNjb19nBexgWL/gJjFg4XHHIGXBrWn4VDa7X+UHxnXGZV+4hziwp3c9/aH1qV
vg9Tgr3P9Km1P6lVUGOKll4BGyzXXkedLJugo3FCocudEZGVQ7xCpdTQ+cvcS1fCPaVXvm+0CwLv
atm1WA9jZaW6r2ZdgJEGFjT7PuH/dL7/MRtT+/WjsRxd6HwTrmkagtXlr9mYNKoGqDEICoZkJDBr
RbTWPjS7fafX24g9AeTkwtibhHewopxVhUUuW/PlZ7Y19z2SsN3eo9zcHzvinBZGbx7UpP2oDGHv
+hK4U6GvGmhmeI9Vb8eaeYaHbk1J8bcr95++EfXPWwZLtxzOE9xdLBN4M8avsaUmUuc8wDG39DM1
IYbZus8KDUJlKB8cC5Zuh1Z2pseAw2u2THa6jqPOXwpH/RcpYK7m/vqn2AxhBglgJrsY1VAd8mH/
OKOGep2PCa2HZeymu5RGkNm/+L2+ZC97ZjyyN4FhwFHMQUoXSKLXY9TpM8JH4uVgTaQtZ1y1GAwR
V+mHoc8cdIx6AKwgILzcr9wXKh7m2lHPrZHoj90KqD66zg5wcmMsa2Uwj3ZWvbtDkG7qUjegl7jV
hTpaU7rVIZPiDt6Su2pRJQNcp6no1u4CoWVLmpeYmUz6MyNEgmbiFF+xmXoACNOHenz1tXw56Oml
G6mzGZX3Chu3Ca+2ps6FR6QzbutiqnRGZPPQfW1z9ZlC50dZVA66vjra5viu52pMEBq5ERtiLdwD
+6doVnV2s8CdVfr6yuMsnYe2UW1bpyL33mJHS83x2VfHYNFCBZ67ismGBxYpWGh37shxXAPkzYkG
i65DaSTH2nxqsIafs7vAU5J9mrTXobBDyH2IPXI/M7Dj/6jMJtvopJD4aZTvcd0DCQjAUoftfCL5
hQ+1h7iAFuLKqSBdDlA8HOK/lllalHNF7bpFL+KzGUKScTyynjO3zvecnAB0SzojFhVOo71WqUGE
CxsuJNDmp9WUj77eO3TA+CZYttcHpUm8Jdn1KU49YHcsGeeBKYIl9bF5WYCNhOu+zQ2yE8AhOQt4
mXJZSmfvSH9bKr56rXobUQCLjYNtxN3SaWnDCy3c03qgBlkiU4hBR0CfjPcNMjiwLWeRlCTK4qPu
YQMO0FEuSqg2yzGDU+ObljfxbT6VXplUMk8McBmYS/AjUdURcVFEGpldcyXyiz2UEC54OW9TQlKS
gkAV0llWgcmAaYuStqKZBfej33VbYZwKHBQL5gNqqh2enBFoSG+dHXjRZVnXL6FTPyq0ZdBW+8W6
zTNQnkFXLFkwH4FduNv+o5HeOwIHdFSyqiEIUGGvO+uxTm0CuAvS63W3+TnQgBDS8Q7EqaCK4bMg
yypOM1LqBgM1vfqTq+ctiHjD3cGrAm+lQH4J60VS296i1HBC2hLaQ1S1szzy3bnIJB5WLpgK2wb4
IgIgMw+rZZrc+y06dgFrYTbkdYJvXVtAVYTuWGXlolfD18bu/Y3rUC+MB2epj16xC/KmxSFuHMOO
2BACL6+O5ctT8ZnTWV3orcLOzVQ+0V9OVLx4Sfj83ZBpr4Xb7IPeDyAyxMFS1Lo5g5JFEbLWX2kx
nGvTmvweWItl4b67SgSUXN/lhIhyXqsAEqgyziPRx7Oxjc56Fr0Csk1XAo0fabjgkqAw3afQQRIR
Ol/0a89jngbzeBiz+7o09x1Olcqs5DlOUKErpU7US2ui7uV8g761Bhw8N7oBXSsyVCnjdEmsDaV7
PG+xa/+MeqJS6EunyPGQQ5iMbhlKQRmqVIztZ33QIejYXAYlrwpUl1iK3KRN5md7ejU1EnIFqMww
Vs/wArlUZZ1uU+3ciPTBGNkUACSZORSjLA3dfzTIV0xYAJ8M2YJSAHavjzMtjhQ6XOm1JiAVokS9
bMf2RdOdj2Ss/Oc2yDAGx95LqTt3xGusikq9enCzkKHVpANUX4lmutPo8y4EhDX0/HMlbp889ks7
R9KZxxQo12qrz23FGKEY2QXMOJSaEec3p2L66kR9utNDsEaux1ay6N1lD62Rgh6+IkPKDV3jjTqA
9s5E/2JHdo1GRPHWkfHZar24WB4elGzAghMg9hhoHK8jYfmUAXV712JOmkc0JSPNpxWsOMqsGQBA
O3q/CJp917NZSNhRTXSRPYXc6eyn4x0UuXp1QPZXir9UEi/ZeIOlLUXBtB7VJCw68asSFUtyCVGj
ux+GHcTzVpE6iBkF5XRUrx1wPUuE8cg4rYUj8zs/cByw6JB7NfcuGz7MQrw7sb8ocuE+JCGJRop7
8qVOje7BLc27AMHgqlfcce0l1WVM6M57tXzLO2wE4wS9oluN0IWSu1b3wa7t/LVq5faJPcnOyq0L
wIlkVQxA5xJX89daoT/pFZsOQXJYqdXDy4jHeEmNxlq7JydJfeoi6VUpRcFglcBjUzR1prVAQBHb
f9QBCTN9FOgA8bQf0ohPnTNRsqSR3MdqI7axAhOAaK4yjdYUR/DS9Cw+eU1JCxuXd20V/Z1D7eQx
rtPxYPj/S9R5LUeqRFn0i4ggcQmvQHn5kn8hWi0Jk3gPXz+LnjsxLx3duroyVUnmyXP2Xrt+Epam
nsztjyG/w0QX7RIELGHZVv99eOoXkv7sOj/9+x910mwQ2PIDamyErXTrh3+fu5ZjfON28+vS6WFj
ydee2Nk7b/HSF7BSu0zp0zuFdku+9uiEyI2qnZwj81gKm5yXUqFRW2i6xIt7bqN0Dj0Pgp4+hxml
yaM9pS+yi4wA2sN0amb5GqGub2L0wUsyEkmUre+4eF+iNiLGJXHUbqGDF3Jjj4D+sVVkH83A1Dka
s50xtZ+GVM8VAv4Qsa3yy2J6cuIiTNSwDdvbp00Meeyt7zpq4TlI5gnQU2czvmaERwet6Gkyt+d1
WrnYO8hDktXgpETFNzBIvswlXeyULJiMZlhfKn0Hz0qe86q/ruZ4n4CP8gc7+0GTAMuqK6W//AwS
TpJHDjGCNf2Ls9Sfpfs7yrbam+MrqwkKCe5eoiRlc8gwvwfsob86JcHYoju1aaKDg8xynL2EGwt5
xIbBbgZt5By3n+NQpdwD5i9v7IqHRLa/8Yz4PSq6b3ogB9ERfb0sBxid1dFr3d4322l4NCb3UakY
NWWr6TcWMPS2TAGme2l9KFd+SaPoWHd5fYPTcHga3fwl3kboNboIG0rnXn61NSHGfZohtK+0K84M
we/1dxwlB2CuWbcQx79SB5Ix9q6f1emQvc8KsZEeR4HIGNZ0cNygT8H2kTjmzJT4cbMDF9HDXa+0
J+JbvrwEJV02o9exjfx7QPJ6Z0z1m1Qw7mdLnVAKpHsnJ9kc5tedyb0b6RX/i0wZuORuc4pj3fQx
6ig0eyvpVvLeaekW57O4Jj0pAtg9HntjxnGI429boCu+tIwdNoOra4ZLFQmSMsm8K8i60E3muHOB
Y1yBL0FTFmatg0NNpG6YpZ68nRiCH1on/9qCOaAJPIwoOAKYUNudbm0BbyWOv8aSgsnGG+QO+h+E
jNDOUWGanfAjG7Ty5knumCQ9Gb3+o0WQS7pWA0lVl3dVPJ3bls4PTHg4L3X5tkLqQqIib7XZ2tek
4F0ZboeUOAfbKiNoHAbULqMiHm4zedIPB4hlTIwRUAASI90yhpb1I2kHxLcVVnOMczsKHK9RIW6j
G4JDGkYPxGpNi3OSgN95nfOnts4C2oKgsObiPDhNca/mIfHp29C4BAGxd+LoHR8UlBrHMM5442/a
PgbIjR5wZSyK5JYEzzyLgiZST0vqHICp+pZXNA+ktRwjkbYQcjxC8aRZnr1M/BUeGEFQyPeUnfeu
7NMnwqzQL3kx0kdtn9a9dgJsgT5AK38SufR3s0qK0GQKrKLR/RIpjmM9fwXtFBNrLOxA5KgN9A1e
POEE7acXpMCQNE0pgkYgrSwJmgzy4YSox3hYy+iVdkPmuzIGdaG0CwpwM6wKTQu9Cj8IowgvsJtS
HHRqdsrUXj+idCWF0EJEnHskrlnuxTNymue9XA8mQO3hRUMEh7rM6B4lhf3MsAFHxHDjcbqxC5ef
WK9ViHL3qLTyYEpYlugbDxV+QF/W+eh3szTI9krf68STTwz9jhDzH6cRdR2R81jzeFWTbvqLYe1A
gc5lzyRaohTEMzjoKMsNQJ6c47VX0EbNB63rP/N4V8+CNSKXvTWY7HzZnSsNCndYg2Zu7dOCryMN
uqL0WtnDGnoH93qHg25MgMDP5k9HIGSXFRdjze+6EcXxsml0DWwbu2yKfiPzkUU5bY7C+qzxgO2b
GUEV4pO1h7ef8bX8Ko1f560tQR1z2+n2nwicjqo5UMYBmbaqfkR3zaPn2VacoEYKppZII7DzegMu
g5nAH48bNxs1qiex0vnXIOtQPRwGs0akwhirNk4WP1qqo1U0V8RE9AheUXrH9y6PV1mdXNt4o8W0
s+3tPTPY8a1UA4qCQH0RF0FkJS4enj0NaNAaJwFDp7u8GD+Yrq4+ZFx93yC9xgz1mEz2dQvBKhFc
iUZeTaVuHSN/xlNxH9ne3RZrniUNqDLjydY6eAriI1dx7U+ec9e66m1xjVM3m/ihUbEOeh2ANaTQ
yRbAIkRH6dbqI696pqeVhZpXoFWwnpHnMqIR/HapY9xyaTfTjTWZDfeVlT+TXvZowKqK3Eb3vZSb
/mZnzZ27mMiSuUr/RDZeaxh6vg5BIm75hNnpHwt+jZDxQGBuDxiyzz5vLgliyM7O/xqM00U37nTt
R1e2B8Iqe5yj1AqUySR4rjFWr7ov5vqpWB8s0TCBQ8/dDQ+a62WnzIDSl/bIwZdT5pC4CUGmDBkK
g9kTx/WQsR+Todjvejn8GSz7FHvLvkY3dNDwQ/pAAzhV7eGo14T9zMIDJ03qGahRmtW3sFHcODkX
jSKlJYa+ZMYpkvec+Cmqs9COLSgjovqMHHAudUehOMHrY5jAIFcHUOyOKB3XD3IZ7rPN8kqgk+ow
Eq4Nksc8e7RZdLrn0I4glRULQeRJqlYLQgG2lk045vmkZggARenOBaMPFxDzCsI47jEjULyuDpKq
PJk9DyJEdwLV6j3R6H+LIbqZ5hXvQ1rfbe+s7uIlqQdnT1gP13qNqed0mAZoyhP4BafODjqRQeEI
RoQR0Rl0dBkCOO0ChqmhIsYQlVfn4MuLfIINYYHMf+EJv0dUbhKf9UZs05BWQ85oo1PZlH8wNm7m
wSjdmVZgTONCYet9a+NEFMGWAjMA+JoAb2IxWw4J/VBeD5fGCuRrVTnvSVKPaP+Ml468bgIbfpGi
vo1qISuykK+6FL9rNr/h9QzAlDLYH7W/bpY8JrO4GXL9q8MnHM4EtmPKoEfQVOOhWN039EiPjYit
UJf6Z0lsX1OXHuWvyvzGmfZEbIxg9Zcnxlyaj9H6EC/qTor5E5fsT9TTy0FE+TKPOlhx/aGXnV+t
1t+8qEjiApUVOHhBdmZJVrtVXZ0GOjwpYeRstCh4cfgxt93rpJPFzXq1Csb7sf0RRcK9z6Ail2b5
1ExDEKVIm/vqI+s1DmANvVcZ5+c4Mfy4EvG+LQpkj31XhvkpW+yPRXbEIo1BZBq447uSXJwKepYd
5Yi+4uLUOvBpDU3987r7laYWmK/0v4gRW1zxm7ZNedvgymLEm12bWMmXSAq/IYbpmrHOXkT35pCy
GLaL1oNcqroXi+/NqYkRTbntCwqTs5KteFgTjAF1VSfn3PQ+irbybjNPJS+8eY7PV9hcsvxTLGUd
DrZLFvP2z04uxR42Ax546QVL4a4vCKysvdnhN0gk0xbDnP6AQkPCXgS9YQy7TYMRWK3tPXFju0Ea
zXM2EFmxMnz/EGx0iOnUW1SL+pIthsdb1hcfM/YKDQcpw2cDXS0aLRK+PfkypOmlTQx6Cl76Lq2o
I8acDveQVx9KF9GhWTBVjZNZftTKeSiKxHma0btgqesvgMzIHtq+q6xBE5gpERcq1dY3T3zhDkRW
13FKa1CaAneY5t1ku9OHiyTB6B39adVUeWc1Ddh5SwzPVtGds8LDezSO/Q1EXvd5Ws1jMcf1TdKn
bSANvTuuRvq0pchr7kDZsVjvqLDOwhzd6+To8SVNFyxSHO02sE1cxN216biW2BORBqK26cAYA5R9
VPC+09C8KSu13Rfxybfc8KCSqo9J717GRXiE9W1FsOF+pYrT6N+ngt5bMLK4dzhL13OiJfNLr8pT
Y1bdZ9YpuBY1GOASYts6LKgHPH03yQknEWNlYj+NVwBUzqUcjZWjMEo/cDLHwVqQZJbILD0igKx3
jcQ3Th1uc+slexeHdgvI+7Kum0yss0lOq/9ODQt+MSNYWB5QrXQBQF3JP5YDIYhv8+wM+ExYIbdr
lo67bFZnWXfZTQeWnolmQFeZJk1iEDe8ootZzAEk2rie0zG+uiNMrlY1vyJadpUnx3DNDBiLsrji
jJoPZTkyRol/UY3Wexjue5thKYAi7qTlI1psOxgM6ofOiiW88tK8yTZAK/kuJe6XxTwAXaj3s5tY
O1oxz3R/29tZH4ergNJGHVldgBvfLSUh7ahqdt17VUkjlP3q0K+F0F0PKKoomuO4fbIq96hZhg3V
f/wEyoO9CVUn4bpD0NugT8SSk+yXwzZ1OuvkJdpPPJBxKcgdQmAOBt3cVVYKg5FZqg+7OGRQzaXT
ktBIhqHD4eWRmde40N2a9GBlpMflus4DvJzGpXi20NkAZ4CVKUBx4Z0TwynJaZmaArahqeRT1zIE
R36pmbCcHZ5CjJD1/RCLeWt8gt1d0k/q4I+sW6fnsUBdUAATbCcXm4FNZYw70ffYQAUVGXnQyRmM
f8dbfs23qimurYMdi3RP52jaNzlG9AqeDDVodB+X3LfKmVFCHBPTYky5Bl+6ri4d+konM7yjm2MU
g5HibDC77XkhvtVuFYI1licnH93zmlIznThhVE6kJ/sANiJwkPGpq2mI0ijnsmK/Sy9dwr7VOKhj
dWsisTxULN2cL9lXZz0D6Wl5w7Mmf0kPLFNkMf++TYWT5ZzTn46HEmkHpXgOQFdU5962SUjIB8yV
k+jvjQnQeBapI4ia8bzWEYbHPp3x46Q5fR1lMwCMzvraLaS1bKwxgMM0xjDEaPSamL+ZZ5LCUXGW
bLPmYDAJYKRFMkt17oBpAcPge/7vPzXmB5gwrXDMHfc4sCBgRSUHZ1ruZT+iByzA0rYZiWBEAzEW
4XE5ulTreMH3kL7rO8rEgRHRY1FmCIn+EOolj1NjoJttOyBjAmAlxAFd1wkT/lYlVww3L5u7KGr5
3UuLvTkevkbUVeHY269RMV3HtU79VfSMkkwJHsWmjwDSAAnl0H2U1zGvCDlk1hsgqA8Nadf7ItMO
Ls3tc9bjFC3KFACpuYCN5YhGPv8WI+0FfSkQlM3Dfdp9o2h7IY2S6QANG7Y2C6MoDnzrxVPlT+Ga
FOLr8qf3EKxmonlE7bTFqnZnOjxcHmZYBVMFeWCCfem3KV53nu0ciSXCAGembEWOfOOt3qXNiBEl
k7SIsjcia6FjGeJ3NMgspD0MizYnXqk/NmR8EvpXkaeicS+OxvFoj7pCd9EQONL1XmiixM3LDg7o
4t4qEMu7uTVOTGbgUidxdgSMDbh3FmKfNwsOJLq+uynpePSW4tDF2fNKQD0QDjx4i0teQdwLv3CZ
ATTm/DOMY3zhNPJ8tqPGTotHSAh/AN0+k/x9sVbDuKB/9JEFZ/dmu489OqC9Hu27udeoGfBMjZBy
GVnVNhyGwtyTDLG1v0YdrQ1Q10EDmtZgKx2WxvHvqnSNHmfmjCvS+WDsU8CoW3VsdQ5ls9LMwBWt
pNtpBWk0scK9ChCpqU5u5h6VW1fhCit5b5AA+uRwzjEJ4K4+WPvWxZJuF85POT6lk1Yc0qpt9x1p
fh6uV6dpodkyqyv5tzTPxrIvCgs/FblkRGCs54kSq9by5nlNk0e9y2e/Sxh/KprdvbQ4U4ckRFRt
+2tDkpLEcArokzG9kZA3q65Kbz7szHnyVIwJw8wfMfVr9qcV3Y64P8K2ov+BBi6IVF6+sfa9ongX
DYAC2nV5MMXVcme6d3aNrRLkejpFGDMyazjY7fSbx7qHRxUG8EoCcKxqFIW0lVTeEGc2mkE0qTZw
PbDYfUf4XjJon1HLZt6X9IbsukQsNzf5c1v2Yaa5xvUjg74bGoqBisXMOcc5XpbVUarypk1HsWP/
giFaiSY0se5x0cpeIm6+WKKZtUQ9f7QGLG7uMb+r1wEtrtn0VHQwyhYUbDmzl/37WA8q7Kw6UuAh
idSrR0H670Pt9vF/f0tRmwFEg9ni0rr593ENfSMoj//7J4caE9XNLhcJQO11IQEY//vrv09shIak
a7Km0GEy+N9/+d+/lvl4cchJOaiKfD0/QTh4riZBntj2N7brP1aX3dtVjEHMIHgWF85xWV1EomVf
EBEz0ZTuNzyTK/cOIRJ+TfFQE+m61yao/d4CLthCZuhEU3woW+0Lyzw1v7UwFOrzx9EpxkB37KdB
q/Z5HT0ULk6XNqY4oTH5QyT3oRl6xaOUjDBnXdu3S5MfBUQBYufl6qYPri0cyE4YTlKnwW5C2cgx
BswHLoc/mriuNrPBaWjEOzHc040R6T81BaAf92QfaZ74MaLV3JGwl3Hl7041NSUL8MGcZHczYYsl
W4II9AbT2yj4jdZGOxWZRBBm6vSll+bgqvmlG7fMXZdklIJqXNE/Yf6aguU3f5wSgb2xSkytBc5W
ILjpi6H0kxY1uJGsI1e9KIT8FnhuToZgFj8YW0ou6zKUqy53Vd5evMRkFN1EN9yiXUoPuPksW3on
9jDi1aOmoWpjqkft6Jc20OikA3kR2cm3p+vtvl5uKsqmy9LPfxEEbSVg+eWVLFsUMU9pS6INADzS
sus3pcS5r0HKjWM07Mgf8LBlEn7dlYhd0tUNVcRNqp2hOCdErqZTEpAGYg3uvIumhEbRtmxrY/5v
7fL/Oqeu3IO1+u8j/1bt/69w7C0T4l5aFtuSNrqO9f/vU/79oZljFEw00ijVkIweO6AnBW4amOT1
rqvzI32OkiFyQ4aKsEJGIGmYFi20D2i+QGm5JkEJbm5j0zxhAyNpFVyWjuO003TtLNG5+WNk0Fix
9HWPDeEoJJuXU008FTR27lxFdhe4cIbXyUr0t7Z8C7IHb2fXYjg0Nr9d812U3hoULaEzw1rSKudW
vzh702RTVaa2IdVNzr7afLVXu/QrnP/7vBR/mw4IYCmbv3Ni+Q3YNLSkegQoirU4pcvtwKApIPri
qR8wtvX5QLVW1OMextdrQVIK3jxebjBKVaiETs+0BqrSaxUBO836oElBDL2+FmGHccMeH4bsi2Zf
vje0wWK0dbQmYTHIGIdbqx1OOZtxCNvV9ePPxMPVnNXktpPbhGBfTYFA/hdKlLFtsouTfD7P1lFi
LPF5oq6TO2vniIHYfhxGFXp58io303YGveRgtaCFeGEBK3nmi1aS1l0nuIT1yeXpiDMIFrEb9Kh1
w1iI4sjt6Z/gg8FXC1FBDfsmmcjdEtFrEZ+Kg+Fg36u8WfratMHoSyft8NnrApkF/UidVyThkkxP
kCuaV/4A+cGvvmSv7M3uuauY9sqZM3HE/arPQOVp9+7NBjfWWI73DGVLfwGDEKzrrAV6Un1lBhiY
ckU0rGDFLzGZT6pyObE5LotEOqf5ZGySV3eZeVlxe5nQUbSVpkQ2ZsSiRDYt7Zp4cHJMd00EwCO1
IOOYyjjKNKr8eSlv2FW/e4xqlzHO3lMwVPvV+eTe1/I2hO5ke8wuoldaG80+6egFEcsDd5eFsDfh
SoLq2ZoEk73DaJ8hW23LY20pk8vtAP/03VDxs2XH04Es0BttqJ2zV5XUZZHFm1mVpMTr7OCVmZJa
syY7BW+PHh1UkXT5jvJB/MjkA04E9mId6lRWJr8rd4MUUOauitRr7crysnD3jETTA8yJVIgrkHib
uUgObcvserXWD2YZ+UNZgfiv3eKsJ2Yd2nV/qfsEyiN9jGKMfojw460UT1ZtPM/JwvSKTk3vCI+M
jpXBIO+vC/oV8dz6LCW92BzwUkd1UET5k+EiHkL9lofkLx6qroFvz+aJxQEEZhqbh2JwFP15EiSi
CutOSs0GbCF6zLe1qjv0vOv1yqHIRSmbY/yjeKqy/H7SDMIUbfckipx2ypIyI/K8VxdFhDnxTOKx
euzIM6shE0yQfsNo4+Gzsvex7FVoxNBTCMTaSUQzPgUTQTQVST3FNbME1vk0YsUsNPybitfNMH8o
DC4a9yp/g+9pzHD9NIXeAz0GP1t9s3KoGXj/wpH8nn3nqXfXMaajTYx0GBuz7udzZR81vtes9/PT
CiVr7GZUHBZ6b12i7FodHsjOwFEdub+V/p6R4fdIDUwmFBSm3KIyA19PlZpkTqD1Q7fbIDVqTUlm
R0oBbJXGbtMOgbRM/M1qBHieamCYNq+5Zo/LxYbfGaDo/fCsHANUixUKggmk5X5e8ah3DqOCiRiS
ur3AZSdQWRCzThKO1iBN6o3my0K22Oh/dCwIi6pfvBhHC1JrSIB0UoCm09ZOXIl2f7kSwn2qW5qT
duq0RzZCwlKTirMB7VOv0g2WlFTEau1QznckDHhRuEAGDBg+uyfPdJNgSdKLTjDFcc5iGSxeiW4S
h0nl1AVMqv7dxXaLxKouw36tfYb56dFx7W8l4B/Ft66M/matLHe5jlTU9X4IgdJ3uoE0K2ovNhST
kFZXt+vt5kKowb4mtsBfWs/bjaPSmU8xo6u5DPUzcrFU5yKb09yEFAwPgnD7Wec+b8EnWJV6QvhK
S0Y4dFZoV6ztB0yGvTF4XzGG/Sgl9poxEdBhuIt+st0lorS+TK6OrX28zlCcGVyBAViRIMUy27Sr
CT2DqD50PYmlHQOjxrIlT5ShBanjSMbhw6mZJJ30yfkDd8u4GDwnmu3SoWB3NDnXaandFCao0dFL
AJCsgq4QEWpOjdtWIYpxWihiXs4L2q4z+zhHfM8wT3BdJqPV44SkQ6RRM5JxIAGYCTa3VDH0yJCn
u9avsdUjs42HhnN+FHduMdHWYZx8sLbPZx2el0gP0TyQCTmNn8JKH0ZDC6WTvgDUUPiMuy5UVWbt
LAeVGTEahi8YzQaisYCvLANZTEqPgB+Ja23QL2MB7s18fQT8tqHIIAWMLYxvntbnAnKpAInLTNua
SLO5JG36a/4jWeDpxh9C0W80OKhIgcnCCRkrg78Mgq35bDYeEWxVHDAXoBogeZdLcPK0tD1u6ggq
6Vyy4Vb6MR3JJWqIfcprW7wmhnibW555wuzdm9nBL7pM9M/i4n3QU3GDIO1+gE+z5wuZG0rqpZ1K
JCpFCLEvvqH1nu+0AT/dJqIcoFghCMmDVdZcCWkHBag4+FtbkDaevs01HsPV1W5pZl3WqTwMaaZC
PYZXOHLjDfUF9GbXxttQEb1zXwD8BE2aTNn02I/FUcRoQ1Z9PQ3eP9kP3DXIjZnNAaLlu8wsXuYa
WozIv2yLrpDWVPS14rfBgFtpyQGIr2WxNzn5N8VM9jSqHgIO2fHYFoBLGa722hH4RJaGJ3aFnNLQ
XN6U1C6t6oIo4qCr0+c2U5NfucVJJNnzBOi7LdkkXkbLzXc2ijXWjtscSr25jfheDkdoV1ocqzxw
aq4HH7bZwwZ5KwiApgCLgpq41nyw+zvR5HRShMXFoSqvpuzfK+e5G6OvQg3DsTW1MG5QktIT6mlX
kR8SGg3tl2Sj/werlb/OrY5BzYhOC7loBnZ27pvLFhuEgihfGdlWxOdZdnc0zB50ZJeid7MTUCPN
sh8qRnP0XIBlw0ubmvm+mgxj7xWTS4MSV59T9d/K7oDmu/ABSCYOWqe/q1cKsoZm+MLkKMga46EY
gSGlLlqioexv1Y5EGYF6QrlcR+qD0doZYSgNj9roCl+xGaL0yknSFVPIjsgtWpNXbrB7xgePdeHG
d1AvO25w74le/ETlHJ1RDm4nIcqITrloGjSPlCwRa/RgGxnAtzy3DUHUZspFtHx2jCrbSQ9gg/S0
e422M/1wspWEBc8zWR+jvGcqrj2Og0TlONGCs+ACqTkkG/kgILhxuIOBoReM2rZAGQ1KRc6b+hWC
32TBVp8GstTWZO96yJNFRfAre7i/9oJ87tg4rVp1nef0JdcZ/vfl45gNV0iur3xFi5wdWg8zHZjG
KbmW4FY+zTNX1yFbn9tCu6buNmQg0DsvD23fMwTdmjETnWzEj7u+7TbjeO8GTd8GS5M/gg6BnWy9
WzI649D+9WL12SclfCNEFc78KT11b9ccVDSBn/sh/iZ2kBYKohk9BnBMOuWuGnQaIPkNBreb2kTF
v7CTuj0TSCQx+1ZldxSHpDamtGUcCVFsvjWy5jjjos1xTegONxvK02M9EkmeWb96u71JhHQcoSax
3NGw7JOmplg0WLXRiXFXjfAJVbmJdMdrfsGxcXRMzZdI5i+HiDylL8NZ6snHjDyPJ90hYAO9QUuf
1NeQlOz4ckdIa8+ls4g7xHEXZozjQUBXolxkoNPt6p46h6DMDhT1tn+3oRZNIDDa3YpC0Yr+9DNC
SC5qxs7pkmei5rWLV8WuP3qo0Kwhu9WM7g+N6ICZ069DGMmpc+nzPDPV23O4/yU0JnTb4Zmb3Mwp
CRjGnM8Gt819mfSfaF35BVM8wFndbhkqpFLpyTczrbtJGd1eH+mE1sfYjGC+ZVABxoSIkg7yjVog
CCgy1Jz2jfs+AJaaU5vAK2QgzpnES3TrDROL7NjK9mga3p5vVfmOh+6BTMxzYwsQ/w58pAqwe51+
slr0U1k3kscaUUe0oG1SxnVbKFoKK8fNScxL6KsZ9PAIdJDL+EIGI2I35vvrGr06BapQ+FP6IO+a
qUEZq/JnvWa20TbUL16lE86+aZbpqXZ0YM2ED8zACZRrMKQsGHE0/6Yj2WfCCDjo+ongwYk0N4qw
XvLzIDj7idYbs58/Kp3JGQk5p5gsrxO/l/Rucf773PdQek6/sLHyoCc7GiEE0OdYHHWXq8Fq5mcE
b6ee9HKGYW7YtPiJibEDk3Xa/mM6uvtWe8EDT0M0Kq56In/NRXtUDfQjmtiklujNGiprGyIPwIbA
KrUzB6NlVL7F4eiN1akhA82PdBWWWkNzbPzRvRTpUtI8LE3FPdt6yOLkaxjyzU6cIQ7PMbYCiN/4
Hbd9yXRTNvGTst7tmJZpNEOuiP7C/HH9FJiLPy3xS4k6ypvVe1lX1OmJOhSAmRajVcGyjj9rvb5j
bkt2TRe7B6o8lI60LuOGuXPbJzvXuCyMYA/GWHy6c3eW5Gv4HZF4BS4oBE4Nlc6KwqGWrzD+V589
/CcloTFbtK9ty1qL9oya8FDghva1ZL2aGGKamrng1k1aBu0n62d01Ppjz0gryDXjGAGtj+PS24w8
d5N0XHrZ6sWZJor46tvFVE5oHI2kAkTCvIx/6zLfGcN8zwN3Z4xP3AJ4c1th0Va3/kIuemiFSxhn
XNwNog1wIGphkaxIJxL9r7kVwq5BjdKyMS5/s5nQmsYerr2HIyVtEx+QKk1ijdSy2mN079GeyLla
T9WbWFd1NAb3eRzsoFUeF9qttNTGhxJYOT5XqnwurUwUgOBpVsNWnj1NUDhE1B3QvwAIvW8XAKtF
PqMVIN4jKKPPxKg+6eOgl6w36UU97Q0HA8TSDq+RYKMYCibRIjlL67vUoAxWHad9PebWPe2XUBIG
4+nLu0oUa8SJrts6sQYm59xuwilJN4IeCDos3fuaGJeJcWNSkVXcD+m4l4CsMnOKQ5dUnB2/uOKO
UmoHCcqJ9tNue0BWJwOpaQmMy+Qoz7R9IZ6xnqLvdYy4mw2YBCa+HZNg33K3G/Ydd4MbKJgHs7EP
qAZscF4reRQu4aLQewY0Yqm7J6v8BrM2eyYhymRFWKHCu84YERQQqYh3dGiBmUk4mdK8ZoN30QoE
yFryXKI07ObqhCiBDjc/t5t4h0TXbhlpln4qqhdR0MepwGjGMbK5Ba0ozz59waL6TgzCJ/MJhEZG
a1Ze5dzceou8Z1fZ0aL0bQfSkxRtSbpDfxIpD9nIdNpO1wewFMhgW67/OUJmm+uzOaqnjTNUrd05
sQWq8rk9mWV5ErV1I9figvbwLl1oQHeiSvjR1h1he9D6yu6wbZ7CKN7+vYgtQOqgqshsrK1dFk2X
eqLqLYGKSDVjQYqObtzcqWZ9JSr4Mcqm6wSVslYzAAayDNMNi1klfBtHfZZe9cmLf+wNqATVxA9V
2aiE44hoaHV2rTZc3fzs4JDaS1vcxux0ADLmQyKPnWUH8Ps+0dFv87SHQvY3CPuIWkeEVO3S2L3D
XUa0zG1BAgeSzigAe3YEp3iuVzYZcjFpSsc6DfP6sr0jhlUgKus5VrehSzpVuxr1mO8N/Z5AtdDp
pldvKb957E5SS0jO0169YvnJIlasaBzgQ/ZtuTofZgP4dhnzV6D2KKOb6G6lq2DO2sfimJuoRL+v
NsQUhCgIvObNYBZPdT6/krA4BY1tndSWKLF2ESz+yHvo3RLHWAkawbaO3uC9DtXvkjE35TpIX4Qz
hYsLz8mMpI1ZeKmPN8Z2WDkppHCatb5n1FdGwl9lDtkJczv3y/zeBtm05uIF114SUtI+2cJTgYMO
HzmGOk5bsNpkskmvq/xjDpSFhvEp1EBGejmBYQEeyljrM0Wq4jXODVfBN1GK96z5sTTN2XkaSuCM
UXXYNndWReROsGBkyVbqR+Xd4+T2vX4l0GeRChEFtg0rbaqdLkFZmKl8SAXyEClB5Ez8EgYy1P6t
WpcffW4Om+aaZ5RuL4+FstAZkkj1OOCgKTotPvSTcXWo6NJpuWBDO+VALxvPhFc/h7pxtvUGG5RO
dcusZq1/0ZC8ONZoB4blmvR+Zka4vfYzWtpjU/bfKGsBjWpOaNXVH9tAyLFwoonkc0Ns75oAgMzn
IpoGCdQtwWn3Jfah06JLllbt3urOvtaou4AWXjJb4JKootCJMP0DtXxtN57XTBjvItNj6uYwld+J
+uBozpOTwl/qCeMh6eNvuOmkivNOml6Ezje7Xyb6OtXsTxhswi4quWY7OnVK8mVl9qme8R+uuvof
ks5sOXEkC8NPlBHal1t2MBhsDMbcKMp2lfY9lVqefj713E1PV1TbIGWe868oyDwS33owp2AUK+mF
B+HXTxjiA73yTPHaQyYQkNaY3kE7EM6mHAuGwiMmfa9d986rYajXIgFYC3oGegPKWaP1hD6/HjXW
biQl3nXrG93szV5xcsBC7Lu+eFo6Yu4+hRuwXeMuvCFc5hoMbpfqGDg656Ygq/xQ4ykdUSvqWnds
GBEyih6BA4tPJ8LQqBEp3RfJOXbFzfOBH8taguL9cxNeZb2YgHbsk6qsS+7MYETIT1VkHkRF9oEm
6VI4ESMgXWV+vEnM7isKj9Yc2JVN6lxw5WZYeys//Fap8yFN/T6RUj2QIGLLjuarhv/lIa9iSDVf
EzxZfmy8yNGzl+4AsxYD8OAcLDcOus2SFshFpsf9enAJ7sQ5laYvWu2uze6VLPk9VdCkjpLW2YzA
nV7hNsuK/co3GrlmU3wPXT4fMM2nJukWm+zuwbazixwy7+KORWSqsczNxUD9C8kHewk5kerPHCZn
TffXVbclNS3pelLswso1sAY6d9QZJD3T2BJN/bMcy/IllUvyJR4h+zCX0jpUxruZFG8ujlAkdBZU
+HgjIvKrK62r2WlyGcV35oES0rC75zwsxAFfqyw+Syc7lLF2DBBjD3yQmmUeC6t92CpJobXgZ+tf
yrQe8wTTxBLN3KBolbfV5+zlCObP2EK5hILQ+tIL++70dCqa/iqlYqqyJ7EOia2kPuVYqf4zHnO+
bMLJFk1l71KbMmT7BLHEoYLFx9WL77KKH15EpEoNEhRXwFTsf1thuWfQPtZwn7iJXr9S47HSBeun
3ZQvvf6Nuhr33ilHrJlH4xnjIup+JdqtktoWUQwv7BwpWmVLs8quZtmfdRWgCgHhdO0eVDRMkKG7
e3PoX/omf+b5WhoEo8IPugmka/ZsuhDZqv5up6rfNjmk8ZQR4WU6VE7IX62c7k7nXDxHXvKseXpK
0rLE6u1QkYFIC0GvMe6CFF++z5iHDCOsb0UWYmfRxYmvl/lNS1YaOOEWohjbNHBD5hW8u2RPcidg
IvDqb7DHg2lrd+BXar5Qu+CR7LB84MVaPv1+rFdWOn6VLq0eQZmccYIC8PjWJ1hGgckIuFlDbl65
ubVIwQcKgJI6u6bMLXGApDejBJV8cGTVIDI2dRxgo+rCzMp1qT+CXhtXjmuDLREo09YFYTOI0zCd
LXT7ZE7lzZ4QwDlNfBOSzaJuSM0m0FnPeTxsMW2EkfmosbEelUBlNDKQ9JP8tsA7KK0wKdD+MRCh
t0XKx5KSda/a2zBWFZ7DBlMt+r46DW+xF7w7LRVMGsDkgqr3FZ/SawT4WNUSAZXAMsYsRqqDf1Dc
1FV672z3aWFZWdSkNSzSIj+qyDbRTNQgHfxZAL1sEWTMCbEz7puJ+pO4eMui4BDFGGfDmurossDh
SRbynL2/n2+chMbUyCnuJp3JO0tjHI098RqWBPxad1/iwA568yNHEokzt3nWbLDJKOu9L9U2641P
V5Nnx7RfLY81LWpxDCbKtBcoPQJg/fRoGSSl5CXdXtVO7+QzrTrkmQ4vZSTpfRu9EsZBDn88ONaQ
WOGlJWuCJfN/XL3boNdPRKoHJ7MaLqCwr1R3IDUU6tlM6KfNVuz9YVyqCVxNc0Z2tnxlxOShjMMD
7hjf3DTee31LeAoSsLpFgl4r0l0mxgN2RVAB5FoLo1sFpPAadHxV9a4wxRdvNMcyyviqMY4xUGpS
KH8ZjNjRy+HgiHjTNvZ1GvUbub2rOJ1mywotZvxAC5kkPJVOHG9yx7+hsDmRlvvep4hbreW8RCtP
fCoJUWnP9xHydhBKg0w4J4RqtsyXPi022ADOzKncXZ9+Zw7UwuX7AgiKF4FahfTcRuads51FrKPR
WqkXt4v3rYjAa9sjlRYQuSkFWo57rw36hMifOw6E9s1P7yi6tU/gDwWDkAaV2Z+lm6GNjOu9UQ8r
L8MoT4+A5YYThwwWvabqf8dC/RL9gnqomuPpHEHEPzlSOspmTxnuouCoo+2mO/T47ylDwcIF5E4D
IW9/NPJMjcYXb+nfKaklzsLs4OY2FsMp/uvn+PdDsxGgf/ThlMVP0/ItTthtq06oFyFhD4VhYnrt
65tT9/euphLF93FhDB00S4vFgAG9oc4DJVmsw6zEQU1dgvEnq8OLSUjAyknEyUtJpslpI7Q1TK+Z
jq32D7V7R+E1Z1Rd57T0SU6fmwPDEMtzqMHugDje6WJ8cfTsZhAGhdZRIYuItw0ykJBMv0hPb641
nZqYqYHqpnidE/SHoCF0uKVHSmLWGgonOKFzydmFUp19OOlvVdoR5zheDITBmH2/ZVXsROUahOyb
n2lCtCpTSu1OtwlMj4UOIsdFgufUXr8wIu+VbLCHmrqdrdmvY5X8+rYRLolEInrBDnaqF9ReT/me
BHWXoig0BlvNrRCZkpIZDcFnWTTYycQW/n1h5qRXea38zGbDo4SXQeswnZHgk82XIrn0AP1FFP9T
jXy2FuX2AW4v3xro2tUEs7WJICGg963InGtnkBTvR6cwZg8ioH+Tuy5VpelZz4h6C/ADexS+mBnx
ov9l/QkMQa1A74rTZXYRC2bLZmRBQdEDxkMJVeES7FkiM+vZfZWnQLniHSvQkUJ1POVz7V9IAxd0
GTGiVrshhAmJX7Y3OwzdA8ZqjD524F661P9KGOUWCS79Efn7mE27UiCpGbRuSfrdQllttSpG56Kl
5ZcxkZEFHwtU45Ttjp5ZnIyYJ0Ez9O+s8MSKSjQOYdbVjadF71amFVt9oLxKAU5nOD52qJM21dQd
sl9etPdc4wlp0M4ujSC5gb9oeyP5JWyzBvq0+Y7zMePXCJfdpMJ9VIUveDkYa9PsgdjEJ4OpUWwP
ib7TNX1DKjsVd7LrF/9lj07q3+AjRDZQuqGc+6IiwaVAbJ+oQe36OCtWGKctoo29rF43FIkuEhsu
F3cFGLYLdmBPWbUJ7OFFxDxhsWmj81LTS0ZJI6d8gN/irGGZaPocbKXnzs1IRV4HqDmW+mg8LFXQ
DcJ+Oxjz7SajzZToc5y8yXnjcLgy2+sJ2v6qvFHtewjHg1tWHWlsqFq0dtwJJy0wdHNvVy7JVLEA
PCLlsxcO4nUrpICrLzjBfiJp6NQzOB+IvCJaRLDqdiWfjW3s/L4/NTwxFCR/CVO7JA4h/BmRHnEI
h5c1Ph1mTgtnmn3TLNuvs9p1V1jF7fLFLzgTWfz9Larir4zAOY36A6WxLeLgAlUJ3JNB3YpnsSES
yYnFk/zXso8oZKdlsECYSGBgX2+Iue9ifFdG/BuF6ZbVci6kpnmooiDY1ECojAE5vealz8FD9oAX
cRWSWHjMEvqUquYjQpSi/A8/1911T5MvnyOd7haVNYjZtbmzFOZnPTHko62pn/Bdx0wH0/Ns7uVm
ghyo8XculT68ByYERC7N74HyE4pCPoqJ6HnqvIlnGAkTjvuXEWUbmBkrm9b47NRMXzNmrUjNIWCp
WXdGetOiOGRP4J8w3pPbUCTRZWyqS91p2lXz+46AjEZbVl2WPC1zQroDfX/C5byuTJN2XvZxgt41
8SUnTOVmkhWnxo29d6+OPhgSOG2pOT43E3oayyLSMW2VcUu1Mx2xKzo9cFjEqTrmRrltRh/mhuc+
SqLvoqd1pvZ1uZpsl2rmu2373VfTC8qZ85Bmkw4M1Szzp1l0FHuP9dwCa72EPXJUv3eyp2AtdUOU
4U0xtPuRXP7XqOMGypvB+2IvCqnEsYyTgo7bIrnApeTYD01E/bP3KYzH+VIcJzeuXxyKhhe2V3xk
liqfqEnUypO6OEx2Wd0CqhjkVG+SzijvEnsCtgt+xDGLyGrgU8yREnlIdJ6u6yVbOBQs/PMnmWpP
yyDrRiduZZ9rBO/HvXeonSr4yjPjZZBO/4HaWLzkGhiPO/TVPbTrNaXz9QJN10QbTQvFO9TmyjSH
19qHWkUfgbhSfDWaQ9U0FdVjBcbn5+zP47D3xjfyFHzc4OSSI8MDoBfQXR3SNsPQ3ywtXlFJ7dA6
u7DTDltrh3rEih9d6yS7YQopvEDuZvtELw7OqZhV3dKN3ttxqA8AfACKNbHxZbtUMdRIg9BtSaLX
w2/YCH1UEU3yVGE+Qj8PT2apPeXEh4TXg/bTGjMti94Uba3IvI2+qbhl9bckzRc2Q9UhKKZXoHkx
2g1ggf9FKM+mxiPKbAMfSFgp3iF+T/iAiCd+MXgTLw1qUmrEMtI9F16oAyv0JfVxlEvhFCe2B9mn
7/xRiXNlOHM4yfg/cMVnmCrs2Wum9kSBuexx6GjQVCCCKZq1OfwMse7xMah4WU7TheTBhTbCuKAU
wCUf7IAqHy116AfPCy56R1Zmoulnz+rbjUJ6Ouo0yxdZfSlqhGYZFTEgsyRjQ5LKmKQn7TMJOKsr
rrQI5N/AIWL5GlMEFCdgZKZjmUudN99x8o1P9CcOed5Jn1V1OyRiHQu+FaNBX0eL6LCI0382kFCL
LGhZ1/1vjD++nDtlEFnmq5DIfE4De+0KLveqSteYURyuYUJbBqMHYPBz+rYpMWzaEGH4XCDlxYQs
OiP4ZDMyoIBiLdQ0qgUKbwcDPGRKPRCSToUFUiFAypgJVC+SnVF8O8WgDkgz6cwBt4EbZc+xqlMt
hld4P9hy82/nBNhbi7su2BqzWB83TmfuzKJ9BFTXafmgrY1KQ6DnaSjyBwu99BuCMWtldLaxrVk2
kVVijkPqktFMYxGhhiAY+7grN5pBlkMf8IbY9UaG8S+Ya8xZj2DKLpt9mmD5oK4L6VCb3AFLHkE9
XvBaQHTzBsv+w7QB68zhKih1m4jLzz3rPqBiXFGZs3b0uyvKv9OkxNKU3YbfrQwM3BqGfTKaAb9p
+oLQkIhiWVoL199opfymwQHOT3ff0Imbe/1YtPqHopeeRCVxR36XhfVbQd7DJVX1ngsLvQQIfx3+
6wLjx4v5JA3VYrLt6fIjQ4s5ek0SAgszKV0pQJqBeigiTQLIYzZeaOE7P1WNrJPatw9TIgJze7qf
zDrY5227K3zWR0JWmbhjfBhsoCUhuguu8x1v/98CoNsEnoUNei38+oP2Hi7brmpXpWkhnE/kO+JF
vgHZBKgz26toffJzUAHI/1KRKEtqEydeyCZ6DaLaXk3ku9LPAnya3FLl4dQhI23fVHtjsMtXsDUr
Dah3Gpw3UTLBeVH7lREMbTXtb2ElVxu59yzaBXSokm+Sd45q2gXmb++Sc1x0mo+Yzn4LQou49Lrk
as++qFGGpik5/4giiSoy02alJfXn5D2lysUE/6/PgONko22iDodWgILbGhmf0pi1SDX+T4f5IxyI
bI4999f07WXZBnKhQV5bHUq75M3jfliYvNNe5razzpIVLBPQYUm4TYzgOd2Ubv9pzfqlQgSxiDJU
RXT0xkOEarDYRyoMCPfrw5m/9clTQzVbUzGApKZYFkZ1txyLPkYD8374F7jrTrzyFSQVB9ykH3WK
yTjvJ472mo4nEyM6OGcGmL5oGw0y8t9oEEgVB1hboLUqEu2gyYpfCb5i2/TDyXpYt3Ghbzp5Jd6B
udEEQkmM4exgjbPNE3rSBO3ZzNaWHiQEEhJbIL1FSrRMm68495qtlwQfge8fhp7WE8986w39w576
Q9wOA68qD2DSfuqNjduXclQ4WdbHtqgW1bofSxAYqKNdQz+WECE8XPWjSh4vNVKaQ/HGgAvTk/Nd
5ddLnGZ/kflxIljTNRlR9qaG9mKSGIMeSGBiIw6npNJ5avJHNISQLPb0Y6nOQf9OSKHj/nGfXcIZ
2pX2CZ39jxe95g78JN9Pv+B5qB8qrGmNHzmctHqXCx+LpA/MoAZG6blcPoR4daf2te/TU9HKNSwW
xqMa7d3U4ciFwgJ6DlZafxrq2VHrkU01pBgQzFk9mfb86aZHutFMxbNVJ/z7/4Q1fNEBRdjGgX91
iPx6a9gULhMNaCyTfniLY7TTY/j0HXbHZE1IH/8NMqSIx0ivll65O8rtHtxhlL8MuyQpeiy4KEgb
Nh7D/NOHBBtpCe4ur0I54hfoYxOStCoK50jDRHYJ7LxoorHZk8d2hFs84uAmeJvaT49uhShGJFDH
2QMxhL7iB3a5OPceqirBz6UF5nsJTLlEqLQDrP0LOE/K/Mg7l8a71LwKghmBuxO8rLmkX1zAHuHi
b2lRhl2gkqb8TLtimYui31iR+2ZKiD8yNIAfmmw3wONte1tei/+MSjTNsF2taPzBPpvG7iobIB9t
37+RlvLZVk1zwP/KzYk0PKSonCUQWIgBcd0n5S2Nhvdkyj9gV5Zmn2/ZsiUU/6MYGa6kwWXqBQ36
cfMviWp44UqyIXRS0iZB6UkjegQJuNGbfUyDhFT51tPghNuoX2mBg4uDhAByb7Q9Mu09wwhKlks6
saJ4SXmueR9TUpRgDF87Z1DL4c/oandF4+GCccF+bcb2xVbudMYwdg+m4o/mNt+pwQEf6BVB8CU5
OP2mafxzkI9HyZ2InWt45dPdObK7xgRVoz3GesfObFrGvc1wa2Q/frOx8ZQRdYs0V+dTSVwBoF2d
y6hwVlleBCsKCxGLNC7rbMsH07bA9u1+CLKni1g5oPggpLZvcNp9PA4ZopfoRt/DGyPN7CElU+jh
J1VA0ubQrnUCl4ZAN1edHh8S8s7l1O4b4BfLw7c6VSy4KD0kooxtTrzZXIYVYhuvdS+kBwANZg21
2Xl3aVff7GKXKsJ0N1te1lrcryrQ2KTM1JMoJQBlavNwm2zcrEi2tj7uiNVfNwrldu7hlsVCSvUg
Nsym5uLwqbpw0JkkUHrctOlSt4pfvfSu1KuQI4A5Y2SGWqKqkowMS1zALyG6zkpad6R+N3fGY4rW
+NGRyRpZ/NsyAkhPXkwvOSPI3pZOzpCMwBNq+Yh/6FpiQey8aG+b4ZtjIrHSDK76uBxPJPG9ThmK
pjQxtsHobh2dEdQfiQ3EOrp2vRcxJUdNGQ8v508p64K0z12UWb9XBqZidKYrbGvvo9F/15a8lgAU
fQueQUs8UUoExoVD8EFqGfMKT0eL0GlklmtFsBaC2hmaLiCyjPYQB84PCT7nNEOn7o0IOMh8qCzF
XV+tp6lGZ1K++S72qN5g1prHFGUCzwYhs4hrJ2dyf49EimEV0T1eePum+c0ll9PeGP1bWIgSz3b1
kjbNN+PxIq3ko0moNfOwpQ3o6SO1KYyJu8n0vSWs2UX1owdkh/8tymP8/YHYTT1eZoNwVouPNNBP
SKXIOp+cY5iItz4uEHRQhhqF7qsZZpwJOW2jlAz0SD5MA17BdcRjyt7cMbvXMRqjuhzAGp0CZxKj
YG9dbO1gaP98bH1wqLxguPdcJmKtd5nJs3fKDjZtixbKoayZ1Nd36G8CTyL2yYJgfexoq7g8q7ku
FU0BqQCUWtHsSxLQyCQWtN6JdLeSaj5GBwoITVX++nr29HX9r77okNxweSTnDBV0j3Vs4QFhL03h
9ujyy52OFLsQ6XcImoimgVhaHBAodXqRyr30kYigViBpgCzCraOsf27ot0TLNo/ajz4HXdLQ2F1b
i0e3Kc18OfxzJnDLhsxw2CxcpWJFMOJI2XXLgRv/plX06iLTmvz6PWrQG5RJsaNaIGPgkS8qcY+E
hHfQNOApAmUAf2Wk3BwBR/PMzdBeOwFJoRF19E6KJk55WAVsvz0gdvyNFey7CFFHCVO8eniwDVd8
WYY8GaT3lJhQA318Ijj8yJnT8AJYmxJH+5LycpMa7U0fiTcqe5/4SW+5y3NO1gx5BMbdiNyev9P8
ayaYJye648m8+sFjRLlGx5RBhRQW9YZG0FRkx0TS6Fz6kOzlIzLj90J6r5VXA/cNIXWrVDqVuKiJ
kX0pW35gmU6fApX1thsZq7Xsy2G+CecknfrmCTqtIWzYzAaDsgTd3fZe96A6JhLyUzOINVOoKlYy
CncGX8bWzjiQhj9GZN/KnC2E37kxBLUQ0dmlLS3kLBQoApedXt2o3DipzEHRmZhrI9IuTcyKBZWJ
F7DEHtGz6Vhrw4A9tIbw22omJHQkA8HTXfHH0HWjPZxJUvNEMFaNbyFFpxUQg4tnTG0bmx8A2mzT
VOoHs8r82sY5tykNGNimzPZHeQudYJ+KN33pcwqF9fhSJ/YjEc3WqrkqKAAf1y3kX/9jB9yCKTg9
SIWgoIriKd823ywUCfZYQwaVZz2cOXxCSOCuO22NvRFQ2h2pZLBoPle8dj3aeYdY0oXjOdY6zAyG
8BwBj3ZtHLtZ94S0LqxaVyv6bzvmAobMXedCMGBhohKo5sOOQQRH5Rwao3rJBnAABRCWTPIkgvQn
0ocat1n7gXuWbEE24vXGptYpabiSorjYh0M/LlJ7FbrdwwcdAa4D3UdNH/ewpMGI2taD62APhtrp
2lVjoUsqzeyfPfpPJMDYvaGV2UQYbKO6Xyu1pAMm59d/8ykxX6i89NddoDbjQHd2KD4wr3BmgV/0
urigwTjQmYbuBTv4Mpic+zxStQ2OROTmYu2MFsafFOZFGO+lPvaze4qDhupOkZDVFvLxGGb+m1j2
IYvUD16k63/pEy0th3CWsCO9x9folhxKMdJkHD8IxU4iwoHr5PLqD8AKOXgjRDCqpR5M2m6R1gfE
WLRk526M+pT51YeVcfzVBe7/dmw38+/haM1+5sKlNPZ+AUTDpvzTRPltVKyTdti+oO8+WVF5sG37
b8CTUWMVWzhO/0KAEOoqIY+Q6jM3V87yGPivPDsHvf2JsYnybLqxdLM6J82EBLl+i51gTwn2j5dM
e0tY2yGPH34dI/IXEMw0ACfwSxRSYCoNW2xPBIB40jxgEY+cecVL1MFrkIBZwgwYAmln81wxrsfW
Ovkz2B6EzxTr57HHA+K2zqmpqFrSmH7j2Ai45uGLNMStSv/u3PGP5fnGSo71HCWj1k3z/wThuYdb
fAauZSw0/d5Vs3OS3PtVZcEXMxcaap9MXX8c+3wz6bgZOjpIYYWsN5aAGw1q+dKAuUe8FN86CZY9
kiIL/RKvx5DnoMMDv0gz459PM3QhwDhakpg9m2q56nXIsc9HBikIUOcXAmkuZlNs/ZKUUCGMS5BX
F9eSj7BCkamxkOvaKUVslCG/ENQr8uMA3A8vWuV8SpHsZziAPMmC6AlErw6y41hrHmORY4/zIsrU
2paZjXXdQeSkamRiapzWHmISDpQlwKIiHp1fRZnBG0AYX4L9QxrnS09PeeeRd6lNa53ylfVUFw8X
5fTQSH1JYhBtHQnBJtrPYLE9FYR2z1T4U6Pp3SCZlxANX5FyKV5Jf61Ddmcx2wV0XbwHSfGTrMJd
2wzEBKYz1xLz2PvYA5reexLixTyYjlcsK0dsLeMQI8LkRlrEdfGVFRRmesVw7yOSfTSLB7RkynHS
+LeHhVllrrnK7Pxbkue5CjX0FoOxLNME6J7o/sRbRKDxCz1GAaJI6J48/S1Es0jYALtEO+wDKnDW
Ke3zKw6kuxe05NLQoBxLf5k5sIJlCYZrN6jM4ENGPabyJJQXo5JXR3h/Umh2v2f6NSdyz2b1vp2U
Eg6EFsBqrL7GQNDNlx7GhheUkio6gYGQF6PNB9Z2+ldetDfPKt6cXl6Jlp11MlAH+OsfvbcuB84u
s3QuOfqb1RTrP74BMOyY6cOOwTBCyDacpXBdNU5Y9x4LVF0RYaWWyeATsyVbGf4Jb0p2Zu1SDB+F
HKHGursRPvVNtu3MlyVnr3ZXQatbG6+2CT4OvyJtPqttuyAU4+6A4MO31uu85VYx5/5qs7tQA54C
GhAZXEhzXOW4FnLAG6tici+ujmz7ddtn1PSmr5NR1DuOUjQYQpCpQYZnMGspJgv/3Jub1ZQs26dK
mBXWwW7cFG2+knIBugW/VVMP0FS/ABcEdtK5m08gWDVa0EWT4aagN/nFaIH1YLwxLM78FCOKhp2Y
PRpM0zSQgrlbz0lv4DzfscPOaxXnMmzvfhI9xxStmFZxKQhHI8kxesHVlq6IzNjVLfmbSb4bJfQo
3DwJhqcAGgANU7IVMXoEDHHpvq/xPjhYi4akb5h8xaEpZ3ki25P0m9/Q8t+MkurQSP/pguIXyoJ2
v/qQ5sFfqidfCBhEYiIvFp3tTDV/8xR6wQ2qHEt5gVdLqks1+m9Wf834Nysq0g+pbx0r7KiahXZa
QmDF4fjLLLdxbIRZDiZo9NnFuHUH7KqBJ/Zj+ccY2vRbWacuRATthxCQltfxayGRixw6t0JMywB2
zTLQnUstgcYGgmoHCwqgOnit+6kBCLySRrp1/P597MMazJEWoHBOxYytjczbEhEp95+r5nyw5Brp
xPeH3LKOMEGDsXEECuVH4sYgjvLE1pwsAsdcIq8MmW9IuwkIMsbiA+XXqYRUiPZou4qvT91d1OxU
7ZEj1VePJGIoUz3iAJItg1HibPaP7ayb6g3rhxpt7iJOVtmMf5KCmzZtPmnK8NdV4v+JvOimQC6a
Lvo2MqgGz9mMGXtPI865VjDomdVnAlzVYJtYkLHOc5ft25QHSSEOs9Q/X1h/dMon7DRPlxMpdpie
dXavSpKv7gBRphE2E89iv3bM8T6m83zMEDRR4kBrb2cDjQYtf99omaQvWsXfFk0i8wk0jBwvIkSU
Z9fauROuRxWddSko/VzAufGx+e0lSoESMEE3Lcl/vktmSATga7Rc63HabMrZkJ9031FdX6TCr4AP
XuRUAor0RvTNF5KPew73uM8tWr5nftujHBJNH2fR1P1GAmWdaJ+CFWsZh+XWMc0/vEtHOxzfFFGI
M5N8tQIGebalK60FP71dboNKDVueyLcmt9adW19HbL1EQPrtAvf30vaqH5wDu17V454+Nm3ZEYfr
GIuKLNMVEYZWX81WDb5On2TH2WDpoHiMZbTKjIjry7OdVdv5H2hs1m4Lg6IxKQUlt6VXJttOmoRS
tw0NuXUODxNeyls3fxPdLO5x1VOO3Y/rq78C+3pCWrogFagpt2aD7DdpSTNh9vV4UXiboprYTCIH
sExGGalh4M4Or5OeQy/Vexz9G19iiqCqwMbwY7/kKTJBQ2RXQYYhg2v+KkhOTQzhf9QhbDMh2V0N
teETtu3pHhJ164XIP9ZMU71miQw3Xs4J75G3YPBzqMjcoANecR+VFXF69No9RYjfMyzCG9jXvm4R
EtrJzbbMU9uRlmL5w6HVxNUzyxAvvyoIxjyXRnCLYkBwRr54V6bmz+jqp4KopiGijkyVp0o2G+mk
JG3xkiWnQVQJmlWLNTw74abYprZ2jplLPsamvkIUKp3oL6NZSj9GjJzQ6Mm5mhQcQqQEpxupr52S
WMjUw6F94WDI6fLsz1XUsQ/hM8rJTyVmGsgnhbnVAPVsgjSydsC1jH3M6DWHOiEXB88gPiSEIKIQ
Cl3QC4LM+jGZbsBhoU3vcKquqUV2K3Vy5bpNISVb/4VMOZy4uaDmpsCULhkb4Ujx1pJfPNA3QCSq
EtcJKdgyjjOPLABjY6XNjw7vznMHKGCQgE5gRHBERb31jeEea3yDVQY5a2BNsXEXiKyrEOlj7S1R
Vc0PbDKZy/+eMayifyjbJuXtlXjzP55oz2yo8dqy2m9Vxx+UlmubqjaTlxKEH7e3ds3D4QuHFqp4
f8zXA8ktBzd9M1wPTjQcDWoDmHIcWtA2XmjJdRwNdwvw+NWOOWdZ08HsRm6YMI2YFRAMFUHUzo5s
7sGuQHmIMrOqYm/Lc2rC7e3x/EtIBEmHAEkvPbNdBYGnpf7N73Ug2U7l69byOWXXOvZzpYpi1Rrz
rjTkT32MwZj9Vzqc3zXwMHy3QufWLDfM2hjkYuYTEjuWALSOW5LK5yOqCJSxHYlSasCEcbgvs2CO
/26+JMbggZhYg9uoVvrBBHFZEB1wSWpYQ93y93k3PgqTQ7nOi60HKhDywyhV/VQVUaUEi6Bsl/xd
YDPuZr7UIyC1kUM0LIIvewB6K+ZxXdgTxXo6eydU0KiCr4xxnMTA78LmAwkTm2Y2mc4de9FWJXhe
onxrlunBspkmnLS8TbKjN1lqPwaa1aIyMVEVAVIUHheloj0DLBuuoU5Ji8zGnO1URZmBQaBGnw9U
Rigi1aPgVauC7RDwuTp/AsXMGVXMNWNCAFfa9N9zvoY1aWLZ9vW1S5x/Kp/eOwbDThZbOtOxzhzT
sZBbCzZXD9JpHbXM5uZMMUvSeA9pEtycdoR46YIPpyyY+yztHUN9tuz8go4XBPNWsW81Eu0Mj2yT
1kvGVw0Rb4A9ZzElVgYBWMcHGsM+ezPWUKaq30wnMIpMjnmc695TtK1YELYBhNa+Cg5VN3h0gMgT
/phXJ+GFVqN1ytsQFMKhrkIbnQfBzst6ZMWZ2rugNPNoaT+UWK+rwCKvuNOvXZiebUK0ZrWTuRo6
tZMskZWmNSuv1L8UIBGIzJPelIjfVHaHgSb55VR+xCVQmZX+Evbp5oG29qA5tMp/08FRAq2Zu71N
AqOsnwEJODXu+0xhEcB29zWAR8xzwAQARwyXdrFgBzcG4ayEng3rgSRQM92qAak8MP+atOWzqAdC
EFDKmLhZB4d4YDuHhzCW0iQHYsL7sx6d8EiIwlGm3r+EDyh0oSUcwBdu9n45b5dEzByZD+nnzgj/
0e1NmvUeLsEb8hrac3MKt8mEBUkkgG3xP5bOa7ltpN2iT4SqRgZumXMQlW9QluVBTo3cT38W+J+5
UIm2x6ZIEP2Fvde2S/+jMUAlzy2Lm6t1Ldx/7Vhys++0OX7pn5TQGUrdPbvAtKOUtHBrqYWsaitH
Q3eCnN5OQ045FhIyJk5cUYfrE5ggjj5ZBJ+lb/wIb75bVRQPUfOuquh7lNoxGYE+WSnC4Shi72yl
G1vLMUqyQo+cWfYWr/rxzg0KaoCHJRFQAmM/OvzAm+n7Awx/QXlehlRPWTwri2alHgZ2w3T/Miuh
FzNSYhxYILTNrfIpJPqhzg92yCaoPY4VH8px9M8IxdF8+Ml31zsfelwcRoHYfUz+s1Nj1dR8flrB
IdPIaqvVXCet8M+ARTn9jLOwScnovOLa2T5InhnEc89IAlrZpenugwZXdFkFOy3RPifb5CaoYWfX
2TYV8t3VLffgxgK+IwwolrYs092KwAqWqrC0+mtW462sik9kRhYzJ4sWoTFfIkxRid89lD2curZ6
pCwti8pBt5ftqI4fFarHYMrvsvOw9leMQN2l6Q4XsO1Xjl4Ieb78DGbRlz+hyOBWSoFN5Rum74kI
v+0MPIxg+4uldT1Z+sTCcFCbSP8Z7eGs4qr4K0aS0Nxj77R3y9U4Y4nLmmEdycnDjLbOqpFMoVx9
G6OBQk73cvBtE650dB5k/BnjZcqz1WiD7eLjfqk5Co+GiVQrHVlUWzJE/JJ67q1NOoX1g4NUNrm/
MZwCmNJvXrlUpvnQ3BCnMNSdgnzvtOsoyuKbP1jTzR5RpxMC2q6dji21geHciClr6shLbjVbbiiE
WOl93XFPQ5IRI96pG7RoddMpSw8A0D4R9X/bqNHa6PD8l1gCkgoDloPPl0t2e01MwVsWzUSGRD4w
SFiLSWbrNstewzhhl+pPB+Un/prXe4ElmEDDftiHwjoPts6lCcq9LyHQ9CCRFNxCVqE6wvr8X5wk
9rst7btyp6OnJZ9VUvo3LzVybHSjPNHsNeci7bC8y78iG8Lvlo+s+V+SsCHz0L8csz6keA/vxTSN
DyzazgYgZgH2C/9x2tAbUj9MIIWq5G8bnUFWGy8OIVGYwz13kaaIy/M08NYpFHBjcPT9QEbVNrbt
6jXFAsO4yOt/ERau2SEH8LQO9eCZqyrdMx0YVkFOH8aYW0O1JCoivtnJG8rIv4PWWFfzZU8ogVxP
nj8s7fmJJjgIlqz30Jd23kGUbrFF1X3uDAPex5h3N1rrDOoBYjs9Hm/It+g8kCRZVjySjRDNTH3g
Nblm4NiMx3w3f0BXyVT+YqJAsBbbzt5wXGjgIessYDqclln946esl2qMqHmXOpdT15WIgfThV2i2
vUYxjAvMt4DqhfJuZbn4RdZyM5po+vDpJnldIvxXaUsGXEkQtSUIH5FgRFrSo26aLDnC66Nex/LX
d7o/JgjatzGbc/Vc/zUXXbxBitRfkyrcKBHBu+3Qnqat499txpA4ga3aT4jsKcuLXyQkmxEm9JJW
RrKj3FA7hbX0XNr1Ra9w0JX8+aH31E8g96EDkQiZoFrJPpAkxePpZz7vYZ8XYq1C+487MtzT9P5M
qz6PhGCvaDtXdPrdb5A92dzQioZlfQMOJnAUkrCKGlpipF7USaLfzZ6UzoLP6/b5EKggM3VfJ6fD
nD05DgRRBJlQZIu83iMqmOGEoWBNB5WL2KLz81FU2ix/fdDXSfDBGLpcG04yrRguNlZ+93TF3o2Q
vNpMGXPQeDMC84YJe7vnT3c7rOmjTRs6lE+kSy6rK/eDJbszdcsRjFwLaNEDtnMjbpOL38KOwav2
7nV9yd+iBdeWd6TAQ5cSP7/K/QGsLPFMmOE1Ex0reCGkLlIa/R1Y6HDHp9Bc+AE32CqZF436xEYz
wZkrG0I8gImf/TE8GFe0XozbsF4odJp3sDINinlt/3ykc0BDHIxP9uQCeG7siwKG3BE0uKKpDtb4
x+J74Vv2xSUwokLifbKHcalmTp1b9/fWzlpkj7A2AKuFiBtXRtGLXeiXvIGBT3tVGSc7npI7qLNe
U4wQCoboPlu+OM9fRmgXhAV0aolU+ZVosuYi/JC0NZxQyCWIeauzmxwjJio665IyZ05bNUdz4NZl
NU3/O2Wb+f0wq0lc0oEBGQqZt45UKBqoJD3BTCWUVOtPHW/ygLHWsIzgqy9xs0/12ah6eZ4iHFcA
gJYud8/KmgfMSpvOJIIChRkp95mZZQqpjaU7YtUQrXewMf85v8pLubOoEj+KMd6wT64DiCgxs7+V
BbJ74fnOX0M94hTk2Lj1UeEcc4eNUxNjNxVAnnKTpwnOHZ6Ni7TYL32Am8w66gLxpB7bL3oFNClw
3K0eoiiLp9g7YXZFV2dwNrqsW3zIw+iB5Aig2dslYfySyu47CIrvoMsvEnLSIufiX+Uuy2ZNpQDv
sGehAFMJAO5xNiUY9rYwcEUTTKefNRcdE2RF0CzCm1ZJ0+2HHry+W4PT5ei+jH3CINVF95GLOFiG
2NKKDr3r1AXbNLCBOuEzxMmPKd6nC9fAn6NPkzuLgbcXHTXUWIvB6W5IHcG9cosV1gPvD4tcG0sF
ye9oebQMuU2Hb2PQ/oQy/rHRxS240wIm5f/AMj2sk3D6k5rZmRkVesAyNHdGHuOyasdVx3NuCO5Y
wsZY1h74gkFm4aYpTxZkrNVk8DfXhbGOSKpfVAWNMWNh4CyEQUmHfb3fcZNPh73IWaYkjAhLKInE
pqhlU+f8fmg35+eXmqg/N4pmCblcA0/Fp01vPBVoo+ymBUwr1Q2vPEs3j9UM5NczVoqDbgwzmtrU
l10ED8VT9onwDJTVFKUMO8kBqYYf5Kjx0gqHadVPf4hGd88koeLJc9s5YP49NCBDAYxm+Ys+B0OT
1fbxjCH/Ke1Mx0H5nwssvEGS43haeDYIZNDqfF/OTibuIuTlIItajDlnahOtG5GzL2wg4E8KIBel
0T0E3rgZW+wScevYkPvYSTjEFCIDpEDUYG2sCyTmuEhSD7GP/4hzJMhVqPs7i9keXULP09tOUfcN
6pyEGlXS9c/Z30H6Fvm0haZpq10XM1Sac6xql/+FDmzPDpWGv6W2A8m/zBPh7hNK3nj09ix1eIt0
j1ZiMM4xvrL5yFo6JL2eTOfR06LvZJSC7+9+SzJilyytPoLE/654Xe2K6VoFus5lvLCYhEWMMh0r
yawbAqD4iVoKqsTBwT5/qQbeIzlosM9Z6iy7boAaPF8GlbtB9ztbhckYYv11rTnj+fTgX/Cg8rXk
goqC2PIicraYsTDZJ9pKlJIiF5vxVmQIZIjY0GkkWdZlpYXCIfzVhLNy+hKCsSdYCSGrXoIkB4Of
UbRkDTFhrgcXZ5DFH9yN4CSVBzFvQg9ZGhQhTNZcUIzZDag+ywKL9zeqcgJTZsUQCIaOgSHGeG1Y
pcJstpUIPl2XkyeNCGks+reAFiL0FdocYDrLtrL/QQgp1i5ECqfoi/uMbgSduPFLdrCluoURH7/w
zWzi8uA25dZq5U8smK7kHWTdEa/S5NPr6dCfnfiP31Q3D2Qj2qvG2ERmNFw0I9nmODzyqR/IP8KJ
aUtx0hGtcCzk11LnhjNNg7FozQChCiSF2lGY3rGJeGUfbjqT3cugcS8oKXpXfiPGpTM7OsIRl0Yy
6g6MJRMSE/chpGsU1lvZow8LbEp6OPpLv+IY9voBjZqhfrVMHejdylXJj81cDqnxmKOvG1kS6ekB
L2vFDSVC44GjAFz32saok6fqZAwjYWU5k9qOhXD5yhDkBmOCzDwH7krjMmS1E65kPWCZiBhizlnY
G9Lhoq0cvD7EfS7Tiaxvo60+MTHOdSXKBZOfUA1vqm+tTR6Ld0E8DCRwJKAuiXaAr6NdZrprxyEq
UPmvTZmAMNK7mw4OzYtcf58qH53zIP7mwgZTlbOOb3M0xj0OPzADWM+RKW3xe9HVkXw8IDgWvnYT
icE5aEdXX/9D/F+2AbX7blI+JQYihMLDLQnbqXFttWZcTn3ELhdPck2MVIBxffCuBF/GK5ya2yyy
F9wyNzPcn5vqX73r5glTSdWeNBdTxndfWvVZm780nXEmgBcRbFZeoMWolcbuaYnhvjsYzHpiX7fJ
xCOIoAs/4CkZB7ZkxjIsQ1ReOtGFnHbeOnduPeiH5WjaUNky8hB8l/woS8jvSatR6wZnEmrWmTTv
8MPwLcQMCV+TQaWEDbdXTnXmNkr7lJX11fYgh5ju1vs0A5cyeCtY0EgPinwPV4BtWpFYcwbtDvqs
bvY/bYnDrfSR8iXoQvoknJkTxt4mS8k25Yr46zkpusEshXCH8CLoIo74xTgNz1xF/aygfLM1luaB
n7zxkjX0GbDnvssm/c41eyUigwyRiuKLyGE89GAkTMxxHV1t2A4r5qz/EXrzMxjto0lI6qW/Z7/A
AURuy94C0tAFnJ1OBnzB0mH/ZNoNBBCvFeKJKMSEoE1juYJiyl3KOSV6r7NjDdkCmilti/FriOEX
O8ekD6jIdCbtkcuqzCbcoqq2JpcdtvGxZpcapTtTY9uejmik7dbBO+LU20HlTCip3lJV/mP9DBxa
x5ohCWNf+oGmFpMmv0r4PVU8qA9F8kVs66ToqXmb4g0sHldQyay13+J7o4rCHQpbn2BFFucBHRy7
M7+/OdqIadDABTHE/RKkPbb0MDmUgfZBYrM2ouejHNQHwl0xA2Oz6P7ZYbQaQAudSGnEZAJ6iUYY
mXXL82Yr2OCxY+1G1J/817Z/KnPv/LaiThZ+g9nDt4miFl0N9JU6LIqjNwrxn7YfHk4uDGpjbvdU
0QsVJ7vebvYEX8s/Gu8uyrmjwKE2LwzvQHcxuGc0/JCK921rvgq0XphAE4rKCgLRBK7MrmsqODyc
XC7TZ16GLx1rT3UXkqlENK7MLEEfdNdhjhSB8c6mOwGhiRsifqN++Q704liyOHvGDtj7edUTWcGO
U/hmiPHQWdxDlZsEO6ky4L451035aubBHuPWOsHoji/bfY0z11jEGrL7hDS+lEMp5YaxUAbEEzK6
1nO1A+jq3Svxu+pkyDpaT04AqvicOR7vOCsQkhWwFR9VrKBRxPuwE+9V2Q9r5eAImdUJjcbEzIvz
XzPjne0Vfmtb5ei91X9CJGIzte1DG6krUbchMWFYXnZoA05hXvxNGQivKjBOVZsehpzPHBl0K1O6
/2o733lu/i7K8NxF6b1FX4MbcyNroo/N5oYGD1IO5c1JEStH7FCGtPIwNNSiaojeLDfB/6f9ZfiB
ojh76BqlydAKsTAwgoBe2+V5gjc3jJuj0wFr0vUGZSH+VSe8h6P6KdnFuhOnUOYW/7XCsxashkw3
0l58Wm3oCdoRdfx7o8OBZ6m99kV5tVqnW+bAUtUu46RCxQkd0WGrM3n9NlXAq91+W9QjiZzduG1H
4ncIvF5WuMlG8P907YuyxzHbL3HCfobol8j1/qk9B/TciBnJXPhu9T6ZvN5pyZY/CpL3vxOd8bWh
zPbwUcAkygzSK5iS66gDeIsEG3HxNWEYbe08Pumsm8x6m7LUC5LwhQBJBgX1dJLB/CkeAbFnCWUv
1poZOj9aMVBrM1ynCRB4TgwOczSkWjl+OAmW9aHAYhHiikLUz0qMW7TA/ALGDijQmllSso/5V5G0
+Scv0z97kzOghV7nsIgn1LNaiHkGzTSLFZgicVLz/ikKDogipyjq0f7b/GgFi4lKQOFjmzUCsY+p
A+DDxCstu5IZD1DMbf6DCr/1r9LVfxwI3ktDRvrSQk3Paejh/9kGFharPIEQmrt6eYLQ82tP0bXG
c6Z17kco84FpeYjTrQwQVLV04GO70kZ5AHEzQxAZD/RJfx9yw1yHL5WGTCwfaO4NT5Iyb+IRHSGT
ssNzFn0THT2jfxQ5plz0WPAg6zJnZN6enCmCzJibO5Wo/5B3scDuga93un/VJhoZGOxxdJ6YSTVl
9dMVoG8K4j38fvgT1xipQ5tSxouriOWFwWSh4F4QFvHFmFjO+j4oNJEesq7GljCrq9Hahj7fsM/m
ieZyaTc6rR86FSXImJHKosAm/ShnqV8Lb2U3/msQ2Ciio5fWZTY3zty1vqaECLgM4FqGF0idn1JL
XkwDpFNqfIOHy9mEOwWfX6o/GbyLCLG+Idt7EqDXDMKewVHFJzqcNzbqhMDY3Fv5X9p9dOYcDVGu
tk5ZwiJLrHfICSyvkxIMR1u6DEmSi1ZdYaBBtbWVu6oK+vOEMsKrB7G0s6vrde2KePtvZkD3uSLk
Rg9QFFhE5AL4G2u92WmthbjQEEymxh6xzrgbkpGFnViXAqYneUbroC5+m7YhrRroHWIJi2unI9LP
CX5otd6C2tQWsdJuOZu+aTZF6IxpxyoHLsQJGwqMRrQyMCxJSeEviYt4RYgfAqNMvDMvCc9tzf1m
Mix3i7k1X9vcys/IX/cFq/97lk/hgcgnFv+RpAIV3XQIkSUdBhSeoxYaDLrT6CUuBnGDBPl8EDn5
SbH0fjDoSs3uGz5jtwXQyfXB7SZkangMpXwnssc5B82hNKZqDX8Ih4xZRo8INB8b08pfozL4KLB4
XIza1QgsZr8ZFtK72warTLqfVW9aw7nXXfuYmRVXvz4kp5wnjcvJomIDF0BqFUa4QPsmmzM46MhC
X2ofAI6Hlj7HAbLh4jLeKu+TxQV2T3rujwwOLNhjKObPh31TIdgyNI91frWXKcPrHjDQ0pgYkU4p
bPy2RnFJNbLsTWO4MPPa4thMXhxz7LCL6clGdNswKpnH8s0QaxiSRCfvfox/XGM82HmBdQyAeORk
wq4daGUn4g4mmNNMopo07o5diCa10GV91IoJl9wUUt3L7EJJoCMNKFE8a8wJ+qhDzst8WxuqaaVk
UJ2lguszAD5cOoYNFVWDid/Irlm66cqyNRqmykKi3LA7yNO8ZwMTmcz5u78BQQlYxAv74aTBwcfA
wlha9hUDwyRAHjxF36Uv2tOUpFcn6LWzlpa4VJvmHqISZ+08Vl8tTAWUWCPcUhRNDgXxMqqHLZDU
cSdaNN5e7EqEktVP2ZTRlbTB5Fx7LfBopYu3JApWmsYuKpwUa3DdSvag/UiQ9pv6PFnNgxYdsT5J
gH96Qb5zWsQlK5pppvVQBneqafaNKcTebyzub9IMt30zBAjUAnflsYBa9SLgGuIcvzbAjhaixRGe
gBLa0OlAi0/afUQnxzwSaB1EQ7wThvvrEQz/T7qfHqrKrd55rJTSttGJxlV6v/OiwmD12qw1YqaO
SSU80mp8GmeAB1yM0rtpeHTXhYNttvAIQPMMwFcdF84fMO+bkVL2XxoaN2J4GA4IFAyKLuhMJhSq
PXQx7zCRPe7RE6Mj2a9DhuZXeormiKqB3qCKp28ccTeN8dtrTT7CslUpFj9SZJcKotOn0idkl0Xb
7K1ekV9WzVHs6JlOoOb0I4XR84E0an3dNJ6LHB9fyqKrunMbeu3t+WlxaLOej4wcVXgYBXJZ0FTu
tQr6+dDq2nsuWoGKu/wmxu4/WQzHvtHsV2FP9uuIKVxTxSuTOu0QYiJZjL6F58qKSCIYmr2QxiMc
rOSvO1iPaGDBEYZuf55/2dPHs+7bAmC1Nu37Dum2BQiCyjZ2N0My0cZP3fCexY06dIS6XJzK2Mnc
Du7PL4b2FXeoSYe8s17n3G6EjU51R5VNIiZO0gkF2dfQ9t6Smh9xg2Hnx0wZLG/mQs0kXWx+/uyo
bgJVKrN11PdpzWDe7L/AlIX/0qzhwldWvhEhfEDsEORPVCkAMzWCmWSB1kLyhFQWT59Ojni6n6R1
ZSNo7Rns4VKPfs2W/dP8+8RF+NsujEjKSZy125fc0hPbRhQef6aNVz+ev6Rr5X+GRFItSXVZS1Z4
r8HoNhvkenA2Cj18VXVqnSv3FNXmI3V157NFIL2x6t7cyojcXnYuBzGmzkOr7PESGDF/1/zr7FYJ
X2j6FQ5GUvriMn3z7NEglGHGCDYuEJgafpWscd8/f1caoHEalhswBiQSrsDxPkVHP521hXeSdH9v
RqlWz18nROSDoRBgNg7wrbQKA/JZdtfbSP+JcnQcXZL3dwdJ00Lao1pNDBFh4CbVd5YQv1oN+k/i
FM5yVJFzNlRNCQEcBalRG2CZd/J9QFoholneeVZn1bq3Bqj1tQVzwIvMbVaP0UNvxHcGJWotdbTH
ZmzXXzhXMdmNPTbDor5ONS/+IPz68R+Ux2TZs67+ykNEQhIyzEkvgZLETbh7/jpmK0p9lTFMG6bv
odEfeiu7RyDIT9VypscJUlbpQlJCJG2coPrpHIEF3q7pGXdBhZxiag60wnqL0RKJaug/8WHWu+wA
b6i5+n3TH23XPfDRnWzmrBK5RaHSTTyZ8uSmpMsUuGACPpuLHvXf1ud+fOlAgSyxD+u7mt8hDigD
feJY7tHPodl3UTduwOU6W40R/mTOyAdemjed9Ujcy/7D6hPzRNjV0muRBmYsPt7rUDO3bEuatS91
/czBknKWVs3WCpPxHI7adQh8+Ypo7zXUPGLG6CJqfe6FiUBe5JrMz6rVsXzDL95QI8LB4+DHIs9D
UruJsWnSW2eX1lsVUUqRqyb/lNiWPLe2vmiST44ZoS80+w93xiL4mQcfLWrHDyXcje1J+09Brtyy
y6I3TuRqJ21Dv9gWKrbn1eUEwQonfvwVsWxBZZCe9aF3j2ZbM2ar9Oincaoz6n3tzcor2Oo9UZYN
Q9GhBHiXWgwJglaJHyOxV1Olmv+YtaMnJekhlL15wCXTbsNxwngk1fCR690mAcVvjF5wrWtCpBPN
f2F4bJzL+ZHnkt4XRLmN7qJCcpQ5zj6i2X+eugHiwUkT6qgAJ65wz9ZveARcGtiw+jLT4m8equlv
p/SZvEOfSbuO7Kd/YZpe/kkbVPZV46UfjuLtM8KueQwjaVbtfQyL4aTmL8/vROv3p8rp45nwmK2b
ooneWyzqVcnMehDQS8BwoyUHYf7Z4AiwbJeXGPweuTOaPLVWZND2W8uoDb6f1z63WPatXeBfdDbE
17YCj9h6Mni1wvro5SiXJGDl09RJGsNAeFfREUNk1tZN76dDbBcTIM7ewIM1Uqzikt9oLHTZIMY2
pobA+G6z5pb5MX0BWGfw0f0Ha33WmVK/47KJt3pcQziiv0h63vWCuRB4RtRKVk1ogd47Bro86TEu
iTR6+yiFuOObBDKUMNzcCruw674+jzmrrQp23WTKQO711j3TEuZbnod6QD/YoKrvIxJEFDm2vS0t
7CpjlGM47AkHq814T2c0bVyF0xlsMN2BGqfPdhTeRqWhthZTuWtyw3izLPztwInFMcWQZ2V9Lhe5
7VaHSHjjzbcgVgBP0bYkx1HXcHOZBnk1+YugVdfVui1igxEkaVCst95hSdRbWKsvcQQYl9J/+oSR
CqFMd60DQ5zpUw3n2of6OWaWDkSPELuTXgXtpovLISELPiQcp4RrMdqTZBWQk0SfGeaRVKZuLpcu
z/2Izcfl1Pc0dknScmPLJqmvQxJvdkEzT+HQ1L6Q2PTT5CYrnyb3sE+/weyFwsg3A7OA5zcagIuv
yGze0Mu+9L4zXtq871+tnoGIIWJB0lt3z1XP2sItfyLMzIvY96fP3icEJk8fhtcQRvx8Bn7g7eOY
zY2pm58DAiQcM9mqMvvixho0PoZC/zd11h7xpfXwvO4lHGW60Ya42seJlh2f32k9ZsiYtTQygvA8
2dDOID9Hu6hoxTnO/f80FUa7rmb/mHERtiRfh4uou/LhEIfOqcRW94yPxsQOaquyu2aQocGMSE6W
OATjp5HPyecIQk2XJDulOEV8ZhoarjEEdgtsTTMpDOMRi7P60DWEw8CZrrbPO2Rf/OjZGICwbf6y
secynFKnOUrH+CjwD5Wm89tjfBiLFmQW0ADkq+X5+SXXPHgLPkg6HaHRvaq0rfL74hIMg0t2gZHc
PMyPeovcniihTUcWl0SYFAS7/12NgB+GnScqZO3SGdd2y765I6G6Jr/7ofvFPCsa440N2Rr7onJv
zvRSJq8ZC88HAsP+0SuWY1aYNrt47N4i5XYvws/uxHhPr1apgn1WcA6nlZ9cRhqURd+KTeAVxSs8
D+fqNSnWdTN8F5XEUmj3oJy5kGFwkOEhwnjfdkGzsmZWHGeTg5/GlIfnhQQwsGem0PI+O/ArvFbf
FsEUrrSSklgrNQHRtnfJexnMYYes70Ckpv2QqY7Me0zxTJtvysb3QquJzrM1ss3zoQuAunRAL5Jm
/3zvBt9iIBOG2q5INVJ8APAVaXMZrBaW8SCRUnTS4hyNrNPzO1T+9WoMh/hDySS52poN4GZMQf4T
wdcZrb9zEUYwwVi0OuQ1x2WGNndjspP/Sg0bNkQ9mBgogi6S7RzEU0hVbIj7sR22ulGBDGKndyk1
hkYj3lA8l439yMplJfRpVwaqXgUjMVNFk96ZI4dL3qBNEVd/cOWSyIoZ0gmr6MVwSUhopyL8a3fO
Re/xeajYvaaIU29AGL46XL+fSGfVWrB5NpGpclftvfAIWJXnGNhbtv/uI7PYJQZy+GMrqd8qS3+j
5MF/7qP+f17ZVmY6G6ptZz2vKT+cqYJyZcLm8JKMiZvtxIfIwDNfpmO3i1JdfxW4+zdE/LIsZbYK
jAhqgKt8fzOQCAVtzegOiDPxGtnW8VkHkVFdXpg/YwHXWDBp4E3tOkYakVX+75gT2TXfeJ5fyOs9
DpjmtpU/Qp2dMnCmTVe/BExzliXejBtEtAfNCbv50Q9vjVWUx6hNuzX2HmDpySUg++cSm4m/tHrs
VjhxgqPybsLz0uOY1SgQTXpPA9E6PaqfPjq3+woL7tew18Fm1f7S6Nm2hPC9AYRtZBhVh3reIJS5
jaYsFOXWazxeGc79Yxeo1x5X5CYaBnOvdSWTZqHbh9A5tzjdXwp+uOc5U+XTB1kgxlabVcDaWInv
MIrWeuHI3wgjJssAWb340W8wwu1qy656K5wZOClDYuszcv70WQgeEcj96GKqNRpv88AnNz2SEpcs
Yw7RoXJLXF5tjdSeT+q609l+j4DCjhPT16OBZ/f4fAhEGu3b1LyqSJmnUjwG/GznpMNLUVcCnMrz
cf1b1ANiR5g0yy7GWrDIa0fsY1F8kF1R7sIClcBz1NIJRGh2h+bapIB6c8gcX46aZe2mxIgOYp5i
jPHwNbiGt9cmJU5Ri564CYBX1AZj7WjauVYuGHJUyaZxkSCbeb+PZ1Gw5I50Sh3It6ObC5S4urOK
SB0ejSVjD2Drve7jNLZ/MYP07Nm8Tw+RCYNqNC3NexOHcOljRFs5d54Xz69PNprLD3T8+6JswJLx
UV4pXD4NlaUVE8ExH6illeubtmzLeViWbvS+mFbjOHTb0uTm7QbxexEVlDyNONVN6pxKg0JtCF3x
NSIAA57x2sZ9+lA5P8WooR0KGbyyLrSPcq62Yx17hFOE3qY3LFbFzXgPjJZ6ACH6a8h1v4nplr48
+ztpDfmHQdaw7lhAbzQtumraOJ20Em5eYQXj/77DOjGdBnzXRQ0f6/knJnNKdnRL//9nY35Arxrs
Y4TiECIeLc3zC0qB5ioyD61zAEIUutehZaL5YcJpWUNCt5d+CS/NJG3gS0a7ZmrLdRDa4jgMPCk9
yLzNbKB8m1Pz6jZd+2PjbsPKFO9ajtlgEOSgPx96ZFEVSXDpVNlcdD803+pm/H4+wsOGGlQX44ms
9irrp++y7YxNx3JnB5Yj+/I8lvEOGT+cI0eMimRlZDlITP6trzqyV1mFiYQ58cOwAw/2cAwRRjYZ
AokUoWra91s77dNTWFs+ZR3DoKLo3l0kIAvuAsyy5odKdy4Jrd3t+cjDGBlzKmMEMr9FSK5lEwlw
XYG59uvQfBmM+iRBqnyKoYj2mHxdcFDBW4Up982yz7EWeD9eBY2psxOFFKUObm1MYRp7/seQRld2
hPWVNIBwb9rsMhPX2z/P74IK5xIZIUaFPN3+r0isXdNl5ALdtAjc/ECuTX4oRLZ3C7Nc1aO0H0UA
QiVIoze3KtuVnF9BFYn9iMHHF2Z1FqbWvJhxVLK+LMSqsBlJN6Ma7pU37trGsZC/4YB7visdgpjd
VLt7g1sGlNJJ3rWq/ROJIL5IUPIOiukfLG4wQA3lXjAQszAMyfRF1zotn9drZlhXUntcDB62te9q
88UoRp6KbIpPf3SwifAfYSp1+O6STqzNv25jH0FbqtxtC4M+m8Zrp9zw9vxCzr25GTwrX7ap+eDl
E6fni8XrQiWksvBAvR89Arj6Mxz9C7g6+dO4EPS4/2R+bX13LMjqkglgPpYO5J5e28WtkazZrVGS
W+Fl8AIdq+ToHkKpM0Dsku6u+8OXy4SU9WvkHXUiwY7A9r9chBAYYJjoqta7KiBUqyFBkzdNpf6q
x6R6NwmllpZwUDZNQkZB9u9ZhBqCELKwlNeQnh0rFIrcCDJKkOoQivCjXLJ+KM/oRtmezgSGu57b
m6nY220WfWlKOHvXLU2wtWb4lQy0VZmmvi3doplo3PI99r/GpDI/Ovv/2Duv5cixLMv+Slo8D7Ih
7oVo66wH15pOJxlBxguMQTKgtbrA188CM6urMtumauZ9zKo8wymccDhwxTl7r92xp8gTYIvR8DES
//MVJp1ZGDNhxNPvkFFqTyZpPxOZOmcd+0sMytOlkKv1O+waBeuxIst2tg39mRAWKqJ4+aSWw5bU
ovjAffrDh4d0HaqESE7p2ds6oDvSgMA9Bgyl36oi3GfppN2SoDEuBEkwspntJJsNm/3gHOhhfs2+
IcE7WG4D5cM1qIUcKSEHu5IQgJs9pexHOM2irT5su4wOMEnMJ9aODyyS6ztTttaTXnlHOcUrH+T0
PsUsc/l8wF7pbCBOQQZ2OoBydn8Jwq5/yOidbvwmLWkS+JR0uuZN6/dlJev33MDPHzUhxWu89vss
Uc91ghI2zIxF5pvh0xhhunFyZd3hlpto0iRPVQ/AGFNmeI6tMeBDY8NSqPFe6dEINpc4rn8cUgHG
G9dIefrH12WVe9t6ANFk9gahXFHb44f++2+JofoWObR9JbHSn2/dKZhNKiV+v0XTvEH3VYzvaR/Z
G405bqdE074oefncoTYVI7wXOWsxjQRIzhsgr1AoIJOTg3/lgsa34jJ4K7w6AARcIsiOIVe0UQDW
cKyMa90Cs7CHpvrRACGJG5dsJEOOIG4p0xCqYlyyuUwXUocio+egKqdF888lgejYPPefW9mcnhGt
Svs+sxP7rWuj73aD91lH+LClkgesybeujdukxxRc9SonCvpZdyl8Si2CMIWmsqdhrzTjxYMc70UB
wYbzxWESw44dS50SKa+lnpgn6Lj+fRMOyW5ULjwm6U4QUL9/XmYizYpjL2flppldU6PJr59ft3Mk
YcjqyNmRFQBvp+kfBzY5e6mzV0KHpXbwh71tBKPFlan9poVoSmqzse8DkN57fMzVphnfP+f8NsAx
F0jW4tG4JxEC1CGukiEpYT1nwfeJXf4ltVxWASyotyNlOSpLPOjzA7rlqwCAP3ev934VvgxdYkL/
i5IbulWFO0nCV7WsYPd5HcNHrk9Nrf+IUjaUDD7aCdXVtI/TAvgs0b4sfzDBoC7LkDTc5RYlkXhi
u5L0HoXRNh8WKwHc6zJpMdi1OcrEmyHYXtp5P1roa3FJK4gohu9JR/KVURnjNsS+fRkHa7zg5GIB
h/p9cPEtS6l+pKK4SZMJR+emJL8UF7oStO9KaPCfrSGPtZ1h+vZXSw4B6q8X0Pj2bUrHg2677j22
deiPLbpQqJKrzy0N7JJxmUqPIF0vOkCfDE7EZVfrqG296+e/chQ0J13az0MGL1dk7QBzebaL9oFz
GvOkfkxbcTAyrX8JUxBqgSKOTfMF7eM88R7hr5HrpTtq/fl0UOB+s2Ius9KPWjSVHpFHyXSUaIZ+
9nojucYeJ7Sv0/zVL5hk0gDj6pSZ0TbsQ9hIo5l81yvtRAn+8uWX//jbf/3Hm/rP4KO4FukYFHnz
t//i+VuBsDsKwvYvT//2WGT87/N3/vtn/vwbfztHbzUtup/tv/yp7Udxec0+mr/+0Hw0//3K/PU/
jm712r7+6ck6b6N2vO8+6vH2AcOv/TwK3sf8k/+33/yFfiyv8jiWH799eSu6HFrB7SMguOvLH9/a
v//2xTSszxP1+3maX/+Pb85v4LcvDxFGwNdfTh9F/vE/fu3jtWl/+8Jn86vpCtPyHNv1XOIbxJdf
ho/fv2X9aukC+a2ue8LWhfC+/JITgxD+9sXQv/zSFN38T/tXzzR1g9WnKzxbRzD35e9v+E8f3D8+
yF/yLrsWES0AXsj+8gukvPnznd+QdITH37OkwfF4eH2Fy/ffXmnMB/NP/y/6g2FtGu7ebLzsoS+A
qlpYJGx/pFPk2ysQt/R5/GnOvtL2SZftVPuDDrq+6htD3wrnVrMoPez+6bT9cZR/OipO61+PyuQ0
cHiOaRtCyD8flUTclKBw2aPYzvYW1lEzosBBStRdqqJuya8C9GfTtWJ7ANHYwAM9BpWL4md8dqij
LP/18ZjGX46HyAlHWo5uWlIK/j+fxX86S4ar9UQKETaBD5wU95rhuiEdV8JdUcGGW11bToO2h8NG
W7gx2OyYp9axvPVn/6PoxU10A2I5iZ4IAJcFjCL/mdDbxxqkaO0Y/+6AuT7+dAKlbgtL6CauSWmY
fLp/PmAkVKHlTmKX6FoLDYC1PyKbNfrecWWkwblCd70ikOyVXjw8hQylZNeqDTHO+qatJ2+TCOvg
9dNc32yXEba3TVQmb1Eu4fA72vVfn16u6/9xsJ7E3yy58A3O8p8PFmUrmDvf3LnQ6Zaxhmg8obCD
1uhgGWa6DKLAZ5/7/K//qDG/6j9f+fMp8mzTsC0qH7ar/+UaM6aB21MaO7dDKBKkyBQqv1oWwCgW
oc72gY3jKzJ2tWZ+p22A8tgxN7Geeqt/cyDWX692qc8fkmfqqL5dxzH+8mHhfDTRaczhGugF+2gO
/vECfw5Y2UvgZFuzkdc8t7XT50MvEOsSOc++tQtXTUA8cROWtMKcdaKUgVFxTm2cZZOO5+5dpRGm
bQRLl/nTsW17qxsJs6RGkToNMm1ZiDzauq19GdDnXrKG7DQvpxxiDGuNXeC6G2pzO4ERSkBANQhr
v3qahYzQ+FrAQodeH8GEmGVGEIZhZDXkfLtrF1m+mYbRSXfD99406lPEdr0pe59AmQGdzWQn2wEQ
FSi0eld0bHVE3R26WYrduO5310J4aHixttRc3A4tFjv+ltPrb33Sk5rA2ibVVbhMJg0Vv35EYa+f
gmgk17CD6juYJdhvnVWNE+draQlzSQC9TxlfuicLHgaoLmzVheWGB7JT3xPnrfHS4YaoNtoYpn3l
T/+M6+rOMsqbFnWQU4qOmgmO2Yj1zRAMNz/BR+oS34uGPExWmmU+t14y7iy6mnduZFmUdkJg2Iy+
504rFlmQ+HcpHbC7tEUFDsm92Nn0CheR4Uw7lFDiOiaQCUaTTU9GTe1KO9RL/IJNvRIbFH4RwKOM
TMMqhKsfJNN9l9Tr0uqIuKN/dTBrcBwUfELKYaVxKg0y6tNB3fWEIC4FW6xFxY19+DfXLof719vI
oPQ76x+Fh3Dbs/9yGwk6yEKgTzBG4hs1Pz/KgRwg0ydgyjHhG2Up+pAkUNs5btEAPbdqzXcNkDD2
y1Kw0B2tHRkNx7jubwCJSGwJKwBUbvngywkPVLKlQlwtWb++N6mYAEtpxwDsTNG/+g2pcwSGY8XM
MFnH1FfSCGpBaO1Kx6IhcGRYP/hTM8Ce7x/icvrpIMYeiOzs0aJjcPuadFW+MzvOORMOIoxyeMYt
9ynt74uci18/mWhGVn3ZPOfQ4iGLqkueI3IPVYjYY1E6ZUIFvT2SwYxZMEdR43nuxzm2vWDtUno0
BklMgJXByJL0cLzmzdSBNHj5BLCohHgvoktUIVoxu/TJL7S3zNYfOut7G1Vkfj4q5mUcjdFdpwbo
4MSlGi1gOl5hSMXWrlrsYx2KsvSRA5GYioh+yJMn2cDjGbA4IJy0H/AGA7eHka4GsK6Z0j4sQHCZ
473DjCAnUWInsYR9JN8edmlUYNOkqkhqINut6TVI9QdXr3bCFR16/XMzwG3yUUMsPLiMyx5LOgKl
nZkMz6HeP1UVLgIJLG7bG9VSmNQNJpR8tVaka4Jnb0hcUNnaGOWdNl1SetqDQDDzWXdd6DtJxolR
U8RED+ePxvOU6ANWxL2MvYaiGdOWisJdPJlb+nkemYtAhBGr/ZBELtcm2pE2fIlahJ1J7pN7Z1Fp
d6ZLq+nDMg/XVt0jesHUvTclYqwmfqyq9HvvMHZ5BWnJBo0TC/2079pAhiUBeQwsVAF1au1dsZOO
G6+JT2rN5MGZU5GNKHiPu+Gxzc19lMQViycUdLBkqFnSxlyRWWdvu/41HBgCxoRwnlGQKyF0LsEp
wL4TuF9R4uWJ3xEKaRCfiVl5UVbIZWbx+WDyORcjw8MYbMdR+2gm/cGC0ERHlzE7LraSkqa0mpga
SjleUtFt66baVGCUkdRUTyzhDlpYvzTETABR4g+4rh2u25PrYpUJzAzoPQar1P0h8VYuBgeLtukg
iK8JqGMEVbjYGXX39awnNyz9oCRrLol5wu2frcGalkrgVBvm64YGLv5THfMZ9vKCAOi+SWmCYuDw
ENlhB5pqQCk5RIguz1aV7SdofLSNIYz3pu+xBFbhVWouJYdMMFKTkl7muXxu4F3XNBW/unVdAVdA
sxwlICUopRJ9IsYNjSsujDQ4UhB1T6l3Dq3ip6X7OnqGXeg3d+ADsm0GrmhrJuPXwvZpp1E7X2Qd
UR5Zv6Hk9i0scGXJiFSCcFCvBpmcOEzB7YCGpISoPxhO9UIlTz2EPrHopXWKaGdtPcPdRTLNUQtF
36cRqrHwdnbDCkbl3ioykWE0TQLuiKmRxv/amx6UTYwwW8k7S6TRUUcuDDlgeCHRwtzHftev1VSj
vUPafmpAs51SJ/oZCxFsJ+nsM+JZtok2UCQPo7OC3An2zp/Ff9x5rrduHbV3koFRLpLwLxBcOjDw
JQ5rGJmSvASsTDg0rLNdk7KH4npb4xhd1AVMWWGQTqcmm34LBgU5QOBOGirFNSQEY+q+6YGG5cqy
mnVqhBcRW1hB5pAloXVYBAZnOXT5MTLah8HhK1oGGiDIccpRx3Q2hE1hldP9F5Cf6Bhyyi46bGAT
JRsyCKo6AeviMfmB23ERO0SWW4V6BjlFL1aP5uA1PnRJ5TRGdTbpVnhI8fWnVS3vyKxD5tOkhPAA
VixxM4A+QkvCOt3h/Q2Ndu8XJpyfmAqol3sM0ZT1W+tM3pm3hvx9EwUGGt9hdEQaBBrGdE7ActmY
T97VagvCJQhH6JmgMSCZ724XbFhl5hABigaTDnHmlavuSpSClkEgYx0oDKRTzKTAPVCPz1oOHTCK
j3CwftpMA/AC4VYZOG/DnxbXUkq+2hqpioWtwZ1xLunFMeWqrgKC85r64NnpD5PmnvK7rTV0J2gk
Tw3QjL4q77KgekJ4cJXBhCtDvtp6B9dLoYVyhI0raHAJFTT7r7bR/hhr+Vw22Q7N4BOq2eEQCExm
3fRdp++Cj6uy05tT1NZGrMn7+qlJ8xrYwJp9lnPwfjGh9eO8kMBoS7nx6mNsXkc2UclM4wurCTGN
eE+pwDNO0h7C4OpN6Wa4hNBirTyFFlnDnJU69Q5ewQ/Lrz7i2qbFzJicgbvTarQEQQqRkVJQU8qN
S3kwn3UiASeFkON4n1MvLpllkVihLhQjq7KgEz5m9m90RnWuP7AI0nTOCN2KlXRpxROxrUu4b6Vs
Z9SoWjsjMDm3MtWuzxH+NhmlQk3XpmVCVUlw4yUxDTp4C9S6u3yfjNNzPfXYwaMU8p8yH2gyAb+o
gxW8++ccZeuWcEW8vmFsUoqo1xRyynXVKTR8dUriH4CPlZmNj0U/zh5v8DZVWzx5UTRuKUjejEBf
SMDtC1V1OQ2GzNpqYYyPZTyWkGl4fw+Zl940fDrrsr5zyvDHGDF0JeAmMZHLrcj7A/ompD3VIlax
sWSkXnk6sUsFsU8dLNQVTTLaxU55T+eEFm7tHm0TdtTo2D0F/Zgwmoy1QuDzYJOhAQ8+e05yNz1m
OEe5HDX6G4RV5xFSBMPpX3K9pbZuXYNSDZcgQTieMELPJPJWeevcMZ+LWSBmxmCd+yF9gbelNq3T
HfpmrWofxGah7quheyTrZtzgVFwT8ejucgW/WuEbLOnhwhpjlIwEiL/JJCuo/xnFvYsji9gxkkW8
oGEsGlCzenDriASle8NAddYGEqIyiul2DIlNzZ6dzHzuQR2vNcpuoJTagzTAmHdhQLj2eHYGnakI
wRkyzWyTQzvl2j/HbfAz1yNyvHGwjISbLTC2ZCuqI6tmcK4earWuuzMqLq8gTH6iLBxWvdttxxJ8
VF6/z9Eqi7oE9+8Fwyte2nYhgg+vlwXchvhnrU8Y+1zcMAZ+xNaD7AcP9R2qE6pwBhXTAvjtu8Oh
at/zNty5PZc6AZnQYjnIzCRPVvH38ju7Fc/IXLiCquwcYDkSoEEuARR3E5b2ovCmcG8Z1dd8VQjT
ZOEgNgYbB5gF3XQuSGTqtPor3YJwPZ5jaqonRabaAmRyvyIzJs/UuVb2sXMmc2HrJiamHh64NbE6
z1J3mRJBthr15By2KKwFoS4e/eQtIwArGD1tdkmTbIqxdja5hhqh1olgaKzyxpG3sOMZRrTyXSF+
fRAOot/GQ3XlTdNRwnc+1AS1k0lbJmi8iF+hX14+TkN7eZxcgF6TI254WypydJO3tEkOWmNQnUJ/
BjtYOxLPqy+RurEDibsdC55o77AQI4kScpUttWJtaUUBpGNhTKO2JtFHbE1fRuswNx58wmTD5tDT
gzkUQ80mWi9JogrHA1wdb+dSD4nDOT1dlHUJLlGU1cGWQ7mXzUeLtOygj11/4Ap8oxS+SacAW7ae
60AjefA1/ZtbkNvS6PVjNvjXzqPG7rRlt+JtMwhTgQT1gHmXdZW3am1jONTzQ5U23oqMAXYQGJWx
alR0vCRgvypiaYGbqyXC6KBLmR16rwwX4KHD9efTtMriPYmSx4JMcJQrEiGJH0xnUUdYgXC4bU1n
2rapby01VYCYYL+R6tMrHFv+4ZZqV+EvZy7AjdJ4/V0zP8OuXLHMdQX1h4q5kvCOXTTk3G7VT+Fi
dXM8cfX6dtuahbgyiEwEhgzvGWdb04ZhXcRwP1zAewsr55NoiINYqxidfGN0NJhy1OSxkT1qDYlx
vC6z7rCuLR2Ydh9cmg52qycb9/L5EIzeYyhxPoFR1NpWbZVWZJfPh8mMyBEPwdsxudDneLJj4Zw7
L8UbvcqszDpmmjbuerI+iE/g2m58gyLYzREMWUlav3eGMVNyFUaeXeJr2j1b98TIzuGcpzjU+1az
rqTIEe8urozpZ9eZYDlp4zsEOF6F7JyoiljfT/aK1DUgjQ5BYGpMVsrtSuQ2eBqtZUl3fV3H4UXD
PWiz0YHEk678CRpfCokI7eIuGolUslAnbms5G1TWdZCfMP7cpT16Ji6XVjXfjSE4lqUzLrux35TE
UG4m29sxYy1pyCAa9HWQcTnYVhGlWxvkaZNVGwKh9oJliO4Z34KItYvfEx43i1rnl7dyBjGbZbUT
0n8r5gBVYxYHXpXKHibXvYNUpgPtqH7AkPke6o0FR/pN18BMdAPMmAzjtZG6lwD33xLL466dqc8u
iUO1W8fUi0xnM40s5+Xs8B2z4Ew8+rkt6UrSIMlt907l1SO0mK4MKYtAb0wVREOKmSu/K04VfiCn
Aj43tRdbucCni467oys2iIqerXbiOmFoxdcqmrt2tJ888mScfN9FA81tQqkc2PYeSDNjYntLHwyX
OCuaoaz2na85fHjqwRLeMwDPZz02vhouhN6KeKUJWCoqhbUHpEjqau9q/LRjeNUio/ggRmYKKi4P
VCBhLaCcY0vesUHk6omlTrJLUL7UVvgobORgXVa0IB+Md1+vfoSW9qEJ/RkBJTrcVlQoqCjmlA7L
uuZeVNy99VgwEYMTnulIQCKiWRI+ZRD0KvgWrkoJayMSIwM4FU4G7LXCADpV3twEm7vh199LUJGa
J1dW69zUOHnrvhuWYF+2o1sSsOFhPqdqfEYe2iJNbXmNfZdpNttr/9b4zn3hqo0uyh15Nv4RJQa3
YYQGN2FpbzQa7auoP/nUgEanKMgroaMgEm3nmWjyptDEaF0XA0pd99WsuU5V0K5EDK+/GQzB3Beu
SbjfD0BBjoFDaQFkDZ4Tj4Jez9Zs4Q6de84IaGTHhMSjqn9QBAJPIyQZLpP4DgCfC8zHPzp00SGD
wKeayCBjbjYCEp5Lvw0rmlXDFQ5a1gFQfGWhWLxogpYoaGdtwmVAtIlRpfrBGcx67SM38kUBOVtA
+KrqgMAgRzw1nbdxErHU7dAmDEcTq6B1MCmZl7bpwMvNBJf8JU7D4myY2lObMLAiKklmskpCftAa
vypc4hrcUzXlt7TGewGHhaU/szb60DWC7HWV9wDirbreoS/5ylZzXDWlBu2NmCJGqLKaS05Qcln5
FQ7L3snjPtFruoFoUW81DJ1rSX97yrl4LHz1GVXZtdWawyk7ZkRGbGVcs1gewLxMlkPtKs+bXdPJ
j1pvQJgmKLOcLNp6s3gtDjK1wzVH2vMgCvJCxwA4RX4IayvaUH50OJap35HDfd/gvl0QCnkHAY7s
9CB5b5pLEz+hcvZk1SOKLPz1UHRq5VR2uTF9lJRxueXtW1ubM0Vztyeuo2BIz8KiY8OtZ2taVChP
AcvDFCvVdSroFhgiQVDA8rQtcfgxqM2FOfnmBIG17jWCuwOtyjcpWwdLKGbVaHrzILrGRpMevKkv
VmipyUSPBwrn6LLUxupTUMrdXdyqW5pO2UbVJRKtns0AgDazjqNzRPJkh9n36A7XjtXqRWO7oAat
OgHGGTpnW3hEkrcDIZ0JOIw17nACvtlcbirfVzsDj+FysJ1d3BYFWGDgzj2YjYWVBKDU4uID7d/a
kkimwDQbrNw77MpVcvNa9grD0G+r2i7w6nIDFwQNTsG4Fl33DQTvDCHzmMBsFKqqlyskOuBb/f4x
gD+5Bm/3TFCjPHtpe86q5q1sea+BT4MvZ0NOaYZ6+sxvD1sgWWLGxuHilzt3gN1ZGrex0dOH1s9+
JH2TrNU4VqtSH5PDZKYPNODVoW7Ut7CPcBqPJNvXZrA14nGfqOQ4CroRU2YAErbd72ZafzUHV2My
Emqd1M64joQ/Y/t0rBG9+tYOMFx0Fw8aaoto0enuNdQLOKuI7oIkKraOVvkglA3mo6bk8CsBIbpw
MXlY1mEwi/vAlMC8ubFJDRkgE3cJVAyLkMokcaCHkD1SOEBujSADxOh0WIHyryb2sPvQ16ga1id3
mORODgcvTJHqYMjUJeYOXp3pZtx0rJ1NK/WOtgzYQ7uhd6Yo0hzHHGZzMr30pQJsDdgN8f9gy+IO
dx1xWpINQ2+pYm+aNNQsZnnYQSyurdgKlyKuDq7dYiIgWGtRd+ZX/PMEkPdId4Y5BwPw9yEngu3s
/eyri4pcnhK5dYiTtezmq0XDhc/L55t+DrftBVyE0dhhxqyuVJ01iztF0UF1A6oCjd0j89Trckk5
BIPIEG692GexkZvmjnAFtaraGgZEbeNaVN4BUl97q3qqhnXqN0QYYKRLsrmZCGIhp8AehyYRo+4E
ewVIW16O7cIf2ILGbDi2qmSD1gfQ9Ghta2u8TQDbHMxxXhQSMO4K+z402GhqPsbLuIdukS3CKld3
RhtQLMV66xA8tK9iC3mtE74n0IS/T8Rug98jP00H96b7dbxxGnYiCG8O1BS7vsqPH37VuCunC+xj
0mOkmTpQOXVmXEVl7W3hE0qLFACgUUNpmPnJtfBeqb6nUhkXZOglLyNQxH0+MnRYvcNkrGU0BToC
SwAuerbGWRvsDXIOBoCOEJS+hufTFQ/RmOtHWRcVZU+XeBb0ep/Nn6i95HGLrWHwp43hsk/pg3pc
qFhZ+11Gko9dlxsV0rRt4HZCP0rZ2PnZOg67clMGIKFkfugHjYfIuugeuE+HcF5u1PZJaNcR2hce
7j686XURbTLlLGcL09rRrGbZIg3Hb6qdq3Zkv/Xa54V16qr+aI3hcNc0t2jwb1Wcf3dtpKp1y9q+
YFrOwquyun4hBJN8M9u5XXsfZBW5pj0QLBwLLxYiyzmnytrqIysrT1snvoFKNlclvceehn0ujJUf
BOqhI+0O9l92cHFT3Zoy/QgYHfaYBvp1VVjtxgZcuPK00N51YdUiltXZSHTaMi5/AlJqbyzngwWS
Tx2+lUcbUGvWnatGwqfhKhIuE7KLOZbIaC5t6iVYAdtiNYj01e6z4BoSH/YYNGql1xh621l4N6TQ
9/DdBccshzyhT3wAqTp5Mpz2jjW+DTYtE62lEVT1QMcY5vfKLqk0tZF21ExEesxQ2iXE8MkmzHvN
AHo/9E+86RBf5aLNLFZqHjkeHVAKYsSu6LGal5Y/5dJtoEqblyt7wKyrqsDZdZrXPhD2fgTVtFWu
09wJRGWOaqkOyQoXVjQBd6NKxc34xOao6LevekXBLxDjQF5idZaGvsKeMmd62O/gaTEQy47wkHgY
9jJRtFXxgup0O6iitNaJoEutMONVYjspHvjklKbeLtcqd5v2NCXyKQsuWf/RmDAlArzkZhanp6ma
JELoaJEV2ruLyQ2V4XTQoYoTkSmji70lucY/GcBsWf7X1T0ooXdVo5bvjKFaaxPYF08NZBfN3oY6
1uNHzdnSSLqx7tFIosXXawYVk4H1UDf+vm3USC5kzZoC5Mmuz74FnnXk+gDbVBONmpP/ovyRiCT0
netczw9t5xKt60ltT7GSwbPrnUNFzO3KZ/NnF7BBg6ZhBvfZvXa5ZR7RraMbJqrD3ap6xIUPdHDF
jekja8Zq2a4cHb2krhfHuOiJz6M7RfjmzKluocXL9NjwcV+r2gkOY6yOaeq7W8ECZDtOxibKpnZr
Bvk3i+3domzzhJa5vhYRAFhqzbCpK/174/fWU03tkGVU9TNKMprWLnAskzLchIcZfDoeHtXXsDXr
5i1qELR1vmBFNWnk++jeHvdquelsAzeHyul2iEFbOWKuk5q9jeOOQiaZaNm1hUYASL0zz+SDMstz
ZZ1kO/yIfeM9Ak6zgV9BlDIZhn3dMouUxCdhKMZHUkJfKwkqKKDLWCFNnyrRq9NA95KNk7aPMrnF
HWjfyCX/6pbg5oFEdBivQ6lhzy1uGOfbk9mzABv9AvjCgKF6mNxVg2p75aeBjTJcuNtEJhLInWZd
zAYCRUk5wGgwqLt4em4qrobbOPjr0sPzWNbWAF+Qzr8MteAwCGcuLiXGrZoftERZCy2LmDvmpzTJ
zDsuGWAmE14QP8Cl1IQMryGrnXM41RdsicNDs5u6hhqcm2DYnntB+EqBDs9f60xnBJclkhX9f47W
ttRjkkT5VR9GuJK1ehQy1vY+fqulR2gGjmRLovbtHQDynzLkT2mymjjqz+9ms6TGrQsWSZGtLXs/
MkHgeA++ZsSAmhinK/2bGDJUIHNxtCqyexAuaKO7hxokmDWm4h7tBDsHETOyFTsLTtxD3FSMtNiE
P9v9/1/39291f0hyEEj+n3R/5Wv0F50gP/+74E/8aiGfQ2VnmvT9dWEjfvq73s/9FbHT/EUUKBRk
DVRnf+j9hPUrhmLUCbaY/6M7yPL+0P+Zzq9oA1GhOtI2dJR79v+L/k+Y7l/UR7ZjCQujr3AMOCUu
Erc/q69AGjdRklJhZ6+J+CX0t9Ega+CgaXvLvdcOtctDhOS/zfMn2I01eKv7BkzWqrCidl1qarok
EpgAUN7sjWF/PIwgLvedxLoQjmFxCVH8xsTXb7xusEByP1guVc5KP/c2U0gXzftwPA5n2Udsuw1a
J6mGYUCjhO1YUMMSSjurJEp1wKRwpuohf6EmrwHbBZvUVtaangeOaUOCdIglaRK1W52NjgYYLMq5
GiKSx1ETxnoioAJa8dVvpIHd4UJVA556m31NXLc5tNPk3VWBThh0WpJPGJvRgbTSG3XH5ERmVXLK
yjo5ufrBLdpgTScguU61a9F1jbOVooiNiM5vLeaeF8eXyX2fWNPZV9Kv2QH77/38+rZReHdhNLzp
nTPQHCYeI4/69phVuOt1kXXr1nPodTlDi8JSp0ZIb3bHbjjeColu6fP38eW9+2HZ7T8PuYwTJp9a
7bTWdXc6/Y99B53ugggdzg7KkZKC5CWMA3Pnjb7PSN55e0p9BaSDUsx5dI52yLyRHLX5X+X8oEwA
r5RDmXUgK8Ur9F8UpxvmrNLNRwgq43hpLXe80AuSR4UKSjQazd6qu0Jx33yySoaJMmOcTda2G3Id
5/fZajPQszp6tysbVfkwRh37gK5qd5/GmUwb1DmT3pWcJmPbdCXXFFv7eqdNwicPmoc2zkEs+OKQ
DvcwcAH3RYn45sZDuy1guK5N9zGGaHYyXVNso1I+D9GL8FfmWGdvraFQZX8epuV1J4rX1Kt1G7aa
GL1NmNTADnwvBHpXASk24ubeJGdzKSPTWwdZYq5tLUKVOH+Klpe7uO3nd+N6Wbj/VPC3NdJtu5ro
ZjcRyBAHq7RXdRqF48k/fj6UINQ3vx+CmMiwrRA7HmKF+Xis+u42iH1uF5ANUDwu0CJscqEROWES
LSGD9i5U4pzE8HF81MO7RM5BJubQ3EXzgyNIUOlSrkFXVMZSRfF44HKKV6YnUXLkg3GVpJeOoXiv
G4d0CXX0h4qKeMXWL2so3A59ughJhn8TOTaOTFBGcsLjlOSY5R2SddpeQCCVgsYC+yXeoPEu9So6
BVaXLevG7g6/nxEt79Y9tI/7qQBWVNthvEAa9jLI1P2Kt598GrKJ86x0L78/EzEazGHylxoy3hV6
suCcw91cOpHxlMia9J+wMuSxGb1pHfRxS7O8jla6RAoz4FVfCuf3JxRyIkrjBiburDNOEc5Cwl4e
jUI+dkYyLvC9hleG6vLF7ezvrKiLe1BwP11g43jLeSYTN6H4SLrL72/VTYOvjer+N1VnttS4sm3R
L1KE+pRe3bfYYCiaFwVVgHopler19WfInLjNi6Ng13aBJWWuXGvOMevL/cWX4irUeDOQCR8AeruP
pJN9IVEUFCh2scPZAhZNNuQvrzRKl52VVwWwyoTolY7poUb+3hZEdUc1wd8krdLBtRvSU0qr8qEL
GINm9nIUovn2ip8oJHmWHHtsd1XXQ3eYSMJ1jQDhNs+ty4z/1BvylUsE0wVV4Up3ZfmXpcUpur+0
HB0aa4Vala4/LUxVWC9aI74YUuNXoFG2RDBovrRZ8EXUbrOS9jhchV0dTZKEEaPRpxkz3VnnvtO/
tk0PEyC6uiBhzoMxOLc07H9GKPCLnlgmoJ8pHWSaWhcHwfs6bGPM6qFcD0U0nPVZj/b7aTadH6Mf
5YkSAx3OXhEwNluuRK8e+NSmIwvlHy0Jk5sWunuIjQYNJb2kKpxgjxXKJfo8extSBs4qGjXskZ52
hhcZ0FiRXr4KHXeX0CBkpyHbeHbQMRUYKXgTf+dEZn2Z5DQeJ47lsgnVgeyKH31+yJXjsd7dV+8e
UfzOHkby8fL82lZR8RwnyLVUeslHbBUEU8Qbezbq+h2hkuihasD29sqoPHW6v5guZb+vv2JnbG33
Ybxb/khqABELWokFZE8GCYqk2d6qBtZUUTogh912OKcSxG1F5UujBCEuahqOhCOcHBChKPiUfHHI
pqQRg59WkLa7vP/0YUPqEed50t2ilHZyZvUVqvnpsUDJieYXwBojn+jc0KaxOru83G8+r1jDSn9i
ca3/pm37GlamPNi+RhAxtSTxRarmsY7ipU+akJ9pzZPV60cvVXDWRpZGaJ5l/kH/5ezapf3TNmrl
u/9yQQzvYMbeStbkYkplZNzB5LxYiJA3VS+tF+kpfiGPiU0SqznMgPWVoQPRVeMz/FW0I1nbn+F7
DTtwL4BVeXixCIhDXan64ljpuNcMrJTysdSN9sGar+vQZWicyN8G4yD4BOjmPxKx1S50ocqHcX5x
JmLPsR5vm6mx/hBP9mnIqXrT7e4ohY+mkqSjQyqFceS8QMjhkJKdO1XjrY/Ie/BHYOtWMqov3TyQ
hqZvmGLAvMLqheMsOdTjuhdW9OoQjnhE9TsgWg4AWcNmgiJK6LLofWtXTrBHAxzj70Pbmaew9/6V
iKI//98fQlokXF1TbTm6Ym0E7mwq8rJ99GnLZF7nES/Wl45b5GSY4SYdR3PlRoG7pYXYnhRgTxy/
UOMi96Mt4Sn2QLv8gTzMziQ2yUz4myjXkj1CSHtFy5iJoGnienU4J6nZkucgiQLVHEM6xfBRzb5w
TvCATN1xD0LZ3Jo0Zp/uL/O3kpG+nCYVqO1i2kB3efPa8irpe5Es3z23M0BBeS47JuifIMAtrDIo
NrTsjqLRmpudTc1lyIEeTLGKDyJCBKKDeryOeNE7LDuYdMn/rEi5OIR4tPelWRg76lOfmsfWdzbp
T+uUkmJTBz1E+xwHadQLcSZ4xT72jnwOzZIcp3m9o3FUkikTbu8rszEvz81+qttzEuXFq0bgKoEj
5vTom2O8BZlLDHe6j3xTvMRNfbS1QH0iXUSXb+nmaQqm/hSYSFqQbCA3FgrxHBY0oDwfU4esrdMC
90tV8PYtj3ManCUkuIV7LhsT0Gkr5atnJO+dzQPh9JYBk3Ws3hOAP7EnnaNL0OUqzOV3RQ/kNW45
WBs92hnTrexXwzJodQQ9TQeyekpXwa4NI067Xm08yQYwt+WlVysOu23c0uob6Fpt6oqCg6C66Db1
rXGOtHTfJvIB6I4DTtmmB9aCorRU0Dy5IECWdmqmn4Ft7SEq7/pa1J8D6fFWaJNTxlRsYyMfGprM
+Or4Nur46LEndHoRTCo9ACaISLLK68c4QJ3dMI1g2nO0Yl9HJwqZOo7GMy1/b8MXzv27nUbjnu1E
tOQ8JegQ13krcJYWREmFoONOlfB66ELQnZKiRsmcF915qFV5QIdnbYeSjxAh3nsGCJ8dAfnxoQjL
032r0DrXhf+hoOqaGpVTS/QQ20K1qjtC39ykMveZ73e0ROS4y21/2ha+P1wHOCVrjQLzAbGZ/SDc
aBY0OaivcsPZjb7XnhuH9J+ynpJHwHvVKhtaolAbtowKc/6xwR+8bLBCH6LJPdyL5vvL2JCsK0bV
bAanW2cNssO2d9AXgs7cOHdIqUPYVmMwZ8bFzoAm7OvTxG7wNf9haJP6DRnLTdnWn4CA+L0dZIAT
EnLcY+Z2K5EVGAGhyZ0gxRwwcidfU938gP1pnplI5ws7Ip87yQf37Jky32b/86f5wtKPmXHAfP9/
/4YxHBlGkEtqGe1TZA+wKOjtPlD0yVWvl+uSxZIwPbiUqREROmDp7e6+P5kmajU/4UODCxCtShlJ
TkmjRGhidOGKbiDpLjGZqFF5+K0T0E2XH9QZsEurEVtGAohyLrSdiZF1kqgXLenYtedTaDIUP8bk
IR6KLCoFUfubKpm6Z84y3TMq+63uZubVTuxl45ra6X4pCTn31j3hQEvW/T5uotP9pelMSDrzy//5
XuPChU7zt0gaCg1ikRx6TSElqsrzNJ8jYxtAZm3QMx39cOkwItm4eKke7i/AAVHgkCkTocBZ3vev
301s3rPiHHG4lrCJrVgAl6NNghJoawvurW6dK0bQ5/uXEQ8YbfF6oWMf2vrSpj6J/PA5Dvx/RUQa
jMu/uokV1FUmoc9KNnMRhPQ+01X+6mPiqsLK+Kt7NRr7PviUaRRfOt+raXtlAm5S0d3GLJkujql2
lKGowY1nLRvzpzwsmOnOheP8lUjLjVdHjDYlGSZO2zbXdgjjk8rHEygzF7Zaaa7HCBJuRhhi0mnE
WnQ4e/BZPKZBF+8Cz4mWrWnVD+ngrH8rr/kaFqr5/da9m5DnQbnVsGYfmzAzVlZrhU9hmH8g3Pvg
wvUnrYnVLSB+ducKVCSIz9UNRoa6eQ2hHBBoFpRB5ZOuS3wQdaVtBj/FbmTzYzQi4+wljGcpWoMj
gU6EeteeiPOiIzz09bbKtPwpSvKQZmboLnFbyzlIfrxUxNZs+hDISis00uWKYKMPcfWeW9Y+0Ez3
1vk5mzVZBeEVl0O2Tpg/I6KYOoXD2ljqjen8C+CyL/xUNC9FQcs/1H6SO7Wsmrat6dMXIXJ27wXF
n3LSw2MLHofeH9Yi4rglSKs4L95srXywdXNVWJZY2cUoYLlRQVtZDGhdoja719xRBVIhpFnJFtFV
WLdc/TCa2jepR9kWOWyxGY2aQzMQ+VH0ySXpGu+ghoBwchKfVjTfh004DPXSSnoOfHXkN4eqr7Jt
a1XtpkGM54b1o5Fq3UVLchZDV65yDSr++FS43adrJo/x1MKVRzslkJ4vdZkVS8+4eVp5q0PjRQfs
vIBqIxfOj0DPn0Tha2QntzwBH+oEf0PPXFsuoJRpqk6IVzGJ5Bz37foptBdObaZLoNTHJPLkHLvI
7q2e6ggCqNuPa+ISEi19aOIJd1anR4zGyampDnWjb0eVvABEJGjDUi5MCe8j6UjATrwXvXSePEUk
bExJDtUauW6M2z2A/Y3XdaF69ByiYtoifUbD+kgOu1+jRRjAtBl4JAo+maPfpeumK4m9ddlUiumH
kwS4cuirS2WMf4PcNVd5jegwjX2ilnpOs40lFph+4QqFXXzOqn8EkOZnHTI+xoYPQoetk6tPSJuT
UztnJkzywTdhLhVevcpGQJeBgYNMpkjX+sF8tAbxELsm/sU52EAioMppRxU5MlhYPRcfPidDH1is
DPiKXdlUJMmC9sLwbu/MiujMuCXGiCnAE20V7o7AfY0wGiwco24QtvbaDTvHRzwR5RKN059wppDg
Vd8Egs5762nhTi8AMQT6xQ+lcek0/bN2cPH60t20KPf2ATn2Cyb57dkLtW1ahXMcY3Ty2VBOFe22
oTLkvucBlIWqV3mKQJHm2Nr+lzHd3yQ1ImdgmHYz1g+W+1wrrzi2prkuCWF5Gdx6PbX+IyM2/6su
L0yCFqId3UuR8xA5yptOmunMfiQEgokNXY5GigpRc0JrXibW8AhFNiQTflhxaMUdY680bzKfPCMi
DKqDIkPQxt52OF1SBOYrC4Fu51fFOiCUhZiIOl3EnfeYxVk5O7CK3QgnBWHUU5nSp8wD4tnIMHAE
akTyy6dFNZivfp47z2R4wxRRTFugBoORjRhrV2Pun3FhoIk9hJVbHiZJ8Js/wL5xlBHt6F1RhljF
I6EqP5wxCL8c4vXkM8835Yjmy4YzE7AGGT0J6iDpjlEYHqvEJv4kWFuhhR7GgDzsA6sL+7F8gIV1
6KSxTpju70zCDSmH48csPdQFblBdR4OCwLRcRrRAYEhYxMc1vb1VsqPCKfXyPBpMH7keVS6ng4dG
FTkY2snSzHaZ6FGDgBlP2yHGhKER70o85Z6Axq3uiR8rpHOIAC7ZCoPMLHOI3uA0/JgvwVReUamW
T96YgF6gIOm9BHQi7Y6ERp+w/mBODRHG40JjKcecpNbYa4p1LWj1mbq1qw0b7lxz9BttlenVHPpJ
lc+6QD8Zre+Axjvw4/pWmPFHSXwqUHBR0HkqjFelQsRO6cEMS/PcdvKih/pVCPNLx51A0NnDOIcq
WViWcdTkT10MSAlYREHKE/wSmO0RWYUGLWS0+AKPw0GQPxs22Sm1QEtrvre1XBOBSRhtAatTBnnd
P7Yo8vJ6SD9DffNm3DRBk2s7Es2uEB9xo3OCnKNrnuISUIURaR8wvvl8ISIPkQKnU+t0K0ZXHDq9
f6Njn60yr3jXdFEdpQPm1M82FokLi8qubIrKMuXND/VkPhCs8saonOS0+Gf+DFa+SF9Hc/ypdCvC
TybS7Zg1l3DUfqzcS87F7D0iRjU9d6H56HD0oA+ikRO9NgDpPkgW5VOKlohmZ7anG7u3kOpx7W28
xFbPpg48+cm+jqgcoIrJaCsbuHv+6FwAYwHoKj1mmhK5nWcQpYUc1QHrDPTR9LF31jclJXG8/p/I
MB8UanC8jCQNGeIZQsEXObAIQROcTiB2F6o2mI6h1OaBJUp+GMTCy7g1CUikXCyREUTmazSNr6rx
0C0XPtEeRcJQOv+ZWttbIlYczk2lOA+aZAK2aTvRWwPFhxU6oA+dacjE5W7KgxZVx/hTuqhw8VSv
R1FcM0t7YNRpbMG0JUcvXusUroeYNUubumrFHF1ueoQQazOQH5aya06q+VOWEJZmMrtnWeF02nvw
QpHCvY15t4hs3HmWP8V7MIN4qSJ1zbNk3E6Ffep699LqWnswnL2pBPtka1SUxbPLoMKgATTui349
tqXESjdyAl2YWK68xkX3QK37N5+AAluwr2r/ks61VKxlxrKqO7x1Tj/MEfPIlqYCdTcI00nP6Hcr
RLdRaZ/GOJ3bImKljH7m/FXapRPP/SRJTs/MF97utcgKtTcoczgaDsZawqVYxNKl50/lTDwZOgwG
6fjmRPGXJeWzGol1CqGJeSPAJ40FBQlL9z3Z1XcvuNlJhYCxn6D/i5iu12b5UU3+CUL+2hR+erlk
hLZircw2YO67BdjLxylj1JCTw0jTBQcaIkasZd/hADQ8io2c8AwHlEs5gD4y3zHwSno7tcn/6pHe
l3uvOAmtbSVfqhm5r8vm26I3hiGl2lrY1y+lLOwNn9l3NdHFKQMwbIa/5yF5cY2KHCtSmpaWW9Wk
vRQeMTeYVN08ODDT3VitRLhjIXdyCnCOdge6yplSA5nqhhTaZCEMsFaW6Xx5FU1yy/x2SVFuzWH2
1JB7nI7xC0jJA/CG2cqMoYXL9h6Vkio3THMUm+o8cvyrquHi58hssKiOyCLSD5amLwKhUaK66VNd
DmpNVpaEYFyEYtiosSWzOm6nlzpsUAK4j30hOPCQG7MK3aZcBCj0NoR1JcaibHpQrF7mHRyPpC72
DDqYEJr3WljCXy07+MPfiVxxcvB2kTs0a1JM0ScipY/oHMiBhh/LckYRJzuejWAVFG60n5BK7Au2
/g694pYz2sVIe58cTFiXKsIUF/sIFQqCwHw59gjam+BqC9DjmltvGXat/IjBehzo6UuPWh9B8qGQ
TrGLjJoBWjIjQzH2C4GYw7XsD9vNB/wm1j98iDg9U/0hJlmsR7ti10mwzpkpEm+HorPNK+BRUbKc
cKetRMyvLBF3Lxz4wxs5YNoHHrjFC7SPIzFxOKHpbesDiqDiMjKsWuZdo2H/KWGE8iR0GqFD8wnC
KfHw19gv9lP7nQqFbyXCit61zika2XjdjjTwOJUnV1anIc/2gMlK1o0Qz3nwFy2hAuzQ5I96nB0i
B82MNEeeI1I83Jq2DNMTeQ4c5juY3d+nqcnWpSGbBQKiciGq8BM+N0sJuSUBItlTZ1gIF7OIJTSf
k+0EHTw5NQdkq+j9lP8+oMm4cDVPPi59n/WQiZlD4miOLWYIUOOX+d7XU38PiwHZc3klXydDeogo
0hmqB1voKy0gL63xfPhKSPdDnP4eAoZrPCB5I8KeVoGCI6AR4DQ6GNRKto5A8/6ZoZ6u24IWW0bJ
I4KZmKU1j1rk0cvMXbIDa5WuAuWDiHCcYWE6Gv9B+Jj2+5l30o9vc62UQ89Yan2D9xKlZOGF5VH4
yBcnsDL86sbS5VpuKxDYvklTTuJcoU6194IztepGj5SKvySnqw3TAzq2KXnmszQPKjyGGodgVpKK
ebiSdwvZE7J1nliOiLkV+uQYE9KDJ0gdbJM8yDFPYMqFnFxQaWMgJER0MvVkO+UpE0L3VenWT0Z4
PTaga5eVOaV68hDF2NNi+hMSwgaCfcaPTnVDy5lDupr2hpKvJOukCytI7NXeNbSfaEQJbdYda6EX
RTAj6i9jrOp1nAfxQVf22vL18cQcmabNEJhHlI/DqTe1OZyQjXFyLPZcXoox7I+hH+4mTN77Ustf
79+G5GeTDtm9xJ1vXS1FXCn8S84gBXPf+/dQ6rqSpMBF5FAwaHrjHGM430v4hcvRTASwGqY0DtDP
+1dSB7DBm0LZwOd7vr9Mafuul0iF9NCU29KruIFbW3/KXbs+YFuVv18Kc5iuEBNWZdxfp8wzId8L
sA4cunC3o74KPdGtUw8FP/nqDNSLmOlzzpmKKvMQgCFZ5bKjT6ex4uBS4K+VfX6cpp5BK5ZrRIMz
1LGTAyHQRdDupYEUNLJREEs0+XxJBHRiFwAJSYLsGwSB01RaRDgzzFZlF2DYCde/b+c3qArSIVbr
EYzdKzqjBqrusjMiG12Dl1/ttCAGFNLI8g72M0IEqSrG7xEH3/nMkIvmbgAyzQ8cpwIsPlnqzP+c
DSI2+U67W+PQY/Vnq87XRWiH70VPkjPG9GPVg/StZo4d7c1HVynrJGbaoTc1rFcCo+XZ7pLxmqn2
HSWwc8NZWD2Zwfcsz3AbEV/kTOQEde0mrrFhTw82AhfNO0q6vVOKOejoPvghY7RnJrUbRjO8UlRD
8SWPEdcNUmqSVDvJee3+ErXeMSzhgc49otB0w4NuiWZZjs1bqIf53x7QMgh6+yVocMaSpDBrOBbx
UNj737Zp0c7bFR5limdxTuYXIE7ZsQrlrhqkOAJ2IAUwdeybNms1+jjYoRBWp3GegPmhvcwMoMxJ
T3L4/S68v4WZhTrcXc5AITfkQ1+GLVfPG5Z9R03n+IokhsBxjro3A/tHB4BtQM0SbEy/Mg4lZrnj
/SVFCkbC9dBmK0JfTRrTtAJWNi3q04BxpFoZxBbNnlToEejsOPOAIMpnnGQx8xjHynQ5TUpWvllb
gBQffYTbflkxDlhCQFfwKPBSi8B6MNwJ7PSwzZ2RRTxyBo4S9RivEiHxmc3veH+BdM8cOFAUWpWR
BQwNff2E2DnllkmOAyHduemcoZ23m9LNsdJIL1tF5JneEoKUUSXP7974nFxJbNuUyH9vIZGp6UYX
ZLZReQzATvzgeP95fait69/uUgYKcXn/3PX5c683LYEjy8iWx1KfJb4zPX6i7+gKfUDujoiEgw5b
VxZs+pE4FkkODgqAYm5Np/zepsTF6eCXG/tbVRgHNILVBVNEhwEjtMlOLiAO112ervK+/+cnTLlH
3eVpDckZxHIZoeavukOlsn9hq+TOmfu5Qz63iwkn39yzz9og3AVN4ZxrTJPQDOZfHak/TnTO/Uep
u2/3pyFtcJRCcTGWod8aRyu1CXeZ/wQWGAuB34YLrRbRObX/3f8VmxP1ORT7YlYZVbPoiENNekJS
/vS7Wja6fspHcJky7P/7EpoGcfVGcrzjq/M0pVQJseMObViea0Wj+vdPSWgdWpGt79fgfrvcL0SJ
ZoL0aHc0VjDWzceKxlyRzrcjwB8aj960dIvY29yfwsZxJvZjozEvKoIZW0n7wZtfuooiyvUSXM6e
9ag5fr+DrtkemY7R3TatV292QA9Wa0PItL9N3Rm2TAhIEUxywUCPKCTq9Yi4SBpLEyrILY3c8Y2M
jpNnadmtq8E6ErDkonsQa/LpmJ+hnNnebw66eUz3DwnHlzarXehKNAIbJjp8RjpWFt3dGbIaNkWS
4ywSxWchvJqzpKKQote7GLMx3SBtKw94+Ha/jVvK0RPuMrG4L7sc6NLD73/w1PCdalG+dXJca1mT
oWGywZD4mFxrNhonqR+7bpI7RHE+zybJvhCTW2BMLhj0KtF3BoFpa48bkmRMgleMjttXInfbdxDu
9lXjFQ/tPP6PCzw4tYP3nnz0rWbH3guyiyfkEfk/MmvXv4tcF1RvuOY4hlmYEOu7QOd3M6ntKjwY
lT8sO9u02WpQAfsOajOFRO0rCW5RHTS73kih3+pGuddLTthNF4UUW3Pn+R7UNjjkxWHOiB7LPYj1
9qyNI2tjFY+/Ora7Fkp2g73C9rDqetRieK2ZVM2PshR6QMQcyzPTyG8YANrr7yNPUtoa6TCQ0hI+
Jz4/jgAcU36nPL4Zdsu7qsmaZ1qdZV3TqDvpXFB4O9qreZ8FuVHxpQm5cYSePZl+yJSCr8Ke0jzp
HKQ3M5iXLEd8KoCDDX0aaKUPZ8fViBQoCu+IOHHV2Z350rvict8tkbFs7v+bzJNhq+NKhMeNguW+
Y0LTHs4wpnTgm8QwFQOJZvZgmR++K9aTZ21/P/TeotK7LxH3B8boUR15Gk53LD02BT67y/0FyxY0
gZZtw407XJMVoJLJiIyXwcyfQgCt/0KnfAoHOnHmVDAbs5et0aSbvAEwcn//yYdmY9mRgeOyTwkL
LcG2zTXZWNMEb1J33PIh/rUh8lY60iojI7ixVbb604sIfCzDwrm3j53tioWJfbxWXAVl3Ghf/v7K
Uej2gLHGz9+1zHDGPZslhpt5Q26yttm1NqNY0OPLwJPZexl3j6RW9f84Nm8sDEQvd1XRsMZ1cmiY
ov1TMaoCFOrMNA29G/csZf6+r8Hh9GXwY4RZ88cRGoVKztDZUZCPio5TgEfGFdsw0Fr0KWg4G40C
3q/zkSWHaKA5HRDrhBY/x1a/bTg4rw3vUDCwPrUNpqsgUzfNNJCrjcR80qJl7W2wuhEYfU7YlBIt
wn9vqQN6a47cA0c2Fn8WYKdH6IQH4Y4fjwekRInw90ZuecsWXtmhsXuio1MUMVWI6SC0HFSUDlSG
tIcnUsLM3GBx0be1vqfTXv69j5PaPoCtQNDPEJecrYgaYAPxEry0XSpuykr+1pqqbhg7C4yH4MVn
vRVwgc80dq2TZXQ3M4uZEeudekzHCFqiralNrjVvVZP1MDSw5A3xW943A6VVk+7I0orfsqi/jXRf
zvefIXXdt3SEil147vt90G0bnjxbHQaSrow/S9se37BFYc1Lgs/7pM6lRgeBhmuCRKbh2qteIPih
yRBXonrAI050RD8btkPDeeiQGiDW8eiZLwyBEsIpnf9q6AwGkbSyzB3hZ3/vKR8td9LesnrWSTWc
vW7qUBHq/m+kSjK0f10tnHaaQ79LVZYH787OeAlZolDvl+BGKAliLxs2dgJgswGOhzCEqBDhP/wu
lhES3z57piNBF22uUstiqpneM9zz+jzCx42DM/jLT20cxjrqLnfFY5LYqJyY9GwTOlbYMvG6oYkd
1pqIwotb2v8MOh+v9EzsvZq9jJHnH1ri7Paxqf/pbe8JZlLypeXhCyCu7E8OzH8jPGBruiGyk2X6
Oz0p5H+rINts1FUfX3HMxW8OcyJj1gSa2IYX/WjuRWfPDbDe3tzH3qwm/koIYC59b2iIKbKH++Dv
/hLPnyNvf1BBHKyMMrsSyhIf7CZgzY9Hcnby6VNHe7NoNR2aBCIH7LeyeHLb/hm8mHw3ZIZVl8Le
6+nGgyixXoY2ZWYOXs6L4vhmBxPzy6gJt/Qip2PiufUS+qS8qv79ftRA/NxeC9PWr144O/nQppzS
mS+Sa/o/HBqcnfy83DZj6J2Rw4mz2YDtqQSFpIvBgkxxCBqDaLN1O1wKxVnYChiwUykD1s9nXWSY
dIvaMy4kDyzFGPxg90XVoHnmlRR6FAk5FrGyYTKC9CbQocERrfuntg1zx/GanrDfPlrzuEowo6+V
Rrxq1n0zZtf0qnjAqMhRJHD0NV4vKxQZfKUn1/BpzDLbAcxyNci1vBHt7JCdi825XpVCE5c6Y2lF
RLPpadit87qkl0H7JYnLeluPhFt5jDJ72+GQzbQcqWcWrzIXWAbZeJ9IHIbF4LvHHLbKzmUkqslz
QcIN56/96AMbszXSimB2OO7wRv2hb1LPP3OnWdtQNA11KDp69HWshm65swv6L350zeJEXxKYITlb
QXuF4rGKbPO7btVPVbb+FuvkCWDMSkNpt4wCdEVMDv66k7btOiF2Sd3Ro42895byFS53ejRx0Rbo
RQGPpXJXWN0afBEdyUYCbZcEgk9E8ZGjaq7iIL5VWXSger4AYD90aBH1KR5o6H3WeWwfkE5vgUPU
W8AUCJLpPBNFlZ8ySjPEf992UHko5Cd3STQZ5sA1v9u3Z5hzzjtxO/74gDtfbh1b64jPJZUrRCtH
Bml9A3Yz7LlW75VjBAu7U8nek/2+7RztSRIygT77Ncemc3KksfOLJrwgfdYShYtpZNAZtJ/5QKu9
cw3sBhWYD4Xanla3Ny/TdEEkLlfQXkvdzKFMFsmO2Qu20oretYxi3FP6zP6vlklu3cYdCzp5Uxk2
NkyY/4jkDHeJyuJFkNB/AOP9UPY9xLd5pi+RbvWWvkHtSVWATWEzCM1eoyPKNkitea5doMM8BWMP
3KnT4T8hMOno1xy7dvicQGHEFZEZ9AfqZcDdvdC98aiUYa8TjwucSNp+rKN0G5E1J3zui4E0NaJu
5LWbVMalwQyhzzftxEcUVeUSvOZpjPybW8CiKFptzakIzVI0fTRufh5gaS4NpEim5m4tCt9BVFdC
J+ljjfB+ZMOgMczQYmKT9R44c0S7PK8cmo0vPeaHZV7zb5WQ/TCTMFIAQ3t+kx03UJK2H4hWYLZh
SiCjA+St5nr7IogO/RKQfLBzZMwEzc7JSEvWZIUiFyTecx35tKT7bJP2KaoZF+37FDt/4hELTzCr
FRizNnX9hdXsxKAiQHme0qpuqv4QZ/nVb3w4NOFbStttiUz+B0X0Y1MwOAxDUh4Z3F7Z4ll7iuRv
5VRvx6lz3wkoWkRejIN/Dnc3i3g8tuAWnDUZJuNO4ltLLIekPhcV8Uxy79uXbtIrUrGKjTGx3vkk
XNKxBPjV2s53T8WEISZ7coQTbnthkuGTt6+NY7+0ScVTNm8bhDIvh9CtdqhMAeFxdmu9ECB/69Bg
IikJ8/Cnl1Qr2jtMWwyC3Ky6WkZ96G678rNX0zbN6Ox6Ff7QNM0wAXrjmicg3QXGuOL6S2iAdIJp
YniZ2oahtrQLY9sopR3G0vmeJog+JXNlFp0pUszop3HkhBFb6xJ1AiPy7NmnN7i2ZfoHo2a5rmZx
n5MRWaHZf2zJ8pSWpFDhUuN5IGQc4dhD2qS4Q51gwO+NkF7pzur+FXJskjKZsJtljU4qtRlg4lkV
Truj1NgXY/2p68z6CiiwDCzxtUDNtJ6n+hnmJejYytvQmW5mZW25JDYaB6/tb1S2TP/2YXMOEDEc
Dbc5Yyh8Kjvso1S4U3xljH2TxE1LHbA/5Qz5dxPp6i3dSMOHDNYr4tg6pnB9Q3NSefbJKjhBe3Y+
rHvX/BPBaGingWhr15tduB275oUk0w9G09zseV+tlDYATM4+EL6ydNYRFLexvcUTGWup6V9tZXxL
FaYb34+v3N8p0JDyLYpQ+yHVOniCsULB6e69H/xlFec/3DvjslH0GRPcM06LkX8qsgPP67U0cncz
VZcyq7s1Aw5ofDKbmDI1RzhbJicVRlCMsvimfSKgMl2wH7h7r9VOdpwgWOB4s/SGEBc4vbyxDDDy
m/k7v1a+ygImOaVf3Eh7JN0OnUXd+2KdJ+YAR0hpR7f4g0RTrKucx9JMwo1badMKK7xYF9Gx433q
FgEnMeRWlz4NMtaWFhkTu9okbDPQ6VfbAk9DwHSreUhQz5LKydZUWcHIi7ODNNQtOClimWfdXBC7
MB+KIWbwIL2gREgohcKnjH2JPVKfViVLhGsWy7LCYFoZRJALmupiQCDh065DBAZ0BKN6UWsrOCmM
qWT2KMLsc+j0T+gsuNntk1MR46UjOd4LXzuQbV06frPWPFLHK4MhBCb1hBIZvA805JhJcowybnxn
Mogrusq3dccu7MUbOWDCV17PlPSncZiFDgaj/6TzUKJ70ZLotQOHzHqZxtOXmF21danYSlW2MMa4
OjY+/tw2eCjN8Dl1KsJ/4/8QdybLjStblv2VtDdHGgAHHIBZZQ3YN6Ikqg9NYIpG6FtH//W5QGXl
jdB7N6IqJzXhDTVXlEjA/fg5e6/tXuvmrtHtd9WH/Xq0QI8WU4YWzLxXnUM62IQAimNlLNCRkPhF
LGw34oVHPi5qJh1uwXlHwER0XHQj5UQpZN1OXZevgc7yGxVYz90GSwNMLLiVheAyaWddFowANKJq
47R0aYzbMMkbbD76Jlf1HtoHSJm++2YFfra1rLWVmRthxj8S14wwViGtZu2/dniJcrdbTIMH61FD
YJtHeQ+0Lt5zDNAonkxiZu/G0Hjw9f65yXAH6tzBKwu9AtgVvsOaaFvED7lQPcxUhfDEvGfeY6yU
oh5Eh7aQfYscqIgX2pi9YIb7ntUhuDjEYa2GYIt2Ek4CTilL5cdoLp5TAxTCNGu9MsFMx3Dcbdb6
hwZs0kaL5sB5wmJrAIZddmjQZTRtqFZMNbkZPZo9QT1FK9M03go7e6pzNOsjIq869rauPcB1bREj
e9CQ9SIcF4iolSCypS7CzVid5GDveJ8RkJT+FVrhiRrWuJ0UIM4y6la9yqfvPiYtFKCPiRQs0uqq
iO2ZoQqBsUFZtJDVHEkw67vzJ+WjN4uT54CQcdcnZZgu+k4K+1EbaTfhinvtvHKltPALwP6zEwpt
WdolwMNw1aVpw80SdezD/Bqug+3R1aJd6iGymwIk25RPYay/sbDXdIEePeFhDhgAqxecA7lqxoVM
MAT2jB4XRpaJO44CyQhWbQ5VlP4Zhn2YdNnCqJpsLYyUic/wqKQKbl0pblq1awY7fMJWs0yFSTo2
IZerlKn/ZgyYhqnie2te9bEx0Xfly1DV+1VObNfSmrQTZjiXFcnesChB3g2mK2Wam0zXg3UVD2+O
WTAcdPHJVxoysyK58cYvqWfdpKYHSpvkWXBlXbR14HKz2jEV1fr0UCf6K5OLdlXUxjIOKrohYzRt
CtIqFKG2GUZY1+6aq7RlRaOza63QG0peTZoybibPaeddDcyoTd36IvTS3QbTxPzKRnSH5J5FKWzW
tafkIjLluizUyXfRZ0itfzOz8EhL2liYxGTNQtA14SLdHkPjjQi08ZCM3bnXma6ir6YUpb2x8Oel
KLMIHKuYwuvVbZmSI2wngNn7qGN0AV8ETKp5ihLOjqPh6MtCs67LPOuvaia+bEpTGAOvc4rvmsv7
nacw7ZKApjPMwkPWtfEaheCAWd8plqIs3izbJ+MQXQQafnE36OE337fqhZ40MO81KEl9sS8tJHWk
fvGeYrdd9CSiLoquePWMqsWikthLvbK3LFl4bi1chlam7VwzqBeRNQeMz7roSbvOOdIQEIf603we
yoFLu+8XliKxM2rFuEqzyFxHkc/c1AMK3V1FU/XsJ7Gxdjpn0wYWNfXc42FydytG92gZLSRMTdy4
A9mPEnrrMnLeB6+rUA+xWk29jJYhzq5FHBqbbkLunJP9tUg8aCumHfc776xgAtNXTUGxCm6QbNGm
A/xJgarJJHlmUzHuDEJuf4sDmzfI8KjNDz11UkOlaif76Hs0Qf5ojaFeKR2GjcyszehBo0HUCHub
hG+7jvstcEuxDDMfVZG7orak9BzhszSsfFWL89FC8BE1hFsQjL6ANZnSnkM0tOe8FgFvVEvVWhBu
pkOvu/XeM1uWRHaHjAUnzPtvpCHMi84hbnKyxyYm5ThBQXFzJuIs0BlkS3bGkK6Eo639ygrwNXrv
AzDYnsy7pTv2S+mJR12Yw2psogd7LB5m5CYtxl2q8FDCA53yYF+13nHobZjr/dRvyCLdCJQQQGlu
ApkthhrkDyfmtsxOVcg3RBChelGhXPJf2AiSJYnnNBu08mAAwRmI4bwdm5JKeABEiO1hzfW8pXWV
wgF15a5+ajnjuLkGTSG55L93iFeRJa9z32A1os/J2LclKqODjNEy7DenUS5E6a+JnVVrP4e6GWr3
joGPeBxCYvu0W40z5mKC6nuQDZV1o2DVmDYXuzSoZ503UshhZjgpVNX24IqCxT6WL7Vn0HoEacXv
ClwCbebolZtRYIXn5BCs45yVMCCIK5MBCCW3ec2b5tHJnLm/19ebTnQvftm8OJEEvuMSCSY6n+nS
W2fKFmUYAzNnWY3MBePRZAXvcH2X9CY3eQec37Fsd+MLtNQgXhFOvpsUDoSFWtlxXouPQxZSYpb3
4Xw4bzCiV2Yw3RpiSK96XduZY6sfW0SsHw/lYB4RHCGryExz6WeENODt5PR4zGVvL3yM9OsuzN1d
MslbvB5fAyFhyQb1DcFz9oJQZbkO2QGSetgSbfXgGu6dZ00n2q0hmYMB2X6phUPXHYnT6bLxRE2z
zpcd1LcdgSneaowpYgqI+gsn9OG0ZFD3QhqMKRmo66p2KREUmq5aKbqdChocWoGK9t5Cmd0O3f63
bq6la60kS7rUjpFTYFQF3ccqReydnRM/nwbQt+l5Mu9cGkq1tKdGf92YGgWgmk6dyyhXcCq1C/UU
+VOw9MR9PFpnFeePDryxRQYpwUlMewPC8bGLMX52jT6uLDtTS6Lll0YjW9wX4Q+RR/CmTJSjqBXO
jKpSuqkefVJHnBi8gCLpJ54ibx8UQME0yNVN7g0Q2lJn6xZwjoqq+8ZcdHDdfAOwB+aMAVYqMAoU
PlG2D3AsLbAZVfsw+m5ojHDDiLzbrHDWMt+RYZivC4WuRmgJnN94FY20NkYvPUcdAjDdqlC61w+q
qVyiNQd2IU40Xt2tcXbeGQzQERVsMga6ydjQI+Q+oyWAaLwxh6PtB1yb3BXY/iOUBhGSR8PivFw+
JEPNvDWFGdYwL/RmdIpPzhLZT0NPCVdjwk3SH605qS3BA9O+s7uNbKwrr4zu63KIVgSgPITNJm/6
M8nLDMsrCtXqzkvSx1jdlpgpb8uW95SrZK0RSvlia7SWLIfqOsOJ4Y1EvIdBjSgwrdaFz9rC1m0w
PQd4D2fpWRvVtLGzlPcA2xMTngmhei7WEXypTTjKdzu8b6KTrmU/LICOiFLJcQ9dm75e/Ujugz7f
pWzBsQQ2iL2LarvZ+8p9wZLNjoI0dCH9TWv09SHWiR7VFE5Qo0VplL+JCWy7MXrtqTSLrULsQ0QD
IAx/as+cU6JKTmgK+DG5Qfnn2/n7RK6eH0cu4J3iBfQFAtRAQyXIN080Q73W2nkN+d/k2hhPJQfX
DdEB07Kxin2d+a+amLhBE3qXOb1z/77rc/PQixnwuKzscdwNYSiXsmK99No73/cnILV5vjbiCoKT
hsgv/BHJNTHfGLE1fiegHua6tZB7dXjt+xDqcLtPD2Mpb6MyfXKEXe0SL39N2znpQuD3TIKoXUNx
Y8HqjnrL6YH2/NcobHeo4aFbT4xdfUZxI1QypIBImAqSQpCMJN8ngrIBOuLcnQONV0xE6zt8oMGS
M+1uGvLxMSsG/Hf68C4jzTglLlglcnLBggaFRb3DEW6Ie29lJ5OxMxLvbWA2R2lCR1UnJiAdI6y+
Zq3fpAefRKRzN4A4SFEBxS0dyHb4oZXGIew5XemaaleB8yUa2m9KvBaMfruoXw0ZbX420W1fel8g
FGGueOwNdzwMDb7zzLsZ2Bghr1kIF54IG2G8bewGhm8G+5czjddTLt5SKCYkkKdLxZDLFWKbDXjs
isG7BU9zYhS6kEh+Wy/hqDzRHRgzVImELdQ0hBBDfh3ye0OZ/i3aw7nhi9SjzIkviXT7OE+nGWKH
N6XpHn3beud6rB7ComlIH+HsFYvpxFi18ODaOvZbbSdP0FfrfhrWIhfpro/Tdcpvg6mhzXdl3zgI
hMyaziq9QzhsBDQl0xOHNwOrdb2oKnTAlkIYl1jULkyXbxsTrxAJCQeZ59O+HbwFTMWV45aAGjp+
kLOtWv1hGtI71uAKp44M4cAH+pEx4/uAYNR0kAvUjMA1k7U2nOjVEQwh17GIOD3nwVVroQXO/HlD
n7pthxq/opY12qKkr96gnQvCg9VpVxx+t6Y0FwYy610BBY2s+qAHRu002xAcGNB4BEggoJapp68z
c1gr33Qe8QL4iChXoY/TuuULPnftLAa9NnHPbYLbUPO8vVlKsYHgF29IatrHg3LxsSxoNX1VilOw
yzxrUftil5Ndu7Yzh4uiMzeVhd2vVovWHt0lyMsPavROD2LSy+VIgHjkj7RreDu1Kn1Gsrnl+KJB
HEbXanmK0lzrC0ZJ4Ur3aAQCE9/qGj1GbSzPUe6d0pBaok0f9ZG/u5vuq7jbWtNGw0a3FNnwaI7A
0DGkY+UHjUJ6LJBLyZWIeBdDTvuMin9WLpNmxOgD76dj7W1Z3VfaA2yGF83yn0BD4AQBslkUyX1a
Aa/UqoCeiYdZGJcjPIBJLlD7nC1fe8sFcc8t3WRTkIaex1O6yqukIV1pNrNX8KqdSmxVGb11vFaa
o1BBp7dh7q+NKrx256hR259enX1JoluZ1gBjU25mtwhoaklr24tULTXTjZf0Z7cVhdTSabq3Nmgm
9t4eS40oimUvwscgGV97RMZco3wGVvtCae5786POONsPwnthDvoFl3QmqP1BgL+iEV67Hi2Imt12
BwQO/NorDmmOCVH1XZImyzOUD5hpn5gG0bqgZctFOSw5zGx9NVqc21zeuRK5xMUe6tCEymPP2l8c
o2xDGt2wdgh3Sew8KVoFtAH9ONmFvTwYjaOOQe1nhw8kkcYenBVhss5wC+PMGJnAXR5qphEetrYd
WwKn836Ux8putSfa5ydW+fiMLI6TAYpxtCQ6dmHgzxfKggg9+zDiQ9A4Nd7bdsx2MSTXwhY2m0av
r4kiE1xo9E8L+M67ILSSfdNV7kea8OVDi4EQfZFEuw9ie9GaGpYJpWUno9CHo8qsZOPYZsCazaVU
o/feM5Hk1kNVnonSei0m0ZK7Y3QnZsDBlkCdozeZ6m5qWMtlXtJCcn1zZeMIp/PioLf0rXgeMm3y
uh3PoKK/IquLbtu4qWEhZ87V4OtM7N2lRmDowQXpcPMxOrbK+NqnhjpGgm0lnvrxtTWbayXyTeJ4
xl1o4TaZ163qMqxubJ4xKSO0PDWB9pdBfBB1T2CZkHlP4Y0IsamwHs3pITo8mKBakLa4Uej4qkv2
vAX8T0Qxc/goBvkxZXwoknd6e9nDpTYtSmUCsQpdjhJ2t9NHEn9lNpEaMdI2ktk302ccoAeM+bz8
VLWuvZ9fJK7uen8BJIUHI86gsM/28tyvVux/uO3nf2nFBINS0ezNoi9dNfUHRk4IhpPpxnf98dVH
4LWS/bstM/vKRoW6D9sh21dD4Jwcx8LpqOhUmRWa1smNWZMKQ7X7D+gK9ay+koJhkEGw7k01G7C6
mJPtpBF+N3bcFDVCtLdUpx60Yne8nYJDN0/aaZbbXdyeSOdkyjfLTVuDS9kpEb9+/GyN0yS9xKvI
MF/bbpS3nk5Snh82Bp1d/oCfoG+3H9GRP6eWmp+yVKUjyAa1bNuWlm4ajvyU41gVFgwK4f0wPIsV
cpSHIjQY2+b2sY8tue+m9EsMrKs0Q/EQI9lZ28ipgIsElCUfqpuL2gie6AHr4XAVu4zPHCVi6IVF
eOZOX4yQUlauf8bv0K9dmTurqCUd/A9/yKe4U/4Q6XqmkLZnSN1xQcz9Enfqyo7NuZjQylUSIEGt
b82sugsbbV2CrFvTwqr2s1yfbPQHtyK9EQzY+2BTNo8R0BcKQg6ZCB5ym/LY7yjyIRSwrUnzRoOa
OoSBtvj9r+wQm/tzmqfk1ebF110SRNEaOPonil2PnTkIq4gQr3SW3lqZlW2TKsu3Co4ppPQEMXJj
7t1REzjKk2BP/l5yKnpFn3Qq5/gg2jXbQpYDksnUPwSAPIGNGffKiQ/ZLIlB8oca0jWPXu8CYZ4f
yjJcST+oCKbx/QNbX3eNa4CuqEEWQeLQE4AtUa+iifwH10nuQ30y154lyRKalShWzOxF90ANNZZ+
peaHy79kI14FkAvYOxZNJ9BhJ1rR7VI1xbAdfeBWOYXzRH/6lokqrgjXsbaBPaFfsBz3JSd6YUFU
4E3laPXzvAaFqizuG6Ud/TRCryljTEUEmdKpUNZ1AlZ/NwzUsmWJHgxBDXei+URXWzsi2InvOmk2
twVlUCJE/Yd7xvune8Z1XMHFZgn+Y4E7/PVSo2IM6XppMEXY4qOi2jfEYdyPjaxPUTneYLRYmKEm
s62pldFS1BxxSp0h2wUgBybCvg9I0kGMrfCdTAR+zdSmxgaKj1x22F8+bGWJO7CcYQ56c1e1abLX
Qg1jDP3QuyoyQPI7cF8tt2ZrsAg+7Tz6vpXCXlcN4b2qp3s5OsmpjmyUrRPn11mimQ2YlYXHEC/y
cvtKSiDzWNlvLsv16AwdAZNGerRA4CyYVEZHmxi39eh7dHxdlR0RZeySVHeeXMh5u9pNuWyzDl9Q
mGp0dVMYSDBOuvDjY7sSV3HVMhHA9nZfy6jaTZ37PGTe+aJDvTwgLz6DX0O1Y/nO2s8oNf0xbB8L
UtQWQurDY1Mbt34lOLYPGaoNy6QnM/oJBmmi55cJboqrIJ7sVZjb5SvTnFWZe/Y3d1bpdS0MMtlh
Q+ukxpaAMx3TBHl7U5R/paROdv/1uSKQp9/f3fKfFiTiqRnwea5LKW3Drfj1KoEGzYHIAFKDN9Xb
KDTWEBml2mg2Xd7OCvVdMyHaCRydNkOvvJMnkvZejCxGI1eYWCBxA9HYlbhvXQR/TmSsDE08dm3U
nFttDG8m+8WRtrqrYppygR9RfdUce2LjrKuGBBFLS9/LPn0nT+SEMlM72i1H2aFmIlJORD+XMcl4
ZYjG+gJjmRRKzt4Q2zjq0nUfpOONi5Uoql3Y4PND0bYgQ1A/PZglNcs4DC4qUt0mjG1WcM5rwSBq
dFNTnO172/gRpWCjtSJEoV00zwGAPxgMmU0DUU8JeMOfDsnT2v7+hbc+hSRLnJykIOs2eaBsabz2
v77wQoytjbMqXTiuh9tEEnYDlqiAOi7Weta/xnpCwgYClWWcF/LKh1V+F+bqrbaS+rrWUXTFCOwQ
cBWMbdBa0ON0gpOyndsgiYe7ODYS1mrOtVaN2XOmBrKuOgfHH75cxNeXB6JeaCMYwVd3NHENyc4z
HyEBbRjA60tdtQNppKRSeW1Wo0ZCbNZb/XRlcMqlDqYfExbXAQESf8pt1j+/OGBKbeYLro3qyJKe
O+9JP6WCK8h0JQBpGBlOGG61MdB3gGgot8NydyFOufgFJUduWn3O0s518ch7qxL2nI/6pCQg1af3
fg80nOiy1K6PUzv4V8Lpn20ZMFwBAWUcL4TAtpE/OEAZUEvVwcwM9ajlenMYMClBOgv2sfLHtQGV
GJhEn20KpIx0j6MXnE8hpCezXdFizE5m79I/t4rsFLU+fc6Jfrg3euFehXmwIhQxW2vUJ0+cO7wV
xKHVoCf9qUtJKQ0qT56ZO6Km4RVlFTWv3KpfANqPqesISF/Z6EdXF0JZakOnxCqAbDsHS5SUBp3P
ztCXc5EgwHfdRBPG7iSt+o0xf3j5nMvcZ0fMFohHbBcBLPolxda0bhtvgRTW+qpbcs1ptQgWg2Gv
mTwFKBYGYzxWkqSh3A176NscC+1GWg+1gOdcKiiarfOKFuU9J2PkTNofPMwEKfBsMug1DPBMs2mD
y+kWJ2VyV84+KLSP34EzRsfLR0EJ8f/3d5Yh5p3to4jcf/+Pf9iSi4aFzKbMMm3dMvU5WPmnqwcW
6JR6IfxxHIzW9oI3rWZHGJpNQn1K8uVz3emPhd0y1rCKJn9LOutbUISvnW3XZ8Y9BLYmDYSzjJwj
wlaGGzaOYVvXenscms45TMA3d2WD4cBorHMvCQoo6iq4CiuRMYGZ1dStWzBV+3L5jMMqf7QzaFSX
D8corm+0wte/ekm76pO43Cir7K+iwTAOLlfiVoy2mmsX5jAGpmpXSg9EQ7NvwzD/pnp5Z5XONTv2
dLyQhDrdYV+LPSiMVT/tPL8D3atBYkyIJqc3dmAIVX6NLBpdIV20J5zQxQLy9g0+C//K6ryHDx+M
hmbx46LrDSR0HlACIHx5QiIiLe6Dnlf5vS6Nr2HrhF8nqD3ktkJfJ4uTUQ35vsqQO2Z8ILMdJq+h
3hO0yReWYduQkKWPABaHOXW2qTCsplDNGAtq7vXHDh0VqDkrx6huPJSisy2vRxG2HCtwK5cr/7L8
96pVRw5MM7ZluGVOoZZT2lqby4fdjB1GqHEWbnZ1UfqKWe6rk1035SeRlx6vIPlKxM01N6BZxxWW
1uKJrHomeZA6cRJzridmdn05dqpKElKojWCvyKmOB15RU0N3wDb/HNPUXqFLJJHD1Vg621hXW+Zv
03JS/fQlTYcbKXrrHebW0mCP+0NVblif0sG5yC2HvdnSPRLf2EA/lXdTMBiZU5HPQxsigTVIRGfM
LfU0APIkdHUMvgOtweDcOsHCARXJLF3h1TarsymNm8E04sd2vGmA+N2U+szoD4GQMKSl9RxIsU0K
dBoN7AVg0EBIGOgijrShszKxIFrUSXXz2MTxspp07IGOQ+hJHEVUmgwrYlPZt53ttI9lUSzUTORL
Dc8+NT2XnUAdFOcPJaPZO2cgimi+ZZpwaG4/Tgu1py2DqMcxrQvr0JLAcC9JV8ZZWx+Mvuka0ivj
7Cr/4jRheLo8XDicdkOVxC2l0zXDy6B7izBvy+eRnvomc7iGLCcon5NGPkgPO1howevrEGYstEiG
M30OgdtsEuL3Kle20LCf2LI/XR76wHYogRLx8bnAGBKk8kjvbPh1B6Y26UqvhHdSSFZR6bjJARF8
uLiYCbxUoayqOzg8xKAg92JA1eAzH/POId9oZF4EPox57PmjPWGM3SnT3gZit3a2nrgo+k3/ps6k
s0zdKoSAgR6iMIx064KohHMQz8BTRKdOfh+1vQ5+SRTbnmqbWpaBhppH3izI9YFi3boDUkIEZWM+
msIJrmuJAC6pP5yfSOde3GFIj74PG00f9S8RKLnrbtZ7EqEN9TTvPVIfyT5fsSDJM3pqZnt2tW19
czK2Js37DoU7GrtrBOHa7vfrugmZ/adl3TF1SaaGK615adctgDW/Luthb8zxAD7KIhwgqWnvnATV
QTHdhew5JajWXUlvmO4mFtnB3RtWEe+a4FYIpp9++BSinI7hqY1GfnT6Vjz4aX7tBe76Y6s00FsZ
CjrDgMUUTAF4vJKas6WHu5dNvvn9H+P9yobnj+GulTb7k/CkzYs1/7E/7VETU1XaSMSLexHpzwna
k2erZDB2sYGYpHwugxkGFolqglTRbq2+wtAyH5r0skLUqPqDwcgXhwEn7CDz0CRcoIb4dKP9BNwW
ieH4TDhCtUhDTNdCfsetwPQ5rl4/vlN2DRketlYCUmw3Kfl1EEgqE7IhKRIXt8E4cOe0bCXRLHeK
IuNKVCmSsIut0UHteKxtY2vrXnylIgi8pY+Ky4xgSAZMOx/oqDjrZkisK3e4T0eGOXHOlaM19j12
lv5kXKDaVfqOaxM/V58RRzZUODC41SkdxumAioYMsH7bhQ1w2wJ2hRGslOklp1GhDeC82azz3jbX
oUVbvPG/h4nPYLjsux0xfPsJ9PdyiEvx7IGiW6Lmzg99li8v9UlM6Irf7waXyeoFkk4q3Tewa94R
81AE5TS5vRjlapOOeUyE3O7yYQk/7Q8XtvvrSd3BIyWE4boGA2KBDkrM1fBP14IdStj4svlezGzM
cZod8ObltSnFTJpmeSH2NdBu45kO5bvmycFmfWchM17GHdEjF4q2NtLFnalruTMgA28xagxC85e4
PpOTCIFp922zregHbuKcUgKTgr9MY4ICSbwbFzA7utuxnUWqTKUMiqs95R54Hb8VhyJBU3i5JBCP
/WXDq/M02HYjvgXTtcovs1DPZo0ze71fc4NNB9PL6GjzSUj+AF11RyKUMM1qNiFdIabOOeqLVV4O
apsOmTrHEzDlZKrgHF8M07K8kYyW4ZdWQKEjQgqpUBQpAmd/JJTQFwQAzb0atPrjVWRmDz3ul4PW
Fcw8538FvbRWsm2Lu8lly8mvTKlc8E4B5JdgOjb+tHQjWB+p8R4qu6Wsi2nGo/Ly/LcorR9+f88L
Ail+WcB4n12dotQBrGzYJKP++j6DWnNSu0i/D+ZTL5zu4yTD4btcsad2u4gAppts4mDRJuGTY4Y7
kI/jq9HBVWji249Loo/wlsRNR+040payJK9DJ6ovlU+bIEuJ6upHp/yCNBK2/LnOnPQtzbtvk3ST
e41M00M52GINI2MZsEh9DQJyNhPByYiTHfHO+UqbRHC6PLjzBgt0/PevAgewf3oZXND4hkBYbMDM
cz71QGn5RRyN6V/2dYZqzqByjDtzerNTaOx+8JoTr7IhDOl5rHlvMINZG8fEAQsnutyhlixgF1C6
6MRvLyJm4W9VvgXFdxKuqr/YIbtTmlpAScPypQzZkMcsGm8vD0QMpwcrnABz+S9GVmAK5B+6ov5u
ZPAyfzD9n89S7Sks0899XifoasBc4Z4kLnUuSKK5PpGW9sBwrrgGVZIxoZsQbdEv3JBLvOWOchnh
wUHOkVOi9gGmFcYtikWowsXbmCEwwQNZnwLpLax5jNN00Us72AnGj/JbX+XtjSO0O4b1yVU++C/d
RCxIyvt7siKt3aYNOzumUbW4dKeizCuOKhHfhTkBOZEYt1FT0ouPix32W+u58gWkPIljqa5rKPd+
az92hFazAUFFx2G6M+UzDYfv9WxCLUVTsofkOKujGqYS6sJDJzCHcJN75fLSJ+saYW0vt701NuYu
nVt2DP4/vsnGD34I2tkUFue3DfmRFzwy8RIIl+B27owB8cjQ+z+GJtupFEdqXYPbwBWtjmJ+4HSu
jjhw7F5PjrReic67cE1Mv3C2WS7Hx0hmK5+M9Q+/bVAn/d3F0zkN9o03iGufVPVTVwf+iRQR+pAp
Q+qPn5EMzo2exTVM/OcSrfszepkTckFtg8C0XEPRCL9CvCg90ishZaGICnIKsPbBpF/7SKg31vrW
3ZUWXmVP5N1tWcgRiFtqHUop2z3pUMxZOL8U+pRu8zYMllrtPOTFWJyFSJtNwXx+R0LvfTYW2tlu
HMRGVXOaZ1TQfxPvoAmdyc0gmuvCQZI4TW2zBkVqrewRPiuUn3TV1C3x3yoqDgTLUBBKJ4CxiYFX
szX9VOaV/gSeot/ZnZN+kzkS8stkzNe/tcA1YSQmzS6rpp0p7PHkT6N/HfTwPy07ENtcWdPB0rXF
FHTFt4ZlC2PC+GRRH18r2GY75C7bPBgxH1WeeE5hma8rVTHXlBAzRk4VxvA8jn4NYZH6Q3RaDJKQ
DlQl6vfc5OXQcuAggbDgORYb9KVfgym+BoPbXClbb7YJnt2N3wb9jkxsUslGHd1PpfaBTIZTH8Gm
aYz0TkD4A8/l3NWW068uwNbYzsbDB+3YcnUWBrc/5b5+F8SR91+0Y9MmY16TxUNBCFub9Ok6IGXr
SdHZpx0N19DgwISjxU8HmGEACO/1zmrOl0Xw/0/c0yn6VheqeG/+1/z834pyrCNMopdQpb8+2v4o
rt+yH+rzN/3y/6j/ffly8KNYvTVvv3ywzmHCj+f2Rz3e4WJMP37+f33n/+0X/+3H5ac8jOWP//jH
t6LNme3e/UCS+0vIkyHoUv99KBTIxCb8t2NR/3gjC+ryA+e+z+X/+oiGMoT+79JzHMmUba6wdbaY
/odq+CbTIhrKpNtNPhTbsOQr+fzz/uMfJEPpfI4wKWEwZqR39N/JUML5d8ZgjJbwNzK24/H/KRnq
l/0PS7zlWK6pe3N58FOZ1wOyZCo8BHfaiIq5GVwkEX6nrn96LW7/eVb6azH510//dKBwMI3ryq+0
c1HW2OJciu5umzUqBMQxbX7/HHNv+q8G21/P8annoOC56ohDgrtELx+RwDhLUx/wCefR198/wXyU
+1dPMP9xP71E7DtNlZmdf1b0K1HqRcYO1nz3h9HY3/30zy33TqV25PPr44ohX8gdT5HfyuXvf/W/
e23mJ/3pV/fsySobLYW9qRn+uu214i1rW+hy7iD+cGD4tYD66+X/NKvpeQZtmniKTkHnS2x488RJ
7cbIRgsadmebfvDv/5i/e6ZPJxK39JIhiJmGJ0axDU3GaeikgRJ99czhNtCw6v7+ef7uop2nUz+9
aAQzxtMYRd4ZyL++KNF/BcwrCG5H2++G+v/wsv1UdzPbHaZcWu45cJgx8ZfZ94MdNTdMpcyn/9Ef
4n66t1OEgUQ2ZO45bttrvdRxXKRErYf3qc/h6vfP8TeXr/vpDrepNfLcls5ZD+QrtTz2h9p+/v3P
Nn7tS/z3teV+urUTZqato9rujD5hbTIo6OlWu/7ebJ7c6TG1rGWC7jrpSLxVEVHBHD/HP1xs8wL7
r+76y/n4p6ugQrNiTVJ159Yn44mzKbT4Pj5BB+Jk/nUAjjEwg+jMfee+OGTT51KQ11gdfKhNHhzC
j/9UGAT4nmy24xTDCiwsDcF3+AZ/ePmNv3v9Py0fuovEawi7DsABOfLiaxW9WkO38MVwxIls9CSq
I/LRiJbGA3pw0oFY+27fiz+eoH5t/f71Hn1aYlJO01ptjgAoEdU3PZMbXi83a7aYSWeiFH997+JX
OPvBxkBQjdkd53G99C2ke6RD+Lm14FsTeLK9+sOb58xLwr9Ysi8hiD+9efDwkqhFQXAOu/47IVmn
ftBf3IrrRWAWblL0H3UBJoIkOBzBK0ayJGj3Q3fr2zGHXBvBASR5Xbk3bTx9o4C+Mcmgar3oBYvL
o5Nor0YrAesPh15ByAzHo2uAtUKUghpG7XW/vR88nI6ZjvYrpFNpQyB0AZCA4RhpePsIAGJiQqZr
2Qz3FAYHXfe3bescNQrzcMTFwOn7+j85O4/luJFsgX4RIhIe2JZ3JEEjUtQGQTl4l/D4+negeQtO
DYsVwVVPqzVVhUTam/eeU3eg9Kz+SHnhgQn8GOXUB7bFCyjgLSmWO7eTW5LW7yOLPXalOBuTiplc
45aO0qO1NGEDNKSSaulwMDumFnS63NL5O0pNgFtgnm7JMcqb4nkk8efKmL3UH+ZX8q7pVXjulUlh
txdP1v0ww+PriuLiNqSGrgkwlbWpxm0kSRTgF7puE3S+fWUwXBoL5xP3MHGjPca+x5l8I9uMTNFs
+/ljXZoNzmbruNciw820kqhO9r21zBelycjgLV8///gLS459NlNzP5s4FsF7r6rQBaVmCT613GoF
DuIm/I/V9T+yUu9/92IXHmF2jL5/MZ1SZ3Fpm5U3Y3mombYV/V7WqXEXVxbFEZ8/yKUvOZuxyQAn
4TcYa2qxUqTH5XEUyh0J2l97DedRGlvWqltXduUpFXxSQLgPvqoSNYKa87XffzadKiYVrngBag9r
Sr8EFTnH3xOxTRqhrb/2FWcT5mA6bllZqvQaheRGBVmXLptTJcL0yju4MAzseTV9NwJbYvt5F1DZ
mM/lPpjpCb/Bxr7yCi59+tn4Hpwhrh0jRWw+RY8zPNmygj+ft8zcST6Yte2z8Zu54RiJsJWeG/t/
fY1cf3+cPD/kQiU0f+ORu3IqufQIZ4PZ5m604QKp8lJfNfDKE4Yq3O7l84e48OGzAPh968e6kheG
21ReMri/Gtsl4aqYrkwT6twSH7TQ+QVNSv0AmaRR4zViw63jKrM3hF33fgc7qFlR7vAzSPCMTqQc
+k3y82tPNL+ud/0JyEVdJQ5fqrn+hqxjoK5kp6++9uHzjPjuwwM9UqdEOiwXlTqQuBJyJdAZ1pWh
MDf6R+11NpwzyJ9mH9WNR9UTcbup2HRp8lgl8TEXxBbRvxQZWtssr827rz3P3C3ePU9tWeOES6Px
2JXeknD52BtGdeVpLqwS1tnAdgs7SEi9lh5ihd8II5eGtH/LVl3DcLtymtMuLN/W2fCm9sYJolIp
2QnJ+HsCz/BXTiLRrmhrf53Q/5ZpXmm3ju1K7qbRui8TU30QPsbFBi07U3HgrwHhVy9WRvVOqVFz
TZYCOy/Y/vBvUu3e6lTrSu+51CJnM0aTZPYwQKvz+qLflEp19PXpLipzDB7Nla+Yl8ePutDZZOG3
GUjxJqP3s+3bBaaKyy1Xdq1uPwuD0kcSkt6sKGoOX+o/5tn0MTV95uZK1XgDZYOqRN6hcuNxpQPN
nfCDZzHPtgD2rHmWrVJ7qY3Dmsw06hQpxbzy6fOg+ujTz+YJVVcqsl7GBmZSGK0Ks+B6yLbjFcf2
aPO11jmbLdrYrA3HSqQXaCDhXH+0lg709Cuv+tIDnM0WZNBQrkqyrmc3c/GTnn/PfC43U1s7ff7z
L3RXc34v7yYHZwA/EkWShaeT3cGRhvuTyk6xc5wwuaHir3z4/HsuPcjZRMGNXgupUkqvmvSndJCA
nBoPEvr91z7+bI4o8ClJbslIjkmI7ygh/sQB0VPd/b7y+Zfa6WxY9z70YN+JpBcXQ7tX4V4sQNe4
pMmp+s4wcv21C2SJlwVgQGMH3ERqCSWDnaSqRA8rqneQh5BKKDnGuekRTH52JJBaUKZgpacscsBJ
cxXLCYn8a8X38ZnrFIkXSoU6oebqPi+Fu01D84mCsGylTmR9IwTR1nEr7dtcgPVq0hq71tDr1P/g
9A2yTJyAQrMehxAvklKYp7IeekA7Lvciic91tzrauIx9ihWL2L3Vq+QeH028RWzC1S+FV4euadpv
UudiIjacfNUlEOJLgPArDVctpdQVsf/PW/hCAxtnPb3u0fyNQ1F5baGf8kwgwY2grEcIMDnXfP4d
F3Zzxllnt8LSMbqkgxNp1/HezRyYAKY+/ik5SS3IKknIMDX0K0P30gOd9XjXwIEh07H0HEO/ncrh
O+GYWzniduBdff48FwbVv9zpd4M3Kqe60VJWRqP04cG2JYjlILCPsmGP96WvMM/Wmk6GRh2g9vYy
6ga3DQGDBYtaQKJj/cWvMM7WF+7r08RyROlFan0bch8FDyB9Ghzz2+ePcOlFnC0xTaPWTt0bvAjW
+mXoAkmyq9rCXOCHW2uwpysblUtv42yxGaYkK0kwrb26JDfTN27rIb4ZLf9K57308fPjvXvZoC/Z
F1Z95ZnS9H9wDZt4MSigdZBG+Re77Nkk1+paYgsqXzwtEu6Jeuc3e5ZEKTZ2c9KD+6+tOf9SNt89
SQsHapSjZnls2/ZjHj0UPkoSY/wWu1/8in8pJu++YrKhmnYlX4ESHOe9fGhjeUP+6U2udcvPu9WF
96Gfdatk7NvA4ubMi9Ml3BI0PKG8Mujm+eiDbcu/xO13v95mjzuaRgKNYOqOcRMDL3e9r/3qs16k
DYNVYbW3PN9G7dErOU75ksStHrbh599wYZLV5/Z69+PJS538kSoaT0HWQamI4iEzfMqaYqO4yW5U
wyvb0rmdP2qks8kcn3VXmWlmeTY064L8RN+Z/viheqAWiti3qoGQ9782MPSzuVwOFd6JGjxEnJQN
EGsbHKcrI5JGcM231Ed+sU9p/9125EWxMnW6yS515mjmw09fSKpJRnzsn7+dS732bIhT5U8pCAgW
r6eYzVTqG2D0G0Vz/3z+8Zd67tlyQULyqJVyNL16RC4WJGG2HkwUcJ9/+oUfr52tFBNM7J50CtOj
auCUVuapqJpHpxBX2kadf+UHXepfZu27rpuELunJkUWYKi4WRmVuAiPdAHqycVHltbMl+UQhkl1S
lPz5A2lzs3/0jWdrBunqThibjuUN8Sm3vgXkVAtUH9DEtfyJMNOqhsEsFervcYD80fSfqf4CXPCo
W9if4sX8b9UhmhLMeFcm50vH7X81xu8awYCGQtVSZnvU/C8wTy3d/u/kPhmobxtZ7IR/4m7EIO+q
ivdJd5vnkgxDCKTUPyYTV1DVJq7mu5PKyq+00r+q349a6WxK6fGKT5aVFp4zEIsJnwCaLKiNWYTZ
PseyZQE4qozXvILd4b8SfdiSF7SswFiW2QFk+pXBOfeyj37F2YSTG01UclotPAvRQNuxr5+WdsH1
mpVvqKJfAS0zy2zzec/4l9T60bedTTmhn1g9dMHMA3jlr2XNVZmJJjAm+8b4Xk7AUzXYNxCxy5/Q
5MjodGAdhSVJRTIgGRawFVmmxV8trTFpw5v8B5qoheovLWEBHMympwGaAblkebxMoC0vhqTD6dOF
v62KemmpkOYkXFksqNitqPiGWzKYMlqU4VReadELswXpIv+1VJC4BZPWl7mniPCvplFO7wLgv9Jr
Lmz7/g25d/2YBEWrEqqaedoYBovR1NnCVsUKLIZcakF/ZVd26VvOJrxBK0PBCT1FvVLdum37x6p2
Vv9sTc6VjnChjdTzOc+uC71SuswLMoqJydeMfXIsP+9k/xr6g06mnu1hoiacINnx61vNAJw5TOqj
VU0Y5pVEQhmLAg5JdUm+q4JsKR0n2rBMKQM2M4RxgxJtwxJyScxKT1meUR/HWuJEjEJOqhFFV10M
8q+jvJCdBsCNVdjrw5XN9qVmOZs4g3TCuwVZ0/NVG6pgs+AMsfq8VS599Pyq33UcauWBBoE89iif
BWPfPJlN+v3zj76wZ1HPJjLbIRelT5vES0tngYWWNNBwoZvNg11hPIzxkCavX/um+eHePYToB2CD
LfGuqZW/sTcCXh3HzeBYNxHYLT8tv4dQbD7/rksNdjZV6WmaI4XtI6+oU5vSg0pdgTC9FjD/t3H8
qJOezRJ6rpjlpA4Re/lNZ1YrjeqJ3rzPW+pNNpkpFoo9HIIITJu69Ydyn6jTKkxNSHI9JefPjhFC
ShtA6IULH1VeoT5SjL6cwqfEzxZO+WI31PG2sAW0R3T1a3g1235OqQXf9u8r1MD+2nz37w7l3Uvp
ie7H1JCn3jCJn3OhbC2QN3/tJZxNRDFNBFqqSDwr0459DcB8aK5MQZf2ReJsDorcJKA6Ik+YQb1M
3BnwOoXvVXEEBcaLrdnWdVe2V2bUC71JnM1J1A7HYTJlKft6kKBkpG7LwbhyFXJhAynOZo00ixKQ
6FbmmdYeIllSgfz8WvvPqZTvB1wBxEjtrYFDuZska5CBza4kNHflFVxqlLOJg2BdnnFuptamqG5y
NfICEfz6Usc5LxfLC4jolLZkaK5SKiy0ziU/P6/Wn3/6hRnvnIoCsNCxAKAx4znZNyIxEkJI8Nzq
w40d66fESn6V8TUMzqVGOpsoykJDrwU2zbPD4gnPJ6CqkCDs5w9y6cPPDk7+1Ds6RLncGyQl9F34
hpqz+OLbPRu7iSHI7lOrxFNjkum7nkUhc31t9/kv/7DTq+55Pu1EVCqgNJTyn8p4yeL8p2GmgPPz
4krLsIDQx/9nhuYbzoasH5RJ0uLp84SmUJrcn5gMTOu51/YmBhWRQkrO9vWw5z+thqlZh82LRSNq
I8CzYFqNhlihE7sfJ7lUrZPe6ltJulFf/9aTJz4knUiOT82TxgdZTcek3u7gk4JtGPdd/zIqnDx0
EzMa5fw2zBNII4lYNI3ESOYxz1s9ZjWTYoQ9HPh5aq9tDnHEufmTqSUVrRdA2jdUrHCc+NFZ5tFH
QFxlxkE2N/wdDd2DDUWnK6kwU30VEusdh/QTC4fjtz8j9cG2whXrhcKLcwp0MUh9WDuKtlrgTt3y
E1ALPZoQtQYNouV4NOUbUA2yA0HoklEAJ6IqNlLT8UNsKJrFR0yOXnzD33EwIPETTHUgg436gmwv
Zkyv+4IjZVtCHSvrGr8EpSq3sf8HFufaVp9Z9TpRHvzUWEFc5UoeFqesDtzQu34w39DPa+FIAD/r
0rtCbY8EOF58NyTP/yZR4aaimqr4N5NKtSxaBxS98BsCKo4dJLItehxN/S65nrBy87VQ+11h9Fuq
eDhahOspAEPX3GjWqSaGkXMSbGuqNIW6HnAfKLLdzU2oDgA7qn0rNq2Pyd2MgVluIv3H/JCiH7kM
r1f8lGHsllVWzGcrJ7FuCF8sxCRWPPDnY+PDUU3PPVsQ0JEkaCLM2KvjAN2pb/4IiAx//tnzzP/R
qJj//N1qn2Rh4A45B5DOcJ8Jn480O/aRYsx5tNwSV77mwxmWRzhbGpxCWuDJhpjwOQYcaIolu+FJ
TMuqFtuuLTfCV6/MJJdaa/7zd09UJVWZ5G3NHgM8wN4pSJMzBru/8iCX5in9vz+9BKtpBfP5miTB
xxCmldKCYW2yKyifj1N3aaiz5aHiWt40STP1csZDOIRLdAkHBlzYmmvGxLxnqhOI9Rvq+jeFLjy1
ef68J8y96aOecLZ2UCFD3hP7Sq9qDevVB8BIXX82CxP96kknLf3Wacdr+W4Xn/NsNZEuEA45WJEH
IkMce9c074UqHaTObbEFJk3sEo7T0vBbd1pYQHH31HNOUBhda2GParmOCte50mMuPPl5vrdtcTiQ
aZZ7Ii7KGwpGUpCTk3gcE7AQMM2CdRtDu/y8mS8MuPPEbydRDGsaqaSDLPAbsdNz7VRbFD6z1OLK
V1x6nrP5ArfrlEmSdTw1QEZXMj0tRGzMsplaeFrPGVdTteJKKG7eXn/Qbc7zvaE+jL4zJJzORfOz
MOrb3h3WatbdSZeqjwR4rgnOKPP7zeftd2F4O+czCWDLzEzH1Ev64jXPS5Rw2o/PP/rC2D4HFemh
hExqtKlXqs0R8TDrfPfDsZor3ezCHHieXD22StLECJm8RjVuAsCULKD7Jg3uzIpg4IQmNR+ba9ud
C7sd52weKeJaNqJQU25ndsV0yECXk+DLP8oRuNEvYRG/ra6evS71uLO5Q/WdokUCEnl4Qu1HEHvW
LyvOxV8FUNKwBjRSGmxg9IjKFs1YhrVqAmVgOiOjoET7NCOSkAUtqFCcNl1fdCu/1xtwq3gGrhzY
znhC/59vr7rn9dqyHrteLXH9tUM+WyOwWQTAZZ3FkN+z9xnLaT3vwuQb+LnVvDUzzX1g59t4DuQn
s3RqXvzRF5ecKMHHLNI42fInnNRRvK0TO1sHxQvW7fW8vyiCiD1UtsiSh7buiEqVhEh/i/Z7115Z
KS501vPUZyuzRWnGPA83e/gboLeo9ZXOY8Ax+3hUnyc9S7eQSNDq2AudrEI8WeG5LJxxCR16Z8FT
uTes3qHOOHlN9LrdOK4r14maibXagxGwc/NBCltYOJ8dfas6ol86DUrxAXY4m9rChUdgYomsBoFJ
TwvddaN0wVMRz6qhvGUnWMOHxKKiLewYckUoRudgqChIx6oeFrGZVNumcLKFq6q/cDInR1111EVV
Ao5xi/pn2LNnc7QhR4NmabCepH4c2RYAFFOmQ6NO+m1n0tdg439HN9BtwpkKS7qd8s2oh3SH3FSS
Th6aUHOoXrJxZhBFCCV7iqLdKkAyVrgUuedAUeSYMBLjTuKJEBi7hIZvfsQGTawmVI7WDE+iBBYN
A/Il2iiWP8cOH3MhjAyhtxaX1EF0wT2+pvjBEv5LEGjZMs8s/TnOFM5AKk4AyM4Tmg1yMmqwh+wJ
hhqAXkMnnfr7PlfS5TTzunyUwE1WRJQ96/dmGHBqaH19aYZGuxJ1b+9qN8gPpCliXUwCYBN5oR8o
KQhggFZvxLd/J2Uf7bUIZEwRa+pTVQzpnegb/eRyrX9IsjTYU21NvXqu991dLtJmi0S33XF/9jhY
DjKn0fdvQ+i9G4PC3ANQzvwYKxgbudeunjmD2Tnx89J6i8HLbidKtjcUvEdbo4HHOFKczR11MVEJ
3Kp3MeCfUx8ZJDFZktulplnlQTCtyz5+UZzqpy3gNdoJtVmUTgPqTxFk5DfCbuGqKvBEm3EfOlTD
d/YjhS3bNop/9EOZrceESSkIBgxiafVo6zFkIij3oY3HUuuYHfToJei6tVuy8qfVUYQ6kTcXOZ8P
ETLtftc2yCBbLgcItlPk74A3rZ0Ia8N4AwwVxIv/0JESFXTurT82R3VolGUSUpAvM2M7smmb/E2g
vwkuKlQbmYmhb6glh1kZcZmXLdnZ+Xy17Kk0ycdVjDvYLnY1eiN0HAs9h3uGsjnkb5ZJsQVHvhDt
y+Bby3x4bVpiioKJtpNrWwIr7V7byd4qHKUXrihWmWbcTD13Y0W9Yh/1AI3jFivp2qqsXaX35Gdm
/lFPuweNKLjl5t0q6qJxH3QlUo2R+7MFZ9OTH1rKMsJ+YAzajqd2VLTBALwPRmAuW4RGcfqqMdSr
Erg57YzdD97Uk6ixQygNuzplCVX3Dd7JcnZ8ulCeTB+p3HjTqbzJaNzNf5UOuU2RLUFEAn0MVs1c
YnVjZlqkiMBYrbclG9IRQYAhEeipyb6KXzPYBZnkRtSsbwid9Z30xlRb1am2rnUdz2S/mKoDVIql
2xLnIcA2hMqqsR8blbcB/iQaUOlh8O67pVVP9/yXWVNR/3TR+Q0UZfIcTfYinfAosj+DMjQUtIVL
U9+U2h+Mu+D9rH1eu9vOqk+5Y++7Br8hP9+U5GhPahwswuSOt69piFbGGzUk8Y7/t9baCxgVQKAz
f9cq7sKmQ6HnuWuiSlug9KBKbi+oPywsMkXnN2ZpN47SEZo3FBRCJS8hOYQRoEg8a1OWLcWE6Rbo
fCbtH10rTzIfxY4w+KpUjSOgsWVcYpAZIgd+Fr2Fmy3ucyfImnIDU3vZW+kdUFp4bXQ28Cw7wJRg
lKMbWIrMQOouTkh/a5lEYXrEkVylRfq3SZIDv7MEGiz9cj1IRv+A8Frbh1bqb5Gq5WQ/3xT10dX6
lV4197yjpPDhH5nakgE7aO78R7ZS3/IPPzZ3oivLBx/iN6XfJ1WUc39LCdxHcE6bvm7nF+YY6AXs
uP/dBFiOjRzSHrWh+u8KElkX2kc3kMc+YlqgswUt4ydS9pAB12X3PAE+RiBYrtKm3PHq5l0KgNil
IcbXptK2mJ2XKiorbPBhtJ/7TD+AF6BkCvPjZP+xjHqrTQkrPnbaYFwOmjL3gF4a92Vz30+ejSQg
VHtYLcze416zoo1OiwV2/E1hGyHSBNrtY6QnYIxZMM0O9TAvj+p/VF45JWBd/iuo2n0fpTgIMN/w
DE2hwngNVznMNSdrMa6yrA6vQ2YeB9F/y1lKGqDYdSje5g5fTd86c3j0XcJSzLCp+M3HG9NLon2j
5GtV4PZgc3NL81f0l3m4zT9l/pKkYnOkrPIUZZSr7BIO04NtkpqGczJ70R37e8M44RWDTv9p2P6q
zbp9TFWglfy2BGIQzgDx9GNu97yjYLGMH9r0KbSme1KEd2mu7QvH/ja/IqexX3GovGlqdArM0lr2
IzLAOnTvIRGuYjwRkWOXHCZwsYXpsGut+FFBm5ZwKRXpzbg2wvx73iurXsR3tgbkQ403ZN48c9VD
6N+ZSXYJl5OjXq1UozkYY7dvcgMIBpjaBxjs2j5PcjBk+DmkOa0wpYgbteuWCrJOHpr9oaPKf/bM
53yaXGyzLoLVxGyRbTPRqmqVPpkBEaGQ/qdNLqy3wMIN0mobYKvbXu2OUwrgunOOmtE+SjG8YFZ6
gLxIpq7czPbINmb4JkHo9f3AWI844xjfCEgh2BuxYwSHlD9vx27gvlK2p9Jyfo3ZeAsXZZPl6it1
kk8RSxmpDtmyM8qRrVa6NgcdFWXo27cYXqnDt/7JAsoHs6yfWTfzJyKuOwC/m6F3T3Gq2/u8Z/UZ
ByveJLroj6nvTvDZp+CXoavGdqCqHxvxDGXFQZKtK9cmtwwjObmws2CjGrVNh4FrGelsX7hHtBaO
WbJI6bLsSULzC+RHZrclFb1Zq82kIS/u7SV1E+ah7O08QKpVIqp3G+PQ28WelG+6bQtvWEd50Wjf
TfSBrhbuJSqsVTZYPQhIe3pUibvdj2mYH3J30l9rEek32OXZJKIBig6kZ5hkYfRq/hjILNgK5M/c
ozV29qx2uX4yFUNugecY5ISkoPF5Kp1MLSN8sdMw+t5TMXEwC26Tk6xB4lHmxHhJnc1uw9BN/F2n
wrGhvYfk2FDZy7i2h2kv9My8S/2y0TGDKr+w27uLIlC1BIOX8MFM10LbNHVhPdKvh52rguNbFFWk
wsIqKEyeQhR4i0pm0+PoovgeIIL+rs1pINCalqO1asxBjBv2zZT1OU4GBtxyFI4qGuv7vW6VQbso
oqH5FSs2qRGVNNtn7DaZJxLZ/y2loqMzxpsXUG6st/cOB7e1EQRuv44qA16eUfXKgqPZsHPMnLhy
3IuMARzJ/VhAwOE+WyLoc+iLhl2T8F3kaIJNOyf125mTf0aw3G6ibMFB58DFkiZFYy2adYxVZZ00
fbJy8769F1xCrfQha0lSn4pvZJTk3wJJpmJiF3+cISdEm/VMwfobxGcgqEVu/hrCPNnXaZ2+BaHe
nOK61Va2wjIwWiSsG4VjrHy/hGztd5aWs8Bn7W+zUmZXRKA9+E2R2AsddBnh4Pkc0VIOhGHIWo/l
qK0ywxnQ/wFgDEKb/PkuVVaDBRsZkILLIwkLhTkP40RuKFdGXDfWrVpjqzf5nz+avmlf+nbqTxnp
fxtFr/S7SEZJvKFgS3nUNc34rRkyuDESpG+Z1GpUPiIMOnD0/bjMiQwtlZTlQnHTZqFGlvrGuQk3
A4BX3DWDesJr36586Tjr1kQIZNnSJB/ZIAG2FBCxB53pe0Tt+LOzcn8j9NjahyiEtm1SaIcRqOVR
kcHAvKOPj1nYVg+U51BbrRE6XfAI+pIS7XI1NgroJehs953huMu07iPMNFErvqu20qzrWun2TtrU
zxb6j40Ii+guiMUPNYp/icy+y7E/r3nY+pQWCG+ZcNnoqG3P36QyZ9KbZJkZKO0d1KyrDpzwypzz
tS3Id3vISlyr1u4dpaQPsdOtDHYnZg+0wJmehNazY8qpYcFDtMoy1Quk5a58h5WOUTSCFHSNYtNO
7K9TK7+PTQjOg7b1K45StSYf49a4CS1/rbv6EyFYZAg1uyJMe6pg2zG4u5rNPVoskFHuQ5AONzJv
SU4K+ns2MD9yo8CGwF9bhMLeaprYhra8d4zRRbTBfk/FV1lNt51db2MFyXs4YgqrnEXvhnPYh2se
p4mXusBgV6jiT4CQxRZKwSVJP3qaEhA66V5SJgI3EQ8d4mPDnnODMpdK+s5v5k70kAE/zihWWaUl
WkLRODy1vnEd99mtUnbr9brPIpNSCHvdAfo8NY1FE2Kak0Z8U0/lHdzXG8fOj6h5n+q+2CSay9Le
FepKCCffOkZj3465jhwmt4a7IhDOnomfuytjBvWB79a3mtmyW2h8RT1AeSufdK5Lsk02tXepzZEB
OWP/q3N047bFcbrItPC2TPxbHLcPlCKh79JYX8L+iA41XeSmgsF3wtTXREcyTF8dPfqVw61dQ1DG
p5pnv6vWvBuH6CapzY0F0NHS/GFRaNCahVHc91lJYbPd7so5C7GxZlv8emAtbMb2eeQDZdf+6l3k
hmZhy0WMc3sRFBk8rjb7m3RgIdMclFbps/XPY/1vV1l0ov7GFONuTsRqEXAZWfRHE/x/IimPkcj3
rR7SSyt7O793JwVSbds+W6VSOE+1WyFcmKD2xjqqNNf+jk4esS9LyqJz7a1hOVtgCxui3g9xmoPI
KoxmzUbpb00uiAbjGHFQtnIt+81NnM381EIr77N8fJ2s4tBk9N8wF/KBwq74YNil9dcWWrwTYRY/
lUznCyvI90E7E09HZ87YbJ6CSpxMEyRZI3dK0r81abd1uvZgAToYw6lbVy2nPPb00aYBG7tqjQjJ
dvA7BRi9RI218wuFCUEJF4z9NzDFqAdH8vjIVwCF0CU/0Ig7R4vKnhVWSH1RI3THJIpwa0IVWM4b
2CE+KrwvrkWBiaETg2c8qScplBjOaPbaZc0+caqjE063sR3uos78iVlzmxv5VpcmWK8gveWZcOjF
mMc4Fs/g864JfoE5wdGo+UBLB+VHGha4i4NxbU2Q8aYyDxetUzOZ6nM4Bzgr53nTWDeJYy4Ua3gq
uWtAv8GPsTGB1ocGFAn822PiTm8w0bd1KElOKoI7p+FUZZYFsorAvneq9mS7+SmV462u+ndOUbNX
pPcZ2nCXaeohUPO5uuJtcCNYvgN3F537GlPHzvrNbWlrcvTM2mNC7sSC0XQ/EtgZLHXVSefU1ca9
FpgHQQXWolGcfaq43+1puit7cTKC4W+sWk+9rREKSNqDMTMpKBQ5ZWX/rQiqk96ZN+SIzWpXQkOp
ne4jbbg3GncrkuqvUxD6FEHjEa/5Qe4hpQ32XZ22r6bLXpyWiEb3KbPNnVmY+4Rd5mIY1Y7XFjwN
gbgLugxNSLLrIlmSk+nILfmXJt1WX9sDatZEl4+WtO8aNvFwklVcnPVPs0+GHdqKCZujUe8yQlU7
7pvFkmxeNgp4EOfE+6ZhYzz4W3p0xL1BvYZgh9y3Z6tiKWAxEH3/1BnHmaUp9CWCrTVvZ+nkfnCq
C7fdR60JHLQwsII1lXxQ3MFcK8VYkzg1wiV0sTPA34whLDtmiPU9/j0m3XM7ROkNQsaEBUDTjvmc
gcZT0teVQddOonUpb2tVlTEC6jTVB/1VaQrQ+GpEPiVQcdRhtftc9aq2DzQY47VVtj/szIjH5QQ1
WGCMssKfmHUTYJL0n9JIexwpwk02A6Y7wmBGd6hqlkurGopkEahd6/FWqzc0tmS4JsIeubmP1WrT
jHlyZ0r2MUnN3jPONMHFWQA0Rc0nsBF1s2xJBF5XjTUX1jkoclrNmW4bYDf3vgWefpG1RvCdbUP3
6Ix1TiQTiaDGdLXUI+eN7YX90MKC/y7aCT5P76gpJj6p+TEGD7MC7GPqmDApekvRyEecflO7X6ew
mVg2ZdsvAW/H20jNSWWr2jqEA2mJQyXH8lA2sbP/l2jZm2l4OyJeBPurOQi4u+S2ytx2o3Yl9+uR
LVdZPInbqS3tpVA7eJfElR7cKXN+Rb3wQkiHAFOdeFiOSuRG68RsIFuGroZiUwqjYceihlsnCTuX
wG+51izyjTVFjKfQwT+hwlxeBrnLRDugXVNUu9ogZSFX1Iw7G4toG32TFLVsyYZEGAcVeSenGDdd
EpPfx7+uADpy11VRlcKhBwkJ4vuV0RjpXo/SFHIRZW4vYR2or1Zl9qe2z7TnWIcOCfl2SO4Vu/CR
XmfV7SiHn3o1EMTiCcrTJHTIyNQ+vAJbqFdK17dbVHL1qTEbcwft3biVMshuSbo2D3GS4mjudOOb
LJryhJvNRVcJxN402mIdUDi7cEJWFtEAlTcS9KuFThb25BgJwXpq2AhcMkFXPtFTm9o8U2u1Z6cv
sdY4ljjlfZ2vHYyqqzEiIcUaZbgM6iI9CqpN7nqZk0Nv1M3aYAivUIqSFISeYZeYEpv6aAvClDZH
E6tDROZWerFgnyf/kKIE+mlsUEk2teDQgVfQeVZSk0zDOh8jkmL8frozMl+QBFPLRENvJPNhISPV
jRAFF+WvOOih8etIBEmblquxyKptnQT1IU4JC6fCGNZ2oXfrGiNjhWizS970lrI6kStcC0iyuhZ6
JqdhhcY1e8yh/nwXlq1uWIrUO1kq3EfZ1Xz3S14zRrEW42U1ub97P4zWmYpbAEKCu7LwHK59qLH0
u6C4J/A+LcC7jsQDynJlJbRoHjctgkJ93hsBBe2A+HPKGFAyWJwBuDWRryMGv2UIlZ9vA0Q60o6b
Oiod0m0mbSN92+SdBvWN3dkdGk0Z3bopwQxFONZaVyJ5qOz/4+g8llu3oTD8RJwBCdatRHVLcm8b
zm0Ge2/g0+djNskkN3ZsiQLO+avjbdoq9YHwpPvtTDPUIq0zO0K+gfQgcR7rrop35A3ofdFNA+kp
Wit4o46G5qhLeIVMbnsfQ8S+N017P0aaZt+GmkqPDssPKkPH7fB/BQAtCLsojofvQqv5YNp6YcV1
KKG3GKDG1p03Avp8IwC6Yk3mdbbgWS1y959RpN1ZaoNRNIquU1f/KFbYpCyuZdE+Uwd47RrrNYEO
3BVL9lSn85kVjtTi4ofMzH5bNOYXHRA4y7OpDJtGMUbUNu2XeUrUsWPVYTY19qbqsFbxcnHp2eKV
RepFG8ali+MEy0r2m+B9/D5x90qwOteGH5ubaK7+ZMzPVdDipIl2jmsdBf0RGzN3Djw/fwxFjUpg
HTIzuReBvpeNA3IaUd3OFVxM8XGubTgRdEf2uHz4yJjalHIbHZ0iAeLZrnO5l7y2OdaIIEveca2s
807+UjPjiJzNPhmp+CHa8iFaek3XWtGywFFTbebvRa3ejMG+qbx+zx3/h/B4+hmzj5w43U0WGUTG
uxDH7dI03FDzB1Uy+WYtltsMbnYd1jMYAKHeBNQXEo9VJiyN3ss4NH0oJKCrW78v5lqYo3/rbPqu
1Pw56OXUTpK6KGDJRnvPY5ne8JL9qNl4tkYHZDzZ123lvnnrxcHkrLepn/xraBbcyKTeL0y1oJEw
Jj5QxcJY0PnUFND14PXGZw+NChV4LKJmb6bReyCT15Rs6U0UWEeeKghWWTfbmkDBEC2/uorU+pwN
70N26QfVDxNOGt/d0Mj7AK5/lq0kWRrkJVmobUHmV4ReVey90vuty17zGDROOFP4slnTPHe6QURW
GmuGWsqIobv+ko5spEXhbEfH/epi4yaESLdBbFK/mI79nnvOIoLMeZ4w2MMCwPH4He93f+X7vCqK
KQvOj+3cld3OSb2D9OyfMgCfr61wrsRtrgELgtq9Z75Pb8ziv/V18tb4WuyaLBjCJZm/VwVinEz3
cZTE8GvUJ3TaB/wbyirKQ6sYmKyBoN2IzVb7T4mflht3Wtu/K1FzlJVXG1CDAmMpQj5P574cdxON
r7Zh3PKUNwgq8kCJWuhW5fdiAaO6FGebUS1CAKgagBsCmfp4jvsmODskXe4CrZ4Tt/9cGkFnCk0S
AO7JdAhi7sw1szgcK7HewPFrV9anwBuulLEcRF1cPJ521aC3K70fauXOylreYOtuAqF/gAZsk5lR
TsBJ8ETy/XOHR3Jr5cN3lNjexs2TJ/60JeY5Pdem/yvGy7YlgYABrC2e29G+uxkwdmmJW+7TPeyp
/i9IGb7yxf1ahPJOsqeqiEaFfu/EUUL3Qy23qwC/yJgiksrixh7ZTy9zagY8BerdaJf3wp7TXTST
jhhXTcuNyy6U+4gQ3azPbnZWuPvZM+J9UfOig7x7uziCvGg8fzcl2Y8oLKo3PFpxSbnfLY1O/kxV
Wh6rOO5vRK26oezHbl+LLkOzPxgb5QR/lJzao5XINw4kqnT01N2ViTajSg3Irnk1CbjJEg4qXt56
h20hzuSym+yme7XM4S8O4uAh8jyL8s+ETP7IlOfBM8owdylDSVA73nyjvFe8a/RGRJIugRbsygUV
OcRSjTsm0YBLprXOsPvZ1uwtD4i7csr9kjVByN2U85iYxatw9LyJ2+bf2t1HWV+0VZNsz0zu850r
3Pvb68558QpjbcuOhN6QOJaFbeLXF7ehiKPNjPzYYare+TmvkbIAgwT04Ikti0pkoP1HWRhfDSHl
YaHi7DUh82BXCQ/Eqw50COgxXfwor0LGc7Xv5tajljK3t5Tg/B1nvN9Fpwr2kbiEuUg5hqwp/zJE
Pd/MwfwpKaSAm61guieqXwk/p7I6a8adNUoBmJNd9AhYOTo8XzAaPN0c3bJ3NrGMmVEcVrJ0tNsj
IhfQnADN7JRSwO0QdbgdetPZcqCXO1FBnANxxbs4tjjqyY5LNqIojH3vRvOuqbxxq3zCDU1mpmfR
6z5sofGgtm2x8WY5h+3iC25GnoBs7KlfIOR0upGHj9vDQctl9/Nn1SFgqU0VPDWBwQpvgS23cI3o
NZYTdd7e0W9HOtM9KE7mOBMSMA4eIzt7mUk130XpQNB8LauTpWj7g6Rp7gl/QSrgnJHezJytJVOP
Jh/OSuOvZrXYJWYjzjB4LlvKMO6Uwa1L3pG9ZX3jGJUlAY11Pj03mVpXGtAd+lLSXUlKW1jbk72Z
ffOnaY0Caa1F0UWPPGbxmBP7RcB3B+KWJHTScpk9K2ekqU1WvHAoP7aza9xS2eoNUBxC5cKZKFmp
BT0Xo8stPryzZf6i5dna2EMS7FFrP/pKJwfdJWeZVO9NPP1SCvixFnG9LZKaTTnoKgiRGCBy7JZt
xyq8JSh8Pqh5+mtaDA9BCd5O2jVLJeVbsZ+OsKFE2o109G3aQsx3b2bb7kfeY1NOJkVJvCDaCGz6
/aKZfXnodrKtpm2nVMFb59Bd682/JEXxO0/S7Eu8X3ToO2Pe2bl4ywLfOSPxKCkNHJaw6fgFosx4
cqlF5SnKsKU7qR9vtWj+JKU/HkjSmJi2NbdXkCDlZrQLgUu+mJQ/QYiYm+YcvFxZf0wDdDtWa5qU
oPpnApHcWJIzsU/s8ti33seo+3hrdcMDKpl0Sy99ve0qfh22HiB0OtOy0eTbdJfS0umm95OrUXUv
hrPe0vV0tKsY2GqBiqkB+dkNxoG0B/Ge5ZXelb4ow6BRFy+1xFloIz+xs1RUWUgX4ZX7HDhGupN9
mu/wSN3J3v/T95KBKdVi21vgHrGLICOyiY1dqrmg+2vklzCVBI5IYYOoa9pbDiBOVOTm3aIgfOel
K4RopXKXLLTlzEWjvpLAqEHTJaBOrf+lDjNLnOuPOKgLwN8KRgqZMOVtcxWW0qkvtJMBt42mxa1h
2GFlz1wn1JCTdzfM747dfhuFMJ+qKFI7u4+Kp2K0ue0ji5pl6nwOLpLS0HPd/tBMMUrIyV82GQqS
/TQv4wtAdXtPCO07GF1p0fgXSIiPVoeuTdaEoYLgc0pdnwxLpPMDWOe1JQtk15uFPNV5Vuxoz1ku
eJ1X5b5VgGKlmhpqOqutiRlQVcPL1CTFuZ/KdD9kItpac8zDbBvdDqSNertaBRv68NrQq7mLu66z
H9gP57uILQrH2mZstz2v1utcu81TOYn+bASjsbUz8v7pTG1Oit7DT6snh9TJOjvMVVweqmXM3pa+
EPtM+dl+rGL5FAnT3bVYCu9BTQtNYICtGZEOqD8co1sx8nOkfZ/9xG3kbiwqa75HaIR9rLr6pQVz
JYOoHtINWcLIOHQOQS0Hi3O3mNp902R0yPBAHESxAomG4f8WQeyiDinN16ojoyiaejucmlk/wEOk
v7woRbTWWDGtRFQ9ZJm4oIm4RXEAvOXNT9R+oeSg9XzT0df9wPai/6jeCe66gMCuIt2dWhBVRqEh
/w0n7quz21EVSbmJmXGseeCpNSLD4VRWqfPVqsC9gI3KcZsBQ7cb0boyFJUrn1RPtBt1J23oBujg
krlSJ5clamdWCdvS6DfNtTMjcpqYpmHoI99jipmCmztbf2lyGLhmiCsO4PrCrJekJFQp2WEtrWae
mRAoLLihZYvYJDcSsNt5MmltMO1QTxRizaKctpFs25Bylyb0THJfuxpl5mTM087LbH+vWziKOY5o
6DIzenuXsVwObu9yqAd0aCA8a+drR3fELRWx89jNS0eLRNa/p22wwlSRHI5lNS2vLq0hDzVL3l9z
EdVrwMb0id3Tf+oTqueYIt/ziXc4s7LiMJQtzWO5szzwUAUfOm2BLLTdHGavnUOObffkzw06GVsn
Oy2yah91zfA0UlweMkaDzJfxUL+kMG7PRRPQbqUMdJGDLRHD0G5lurb8pW1K5JAWxjtFc8nWNQx2
35IwtA7i6ZcjOMlGUtjDVBVUhzRld2Rro69FxvVbFaTtbgKCI6s6HV/SOaEcSRvxl6B65E5Pk/up
k264VUE1IWNpK1ZryUNSmMZuLnLn0RtG70mWlXitu9j7bRey/RUtnvcgER88TbW0v3RgZneduEjN
CgE/UajgNar67os6j+WAqLE6Br7FsOHE/R712Pja1CUl6QWsIWlaNDbO1pI8iLxrj31um2E7VN1n
hcdn3w4OKdxR2h2occrfJyG6k4zAWrH0WjcKTCoqRe3hn13m3SlwwV4ityk+iwXyVQzNHIpxks9t
1gOUxY7a1nKy0ehUFHbYMcdkVscX1BIZ9qYB8KOV6jP1nIjzapIm7Tadc3O6DFYCN8GF7MP+7Hsu
VSd5ML1OwqsO2ncVn+nJEO/Q78sDdvvyvorNSIKxuO2UYVZE8PodBu4I/VNqe86+JN8Emrc39S6r
vezodlgEpz5v4esr4zqOTp1uJL/nl1X6OI2iEjzHSpvxT5n6wzae2vFE4DdUjiRS6EScXXODi8AG
xvwsP0g8ix+EU02sj5LwSEh8+rc051AoYz096kkup8g26UQbq2nak/DSXUeZLndRK3aErDSuVLJ8
8vEeQQKWhQ9+HQ3HZUyQB1JMU2/LxK3JeKzHn27BAb3NdTO8zVS7nKRTBf98qWWo0ji+DC7wF8gN
DD9BvuNVOzTqUvXhIoPJ0h3gCx/x2AgKDtnefIx7O3hzImadLW2WvEhi8bE3panqfpUFcrqJKedq
N2XyENdlTVdg5TF8dcPwd4rXjm4rq+3tAlVTbSy3QhgYy/EjNTLxOAQcr9Vi+mdMHPVv25/kb8WG
SJWicl7s1PP/LnLqd06fmmevUoSxrZ8TUxHTCEBGcVtcj83NIzcT6MaMDp2f5M85h9J3qUf/UDi+
/JipaL/GMSWfuhusi6gTl4BkkqQLfxm/1WhRWtHVTr2vpav3gd0t9MCZZegLtTx5AUewD6d4MRdH
9NugMGd/kwZWtEuRtJQQc1lOoZjXhcsAnlQn3Xw2ROaQwBmrfW4ncNaW7u9gjNQstgtyjGoJ9hnY
z70pjeLgEJgWEm1Wocmz44O2uFCrWSIwrf1/vYugp2IqvjZ9HfyO8+CgOTQ3uRbWPZHVtDFk5mwt
Cs1uEKki9FoG3LwwBjQt0JE1FBbbiUC2QwvoXkVQ851VZwefXHYUmjwHWdf9jnJPfncNZDj5VIjs
R9cjDqFAZ+FkC+VwJoAxi85OpcxMlVHoXTCODez35D4llB4/uZ0cBtZHnI9gEv1yKpfRe0kz5KT0
RMgtIR5zqJbFeuuD+aNJUXOywSAFKfmfoGxlMCtoELJ5h4CgKhSoufccL9V7UiTWsyFkfzEotT/M
Ko7DpJqKcJjbUwpgvilyUDB2l7+yKl5jNM5EOKSOsQ1KcGpAOZJsKt+yvl0X/IQ86WH6Y/gs8F4U
maEezfwgksA9joY3ndgssfUP5TIgWEM5GSQLg7zpy/E3yapoB3Sc32ddWGezGvpzGXEmbXzZued8
KY9Ut1TbVjn5JqHjbGMGBHywcjNrNkFnboZc0m3uzzgVSSl+SiN3+MeLs3ynvoNgxnDHbe0QPRPk
pQhBTypKicbxlNnNb8IHocNmZ/w1LYGDGTL6GLTzNyqXPwFvGpuJX24cN3OfhzE44/N71XRJRW7x
EzDobOlA3OvFuhLjklL3C/doTUXDBC/J1dGecStq23/O6LlGHp/lv9VQwQ0Lxz4E3kIhW1BGYNRi
IduRePvt1FAFjtRdgGERt8hn7qp6skCclWaofudWeahRqZtNIjeDGPJtHdAZ71knbjaDCRjxNkPl
IdLp1mo4+mP53sX03Zvm/I9D/NSmaKr8cvk7L01IhskhK4MHsxkwAa12XqSC0ot2CX/30vZconcg
s/I8iuilsoa70bltWGZOHLYNIkwF+4DH4eyls9y2PaHDviw8EohidICd4DQN0Pydgh6TsJN7V5xw
61HGH009XYrdtLMXvsgd2NEDlv4J6ny0o3gXpIIfovTPRRHfZe/dyVg4iMh+W1x99cyYBzw42515
TOIuHOrklpX8u0VulIX8oGqqLYhtvp1pu7b4iefcumdEz5dVcqzL9sQagIzTQM3e0HwnQc3VzlrJ
zAUb8VJZ+EqH9oYGYj/xcVui6W7OUegHKPAtSpRbJEV8eqcBGD1QN1+zlVXSvsTwkMAF0xtyK5xd
09Vz8TiMvOhGtyHRV2yUXkVylaUPnk6/GmG9txxHCO8WwhE22Lb3k4xGRAqjTilgsJlxAD43UQNH
6+nmy6g4h4M5vrgy5i0n1P2tjmKf6Tt6iCN1X5zW2sjYf6IMD4KjcD+6vjZYvOv5uU9dhydSnTvP
QeJL0SnX7LOjFVBe3WzQbhpHkWHiTfpda2qUAEtzkjphVIyXp1Ilu8Vw31Kng+5rvlOpf+VWfLeS
rtqJZsKygQTXYkzetKK/1NXyMMhc7Sqn31mcVxuLSdHsRCgHO/TY3sDh1Yubxu95yU/Suizx3ltR
DAVcH82kqTFejBkAtS+smb5l70yM/IeqSoMJshGo0zPRx7R1puKd/tJrglYbg3rLyzQsdOjoB5Ne
4Ni1rO1iGWdN9JTjJ791aj374/gN//HNJbqvzfZtJpqdJZ/i7EXC0RRUum3Hdq7vUqrnfqn3Y5N8
ZcZvm0hYXsdy8UMY5l3NSI7U9WqCny+mEVoq/ujYO9vFAtBpvspFP8rAgPHN+KD9NPbXUtPsnbaI
evWB2s1NNjnAbo7za7KzP7T8/I6yBY2g/dU2cp+kJN7FNY2g0UOfLs96qb4L3icnAuro9E8jiXUl
uj+r8heXrwEPfx4Up/AC750M8cOYpewAzs6nylBP4tkhoW3NDe36CFKpNfdLN94cFQOtj9OGInDY
I13+qoA3kHTtWVQeLE8Q4uBu68Wjmq39dor8eaXqvMHZ1oio4nYK7Wp4rCSCH+nsXGf553UqwXTA
+syKOmv5bZSfvjVsLTzlzI7P1AO+YOpP5vTgCVQ7hrnF1bovkvFsl3qfouJB+Pa8LNGLgVyPIuyn
YUwuDWhz4c6Yea17OVs4OF5nTEmDR+V1k+gw8mhM6vNTPy8hQ13omLg2pJMi+SbK14zmhwLFIsqn
uUjec6juNAuOVoxRPW2fUs/br29VovUBnu/i07nTxgOj9hKKBlSplZvGHi995pyKPDoVQKiJM5y0
o7jWGF2N6hvq9LLgcl8fhzwdd45PygB5MYnAsaBnBdXps8oU20IuKFJfWpIkV6882oew5nGq+KHX
t8eS3VNcqtCJzQ9yAxSO/ID/TDnVzXeA6WpoJt6vRerfY+dBmi279XVTXXOwouJGxLbaNG4TuiWX
Jo9ANxn/1p8xy92DMtRBq3QnSu/N40jJ1gpJ2LOwjadH4RZnWXR/MQBdrLE/BH5+XL+wy0fAKvoI
OW7BifecN9tA1SFh8A/QVBttsVK31YGq6EPgUm3eabS2lP2JGnlqfgbA/7NE9nGeChqCbDqRK/FI
YP025zTO5vlA52C2SS3kd0QJaC5pLeKwmZsLpUQFT9b6alcDM9swnuoEVg+hfDdGV27Olp++DU04
sly171ntPNVzdF9IVZO2hMitQVPrJwzgPfDga+zZz9rp33DRCE6FdD/21vuUNseZnnAwlvVVqsTD
mAy0ENiC8CnvoBG/bZiJHcR8+R+ETjTAJ7h0tEGP8WIEMJ0UgpvCopZNhmBlhzLGw1IGxynQNmd9
1W3dtA0XL36Syj+mSfTOTHaPFOw1v8BvRAQ3leZ7ah0TVqa4PTp9YG4ndFKHOmMqcBFYD+kqrUw3
RNsmu65K/J1ROM9lO14K0V8bR77Xkh6kaap3rbb+6Xx4K5eSV4yy3TF5k0V+GRv9C3r3va2rN1Pl
chMtwzvdB0cO8IeqxzZgkAK/2NGZveQnNqMfenlehTE9zex+jd3fjKU/5Km7z3PrCiwJyteOzQX/
2dUyfQu+bjkIj5LcCMvHfkJ3sf7YgNSoQEf75hoNsruYQSNaH6qkxbIyKzYyPWEvGswWpXT1irDm
pXaWxyZQKLhnPHrJPBzSxLjBmhlHJqvbzAGHV86BfcyW/jLO1WnOwVco6H0MSPFq+LzFbfvcTAG3
HIka3MpbNO1oYBs+iYYL62zRGVvE+1nDHfk5Zo7IMgtUinwXv9v7U37OhugOtPyK7vO4cL0JoC3M
MnByqjE14gxYXDHQaMfD6Q+0XYpsPLtifqZsFCYZ6JXNgtsbuWxTZpLfUF5sQ9zGBaAybY33AD9o
PuRn+uDfIHbIHakQ0pkc4GBCL41oD05n/WrwGHEkyWmT5LGFvSv51RkG1At3lNUBL7I0PkQ5n/NB
iatorWdpl9zDk71PuvxfxEgkOXNi3xm2i/Z0WEaL2NDDuTfI66DycwE8diVf0JbIuFquj6X7igra
SgvrGw7G3MUCr836Oaxo/Kqj4pjVqGt6T67QtnpL8F4Q1Poo7eangEuKOsVUxmTfmNOVIQy3ijme
p6Eh8ql/iors3TBy3BfDn5SvdJzqQqxBSKzbdaxjYlomzZ7VGjsjGX9aExLMTYOTmXbvK+nWOEaP
hjxfc+D+VbGPnrA1LsVE97U2V7H0P0TDhyyuV/HwwertY+mUT0BdR9ym63Nnlt3W40IckukMOf7i
cOrb3Kjr613QiyN8dE1o92vjxc0+g5HrTu2rLtgGPAe8+gybSKfGaZvTPkUAycMaRrKOk/RY7qWO
noLCvuJROFvV8GrO8c7xgtBBS4YqBvOIFxptvTXKKZzwW83rxHumNfwzQmeKks4ujt7YvwjnJqaS
0JPiC0XATrdr54B7rdhNQVk/+dLRKNdEm9W73xXE+uJDLKdzjEQlcpPzKoRBixT1wNJ59FKzWuN/
DIPoRKJLRr5KXrXvOjNPcki/SVQ4RuiaSpQVZV88lOA1jfcUmQ72zN99eo0dyr1KHLQdNODcwE53
6pLpgNLdq4staV78+8Qoxci6J7wmSOTB8/orf7o+ZhTsrovKniP3OIJkFg0XPhotkpQflOx+t8zk
eOPK15ErMh6rK/+tEhb+uVUT+gBIvvo8QssEDDRO1VitD7TwNug6i1Al/taY2x4WtCdakme57lD0
qENQ1uMmj0o0fGW9sfkEOFzlfOvUK76UhduP+8eOh2M86KsiwwNx9UcQi0dlT/wZAM7kXRD2hV7f
vK5/t0VxKDjY0YeEM0REm2Y/xOlfsg4BPb8aElrjMoON9l5+GH1xaWz76Go77DxE6pXxklu8n2tl
nvsxrJpQ/FfreuG+rv83hxmrHKsz3DwakCm0WnlLRv8c1bjynUh81WWxl0MQ1qVz9KP5sMwFGcLG
MeYj5DEyu0htRZS+5Bwss8+WTUQPvECn+tVId2u9p8r+KsYbohB0VtZmsT4sqpqNLDpMLjKVcRuV
H24PaMaWbUSnRl69/gfuZFsC5vLjL7j6wMG3KMHDMv7JGfwwoL+5sMebJe3AoYNd27NARuVWsnkF
sjktSf9/Porb//T1fb3UpzoKmYxjE+kIkCrtcXxStf60SIIzl/LU+f0lykyyBTg14rpHtpUFu1pl
nFsrFCc1pDfEl5v55gPoCXCx98XvOruvazUKZnLKxZDANXAN6yfK5R2e+dD2HGNRy2DbO/IQoT4L
8V5VFEih3IV/Qg7apduI9sU8P/BPliebXS6mn3HVM/NypMJ+sXms7ABTGXOD4pMLjodE4tkhQhf1
H5s/hAzD2lYbntzRoo7CROxy5NURwumcDx1Ooy1Jg4lGtY2cP0B9emizZoI/qsSm1RxmHkGtG5xS
RBcEKA8SpGlMWYckrcigJW6O1fC9K1zUQvgE1qMsIEaYSomDZ7k4dpyDo9L32ZL3orTu/CIzg5Ab
149rSk2cZ/tkMM7rAcSHy4HF7oZkL+AuaK3BSY1hho1msFj/3WF4UsJ5JaE2p9HGt/7mgMCo+c8K
yj/jaF2fUlPNAC2Ch489nyhEvdpepulZuSNgHDhBVYE6tv8Ke1VmM243cKDrgRfdeE3N2lu2btsX
a+KVJ9syjDKJmgzReSD6X3le0JY9pRwKhYfbpcG9Jmirr1uq6ZXnPwYFSljxUeUkQBFNdtWq4VvM
yafgxKZ7ZEa8iMYtHaXE41heHOU8FwJ3tus9ZxL1QWAMP15WPFuryjsRH3qxT3n51vqfjvU3Gwse
FproZdjJMT3ZjGng0GJ8HYF+dwb8w2uyECzoKWv449Nkzt64oPLTNfyxRnmbu273GjVlemgnPNpW
3L+bGr3cbNPvSlPgHygtG2FkPx4o3s1/LU29vFUoQrHc15p5Q4H7urP97S40ZGsz63+ZjWq+DbtD
WGVlAimZGgTASjA2j649ASPU7QDr0jOpoAJrdkLr4UK1xrTR62TCAzhAtdFMkepcHRd+8sOc1QmK
28ZP7wqK+9gXc8Q2bg6Q3RVbmEPUbQS3uvODxSKgYbG/FPBoeuhUJf8sclzysC1n8N3Uo7VxsPoH
Ox2c11XlwR2k0biYiil08bp4a+ctrkfp/xoTjs6WPkUqFFDRIUFVZUrVyfBNp+4fP1LkLLTMpZth
UERCu/X0IywKFzd16spDbNAkaDtJuSm8ADMIT6w8FJWTnnJfQTTLgZSsjaWUbLZlkHkvjWeblzyv
uMEdlR0R/qGgjBtkqov2BedaUlGdos0D/jzsvygNyPofnVviD/OdexLg0Uvap65enJdmHhOYrJKB
nRTWkx+0zlFmNFquX9GFFOGoC38Shwgo8r09TYABc1TFV2041WHglFJz/sneVGy6an4kBeY8A1aU
YOZbJ2vxfFp8NGoAvuUi2urdtqPL6nybo/pSMgEvIDRWyyTsoT8NzHvpmzENrVhrRq9+AuIAVvD9
d2/Gojrmp/XzaZbOp2xw6RrjHuvfgea20BH+YU3BbjHpEdHRXdjHj9PoPESuuhiu/+m3Yheo9OAQ
A2pk6tGt3I2JUyVurJfW9d5x3xylbd5knx+la5xcRrZlNH6tz90KEQSImTeWBRiPcK0t+3se09Ib
q2/MOLiFAi62IKUHtImZTlkbN93sDVxKLXC9cK7WOPR3a7JuNNKcsUfkh141+y5vLzziODSd5mtM
jL2JlHUZFKheHJwwbiAs8lQVdrH9kvsx6XkW4KhD1AD1GW5u3HszZSc174VNBHqD1iHha0cn78+C
QoMTdyW7iD38TTVxKGP5Sq3RM7G9pNDYT1kKlu/Pl3ns34p8JsmccQZl9G0M8EARbrK1RXeI8+4J
vQrCVMy5RZceFn/ck5ITbBvttBuMhLv/JzApr8rkrsJncSKU+/F/SIGbvejxVeQtrExyCcriLRD1
11jlvGF83pOCaplU3/31npibYV8m/nOUDbd1EGoHW2+duQ/Tyax2syd+rb911phvUhOllztfxpzv
hV2+e916/MX9QxHhrO89g/QnU5yDpvobOc3j1KjzlHqPgMIIU3IPCRnPh7bvTY2wzARWYOtnMiHA
3PmneYVyr/2IYbNZNx/Bqa9jP6LDt46dbtB02AbuiuSTV6skFsbCwdsfoskK+yV9S7nRSSI4Fjwc
a5CgJNmnQFXAfjVi7JTffqZfUj8/DX3yFiXlD6q8iuM+P+UEAmq2QdRsp8xj2/byR7NH+48fBWNo
gG2EzcgK6j9NM5uh0/Hzx+kCppOWWwjRE2mO/2e7e3GGkJYSC9dEc0Mox3kSObAMm2SQdA8eco3B
50bmRvhd+wMM/Lw6ofCAb8yJU7PTn6P2HtAfH8eBMEI17aRv3EXff5h8VhUbJvM4dJDxZ4Vg3Izs
GgOtWl+eWk2/Ux/5CLuGz6lXz0VEPAHym6faIEdHap+FZ5DH/xg7s+W4kSzb/kpbPjeqAbhjutZV
D4x5HjhJeoFREgXHPI9ffxeYVbdTqrbMa2kWxkhKVBCBcPdzzt5r0xpCdF/mbxnyA8g08SFCxLzP
zPzaFDhTh9hggBuT0Juqq2BGZjjNJ1R3HJvL/MbFXyN0UasqduPrjG+uGdfwjmvFQzEpbNYFqlrs
QNgnQ+SGisJ8Uu+N5V4bRfN5guxWZdm+7o1XFOObvEqvpf3GEWO+SePFgKBsGEPmKM6+N7TvuOSe
5/cTl+hdY21D4tZuKwtlTxo7N1mlZ5dL385kwfmdJknFutdOfgqr4dWpKMM1W5k3S2ufUwEGNLOX
8zoUhGQ+0+cxMOWnlftZqQl3vRdtDR0BfFlVN7MPPjdVfEZI85SU+SeXlWt+XnCZ0LAdBSjKGehf
tDlzh2w4+oO3xFxy8CeJA1h+ykUIo2TugDOOX7iF9h7k3saJbQpjKAZpcdDKhhshMy7QXT5jP0hX
Xo4vqlLVPiSf258UH6e0kQ9BpsFA0moXO0Z7Ru/K7K9aad54U2LcFEV9LIJh4U31HPfuFwt/ML7p
0vZmGRDIDh9tuY2Zby5cRtd9g5PzJcWk14TtrmncfWJY99zgQ43a+sGKWPxljQxO86YrXf61Z2Qx
r19tG48LLCe5qZoQPbTECM2JmKk2wlVrHesKpJ2+LbCTzD/VLrI7Ddu1FtB2SXUUvQ7khhyzAlhZ
JtOGiYFUAlTt6zsIOcS8VnsplXq3+urqwCt1ing5GP0iU/5xDixqqDSyyt7oY7Tr4ul7IO3P3lza
t2Jf5j0bzxB9NTiBpxkfP1NxZGPLmrxuh+qPWSjiYFNki8gPt27s0EJOmHgq7+CMzS6gXc8bd8tU
RKvCcTlI5O4P4Wbtl7jKuqep9tGLWC1OynDnmG23tsuARlq+N8YyWdQmusLcGC7h1D8MqFU27jjF
765RH80yWLPKvYuUWqctzUuBXv0BAX+JgqHd9KAWqlzcp85Ff45Zb58Bc3jM6ty5IddkBOyMt8bA
OJRmc7BC5r9NTRQsUifgnNP71JetgbGEk5Hl5HcZdl/n1wCWZhNqzlEZqGyYWH9TOOE4effcR9UY
LEMSr6faPJtubeD9xiRfq2E5Bmpn29NTzXrBWL3Ey4OWDOEKJiHvS2hp9yTtdxCPHtLcYdopzgH/
T9eGe6UYIFYWx26VPTtRiB2PemdMgbg0c1AI0xhIHoFC/R7KFZpVh26q+R1byioIw1NXtfs6/Fqg
p6xzTLMFGFwhtfOcljGxHAlkFjHrttO368bwtnaPstnJtFti+hsIAnSjzOhZaslnzNXPWZeyrGL8
NaotFdEFZ8ReT2ky2dUnaCCnPmw+2ymDphmpv3ET7qteDsCrsy+lj+wxspG1t5/1xG9WoSqvbQnk
sKXB0QTR3g2EoApOnE1Ux/rarGmQR7YkNTA+lA7i9L5jN/VbTiT+OO+joffoi+C5RWnMRBknQzad
qkIQwOYWZARUoMgmba1l4yc1qhdNufA3uuXQewdE+k9xOz33pktjZmIbFrIot37mtwzBzIUNue4h
J56Xj9gsID+6GbQ7ne5dVaGpRYqXPWpdVa47Bu/LzgLn01rasOlygFlT05GXXhWgvXwvt9eBVpLt
4xfT3sdhO3tHIGshO8Wvq1v+2tFTkEVaR3tqJIjedrg2jMETHMJsbxM19QIvIka3bvrqVLQ9OnQG
d0AY0+eg8ZAPSQvI8NA7bNi+ta+Qvb3nlujfvDYLl9Ku+peKSuUGpmDc2nlc77uqp4PmRM40Nwb3
LVGcW1VP1hY/H/1Anyno2rZSf2moMt6bFq0CK26RvHZ+X2xDHRIZcSxNt8SVAxdsZFiRtRHuOCq1
8nPccAqkQpacJ2uIUvsCDxA1Y4db3wjDldcH+sZtlX7wEB5wHkg7BDtVsCvog31izPy9s7v64ExF
s8hDzT9EMSCZ3KDpMRlB+NhkbX8cWnzYRdqgvUsZxtMxRtfRI6biHNIfQxabvZ7Rh2ec/5loce9M
+dSsJsfRLkwlxT5wgwQetWHs7LJ6qqyB4Bgvbj4jKigWU45YUOe8ccGASIBCpd9GUTB0btETloxG
HvIeOBevnKLXt/MVtxnCe912F75B10wFQG/KvojOfSJAIeciedU1N+Ik3YivueHovPVurSA6VOFq
qKMfOp/bByZiwxOVEXhkRSfP9QD66xYaghy7wYIuRI1gRtFJTd0Io64LvW0e75h9Hixat2U4rTOH
GwpA4gpJFlpwOr9+IcDRGK79hiSPj34Z9dsAjsdimPxwbwH32JRhH++yuZ8eTt7wwywmupU6yySH
DeUux9lFVXikguCJw2mXVziktLpDwFBHcJVCNdVbBMvdPreC8ZUztbPQLP+TYchq1ZWx2Pmu2+DH
HIB2GZH0VtIuv1g07JaI8qIVBKNUPUjPRts+po6DmRnaYVTpCnUyHA5TISOM+hDnugWrHkVt+1BG
ZrpNYvOud5a8eQZIL22iGnDCs5Qe4SBG8AYK64kiA3t4YL3UI40YBH1oVAo3WkuePiZa9BTHyefO
0OU2qub06qa8x718s7q0ZWXEboZ9EKZcULyIwYzgWujZPTYz0jWmUP80ElL84BZOxu0+oBbLLUnK
oCzdxX9WVKRaLYv2ahbGTU3G0rXEbu7h0BXcBmlxSkJ8J5O6TlgkpI9zm6kZdbMqA6Dm8eI/C1EX
KogxLhuGOM2NoXKw3luar5WXfnFptU5NzOycU+k491+5A/DD9ashxf3WalV5aSLEeXhTX+KZPCac
F4Gl+aGRVb3Ek5EsA5P+uVUUz6qAnzD3irz6PKYpBMJsk4XFk+Xl4DsRKSXJAuD7Ct3vc9y0Mx0M
DxjSkiBaxoivwSM0XxzFcBAkw+0DIPtf34b/E7zn19+xt/U//pvn3/KCDnmgml+e/uMJzVKe/vf8
d/7fn/n5b/xj856f3+B4/fqHfvo7/Nx//rvLt+btpydslpzNbu17Nd7f6zZpPn4+r3D+k/+/3/yP
94+fAuD0/e+/fctbNmB+WgD46bd/fmv3/e+/zbT8//rjj//n9+bX//ffNtX7+7f3X//8+1vd/P03
0/ubLR0AoLbp2K5lSZix/fv8HcP7m3BMXegI9A3HdQyosTDcGvX336TxNwyrUncNaYI3cOcQ1Bpd
Ft8S8m+0ECxHF46wBIN2+7d/va6f3pj/eaP+I2vTa45/pObVzGTa/8EWO8wOeVGObQrpCd1w7F9w
wlJ0RioJDmHwhlEwtFHo4Ca+y94FYVEHVNBDzHqJDsAY02jDrNFgg8jm1bcmSDnzHoYhaVaBUJeS
fsGy0rARgRIptgrvn05wC4Ox8x8u7j9/iT++aGOG9/76ormYtgTDZs0Xgu//AXGeJXqNhqbg2CdE
sWrS/gIUElzBmPKxf6/BOtHWtsRSuP01cL2eWaidb+fT+V+8kP/t6rmu6+mIAzxhWr9QhoVeBgQZ
wtyIYmBtcYBhp7B0TLQgKBcWQwqntH94PWsxUqZmlWUDSkpv+vHnL+NnlPbv76GHgc4ypYRha/7y
HsI26+vAD4MFSCwIN2Wx6n3tBMTNW8CrkH9B1Tacn9HTjgnSxwMN5BmWw52jW79c/o7zmx9zkF/U
hmjPDBJoT8g3jlaXSmtQz5mxXGRTYD9hwKbLGIxfTT3yj1PdpIfR4AZAIEIr+1UxSlF5dAAqdOol
mBsnYcRuG4a7MpGJbuMehFsZ1d9zSDdFzb5v4HLe2unkr7itkDKF906H94MiuzkMhfeis4DvM5zR
2ziKqejgbD3qJcxQM7UPYWGsiaHAR0yMc0d/p1VxuDZqF00ds7y8Sw9U34viMU2n8alvsOqBosK4
S8FlJd5L0/Y4PYgKmJujDP09dMuIon2EnrgU7XpZGdika7/70cKN3Zs14Cavv5Y9jFhlBic/ilD3
Z/1mHAYGFqgNFrUDWjPSMl7XZC0M8uT2Gl2oYuqRdpvWqRq7nZ+Yza63hq2mIUjk/NIDsaT52lf4
bPxxOqeSbAr0z+R56eLc9EO/tozwhDtaX0l2FQRtdcVwEUHDg2FlAWBg3QHnFTzFXf6UyE1P+tLG
kuWXqTLTDfSaV9/EbpDUyZeiGyqgcXZAmyCDgYDGhfTiFidqQL9zKiEpxG0Z73TkkCfpjIdGeNne
gVK7JPowu1hDccWBFUIrlvXeK5gYueN4KLUMr57TPA82Z0Wv8s+QddTaGBt9X1mSSCiciGfbg0oT
6665r1+NAo5R0SLGU+a4FlgiHxsHqo3KOwM0I+R8t6me8t7CbEwpdcg18+BUI60NYfSbuPZ8fBA+
6Em0aVvLsdRGYnBAUgdLp8vYS7Ug+JSa3ci/b/3wvZScdc/ROPLh0uuxwne+C5bG96pbMz/IXvsk
ESOMhlvudWEWC0Nj58YHUay0Mff+AkX9kZr5xyVv/syBnTEE6G7Tkh9L4h+WvDxzTMx7VLoyNJDT
RTuGAd2B/jVDxW7jWLY8CJcmLqzTsMjB76W5f+4S84ZZbNFOKQYD2htR54VX/6kITZIGGG4ybXjI
K71DljiTDJ+Y4LSsmoyj6XYAf5ugqoKjOLR/FZT3S+7BvIYYum47wrZt6bIL/ZJ/oOujVD24ikVX
UiWjY/VO2t0hZ/ihLWW7aDiqLs3Q2mmctHD8HXviPTea5/scrOO/CKc1fsa2Y+mwmSc6gq1WCrhT
7i8LqAXwuO8Rn0JD6ZllufiCB1G/IKiTO0BhmJANMgTMsvDQ8tCJGof00exs89mlvz9yI0CK4Dh4
sj0X0k8bf/3z9V38uuDOr892TUzSLkhRIX7ZZrSsIJacCQ1d7l4HW0bbEZPCSuEF2tRDW19Ug6YN
s/F3zuXQyOdlq6+rnkkY5v2hsDqGjnQbXHzLsMwkjQzbOH88+BksKG3U8+3H0wbdehNvhJl3Kxam
4B5ADsOkAznC6TeQrr1dWFTxJpVTeHZ0B1Ge554xWv/VJvPrnsavLD4OJzS9hIMN6+ct3p5QXgvh
hFSJ6Z6hUXSx/dI79QslIphNk9r6Qc66XftnxlJUQmMNA50/hmf8DWDJp5RKFOlj8vvR9qeT7R/P
Hh/X+o8fxPmFSZ2WLhWfdCkPf35hflUOtgSDSAyPcE+aVnvnqBr2pZhqlB+mudKUHI6Yo6edN/Ku
lN1wbbLPOoijeOHL4qimEfVuz1IdEEq68s1QLio0pqfAT63TqA9Mqhm6rTNT0rrrOtoJw5eo7SbE
ojBPwiy07kPtRLCooPbZXgFvhPbcuRmcw5/fdx/Jkr/8rpYlDHZ7Tpqe/LcwlkpCg3fKcMEEfCGy
UOKAM/NdalKRM7NeD23l3VXZb80gDw+D0tTB8z/FqUABRBdWq01x7gfQD2PaYmBg0rWujdD9i5w4
cz5v/PwyPZP/LCCMhm555vzx+cPaCMvTjOrOLhdtKk6WH1ePJiaM89Az7cYTkx6tCNeqXsZPDKPS
h2iE/ayV5Y9cmvKGvLNcTrVATGRlzyEJrkr4xVcvnMvFpPli+S+NaX5VpWEdZCE3f36JP85mv7x2
26H3bFisPabzcdb6w2uPaJN7VKT1ItU9Y+1qtkT6rCcbX59PR9FUI+sGCWVhMrlH3TDuwg+8qci8
naJN5WeefmyHtEN61tDgQc2zgs+Y3sL5K3CgiB1qI9mahYkRJxs4qYPqk+Mwou1M73/+y1DD/vs7
4XCzcCp0OBOzwv/8TkjMCwbeWt4JFUJFZzSGR6ICq0MnAFq8y1Qmk9XNyRVqfVwzkU4Xs3PjEPOd
sYfMijmwK6PzQB8CvTggfHpbKPBFqh/Sokbm7r21cXNXWEHObVZjrwSrv3Dt3mNQLi96pMSBMlpA
lJvt0XXvownjqe0X7zGr5MFOS8TwWtgS+JX/gO9dXiv9XOl5xgCOSlsMwdEfTQRAU+Uv7QDUphsV
3cE1zK+Qj9aTptmfreGlbzNYbmXtroVmz4OqbkP8Qb0NzfhYyx63soxAwSdBevFo7JFNBu1qI2Be
PeBFTS5hXJYYKxmZ0XMuHkpIfLtamcdszHKwD1m5nbKwuyKHF8yACE/XFYkQDJqNR2ept934aMxf
g7lpFpafH4t0Sm4At0asIFkM6MPPHoeSg2o+jnDpOJuA4pHzubp7zVQPiDPrDnGeNyuvCsUu1+Sm
ifLvShn9GSHmSHJ34MELyJqtk8IxnXB+LwVF7kF18XUamK2EOKNOTk5wOIvf8OZG/UPXY2zMRqUt
0hFUc6ipFggZpG9Zl9VfbBHWv+3ajkHVQw2im7qho9z/+WaLQmDdpTkUC2niYOwz+LWDwKEVBssk
zqBet9h+NyNA0K3hxCMLc5d8Mia8zo2Z6qecZto2FlBLcwsdZQ8i4y0ugldd96xvQWUdEg7dPzQX
12dUPFdAEKeuGA91EYyHVA32Q4pxYBkqvd2iGX7GsGJ8zkwPuUuCuqENR8ZscXF10vM4xNNet7uG
JL35S1U2014mvr3sYCmghMErmdWzjFWfQC16SbEh/wJhPHrds0m1e6nLmrbv5HtfhIUmrJ0stEs2
MhJu+r3b+2KPI56zCOe3ePXnH2r562d6PqoZumNYOhwB/Fy/XOYE2FloDOj0dWKHFqxg3MGNm+5G
/BAYw8GHyNiQR3N+UNIdH2KbGLlGs1omdYBVmQn25to20mLvzl6SIjKZlsJhWvfuUUFf/laIjoYr
yoNr4FEpDya+demskCPmxynScWtU8tBriAnRReCL70vtCGQaL0sYiec6Hib0tvoPRxB214reR+iQ
ypWWKXuTADR9zYr6czrl1VW6nC///PIY4ueImPkkywUCzuVIieJC/HqS5bA/uJNS9ACMqV5HurnD
LcHm10CaCGDqQYiVwdopch31k/UtHNz4HWvmMnfznqK5McA0Ws7FL8txx+cKC2RHmmqZJRdpz+38
yIUJNjqvmgF3ERvYcC/cWbDoT4/BpC+y2La2RZOhrHWG7F5CJ4A33ribxDDGR9e/4n5oxvdCWPZF
63vnViVZfxbKW388i/3mzfLS8VQ1Nv4AZVOczVfVDuf8v0DQeY+6o9UaQPZFo690XKfLngZmuiyV
/QiQPV3WETGRPU75zK3cN3zit0yK6T2ogkVET3wynfA29Omlop2z1QcMdIXpjMcQLA/iv5lmVbly
W0IepA5B1j/pLdqP3rIXAAWLE6QJHnCNrKhb4Sx38kce4Q5zNcfDoWpm6zCuzYXXM/MMW8YYoZe4
N58V8MHrveKrgZJzaJtrkeT+NSicaMEasPPQY5/sIqxOGs0DzU+NnUcb+GRSOS5roxIgXCZnW2r6
ukFbnxdgjlLTx9Q0Xx7Ex95qCmW7rlMTa2grb1om7UdvQs4qdJrdGqUryF5u8tJ4etQiVMqYW5ks
x5V9d2bPHsVCB/CwBaRVR3cmqdUj0D9324HyZFgxVjebHfScYCpG8h086GZRnUzpujdTUuCKwHhW
kD4ck7mLaOqDOX8V9rXzF5FR7lxe/PGMAo+b8oPmoOGZOpXSL0fexMYRVWqpj8DEelKl2uK3TY8q
9grEEyQjBUpehzhDC4UXeaHpCB1Mr/ZOk2e+9zrgSbqu3bqJrGPEUOuAZpJOAu7YpW5bUHK7Nq72
lQweJx94nHDbe96O+s2iK3lLw/pqRkP6Seh2ttV77B69P5HZ0yRrogoYzXe+tqysEHB5Ooz3j4cU
9YpbpfXFScrFUBfNXNK5x6TNim0HtIKkqAUL2vRdjAOa4TDJ7p1CXpalDQfU8TNea3zKTac2nLPV
ug/y8UsN89qJw+JljPTpoS/ShcRUsysHrT8YldkfvAhdGBx68F1evUM4lp5iW6aI1FJuRheLSz6S
d52MvbWKhh5IdeBLAlDa9kvnmiudgeILICGxY6urfv//4MDxjxj2c5DaxV41XfsXW6jxa5XFO+uK
uffrCekY/3bAZ1CRcrSHAWbWYt2Heftqt/bJHxgbJgx4wBz22T2Fv8bcPTCvFcyJRd77cofKTFaV
tZFZBrlsROVYeKb5+OdrK83x+db66daj1jI95t8M4v6XxVUMuEF9h8W1N8NV00n3mGlmss8YNVf0
kGhoTUgiekJ7NsRbPIS1DF6hX4Usv9Nz6dTbYI54+nio1CD2GW2EZamPWF4n/wCpl0kl3AjXz+9W
nZcrBAXq2TFZgUMvT48T57cTLou1S5sR8yBNQ68o42czthGTkYKq8svYol0JTRQHaWCWL6OTSaaH
nG1HUeES8OJN4YXWWmb4hM0qE89lNONjqoNv5shRmp7NzUyrZaRqiaiDZx8PlRWka6ulu+Wzmi7g
g5I4UyT6k6/oX0o45NgzYwJxJ9iVYTmkx8iy02PrO82yNdP0njn41s2h3RsyN5dWxqpG/O+rFpdf
GsIt4JcVxb41nO6o9LpfY9EWNyTarHue7r1mA5BZJxy+hwiiEfeJVyWs4VDERrFI5nOWPTWQ8pqa
BpRZ3ypL1xgSl+OiR+D1DHlQ66ytAw6wITnkXkbc67GHR8Jufftg02vZc3z7TrUQb7Sc7FMZki2V
KDCDBUP3e1un4EpCeow2tswVAza51EtjEY2cx/yoAYVOLRbaQj+ALjQOH1/p+auu2upQYDZe524p
N9IUGlejdbcMV+bQrhoJEdxgQGcVYRiiVVjN21NOZznA2MMCEO1SzvI7BqvdUk+QRGkKQQYUo5QJ
X2Owk6Q/upxInGKoaIWin8RHOS2GBr2DPoppTeFvkqISlae66As0KY5zSuClHpADHGQJO4vNM3mI
h+itznEuc9t3r2Amvml+e8u14kV5ab4iUqXa+Q0QAsRzBsKEhLz4+SuoyQBWMfu8amfPHwKA3Bi9
tQAKrNnUryoarOPIgQW4QGneJdZLCHUAfMgmqEfqnyjxQMXGxaHWKoEkiHn1CQhev9EysLSu05zw
l/l7eIbJKpAuFPY++MbJEket+B6ikA4Oogm6zQjFAKL/IM/M3U3ENZSgdjElC3Zj3R2unHJofS9k
IFYB46xHCpDswiliKbLxJuox/+r4OaLzeqpIFNTVUTn1tPz4hmlfJandg7LFzagMjwkvhDIVYjcM
0qDZ4jAH6Q9XMqsuWh54a4Qp7oPXxQaT/DDcJ1k4LGtg8+sSW/w2qCYcSJpvPBoUcIQ4T2JliM5f
le6kb+DipWtiJ3wuQIK+aKwyg9AtC/tilflLafUW6VpjcNHofDdjN71PQYKhqfef/E7XD5OZBAub
0e3KzouWj4DbXxpxZtZmnD+eJB19HHonxUJZhnPuQlyuvYqOROxl155D8jkeoFtT2cLymLMXXYqT
rT6XGrrmjPu2gcak5/YWDGr9oPyhQwqCT5IBv7HToJIset3NkejWRPUMQXIeTC8g+oM7U0aOzZml
wV4u4i18XoQwVrvVixJpMlMYyuqsXBc5rY7eNpIf45b2r7saaAXtihQBzhA7J1rGD70ebKwwJW8s
rsrPa37d+BhD7uqaVGAw+9dD0jNqa5K2Xuo6FS6TsbuARHiRInsJ3C59s1lfHrSEfEOn7hhFR6I8
1C4fOc/VTtwl+aM0ipyxygMLbVlYI/xU02P40njHOHe+6CjbOTgjsmxgwu1Cx7ogh8oWZdBlp8RO
seaJeDrZuG8eAOv0i8mtrUOh2OVNi4OJ0+5pZx3Qknxo3n58vAcoXWrynsCPFVUa3NrZg0fZMjju
J73QIGRXJXT43pyR8ZR/QbCkr/XSMdRFW85DkyCZjhPsb3ofeNswG61NOagcjI8jz+DKvo+J7Zxd
sNmwzVyD/k5l7WTR9owgnOEOf3yRiYyWgkdQmmOQUdojPP3ksSWHo3uPgJ89DFEhXt0sf0zqlnVB
ilcR8TYLvdF2sVoGQTctOrPHrV86Z5sY60ttOSEnbpqPtWY9BSI4B8XoL7vaKJ+VN+09F74KuH5Y
UHP30JgfrHiAPVe86n5nvvpTRT6jsdI0g5CWRBabXCeFMe7kN5k32ZuetxeHHfnSf8xDIpEvNTSW
RuN1xzCJsHG0ub1qsqg/ghV7MN0ivrEXkBJv2IsauwtS+RSgZ9095Tb88bgwmp0T2gza6g4OmFE9
ysA4Qdvxb7aoFPVvYK8d5PsHtg3YpUltrSevSTdoTTCLW951tBU8aVctp3KajukEGrhjxrGpiuQ9
q9UxkXSUAsVk2Cf89dD28auplYQ22UOCYW4cQxzuzSeIo99E2IlPKMKXhtdCH6z0DLOWpWixFD7H
IqxWEdduMdYRaXUVNbnAErFNrdw4gTqz8ZPZJA8w3HRTTH2BFyJozpzkFMbunlNXv4POywKF45M6
IHzzrbHZm66d3aFlX/Qqcs6m3qUrOn7+ypi7+I1Vsi0VL0VoFV9CrbzhzGu29L21vdNo7qLLh5UA
MHrw6HuyOnj2JjdCcUuwDyT1yES8ImgPLBIj/bJ8ZJCQPCOTJJ7uVQWO+xaL5tkMy4L6sGbkx+cl
sZz6ALatPgmDlTrO0TaHjQtbvtKPDGH7B1U7+ln69K45DOI1HsbrBLN8ZZUBkWkQEcoyyfZNCh+0
yRWNFqUwf+cOCRwC01jAxtFWsnoRxRs4X/EIOzFaa7ln3wDblKjq2lXbaIzWZIw+rJrcs7I8Uiv5
XH6tumJhBzVLZT/19BMyJlpZpJ5t37g2TheQ49cTgDaGEVeEHjm9No3JaymPBGk+hcQ7HGNqEGiv
Vj7SZI2n5ZDCzGTl/lZIDe8R7rTBrvu9rvroYNcjKMG6PAZlFFy7SmoX4im4B81PTLJIz3M4T/ie
dvXEqF1kcXdEtseorm9sAiqcrs1WBZ5Kc9JdkkRU+oXicGc0Id6l0Udu2E7F3huIGmHOc0Blnm5J
P/EBVo3RJY880KesAyeFK+zRcftT6drUDHkBllhZEV4WkpGqME/WdEjIC3cb9wyXvKdmdKPtkKnh
lGbfe7AjeZNqdMVb8M66MeHoMBqNrc4J9x3wokujzRw/WRPlUycjlcDMllFpcqbNMLzan8vJKV5d
Wi7nCeW267ezKL1TKw0fF6MoHSqEZ7/bhZGfk9zjdqjuhAkaCPX/9eDUBIY2LFCRq1jfgeJtC719
DpSdHXOJODZPe2/rG9n3GCwMR6csOZKI8iXtGLCESuswxXSfbdr8+xKFKzdWAmGUodn148HV3L0M
SWHxoti8lMOXatTMs8oi7wLQ/NtgGtPa6XFmhraxbZQl94L7alEU7VnD80dMTxDciJpwd6HfftXS
qt5atfYDfOx4xV793ZCZtkxn5HyeV9W2zYBveBWGdG8soARXFTxYT++OoH3lQzK09iYt3fTohoE8
aQYibDV4BFFY2kgSWCdPjZYivYZO7Vn1Gk+ffXSmLLoR6r0kJwD70Yi6GPQEm10QXJE/EHja2Rpg
IVPAFtElkpzsC8lG8RIf+0d/o1zShvG3AWmyW0fG+OT7+DpqFa/HjNuTMzXNvTMC7KFczL5X9t5y
NOwdbnBhP4O30ZMa5FnpN1W2D1E4YXdJ5y6pW1XXthqsg6rsE1mtM/XV+OQORrMaGqPbQ+wV68gM
rBnt1cIfn2hthGgzrgNhuqgDdJSE3yfk7uvMq8Eft8jdY0JQ9jrNy884A5BpnxUhs0y88o4+FJfB
+WHCK79ID0txnE/D0XLc4SjyDAvQmJPF3Nh3ACn21uy+N3KyiCFL11EQp8Qdoimk+mUvcRR5u9AJ
vJoJHDL5kNyppSh6g1hUDF6EXlTXj4dZmeJjdz5KklQOtiWOH+PVgqCeS7fT3NxfU6U9trgJX6xp
R7BquepLjjKlFUDW0oSxr+evajClD3rlDKtpBOsYJeW1UHbx+4Mqo0PUqOYCZhREYxG1EIFsbT11
abNKuitgBsKv6qLdicF+Cwnb/eT1L1OQCVDcVr4ObFoITBaIF5XC3wdxFW9L8hAeWhvdQWj72Xch
LyIsg2d0l+PSzMr2FkYZRJu6ZFDUTd7KMeg0RI1rL/HvJNQmWO7qkviqoTYeGWy290mXn1WexMtG
EsHlNEqBBGm5V9kdoKCJY1mSX9jKqXvhII5xkmIQfHNmv6ZjXaybAWvtx9MebAeLqW+R11G6hzwP
ngKCV/DzYv3DAUCAqV31xzxJ3rwc9bGdVs9F3DGMp8RDJtlU65zUBo5wMfDUMA3ukdnXF88hn3W8
DF3sHpCfO4dRpe9O1LqbWiu/wSv9USufOiWO1YG8qRaT6ySWpekuhiHv6f5X+NkqSBcHmcs9n2qT
g4wuLp4sS8C+1KvUb8B/QyXuPb2QJYZ568kwtbf/S9J5NbeNpFH0F6EKqRFemUkxKEujF5SVkDO6
0cCv3wNt1S7H8nhsmQQaX7j3XHbC28kLKlw2OJqjRVBsA0XY/JVQwZB82yA/2Zpk/SYGtrns7sKn
ltHVODfdaxtl+p4P9uZbdvdaIsq5tJqG8O9fonwJ/QzYoRbmmzshd2299K3MYuKqsuCE3zA49XkI
AZdFAh53AWNoQoROxMyXQn+PdjmmSc5KJhahfe7wQt2QFyUnIP5Y11hKvDsWTdCcjuI0IIJlaj1P
+zIvTvyR3bnJZvXcVR7Hfxc6e0BSPdZCpMKZJ8F4MJq+Sx0yQdLSzN+HfloIZKCvGHcz/E4Ooa/9
71akxNTVYsIQnT2749RcFLusXV8FxprYc/9eOSq4F3WVYYrh1xuTYtdRIX518QuoQKFhTuLo6HNd
XYz2N8uiOzgV9s4PB/EQKTJEajOjQUuwNP+9AF1SBz9IyNUJooe5rTAt8N+geDzxCb8nSK0Os2YA
IBRQ7ZXU82I0x/sxqRadItpfFsP1bWRc+KfwYcyCewsKwdmWEac9hmpGIASys9Y/QkEAZOIn6ilO
pHrqSr0ucoi3iHJe7U6CaiM0Z20JgPeF9MvnlrwPIkv6N2Tq8tyagbmiCVBjJ36yfBuQsvPDNFmt
2rjwnlCbTMQF53T05Gti1b5r69I6THn5gEb8x48wvykX78QUM7gs9c7KG3pficbSc4cHjvwGWTbX
68NA7sWmkvzGkzIdwjSYUWL3HO8Ch4zFGDfnEdZotrLtqH+vYpTWbvDBUiG5aXIH9n07N9s+xQVP
XguuPWMmZbi10weTvIJRpvNbOZTU3107n2MT+FLtsbXuxEBVBm/sRogE1tyhTA6ZMb1gFXD3Cs0U
BkQn5QkihXtHCCqwFoOVpTmHxBcCJ90WS42dQOkw7OjiTFVzFssLRmoisKC5vlitP70H3HgMOObq
Xlc0FHVrTx9pln2LBj4Cv8UKET0878ToUGxXhCbPEd7xgBez/jWtrt47IU9FsjtdObQXvA9bBnxA
DHuCav1IiDtPJdm2SadvcoeafVSbRB+SG2sRzXq0s05e0c1KcicNeWUwQeb16BYXHRKPXYE2fp7C
+tFQ7nM3jRg5Q0s+97m3sTGxv7Uj/WENJmAGW3zmqZ6ds8GkB6mAfCT6mvaKXXfCE5l67GM0lH8W
hl+S/mv+xztgPYXYRmU4XoqBG9m14GsnpKjc8OnipTHLSxuWB4nM8NUd8fMyYP7Nl4F8QtLLyrBf
tP5m0vnpG9rbW4TaWpiZyhoQKS/M7HmvQtotBmNjRTHGOqvbYz7Pd5ll2XtzIcSwM41PLVa79yYl
y28Io+dkuqpYw0LuCnUh27sf2/IrmsDOD+ac3oMKJ/pUPCGSBnxnEnoQWHtQfGAcFlkfQBrCtyTb
lpG8jFuPiuE22ApzEe3xckF33P7vgyjnXR/1tEmiuAICZJ/Y5v9M6DUPbezJHWFJOffDxyBr8aLj
fJcsmg0DXT5GS70VyxAT+ewzoH7/PkMMDf2J92TJa7tDE6qAwwfDNtfjDByx8LZFVohjQxpqHcYB
E8mWx1uNOn75iuiFL8JO+s0i+EakMAdvCb905QFMob4EHZTk9eK4MKxLSPLGG79VngIzMv8wM1G/
S1KmT27H2CC3JUHPcWzteXfFk67s6q6ryJWTsFGRXbsExBkGjF1vzM49gq31bGECINhATF355SnD
WFuVKy5uWbwnmHIPWB8l3WcLemmCSMV1QTSJXSp1Qc1fn1I5ESwoA4rRGbtOP8F0ZqNLIAQ5NYUD
dm159xr4nIxKeAuHKfhHkkH+bIzV8Bb57sNQZ0xx/26U5QWVPo+CePRO1DBrKPL1jx0M8YoIgPLF
DjBGJ27yFbKRPFT2XEMNCb5KC7/OmEjM8C3u98Aw8pOP5XIVeOkVDYN1rayMoEoXe12U55z+2kUy
3BIwGPJ4uEiCjd4cArV44sK0+4jkOF17xMpwyrV7Z/IHokgYr4IVByKrDXsEbF6xB7O8DNPiErjj
rvAn6sWU3li9+RZrQJZJw93fjzJdZXdg0SxOcy4gcICIbBA+EOkApjrKL+2UXA1noazozrg1COo2
NPjtRadVd2a8sSRSO69D2T0HZmo+ejr1LiyhI/TQZP96jFr3pU0Fa5t8+paVeM8OaxdWq/O9KSbx
7BeSIh9US40+/4kP8NVSrvmqImpDUrJjVCXfVZe7VNiJc52L8DTlYYRCN6jxvbCQGeJCLg9YAlna
PLqrAcfKKPimpDOeBRLtXUzw7ImEFk4vv2JiYZPQZdMrckX4qGC1vOV2YDxbGdQV7kFzpNgvSzCH
nsMlNor+zZzfh5AGeVDFxdFD9NAuiYppB9HIJ74hjONPu0ySk5dM8L6kS8TMSLWfMQ9bNRNSgT4L
L2ZlxZQJaEac0CcUYkqS55B0CQgA0SYJAXxOs+SnRvVm2PJVpZl5ThjPPJO/CIkDMkzDCfze+RUM
G+hxz0XhYU2QrYbnzJdWWnqbrishvfjVQwLi+oL9mVSxOJn2HJ/rdJnL/r0UbnTwUsfDZFbjQp/6
0iVwM022BVfDIZjdiYK1+yiYmO3duohf4mhRY5CAFiDn2Yta9HQqy8w57P2VDKDoenGt7keUeiRE
WxTI6FgOVgahJgrCQ5+J6XG0sRJHIWGcc5n/NyvFDg6KTaTc/JSnatwnGVkWResGWDJNcVSagRSO
rPjC97HvaUoxQ9bl4+iHxNMaZngoBoZQLHbQejUtCQJPXVTHkB+yGmkS5ceYM3hhATvd98xEV7Y1
Pedxbj9R3QBWLFbz6HZLpGeDPZut/uQa2WNbBMO55+B3xvno+Rnk3VTmZy3s97L3h3M+IsCcxo+/
LwDnvM1aHWblWHd/L4Y7oKxvzfbEagqqcVr8BzH9Ncqre1lEdzjy5YOlGYJq0J9ZELxEZUJKyJg4
XG7Ailaea6tDFgIA5pHBBtcwwlNByMkhooapK698JY8H0loj49VIjXAZPeO9isxbivH8G5Yx2bn9
h3ASB+61+EXNZJ3plFxs4nH06gS/Aew6cERAbY/aQ1hukfK9F5brPaIFBybo2PrkaXTeg2znY+v6
0YrEQvFEL+Rtejh7u7B+CYO6eDRns3uaOxFQfs0tybVB+2TmLrEQJi67eKygiY3q7CzFdWrTyiAy
40f8fBwHBJ8sUoQeP/V+1Blx1ItEIagZqi5oHS/rb1MMRkq3/Pq6dsKVzIIIGk8TH6AdiJOeuvku
QR/IICU0cY4NJYUMkgW/G1hK1v0JYDGLAwSktBT12zwDgUodLhSZphZBya557kxfHKoGQTPAvIF6
gjK4O0UeHVdfFsXVaT+IJivPnvQ/WtdLnsRSMCBipWSVdn4SYx4SXMYMsQ1i7/T3IgZo40NL2t7f
f6HQrPWAl0ZNdIHm0Z+XNfmlcQmGK6zeW3zkyI0LWrwiFCcZL9V2/sZMsbj6BYIfWkVBRmtSX2Xt
2xfD//8Yuwitg+EVzoXwIuPBNk2CilrSv7E3k4RQimlN/08OTgXOJcXlyFpo/jSqnD4IleaN8JP0
vMC+Ny2L+hVNumY055qPeA1qxipk5Pnyh6n9dMpGwnDWeTPtRVUdJQHuSNqzi2X4Gaji6d7prXkr
pekdjDKQcLQuEfnhVDhkW6ZdWBzMivIoQ8Jzz9Z/PrdI0pwkjfdlhJ+qjyx5nwTl4W8DrUBogp1g
Yt76T06pTPiKE9tp+mLQGBbHmI17xq1rTsDBMlc5QKOPLnU3YW4/l4ZFhLLnww7EEL1q5IbqrP2v
lIioQNKtOy6M02AT8XagqMVgXvrziay0cAsmr133wRgz5++ocw199hhAgiokXAWndM9uoQVRAVaR
6IqZKCFm6TeUjMbayBlt9NK6xyKT7gxziA4qFy/+3yI5bBknkwh+4j36Ger44GjLvcVA0KQQ727W
IyhebO/cCRyb5gTBAdgcD/G6vnqRIg2vhuc3+U9/jw7yTdmtxWIDHkCenMpm3AddnVE3mNBMR8mm
ZAR7nVzr2YoHefz7Kurst4yj/hyPLpO4Ns7f//+jyQMs2Nn3YYCRYyKaZT/HfvQYjO1eJSEgSKdJ
vmXu8qcN+sRWpgKP11b3nNlyDark03B6cuaXHVVSnUfLL5Gq8VnJNFJHP5Bnyd78FWVtcg5zksRh
t0f7tnTY5vt4L4iw8w5hxj2R5/22dxb2CBN8RlHNZyen8SQit75vrdPfeNPxRX1OBpeNdy1eo9B5
zS1HHHobDRCUNiSkZ38MYeiQwXerqI9v4Ge9u0KkQMW5E+VQmaCbUrHucrN4LURrwptLo//sMcVG
kkIj03O/Rx1h7jV/TbB3xC9XroQ1o6zHanTt+6LtopeseaQmEtumSRBiOFl6paQf9v2oAeUvX9Yx
wqYB/8XemmbriePpV5PAsA0t3BUycI1tIDP1H1ENmykq5s929maA9Hl1dfrWJXOHNOLZtoyjhJpw
gIFV3Uc8HTYpYTZXQHy3TiqGmRlBh7433Pv+pPf2kJKIWduYb7UdbcY4cggJ40XYlXtOwVnv0X7/
y7WMyK90aFzpmPZKW9mbiMkSANAznP++bHV+COE/ZIZ6AspSfgWm9TaG5rgm7wsEy1KOp+08fIxN
RaHV5UeVBeW9H+n/WL5HJyJhqwtBm3fe3IOvyN3pwWUQ23gU7ot/VxdIMYrCL/fEVCOnjboBvfCc
n4HY5+eUVBMAe8aA1mOOLkNz8TLWvGMsj17o89XfSwNFue4ybtjBb+9DxjOFmZN8k6jxSkjC1rUw
cAQTrmJ7AhY9tJb9OBWzs458esW6CsECVab1Ycb1SzuH8kaW+JdXlfqSoffYWDW5WYVsnt3cP0fm
0N7+vgK5hZjCyAD3uMF0mm0SviGNsRJ3Iaal6Nx27jx5p7+XIh7eu3hMTmpMEbzZ07yPfRTCg0C2
CnQenp4cQBbXnp0+uqXMHtG0341Oc+eP5ctQKea1zNBvKmXzZhRVtHPYYkIUokWoTXPs6HZWbd9M
T1U4B1AV4cm49NxHZAzBE5s955BiYeG6ag6kQjtna7bVkzOjLnAr7wcEhAW+xSCtLi84uXKrZiU8
FOTymh1SwlZ+smU61sOwmipdsE2kBsunKrn8/ejvpY7m+EKn8oLFPdzhfd+RpwOdvoh53JqPgREz
86jiGrF1Ev/IPH+C2O49BpaL6z9atneL2LxCOJKlEKP/vvr7+SLyzU2dq2Cdom96TOgxDyjb4YYI
oGc21ITRqEwIMz6LACma58JP4SxkrtxXqJIZK/rjY8S7kpYkNccJJEHF7efN+aUizINsdMUTRrHH
Us2P75eInsmuo6gLzsznEOmZsfuQe0imZ6Tw+3lg+S3HaxIP4145LWTbpoxvNaBIcoRmhSEwOI98
hBfbg5naD0RwT/NknImbJgPSK+SaRA+A6yVLix1Lse+oxWJlREFyKAjbvmOkz05lgEelRKZ30h8g
TzazPLvLSx+T+O1o5JNR5+7I30iPXh0MvAfMtqyuHCwQ3nXHyQAJgMmc2AV91F4LmMvoEGDPj5x0
bscUZUz0ezcE6vR3ZbGfP5YJ3/CUcJthuiqQyCw/pF2D4GT6YbXLSDRaIxx997hYDxNK+0vpG/ae
cEU4a8v1ybBc7sUT9OYlQ2WwGCatHZIIDn9fzyEb8dFl0z6aBuee20yv+eA+Y24Rp1hNrLQm2LLC
ZrzaK8TQqOvBq3t7HP9iZfWKpd4ixIZxSoTDKCA/svzPZQxOsYIVI9RjyBMRMfDaGPYsIRgh5Eci
HB5zXd5i3KgYpnYtYnQVgiZDqdYC5zPnfJvP/jXH6llP/lZ1b71mkHBmLX+vTeOzRF2RlSatHRw7
q3/PWchMU8U+azgi4VChc/IUOAO0Kqs0rdcN8Xelr97R5py6YauK5GYpxFjTh8uAt2rEsYBdFuCs
wKvmvac9zT4i7oCE+Tw/NTK8DrM8YJXgcx9++CtuUte9BtFdPB+TgTynD2ew71kBcuAkW4v5JW6r
u7D+DxMK7m9mJiFA3wTI7Hgq0/EkMf3k+jO6zFBwmnlnWZw2RU+bjj6LoXAXvQrUtGwiJ96JhJz7
+Kne+9RoM+1HO9UrpFV03uNaMf9Xs//Ut589WX24VxkLBCB+5b5XX6KbTv4xtcp9YHH8lvEum5eE
ZXNFNtvGsMP74HsUwTqfmZK9zOmLaf2HtfPQFydQYBGAIbM09sjk1un4sIS9yPkUuF/Vv3Jy8T5e
ZFkR8wzofjoFw0fuDOfQG9Y9Hz+P6S0BJF9mdzbRAnjQleXGd4dNKodN2DzN9rRJDHpVRKoO6+pB
NJcYBtaCFh9Gg4q1XC9Vg8ZY4BOLF+YkoKERm8m4TQY22wQJBBLVm9nUhAj7h9kCZEOjkXL8D0SI
ipREAVLDm25XJNV6iN4iy2YThHqzp4m/SzLOPf7qDuwTQmqOBbAnVI/rrgSc4jDWjMhwygSj2eY5
tbCulBWk2QzMnn2DHXUhPy3A9lBmq6zO1uRB3UigOPga0CA5OqH3wab6vLBOHWXHK+Zi/0wVkM3o
0oZEm3DJQsk8qKhgY41UnKvU+cFzB9gN57beVdylhnPwAP2xJwheCBo7Tk1+Xxr2NshSIAjcYSOP
/Pwn52ZBCnVl8razU5u2zFh1AquQc5TT55QiXQyJC6nii9X2/0boTXkav0wmm5b4Es+A3rHvdpz4
AjhfkVnrlr4yVv0xlyjO03gX847WZJh4PNP0/INK7NkMkrtCOo+d1GSlTP8qxYOlhj0TxvaVT2M7
Y1KDeIhaiSw/GyuOvKLV2aTavQ8GbG8p1hChdx73rMyJRPbTegfMz6qM+tjADavxCbnIAkYn2wBV
3yFlGfGLFw+Bik6Jj3U9YhwXLiNdHNRTcmpqC+p1uiUECJVav56i+kl7zTEd61WJXieLiOdmQJfH
Fzhm6xZtm4eH1SPVuCd4TsHDWoV1eEJdWGpOLETiJ9wRe5MFBBPP+XXJVmW9cldWUPOowH/TOhZ8
C85H1Rh8HvqSpvE5M+ZTn4QH32Q0LeYHFzW5741c9RyR1WLbgRTTlMmx5gHjjge2eid8JjurqxBg
Ta8sjSEnDOLgNcEmM078z/D+NcWzCsd91dr31obqYJVGJUYs0njjbmWI5LfuI2RX4l6XPhK6grdM
clKLCxrDboXQEYPwITaKLe4qTBxkanRDv4uFfyJL6bmZkXwkyEa5tdALrwoDY16bkXfL70o99paC
wJFwEb2eYsM24MZzcRUuKxgGnD1widksnqLCeldxDMF4iZxvWKNAQpz878I0QKX+p8W/uqs+x7kg
EYvb0p45W5T3G0cTCCzgV6TCcwveWHGu0+aHYRGqNGsfgpWMUoC9BuijRO1kRzi885GrdGUrl3VQ
c0vTwKDQCnF76p1rxx9MN9axQ2RfLgbCHpN+pzLYtoOMWHYxrwPuBk8tWCiDIaNvFW58u9sSFvQZ
MqQ9qLk7j0glfLnQ022mvCxfejQ47WSsArsnTri6ODXqHCPY+lG3cOcxOBNAZ5efIycQ2u99v4Rk
O8BHXGNHEMKRszi32vcponOjU3Cb7Gz43SFkTW00831ct2crg0hMEGaJ1I7b/5xa4t5JzE1n1zsD
ruVcaWZa/rX0zZ/C9fd59hQraucoYVyDAyvK8d6Fd7maDtKxX/O820MCw+R1Q4UYtETVmyAONevT
PthrT+wtVXZrICArWbNVynWDLtG6d7mJWqshXq367fiOkfuvKhE/xeX422h3yykE2ERmn6BciGod
FoVPRex7HD7OJBahUCbFtdtEcLV5dK9ImTh2jACxvW9qx0Hkt3j4jP+kX3Aqsh6QgkKYaMygU6fp
Jy5LJjCfLbTp4tUjJoNx196y0r3lDDDS8cumDADKPFyVCRJpj3PaQLvl18e2Sb/cxDnPbb9Okmu5
ZFGQKkzQ3nPoEBIjIVTlLSZP41zbEWtpSNUxgV51x/nk5N6Jw5eYOjhFtHixnW+ZbP3QC54my9w1
RvCqzO4fWsG8Zm8R7QhM/CWj/dw0AFz9mEgz72EYM4JC9KFwNPBVsZ2S5toHBlOMAOTqAKJ4+hb2
QArBL6i7VaCKfVqGlxxKajqI3ei3Ny8Jn5qs3tXoJQd8dToqN0bwaDX2IULduypUiXKhg6hgk3jh
v8B9ZkR+LT2GHpAkfYLJgFKdbQwkY4Qud/IfwRQj7dNbGXLTkMupWAhMT+Ns/Te6boC3B9priuNY
AlJVwEyysjoWtVywkrY+2Ox49kCDY9l4W5VS0JZs2jZWfE2YUPbGzLe7hEYTy9OM+zpnvZH5KzeH
SjYgvW0+B/SQTNK2Aq8BFitbzLtGDDaMOHLgRvMoRLQ0daQ+s5uPM39tF58e3bvMAcg34amxX1Iy
MSKIHF1cbdvSfyNVfF9xB3U8URr5WpFGVccm0VvklLXJLhQmyMQOH0PBWlrdvCp+1ChoCBA65Ib/
gGAYkXSKkrffCdBvHXNhG6CakVcfA8SqlW1kv50b8aAND2ODVyq/mIIYsJyJVkKim3osgvSx90G+
5mh/Yh54gIeQWCXAItSQXkwZP7kuuhae5xIiMDac4KfIKEMspmSrMsyZYqLZcDPzV/sNYUUi3cqu
mY49cpXN3I3/RsWnPLP/Yr/moyuTuCwe0wDsvbQZZpHtnFAhRUOz4JIbuA9iY7JcQEDoUIQmrKTx
XqxYLiYXzL535dxey6j9zrEBQDGob7mRPjS6htRYOK8xagRZtQR52MitlrzryopINBziNdCBkwuw
do2y57t266cS1fZqZKMHd/wYJLrZOm1DOwLbjwTnFbnA9BIpa2/X7xfcza/XBVdfmr9or2rYGiSq
AELg9AJdYdp3FkFOJPG8S/JFoq56N3XwRAZvZRF8ZHC9aIMDaoBVtNETMq1a3LLCl+RPZxpgTXUO
kC2u66aFUyiY0w/1Ku7yb7Tk8fq1Z/y1aL6+yRPx1zo9hVRCm9TCqTP1bB7LiflvR56MKYjxayWN
Z2KDz2/QsRTD2gsIkwyIsWwBSlYYjdjyW4wzJ2OLRNpdWRaxM5hlth56U7t2CAEva36fjp/tuk+c
ylxTSb6xiR/dmCUNZRF7WxGGx5ichAZ1AzMSCqAF4HBiFaftcddYEVRzS1Hojt27V7z4ykAlNaHq
LnkejQkgCX80nbUBw05MwVsY5waCQTLZre48NVa2SR2nXw9UX0g4co6eiD0cIWoOAe5bPJzZaksY
3R7gNOX8FHrrhFXHJo/0xiny12WV7MymtWEj/J9mCr5HHP9e8Ic1y/dgx/O9GOmUiSj6SUG5Y8VQ
cp+eWagbq77KPirGL9A/j9qn0p1m8c+cuqNjdre/RVyKyA60uoUYmR1++tETYbNBykwHMVqvUzdd
ys5DDOilVBokxoHa3HQq5ZasBOmXxvBZo82P3G9P3wVD+pIThPf3X7AxBo5s3Llxeaq98h9xN4/t
NJ3rzKUzZFSXxgFn15KIMFtodlLY/0bU7Xq2ZyumCbfWFL+NzP/jmANUoo8INyixInGHz4VYjFbt
O2d813Y8MbO1nn3MPvxrYmZty32R2kdCZpO0lFhkgTSGd6hrTahzwbSQod3azK2vyo6fl3ndyrMs
IntY1sqh+25H0aw0AnAw1yaLPwdz//RgV8+mBqGwRKj3dfBlRvS6RXhvG+Zb4WvMxtgu1gYDNjWU
J19i3QElVK4s1qIeGoPRVMMqbfzbBH0ET+NjqxpwTaEogAQSjiEumcQKmXbc2A3zkpY5L7C/owsW
QHvTG7E1/rrQtmbTmkCxqJdKpNhEVsSoBOUf2MUfNUU9Tbj+rb3PxraAqwohN50zfPvuzmP21rD+
6PPspUjZ77LU+cgRO6MUQNRrgrc3WPxxSDmfU+Ezlx2uWY0mITTK+FTcfI+lpiwIuHayZpvHp7RG
AIJAhBQuF5x0jDjLVPm1dqoHlk9kGjruB9laK930JJdqFovCIFMXzbzKKZQjDoCSOf7aGKn1nFH+
y+ofs4DKzhMYgyuuYJKMqaCqCvTQdKpL0d5NLCwCxxjXhtXrtQFtHtznEhj56rM/2IzcYopzIG+c
YsfUhUZc8FivSKHI7PatCSnenGiAbBTV+6iY/pVCvLA3xz2kvqhD9Hr+7NgF0/XAIwA69GmaP2ai
2Jabs7OLDEFOVRsQOENevKiw3rQurTpw8KDyXge8y4DN1MGZqCyQfcJgmZ2bdFFrlc9+12+Lh1Rg
v2uJrnCtpORgfK6zBJg+qVXug+p5Ynrle57H6EOUwgIsMsqpqgR/1iNIAuHJevreN8TC72n35Zy9
tYN1MlLm7MyV8Yyznu988zy0NqGB2LOb5f/KyWFbl2Tg4IyXCRths/pHqCpNspP02zDjTIYds2Ky
heQyqe9lJBb/1M1ioJtndDSNmz/gWk6S8TqScNMOxd2sEbgiAiAG80PjrRxDeRkSYnPM9igCVAW+
ey+GeEvc2SE1qrfQJCXZ88ejpXF8QGvKxn/2gBdG1Ytn+5LIxVziCW5bZ9iQnBwuk4VVW2K2Fa38
SMv0UsEvbjv1wSk5bkuZP1aRh87RRaQU0sKq6L8k9G0GZJh4B598x9DOwG8GB6917/Nq4gY33PeO
s2+YvsbA+E/I6Tiqh6Y0LrrB3ZF5T0lpfOZoygzxomwGEI71FWESGD218yPW8RHqa62ZeLYdm9kO
fwM1hKNfUst8zgIyuaP5ET/VOcGYuNIm10iQ8VE383DoQ2fTmCiKjYxGtWpcQLmar7jdex7qmrZ7
BMI24iGSU2PyNGaq7qXuI66Wz7wQj3mAwhY7/kj6W3GsCtfepCgW1236RRjQEhoqx02jh1ev7m9m
WCMo8up3q57fVHIZSu+xpErEd2E4XCt+qbkPpkdCvPHop/E33G3su4mFjWwkrhCeI9hx48kqWCBD
z2Nk2r/T9qAqc+BJjzLemBGZj3VKSLiKWCt1V7O0XtJevi//pMJ9NVrJTInpmfCevLDeSWm9Ytfa
RiL51I76gLqKrM7Jd76BhmQcCfIkdVTV4zksi1+D535XknLVRXKjCbGB787fAdLqqqqHhxgxZQH0
xdWXUfGMipb3mSbpKe6MozuoWzCal8HJjhO49yApPzsKBlM795GN9nUgaDWhUsmtMWbMGcyw5ekY
W56dDMnqdHw2yvrL4ZPFW09I+MwMC0M5D60nNx2IJyWD2Vmu6UCogoZLngazYj9Qu2th0+A45iFo
H9IBijB4mh8WEKewqw4G0ptgiVhJ2y/qDcZI8+9yk/cUXoX57nQUSJPCNV2ldFfF56jiyxhYXypL
8009tOinJH0iQoG23xM5gMwegyeIPgbW5XBruN7Stvq0JCVXVDwA0dvJgWGWNZ9r8NT0z3d1957O
ZERigEJnkyXPrctF2Ltfy/doVvZ3mEb/qohEl7H58m0H+xPNiLY7A1ATeT0FoVmlIyFJByCVYr0i
Ow7xK7UrB3H+HfjbVMCE4ONyI/3eu96JD/SK6/boqLhap+TlruSod8oxybGc9ii6T/MM0CNexnJu
b5Eb5uxm5lyumfPBJwUNcex+9O6wdhrsMsqWgiFWeBHL5eCHOZW6jUI8v+ggYM2sVnE5gLs1MCH8
EX8HIejdxE3n3a+FmwxXrf1ua3ZnAFb3ne/seqNhdeI6GlqM/Y56gUFgJd8dv/jVAtODhT94PXRq
g8mbHKwi1ETGB3cK8Sw7urPt6bMNZnqFC/rBSZgdK3P00DPw+QBdT2G1EMLCjF3hrmkk2jejgnDS
RrzzTWCezdwDm6IXWEpDpKCCJZibjNeaEZsDodZ1jcTHN8NV2PIpVCMc0U6iQ7Qbehc9GcR903Lo
MfrsXF2SdfeZWsDD6srVay1KsZ1DNh9uO0sGpujcXHrstRV3PVZ0Pz7mRxqckBiqcNw59V0lehAd
9iXu83uRdP/smHyRAhXfJv7ARQ6qnSDRzhAICEZ0D6ODX7MkRSulRAl8UrZL46GWHEUVU2YkbbDW
XMbWNz9t1Gbo3WrdzWQM8x7jxb1Cvr4fJVjLTLSMutznvAjMPRmBwa435wWtQXs1afUifRf0PECh
rc+K+c5ZXBDC8I51XUYnWZrBPi7VNZkbsU9aHia+BXugdaNdw7yPfPsj1gYapMJk6M86EPnhkO4F
QmLTlCTzth9TvjgTFPVB2PAnGaVx1H16F2uZUdmR5DS7H3NtfqrQVTxJ+DXWdACXYm/bgaLOTfyH
wIrMtTnbFdm5ixtbA22YcD1phbqcYae2PXJOvPgnY8G6Cmoc1zFzPTPUVxGyzHbYcoT82tzr/0Wa
xq1FaEuJVUb+jxW8s+LnmyO+Uhhr01Tp2ijdfelUxJNjb135bvnh9dErOlwsvDGhBjTo+6kYl1FC
gMqt6VDvEeodoj+QA51VE6CZYHvXPDK5sreyn36GCppqwu7ZZNrL21qsVROM4Lfbs2hJ1kBk9IvW
7dSScQumylkVeDZIQeK52+vtpEcU9IBCVnbzP8LObDdyY4uy/9LvBBhkMEg+9EvO86RZL4Sq7OI8
z/z6XpR7uLfcsIFEQmkXSiqKjDhxzt5rh7/0FJ9GmRGCY5GY4nMWl2W+9qZL5BnattHGQ53rCLfi
8dWfyUtDfOhaCh9CLCyWpOKBrhRZGy6zkhsRxFAPaQnjXQd/0I1mwAJ1Nd5GtY2NeO8bHLw0y+Vy
cxTN8OQE0FwCRqmIwympskxftzmuoy7zdq4kz8RK3noE+3hHxJtifizhG7h+qK3MEdBMDjuA8SAq
FzlwSpFtvzA8DkV1v7LwAtiD2mcFAdGWcRbotAuywpY31YXkjafxV+ONB0P/TgvfpDrzfLO+53ja
PNM5lbP1h28uurmLQN/Name5q2pIRLVoKulVs1HsiGbMUlkOBxB5WncNurpeWDE0ZxRojEkOQ29X
aMGw9QQE90VCvWOr/+GEzS/Kww8YdT/wEywtTIphyNgiZDzWjTH/fP0Pm3/b0vOTQ9si9sumAnM9
rTbdwGNEkijBhlBtLEyfPfIPyAC3EtXpspmWs+Bs9f1/QzHnpljlAuOl3zABq3wG7CkEa1SRaqUA
j056f1CkxywEgkzg/zQubWLJM/GCdvQHaPuIGEmT/Kroy/H1iAbcR5JUO1FmJ0+b1rpWPSMo20rq
xG6oz6VprqZ4eovi9k1W5Srk9IiXlbM5x210zMNTRfLUKhtgq4nokNJE5DHoP20/2Hq4BgxJU6nt
sd3mgVw4TOmXXQp9P8RntODY4PqYddVTmoWKfJAVnlB9UZe4k3MeFVFXT8bU46OagBM5xLgnQ3+r
6y0U7ok/nuzzLn6KiY2SBuJEYhNIayGOkUOlBaMgY+kNv5JJMAVG04nTMrpPWXJvGuPVk9POscrb
JMiLb41TEevcwAb5MjSKOAQQutjzVwq9eR3VT6Nr3UXV2M/A5BHkJMxbpKtBqTCPHs+cB3nZo6fa
1u2py8JrQdIvOtPx3IAqq5MnsMYB/7TkUfftoWy8I80ilAuvbhxQHuC1sUL71eo/iym8mio/arJ8
LrLsZPhYuIt2o/UTF6OH3mTb3Zc0yXzJ8MMg2xVsCu56dOgWaU44MW1sbrU+MCinqIXrYc/TNK10
blQRPONNgI+X4PCuvE7SaAjX0l8rdLSuJcgRDRpII1THoUcRO5wnat+F9inhSjL4a1Ja5IskGJD2
82SrwqIOG7yPyIHmLO5mn7DlTm5G3ZqOC+cjk/TioxAKlt/xtBE1TsCKyXnKs8qQoPY8ZbZHd672
HlHOMk1AUQkr41C69h2rzi9RFufGGX+Co5lDOZ+jmvEc4xzUsUREkSohF3KMQkwq9heErZeo61gO
59+mJUy4CmX8Cs2WmQoLwMJhhaPJ3ePisYtn3NmfJO01pGujxPFAGEPdndaRtwYb76wxeHoLGEG7
uojOFiX4RjjONh8DssrpKE0NZ6QUlSpZ0zz+EYiqBYTgYQWOgh7IxvG9y6Bph94moWqyxXuV44E2
GE0Gn3FdXymDY7LgSEVIQudAEDGz07Zla1Rbw0pfVIQusI9uQGWA0RW3tyzTBGfXAm9cAcsuszmH
+TgU3aZ7j3XCIYzGJE+8KtONP06fKJ6f0ywl0KkzfqYOI0R48fzWBRemJ6UncdS2K4A19TJYk9L0
CggGXRuuvWOGJQT1rrbnudtOWckz4EfNomPrwgRGf3gaFspUP7GpriVtL+FmOxfLUW7qSAPGr9Kh
SatIdehmC21jFjczJMEjVmgSAuMlkkTwcFHeaVZ98cButUGWa7y+HU2rfW7a5V6KjrjYKNoRC4Uz
gFh3VDZHv3fA3TaI9JuOIYuIcgTTtBOxrC9Gsi0ZWxkfk+e8lfKkAibSok3oepTak0PgdNRFlA/F
oR7Hm1MkwcJ14RZ3wR3D3txB9p6nauNO4pdV9DguCAFapBNRpVp1tFvnzchASXIL9Tndp0rn2UDp
csg755zYziLtMsI6O3QmackSoVkda1zI0NdMzloSbsY8W0+Qkji71nd7xHZtsQ3ZqxHB+0I37W3v
vCR+DGCclJ9FU+hfBoKmkJgVUND9r7K1V86MUfL1/sUx2nPfk+fc8V0s108WwtbjhaFOrKq0vSqC
wJWDx6US5TvOE+p+o7t3qVpCniZdxfPfhjZ5uAZJe5NznCKqrqCNF8LI8LtC5Vra3DNIRmky+uex
MDhERrRQUiP52XUmNmg8AIy2lY8WExiA0YxP9qTIjSsvVRHceyfFFVi/lni9lpimuK/zmOhDRRvT
bT5h13xq45pk9XSBl0r1FVegYmFsbB3fn43e+zUSycpV7okq/ORH8W5qAsIoE/wsCWApQ6NTjr/I
O5AnwI7tUVd8/zUieSO28hlXAjW7ys9Eff5qmVksgzH9pLcBiKm/jJVJ6EuBxybsy1fPMY+o8lSG
S9cYyPoQqXjYvkD0SsOjj4/w4WDG0cym4mxOAQ3BRUiaEVjdg22NR3zkIcEumAoSoSHPi6D6+G9B
TgRalx76pMfvVL4xELyOlfYDzRunElRJ7luHMz1w3Qcyq6++tn8W6IkmV/7hf4QGh2ltpO9W6rhP
TQNi3rBVXfwu0J6CY+Q+sA0yFob6R8gGj2A8PKqkd9boxL0lvCZjl2p5RCWFbMUnjP0tLrkzQ8N9
9hURxLLZWjX7a2EwehKy/aPLnNdSmRQ8oaFTS5J136EHjbFntHX9w2VMr7VkOsvy3nbDnwxEzjqA
GEA+O00UjDjMguF0ubOM4RERQ8ZOwyFAjvZRLykgW4CleNmGBwM1jVMYLjE0OyUCl8SKk6XKPzKq
/8Et2VtH3ODaNgtwqjgk6dGvKdlktGIL5pramD6SbJxznehbzLbkR7kyWeeiDQ8Vw+yeE9VO94sn
VSYmdXlC7Cqk8BWMW6bdY7QyOqNelDrtQQSGK372R5blKAWr4mEm+cXzPcbIgHaiDhqsl2gr2rBw
fuOsWno/XBtlVlSQFgG1PaAIzs9F7AKn8K1Z2KIuecyqwl1cUIQR35eMVbCZ8pPlFp9D0WMp1KnW
Scfa0x9lXgvhds6LXqd1ZazHmEU1bvw/VIs+GyBssXDTW1sqzps+2kK894ylLQdTHHlgXhI/dM0B
uFGas1VeWwwP7jEWC4MTDM9duKwhJHcdW2weszEZknI2b8yc8ZD9o7TlOVTWpSIHbOFrqtwanf4T
4/S8yhCbU/kQSEgiyAYypDs6ioDNKBCFPOhh+GqBfWSqTBhtnXC/aeixF56plpxhd6ne/8nKD1HD
vwvhghpKmVlwXPSnJD74RAumPh0vXDTRxOGrn3j4ARChAW7FmanMjkUix/ixMH2m1+hsCkphr7wO
Wa1tlG+ni5k5uCF+tD43BCssWqRUGxG1pHU5/mpoWuIWBwhmfnnpYY03oQhWaMLr0HLXwsobmIHO
RNROikcnz/e1uUyrCBmICJ5DV8brKNNXmcVV9zQdFU5corR2hEurfPBQH0z1OqeJ5mawFyi2NAge
Nv1Eul6ofqrnhBP/kc1lE1jJk0Y8xFbAUUYj0mr32vJg14mQbhNWLVk8mzS0jmGpY/rOjDkelahg
P1Kw4W3uhdDOK0598kfc9d3aMWXBYTAO1jJgNE3m+YnBX+70dwp4d2361h9VNmXrrPPxhwTiYQRy
3DU1jwHGFCIf2hY5vCxQ2CUT5xvHhyhXXTNRMB3u6S6Qf7tgNHconFS7sLkXy9EdYabNZztvvMqM
8XLEUOdAPUDsa0P2AlT+wU7D507SwEAGb60A2YiV3/j2IhUdo1UBqszQ9pRWiwEKz8Kum+wNqSIJ
5SGUqC6QCP8a0hi7cVr3wceA1PwQC9IQqLeXkV34a8+dpiP6a7oYccKJwzW/AjMXS0uOH2GSEwfr
OMM60EesLWN+VNqqERXZVknLLexbHsxtM4KLFSQvOOSYcJjkmaOIb0+DA6ICaaJHAnMBQwmgB+eI
BmMPA9rqplJrWhTCMLclFue9VkN8LRkWvjjltOls46JNSfqLlWkDV0d+RUMFKTcr+7OXxT/DCqq6
EfCnDSOnoW0MzHpc3/zrI3KfFF8QhEHgVOcU+vojKW/Sr8Z3v3TeXfOjHn6VQEhPfxFN4/Idv76G
z/dZCh2tOLvxqSNBeA/3lZZynDvrwiY4V9JuRXIQEhXi5eWrYad3P+jEsuLvWoqi1K7fb+jok30Q
Qx/DfrtAHq5eGB2RgDha1ZnxN0260uJWyMlahdd76iZp3Qx8yMCm4nc9mj61elInO0qQEyZiWOL4
NU/fb1NkR0hl803myaexTpY29BV0ZuX0Vk+cE/vMzp412g2qdNov94ZQu/pZzwWj5ZFIpzkTQbB2
DKar9/7sbXH18E3c297dg9YdL5UH9iqr3ynIEOjPOQ9aZXu774+xaZRb0L2sh+0k97pgkzFM0muo
1Bt7E1l1uRtVImiPWmd9jMs9sYXDufOSaJk1bQHguwfPJt09qiF0q9hbPpr46MJ0tOdjAbNqQkel
7pxyB/ynzXZAy5AqvBdmtotg6iys0uyOaI8tVrfsoy5B1wAkaS9ikndXWtrZzzDB5cMQn0XdzzBG
XzBzcPSzm3vgEUzvPfCgoBCjpq+KqCtWacgZuQ4c/7nwhqdyqrOvOYdgSXSjfjaqfLroRHUc6Jp2
zL+IZMQtgeA1kpSKGDu+wJrfZJSW96SYnoVSUAtadms8DIKNqxqitQWZc5MbyG4GLUBqN8AOyQ3a
EK2ZUO9F9gZRVX6N3KjbuloE+cyhRe6WqXuF4u1eGZlgX81RNrmN7W5BiD1y2dTo5QhFjIuhXMWV
ic4M+foa5wBpf/YQE3/ky59kGqcX0/CSS/9/v/LT2t1TdPz1302TsIZMsUTa+ZAckxRLt6kn9VtP
TzMm9/gPl+lw1yyRFTjHGCTMmmV9hstU7W5SyEvA4CaPHPHDui8bgku8KQS+Ecitq9rtqCqahWBp
xigY9hx9eBppDLDzI2KbeaM9MJ0XEbCtDYzJ08B4czwEpSHTa06f4bKq0+aGaaXY89TriGGeS6/J
b7IuaDjNnGA/eiYn2OY7hcCNc/4xhZvf9QrYqLQGtKZ5wZ+p0UWApF1rnKLO5OhmS3eg1ypNj3l2
7x2S2SY1hJcorvn/IPovQxsmpOcO48auOVP2IGR8LTpEbDRHy/0qgwFAd2OFzx5dQokEhWlVn628
Fo4+nndL5Kzpisx7F9oS/SKRXSGAr4NKbzeDnthnPMDh0hQTPrc4he0KA4IwhvnLWKk/Az854kAc
d7aZ9q/OAJWqGOUI8njqXy1L+wANC+Nu7MI9lLJq5XAeeBnzcSbMNW9uL7R1iah568Re+oaAUsUS
OaM+yKVpVdaijGCzxNLFYWK4u8I179ZsdzGSPNv6HaeP2u3GZcUwAkvCCCOj99cR/+nY1SAOoxF+
Y9Rp48n2mOIIb1wxE/IPRsl4vU+afWOW0eb71xMPP1NzCG5GmN7q3KsvRqKR/eQr/clk0VhpVZzf
Apj8NpI0EGglvg94TiNF6Y7JvT+dRllk214zkIoPry7Gp6esZYzi403eDZJOiq3Fw4oGPqbB3rvW
Q0wYfaa56O8c0A19Uq9b30J31Wrp3aj644DimeNIxkzQs8+S7WgIX3z4cY8RrRJYZeOLukh7ESE/
ny2qfaTr2naQicOvh+OMN36WxQpMpmBC/n8MoLriNrMc51gHszezMJ50GznLVBM1OQV4R1ultgNN
+r3pojxEO0YWaY/vF72RC0R6N/rTi4vnfKsrwkzoG3SbKqb+LrBlJI7pLi1CuSZZh2cls3evi80n
a4yxmGk4XT3XSE+lU2SnYdhMBXkeHQDe5mq8cCysk9OkzGHrax2Rwo50caETz+qV/XCzvAJPhVKw
+jgiI4pcVV7N2jIfYysEWfce8wbyjzFjQpWtDL9EQIoUKBjY14gjWVs6rQaPKTWSmjG/xKXxhL4+
JokX51ORodaRLj2r2e/bNXZ9DUBxkRRDMw2zSGCO1bYjNQyjrZhdpYwym8lGiS+5BfKExCsCQ7cW
fmamquo2kz03SnRc3IYewJweAm4riNh6ioOhJusEV8XmcF0yi57dSKqNr1ke2bthpCM+tZSfMqn2
UPgqIKQVDQyUyPrOVnM3LUUt1JWdxUw7ztf9zFgwOIwtlS3cw/dHVEz7Ct7k3bKK4WSnZXfO9Dw4
0YBcIvL0fL15GztrPPtFOV81Tz9hz0k2pZGjfiAIZGU0SGC0jOGNHIMeRzG/YZy+3TYJ2u6IS2IN
1Cd4zXMIMqkPM6cNTf/VGLRf3Ij8oLNMwveT/gSWS9+M9PbuHpJH8EajeCVFcV+O+tYbUHBXiR0/
DeG113OQ34mNPJMuZnlKVZdtIYFyaqjBwIHYh+AJFvEhvMQ/M7t+qn1uKyMexhM9lX6fUOggVjTp
Y8y8KQ48G6JBWYl6MK+TNP2N2ybxskHJC665TV/11kIG3Tcbs7JoKwkSgrCGaxsm1ldvtnjRqjM3
jEt/fTOW2rLeVTSidCuI3xwir7RhGsnWWLVC8/GFDMGGxe0UFjN2uhz4+Tgl5a33AmbefsArtkhd
eep1trDUKIxHp8ZrAYyOLYpuNrHcteW4G51ItlWnY7ssa+6JKAecVzVfRmXnV81sdlPA5SKw2NdB
CioHX343mmoftv62mh/yYHRCGmy1vZMQg2+pswf4ehyZU11KuLkcRTV5ACf2SArqIa3naGl1tMOT
uOmfM9cEnRR+TbVevyGoROfZAmBLbZw+uUIpFg4kPNsjgpek2XYNLQU5bPh3medvNg0+Yo9tFyV+
Zkt8dyIMzt9fhZJfHm0OFRXhSyPD7KjTDFkhKUk/qf/faCidRiZ9zSjh8FklgreOTi1LrR9DNlg4
2hQfBigeT21W29zpCU1Z9NZNBr2Vxs2lTKqK7WF0Yd1AfvYH2VzawjEugwTp7bmzUY2cgqeARX1q
KyYQFjiqhibtQpG39lAEKi8iApDvuFhbmOICI0TkpV9kWJxS76un0527DfQS28+IOJzVMWGAErc/
RprFN+CU68xvSH8TKBGdwgDCR7AiZM1NBNCjfoECmuRff62n86La+Pmwz1iRFyUBwSxRfbVubUc9
4d6AEmGGr6mlWQwnzJ1kiLdSo/QPoxtFwA+dS2vG+YlwGMQmCFHo0paAdWYpi5v/6cWutTUJaF85
XQ1EVZCxRwDYc0a3HtK/SekL1QB5cB+fvt+E9DBvjw6DZJV1p8IbaZUx9PyYCmZWVSvMiyDq/I6r
5mNsLf1jREa3tNHwJlUB1zf63hAja9sj7LslgU3wotPX7+AFX8Mxir6kE2wVoWSz4unhwDMgVhBZ
ONTXp+9P0+yOHML8+fsTDGqg8fVLUVX9oqrqkqN0ljKnLJg2Bln53EYZi7GNXyygJ3O3G8WQcEZM
ae5cM/mJOKeSKCAqKHK37dRBm1UcO9kZLxXdZUnn9OQSxHbuo1g/l4lylqgpmhVtpZhhfhI/W4F+
a0NH/kn64YqDLObPu6u08Stqaa/S1tkgusGPWw4ec9mq4iLMbxmSiOOAcB9LVYU83KiO31+Bu6RI
CAfgtfx34kBy80NBtfuFck+Txi/MOz8ZgHo3ti3v4AWOd85E8wZAT59JUd556IOGwW5urcGiRVdg
BvZ+6uvncf7kIARYuJKAI31GLenx9AdtwPzVMsbZKRGoHQnO8VtSgDICdFJeZBO8ALnk8KlBbB80
ab87Y/xCWY2dC1lKKHXtPgqdoUGEZjF1JT8G8wAPwlqq1d7RCZL2EfTdD2sWNYeystAyxvrx+y2e
v9LkLBFCOr023QbmMhHYNKVqa2dluvlSJVpIArZu7b55+1pURKsUgfsuicisHIdy70HcZHLo8gCl
qbXDJyJO3wcI0TBfiouSdCN3qhTbtJ0smlGPTmZnDY8RfIje4GisU7BUetjc46SJd5ETRVvdE0gO
h/wrsxCJjhA77k5ovfUMAxdisOTHMCaruAmhnni5OJSG2a0IfLQ+BpEhSOvbuxiFdem4DxhpON3c
cGs3mDn8q1uP/jlS3VJnFnj9fksdzv8qcml5dtqfse2SmZqJ9g61rlw1jrhyB54oVMeLXsZ090iQ
+UGqFH8Dfbo4hv74XZpmjQ38gcgVjaQxS9ONAzqSdKb/0+lPxw+7rf4lTeTvsU2maStdkOhgWbzb
c97QfySeqT7rkjauqFk90ezGIu1u7nwbtEPz6PSkeWit12610Nn7ifEJn31n10lH7l0WHxmn35P5
oEcitWAgxq/t/33M9bzjAF/8kRUHu3TlV9GX7spSozrKKnavqcPsE26xtR8ypvuNW8QYQfz4/P2V
3roU36HFI2qW3UGbIo4XWXRyOfs9KDB/Vmyq2zBv3RWECyCGon320NcDv8qcm2fDFAugLC5T7SVG
T5myemtZ3XtLh0CHJjRfOjRoa4NpnmCFOGdRYa6SIXJW/5yZ8XuihzSlKWwhqTYl1A99Tiz+j6vb
V5MXRBYwA2iDzs6S7cF1xS8aAhq2DxyN//zdjN/Dofh2tqmTw0x9THCm/ls4VIt1mAMEGbEZfpKf
8OsXlhM3P/MSC1MI+f4x9m6wDWTzWTQIkC0T5uXYrauSoC2mEr5zmxjrHopSmPtQJj+LmNhy3U/c
fWSRsGO4pXUvpiGeK41/Sf1Uv4c3kytpO5atoMAYpq2r38Lq+ijtbUYD3dJtxKnn4hw4OQfk1N4o
igHvJK7J6Z7fl6ltuHYmVNfibczz9jwyw5siNrl0IPozhVyAo6DSNlJZYs2p3EPkchsT3frwVFnO
CfTtukwCXHCyi/cSJJ8fDOHWDspfes0sxEIkvOwbzVimnkYHtWbvyZWcaCQQ1xqV9VEjD5Ps39pF
kWWepGF7r8qs1gkRgGFK79ekQbOmity4vdfTcMVn2ZZznVxAcS6wvHJG0K1NWuseY5PoLAWhcEGg
n0NjLDZ9BOe1yvFr6m5CWELZYcwXWOf/+W5Bmf1bnIs0aSEzEXcsaeq6+D1tPBagjoSJ0cMkf9Tk
jdaT79IqacPNgEsPZyolagsL72oAidvpzUh9gjUpzZwaJWC2ovNUPmzStLZeUTJrTBgNdiVn0rpk
4SuGsbs1oM1RgyC49JPprbKjaZERI7BqMwYsYHPVgdK2OdNpc559EdFhRk2qAA5jns6vbdNke6uq
wi3KQvelrosncFXtzwT9pEFzLL7UUyTeUUGHGC7L5IeBiM4ArdJZcxfBq7XzONJmcALjWJPvRiAz
6cEuTrO1gDt8wwJ4NRrfXNB24Vhde/ojEpa4DmguimoVODWswVw/Al6G5Gr42sGZCu3QmaMPFYd2
Yt87jL40xz0ordX3aR/2uAnSeUBGXtc6rM1pBfGheuC9q1YTBgnT0wUo87S5JI2BCiYUqBowtSb5
zdDrU+CExYtoPfFoKrWk3efsOxO9EKaLKzO78MUstXJvGEFCB+9AP2fYkplD/ROY/Q5SiFz3PuMJ
V9ML9n1MgD5rxhPpgEgp9ECSPcBXyJPaKzuxs+AQsdMcJzuCU2v+JbFU/h5VJZVpSiEUCx8xffL3
2NjCNEWL4ByCdKo/wyYW3we+dQ3XiwMGjt22r3YmIFyMgaRBxyBtFw1HtHXUlt6yNX37kmvWOYRZ
F47puz8hBHemL1Aa45wVFNrpbsC+fhobbQUzhzkEwTBZo3vXgWSSVJftSQvfTOG5Nxz2Zlu6XDB9
tspD0gpkaHzWEcAK+wAV512zoHl3jkvzBVI842Miev/5ibP+9sAp22ZwqpusrAaojd+2A8qLMZUh
KAiSFEOGH0F/DEmNWXSj365rcPJ7Sqzo7Hhq7zl9cB86iYyzsh/s/vrqG0NaVLg0cXOF8MVgbhGp
ES2dnmSfcGZDZi7n2LxB+roECRSulZ7H58lC5tegZbPXRlxF+34QP2Rg1Nhi/RrM7hKlOJlgBIkN
KdsklulDUU/lvmSUyDTCrrfj6MHkq3SD0FtcVm5AaLHSA3DOTnd3rWUBOf/d7Ha0UvQ3rR4LfiNo
fGj8t/+S0Crn8Oc8Gf082//xP//HHA5N/DC8A0daBhHM5hxD+R87qtXVuJqcLFuqKDSXgQ19Txcp
bJWgDm5hxo3Vsx8D9urxaGlx+0RjKCIrrMseUzsZi9Evxp2rdeG9N5C2CCZIO+XGyKuqyHaWCkbf
ZiSbZyPzPj8aRsxxsuuiF6eqoo3uuNOx6zCuuKXIBR5XEWxynwNKpg/hO2I/d917mQFPxnVWwkME
/L0EVaXMd3TUv74/9ZHhEoJBUmpqz1zGShc7IIBofFLLu/s4N/9lpf97XaBA1rjMXtlcUTFZvxV5
g5aXYSUqEo+1ZOtaVv4koiC8ygk1bx3QF4rMaieHUT8GaflRWOa54wZ919rh5E3te9uOp0oN8hpT
x62sriRhwpCczwD/UGWNxH2Qz1T3f2KAcj7/+Zkx/76GMFVh/ZCuMoGuGL/VNJFLH58zHwp9wLLM
nF7avEF5YHD4/v6Y5cXOCv32Vro9XH7NsdYaeJi9KlK1Vmw1u6zDjpzAkftEhisr/ViXOeaWZJ/Y
vbr4Vtxf/enIiojynhMma1V+68PRRytRrck2RH6B7H5P/Hr3Fuk2LSzzX35B4m+Fm8JGajhUP5Yt
Hen8FnneeUplRWzSvyjktA3ipN+rUL2PVv7Bjf3Xs23L8RHm3bCSmOGOvvKGA1lsTK4FN+U/X3Rr
vqj//ZQ5QknqMH4URbL2bz+PAnaOrm5Eh93CdaJ752yAhz3GsgeeEiTBZSRd55KR6vPXm+VXPWgM
dCYD1kGm18RfBMju7athmtUbt1d3KGkc4nvjY2haCNImF5jAsfElgDainDYqyuznCYRIgYH6SU8g
oQ6eVl6UJj4qr7EeDdDRRelWydW9W4yr3kytzjfKMAQqh6lZ1Q2PO4MvEj38FL2D+wynrr+EeTZu
E+2tTLp870MCW8ZmragninZZZE4DdkJT95jkFT9sCDDjSPYvi5Y1167/fTlNaeiObSmdwA1H/+1y
6kXMUIWTC8sG8GdfuuNB6zu8qdLWlr3fv7sCeaIXtD1rMlhTEw35BYvEUcHsP9lssbtStD3z0u4t
SPwRbbUuL1g3opVOcCH4WePPBt8YBGKASMPKCtjeLdbh504ddFO9YuTTQKVw4gh18RKtGGGJDfhH
DcT3zZvA6UVJcY90ijxN4FIuAzv5wpwOTTAmVqeM7YcffmCQZmNy3RAUg4gusQwOgy6zX5FonZWG
1OHyz7fhd83/+3UzTYMaVXdtLttv6xYNykh4XpxjPUSLRV1ac/f5+WdZz8mHc+vH6lNvnwj9aFDf
n2mwHfKvnmCPGNVkxHIOrYr5k5O9UKj9mUcfEc0LI7BekdEZy77bZC0Bz2MjnAWzMlgItucuC3ag
lUNK3EH1OChrfZy4YCzNI2x56bYfVlXjv8nJ6xs7MiwFPyANlM9QzRFEGIaTkBZS1VDegrpbj6ID
39IBJPToGKPKMNOtG7rG1hPEbeeN+pFHZnsSRrIypep3uq6yV1pNNy0Wxc0zBUzN7KRzsz/aLrwU
tGyX/3yd/z/J8njIlEGAM4pawFa/baoxAndd9j7ZzXrYnYbODvdVDCejicmPLkNs0zJI0SyBlAbA
fsz9sT+1jf2V5BEZHqFd3UVCrriXx+hMsMmR2NCrHa6Rf833/T2BkpO0STDm3KigEuBQ/d/bP7Nh
xtwgAnCHBQPQs4BxRLBM3Ug8e3bx1TMTP7VlZK/paZtrKAz7ivixqzvpTypT7Trvu4Q2fvQJcIAp
fpuiECo981+O/e7fCj0GMOxaSnGu4kT7exh2gH8kau0eu36bv5hY6Daa3dVri5KQCiTrT9+5XHne
vSM76ZaDGqbT91uQB8y0gntn3AbjVlfze1vdOv+miysvF9KfuPaXUh5qOCCk2omLz9T6VitEdzJP
AyRdFkaUctZfHdytCr60QEMAj4oYCU9V/WJCe/RSlzlIEKsd3Tl5409/dWVL7ykr+lVUPoLvlxIP
M3iSzfwyvl+29RSnz7y68TlMn33tf7+m6sXznmv5MlQvpXzJkldeuXxJx1deUfJaaTSHsXK8Zdor
LySJC61KZ8SBhwnMRSp3d4N8CwvQ/UxTjodMBt+VTIINs43muf33mkj/W2/GNnSLjgPtBpKi3d9v
enTmlEUkQy6F4oR5IFaBYSSWvD49Du4BUYcnj7w3ePvDk8d0DlBffaq1E3hD6wivtSrO9TS/Bves
sovz/ZLOxcsuXcZZ7eo4TGKuvCYm7e61cK9lfqvcazfdhu/XNN2IhOZVlHfP49eAoene8LW4+zyv
64Rr8ky052yLSZ/rJpV7I/ZPGsMprOuq3JOfHFz9PKaJaIltbuw1qtWDPruFDlp3sInt8DCbHf56
BdCd3IOXHHk5yTGmFQZlRx5VSTrDyfdOhT6/TOg+2VlkZ7wEI1YAJtLJhRduZCO5tOpSb3vz6MbX
Ul3G7mrH10Jd++6aQexV1/h/cXamy3EbWbd9IkRgTuAvq1CoCSSLFCnKfxC27MY8z3j6uxLy122R
DjHiRu+GScphFQsoIPOcfdbOH1GSP6bTYyWkYppT4jETj31xQ/Z8a4ubOUsBCO11T59vuXtT55td
PaXuraedenHhHWWDwQZE7uHJhIcu6sAtyZR0hCtnERsvyEHEEpvddGWSFtl2IhaxAfj8ZJVPxiat
fEKhYPTjyRE3rjIemXTjTXFjxDqfpFQc8ptK6/GHcuvRTcB0PYrtSDaQkTwqwMQNkIoPtIyL5CHr
77PkIenvUdTfG8n9QHzUEHCsh6DLpOhocCeyp6u5KWeow72w/kRZe0naC4HRSgxf8jyV53w6E8ia
pZ/U1awPGyaha4asPjoCJoP7vsBbkKMn2thkX6zH1XNcZY7HyN3kzVTBn5dlaO/DzuXXya1nuOhw
HOXDs52GAXKPSbIGAdNaCUh1+9F2gKBmBKZxSRbLJUZDUG/DNggCdFxvMVGt98owHBqNKle8MFyW
Y739kdocyyg7LXO+pm0mjnwyiZ6SnRz5c1HA8liIQDoy1JH8+PfVDBeq3Z0jljAHInaxF4t6fNgO
JX3Oh2Q0I7/XO/tuqd5WszbvW6PJH+mg0UTIvttmk38d5o6hreL260fmxy2V0Ll96PgFKQcZqvtu
aRJ3QNOpllU7a7W+pFnqXgxlJcCE/n0yhfzSC77atW1oIJUEno2dH0v+/ALGcC7mZ922XhzLym70
CxMLTI+RDZ5Zk1CuGAxGkEATPvCAA/teeb9+5Zp8mP+0qOKVU03THG56mmG/X4w6bDWqoZixSQ+A
Mfu1XYlZ1V9y6v+eaVIHz4rafgRyxfS5G71alPPwMbLwFyRiXZR6hJgucwmETiOsB+/WSBTLr1+k
/vEBSn3EEmSbWpRpnfeVklSsixHWuMX7hRnsyqZDYEUkqA0qxmOMveJ+wSdN5YMyilqmeD+rZZfJ
4XzMnQqo1zerKVp/0gYTu+4IsGYiktmlvEfA3zecvw99tX5WnPi4juKt5clvsthnrf9hG7di2ACB
y2RJPIT1C3gC4H9Tm/r1GE6e2RksnE2eF6ENdJU21r0+QrhIO72465zlNzUZGEcLQTJWpl14KWa+
o2s5vyfLrH+yI9E+7jhpFGjsSgRlXd7i96W5WV0hueoDHzxbKHvaFKdxslTCb06YpRAIvwQwEQtU
ufeQgqgQFVJz6K8hY7B+ZfgxgQiTT1NBoa+Q+CRg96qU3R/a8rA0BwPS4942DqZxwHn2Q12OxQbG
KX48H+qwsP0mOVps4+sj6M0SMzPU7PmYxOCIpOL6b43kLZDcQmvVOtnxmf1HaabuYVoVhiZ0oiDv
Su2Eau3EhFfWn5L+FLnHGCQlv457zLA59MdaOy79UcmPsL7REvq54ZeGH/GLVFJh7GOBRJ16sHrS
1g64PhNAqAdk8YvwaxHQHv6tofPRukoxS5RTf5jcL8xcxc6nl9iHDy/rX4ePBhZyw1JN2/15/RsW
wG/Cvqt2yQqkWaXuQhC2TuGzq2CPw1bY1QVkmF9/GrWP5QDTlDc7Olj8X9Pf7V/rsjfbBQInf1fj
h2sV0+nGTgFbdTCJ46XyaB70Ma+hu4KWL9dFP5mz9Q0+NgEynaLjhgAD9cmL+ripNqFks3DjFZmq
MN81jMa0alt9AdWZ2v1pEM0QZMTwnSLsJt5CUOkx1ob5VOdpz0CteZqW4eWTV/CxakOB2+XzY+mG
42jqu1fQ9yqpGziednkqQFKTpQUoJ4QRyl9lMqTlV6aFmSobT1gyKMTH81c62MfRJkCWvHLjk23c
x0e9TRi8Y6iOLDNrPO9/vjicgRkbPU9IaI2HILbHxi+zIYX8kotveUvUHsM1J7VMigBj1ZdhULWv
BMuQh5aaVpApqzjb8fLVLsb8RFdUw9yQxQebnFob+z3PNyfGIeySKWR12uD1WhI+zuOrZsUsvwhj
ME7ca6DnY622wqfeKpX/OE3Qd2b8mtjG26rPADFlJi4tXcVbrDS/ztPwVkvT1HZwBSDZwrZ0KrK2
eGqdzvXSNX7M8SLcGwRz/yizrgZDlEo3TJfNxLcdlKT/y3SK8DgZXXT99XnW/6UEycNepU4gLNq5
zrvzXMRm3SY1Xv9JMNvOtpYWQbv0r2uIda4g4i9aKv2G50u75WlBL7LK9oLf6q7Nwmf27bStq4pg
MSezaLOD3TSX9TQQjkHaCgeLHhG+EhNDuUsi5K9fvPFhm2MLdsrCpvQqR3nVd3cM+AtZ3rRFvmt1
5691tUQwhXDDaRxpUA5NBS64Wx9aQGg3t9LNnYKR8qtm4y4KByvxqzrG2drWD2Ej54rG2HlWrAVj
qvWNWNM8yGgR7jolAa0qv52SSpyJ8hiebI0xn1UtxLVwrJZ9JlNBUafXwiODyKPFFZva74Lst2lR
ryYzlRVDa+YnHXHtX04dTSaedHws6B28L2QqiaInFMKYRsZGRPYHM7rDMH/pXWFeIU782Rngpygo
8P6TZU4LVgvKpFnAdoDZ+f84ExpngZuFqXJLfH8ZZWbmamYPTbcNCmZX76rcXV6nCEM6NfnpC5Zt
aPFVfu4cLX8YI0dcCNJ4VUMX00ua6NescaybO2gsF0X050xe9MkuW52Uqnj1dC2H7t0M1y0AXF2j
dFfp9jdCRa7FSIctFmPylg8qoeMGWMesseZrUdjfSPUQwVC3hIAwuHVQYxfgcd7h2fv1ry8+lm6o
2tgsObZKE/fNn+9OC1dGTExVuQsHWPZrTTdBRG+QHfIrFRJom7br+KEFvJcXP+/0unqDDNsH6lph
e+9yivsxEW/9nCZv7tgxomDlQSw7+PniMtZMepClQE7JyKZnOj05ct3NF7MPVzDtyfAyVcyvdDWp
y/qubahphS2ZYqGhM7AXkfZbaO6tZDh6b4la3HdKVJ/J84sg2Q7qs1kY3R15EvMhmqxo3/Ts9iOz
p+0KvUwlEFDpIuMV5MK3JOu+jEZIiCXojLum6jrGtbT2loi6PjoMAE1DJ4Ec3RdDzcQpA7Z80IfM
Oi9A3EQVG99qI7R9OxuIk1yKgjJhjD8Ss6KXxll3sgqZzOGVtOg83sAY8iBhEaE12a9u4owA6bT1
WVNqcw9ezP5k3fhvt0J5P2ENoBn4gEy5UvhH+21Y6DxS8CL+o7WwuYb2rRzbP9USxkjJDICfWY/F
qtd+l87ZfsLAXZizfgPubLw4eAaHsj1D0QmfZuK8CI1xH3OyUy+VwwTR1OjgOvkOD8T6yQrGkK/r
p00Pt0D6zw7QHkMXHx6NkP+LmimYYmeQxdIyGm3MzW5YusjL1BpSPKfiWMLSP2mVdYpjluVdh8Gs
Ix9jpyq2e5HfCnkeszH8i+Ys7vJ+IWS41etjBX9kly4DMxY6EXGj2gs/NEBX4K4CyMLV3sPXuWiR
kz1iS53uCL+dmVjWfzOSfMU41Vnn1mSY/tefOPvjrR9/h5BNHHp/AlDBzydrtuy2nnE0M7ICDR86
lKRuK2cepMqjCWHJU2Nh7tLSJC+kZXiXbmp32WK0OiDWfriAixiECaRApQqwpKSQbONXa588Gutj
rpB0oGhjQgvU/juyOcnt4lpY44W4xu5HijMTLXzkFEJwK+4ql/8dFqOcSKi+DXQr7oyimL71KXu6
RiS0habEeenT1aPxPX0TCQBB4k/ZCjFKyqx7/tRMJCAQDQVzBT9rCi32QtxFs8txyPqK4cJqHCOX
UrUTzIyUpZnoPbUdDC/THWggdVweYiXWA0IoaOjxKe4SDC9L87xCRieNHc7QZ9fgx+UiEwtCp4Ft
GywZP2y8lTLEZkgn05Hz/ouRMjw96CO1o3n0RrHoN2yxQHK8wWa7AaWsHqaGDTf5QwqnC4qgth7D
hUHIlaHgXT+R6ik0DyAblGiiz8FhuOqVv7fYx23dHaqFQrIAYGW1a/rQ6XQxGbqJnskgAnDMwE5X
CXBGK8BuCN6fLJq0D3Un2zFYL/E/x6IG/v5OkfXk9BaM3DEM4+Y32+n+SAtHfGuktTHOXHEu6kSC
CLITlxnQ5VYdzi1Ddmdh3M3dwPiPMcQEtw3ikwKI/XFNgHnA5cXRUAbobb17EFnCALFHJOKumVKq
Mgwhd70yP1nqulyUEfwrUNqn7UeRqAFeJzbRe3mHoSGJAqW2tRsgH+NBjfSHGVIPCWDJo+aY/6lx
/YLlz6lV4S2507Bd3bX0nc9NLYCkp2HQZL12Z6wKJWBVq4IZhswuXov1d1bnZ8JU81d9UtRjT9bs
XegUv5MjP98MeRCZ/Rsg6pj0p+k1U+PvjEuUDxZBNaTx0r3Kwz3hkgT21R02/9J5aQkYOhPN03qx
rVXHchpbxh2cKKiSnvJUp/p5XcmVxDD8hkknuQeAeapTG3d19KBo0SeLHxZcH+7ArmYLy+SdwG/6
oezEh3CivQ5Trlva8chwLs/lNl6UoAV1GCV64GRueS2YUXPIx/LMVVlOYq5I/DCTybpTWV/q5uMw
TmQNNI1xnNc988sAU8vRPmikzP5pNNrv9Iln7ubMLa51xPiA0+o+NtX6ecr27goBb1YH46W0GcaN
B1f905g6xpRp1LiDytLJxn+rsZXc2XLGrWh6zXd6s/ByncG1emw0v2sKqCjzXD91vH2n0mXwNgJx
RTTUUVtDnEzZSnpwaQIv7Ak+ueIIk5Fm061jAoPRPMFQoRp2e2NwvzcuJpK0bs3bFGJXaoyrGkGY
vRtG+YlIgN1lMbyuNVEXViU4csOxCoOKGDxmOv6wi8wmjcGynlym5zE1rcRQLMfKGlRI3E4V0mkG
pTZgfQzyjFFDmLbibpLfMnPt+hWtZOYRLDnPqe8SJzUhPKigJsEeMgDfJl4HgviResJ0KEhAPGfg
3QuM3MC0OdixCpVexSqldT1tNOgrr85Qvi19qAWwJBL6q93gF9zFd3Yn0geiyBkfqHT+Y61+toh5
4ebVp+RopLmcoMV5CUMOxPCa7ZNcK8/DSgG479TmMNaL5c9M5/lmoSX3etkcudjcqyEPSbK419nk
UjDycjknrTV+KZWjrTLyNkNv/sJW+w8xsPo3h+Mw4G6Z/nvoVO3t109dunvvr3RKa/hsNFO3ZJFm
25P8Y43EgDGG+EIDTUxGgepHKXh/GFtHozliNuqSUw9hmSHJ5OQsUuFyqsUJk7+TnrGiz9157c5l
eO60M8A64tPH6dKVNKXwiu7z9LpOBKpfUQ0BPr2O+tXppJooWPUrqptgiKRatt+bxiaYVKllkyEh
fIEIA307uiFI6aCo7xlKVlyyNg9NfZ8qAerq+0Rje3A/1fe1EqB2U68EaKQzYwNe9jr+nU2TFqCF
uIM4YC9lxoEdB0Yrj7l5DbcjHzTkaszdtbV9I1q3/raIVN01blfdCsDohHMt6TMRKPodoAL9cbXq
r7XBnPOlNHggXofo6tZXwRfr1aqvsXsl91xxru4mvQgI3kbzFCxFME5S/UQ7Rqqzgzm7b/g58GRC
gO2gz+7TCawHaUtBmd0ndhDZjJ1J3djSOlZgb1LSe5kHMu20MdCtYB2DedNiBYbAshwM+d+axRU1
eQCnshdXE1rlfCXvFcXVdQkvaAovuSYVthcH3FBCYM/Fts4GPSFaQZuK6rwCRVROZGPCbbOGE0Do
5Cs+J9SGjIsc1+FILuU8HGsIKiQVGb5pgCz/ZN1vaLJM8NMCmovaxYlhUpMXrPzfrSUbzR5NBc47
tFXCjnYLI0FEVkHfiPYMUiCj2UfsU7R9MnFj3kP3iwQpCWAqPIKbJ/hNnbcUHl1wpJne3HmGKWVt
EqQFmF6meMWmigQc5oU3AZceuMQUTwCuUhiD9ADQo9byesvTFW+0pGa+7cH80d7yCA2HLqHDX6Kn
UXoxTkimuwmUITjI2KN009ztf2hM9ohhadfc6e6uUXF9wFraaYxobooAp0VSxci46d7J9r0q1W6q
FeD7+zDzSqJeMhwFUmvjTbTZaOYAepw8sLG0OtHieLBfan4IvMfxuk1aAoGVxbAn13KOh+jToWRT
5HhY2ZGxiVAuDJhysNMDE0IAAdJTj4hMNfWW1HMJdHH3FVa9ZV+Ye4adjAV31D6v9gl4/HSfhrs4
JO6GCNZdKOGpO3hw+YILd4ebOTw6sBrJC+C8Rvs135vNHhoXu9AUpJq2Z04QlgtBjqnYm5EHABWt
mybOceeVrxnVhI5ukkdaDA8eY/Gsxcs5gwtvkRdZIGulsJJLNzmnjNNtSTWbytXrLOhg3mB5HfGr
PXN2RHN4wE60TQsBPRipEq939kniMf0WGVIaEH9y8ro98499uR/LPXHeLHCBuTgm5s5dq8qj9C0u
8lgK1nQEB+1dlgcZCR77dJTq1H0Du9ySqhT+iMtyLzIPLZzQSR4npHvthNVEHmfOo84rAaTAq5Jq
N9HkTDjptDodj1lGlPJvMrFKpllysDWiID1XeNroCaapR0/VSJjBNORNtdSwaU09x91DbmBbX5r7
3Nyby54AsZ4Ma3KWqn3MeeXshpRed9qJHhnerUHdueMn67jNifjuPmASF0M9ESubvCX8vKeslzov
oNRg9At1TFOmGj9jwY6fw9bwxmkqjqAEYzx7jupRTOUp12nGmyJuEUvKMLQOc26sN+EYle+o+WnC
fehnI2Qel4Fdyi3xw/8OOVWunRBvrnjLhrdi4D/ztkZvzfCmRW/GJlDbUEY20MhXJf9qm6/D+tVo
Xx1TKjRfBV+HLyheXoiojm/p8tLlL/nyAitGmF9Q12Ev+RJHX9KIkcRnKuNW+Sw2OYLBN6l0ejLM
W5c9WeatMoDQwhOqq4Joo8R2nrNFgUhZhX+ldlK+EC9wbLFAPrLcZps39Okuxzb29Otlxsdiv2AT
ic3WlY4oOqTvqonq2MGvCGVftBQPpBZ2l+2w5GBdq5xtS0W+cT8v+qta2wRX9JZ2aZr0W+tyg4al
auwnHrSqBsGhA44MwDVL3xbmq/YOIPATMbR3KtCwVje0gxWCEksrCemvCvU25CtPdDe7FNas3rYf
dXx7J0A7EJ4Su1hOHPChCrtT4STO8zIT1teD9cvD9JUgM+sCm/ufh0TblzIzbW20u1GfWM4QJEPx
LyKsUHG+OAPxJPnYcg9hOHkPveVodXXx0mKQ/+QC35ok7y5wnHDsCzWchxhy372vs62HmdquXOAN
Y9Cbz5Us4OVErgaa3RN54KtLW1SKdukPRcB1yDfeRMcU0S4Nc3mkXYpMZz/c0zNVxr8bplQ0EnGg
YYpM8LNbw5SeaZrJtint0nj+u106hgfapf2mH+1SOqYV9c3kOMxHo5a9UpRbxxTVp2jrmIbR6Uev
lHYpw6hzUi7kAA4MRYr4uh0qBeN26DUDpQLy1h8Gmev166tUfChBUX7SXFnwoOztUvr9+XaRkWDV
Q2CoQU8z6ZPTeCdnvIuvi/M4Ut1gorxe3pJ2xXAuRj+CeQogyVkv22Foc8wyKSGPDWPQx9ZJJtoQ
7Jm7XDd/73VtV8PW2JtrNfhwozKscVr6wOfhzziX06f//dH287ZtQ2L8utzb/oA8gP/M+gKzM00O
nVuCthvAaDrkQl1KThsNu4VhhzcX7tGuSOdXN0q/V52Vemu6hM/DpAOqTFY8KdbknCOGqXbLbD+O
uky2TNXyRS8V8zKMMvamLcsXlbJW4Hy3O9oiVeNmvxEN9Hs4LMX3uQ+vI26NlzYsceQw2FKX7E8V
dxVHN9FxSvf6i9bpzc3tyvY/ltqQKW7Oc5BZIMEoFnRe3Rf1l1+fOjYr75d8DsYWilWOzsCKHCD4
+dxVRrQo0eLSTmwCUw2MJrBVKdEEkl7UBKEqtwh0MyItYJeQbapHSqeHgj5KCyM3qNugYUOQn+vT
RChCG4xtsLA3iIO5lZsEhfm5OIjN6zBcU3oybMKH68LXuVROi3C5lOBClgvtkKX+W2pNNfViE3Jq
wPg855uW4kw6JTK1k82HlK4wT5hNunbUIOoe+GdXSA3F0SWrLfQxjfXEdtV+LQAk+qXw9eSoJse8
OTozZKTjaklN8Wmuea6e9PmkbnKbs7BOgmNzthoYamxXz916znKAlVLpIMWnL2eRfFX6yxhd++hq
11JtRHQuCOtruclxrhSCbedqbpqLgMDekT1KEfRF0BYBjLG6CKopIJ0km7wEasAUJFOQF0wiB3ER
REDIxsAZAyUPXCtwMBgfV5GY1y63DGD9E0EuVy3GnHZth2tkymMPsZivcylN8JqvhrhMy8XinV4u
GFGH8G6sL/MmwzgjNbpYxjkZz4Aus/Echadkk6Gdpv60wNnJ5XFyKUccsa2H3AXxjbBJCSld+bPh
r3gt6A9MvgFouvNJOyV3tKBR0FDnoC0llXwvRzCpRzTVpz4mxOQ0kMg3n9rkbFuwe892czab87ie
+/VckGm7nikixJsUptcNBvIvuXFhp5gaF1rCbBOb6GrUUtV6Ldbryg7SuVqbkpU2aKA5VzTwti++
+kfHu85bzqRVsVVzoEw7h19/xrZppZ8eNnzEBKw116Y97rrvm7OMxBU9fdN61xRxBnZC6M9lAQCb
VDFxYdw/vU+tkgSkLK6PTT5D49Ln5m6QQGC6EuYDo9gGMLEa6IWxVB2sHfpa6pw/kLRp7Jl4iA6D
FltccVV+6CzbfVhi2Cl9FbU4+7TWi1xYqBYwgItQZnYF8NACF9NinYUUBdaIxGyFARt1rKq9XSjx
6ypcmqV9Wn3i9eex8PF2w0AujSUAsjRoHPnn/yibzEbWNmlPxJk67n9osfeojDxyFOo3IvTc1gtn
T2m9jtrW4g2hlMgO7qZ4OUzMPywHxzyE5oHnnVAO7qaQIh0YqdLPyRshqmLwafogopbbAZKCr2+i
KDYPfo5rWvNL13dACGxqXd8a/Ej3R9dnpC3T/UL3bVD/cvfplBSRfSqOiCjxOPYT0nZictN53vqN
fVjXA3RVbT0kvdRaHLRNDWHEthepXm578eAlqldVfytkkePQqJUqQFl1UpYqBZ/VUqAReNp2xJyP
QACiyvXwszODNqaHHk0HG1JhfajTwxdqeJCKDPfg6KR+HpaM4T1/yvwh82eIR5v61kcttrlFalj8
bjs2i69ZfgoX2vKLxZ8tPyM7l/H7/1O0+BbGoNk3Gimt8ZfUXxuf+jrCgjI6B9Q7gHkOi3aYWFIO
h6o6GMPBiKWYoyM0F6WaR9pzXHvh4JGOjNKv0AR7FxOZVAu3st8DX6WE2jV7bdyzdkSrLcWUAgpb
Mhw9BUQkodem1Bh686a+pbl9oBY+w302D0yOKybgTilsg6S3orj0k8hPuVg2EVFTlj6VzGETObVY
rSdWHJq/DL6rwdDyFQ1mth/rvjn4MOacTYvOk58oOB+5mxR4rvwVXCGbShvrGvHrUJMOSne4T6PD
BJeuOKT9oYwONY1420tsL+MqGaSSTXgehbPnqLCmpI6xSDHYjuZxb6pSOShae9/iytgECyZpvcTw
lMljKjl3ySw5oC5lBSbVTAdFh492cPWD7h6EflDdw8xF4h5GrhMuidYfuDa4WuDxcHvwGayBVMGd
smp90/Lb5W/Vi48YuZosP+fy4cJZpOJNyuwzXuXOPtxGpDb+nPoLmbBcIyljk/7gMKx94E7r4CF2
gHjiqT2UFS1yJuSl1JiAEQ8pg8eeIao9d/Bgg2GJR4zkW4aUQkZHR3b6Jy4G40MdjME4PL/A4Lkz
MuDxbnuQLgVUlwXDMl6ds6Dqf63jCCavOjNgRQpD32TX7ccJa7wfX2HDnImnK+qnVa+GndNZd7o1
Ra9N14TBqMMayyEQvpkiW7zelkGHlkJGmiLYITlle5o51YsBS7/Nl6e0NckCi+L7jYBixUN0rqJ9
SXP0TOSu8Iaud+4sW/nmZPrwOLhp+Wzk0qe3frI+/JeODsF/tJd1l6FFTGfvd0okrUd5ClN/Z+tE
0WZC4xFrhJNvW/ZLIr/bfqRjQqDtizLzHMeMz54r8+wUUqAOE/00SozkSfQnO5cS7rEcjhFzgMMx
Y1bXkhJQKuOTqPEcnEg2OhisxBLIxFLOerbX8+qczfU85Rc05JdxuKiGlBtdm+YqoisJw2hwr0Vz
7VypvAySOUjLoCOxuT5EcxBOgWJLZfl9sinK79vxPszunayNAeEKhRnEWcc2hUFiz9yoUl/C6BLF
Url5HsbzNJ5FcXaLc6yfBsYvMI4kZEuenP5k8Ru6jNhJVTQjGikIyI4lZfPrxSdllqrsk5acC/tE
WhMeawQLE0DryC/onKfhQvzEMFxWQ6pmTKKB+XY116vanFO6Z9eipLN2RfEcoKQMFMk0/GSDB8rk
42PbYaTY5ImNR059XxjWFoJB6xxScVEolNJGJWORUpgPcUi82FjVxvPcKRU+/jF/Ywn0CuuaTM5k
JRZsgtLJ2KERAcHN9brzjZJtcDVgmJjwUHrkcYuHIdLPpSW6L4zz9F86Ei8Go+vv7bXkjpVgxsU1
f6zEWn11mvyQDuZffZu8VrYbfWFGu2VeEceVFvae3SV/VcU4/lFSdFtseCGz4VbHrkpIz44ajcg3
3DUmN7V+0pvHmgno3Tq2CktXokUSRYaEWmb7hY+pzbp7eq1E/8LQWbcfdEissLJIOIgbG7cEWY6r
Vda7pCT/0wmr+9h4jWNyhYZ1IAQkj266MwkfRhJxYaVhPUJEI+dTS75CHRdBx8USuS3DDLVC55ZQ
kmWNSxo9k/raxvqZ1GgbllRBl3QhQA5Euv2broTWKVqMh0UdtcsQq/PjdkgboFb1yrLJMUOG4DLm
voe2vMTLoj53jfaV92c6L2NBMEli0VfotKtp2s8w70k6qDv8PLZD1Cu3LmpCrawHD8XZmEA8RUPS
Prf/GRdcWQ59ucftoCxReDZ26dSsu4GklYvam+bX2r6wAjbfqj6sz4s1E2WmRslvS6V+Vesiv+/j
+YHRfFBBYlI9nfoRxGAG5tSxhdskgKqGjJ6HWQOHOw6J1OIpqcMH0aeqJNcX7r8IFeWuNiv7Ddvw
X3Dbyu9zReBRakZYGa3Adegw/Xr5rn249vH7Sx6BpjKabqvi3cMA0EK0dq1R7FJ168aQt+JYBMly
AuugJKBohy1sOln9pey4OGwWUlZjMkBZiOVaOsqxhXoCo2hoDtnEHNyvX55hvP9o8vJc6TXUVWkY
34Ys/rGijgsza+eWmKF4kYNKDQOxboedV2RWCyDLbPM7R7AcbbVe38caOfbsJ0CJjkQirbqcgsIl
KvkG2r6vR/BbsUnXxV1EQO9TTss7kIyHkSswLjTVK6aZWajCMBjEoNyvcz4AoTuvtOuxpWmh9myb
9F3GBZKCriQuibxWeRCxYX7itPkItiEmj6sJjzI1J5NcmJ+3Ejxql0pzSJvGswScuUqdO8jNmGzU
uyIxvqcDbGjoiPTsRs8K+W2dHIr/r999W/4lP+3teBGMBjFHiHPYZWj15xeRK0rn5Fohub6sWnSy
swnKPPYW9Z+1qqMzEUPYj2JHekRo3EGmOzDpnb60ffQ91ub2T4C3FBSm9tqpxN9MJcg0YH0zpVzz
j4ro5xsFzOZBNsnvuDzVy8wCYbe0xfS8Co+BYxo+Kq2E2sTiEHfLFahife9GQ3auCxCbi2yN9/VA
tC1hbVkOgCVuwMcQG3dynF59NHLD/aI0dXpnMIcNrDENvwjBbH/HffO0/amp9il7sLu0L92nWNBL
GuBTHpkwSo+A0emJzYZ4WGPlGql18yqg9mhFrMqgaxouifaENZm2NJXhRaUAgHnUfbIbe8HT30Sf
nBC4Mx/PiAUOADQt9nFhvrckEYo1cKvOahIYMKCukRs4ZuMG21e1OdwoJk3kdxSynqRT3N2KSXN/
QlSSqCeN7nF2j1w7vawkKQyR9BjOfSpJiyFFMYnoJmJjGf6F6lNPw72GcxP8q3ajosIaP/r2o5rC
kVIKBRWqKYhSCjWVmfoyK6LwRDUFWdr/qinSkv9/BZX/VlPCfxRU7O7vakolZEGFUsqPggrYPYtR
mr8LKlRTfhRUeFj8qKY4/1ZNoaCSoUEWVBJC3ofLFF2ppiBKKT9Ex/2f1RRKKdkqRccdQUlOCeX4
5BRuU3XvPlMOwDrm17ixSUTFz5+pskupFxOGtYuNbn5wYVDfN9o5xmsNoQqwU4pt7oYrCoZW5fyn
G41DNpC6GIdJdgV/V51TO48hB/TJcxr+acYUePDOFPgU+ErJ8+US6YJxuDA721XyjUes+WzXKf01
0atP68LGoiEa+tgwl3err0DUyju7179OcGwfq0o0j0vnNsc4wf0j8ql5jCLzpi48+U13ZXrCGWy6
e933NK3Xhz5R1McRpv+dcGvzGzytfF+XOQ7hgqnkNVlnZ18BdLrr+WUPClOZS2YeRdm/6IohAnCQ
IkhFL1jVmfahaF1wsgwdEPth/Z7asO50Jt73Rm2UdxscSIMueOdMYX8bSdwJ89V9TIuWKQVpTKog
f0HAK+nQ8dfcdaNeHs1brg5JAQEOZ0EXNt3O7jOa+hnFiEKAfe0S3TjAYqP1M4IQzIyxetQK5bVf
7eJ74tTfUwUYuqKHvCWfDGD+y8KT1gKdSFhxVIww2shP+z+ebir3eKVnzm43aToL597kPiX06gHs
0VB5K3OM7r6hgpR7DLi1rVdvKmYStdkmSrXgGoKkYWDjsE6HGZeTITWyC6ZOkuHB9oV7INfRzDDD
+v+PuTNbbhtLs/WrVNQ9sjEPJ7rqAuAAUhIlmZI13CBsWdqYN+bp6c8HOrs67axOn747ETBDkjWQ
ILCH/1/rW0azd+f1yO19ejnGOOwvh2LhGws50Mk6MhzH0JKhcTnaMUR/V8PmkqEcw0mGgwyzcX1M
xrCToRhDU4QVGj0Z6iLMJZ2cPXix8XLE1l6f9lo1QzKG6UdaBjSYNr+1eHrN3gBr3ey9ea83+8Le
W/M+s/fJ5RjisLscTRy6cj2qOBzGEM5TN/J2YATQZdiMYTWGs1wPruucIBK5HinfwosQoTKEhgi9
IdRECPxxQmcmwkGsHwhrzxGZ67GgumMvP+1ZhEYbifMo3efpntATjszdVdp6zMTZlbux343xro9x
2P1K2rkuuH4cH1ib0ppWbc/RdO9n3mKeO3k51Dq4/g7Fs1pkRMmkRXfWMOGWsMlDFvru2XZSlvzd
kpzxcZInNCZFaKHiPKY1wrJMJ8CsYfp8hRN71dpgTeKO7MvZWbTbWLx4JMsBB55P1Tx019xd4iZe
6JZW0ouf1XHkDYqJJkY72AWRBux0UHHpwT62b11Uzse67RiWvCF7FG7+tv4bGMjImTadW3S9hP6V
6IJ61QMYPphH3aoIUOe+rgq1vVLtL9oae5B3LmFJgj7VEs+Eh83CeBGW8g2GU/cVu/fdWChvcWot
n2TGz5p9ld2B31Zu/3qR8298unjfKACsfgBVty5L0D/chA4hWbnbq5zOzB7C3prjY1fbhD5UydmC
Qa5SlK0bb3mSIqnQsmHGa0h4R4WdZKTYef2mNmwjNKF6fZZxC4ndgpM4WBFCk3i4sTKFjNHOiH41
eqyLrx8vFCruuOVMXLDU3y/22D8875g3s4KjlCALcQCszsIMpgLLtmLU9RFYLKSXKT2kiT18wlTo
7TX5yHBs3pMFrPyi8v1nTwUKaQ+dtA4ujK7zzxhGLZsWMxszxc8qiEt5XMkbu0regBq4Oys3yl3i
wCpPvI5SQU6eNTEQBbVXiEsUKEch59fUSFCV9hmxW87iw+3WIWO29iG1rQRl0OK9dLl57zZe9QtQ
FGqDP51IOKOMwqrpaIb+pxm5E2XelpMhgnGJ1DoQUJbRaCrzxlVrDWtMD4JZrjyH0dQRtvHQG8ii
YlvU3/9DWjEogQILIAGzO21w7OMyGDVQRelt0rIo4XcLbLcrsM5YH9q6aW/7ZPlGmpW1q1unu8Jr
0V9dPuq18VmObbe3O5L/pJ0+oUadD73MkNNTKFAg+F7VcoiuOnPAtBmlFMnLumGllXsAvlEl+pcP
S7Voj6qzQ51cuGcpvUnuRaWoW5aQFkl4lXVNbH3Jfi/DIdwC+r98bZ7TakOdJN4sK4x+kjaGBrYi
WzdutFPqRuC5Z5vMu9iI72qCFwLRDOQxIWS+u3yt16V3SyNOaf/rCymSNjgKDrFIbkeaOFKsyGWk
1Xid1H8NBz44D3aV+SguyPZaJiqhTnWvFq4ICFuGQiFbZra+PTUp3orY0Oo70isIQJ2iPshpkXSd
1odmJLsHzSATdpAu/CzrPSmR+uWLyK+aJJvC0VMdH9OMsSlnGhOepQ1QoKlYG8YKYu/2wugkCUCk
iDg5OdcMYscJ4oglFvNcRAZysZRdRm6jl88UAl9XdjCZp+Sl9rpOT8OjdW636bM9js5m0pHK9qAJ
gEczTWaO+tC6jbgrDUX/bHpfTMsuHgtSCUQSGWFmtvFxBIB1vHzEQuj3j6qi9hh9h/q7/cQpljao
u8o9VNUykisEBLDTu+Fqap3+qsese1UQTUFC2OLRLcr9FrjDa45tYzd43XxYMpr/cECfYNLdFHGK
jSkaDDZybUTx1ZyzI1lRKsx9GPh1NTVfVY99Zzu7pzlJwYwUZXdyWZBcPqvnYtm4NZApO1c69kjY
A33V6jRyF83Bjxs000oBe0fMD44KDgJs313nYR6y7YVYOLuVfkt30ZeoowZDjkdgreMRQdbvH+n9
NB5Lj4sYaRUTLq/2fuiq5d7ttTfFbM0j3qH5/vvX8xZrqPSuL59dvj4jh3STjjArSqtOhByr8/L5
LsF5ctR05vHZxnPAzHbvOQ7BF5rNDseoo2MmBgJ7F3UhxyaH0+4n61eTy1eJnSSCAezMxUTnkI2z
pwxEfjiBVTffH9ph2ZXKCjSTVgtdho4ysggLIqiy2suRxaoMbWxLp1r61eBM9K3s23oo2htPFcVR
jmpIWYvXoz8tkcmJs/VuDYtwjnV9uHzSqx9kcFkHde5NLRTmqk4ZtWWf5vNLPcfFo0IHhoncfW4A
39VVMh4KhZIBgqdU1N4V/iNSCy9fWrDNXl8e+uS1Hl04/bU5xJtLlsS4Roy0bMHKNc9xJK7M66vf
H9z1U9cj56zOzHHfT0t91dXyW79yt7kyy21LNPHWXo0wY+MSSlbUt41J9gPLapqRSW3CxzDSg1DI
LrAF8N3OrjSAIkRruLEhDh31HZ9tQHWnCuLlckrZrKTfHRCyn2qj4sJJ4/Y6IxnyiL/3jBS7BfPl
gLssAXilrQKW3WB3XsR0Oz3+YLjopG+as9fdeGWaoBvV1utcNWYfvoxg36AhojUEJMm6X64y4iaP
CxmwlmHNQJRS9NrrR5cHoY+samdjQcjpPLlKUobESaNdUBrrxix141jK4dHVOorslgNKE41RgKVn
uXIuMcTuIv1C2vrnqiieaturg7jTM9S9EQqhyoSJNcVXhmybo9oNMjALEM4Q5Yii7iIkmZ1L1ZaM
INYuUsW+n6glZg+jhi9T19u+y/tN3OOeqiyBfwL0XEcsCnmw+M4R0zkbOc1HoyCyMyKM7TRUgzwp
ZiZODvt9LeiSoF+UahsPI51Xr4WXNSIfARTQBkatOWEMUtgfTM0jepsq/eWhJ+3Rp1pGzIm1BJMr
mnWmiLtQFsWbud4LqeWByJVVGZIL394Kq4gDk5UFOvGY8ppIvzqT+Y5lwnwZTJu2uZjjz3VyiCre
jdl1ENOk+fL9QSmiRgmswg0c7oGDEFVKuHhFVIDMoOMtsqG34EeLRQtEp7y9ManPh2lg+Wk2ffGS
OCaouI3vBPpuL1GsY2WN0SfqYddaC1xdUwZrt8TLdJrWOJJ5XqaN23vTyV3UQ+TUpG240xgomVnu
QAPUm9mhXZeOkXGTpcVBK/oZ7e3w7ilsxswqBaK+Frio3X3SDIG7IjUjel/4fggy3E4pVpqsJw5T
M0VyJvkDyfw8oWmO2+hM1fOrmqXOV0uUoOMFAfaDR7rrmm1luoN7rcN/3tQToZtTrL5WnSe/tY15
LSFsPufRQIfRxpSIlCbQKbDxBhN/RMMD/82/HiqSSK/SihY9rk97awnjbbHN6mxOpnHQDLIYJdFS
e5iV7lWfKA4Xtf5p0mB6ycQBE4aJJmS9KfyspSP0i3X6n5dpHsVabivDBk/DSu3HzbLUls5lbChY
fcNniJz8FYJ1gtWK3iE6Zcto9LvJqJ/6oax4+5f2xJn19rFR6tsqz8ltnjzN320bOwXlBaP6ENux
s1cBAN4V3vyombgOLaEVqo9hJz71eR2fqrx2flEB+jeIHfK0VZpNjs7G/081PEIVbbfrCRmMKaSf
4kYPuTbUjQpS000kBoT+yqBfEPCzBIF7ROUCdChJJ4e5rM03dZq+kvHdB/XgnWWrv6rgX3+xoP83
wjkEhSviWcXmqVP6/fFkd86g2IXVwskQmDqTjk12tIDWcoFIPpeq9rYs+O8qJbUoEinqOUVTkmNb
30IzUbCQePvEjQXGwnsOrUBxTI7eAA7m6r8fuvVTMFEs+WF/7Y0oOedSc161DAutVAhCg3Tu3TOW
vo+VeyOsRy//HM2fnfxzKp7iy1F3T4YN62E92pH0tX0hnzNJ2uMLKayG9jxML93laKYXmtw5vdOx
lSdnkM25tby7v75IwTL8vJmgR+GtgEfTwrgMKuHHEzfWJC5ZMyXzQVVuGzsedoQw2vvB0sYXF7Qz
sWr44bNBA+M75SDqnBx2/nDs07umck+N2pBCp5lyi/Md92CnqaS7A92Ik/ir4bbirkpxugkElLdt
7xAEUuLJb1S8zpblXNu6Mb1Yo2H7uHj9quZ8xA4+CPJHuk/CUV69GhWV3iNoS/WiI5/Heo/ocASL
DT5YgcOaae3JtDu610aF3EQ2RmhFZEs3RXReutR46vU5LJRSfdPcr67qYCt3l5mYNB46Wc/XRW47
xPPpBWmoIN/nLHlEKx8/euKeCPQc4RVRcHqWkgrXlLdej9C/JKMnGOweUJ9ljzdqMhXXLNEDUy/e
SYeZHtoiqfdWRsecyUaGpquIO432nI8bmqKSSdMK+vSV0VfLmzTl69DhDOdW6hB/xKRG9227b9a+
0CYm37VX0GIHaV6SEADBoq/mVzsZJcYcoYYTjgVE4hdpwuXB1vTUz0b0v7+6VH6+UgDZ4a8DX8VY
QIDJ6j7+w/6dX95Xo9f0AR0qIj4j5bM5jB/xglmdXMT+hu2UJKVhn3n2GFQ9u7q/fgJ/5r8xDCEB
4Slwsbraz2o1QVRJqwG6C4wkwncjrGPn1BR9uzYCRYidprSWcEkr1Co1DU3XGTdJj3RukZA3R11s
BvLY2KC6W7d/KTpq1DlbVRP1zSje8K8X+Nfn6hOp07+YCv6k6uVJMyQ5FG0o1zCG/njmYtTGgwb7
LEC7Qp3LXm4BApECDn4X5Z3xja3OfKP0NMX++oxdavM/llw86hygq2ykjlDmfvrDS5IZkUPLNKAI
gr1IyU+2VbKWiICHUpp7nMw0RtvQZ6HNoma40nWy3mlRedbU3tLd3M5Ug7m2KNXSzia3EifJJsuJ
x06ICIXaGxebSvskUBjlLlK5hppOUUgyTpPJZCGUfgNLBBzfGH3IwcmWvvQ314vIYhhWF1GdYqLS
dWCko/3Zy+3rONNiH4aeuamdGJtQNQei8nhT53GtISPyg5WS7l0bt+zc6vuxHOetVqEfXhCHxeVz
7DE6Ib6kTdmFyKxRINSPWjS95dWshhTijaMZEVw0zqVHFRZKPZbf8y/O+p96wC7lcegP9kqj1al1
/fh2a2VO9lHmlEE1aebD+DgtxkfiWcU5NYh0dcoku6kS5a6Xb2zGs+vLg65RXCyrSAvt0R3u6u4j
m8r0NLXWzTRpZItiSo/w1zQzehZv1DfOmiUK+gfvLShaRyYI0IyOGNGFOBOw19GsF3dC116IGFYf
aO5TZIF18HXu72KXxZWWkxe6kLx0TgvSDpldccXm3YeV8ma3Q6VtqznWT0VLNKWhfmfqG7VLmWFk
z1M4SfIgRb6Xcj63RXbdKYNEfJNMn+1h2MppdB6LMXtRLOUuacXwcDEFD9EHOfDtLyrQzPM/j0yu
ysxPe5EJGITlz23fyhWmUIgJD1DXkgnjGOvhXY6EnBoYcs16FM1uNneDslPN3aQg+tsvys5guO3I
C18Ph3JKFhboT7Gybhd3n2UhHKUiC4EJcOjAARsk3qG5hHEbsqMwnNBdwGqGdnpwnJDx2HPCKD0o
TsgRu2GSHVJSXAhb3OQue62wdMPKDVsVa0XYqyG7Zi5MDqeFQh16LZrjUGlDx9v3eeh5e+Vy6Po+
jvbDsB6t3PeXY4j3HN6y0+0dIEwOtC3whGax63BfMtBsh3rWg3RSvXst7x5jkRXXS1tt5LCvL0cp
9xxkydT8LnvXXh5tiNJoJLN+8uPESoLBNdtvc0ie8Hcl03+8Tf9HvMu77yNR+8//5PM3Wc1NIuLu
p0//uX+Xpy/Fe/uf60/967t+/Jl/Pki6YcVffstN8tbIVn50P3/XD7+Xv/77s9t86b788Mm27JJu
vu/fIU28t33eXZ4Dr2P9zv/X//zb++W3PMzV+z/+/kaCR7f+NgHv/u+//9caqcEqTMUlj3rhP/74
R37/jvV0/OPv5y+l+Pc/8/6l7Yjl8H6DD0iXleYLSkBaFX//2/h++R/3N8fSbNVzVR3+lrr+Tymb
Lv7H3w3tNyrvSMZWcQpKibWB18r+9/+Clm8jfmFRjocfN/J/Pbcf3sj/fmP/RoznnUzKruUV/bQg
p5RpcjuCxPtplTBGwizsLon2osl0ulZdTaEISXcmSH8i1dfaK2Oc7zNGuaBspo5Y3qTZ8yIwnwm8
J+mQp36y0NBE/IAMN34tjfK10h35sHRa+kRhG3CCZ9lBAuxkp+HUQbRm0lJ1W5so4F4EqZKThksb
hMs6dxpyKPTq1A8jMLSIZCqN7umHocIWmSdKo1Wd6VCgGnsktbhTj32JaCmhAr/1siVGq75S69ly
HGtnfJjddDjFxBWQMJd7n9zCJHqKHVm5oUOGKmxsjE3rFBIvurQpAug91PS5CScHEYNr2d6u8ooi
sEuUAGyyCVAy2PsrqdedUfpEfqzTlEm8afYJwJzfHQPxttdQBCR/ZQxKFZOh009GYLFaCcdGKDQL
68pnWav5kFbjzZDO8kPi6xrMfOvOMPt7Qqh32CWdrZz7gUiUDsKrrZUTy+0lYlUAdU1vxKfctJjg
oVCPy7pommoNy44YGY30hhm6W8S3vKuK1zwVzie3pDlry3G5KQ0PwocHzKZM2NBkjiTjlVxMlupw
RW392Z0yUt5bzL+W2bd0ltSKp2rmjMWmPOZKM+FuV2a6k5PzrI3TQ1wzw1O/oNCUlXR92QF1xRKw
uIgD6Fh2OBiY/ocR0ORsgulWsxt6frtGSEjQ0QoELsheTazObxsiDPqF9n5PIHZgWfl8LhLUPX1X
ZiDCOguxGHQ05Irea2t0RiCr3jiKqYp8HG5mSHZv9Xlwxuo8DLjQY9E7V3Xm2obPXBuh0Ktz6EcT
Lu0paT73PYp1krlxYbMZDT1yV58uQ8D/asD8Hwe6H8bPfz9i/n84Fq7tzf95FPTfc5H0xR8HwvUH
vg+BNiOgsRp52BWAO2Kk+T4A6r9Z1FsYylTSijT0YAy0vw+AlvabpVomTG44IQBD1j3E7wOgyYDK
apZNzr+Gzf/FAPiTZl0lPMP2LBNSKnc1GoifVDOqmU55DVeTjHsiU4mROpEpvx2b/CEy5NFLzbOV
W03QTtbhD+fn95H4jyOvsa7p/7Dm//6XbVDTpqsyO1g//eWEItKYQmPyk9EcA3PJHlIlfbDidq8t
H5WhHvKiu17Z7qnErj0aT+owf0GrfjsJspu9I2ooEUe+wx7fM8Y7xxhvr9o7F7QJmPFeN0OzHg8C
aw71j8BoY7qGbnk3FeXLX7+QVa/300tBTmDqLnGOdBV5q3/WFPbIWm2VtG9/Ib6FPUwKBdspgt5e
ntKhoSLRe1+HsjWD1hnAlhbLgUgGZDOkv9Ia+zrilieV0AtsOgUB/TFhh0aUPacDsqDWmT6GDmE0
4ecavzejWqUkNwpY5sBghRbTgmfV63wRERzdtgAaYKDMMux34Rl8YUrZwEE4shqUOfCikp2Lz96f
OrK5cDC/Dl5M8Fy6tV3xZSzBjZPP6/hKoV8TS/EYlR/Gs1XeA9J+Mx22UzH9oo6ywkboTYPVlCfc
obQJTLqArLbJQ/U+0OspQRcrEBTh/NvK1dKb6efEaLJbE1Bc336dujUOJUcFkbTESCoFNGzDObt9
6QZjI0+0Hz643Q41DcZ9KQiJJV7qyRual7q30qPiJnfjJxNxbdEW2H0quZB2Vh9bGppBO+Q3Tm8Q
8R0XvlWpVyouhY0oNAt6+Zjfpi1x8i4FCvCX1ALpUnPZR7ixYQyCHPPYqIzjyZjKo+GIHC0IKkzA
Bj4ZPfQnEZIJMzP3/eIKyFrDslHgK3AyDlbWtxu7Tq77lunOI3/0JPSsCJSEKWhtMDAZYiSo2KfU
KXYOPBj7Ul+iXb5afOK1RWtr+Uam+fPcE5JeUQhjMsEpVNfLQ5V8tWoIkfRPzl4NB8pJ09VVr1Nx
HQO1dVqy3qOgKZA6WV1N7Hp80htjr6CiHpOqDSQ+w01jq+cEuh/LiME9LNV2mXc7YxrTa6RZEdp7
gO8ihlff0Bui9g26cKoUtNpVaKqw/F2bTia1LXYmHZpfrYaGVwUNQTjj8lBOXUpDPLv3cnmdC/E1
y9yXWSivEVUodTDJGEmJ7Z6tOaysD0riLm61pN8MGHJlI+/Npj1aTrUnATBUiXAndpKEbq9ceAJd
ftdPGD0t8gJMIz61iGRhKh+sCDXIMs1gZeoz0lXkxroF1NCZP+pObJ1JI1RFJezUuSUZ/nlaCFlp
p4NNOcCQs++JiOSktdk/9aoNIuRqVipQwlU3+NMEtittG0I0ahvdosdZm6XY0g5H/G/qx2hergdF
IT61TLQdCXiI8eYhFBGU83Ia7iZk0AWp5ZZ2dJv+JXPTdita4NhzGj8lGi0ecrO+WC2IRRO6+1gU
11ThkOk66rPoCJgsSy1Qx/ZwEUk0WXZT65TcR0M+U829nWjxBpPl1li2uKaKPM79bLLe4DqTgFcL
faM65UuuGhvTvlooPPs0e4uN1M5e0ZBKRNDDJnWxv8gEzeSE64QZKsjI5iVODSHyWFBArvN8F7kL
Lmi7OUu73g6ZXCMYPeJjpbkzJKEGqQfiolQsvJ/cHQRJIZ1AKuBLLGPOlRzsa8OwAa16XLBqQ1e2
V+FKyFWbYENTm8szmThHp4w+FpGBTza1b3k15SSG1gS5x9YqHMZcUGNENATAn8nuFJz1A6fPoIsU
kYlOG7kN0godlM6o6MFq8XIKVwmVbyHhFhurzr9s8NIq412EishRKQcohXFAzLU1iEjkylgCCbdk
q8ElJLWnI6A4eRjlRF59ZbCRikgRk9UGiv/XTKNoaKdrdbziGvsmc/pCCqvfpuiiPaKyKTDb/rYV
1VfDiF6iRjPuVQFdVlhYEyfosgHddSJPja40CBdUnU2s3FvJ8FVxF/0T+b1f4pTbOo0eE5M3uHDc
yVeUTt9VDW5Ru3psFNrpHTkySmnj9aYA35GdopoKFLZn3aGb6XoxxSwdH2XNqSKinncFV0qQK2jy
EYY/s3xOiRtBzu9o99ksnyxH6hjJcLZ65YHuc9PRcFJimvGPWsXFJSW5pd7nwiA6Xc7yy5RUzBxV
Q6xrTreVv3Pdm5UMusJtNpFjU+ZwHyviJIjagpFkx/aXVNM+93mZo62hV6mxdt9FFhkIS01Cg1Ed
Gxemfq1On8oKCUi+hpLjRwiabkb7GIVg5F8aIB9tJYnYAcUQRbhD67Wuqz46af2BueIW4cQBaCD9
E9Iqfc8sPtWyOORL9NIrOUX3vsKjmmCPLBf2G67yMSbec8qogRVrOZfDEh2KivgCLwLuYCuYjlud
vhcgbsra+pW7RPJYR/hmWdalft2/eJrz0quuErixwx6Jpl2PcZv9lI2MqbZFYOgZ5goCp+XwKgvJ
jmqK7/WscveYnUB+6c6WVgZ6ofGInV+JHTVo+nQKkjp5mhDAMxLU3aYiVCAV9Bcz9EpDkX9SWdBz
Q2F2cRsqIIrxNclz9DziqnHYzrlrNvkDUyWlSTNICOYuM4QHrU4btMDu4VarMWueGGHxG4nGVNCL
GHcp76BZu/a9SaYQ4hvTpWuHwzvP2PpoZqoEc5tyc7bz0ZTYM/qWS0g6SGkNeWdNeBASTSt3hl0P
flpHnxC0fO1icuHsGWdP5DrP7eScy9mNN0UBvw62rDd8Zr3Ga6lAGZpsnuj+bHCAebulRk3s4rEb
hTjUcroHp5v4WSEfY5uBpJvfMt1ZDjntCqpI6qmvB1S7E/n2DQo5KIaHPrGetcz5oqXXEvjuTS3a
V7Q0d83EuJI58WmRVOWJjGSbmepvKBEzguvIeK4nzofRRycd/QRg3oMekS4dmxDwjLL7UKLOV3r4
GxtFyQQ0LyYLdywa6vZ9FcDf6W4GIoh0nNIkcrl9c04m/ZGd70Je87pw0WEZgOOegnkxJzJKnFsb
kp06UGFPDbaD7mrdaB30XOIBmeVZoYvlj3H1uZIE3TOWUTjoPju9awVLZH0F34jdsKWiat0WgxOM
U/emkQexFaCgehFr+PetLDCy8tWaPKRaAL2DcQQfTiyFxFRfIWQhgmdsq22TAYtKlS+gdbgtHTPz
l4MqMvROZl4GacJw747wjqxxS4xzuR/05LQ+GR2KQ9xO0NbUz4Ol39LQf2o6dw7rVf3eJAZLmcUF
csWExdLF0HfjWAbNXIkrhxly39rMYyqBxBLKS1tGw36O28fWQN3UTm3oZUOCbTjOQjVyD4bw56nq
d9Folpt9ajTeJnYZWaoGSPnQZ8/TmNnnpt4nIJo38KfHHZIr62xqsNuSKdVvGEnOqSsYkLVIbOgZ
IRRX7B2L7acWcfuuWcDSTVr9EJuAnPtqSm/sAkPtHC3xle59k65nAFOj+riMMSYNmwh3dQIjvEam
+pBsl4YVBhsRtR0F0M2dR+jLKg+owIpC6jI6/ZuejMXjHGFHwKSBpMUN8p56KivUQVnEzVxb/XEB
h6d0drkxG+jDytQexo48jQdWvNoD0/VBH/Ck69Y0Xy95Zvp0lx5601CeHBuLuGO2uN4Kd9MQl4oo
q29CThm2nMxuNg5rvThdrbZUGDIUXdVUAIxV8s+xV77gUnN9dXrq4tQ7JUtnbDX+WuSJr16/zP4c
1W+pBdeoNBZoEVTUXoyies/qobvLMw88cYZfNtPvme+W55pgPgnzP7CqEh6d5xmBK1BAYpE4FVKd
EIib+ZXmzdxXatxuM9mGZYQIZI61K7XXXNZ9aEBMtf6ijsbMDq93CSkwWAMZ41mbnJtKl/NOWA2Z
C727BAYcvEiRNvsx3IIKNROmJmfEvE/NahU+ItsIRWKgByF3x+rHY6rprxIGAk0ahEuqIMXWcGs/
oegX1spc+lM+elukW76yuBUeR/1tHk1KRanoA8Kzng2T0amqO6TscXpbkIXCJi9XxA2g02crsghh
zpNQN1qWqapabEyFRd3lwZ7NcTdaJV3XsbeDUYUWlKly3yH6GWtrZ7Yzyt/pxezaeeuImV1zEnqq
hFbW6T6FTPfKsqnhW9myH2btWWXjsGZm81oX5aGpan3XmBbScnD4SjmDj07J927N4n7WbHEUAuS5
xt+RDTGNU8pcMKosk/BFIj0G6Xay1OhxguX9aZbNY1vaRzkob9OEjdlRrhH6LlfjYr8paM99oUgs
7UPe+8Q9LozyDSnWkkSuYv6mIAz1mxpta78k3nEYG+8oFufZ8ES5q9AJb+yxeZqq5LZgCxCorDGn
Ep1+bxVXmZdh42CRVy7uTk9H3sK+97YorPZVTWLy2MQMaXrnSzK9JWZYX0sIH+316srsMwMgVKLC
/11e+ij+oMZYBmDQ3tnHdQzjLBVkg+8jHyZy7nLX1x1EY0M7WvBX8gLJd60EBrKSNHeqDRxbguO7
SWNBuQDycSlkKipWk7jn1hcOjBlLVFdZUirP6hTXe6zh2m4g4BZiTbwEQ5IRWdAkud+nbNhQY3UA
gVLgCQvB7rU+NNuiRFbGBpOKMI1DwWhs85b2dtayQPLAoA6GQ9vEvmm6kaXUrDl+JOTJGoan1jPu
dO5JXxti4iETItaK1XhpD1hYZjawXXNSPPfBqDFfO+IruCQTyr6fz9F2ML0nbU7ezEXNQJWBwZid
z33aVYf6ra5W4KwyqwemQW7h0vaJOblTPImNpCiu2BMj8EPfySXrlH5P+63T7G09HHJVZdyExrxH
V4CrEuJh3r1lvPF6H7PiGx4Ms3VuWeKRIIDUdlaaoNNl4OXURLPZuLPd8kvn0WsdLAjMdE31M9E5
oypb9teePzqzb1nLqVPjZ6vr1iWbdo0kg0inWN0XfX5t1s43NOoSmDwrD6vO0DhoOFERCB3FsBym
Aei3Eg/qKRtAidCmhEmf4NuzW+9BszLYRkkFLLKrygAJV9BJr9oz/4iNWeRXRZ6qvlmyYkhwSEZl
Sd9+j459NwxuedaYsuw6vsum8TzEpH31zNlx4xwr1As3ctVmFsXGQMoZ6I7AN6s9uwP8ZaNe2Gah
AQ4HS/oLFwOt6iLdKzlSIadUbhasZFJJCX4ljpXaDHgETQMR7CA+i5JNx0AapjJ/F8g0YzNmb9PU
RqDUbFVdFJr7bjY5Q1UT9g5LSRbQDSkUJbvCkgCOiekhIz841m7oRvi51M+1phNApqcfVqQ8aFPG
ZnS95ywPrSBvxXCdHNQ2Vn1eubNPJq9CUpuemlWUX3RWqC5ZxvZZ7TFwDOKRJv14LGodAGEsXZxk
jQ0Nr9M/0dQN45ogzdpWoI9U5qfUsAfSLRSNbUbK0j/vMaUN4qGaUPMru6Ye+zu3UawDJ4tOQtFW
/tItLdh/volcA8poCrhrAnP7AKVKcWrLdj9ounKSC/GQGmp5MRT9jqihDfoy7y4TRbuJUiirVec8
OHixrxAXbtS25NYiDeTQ4vsyBbV0NDV33x9ASnaVjIPK9FWdHHjXMNe+KmDicXRv/y97Z7LcOJKl
61e5L4A0zA5swUEiRVGiREkMbWBiRAhwAI55fvr7QVltHRl1K6tr14u7CwtNIOBwP+c//4BIngPE
zPpt1hPH6es9xGc73oV99XNI7TMSn4ge2WluQq96SqSIA71Ko1XsjWd/CICTkE07BkY4vrynfLE2
nlZcSouX31GQGBB11A9j0R7QNR9mn+CM3kYp2Jjf3KG9d+IUx0+3xwnH4BhPZc0MaOcUdwAiSySv
Q5Ms1pWe1cd5ZErUREGUVo9Qpz+LLn6BZjFsaxfDVKZslIPWYzdXM5Gs+hPu0wlCYXiD9g8kVc5K
Yd1iyfuIpBbaxCHBjWqEsdJMt3mEe3e9RCiESyXxQd6RHSxveC70W2dyU1qLjN6yhRUzNTRkYTFv
I8PWt15TLpau3CGFP5ChGVgZ+0O7IitWBCompA6cMFOgf3YmwztZLEKhAp2tl8oGr3FByF+bG7yi
I/sE4+uuJE2qT/cqo30lwikPmnD6VjKdXMWqbgNhxlz4dOUrWDUMWCqJKt6Y08jEpuAVkaq7ahNl
QpfDlprV2ZTEjiKRNANRwZ0ZGux4sYtsIL47zsaPNtk0foDz8+JRm5R1jC2VWT85ffXdNpwFU7Ux
a8rdXT1V3xtK39os+7t61G8Ri5sBI6wKcR/pWmF+a9V0bkKLFdqYeZtaFsiEY/7Iyw+sBIyjcEvy
U3IMRnORDEE603yBeTxmUbIH4NS3+GJZbM4R06RVNTTF5s4YCfaWIEm4BWxG3MeBzKpVbejaNpFg
D8QofdSdj1kpKd/M/57mLF+y/CSaJMcO2AcffAvT/ky3+VudfIzn6Z4Qr4ZVhjs7atR1g3zBdZT1
6o3+p+djtbGyNPdbYlWUZV34PizskaHEVTme2A1N8JyF7xHnzBjr5SbXCrpWA01Vln13KgDg2ha3
mFIRgYt9gYfHIPl9Y2Vv/RJEMhdEKmbA7wR60CtkSXnbWvluaFK1kSVnhuumhC4nLayRpGBxmXdD
lVA7GJg1cRbNNBTMQDGW0gixsvGJgbdETd9p+7F4meJY7dGJQdoK43XljevIbQKepPbktWEYWLgH
44GggShjXNT07U07290htsgjSQqdIrFCQYaUrMjCg2REAl0lGGbZbNrklXkic82mqrfQ527UeJgd
D0AmurVkJE+drp56UWAdmUZ73/X6O7e8acfxOgxWv3KT6b4vGnrHVE23FvoFfbDfXbCxLIaYThv3
ZOc5dZRHZJe0+n6d4QXbZ1xv2RgzTUl07tBkaOU1HtkV/GR8ENEQofXAVzCbTeJHmDYvD3J2A8oR
5Mtp/JKKqNgQlHOsMvi3FJKJcg5F3m5iv7lJTGyz6sZ9K5W/pFxSUiL5uGGIbm2lLEiEBOklED29
H9J6M4TC2xUFgVSZIXbuqPFiW2o9NfGd203F2mDTSaoH0WbPlUSl0szpyXa97FSo8ahh4hy1znej
6o7Eej02bbrXsIJqYn8rI0UJi89/mM735RIvUeQ/zBZhrOfEhErNyb7WXYiUmhiha9L/WzhxsxF3
BLniOJ6bmR00QNAEuaNGomIULfZjils1NA2KkLD73hnqxtNMdgFkwj7NDye6LTkQ+8dhbvxAWKkg
p5hQCfC6tT+ytooEeCiFow7sCvncrZgE9JlQPKu2AE7SiJ6p5V1hOCtGImuz9Y65ZX2XrRevtHBo
gGJgMztueUvsU7HwU+c10jJjJSA/gce7cpWYFIPIWQ1sOpAAEl9DOm+5gteOF3DdbftwkeLZ925F
C1ijOlllWLOucr6b1xr5al/Mt+7Y2gefQhCh4X2ZI+goCnWVAyJpDro3Yuw0mhfE1DlOgau+Jwkv
yp2bqjQ411Iej69fnW4d1oOLDu2oKu82nXXS6yW3VYu7p9qak5XPyVTbb7qkkdWthl0gtz9hIt5o
MpU3rH3ApoijwUuYPPW2tzNmGlQ1FIFjJCKAV7FuKtB0YUOq96LpWYgJF4qK7a6RT9PcSAy/wZpy
NVsb3S5uca1Y5T6hKgVreeWLvr9XUfOWO+WeIpLHR8IYs1tjNVW3tSbmVTpgeOw4LhCJgVkfCbNs
593DVNbHshzjVWTP31xTfVqN/1rXzHHcIdkYgubA9EPiTKDIRk7/Rmrua4eXHTMf52aQ9UNDa5a3
OLenDBKnuY4wOWZaE41nICRCUcTOYMixMvFmWSmbLLMMwocfm8+uU7yknaMFifXDi40GOQW5q6mj
PxKax46GKmVr6a/GrKb9qM0b3+nXecKixid528a0yTjUrgA4tX2k1e+GUGB4E57bozI3VDzUmHbf
bVsxGffeKkKpzQKahIw3k10cZ9Ve5hJSXqcj3ZgdVOS5/i2UGEB0/IcpeAwTPXcZalVQme1jMcKd
lIORbmwSmupW5msD/sjaBiKeTIxrBdqZZNjNiZ+vPNE4rCXwTVciHSwq7R2JJAR/tEMy3KBozjg9
4ochoS4vU8yPHTFcXTEg2rMXFzqrAw/BFQP18YsGa3MT5hvLkJ91afgPdm7fYldECT9GRw3uOFUs
9FyFlYKBpDBN2BVtgHC1JF/oWHR03vgQIRgKwrCr77zJLrFW5wWzBm60BLcLEFOvOVPBh3hvGW+J
YDag3lSeuZ8Kz7trwXk4XkiHSXEyTF77cT6Wc+xCY4suGKr4DyIfbdocxotRksAU0TKM3h0qH93c
uPF4TqD+JrU5r6QonnIZP8meWt/UNbI657M51kYgsYoKKPauoW2sNHARLqJ4KZLRDWBOJzjgD5+5
Kx6nkBYuykduFJ39ENGAxKHbwoz2NtQiEhPIlIyzaj6Vk4XGlHYD1WqLhXcC7lsgIwAOHpi/BU5W
4k2tsrXvC0Turqo2RG4a+4nqgrDiJIhb2Cd1bV3NqnoZjAVbyCH0zO7IglLoelUJOyfcz1Ni3TJY
eIwJeE6jnN4uIYdBRdmwbqA43Tr4y/StxCIFImKBNY+KIrleXM7UAKsS1lEwWBs5Tx5ulVgBt62z
1tH6pHUL41FmzwBaqZg3jp6tFRE6KG/MMcjD5E60sIwaJ75xxfjoD/mLn+ZxoIXWuAkVdugJLpVZ
ij91cqvG6YlRXocOqzvB1CaKRr5gxH7VcUbG/MhoKLYTgFB3XJVZmK5nhPnr8j5UlnZbWXPINAdm
Q9/pc6A1+dOizJde9Emyul/wCZJ4NoPCAlWqsIyaaOiCvCrwcstsvD0yVJG17q2VU/8QWY3oC1JD
11o8WK94milcyac3MV8iFGF40+exXNc98aJWOgQjjsHD4pk5vPYVUnoN//0u4+aLuP5RmOYZ7zAs
j8BesDK7VBMbWi0yojNgoU6lR5x7Rs2gUib8Rpq8ZnMf74gWc4KxLnbpHJnbkFH7FvXlHmgepISz
HSpxm91ECZFSUcw8G/N/4puItowEBudeYhwzQ3vwL1sIbgY+8Bi3jpLJqcCiCusEGFmV32Trtmle
PdX91BMuKO0gG+jt+F5r07MCgFpNfhe+2fMC3RiUZJr3ZBexPMK527sjw1Z6xZK4MyPd1gihAlnm
l9McEUXR9gaztGl81YvBwlulvnFG0jzCEgvyWnvpIRnTImAHpdei3vlR+dSO7UOXGx/Vcmp/sUn+
I+bU/5sT9Rfa1P+MXPWvOKv/G+lVOrKzf82veoTu2hb/50l+L/7CsVp+6k+SleY6f5imAVkULQ5i
ti/O6J88K80Vf6Bsw1sSgpMusNzip/5BtDK8P/hWB3xLRylCnQgJ/h9EK0P84cE/oucWQjdduKb/
EdPUWAhN/014oiIg3gy3HYusYCKhhb0Qon7RpeRgEXBGyer0kL4lDN6UwIKm0Pa55wJhVDsj9WjJ
y+cUjxrBNg4X8YGPGWiTvVkKzNyssNaCiiHcHSmMyPnt5KfbhYeqe0JsemeG3Xpw7WCG+GKWzY5h
GwBUx8EDtUEfN47KNy7lTkSRZFTljU1CTTZsu4aYJN2+ySJeG+gdafFoW2IbW/ZNQSpmZU9E5QhS
AfPbEjIRfcnen/PbyEPQnWV7E3Ufw95H10wPLgE8ISwKvMhWuBwGA2jv1HbrNvaOorPRQRSPsek/
2kP4mOLY3873QNeHsVOHIcYNKMoee8/lbCTEFMwJ7cvWGDDpdWixkqO50G7j+Q59AYa7441/cjvn
2KgRO+ytTsGa0pKk+SOKpCAlTKHIPv25vB364nmckg/NFFtr6kiTyA6KbICUGoKHf8hVt/EsjH20
4cF+GuKRMaIiEM0CsOjvkwINmSxvflm9j38+9b+w3/7qRuM4sO0QtC3kZyZAuLz+pr0A1DJkaEjk
IZBYeJTmyCCe1iLtsK203E1YRmtHhxrKt/iRR7hGSvP7ZOrNqufaMyvd6gbBF3x75ue3HibgWvXD
9E6h0Qbj1KxkzQ94KLxJyYObsM4rImHIV/z7z/FXxdDyMRjT2QYgkWPA4f6yVftlTTP40lo1YcPN
YZKuI89Z92F2pOh7HyP3MPRxMKf/Xi7024v0+x+FNvnri8RYcZYEShMu36KCsi8jZKUqIZnZU/75
7z+f8c/PycMqz9YXxSEcxd994drOknncymiTg8bReoBkDTsfKXmXQdgi44R2Mfmsyotrate//9u/
6ci+bq7j4w/o6Ww/5CP+9jnduNSLuSRdyAs1CqRDnOl7lKCA3IyoliTm7G4uF+mzDdoLqQHRkIOh
RV93L3VjbDD4fagj2jStOivzWpD/HMuT1OpFXP3v9Jl/lbb841oh92N5SbUufs+7d4ve8EtGw+D/
kMpR1UI5vUkS8wR2cY5HjG6z+plNiSmDdyca/2JM3veqvWtr/6yP6b+5db8pbf5xOdgVGL5LRWt+
Jbn8si6lM1vNnEMOqzSd9lQ05GpIEA1mPlN9KXXZMb3fEnXyEEYdTBP12ZTapo3UwemSz96t/o3W
ilznv5JEvy4Jb0H0gBwAfNlbvv7LJVk50X+zHcqNbHl21WvpVMdMgRpZkfPWmi+2m3yqAmAbTpPt
UjIuiZGp65yi2GoCIqKZDbLOCsq8wX6by/siSV9tK/kkKPiAl0ISRIq6XJ89vFDsU4wFbF30IIY+
+7Cd/RwSJq6hvW+N7Ir709mIxMlb6vDSuRZgwok64PJ68nGAZ8Lrae6x7t7zXnvVG/toAYO2/Xwa
1wSGg6jDIC3QzTsW03PLuMfqARee/Ni57oFy8Zpr8acibsY3qm8ZUAucEEb+ZY0lnvWMX9QPZzkd
TIxtq6a+gK7AgrFOs5VaQY71ls9nTaV7TEP367MUtXPqimWkNNgncPKXzj2NI9kUSZ8EzQQFkHDi
OndQPLjHQu+CtMuOnZ1+Lpc+tGEeLJ+sYc41ppS+bP8wMNzO3enK/NHQACKAOwFA71AN77KYx1NU
15m2yIWlRgcK60BdiTlgdlUxonWy8Nswm+QhNkg8GlC3GM/ElmvzqvSmMlyYsNMCT3jkNtbVm+fB
8sDtCBJOvuTznt3EPzEHBEFuL2FMM8KdCBJYddBoYUXKhlVR9mh14etZVrFNGl6oadDw90zseyON
fhQGJ6aRfkqI/blJ9GXlwQ7xvPMwix1RqqdOOXdmWT2kE1CnxoGZEpu8RhjW9u176afP4RwdRFuS
YA2219FbVzNGUfrQteTnRe86oouVtKMMNcZqHHrQoFmtQlSrDD8/wMBNcAT3WDF/4KR3v+khnAWR
6rtu9JksL9fqmeOmx+4NmLaBbtj4K13XD0p8i2xnr+GPs3IYYgZdZ/J8huohGtd2HL2YYZHQ7air
m4kjrgvHYlIHqxIEWnyqkmU0mbUVoGukcytOmojxf/EfVMJXsoaFI8HwtaJjLu0eTV4NsMaE4h+p
SBorK8CgxaIdToCZaQfQRQaIILQN1o65JFmE+vFoLHP4AdzVFwMJi6CBs7BOZaq+3oph+D7W9Q9+
IwAY74toLqUfMVLHEbUfOqqT6UmWyxMsRn81Rs77AEgaC8yiuaJQ5IekZQ4ArYabb/LLQ01+dn64
yZLFGySb1vhPQPez4ms3PsFCu/Ql3rp2zKe2m5lfuSxEvYX1rbnQVG32VE9gb2D5e7dPP7Ap+YZj
IwF9jfZzHp8jDahFNGyBy147UckNUXad7OhTMW1C3Ns9obhlYO6cqjz7xFH5SC29ywZ1HRybj2HF
qxbTeaSSP8KCF66aXI/lme00vd9qYX5YrnHKecssuszIyN/tPNvWxvTTSawTx8W5j/1j403sNdRy
bB16xe/VuBNVQpiGFu4o2Kw6eURTfqHuYyUz/cRG+lvh1c3667vbQr7YEXSmIuGy2OLi7NO04JcI
7wmpcEmZSTzx16XVYXa1euthNlrs10MIblNXY68poMd0l2VPCRX/O1X9GhsA/Cyz42xbp6rKPvU6
Oyw1rxmL3dcN7zNNrrR62KGV2uvsDjgPrfJu4PKHUzHOH5ZKODby9YCa1WUq6hBq0Dtih67u6Gn5
VUOtPVXTiz7z+JaSOsSifgx5ZpYSjySApLBv0mgwv7Z6PUk/fXe872oX9Lk3CDf0oCnPCR4D6Al0
7oaXAEQKXnI8uhJz+K77HYLy1kIDzfMAjVEHwqbxHDe98/JgMIg4jMkxXU6a0sQT1WKe4wt5Yti1
H2dFHVxvjYYLWhaw7jDSMQwOk6LcpBPkQZKMeUfd6iJhdZRxi4zCkZ+G0zz7dUvqEA4K+vy6nKoW
pw3i/2Ol2ac20jajB6dx0DJmVYoziNShfQJbiEHCQ+NLYr9841RJuW4S46EP7aPsuQtaUlmYBqlD
3gIu2+F5FtHnzJlW1nvGWTCBqgudOecDJ2Oiwzok9bGAQzr1FuRjs1p19dk3s3Nu15cs4UNHdbNh
j4UuptJPuN5UIjO/unaP8WDc6x/Lv2BUnMuu/17m96ARuDhGFOPsTX2svlfVsWvt03LvRjbY5ZN6
vXZWnXNaHrQMTRZD194T6OTFl7Ib71pHvzPI6TD65a4u24bnHi2zvWBUziwtjRj35f7RmKzT1xWa
LoyqiFs0CX5Al+oaMpXOQk5GszjYWnnRNOIkzZ63iUBf4jn7xGqhhlco/lrrRwWwS9412H/OKYAx
10Yo57lvulcGQS1tH6/mNDN1J+OnhpeVAcTEmoTsw3ncJvVFj+JrbhmnSGE7tCjQlg9ay+rRz1qm
sEo7d/CK55HOgi9YUfE5Jta7/pKU4brxjGdhizMQ/GXuPsQoob1wClNuRQOshKiUuOZ5u+WgT5R5
YsUcl++vWucIyHlimLfKh/JpdMlWE0td4T5zpP80amKu8+Yy5PYpPVU12NXy41XBNVcOCxQS4SPs
AgXEWkcs1FL/mncfl151WpZeukya44SaqKjQ/lMJK1djY8erNlrIPzMXsgyeGnKM8I73bBhLsmEC
5S6UQoQhBMeh+2QyQpMTGKX5bkc8H1r8tT1oz05DF9BHw40XyX1jx1eH/AFz4OjQYix+TOMyZLxq
fZldl+o8SbSfEF4AhlmifPfX1s9EdcIWZ5rdb0bOkbmU9apnQSHS3EhynxjK2SnJLAdEWLgKzfFO
chPG2D75JcekBz7dwIcBEKhFfO2tDodDDReyU1ZAgv2S5wiXOxAv5aMXc3GWso9zygTg3hLgEAZV
59d5pJXs0xCGR+mfpa5/+t5AyE1+mCSnTUUIqzaap7DcFgRsUqYCABssmuXUjUsei8YTYZy0G5Lo
vcLIiOOfl2Sc0k/hWsc2gjRXDygeaoMPB3UIVs/yMev0+5yLn00zSLBB6txCcaFqRMYeZ0OAtpN0
1hoKsh4jUUs49Gq3PfVm/akPZOqaNhbVpb0j4mFVdViKpi0UESk/Mz/8iR/BNh+814jirHSsGy9L
PmGrs/Pm7EkT0wXsfwrYK+NjQ55bqJunLKVCWIaAGxPUokL2UFukQ3TRlSnplahOWIr+De/cB4aL
OTQPXuXQmVLM2MASY0TqCgp21hDaCp/Agb9k4uPl4DtsPErBwVZGfbTBYmnztWQNeJwQ8m3CyeHU
urECcUxO5kD5mIybqoSWEvcK4zQC062K78Uy4ili1D3UpM3mXvdDQNteizxvV44hzRsp4eaULRm3
E0bYpQYpotY+VBOyxuXBThclnKeQbOXOxTTQxgkq2CzUNrOS3Ij4tlb1JZbJtdVf3KY+mqMFoAO6
m8K0BD4ws3VUEDeEDjawQ8ZHTAdPTp2xyRQUObIi672YLSgCS4Hj11tJFM7Knwqmy1HLrfWjm9o1
9pCqyO+JwjtzNC2cuXFp0nhjYY6THa8ZK7eY8Q0u9RgKH6xcdrW85xWXBrBRUu+NgXuBwzMzl16R
z9J4+LTZe8uZvTXZ7wTwEB1vK+tUTM5IgAfHIcg/easMPfUxLFaag46nZx6qzNleG2bD6gx1mLtV
c/Qypa+9Pn/SiowX20S6Yjvus1M7H75vEClpQA0ywuzcRwJ8pi/9bRLiZchYFWNTAqyLrOf/x6rc
jhWjWbOFklRXZH8Zmoc1JylTegKNGl3oGibYN31keDb0UxHkNj0NwNY9NNMrZuGQgIfww2847Yy4
MxnRqce+dm9FR2VrZWgK+AqMjk+jiMAmUnuTNXzUr/8GD4VNVt9M5rxBPfCAZ5DFwuSdk332QqV5
Tl3jZFUs4CzHO4FNX8r6qe5t6Lq+RIDA3oUkei+Idl13Am1b2dsfo+NQQrsgea0iXdmDh7gQH6I+
PE25u8kjGgYz5AYdQmPwIO+0F9P1fjoFDFkVd/hhusxnkuy6tG/Ej2CRXnIiV3Oqrxf7hsCioW3r
ino8fCj7+vLVvYFBnVjIR/5jDU+kCcIx/EaDct8wbwky1X8OjISXrWxi+mF0/iVNcwLvaPQ85+hj
91olzi5F/yNIWbTn9tJQ98PN24dGc2kcLmM5DZYVU1nyrcXlwkmuS2nLKB+eQrH3lkazGR6W5mKB
KyYV3dYDuzl89mBetoEujz/HJv3ssc78al4HeLCM2EcqWYR5DulNKy1fPPjSV8uGajNCxopvyxM0
YUbW1Q839m6s+CQL7NFxNh4SfYthLNpw2B0gtH05Axxr5Ja1K683X+Qcftdb75yb+OsiVox8yIIN
IFyusyUO711pPhpuvEngXYswuYVVRXalWGZwu1ykdyjtAedmDh2sEGllGlxGdLTvTe+vkh55Zi05
aRUWqj7KN4bSdN+SNqdZqjtNcJ67gavZ67Ya3lQM6Ojq1VPfkQKuZy9gwmyO05sscc7Tu3I7jVCw
NJ50qJ5VHh26vP/oDBfJGf626o2DdWem/TOeh2/gCucxJifGOgxsv0xjGy4xgVzQ6T/iHsStrpyV
OVCo2hPnc5GsurL8Dlm9RxtDkZVqZ+SdTYAHG3+PV7MbikfMZ65ZzzsAs+9RwL1EiLk2BtovlBCo
u+KrjDgn01p+ktSsYN6Ot6LqnssO75MFQdBD/lZO6Cs8tWs0hZBW62Wrp8Ywy/CEcdKu9n/KKXr9
exTwn8YG3mKMRCHi6os9nxCLi8+vuJFiMpGPM9xgeAR6h2rPFdp5AQCquN+FLXx5xyZdcCVkfQuR
AHdGKeB8jPQ4mq6Cf3c5v48x8OVgjKFjpO7poJO/41gIPhqCuyOOHdE/JIWxxqahjcmoIC8vdja3
SaQ/aDPzPAS5aVLu8Z+Fgz0TmgshG5xh3jMnrdFnDW60NlMWrMf+VhjsBNVGoymDjrdPbDhGjf40
NDDoZzZ61Yg3jLCflk7NJLkT042HVkUriaJgqg45MTl6feMmD4YLuyX11nMT3bQZ1C3fW+fhDE2Y
1+2dyeaas8lgR1yq4iFRQRyiIG7175qcjtVUP+t+susiZ90S1iu0aMcaH/xzE0FsWQS2hQ49GbmI
I1FHjs4+1oAsYKXhLLbiHdwmZsYGXdAMugc9DbemCdcdRmCoDRt/uR7i4a1MXruoYluV62EgtNGl
T3Difdppd3GzFLkgB4UHKDTY+EaqS2qzcjlKOfAK99iPzV6M3uNMi5cazs6i/LNysB9mCQb8/UEC
leE9hjMSeGZiHzN2wyqW195wnqtsgqkEA0xLOk6PcECS7N/Dk3qoeUV1hSNJa+f6ui04APhA+8hy
nqMl3BHehWPzXlW4/fiT/dPXCR61y11ZQznTYCtUqKYhy5hzQA97W4B2MQq3D5MRHdJEW+u4d3aa
uf/7BflPEwhXJ5Kb5BYmaiTCC0Z7v74eRSnAWqSnrV0TGKdnlE0p5O5EjOd98paUlGnLtvz3f5QJ
Ib/212Eeb4EpqCX40/CFmIf99c+aHSKwKmQ15UuJUWBVGzDZk0czpjP7Apxh03uBg2aaDhpia/rZ
jjUd6qekqelABhdscqpYRYqysg+9I+4quNXBGFvOFGdoIff6NF79GyIgLDyo3b4gCqxbguUtUGZ/
b7jXyUqvKVyJBeGsR/+sRH3pc/iCsl+ncXPxOTvTntpLCXUAP9sh87pY5MiijuRosqpLN9unBanB
U5ZjDCAqKuklF3jGWrqZpQftlkOtCPtLTyfs1iBEDgqd2X9YIC1tdo9Lh7d8Ro0p3ExRvQC1nV9d
7PxHAzoGxsLRoRyFOr+/5BTogkTQLNPX01hdpkrsROEg9A/PRV5cgN8vy9pGaXpS2QbPgqspqwt0
9lPP78wKm/UnzgPDObynXbO8NGC/mOP5HGjeefnxrz0jQv0VSno3sQzSRszGrDL6/Gq5OYWDUejJ
Kl3qokiRWBpBx1m3iLcWxWRIXazrxqqhDVzVjn2aIk42TT9z9DGBy/wH3zDVzWJTEemUblpLCes3
9GgypcLR0UgGk6u9aW576HFoDPNib2ItvJJJ/ZpN9Mh91sAKSa81k7ypp3SLtJ8LImLxSRfoMirK
i+jpdV0AuwJMNc8wv7TlBNzKB/U9XKSLK5qut5iC5M9d/v+zEDjJ/9bwanEh+dcsBAihEUX/x68U
BGP5kT8pCAjJ/vABiPF3tUzdYib6X04vnvhDuOYy9bFZF8avVleO+QfOezaHO04ouOcJfui/nF4w
gXFpjz1sYEz2Goy4/gOnlz9nlf+9Z/1pdcU0Uywzzl8qiDoH+PFlSPiS5SDPx60ts1H2kEbV9eOD
FU5Qj57qAlfidVQ5GSmW6dRCue01KbVpBSWqK/UVwklksjfwymFkJ8RE9z872Uw2nE3lTm6IIQA9
XLXS5iITKEoXa2Sx9iw76ldmpDljuupnA20TRHOvqu0gQUptfODOMi+Hsq7C6iNNa6rIpB+RNEIQ
Gxx3F9p+uFhw+dNU/2gRacwx9EdjoGtuO6OCa20iU9WcYIo7vyRoaEqKCcS+ws+qvxmY5oDqzKM+
Z6sIHX1qrS237kqXNDT28B05kmH2wOAshxhsSb/WYXzPpErQJBNvYgCQaW4IquDoBZFR5B04VcVb
HBNutxpzkuJcgNPJg6DeMN6oiFkXVgQfmlvxPmtmCR8wpFljVBfZk/0eiT40HiMku/mDNxHokK0r
kzhJNin0gcbJYGoQnf3cz+JHOTnOdExUPlX5Jg3jslopr4m176mntB96OEwkzxOb0h8NXfOmUyfS
cbrpNDy9DrZlZnJbmYWR3sH7ghcaQBWfzae59Ob45HVzHTIx9CAu3s+jh6v8ys+LPGS+58doInTk
NLiqzZPMrhI/U4qJGl3wxu8VmuUwajgi6gaHivM8E4wJZJ6JyjjxJKxoU5cym2673u/6Ry1qod4n
aV/WB05nRwkovWnNWJZ4nMT0V03nzLjWhj01XIt4IC4MPDmYlUJHmXWqM/TLHb5b48pAadZzDtlZ
Ol7tKZ4hDhtgtQgPGuxnNHNTGaVjbUt9dIx3WP1NTMr1xGdYlUhG0f67c1PcF8DK85Ff4s/VWick
Ut7bmHE35nEyMptJVyMGjGJQB/LebKAyDuI50eYZYwxDtzP90MlW175HY0fuFeC+pSkSkcykquSa
GIho8O5Iqkmhu1OXEPrERffynAiao2dy5qSMobL1Wo+g1zLLroLkOlkQkKE0pz70daITq4gzBju6
AlpdphlXhetl/tp0GIk5txZG5eIzHjOBQF/P/dC5ExmuFbtGuYb2XE+JZqEfjxWGZVUi63fdxUWY
EVzT2ZDaG6MZo9fES532MFuuVuA5q4eNPNuKY+toFHY5mIHv+KWLFWc/FkT+xQqHk7lMYuPJxoY/
3Hk6HqU7iOwqtne+l8GGbQB+5AeEmxRV1OBAal0xI5u+kq6btFteV0tLr3gRudqayJZElKTaJIWq
1hGOKNaNstwQZnGu4SP+DCPQJ/nS8p30GDXExR2krXf5t5jKKzmHHfr5n5mOhwLWC06JZ0Gc9tP0
ntc2A9mgTvVJv3NCmLjbuuzH4ch3Na4bjCxJfFk8E/83dHayW3w12GHsIE0zKRC32R2U0Diu67PA
nMPckPtUipOmzwtmq9hB7iZhW/79KJwZJxQbx507QiTbogsSwoyoNDQtzvr7ootacTf2qJOuY4Mk
46MPnWS6q4SKY+RtDp7QSehIdaMZiYWyPRnSasBmgMgcpPAAc+6LaVdQPJMJsv0xL8p4eLeGXg73
hjUBUgaZbGrrrtFaLIIRn3ti3eaZWx8p7CKTJTt0E2z5RE2eQz4cTjZQ6wlNwpcIU+f02Cunm44e
rOkBLZrZNbVORw9R7G4yDDv/mGJrqOkb/i93Z7IkOZJd2V/hD6BEMUO3ZrDR5yHcw30D8RHzDCgA
/XoeeLLJzGSzKBTpXnQvqiQyBjczGKCq7717zx1KJPCZqBTcG1zjpDCwYmXiaAxuMTJ0SFVGfw3R
20R6Yus56eUQK+ZC82yl3oMDXpX1ODIUCV9zVWsSHGlsmmmK8UbUyXXiz7oJe6eZCZ7Ma2dYkId1
SXNNr0joOypAiWA1didverJ4GiVW/TJvQ7tanGrnBp2c9kU2TsHloHzGo2TXreWN06/CXZl1iaKp
046oVgMiGHBZlyVQ4C2eyFx+C5tF6pIsm2LEI5RTVTUbLIQ+32ZvKMYXItKLuG7BJ9pPVrAEwZdt
pFmGYjibzdc+0X1+0J0v0scucb34tpXzEF+bBG+RPRh5OrskKTzPLuw+o90kxTiLc58zXX9mWXRp
n5Xd6uwyahyTRDeYzjdmm2HB8jxQWNz1cnSWq3YIzO+YXMzom6iTarjCU7CsiockEw9L3I3TQBee
ZJJtIv2G1I2CCpTJamGOYqcVwVC3nmZz/NX30kl+Z3CxUSj7TV1HoQ6sl7Sk3w9y571AeAKnySCf
qLql2261uHedhfhyVNakwgE+BxaUMyvIzkntD2rv0ptGP2FrUky55hjy3ssUd+UNjF6VYxA2Jswr
STR4+hHHd5Je9IWblLdyLO3kUvTeenrumGH7z/ViLyRYg74fj0O0jGtJlykbipiVG7/xMoyUz1PT
JvJ3NOUZGAgOANkuTcWAAy6XE8x6hT0brGGnqsXbJHEZ+80OgXHlH1VnGWVYJUTh3NvcXoxzl6qK
bti0e/8+kHKOmzCjBy8efE9jH45HOWUHtCkA39tK2MtVpPsWMBQnP6U3ti6ayaCjkeQpOrwgKDAw
dFOn9KvfuJ7z0pfB4L4yN9DmheNoneznnCluCpW9jvLHGqDQdEFQSiAeE4vB5Ylki8aQW9aEonih
i4INbyZkwjp7JrXeh+tXFOpN2xt8s6Waih1QthHRdZdCWLZr00JmL2MgYi89uLzupVBxBJBqwz7Z
kJkze7FLAuQyJFW/l0VvNPCbsnnUt+BdEvTVWS/M4hKFqvCYXNhxo9Jd7tNAvkgt126fqsEhH3Ie
dDaCHB0VcDTptGXVQk7hVie0de4ETWuk7hJiJe0bKxJMDGVZvWsFvxLCdmtZnETwbc/F+M5hLLGL
awV4QpWYdHIm9wfNCkLVSdEMsSNKq2zJ92Wfy5hgbtOrKnXqrTINiEHSuSGHsB58Byb40Kc2lPIi
GyigQi7hlLJCjeg7oUcQxuV+Zxwh6iE06kybdz9VwP/pcun/JTk2Vch/XQfRDa7St395qz7/5fjV
6a+4Vmn1l6poLX3+rSiS/6DzIlf5pA/lES7+/yqKTPcfvi1shIDIKzk5rVjFf1NlO+4/LN8FnCRc
gNkWyu3/KIqgZnoBSm5+nhTClub/pCiyTId39qdODoUVEOJA+pRrwDkdx/1bA8m3lmK2PDvDxGMY
hHB9R+nY3KVx+8uc4uoYVe1vcqv0vkVpfSLv5LxM03Sv6KNfichdXYU4hlhYL8YZEtVYW+Uxzhuc
oiVm61F8DEmdhdlid5eSNQmbtz620s3uO2mzbkiECbKkZfrDopiSTbII936aHfz8tj2DKu9uYOow
Rg/qJ9/LPzpZ9vTa0QAQZ8oe8VB03XvbqGWbLrlNVjMcczrpfR3D1mI0G3oVjdk4UU/OkKB4qmeC
XsrKDq2puZ3bWl/orKooxubosoGAQl3EmD8T6oEQl4J5ZIqPBdsl5qXxhL7GP3dLt5JixpObyj3J
mdUFlL3lppTp15ynuCnn2r3szDjeGyTY8IpkEw3jNG8Rz0Unpww7+FdvbmN/1XmMkHFSz0mJgify
aG/k351qrnJdlGzX+PQCzeC/jGE7pu1byexyo5d4wDQJInDsQSEsNO3LroS2cpsG9HPmWPwqxcml
7gAPU2VHhFTw3GrnNoc5seUAeAg4g29TIqkYqOfL3iJrjksS08ItPOYl6S/qdSyJAc002ed8cjw4
DMu8GsxkKeQpWwIkOMTmnBxKYUPJnLjU/LNOo2kn/Ly4FORgBdMy7fxCRfspOPZJixE7TufQWI3l
6ByikGHKXe5nZDR1hDNy8gXWIxFtz03ZYAAKICJMQNKo+PqzFRMsBdITPiiq+P6D9R3RT7UI2E/U
oXh5M3Zaeww9ckH2fI1Yh3VPU8mbFbbQDFxk0+a/MvPebNV0aZJ369tLSrGH6b6dxKMxe8kFKU9y
5+uqCSsnQbsHKT/DDoTmKj/2c2PdOPaMlt/F9kTLGVM++D7q23xDp7Te4PaN9rZdZEd7RiptNOkC
XsftT4mcd3YG9b7GHokhwQcwl2HEV5JktzZp9U3iIGPsh+9qbqj0Kf3Cuu7ZSMbZ3PVBsyrm4uqy
HrxiXync0+aYB7ekJex4sMezh1aKgEncT74qNn5dvYH+ScII7iYHD6MOqZtwNCTT9X6IpHNij18Y
kvbM4Cgsz4j9IZB20B+4Rv1FUPYkzc0HNEZwpqClMrp8S5YiNIIcloKvzF2OLVZHxEdJ+CBGU8Im
BITGf+Q3JUWNFl1+amxQmnM7PRbDRIYiYXNJE4hTpxMUOk3sYfYmK9Ke3V9B2WLD6OfgMCWCYaKU
+Skw9TOawjdHoaA3cg0UQXmvBUGecCmulxiFS5t/sdEOYYnm9RyXc6ha9LhRh8Z1uq0GoW+BMkA5
s3eN29d8thHTSeeUWLuzu56K682cqrM2vHlvl21zckXwNKb2qemb5skZfQ87KWZZo3AJ/SUeZ4ln
sYuMzRBM1WVp1VZI8K1xFxTVS2fDlvMj/emW+t6RVflOtMSXl0EqIBbu3qRQ3rVe9YRCuD4bFK/M
XKBaFnQbYOgxw6nK18CGOVOEeaAfmsSjIhybKxdDXuUpsnO6Pt/lmFM3GozuPoD2s9FjRXWMiIO1
e5U3+ZfwJcWuiIiSXAwQ2cVU1PjQhnM1TLt5RibkRTGeAbu/8/ok36Wd+dXb9tPolkxE3Lw+ezWB
dO5Un4rfdme0Zw8ry6Yx127SWDL+/J7HaUIewly3luuakAU4K4kdZ36kP6f2usqnkJ+GTROIKGSR
p9ynzGz4lrcT0oB9PlyKuriqSzkcl4D2NYr5DWpbbNodSLs2vetiR+5klN0E1Xgch+V7iZYH300Z
nmC5wfJ7LLv8mHfBpzMjnYsj5uvTfAxM7yGT5n0zXuuJZKOIULXEG/XVMoqarEjuji6996J7NCXO
0WoqhyMtGiiafsHWTbpHYc+o3eg8AG41EGyJ1GI6SlvDhGxAmwEyQX1mb9taIDDHTv4WlSs4c29I
y2N8toDCW0hA4pHFPcjsJVrQ2y4WrlGM4yCENpmf8G2b5htOlRINFks7nFSGKNGB1Kt+G5TeddZj
Oi5H+yiH9D7XzYz11EbUM+X7Ew9osy90ejZoy3O5imPhdBjjcbMaMbdve4hnFmPz2Rlrgo+6gYkf
Dj3CNd9gIV9UThuHqLyMcLLLj74D0wu1y92IErX3KFfdfLOqrYABbnSAM3FE4TTlZseRnmJPJu2t
amieFGSil/P0nkxztEFgRAvDGW8bDhboTZzbyVFbleCCIaJVn+JMf60qplnknzaA3RAgBkuVTVJF
OTNbd+fnxrD3fasfMtfQ2yIoodYCliP+xCqsEYZnfGqqqg/zIXrzdXvlBhGcjrkgNcOIrp2EIFDP
AAcpm+7ZcBCFEhB6Ll6C1Pn00BZdaeCg8HrCgLWaWWv/kq2TBMd3p62e1+lp29wpgYwQ9T9BaK3Q
eLq709xR6rse2OUywTzceP5hcIGCDpz6mUD2Z8YanJDUOUKAscmIxpzKdLfmhphlebZIMFq85cNy
u9+j1OQo++NyaiPjSxC8GM32Ja2y/KEPLA4h1rk2ChL9eFrxqA395bRDsUf/afZoKkTGL/pJ45Zu
1BOW3n3Xd9hoyzFDZJPBDaqGIwL3aq90r1h3J+qbWCehqKPLLLMFZwXeU91W0K/bJ64ESMJC4OB3
PtDwMo62iycUYs3Rhpa6sUoXkuxS465y7a9Z4kDVAkv0WC3HWUxvpgiOSnocn4bhu2jpUHfMU2lY
n31vanYmjfSNBV+YVt3vKapubUEPo53iTeolT0GATqFGKvvQVivJb/xd9pD5ExNk7hjVE0xO5ATR
UMVbWtdxOKsGbfeQ/4oS7F5GAxadNiF6g+57aAAp9lWmDpyxtj3oHd1DDPDoRFDkbuGeNNtgWJaD
4YJTLAZkRoXgsgYsSkNJS32aUYoRetu5Nl2IcThPo32hujo7g3Ylj9OyTxyrINdNiIlWdpTo61cB
enhJRLZvze5rpdPuPfE1AeRl2AXAustt61yiFGtImIUFB/2MHbDbYwsgiYG/LfX4IZGk76GqOrp8
iTiQrSO5do2GRqKIXmM2XWLXwHFXsCZ9LO5hVOUcRhvwQLjz310nf/cTwn7asn21dXC05Xyloukz
VyDmqlxgq65AQJLN0PHYuY3x3rrufd8h3skq7zGgZ7ofTVNvEzfF0C2Gz0jVnxl0PupNFsCub39R
0XbnRZsc9ex9pzbuwPTdTQ91lp0wcjy7dvYQXfa0w4406VA6WN853dCD4W/NBIAuwIw7hsehbphu
OiK69rqoO8AJr2df8mlJhDeCUHZBhlq/OIkZbR9pZlfVpJyrcV5z/LLbjHSgSoM/8JI15gLlAgYU
GfvBTpHgDHLiexzCuB+xdiQIWT3QFByQCkgD6LXp3svSve0aeWNz4E6mYAEtGb9JEYx7x9B3Ve4B
bTP2Xq53M6so4BJ6ch3oZPT4rz3SPlJ8N/7QbtskvotlsZrlN6Yz3Lk9VntbfhTI3IpWvyPwvWmF
cRIoftMKgvJkzjpkPLaJemAUtg+AV8t3nYBVUu457pBXujHiBi9PnvJe3xmIuODSJOBlECSTAC4A
smB2kul+SYYbhgxgRUA4UFgpJ9t4OFjpUk8oo/SvpoQWAXCq5vAHFPBg1w2W2CnOkQ/yQPlZcxFE
bzFvL5n6TcbZ3tHKpF/JH6apfaApX8nB308yOmUSLR9xGlBK9KuKKJva6g0a/fvcpo++gyUcs/2G
s1DK0p7wZZbilVXybqlbZvUGXnQj4GwUeaQGD8Hr6PfpWUSvVWbPF8VgAexVNPvMTr67hPKGLNyc
36PQXTjTzK2st8qBDjDVZGulQ5hSwG6Uk4whf/l70PNlQYLYYckPE4TnTdewElCY3Qv2+V0WmWff
LygtAXAYBGiHLlyNiWbntgP3wwevt0gM3woTAgPYkwdH5RdkbOPibxAyjpZ1XLosCU1YCg3gdMwX
AzOahQ00tv2LpF7NyeOvCR3WPqh6YqfWSd7k41F97Jbhukl7GlyeU2+zDA8Pu2iGJ2NWPQ19yApp
c135rFE9bfWpfLDZN4OljDDTcxuwTlxPq2avq6tuByuPWsJzr6MI5iOK32Az2ixtNl09oBn6Kc/7
W/Rv7/bMNEgr/7HWSXsRW/IX7e18O8RjG7YRqB6Urxi9KImFLA99lHobZx7nPczeGpWK4SzwPCaU
IT3L4fXiw/EKpmede/oB8SaW1U5eLfM1Hpk07Eh42RZr06pHLt0aZDP0tntAoDpt7B4iBtPd9KDK
KiHnxo62vt+pkJH/sOpkvlDnOU+TKatzqYnrya86FHcrmGJCdktQXfVzeO2SZAPsaOPp7i41CZTz
auK7kJYnjekehM9zTgf4YqiiIoTW39HFc7/B7STjcD3MOXxHuynWbSZslgLfAes+7yzM/OgqqJCs
ZvVwVc4MOSp3PC0YDI6NMIdwodoK7C2ZDr8cIiT53Cix6FFyYJmNS9AtiFczu91WLnEOGZB83Xb3
7sh5dKUn5tkxsuOXyMcnYab+cdbDgIxUfoL/MTlByjAz2FqZyCTghtKNOcOMEOb8aabJM1l+iEQY
eOHG9tCmCMxYKtHvNp3bzcj5eDs5zqu1kBKW0LahhsbW7RZwzeB67gKJJQI4+dhSbhXjKWusfoPJ
ArAuR/99tyBvJ/cZXBZYoM7ar0u+zLsjA6MQrVoKqKv6jmKmunx5tLAXjmrlrqSRS22n1uju5bsG
+tl6CVyqeiJtDdEw4pFuG1jZq5/Z6z7XvJkVDKi5Xo5yaU7CjRULb69CAEUns8V317SjExra3Fmu
lVwl5bADN7bQ2cfO7b9WDkrl2unrx8mD9KQsipKaLB4ws3W685mOs0X1n3HiVqGOfM7BlEK863HT
5gQ65PX6K0cnDMqXi5F6hS2WWfd8IfXKATfciTmAfFAsXFY+0LARAYCe7spn79m0ZfQtOvvOxBOB
jg2S4OivgkdyM2pJmmoRCyhUj1UOh6md0WbrqP3tzXQqhpWPBzWrR4UUXTO7+RwJANdqYsJXQT/1
0v6SqwC90rgEacr+NKfss/6jN43QXCM68kp8RD21Vc2/wZdeIlbLP1rY/QeKYk7IHaCirER0azzD
/iIkJF+ufJNFtpfFuXHnJ1VGV4jp4JNbBWHYBump3Z3KLY5MNORDRmjc4asMifH1huX7N+8Zf0KK
tD6rlngzDNFlQOLkSS9e2OQqO3Lv72tjaTcRIJ69nt/nMZhACnM+rVpAfEl3VMQxeClN5nTOIST6
AMyDSbNHQolsByu+UerD8+hDVIr7DdH53l98iyyI9WCXvKJ4GuhmTHOYNN7eEm2xGeZvqBXNPuHw
xDQsOYDbfYwBzB6JYcktfdLGcEgmTDFMOPqd75Ik2mix682CGqi9azohLiLXp60VMIGPq3QbTSQh
0Ep3zoWLadw2IRrTelNcZLY1vkYTgKKE07VvGh2fYi8QGAph5HBib8JL4mgYPcc1+vSi5FAK7y1j
Rz14GmknM7AB5i7y+sXX+3quvgP9IRQ2z7zo8/tYqp3jfrQGvokhowjwRMmeCGsy9DO9y1X0GNid
RfGfvthJcl+SW8Z83ktPWQloCwPQNtVQ6Ya2ibYAKCI0uythjvFLlMGDIG8muqSRhPhpWcMzaJSu
8VbhVHJ4jK2WfG6Z7jqreIMQkPNFdieBRXeDrx8KMDm/m7qQb4vJvWQVTybiCrqLECMm3mVmymdK
MA7f5WkoVobMaLMB0qqyEtGFIieMMDcwk0KN96PW2giM0QTYgu8xnUPVI3W0l8tJJp/Yf9V1NX7h
EeRQ5WUPBHCVwNUs2PHAkNKJaJcCSyv34LAF3P2QeTcEPBdh4SC/5jTiutVeTgSWJsn0FsuOBBpq
CDsNfo09n7jT5DAkTvEb+1ewrcrmre+snemqh0D14NbkGTaf2grW5W0paDa6lfFZKdxUY3GvZeDs
dGPQnpPRNXaidI+BdmXf3SLJGfbKq17S2P9MseusshwqEBiMqU/LEsD9xlelR0XR39D5pXqaesEY
tLlYVsAqEz6bbs2Mo3QMtiVfEGHNEd2S6dtjD5EUUV5cHu3MOyw+TUVHwYXzg7VlyIsRyNgc/bLa
G9whYWCDfBrKiBkvGy8bcADUIH4slvg37jccg+XyOrT2M/ctF6QEytZgTs6dmebbYp6rCIgu2XC/
Rw51Pt0lhLklCULV21xxM9YNq4CwXnC94TCaZ5IiOM3Z0RPmn7DT8bNDZWclONIY80FlluQA4LFx
SpJFSpcUleIGHx8tc8GGu0i9aQZAeSkHoGDpp3DygJ5UjGbZM8e3Xh0oHxDQkw3NJK5VO7Nzf9dx
9QzcnB2CA2WQJT0WNvvFMjh8cJwG/6WWl641rtFQ39QWKpVyJFwuuKbEgUW03qeYGgiwhu+hBMew
pj/3tfy2DcrxYDDHnV+Op8mBckDPep8Z/hIyzY/DbMJg0mCjnSz3Y8oI9TDEsnOJe9+6eNe3pJZ/
pPmjsMSKyePAMEOmbCxKlKhCXoNPYIjj6fzzf5lXEzHB4x/mDn3oNP0q1g5Ma+WfUddHgF6fjYYf
nCmOcAj6w9in7elMiUOeCzeMxfo4y92oQH1i+ppCAlQi5I44shJNASzB+Q31vnZyNuSWUWm62qNZ
68Oysn4jmXkYMKPGbHwbr+D5q0eJzTp4XlyjOEweKP3Jrjg9+BdubX/kA/G9dtQELI7NRct+vpH5
8Jj600O00PApHWJkVHwWjqKGE3a5a4FdRQFGs6y9pRvJZ1CcbbFRsG9xlqiCGR+4Tws6kGGMRoMR
SvXeCj5eNGLDiNwbmbvIFLpMkaAhbxOVPWCpINGhRlzk5rcYQe+IiTowVyJpsI4RcUhuxq1dRj18
wnpETRS2jTtw8eFMYS3CSGkB1An2AN4QWiOi2sYWPeNBReegMlAwtMyiVWCIkNZ8m5I5NXR+sAE+
C0/SU4IsksY/Dp68s+oCx5nSPD+m8SQlT7lmNdPoTqilDLxxGMaQFlw2utIbX3OEL7XaMV1/0tl8
HxvNJ96ubuvPnER65lZNYDuw/dMHr0oeAAKe+zh/QONjbSbXUFunOfjK+Rrr8SBznuy8zvmJpWK9
Xq4N4JYbhvafZJnthp4zKR7/t8R+NmbRroXnm+eVFxCUn82+Zg/r1RvIZGtjWLDgAk6u0zGfQXHT
Dvxqgmlj4YxHZYab1anSuzHPdmUs00OQm2GcE87DTH5Pile3gfL2kjV8Wj8RRP4WG4eG6Sa7i11a
mw5jhK3BEB+L36Hp5JsoM9DtQ34ftXMI7+al5+xECictExuTg8EJmTGKv3NslpxqCD7nsm5ul4mv
N46yD4gLZHBGbGPt/FXXM53LZniLCgZ8pLJwsiPtqnTGvddz0XrEArvYdq6xKjy60b3gFIPHnTt1
oDOyCaJxo1L1Xa6REkAgGSJ67qWXMOlpfDZC1052vcefxQshRibWgjp9bVdaMCzBDdswLfO2ZJ2O
XhYpiZduA4ABLUb2+qaQoDMTLNNbDpShIrYDhl3wHhT66Hi0KRv2Ddw9+Ypep70NQ1yvBKOod3P0
kUyCRJ7X+0Vf4D6JQs7K914R3XIYt7cK9obuXm10dtsZE5I3WVgaUmCGw2DBoJu7CxR8e+gtn4KJ
Ml3AyFidLOcpMIe9a+Dfm1IHYrN/Jxx2OavvzW2n3YMHR5GDRbmEga4fDJG9xUl8E9geku6FfdLM
wFaTT3qVki/uVL/qkS+4d8vv0uYXScOfWhlluCiu3JgvY2z40hY1HRdDfQ1yfSgmNlSRGVf+kL0N
3i1fLfhNYCo7o1t1LnZypJP5zCj89o/nxy6TkNqjhZ676drqsyDuhrHTlKIvtH/NM3uUimaIieY+
S7ir555jUZ/fZfK7i9OvfHHtMEqsWxsn9UIqjTH6D2NcvOCnCTD68ZpzNZ44W4xrQyJYHe69UZPE
h7HJlZx7hoSrLCtaGfFaJBtvdRbfjNw+OP0KFiijuJYZYV3sXCPHK+s69bwbhDhhjh5tuxTJKprP
WcDWL4tJKJjQ5kU0xu/FdOxQVThTrTVDBK40B20ozpMIttrAnlnUF8nqLLQRVbKGktQjEuNqImxM
aPmSSlZrwoDgVHbpefbt6wkEqsINwEZs5zu0dNhe0ffOMtn5FZu/bNDNZYLek/ugCS3YGQ3DtYLv
3ZzF61T3GUdiG3zIejeY7XxiWBDy8Ly0E2OsDvlwvRZwU4NkXvPZEiNbtpZZ3pfuqo8xOWz6jwTO
Xgw9T1I9DMEuN8SbmMk0FMRIAQriOhOIBjm6fkj6/KgzVqymZTOqTAxmIn4bCn6He7jQ9jtFM8V8
HsRbj7iFecDes/4i9dwPK8JNl2HIpU3Mxaki+VVMjwre4s/jytQaY6JfgaHvywfJCNUj47KGdTAk
iigEP0/2UHGPDOiNvRYkDig653SgiLCQJGsgLdtNk0EiGc/L7NR75FfGNlp46EEoHrSJh9+VPtY3
hDH7vqDegSx2ki8uYZrb1E6eW613NdXZtpsU4EtZ3DVjcFjG27pilY+j+BfwjDsn8T5xNz2kQ3sb
WLWgCmK8ARUGBz2IWQSLO1J84q3jUyLnRvzm2QqLamp+mHVqbDV5FhgT975YvSFqOPkLmOHZaaib
AufJI0Zng5ou3+ExAk7agx9oI/Uxzt5WMHfYV8HyPCtqa0jlSFw37JJUU5mNiDK9iwZ54fjT3sIk
jaeWBHNyRX0gjilpbVZFbIkejlplN7DA74c0J17eBh+K9HmJbnvJGdsiKWPmdIuO6MZStORLJ7nQ
Sl6lnbxEwH2DiPqi6tgO8/m6TxoykawXnEa0UggnyCvrgj1s15UOjg40V40Ypq35UmBSSpaE7IfF
fBlTTSaDfApaTnWa3o/o13zjhac4oWj0q/sAx+vBzb2jCf54Q5HHd0zNXCEp3ydFqg9DHtB7R5+e
lKSpKxhDvX1N6+q9Yy4VOm72gPQPzkFPS2LU/qupiBFqbkyr09QLzEMNkEA0rcf2bJl2e/AKMnay
4UWJp4n6HqhFAwWdh9HR3pvdqGMlsX1XTnE7T5Z3TkgwQM1C5HLDSS2zxiA0cZOaJr5T+Bqombcu
tynPAad9X58NqbrtmJCX6PPITEO/HDtUZzQsh63Xcp52guyBufXvLgZfVyApOWLsukdHcGkY9WVf
ghXNejLjux6d48iuv665hJqw+KbeY4N2oU7wOQ2EkIWxnH53XYZSP6d27Nv3WXJY0fRBQh+HU4k6
cTeUzOKLlFiA2Y4YVCJMra1fInDsnawFBflqsQFs1fbLtE3dY2Gz4rWJjba0M6eN0uIGsvAJYSsf
P5nvs7g5N+BKNu3ibKtYvFYjUeKq8phNtFCWI86cTm289XpkZSXGEckEf57HhGEl8wlp5nOW0cG3
DUzGM5E82IhfuFd+pUWPO9sqqr2gfsBhkmyctgZo4gBYnUbO6mSTEe3koR6ed/EaNZOXjQ59zHo2
MaQLYr5dWgU8AUZLFGleUOIXRMyo73Raj7sRk6vWAeAUIWOqsq7al/RdUGfr4+KzGNo9ueGTAYzb
d/wwZQchEwgFz/yULqkZJiJlxcYD8H9FVff/HQrVxZ/zX2vvtnVJGGr/ZwvS+g/+ENs5DpHSwrV8
G0ciQrc/+KeODRk1IN/VhaPtO0An/11oZ5jmP2wKUosnVQSWy7L/70o7w7T+4ViClpVAR0MdgXTv
f+A/spzVE/kf/qPAtLEygVBESQI1Utre6iz+kw9JlUKTBky716WIp6IHrVRmz0PRnfupJvoIJI6F
9LMbGf3mVoauVDOpENGLTBTHaCyI8xDQdsSA7SbJvhBFxvYn1yA0RrUu2LZmnWgsH6OkoW40YAxQ
4QEIyPObmDijRE8XaiUZMJziNLPiRorlaU1h2abRCk6olrtWM8kXwbvnUMATNkwlhmUHYzlvDJHX
ey4QBlBYKcwN4jn2rMsk53WMEQlBPeiHSLpXAB9Y6L0VC8TvzpZ/Wv+lSvc5J/Wdt3pof/54MC5q
mVwQ1UH4FNXVdraApA0wkTZzPq8RV9BmDI/tMiCwL7d3+IyJ5PY5O1gzrKWgfKe5eN377c0PUSpt
qz0l+LUVeScPeNr6F3TRog3nNzlA419fP8vs9QFren7VzyZdk/UDWbi0tv3yogN+7hzQ5EK4FaPd
9T/XH/Lz08tCfeFgAx3PeQ9pDE4vNQArW3jjGdOruuxvZ8hint9C8WsJUshXJQrwIJ+YgSGlsCpW
oJTIkndcIp8Ash9WU3LvAYuFUxSEswt8bsXKZMpY9qQ2nmiX3rjDvHPm+N1bOTaehQCgawUrbloc
OwsgVmU093YgllA28K8wsfDmmDdO66ccXWAGI8B8d31T9TT/bphQbvBprsZaDoKNzxxprEM2AL6u
WO1mw803eaYJHzKD5eoHR4XQe9iBFz8zWiedcj8O0GKdPjRm24bLxr3c98X7z0sw7r+ZOvGYrVfV
GcbLgGBE6NHh+pLGmO7x+THn4lb+4ViYufeFNvVAgJvcJkX2jhHmnczLrCkPtbTPZRYBxY01nWTy
Fsw2WXMLuFor9mI1iXLueS7pxKcRF3ZlXYB1egdN/3PfXEuOrxZTjvAHCPbHv9Tc+NOa4UnKxM8F
wzR3Fcd8WzxkOOU7pnKqzx+Vc503wJ8GBXuOkwCTFybw3hAZu2mcrpwgOP8A0n6AWibln5sNvwtP
c4/JNmzmpdlWtJaqcdj//OCfy+109ncxXSH5u5QNX8gPlOznfeUR93q/VDfCufl5t0bNo6y9Eu0N
FJ/1Q0f1gFRyTUiJ+kdXcZD90zJ6+8c69GckL5Liv61OLoBXyxGWT9P7PxnJSc1pqdBbd6NcFpmV
ZWS5ACQmmEg/r//PX+2vNNB1LeTVPJuV1YMGStv1r2uhaQnWIKIf1jIApRHPTXxRQEzfDs20F3Vw
ZTAxWW+af/6yfxU7/+eXXf/8T0vwnC99b2WECq5sSq75+w8KYOBp/2+uprliKf662PMBwVYwr+V/
nJr++koTIo42hTPE2sJKRO8/d1Me7OgRGBBUuaQZdsi53nsJzoVZ33UZK3zz+WMVy9M//8zmXxEB
f3xoD+G3C3E58FzxN4LG1PQdKVKUQGkkT8pDtpsxLFMs2+v7MRO+blxel6aJOTw/qbw/ZbHzvL67
MkqPXRb+MGpkPz+VAnHFf/PuVvft3y/Un9/d3y4U41sDaSX3HaYmxmHGTd5QHf5sZSu1ZmSDi9dd
LGuIkbfm+r97fft/9wZ8J3C5EfEgB+7fLo/UsMFEQqQkIrFT32GfUznTsrlf2CnXxzRbVxe+zM8U
TWuk5CVMjc/emFiy0GrRj+Qc/a/sndlS41ga519lXkAV2s6RNJfYsg0YMGuR3Chwkmjfdz39/I4z
qzuhqjOnI+ZiYmIuqkjAxpLO9i3/ZSmsd6VBIZAk6yrvS2IQijvJvZDmg4FMTRzAs9dw0Wb/j1eZ
0uRMDQ6SSfvSLvRd+3SBDWRfWpyUmAMjE8IpjxLLaiQLGaPlWgMYiFcF23Q7cnV53e8KWZ605gol
Gxc79ID1we8j8vA4HA+nI8Xw0FM9sfHVUWMkbsTbv1C6AZ2ohM0AO7Pv0PIOexs7EOJczwuoD8TH
UT0D9Y8eSU27eYnVrYKKIEwAMwDBa+NmxmtlX5+Ojqb6lhnyDhoZsBLK2CfRtXQaHhaR3cCqeqDk
R5CuutUcDEpkYc5xnx47nLbAnOfadcLy0FFP8kzjaRZoPJyOnsWhR4YZDHvl6ZGJS7rhX8FkXAeo
FX3/GDWJTxEVKP9khXQtFDYMbVXM4VQEC5F69EozU3qbHnojlYBh17G1fA9vxMAZav45NrQtAOGw
I/D0T3t7rARHCqWpSgNKI3SkmqzexRmCQPLpdb9eC6YS4v+8GFik7BwuBknIiX/an9yA8sMkHEmE
Q8DVDznlASu8XVy+o0/LiqWXVIVcEv3dc+mipzQ6t1FQPtfq5FKPIl6WbwGyMc7MhFEPAb2aA3Xg
+xkX+t0QE1w2kqE/rf2bsNWfEYCiMpniPNUPZ4Hjaajka/48x8dOU3tDx5Pu9Pza5q2aeuzqrSrw
HPP5UtcqpE7ijYiN6zAlAiljRhhjGZmTFqtND6/uY7dQnYe3dBkMLKiuZm4JMb14qPJTdV2rl2Tq
aau/3INDP7Pb6oCfFvKzjJuKGJuagDIO1NRvmYTh4N7mRfZ8UguEdtauMaG/y8r2ki0wXp0m9zxJ
v4qi5xGId2Sosld8dNW2B2L2RUNnugF4WzfNw2mui+rbaKtKQxptqeTdnWKSyUtR/5N3mck6mWMi
tdJDLkkXD7oaEhWDNBazE7qGaDalKa5PH+9xeDloihA+VHgK9PuTcuJo9cX2tBhNKzyeFGtw9PXA
ko5cyUmZMJ0ZWm38WlkBU04t+ZNiH+zOlxaP+NM3mF2CGBmmh6KJLk4/cWfVbWu2bm1cDhWQqtQx
j2rXMVIiLRVRwh97mwqqU7r2ai3PsevdI39wBKv1oM1jsRUaRYi5PYcIeqbZI3pYHro9hVQTn2Ds
LK/4zAau42rxohuwemd2Rin8FMV4UJkpdTx3gh3xtExLk7qMQ/RVGdoh7GgjBHVytFWMedJUTYEM
rVJ86/KxCRhUvpviwcYk56ZrQIdoPXSCU46isoi2JDh0qTaFuvFNWhojw3FdtfLhtLJja9o35fKt
i0Zw+RT2i46J2zNUICSeoCndN0hDnvQgJUJmdZkTEjNF8/HJqcvX0SAhOj2HCbT9jB/xKTlL2FKD
BvcgHPKoqdKNZ16g4cocPa35/9Pcuf/nsnyDRJyT9j8n+pd98dpGcfM/ztsMpt3PCf+P9/4g2Nny
DwF20yNRl2TXFr4i3/N+Qp4/LI9mpYmEmENNgNDiL4IdhQKD6Mxhm9UdE3uBf6X9VAsI2QyDuMki
W/dM87/J+oXi9/20paMJ4lkeJQeLrJmg2tC5vJ9Dzrp0sUYwkuZRDMkdBsi6J547s3C3UegAwEqy
r1KJ7Xm0/AlPgDagjzCnQEIpbyuXUrvc6tFthnrKyk68+xaqKS3weRuzm9Dqx8NjHsqdKWjr2e7i
ZwX6Xss433d1QZcvGV5F5r3wMQgMApddcIClvVljiwntxhv0yzCq92abnyPyBOqmXtDUn0w/aKZm
pRn1eY8kQ990/U7LEBgeqS7keThv57Z7NBp0VCES4UkIjDRr0ch3zYaOSY+m/xzuC9nfaiH66Bqg
8axIPa75JQ0aRDRbFIXchG6WkbIC09dKFpdjgb81pBtcfmvgPTAIVjnCLT7k/3zgtbmkfzH1gnKz
Hq3d7M/CsABZOjpWIG2+H4IQ7CZqB1CLUBOl78bDre/wiQHm+haBVVstOJLDYQZPUP2Jc8JGT73X
YvmK9/ZL3eIo2bvNJeK15YUCn1fOgpKZmx2VTrG7fAnbZEsLnHQuAMxInOCw77tFjvy3/mRHNYaU
bQ5davnCGX6kMLhq0/oewP1e0zlFRRPrBGe0oacFaJlWvjgL1r99k+FXCat6DOy3piQzoZBcoQUH
q0HZGFg56VELzA3sb+cHbvpuujRcJky09a5Z5wkUiLYo37S8hhkh0qNt2cVKgPRso/KecsfVVLWA
mWlUoPoQ3+S2RuUeQfq+TY4B1C0jHl+VRnOcGwRmlbHLqnCHQOCdM3Dc96mzK9pbo1TVF7uyt8pw
rhlF4tfOiF3YGA/nDZZfNmzLKB6MXb4sBoBJwEMOcrNZpD9ViR+5zYEqB5JSdnkY7OGpXMpjiJY/
dfn5T9Mo8nXuMfvqASCJkLm9iRSm1Juo+tTMNTkdqvpF7/gBSKOXyXRfUgCFeReeCT3/CjcGMMBz
UnTN6fftAFarDc/HubkH7XYZLJ1qfPDuqDPfwuFufuq13lxZWLijTFuuxdTcDZnBhOqu9G6h79q6
u6WK3npDQyjyLBHjUx7akBojiTto/KZJAOFtk70gcNMRIi60wPGC28xmew2LFoSa8vvuhFJiHd+E
zOCfa/aTEl6BYWHJVVWfl70SV8a+axUWLi4LFvQmutoG7gdnsknfdKadXQM4ygn76CbSGqqwHUbq
DHzaXmrzkzndVQ1ylUBR3wNbu0hnZqTQxL0mb2DRRWt2TAUmfM718pB6dKZz80tmFrTYs0gyQEB2
Tfs40Xtay3Jsd0OI4C8jY1zUIOf2QWYmu+rJmIZyvQgL5v/k3IyaeRv3SGNOVnsFbgK4ohO24DSG
dmVWHma1qP2chVYJ9J2oZ4vsiA5RBbN2B+N0pBoz7hOoslNfNMKZLtuxeklSXL3Rj513em3BpvV6
30auA7Byu46XnqIVHrrKy37xrF0o4vMS2mplIMMfhd6mdDDhcFHLoT9rU3opXtqAgS9JeB390UqK
+5YHlNTtc6Hnh9ier6mV+jDpfVfm4zoIwASVBFCJmR+tJb9L6eJUefAnEdCbbWNTF9uWRh/UPM9a
VwfggwQnxng0L4ATAAHTI5eNE0lDpwgvkTu5iJrqHrPeL1pkoQmwUOLoHsN4uO2K9M0sxYPhGLdB
Gb4t+m1ZZuFKYHi7Sd36kDaJX4FfQCMdQksLJXNuRhjD5n2poylLeJmteqvftSBo1loBIQgQSx8n
xb7IZjw/0Q9Y5fiP0I2K0XfYBClUvXTJd5rRn5mN2AEfCtdWWCiRnGpFX8pNzHOw+hsxG7eznX4J
rcW3hv7GGPh7dqP7bly8iwqcx8KRxF0O5OA5dMyWQqnQkqMV62gtFWgwsk4odrLrJTTNvXy8wvb6
xm1H6tVK3jgs8BqV3U29DHe4dkhwxYALMalc4Vv33OdcaVCigqstCbBvMENjsw7RBQFjMJZrt8Zm
FBtydEFm+14uottIL5v9VOaQuBMMv9lUJ5U2CiWXrSXwRlG/KHD9Da5iuzP2SY7cZIHZedaw/fAg
IQLn2y/sCOVZXBS3XsrDgyoa+rnDlhsnGVHlfFYCjuWUcgUIfgnbdG+E6bENwrcERYYzUwczQ6B6
o7Goighp/qk4YKr4NIbjE7Yg55Z9G7IfVwgMbYM2eQGhiQuokoPvHBwJGzIdhLWue+su0L/NglJq
xgRFLDN+Vy5faBuh5FjtDQfbrmr505qScx875+QGXZEzMoyjlTbDOQm3bdc9eILiDgnkYpuaHC3R
Xe8ismfiSrVSJ5CpLwDQteUpi7AKcWZ4UZ5+pech9e/J2TJs+lnpMgQg856oNG4jgZQlhvZvSnNn
GMYDdPpVCqd93UkOyIERQHCCxMgOZz9o2X3tOgA6SqdyBRA60vzWQ5NlTLpiS6lPUE35UsjuiZMh
OrPM5hmEwFFPy5f0AXZotnYC/ZYnpVRROyxjc2pPGCFQI4b/A3jPsHibnRIfnHTdc0msn3X6GgDk
F/qVEg4NRZwg9Z5K9DCBo5U6fABRX9hV8GenFZBApxx7Yr2h42l3l1bcCR9mh8jmepW6KJGJgstP
2cyliY1siigVTDV2q6wZ8nXmiLVhaBZkn4eqlAp/RCqb7bra2VuSBBRjykrtxbRe0BbH4xeFbzLy
kOFcLkRtjLB6na+6wexKAbn6+K3tkS2jQ2zjP2uM8l3Y/dV/n13876UO//FV/zeaJRrURf5z5nAf
F+Er9h3ffs4ZqKr81SVEa+MPnYwARoQnaQzqBP8/MgbdIpcwhK4EO3QdL69/ZQzGH7ZDdVBVZVxY
Ea5OMvFDp9D4w5DSMvgV/5cmqnj/TcYANehjxoCSqwVXCYcs15GUyU9Fop+K1PAwRB3jTbEdl+U6
sDAAbkBrttG8rfAhKFFYWHn4WGyk2j4mcNM0qqp7Ik9gF/Z6QlJ1scSu1pCgasE/IIugotA2FAiq
41DWZfbGBSe/DRu5k5gE4rzAn0BUOhpqmjoBPjuT3CQQyFaDxBDGAeEGzquKRyC3Chpfc0S5YJbA
iqxgPKOQyEfFYIM95NWaZWMgVFxrFJQW5zxv7tPUoJcOx32CiOig8JrHWPdFmth5uUvF9ejgDzJr
VAEqYAcUwtdF+DWRrOEUxdTRQT4WQyHqw+EG3+5NZ981rnlrBcCHCrFD8Whjsj+qS1UXU2Mqc5L0
F93VwN7bsv3VgqOOBykwFVzAk8YuprvAVSaUZ/HXEAL/uqy8L2COgEPs1zZVn24sDupvaT0bdZu9
DJXc1fqr6+CNaGg+8dRtGAxXcj522CXiZ+sjXLYu4mvh0aZyHhEjDq27TuvWSCrgV3RHuI7HFk1O
5Y6T0wIQu8m+swTa+dGuNpZLMwoe9NQqtnWDQ4k22Nn5TGlZTJyRym6htu2dGl23P3Rhsi0De5cH
7johil8aoqNyjimgm91z3OA4RkU/SsBMzWP1pe2PpX5MeVIaEkc6aVtk3cENW0lak1ylunK9UtDA
+kxrxMrW7B2YxsPQFYd5vlM/UkOj3ohW6zbU7a3RZr66GM0yToXzrg7fZIIfFJ476vWDFl7Vtvas
tHlF3V2hfaBKuqRxjOmiByr0ODvVF1NEJhGh9LlIadq7eRzWKBjDXbvL+ruivEOVyVcDMU+BryaE
XjIPHG1VPHj4ili6uZUThL00UhzeMxNzz5F6DSYBG5vpAG1t69jb2EEnmhnTawbtYOYwqt09HFm4
VXVF+SmhMQ1yVnjnsnlTH9/g3a7BzzWGzJcg1SKoP2q+I0NGZ4/PaDAFhsTeIPjv2IiJocwy3Clj
lTwVO1RmDp0hr2EpX9V98WIv+b4N5K6fnAf4X5czUo9IW3tJf5oTaR1ulO9S6UxPtZv6an7MeXZl
k8My4/sOeagObkcTbC03vAwzRh7ifumQL804qOpAvvN8IfGSG9nl+1O92OomBJLlJiZF7BALybBZ
rQvnukvFVpAyqbsE+kLrwYUR0z6rEY27wK9NazsS4I9sHqht+TNCy2rFVD2WIIwDUmFnjionIJHC
pqE6aZkmN0qR3ePMn6poM4cYixusbcVR49pNNX9gX7nF/ZDws8JbN3p/BarZN2zta+4x3+MKKivN
VtZ+XbK0pURoDRxx+LVU5Ib+TnmXqgweOuOGmsCcDudK07lp3PPErjexoWPwh+IQ9EH0V8tZjqs0
nT2qF2BEUwp3FKRfgr7qt1Mu9kkLmtd+awNSejbkvfTyfZiX8zYnJl/3ASwVdF0vCt7jNaE8K50I
RTXkHZSw6DqXEaR6ZGaMCPXNqiVGKPtoY5jldTK606oBxKZ8Pwow9RX/C6iloA0bVNUN+Xt3Bqp6
Z9bjccAspDIUeVW9FkNUsA1h/BAX6SGyKUTrXhNtzHG+ak3vrsgNKg5uLdZiNIlkY/MKtrNcsxuu
xDwXq47YCd4H0vJTIoFR2gih1JBvpLkb4IwoTLtYV47j51UGwhIFBIwBMctVN3m6zk5cwEdHE77H
pRqCM6x8WazGoXiXBQIJmWZeZeT8O01EV+jhfbHcvFhbEZTpVoA0JapZlX2PwD0YPW+RaxeKwtbU
UMiLm+hLPRTbRCuRZR2D93FYyMctU9vGhbZDDZqathyPWatbmx5P9hUHEZJsxPHYlwlKwstXFIew
2ICggtdVTw0pX48CVn7sFkjKCz5t8jZVTQoY2dg9FIRteDyl2de8Mc4B1q4wxHyusE0tsbZTVhAO
wjcGBLI6OdeIdH8KOQ5/b6d/auUQXKhTnHaioQBHtPlUq+enU1yLcQsN7bHcBpqzUWZragdxqD47
7CZLgaMHnAlnOIb2sA6cwNfAr/7mEsQ/RRIUMdE4x51WFyqc+fkarFwOTtan5RYN923ugc8LRoo6
lbuJIs4RdR5zfmXBa1q9qXN0ap3NktiA2hu45VbyagvjSdlOaRUdIy2ankbwsCOZjxBjtLJaGJhe
+c3cngoiwrBu2sVEfgKv5vCrA3HEyenRKQLL4lzHGCCrD0nMZKXnD4NOEk20kNHKgkzFphgu2gX2
uf4yZxRGeFg8KHvRfKOl7lQV9+lAf9U+5lW90oFNuecRuy1+DCsbv74CVN4cniMZ/jKyK8mWCQ62
D31SCDxys3TOeYEBZjWEl8kY+M1kAwOXO9xuYPgFvpOGlzpaKYZBvwvnremuwbsIvT1oXhjzzM75
kB3HZVg3/RFk9dYgSyj7/CATSXp4N6qgi+PAQaBL/Q1ojVtVWAC3Twm3vPco3GmVDbiJUMHQLhrr
IpwkTmvjdc2szRZfpP0+1Kbd1KCf3tTedeFxCOXkUGn2PiJjSemjg2uQzMRg0/bk1mno8xU0sbNe
iPqsRzbqJAvfMbXc5D0Oi86PqRrjurZFf/FJBVIq8VanGRTbMw1r5VAEvrqVhuigz/yA/Vs9KUH8
59gXg9tibV0cwZ7uu7b4UorFt+2j8orRXLEJc/c3M/YjQu77mqHrCebOYMEycT/O12FChxFMerkd
A/KiApJdOQAvjjGk4nJU/+43K+SfFoijc4YK2zWEIxQ24KdFCuh46MPFhYSE0yly3pcRFVjHtXej
lr5Asbi1F4MwlFIEx4Y6/IpU284cZ0TJt7++FvEREvP95h3dRRXCNj3TdhVA56dr8VoqBS7Ud6rM
BXK+hBtEonNaHUbUJOc+3NQxRyJE11JeaPF9RqVpSdFa654oyewTU3CgoWaUoW7F3HTPvfJtLoh5
kXxV7Hg1K6OvaJ5sgbL6WZVug/GiAiZXSxc3Rfs6gLrgoohi2LtmklQoBIUB17oCHLVi2Sn7cElQ
1XI2mCB8hyj3Qfkgk8J2NtJT9jCpInWmCMYcQQPtvvIgbRAxYTQycAsq2v71IzP+Pnw24EwaSZ5B
wgT67uMjwwAw0OZG8MjYBSbmtwrxcprXNQFtGMKyJAI02juXOGu/VJi01+GlNsrrX1+HrfbRf2NY
1NB9vI5PEJLaDKcc4mu5TUG1L3m7Am6yxVXB19y7ZjqOQAvK5Kva0wrJrsICxCjvDPOIXYs5Retb
DaA7RAXVePVxDwvzpUxhkUOklDfxdIUi+4XTHqdxhM5zUcljwQHopqQEVbutuwg8m3MdNLmvcNvq
Zgf0hyFVvPSif/r1vVr/NE09ILakyRiAsFA/PvPCQMJ00Mtyq0LpLGA7jfCYB61tw2UYqj/ZSsbs
uFghogXGWbDtw2c9wtVmInIP2AGbI5ur4+X+JINTCD0l9k6dhX2okRQQWZvQ5GG8JkhXPNf2tO7n
xqfhcT22I9gHmgZ8cKo5eIDl8NPs7dwN69/c5D9tRIgqkdADCbasv9nTe+BlbXyTtkx8leVNs72V
Q4/aqkowOVLGYpNBzUhIh/sihxmaX5oCRVcSw+h45nrIB6MwMUJcw1I1I2tJJ7ZXFvRp2VR3apmo
rDVLW9/Nz6s5uJgGZ6OLK9Nuz4GgnqvfRhOhA12XX9+dqVAkH6crbVHAd55HaEC1Wd39TzuNVWkx
3gITyybJjggoidk+d4WOJFxfgwuW56UdXJBDnDkkt5w5rOdefLNS48ZWfiQJx+iMLx7mVqhmnw0W
VmZsCuqgLCe1GTiXVZ1vfn3Rp6347xdNa1bYEn91V93Uzxed1VTZwpaL5qxVafWEhAtwt9WY21Az
KJhjX5zmw3ox4HYBnnbSvTJH1T3n2sJj2s6uYQRjZ+SQ7T33MZteL6/cG9Zn/BgEUCV42AvZbWJz
6Ld3fQoHlh1X1U/QC78KmuhJLS+0kc4GsEBT4cuOjVSS9C/WLnIoW/BSZFtWaexsOiZpaPAzcCZz
2eIcI1a/fiLm33cdhpG2NtxH9kBwQx+fCGjTILXyrNyqp6BSMJUKqY0FvPuZ2rExo4nBNJEEsx00
0Caxp12pKoC6Rb38MiaPasfBF/PMHuSqJ0/+zSWqzeBvgwae1LYsl1DYVc3xnwYNZfquwVWg3FYT
TS9SQE5iVBmPap9WeT/dGsK7zJ/xqktieKgqNibPt8TlNL3UDOGpBCM4eoiS6JWpxJSN3pdAxX59
radZ//Fa2cQBvkoHAxP8vT49zoUnNwQLq8KiS9xZd2Xb+zkj6jQktwRYYzjvTB0qjLM1XM23YF9b
QX+ljrW0u7ZHGt918T0g+v/okN8Z0VjMpP9c4b2EGXl87eKfC7zANf4q8GpUcP8AjyeQpJOIh53q
uD8qvNL7Q1ALVjGm631Hi/yFCfmDbUUHiwxZBCS0is9+FHgVS4QcAtYoSA4LNVfOg/+CCfIpLRO6
LnUA0DjaGAjrGXjifFwVlSXy1s274VBU5bMTa7vU7L7OijyZblpcQ0spr9tiAwHxXGJFNtcbJ/Mu
O2e+0UT16HabpEm/WCHUw+axC0t5JmJtE4/iKhoeIS91nbPLpk0c2neLOR0ISYQijyTgMmwRnEln
ARIaX0SGdU9Wv4Zq0VHEs/PbySm2nqx21TD6uVqJNX+r3jYw+9J0Y4UuyDKusJ3eeQ9swjdesHhx
/7uV+BEyo54PTBmAM8B2SDDZ3j4+n9C1IgRvnfRgNuWXPMPe9jFCPcqJv0zGfmQX4D4D6i4ZBYx5
oOwV6tAS8dR160sdw0mZl6ul3/80w/4pobc/AoVPlyV04ThCkYtIAtRm99NmFrlTE7pySQ/Nsi9Y
6qY2nWcjmjFodEKeU1eiI0IR0jEfz7PQ80ePwVvag7BfdeOdkTGG+FrPnhptQqFw02c4wTbln/xi
YGz5kjWuX3W3i+3cJU1JOqftTDO7thpFkWheRGuoKcJb9fLRwn6YvmUwIp+KWQi0lWobu91bm7aX
loPQUjtNeL52zjVzAYl7RCaopdDKN7T+gvawOdIwjG7tac8nlj17MZT13LkuK/SyHZQz3ANiWqvF
+hpzqHvhEfjjqraxf0FAqER9asGkvpSPvfE4QfGD+qDmixMHsNIpFY37EpmVLh6eilBpIARPyKjA
bd7wGwl5j6b3Ku4QeU57fwybNyfyVrzftshiJ+u6mB97/KipKp8NmGsG+p4x54dNpN/bWq7moYU3
MlMJnql5Udfurhbls0ZRVADJULOBFZTU2W3Xh/6iRWpBNXn92pTdEcbtVWqgRqgPbyZqlYV7KAmU
u5jbcEPfCPZqQRALXDTBeMNVFX372Hov/UzVFu9thHbefz25TOPjYf59chmmtB04YshhfQbpJ/MA
czuL0gN9gRIxnH3nTKGvo5a5qlI0yNPYMnYQX44w6H0rad7MSv+WmtqZhrt9N9OayZtN25nWKugY
vQBZPAWGORvN+C4WSMHVznYwHhkwvezR/oh8BmLyHpnLWMcg4xuuMh0ObYlFsIwv5vCVWBzq2IZH
7zmPtllvXNkjIhr56jnV6a2dmHt+z1/U9L2aCHgflPOjGt8IvET2xGAk03RejzWil/u80QjZxKZn
OHv5PgNn9SzudNwjvnah3szwSoY2aNG0QggLK4RNS2gi5a6w9ywgriSfbYjowrgAYrquCuDK/AnN
bBEhyF4XboyxU6pLai0uYY4HH7KG7rtTa+AfXN8Uj3mpofD3KJtX9HHXjlasZ/Gqdrjc3kvqSRHp
bIvbKpJs5NLUTBE7Qs3pzHCdDVMIdDMO8+9Mv7h4NPHugQK94kN5BH2yF6bc8i++bzKKzguYDHHA
juqJW+Hh8y5dn9/diatR19oVt993bLWojeYyNattvyS3Hl613Kw5PVbohrRhtY3qRKGzXtWa42/p
QHQKhIcRNT+Ce0PeY9mXLk+RJdMzZSNZPclJbCl2+5wRavzZXX58USvPQGSetdhIXt9AoudvFJ12
LKj5nekoo7J0SvQ3OQRu2Hz5Fr/RW8N+1Ohmx3Z6zdDydnWauN684rlYFOUZShOStRlZF9EAgb3S
lN83wsBNBaj4UBRP4xzcShOhICdUUwf904H2Vab7sB2fdPtxiZCZSjfwndUXmiXyd0eLKqL8O8j7
scwsSUTgkLOb3qeCj9bZfcwpnxzmqKP5CTXZPjBVufQRZSaH1V+iQB0txVqtBhoCqxn5UkbJRrhR
Dt3lb9a99THT/H5BxB2maipDFBKfShhl2IyVC5LmoLZmc/Cwn+622YgMc/BIS3Q7F7d0L0+Hd8Ni
SCAqztbNkj3Rll0J8ciz1ya5dbFVjWKhRsXSXszyuKS2GhDGjInaLwjbc2/8tqzbR+GmiGArD9nb
DHVRNXvU+q/ko1pyrbObk43HGsDiayOmh2DcxywX54GDBKrMPmZDpCN6FskOpA8IB58JoiHyGeJn
D3btdKL1KFfzcXn+WgkEOFF/GtHrk11ziVuKz1X3aFSo++T0GdCOMgDzeRw0oxXjZouDuDMks9/J
4Xxx9D3lTrWAlMTgj8OzTQzY6LK6hCXgD0a97apHA7VjN13NyRU7FouQ4h6Id04QjGtVeOO9Gzrd
wIKqdYCoanZucAay0FzUzdRJE4kD4mHwIGd4FqwMbsFpegzg9zHCSbp56LnQxdzzlJi9M957Ra2g
asZ6qNiGws1Q4l0eIHGoIrE6UW4Cjwv+EyUANq/KYtjw3ilOUAesOSPGpNNxRTpso0Z/4GDtYENq
LqMvD1HbbEn8NsyAIgdP4oLY0vep9gjmZp1DN5r2ajdSBygubn+GObxZY6y38Cc2ubdzouRiKttd
OR4W5FV4HIUNVYOwTq0wL7ik5A6IL/8aWK9jAsIe+TPjccFgQf1F9Qy6CSN4q93F3oEZetZ3r4B1
0A+YaRuD1uIAdfkNp4Ta0BAoOwvD0i8Z7YC5wNHCYxKJcRFnHtxMW+2e7EU8EYE9Ru76tExRF31h
7vAb0bzixFMyNRiE0tsJypWoHd5KkkL+DhI5952TINsE2FRtLFn+mo2RL4rkOmqaK15iCBe5DiZQ
UvmoHdELfWqbfdHg5kCsFg+vvOZ3i/fTZqJqJ5RrKRvTKzUg130MCDstyNDd6/qbyoRCW7o7FQj1
zp4nhYum2uKrEq1f5g43ubAE3Ia4KifgYV9WR4+aZcCWVbBaTtVVW97qEkYuwKVfX+mnQimUP3Wl
NqB2aQNhgV308UpnGgp1mqX9jUs5G5Gmi3F67aV2zqC7AtW8ONojY7JKaNjqFsBoFqNN7yazg+8J
7dfpf4bfyn+Koj/H9p+v5NMzs1N3qpK26G9q0/GLlAOWz3LxfW90YOTsx1p1KbBYVLsEk5wZY1ud
AoP5cctlt5yQpDfhkv7GR/lTNeXHI6Jb59k8J9QAPp0MnoUEZo/Uyk3CKcwSEQlVEatUnOuY5bBR
Oym68Wao4poF04MFqJxIB18dxIQuZc4+RG6inmGES0CBGtBvRvFzAnJ6duCPdBNeqed4n/IiJJGm
BJxNf6Nid7q+RHnmRcBWonM5ZfwoK3yqiUcCtMF/89Gfw1M+Gmq2bUANtnRpOJ+GzcxCMTuF290M
Otpv3Bozmj1QfXDniduhqXe6BaIGNc/frrOPFefTyOBSRPueapdrUnf+OHmHiqjCiU3ksGdGgs2Y
DjZb7Kwva4McQGqd2jR+fcOfj+XT/f70mZ/uN8dOLLZbu7uZ6eqVqsttxdej5+y84IWe1G8mn/pr
P0cl3z+NkrrhwVWR4lPpyQggbGURn0ZOfiFxT1KnaR2PN6Z54Chzeaq/vr1P9OS/num/P/HTVKqo
VDuhJrqbKkiu2eOAcnC0srlGnI5M9cyc10UHethKnhlQlCsg+Te/mVX/OLAuhUv43yinnOokPyXU
TR9QeZaWAgVX65j9ByXxM9xY1iq2th8xLrjk/P3NDvSpkPzj1j24lYoPbdEY/zid3CIslsBbuhvL
MfZ1sjwArfMD54HbJAKqtItxts6pOuQx6zu/xXooYE3xW9a9Sn3IRPqGGjDdZf5JakLhE98roMdQ
18j+1c1IYBM4K1x6vYN4MmllhQ38uxm4q45gLoqBNWuOb8pgZ+kEYPmrHkU+5hbbEgUabl3Fz3zc
mFNEyFSMV5KO/GYKqPv8POlM1ftUDUdV9Pr4HAIHBbq5ZQroJBWZy38tnj7oR6i0x2sBDIYwJTei
2qssSuVFKj8yEAP89YX80yz4+To+VcMKuqGFYTALwOE+qeTtdIrbL+pwZIvJF1ct+l9/5mnP+MXN
n0jhP029FnIY7X/2FBs8sthXsbsV0z4PiSyoXLRi41ioTkcUAzjFGXt21yTYT0jC/vpCTk/57xdC
11dIT7fpOH0chcQLavgDc3fTNJGvjppcey/tdy1CXGlQ9z+M+JQEyYXRvaftE+QHTb6E2rJmy+PU
YYDIrV2xzyESqHjfLdZUZFTUq1YyaTkFnl9f8icdm+8LCDmcf13ypwEbAumVtcYC6sz3iatrRHyN
sROgiQMzdVKmER4+XsRC0Fr9hYzddfS1WiFFQYRLoN11V7ySKkDOlIvjdjcOkK+5ZvVTllgQvOjK
/oEqhars8Px7a1y5RYlBN6rWUYnGdHbRLQcPguoyH1oTVczydRD1lu9mPdljNa1WV6lcTkrjN9u1
oZKyXwya8ylWMPTQQYdf53RgbaNHtUfzx6c8eBmi5aYyV64wGXo/po/JLenzbxfvP51PgPgpj+Im
AZXx0xW4uLeamc60yWyI1dR6mCkEc8wFFRuoKJ6ZwZWEzNgRdzRRzGoaz+1CJ1ZboWn560lhkDz/
/aEQC5uUrhwojdAdP85kvQjArbZVc2Pa5aXhZUfL4gDhomaNxIYAvBPRl7izrm3CO+Q/cT0Q40Nq
pvgONf3l2OPF7paQvHuZrDRlYu7kxt7yBkw9koNRt5uePEHsVRlDw+sk9ZJbohCPvJYvo1JDtB+7
GO4fX6siuuCnPVksX1zYWSpiUbURLkjFl3yXJBRD7UeviZ/5oUS6EQDmeJNry0EDT908si/XfaMK
Jai5YTfLBQiIXKpy817k3WVKfRFog7ODsPDt9CoARacKJ68dqZz3Ybn9UXVRH3aKbYN6F5aIQ04V
NgEWJRWOeqFibQu/DvJzYg2+qJfzR9Tw8R0bNafGUrwwqEGWXKjsTGWLZvmovqhNU11d2GzGDLFC
C2hUWh+SYObW04k9jlDbpog+usjLNtQ9Wmjhzoye+9jBudrEyyvGPkjWsA3aff0ym/s6lFsVE8hK
20I3JLkbUA0VF2NGfN5BLW1xcOG0m9IKYN2t7IGYZONz1Gm3FAEJVF/MKwNVZ1zHuMH/RdqZbrWx
Zdn6iWKM6Ju/CIEAgUEYjs2fGPjYRN/38fT1LeFTKcJcqe7JrKy0waAdsZu1VzPXnGRZJNmCmjY9
XG+RgeIbw0nciOuv+/ddTJJ4qvQvSql+haeT1Dk0JC15crViyvnHNqg3vKMXwRpAFXitRvkPRTXA
Iiffxo5eczvwNkjdXjNdnM7vlWldpsA1ZV5c/0bX82e/bP5mVe1IuenAr/KDoTeZTKImWwUcxk/+
dSDKlJwWLS43YooAgcL/c1eCWLNCkhkdXHpksWQn6ATQiGY8dOk+4+HpGSaKmaY4w+eVkfZIX78s
nyQSbP7wyMrXbunKfkUtsSPZWPwsaY0vaaPk+mms6lbrWtLdpv8QgcGAotDtH+WrsdWqM+KPXxp9
/nZ2V1v6pmufIoqRLQm80qioubewT3pAPZu/BiHBnThm1ZPYW0nU9eqFxFdii1gCngqLgUWIqRX7
aOsBWpW4uonJVBBFW2Z8U0X+mWEQzvsvUXWFEtK6K2kCi5rm3lQ1NuEFaL1nOJouHDdDBJeEoOdt
AGCT7QN+Ojjnim8/TDmdixJXggy0zemvOCJZEPRbTjLCNxduNX316heT7+bJXe1K5QlgqFeC/u1W
jU2ORYU5K6jBq3FBAqEp5/mmxsglbnSXU9xOZzRihksav/Bi7IvRgo9/NL7SnEx646/KIDeF8kZL
b2ozf2/i9jadK+SvCS/B/kHx/Jyggq6X9WrwrWuteOnBDanmRLsY7T0WOnAp7UGQs85Jc+3rAOrh
+SdO+oqI2qrp6ZyAbqyOvE3bWdQMaBlWz1q44FsyF2n4oIwQ6ZbIO+JNiSco6RPcmbKvEXZ+lO9E
JO7jzLkIiIAlY0UHwFmcYMvZk/x1JORlqThq/BpHqyXGbGEoxC0S6+A04xc/R4GBeJkE1+yR1P8m
bWwkvDh1XAEjcRKu1a3LrqntO4fOPDqM4XEAjcopUKnDQKEVlIB4h3u3/G4VPWIFJT2QxQ3s71L6
kys2Ni9azYdcrPxpOliIcE3bEs2Ez7p1g7Y0CPh5G81oPsEi5lVXaH+cdQ1ncPxZdtaaekLoQi+u
QblYQWYHMkjScN13vX3WyZzEcHbDWPFFbL/sogw98hH5FPI84gex1yR3ApP8eZsMT3HFZMa/ohbB
QonEeY9W5KZgJqbQJdk2cSTsN614kuLWJJOKMxkBMooq+EfvFfoOxT+KEm+nU7vjZyUtrutAmTLS
SlCVkka5AOe00gHV1bF/xn5Vmi25QMnn9ODbVYoXeM08GsFoniVXiVde8hUdYy847RyyGWxm2+Hg
T957IhIvUivVtyaf0PljLyh3RBz4aGQLHRJewHLg26LuwP0k1zjshNveAUm0z9ll0LNLds2B1R8q
5zPcH8IEUmC8uPLCmozSdSaZwjy+xhUUDHgDuUUweBi6EnnB/uz3tUKZ0rS2qWng9GIZ+L0qkuoE
XtPc4QJTUBFvTHYnTf63PbKDfsOLY2jIHxYFYYzggbneLayuRjstaq4vg/MrMp5ooIJgw0WJY6SZ
EZFEto/3Vmi7DBBtHPcIX9LyTII9bN6QXt2Mhr6vqohN1FG9xaPTdAZI1ykYXYoqUmUh6RpzEVgR
aN0yvsbDhRB2rauIKpngM1v7si3SB9ToN2nib2QEKVhxYKqmXPsGDeUWgqlbhyCG/ByLKJUGbKAV
cP6U9iyD3zjRqgsdZRN+QNa1rc3LEkpsj0KuRIim8SIurZq0xKiUOfrER7FwXAFIX2fFVhxhljGh
9UA+EJNqh0wVCVrNDu4q8oA+P2zH1aXOxhFilUDGJeBQBlPcGsf3VhxYSVsb7Rn7gqdUVZwBiKGS
ABfIW3O09lFhQArapKNJo/I/+6tmvm+r+lLxp2sph/HZ1w5sBjm+tTJMUKly08LKPVEL6utnxTQu
oF254WHVDiEnU6Mq3FzIjSFZXoleKyvYSW2OQ9R6LzGGvy9Vijbc2gl+DXuZLCKFw6Sly5RUF4H6
WT3i5vNWRvrGK8hdlFNpo9dy2ziklLlx4ieNWjZ/42U7WK1zoN+ppqOZxY6HWlYOmzwBcMv1XOxL
EfVWRlPYSWjznsvlJrU+GU60DyzC0QkKKflFJsuKVRoC6DOH/FK2tG9DkcsJlKfKaagOAHOjzXxh
kIN3x2+y9OyAWdnYlnUxA30Y+CW2DN+seWT+6K3+i0T8UVKtxvbFhZZTaW/moLni4pRX5OhKNVX8
JKlE4/zgi22j8Z6SCa0oaAV5myl5lYPjoRoEgH0j9t+3MelUnHiHwH0Tx0gcOgbs3PxSKpPg500U
HCkIcZkmHlm9GJsMO7SngizYXwakhZzYvdTte0lUJlAsYlzkYbreg2QIKko6TO3LKHbWgxKsofAg
R0Geon2Sax4yresZ/yAPi5XikbfjtBe6vUZD7kbWa3BIbsCPjzDPNkpnypsUajQ0oLw9AkGn7hzQ
AFhObGEMAFQdOghApkPeOicT2lTaeQE/UdhaF1JzkEGh4jjv432FlBSHRKoBjy6RnRow80iPNhB6
Q3WwUjmdUsKVbZxQUCkm8HbaFhOhWbTpvgfGfGVQj2A3UbfICusyauetSelZw6DLOUQ5Si4BuX3j
/X7iUMlkzz6SNQAexpoi8fDCB0icShrxjLUSG8yl07PvsDIYr4JIQorBGqiGqQBw49wr/gtuK4q0
NErKQ3UaYuAkfzARFZEoij4UXcDJyh5q8GEtMnoyw1Ju5RN18xsFttwJHsb41kTcLMIy4wSHGRaF
jLukOcX0mtW8ggV0zWabqZZTH3XN6qZ9v4vkip8xiZrbf+H+QQ33mlhmCC8Gs0aP4YVxeH7ZkRx0
SZGm4ZVcSd22JzjluHAjizGfquhatjKDiPmlCh5xL8puliBypBdMFqO02/1tEEF+pyP67jyCmz+z
tXtJDbVynWWvci5K4m3EgFeSnO40LiaAhjKeO5f7zJecy5DzSWY/pj4lG316kvCFhxRciTiqPHmD
s++ihFIb9AGReve3/ILYZy66ehIt5OKrknC5StGOq4Q10JkocRGwWWIzxCaoQXxd4ply1JQovuuc
eY884R0EYbJP0dnGmxzOeBiu0ADEt82fJu4ab0ruIrP+wWmhwic2V44u0dwKDrN1iwBBHcYUwTnK
E/egug2CagW4hL/hELEdvS5YydRIFkm2EjGW3hTnuFSARalTUeETo8EH8+gMaqDWYMxoDWPmeFt4
YKTewJNICMSPiAOy/0mShe8rxNaS0yfhn5wceXXeM0UwljqTzeVYDsZdHFKVp44t89SND1bdroPR
vDAjzEw4b40pl5gKvjn5I27vUcO8osDIY1ETl6OBWcZREH9E1smddyWFDrL/6fTCYecKwOigMbzp
veKGHeTNT7Ce7gvJhBl1bFzPDg148Vbr642lZ8U/CS25R2xDMACaFW47DVMw2Tu5McXlnXr7Urwz
AVBIStjjYCC0dJ538V2i1xfu/CQ/zsGVCJIZF1OlVSXF6u1gVzcWVlOmQLAbs/1eS+ojOG687f6Y
cq7Mzt4xhQ53AuZaFhiryuZi386U0Tlr7Ei+xxNKhVOAFTXKrTGnmF/Dr+R/bQZvlEShIQPeCiBo
dX5pOtVl3zzIm/ATglaR8id/xVKAqqczj9eLs52Ba5ugcwWArdtKsr2i2j3UENuZkPCTTOtRWqZj
klu4tqZrMxm+jCZesxwghw/3W+oSYhjysoJeJf9LbtHJVm7FHQGkJsfG4TKVpWQp4NS8qSsdahIb
aIV0BfG7MmOorJ0rIWiRRjnXsOqDlZ1LBRBXF2ThyrcguUSRRENxFu5b2vhApSnlN+wHj89WlMDe
gzmdr/hEsdWVol+3BkoYPFzSXUU9unpDdVPRMCTRhFRtxSPRu+KnZnW0gg2vaTBt2/IVsxvhTYhj
LeYvVp5wJzkDEupYJNTH5kpsU6ZFpAf086619yErh7QFSyC/0hJVzZYiPmc/58+gJNT2zc2cSyxz
0ioXfY973FYVSl0TO7W+kYPBo9N1A1NP9RIGCf3USLqb9I3Sxd5yCRKFQ4V0V0DsqVSvVOKvZDQJ
ocMZgVZjx2BFWl72oPn4qxYZA7oIUuqWB3PugRusbYy1uHPv6B0v3BojtHeKRUflm9R32AYS+fVe
+EOmbUZvEAnBx7x66kYc9BlZAgK2tyjdgidqpuTHHuFYXVQJF++MwWdgOTAO1VLOKp/RVeF13zYS
hTTJFZzq+9CSYMIMKgkKIxAtPr4WsQRf5XO5yZzyh8wdcuHfjNb4mcHeKclvO69+tJSK+TGZFT7C
t4A4ERUxqe7AMGRM5BO53QnZ99dEBtaKb8nd1yYQTnX2ndGVyTkPJsgDoAw3jSlxZAaTjH5GOxSA
LoSl3J7/kXwG/p/8gdlUrf7KcayndpDZVdPwWj7Ef0mMhJo6AFUPkV1Hi06leBd9Ltg8QEKGoOo1
Ei3yfx/TmQWKg11jQ6IFAxEJbLLrVfaQFdVLMdX77DXPN3Fz2Th0Whtep1H2YFppItnHJp63gGUQ
fmoRx/Nu+JbAVhx2osBwOuvRm2zJROaTs+Efe8O6MLT5Nm68K8tAZUJnFRHaXdd4/RmvrXtUqIj1
CBJ9XLFsjO5aHHY/i9cS00iKTQ3rS2C5ekc8NF4gjgRFI86/q+74cuBSYPoUMyHA26rdPVh9RGve
8Y7yD5wL8Uxnn5wqLyaQlBkoXfvWFbeVNV8PQFItjc+EGQsIR2C5KyWEMx3g3Gx4K4Ts152DVg8w
HT7Vt/JLwfckjnLe9/k3XYUHEmQN3hj3s1wRWerfFCOlZBNt322IWxFLAgiKIXtDIu3MRkqW/D2H
Rji1pwDRPw0Pc8460Mndtc2t/G6g68K+jJ383JFcIpbaxvZhM2RrDfGDREwezcTIseLPbNsYmfbs
Vf7R0AKZEc+aHgvDv53Q8nRKjmACKwKO9XCul9b+J3Q2vRJeeVr+zs3y/4ZCSN36oIogNNsIAegW
tXxQzuaykwplJHvQDXqERvRhqvZePF+ZtYiIns7QrXjHbZJcY00EWMAfAFVBCu+dxOPp+0UNjkeR
+r5nWKpu2iDnF5vd9H1N76Ow2rEZpem1RXxVfBqxtxIBGTjrZnmqkvTeoPdxCii0QQIucHjYVdTF
uF6s1pAb2+UuLslCK92V54bbCho+rcgehjh5aLLqW+h1T4JQVFGkMcfp5xw3HYJ7yJWg0XduRPG3
PNV+ClTMQMHaZWfjzTgoMsVtwuWoI3bEUSN1+YBXI3+0gbZHieoRulcaMQQOtGRuuYqjWhSQhBrR
z225wn/DzX6n5clEO9AXh/Atx+0vhvldYJDRBNAT0QsnqNscOaFLs66fAhtW3jQhWADIVl1ITna/
liRGhsa5lKigpQOL4nBT4iKz+gJ1qTrtkXuh0527MZ6/SFQcNPtMvaT8YmieJVMfIzckMUJIdlXg
M+Kb5m13m6vgd5NXE65C8mTwREpw8Rudzhv13MKch1XazihvXkSECBzKyDW2zWDv0Ke9l9BYUjc8
sMTFXGLaND5KKT6k9lKRTkM7bd2ABZfvCShMrudSNR7bEEkusNr8mFiXUGaT5gTxDeV+4J8EjNXA
dyV2P8+9zYwJRYVlLRDcgV9JuR8KC7174jgKrngKhUM5ABWnKakpEI1fU7+90rLxasKmQUdz5fg7
2LTMMzvOHsDocWfEc3WZj8UqhCFKkud8iykE/6cjYArcO1Vu+FZTgEuVWHFmX6GotBKsmB5iKPga
oySQVlx52G4unaq8bVXzbsB+CGpSvG1wpJu0qp7FoOtRfA3jw3juB29SrCC6fJH4gg1SqMEdk07D
5F+AecXdn9vEWBW+I8Ur2/ZvOmiKBUMUDmSL20JgzyUZU9lc1A1Ur4igy9O2eVlveBwlDrd6hUna
I3AFRc2nS8juuM6dTcGsUwyfrgPzTrYbcfuqGopndWgNWc6eRkVJ6OaimqXiHvP3NlMFzwyxxOtk
IOuQo9S2cXkrVouuVujPrGCbjPsPPG516FL7wwSapqih6NQMPdBFi/Mf5KmeatCZ7AzS1Z0F4KLc
IsBzb/n9EzkrNAovbf6fjG1Hn3NcXanJLwfSOyJ9aWkoVBIrbB5JqEjE15ictuyKwAD/1baLb5IO
ntz5XKLlHvC5Wgs5D0n0vNq4eX3LJHtkl6Qw93sqHUAYAK3TpnvqquYZpQ4p5uyrd1zwgts0u+Y+
p2ApUAmJcWmiKOWROTQ6RIFd8l3yhLyIP79GqnsJ/bIGBlRQvLKmVnclhl5i95FUs04hgs0omIuQ
S1XeShK1KnUXqIHoYtTOxQATXsQmuRehfQIkoNGbJnANM1BW5FIE3QjGE39coKyzml7M5qPlb6zs
wofzjifk1pOkJltAUPL7omHzClcHQri51KbENS1hp9fJcpA3ICs/kFHYt7bQayDXMK+nTaHsKiqy
Bpp9w1tYVlKblxkkavTs6VogQw0MexK4k3Akr9oiujXDClL9aEzzLlDShzmlUPe+vQToLUdZHEvE
W3yjQ2SXh6FNhs+NHAhhwcT/OLHrpE/n46XDprNdG9QV0hOI/nz07Oo5Sqy0Mo2drBNYzYyHZn5D
aCJMUooNvFcTubBeK8nUkUMcvznDCffS/PPu5xkc1IWkOdKx9UX9nia0tu2z0diFE5xbPsliAi3v
XmybVB+lC4DNUo6zLI6SuHdaWTjA3LqfpE+o20L24CDyLNlXdo/kFnBvRo1YAe1NMQPZ2NxUtIug
NWJS2SCUAHq5Jt7IrPmRuZapFxMt9pe5dmbEpvf5Zf+FMEccSsifaPPAmzqJm12ACeWVeXkLJIlt
uXTVLU59MXBjJSBrdxR1f9ZZek1b5jqSLGw+fKU4fqY5zAY1ETT8ELYJY32nUACXS1YLKMvyW3Ln
CQKLe87vCQ/dt+ObZE8d8McmwShB3mzoJh0Di01iz2oWNgYX1YTSFwTu2rlVFd/CZriKSUdITanM
hHptNH7t75f0zpInpyaMaZbSiMyu0RtU1WikyF4x0xglpE5vM1KMsrEgkaXPBkD6/LSvR/VPBrd5
Yd5n7D4lgr3jPUXG6cPwY7UyDbtBvUvg4MdfV//TAbRsAxeUJgSLsom2wPRUhWIpYZ8VO8MLryWJ
qznVT31EX82D6Ynsfw2bpqT/U7SIV47W3vKWCaUYvlXM7XAWB8a15FsCUznvBuuu8nDu9Rdx97mJ
E8vc+wrKpHZ3oVVDEdFf/R/QxQsMCjsL7xVXGpCzx5WiLY52m8QDrVBGu/Nmsm1ouTvMMUrNkFDm
38XCSyuPtCfZVvdkG/kLifrjM7loIyZupNsazWMPYJ1pmra3eITYcJq6svtyNwJ2oBi2rWb3Qknr
jfjSnGlcPbGlLDopAsHBN5BXlc14Rabxat9+ENYn0J7Gn9MChBO0kLAawsKzR3QdoN0GDy65GMIl
SZmlmX2Xdj6NDEX9PNqk6Wl4ARv+4BvQtjUQapBkegLa8i1ragG9xFOzZrLXqZc8OG1J8K1Xq6ae
toCN3mMwcT/Q691KHSDUPAgNqueg6P8uqmAQzuSdXDLHp9le2BAw0IIHVllrh5Zc8IMfz6fpzX6W
WXr9BWQyRG29dq6FCQaR/sNhSs8IFwOwLFG1YQciMHndR1T7RslaUQv/yTfFKePexVUILuTmM6Hr
3lBT7fL+VfXvE5sruwpQeJYmTNpG2rn/1QDUg/4QrczIjB5spaZe7dQQedD+QTfn321d+OfSVJKo
5oWYLEas41wVYrMHyQNXjgf/McrX6yZATzDNqCnxFGKPIYAOtUiCBJUQXq4/HOaIU0Ulfd2P9Dh4
p1Dde2mbAyPHZgD4CaiaNAenX182IkdxHHtGptlf8JW6lamSXEw7lDRzgKdIy4UAL7DlsIwIQgFU
vGbtclI78Oy+qY6KxL2IaJNF9bIEbumAbE6PeazVhG7i5m8QpgluMvEUnockFzsz/dlG6iM8gG8K
dU2zyWD1bdr4outJR9a45W76IL5Bj9+F2Gq7ddx8XWZ6KhOS2TgP/KH68zrMlJuY3hypM0nmb9S4
/hRkikk1cZfzY7pVvc56euLi1heoWRehAcgMdPo9II7gTIlzcXCUmmwIdA/NSym6sJnaGibj8lb1
t6ERnTXzCz7SKir3ZWYW1qDHR9oUx/yhHC/GAiVuND+ddDojkV6XaOFaSUSbnXJPsuL4CVlY9N8P
ivqBoZqIIi4teo4dSPJOpWfc6cjEeRtpoc7Lq6iqLi2zXIV2/LOr/BOQbm3h0b8PC92ZBlDflNv9
4/wYlG08CLUmlJZfpwiBEpqPp+/13G00KMcKn3w2zTJk4v3OkxSTnMQy+z7oyrlSe/+f7X6/nwZL
7PIfkyjj49NABKyZhktzNac9gp2UcVkVUnNG41+GoGhV+77ojfNmLFc2dcBg3Ppcrh7pIqH4Pb4i
2sLp++NpFnMT1v3UqJM3fUnrAZ4VROOB4HmVshmV5oaH8p2nFqdT/AMyZYa/dUmxteozu/n4k/x5
8GUXW/87L/tW94NdnCFtYiu9xSqpJprsW8aacYYnAGIGKbO5uMUw8k3qSYxvqqpYKWfgX0cDKWKC
1eqBX7MmBOHVEGKfLcW5RlchUYeMKH22S/g8w1sjhQsSXgP5TPlWXjibkJgNj4Z1r3MEjmG7RuD8
ouZ39VGGLABKicw6jusIdIwkQO2QOe/JwXYXTv9alFcawtjHJ8T49FgfTMjiOolhXlTVwH5fmlB1
N7xvA6d4671ydo38FRDuOXvZwXcgI93RhK3Y05WZvybZK9Fzoz1xouHiXfXoItDA5mS3NelMg6lD
noduuXkFKCgtI+6ffpNUV+Ic6YS2p9Z2D13/YNRlbSEOBqJtQD1oL3bZXCQZgtEUJ+pqoLRM0ad6
KLP8l2IPaxXOqKIkLfqMzsa6RS5XbNXMsntsNfmTpZRU6h4JT8OuJ3cZ36UYWdySC2bZTGE3yJ/L
yb3MLAWKAaU90XyzUKzDSZFXwJPSiRIcW3UWq2GPvqkA+5u+YDoSP0D0OkSijjAbDEzdb2YvWMnE
slsERWCqIaTjD5NWowl9lZFgYkEGvzw/vkf2zuMfE3vwVOJlHRwaIrDZq2ptogcK7kPZ0haMp8FK
R75DzwfkK3o6Ul8JUUjFnbDm1qd29WBw2cAHg48RrY5zMjF40d26Ko0JKkrlU+tfwOn4VVUo+neX
XReiwhBCfhAF1hf4yf8eWdKseZrM8a+wf618e93Enjg+bVTWlD67S5PGUGD540znFmjYFMxg9tNC
0iAkDxym6tVI8UGnt8shJZdqoJeb+cIvkS5xtnRtIlVzESTT+Zjp5+no36Yk0oZJIe34agkJA7pf
HAw55hwK+UenBJvOGnF3rHWOdQQN2PGF+uME6CqiPqoDUwu9aiSzF1bfHuu8sAI7udehY0yQSqFV
1kJzhKw6kuiRkV4mZfBQecLPqGzcidwHPfrSVBFNwZc47J5LCKCjtrtkovSw23hIsav+cGvGXBU2
6hrhA8eBz6i1YOVlzQOqPVexXZ3acR+tkgsPCsR2sNvBsgbhuLV3gg8WPUNUNDTMdN7lpnEtlfAp
nL4KYkO36xtK7xgPp6oF3PZeWaGVBkb+/sR87pMR/9n4fz7GYuOHju8S18bzLgGBFZnBWg6iFFAk
dyxJSrI/ets8x3r/VdpJhbsEQ9EKRqKBatW8TrRCX1d83fgUFEj1Hl/xjxfr+wOirISxIJ9jWyLi
fHg4FNR92kIv5t3AjUHdWNKp4Bb+u0HkhB4sRkgxcEjGct6FNJ8SNEiBUvNP3USfLblmeBaeuUqW
aslImfQkfGHVm3f68CpoGMmX/4v3OBhhYVwNv6rjKFKmfTA4CBgSh/n4EHLAlhvm8CUWG8Y3eoTS
tHDeCWr5PVGty0DUME+8jDSVHBtp4Y7XoZ1rqNnMAuaowa5LPYYaFrA6wfGefLFPN9rB3C2ssNsh
CgqsYtpBM7QW3A0WMLFfjs+eJsm/Yy+12M69Co3LVDGKAbhLAijIsDfSnMmbMZ1MJHE31KUn5vLT
VYP0GuVyi6qks3AcQL6laOB4EzWgDkrK6lZKR3NdIDwU/SW7/fhrfmpWKAn8M567yIF2aWmnmeZO
OxgwHUgztfFvK68BhTvrkpoPLyst9JKrlh4fSV8LDAfcUUcxMIiggrL1a2kK60j9S7bt+PN9vgyi
G0cDp8NFsljs3PJVrVWxKjpNSfQfgLJ6zd1V+GpJGMp3jo/36VY+GG6x6vkAdtFFyXDXlmcOUNX2
YgCnAgaTGt2psT7dxwdjLWwZgX44xGqOLVOrG6lmScIiZrmPv9KpYRYXcZYrSm5kvJJcFvQuCGbv
pMN7apBF31lb+8pcVQwSwPEe1L/qoYPj+PJfvAn1aTLXBH+qvdirqd5PtFYxYb5annP6BIfVOifM
5kcf7/c1djCI/vGGmXrIhGyTQZq0+0EFsonjB7ysDFTNf/c2i53t2lPWlSZTNoCwkyqI4BSJtI6P
8umGRsPEsomxLcdbbLI8GWPMGBcmrUdsaE6RUDntNzQNLMfH+nQTHIy12ARDGCYEr4xFGUQgmNY+
WX18jM+X55/3QR/m4/LkRT5nWcQYDZRieF8CkZeJs4GdHB/pU0sMwQMTZ8NIuG+1PHA16kCtZyup
97caSSatVzaCJi1GReLS42N9ukoHYy1u0CygoaEKm/1YoPn2RVhiG6UwLpA1P32Fnnq3xd6be/K5
isYsFoaxFeMuIFU6O6VMyLsef7lPl+zg5WTbHEzk4Fp+boQVdq5TNtI3YCPpAUh6DOZ/44IejCRP
cjASBNDJnBQsmRypnr59PN+Gxpnj7/PZNifXTcLFMAwkjBaL5QxNAJ63ZxSyKnpLtx1tLp5RnbB2
sgZLB+RwmMUaoeU31l7TzugeW1vhHPPK5ERAK87EsSEWK2NAsNGpJUMkiONI5x5xIjVHWISaAtyI
3ID/3dQtFsjv3DFIhm7eAawxc2UnvgQ97rvjo5yaOdn9B9vAHswYsVQWqKcRVxuepN/h+AifbenD
tVlYutCBwTZOhnlnmW9GYn4Zh59lcm0P+YkF+uycHozzh3fWOrWqNNgFnRqmm01XArSnr0FKw3l4
in7n09E03CxXtyxyP4ugJJ4t3ws1a9rRPAGPwKTRCUf9DPf6ZIXu0zN0MJT+cYm8oEqV2tannUSv
lLpmyi0gyo+vki6fstzfBqJgNirDnkN55eMoMBzpSUYQtEMZ5NxG0qAKA5rZtXN6toVts6CzFF9e
DCBWT1o/XNIl0itR0HQ2GNbXzEvOEDX/grcxtvo1NGCCTD/+mJ9tV8MkUw8UASG0P65oPYjK1Jvm
nRN4OzwOV4lPcOMvsmbvTs3hEIv92gIlnLRqZB/59zWvxtWvwIqCefyNTxe3kykQAovjL/fZQh+O
vIhnoC4bZy42zqJVRmf0tHeV9favrpj/jKItvQLUN0fLdhmlgGG8Uqob7jL6ek6GnseXimzHxw01
NZk7ab6K/aK3hJ0jrT3/zXxpS6/DUqmQTA6WpQ5fh2q4hVUkhQDy+CCfuRuH07W4WgrFQKHU4DUU
4LXt/G3fU2lsy/C7bb4BZTo+2mfGEkADCDPgpQ7Q1o+TFtjaVFLN2zs3Mmc1+e0VypvHR/k0Ujwc
ZmFSTH+YmlHWBh/XbP65zKJsOyAVBcbxsVgfH/HTrX3wXgvrEsdK55ou7xUO0IL+n+7LT/fbwRCL
heLzdT/xGaIKbqXT0JqaE+SXn45go6mogX7WiRI+Lg5sB1UUTybODMg8l5p4ARfVv5ingyFkHg+u
42a2/brr6FuSHjVcdndEyc26Pz7Ip1v6YJCFZ6G4zhBlmIA9noxzL+nPsdti6AURFEC6cXy8Txcf
imydHLeLsvxiU5e+E1bTGKiSwGPxSQedzA98/kr/GWKxoStkSXXTYgg2NB/eK6CWV/hnxIj/yjEz
wXHoukOk4y0djcyJ0V504v3rkDXmdU7GOJ/ttMMhFq/TpKXZtGqk7mClbBpoL/Gej6/JghLo/Zo7
HGKxmX3XbuHKYAivEH8WACWRrmSLqLLUsJcAN5ZjenKlFsitfwYGTUf0KwCuhcdZGI0bzUat7oq0
vZ+1N+mZDToklGIQI28CFt03udNexHYJaB2D7EWSZ0kQXvl68J1WPqZcqEEE7fm7ATNxkyvX+Jtc
jSYMe/6mhm1VOmCPz9pnQQDyFf/77AvfYAzQG2zaSt3NXn8FulegARygfUKqmLaCinIAxR4f9NPN
AHrDg2vb8f5QP/Enzx+telR3bRbfto1xS1R9fITPbh3zYITFa3XFlNVxyghx4a1zQDAIX9hVvTnp
E3xmCQ4HWng4SZ0liasN6k4p5y+0kZamtTvp4JyYryVUNe084E8xb0PgJCFnq566CBbV9997GDI+
VJpRxaND46OZNuqhpediZknAwgsAdBq1a2yBEAIrg//AXzvyz3u62+m+GMqNsDDp4bSdfJOfdl+4
3NmseUFbkvKWavYlrTLw1krPsDTzg4C2QQlJcynzI7hr1iIt0xcB3ydgMY9vgAVK6PcLmRriDnTU
8N/FldDRAGY0dsuc0fPpVeq1YLoZGR5AFZRSD9KdJ5bqyJ5vgHIF8E6+I/Nr+1RnkytyMbQdzbFB
ad6+nGzado1Tz7lA6/zznC6G10TwBBzyx4nPtVrXC/pqdqpJ0r19IARgqhQeuCtvMovmmRsXJIPw
rohlqBGnQEuYLlFCM+gWjs/aJxtNBx8EatNQeZRlxx3oA7Uwqwm9WRqryXpLR+PxET45Lx9GWOyz
tgyqSOnnaSdFFTYVtYR/cyZ1w6NzkM4uC3DdwjUb+kjzzWGY8GpoLSF3wu5MaRg6/ib7S34RX34Y
ZmH259I3XDNkGKl2IaUOLFi8jSl/mmcKRZhzoJtC3YDVl6+6WFul9osQRUgDjzTmC6FElF0ZDp0y
+2ZnNiCS7HsiCAEwU7qBgz681vvxTXLQStRdHX+Lz9YDAKdD3xntZ5axWA+nS9rB6nkJOZFkboVP
Re6m46N8klsAwS1RLi0mCBEt8rZ1S3cj1+S0k3uFgF/Oopw1Ac3DbXB8MF2EwJeRPz0F3C0EHYAq
l9SSVmOXRlym0642lFu7tgQiHQ0uginW5WDWLwJXZFGIrkCF/iYcmZIWRjP9LaS37MyyRyBoGA6p
+EsPfKzQ7qgg26vn8VYCJj4xbSDl4d5OQRzN1W1L0xn1iCR8cDrrjqU3066S1qCWgqhJN0fqPYQw
2ZBewU5mtTSJo9QZU9zjcYT+pqX7sYRsMcu86AxTL+Wa+NmMZ8gbyJS14d3YwfGYKMVZhyKBdN7z
SVBqjA5taA59EtO9+B6C6pYvbUWTomynwckHbqxur4Ctr6VTWpp441y7br3bNAXZmVk7q6PlmY+T
ti/+aM3pce5gU42tu9m0N5OvSuDOxwnXkFwFwnIgB0z2q1gmoYpMVO1Krb46UYuoQE7vOjgVU4eU
oLo2WxNOK3VV0aM1et2ahp/7OYZkAsK3xkYkS6NXFJ0d6f8ow/FN+oX25V16pIVZooF6X0hA4jHf
xJBVO80vKwd21HjtGvDhpvK0rRWVPzyv3/dSGRlVARWo4zu/CcYd4dsbevalscwvomtpBHRA8QAD
7436ouW45aF2pipQ2mhv4Cn2rCVTfSOyGQ6ZIQ8uO8zVnulgeHpvDxF+OzivQkt5lqY+TCYX4I2h
8dH0IlrjsO1ChymvEXoIXooUfp2+uoxGKFngOZQtI3wdkDZYyle6VC6gDYn4gaR5bhR455PXMh6f
oHvc0Ae+Br6MFLS/pxXdSzzQXDfm4Z203bE2QuBFRRdfB/aA1kT3MQIuSAv88eP12VkWqDI5cCw5
ubWPF1Zv2givR2RxAf5+4RB7rbdq6PpiWqWV7/hg+v6eXlrZw+EWVjZWzWgwS4broQLi0EpVZJ+x
oNuqUO+laV+2jJJxSujmjponi91K9gdoAN2kc0+jnqGtVX5OjM8II01GjzQrxQNPtLA6nnH9m76z
Hsm3JKAi6+/CVObYncDRjdy54LsStfDHyMXrudV3zpqW5a96mn2r/D194WDSZ1/rj25SB+fj5JzP
8Q+haRIKKSGlqWobwrfcNc6l5Is/d9YXYM91MF3Fts/qe2MMCcBtFy1295EIrA+ajU7qbpU06bdZ
yVFx3PiNej8DCbS5mvfUQtoIjz+9AXJ0mRr4B3BbQt4U1r8vQQU/ogt9xzRDZOSsBUJQuWC07T0p
oRSDA/2pmh9N0N/U1YQlilCEvjo0IGF00x4zRKfj1tmLskhMI104iR/dSUuC4sNVUpWXwqghJJE+
qjHYPelEha2wH611L8gkmufJ7+pwSpiwghCWv/taTD/87Svht5GmG3bSnrwJ01NhnbG7uEHCZocl
h+tMiKnuhX9NJU4hY0EenG71vccmZavYjM+qKr6QBdXRapLEJmoGktgM6NGVH9nzj8G0FT4IYwqt
vtK23woZSJrcS3pFaEDLwVnhbGsrBeEM7LtZTluDi3qMup2Z691K3llahiOww8IDJCYJNwY/0o/y
eyHVkobcFH9W7IsG+k0+VtBQk6pe01nUe92VeNE+l4lwixR5Bkkk30Am+isvxIb6oUQu/KsQP2fI
L7TYvLy84csIcS2ay16EXB6rJfCTXhOSMqaSdYf3SqaOb7EIML68p0DFcknjoxUDoIUGLPQfxEs5
fkz3/WIfTils/VTDULQk/KVVa+FtR41PO6s9IcM8KDep31DLBlio9kLexmHi2HBnhhVXK86SoP3S
TtxrOZHiGtHBIK6mXFbUhGBvQUthJaFHbWyFV0nYJRoPhgXuHrkLheBoPwA+FyfUdVuhG8Q6MAfM
IRV7Yu9Y4IY0RgpBUMi16MLhDqm43FltUm/EAY0h75TVnDmishjSIERwLm3d3L9MozS86WrLfr4Q
Ch4OGbnl3rnn2WVvCW8SThMxBbPORmeRhlk/S+k7kQWC9Y7HEoAsf6Rp+bxXwiJICtAqsuw1JGE6
Vx6EbTI4PyMsUQ58XX0cX0tvcFnOj/EwfqkH6EoCtz/h/C06pQg+WDbbdUWaHDfZ2MPlD5Jz/Vxb
jRWjnu0yAXqJGixwn2xubtXwnXlgXxyhKMH69E8hOE4ecs83F6Fokz5q5YmE5IIV/88nWmyk1E9K
L+//h7Dz2oob67r2FWmMUpZOoYpoY6CN7eZEA3c3CqWcS1f/P1P4/T9TeMARoYKkHdZeYa45B/O+
zyBxwQg3HWRk1axjmruAvVLN/QkHqELMwX2AAuX9tbwGOcdrGaiRlAYJyd4ATZyijmEmKc17JOm3
Sc5tYKnC4F5nAIy7QUhY6545RbQbs8MT1OU6xpvg9uUOtYRqvEqRPomvCGPjJ216OvZLCDsMp1VZ
r2uXtfT+jR91tGrsfBx4kUcgLGtzaL4+mb3S8LtyDNp7uYmrKl2AjBU26bp0h4vUvaWBm+WLrNy6
HcJb0WhVe9a6RFu08SiFjYlH44V0xDhCODrUCvEy/fGMv4uVhuqDETHBlEJ9R03HaOJPhtftWBo9
nJSYXZkhe6ADh36rEHQYYS3L51C2F1rc8+ZDtLp8jtdTpienTxReShvzfOQkDO7S7psx6e5hNLwS
lho/rTKefwVe3D61LgUbPeeRqN4+DDnfJh/Xsf+/OziKo6YoDWs/4w4UUaiVG2YuceNpSAN8UVFO
MHjihhIdlQNby/uzf4TYf5l9YizStyD3SUsfjYEFACeOo6y7V58E3oPiTPURyPKK+dGBPSyHrXK5
UjQgoyQmvrx5WpthIbZdkjss2wd3pf16PDO/39XRuMx7BFJil3HxKF4w7CqdiRQqu5RfwpYS7ECc
tFhhtfZbhMJeHt9wTPPi+zfzFu7IJEHWHjoWUjz2m1pUl/SD68Rxe7/QhCHusPV4ICMFLYJINXZu
GJ2I6zWzH0QisUAULQqY2BYXWZnAOwWCvnjSUvp4BjUUx0P1+90dZYKqJp8KSvDtPecOTs/5psKf
B3PkwkeO8oEPAfr74/EHY/t6PI4MRpvPTWcOaQs87AU27s/uvYCf7JjRhFjSfhbFB5ZK3CDqRvfh
aHn/Jt4koDUnaL3ScgKYxvOODH5f72u/S5mTAGJaOXVcW23CtOpIeKD3bz9OQv3xwT2fNCecvsiQ
HIuLd7SL2nXdtKqIO76CM/9igDENaiUxRY4+fJ8oghAKymMmia/t8v5zv0m88NzwW4Hy3QSuMiOv
jbU5VKXhmUN7X0GC9susmsg+vn+VP20/NOLBsZNn99G4e32VNKm80fDq9n6PE0QrbJF/SR0CyY/K
CKuncLx4f7/QUR68qzu7rJK2ve9x0xSrS3QC+8vxtxChkBmXd89zRiQ6xgS6xZ8aWhf2lfef2P7g
kY+TP1bZZfNkVJyCGL4sSB5ZUJBgXHowSlN4uGw2luhg5j3dopBYQQ/PoSxCv3Bq49MZcQCceVSK
5azLx9PccKa35BfEX+sdylN3IVnjGVsYUxo32ob5t9JLnxTnyW/ly0sPujioXIrTEGq+8/efUIb8
naE+Lj6WxCP2FDKneL4VTHxpaK47FXuqBpr3L6Zl+N7Fjo1SHaR5MzKvueFf9HAcl7AVv3+JP9m9
35bOcUKhapt4iDueB3ZBaB2J3eOS6K8X0donkzD//cu9hcOw83673rGIcIHY4uCZPBJH4hKTgen/
sqFE1DKYY3gXky8Kx5h2cfa9f+0/r03qK44vifPjps8mDGO/bjsMLtSj8HlDogPScBsRLr5/IetP
5kWYJ2wMila0Mb3e+FVUH5Cm50rKYrL7RDEgFmcWp4i8FPzwhPJOFNDgpxE5YedVoMdhIyetcqPS
BiKBJRYyEIuwDpYWmqhi3r/bP08JtVOXLLGJ+NvR3dat1Sz52Lf3RdmeB/hHeE9ySGGflBBNTBME
5kTsUKJL/ODifxyq3y5+ZCO7w8Y/tC2WmH1flFy4W+m4RKoqpJ3kx6YEHj+n2hW4loyS/DvyGGRR
3r+VP52FAXgCTkQINMAzvJ60rq6iIUP9mZ39Kcg6iK/qc3FC1415RTM3ASbFgLv3r2kJq3C0w7FK
eM2hZwnqfHTRMZwLI92Pzf2A166sUwDpKNk0Oe6kgyoYwhTTyFlUGkacCiVCKaIEFSvngNYlFILA
EvDXls3j0FofTdBbG0QNz6RSDOgWHhr/qHqQh5vRppdovMfJh93TubKdH/5B0slzeSue7KX42wse
lc9hSmSkWdAfhMoAlt6ME00okGrS1GjCzXh8rmRpH7aW6QxrhTQts78DyROAkJRnO3WU5bgoY4Cg
jHTxApKzVj2r9588yGa/NRGqPOm8G+U7MGxi+kmhmZfjeyAP/lIWkBo8Q8mGg9qDHI5OHrnE4dJ+
Zm6WDtpEmM5eaF0Em8SBKTlRjeaHxbzFqJktlCuXB7UocoBBaCSW8OoQfdcO8mCAzJjXZZhW+j0R
4+BtpkYJAS+1MuJ5j2RqMCJ0Sv40jFate/F6iZCPqA9VbLwIvPe+XqQ8MUKbgDMRlIFYVOXSF2N/
UUEBoe9RDCmDg2clr1rUvsJfDjWO7fwkBXMrH/4Vq71jOH9JpmTDA4rnIqDN0eFJArrNOXA6r/1M
pElSZ+gfxjS8F1ZpY2RXzgDBOqgFOrO0VxXZqNhMQmYybqPUeKSHXdmw/gkepW1Z414md6JRNzYv
6hk8StGa26kevwRB1kMBlxVw1P8beLTXkokj/UmZCE6urdvl14NxJ/MY2eZfzLSmjh/KhzA3GATi
mwQpkX7YEEvP/s5uoJOEXL1gv5AmwnLAMxXR2tXj1isvqqVAKguesKViErtPh9rcev0aQI/2LYTh
GGkSWspyayPSWCm5CDgB9uWnnHWhyiHTgrNMAkoRDK7VwSYZj5JE9hn8k0JwZowFp0JoHefpinIV
c5kiLyWkTN+5GWP3RqaV2eIu0vneH0/T+XsPJcDGSM/iMYvPbaIeKjY13KeWeaL5HaF/qqHU86Li
s1nQxYgQB+lxBkxQUvIBIrMfIfuvNxG4vw3SACl4DCTB7pr2qiMrqd7Zpq5/hKwBqTHMBWwZIHWA
7evP1QYDroKHxZJEiT94J44BhBU82/PeIUbEsWNYEQRBTYGe6/426Pff+U9iILo9Ftdhsb6h21TR
B4cWteS3FoHK0iYkfiDtQPbztbkO3bY6eJznONfwQltoprAALPL5zGedR6dquSrD+b82K/5mgUig
zc15MKf+joZlPPk31n68FIm9bU9fl96DKjO6rQEcu751fmiyv36hdWlF+MqMtiStk8KfT2DdjLe1
2WyL5JLZF7uSihQ0ld6ZyETK7HCqxzjcLey2VEHUEqwjX0TydpLe6e+lar5JKllc/uI4l/8jIRYJ
Dazlatxz/d2gASM/wRMnKinZHqJGkszQISNYrRSHehSZa9j04aCyHyaAI9xslVyK7ByHwi2scifz
ojsYC8CtCITFcQplZb/tkh92XJ9USX3fT4P4XOyYdSEu0A00Nmipw4e86b4toxWeDdO0NVDawQ7o
gjNlrnZWclIMkLQ4SVxMnhXE+qLX1IFm9+ljHbffsTeKpdtN+SOB+1gFTD28mN4sOoipQgK5NTbZ
CXIf7a6MnJMpDFdm0oZ9p9RWnCK9WHP6RbBv78tVjUzCVVPeSemat0w5ROojgDOSHOTbV/ZOsgVB
CbskjS8UYC6041Usk+SwuDYh80WzAjr/aYBs/JBi2BJIx+h5b0Jk28mDxzc1E1DBfLzpy7usLv9u
mCyvaC9IO16bcfbkxhZaQ45zkfjDZ6zKL2Y/KegIsW5ElAZraFaTDZQBG1hdNw02Zw+LEMn8G4l+
toXvSb9DbJ32FNxNhX2Fj3Ie5nwsrhpRVv8jJnX0mr73VTlvFbupBxS+w7H2dzrMNlVQ7zITt1EU
oWZbm+jkQAUE/XmxyeEGpakybpbqZJ56OBBe8uK8GhlGujWH+oyVrPSYEqcHQjdWDi31+kvERbyo
GFy2gW3Ep8XXNtfWPdZxceOVlWguHsY8/WGn+39YE+qKx/Q3QXpVosQu+2g153YCnRPVmHC07pVm
aPLuAqqCM4k/YzY0tkm7qmxnlFK3aYWu2fsOF57VW7tBKG4H5GpDhw4u67XdwFmvg9EN6/uhrCnU
gIcd7lbLJVaImlOx33jrLAaS7kBFTeSYuGJSVeDJZbfXLLP30OxR4mFZa2hIP0vMmWOSp1ZxXmVC
ho3j0YNaXn6b8lm8mJXBxRQm9ynTLfyBBFHh71UZSZdwqbgTm0iCUziNdL/NS45gSLwo49SQY9rj
RRt93Ux7qPc4EoJ+F5WZ2PVkNprMRa4MKs2RfD2E89wdyVhujk/zP/EW4KT5XXMrJoW588+SKb/S
2WKSMVZxRnTAbGbx7Mo2lS00kSEkqA3QutCP0elGocrurdMl865yyBbjIT2ZiisMGGzdya4v7Hud
TBKfxB0kXh9sdP7ibzyCekelMCTQQoNIitRhl013SZMx4iXGiQ5mmQ0ccG5Wan18KHQUJbmkAag8
7Jtr0t5EVOiLk13SO6MMQzs94w3vOGoT8xZA7behGi8l3UPtVNVAt0BVD3eIDcMhIT9ss2enIKyE
kqEYZSWLQG/ODjokuQxOBkuqW1yY/enkDltnX3zJKblSDj7d1C/OTmd034oJwAm1zRAZgE/FPgQo
DHUoHqJ1MLYQwq2KL0v2xfceivibCTeagCbKcYVRq3KVlF7tzBi13Uw66qnNduGjOBF58deOWzFn
462K7ytWTnJmCao2h3b8yptl0zILNts5jhekXSAc3ljF92Hcr/sZSv17GZamb77JVqgG0lLUkbsB
RFBl2Q7k2+Gh4fgCq8KcKdYoU+8iKs3t6EpRapX9VXGqxBljHHpcSrgpuR9RCUPMqwp9FpNHnmlq
SBqKkPszlT6JBHbx0F4olhdssh/Ln4Pj3LDTyvzSJdGQGRZsybfCWrCb4jamewDlFvjkEK+XYav3
0Zm1yWF1ae7aPj+feEkc/3lTNVR3fwSWI8g0H1pLiRD4v6SN8Kdx0KVDUQYmcBk4/qARZyn6SYr+
CHYN0VB0q1iZq5JK1bL/rRPkzVX3IozoRyZb+7PzznTIMiMDbDzFGnyCPxCqWOzQcrbWQ4Fhg35Z
1fEDZ3N2cG+cEVUt6pLE0mawMscuD+RY5DJhExhqqlnK6aq4im+PFJPUOlS/fN/o/aE+ghv/m82T
L/VbpbEwG29Tmj6cjKh0qRC9FoQH7wzvRLeCOMdaUOXG2ASM5fvXf9sMRkHk9+sf+WqYfCs+VFyf
OCvHTDKWAOu1dFPoErF8HJUKIB3ca3EeMEKyxOoIW1BsZaQsasCM7v9cd2bq/Vv8Q1L61S0e89qV
TnEYzAPHgtMXPxgBRQacbpiUX2lItWbOtX0GFZRqXJL6eP8WrLd1tNe3oEj8t1mCDS+Bdlknk+Cx
lD8JIlTszOBctZz1OJFgCqZRS52yDcgVFTsZTdFVUXdnsZWdfaYjGxvJtpCNfP8u19T464wFd4lD
Q9UAiqqXSP23uzTraQp6rSWwdlxE0FhuQIOkmUuxh0GTni81LW7U4w/jrrL8i9r5iN7vJS315kbQ
7QZe7IQc50epEyf027jsovo+moE7G88UnWQG2NCYFyMijGX5MFgMA/ep0ldUTl8EcZAiTIRT2f5N
Qg3DStX2AsWHcz4ahrVgdgdSL3BFyW+u60uPJnc53zr3VYBVFMgXK1HJ2gX8ES/7S8GJBL6Rny3d
EG2xHkYWvl9rpXYvAPlBeH4h3wlDTyFYLgBBpcJBnfVZBy6wxTM6OAJzk0AY4kuMLN+gL1r8+nNY
dqdCxPFMQ/llseMtmUNI/VTz9ebi27oO+gcZTp6C0WAJ271zNkHXoGyGVNj4apPTz7Mr/SrIeAtr
Pb/ydqmc9/GlVNNmZG8cKPrFVoR0wkXKAOQE0OmTxAtlNWRgCay1GEFk9OECrK7eGUiF1nKqiSBl
I99ffkeyJCq0svwCOgoBSFOwCo6af9yoKi2rMVh+gbRW/Z1RmF9JK6RQ7uNdMbBsAty1NZ9mPqsh
UU/DgAmBiKEjWmfugIRqHyHtxwhp4PUULFje16Ok2Zr9Tg7HpnvK/OxGvgOvKPNoGBQqs+VKoMsx
CT7IB65CE68XNaQHLjkusR7AtiEb8dvuSjtIJXN7qe4300Nmns9RtQqqKGrCVnOD2ATVUuZDciWx
rIBA++XJgxrnHy/sxMgAlkWT91WaZLZ5mTSbE6f6ZyE2OnA8Lm39DYcwIzPdzLAzryoy1uRKTpdI
6gWDRlvBOeMogGUVHv4CIYSHgmOVUrx3VtZ81dH31uEqiIHSEVCbRmRfM0bi0w7tsj5R3gkAf5Rd
jHj4H6yCt1YI7laomn3Cf7RDgmM+ksz3moq+xupemxXwsGrKeLa6Aeyiciv1sDMC9in9M0kybTNQ
rDhq7KUJrS4dPTyfkzdaLnwQvkBi70/SX0IE1EeujbrjHnlRfZc6MqQ41A14RMCEOcWk7dUUYIpJ
lSn3ZZMgkWtIFvME/GjQ3yr6sz5xdKmsqqAAcF9ClLMu0xTm+DGOtGIzd/5LvoZnXfBX4FfXski8
lljIzbKyDWnX4t5LYpp9drDwwxpXH+WGBSJZc5ocV9rgsj7y7cAjyBhuhva094dTYFUGfrA/1xdQ
Np+6pqF4a+lZYCZBJqLyDIOxPyhLZjfi3rVWFiT+FD66OTwVRvxoi45JMgMgaxizEWnWEfGRVWXX
sQ9Xa80tcsLPbqmAxGoQGcjD6wKAYZR8IWN8qLhFrmT5NZR8y5W41BYru2viBI9VrVkrlLJu3ItJ
AS8w7cJNbhoPPqYXHKg6isiRSYBU0h/C8govJi+uUy6CZ6awxD7RQAggJpWeDctef7PjeQsvSm1A
EF/cPDx2XC/MuJIRLH4GXxtqpFFu5UjGoDBt+iRbCwjk+X4TXTGxIakCVEDuVKes8ac5aySyKf3F
LGcV4sghQNJZ9XfcW2EHRW3N3R0iMohgmYAP8gLrNTTtmwXfH/qMJwEv+ddAF7ySqSGyDj0u64tt
BpBO7g6RLE/+czD4JDBAM0XZI4hsh08G7q0OHQlvyI679mGrfvpf4NwqNa8Sy7kB5Xa5wCo/I2Qu
tWvajnUmav5XNT6GQjM0ZN9LJ/2HVRYi/rFGhbmFtDxYDcZQX5Da0fcsq6WmhevRo3hgswa4PfFT
Piat0YPq6BRMvtiYpVq2kqWXAOtixlfh6O68cXMlb0WGDWw1Wewa9BPrut5TC6QIyPGVP9fwBRym
9mHftOlOR5wZpf+UYWvuvAB8EwkFo26sM68p/9tAETA0T0P2one/eNdG08v1LwwCPQGsAH02D5z7
PNkvV5Mn7kSdXTYne+9Ajvpl5ZBS7vcYtvCbeSi/sZEdEMLk/pm9960ZtUes+iurL2tGFwidwPSc
wkPw2urPTPLs9RxqiJCd1n7yCZKATd6SNWy+i/tL8YdNMFFPt5U7nZb9uB0963rEaFfhCtV06xe1
Xi9Cddt4qMfnsP8W4YAZQM4AwMtG8MSih9PiF2k4jk1GrgvDLlOydmOxGZjcFBu2LqKx8tDdkVGj
w9ZXdJq2w+UcHK7kTzBZWm5MVkV7Bh1brk8YUwmPuSlJjEtU/WUkxWjGILPSuAADyW7i1PVytOmS
u85JbtzEPW/ab669XHH9YSJCSERZzF3p+vK7FGgrcfqyWSUgyRcJxtkK2M3vco1FxJ7DtU5wKeFQ
eVq8nzuEYFwHE2e/P9/WykSBaxZkQMzsKsBixBQaj0n/HxtQbRhEgtqOJHCg0Lm3I+T0BgrimFi3
fOzT/AdZmpSOi2TzQ76DjO+v7moRWKT5+DDv61OXHer13ucl+gwEkKqCGo909iYUFTAjctzw5JV6
E+BGKXsO0wzeDNVsWLfKJ2r5oj9jkn5IE+cDkMqbyhqEWyw8l1bqwPTCzZEbjbNgRlPiFPd5RS68
XNyveZx8cqhwuDUM1vPPsfY+KMS/jQe5pofsFec25PWQ2L9e7wfYR4aCA+m+Ca2vc3iAfXX+tO8u
fJfAMIH68Z+p/27j+uxBcjQOCi7kB2NrN8XF9iDC3mBzdjBvosA487NnVzKwff/0wa58kyhkQKh4
QuIdwsTrb46DZqdoDqVn5fewOO/WshgnRJZjgexnFRc4/lhZ0rF5/8J/mJBX1z0KlvPZ8g9hbObw
uVEpYyVSDVW1D1m4U4SEbg7pBxd8mx5YnxQI8oZ1ECLa8Ho6usnxl6rmSQ8oAm9AdW98lQ8fqkq9
V6AXbi2jveDER0H5E1wuH9Ry9PVH1o8H/r/LH63AwvejeLPf5PcR7qZaoLVH2BRJEH+w1ml2e/9a
qyX+zb/2iR2qJF7ye/Nwq5QjhV5pA2IBKRvZdEnYNaqDasO2+h04CB4a7dBW9mHVHyLPxVk+BBWt
TvgrdnLPceAN3Xq2qxbNn3ZDu2NYWT/5XSqvGPOp62+F6tarWAQVr2Es8k85yCvkQaYceLK+kL9H
Qx0xtwo7+MvFn+BDi9PVlEtuAeKqvIOTwluoUpxu/NQkRRo422xuTsMOJSmLWu+voiuGD9YdPrBZ
EP57aZ/hS3PHz0+MOr6JZjQ/PfJx4bPqOTqFh1V3my/wm/HrC0JlPu1IQyAtkKC+Au7gMH5VYyXv
CZtZ5+gaeuBL5amLGARmdC3u8JNWLr0LE8b6nfLqukRUU+6VwhcPXTRVkHgT55oA/rqcyrB07hNp
WeysTVzdunjePLCky3Mk3lUwLs1KLQdNhDkIn0keqs2kbJ7MKDglY/PiLykInuz0dLN3qdk9EFWe
W5MCmP15MsQIxRqfDkTkYdVsaz431/Wz7yw/PL9D0PaW4bwOjeTUG9KLNhtPSc+et4B6LdQMhixX
J8XLSYZUp1ySriYIOdBUh+BWH6wp0oz2IyyEAud6yr6vTkiUIg1x5+ZrN4PymEAsBekpyIqp3JSR
jW1DxdbQaGRPbeBgAItRq0yVbmUS0NfYpTwvI0UGl8e6M538c438svovOEjMZvhKJLc4FSmF6aan
zkHY/E3JcHU6JPvkUc0R/X7CdE7PeW+3cjHZcToJWQRqq9FaKLI7fqh9hx/yaBlz28iyk4564HWa
BvttORYU04FKzHZzCrZJSqjKDQyhf67q0YKWnAB7ak6TDzL5z1DdYFvkasCIzRcL2U7siaERZa1i
JOOiS57Is3UzpRHUlgnWCfdO5W04hnFt0tgSk+evPjlkK8kTB31wKqHB1eMljFD9RUq9MzHEVFZK
plhALsbxtHRYIK5Ue0EjXI/UUTnmm/RhzwyC49rJ635xgiojulQpUA0PajpMJnBbTnmOd0D0XDFC
/ebBmPE5pA6/lm4YHVmutOhOlvyLNYTbVjJgCOeWPuqHYPXBfNGgMtuUWhjpbJ8+buzqsx+v8sgq
t+DsyiPoRudsMxtqSpGmpwI6TVCxYiBRB7QmEAn2M5knZ29u5Xb0Zf9Vsxcl7UU7/uVDwv/+qfSW
Z+P1IeEendn+oQ6DwrDz+5oqj84/EliomTF4vnmLaVKAJdtjRUjk4EIll4fpcS1hlYK/K/8m00An
qkpZqkytcqVteT2BndnPoRo/2VLaBe/f+pq7fX3AmCDxRLTrQkgWrPDZ34x+VkCDQBF1f6/qekBX
G7fOhlKwz5bNaAsek+WZA6A18r/3Y/azdg/1TrtzLfo7+58S1eQh1hCmW/0yJWFymsJl1XyHmrqM
V91QDYw0z6hxJKspFIKMuXOdVfxIOnoymCT9OTt+EmKQwMGv7qs+2rZfKCwjOeMyu9hLKUUvpQZY
JaUVLEAi0LCVOt+bZXyKnZQ651o13IyX5eFRhKkFTLbL7N8gdUu4T4xDH1brOKfTkFxhL7pu/KpV
HuB6c19dQbWBNV0P3cMmGh6SgIOo6W7bSncyl8OpT3OZzi0VnVXHkaN7qJtbfwSTxA63aPhjd54b
bvkB1NZ+A/FgqlCSIsscoGrlr0vyt3nbL26zT5I5l/VbI1uMgHIPE6AWNViI85jtr+Z5WlNOHf9R
ZdMa9zt0mmtWyKX2tUwMQYQ236Z41F52zLV10a6XrxoR9wW6ax1MpXM59BXLEhatsBiqV++vRvcN
5A8320SRxkKUBVjK8UaKQLFVbprk93gRD44/Ie/b/iyhzWJhVKmNhlDyr4H8rWn0t868vwXUdCF7
g2R1jfKIStYVFAd1FV4nNKVpIHKHIiARmtJavlsR7BLRUGBloy3kPqS3xZOx1ITRUJ264kWbEu3G
NC65bOmwcTeHTXFqpPlt5o5/QU71WWgqZWkKe/9T0Opq/2Xv7leBTuEOBYt6f2jeIDA1MnCGWBsX
YCxoyNd+KGl4Wu2cIr+XbqvXPi3B/rYKAqVliBc7i5quZXzUI/MHl9Aklww7mkMAjhd6lFFGia1I
90uc38/UTkmUuWR2lbimftzNj6qJgxtT3+O+wCWkbEBCfA8lia8iLKi5nHb2xCaPYYCcdV15bWlR
/2TNqh8K568zWyUNOgqg/HAzSwRPLYlpfgTu6t9JEpq/FC3i2P36pw4TUOYhAlx8zjLzH4MxDFfN
IVh1OMnLnM8dwp+/EMUuaJZfBX+SHeWGLAte1CpR8aQkXhI9FFihHKd+dMZttRzIWAFZGD7ZyFRn
iOeS+ZRYnThhiJTJleNiCIyKJPpFE8W67ckjgYNgmLPuK3kbmxqkywoNZGxUjSBQJ2LAY93t5+j6
4Ie4u/UZ6VDF2GX6t7npLqKsuXbS6oeZN9/5OjkcHOdevheRjariTTXiosZnc4IwJN8K6dcOB0WJ
Mv6r7JlsLXVr5QaUuvvVIEpqAbHan2oOdov6WzqW9HqzGWCU2Od34qZd+TvBMusMJYR7fwX/yWR5
OOra3Ujg0WTyegnP+VQ2o+WW95yIjAr3qnOBHlClJTPGYWhNbXSWdGuj5d7HV2AYlGcXaKJiIiyL
PH5tJCBq6zNUt8Fz+neZsdlSOY5IZvplucWFHPYojyt6qD+nh+IcYXDnVE0eimb8glTW+w9mem+j
NPp1XMJh7LBL4eWoww3LZMNZ61TwL7oi2MBl07QrPUkyUNAOD9KINa0RPjO4O2U58LWUXCSVs0+q
swy0k03GzkLucmFdZAYOmpJEqIDnijQlas1HDLP8wcgJPblOL0ckcBR5Dy9/MnHmg/wNpSXXf8fz
F6zbL63qxugouBOO4CwLambheyqAYOCE5Qny/uv/gpT/neDcoA50/cA1/7+/yMXd8VGFO1pk6zfq
8OT85uF1+TWvPIwgBNnB4bM+GuElloH0S124DvihjxtLdpJVbbKVkrbKcDFcCE2zoCwVc7dDcI2x
Br1hk/WehMIUxxA/lMMKEQZPWCbSF5yXZnWa6+4ra11d8mpvTyviwoJQj/ML94KWR7ULM0V7FJoF
1W0C6FCMAPAhefmhQVi+3rr+o6YM5n/v1LRrfGHP1e3WIfksQSj9PP3umBHo0jk4ccI7aVYTr/iR
By6X0pnIDIDYjXW5BacGq8i+/yqfAhdDbjLjzcNu8Lj8i2DCbhRAjd3MQ+F4/sLBa02juSNVh0Cx
zGTJ2Q1d9Wk4QV4SJgIUIweudB5NKrcRiLn3l/Rbkiq8Ntt2V/U/OnadI4+WVH0ZF2VY3h9qyhDu
k2ZXwu/F/JAFPu45Hc/VA9PCYjY9VMHyb8IzKX5N5IkQQ6kATjo1pjxAhYUwYGz+45k/8L3/4AcF
9Jb6WBWpPb6B4I+G5fRxVMLYVj+SfSqi5rO6g98fD/Nt24oGhFQ056CFDTuWQxzHgrpBgAhqkOU3
JPKvswI//5BG6/mzb57o0LzLISsdk2/F4VF5TpEbLDkaCuqyJbaRDjsuGdNfAp2Tv81WRWHxvJ6C
65r1k5g/Cuu5mZYvHFLa+6xxVXOo+q52oabEkdSBjn8h41iODKvAtByBrF1BNjmVZu5JZ+++Fi0P
B8e6abmwEG54zKrSS4kVNzr2pOB+uLa+ApcPvQqQafeIzOeJbFSR9P9ESy7dhPlfcYz9qstUIK6N
b6n74FPuW0ao0r7Z827PmKeYaaO9cfcekB37XKE/TTKuyQ1k5hWrv0/yWwrE28KCw2wPZJY0caiU
hA6sEDci9MMnxkfBOuhJiiKJQ/Tb7y+MCKWlsWIv1SvBhmqSHoG+wj/KroAS2s9jcG6PqlWIKWD6
YsbexeoZkyMxJzhZCDbhG/60VCvw+v0F8ocyBeuDDLHkDEgar4ffb/6407jzYW+PHAGYdtOrLtAG
tib/YorsTxPw8grFvprDK1UBjsmqD/0aFjF1yOGiMnqJhRT6bgKeb1H26V0K6dYefoHB/EvPURGf
ZyMsOkHrXphlBEqrulCxwTS/HmqA/dANb7VqlCpUUgsndMdICrNJh8hlxioCnXJCCi69THW8tE6b
K3wJ8JbobLtrOHXpDxPcb/5mB9MHm+jYqCA5xxYFuosyJu1U4Zr6/m2M3H5avNqqJhnavT/skoWu
fK+zvFW7asnMT63Vkx4c9xnq6fHPuc/+Bhj+OPv2X5uKJ8+S/Z1YN4aZZpR9/5/kwuX+0WsgwJw6
OOFW/KDB5qirkbvGwNhgemjLdakDHKVgjbRdesMb23sVh36lM+RL9qWFd1Wfvb+QjsFWvy7ng9pR
dp3j/rWXFBrY5albaDsO2StPbblyeSkeJ7fCVrGAI+B+KkGgpAqJkfdv4Migvrn+0eMW07zsKSjR
7E2ml/NdyR3yTe9f5JgV+fgqx7wIXmgU7j6YaXjH1xHpCcEFJGdrjV5Req9YiqqUEnrvX/rP0/n/
x/fNdGb1EoQxz7encEhClGGOi0t5HUoivn+tFWrxW3blzWMeR21TTwW3MOkgFWqzPFObHs6RIEv7
1DtL6jWWG3hYG1nUyYhvlHejRNyjOiyXWEUNEj/YjKs95Gk28sIKLEiLELyApKCEV7kvMb3aTLDy
crp+EbDJ4ScY6+v5XzBgi3U7gZrwqWDGSwIGxT9VR5KgtKZVnVmH6CLNvB2RN/LPT30HsRFrTAQ0
oN1pXFCblqp5bDjlkpVmfX+0/jgzDl2W0ERYPp2Gr1d+0OOlNSYzo7CAeOpgJDelTTG8J6XxkZDW
cTTyMjX0x4AhQE0NeqDXV4Ncq/Hy3G3vs6iHum4liAqXtdFIbrme9JcnnRPbVhFp7YjTndgXpEsK
jEHHeTQ5q5ZzASJR55wTkfWMvEfFWEAys3Bz7lOtl7tPuko4mYBSrGuVQhCpwWGIP7Ky5lEO5eXB
XJdquU1uiA6c1w+WLUbsLJHHg80AVkhelG75GXzCVgnHacm+qwmwHoYvLH6lRd+fxD/bL4n7hvaG
mTSPojyzdkJGJWLJz3Qg0tfGEbSmOu0HeP4U4kjAgRBkVQY361tlpz+4B62UN9vut3s4sqGl7c3B
fjAYAvKXPsWRFN8iRu6Utas0mMjsyIt7JRQjT+LDK3vjekg+MjWrjvLxfZCsoWoI3+MG0NrrqZiq
wsztTdfd65hmD69VtfZTMXfXM7EolkARD6chDizVFJE6rOhJLT6jWhnKBBXzgv3f74/Qymv5zp0d
94zGYVSNZdvACgNC3U6QbDQeMfbqmkKU/VzAbivCSaWOQvBG6MSEyRsFQEp0juNJE6aivl9bRDuG
jytGx30rAG3W/Z1KhnJZiz19Myhi8yVj8YjpWrEP4FBd8Bmb6XLFnYAXTaqrKLnOyvFSfHF092/H
rLxd+jtn25dX5GTn7iqk60XQcRVGsKcx6f0G37Er+gsNGvZP1R1w5BwrYQoCiKLO0FV4ubdaB8ni
3QA2U3JUt9MNu1+5goS2KWPhEFDn68jJLi/y/TE/TrWvG5PW+jVd68E5qqL6b+6PbZegGhO7u299
wnq6630iTJhOVnA9wxaRsD7QqOCCvyDhDsucAGUKw00333L0qz1VmW9l3gXMZx7srHlQFyy/lhVs
D86n3gV+1JffLEJnsAR/8cU4/Qcr2a1mjbpb3EQ75jLKgYtJraoLz9kX61YFH0g8wo5dzV9561sX
QK9oLxicdBccLFpbSGgoc8x3Kh5gDrgAH1eTWzJ8IT3x2WIRAU48F97L9G5JTRFs1zBJOuf8ORa0
dBDsyMgrz/TycbJVPHIZdM8cDOeCZouuiDzolmjsytmUJ9Bprd4PGRO6Cru8uOVYqpyP/C/YqI6N
B3GeZ8vZ80IpKR3lPDc1CuZJ4A331GjMejwxG2TJDs5fyhZb3v67+gR44KVp/5bnDr5L5n3aF1/t
jSUsD/lBnRNMSbMPT2kJDIBMGv5X37hJKflptwUUCIifQf0kautgNg69ASNi+EwgsDiP6wlYfNog
sEiClW/Kuue93X5Ol7XjNu3PoBeGjmiG5LT7xsfJwe7iZbF3fgIGpPP6/9iZjUfW9tDOlC1y8Hfc
tJC/vDvz6h0AKf6hPQglyd/82he+fRp0RbZTMAVUtKSRXjAwHXjLgaIeMWefTpch55Yw93yROi0H
GpC4QxYNhsxzjEtg6fd4qHSETP0nZl9Wj2GxkwSuNLqYlnAnGJUN0FHLFp4dWULeyOfd0NaXlUB6
rO7gA9Sbn1nj3xYouoT3pAI+dw/TQh6QKFi5JupVagCV2zOJGgIzhMNwTeBNxy2oa0M/1C8+u833
afqqFh6+hn/q05t52voTcM/yjnYnyu5ipOrsm01OjQkTB+ILQ6BYXZ2omhaeukMwgoStHC7GjUmE
q23F3gV19l3cPE0My9Wm+VoX/X8c9Jvavieno2DBcswzN23XenaSpX8bnbHGsMJIihS1BHxWmPW/
TlXmGNf2s/JIKlfI+cjLf/D6NGsJzW4GD90/JUDRC0qo6kpSaYOtpg6htO0xJvDbKJ9IKldNn3rk
8DYx6ws2kt/718LrprOJELiGxIAyEiJxNm2cXnI5Uf7Rq77WtNS4jfsJCcEp/2IIME55Q6aFuHST
wUtLQm7PQeHUtlLgrbqSqgLUxQCN0onEfYc8uPf7yDxNhno+MccJZZKYViNoaH6yxWludG9VeyMu
/o+L+20FxMDfVjw0BL4rsqMp84qep+QmxQBoFMgeUIXeDFF2qlXPv/SKSEALzzmNrFb3Al9uZRWq
LLKH0KhaW7YZFNukc4TkCm4a7xJpxGB0XxkjJTtxuUV4wDhVVXUR2A8jnawGFT1lo6HaStoH2eal
jXbCXWz23co8LHdQWQ9Wu5K9bEG+gY0hBAMX4Vt5ReIKmM2l8LdNSD7J7i7ovcMlUSMkr1N0UJH+
1woUs4TOChU9AZ07yW4On3VfymzmQnQrN6DsDvWRNG1OlUrZQz28r04885aaxfmgoow539Qhu4Wj
APA1KAFzjwcIiM/fhxeMgfYpsADiCb6Li3lwUk7Ncmb10TXLzK38s6DaqeLBxVX+ZV0LMTCaAvJ9
6knjAAr/CP4Jce8bawz5SihfjrQ7ULMjaxzZYVFUDtoZAqxPPusvpEY9PFmEICV+RtRS+fK0KWSi
GGRmUOt4rU3xEXVdCyy2JLRKLrdtDf6VMJPjbGOVl0ZbnydjD3oh3TFb2t9N/Hm1vtNDE6uQFZxH
eXaltRZ+EmnulHl85MEZBrD9OAzCpwdZdWW1zeMm8U+9GG7t8JZlpyjsVxmWrMdW+MWVf49+Ve+R
Nd7OOtEEqpJZxi+SkhqJZ34TCQRLwZjbu64HIUK2R6lsTbW8KtKDL0FhF81fVd1pKu5GHelyrbg7
t/kCYRzVb/FbSY+0HPa7yP2XBpLTssy3qnnlIKhp0+cNDBnjtz714Vb2S5UBmfXO6/5NSOCzefhS
ZpcLw1vBKJOeo4f6AuNrbrIbbK5FkdmFkU5MG1rdWvd8CTtarf1lXXz3oPwlE34y/j/SzmupjjRr
07fSUefZk95M/NUH2xu8EJI4yUASpPc+r36etaXuFlsKmIj/oKBA7LSfWeY1XSUzjmPKlUt4I1W/
0Y2uoMZc6RSyJM75Wd9gL+VotD9+nPNHDy8+eCSuXDW/tGvnVrAs6PQsRN0iIuwZ5s/SBgf1MwA+
06gOnbJJILjuSL0yna+lO1FAn5dHJt959xyOTQtsO//P+IfvCVa4HrxjxTNOhEXqG7AqtQCBTR42
pw4i9GhQLyvRJwxRpi9hwshq7+tbOabcf1OKjrHs6LIMmTdF1u2FftXXbNLINvNU5eGjlEAxgkOK
3yVTlGhI0GSy/dNDkGBC8iY+P7ZEqNTYy46Kl7mVcSOEO6n2ab11hYgsT0vGLccSChYHh10JmWtm
ie+FEkE1n14qzD2SQUS0IUhvUquSUSD1kBMxCVMAeMxSn+XCAsvciFEMm/qWT3INFprebI1hOqyH
Iv/GCYXbLJ1WhgHnlbSAb2zpssFK0UyCCJmPSJgc3fHS7xuwotcCo0ahnD+FnbP0Eu2zsDtPb5ik
Qazq44ElOsKShxPXZrUTDWVkjiHQD7RRKS4zvzknVymsaKo3wK7F1aMDZpN1SHd8FGEmeoP1iBY0
RlI4AdMjZAhSYx38+ivYzpUs9x3NFCRJ1JKeCks3j0bWSajGskEoGekG5ABmLLPES9NHwR07Kbu1
zX9VHj2SXdhAAiPGRew1d13YX3PJgkuWSFY2pRZZYZUAaIiiR8aILKD8RW8EVy0puFm26UKE8UWP
mt+jt/B54CFIPzajLVfawt4RnBgFfSmLQW7uZrY9w4VNZBeuvR6t5ntePZLQr8sguZWSqNAjMqCL
UHKIPuyGIASyQJVWHyfrqciQOiDL44ByFcTSsjY5BEe1SbOVuJrr+LnOy5bJ+QU/hSj/Y1LahyS4
oLqcj5vUjVcNpWrRjuiV5LGkdzXln3WV5pbNwGOE+0RPXmYs1SG7zJFpCGwW8mg9gHNkXtLkEqa0
UmYJ08UAouWvp4nWnZTK+M74EBox30zyU+0kc/V2YvZ7xcSlTOHAHgNboemQDF4nZpgazLoVlupd
OeRHHy0yx4ivamSiZ7CgMtZ/LLZ181AkNEfePvs5a49sA5sLlZ7SSaMajbHXZ+9Cu1QTu1HvWnCB
qC34PrUIUc+GbhXcFV6z8gL9GrFc2XIF2AerFMCcyA/nc7dT6JKYRbeslvAs3W5tkxITwCWZs0Fq
RRBzmrEzxmEvvJLOqo6Jk63UmVgtFIBMfJAylIAMTlx1ZiClwrfvUP+tInV2h/rrO9Qq8Oxh3at3
EsgIlJcquq6nV+JfcZJdYOEUSJ/PrheTfzPNKDdI7xejJ+FNkioJvIelRsJUlum3L/AEcntVDTm7
wLOSWVf3I1pjXOAJUqy8lEgqJnF5WdX3QXxleCd5D7Y8Fge7pCryA2VBmeF/eR1nFVC1t/Q2sUe8
yNBJlvInS5is8cQ7JzuO+UeaIecnBaHbKWmD53fozrxjxfhbLVaeiKYTcemOI+6Ir18Z0izT0Jq4
LkWp/sL5APTsmMqE5GvivHduW97/b4//l5OdlcmaMe0H357Uuyyut17ineARAlXjxBplchkTkhtI
MVj4ye8qa/9etDzdrkfNWQecYv7mdVrHVVB3KmZjPdCRHCEaGnT1g2/FC71OdzKRTHvL65chKuyw
9L1JcirL/v4Q/n0JELdfP/E0QQqt6XQeQo1OWUCMyuxQx+YS0JOEDDRIejxChFsnAlQ/AwbhGYPu
kMvi6ohdIxIh0Fn8cIpxDWqKVPLthpq1Y68d0BKs67KMspiwyhCWCLfnnRd6xiT4saSh92zrGkZA
sFle30sxDFXrBi6+c+jJTzq6tRpmSiBOghoIyE5Az41FiqJ81JPmWvBzECBNquNyLaxt8o2L+19e
1dkTjmItnCzXV++cun4QbrfkEMIzlyhVC8xl5FuiDLSLIJVQv8wKUmII5URjI3BdHp3QVceSfsvb
V/bHJAfo0H+e19n606INHfSeJe/eQwJLYDk3IncuXb9U5JAy4R0y/0RCsO68Wyv2PwsoilRBkkou
lLw/6j1UTpDdsIkOT9Y9hvseQPNPMxWgk0P/DI8873yByvQpoUul3Yk8aR4ORKqw+fvu/p0HcsYv
+jGAfjmP9XoAMaIaXF44Dxg/iT4HGyoxKuAGMRERNxsE6YNMx/BSsiUvFDUnqexIJUY4p2JJwC5j
08F6+9LOCUE/L42yoIGmuqE5Z/3RKQxS7AMz7W7EmeRkakRrBQWOIGPo/kAyiFwNF0dWTVHj7dP/
cWZZ/z37WaiSGgHegjkUuBpGnGMXn2UtIHir0vr7jxn99vn+PDT/e8Jzgyx6l5WOWzUndMcPUriW
OvEImkUMKNp4InAHIt69mAYqhhNQn3o9k7YQLPNuJH7V2MZ5E9HQr4WhEXugxcFqdep7SKBz3vv5
m3HPVh3Pj5xenyPtbsDJRCPSEQ1CKd8Ru8ooiQDNEmJX+RPhMIUOwUW/r0ssb+B8HQcHYtHCpGgB
cvb10K1HPZt8bdDuAH4j94HvJuRd4Pti7BIpKUjZcinooLff0+/tTHawX05rnTUXcqwrA1evGZZd
vA7T2zkNj1qzVa1vDoY/ES0FiFXgXz7bJMpz2W0bRbn0qogYM12p4FV6312TZG36xKfSS8cTSyjJ
gpDrnCuDHI3iUCrgO4aZWL/IluPROovq6usU6o8A+T7aifXedPvTSgD1F2qCY+H/6p4N+KZJiwLz
Ue3Urpf5L+Ot6NSV1EMEXyZtxJJYuOj7d5ACssi8fpPoJ4L0ckz6qJZ+7loxanqZqU3v3Nk2IEFo
J9KSYul5+81JJHV2FgEMoftv6a4gPs7Gi4Y4ll77zl07VThknYp7ePzoQ/3w9ol+x1zAAf71TGe7
jJEYru9mgXvXd3BtEZdnp5WnJxgSIpxInfd9QKs9vXz7xH94jq/OezYjii623Jr3eyekYilhVZw0
L97TCPrzg2QPVQmeTP0kk/tLe63tixlN/ZAys4peZZ2/qH29a/r6Rlaht+8Info/vDVWWss0ddum
PHn2LHV1pEuntO6d5lXfqkK9SCAIp4RpVfwxcxOwfxSMpBgnTROprNmpRZOB7Lbdn+p0VdSjmaZh
3Sf6N/C3QYSeOq6tTS+tvxd13sRUXyg8ZpRC3KBsV1USLdPI62SzwwVLGONGNqOoiUU2dWvOYJB6
S9WFH6WznBg6lEWEKcBZycnlzNKJJaSgbuI26gsME6DR7pFK9FKAgRSHiX2FbMY5hOQWqUa8nF1M
VPr66ZTMn7p9VHMoSgDXuJBCtBRjhMUjAgVMELlvRcu+iWRV50SbvJ+eRJHC9tp7ofeZBQ0luxE8
bEpvWLEqVFgmeyN1hKrqhH/kplQG4nIVNfZxyDIXtZn2aLc3EgCJcBJ/UiK92/sJHD7EeBjCTVZJ
teGE4dfsK6r0crsYmK6M1r8VeUVl7m4IK6c6uRXin2jvs5ghQC51MuGVVax/EirzCEL2qTzG0Zbi
uYlc6GmSxDn5gH8TmM4VF+AFX4m6wrr7xrcfJUqJuSXyKgLzYGf7oDspp8ghFeWl03FgtOLbnCIg
ty7OFR6AtpMCJ6UhE56S4wVX6NbuoDgOGTWht4ftaS05W2tcU9Xo+ej4zmrneIQKgNw0JppyR1NR
bb/Pw4e8TFdWJmWcgd0hRkMX44HDRInJjZ7VYDoOFIeItUSzkofkavqVSBlIDdIDtiy1XSkWS5Gk
7xG4G6LS2BZjABcauaKTcYpLMC/0RomyZ9N90O4VxriY9FpGs3dHt2eybtIM14NiSFFcGQP0OMP2
5WRwovf3eeAjWWJSuMy/8txEPpRvfeneJuqMR6Sn7HlebQw5iUtpI148HTBDafGxc7eiLdJSUJaP
DfF8HeIu2SvRQR7/HEAY7yJybSrIDAXLHa7lRUt/2kXsOQIYOdjpU6gHd+Wsvoytdo0H09Zpi1vR
5JOOHsFF7kBo45JsKilT+VnTPudVAi4VBMfbL/APwac8Nk9HkcBCGP43bw5TMTIAygQXE6wySfqk
hUtQ0ZsQKfAlsO3FHBnCrQCzNyfviY3/oVT2+gLOAvNGj1wzHTUSAP2ENJumcZlXJfjcr/08I/Fi
CkxKp0cxU0x95+5/30hen1x2gF9W+JRdpDMnVbsjJF0O+hdSYrRxK4qaAfMeDXAHBqHxIwkQ+dQ+
H7ZhC6g5U9+7FFnfX88kLoWIybYcciFqhq8vxXWLVFFT90eUN4X9ifUp1SMK6QS+aJ3+BJBJTVta
gu+HfOeuWsS7r6/hbA/qk7kFt2Zrdxk0N5YsgYkLwFAyJEpl0qwSTJH4kEoPkhIfz+gnf0oopzw0
EQpr6Ye1ljQomC0N4GuEfrgRSk8DmTshoPT6tQohoQpTy58dTbJOA4NJi/6GnnlHx6i2KH5K01ME
ehCTEi2fd1P4c3GM3275LJQYC+TBkGEkG8kRxTG27PJIskmPe6C5KTc+01FJTqYROb6pwM+5j0rx
xHhTctXZfWSXWcEO1sHRyjt6Z4z+XjjjpXgeijV8NZGNeD0wktnXrNyP9LvA7Z5z2l0MBVmCFChc
XBr5gOipSoumnYID1XfxvpCmO+4Gl/KOUEZ6+5L+UH59fUlneVGpjWodpVxSRAkjSfTr0mX19uud
sDhEHFzGjyAWI3QVWDnMNjr8lP/hp56KaxxYKB+b6B5kj/wqBL3x9jX+oQD3+hrP5tPsOnmMhpB+
lyjh3WDWm8FJrzzAW7J7BImydwLW9tIGNgO0gmav9sIC985FyEl+m9S/vLuzCaXU0cDyEeh3Iqxp
x/5+cOJTEMf0QUiBwrggwyT0EEcuIHtvn/9cfvk0unFEJaAUpxEG0OuxM2pDS7+50O9E9VCmLyyc
oxT8gGothylx2Rsh1LgvUlKTyJ29h9chSJCkqW9EvOBnWVC8cIQq+PYFGr8X8m20SP5zgedkm6Yv
AH0omX4HpA62FWIa9LUznH4EbSMMFqYlFyS8LBqFWnczswpAT0hZAMkwxHVQogDqBIX9tSq5H7ih
soXM8zZyD5QJwM4mqOgWJRsvx+dlv30Lp8L1+Tumoq2C+8VCUT0F9r/sIXEb0JajDHwnzWpBJgmu
QNik4oAteDSRGmARlwcpqkNBJ1hNhL153CAAzMHdsYoGLRpR+fVQXcMsL5BQJzZiXAhYw5iHe8FV
AE9Si24vvUp5a1KYkmaMhOUSnvCYiBj4DHGqSdSuUqtA+oEbRj0Y/EBbvrd3n/xS3rr1s71b9zK9
hmSh38mcYoOQF2ijV+mC5EahRF5c9FS42osDx4j8oM9vrBHprM5aSy8GBJtYhwjfSDALIyr98/CY
x0N1avprAz0zhe1gdDfCY+FwsnFI/WXqpgsR7pSOtK/gZ8H5BZhc2OXTGG2AhCOuOaxFE6pgM0cR
v0UpbZrtbTPGm5IG0GBlK1pCTHwO+xN3KMgOGtmy4QvT0pofRehtBL4upVNeiBAjBfcol3BqmoGq
4SDkCH3WP0uHlIN1PIQ53sufg5iQkftDhZixSHAozQ5RuagqeFBjBky2jR/7OFp3wPQF2wGkJBpv
5unGgwi4GNTxxYzcEDl67aJLyu07g/dPC5Qrzg5AioWQfVZ7pMAZj1lBI5dUHnTR4t94EBmzAjdI
Gv1adAiAEJ0II3jLcosTVeS8m6+n5tBm2zyK8AStMLl4AekjOR9jjqE4Rnu/0xbCkxWHK0ClSMJQ
3HVo1/mPwiYmxophmCn1IqwX03dCAJFNmVCXNP33uqLoVP5hMf7lXs+16ItoQno1qZAXA/wihTvm
iospR1pb0clCUgZY4pElD+l3weKP9Oub/gRMEhN6bKmX0wzRexjko+Y4fQwnY1mVy65U7ghWxJ2G
tgMQFrBPOJQIlICJbynQTq1nGTRMChlDgmHGYXopsuwCV/G95DGmvcpRBSLZ6idll3mqBcBIGMVK
J1HWT7dPeQFAIYpr4BciyHMiPgsQWsIR4C2CzCD5Eqe91ESurcX5RqmeWAJEHEdE1WTUqxf91DzY
fvmdcwgSVejOVpRvhVsmjX5hgSSqsRUHyHmA2zXXwhP+CSh3QfmhZAboE355QK+XMJFE78Os6Lxq
YIaSV1Os9oA6SY9PXFNFqkacml1TgB9W4O3eGc1/2k1cLAaRGHBtWztZN/+yFDdJqzjqzGgOZneR
BNq1P0HqL59sQKKnjPAE1ULgRkB3Uh/Bd2MjbDbuS3QteP4ssuHkXYngLG/vFLToF1NQPiEMusk0
EHwkdh5es6elF+5dMl3zjiVOlYYiR2gpjVQWtuFx+SkP5w9lm6xCd/z29r2edsaztdemKKUSE3pQ
yM7vVQ2Lwu+zyrsrQ7AuSFIQG8/DRy6gSbJHIDWRVmxkKZPs2orA0H6GTCo4eFCvU/5Ea1C4gyD+
AJ4yNhztVNY6VYxgAUc8uaATByTCXemeKe3HosZq96KRDv/8lFenRjKxAzGDGU4nrC4AHAu7V0Dj
fFAC9rH1gSU99yboIhAqVGRF0I2JLrADEIBRoEPcoxBMui+ISU7G0KBaWUFXosIhGqW8wFCztmRP
4ILe8+T8Q6fe5jnSD4OOJzWMsz3M7s0kN2aeY5RM0KGySyu8N+p4b0fFmusUlATe1cwR9rfZRkIK
op6QXN7t10L5/X2BenUpZ9FaPHVRASTGuxMhfdkrmKQiO0aBCJ2USquB+bFcnWT0ec/SKsI1Lva/
qrNNWQpC0ZzmMOEhMhhBJGMRMXwRw9Cm9OBCZDBsWWJE96LDqUAqtPR2ZZOU8W9rK8c3JVzvS1V+
I7hED7qGaco3oH+IllAug6MUXrawzhNnvM8G664ylL2gK7yXE+DvhNqWXs6JbctaxPgg3GX+ZXRI
y+Gmb2GoAyPD97WKBIquixALv5ENhy6KyPaEur2BnSg7ck/XWrYl10KzP7zSoMDimi4FlRQ+Pisq
+dAYso0EG89GIIS2JnArKeZLxBVqoJ6BSPv5x9yuqTih+JWMn2V/4wMRfyEL8qj566CwwoUYqYeo
0PDILa1+ErkXVnSNui+/EaAJh5eFP+i6e3RmU8HbiQdRobgiKJwSuxUapFwAfIZZ3oaKtgMScWKx
+1Ti3H68R95ZjanlgmY+jODiJZcfDP/kF63CDCDVxQ1NENQ8Ek+CG0x/0FUG1iTbJ0kKPtws+hQq
BLDePwHw5Bo7ppjY7IA2WvuzuTdGfRmBuuuzB19zLkxzPg6KS5esvBQlaZE6ZBvoUSxVeRE65cJG
FY2P4K436qOAUhJzEE8uGMI3P//XpVMiqDjG/uDOAhfRg6zH8MwVhQEejZcqxko1osvUdlAgeHJK
pBzQFJl6UIi8MYZCE2Sf4L6PC4GyM9cFoCYryA/82r8x0rF/2ynVfT2yChA3YU5CeSgKjIMl95Qg
wMByp4fN184zXtJqOMEnf2qnDaYXyssVWmPPZsaWmDYvFQyyZVOFR+lvcl6tiL9IKF1bj7JnnizL
Cu0kNPBOkGX8nsG7uu3ZRFeywPzWR4iGtq2LUos/9KonZV4n0y48ZBrq1ngRMGw455IEOzGLNkGC
jM18MLcym1q7PDK38qwaBZURxWysRrsuC3RgMQ8REAaAdakyckttbd3xTquGYTL5XrycCoDIHEWU
1z1IWO7o7wSbp7jqew0M8w83CeBApamGvI/IJ7xONf1Jj1Vdz6oPwoyLdHKcaOKtJETQAIC3IKoV
J7N4m1jWsYYIZlaqtubcX6mhjaZGKRlMqTEjZTMYwuqzcMbUEItm5HtWddolyLVQ25VpXSj6wdH6
YFlGFIUF6BiXUM8nojfSH831QwpM9AZYWPTJvBDhWeE08PDFLgR3lb2RwChAeiFe2EgsdrjwLcqS
qSjaaKet+v98G/9v8Fzc/NiUm3/9Dz9/KwDx8DTbsx//tX0urp6y5+Z/5FP/+at/vf6RD/086Oqp
fXr1wzpvo3a67Z7r6e656dL2dDpOL3/5//uP/3g+HQXu/vPff30j8WnlaICK879+/tP++99/4Vzy
Sygix//5j3IDf/9139VJ9pxHTfv0+8een5r2779s+5+2CyefWiZfbYbEX/8YnuVfLP2fJsnXiSKL
ugHyp3/9Iy/qNvz7L1P/JxQuNmFoUoaFhBypSlN08k+G9U84vGj0GzBAbdtU7b/+ffuvnv5/38Y/
8i67KaK8bf7+64xDifCzieEoSBN0dfg/0zgr+laDOwyq5Xsogdn2qpkqBBn1KFviaa9c+zFuXf54
qeeasptchR7cWAYXWt2jyzb73WqYlE1jlNPGqTN3pfb2vMiwy4HHEX6niqy8E9OejFD/G+f9uFr8
9lzTZpFX0Tl4Pa9KdwZpHw/e2rZ8d6vAkFh5jb61a61ZZZWubfUs+NJbOFTRDZoXI5oNF5qaH23f
SpZ1g6oYsfK4tPCw2tVThHNiqq+VKosvsENHKWrI76GFk3nhu4T242IeV1U1ZfgIeLCNIXmpfRa8
0789mY6/uimhr9I1Ug0NNwtHO3sFiatOblcO1nroOgtKfttjnTWkj8Fopdt4MuqLeCqBdwOXWZY6
Nqi9OpJcWUH0iSZ6zL7dE+1QHxr2I4S6evCbo+knT7Exj4s5yPSrMFX8ZQnVFB5dl+9cPUoXqjt5
NzCyPtkoax9iKfmP43i0RHLTa9F/CsMI+4FeK7gkU9+p1riZxqJHSgVwZJdHlAzmUXD49sGLkzVq
sNZ9PU/og/vVuBqpKxzdZqk5U3el694XJzWL1S9z7edg/nXwov/0OmWnCuyIZow4MegWsKVzNjYI
AtIrT28285iaC6MJYfsRQ2wDR100akJ0FBbBVTY02hpCXPjBr71yOTmZ+1nPjS/pUEzPsYXUeI/k
eahY3YVrH5vaci60LO1WKZrsg1aU9PCnbK26wwZ8ULR0dOVD0Mza0l8TMHsrTCewnemaHY1ZszMf
GrNNV04fx9vKC9AbUPxjqyfRxqIWt0g6UJaa2xyMgQZBN66NzJtW3J67KNSxYISVXyJXzg39Y6iX
XepQyAuHbB34pbPP5HdWV7IMtsMhbg42uPKxy4cbxSnKTZ/DZe3CQD14tAtttw2QRurqRVsND1M1
wwycxnXlh+j9Gc067tL52Kc63qCV7ay69MXBwgN9v1RHm4L82O6DZqd0Mo5agC+x9WyHCZLEVRAv
rNCpV+p0aQ0eFKDo6Fd3aukMC+BHqNkbxXNpcOCgc8JN5M3q2tb7S9u2BL8/PFZG2a9QX9KWU2M4
hzhr64USFSjc9ejkEkvSpUd9qbGOeQj6KWxuLcVf0eXxFjkZs65G117OHHZnex/kzt3c1jCXWYLX
Rkh3rNCqZqkTsK5NC9WqYjarVZfrKpyqcZFZJG5DqOHTWXUHv4b2HIabuYclpxSEuip9xrx3m4Vb
YSbpFfR9EIzb+n73wZqqijAQ7Hqb3HtxMC3SdtmUarwM2rShHKbt2BGJAXk8dWUtGtIplF2rLwG2
bn2Y+EgfUuIY1MZcmXGBbtqkBVgyOuOtEynWvrS8gzsGB79yols9UbRFqU0DCYLSX6EawiI9q5AO
OnA6igqnSrU+0HhNJWx/mEbqL4EWQBhz5k/NlA87VuWbaDKP8eCPO7CkNP2j/q4ugqNTAnZgBakv
lHzftAO6ngM9VdXq6ek5g72wcK44NGF8MKytPtb1ReRi2aLO+l3TOPhmui6g3Szaz6MWrQIPOSKj
7ZddM5nSMcafLwyTJXLi3GLWa4dyVMhnu+7Rp2x88IJGPQxOGO/SttoHkCUvczX4ks3luKvaKL6a
i8w/1mm86nFa2vrjiGXXlFRXVBVKDXvymHW5jpPl6FPydoN0o1cG5coQ08LEWeg5hSmzL7ZOFHds
CW6KMoga4GkQLo0Z457a8u1V6fn7wg0KpKbG5JBApFQis7uoykHb1yo2m3EQLqo6LXZBXiKOhlm2
eVWMTrXWK9jGWFCUteFeIZZW0hZzsk0yu9TqMr9ftpERrdGenhaaUlFtCPDACefxqintft8N7ofO
aDp8n4xP3mDMRz1/qJyOvL81yPkq214WugsUYiithcuusTJ6JdhNRjRvmjK60XtCxyJrNqadhXRh
M7ooYbAl2r7MtOamLozHrkXUJBrTdR2G6S6quMTYMrtVRnF1WRru57RT24uk8i+VhOwqj7ddnwbb
YEqcVaNNR8f3IzJbw9q0yqQsM0XdKCXMd6PoIH55MKzbOsVBLXUWKlkSjjUzdfgOvnZue/Gi8EGa
OwkyKAEmfZ3bI/imfZn0tIVNE+3KgJK0ao4fi7GlWtqi3+XM1sabq2+up4ZIEMJ2yZQYWVVn+qLk
iEhMVGRHN5x2aITNBLwqn49b4Ca+eVDrNBW683B00umCeAvPiRJOi6E0L5SM2m1YNrsJT8Fd7tcD
pvYcXSvs6MrM4wpB0yxaGUThV7lDLcDDgq9zMirnvbeCWYs1L85IDwrl4MLriJBqbbosx/YlIeHG
4iUf2SqsYVsmBbYOFUJYSdumB14G5e4BkMNkJus48j/avT/sDdRwlWyyFsg310iAzfOqwWoa4akp
p73LlyY0LtQoMXYaldWLUTXVg007Crz3N1tDEM9o0LTpDWvhz0N99Oeuwx1ZIWVw9I/JWM+3BfiB
G3wDvjqzHaxauLGHoAodmg+BgQOoEn2OrGoNa+YSbRPrZkRb8VrXXFoWnheRVs3FbV8P6mKykvl6
ZNG+CtoqXJoBFj1qDjmmWdq+p9yYjQgn6ONFMwXuZeeZn2G/jTtr4JBFfv3fL1OOoF2OHCFiY9nK
16hBeJ35MnmKea/NlrU26zDehPVs3s9Onexn6CLoLwz2vh0ZA/Rx+6shtm5tqy7vU61B3US3/GMV
jHjWsklYQ6ltp/wYZUG7mhU1W6ea518mpoXtssK4bFxn3I4J02RMq/TKdavpYNr1HpELCgeNe5GX
2rfA8FhGp+AB9Zj8stLMXUEzCwsZO13UAfLuZn6M96rCTEq8MUTDy/7WFEq2Gqrmsau2IKmMS3ey
vqmpYm+SLq0OgaFXh9P/nb70UR5uWAY/WpZbHpysttW1Hmos4mq8gymEz2kY7cYYzEDZInnguWFE
bFcla8OLjE9u0N7C8os+ZZr+0SuKQz174SEty4HuTvTgmf4Xa8j6nUuAYrmtfTh9QVbPPhRhb+HD
NDkwYat55VEd28VtWHzqq+bZVdrgOo/75qPmHZwqDZdp2E2rss8MiubixQaFzSckJQhdj52FjCRC
o8sg1PL1jA3RJtRRewVamVcoL5nZvGg6mlEg9KolxMDwAuBoXHTWxypTL51xSI5otumrKrNjUFvt
0i/j9MJDqbqf3OMoXzJvzJdlNaI7mgbZZdNMe4II/9jP0kCReUnZ5LKd8+bGUJRPRK3TRZvNcC4L
pNvnclMPGB4nrX0EBYc+ikZLZR6sYTMG0ZcwCqJlHIXTpoZ0szSJlxbtOM0bv+OthnU8rRyruhmR
qMdsPLHWVp+ulN7D9SBNlgW2D7tISyip9A6RkbXMTAP7L903Vrba1asmmbdxxGKmuTSCstQe1kWc
6Zjs8fQcxR2WejR5SCm4qwKcz1KZrYVuqOOasO/e1Lp93QXZztbcDO8q6tVO+sVqyonofviaNIGx
Sgr4SG4+2/ix+N/nZHrBTzzeNeLRM/XT9zFSy7VRhM7CT+xgaaqw0sgsL/NaKRY+UQ0FwLBed5h9
+VPUwKAcp+0UGfWiSFP36AwhKyvltlyLhoXjxcNyUNlRqQwv2klpt44DYXDKqhvbV3BFsPrsKh8z
bTvQ4riAupPtlSZqDyxhCnIk3jafC3U55XGwC9oCs/QRr149v+ER1rSfW2KOWf1ApjMcMq2DcDlY
ewsCZJb6yXUTY6GuBMvWbIblRN4zWvplnLjRZawzAkd0/+N4+FiEuAzp2khB0x3LKy/2l73rPI1q
YN7OUf3FbDZpOrofHzHfCHaVUjw4uoUAhqOhjNGa5XHMg29Z6CprBLKqRepUFfV501+FKLD4BFL7
KfX8lSt1lNItmu+tezsbVDu12LosHXqokf9Qd/airOfmJqyCnaYmX7uM6tPgWMzVCkEKR5buCLft
2rpE3TvcJbbeYUphswCMA/VXwwrZlaZ2MwTmwmsi99ItzZckGJpV7nXXbVMh6WCxm+UR3djcvsXj
Jr1tzKus5N2M/ZBudXtA5uXYO6axJlu1mGTIXww66UXvRtt2R+lXbaxxPxhtvcPg4jaY+q3p5GT4
ITYbcd1eTkOnHrJmyJm0ardMff3adgFoVnFPadLTv6szVWOWVUKTpB+RWqFREfpduqxLohE/pJg7
mVNGfxZx4XLioXr1FaqLSNfrbGTztArmAFMLZOpZH4bLoiz2VWwnaEysQ4SkFxr9aA/EX5m7w2EI
SW/i0LwvvTrd5kF4A/EpQdUQVatRoJG9qR9jHOQ3Wt2xRo21cT0E7XaOrU+N1aUfJ9/AbUUnKu2Y
nna0HVSFlMEZFw0xFstcbi69mIzMy/ahUgcrq0NECZihx5uwwN4X7qVVVP5KHxDiKJubQBuwBObx
4ieduReo/w+LuoXnPaByeDnJl7lPViRNlM/wiWcF9ZzVCHNi7WSUItSs+BQofrAbEmVifg/VzemL
r0S05UrtWoKkbNTgrJfHmUz8NiiU6rKZu2O2VH27vc9TahCTNT2TqN4189heh3OAuxXY6EHNouvU
hboUFq11TFTzujWV9mbMuuIB5OLKiK6n0HTvuyHSjl5tkOKZBeQaRfs6kuyYUz9/aQcaCGmpfips
pjhYPPfKIJFcDV7uPVaYbTul5nyP2+zFaePwo6ZM5MUTendmKklsX2k3aqJZoOPC+JsZWWu935l9
NW5b9gnU81m86zo+Om7fs9NRmc11z8F4Yja3cUDjsQW2gi9wJe5e9bFyMqzdqOz7uj3fOl5prcM2
ARSRzQ9u1Ud4OZcDy3DvX/dm+oSXQWQrS7+tsTHpbqospKETjd4e3HZ01GKaSYo9u9hL6wE6XN6E
rFDToZpMB5xoBiXZHM1ZpR5XDWRFer+6sRkn075PZivexUH63Lra54CS0adMjcd1NLDiW1PXbHR9
CHZK3m0tAPmfhr73NsPAPgOtfhsWfvvB1JII7aC8XzexPh7YucNF0yBMODrRauycat+1+rhzjMLD
pIJUwPTDGK2Uyf9sDP41b2XEE0ydKcI5PC/0lXbNUHye5hvan+29N0beVWWQQGYdjQprREE2IMjR
o51b9lt7TOvlFJmQbYfhw9DP4zEL4TWHeEba/W6ICm8bukm6KXKaSh0IWISJH+1Ysz+lPYatrkZR
Pc9HjPiMwbvMfO9ZberLttZmEGWOclNq3cMUX/FulE+FS7nDnLxw52SRxox31b0dkGi3TfkBIka/
8aMhXPHsMDxjjTTQz2bCOwqceFA8U2Gqn0K7qtdJVhz7HpC57VxUlDM2/lzp2ySwVLoBVrEPevsq
qgz9xlQCSgOq8oRtg4G2VHltd0O2itOk20QEBopKFKCpyNQ10YNjDv+PqDNbchOJ0vATEQEk662E
9q12LzeE7XazQ0KSJPD086knYuZG0W273VUqkXnOv54ji2kioLX8p4+8YnUr+aeJXDTjUq5gC7rC
prOE27mR474E9vvwphBco+6rbZxVXmLkUkH6OCXavv6ZAGMZ/D+D+4VoFNXBGD5oAvxKTVjdc2X/
5kKxyAWu221EyMXnClpLoYRcTnmVCczIvsOErsWzYC86NVWwftrzeZnB8tcsMM8Ctu6tyeyTLg+t
imKyrSLr3eKObjShGgHxC29TnO28RW50k7efYz/qW9hQCOOshBLqVFTHtIjKHZBU9Q3bsUz6cOlP
//2usO1/8jWy7v/95hJeg9wqnx7Ou/bEePUs/2pb2fw19f54MwtxYSJczRfxxdVZhs4Kyse/zn3Q
H+zapqX9Gyve8i1NHUL+oSmYRaeVwdU+9o5Vv5Oxkr85jrn996dEKotzz+WRGF2s36o6WhKlDCXt
z/9Iie6jtkKfI6UxH1Fj/++finVPbPnkQ+kFHk6EVXyZaP7d9is+aim/PKO+TOCwPpNUZ8rJpWx3
PcrWlNtyHMWutafE9eVyRrhJxIjsP2fikw6xR2bTMjHVSs3D7AGSFO6DKRPQL7fCLQ0tmHlse07s
IHV3YesQ85EyKoQuuBkQWUqkeH7MO1DaMnzYfpLOhfuy2inSi6Xi4nbHeGPVCAHSDMXnFKENFh3B
lr2FKcN/Gdqygal0iZJM3f3o+yPGMixjGv54G2nv3CmbKTNUNn9qnsgO7Rw6Vc1KL4I5u1UUbJha
Dna3cNQUoXMZqfdah6q6y6i/NWHwVXpddphwdjB5D9ZOB9dxpDlKIcNOUIwsID+FeFkGlCsk6DLn
e0UyijY8Bj0DjTtUN+0yCrD/yJd6UT/XuFJbk3Wfect4WPEj3ZgudhJmtvrUrWK9qYxIt7S72qX6
kVOGQ4uM/VOHfLSjFoZ0HIZ+M8+pRJyCimoRCmGmP9FWRv7hoK19pvSpLlfabc+OsRQuZje9BPlf
GLN/7L6ftgNhHdvME78IjHqtdNAk0dqdyjRLgZwGtMmZfRF51Zyt3Nt1U1Ae5dr0SalHimsZ02Ot
0tchzpeEwrCh2AP6vLrzSRmnOcgRt9NS3IisM0mmLQ8hSJVdLJdM/YWkMXuNuSrcgeHB+dVIGrw8
XV9GBprEjZUgtIcwKFhfOpcIFKUkqd5K6TPvretHqXOx00P2BQ7y6udDd1zq9G+oZrmZQeQingfu
TgubdANN23SNtdd2gT2kru4VGlewiyEg75NzafHvXfXMtc1/KEpzJD91iwkTsDR40Msut0zMK5qp
SF3Xqrl3UXvoRlyUPXhQ66fllRwE2mCCYvwoKDqJxh9OX4hLNS87nF/ECealuKwrO1uLAK5q6mY/
psF3d+YcadMnixhM8aFyB28n/RnRS9QfpeX/Aug0CIocksZceeiavNvMA9lZw1jJXRYUf7OaEo/n
4JkD/5BMcoC0QKW9ck91WElExcgwC3BiTpzxJvKV0t1luNTKTROphmw7LI29sVw1wmcyCHQDygN7
TIYeq0YbOFcrKhE52mz3sGDnel2axG3LpPAtd5+N7vtUxFFileI2VCM/Lr8yLIt2SvBdw9eqqmTI
ohWOKEfP1AT0QjoNmTPS+SDwfHri3I8xNwTTWCFHSyBXIHFx8cb5L2jV3WpdyPU4Okgg2SIY3jph
D1u5YLvCYHNZmOo2dlj/jsPwM3MccsLj9efIYAai5Tdlunecz9J18uPcmnFbxa2VMDVykZiiZhj0
Ij5H6bO8AwcuxRv2CEbbpejxTYsBkc1jC78l0jQBPOVCK918UxXyajrEwbVgfVUC8NCrk7znC+2L
4VYX/H2Rm5MMw9pXipMDuVx6YxJZPPULUOxWptn3eFr83SzQuXnhzODizEexRlgevfmIwIxPtVWf
cmHdZep2rLsz7arFSMpkMnCqXjYVyYDXqGak5vqYktqZjqM3NEe5BLABVOVwk3UFefnhSN286jex
4b0Dj3DDSZ7NYKa9Y6pXQ0z5GY72QV5udSioKrik5bqcQSh7UbeX0Frbk8+JWas2oGFw+rT6yj74
gfVVAyReVxflY7GUNttO9CVIytnZS360xMMHcTh1DotDDujygZ1p46uU2C/d3KmJoA8h8l9COZKx
FIqfkuNhZ4hAPU3D+0z8y6fM9IvVBIr+P1IZGt+l+6Kyd/nzl/xSg69xFXGZx1mYvv03AzktP6E0
Ne+aN4pPx/RaVhScN7AL544xA+8XRUEjKUWtii9I4QJWN9YgXzq/nHCqt62D/pQf1dlxOko+xLjP
U/iwzIMdtAPx2wGq3Q65g54p6NJTvxZUHawszG5ALE0VucgAhpe5fVopIG1mqeUp6AOAYGEGVKtq
2taMx7RFRn8bJhczVWY3xEyE5jNKDZL1cnVvemEDDEiy2/QLSl5JNZYl0vBuTXzndusWGzl/MTw9
K8fImsNVg+Ww8q2bZfJvk/bQgMdTIpy65O/DL5dlqPnaBWun1/ydLeeeie7HWBU20ZHgyl3on/u0
ZncaBIGVSUrc5CMVKemMo0yE6f/kQ38wXultegnaHHEMb3tT3CbViSRuieIM1hfhUUAVjCiQm1Ik
ToueL9TxTqf6j+9nHRmSWm1tBQ2hRy3Oiy9uvh00ZOSaQ9vXzK51ne7CHvDEmt8K36NTZlwPWbW+
wyFxGXYyuCwNd+ocmPcCG+0FmNrsJrkefe2dimHJkoGL90InFENAZG6RD5PDrrbuPNwGJNxtnbwP
r248V1wAzfuMYnA3Nd8n17Efpq0vdesk/UwDDH08DY7W5aBkqxPHUc62me1+kzkyOpQNLus1teTe
EVz2Wdstu16v1c6qpul99UDtCs9s5ny8yhCRiSnBYNfo7jYY1i3Xd0AunxZ3Bf2LNp11eQY76+x3
4jfOQ9qUR03UR5bqMAnn9aGaiTHNrphDZtJ1BpirrvPPYFAAdGqHzYh9nMKKNjqpAoBWztOxwl6a
xSPBZI7OkiytkaYa+6VuXLORo8sxy5LoFx2jEU4q2LMML9Tq/W369p8piD6sCdDXdbo/4xTfpWuY
IAJUoQt0ZWyQVE8dIL0Yl0PjWR9UIX1lmZF7NYNzWV6+pUELQL4OROJTUL94HRl2mTaHgALzp/Ym
CtABxD5IUfDRD4qQSMLV9nICn7FM320EMNzFjXqmpvxQF83yg1a7vSmipF6Efs/c4Z52qt+asP1L
Qlp5DhxWHiYGB8xfnSwLsJYneDigJPvwzbDs4rOIveC9t/hySBXMQx/P0EpdVlgpkrZpZQ+G6TDD
lW1tdzZPkeAbX/+XHRVfVlX+yIGLiPWdXlkI5cHXtj43KXBkDV0Z+7R/5PnbFLTDtp9JoLB9vzkH
M/XsQ28djfijPVnzdy5HwwRP1DQmUCSsp2EZj8si+yPEUntpg+6l7EOA0UW+wlYcPFVuQxk3uzGC
UvFio/b+Ov1CrRbuzUSuWowuaivZ5zFolBiv1xDhq9n2wosOWdeuSVr6u6bD9jHVRNZGmkEFGwMX
/8DoroqjZZXvZVjjBallddSRy3+sy89lmuOPPoyhgzt5GIx+Vn86YqvhBg9xWmVkanAE0ADFFOIX
11p8Op0jNnrqfqEVQW0us++GIvm3XGTBZuBRicg7vFkzYJYf7R3/llugOV6osLQ0ztmyeqQHPgHD
fqluvghy1vfFR+ccvYyT9Tzj2p66b3vvu9VIJv0akLwFqFvp18VvdKLdgCoRjQxQwYxs8jUftvkK
rlxaQ31Ji+BTWcF2qnkL3JpC8wgV0UaJtER0AG6aF1tgedg7a/3Zgbx8CRYNDshTpyUhN3XVHodZ
i8SaccxOMqTV2xtL8GUPlj1k+/bN/HP25vmGuXDadX/7otnFT4I4kFF1B4sONwv1mwdbOdY2WJU6
rGu+nEqyw14cj/G/nbXahWyRpzx0H0VfDv+G/bhdEeEcGTO7C59TPB4NmDscpjaplzhzuIk650NB
Th501n5EYfGG0OqVUQwnEFidVlolqcZ63PwJ5tRlDJSI8OPmt4XsZ5hDRWoUqXad630piE9i2bw8
mWFUusi+lrlSx7Ze7/FM8+7cASwyqfzqIXtpB42+d5WT76Jywr5Oymjr60dODe+pofV34MY+TvFL
ltUztUqje1w4yTwPmsYXpHEbpZNoYhkahbjFaRicgJd73HPaHH3XvGdPBa81EGtmgtS+1e1xqsLy
BkSP0ycgmrIeMvoh4/DkT2O+J7mCfM040C9x2h/QuqyPMuMGBDVudGGIGkGpISbIraVN/y0cAHh3
bMAy7S+mNgbCAf2iNeh/Cm3igwnKfDuk7ok7tdmCbq67rCaZqrOmQzHhpF3QaDGztG/hCcajv3lq
vSjC1c+Gj0njXXQQogIifplag6guRhLDrG6nHGKkG2b1S5bHpBqiZK0b+2x5KfA7uah9lp+Z6+Ot
VYfuxZFdtoV25wdglp9EW0bj7F66tQ4BZguIWQq8li4/Cle+SEENJX6PcKcGBErNmt+MDjyeWcvs
m8DmtuuC7rYqBFJDMZ1JMA63kZyZQ5o0vGnFpU4EPmgTF8Ls1PJIfZ8O/oDT/haZ8Pm15yfKZYTM
B+deUia3FdpueP/2mVn9ax8+R/ImKBgLSuRDzrxbpYuOox2TJg/fuiLO93WQk1CqincTBV86yAwM
CmCnptZwP0jCs/2Aw17MPjVB/ffYSfkZmmBHfSpOtoppvyoDmpbhrfUS7m1ncY7VE5VWrWREDFV1
GIt1uNPJO5Cu3P3rzvl0yAPerF6UUzIyWBXd2l9rRcAW0QNHrzJ/uAz5bJXpryh14s1ig5Tk5D/w
6F5hGpTTw84//0/BVN1ii077OZsPqrask25jPk4q+m38J86oXP2sTuP+il+UBakQ68NMNEZLNPZ2
HkqU0gtb3PqNhKKfmZn/ehONBI3I987cQ6e5XZwIFpNLaS0f6yo7bDb1bR4WvP5YBJKF02xblMFV
C6G3z5t2iyr7cy6nhjzpTa518Rh7dVozfzpyjQVJWBRgunO9xydKpId2X32deEvlHrxRT5tg2kIQ
D7vRwITHAU2lQaQOOea7lX7Tg4zQ5xdx8E8zoN6f0vy7tRKCmTbNNhtIOW2dJ/xT2pveCnoujZB3
uFbvVZwVSKp4t3prpbREXFWRXxZw1aSW6YwSYIz3dbuMm3Au/qbL4j4B65Jmzvg4K9DZMCQ5nFva
8wpvW3OYbxZRw6ZYJOfaXbCeZNlAdvQdWSM4DNouDKllLsqtK3s8w678KNLehftkl8xqVZ8mR4Bj
uFiE8vVYKRvShYfhMI2t/si9R8a1UIzlfDZgfEjMg30PAHgJA7R3pY2AeKLEcSjxbocudeu8NZsq
998CBf7k1eU9DIvgMNmpOdhp8cIk92iHYDyk9IetTZa9+P106cJ6uoV+NjyUQji94IMwPQoKtorp
S2kM1YlO+7tHyaInkRkC3P9wYV42Gvzksvz3S+W1ik322bUFj64bvDutsA4d9EfmBduok+Il5ETM
WHA2ZB+pnXH+idoR26fShLEyvHK7D7t5KU9mdE8hscM0TzhhggsrS6rJ+Zb5snpnIH4NUnan2elO
yi1RWeQqfzmEi8W1XOeboJwECyk2/KlNz9aCYiLqDFWJfybinbD3RbcZ3Hvr0crKTKs+Fjfu+fuj
ccsK090DFE7QPdUGEde8m9vyURmYScdFu+MVhUBVUf6TyYkazLJETqcOXddP1x6JFnrUbTfevHqN
CKu1aiy5qJvYxUE3aiF3INyOjv8J8qeL0A2+5Jp5FJvlhxgkO8xCVAccVSUoLGGDEfUCVtxvPYvP
StM2hzlQnyKM2p0mUtKKG/vQQF2RqvtVyTQFjHl2aRUoI1Cp+beRletYDna5CdcCKcga/QF+Beqj
ZDdv6y+PURTLyKUqmuqjHPt3NyV2xXQCz+jNLjLnVKzTd5KCvYsPN+PMQJBDUZ5GMX4skIkHBXLS
zhjtIrukxndWeyGmY0Yx8cMngxyb5Po7dNJ9LSMkMWrkeDHtNzJjLjGxRazalPmtFVvEilM+q4tD
0XQlB1RxED470brUuybFarFMYoH3qz+rIg5v9awU1kvQ/RbMyGmRr4ZNRa5JpuqkMiLfNmaZL/3c
E54v0j6JfQflwfNFxpa/GW2n3FlxOSSp5MdiU9N1ieswu9h1fJ2rYiZ2eskuxsjxOGf6MPYYvNYo
jbdF/8yLbeAWU9guT8uffKnR89F3Jx0d075Oosp4FzT/3iXr3G8jN9e+JLD2YnCPhFJM+8AB0kBn
9q9EOXMxayYv+vkSdc1+eSpEZNGFpwmX0P894auLyga4xAK6IBMh3Zeydy6u5FZxdHXC5o+6cW3+
WXobFnIobovzT2l3sONz/DIhALn8/8syl69RpLMD73JwiseGGlyoBPLtv6pqXJn//ALLDC8Tfqxk
CdIFwYCHSqEo/5VisUmoXgA1hMDESf+uZcIVkdjz4vT6s52h6pzKmsKBEAvw6sykN00yyctqSLqB
c4UEX8xkrr/TcTrt0gwBN+Kik6Oyc89nazf1ZDgMbWiuHGIvrZ77IwFxDPzD7CXEi5EhLVrwyiX9
MfrdP8YB+MidoiQ/xqb1lkokq8LhpMd3u8QDbTwg56Yk82mO6m2JImcrFCJiGVaXyG7RfzI0doH6
V03Zn14La7eG7pvDkpO0tjz3JF1ubYkWRvc/+fqbbdfnYD/l+ukvw1McmoFEPmMEvaA/SbdBQlco
PB1LXtzC0ZV3AykIHpFvdDdxI5Zt95ifNa37VkzyN4lXSelYv8Im9P+WEUL2rMBppurwREV3d4rc
LEjKyX8fBj2/VR43uHh3HKayRbn2ts3VQJBg0PzREFWttV3sef7r1t19Kn7E3fQAawVeFsIcPbiM
/RCn5V40TytSSiUGKXeWVUebNu2Cb16R3/p6QRQ82dZ1GZznG6ennYYsT5xQ9YehfoY94Wxd+/XN
srPhThXPY4WSfum3YR9KQmUB6WVvEX6dNwY8tKrRNFFF6Nu1nwD/r5hyfIOu0yluhmWI74esUJpl
SSBhhahhSNw0JwjbCW7O+GTO2kxsFwRTlyJmytGm4/RGX9458S9/DF5ilQcnJANXN6ryIxT2IXNE
lUQNkVk4ssjRdxACB44y+zaP6l0298DRWVYlZTQ0tywtXwfjNXtrbTrKCeAEdNrN29LQopt1Jk5I
gaqP5EiQPuZZBaQCCxXA8K/ZNe7FKohriEX67uV8OFF3Am2Le08FzSlyyHTk7XM8gL4VuP3YrJpe
yaW4R0VZvvlLvLzlPpoGpPQPCm6+9zGNE6U74F+WjtnYZqaRHtJw5xSPsqjN3farn1GOASo3OAKn
1v4jYjIE5kZ8pXXnJrzxW3ccq0PV6pgECIF8wpkbZut12YHaI5X1cVEBUcYHvuAwMR6/i8vW5uKA
tJRly2XuQkPogD8yZNijp8Xzj2OcwbQ4WO0mVdrIsKP8OnimBNqsm8OylqSQUbgVdwhNwup7FLyj
Y53Z7T8He3moyDHHCTB3MKq4RGFonb0EHCNLhBzyra+ya5+uLowHwLuTZYllAxOITCFLmhGQxX6L
va9Jz56pHUgygoszzs4zKD4t4AEQUGcBDrPHQ3T14ialu5JC0VuJP1bfROr0Bx6R4DrkFYbA6X3w
AOXbY1UiyFaTZgHLhggRhiKUUNOkEgTVTLUYc7W7qnMdOvJaPl+WJTzkgw8RsQpnE4qnW7QzVzpX
PlcenlMnTJXMUUdR9VSTxJb3WM98vu7Gogyk6vQ55125aedraqv21HjDt9Qt3T3mhRG/ojW/9APH
sUYzfm4ZQxHbGK5joF02LG/b6pBQkJIpvFsGCn7GfsEXg8UbVX7hTvk9H6OkknXxtkrb3F1kGIUb
CjAJo8gVcXaWk1v3OLbWc16RDzP323gS8+O/l/D5TyY8zUHc7hTnM88kgyr6wHivOvTA2RxOh3AM
vxrCXR7+4g23ZRqfSuyt2w/5T1mhhs6nnigAw1w8c1ZuXFqxfq5OfEJlmiLxi9J9MQXi2rvDboqe
YRJyFb9jnSYCT/cOncMZbv95xHT1fu7CkgqI7BGOZviay9NU0IYLxfNDoFhHmkcOKu1FIR0bIrig
V3rBE1IcW88wmRZRd1ZQZLsi/qwjO/+oZHTruokPiAx+hKZugUwLMHSTZ8kMpX3x8vSZFOOfnBoE
yXXZwJQlKVTFYi4mdK1aL99avs7N5NbinjbD8iJJk4HFvyw+gD5LUZHAXVYvjDnxZmiCp34yXncY
xT7TdsjvBvgXkcX0Dp5TJO7QBUgRvUNXj8OnnaMIyI2qNj5a7TtWngNyb0n7d7EfYf30+q0eSn0v
oqj5BCMd4BdVcS1X2X5mHpkKDXL0zeD5J7dWM/Bs+ulaCmgAJxHkP4dtPjT7OibUIJOBd1GLNhuO
zmnni4Gyop76xHR014+RXymD+ExlLOVjLFuJZyO0TN0VeHrIv5zIfGnHs4mwbf6sBs0WsWH1I3fi
7w07WwgZ/KYGJPbg3P4dvDwLgvEHB2ufiHUcUdFgu/V0/oXfByiWGvBNNWjx5lie3jqLb+1iQx5d
m7nbJnWXvZqs8p4N5zFnmu8zWLR1hlaKuIoOXEUVOsPU3II6hUOBDcsd7tah0nhlgWPHDJ2EXi5U
DC2JsPFHYPbFWuVn5kcIwKvWsL04k3Kv9Shx+SMw2jmqnxKD6PPqjSm5iVj1jxQGKO+ts0r/LUPv
SGmLYApxyRVqVvtG092wdVZvOHG2IYaZovyEcwOdQpYdutDBxTNly64bXN4N4a8sltAlXodE0EZW
PBS+v59U1NwK/6ohv8sqK37BUKw8WcZ52PlUnBvyKXH27nzZoTlxK1inVf9pM8RS9Up1TVeEB4le
lCxBkXRrIKmacWliTKOjzJ2IHMCyBy7mMZQF3ynLCZWnzxfH65tjviIisGZVb6xSB7t06MUlE5If
zWyBJ5dM4PboFd87XTlbgxwEr88pkuZTl7W6qbI/TE6qz5nDJK6cGAkFbeePIlU/G5KBzitSCCJy
3TPTe/3WPF9QYCX4Zqm5YAhduSt52qbfQGPpmcAqhEdsTypagns7Ol9YOpmfneVUkPyQLFnl7IoK
1L5ze56OWZLVIonfmcxRzYW8dwDM2y6W3mmNCywgS8TkMuefxkMmMBXzF1mZzUnNUXMs0Ge+WpXE
QjRgLann+EKmhPvVV48sVvZxndC9OEV6XwNTP1Jse6+mWQwbDLE1+YxicOzt4uClJearYP7mG/XO
X4ZUqnjPbftbsTyTt1DSvVgYM0mz9Dm+2vbkAAywpln3PE2nV63X6VV23zsWk2Mg8JahiFjOY5D9
yxxakJViO4e6wfc05OGS4IIrt8WcRtemLix6Ht3imjfFjehiNl8ryl4ngrNfs0igYlpH8zBxgbWP
6Jc86ddwuo3i1e8EgzTqZZtjHrFFvpwBfxRJ8uGH7HKfp2KTsrectdD0V7k9JhUIuJf/XiqPNUaz
r+IhNuel9ruPVpfVq9Xp3SJHGOS+p1ao77vdYrLoNa15pNJU0rgBphXbc471ve3u9mR7Xzo1BI2b
8hyGJT/40W6Qz06HzK+WFwRm4IyYIC8tlFGRD/YOBjc4Bh5JtAQ/sPel7at0Bc1PKeMIoK176SMT
JY7PNzMgB9yP2cy9kcruIoHJYFQdP2nJxLi13b4aonvwnLwrTpORLeKXX9QXuVDO1RGljDgBihFp
57bB2fXVKCRCXfQZPOciplTqnVp33vHkuqc6CwPEnPEPu8q8xyTGAIkrbCxG8OkIT2FvcIuJgx1k
8yXs1y9Ra+tWLgNpk/pUIHS4r0Ys98WNfqnFEWcXoPxULYjIzMqDS3MXfUVWYx6w0dOjXb0IXMFy
DnZhmlue2j8F7kW8f3Tk1q0wNwJewl76F1Et0QuugENHVRkx+AOfJqQZKP9t91SxyV4mB6ZOFcV6
DFShDzp07hyr7c/eDm+uveqHMn14KjFlbvTSU/0TeE3SRFn8yALcgvkoL4NklZ4CPYNczv+k3Zju
ZpfUILvHmwoE+K1IKhfYJUMimkTtYl0wzZKa9Uz5FS2rVYeZddVdfvDq7BvmVb5Dy7kJ+nYTu1nX
F5VTK5x6wv5ZUK4Mvjb9amrfR4HV7yQaQx70gKch1XJbJX1nQQYuGBoEQu9yUfyi9r8FXXmMly6Z
lfmYpni5u86oXhYdfeqlBRPvm3nXytY/B6Q+IB+O+5M3NHxShzm4obrj/xQYBAWKHieo2fxIdbGN
oYvFwF9s9TZ3z1ydzPxBhPAuGAMJd887Vo0u2nUgYZ7QTG5mVFe3GuiJKjhK00Xvvc6F92qbFynv
pa7+NZkVnuc6uHmuTvqiFJ+mnordoH+pDHjZbfs7HtfoPqVlh3MtVQfvqe11cFtRShZCKE5yR8kG
LVLZ4GxslzkpirHM1qwXP6M2B3lnZ34IS9sPNyJZjO36WwxO/DvDULvpA0u+i0hVp1ybp46j/RLQ
w5sOW9uDpIedP/sIRusVSYw7Bo+n9KQ1UfU+mupfPbn5VY56LpP//nGMrPw6Fx10FnMJ8oJ634bj
eC4wstyy54sS+tX3kX1ob1AJbQO3Llrte76I5bQuT7nCtGV5XN/cyi9vCKJxV1oewpoheh0ECK+n
q2k7+/zJoF3ia9aNnzEIdbIYrEtVfO07oIm8+1HaY3APp2HhMa3jcyotjMK9/d4MjrtVQRW//veS
TTjmhm3QFN13f6LO2zReeuLUsF6dfB5QvJXW77EmUCpYWLgho410T6wj0WsTp1Q1YbcK2sD94TST
xwOnvWOTpx9Tm8trnqdvfbR+VK6XvhPt2mxna55R5gh/Fyo9vk4zquqIe9ZPh5cJD3uGC+GE0wYt
BoIeBU/n2XyPpikQXpTVJzi2swv8ctj0KW8f0boenejDuhnH9KVqcZkAlemkiv35gEruGaSjHvYw
eK/e+Dnn5dBtGkLJgjzmKc6K8lMXXGxu6TRJGJHlNwi7uiJEdJLSJ0gp1i+LZ5Vv9TRUb5lV/2wr
3zsAyT1E0+3K4BucpMJRE7SHCBnrB88mecHoFva9S8/F5E3up+ZwPHKQ+B8B68jzGN1ngqClpnfb
z069ToXNKJqnt863dRLQ03BaHDv/zkB3Qkqs33Ok8/uwrtVdaP8XzevWrWmn+RHMMEVOPAVnAiCA
wMKOk8Ue0p9W/MD88R608ujbuHN9V033teytLxSlKP7AooGDJJNkKxNfrRzJ3BZ0mGB5z9fiq2QH
qnMLKLJu+pOrZHMvZtC/RlJjZ4trloJtd63bXGzVXVec8y9eLAB8yrco2itMMD9oUL72wvlL/ElE
g4O+gnrUN+lYcLm8bISb2nc7Dv170PvoQ70eBTpLGP1x3bsEoRl7Yx9JHczOmCLkdbICcUIO8YzI
sQixer7YU/M/1J1Jk9tYekX/isN7tPHwMG684DwlyWSSyWRuEDlinmf8eh+oOrrdXjjCS0dUqCSV
KiWRxBvud++5Gi7oLZFlnUzioVLRJBq60siRYIwbUNmesIaOC4EDhattcoT2v2mHif1EvnfVlZG5
UYPhdcCbs66M2FsW3Eo5qLKe54HGcKYozmTMN01u6U/+JDCPOsOyQOM+JhLdWYsKbSfinVq2DezT
wRoPnD2ctcGzuIuVlMltZq9CV9wa7lRbpdWSa25baytvKUPuGBTnXWbtSl1iBZWTsJlWRyeiyTlo
2rVDNmBdasM4L9zKAkXwO7bC2EqBA6XLVVIVpqZBc6K/YVZ1ZrHMJNdGdYLk+5yW166XguYu4BYM
vdl/Fs7KL5hWyWrUdrYlqX3VO9wrnrnDeVPPRZkQgMqYJhr2ySu7kxb51ZYpUHbRrWjNGhrgwJX5
aXC0YZYivlAzh70x9zT/2nrJvsGvOWd05K9I2WsHGev1POOzxU2WQKOh1y9DZlDamICmY95pH8tI
FJfMNF+MtPHPoTq81r1qntICylppM0hJJ+mSFjhtXhpZcqnC5GvACcweooebsmlRofGc4BUpj0pR
vJF7k5tc5tER1eBk+8aIakHaRTW7+lrXVKD6geoDnVKKfWJk5R7O2LZnkLNWoljZ2UGj7Mzpm8LJ
OclNEXEs4YfRBMroIk7WgWbuANtwsbbokhki5WjUrXvkv0G/0ed20I/r2LXlcbSiYuPgNa20vt7/
+UZwL9yPEQ4VNefhjrJgRU6J9j6JzShnMvHUMzN66loohbaN8lnYtclxe8w2RoYDI06b+lKHFQHp
LsnW1egCtsGSNo/NaDwaDCSJmNZXrQr4xCsS1tP0t07wROM/GhjiC2fptbrLkNoY4gWjQUoZR1si
jhty22vDOe4RTnqfHUNk1rAvTVztRmG9jJkSH0LRvXquKNexz0crFcZNZSx7sOh+/esbbfphqTSb
sWiUTZZYbB5/Qo90DvdTS8GpYvwPLmFOy7v97tjNOsvPrS2JMvB3mUFuvauG2LiwylpwoztUH4hS
Ss1kU2mymeN537GhZ7OGuaqVtHLmJmhDKCaIyA5Za+uaIrdHesDfddDFvBpwkQjILkHZGiwRuYd4
EdxrTdtwr5n3kfs78pWpuUqjBZfz5Z9fgkqFObNIfqLXgtKTVPp0EXd5wwZyAZ7ZPCkFE0CCNt3c
9418JqdAa59fwy55HRhucpuy4fQp+SxrcGeQNJ/ZKTbZQTMBKNqrQnG/Jj+aHkWHNHEfduadzCmm
o/TJMtDJX2amcw/EuCQ8SX5pGEqwCOOjaYrDgCV8G6AYIdfGy9jncesZ+s9aPjTHiceUslnhTZlX
tf9GCPAkteLBSZqDjsdJsljWtbHRAvO9LQCJleYTwt6u6vJFiH7LWXA9lKhYqiV+fbt+IVj1SJmy
oGhMuAfl6lr5pVe1jdvS5COk26xjgSm7E8ayZZqEnfRmsUSwthKYl6+6K578obui1yIhWt82fahb
z9BykGAdd/08ICeJ/XCppybfoz+tsvT3pn22OvNDtmghZeG1M43JP+42QmzBYC562neiBjnHuCQi
3tbRNHhDAXF6gMY+KHmeqDElYVim2aZDBJgZhYZL5a0qq884iluIsMSvhbvlCYWiZgZfGoggvc/v
Q+70a3o7OFj51k34nLx62ztJTzl1HaBJzc0xOmgfodU9fLRrrkSsAuwiu8HW7wHdGwu8GPwGk9pW
ohmtMnf4SntbwqCW6cLU04ixU8VZv2/PHSL1iqX7ZMYN1vMoV3ctZfHgBMK3OiSlroYB58OyyxZN
yAjJYOZK2o86myj/ccyQqUDqnIVp+Qy0OdVEXFVCNcheRtUHELMcyNg+c2FkQMXc9SGAEixk31AH
PKqvzES9DRPcaBmNHm3QTTwpc3ykgoQrdGE0MBHsQ9wTV2/Lij5oYCtBKt7zekdvESw9L+fFQf1m
7iOQ4VN7ZrQ+E/CguStes1DZHWY510ExgixpLP0MXn7liPgbrYdQsTn8Sr/6IDTIdsDPcr9mjJVO
tIX2FPoc/qafUHUba6eONcrlwYr/XKNb3C7wCH6SAIY8TARSJ3s+hRBMHYyyGke1EgcUPOQ+il8G
pIGCYUxTgEflWqUF3l0bEIfKmMiwpLCSHo8iewGo8QJcAUB29wSJF3KC19zZ1JlfIEgMv2ojwXhb
N13vt1i11gb20j9fws+5awdpfAmxzw/8u1CYwBC6/vWNcjeAnbKld8XpfR1k+xtr1pppKTfwjAlN
QzwziSpGQ+Dmc5+4fwWNPgpc7nWZPtMMNsHx262KCzOWeG6YtP6mb6IY3oMR47AmrYcmlH2sKys/
7bZ94T7yQgN0kgJDcJKzRrZ4Bt3jBxjCXavDdWILgvvDp8k5k6OpttXbZB2ZDJgSAURwrOUCL9xn
GGsfStN954F+4TTMjbUA3xxMLcBw2FIAiNKANmn3e1lGx8pwq3lsKI+usraO9OjGMwzyNV5wJZHE
NSuHpJPGq8oTH3y9xvnhvvcD3OYikdvR65dOMS3RoRfMat+5QQY4T/RPu1OPhWexbNpUjPCkgmNA
uH+B/gT5QwdhGVGlaNxMoXy7efreaNkRZBSyn4B2FO16rFlmbnymWXqV/juBgj0G0pub69+u397h
5lMcUpP5rI4eEjsi6JYL67aUNMX3mgorxOofkWv+UufCCRqT9tiFG+RtdeH7Q8iUrd4bvfOq11PC
mYtmVgLDiLnXjVNrOg31WJmdE4/1d+Axkh30bt129sk+jpKAQ0qyb+bzBM/tkZs+8hgN0/CQp+up
bsVno6dzZ8wPNifG2Z8v64faVpUFXm0T6jY+ye8xf26TzAIMU/xm/fCVBVsnFuWscQg8u1b11AB4
gSnmzQfP4vqc7nT7BXbgzFfrYrKt/hI1PnHUubjhAKxYUx91uQijbNUn6RGU0BvUDTwJzTK0BwQf
n7l+uW6EBfHZ4rqp4pzl/J1uw7zeU3lI1r5eh5W3Hw0VZ4g8K8aOipoDFy44HQhi/ltZPhR3XODk
XarcyULTPJWE11w73paRfdDjdhEyN8w1Zv3DjQb5eAbK/616VbrmaKrMWUKTLI8VA640/bldtsh0
jEnyTNtmNrtSZlT1zLDjR+0Gz2PCdKAYv0nUIRgYdE1D/fmyR+2GSvlZZoAi++luHUOtxtSITlCR
BgAkgrnJOft41WdR4gNkNP1rKnzg5SAkwnqtMJu1hxg2lbsrLNgrOQFNuyI3b+ZsCE2yE3ryESYs
63W8HDX1apT6E8JAJlxv5hQgJfDhX+iQWPEqpaqyAUD0St5omFFy9zG2G1GG9VzqqT8rGYpDHB4/
wiWbVzTzO/nyHandzurBnITDw1PlEdZMTe0MGIiOKaGukv3qSczlIWa14T0XLOV/IA7zzCBkH6ub
2KjfZVregjL8NAcsCxKnVqUFL0rIx9+pfl2K1anI2celtVDj+sbc4Owk+akMs7sVHCG3LcIs4t/x
m8ST/Irx61RaxH8z61ir9UtOcgSCNMtg+O5PNeSWv48DUG4iukR8ZJqG24teVy82mZmFkd8Mvzub
uDnJFF57aZElb0+aTrDVq+WFY8+nBlwlqQse7OElDxel9DG99e8EKOFeFusiTt/HJCnnAR48qrrL
bQgyoIhbmyfMeeHMdEMnY3+R8B9Nizuvq77UOmVUo7hWGG1cZfwy/OgcJeMaNs27E4qbJiCCoQCZ
E8PfgZU0k2r7PIxck4z+UWoGn43YfeueQ0e/Fo7xLTFzzYJWsr5G676QX6Zxkn64lV76pXrYM7uq
BILuDTvM+4RkMjTyIeWcrDo6FKbamzcoHYqm/dhGD/wMfW3mpP2H6s9ztX0gk2AQtPXviaDvlc+s
U1cjEU81xSShlV6b3nod3fYVqeZdDOquEsMmR+We6SaaJbzqtgp+DZlwqKLor7UTDizTE1TKh1fN
ggCVkRPJTI79h68ZG6cFLJMBKfc90CYqf8JIOYmmfh8U8BGqUry7Ch3guNFcDbyfFeSnhPGBWStv
5KdboBG8YnEQzUbLTLkL8Em2NH0v1HidJ8EXAQHOhMoXo/Dneq3Z1XvvO6STQF3zaVHYYEbVIxJR
4jnGndNY8V0gSHYKO45hYS71Wu/k9NXZLMOJx7K1VPuhJRaalQNsVZpgRIeDCQOKsZX2Wpm89CVs
gdx08G4iaFX4KzrAOWg9U3uUOi7RhxlaEOgHMRISI9EYdlc3BJAPxag/yoLwvlQ/R0xkY5H/NtSC
IVfjEmf0scZQyWpVRkAignwW9Mk9dfSvMDW+hWI+qSwm/dAdS67TfGiUcxEacxnoRDSj/IkA5Lxs
8z3ZkJ3eFLeu6D89gz76kHydPWJrqDPeoJoDv8FsNtFRW3AKXOK0fUIwvgQx4WXTi2fpCMkDaUcf
6c1KdJymXvJbFjYRQYmpkstFxU7uJdRG4C3FHE7mUo2aQ9zG67IWHH3BCqtE1ufIqMADxbxI0f2T
0uZAKvNPw0jXxajKGRcQ3vGo3HYOdLgCMzajjHxO3OQrgtnUAVaaDei+YEi40tRW+yWsdVNR1VUq
zm+MvWbmZjwYKs3lVfPj5AnPZaicwk4s/NTmEQaxQKv9t69iEmmD7INpHyQXp9hUBLtSiukWQvNw
bpsWyS8S6orgnTebbzH50NFxKJZLo8uQ8tcgyD2Qg1evg93++hq/riUdBKHCXvcdZV9p6OezbuSV
6WJz78efXoGHZpyWiel37p2GWK3y0vnERd3R+K7dX7tlbRoxeJAXJ+ZVNhQAD0QUPb3bYZC49hFp
y6Qnc50n8lupYlTIfqngQ5vJMntzsiHDZcb4KhzVWahXOl/Yf3ab4oKhvucF57eiuGWG2h7V6jC9
25+uzI+ja3841iszhUdNwzvzVax6AveMVGIfq6ZKFj2EcxkcjXFyoaunmEzRQvMspjcbtWVYpdu4
Bg2lQcfnBzg/3CSe+xnjaNvG8INnyNbEPqjVT5F6F3coccxxUyj8ZIuFgFIsX20nntRzxpLgm91F
yatXijD5SPYWlo67VBzMRksz9F7cosc7nDiUFckdyZ+dlg2vIOpWHaf6qSWvAkipG82tGPmtxdC+
1jg/VKMj5iFqcxaqyaPHpF63YB7a9C1XsnDOXUZSjFpvSHDzpGr5Hv/Gp2+Q4kwaFx4ap6m2jt9j
33oyrZ887A+Nk/wWvbwQE39rGpjmUXH2pvJE16HvYdMqWIfg3L4CnDmXQXId6H6AmUa0b+BDMRiv
KZqcW7+GuX/UOOHTwkQolTKms4mvloiPjmiS6D+wqOdm1F6xlfyoJsRAO7CPNvUhqUH+kDhL7jBo
ZLJJolXRcPnSCyiUcB+OwbNm4Q3M36TPRzMzQtKbNZgkGNcaxq0ZyfKA40ov5hAYsb1yParG18iN
X8krD95V4U9fa84FLFaIf53pqGcvcryi+KoXzcByMNg1s/WGYd13ALzFCtuVqvFAJgPW4Sw7pYYP
4aHZ6cMWFiBOcOB5ZDQ5Q1uvlW0/ei16IXOEe9BotpZmnm0qh0jp8uR2nfMZsOy0Ro3nHp4A2L70
w9Lr97bt+MDEh9rqn8bOOTbWsBFqBwBNPvNi7iPYMyhp9VvkF1czpqcx2lbyitx74ojwpTmZPyOR
yz7i6oco/jVHbiN+9U4ddzbL+WQ4dOgMDGpp97iAfTgZTfaRxRgjsS3OXFmuhc5jYqThgGuSrHks
jafKoNnPMtHgtWoL0DBCPepdzIIkcVsJUNCzgk2Z3Qic3MssTKcE017XeBeqGvZQEiqrwQCOY9Ql
DeUyWGOouWip+eTkBBCKbh2XFfUmJGGwyDRqc4dACZ3dOIVlNyNBtmdQcej7gsSdG/1gHVUDsXQy
GynD2ppgTgO8RYOfn4nEvmMfPBhEGas2PKiN+lLYw1qf4kjhRu3lYYSX5opsTTJoFk3cFH7LwOZS
X48HFQYSFIizpq3sKLv1xDU5oWysPt32pMYh2h5Q9x9RwYZXNaxV9iXI+W6b7G1OM5ZMdZxxERDU
SqH3i6CllKMCO9DcmX1AVAjDrUsUv0uMl77sPzG37A2NEEJthDMwU8PMzoOjwwo1mKVE3ZJYRHya
cLGgUo85VQLBsOvIYqrY3WmRZKWCGcyqZ11jK6jng2Qt7M1sl3X2r4oJizWbrUkNcXEPKsyYyjDm
hVLSOiFWpgSaVErEftRchmatD+LhweRcmf/52axjlzXdvVeSqwGs8CYHh8xazTQxJ3WqTNFaTIIk
Xs3oTVOrrYMnZ6DEsXTYSKsi+R0H8Yo8BAbgs4vsY9SlO8Mqn2EjrLv46sfDRiumQTLUEOHuaPy5
8RLS6TPo18ZiEY99uQ1s5VgPb50a32ViXzD2HXThvYJ9WoVedgzT+iPxGOwobfMuXNKHbuHObRP1
YOvnw0G4UPsaGf74pfKsx917oLqrrJ0GYqUsFm6AQ7jFahIghwSSE4Ef2F9NtjHTGr9EdRHkxkxn
NVmXR6XBlV7f5eS36hTxFjXjJtPcZZkEDzXTr3aifBqa/hOm6tnMiuc6n6hVzE8rsfbMwV4yp1sp
mrXiiLse7b6e1dx0fV8kGzuoiJpXu+CPNJTP/Uj/kryr9th96sK+0KV5dk3j2Jv+uYy+s8o7gX4a
0fEmar+uv2El7DzsC5iYOqgG3axoPcorgLjN83g9JM4CqWqV2z3bQYEQTjyFYXp5jV2TtQK2FLhi
kj9qeGq65laSOeJiV53TtlmmHN2H+tSFxGP7Ypd48RJaWzCnAHwkJwQoIK/vJs5pkuNAUnqMY7Al
JTLEQfQRwLtEWTOd8tFClHOtVt8YQuYDd4EqjXdOSomV5b2E+nBdctK9Rk1GoYG6SqT3AS901tr2
1rUfZVO9Rj4zztwDX6BY7msIpymP1d984mDIhMmo0RQvjtgTXnmkJvt9kn7qo8PmkPm7DvgEFiX4
zyZOGo+Ldn/OztBXnvxRPIMcuZeVenRq/dxED1dJ9h41uH2WoRsybQ5E/xyyI5kmW2bNsHsY8ZFz
I745CPhx2n9FjFFmLl8V24lEjUkuSTgSwlWj377LN6ZVbCKXo63q3p06fGord58wXldCpBEENE3q
X46vnAciS1ocP/HocoyWt4A0QmgohzEMf62uQ0/9ZGjxo9aQfpPp5UDBZok0zqnCEkKL02ugLYeY
LQ10FhH1sv/NNuzrd7gz9wBC6tCIdVu1SMXDsjXQIswLhpldrP1Uvr81knLviPBZMmHtoTrqbn9O
e3Jh3JoMdNW5ngNCyjKWvirrabiJ4fQlXwW8EpBXHKpiv1wZZVWDCiGfC0/yIMOvRrFulJd8NLp8
8rt2eg8+CkKhGbCrDoeDMGkzq0Fz4i6jOkTE2b5q24VFayK3jPLXsJQ7/XbLOO9XPdghQBcvCA0X
sMkPQNVqkRzqSNwDD9VSUeSb4x/hDt+70jxpdXMD1JTNYlOFE+nuLK0x1w2dFBhx+eQ7fRmf0+A7
r8gNA4caDoEIQ/LE/iqNYhdmRkGmXZW/qVEQChv6tVNa5Q073E/j4l1XCHQd8pYS6CLL3kNrZMb+
w37AlI9iDVgLJh78se32CtOhFYf1ClZBThe8EtF+lBrhdWwJgMcdHDThX5ge5Csl+fQbT9mEbctU
27K4B4EQyqLk2ttusekl7Q4Zvku1FOVRoJTPPdCYXPvb0i/XZQDmKE4abenKTajzsXEEtgA+sLs/
3yRJrP31PVE78TJzMU6Voit37AbFrvM4c9b8UeaqU47zLuFp58TYW0SVsJL3xUJXfGWvTd/gbXD3
FXvhXA6ROceS1uzLPmr3f76HvgmmThtJNfUxW0xWWzv9XQdWs6/ySeHztHBYEUz5EBrLkOooK6cf
CjIXVrH32rzYu3FMkP6fPy6gEy1sHzpQJfqzORhnPwAEHrcHu4lOnXDvKqgd7NyzlnEbxuMKsnM2
WjMZrbOK7MMYdspMG1moTGxZaojBSkT4gy3ru1O8Qxj0D6knDeBfK5pTpYd/e6xPBhRzcjK4hBy8
WkhWtX9yIf0YMor2CIyEm01Mi3Ev51kcuSvVKQ5Rr949z/8gK4sSW6qvjea8WjWwKMd4wYMVYx0i
qqup6T0B6cjQmaCk5kxeb188hdWnC2Bi4ZRBxL3O/Mn1HV5JdYMTN0ISAJkKz8yOzE9DsSiAxJY4
C4tf8jTqskvkc2qPLyqU1EDAeWrgoKRirtf6NhJhRSu5vgSx3s0txVgNY02PYsJDq4/KN5a6Tz44
FUeXbIVnpNnUfg68oxVIRu10bM9ht1nMHlNpHke2Ek52n3jgX6DMv3US6iJ0q3eTEvF4aK7krjFo
dyrUqZSNMHYwSGG+1XuuaqHAPs/oEfko2DIC/KqK5mzXjJBk1zfzZW3aexUrgg92FVLIc6FnzF+I
84ZEfiGbP/KK53Zi1wQVoDr+SE6qISWl6gVbc0KSaKtJ7xMCd7wwFSTQEf8P+XJ37/bOwiSkvfrz
vgqVzhTLjg8iT1+yaERW2MHMsCGEwCip/W/fUSc0qLIp8OmPsly5CjdRGKI4XjXkVfYCfRgOub2o
mM2UfXFHRT/qxZPiGhYJeXEo2DzJFXG2Ie6Jv3IaEFrUwrveta/6diYsd6ca/SvgxWIWVoiEgfOa
VuY177qHiN0bwJZ4qSnZ2q95+caGM6DsgXyj5iJUMZ72UUQUt3kvvR97hGoonPBeVKm1MHusth0n
w1nQmLCpQB8xctqSW0WZ87VHLHVOMNCqIz2du7AfFkpZvsUqf7mc0HDziKMBDGi4p9wIraCqfzOl
CxeiVVe1VnCITMacKJ33lGfER7SZBc9u2TlOx0FVWaBt1gsr/wnhAHLTJnCSJ7yWqPaBK5Y6wjmX
NbbFogg2DdLIXCVdQRDRI3xE5yPy9ZPrj2eTilAf/NzYr9wWw1kU5wTZeRUWbPDJQoWPg3+vXdU1
9Th2DGMod8uv3IuWXeHtgSGZu6hYcnG9h13L9ResLyagaIuN7yowMs27YNWHzFYjItuwfzZhTNBL
J+eRmQxTVDdZ6VoYLqxRDjPw2UiquIK3me8fbD3ck3p+qRIY6ZAU4EOr3N+smMlcYDF8xTNEQ90s
dbIH9s0pu+8uOKB95U79ZecNAmORQnzq94wEFZhNSD+2pW9CLdt25LLAdDKHRxevmWhPUwAWbrIw
WBnIUMkvovY9oz6gV75SYXHpnXHV1uoKwYQaB8MhgVGlFPm1T8qQwoDBVPnAfjE3pQhusnkQ6a42
43SCxwa1Dns4j34MbQsNaAlcONppzvhlZaG6Cvt0nOsJVyUdV0Y7qwbprezqDDiH6XQY6/OMo8ZC
wS3DoTkBBYNtwqE6ZY7RqVr1GHlnUVpoNNgl3hFtD0uW5VGb4GSYuz3IhrIZ11pAP6il+LdqzPSn
OFTJfqpyj0GN9TMx1wk5k2VfUPygTwyQHpFtOTR/xAsbKKMaLYQ3fCp+1D6GbFNWKWQ2xrIyowpJ
0r+woZSwn3IrrwLy2TxM9WEP/V7sszR9Hxjx7s3G+ArDAkeswp2utXBde5vRyqp5o2kkSW3XWzuy
KeAfsKmy68lFruoMZ4Im5tQt0qkfJ33KQy1BEU0wgk4/NLtQLMzafP73f/uPf7Qb/UuDzz+akf5n
f9JT8FVmVfZb/2tj0r+WLv3nNUv453/9Jf+PipiETW8SLxSNUX8vevqXIqbzR/nhNR/Df+9u+vO/
/FXCpBj63zTDkbRDalRu2+rU2PVXC5Nian8zdUuF/mZaFgLv1Pj09xomRTh/0xxdlVhkNcOW6lSj
Ci176mHiyvY3U8UB5tgk41SD0NT/pYhJt6yp0fCfPUAmKTtc/Hwt3TBVIaX4Hz1AZRc4rU/VHcqi
hTM/RyUqcBRqxsSazoixokaGHHPQ8Tumwmq7d6ryDJ77iPqvcvTR92TqN0mnMi6zj0LXD3HZPCG7
7wEQpmBy4vtg5Pc+ww1jmfV7I7xt6AdbNeve67od0PnNfO1gNO+AZDOJmHBXXHVTrRVz3GydT70B
8xC90+hf1z9l0GBgJjIQGik8gPzHK8Cf2u6pU/SfYWSeWT0Uv7ubOjAIKd/AQS/Rpc+eFO9Bl/9o
TgRZBhNm07Iaj+GqT6uT5/UIgi4IvzHmsucmeBn6DLmnzE5NJt5NrOkzIsOrKK1gWCpOz5jeXDqK
TQoyigi/GnOQQyCBC1r0ShBVygToChP8Hz3MGDBTKDRw3OZKRdtSmMfzWqvKeWQw4YtCe+W5Z7fS
5hAJQpQcNiVQhYxLIThA/5x1hvagwhWXfvTWcL8DQYOLUnaLoOPQOfreGS8ufMOW2jrP1JZUA+gW
AyzNyL+l8tO5xtlV5FKxzEczsJ6pKRuQ7aVLhVwG/MC3yCs/utrdln6x7HxOlIk3ZbqTmWjR75tM
+VZcOme0/qxDTWEG670FATDsLGTC5f+Se/kAb/IIy2EetcF+sM2bZzlPZuRT5aJgIkwXk5JlJeZr
pLhPeuk8wO48CmUv6UigTYFyz9GH7OLTY+K3L1rJQNUhXjrGFj6smhxyli2Q5r/JUEAe6kqAimN7
LywkpKjvDyqsaCYfFmzkYtrOSvvkt1lF3800TyEQG44P08Ejp0AcoQrBYGcmr+ypxorIsgS7S161
pfrGKHjL7IgiyXbcdhk1I6S6DoNhRxtqHgLMNMpzigt2cNtNPI3pSofeGhxJ8wJbBg05zXOvF0dN
RSfnlBNnkBtyHa+Xo57VHaGld9cZ7qPn78us+xJRFSIPeVyOeIcFHZtolKuYlDjzZu/HICaeVB99
T/OR5ZVfQ2gxkrDlDuuay51tZtfwSkddXniINqL3b1gpX5E8NwWXXyJ8z0Tq2B7wr0fuq57mt4AD
BTbPCvcnMlQzEHQT2H7MxPiGVpBMyvI2bEYqI6pt2fMpIS785lrGEzZFZj/fvWAbRl9MSPyVdH0t
oAZdQNP/YdiWOYbflCoiCCKXWMUvlPTfhZdOcNlVIa1fvzRewSxvMn+45eGIZxlvxsxzjH1kDxfN
1H7DUXnSOpwCqRNxxJJXPBl3YbzSubMQEzeyTPuXsfJfDXpVBfeVZnyuS4uBV2l9QtUsFqRlL46B
97Jn8t6J+tI3HtC2ERi7pr0pJtT8roO74UffpN03mWh/ZMpPDLp560bz0NvGPRvzi6EVj6DXbuM0
k7WVvZDNht31LVDK1Vhf4Z58Sd36qZyEkbLRLsoKukfEpKeT3a+qvKSu9R1lQ0d8iLFAVPvXIOvW
cBp4Tn2Oq6mLmbiz6UbQTRBEBN7UnPmFGZJXMlxqCbAxUedT7zUfLmhHO8Iw2sHSKfuV1LmArqN6
grZ74WdLQof/X7YzJzbURVvoSwjkLEOYS2bgTzY44+GsTO/3L/neC1exW+pz03L073g0X8xMAQc0
Gj8jj7Jbfdim/lxlwTFiPWSQ4t9w8ywM192PgbK2aI5saVGh0MPajci0C5vUxUB9cR9Uy9poz7ol
r4Ph0FeT4ZnnScFpb5rDF0HQLWmRs0yVU9QipOkMqfSwOLUdx/j6LaZFGcbCE4a/S222t7qqUqBS
yS0s4PJm+pLOoyXVgThc+czk7k/gDh8Mrj56wQXKFCXM33lQAsNt3JJXZvRu+SO3GqQ2LgOUOFfz
UNUZ6vRUUYaaicuhM0kD5R8Ce8wsFR6LsqhftFjfmM99QtvOWH+FeYY6THB/nrnHNCXtamnWyUzH
u1cbz5bHkygKACECGwwdeBTmFXvfYqEX+CDoqErAkFiAv/phZdAyFMBRmYsWhmrBdNQgkZYwvWDf
JTGuFp9RqH9ZVLhP71jRJOSccPNRZMZdxCcHoRfogYrH2t3g5tebexjn7wnOKBwKBnsvxVt9fyNl
dtD64FuLtyIK757oxawYuvewKdExlmUln2O4YQtV2PcwS+82MiAlBtjcCME9aclSNtpHrMAgqZWb
N+T31qtOWYalOY4+XBuDoyR2h8dmGbtMAohWl4tADeDyutQfJy/Q3X5bUs9x5lyATj4hzq1KoBvz
EbtoleQ3KiuYMKVPJB4PUpO0pCrVrqehJDA7UkOMyOaYyGghbTxiBx01Vj7WjK6EdZjGS1G5Z7q/
5iIoCeB0IDslYYAgg6PQxPmCXAHleJ5+q8WdRfgMyA/22BBgowIfYPnal+JGZMtGWn4SpEEEhZNR
cNsrPWeYW8xsDFT3eeQlw9xt6pvZEWGxPoXOKcJmABVyQMnMHC3ZGy62gt+PQNgoWrx2fcjtpAvc
mWg4/WT5jRTHJs659boKaXSlCuvZUHVvidXR+OG59oy3ElPzl/1fJJ3HcuPIFkS/CBHwBWxFT4oU
JcpvEDIteKBgqmC+/h3M2zCmu0fdMmDVNZknNTufJGImEYpfwxAPbpoxK3cHuXJordA2s+ednhYL
1mpG53dnYe+gTlO0/Z/0p39mPC7wFBQqqdmZC1XwxyDSwjezj8bsryB1OV5sm0Bj4F7ZUH3CdYWp
K2kbF4woMzJ6JuxItmabAlMx9/aOJbjoxBVgWIYGq33tlvKm/XHqj9ioHxXqKxLeTD560Tqjl8bD
bR/Tzv0uwAvg0iT/mPdYAD7xbvSqJzu64WH7KGV3WOwwc+lu+qjc2QMeU2P8lybpqe8A8tvuQn6Z
Z3CX5KXFyW/UOL+dBR7FsXu2+M1LD7Zc9TjTnWnDh/0YnoA8WbzadvU7x+N5FNEB4j6DpB8U0J9G
XH6grnmphy8qUujUmnd0D04jGI1PLG88Vd6iboxfq4UWYAzPiPn2sz+9Bzjewqm5Mie82enf2JRf
uLispH0SqnsXnYckzZdnb0yO81hk2wJ90RoMFA72+9geGGcSnTukCHDMAP6LncUbEVbc6VVwD/pr
rzHExlg7U/0vK5KPNgcUlGi4o84BvvkuEhMA7pQlX+odVYkJlGC/CjGPt7PQxXVIzOaQyLEic662
vPjutO/z9kLS7jaQ9rk2KQebcUkXs+6LpnwLLPJQkI6huBvL2wCXKxSc9mb52SsUrG1j3PjqoZDi
3R0tPazL0tqGhHrFQ3cmfgfxWvbl9g74UqpUJiRbr9GPA5AiBKjiEYrT/dCK+wUpCdvmgtDlodDl
NfC986gxxTv9Jer8fUN73Hngm6IsYWDn9OPKzX+sdmQ+UjWftu6GDYCc/SQQvfRm86qEYuGBbTHy
XwkTupad/dy2lBoehg8o9C9WRSlXVyNqyfgT7xUnAiylwAHLaVTfNB4/dh1tHW1sqR3KFsOIPIe8
p4MAOVDSu08kfR0T5KWx1T0mDXt01/SusS5eiF15SF2kgVmKRK4cnLcYnmKbxL/RIJ5H/JeuyVYx
uvidvC+nKF+HeftWMrxMurLE/a8/sl4/RT6WodJYh5oMT91fWWz+FmkN5a85BqbJlBWig6fb5yEJ
7E3Bhn9caP2QPFhpT+rQK5+Na4z9g2AQjJKAhpeQcZGG8upS2CA1wIOxZrTNkKB/H3Mah7qXqKkt
70KN/KBLn7f46OAbg35ne/EBO8IiVrCBeaCYA3BAFR5SZhLwtZ0ipe58EMLcecnZs+kCCZtB1ImF
SYAWxXjE3zYkV+yjI9YJZtUTl6FNyjt1W2zuXdeDHgFiK7QAprRmX21EUzJ2AqGiCqtYW2OWbbpL
5Lp8P0Jy+SyU8ymma9clMGwMy+Uxr//aLEamFAv0Ly5SK3Kr5J0IwQ+UkeXzVm0ucdXuKvYkaCfR
Dlmw9lK/uA7z+DHRqQGEALsri1owrF9ivV1zTdDSa2q575XrURB1pn2H4vgFXNt35wcjQaKoRySV
SjK3+7iXrwPn60GU1Us+GSC9UC1vhp6FhWwkZBBdHFXiGtiVlImzQKBRS4glAmQzb0ww9WW/nQeh
7h0GVCTONTsc6qjb7Rb3r89VO7iooR14TZ65aD7tbGcbHrttgr9WcT1xKwDKu2tZVLCEpRDlp9Uh
5gfzsSLFTyBmYH1sbRJGxu0ABcILkc7WcbNK7HFXBMkqRBzJDDxKSLdC0sZkrz8mQ2NtZ1XcJMVo
0bSPzDCerGr8NSyLuCHf3tlW+Z7GAi/JTM2dWyY/mFYx8vOvGTzLXrJT1Z3rcwo8dCHnjPLSD0Zs
K4vCkVrF2uSezDYJOYEQOVIXWxmMcPpdPT2xJYLHkkBGAuanyKUwd5KuFBm9YKxGeFfXfSmr/o2Q
467nNhk3Beg9r+It08mBPRpXTZim6drra97lKdhS110wykX1CITG2lgJwgff9B6BsyGej/S3nKmQ
p5AbLqlDB0EFgpg8amL4YfkHS5M1Q4mrL6eR9n9yN8mN/a+37qMB/Q6CO+SDOTeOxo3OUyRYuaFK
dO9kZ92QkWR3idiBSvnwwvQzz+Rb5nF1kPfUKvL12qYn3mWw2cgNAQw/yhUXtQpwKjQLUDTmotmN
NtwGv8TtuuzAPGX/YlSajeLXglm2ygy9KYYWlJ/oESaK9ikr04pBbfldOYwoiqB6sroD+atr/Pob
OzaOoPluwWTZW6Cwh6w8NzFoVGkHFG01908VKb3SmilqYwHUjm/FmO9EZH9Jjv/GLa4xd4PJeioK
NlHZP2tb/mYtGzLpIgHmUiIk4RVHfbxFPPA8FzBmsvGpj2cLg4UfPJiW+TcnvQ+RO472zRIu37DX
RnlJ8zA3OIpMGI+NjyoszpUN0xf9bSD9S+vO9a4oHP9ewgSGhFxQJlvnyqXTGUgR2hy0MimQpbkb
Q4PkV+ci2hlihqhRiLrpI+ZNFP4lAccDOPKZRx7/HqaHwgn8g5UkLyqYD3M/zycwJXiPFsEWyQJr
llMV4pUcY2uE1nsi/uAuvh8cwlQLe7hnHHxwqxn4Yc9QpeUdFfUQbe2AS0FfjK4LECZxOhMk+sFy
+mdyxTso3hb7AEK+1EJNGBfs/6THiL5pxJsZm09Mum9hTdyWXzJiMe3tSIDIiikuTJTQOcRGQtxK
1SPkK+ffrAt/fBTfOCLMlSU5u8VYPAVMiusuiLfMG4H253IlW/fX9sQ1Kc4hI8U7KyCIjcVffwcv
bmKNRfFhYuGqBWczJXAXNR/RCFaCkF/UWhqTZO3C2hbElEyqZr0W0pQuX9cUE34ygB6TA4oWQ4Mt
HH50Vbv3grG0m9rzMSBjgGc4HE4DfavyRjpjShev9ChFjXrfNPiffIOSJXc7Chgttp5GSxu7Qq9Y
z78HOWA4nTffZRni6V9Um5POnnpUdCvTcp8qiSWjz3y1krkxrIPeQiFVrE2PfKp4aEiswGOxzOpH
h+FIB+kGjOLFyMxLzW7QMKmP+eYEdMbM98pZv4QmCctwf5DpvDmDd+NSo2ZSiJ2gUq8gadATjQvR
7FKUHnUqypU3oQwfUeYiFeOxFZP52xtIz3BJUKX7AEW6ZPio4HsZKvgoU6U2OtTndMD+1vqKtdql
KeqvPiuwm3bTlzf8mGFFhJ79mZvB49j2R8exp82uDZp3Ucud8Boc3k7asROnzvGTRXfn5D9CB+0h
z+GJ9qRu+Ahi7LC41dkav6NDvIz93Q9jfxLBj5FbH/0siakuxzOsZ5rUpWe3tb9OqIsMQIS5vZ0E
wz/H9H/R+fha/UYmOSQB24wVEPKVYMG/YoTMFWi0F04s3DYeXTPr5LVR5tEhN7sTpoPLbGB8yZ38
K8Bn6yYx/p+TNo3nIm/tLYPMx4rIgC5js287P3H/YkUhZDogp6bX7Z0K+y+YPnykVghk3XIza9Pq
Fp1wT/CjywwR1fph0fI7fZ4/D3CNqVhQT3TpddZ/EhMtN1p3hl/9YWUHf8J1I9hJR5PkhFm855zj
K3zFVBkzl06sjGqHGMA91CbN6RA/k4SIJjxLgxVcRgywVTrcF2rDqodnNwpL2FHj0ZpUu0GRRrSC
t6lBqzL+6dadKgpSSWju7HLweCIBtsac8Q5gTHNEjeDkqJLCjxmLF88Lp0K+GLuNunxzDRTv7D53
xJBT47SBv3ZLbimO6leZuUcwmd1xDuxbnxlXpRpoX3YrVtmziMBQlnx/mwzBMxu8u8lSBJwwUEOy
VT45U9vcCaUYpBuUZ278LJyOcUi+eA5oOJxmYC6CMMRVsFlp2b6MKcMt3BrbHqwi63HuimT6KXnW
67Ek9KQrXtg4EnSz7LfH8SdFRNNG3g983VOYAJ13+1qtZ0R1UddGhwPnUM4PuN/YzLQPg2+JYzed
EZM02yzoAzxDyAULrnKZNT8MpP07TvKWMA7job7M+147xbqvFxV7QlFQAI2QbbSvFl27Mf0g/A5R
xC8wfP/PHslpDjkkFjeBOHTt9AomrVhzJt96ReJaRvzVYE6s0HNcjDYIo1PY8yzJfl4TlSgQpSJ8
+J1G9L62yftDCUhnJu89ac1q77fEDXXFW+Q4Ds5c65ITMneXfMgx6k5lFu7GCs8sdRsSFeZrGTlS
HqJQJvRYtUff36ravB8CSjBruIxO1B3y2j55ZJ6hUVF3CnG6GFnmtpDfm/SOoS1aBLs7GWXyaht/
cSKJitQZRXQGHsW2KNrjZDKZDRPANxmsNMN8ExkZ+ldNzdZGY/PgDt5TqQL52wPWyOt4HcjcfSt1
uAGI8murzN7HxsS9bOYAEK0SRADxJySBaaIZ6vCtU/06wpzkquUkl2itZtg3EYg4irCtDYyCL29J
3FFIx4pxB+Rm6b+OIQRRjNPdAScD2HSYphvPc14mHOcOHcHRwGBtkhoVYV/Zzb7xnrSFecySst41
YCPpH5gdXRnDhSvdhfZxrPaRO54GJ3sEkHaLMDesB4m9Jgi0XhmvoZjdy1AT1peUBOWNhKd3OvB2
tduOzKqiDe8BmGSO/5CZX1PiPycSO1apC2QbOS2oo85lWULlMvoen8+D7yfRRSmwtDbhlvO4Yr1V
rxRcigyLRyrt9kguYbXOHRx5NWxqGKwQ+OlVcVRKdEB2+5FnYKUV2rJCAIKK0olRSA75SqMMCBv5
Q4jkv47qKSwHmzOjSE6zEp/Y5NFEFNZDqIxsm9mk7AhWMa7TPU05As+EteKd33b3Xl9BuZ2xCgyc
2V2ap8tML1p7FaYInCl0VevQ6QM2W9GzUNYtcZmUeio8JRoG6gR0j1mufF2itq2Z2UsuEibCg9xB
XXpCH3QQTfjZtS2Psj9RUxvYxnOuTzsGRxJjrq7bR/5lB6ITA+gadpw7Ij3NiV91nz2+wl3QpH9B
cAjx8yHq7gZog5wOD21ff7gSrTE8ggQxwV2vxBORVeu2DyFR5gd78lfFtGnZqW2tgLwkDod/XpRT
QuOXFbNOdmw2D3MqX6y05+j0WpYSFdqBsKOoky3+b3IF96N0tn4bfcxdd/ZxPZECLpkEtuV7pmHQ
lMWErXF8SB1vD7ULXrB7MQtWHRMHibDr+B5ti1hcQ+UIldEZoy+t+w8ZXmaZMZxbJE59XOxZdFW8
n4gYMAek+cu/xsXPwrNVB1NCVYmLANOnWd8hVlYr1UjQJdkoj6Mcf+3OOAWLwGQK5ftUfoUyfZ9c
J0TJMlerPh/2Kvdew+bKNpgE5/C79/J2q41r5yEQku1w1F3ykhaS/Oky2nZ+ps6y61/MQe1Me3gu
uidGsZjXvM7fNI35YtTmPxeRcqCbDzwCWJFUe5i7+TOQqL5StMPICeXO1yiZQghLKK1pjAMwJv0k
05WhcrlvtPkaJILtZUhuq0rAHJJSF6I0dmPEulAGvmwM6cx8u09ssxtpD/2q7elIGZeBc2yCzwlV
9+jSX0WkRYFPWzk5YwN/MF/HhqM3mEJqDf2amMnOx9dlFPmNAcAZQfqji2hm7eJsDLX7zXD1US0W
xhm9yiob59Ps7IGnDHvfCj7DKQjWvXgkak4dOZuOti1RgQjvJ6xIVO/E3hkZmQ74ITeRZofjZfcZ
DK87xYSpL/wVLj9sJYW1C0Lj/lg0NkuUBFAaNuFgrh4JfmWIyp5VssptenkLY/1caAF/l+6u8b/i
icNBhx0bpPmjK3no2TGvwpbxAl2LYoCRaDAqJG/vDD/c+GF4GgRhBS0QRExtjFSk4nquSYYAocAY
2a6/xbh0Y3n2C+/c8b3fzJneMoEc2jODV6uPAa+0b1lOB85eYfKaX6EpDyfGdtLTX/VkvhJCwpy4
Th6Mbv6pFjOlUZEe44GqbfsvI+yf8ww+S26hn/GnG/DPT5qibRynD27M0yL1T9S474hg95QVvba+
fJtrsreaZ3NkqRksa8U0jOBxdEe/CICmdBnJKoMJw9RgMxZ+oTuipy0eJgsKeWf7HxZ0N93YHB8W
lVDrJQCpu8xHmM2wMAZUGQQCoi9ewSg7qJa0nj7XSxpU9pA5ZDc4brGfSzNeJQw4WaNDouPwizcO
ASoTzDuqSO9nwHS4JM15+fwzRjdtykeO9Tj8sqX48q34ofOqYINK900X6dUZ0ctaLoHVtfknEu9O
cthkcDlMXe5HI0jWJgiaTW0ZN2GEjwHasRPMzI/Uo9+K3IszASJPe2MzhUWxGpU6xyRZo8fYgQa8
J9xtrfX8WerhOxvBFxv2vR5IbJhAPnfYoSkJvXJJKPoyWEqN2U/RBRf6SEPDQI8JOmMGvcJnAtsk
Jp0HCzLFeLHqSkb9NL4AQdjCHeqYik/9iDxEWNSgZHAq4JghWw6l7PvAst8AWfLsxMY5N8FX29GH
Lt23KfA6IiqmB3t2GAAh0mw5CXYkxT00nUPPijWTWhdTMrmCrDAzDP6Z03A3+UipHM6thUc2tuEj
y0Ni2nHuR5ixUl+d0W1fYp6V1dQzaojT4MTA5bvFn50oUGINGozc6BnHtE9jKJ99mw1u3z2HdXXD
QUDanwrOIpAoibkY8asccfpxwMUCJWv+bWvnFDgzNOMaZ5G1QRAKHCewmEuOz43HINvu4mfVMZMX
U/kMwkasM5PzyVNXp4kPjE5v1RJZ1sYl1x+7v9ZByjJQ9a6qqkLVRumRvqPIhhRQVf8iVf1oEpuc
hGHZ3FvJOkgRgiVZ9BFRovk1y12YNrCf/FltS0IITAd5gJGWK5Wn3c5P4Iy1KRfH1Pr/PNJ/7zQo
nXVxbYKggdymx532mFv3/ACJTIIn5AaoJfE5wR5OEXnq7QC1gjEH+wcnxEvKVJrIFJZMHVgRU39Y
RLRHRcI2J7832St6jrzFC+kgYDqCAojTtE38bWCEnySHr0IT2mVRzES6jbQHWfyg/finrv6pedoK
+1/ZzozBrZqHJvIf7QmLAxFK/d12DIeImVH+D/XMC02Q2smR9LUiPFSA1rHZjBj3gmfDweItcS04
UYBknHrGQn2uQ96uSrEYrTFuSrvo16Ydkpwkiq3XkUzcg0jWdhbBDBPPZpU8N/a0D2gEmYLEDB8t
FrjmNwIQhNJ+s5Ytt38FujSquk3jkStuuqCQm8b98mIsBqWl5GbwyM3r4WKuAOhqPgb5Qjy80mue
9AzUl2qS5GHofuZQ60UjfutS8zESfrt1SJs95t2sV1yeLx4lB5Pmd8I+vXUTkYuewAEFM3GzHPEQ
9O07JJG3QmcE5WSgnJtxPo+l7W6VZ8zrKnBOk24GzAL8yDy72ET2jpRferKFd8kCieuzlPvAqsH3
mgSgxQU4ruo8Rizh7A6KLO6DTW+iyCm5t91cGYt45Jk7GpYqH4VXwyZRIxsgqNUs57q3OveZ1aEp
JHObhpEfn6+RYEL0WanUIVS1x4JBA8lIxBXVBsHVgzkk+HfS4C1l9shWWY5rUhnv2hI6TdLDF4ab
YjPSYj+EDPGOxeZDNLnlnkyLa6pbLJLEhA7My+hlSK2BocuTqI+SeXg9g5JCp1NDmXDk2p+SEFoC
q1Vfr0rfIHPFzOHPcuYERXkIevcaz91L3PNOy0orvcxzR+ufkyocpXJTMbCy+JNIoPFgYhIZwa2b
bOMd2DZZZNSJInx2hkDsxbY2mEmysnJ3UbAOGh6j3Fl2Gp46GZIUvSx8pynY2dAscz6K1EnQQIJA
itKJ0PGmFlJ3ECPMAQ7ukLJHsN8ioycDOBp/zcG+gHR9iHA+boAfvnQanXWbftiw/lSJ7s6dCQjv
iwta6BuUwvGAj/8dru6+4475Uv7JnWYImO3ZCEFIFR63x/wXczyY9Fsrt/hx4d9vSOVG9TMOSGqr
37AykrWuwGzb/POgtO655RkPp9O7HfQkroHJ7xuU2BA4+9z4tcLou3HVX12616FSr0D86rWXFea6
t+D2pDORmBq6iwmJo+30eDKhRAF14kLHhkM0uRh2Tee9d8gX2p7bv4SnZIfe09xwG6eiQrQdAgKr
h6sbok+jiPKh2mhg0eW1H92DA+4CCS7lT5pO3wn5u2ua18cB0QmueNaRVf1hjMGJWCBM9AiyZB5e
K8Ei2DGo5ycBGMRK65+6U/tgEdKljpHdwYaAVh08lFgLQjn9ZZqgHj9u7voqOXUCVQVsz3BDmCgb
yyRkoCkyRlMJeyvm2vBYcI7n/qNDjDDbt7wB6YWZp6VPTkJiHdPAxs/oXOUsjRVxEWtjME0UK1RZ
Jd0fjngTBrzU9wW7bttpbnXKv2vHUb/ARXFOK8K2jQqCtOl/Vgreme9a5sk0CfwY8tjaRbQKhrAt
mKLeD5VWtCcIy9ctI0FiRbg/dyU83buwtw55QdeVRgbHR2NuZt/7RsZPfvHoP8acH095qLeJNNR2
rpMvIc5WnQnwdMxlw0Vl0nviWOfupZ3mBd3bg3Ib0bh7C4k8nG6wuFinxy5BtYO7rUYUlH4mUX9a
yJIKAjrviuUMLkZUByTBwbPIsL+fqJvGfYZN23ABJ4gL3xnqMCLBWqDH60DoWxDpd1D5TPBTzMZZ
ymPHUTawl5P3OBxejaJwN8Y8PQCV/YPkzKqIXWe/LDKYpLeVcwyVtSqEIIeh6KmQ8i89h9WhxfG9
zEA6hn/1ehuQk731qu6vpvz0w+wxtNmsWZk+twGgM35hdSCZkpS11iydEIWW+xJ3/p+FBnKde/Rt
8MBf2z5ZdbMHn5qZFVcMCqoaDWyaUBrZOUdH6nGY5svfany1xTPTYBO8dGSAr6L7Ha35RJxqzBgx
5z5jH6wqRCb1QqjKIh7XNmatyIFGvG+wafCQYKPu6FKnZl9xODLyI6ZKQ8IuAMVMlIbkewVHTt1w
qwAlr8AoHgq/I/egoN5LkIb6o7dSMlAbZeZP0JVC0I9JuvMAk5LBurWN6dI3Mn6jWN8Ms3Juka6K
W+UHmE/annhzzSJifs9UkF0K6oIuJEO1xX17MZOxffO4Q6cufFUdtjEAlPe6NM9ZHCWvJMY1F4fA
It+5Ui96tFhPsXJ5EfOnTkmm95okx6xoFe+ejB7hmTJuauJwYzagSUyFYL50WAuYkGEPlMNseAG0
rpU7TPe9++CY8hz0iCbyPPok+BXCo9fbm2rGihBFLJInD6I4USkMWjgd7kCLp0e7Nwkfbvojc0yG
rCopXry6Mi6pn9wGRP0vqi/iJ7wzm2bMxo0nqmnbQGB7KVdu9SVFmz0zMplfdLPLSEl5BsmTXnlM
Lnn4aiqnebad2XwZQV8gSZ2eeM74su2HoWgPGC5M8O9Y8TwrHPFJ9hMbNkb4TKAUPPAlf2lusLt7
ZTFv6iVu6b84JqckDMWMeXoS0+WTnmWu+QF0WL2X/0f4Qp7++y+F1mhXTuJqG0Z3QpsmAE0JxSkO
Auq/F8PxLUlaKL+OM/JTYm6vVdsJFIaHNEe2xtyyP/33G/+9SNfHUTvVeIC6msV76tvq5A8g/v57
wXmC+akCAxNG2JXz5U8zW/iHqEfdM2fWg1F71kPN3wLAl9tHpjAh+w5rxn9/ivTaeiC02HygHHgS
7qyPA0w0JiV8e7s8Mx+sqDcf0JZ7bWJc4uX//O93Yse/msQv7FgkHw0ImwQ1FSLfCxO8ZNWQZGnh
YiWJjRjelHC5Di6VbzG9yYd+fhgChxiYVBT3xVztXb5krlASw9h4x8R2IsAkV/TsTBFHAQnZnHjQ
DaIku9YAIZxjY/AJbWzp31KcNeeokZhE5dyfY39ZwSEGRids1Y9FcKt7qyMBMWK6nXRGd/7vpWW9
xrI4+0a0SE7QCC9ctawrlpdy+YABNcNe+iNPz1Rd9GCv3alkTzez2Gm6MTlHteesDNMwN3bGhjAL
rWFtxJmFeC9jPexggrE56Em8Z68pCZRfawK+R542TyPu44UxEA2jlWRYvRoCgke6K6O30bTHFbF7
Tqn12UcsvRldjhB7qiU0Ckp9krDUWS4v5MAAqx2NfF3axXdmDONOlV8p4gKYkOaHj6HvrvZyOBGg
KFw9w7oZ1HOsTCaLc3SvGQHeBQP2GUSuNnNFa9yChXW3ZePFT8Ls46c0IysIPfflv18x1nXOI5Ey
JmHtmfavEDL9K4GF/lWSIzHdd33WPUjQWLt+YjfiUDRsckzqO89sMnh2w46dqbc2ZQHhvNXujZbP
vCcO7quwkbDokEg/0y0p/DDdrjwG0+DThvhnpkbLhEkahNWvc+w59158TljGcbyiqIGIlCKNEcFd
6Q3fTHJdgGkEh1mQ9pW0zly91uvkgEHrnVFdy9KvAAkRIZsBpXGc/hXKEGAH65pemTDDZeGsYiUw
PDBloBNahKqBRl7XAZV7jCW4KIsUxm8K6RcUpp7XGrdyRMLTdQzooiQJ1oPHXmo2q3c7lLt8KPdz
YI5vYYzQG0kwehnq+mMijJ0vsFdIllXfo/ORaly5VRyG/38pmmmv3SneBw6frJ6M5ykvX32bXwgR
vytXEC/s6jU9FI6rRr+7klWvX0E3GKsGdUOaWT/m5CiQtW9zx9YnCp4iVCQrE10/9XkR3o0O5b1X
XnQ8xsc6IUNJojo4auccgxBAUMgETifsmy3wu8DpWbPYtNJZS+m/l9wUpFnCOUqiKl3XcijWJYS9
R8P3n0qfyZProhtxmkuOkIAPD/aEZbWM0QVP4OLEj7pNgJ3hMAQ/DPD6RYWrHnOvXjsxTZbhJ/ld
FNF3lXYv9wRBvEdNVewMM7r3GrrfxNhR2McrlXh/hHCPx1TJ+DKH8D+snPTcPn4ZE+jZgILfXW90
d4nn3iw5PbAU/2L2GJ9CA0lhqfcs2sBxla04DBUdQb58HkR85buImJVVTgE1z3mymXvTZwU+ojrl
UB8N59BmzbJC7/vtlJrZGqz1qiradOWxMNgmU20/Wmq0HgciqqzB+2pCZipdWRM0WMVEc3KHr23s
mpNZm+dWuuiIxJWw84Flf092xgi3+44Yg3rhO+/gS2lpE03LPqnO8rM0PBJjhLPNcbmvvDbU+7Kn
IIxFc3DqSBFUr9vHsaDba/HPMlb/YAM0wn8En5L2ebSZyhjHBQGbqtX1oQyaM7YjJJsOtPEYzkjB
JgQCvcNMPjaTYmUsXxvZTbvcSQbQKtUW6li+CSvdYNxATRYH7X3JBPnuItO5uBI0RKjU5AZbvOry
mvVkrkU+z9Ui5hr/RQjAVyIA8NAh6RgmhAnCYoHvxvqjsOZyh9GckEqCwBufwxRW4wIVdHZSTluI
PX8l6eUV3yHkFlY5wM495wVJ3X7StQc2SeAYH1NR2vski5/curl60tkJn/dO9jFlMdGuCjhFjTzU
kIOxtmjG7pi5Biuy1ZCqGdPGqfWwy1xnP5nRQ9LovS4BDHVGDPJLboKZyzep83A1KJv5YM3qPCLF
rGMKd4g2IrchJaOfYimUzuSsEk2vjkLSVWOEREKcvTDnwhzgy2/ffrK8+luNnFJeaZ8m390PjXwC
h/0lBudUifnPEVmwTho6IKzAOzYo27Y0Juq1KUXGQwK8wrkL2uaPH+092718PbO5xOa5cm0z3MdR
U25xGTBtZ66DfkLs4+AzHkembsG6ARqJUpKbxow23n/CD2xDVOXIBDS9OAqEfWkirWeVvi6XrTkp
m+95Iz/7GVBTyWeEL2o/O5D0pmyTkcy29trpPR/anQmxt5zibRSpF8NbhMioxD1CdJTtvATa3ZV9
9YAt+BtH1nu9aNy73qIbiINNQOrLsc39f0hOUKLsvGgG2SNi9lJSJwd68wuGWMJW8eLWJbQ94aeb
xuq/ewQbjGKDeOXojRNxSJEp8gtpviDZi6k9qtUdQa4xZpeKfG1Bml7psyTW7fgEjuQY9fCT3Kb9
8erx2hXVc9SQ24iYi7DLL1W/lV6wLr8cjuONK9S3bsUGfdeiLLf6t3ysdkZkd9jSC7SBAQBmxehS
0vdYRPpuCk+9S1kYq9oiYK8ZE0Rn430AfXwdKnAPTmo8pz5SF9PfYYxCnmdK8ACELncWcWwm6wQN
ZzYZS6QRbbVOxchOKyfurcGVTSTU1fGwbnXz2i+RVFWOEz1G7a1Bj8u6Jr4O07+ub9Jr3T+XTrYx
lfcMrPwUgJzvMj0C9BxfpwBXmsslzG2HItMTDI1FxLNUq5pTW6+CMQ4Y6Dh6ZcdTQeHzaVeKZ6n6
cfz2lKR4g9Oc3C8GJFwfyjlFAeZ5SSR0EZ7aMvsz684/x7WDP5vIxrzpyl3o5e+ZmyQbd64+AwOh
goal5xYLYslqK7K26cVbGDX+TEWcDTOVO8BBTuojl/iwGuEM3DmFHaKduh/I5Mwyaa9TXSxBEI23
Du3hZXI/c4lrPqvrFwjJJxXb79IhQbKNqtem9Dd+Z/7ENwFLYNdMiPLLVjNhaIqtUAHRk7wLGPHa
BfJpw9iggtiqG/BN/55t7qK2oClltcchAksDzWjywjG5LuemP032S7iAS+eILJzGGeD+8ext4pzp
o4aXY7UJQBOBeINWNk18tErlCM5LMLMNC/OTB2nZ0V8t23nu8/paMijLiHC7QyX7HxMBnPc2KrDO
NXEb/o+6M2mOlFmz9H+pdXMNnMFhURtFEHNIoVnKDaZMKXHmGQd+fT98dtvaatNWteyN7LuTbmYE
uL/DOc/ZSt0Bcme86wd+eiWa8Jyp5Y1xzaPj1auYiYwd5IjbjOYTgd34K7DwcAYD0jZ2B3epelSS
LS69JUpJDH6Qa5ss0teaSMYNhWhLirMz0ULh3AIJPaB3wvY1b+bE5TJNzjSbUU8u5mzVPMVo21VK
Cx8VHmGPWvya5URG6zgtzJjHR23ge2MSnJwNp/6wkvFmihkUSu8fWy8ujpaPPSmbhUUjYj9bmJX2
FX+4qn9XefRL2vPz4toTQ7Am5FvaOV3sIdthJiPq8hINOxv5eE8d/oJe5l1UjDRFPVH3xKc2JsKc
sJ8PW/K0IhkDbbJYr1bhljtvgHloKHphGBRMuVpvu/hwQhAx1dvGE1eTngyrd7tlXUC6rVyOgTn/
Ms3lhRGfjZsFBz1+SrYrVRvWWYg+5Mm03I91j8jrvie4K/bdP944PvYFfqmmnY9G7B1sFEVYWZDx
1kijFlXwFidl9qDq6Vj2/qk1QqOvWeel+cXWjo3pjaVHPn6YOVjIEZgpJ5F5AOzxMqYsdyLf91lS
092VCHBiv5gZe16rlestWfD57TAfukz98s14xbbPd8+9n6WnmHHU9pBlMe/axDBzqUlWJEAZl9zE
36FlruTgFcqDQ0lW+e/JEGHiBvOBIDTUBFa2JmtchrJK79saBsrKZpoTjQxdkIHXkkHUhJYHjM1v
sOcaxvROmAmvQDWfZMP3oBy/PTTBZ5BAeqxzjnZ03TZPImpk00EwaBsfKLKpANfgmgbcEM8Tfka/
7fZ9IojEJIqgxbGCoxK9usjY9Gbdbh7LZadEczDa8q7ybVJuubLJ1X7x5rne0WFc0H/DWxMIrPyZ
VdjiEHMNMiJ24oHEHxcENBMAtwYPFCfPXgalfk7+FLp44OwBWT7CBZpNfz7Y46PZoU0pqf/74gmp
zEOd0DpCl6k71YZydpC+F4lxcBNxFfn4EJXLKz6VICR2mMFyhlswwuFJnLt1p02CcyB3hg1EzG3f
LwMzjm7aWTT1bOahmHplBNCyxdc5ohql/QjrEczPZFAcRdmhjsBONMKu8S6RIu4zqaFN8g+Yksbr
4lOJwtVEOr7MR9kvKOOKzj2S434CwZ6hxGN3NkVbx2v1lo1T387kAMW+3i99d5inzt0ZunzsPb9j
CkfxPmlSz5w+Phs2P/75J9PN0GzGJKdxtZ/GBjqKxnQWLpP7d4aEt2NKIc6QFGBVPFp5WV3qqW0f
9BqJaLvqkA77wIhNxBv9mx8BtstFlhFZG8j3zuO5TfhjXEFByneQVnPnvgdSPQxzXR2jCt2iwbX6
PjBK3/naSUG1lt57j46TbSk5vZXXtKFFXhligE8xT2xfS5KVkXeuHTj/Uo+jx6OnTOiWBp+Y40D/
qM2/ATX9CieUr8J/QWysVabeTOWa50RNH15U4ERRw7trqJoUbbPZEPgqgZC66s7qtRtGDS7lIS/E
0Va+8SbH7lt3EfqbVdSdk1mo1uG/5Rzc5h9Jbn6KJPP4RQAaVYTgNbHx11YURTYkkIFx6Dbg1UFJ
Qb5ZYtsE6+bJvFsoLdgw/TYddnd1xPYlWxhhtS5TEsRXAJo8hMlki6mM1VE/4HAhrimYpuyZaSO3
Xofi03XhcdC0pUjKAzhTAHmRZG1jAQGGOuMUoy8E6gJ+Fh1Xw5FemNty7XGquThDovM3ow2ExRxN
ETKC/V3N5ccQ1P45Nj404DfLHKsz1oDHmcZzu279UcbVx7n3pl3esfgeUWIF/QPvpXVXq5mikZUi
KT4IkbMTXcbFY4yLrpa9rJdzdWUFkdV9c3Hr1Ty0pMhstfXjgAh46Bcz7JklchZ1r3125n7wtqBF
H+wElg8uur1XD9lGr1wZVy3bvI5HRtwBnRQfgrYSorizCiAuHqkxD5gtqvQtNcX9NC0+Vqd52DrW
cupl8DNYKDiXmUVBUsc8NMuKcRsM8yHGFKgbMLYJ6mj44HwZBcnORrp3rfGWakHLIpmtVIdgjSJ0
eezKPKHVFPVnmQLqRIFhHgiwhJtCo+JF3nLgMT3mwp7PaUPJ6CKb62f/u5rZxk7DljndJncW/82Y
i12iUiC+CB3G2Hp32QciXhk0CQ7mA/uG7TLoULGjwmHPKCDO5Quoln6Xdj66UUt+lFmGeSEwOHQL
QZC0t6z6TdgGE9ODOZHIRV2AeanVbDOAlRA5L8CrP+cawxR+ROhQyA7T+pIrP0FZmNhbUWefWe5k
R193zw6EqFDmfn8KkppM6e67rneEI/6GneTsB/MyDNmFTvWmJjYQs6TQ7px2A0O/PEDMYLzg9WIb
Y9oraXxpDLBCHhDgUEwHYJNl19kXkYubK9WhTnjy/QqL+mSUQPuGDhEvHt0lO9WFC09DNKFKCc9c
ing/F+XzYIkxxCOCtb5iPl+IDaYonFKtutUlQzi2BQHJVM7WLtsrNv3fs7k8Kc85lZbXH5KluRTk
IeGvB1BW4VPYRd1yhkZyZI4ocPfOBN11KXtwoKjlwi+0I5tQg2jnFAaZCBJ1j0vU3gA0rKnR/Ks8
QAkdzD9MnoASpGNNxZMTl50/ofNd1yT2cyuScq+RENPKl+6OPKz3iVhRqjfji8lACpEMiflVSWoo
1BHbfhqbXZlAwSgTXDBFnO4Qtl68CiFiM82Xad16RmPwNzFsOHAj0Ww+wZGhPfcAM5pchkO8fBvB
qSp48z2vOpeFNxETziMJ8GHMSUCfTAP83BK5Z6jYT25uTaxQkQDPMI6G1OFtl5JbovTOdl4njGRe
k3Wh2ZUuueEV+DLeDQJ8zXM0qLvBRxZkkAEUjk13iDz/rz26G6OemSEw9GcMC6GymS8uyYEIrWMj
TNC0Q9HKdkAZIu4MvHiJQoleV9apIsHBcrHJ5wMqOj/6VOBjd7o64iOkWHO4DZBNIebs3iqgq4xv
hleXohH/A5s0Za42LN7o1Hf/8tsVFaC1MyZvjWBgroJLC4aWF++nPl/xGwkrKg5PvXYnkyuABMVw
STVxB95aTrnevTs4bMQjxIIN8wcnzn+LDCUM4eLh4KkZdQFXDqjXdbOx6dlihaXFSw4Ii+LaLxYY
9sZw5JN9a1G6IZX3v4bGZp8mBK0MntwnXwMu0eVXkDvflHyvKq9fhqJQ2KPsBTQ3ylVdgmSrjCO5
fFnYd7QSikA4hFIYBDgI3dzoL6qyWtRWRJhkXrQn5Y7jsvmyUh/rmBw9VNMuktL1XxJS+znPGMnX
9FaUA9kGYiv5BWAyK/fCvb6rBnaBeWJFW28qn7wHByAgxF6v4WjCtHKgMAHSHm8VIvJ70re+LTpA
NsDLF1z+jbOba+lxhrKhQIWyNTVO9HLGlmiNbGtbg0mDG1RbTG0OZLJdajMdiSStegzxYG68aEsg
bHnyUrO5BA11a2cwAsV9vUFTysCVuwKhEAZ0D3VfhI4A2j3ORHDAB+U7ybYOeOUqSzG2Sg4Fs95N
ukgVsq5HFMTJWiNKZjhpbrrYeB6IFTnDmOUaMtj1u6o/SJy93ugblF1kJLtxj+sK+5FTZZLx0I92
jT+l40PqX/NS18HS5HH9RZ46BqOnKabTkd0sch6rEQjCeHYGBMh4crK9f9+se8dSEsvBGI4RSk/9
4xBeYafWLwCh3YMoyz1Ku69AS2eH0vKYLiX6OwgWYdI1kCx9yeZ8Ln5UaT7PknIdD8xbnCryOdzJ
ANSaUO22eFo72EfXLFtcxEV4xRzjWFxKe8FA1LACa/B6LbIvd1i6vgKBjUt2yIuL0XjI3frUOxy0
rc/lPaeTjdl6gUdLLDGTEV6N2Zt+VVPy1jkYf1BYd4RqbwIi97bDKjDKYzcMAvtZDA2U8vStHtAQ
RTLBzOA50z5OfZr+ST5F7L0HGp7S4oZMu+W3FaCsseUEW7BzNgFCJITohBnZ7s6XNZrkDHcvqV3P
i4RpLIRCjUV8gQ5kvZUCYHyZVT+5dPTBGH9zSop7JMy8+RsADc2mMPlA1BfsTTlweXSx7oAWuQhU
DHYgYzoamzHxw1Kzikcg8MRl+N4KbCWVb/1kU9AfPXQYmvqRhr3dDW18lRl7fuqxS8rQOMxSXowm
a6+T5cLZLitGNd7wOqXluohy4kMSix9tQblbuj3moWpieFxXXXBuWNYF6/HfE6wXpc03C71wpPLZ
Wgy6iBDJ98R2YehhMZ4iVwCoRPcbwxoBjsEfkNPBiAz4DW3wy7yIQ503H5MybBYWAPaXoKPFkb89
ByxlddSTS2mU/bV94IyYWiRyN3MfIy3dOb1nbVYBl25WFxxliLDd04jJcWPoyKKJAHPYDE25XWJ7
N9k8wm7Z63VmzB/bbLamG+M5YTtFTgEC5Ilp0hKnzzIGGxgYHLgpyx6qsbWQTpBQ1a4774VW+Er6
nRhwjPa8G4HP1DIGvnRXWcEPkyfN8Jqa+zD3kszWLrjFOrqxz3Rwp49bYA0IwA06bvbT3TGebpZJ
pR+QPtyaWIpBVFtcgfm3TMpLmi9JOMIuw1ogQsdZZ3sxLk3uM9OT6Vl7aJAcGPJFPZaH1KlPme0C
qLZpZP3o5DZcNF2QTttYr9OCXry5K/Y9ayZGb7BstqpgWr1eX85kVZsUi/9+HPDLJn1AFMNIyqVl
o9pbX9ZpLD0ODIKDh5HIzqV4YBR6wAj2ak3M0QzV3beEPJO6lG4rYT75FidAbXQ3P9Kf8l21I7lq
DBngMfzhVVxFCgCVx5qXnJE1+nf9weFbdBlG6uijZyR/TgrsAIjt/goZnKapu296MrqhGNwDS2NJ
JZGl2TVLgtkMpUX0IP3Haw2p4zRMQsFyZHM9oeFYOuvJ7f4QN5Mfa4drKLcYmSbCiHZx+hBIE8j5
RCYKeha+b3bSj0VGzeRb06UqV4UtEBmky+LJczKXTw/oSVRrerog2EhzrLdi69XyY8jxHqsICQtl
QjyeqtjnaqQztxU1um+VB/LuviY6dpwopAavIzuSvVHgYwoDrj5/p435SUIfOgtf/PWZJt4Vg4SV
rYmnEQ0j5vXZdWpQhuS8JftERwRNk8J+pwX8xbTqjyLpGbJb4pA78WfBIXyOo+4m3aHhzVBES+BG
InYlZ0u2xD+RV2Q7LVz/ZMSv5YhzZUzrvyhM7A/hSCwCitB0gSKqxI1qd+Y+79hJW830kmQIDxmj
4GMjoBAozHKtHeaMINjZWUT35JryiBEVeSlLEhAZOVNWT7emdcxzQ7Roap17kQyPtqXTB4mJ08Sh
eJ37gevF4JEbnXY41SRDB3V518xed1E+U0s8yh/28rGMk/3VRFvAI/YmgkWHm4jzHoxQywr+KchF
/FD4XrnFk0n30clTXzKn04SPHSgT+NuE5Wg3nzIRvNFusoD4Z9iuXf6aVgExic8FUs40zlfpTjRO
QUvkrIe7ypasKOP6gJaG76Zh+RPlSFXxOtjGd1siqekdsiECGz4o8cvpJlO1HUIbym7SZKOS5fYh
ZWV2X9ePLtluVzuffvJxXnYM2VgfjAc98ZWs5OWEGK1YaLD408Uy14ie5GZ40zdDi/GZAzgPh8hK
Q4fIDpC23GelPwX3vf2uOzKgtFN/0/HHW4eYBqPSaYgPVN4mjwiNtlPUlaUYiLVnw1+wPAn7ainu
Oer0ndkg1ahd74zXpMMbU+940F/YnJpf7VA/81bzdSTPqsLjB0quwaSIL8GeGFa15HKcDCvGCKt4
2AJOur4vaOxkcvIEO6Vaim8P+Jny/CO52P7Jlmhx3H7RV79unE1sa3Huq0umlH1pNEm5sipPdl0Q
SOrvIK2wNwaLf6f8FVwzpKTjzkhHQBbP/Z9Io1BOJ/UlELCNNKG2tB9B0zF4b/2XsXpxQR1FgKHu
+g5f6BwvYRIPD8Y4fqJ6/yO8hf/5Kt5x7NUfu/bek/2exdThgkfb0R9BAgDYzvw/Vlfs+L9jXlYy
cZjbWsO/eOjTeV94zAICHbMMGLh8uSPPpXufdf2An5STNeLf2RaDIjOrPzid/hli+0RAKIdSUEV0
lfhqZ21gnGTW5quh22jWxo2+NRaOYMNyn5JmuFAuvP9F7fRG9h+qCs44QqBZTUfXUvSkXVSU/M5N
ZcFrURMmlDjLyyjMQ2PJA7lxMLAYYpeB+p56CTsKvg/w7NTkqwAIhOkkUr/6stn/zxGl/w346H+P
Yvr/FaLU+n8hSp8HfANfxc9/RZTyP/k/iFL7X/SwDsoUSXWN9/v/Ikpd/19A46GXmih1EZ6uaNB/
I0q9f8EKheJgCtcUjmM5/MJ/E0qtf/m2RXBLYLvgwW3Xsv4ngFIhLOe/AEpdz5JWIPxg9eWDsOe3
8p//+XpKmNT+539Y/ytpTQflJiMglpztBltrjmdBY/eNKVVdg0THPJ3DSCGiyYpjzInJGmG5L9vK
ZuApDp0ALCaHZNgzrqdjJRtIp/JUGLAefPy0XTQvW8zkG6eNx0vrJLeJeL99HkQhMiAmKxaQsC6l
w1QF4JZmY63UhzILTIyFxb63QabAr8AOkyaEKBfYvdPkMTEmF4ATa72cAs4NGAYMXcVFwHUpGH0X
M7Vx7cRHxgW2To2tAfHlwGU3jRo/hD8z4yG52k5eiHWvKcKjl7kw6oMgEmQTEQOx6ya6a9EBou5o
0xIrYI4X5Nwd9vQRTMRLNgPJW078hnA5egG+96cefkhjUse0tBH5Vva4n0tDb0xv/rGtYSeW5lds
PRS2krukY8JqWo1xhWF/n0MfahPhP9s0P3tMcl/2zIev2FHEDtuKfhw5W4A5aR8FI7ozh/mxOIMC
uquQVG/YD7N6Z7XH1MediF1EfJ4/a+K37r04HpAFhDESn5AFGU7JdLb25vTa9DiiBUveYzHTEQ/8
bRjhwhTJNO1YEu2rKTXC6n5AUBOtIJixf48CjOx2me76tuyAerjAV5l9mA1TLVe/o/qEm6Gc9kDu
23sf9cfEw2MX9Fm5pfk+qKBjIqzRW3TdHxthAchIFoDGUETQ9JFMVv2XnzMnKSq+Qkcgk81MBoKa
T1s0L1qOwZUaZeOMlXlzlgbFBYs10S0HxFBmaHUGJ2dH8yuMGggTE3JPQkSiSkb4j7bfEyV/iNmZ
d3nVgOto7F3y5s5EFQSr9FjY0gco78C4i3S21S2Gtsbx7of02TKVZswysUJjFlTnAQS2CF/LpPhl
SDz7Q2X2v2GdXexJugd1MVb16IQm4a7sxR6kBrgCxFx5v0Y+CHr3wsdZ3dEEiIKheB1Atsu8M5/J
dsrFC5vy+ujT12gVMZiPsyfaraQxsIA2EbaNYf5QNhAnLpByg3A0ZznXIyN0cYBEMOQRoZJ4iw2f
F4J2ya6BnCfAs0TNk1YhZCnkirRn00AKMl45vLm0zz1IFw8ajmuTQMIv/aJHS7Bldc22g8LgLg8t
ehGndB8h5FMvuETGFX3hHNAx9qAtAAfVsox2SRU8Kr6ksIXiFrcY/1GMjSxVt04WPfbp9Jm777l7
r7UD+8Oyds6Av2OKS7XlPZcOKTC1SY6NyR+0tscHmvZsC5di2s5evXGriHy5Lhkf1raoMULR5RmH
CnxFwEuMVwvkiLqxwYJXxI91nr4XxARvWum8euyOHRJF0D4ChmN/x5yiGy9LVxzIhoCwnAwPca5e
zST/3Qbtr3xyv0RZfDNCH7eNXcrdXPnHSuLMdCUo36b4lH2wbKu4gPgD82Zjw1nZJrWbhaNu9sls
OffMc/YIoLCyL7Im80eleDvMW9xPwdWPgWtUBqxysuMPJFu9Eg9CmOIy43d5Khri7ZzAnXa1S8yb
DwAoibN9PPIeswlgt++pt5runTjh8VkHpHQTmKF2zhRTflDje2UHz/bA/pSlxYSz00y7M9X5+6CQ
UtJtMlUlal5+e2S+HjRb+E2v7ZUjZdOnR8Fz2pAIOy4EuF0dFq30ChHpMdN8m/was7PUPGq0fjI9
6m5CTOH0twCKMSoJ8LKmt2xbI33NfxWln5yi3P5L23yqveE5r56snsGQ7VYKOX7wA5H73CoxrLAA
qlOKKTihkKLd6BowHZjKeN6V1dKFBs6JOzkO50n77Eom5knWOtt2eVjwjtCjG3l0NwjYRqgPVsfs
+LjULGQtd75P8QKAkGQin+WPblr9eEl08+EW72z7GSgLsReD9auZHmIgGHeVDcAjoUctdE3AVZHQ
R3JYDJXetTHa+Y4dIpsTnjYmG7LsMZ4Dtdg20vjxR+9vzEDfTh6BiYkLxMjH3BJyvUh/KLQ9YCPe
u+MQnVyI9dusWLI58lNx/uDkbQ6RkQjC0wkSK8buKteOeHQYDIwaDlss69M8j+eyeewABWyGQHXn
ufM/vYm0cjd/0kO0XIXhu2fTch4n1LGbKtDEbeEeXer2t1sTSpMFvwpyjs9LgAuuNDwYFXPwuqIo
hysoZoyvLdtvUoYwXOZTPqzPr32vOrTqcdZ+dLD2t0mSgT9w2jlE+H0fqGaPYLY45gkZr64FKy0p
4e02MaLsWv24nQrtHuAvL3NxbqdnMr+vVQEwqT1AYkLkYdtP5jA/jR2uIom3Xxi/KsN4dZLsxyi4
BY2KO8N5Qpm98/DebitruYxmpzbe+MTfdwCQxdRrICeyydULziyoeVCSoplRynKYYTMB44jw/OG4
XXdYdU7vhDNPuNWFUmNvm8Z3mdFHUXEcl3i+ZlwxeIbZICZXRgdEi/rvdUGPJCZ1o3sou+IteSNT
zcXDvvLIoor/jq53oo1fzW5FzEBGWffltwnVKUL96yIAIbXzqRuuEAY/V+8dFJJy3lbYozKNYEHG
Xbk1UqZSXVNfCEwzw7wEBFSlCoK2hajP8ZDoyAWGIRGPiepP5A09ZMyIw3QysFgXu6x1trPdtNhr
qjTEAoLnG4NTDV7MmYOPqtfsMtb9Wiz/2olH3LU7PrmF8yKLbjeU06sWnmKb8Ur9FjCTIznOq76A
5BElA7aGRw8UBpnWCEH8/rcmMHxjpJKFd2BZLGzh6uZwpDdKDeeoBmWYWofAGoC9CfueeeqT0sG8
ro2u1hjsumH5A36Sc311D+pssnai/40okW/GmVlrAWTQ7pSEKVMLFlz+nSjsnnKwuUVkNMIg+ZjT
4QGgH5ZdDadlToE6w2beDhnEDA1mMTWG+tSyEXIgnkBWSPZ52WOT4XPsK6QcSKpqKnW+XywtEYOH
oOyYP8ddc+6pysqcfnZpFx0G0tnbA+4igchZqvkngx7CqBl0qMbvuG0m6kXVNWpvZMFTV1dEBZoC
K0jMWsOIHI/6k0lrHzySScTLHk8sPoMlFKJ/78YS84pcIPt1u6y3XAiIMbUozrCxM2dcUhKxZPxN
tI55HU3r5pn6ze1cbOk+6JHUzNttoeKXRTHcGDx7UzeFPMeIQIAM6l1XISL0IMwT1mWjvNf5a52I
vQ+l5WqhR8cb8hdxoPkADYSgRFwVm8px6LEl0qUgxaJLaWePFm4EPi1NbTUbxmPbWcc+rmFfcmoT
ZYczZpyTO7thR84i82B14mdu3VAbgrxcjaBFe3lLCMkT8OfloXdwSZfxh5SGsxuT2jploZIMkUaD
KACcGyxu/BeTuLmwwJpdFaSxGmb5q27cjIJg9TRSuOMbP3rkhp16phh36ZgxTPaDPWVYyjk2XIw2
26DdafYGmiE/w8wtCC0dYVdYmarC0eFOmIr5RjQjFJLHdFk0phDnuSnjV/KZ7oZSlMeeKw3HPmjC
yBL8SvfVb97GCpJvnnxZhq6AlXDSmJlLZnAPl0a1qOHQQkN2xdU4Owb0MI+IdweXWhKU9z5bgdAv
OPjqrNuyuv9beHg3RhNYgXa4xNErn8aS9cPwBMZpOP/uzGhj9lXxQHgkJcLE9TytuuuanGmEmVBV
7PyHhcFjNiDuYcCzi8n53passYCFfbClYXbLA71V8YW0pi6MMtO7w9+JpFW2+SYPgs9VwYE+D4lR
7qKVzdTYb8qJnD7F9jmfreTA9MXEvb8oAMGyO1Utr3thoC9lzyN3mRp+W9hcmIcU4czliGjesXaT
xQtluC1UTvvKXYs9yOxeDSBKjHQFQ3kbFfTKRurKwD+ZNG+RLj6k6Txlzghmv1JXdBcXMp2C41j6
d0lXg6Z1X1EkXPuJ4yltUwQS3SvD5Kel9t8jE3vMKBwS9Dp2u+iz75g2utdWG8fRRMrUYha/q/GS
nfm/ZUBV5OdFE7NpJDW3e9Sg15WzBhfIjJY9+tEKzFNSFUhgWacUBuHNsDm3TAjA8sOjPaUgdgkX
YJdQfVZlNYWtV14k7OKwXF3cRdtYd/TgNn9L2D/kZVkwZUz0OgSFtX+apf+0jd7eRYscdk1vYBOw
sBEkPp9UD5IQDi9sNhAsBvpRUSfYb2Y8K2YOM5WvHb5anl6IYHxEL/LcW9Owh8qBwxuraYilBl6Q
2kcN4ciq9doQkS5XSCD40foADoreIyXQNjb16CwbiWX4UZvThj73vSmIXhDiRVktbu/W+wUDfDoW
lfdLoECxfKOgreohtanpNmNoIjpyTp4C0ROylrR73x2fMXyjK6lgtst4bI5UyspL3iMv+9IZLOm0
zyHcwBnc2D0sYYOu2zF2xjhvpjjwDvBi4vsi2VhBm2ztyhQf+CqIokAVVgj7Sote7gDS3i2ecp5Z
9qrN2qqPIsMY3WC+YDHmnP754QmvOMSOlaHyVFztJJWDPMSiBUHRw+n44Ri98xxVYPlQMqPrQTlq
G0sCL9e6mBiMP63D5NHaGimDcKJIJUHpyc1lN36sorXeXDIQpOCJEQMzpx9kh/MEHgC4BexhXRHK
keCtQRrVc+WsBFHkYtLC+l5bif2Ikg0VXo7PvMl+k4HgU0cw5BUtg3ZRshyGtIzcntXeHrACoPK2
vx+S2b+mxVDdOhZnlhdHrHI5e9jmAxPjQEujJWLlBPs1MeVtqBz3Mk4DPwzlkXyV8fha3tpkeMWx
V+Y1mGOWF2PeKOYHFv/IZ7LRDmFNzBaPbdFxdPBkXv75p39+ZG7DfrdMf2Kclqdk/dHMcbKjAmCv
kwnzXiR5tJ+9KmrBhqJPHpYkOP3zo9ftv/8JlfQ9gKrg7MZW+YTg/9B0pcnHB29hMqv8XMWGFRYy
X6VRhR2KYoLKieDqrq9Z7MV++jBTrdzYr98bgs8VuGC7J/qKj6ETB1eBReP3s943P5xYQzV3ZhhE
ZWbuNXUbst2UStfs6jBNUdb1vo4fHAj0sOYd0uaSo+eX7hMAbOdclsjqOlUOH+W7HRvZgamvZoTl
1bd/fuSAyBEQFPM+GLpmV2UNmtY8vvnzgjsBky1qooQmr+KoZ9SG/dfWOrt3/bK+TGI1YyEQALk3
Vpe4LZBKBuUfZUu9izFkn+lw8GcNBDokqwYzN/Dmk7PNNA1lfOoRnU4sGwj6mnKSNrzI++IoFYh+
kUJgRIjLqFz4Z0xgwxtF/nvh99bFNznUJoepRgPe50xEDWlkvNZgBYLm1AoCL82S66AZ14UPKsAO
J/gTby9woa4RDzzDn+wS8xvxmJnHHwtmCLRJ7zAMU/YUUGNuhiVC21hUHJPcD0/JKKJHH7PXS2xh
B2pRARX9Q6R9/eDnfnuOZASPro3vy/G77dyEErtNPpCkVPs0cTENM6jgVQ0UknpE1e2E3nHEBXmX
lACAmkhP236wAcSy9gebRmL1BFPh0XOd4t5s2SUzgAGLufTnClzfYEX+XZY5cq/N+kBCgHNz72ek
gGd8CU24ZDPbYZ0OT2VLqBr90D5wUCTBXZaPkXPrYE7voZo0VD95QRj3SKaoX7MpTNqK980mWg+y
jrbr4VLrGpV6NdFxYXG8ixeEOpT7F4xDRy8VxWku1XSVq4+0SeUQkjg331u1fKJsNUFj9fP9Pz+m
CJkAvo/y5nnWvdeq+R3IvQgttP5nhg3YTm1U/VFqkd0Blo0ahDtcXqTsf0uEXLtEKPdt4uhmM/1P
8FKSXdsSGlU7PJbcKMeqoQPNu2a49nWxNxngKPnCZ/p3yrXcUZKs01IiGAk1D4VHOni2ppPnlolU
O/2a1krXbwoQp81SYWBoy/DLSvLxZBrgX4x2TRISb0vQMD1Jon7Xa5TRQ98nRx8T9N1i5/POt6mr
mDzOL1zw2Nzgrhh6vRygDn0EgFfopCNQJ6N6dGnkMXCOr/Diftdzgzw4isOlDozQfusHRJ3TNCxo
bqr8vqB48z28yv0hbwLYS8Mor7Kgk827XTRE5c1Ohp0pIZQVPmkbQ8fYDtkpJzMf+tKD8rUtkxFj
Gn2vHyMaF3/eTXJ44Wi9qXnbo+670HqvTsL5FE26JUeRaiJqGsKA4Sg3uq6Pth9x0oKaWs18tEz6
p6kKhoUCIbWVuYoSGseGC7YSZKRa2E1GpyjKm0e/xvLd8x37+SMpx3o9Y3zEum51iDo6xHJanSrY
BGHlZCBKAcVt+oCwK1khT2rlKDY2YCufgPa7FCbL1luRdBRKYTB72wJZ8carO9Dx6XezmO7R1O4v
r1ue+U7YU5VwTIu1JXTsmZRCfkU8Lswk8DdidAjrcZhPkISIDCF8h099BcCP7xbPakjCkX/UaYsF
qAYYSRox3oNqHzsNVUyQbsGbcZZXg9q6CErvjJrlW1xT2tW+dbNz890jHzb1OqzJD5Lj5yJ7D3ch
0pzQH7GSpAB8aYfG02TzEZky/t+kncd240qWrl/lrp6jLlzADHoi0ZMiKSllJ1hyCe89nr4/hLJS
eXS7TnetO0gshAFIMYEwe/+m2bI4ZtoBnOS3/KI2D+ClC4bHcpmDRgAjpC7ylwktfUC2IMbjUPef
SxgERhRsMSTQl6qDISdkwsAN1qWRaMgyoF45eXZ7UThTiC1iPmu+msa2QDOy0gA927MF5IQ8O6EV
4F7qcF2jNJI2yvU4svDJ4MR7A94sptcB8p1MbV23awQIk0e7u0v0mWGkOzkb4qgDwkQOdRp7/RLO
dcqejDGq1zcx2ixkZp3+srPdBzsOOxAC9U8ljOtLBiFlgcnLjO1GEMAfb5yogsNhVtYaWDy7AT27
YdxuLksSCkhXt9qB+f/kE4kgyJkNbJRYz4dmsdRbHFGIcNgoaFjRNq/qlcViyLBMe4GK6bTWUmcd
uZ2Lrje5+dnNu/M+LObBfUcqZVZM75eZg44Q6gHRqtNXZc8gjZV78oSK0WUo2tnsrmbN2UUr5LmI
b7d4ntTArnN1Qmym4st5vgasdqxeB8fduJFoXjKDkHZKUlkJ4ceyc54NCmprT1SyBN+J7a6TYOaW
6Fet0KObXgf2lCXTQ+6Y/ZpZR99HSvyQjdifBm1e3E5BVe0602GlDPltobaNsUzzJFn6pZ6TUlGB
SadoPk64uzvmCOqvQ1oouQ+7LITRMzGsJuyzg2ENw+YlY1W2SCzU4EJ0rB5qU1sUjmCJCVx50eJL
60SKjspIjP9XEpz6lK9YGpi+GFa4rjtiUoUCMCEPx4DlyLiOzempDtHRjZkWVibv7Vkrydmr+iYr
shVJoe6YIXvruYG5Q259M/UzSbUiBWcVKei63muWTRxl63mkT4T9YPq8cSrSW/DU2pHhxb/HPMw6
DQGxqLRIsaiH9wn9huVxfjnYMCKCvnB3/KKq9qAb2WqauQd6mfVrZIIXpmfHe4WAMqFncYu603RA
oo0Ht0/Ndeag+J7wegK0ZKc1RqsSezPQSzAzgziyVqRd5H92qiA4TPagujCnNrzGsPA+y9x3Lxqa
dZ2CHh+8cF0ihEIsO7scx5zokTntLOikEKL2LN5SaFSgEpBcMcvbrMIDRKT8fzZktS54BxbehJrn
aLLUQ2PyEiBathW6wVa29q6ZJoMHK9cwhCqnm9FHWrlCMhliJvBQYreXGWOaWbbZUvAqLSpGjwVm
G1vTKu2Fmpb2OkCxJ0GFEx3Lhm0er7S/hgLH2kA0H2gG3ZhdQaiiPXdxY52gVH1Ean3oi0lZNrOi
ewNmbmE7a72KgafZhrp1oh5J8+Q4Dgk7dTt9D8pn8zjAWH/N42KZx/pjzVTE9lC7YpuKYaGnMum/
AKZ7V1OHeMQlpLl25WdiP2XdbOQKXFi1NRZA6aYPw+cJ2Vj0srFASAggtWC8mBDOhGUMTBjx2Ozh
EGBCPfYA+f074B3PoiUKPCVAwX1LrMKXUStxUdBCcrEC2kFSBBsv7RbIYeyKSrtxM8gtnj6RfkT2
qCksH5Jp+IyUsM3eZlr7RfESuuntCHl+XcB+m9oM18cExObYIZ4v2lMMe0bjF1qYwn21LQL9XdTf
o1MKxjYAHYgMwjLOp7tYB9E7Iihd9lfktvBlGgF+opP/Ln6SVtlFvSiXbjIz58KVGeSPuOQkl5NT
k+frjQudha2toFg0NepzVI83Ifo6obuAi8F2HhMPtuJQeZrjGFUfFtP7hd81R+zeyHBpFoHBwzQg
fg9S+jX2KvOCzGnl43KnRLukOiMHTSbQVPVp2aN+O/9vViSPalT0vDUiQW8ee8moH3fopoAxRSAe
80/MeWZftJnRA0nzFWuaneGbL4kTXbd9yvZd0x8tz4Gx1kENi1gPXyDFy+d2BWa+bAY7pMsxEENS
XBj8FAg1YP1tbqM6IaQZYS7WQ4AZgb3HtYoK0kDqLeLJ8MsEo3D8eZdj+GOI6zsjTj/QJSI+4W0N
v4bvO1Y/+gqskW81N4E7PbaBuyKefd3r51g1f3YBTx+8aei5BNp6xX5lhLuKAG+zkDR/ON29bRT4
tWU23kvYd100YGiZsEJU1mzEAAfnhk3PPfv4s+VpJCvFlVoNjykSnmnRXunuq1USSezqZ98Ij8NY
3wBam7aOOyD/p+cfuLi/1QmpubZDhZ4Y1GHoiGSQTEbZmE/K+73ioklL8gh/55LVeadcGXcpf19C
Kiq3EpbQYIoXAQGSEKLJhQoAcO3G2VtvjdvCa3FiKPdYNN351fDhiAGNaxbZ4McuRWAUVxvbu1cz
wvpOW92VtrsTHstk+4TbylVQLealynqcgCSgFe4ei3jl5imC+q09/2xEp33Vf0eY8xS3Rk/kE4eM
xmfDUCHknKBG045aDtbImiMhTH5awyKHNA4xVqZLlCKYSu3JvkQmBkkmZc2zyFRREG1FzGoCHqfb
GeKjB8st9yxFuh0YihHjlvX8iCGhCOZuKIsd5Ipl04kbsMH52rHgs6FnsXC0ZqbRAJ4oRu7p5vlH
b4mNUwh7qVhgoBoPPco2RfkiZrZXlKRYtzGp0qrfhCWk/iyrgSnzQFYfHjxjTE/SN1QaK+DuiJ/P
EzK6l9g4uo8Qn4DOhvkHzU+aRtQvMo6m6dy5Myc5gUyGitTBKtBt6PVrwygei37XiPoH0vhziA0/
vwlPw7CpNqZmYNap15smOaspSzzwWNe1VcLyARGg8jw3ZgIK1r8gmb/t4ZPxTPJmxbMGZPIjttTb
uu2WTYJ6uxFlix7AdY9dm57bh4gHP8S4rrX749Sxm6105Hz4oVpA6n4R8ELiUYrOqM2qJA/9H0VE
JD0qHnUnew7RblggDX2jY6gLZ8bAnFdd5K52EzmnqqgOJqOVnsJhBVK+iMtmG0DgDxlXAUM6O7NU
1y65vKoUKjv0o512c/a/xvpqnyHEuiBGV24Ef0mKi2TgxOs0C0awJohShCHyoB2yPlYPri9lBzuM
jolAA4KjAOKLVaGB0Bc+NntjzvYgqM9D2/lbB04+6mo9TAl/QPk4bW4mQMeqjZmx1xjIIyASdpGZ
SPEhJDnU6laFiI3qJVzloSO21hX7yr+NKvM6mUlQQ98uQCLdkyxhACpYuPA9WcK07gvU9zdDRwhM
DD+1RFmbxqA9TtbZCyq8SvTxpRPcPkZMUm+tGVMYRRttIsMVpwWQHeiraUsC3u3DV2tOkFkdSsso
XTRJThzUvOrSQF/bGjp5nXhQBGbt+pC5q7F9V9GTBMLY3ArDehq7sFlPpXvVkmhIUCPHvuisA2gZ
c7DOmA+li/7Bz8q7TBQTYXDUZRCdQrY0Vs+ZBScOpdWfsH/nOIuWkVRleY7K2gV6C48uqwfWhANs
E2Plw/1d2Dy4mYKGLJkyLEdr1mhuQHjc9KfX1FKhWGnp3kREuhPOcxla0wrSxcJTuIxgNWCgFLyj
6MYXVa8gjBfmYzhpK6TflB0jAPpnEOddLYIH1dvvmdnANOpJqTaadTaHUxBkwyJrwkM2C2rYamLs
jKbDWqYRb014z+KyWSRiYB0Pf26XlkitFWbBRLQ3Z3kPF10ovDh+KEgnQHFm4ReY/gkkE/TogVxF
3lvqRtP7OzufI7N8044/kMkjjDZugJRCnFbRodKMF1VFArPASBMOUnCCJvGcuCNCY6XO6nhAkbw2
TdwUteImN1Wk4nzeCF37oSuoL/77GMj/HcDx/wcp+X9xQ4cANlYIbza4xM/lX+7ofyks+fGb8br9
qMabD6xPmj991P+3jb/81n+Mxcd//sdb3mYwu28+/DDP/kQ0usbfYSDX1cdHlrxk798v+YWB1LR/
mJpu6ji0u8JWDU3/bdNu6/9gBatqjqXNcEZLfGEgHeMfwjZs1UaIRFigrWn6hYEU7j9sR8OWwLVM
Bziv+HcgkO5fHdqFrtmWq6rzjUxV0zVrBkj+AYDMrWbECT4Cwzw9JXPIcoSWsEfgDnKxgpR9Vs6K
ibJSHtQxNNhOzZ2I/xb7r2tkXT83fPWWZwXQPL1u+kPG8w9UjOVJPrDxvDDIKO4/T0HXqPsIY4QL
hNWwVJdFpVD3tiLoKct/nH5elFi2ctkLr1yEZRmtrFkyxFFHm2AuByECrOPkaVq2LfZ2MCNR+Bn3
SZyr+U6rHfughA5D6AjvX3YsG2PMd+zW9K0eWJvv92kyls+LcLCerIngdlyF+WLk+6Ja01aH0GIb
6RBUkSV5IAfUNSgwzK1FAcBm7M3qoLDylB3VuVRUqC9/9hHw9NqmHfaiGEcQ7dYhUrsr1UdNqoVN
/Ixg82mMw+AHQ6YFpRaIfFNr+bPVDs92HjHmOOi3DgqKTD4myHulj5xdIvDoTAlpzzWxmLLdH4/7
OU9GP8/+T9amZwRkmxkVq38D0fIM2aawNR4fYLyOIdv/eIZsNj1Id9oajuz6sEL4sYHLw6FudYDo
SaA3OwJDLWq5VMqiPGO+B2yggibhLSh28oDAX7FLYp8Unyz/cSrLbl4gXYH59jL1B/UoYLdmSFXL
Qwuv4JRDgOqdOcY2U0OcBnOLyyg8pL1vo8KjHBCWRMnZx5LGTFsmcVU8R1i4aKGmPlZjH2/qBNf2
Fqj9naVPMEzbl7GJkViLQAD4Kf4nepw6B4Gm0MFThXP4Kso6uBpibRb6gyx9NX71xYGRvIsX+gvC
gNvMTmfvZgKGupOMO1V4vHRfZY09jn4py59NspdXGwQYC4LSn12N+fqvi+TZH30aN022TWhegrwy
T3XdpVdIHiDe2YP7z2DTXRCnbBBPdHS0nJyBPRNm0ig3BqeRkKxVaRWuOAiikL6ByzpY1v7rkNqR
/UfRtgsCryO0OdmlnwxIFkGRLi2UGgUC9w1ixH7My8rKoolMsvTzQVegtxNBYfMWOQVwMju+DsYk
AhfZjtfCbGf921i5+PtH12TsLT6f6O37f/4Hox97eN1icGa9DD7dcf46+nWDanuDMMB/6Ly3Vu/X
yGd6ezQcl/hFmh3GZM8+8LfbmAgFmA+whgbAwAvdUhZ9D48n0fOjIAKGWN58OuVgKSevff+sQyXR
DivtVtOu/TGsblUDtsmoAmLwyEeyy+6Dbjc1MadDaWjM3AQdyePclFXSXBn+ENwHsf/IJu6YmdhY
DFrU+OvUNv2rEDW6bdyGV7LEA/r3v4wEvn//ZWzNZl5Q5ynq+7wA0i8f8clNAB1UG89VgsPUIjkT
w5Fq5DG2teLQVUoBcmyulad+B+kkjqu1byAKhIAtgFYFXjMO2e2xjNrXOARWMOBqN+QWwxhisuyL
6xM5IPeM2wYAjFEBPU9kt7JSdHzl6WDYtriUpyj/klqUvT5P/+gATR8luhGdVCS3LxUH1nROnOLY
YQ6DgACarZdTKPZkJCE5OXZ7IuRNPMJx4Y8BKgWg/QG70IMAFJnZIYCc9us0VNvsoBUqKUCAxMgN
+fn2739uV/32IBL0sFxHF3BBTcEv/u1B9KIm0k2nd3cqsODL1NJZVP4+FDM1SRaHPIf6+lWWlZ2s
/Nb9s6esNIS1CgcofF9d5Nm324xtbnx+Ss2X/fNT8DsCZ9EYxtKaOfB1g6FLFJfwt1rQh+xYRXzo
tYJxVUvTbldXkP6xrQREPrdEo0OLgNfwqxMyFNkWPbvNZ528ej6YyN3+uuarpfHjcKMU1imQt7Hl
bebeSqSAksfNCIhwPjGbI+19USX+tJNla66URV5JfcXwjv1SMzV3epLvcBzbWyV+KJhLEbC1k1Bs
HQ27rRbECU7WnMm6tpjuHR2ON1StE4CyZdlE7qGCJLlRgSTIkjJPAvKsDqPp8n94Lr5PrTwXDpMr
JBVLx0jGnQewP6bWwRU+6HTD3vXVCEuOqDbO0WzL/QTdQoDlxlnWaRP4NsMAHaNmgB/gZaG9H2Bm
e5GKsji2oKEPAehRkArFsfFErH025GYeHGrWNFnnF8c+1ov1lKM/2bbKrgUVtJdn4KBcga6Twav5
15bO7HhJIwyh7SCYtqgc9yT+wbQuAh2dGhcbGhSmqhphr9GydxhUOrtRGejU5Q+w4d1dnE7uns2K
i8wL/DFdj9SFLH4dKnIen12+6lg7ILYXom88ayUie0FSeVdazsK2neGQ5AbYZHnajDHAusKrT8OU
tzNszw92sIGGQ4YD5brQzOdq8KK1WZcPEIy9fTzDRVLPBy7+VcbD8VfLV10UIJlpAyIXGLgtVNBe
5BOLAS8AL70WRhvcdmSoV4VK5qAy9W3R6Qw8JXnPxd8/JPb3WQwaE+M0qS7DJdLNQv6vD0lijGFP
ZM7ethBO8hH5TzCqY4CdYF736YWjG61xMTjKYShQPKvzCaal7d5PhGb2NZkRRnSKkd205G4IIHy2
Yv+xQBGq3A7YYC1CdyJWW8F2nspgx4iaHWVJIbiImkVxL0tDnNc3oyh8RKwDfSnr5IG9zXLM8/Fo
l2aL17e/qKrUPadsCf5Vqc7M6rqcD/QGi+We1d5YQDd17xGqCSAXv4Z15i+1ps+IwcbaNdwphNiM
Onh11P496RvlJtWzH9CND1bfFFdpFCPZIYazPHhmPJ7RDnmyvQIdnt/1VqaLpQ3id4EjXfS5if7c
pP43i2XCMt9GevaAwD5dx3JsA7ec74vlBjhVRQYJG6Z4LMjs6+kBsjUDrDxFSItTZvnsAJ/CWxY5
W6JgLsq6792dSLdAlTpFdtCR47jI/SBYfe8kr5T36MzSZhFYMxHOOw80PYxZAPigyW2KrJMHbMT6
htUJfSz8Ew6BWRubsEgPX11kPSERtjdf/T7P5rsO3FWWsqmqD8ATop0HmTjy6vqY4jRAcBQlx1br
eNdkUbYAZ42vxuSnLJSFUR/r+SCLAB7MbSz6s6GSf5BVX41xa3urdECy5qvu63o2k0g+VMCbZKts
+LrBqBd4UdisSWVDjo4ZQSbiwXmnG4sKeOBmKvruYQydp7wrXOwFNfvOz37KWhSKK4DsqKzIYpiS
I8cQPF3JYmU2CpnxDKguqdVd2uv2WR8ID08VIcuOxa1yEdsdgGiRJ4t8bpZ9gB4Azs6CnWXm9pWD
kzl+0LHWbpVeBx00F2VLg8rDVTUfpgYENqZdcPFbuG6Zqx7kwZnP7F6zsVxBVOqih1uOwlWFTXfc
71PdK68yNa+uEB0hgU6uMgQoHJFGnFvkoclZzV/IUyQvrTVE8+fPuhG7cKJYDTm/UA0warJXkxbo
P6Yx1350SHM4TMA3slRYcHz5m0kQzY2JUqYw4AN/I4seA9eaiPrMwaBVb5+8sk8Qg0YZSDP6PW+K
lHk02VpNrYYAUZCdsf2dKxvzs0+q1dlZNhTV735teFRStzoHqeIdqqIFwzLr0LFfSjb4rgZIKlPE
oQohQhZmG1nUDH7KVJjmlSyyv18g3tZvXXLEF8k8PchDKcdzBPKASAU/Wm1ixgj1/gZLo3C6D3H1
HRORtNuw1MTeAAUZLMJWgKXtHJLhofoaBVNN4t6uTm3f/zrg6xprSXz6Vm2nW3Uo0V/7a++heNDJ
9Bzl9fi47QKchHajHtnQXwz7KtJIZPBKJSbmBDPd0b6SjX7WjosqF/ZlYDf2r+Y8SHisuASN2uSz
36+quc8YKdcBiCXWDgO0TYv04nzwISxdmaLq1zbvrR4am5LnYUuolb/ccFyxJ8/GX55odogE2nSu
5iRLjVr7jTwAd0EntSKlJYtebwJbYpoEmqFiceeR1GlLfElyUsUokvjWqqz0YYult0Vy8UfYmN5H
1jYfAlmOezDoKE8OVQhPUsv2UQUkCUTQdJs71mOLfgt6yfVJHrqGXYdmoegWmAn44LmB/zx2IvPh
q0HWyVbZYOaEi76uyDPd37mukscvyGMCV6stPCZwWhUry8R01bbDCJ0MVUOeNHgJVQJOAc4qR9Wu
8qNruYtaHay9mRuFscA84LNuKnMLvo1WGQvZee7Xzv1kCSmiX9cHce/+D/thTXzbh6AqYGgC909L
F5Cv0fL561ICe0o3rcLeWw0JK0h2K8VD7uPsGzT5TVt39q0XTssImP5D7ITjwa48jHCHrHjIUFtb
O3YWr4IOHhQhthA8Nb8q6+2H0Ie0mxP2Ivv7zzq3ys1tMP/asiqazzIreYBmrKymvvtsk9W/r5H3
6ef/Oln1u57fhITu73v9rreQkN3KkmHU4yZR+gIIPtKOIiTvoKopumBYNd+4HdH0MUW9QhZlA6Cz
c8cEfjAQ47gp9KE5xggSypLsVadNvI4ybJy+bgSIRiPr4mMjMN/Xy+Ifc/h3rbpIw8gDCE0oNfOh
jcknpD0OjLKhjjBJQTAmCLeynKLfyHCfLwNTDW7B5SBMVwttOxo5RVDEhyYY76OxYNk5jKl+obEe
3crOauMpK11FNBAKETgGxNGuWeR716KN3QVe0+NS1kUtCFQ7atHDjkuxlUXZ0Lcd1KG0gkrFVVg7
xEeYMBsyd8kKybVi0Xludd1WbYmKKTEkTNSCy99F2djMPRLoNLKHLyJ6RP8s5v1YXctusgpl1JNZ
F/X1wEqtsrWYXXCO5ePAPRZa7jqXAvuRWY8Zh/nPJrIev5pkZZXhRLmWlXWPXoQ6PcPbt4qj27Kk
F+21P1latutaBHT/fvGtoTL1bf1tqq5mE0UyNQ29ozmc/teXxtOrwejdNFoHtgdQoQj2yqS9Qv0V
158HrddA+FXFZWQa4OMdTwPMYBLEdFyslS7NXuAh5GNk99mOisl93Vf6/usWVehAwnDtk6wyo5jI
vOMYG63IT1GtmTsj0OuTmA91WdWnFC+FdKjNXY6w2mfV7/ow8+Z62L0Q7H71lXWjgbFIF2rbEEOb
k47xwom8oX1pmiX41rn41TAq8UpVOuVQGbp7gmogtn7R3aqdoe3loTN8ZNnwK8ZUcT41iXvOudX2
rCCpt5Z1sUoUMwKx7vlPY2CMyxisB5piFHNsOhSjTu75q8tDptcQMjMreIKxgYhLp9cH3xxC6EfR
QkcT5kkfIKkWQ6Au5eVDyeBkvatj0NzCeWpuifQtOh1ybmBQcixlWBKIUZeyBzz85hyIYikbZRV2
I3DVhzbbyjo7GRgFq3EG1HDLz0MaXDd9al/JDxCjgq8DHH+2gvTwLOBXEIDBNxbIpaXJQuhhuZY3
Q5vUwGBTXMuerp4tQayYZ0cozxObD0IbqrhVswi8O3viRY/m9601mNUJCcldlReAPpjkXv67vvJS
Q69eJ0ezFyijpSvHTPV7M2hv1KmN3h1TvzPdESk7gfk10DBogXYcnUHAwAyYe/A3dlpvvqnpwogt
VCrT1DlPIPw2tWJOG1kMDdQyvGxMXi0dkYveaT7Q83kdrCm+z61uQp7RIrMxH/gi01I2GGHwGqkR
oXnUt0Bchc0WaDpsQYW4+2VplR0c2y5ZTWmLnVgXzrT/8AHQPeaic0lTpu7cEnvyfe2yj1MMD53p
Wm1FestKcgtzxUBnW2kxcwf2IYsq8kAL8uHlNvWDI0mKcm92ygTruVOwgzfqMvoJMfygoR50m1j4
kYxOYm1ksYGZsy9CrDl6UXl4pmfFcfDt6jiyQLkNbDGu4PtDM52LOq6yaM+VuKDMr5R8EWdfuLU9
mLgljWxzl9/LsGT0dcuqHnvAf763sZIby0o4IExSsW+8Upy1ztLv5pJFkPwsMtW48z0kqOY2vcoM
2VawfP1sa0bj37hO3lOd7/J3182fLj/h9+fJT2c9XJxUq32ZxI3TZsUrEdxkMbGwvMKqwySEmhqL
sQ/N58bugQWp2htmvKhKRo5zBjwAKT7UupWnWsa9iKuz7FEP+bttlNWPAcGH9ViKcRNoQYjIIYJw
skfudjsbteRH08Qn1iiquylEbSAysY5UKlD46GF01wINFTJ7aBWYU3OvDzmkw0fPgZZxoQrlzho6
6zEAOHKpBMNwHSlozyluOu3lbXAAxkZ3vk1pAnv8fRuCOdzm6us2eaV1GMdU7h6POfUyH52/uZdb
oWsi7+Uo+f38DnGvWlFQ4owS9noY7F4lrnUbxLz/8k1mAX2aFKtixZiJWz0KZ31c4eF528RwfV03
OJRhZNxVDhCipFd/FWWrLNb2AHq5VDsccmt/O06GgO09qmD+UmQ9qwCToKLMmxt5gAxm9Omr6RLa
ndklgpEMOCF7B79QzFtJMVHZBKmll9/0rhfeVmH6FHX69NLVI6pzKVAPFyGDQ4Xo/kI2xH246RRd
uZ+6MN3k1gD4RgHWhDb2pexgIhcOaMs7WOgmX30uuDUEMO1SxeKKVeHX4py1K9FeVWXwRFwR3WDW
l2UFiKdHU7hRIpiCbsFIjpTvhUUS4AUnMxyUsvwG+5sIO4meiCYPy20M2s5F5vVOmQ/RjNt3jOzW
8iJKorxCMcg7yQ5tBt8B5Tj/SjbmI+w6D6GSnSwqSlahWL3GF9aOamB/sw597KvWm5KwqgoM7SXL
BoR7aSQKWGIRkRSieo5wn86s2HoTfgaXMu+M60Cvqq1nsqYs8OO606PsSfawguHGSJsr9jDd3TSF
JM/bUH8efp/5Qvkpq36fyF6BwIvid9XnySk2a+s0pU5wN6CRpyNg9pAVRX/VZISRzLkoRt9Y55OB
Bi3p/YemtUk/4py4jc1lBYLyOIMowLc4KFV25by7QSgGzYAQsBfAwjiJCuuoFrjp3LMDSomFNNVV
qkW/DiBZWKRqzf6rPjH4wWWPr7oaMUZLLbptlzpz8OH39WEPkq+I1Z8MK95ZHjA3hO6lor6niOZX
neK1ygYvuYqEO/1kg8ssf4WNBI7P/6ySZ0X82qeFdsoyclCyJ3BUBBQQRw8yJMb6yN25nv7oiMDa
mZC4zgVU73PIuvkyU5VwPTh4LF9UhNWWTeSjuDs3y46JbpOkK2d4JcLgykXq4NQX4lfg2I77eRul
xEYtSqDCe85RdbsWDvYcE6Wkz6XkLyU9SnvZhqFMe1a1qL4e50M3Hp2JRWas6HZ3Y8WOeyqNLjvH
WYssbW+hgI2g8lkeauFidiHcg4qkb1WAAa9t7YcPp+RGDEhYzaXCbjUG4HRjB4N+liW4Yx25yZI5
cW5E3M5aJNjOr2VRt5N8o5IeQ2S2fPJ8A1SiSBFrievhR6ErPy2lqN4RMtgMelc/ub5hLQj9Kwcc
BsQhVnzGQD+Ln3QfdPjctXKxA1dSAUzWVlYoZlhbB+Dk2UXfG58tP3tHRcupogWYRn2lu3G/s2t9
HWhhJXayiB0EQoEwycK8Gq7kWYAIxXjxu3NpqLXYwd/odgpzjeyCQOTKxDRqX2FUj8cjB69LM6gY
yMtgP/2rTp5lZesAWgnX3+plUZjB/RCrw7arPUFQYL706064cylHWffZoBp/3GlsfXNVBkJfAb97
SfPB+xhBWCMXIt4mfjpG/zS6nQbNXmVF4OxwTeyuBlNgVTmU0/3vi5oM9gIP55uXuvOUwUUOoJcV
0pjJkhHpHTMtnHHyHA4mllZhEuU7NUYTlM3e+OgWrIDDpBaz59b3bvrcLf1rN3QsjXsINBeyHs5W
tktb/0FoTcXQa9b30yzaVKVe/1bOAhWE8P0Lrawh6mT5++CRoYviwX9g0Ea5ojAE3sdOBPhOTHtH
txIYm+AmxBTiBzWmTnuOyuQcIuj4c3aRKv3Gep0guF90ThLdDrjPrshEdntTTduDXpSIg1RG9UMd
YpRO46B+B3584epl/RPe14MKh+Ohz9F56VC6OUURHDvMOjcRzIpVhhP8M3Y2SJE4j6LR8g0KG8MK
qcvxOSreZbUXuN+qh1lwbBqm5qZ0XaR7LEQ2NE/NHqtEPXqKX93Uo5Ve+0N4V+gifXRrELG+3vkr
WSSjBSyQjcqxS7vyzpqChbwazcN59tHCRV1m2aObQhuH2Zbvu9iA1BTi7GRqwwwrLIyHHLLPBLj2
FpBFet0o/Y0IY/MhJB61DYvWWER2dqcZptj1PkLiaQYD3rRFB+Fd06JTmKP5mZn6hyzVVdeaF6hG
YuNZa589ZIM8kPWJT0ogSO2O7V5W2XOVrO+SAE41loVw1caywdEQt/AieMdcl3BsjeJ+CZ3iUla3
fpAu9Hxqdh2yI4/x+PYve8FB+3WvcHwztEC5Ry1CuTSq2t/oiWJf+zY6thb7xUtCsXxA4SMUUASi
WX2WtRS+FgyncKcMk31doqdyHY7VyoUuhWErVZ3RaqcePoJsy1CTKOxpOij2VKw11vr7xuqafdbD
cWECHc9NAEK55C299zSBsQz84TerD5dMCjzu7CCXRV/Zb/C42WdhrDeG6V0FKncRqnl+zOEdbzu7
LjaISftna2qjhUj75BFS6T0hf/NnVJwEW2705eHD96jg7cF7QsjP1f/nbPzd+i/7KZ35CFyivgUJ
/tBaU3nTpRHo/NwLLgd9VLDiADvRpIl5LHEHvjZG5yMmpfo06iM8w0QdcSeI/LtRc7eyv+VAmjFq
x+LNMfOnJln5tu8/F3YZbPyMLWeC9gQGqf2R1NlyEGN8P04hhgfYEMGpnuynXG3e8IaprpEpEEyJ
LvL8euA89cj3X9q9k1wl3pDesha+Luf+zHjpkq86bRs9wZq0fDMDxXyCNJ+HznGA/Q0H1DcXrWHY
AHTmuvngGaGJwHBJwpuSbLRE/eusLrBeDWuRbGTdZwYVp/pmnTao8sgbfF0nL9ah9aNmhzxeo2/M
Yqz3XwfGnOZfFzUCmvtpPsgr8igR26nPlqkbvjl9r17xL7lzBOgs0uPxfpyLVYaUjq1Xzka2+sOY
LUMUrFayVZBaX1WVmSFAQmcdy++Ng0gOshNZcscvH5F2g2ElW+VnNLn/9lmCnki+JN7LrqMw+1sf
hqtsS7IgvZtlDn29EJDukJEwh7a6ZS+hXSoM5xtZLGvESlqR38uSPvdIsFm+6FpX3cs6UPTJNjNh
inkTmdlLga9wNVY+0Gs665D7V34ZoOuHHDT6lrF6wsX+xvRCF/qLi0wjD//ZRldtjbBRuGv9Vr+q
x+a/KDuvJblxpVs/ESPozW1530Yte8OQRnvovefTn49ZGpVGW/uPODcIIJFAt0rVJJC5cq1ymzdF
+d4B986ZtJi/U6SwJMrMvzXD/WU5h7H5mWTUj+WKx1deaedya2kweVK54FFVGVoXx+Ly7kBg/EHv
a3Q4o0RZQ0A1fsimztyRcg52MmvUVGbFVjAfZLY3obWuYXU5y2zZtGiKhfUTqPrxw0gusjSb4Z1f
Gd4bh9LVoHIDrJAWPsx2kd+CRWJDsodaRV1s5iPGbHMW/BhXTrWGfa86y+wclocATOs7ArX1q05I
QMxRpGmnMOGmKYtgJc23swJHicwWQDSgcuy3AZxmrwn18KdBUbSV3DalmeePXV6NrzIYs3xEZ8Ad
DnIBhT/rhz8KT0iqF9nHMdLHVytB4jzUKyUloRQePS9Qt1G+6G0DuDJvA3jCSz7Z0KH9tFGma94i
FXFo8Tb5QG/60shEbZrqpTGstdgpz1DPzRychirM38bWunVd695qo83fgjKLKJOZvL1MVqgyHtOR
aKHMTklmHXvbhSegW0REqT7apXCPzJ0Vn8WkdBQDSE9sj6HvuS2E5csyMf5pyQBZPMTo0P/09Zse
DdrnOkHR19VQdkW2UfscaP25hzX+LRxz9VKmM1RCYaR9hnqMQpVJnW5V6fsvaaF8lOWot6frMrFR
fVdrBNCRVFqXbZyek1k3PqqJvR1KPX0b69Z4npL5vbzMnSnSD1pSEFNevGSR29jJWWb/e5F4ZTn/
HQtmp0U8+NRlA40bWqfHUHr1Mis9nbq1g60t7Ff4WlXBt/Th/H+v/W0r2eE3GwoPybaE9X2FvgUc
KHlP0Z90qYNDgQU9D6hTSv1o8zaMNr4Y71O/LMiMKYZxum83YpQGGMJcXO8bwnIx7PPCfS1LhO/j
KQimrQV8btXAeaSvJm9Qb1nozjfXq/Y8KkfCXtkPk9gbs5gOdlD89bDfl4bozlLgwnMMir/Z3pRd
OdyGkyYDWeoYYbHrF5JsMh/8sPrnzmQGvnZaYh5k0/t+hg4il/ra1ygJeJK3fF8ST0lu5CEou14Q
W5NvXO8jmZCmbqujlsPKHS2+D7ujaskt683vYZrFB1P2eLhAEhSsUTR2iaj+/BHSbToY7kyTVP7D
+76aOw0cbUaLvIPsJj8B0pz01uT262CXkNyQZdv2atq+Zt3YviaN9xT7DojSxWQ4VXA1zeBF5sQU
agBiZFGL8li6rjvniQB09tuCdlkuC+yB+vzWcaFGW36A2H7+FBtO0deYx+pUHGNNNXdx6bUoIvqf
ImqoD/dRkXdXQ49MCs+X2QjmPJho2RV6xw5yT2zSZIDix9WsZpTDqyiFG/n467R4Q0TSXYG2uvso
Vr7cdxWb7CAuUehWqKrFG7H/4iKzDVX1q2hhcmgniGYNpzuHy2/gKz40OT7REYjmaeDs/buc+HpA
aQVKmNqOfiOz85y767Zwq43MiM12Mh1M2uIJHNeiqAuM1N0o8z82j8hRz1x9xXEIkg8UrJBxDqby
XVRAzUKK4+a7afmuzcnuasoUb5Q8o0C0L9/muSZeL5Ojk2zB5QY7DzmLd62VU6bPiVkmZTOfEu11
YMOkJzbIeBYoc/JBJmURFVzpSqk/taScD5LV8nKHYJ/t6p+nxu6Pv2W0+sa628X3EX3/6f/LHu0/
vg836f20PwLxYqce9763jO6/hw7nSIeASJVRoLWg0yQKM9jNyx9Ms+tGpHP65kVcW6d7EZOMJHLD
9fVPC2Uv2fnnwqyf/7iXbPPT67G9/FjLqu7b/3uvcfm9/m2ShbLXz39QPxtwnS1nyiXG9NMsnjL6
+S/4w37/69P4w17/Hx9QP6rZ2bPDr7DY7K3WgZ6xBVjvoz+/swMz2MoBUukt7yXJ/yNzYrEKtErs
cHD2MuyTurgW0/Qmo5k81bs6n6jiDCDsFBs07vCot2GI0Bd8IkT3riXBdJQ2VbTjNnpuXJqEb6PM
TOSVr/eJtgWnwrGVl5m4p632z0oqXeYdaSPq4xdjvjTuWFyTWesvWoFoUqrZp0iHGxO6KpqO0z2F
qzqwon9sY8qZvkSODO5NXGQCmj2DGovGJlq3LFsaMNDn0ivRAFlGVJJ2z1UerfRWd++L9JabBMiU
bw/TCMhmBz7fXotNVnYNHAVqQl3vwzabr37gXzs3yCnlJh1lztObjCRV9XMkc0oz3OckdbSMKrgk
ocsiqfXT857i6lNqJiHIit4aVEW+RK4RbSplds8aomvcMaK3tPd+tSfwF/renFwNV49vTQYHtqeg
khRoTXyTRk3C5N4L2gJF6tYs179PLM5lHXH6tsyvvyxY7DIsPfDHc5igt/iHfReb1yBz1fMnJb/I
3Q020bNCSrMgYQEn4uypJ4i2ecrmLiXrMGb/0xVrHMP8sRavqFVmeyvdu1UcAqP2dRSvuwP/Qnc/
LltFYnMCSqGdJobbwHZcVAlomhQt8klXu273MOaZQryl6BCnbtXhGOU8uFFLjjhOBbNXbCl1RQ1K
rPc52eXeTX0w+2E7HFpuC4ge29wzM/1cGXXsbLJ67vZd6FSrrm3QpEtg6Si5rh/u00hptycFZr2+
0MHCjAEMaG6ANMF9ukV8+zrX5xL4ub6671955pYqZ4c/yCG5FPoQ7VBMSlfdgvwXWzZlP3qKqUN4
UajJpwR2i0Nda+FBV5E3CIIsM4mFDeFTDt/u1W4//2ICaBuSPBrfunyyjuI1Zg4LenXygWQsIo3B
NiztdkvtWLtW47q7BQ3vQcsIuntjwg+xavSuIFH/rwlxdjXlmthRetKBIWkQtrCBp1NvrUxH2UMs
j90QkguPqmt+GJwqOiah+l5pVOMqTVAoUJGVzvRNjxR//4tNuvUEkDYZYRpbVng/l8lQQf51YzeF
su4aDtDQlsHdMAfXIeEIliDMBV0Kw0cjbnoMRPnfdqfNrC1PWbijWrcmZbjXBPWeLYI+Kse1rb3A
3mVyGH9M8glA0hE0X9GiXt/zFzp1VE/L8J7qkKGF9OcvQzf91/C3tT6zGlWVK1imkhO5vfkdyWL0
L7MuPqhGOL/T9Uw7O7yjVzIrtiFtzgn1qk9iAhFkbtXWJtHlsz4Mje4J0vrjwx8e63zVoe1+vi+n
2Pzgx1yR2v4z8gqQUdsEfG7Q3hQ32/fSTWCWhI9Ri7v9MrG4yGwa9PC7z+TLNjLdB3EGY9ViXHx+
X/fvDRPyUetQH2d4yJEk3Wlm6rngCtoeAh5oeu7jwKqmp7k8RJqVPd9NnTP9cJHkj5VD5GWM8Cto
TsgNs1Kav8LBdeEjChtKdYz63gQGAmcxl7It+j0hsTqrouitMj/CqAnFLaxbu8qh2Muf4ZyGX2e6
utEAWQ80W6vUJRoU64FJ+hadAxjMESNo6uhbsGDd0R/9EM1uAvuF0uwH3UzePP+v3k2mszRm1P3o
/U/bw6UzxmHnFsFX1VZWHSglq+Hy8/sJUZ8pEC2p4P8Js5DzHGnrX+xkFbLNTM3ZKS+8a2y75dcg
Jjnr6VryXgOxDttXZPPdqca9jmrSOU2b/Eywb9q3jW48aZmP2IZParVHL2HV1Ub2lWz0LYz1N1UD
gdfVGhX+eQur9RKZt32TtEjX+1fNGYePzvP9tk7FxXWA3wccGXd5WYMMFSRDy/CxpiiV4aN7IyKG
2GNf+rc4zeaLFVFbDcN8/4YSZPNOJeK/DO6NUb1DP7ZZsgnMV4GOlnStHyD6ik+QGeubxCtfAtdo
X0BDtqTIi4P8ojGh7pNmhdZafiUTKotN05vpUYYWMD9ZFE1p+640Stjc+E0p2P6xSOPOfUHhAuRl
qlvn0Bg/hq0bvE5REb5WVj/vKmqhN2KTJko1xIFnIzk8bKWTngxvdK+yKnadgOy8ij7rPxv5oaEc
9CDUKZbAJo3uhhpkLbxoHrY2Vf+ee48UYYDuldMH2bZaGF2J24XNylh4XWVM4N3eAigoVlOXR5RY
LE4wnTfz8eFklFFGtZPpb39xQpEAhQTxF88w41VccLjwNtn4pTFKWHPMfkAoNUqQLWVIsSv3G7N7
TxVvSgldlT9L4+da/pwZ2ZZgznAV01xb7SkYh5fSiirraueFtQvBubkIe0GNph0ii7qwDOLtXbHk
rBz3fdEY6ecyT+Eys8Yf5jx+30GsqZKY6yNHJTKaaa/Un3V861T/iK679trDe3dToEATj7Z/amuK
jFGtKKHUGXt+99+a2HcPVtJvB0isun7nOI3xH3v40PLsJ8Y5509+Xudf7DzI1kR1L6oy5ttR+486
GvVVGoUz7L0XekG0sbRFES9M2/OQgoSjsOLXB27tES+ncnsXQ2N9yRsflWwEctzhwkE1vYbWZHb7
fFEgqsDZbmWyNI1K3aiR1p08Zz6KTQlsj1dfpCNY7TvZxem8Decg8wtMbujzIVZ2gUAkeCUb8x0C
XvPL6HGGBBhPtXuWAxiIHLQ5lwWx2nkUraeAejsTtFbQqpSde9d0KMnn/xxO6KGG67SJ77No0DIr
Q6tUrvfhT+eI1ORLMMTBWQtgyVAjj3qyIdiObqW9db4ZnqcYTTj4ZrQ3t3GKZ091jjIZdJiCBoZG
dLBfxZQl0XdUXJKrjNyF/p8l5zxVo43Dk5TkmB2ou7BLi4vTN3m6kW7f7Gf4T873WQpjqANHGXeb
J7yyxzq2L1aa5CBsqq9yPtcB+637xV73lF4g5Pc+zSFiTQcfDG8ubdgSGor9EubAZSp3kE3m+Dpf
Uh9gCX97HZz6Uf08+BlEOn3mfSPlv9K0zv7uNZTlUg1XkLJC6ubhm5OMW/Nqc8W3MjrzfQlJHtzk
8FwvOXSATEcCKP0XkgdAtRAsfFbLBD6m3PUPEJnaT41Jgjod8v7FtxuSnKCyVoKvMmy9v+roZ8Pr
1BvvZSizbabr96GvQA8/NkZ1jZC4XVU6og1KZCtHH16Cl5lwIKXtUf5X4TcnC8Xzj3/yyELLuxVz
v7A6Eh9Ph498AOQmloE0Eg+34MekMgwV9t8mJIA+ah9kEYek0Ljvo4fhjwVWRL6zhaoWtsolPVzz
9rUsNF7D2XvX5/MuXZ7eZuD7p1SlnDVehso4wXUZDQ5p718XGUbmvWta9ZdFIxWzSlo/lQvC21ow
3Z4NcijxoMMLBQReBfV/j5W06TeyZlhw4wRJja3YumUotsc+1CcFkHDgknQBpIBWY95KlAFOYZWP
SKJWCBZUCH/BnDtcFSTrn+4TSmnc0vFyXyQ8y4PhhJcxnWFQru1oO41oOTRe+LltaifaGpoy7utE
Ifa2kDLf19kUMG6NDu4n2RmUGj/NJdO2oWIj3GbxNN45nGVN0GkfxgyFrlTNDvJxyD9SVVFfAbyS
U4/K5yT/SKPPUGQxnexuE2fxE5t8BOKs/fS7f54yNpZ1j8/qsU6WyF75t4ZH+iFKooup1/Yl7DT7
EkwTgdrHWHp6YReryJ0qKLdwHAPoje4+0XrMqIPgWNcfwX68U42K3JFpW/3NXhpIoZRNBj3uepIZ
MUrTALqh2Noz9nWeDDfohvvbfbXhfC69poGJ2qciTtWjT3X33KiNB0CyVqlr4/MX80wSetuUlXv3
Ior/vktShTTgrLyqQXoWL0RgcyjOUAupa7fchH3arGeECJ/tMDOf+8aD6nvi6r2YzMUk9tpDcaJJ
u6vYpSkVFx79Ed5NssL6Oom6eUcxXsezuk7gWBn5akcOWeqftmTMmpdsacTWNCjeiIs0SZr08A2j
X+a6QWXfFv6StypqVWqjGvVaDKN+NsIRsrS4GD5MqfmhKgz7e5k2J0AJ2ef/6VoO9gcFJoPvXEGJ
4bY/XAND/3XXDMmmD4trsexa//euZTt4EN4UawvUA4I1pr5x6j7fivSq2IopalG8RjLmYUNNu7lO
cKsYyypxkyaqRuSwlPKGzrzzbKDKch6L5HWcDWcXJzAKpYavXjOrgJu7qmbUIZauNw3eGimzdlMj
4fTDmKEUeRX3KQb9SCxg3Iu32H5Z3cFMbMeeRk0zmTWA2Mu+qd7Zp17Td2R1tDOi9gCShwU76liX
wpnV4xjAx+1S4pO0cf5qDJVPWkODkXEZyoSmq/OqM6CrFhtnnPw11c5cD5sXZxkUpQNjIGV7kP0z
FK808LSN3qXKVlxkIlOVV031eAQte3tF7t8ye9g9fjokUgglj2gQPn6Sb6JzVATtdHjY1EZfDVod
n1QvfAsHfb5KU5uLTE8FuLcal3qxZULnQ+C/wlnq12G6uw+nMUChfZmOGwV9iTl8ByuTem1s6G28
PLh4nQFJQm+d5nAeb9LYnTfeooI8AXw+hMP+ZberYKtGiQP3CbFICeflsdmfJ6rYVhL5i/yuP/sZ
724jiNPLqCC+oC+PFxFkeAz9vF+0kiHbEdtj4uH3sNWkG/QZOcKH713VoXN2kD3YN6oQ4WQlSHWq
TTt8Fw4RQlfV+OUep1iCFfPiEXBQOIntp0dNtcI7L/BQcQzRqUfbQ3s2cyNbeWE2f6laYMC6pqe3
tG2UQ9UrLUzmPpHxFQhNWIgQU7w63n9kAHNk+iQ917bTp1klDTj6BVr2eIpJenMR/91XIRrL/7a7
Q9WtFd940VHDlSoc8pIlz8th2JUggZ4Q/w0PU5Fme7Seq3Vt2QAmrcR6toPBevZipMLNzKuQENVh
0EHxAn7MyruIizQACWOqgIe9jkaD0hvGESII7rDCbgMDc3Ez4ojKi944dqleGRuNgrubirPYxC0E
KUnNWOWuJZTWt7V9jPzm7feIW1R9mVW+5bEzGa+ANcpV3cz6B5iv/PUAD9qLp/UFUilmfg3jrjjW
fhPsVRWBrn7mgp6Z1veJ5+ly5GgvjyZLA7RxVHCOu7h5cn1DPcsk51MVnv/pW4uI+alfGkTF+W+U
rj3NP4xZluog3RnySzM96WG5c9LsgzNA5WgQ/j83dZXXq5rE+Y+uV38m62tD3ESZK4RKwT6qBipk
+by0vkk+uPAk7t3I8CgLcr33rpY+OajAfvNKrqmIxY/PFbRTZ9+lKM9BK+FbsJX5wKvtjYO+6Lkg
4UC2CfE/UAoDUm9Wfynaz3mP+p03EOvmzYipt5sfkw83XxnbTRjChS4uj4nYvJaz2kHgGMVn16/j
M6jCGBWNf4Zis5cJ6UmT+TNgCCDEhEcjNCUKGf/mNMz1iw+r6JlQSvDqp9F/1MnzTzKal9s+lRRa
3s8vYkHBUT1HsfdJpu5OMRe9eEI09bEmMvJwPdQBQa1lV2lirTmSM49uMlJtz775WrF7bERSwjlQ
vv8xc5p9SybzqV4a6VnLgY58lnmfcEe/gjM6+QT2TSdQV9tPkRk6T3BFtEeKlf76bflEZf7GyScI
rRbf+3LXMJ5DE/aeH7s5sMREMRgQI4BCqoogvtgUDcWTUpKvTPOP4nzFzbTLY0hC6W0Mn7Iop/Tc
Dcx5k6vfzVjVLhnJpOtMjBMGWbfQNhYvsq1AcrzG8m/5PP0oGlvKRFzf/TiHfnpNuILvee4tdR4T
seiu4JDYFN9kJE3qaP68ku7k96DD9PAy5a5yfbhIL9ZRW3EU9N90DRqlam4WpSDrXTq5q6l2jRd7
GfVh6qwHCm0OMlm3igWXE9e7fmzWZZlVu4wjBPSoLhxOvPm8Y21ZjJtMAchs9zf0XJwX1Dudp0XE
6O7scQk7u0nyVyKTSeS8cAlJoSGo3vV+9CFxqC1HdKwDXaCNH70wTU7TMgrz2Htym1y75HwLqKfI
M9Iu3rDlqxxs7svEJwvVPy4zp3qPoCs3X0s/Vr7ucdFtgc37td5D+kJXNxVQ+rl1+NUm0+LuaDyO
vdzTN+ItjR+Abr+Py1wlHtMh+P6YdiiVATlB/gL6hlPkdMnVpdzk4ExA4JaRoSQJOAV6wdJMZDB4
f8FYtQmp91yL8eGI/NcPb1kX9yD5uiB2AGWy+OEnvTyEmWdV8PSrHN86K8XCGQAV75YSJQqLzJ0S
muMFKsXxomsh37ifwzzMlRzQqw2HddP2d0eY+Me7j5XmGWrLP9dYvmlt02mhe1fhBVzJllR9V35V
PLXz7D21uvpmW3N/sin/fZJmauLy4ujJEUQi/+Fi680MpoqO98IvxsZDqouo0KlfdvrTWrC3GwWp
2iS6xY1abmZqM947Yf7eyKAf8K1aeU9N7bXvrPm5LHPOLVOEjOeUraRA0h4ye2V3afNS9WZ9rMah
2HdOrL3Vpf5dPKhEPJNcyz6FGQzFilYYZzsLIXzObcc81Mi5HNRWhShygAFJN3ww8zK+d8Vak1PM
Vw7I8bvXH/1tpyHcHnq8P/7tOMfo81ZejIQmeZx93FrfFHgYrtK4Zf+j97BBP0u1AuR1D9Nvvh7a
aXuo9L7J8ogYO7nwZc/HdroOJf2Y/Ngk94dbM3YwvDWl9txSGIwCjJ9sZUgJmvacOZA2Ufb+9WGS
Xj1O8CNyOg4hgIATqpj5vAGv7MvMV5/FJUCiZQ/BZ7qWoUyoGa8EF60D2RwR8X0GkxngvlxBNSh+
thZSTQrCx1vl5iDvloYHGyoaJGM3atWW+kqmxdGYylM+Fu4pdIIvCFXAaSDMUI5bHVRvIlIFEQjq
2f65EiKQLPN7KpMW6N4YWuOlK8NPDVmlqwU69g0R0GBjoAVxqOK5f0Mhzt4XmZNvZDbvjPyqp/5X
max4PF40BU1F0T1T7PjJXJqBSxmPf7vcPCakhwpwfogn/rZl6M0QiEgvHBUbeWc065f1sPcB35et
uhl9TgfuL9AF1rWLP5X5FJzd1AnO9tJI70+2P7kgBkVlIUzK//fSsRuoJdD1bdrBLtYu7GLEppXT
Yyi9TijFZFrG4iNNtng/ltxtat1Di6Zpq8eErI3VCQZbt6Pqb0RmeUXlRnEM+wI0W4Yk46jOGWc2
K1YO3VxlZxi2srP05mUGAoGd6YDh9jS7gf0FPoTKgbxlk+epfqPSbAnIZXXiXMoOUV+/zF8nbXpT
SCB+ThzNQMR1qVsdGBKMhyTaqyi064OzmaHaAr2195rP1r5N3PlcL02c5VN5lLE1qD2ZdH3YRdBM
Hx0ZipMWovq7E6d7t27yDwYSQ0dNq0gHplDy77shcYAbqFxF5iTPn6smg0rK8s/jMhLTw0+GVmel
a8WGjxyllGNTWt0HAIv9QYmWAqPG7D/D3su9IVa/DqBAt61aKyfkQoxXPve/vFSbv2ZtwbsiHNNn
ck0rNW/C59nxKbRX9TxfD4E6b4Igvtyzpu2SIZV0Z4xuUA2d6EVGYg+4oq2oWSrWjeFosIoH6SFI
/OldoTbzmXrdeJWp3qc4GpMnIB3WeYKAb9UHdfuB4EJE+jbIyMEyTGbP2NVUgYCBT8215U7GLpUq
LFWliDLP2oPoGIlNelmmfQxMyLrnEFCxs7x6rKWpTM99svzxQ5oN+elhh09nuCi+uxeHEs6iY6/D
umHWivcS+IAKYzOpCRQGw8ptBph1lqLaNgoTNBiVzxSUP5mxgo7QXEb2RYOUiSyDP+94YYQbfUHI
lAWKAGpIAZM1t/r7yQexIcPHLKoX7UWGMitDFR3DVVfYSfw3NRQVVRO5f7AUfd5IUafrZgNyq8it
SclnERnfxsitn7S8Sz72h3GYC2SmUN1FL93k1frX7IAfEuYJwKnUI5nz7kFN0ZIMOOkDuPJhCmC3
KL2phBdFJb3mtdadASMNBn2ToxK8vTNcoDVkcewc5oPsY6U8/4LQfB5jL6Qcl2rxwCqj9+C1hvW8
2IIgGNGx/GdWemIrfIUKCIfSxwRxSD5mfVhP4zzuXIRm/BVxwe5YhyhYKpbC2P3em0UGodlcX8h8
6se203a+b0JjJraM2qV2lZVeffcRo2bBB93j+Jt9qB20pTP+6OG4hdJqbyw0AmUzv4x22G0zP1MP
auaEV8BDyTaAq3KtBGl0tRuFrDlU4dGpTSICjGjq7fJMTd/NeWGvVPIT3zwl2vptOP6NCA76rl4M
zsA0eYXwEyqXonNyk+0hJol4jfUiXfdtmG8gvYTXqUygIJ7I7JgclE9TGoEgs5d3n8s3ApS3D/2f
O90GN8sPsHkn87Cihgd5v9pUnuK2VZ5GJ/wUIZNxkpHYwzyxTzE3VwiWEIlBViJ+BcyQvM4xDJra
CIZmhlg1WUfum5E6ynOd97dAtbRDuPBfJVbN5Vm6vzRh8RGxW8j8FhdpYBi2IPPLnaW04QyF3/zU
hDxbkIsa9pYadfE2dKeXBi4ItGyYFRfuVgT41BBMQgfOuXWdYxIQpzb0SSU5FqqUbsxvJrrNL0G7
42GpvJiB4r94BRQPia59kZHYsyoyd9MiEhc2s393s/qxX6tV3u/Fr68a/6mntpmHufvOtGD7icNM
25mTX36Kp25XkGH/Fio+qavInG+K59VXqoeVtVzvE2RqEr6Nn5sCfUAjmLNTl2bdmdqTT4GCXm9m
jsbXIlaPjaRO09lct4MWf2+jlOwUurwfNMRcNhOwHpISVneY+9KEFyjST8povG9MM1wR3Cet6IZx
fGpBeqzuuQJvIhL2+7hf5hVzIehJEuJgsh5ssr0tZz+D05N8dKSlN5dbyTnXEl4sdufr+7omvdQh
DLty3TE43dNN8Ke+s6lEPrZVZzsbW+0JDVd2tJqqAeieNmSbLrOUa8eBjChjWwDY1I1PZmwcByWL
v/cGQa42yJK3WgkmlJGC8JjFc7ApLS4XjhIuD9Fx5iSeWepJxtLLyaf+MMpYGgjm4i14nqeKgnPE
vdz6DpwyS5QLFVQykAkM9AkJ9yeVi/BRtfsWVMSYzKdhaaQnjWdA52bHIQLcwmJVaajIdk54p7ga
qN26M1K1DQ/y3Am2QkY1SqT5p+3hJpRUYl/2AFrgAhXsdg+GVVQfFBQflgOPNPdxaDfuVknav6x5
sk8VvBDoeCMUe5KxxnHkpPMB/jDy0dsnv+r57KbGXYN2gRnUKbWNOYXDU183w5P0YsL8a9BPiKwv
tqBSA3uVqxPK8NTr7R+O4u2FxV8oM+XH3+xEmq6V2Zv7wJufC7v80mh5y+U4MN47Zf6lGNEycbXO
39WV15yDOBj36ZTqT2THrI0SRsYbeAJQEFk87IdeU3dBF4crl/zCF+nlFJLfew8bquH/2IzGIYWg
wHjVldqLl4w3CFybj55Prr93AhPMOUPIWODTSpBHqTOr+QiIIoHqMetvMjR8QFGJ+8Frs/KJAN53
WVMbNs+w2rU34mSpdrwJfB53Mmy07l0G4D7US+XWwjH9HE9qBkyi+SQjafIm90ECGuYhUHoPeQHT
O6VL45FT5MXS7ylSIIFPmGvnxeUCPNG0N3NqnaNrpMki80bBfahatzxQEVBkdF9wS92mfwu9rNi6
OUg2U9Ws5w5Izi6j2nnywydARgCTY29fg+x/KpdGn6PwoFGcuRpt2PFXBD3LJ0ONx2PTq5+yHE4X
MVW55x1TzfhiVykyB2aU7C3kcYD3qcMt1bRLQwL/nZh6dIdXUDSGJ69NI+AkF+pGEn3rqlVzksay
TBtpsxyalDw+uXX5cajVfgdKqFl3mTI+wywwPcNx/D4vNY96JEzS8OLqtoEVNDw3/rGVNexnZaIf
ZdG8rJTJkuVD5v/XctIl9YZYJNdktATXbQzTmjToO9Tlqgrhp874D4e+gRlQb025crqAqbuDmB2i
m70OflJQZJ2FJpIP4wWX0H+4e36b6ANqpV1DOQ5ZEymUTnHDmJuo6i9y+ZB7xmygWqrwrF5NLXG1
MkOnycqn58qpKfrLdQLeNoXDK4jxwqtV5od2ciLYEP3+Yz1zIrqnEouZomEkuI2PNoeX0Cyt9zll
4E+TrvxHzOpMIBC4hLGdzXHaanmI0OgSw89h+zpQLPoZqkTgNeFPckKZsNPus7iJXQgKpSeTLpMy
+oWRcFkuk9CgrIOpPXRGMZwojUaQKgh+9LRu/HXo9QMR+jh6devZ8Q4KX5xzZNefwnqqjqnfT89l
/0YOq39y5ESH+CbiSdXM63dyeZvZzVtT5ggDE3isj3EVkIosjGHXAcrhzWTGJ8pUj+APgvOgReWq
HfzhGWG4Ty6Flp9ASqIDNRT84bUe6sqOjg5ckoWUJibthwpIB3nT6JNbeNN5DMMW4DKrPHgKNr0L
kHaKwjfDT7LNpI/9eR4Lcl5LT12ah+0xRATYK1ePMetdM9dXM4f9Jm+fEgVJuHaosr+aMV7r5jR+
IZgVQ4DpArZREw52/MmnHaTWvg/gIG6C/i1pQdZ1mQpaTWYbWJgz21vJpJi0IbolqZXdfEBMPRHH
uK72FLnn9QtE+e1KN4IK/TBSpNI44ArXyBvzM6fq7xik6l8g1d4atR3eFwWwmxG26L2jG/XJX2i3
yvg7OsQJHNJe8MT9YcHJVMZHY+6GfWbkKKhpMdpZENht+tkJnuti00Bb+2Q3XkLKzJ4QzVbafN1N
WfjsoH7ortQ+/liNSkEYjwXSaCniTbbdvyz/kfk2j3mX1XV+8tbg6ZTwNW+nYj9k7VdkFklr1Oa+
cZevtaSwpPk5Mcu3v0RW9Z7lijlgnWdWSGprTtX60LvW9/vbvmzKv/g5yXHQwKhR2PHvYZUTzTCb
Eh4cqpodpbau1tJIL3FDi7w2jOjQz1jrdJjTeSXGh2OP3GAdgrIU+y8unmo7e7CT39VYt64y+4tL
r1XtqrZht3/MBCYZlHHmEdumc7ci+KxerLE8jAVskjIy+sktNvcJAzZdTlLFoQHRdeSBH18mdd/W
VXHNZvDUmQag2adKeER7HCPMU3RhehovY3S5j2QiMqePkGQA3YK+i2N+0v0/ys5ruW1kW8NPhCrk
cEtSlBgk2R7bE25Qsz2zkXPG058PC7LA4Xim9rnp6l6hQcsk0Fjh//8skotjV/UfoQMPpBk74ydQ
iIdH34+s02S6xavPzevQVmn4m+E0J/GBkvRjUlb83obhIfWTP6tu6kmU+/2nxHD/yImlXERkEV19
cW33JKsproZPPrylDw2oww/V2MQfdfs/1OGqH/W69x808rMHWdqcKneKAXdGtIBfRs8c0K2PyTIf
h1y5aK35qIz+Q2bU0c/QyTtnqxn41UPpvPcCzYIkMGyOC9osmHaw/C1Aniuup1aTf03cVx9IibNX
9DmcN/XRsjTz5GcR7HqaX540wAf3kPPORAWj+FlNaAj1nho7+jqZTg1LO0lN6mfb6+y7zqF2wTqh
ssYHfn15Q5JhXt6QtuUmC5rXqUzCVactVv9oeudeeeQ0y3CJp4QXT3FeHE9xuYMTAEsepoUMI57D
4iqzvDDI4cua+rLiyrv1TAXrWZR+61E1uClXX8vgLcJSfh/ooO+D5JsGHQe1/lPCWdONLnWocn/I
7Pxnii1f5S0AmL1fHL5qXyLwVY9hEPsngAhasEFB0tbSCTDugLs7SHPVs79Qa+dWsOv6wf7SA9X3
2vXTr2JlmI33FDug0MnS4qX64NLOc5Jln1A85Gjlx8lp6WKcvNWKdGt9tNvwQx4AWBYTdTzZrRm/
5BU85cpcWF84lFHzWY75n2P1mWee9V83nr5UtVv/UkfgnsGbla7e6qgaJ8I38QvHzDfvWo9S7tNB
sXhnKeAEcJOac/lzkmfxZ5qVw5OVxdaxtnggZTOoovQu/6fsaP53qt560cCcfE40N6SgDkXDL1LN
g+K32VJNUDrL+uy4tfc0jgndUakOB+Jk9q9p10OBGTgjAYCkvNpQYB09KkA+Zp5v7C1L96HQrr9R
hVX9GVL2vqLzjCq5rc6IoFydFliVgjOyDU3SpR8d2EN5gyIRPJ9kZVG7VdF0U8bVbrNZ16sOyprx
IqpG04CeCQEIkOVqJLv4JfgIzQAprd9bIYhJDPyawhd7fFXcKH+WxSYOKU14CWfQJZrM1aF0/G4v
CjEejV4/jB7Q9+6idawK+mRdi8JTncR9S4KhjQyojbXnNHatr0ERN9cooGNnIg75NTWq6sk2egfC
ZLQekF4PZTx7j6KN2hpebO4TF9E2jvtB71z9Q+MBPR6FRfKUOHxpyso6J40ePsMG2VqA8lAaFDoP
Xks3aZ7k/RWK92cPgKtg3xml/up7lIJU0cdO0yKCHQwJKBkx6JYvqxUUix8JDjoXeFlp3p4VYDGV
xohPYiy+vARNewCyzeO2i0ES62HodfsAOyUX4w+bP/Z8/fdkANtncq3UHy0hpnlI3YcYSPMHHyCD
nxz4pz9MC7dgP4PbN1lkwNLB1U9irPCqdzZUUPRK4AuvfkkDNXgZf7ROFZ6k1UIGOSkvctPmb7+J
ZPYuh2O8vnix+2QmpnaRYW5C0jg/WAZmrPPS42a71c5qYZu6n944bnpIpvQHqu2ynWyuFqC3VKrq
wZ3xPTnBa5W9j8cYxvn3xMMs7+VbXuLHa7GXbMWazJC1mgF3nRJgh/uUtK9rCXGO8Wx1jVc/TqPT
7rSBYhX4tM1nP9Fo95IpHDrGcwJJJqS5UV+nF5sXPdrA3wD1gq869UV/w8+rCmDzdNtqab1KmuMG
oLd5ioyG/flYjPxwRVGrcKGNXqGdCk67r13kfJHqrTppeDxY5roS3ftKdIullH2BmrpaSvfnu2Ud
ZfYDFRbeg/TkhkDLTU00vkqvrZEO1dEzQu8gSjvLsk+AYoluHfhx7Q0duFRp1bX9vn/27egnUYpP
4sA0l3tmfoFi6Tdurj91iaFQ2N+8DRztCJI3zyLOFR+i4DyANjz222ahh1Ge9cIAakj0oA0Px5ZC
Ao5OKwXOTUBGKHBu1jcBGlHJOl++Mis7zo1eprR7+LspyGzOEbCvj4SiKvAqm4rD3j6Gt7eJNBtw
Gdj6nMIhmiJTL4LCr1OnpTSX9LfT2i1oK2TcEx6D+lTuBEXIXHCHBEpoW4psQyBSNIqp0iR09mIi
xlSz+dQM+tNB2rqNzAg/GOa3XLAHZaWW37YubcnvBMUfKzah9WYtLeh/8b+TsMfa/yc7klboNBcY
DLV3j5HTOpQ2GA41Ccy6JHIhHrPPcPtl500+VBYUBYPeQXakJuNuM9420JZdFl/iJxkVFN83zr3O
3ZkqUc7MyfyXYbbLPdksmryXZd6OFGMus8yb1KfaTv6k022kZ2eRpXm7p1Y4POd+EA3JrvTD4CXo
TPVTms/pjpd4/VxWifapXhShWl3rZSUWrjnphzT3AcJaHGQgpbErO3LZ/ZhCLpz24xoEsRv9SxLA
9lSUIaQkVab3D2plVAdXVUleUKsDVqJXn0hSEOItIFvs/YrCLMGmWaf8beIVz0aga+5RbH6EdCPw
NjbNTPuio1Gt3Qcl/VjgQrbcWApjwUj8vprd2R4O8E5lHPI9d72vpI35wKuldZZbyI/gPL14avct
BZkHuenc3YNENpNievIL57OsMC2fIAVZ2IycUE92Nzig4j1PHwwqlq5i/aNNQboFiX/qvfVe2cgN
UQyTBUyUroAzCEfPRa3Sk+ckL1uB/SIqFtEaQ1+WoTIkL2oGoKQfQc6rt0l7ndrmjzW/p+XzU6fp
1quk90yeJQdQCXkXhwsSjmqqkOalHimbqFPLtS8i2cS22XkLIUsIOhKmMmTt9PsMvcmjFOAny/+9
GtBjK0sp3JeZDGt5fhpURP+1+nAjqytgwhRT4zwIuRfIYRwElqyALMMiPa5B//flmiNwaId9DNQR
MMaW/7XJVOJPMliwAIEuoumPKWVEq8ymUcf06uRFLELDjF7oPT7RSOFzahtjfis0lHMEFuBNHvvq
xTBoyZIv1fvSSTv/0AMGtW8USI5lMKYgek0CQsKFo1vHO0WehtkxNMh73SkG0E8IYZDFeN9JoXtp
540m4KDv4S27ac8k3OezhLcyiQNIHMtFEZOAORXDt3ShwJGByEq9zmQZqN23QqEc5k4uy8xUq2fT
56w0wDFN/Tmb3NnVUxHvp4SIDmVDwX45hnxzfBglx3T6NbPS4UHTwXyi+Tr9oDn5/2zh+v7BLqBI
KgP3WZlN6lOyktRi37TD2dfVXZm39HrFMNnTfQLGqLngJshg1ZZxqVvroNLdsIpEDlhsjx+d5bUG
1eO63Nzs0vrF7wwaXP7qpi24C+DGJxR8WurD5rDZFWZQPgxkM/aiFUWjuR9cCidPG2QrTNlkqbP4
vCK7Lks4KaLzeicSyNZgwXfltXVVZNJgJjLR+p4J7G+594YcTt+sOit+qD/Xdqs91xl0v7u5Al0M
DNy96hrIFoUO9uq0k7XWa+FjNuoUxfUEjw+ily1MVTX2tQtfnRjKMBZpNC1wN7+Ec1HzGGEzUaw7
rutyr3GAeTCq0Ttp7Rh8sl3/s1sO6a+FaXkP+jgWlGFF6a9TkR80ki3EIaMYUruJHC1EAcdMLdPH
qgiafdGOygVqR/vnGQD0BVMTZFwFuGLja2fmH0eHwlQ9iuEWSKv55OZVtBOZDH6oth9MoGlbIAVW
uWb737yBJKEYaFN7cC3XogGFMJIwSVlFSKMW5yXQ/7/LZEbgn1iSFLTKWgx913ozvKt0vXPedtUJ
Fp40YO8kXJdvAbop+33ox5hmacLWopQQniy/69Zo32aRar+PFaXtYr6JxRGd7Lfp/r7foObkEoz8
UTPdt8CoREdlmagOFL4y9Vvn6MPcchopRa2OWxj1R36b1lLdWzdrTHh7EXVbG7S4ydQ3o/HBJf8B
S9LCE02naX0VFul7VmkzIa5AHWZxFBtRb4ayXAdb+Tr1oXEciZkS1GbQA0isZAa0+N9k/6tdSEUX
SBn2o2wXtO4fs2O5Rypasueu4eCwk6kMJoWEhQaHdml72fMml5nI5trn/J0FTyK69xeTNrKB7yd9
SUKOa2y+MhvkkhyndmlsqheLdw5SYWDXudN8qIyUVwVKA4EwYUbhilfsZCoDWQUwVgAPLhbtJv+h
sWzjLekdUW+7/qNMh59zp0bUwm3G4isehaFlZ6v/xiFUVfZA3syXsKW3NIZbFVZySsC6pWQshcin
PMlUbHSe8gerogKnHiBXoAU3VSEZwrKH+2pHA23xsDRln53BN86Vrt0OxV+Xor2TbW6yi5jcyVJ4
pEktZKATLddQfTrJIcH6+zW3rRW3Lh7ALhh2zoKCYSnGU5CBuF61bv5ClccCpbDUi1WzvipuZYtN
11hPTTO6gIAuZotIdpLZotTCEaqPemf3CSGgofcITCd2Gy1ItMmlivXmbZoGUITujHLJNRohPaRN
DJqCCry4qkzA94eFolG2kwNhl43j9Ggb6X9AmUZj1JyUrWV4s2xChaYiWDhXH9E7Zg6y84KYJ59P
iWabtp7WBmbm7x9ctIAv2gCD8i+SwZwWzBGTwgrq+dGs6+1fvO14r0mVONvF1AMfQaxuL3XjAEc7
JN06i0tFh6J5Wa9T0c92DHHzZq9Y3R+tFadH0Yp8NZF1PUBGsV+ny+70K7SX0Y1P0zRG585zgkPg
+tVhXKIZ/ejRRKhIjKPW9LORk8gTTVf3gBouERBZgtY4ndyUo/giLyK6SUDOfKi0wbpsg+VbVKv3
yc8UwwSPd/J/XFLibl3EVUw8/EMK2Fb/Ta54DvgROl2yw5wAix2ZPd8Bx6of67qnnFYP6/iVvnfv
EPEXPNwINVIPTykEu6sN5FHxq7EMOrnF52CseP3EV+S24qqXIMkfo7LkJu9WFvkiMk777bYNHFdz
3Zbr00DWHq2UhylW4v3dw2EueJnTir6Cc7wcrwYXAA+gsnceWeEzOFELU+48kvNBa3FezA+ypqrA
3RVdEsPgjVpkN2oxH9WgfEzj8TfR5g3VKyVoooLNlC+gTTKjrnNsKC5aEJrmaar3ekT7DE/JIuHU
RKvPTsxkEEQnesnyvWvqMAYqGpWgdIRA2aEpwUVms64HF/JbC3jpormZFm4eU+YrXuKgBGaza1Ta
tWOHZgdzaZxY4GbWmcjmLPLPI63nd/Jwcdi8ytHIaCJLwY3/q0JMNt+J3Ah5gb582C42WGX8RBPy
b1Lz06hLGs4efpH6IBpdBji4FplazL+IxSw1Q+92/yiTDYQ+j5juzZ7iMKWgewC0B8cVcGgc++bP
rToNgBaq/5UuaRhS/GOfDPNRDcvoFx8Eh12pEV0m8JBTPABTap7EvyhBYJ7DrrGJBcTKlx7O5nRh
IuDlYRlDjkf+MtCH8KfapMaDrFYbh7yitRfBNtjiKGsS/W/em1pk6+abjZL47nqZTRaDx/Co0Mwv
IgtGVv9hvaw3Qlm2W+eiTGEofpps+6iUDgRkgddpF2OJJctMBth+foOBZz6KfLCL73Y3Ln+bvjut
9uJq/XXf7TI3NnLF1rN+I1VFGe3ycW72/qHL6j12QUCL4k+6Q/GVooyf81oPnkNydHs308tfwc0h
gW5r1tUcc/szTdZPIs99hX51d3QPEPZQC/TbAK0JXcMUVju8sC/IKuWvfux+qFyAcYFzaF7USoPy
Z5HbTefs/XIYLlbzU+oYyUHJY/Usgxs06jmCdTfb3a9FtVlu6gSQjzefzWbdY1uLuWNE0Jdve9yp
g+26N+ZVErj7kA6GfaCPDmwt8I0HvpEfAruxQC1HJkO5sJEPbtXlq1DWohGecpmFGpxW9z7bFmYL
8/W9+odbig/MLFQTqYRLNr/tqtu2N1eVj3Jns6pn2+tPJN52WdDp59TW9bPJq5axl2mr6nYGW2Dh
QP++GMiQL1ai35Yyq1TlzUSWq59Y+9p4MLvGeBI3ETUAbvAq/O4iQqexaqrs4DWECXPnLUWaUpkp
M6nElFlhVdp5W67WpRRubj6+7LHq7m23/WSrbbm5O7PxWPV1QN019aGbWaDbZPEds99PlNMUkPBS
HHpshya6+LFSAvTda9HFXgYRatFYFTtQb0HZF4FONPmYm/1vN56bD3U6xpvhuv/NziVdihdKUwxK
XMZf2oDUVuNUH/g5F8/0FFNqUfOY3G3rnB8pccNIOW6yGxvZAbaedQcx8aREQ6YyzD7FstxVfBhQ
uEDadH9m3VQ9um2TPpPVo1FoaQKUZa/Nc3sg6Zg+GzVP+zE7yUJbJJPjcrwVO9q9M3oRDQUE5BIu
zkWtUlYF2qbu7tpCLZ7HiFD1YI3WfvvgMls/vXyWJXzhpsZ1+7A3H97PKaWMo9ba3winpqq6Q549
TsOkX3VIfpp8HKrySOOsfyD7OV2yuiuqnUxloCB6uhSbUNai2ZWxMV42ozsfWa6OYGJPq6EIDSMo
q92N+430bpPVP9A6QjJq/4sOdOOjsfT0JDM1GjKYS9GgBQzQqiiFjLMGwOhGKIbtIrtTbDIx2fYP
U+2hnekqKB03p1iCwa7nt4Fe5KAl3c6aUP9M05La7fwqK1abKesp3djMAaocD62tJXtdzmk/PK3R
zxdwN59ouFnOeXKM67q/QHRuS5rhrBPBe9t8GnIoLmpSONeJKh++CzbeMg2GlqNhXwJzmtfpakMM
M4Fm9Lu1zFYXE3jvZrdYN2n8Zn2/Y5RV5XS0abkUGzfJKjr+li0Bmh5pwmu/eHZHY1iuURIb1QAJ
B70zQy9aeuHL3HXzXk/pMA0hDQcfLSvmaz8FlnUk0tISqDVprghsA1Q/GOeuWRdipdYtqcqh/7pu
Ipo2t7pzbowLSiQbyzVEUWa/mqDtABi27BItLH1TWp1iewTgYBl6z0iojKNyu4Fkod2J8GaqNZ2G
1KdzRlOJzi8+RVG8eSe8iQEM2MMzLEJjfOG4p13ETJRv/ovbdlETkrSnNkgu4rT6i/Xd9n0LRjTs
BkcKBcmmZ3Opn6HA5Yny14Fkgn6ureBNUWXud+t/dxEtFVAmTx3xWeeynehupWNiXmyn1x6N5UZe
pC039ma5x8taZtuwyRx5Aohm9dlU1rLR5JUuNUDZbpP/aBuR/Q8mN5f70TZuCsrq0CX/FeWN8Y+n
P9ri3lOVp5lI6yH1d97QpXyZvv9h/vkPdXPJoaZTNndLZ5enIK7Q+dxBow0tF8iFwEnY7wN9KAi3
tVhOENrDd7Q4ibuoIx14/3U7WYtaZtsltn1u9r27otjcye4upXWlc7RqEB6Wz7l9hH+8pJisH1Bc
bq6+XW79999dqiFTD8aA2phBtDMUs3qCpNi+2Eu8YVbH/mRbA+ARrLbBiDTao2Qtxu27h9pHaP7q
t1qrM2H446pfJWLlGP26e6DnRb3jJYEaENjCHtavcqBx+pGpDMVyOKmWQZfviKxnOSJteurswgc9
HerVcdr2KNqoCY9iWWuFZUPUvfzwlv1ktu4k65v9ewpgbFiw9kblUEsYk52SobK1t9m/y7QqBHhT
bIzR/59c/tet7+zulv+vT3nne7fctlLh8NtHkaoe7Dg4EuimyVntAcfKLJ4WgFMXwLTlOyqAQdD2
YnrjZSo2CdhUT/PgfZ4TQK92/ZSS0l6cZbAtyISbBtinTbbuSi66h6lKdw+ylxI4OgRGcoUm/y8h
qfyQR5A9LKdHGZrlfLdWAnMMq6nD0f8UWbcoqpgzz8Gy/sOx2brERkRDLjHNrdHXXmK79dz7ZJHA
iFiUYqFKgLcBw+RqoxAzUchMkJXF669brm3E74qhy+dHY8i+gY9CQHcZtERtjk1j/wLsPzw4Sk5g
VxRlPvTRUZoMVqmhhOnqI3q/uvgVJEddZYQ/EW9VTqPSTwu0MOhRoeU8JqBaPAKYlF07AlbXQKmI
SabZjmI7vssiEy1ddW8mIlvVg+MlD/5g6zux8SYF2tVtM/HZluI4z+V/miR1jyJPVIJQnUGR9xA7
VCgaXtq9WKTLunIuLyqg6y8ulWQvIg+aob8qoHXfyUWpWi6EbBH0U5tD7fSWtkC16oeGhpPDarhs
6ljWWQ1CEIH/mjPa0kWi2PJIsnRNUG6p+QKYt4gum+2d2eZqZfkrXITtY9iXFegAQQX30vfZaAeg
RUGG9NmuMv8oWrHbTG5kLcdgF7pgY9RM+lkb5ajrvb8u1TawXkVhF00Gkng+HWW5KYzKPA2pHlw3
kerE89WF0pG06C4pNPcsATCZySCBKm+JVslsU9zZBaY7A/C5GIrNncu2zbYrB5SQBGBY0mQg7eSG
q5RH4WMegM56Lm0NAKMBYnjdB5CCsrvXrtJTIg75cFQ6zzwnFQU6ekH71U6mMsDRQV3q+yCGVCO9
yTa/ooZYpq7HcC+yXCErttvU2170Vn/XyD7UHxTnMjrVPAIuMvhLWYLtpm9LkemGXh+LYfqvNhlW
DYwaJqLY7H4ke3f7d9v1ioS9ecAu14W6rjt4TeQeBdY9yMr2WubBN1kJ+jtdKa82eH4gVAIln/H2
yJu4Gq5A8QlNCB/odl+9xT7QqB5VFWs8i0NVxdGpiluwSRJ7/imd4bVz0vIRCrvko08/7Wvk68TD
6VD6FbxaY98EDR8LPp0vbg00wJBrvyaJOx17E5QqMePNYFcUY/2z2bQddVYHzeqh237v15FEcxFN
BC5FOITG91zyTVqZeuHgoGZqtRejG83fprznnPzGDk4WRCtXGYz3ma41UbujYBoO14Cyi0WhDXqb
gkv1PnWyFsKB0lX3LVgm7S6oedW80cs0pB/iDKn7PtStsN2JrApmTqdirlY8/EQ406G+0zutBHiA
fVYbtUvnkzXUFXXuMBM+e5VHJUqk811d8K7y3o6OVPnYK8CVyFbAq8RK/SttAyKS4Q70ii6RGL5d
2l9vELL+P5u6JJDVQ6uFv/deRvmWOQxf8jYtLpXvhZATLlMZaptf9c066bviQs6s3cN5TFX6u6Eo
ZFn6QDSl9Cus/SJ2Onj0CS5dIxQcxbS/Vb8rVmV5p3IBxWur0aC/a/ZhCy3jaDXMF81k6Q7t2DR2
XcVbBpfO04rq/MdZ8PbEUPaJwZo8atCV7lYqklnITJZhZTiZ04bgn/CalA7dY6CN57QDoReuklUt
65X7RMzfXGWXd4YUsQdS4zttyr/Y2w44f6kFNo9Wj2cZTKv3aC9pqLWmMDPJ+FMtOrtR3ww2U5FB
kIDlZrOuF5JJbQDZa92O+rw3b8/SDfNhNfrHPe8usS3XDwSA4QjOYKfClDKccnllXl6PZSbDIC/T
2zp5VzfLK3Qtb8KbWmbpso/MQCXi5XpKfwdiy1j3FzdRblvdeclyM4lnqBWUooNp1GsJri2FBKpe
Uk2wFCTIzIkiolq2qXmPtto935kkk92/lS8YmT4o+3WjdnGfu8ncNTHIaLERWvyotb4DQ2NR3drK
VYZf3XFJVcvHEBPZYvsY05TZwOIsziKcYiBEIzOiuFs2F+HdhzOsTH+oK5APaisPjYcyigGFN+HS
eM0auz37XhwNf4iUNiFqyw2LLknTTscDFOKtHryKjrqs7qyZvXealCbsM8qoQL05+2VlPEeUQDy3
JVA5JY3RK4GLQnUkIFwMgJaBPavrK1lLJPQuq00XGiG0qty2hsCCgzqKz+Aj7yxCyCWwtXpzgaOh
uWjLbFveq8Um0tIRRicjooxWJbN3f5+J4/7nJHAguF5uM9sd5ubOlMn9SLeCcrfpPaP8Am599ghW
enAFHDu4yuxuGaU8c+O2mx/SyIdeYbORmT+QYzxsPh4FruY0gfrBpqtHx5kHv8174Ch3Kaenth3U
M5k+FZCGVnlsPPNRViLv35WbTGY/WhKnBdhtU//I5k4m+2+fYPP9d9n6sbQOTgdDpcCUMhSYJiWa
K4FcCfNSbgQiiPoiEhkkVhznFzpl51W8BYDZxIUU5qUvauoFtPosbwlOGtEKCc32TpE3jO1dZHu5
uHvXaMkE7tKcQ+XNi8zNm8v2YlO7oXFx1aNIZNCTFLwy8NyciBexu2B4GGf1Ka8SunX/IfAuDhKh
5+6yIK8CHyT/8NQqvvgj4G3y7zWrgWR5FdarbPv7iPbdVuTb3/RdvolgE60f9Q6CKMD01YueQte7
X6eVGlQnmQ5teg2Bs3kanXqkp2ixHJ3KUvZg7FOqUfnfpX65TIHKsPfGVAzrTqENAO24FGCJJxzF
UXUiMrkw3M/+E2/78Sf4ihWwkdPuaVxqrEXWGe1DUtTpq6ySxoqeU8V/kRXU2+Vz2NM7703OM93T
zrPMTMWYztAzs6vnPMN2/CZ3055mCS0tYFBW985Hz1BJ7SwUxFlHdeugTO1VW5bccT+ZupN+0GFD
+qpZ6i6t7e6zpo/+T0GowqmAUdqmcNwo4xdxSQcnuGrJbPBChZL6HvBWh7E+iNb05ye3o9+/ANmx
32mN61xBUnCudswbaRTTzsBCxJZtt7cWoumoAgNZxu8fNldRbH4y0y2leMoS65Os7GXTzezOVksc
SH109+luSzPSzokJSVclR0YnV57nCCQYq6IzKwQcNV9EMgwapPcGxQFHsQXKlH4hmQI1THqqbUBe
GY+GEbevbuQAF+GF1UdYbEO/C/etAm+2pVa/J8GsQS3xMYM9zHp0Q7c9ZikIh3QWTC8ypCApwYSW
EPPu9EZ7VKZuugyFdgZ33fpqF/UpUP3iE1gz/Bg6qNgj+6ubhtZrN2tfxUahDPCiTCGE6b1mfR1d
r3xsTZ3SqWUH+E8p7G0V/0m11NcxmJNTviREZACvKgFPTLuqPEefRDRIfubOhBr+Nw9RhNZ8LR2n
g/PtXa5HPZjONgFIS+1r+hiL3Hp2bX5iNQAUfWo2hxUAQLr7W719sn19uAoIQLMgAaRV7j5N9C6B
y7hgAogwcwE5N1064zdkACOfnedCM+CZKtRHygEhLI8Karrpf0guMpTLzE/rSofCBQpWO1OCfTtS
CFV9mxwLhFdyQK476xwoPf1C11QXHGQaL2uZibpxQhcKRzEqeJVMUk3Z3QjFaPOxqh5ivPt1bgaf
GyMvHrd9767V1bF3qjJjP7VJMR3NeJgepsTjEJKOdEFzXyQftCZCB0U7GfCBZdQSkcvnPZHp3BXG
+X69qkR643AzFZW4WtpUP4CBEO5u9rvxbwCEf7ugkT5YUAVQNO7PN0OzPJ5HR+8zisvRvK1/ZPNd
9u8mJiw96/7/buf5FjUp6zWBHzh4Ohw5P/oIsmGhgTxrpP5PRuOkxzTKjCebeNeDG1nWXuVFmMI8
96WMrDdI4XBp0+nTXKOZCSystg+f0tTMsKJjT9r0ZAa5ND1AMk0Sg1a2+NFaAOcjt/1Y0R7yLCut
6qMTTyTqxhblu4VRmH+O5jAf6OIOLxsSp8xEplPNA4TPu7qvup/i0uS9sW+ni1vApza3prXv/Keg
IXJFc1Lb7WSqtdGza/bWE5DMQXSGlaaltzsvDvXCcjVFTQcorbeT1TaYCznWPy5FwXcQiMy0p8Iw
WnqiwKEA5HCEqbUx6KIfnIudZ+Oz3rfBmY5nCN+G4FUts+A1rUb90RxUXgLeZTJTrCiH9Pp6J851
N3zQUsCRpKdy7bQs2sHeZyMdu+ta2jFhOqOCcOnqFcsxaI6hxxkdYOru5FvUhJOTftYpTATPdpmu
ay77bP12I04WKuZoGcQg5WDvZLp12kRiIUqR6aVSQlhZaFSefd9WFG3Vhtc6Db7a8e/Eu+gMcwPv
1Zg1/6D4vHl73eSAYzuo+2RI2wcnbTuDvnrPeVFLurzG0rvKSuyiPoqfANHyDsDSeY/t2M/nyky5
wFOmtCQLmrlSefJxdko1y33QFp6HdKHUEMWgtf7eMn0YW8JQo/630i4ys2kt4S5rRg+bTBRRWvC/
lMgogswZH9vSPJvmaMM/1RgfwJYNPPtDMMONsHOL9KsfusFFZDAq2BSa0cFKAOvg2Kr20AuoimMT
oNB9W6NtaoCfwyZfBC6gY/EjoseRX+IE9MJz7T6SbIaje56nn+Fy+8dE0U2OSGxu1skI2/X+zhPM
zuSQFkYAyx2wFpQg51dFT4ojbcoJlRvfZaKowYJoKcjHRgYrqouroQVU2ozp0zD4frUzfECgJ5lq
y9QsDdDXR0ANl5Ksppl5RZfpNiRLiRYRVOq0FhtZGhNgAZ1HgZDbD+ZucMOUe0IQ7zkzGvsiDfjv
fh8MoKvIk7+vZWZ4xXwGG4BDYqN/V5cw7kSlYT2FmtGcFZUhoaYdYAqla84T/7yzzFah6MVShKEb
0fW6Tu/cxSiSnTZ72Y5fOdtvlwvCo1oQpPfrZDhLckxm8t8is/A9L7gp/lEmJoXbh295wTuXbflD
w+3yP1QHjevtK7NyKe71tCfFoUIlgMdzL/9NplkVzoNMK6m82/5Db6zkP1M0tZTQ/XBN8o9vhagy
KddbvgZEcypjv63tkOISzk2n1VoUq82dY54cGz92LoOdNbB9wLsQGMETNcqj8fP7UkmCqP2kaOZv
ul/TrGOpMUFHl4owx/CILzD0Kt0S6zrIQ38VTpEONO2YEMLxGx6Dm3kOvkW9rpU6xkicVnu9j82j
O1S/57W/b6cOums63PudsaDpr9OqhTzBBpMoBc/wJCuFZNV1chOth32bqQjjvkz2jjf4h9FXqiMw
jWlHDnPwlb00dUo7p8xy/vuO1ggX3qbYWkE37QZwBj1L+dQ7Tgn+MPSp49hVD6Hqjh8yzfOJ49MS
mPs6aGP29LMgBw+Nb9FIN4X+iwaoj0YLy7Uuyu8y7sz0tnb0gwjYsBGa39y2po9nAUUbF3i0fhlk
JrK75Wai6OxNRwx++oKjtu2wyYImvfb1/BUi5O4K2gx0kgvjSDOM0X+irP089eb42Qbd79j1sbMH
sb0A70b5deBZewGYkYKAuKD6MV4oQWS9DWIzvRua0OwCrRKP+6oqwo+PKo+XjzJ11Dn8SMfBic53
EsSL1ltEUd38wZM/a+vikUO84X1qbRfqN+JoTWHoFDvFtXMEzT55qEKi1jxqgNpc37djPziETUY7
sbxey5s5hyQI1d/ez5dX9VXnXWjAr8/bCUAe/tsxwGzUR0NPq6c7+YrrsNndnR4E1uHORWRd9Ji3
BnB0jpHre6OopjO4IyWnyGCegJHIK6LRi1TW9iJc9SLchiwCnWa1XPVi6oi/M5njU1JbB5HJRhOd
KVCQLtvJWja6+QyiUa3a3E8q9MUE79tmptpgyV7aS3F0Wzdvs03mm1l3cDVFJTXM+zzQX9iA5KmY
e/G5kcp6VYmVZsY4+BmHTo4XyoPhar/Zrhc/6pVbX6k92OsKjcEkvqnBqYJTTtmBrGrHUUBsqEA9
lWmr5EdFC8aLC41NQsHAlbceF/R+jkYyxIa2sLuN6kGWfh71xi6uTe8SJZTVL6el9eBEqooa1WJy
9gm1N5lNiSsZk+qDDKnrRccxBx58k+UF1bn5SBmxqr+KWC9/7kOvu44NACL2HLgPEfwelMUOzTNR
0OZZFDITGZmMkTpzl18VFndmejuOI8QO/eOgpC8wKNqPgT40r9EyGH4KileTfeLgV7PFj+W5YNCK
LYj2/ID4pstKBtlo2UPk8Nb1+6zpzEOj+MEVDHptpsHWI/dgTZ9ERiHY/zH2ZVty4sC2X8RaiJlX
Msl5qKntsl9YtrtbgEDM49ffrcBtqrN97jkvWlIopCpnOUGK2LG31lypGxUONM+FPDUdFI+sHHFm
amhYS1Cl4BD2fckUSBdYPpWXqJwWmPB2QfQpA6UYPowhGW2clvHiS8tol0FOeI+Cr3He9lr0I7Oc
97wT7BMY3MtzpVvJJi5N/VOvj95+dqs0FF731QKP9UV2YPwb2R/mgKJxGpQgd0O+PvqDRg2ItF5E
Ws47tx0QZlbuZOOjpoEqJm0OXC/eHKBeID0/QXRSsDyIIBB4pCGpKYKdKw9kwn7aiCQC2lQ/bStn
xFTYL4VwezAbMIBfcl6fO8Ul2it+OIeoRNcxTdPM72x+0VXlsoXQBoa6e6Pf+ERUuq5ZtvyfxzRT
QuvZNfjRMgaoEDSaAFuxzsO+SpvtMq5cN4HAtelAMljNexqq2gZxN2wPUdc0uscoAkEpQSzMU0pd
WxVz0piaZVgrBqYPY+VOww/LmWY4B5Sgblc/CNmiKqeOXiLN0kPWIZe05Or/jQ74nc2idL5MNT1s
8qYKCAHw6OgU83auQQPi2xbUJ5F5lzhtQg9lQ11fcfShfAYKJTROPFOePM0z5/CD6+QN1tYHW8ym
TRm0W4Q+bKtSWp8chKHCCde3XQ1irCeOsN8zJC54kPkARZt1kz5Tkw+zFlSRY+1Xm1bF5daEzFQo
p9jdAl/qQ9jDju52olUocY/D1hHanUzUgCOqDUERAL61gXvQd1DOk8WeCg+UfeRs+7I/WI7vBmNf
6QHIa/pLqaJ9TaZdWO50z6x0i08zoq8qJNjOA/h2Y/3ZoZErs5Mvoz9y7oSWaU+XtlAHpg9dzqMa
+OcuCmrPi05QJJwvzKxgwylvvviqIXca1oP2ZXQ7EG7/sn/Ycdkr7UDBAwliQKJp74d9Fn8X/BNh
OiQI+a2/1uJPBvq5s6bhT5OhtG/1WX+XDz/YuIGbDDlx+setv1rmiHwvwLOJeONwrSd32nb6aKBg
RIDuhozrDFR+jI1NcYwBB9+hNcwdmCbbJ0Qj2mPjsDgARzrzgYGD0RmGk8zN9pL4RfuEy3f71OR4
IwFTXmzJRo2ZJ/OtjN1lUclw0AzGAWTwHOjv/erXTjpEjPkQBwkIU5/WifXn/LK7ufzXz1ETmgSm
qQYxBgquB0T1ZfSXhKLxa6qx6eDEYtzPZtz/MbXWGzh48h955/7WIQVvs+2B1VKXm2zsnT95gnQ9
WCv5m2NNyT6eOYiPq4Hd3Qiyb81o6kGcgTvCTlQs20N0qqvjdpfkzXcarXYaUhNHJWouqIvgerEt
nQhESYrXK5rcYVvHubbR9BpB+pXny4e8/cmzbBTGw2+1U49sszHdDaOYjlYhiw3OGOmOAskUXEZ1
DiA6NkSXZrDOkqmIk+pkpM4nMq3BaVQjyw3zTKTCVKyaZnkR6fdm2Czh6tEF44GKw/2bspOG1Vx/
UaXcSM/+w+xJNJzrkHoPS1ebWl9nIApbTWPiRvtYQ2pWiSbnxmwrnd3tQvoz5pF9G4bucbiQ/kTQ
/CVnevVZ6dyeWWK+UDaiVqK+pcAB6jFDkaTm65CZwzGxUA60JDDaLEOCVsOhZgI/iAMGmCUCKGUs
wmz0CsAA8B0TYITayj6boKsAjI+hmsgElwqO8KA9VsMV/ENDggHZTbrvnSq9AAGo32MbxIVNBZpV
Gk7uzO7Ukz0kbGyENl1esruvGlk2PjBI9dT4myROQEYM9GsJDALqks3i3DSAQ6JU+k2XjL9pchS3
mFUveOzGi2moi6MooEyHAFe9SfrCCSE0P1xGB9qLpK4YiwwSWhmwmEqrkezUCKAQoH6G8yxY0k9m
PnSBmVjDeeyLT///hDEllidVyFaVbbzRi6LZfuBZWYUDJxeCoF6ez1siaSF2FWoEmIf3OJ2+86KS
KIhAmHrOY6SY/z38YNNAT8w1aW7JRo0YBrHzvQGk6OrgPKSZOj3XQ2ijxhdFJTgu0wQycf7d1ze9
E4PI328EaKSgRLU2bVKHfuyA7fKX3dYgTFWZShx6hIT1w0TdKO2qDnAOmnCzuN1LzR0Cvx6quwU6
6NBxAZWKDFGByD5xq3taZmyX9FJbfMjRc5sqRDXyhFffpL/MMms3VVfPYa1eYnXJ9QtLatTtrGPq
dSMwyU0P+c2Zph3dgPuvNUYZ/xgmU+7ouugVFoOEQp50KOpFjg1HBnsjVNzZMixkEuiaONWdf4j1
aWsjWnri8TCezF89GtIE2YakBXhpHdP0umTdYbVRrxXQIdL1vx7Mq//DT9SHeFp+FVqxLltXgBH5
n1/lwYeGv/sdyWZ4nXPU67spfPxDVaP3XR1AidmJcAkd9Q1jeruBuiUSxtA2eI1lgUfvyOqgjPX5
lWy1ZYCoShOod2z012EG9XLjTuWOJnUus6DuPXBqa3r2KljzlbXp9M3DgStoQHp0BzefDhjOxcoN
HYDO8vtsddrBZEMMNoZ/miEyOlSdoZJttVEvNnvnYFjRj9XOSze+W6Xn3xA9gLjYQQktBBPqpZ40
u42e2qHXwBKiM2SEDRPd2i1DvGPZtuStpaEkJB8OTpGDAUO500JIiU6XWiYXSS5kU4pzOb5qQ+r9
IdM8O1CoeY1EJ79i0raHR3BvgH9IRaTJTm5pKcDVTOO8ULTNNvdsHO/AFTu2WYRaQcCJuR7LJ2pa
EPuezKz55E9GvpjIbqkLiYVY/SHCSw4kiqAtgNKM/JSxRj5lTjqeBolPGBU+KDB0x/qEJyrg8qg2
P2eT/z2dyrzYWD1AoOtsMUGSrHO90I0qHFshCA1eJ5IOXhvfihKkNBGLW22x+vQH9UgopJZuHyYa
ibdRY0WfyD6MZryzKgEAxK9Tx3q6gIyMAKdxkznbrALunXxKwx2X48nksHk3R8mXborz81RBLguq
GnUajLExhZxE5WhqJHmHVqnI9arB1+kCikqg3lP1wAY1/M1VwAPpWhy8zUl8hRpcx/dqorIjJLhZ
2vL9Ou1l0LNtsntpgHYCNOyTszWdcjzPcbm3ee1DN67DScq37GrrICUKVkXHmG/FXB7khPvm1Jmj
s9WRLji4A0CANJRFrN/YAOpRCMvKXTvMPUSI1TpqrGPn2v3tgzlFcBNw72FjsiI74q8w3fHdjbeg
5gRdgG5fJ1ZEf/Ghwe8/Ol8jrxg3aW/jxQF1seADHTh1iSs8a0G8HNlQGvjtNBmJPLzvEeSLuNiZ
Mt+601fPKudPooo8pNLy8mgXmv5iGyUoKGbwwU1xVmzcJlH1rN3UAVYFMvDW0i8jasIubZIwhD0M
cO/7Gf7efeW1ARRw+kvrWDwYwYmx87u8v1SeB0ysmlh8XGWkmc5pi5Pnmwg1wbTaacXvbNCKA51c
BS6C/4Mz/Ug8DrbTGFenh19l/RHU0zpgXT2j/os1PYQHY0d7S/QxMMFYeE7HIn8zweUW+o3UQwP4
2bfZ58lllAynHKN0QN84BQ7ia6/O3dKDJHGNg6Zx8Z5WGgDFEGhykD/aQWL3gx1qxANAUr4EctzK
ys9z3kK0tolBIwihjT0C7vUBd+RPy5B5rTw3M1TT0zn/AZWZgCsJGQuwLBX79s9u0oPxqDRnaKaB
H3I3Nm537kbRnwHa6Jfeaqt9vYiQjwDTgmFAfXidmd3JPaRmU6V/ZyPY33UNElpma0evduo8QdNs
+joYrNqS3VZ2hDsXOxRzf9ojM9OgYGMcorra11rTXR2Vhe9aLTk2BkjxSDWebGk0PpMHmQyVtsfd
Rwtokhru988W3iOPe0zQX7Yc6IROKnxYuHwAg56bNYETR/1OT1swdFZdKsPZR7U1glXN1VeNuQQK
VbdPQPHSOdE5NiOsdoa62fdZ9XduAqZEjVA9mSTlDqVSfYC6LfA/r9PU82cZXwv/0ZwpPtSmU8zP
kBkrAl/32I6Mpd1X1w9bZWr/TO1P+5EP9ZbVvBvja2s/7j+KOAasAho7S4HCAymePQqUKqRjvAfj
AAc7tipieKxnWJwe6h1oCF2ifVVCRomWyFwAuht7R68CXxcIuS64oLEr12Lj2hHbYzN39RHRrntW
xxYottX0z27EOSJk4IlIlPuHNeSUKHgXtIH5noYoUIMyRg749i/o7EQoWaecm5C1YFxb8bKrD/Wo
IWDtg8uD37Lh6vO7rWmbh3U05H35FXLD5c7PBYPg6Whl56Wbxl2OaFbp4y5d6u6mV1NLt1Hvug9W
pzIjBMiVgzX02bks5n4v9eK2mv6zPU01tPPSVXuOUMEGWkVttPw4CKymM2OQKfhn7zxx7Q3nTb2Z
Iq09ZyjdK4M4Lbsz89xM7siKZAKPNn5fnkoUKR6KcbTLgGao+TBePMmaqk1S2g/ilPMGh/l5s4zX
+cf1H7ZyO9B/WRoIQEo91cDeCfECETXNTQNW5mbghc+CKBZdYBs83q8zifKhoRjMez3b7pFW1KX5
cy1NMv1L2aGKkubW1f6sOWfE98PVtPworcnZAffRr+sE/aTIRrFVjDx/YgBFrQiNzpn1npcATc2e
izCEasZfvQp6eFWwuAF6XAU0T2PqJSPIBOIxua9L1m0+uKkfNmY9orDr9PobmG0ttsIr8w3NLo40
TWPaZ/lN1jWdPWQbQLDwgptRJewzIMhJrXkRZoaCp4GwW7x1orq5kG0Rb9ZRUnFo8/R7atrlPhIV
u1qDxXeTG7lHp/bkq8nNH+A2kt+1elCYfge4W9Nmpz5KQZiFANk3MwUDHByg+oxzoWDsXJQSjPY+
MPm5/mO2J/stAyLxZbCTbdNo9huZSqPZ6jG4XGkkZh2hRDO70sidx3Fjer041lrt4J1ca6GmNX7Y
qeU4OMkjr7RNi6P/iV7iQsgs1OMOzL1VLN/6NHFQfekAj6Pe6TaYNV9s+50G5J/kww/Dks6F3vlj
HWfhzKCuRh6IKEMgsDfGgDbD+xRatq4fIANefjY9iYiQBr07JB7tQ4I6zWNfFtHNKkwEE/TB+dTY
+p/FNA5/+0+FGKy/u9755oDQeFkLuZbynmrc+bCWeeO8dV1/WYv/lFEARAgilgr1nCD5HA5RzsMV
9Ww5QD3gcp2jDNyAhGjVhJafT8+0oB1Rd57W9jfWpzPQc8VXEJXF36GMAzJUf0yecSE38HyJTTB4
YKLm72lTa2+gVjQ3bNbrV1B++GdeWn/lg1LRGNPmXU6FdfGAmn/VTWhnxwh8/vRVNqP1grwbques
8apXjc+IHoAHK6QFDKeHp1TUoR21YlPoURTa5dxdXNUMqpiqUAdJ6pEtciTbTKr0iiZSz4cqg8VH
pw2WPnkh732c8rE8rvtQb91bj+3pmCBviN+4vCQlkqM9nj5JhFBZluDqRd0+60UL9fSxvNDYVs6m
IXmQdg3AyWpItv+soSlUk+KUZSPE8mG1WtONPVTaWuNAvHvEw4fqFX6mHtlWlj5mdSWk/dz3Bzv5
/m7pg83KvqhT6rkFkfeAYLqFsBHQ78EgKtygLJ9Dq8FPoDYChuxlvPqQjcUZrvzAW/1vzGpEv9Z1
/ifkS6MdNOUTQAd1EL5bOpCa+SROPHUhzqfus9RohfYV+Mj8kpkeB1zTEScwhP70cLVsrztFJb7p
0MsJCuBGIZxYpjhd1c5hvY0YmYnAL41/zdI1BdrVkICITQ////FNh1zrzkAS9Im+uVxrETwdWQHG
dUymg2ntucgyAP/wkDCigd2Aorn3QGE3m19LyVfi//tGtG1xXJ4B+B7vNVFl24I5ED3U2lORGLl9
xZkhTOve3RfevPddz3+iRjdrEHe10Rd9Gn+aTCDe7pnVB+QAWTAENrS+3fuWBi5utZJ8R0jDQJPZ
L44FZAyX3aZIZKDRNjwkv0BNkHtJF1IxE5UsUUWTb9sVToL6djVRj9xcKoSisY7H6FINpad4hPUO
B/cMb6BAF6UhYsgpbt/gTyIbVdfMvyaWchKqrXEsKw1rB8rV8SA3lVPJuy+4vIPBQt6HATIHLQcP
vemmvhUUatoswVEuZfqd/BChxYSW18ZZa/lxXUu9XNXnCG+/mpeNoE28ze3ZvtCO60/VtPw1gfgd
xEHxO6z2aZZNYDIb+NBfE3Efib2WQ9WQmbp2zkXph1y0OcpKag1M+7DRBA3Xhmw0SzYadlo5bSze
+RuyoQRLq5dtaFxDJ+nneF1YoWS7bqtm97utwa7UhWXOnKMtACK3Sqd9Nzw92URzNr21id8h1s+T
ZxMHwJ1T+94VUtkSWu8zuEhQxHKIWH0vWOQGpdnLp5jZ+RP4WOST0zhnE1f3C9ltPGxDqCFBkIvU
7HxFS85NHQXHUPwMF6No7SasdQDGCBzRoVDmJv5BnuJt791QMDWBTBWYYjUq3RD4TnfRWIF6a5gM
8zfSUVk1Uz4MH/RXaKaZEY/Bvxp6LKgwL4Ccmb1tksgJdFECkci+HJuNaSPZ3Bu1fiMbNZaaxa/T
u45YzOQgwYR8AzUAiEjBEBKstmU3tUcVI1AooJpJvgAtJhsXWQ9EgsCGRs1c+aLcNad0oqu2lZa7
vsANwHPKDHTCnXVDdROiUjz6xlJQJ2uJsG6rfY6AfhRm8oNMNEn+1Gtn/t1Ui1YTuRWluXNdB7IK
KvSVqyBYHfd86ZENf5x9IUABTJPUrL409Evjs1H0f+JFJI9zlxeQ5jO3hZ6KV1BtnUAf4Fw48lwX
RGr7Q8PYE5lWO/W0ccI5nvzmHMqeqQNOIJoZeF4BhKi2Wde43OwPrm7+b3s1lUAVKRhut5omzwue
crZRvORM6XttIcXFxwhh0z718qcRfM9GBJaWSUj51IHi8km4brEjv3LWkVAmv6KzFz/QItjbSJtU
LO4fJoyVHQNPPHBiPLBgVENZhVEUQYhR0Wis64geA7S+LyJC7dYnLgCe5EZzN/hYmdtYL2zIibLu
6OCRcvQgPIFyJmbdqZkVZ0ZtIu1aIRW4fZjQTO+bofPpSHaXVda9yFFL2+HbO5nfBqFp+8rCCZYN
XvMCNGD7oluiBvLcjvZko4Zrf0yCi2fwCwoQoe3po6BPKuY9yF7d+Egm+tzIXg1RAhju/B9f8Asu
vgMK2oCrFz5kMNw8rDveHJw6MT+7TH+HynrxVBsue4MqKqIyvflZ1lLbo5ge0ifTUzdA9MImYm9E
t68LmzcIGrIrIAN8P7eQSVmMC/E3uVKTxxEy3iPU35Z5bR66Uy2bs2Gb8SUXUISMUQ/4XkS+vY25
EMeiSJL3alag8dJ90Y0heW578Qd5AQkU7VMGSWUamlUxg6quG669GPFO0rLo6DJpAdhSiv1yzlaH
bUCHrjEOslc6a3uW6d3yttoJI+qgKl22xaHi8ib94Qb2aFCfOxVoLdazZF1Xs76jg6CAsOuO6b4M
1hNkK7SkfAnsSYcMJLkCahdI7tjH/5HhhbheiAlmdZmgmaANlb6Qy6z23/mSrYc2XVSC7hzM6yWz
zm6LEK85gmLcboACRKDHvfWm6d5sCNEEkCnt9lOReDeaoKZqhTgg1JQuzuuKVi0D9yaKMBwlqYud
qKH1EfdvuD7NjbHRAblEYyQhagZQwFgKSKhZpIDoKn3EpBoZ5MTJ3I3QSiTrMoYc5M7tpuRItiov
f84ua8ibjDoUdUOE5RCnV9E930nSY13nd7DRzfqJbL1Mj64xx6cPUbqlaygazgHZnC05ukWCqKvu
vRq4xG2Fq9VHsP2Yn/3Ov49Fz577nolXNy0Xc+XqzWmwRjBpKK9sKj8uykf37te58Ry15bKIa0US
QIAgz/w9eJQ2DGH1Lyhc6wKnsTyQHQ7lS5rGb82sl18grGWHDuLNh1m52VMXQD5Xf+ZIMk443Y5m
exPuvBuA2vwagYE4HFybQYq8HT5JNv20uyCvQhGvvm1i2zp1qulzqDssPS+2Pw7VRP9gexj+cnnY
6v+wPbkgW9vgR+7tdLDu1OiaY93bFqczgWvV4WGCm3+WXdXfVjOEkqrTWLtvZOoQDb071eFBwkNk
otzX0n5f+eAXzvjVr66VUIgENmhvptE7ccSXZKMuNUbb921AXXIcmLs4tupb1Wh9t5+1Nn7Gp2/f
rJltEry9n0dlol4CbnWOoMd9NXlm8oz3FCQpf7kK3UJORniILCgbNVNi+RtcZYodDemnVNPghUVn
5kgq9BnfoLq1PnQOym2t5tT0zrlPu2LvDR6/ro1b5TEi5R2uiHNi/clzVuzJVjgOLofkWBfiM6Uv
KVVJec20AahUr0UMdAIynzQxakByuG2GulqYOl3Da7gpcVZNqzqGpqjKejoTQMggTDniy4DpaIbn
uhdyU/W15caWidy7+KpKwfJ67xInZQcR4OGlK4qDdJz8jjCqvFNvGrPs/udq5NmQLzP67O/nBljm
1URuQIH8cO0IuGm1EzXkMbZIOYNOCEQOamJdlfB43ELXYtquNvoFRDYNu7rt+WbdKlNrdceIDlFj
/xhyGyl0cgawyDlDbOTwsMnyD7C6DpVs43RsVOXerKr5PMPVbn0lUO5e+NXBFL13KK3mrY+BDKWG
J/6MQzZhSnvCj1oKWbo6TMZxdOIi0xEYYqgFsArxPEB97gC1Btw6U108k80xMqU6U737LGtPQlg/
CuWKEpTxKiJxsBs/fW7iKX3uuds9tfUBoqsdB+4Q9tyNgApPxSZvesTMgFjrrQmU6nFxW4tBqGhE
mD/nIvM5T+pPTuU5z6WduE/V/GRlXZsCyoD/+8Cz/LEMh6hy9rUp5YZ860i6z3XNzW1U9mZIQ5pA
5eyIdKmXHU2QLQN8nRXbouvY3XRAD9x2TQspBgy1wmb3uETjDd28bVhmbm0JUR3WgNijVrUTecRN
pDEdD0gWNcYZKj/E5vAC7K53TLy5gkSTyHIjqBLenIFtGg9srA9aVjZn8JsA4WOoCwuNqSG/1hvH
clnyu+nVluvPZY5ShAxSIF2EuH6EjNmVK3S5bNnPHk+yERPdRstBMYOCVMwCl4cu+dQQ5sNt2z0a
DSCG0Mj6gtLQ+LVMxGc+++7JV0cuexaoDkCd3Dya9dV2zW4MqMvUeKgY33imaEIUJWGGjMhJIsul
GrA6aTtogAmURv5jayz1V6BxrCNLJuMNDQC0BDL+lxsNUytGEj2ZMtwKETgoIXwfzCzuL3lR9xfq
rc1qA62e3CUiR0EkIIHSyP4G/gAHE97Y50E11NOcTin5lsAESjOxUTUorNBGgAfnKj0DnacyLg2N
l+VtjCnq0lSLzwb8Dl0ZUn0g19K9lIrurxpQXEI2ZkcoHKGqQF+VBlLP0rvplOJ7auSou18RL55I
5h1EDwGgU+gLmlC4+RCS2+mWVXO2ScvEOOCEH7/ichddgUW+US1zw6CvicwJuLui6QDerRSw08Q5
+xL8p+Vot+HsmFDCVTYr14BLl1d67/sGSrh7v2dPhmvgIhyDQgGM6dNXmnChTAq1pWTfNh5o7oSi
7IkRXEfJrOoWid27rzVw0cFsdhyX+VgD+ywCBqe1mZLOAz2mKqUiI66NSSAZ65FwKYtz6fGPTWsl
4OlajQ8+uVoy964HfDtwLqhGm0+Z7U6nuGpncNRguNqg3YFPhMaFKO5tjFKR3/mtNlFX5rHwvpXS
7a5tIburPk64TtG4ThFgd2pQH8sR2WfV4M0sr6CfBaY+nVCizoHQqWM08XiVJJCXASlzjUzX3o9O
8dwk/c7zJ0g8JFrz2uO0AMHJdDiSDShx7YQsdYECtzLMIHR6Fa0GgSQzgW623wGE7wtbT8JI4PQ9
Qq2xzsf6BgQWwH9dnwWt6WYHnUUIK04va7iDwhSonKtPzmxeHyIgNKwUAGgc9cPkIZZTgQ4F2eV8
KO6otRm2TRXr22Fy8Qf2x9QO8d4fNnXhoM5Ps+QxyzX7xZYe30ZFkiHCUDsvdsqN57l/owE5pAB2
hwLQi7DuK7zgfbD+Kbhumts5vlOqGyuEroczwt4y26fVlNs1qHkz6PAecRfbEX8oNbEAL+4ybkrv
TfpcnFIjTwEgQM0TFMQbRRvy87UkpAfggle/0UuK7EzG0yHxodmk8wGXmCqCjhCi3mLCo4l6bWZ8
s83GOgJ04IemD75Wo9fEMyRN8V4scmNj8OEr4rYlYChifGaONTy7tjRB/pjdWuabB9QFDhupO/nO
a/QcaAQ+sD1Y3qOjr0WnvJ70jWP5b76b9wrE/t2zXP1dVqBI6A2N7SHumb1EiThDT5htJfhwtkqU
5R6rZoqb/g5hB1TCsZoBpgJbqpnlWWioH+hTdsy1KH+fZkCM3NgRVz3Js+eGuyKIDZyZQWiCqhVp
XYpKNz80LbQ8LhE+dNty6/M6Sb6Ms6gL8sGtoPvAQ3qm+t78t55FSB6rJyw9HOnZOtETc33MPk4r
71o4N6sXW2iVsr3BvfQ2F7m4UY8a3HRRSiJ6Hupq1hxqoFgdW+6RjBqvxZAPOOcCndXSl1CoLxzJ
UtY1SuFM1kX3UuYqvTtHZ2q8EcChI3Wh0Qy+eX2xJ8ojWidRhRydK47zaTem761evlFZaYPjNsTu
BLRXpyLai65nZypJpYbsVWT6Gw81oSHZpPKlCdSmmkfLqd/IPjbm4G8HbJKrTchj3WndpPL6baX7
7YtdMBR5DhAghD6s9kcMhPUlkcUU5GqIKmT/JDXQhzZ2OiOtAYodQDNG1VDPAnIbRGFpHq62RJfZ
pUAVBpgyfzmSMR+d7FJZ0zPOOO6eJlc79Swdj0utRikz4nLdBpXz/RYkHPZFpCh41UGQKEu/Bt8N
GqqOph6++397nsZ2D3b8bx7aACcBtDSVp90XTxhyv65dlySOGY4Mlc1UMcKnHjcYWRyAZBuvZPrQ
gDLpSh6llx8WOzBVW2Ts6+36qsV/LCSM+VRCmBmvX03LcivQLRT+dLpxHqBQbSExMPx8MWtuGg4K
ZL2ahnz8ao9JfbRH6DxFbOgOa6UgFRlC7vfnBAXIaZYmaAV6P1cslYdk9KPiP9vQhOfmGaAAvQ8V
JsW2Y67sy/R0HImYx6sQYwRGHyQejotnrylwV2Bdc4QOunmOZ988Uw93LafelYisgo2rPpDNAZ9E
vbPxX3bx6WWCDw2BjQ0VYgJSrocIf7jBUmv5UJ1ZyhK64AL8JFGZRLex8kPEA+0TVIPw34SqNalu
M0+sOcgaQEhxanrhhlEezH5CRg8wfqihxg3wholr7mpU1h4p7RB5Obsss6SGSmOa+bffh0wFzW57
dbCp3PGI+hkd3548P8nPPWpvd50nizxsAVopkaG/MiUkTWrSqWdmR+iXAepILpHJ+40uAO0kn8yF
yFowWQg+47X523VV7YvtUIPNkupFMtdqr1nLjktFCA3xKDou5SM0xAH9uGhGA6z6H2e1lnYC9jYA
L24wqxC3k03ySUdyrZrd4kYmavKi8kK9td0NDQHOy5+oN5TZB1+yp4UJYSswNbkquUMf2fJ5qz8E
fchpjWx4qf2gD3/92Gm4uKo/jdOAoce1kefyo+8xdBWv01Swt6kCPJ9r7nygoQuNKmjUzElIQxbV
EcBGI6K5QIO82ZounoahhXo4RuQxVxJakdGd2TXi53XyPcvKTYE31Je5L4cdz7LsiD/u/Bax7I0c
QICCO5hR+XdL3uweHLlrkoWSKdRwYDStDKetNaMyyhxIJBFpoWeN8SVtihilMBbAhOs4jkBJ3nR/
0qSmVXi3U/dxXNC6tMjkZtTtADhO8DTb8/CEasRyE6dZ9mM2vjA8yv508UALiqgC4aStcUCq/fh1
ZhaQAjighHRBSzPOLr6vFQLP1gxlIQpI3VOdF45UcabZexpRw6mwax1bCp5Nw1gfwHmPWqENJX5Y
j9N561u4RPw3b0S21W3Ag3fNG42Jz/cg0EaxTa81ly6aX6dfUuaoPOjB+ZSD5X5oB7FB+aCBgFkN
6RXlQ/rmiEdAiFA8M73ILoNKsXtzVm30RuTHTg1No3D3jPspeNKRj08K277FeXOnkcG+2Inh7VMh
prvJrXhbmqz8Mrbe1dW49pf06sPsSfdrUSfjBkFSbedDnRr7ge+yBL3xYUSpHh6hSTIePIRHg2qy
UT9IRndG8ZGO48SUR/CBgpOzTVjmbe2ua5+AIu2eKgN3BInStpw1YaMhW6BSpx+aTuxHPdIupdEj
muV9Lln6GYKT6XvaJj0SL3W6w9sleU9m5IFnQGhudt7mn2IkNYFDT94VN/w5B5xrQ25ZNnVb5qF4
mmZTfzz0XDvbmWdt2Zw8417OLmBBZBcAgBGFcAiuTQaeJdVB+YDbAo/UZZ78IxBDZ7gsQfHGhwrX
LC6+yCCBmg1GcgNpkmb9aZns3lgGf3IKgJw9vZVX6Gaaf5QlYvs0tKX+cUizq7OunNdhHJlij5Pj
vC3Hun0p9XFAzcKsH3VTa178AUW9kfWV5sAN2LyIgUcgjeOVc3NyxKGSuAjBUNq/2ZHZnXkP0CsN
407zn4fc2dAoqe3+LalAVTCjMg2Jrv5tNJNs0+Ghc/iZdbaZg/9svzK31GMVqPQSkEmEqFmazlB0
QnkkCjcRTgDmS4PwnTeF0o/aIIai65Wa0qmqK0IB/SYGXeOWbDp+4eukmnVoS+YepakdyU4eNPkw
RGnOFyjoRtBtxr7kse5Bvi241HZzgw/uYYKGUV6CxBPibCNwpG2Zbri05Y0nnbHVWDp/zuMYeUk7
+st1IOSH29p3P+GI1smiu0//j7AvWXZbx7b8lYwcF6NAEATIF/VqIKrvpdPKE4Z9bLPvQLD9+lqE
fK1znfmyJgzuDVA+VkMCe68mib50rHoepoegVmEj01mRlDksyYdioXOPAShbb3CXyvf3PCGLJO3M
DXQ1zN1oK6CO9ek9rkO6swgHBHpMJ2kOTJlSQTWZRv55yZ9XdxUo2X6VbvU1zAzSxUTx9ooa0hMA
OXypgclZJkBmrHUYoInf+regptXaIEaxTGkTfUl4sIy7sHiF1MWwhfAv9lVTvrDH52AwqmM0Ditp
x+a58gE+rASai8RozLORcvNsQzdgM+R2gt3vXzl9hp1yAwOrs76ScIa9YUFA5kjKuZIBLI5jZW4n
wZWvWDehcAYNuCcLsndLE3DFPYQbg10Ja9iVlSTlJQsE8XIzb+cENEBPvzFYHp4TmaHDK+A4VtEG
65XBwSNvimA3k87dyWZs1A5jWdBmC2jCgZOjDcn0LD2u8DGBDxxmcydmat5kVnBsUiJ30veDJToo
wWvVMDhSUv6dVyNW1I5166X7a2oaSQm/thTLtWmq7Zs3mZT13KlUvVCTCFw6kfFMEkJjJKstuKxM
h4a1/ud41ON6KqV2tgIA+aQnPi7Rg/d5dg+39SwOX1zD/ZEabX7tx8jc9Q02Ro6b1F/7Wi17V5Rv
kAQp1oHbT7arjN1G+UWPtxZ4lHgt6GBFrXoOpH8RzVh/HeEf4CVyXMW5rUC8GT84NC63aZ/VFy2m
GSX0Y/A5anBSkhWzOwfF8wi+ErGbO1sdhyV5pzRu55D03CS1DE+jaBt/7g7rsQYC+R4NCtDMIc8U
vpq4feDpJA/FML5SkvhX1ef5voAft2dQyzzWzvihqyH6YCcZvqYUlaxHwSRKLTUv0UDFGw/A/2QE
7Gv3X32qJm84fYY7fbEbyicdlGWbbjrbelGFyV6G1IDGfEujn92bsqP6Z9yQnxWcLF7RsA1xfxuc
Q9vY6VapcVxJOOldwgbvlplE9EvXApA3XQQGyHqEHcVXvB+FV7UBv1h+CN5eTtG+LQ2Y1TKnBmXJ
AQt9VL0864PTRtYuh+N24fqNO9M5EI0iVE2ralN3zq95kH6X0E6DRMIjpyfHfga731HsH/m87Ai0
xk0oL1SZPOuBriDfRlkCFgb9gI3dArccQ3D1ya1BXLDtbBLqI6qao0v60kibzkoAerHzCLNTXCUT
mWw01oBphKdMJujuEOG/top9WKwgP0cvdwrjNWxMqLNDFRoVobq+jCoFGHzIdoYd1Bedpzz/lALn
rESjBdrUus1QD+bcbVOYPsYJPfnTIQmNYW+iwOfaBeMzPQ0yhyjscXQT9Tydux9SNI3D1Ob4PePa
++TUDvE/7dpV0YFJ57IEe+KkO1ZNi4IxBwMNKgzmpsijKyopv1KPQUngSS0gJeKNVmVAjPf3HLNF
iZygTLhq7AwCy37yQz+l7Qb/VpWBaaqf4PqQwPsT6DAebXXYQjbyTKg105G+qoKhxwo8js9XlRlk
XA0UEKC1HDkr0MDFqjSTfNOjoTQT3K6v+jCiM+MVFbAVDUnVPdfJdSxSetET0FXPNnTEHZCDYph6
2WCnnqLprwvSIf4RlzCdpyycxOAmCbhPp+UkD3iPuSTgvlo36PeO10wx7HcFST/CLvJAFAA3j6j3
EOsIPJrSMw3hXAQ9uJKiUK5gPT6FEdpwHh7nzLv/KLXTYzb9aCsnW6Q5BNhgTg8Mhf7hmnq4jCEP
2ueWV/a+DypX/p00WGviwzaPA0/NI77u5hEVhGbp8xF70Cl3n5tH5EU41dmpTXgc4kYBCiYaaGUh
zmVYDui+Ukgk/87ZSZmupBtcqDOqVYei8htTEIVsRPjNAr/PYyFhByhIW8egrCEKadXht9IxdhWk
dL1QKXdrVATbCVJHJ58a+I2Nm7hNowVuOCzx4IYC9yPeQwULO+5rVqB26pcXOQU6A/ssCcXsBEzd
ipQeHAXI1fo5Ujb8iC2IByQh756hnB0tXfy4PJ8NWXc0RQ514MJqlsrosk1tDB32Bux5jAjA6SU1
UZVoO/A3ovd7NSWyoRgS2KDX3pUwUQENZ6Y//GuM/8jVtwGU4bFgez4VSMe6BB0rVz3bU6ijZa5v
bcspEtj2lnM9R8+OHSwLxfjVxk8X5RlaVtuBtvlGpeCJCQPb0EoWC0J7qEVNYdWA5aPP9IGkPdZX
hWo9K6mKo+lb0PoeJQi43BnWqCjlc9MNrBfYTn4OVQhZkcdoCPr3Im6Gr00r21knLOtsRjE7Z0kf
nHooDzxS1pSvKvsJha5+rVKHH0xuhS9VtqyIQ1+iLoleimxZTwHsU8dr377Udb7jRuKc7VHRl9Eo
7hFtOX3J7fRT9HvMSKzkeQALogB6SlrGazmU4sQ71F9IEry1bdhsHbNFoXca7Iq4gNhLxJZgFX+j
jcPngFkaF3C6P4gIhi82M6YqVBccdJ5XyUfSup/zowvWX9e7HW5kaJ5Nb1oe5MYVYPM5DQl9GQLh
6wjkTexcprHfM/XYFFGsX18ISmD7cXBWbS9MTzlYAAXAob2TtZRKvY9NPuxKqAFjqB/emUpMyB7Y
NXD1CNHwSJL2faRRv0vyZPSCNBneqYEti2MGwcqqDWzw4LoBfhUQQjsdj/h+7EqYUMOJYhr/FCsa
Pqd4+sG5R96sKCkOjwMB3uNTCELETQUhbqJ/z2NHFeFhAa9C/cBCAa4Fm3i0UJ/76yH2yD2eYmMP
YWOR9x6DHshNupPnBJVfO+g3LpqokVtY1BtPoV086yVXWHWFRzhPjxCwlgB4B3ymB2hofIOjLLly
vK874oOx709rOPilL2LfOqsRmEKFUuWha+xfBxOU+0MssaMFHWRYprI04M+nj3pSsSuGgNwv0JdK
C0sgo27vt1R9223pGO93+vSxQPp03/10WiUupqZD9msZ9ZhvQw9GEAZnlsC5ZVHXHooYja4sZDGI
SSRYV1Po9nUAtgtqFnqUR06Ddmv4RQ/GZpwf2ECwOPLyMYaXmID71dQi0IdWa1yOElXffMTus0Pn
dqZHfAWrJxbF4UKHRasEMIYGGFWM9F7H2ngd0DZ9Kpw8PLKcHEGjS59cdAWf/ESJWYTH5Ubn7DFU
+zFIvqAZMLfr0Ll2LuCLeQvDAqNyrTee+XIp8L9Y6RBUfBBWgwF4DRa/Q7M4gouJU+0j4q65Wbgn
4nIicFtpqwVwjDA4npKPAxitL4FB2TyKoc5vGZY4REIJABIi536W5iOB8E0i5l1lw09BD+uJaRe/
Z9A49uJsTPc1hPZ2TUDZEsz6+mpDBtRLbTv+anNrI1jBfvpZu5S0Kr4Nk5VsXvUEFGirheqyBpzo
Q2IRc9Pa7fmhXvpAozRxYa87o/3JgyKPk1lP4Jbd1o7kR4BBYtA0UW4DZbm9+OME4hnLyt6OfLw0
JpZEReCm62ocoQ8wsVl83MgSM2UnTWQxXLdeDQNEWR9UF7OA7Rn++lM4kWH0jNzKfO8u5/D7+vur
MVqv/hgVMQeBD00y7wHjNUw0xYrMkksN4b0PjHZ7CPpy8YD26rMKEjP3uTo0wkatgb1oPfiDgT6D
1eIs6iLyxFHGP3dmu3GaeNexonxtxFiv/SANV53js3fHFV7Vc/srD1Qzx7oj2I+QkL0EQsoZJIiC
JUeFbl5P1SldkdIHJ4s3YRW2m0fpSk2iAnpQ5x7hNDdFSWPzSOlp+iU7af6UGbZ/aGVPvI4ygvUc
vFzEzBegONgggtmz0A2qVW0nBOufKXYTKU+wcmUr+HCqe+hM0/VAYWT5WsHDaKZzQl8SDSbFxo4H
n1/CSUi2we3sm56o/0H9CqrmdIOy69vjRXU+t1i+tcfg6f6aOtcOMbQsuhOKItmXsETxAqCh7w3D
OqK1ffvJVk2/wjog3fTtUFzQ/3FnZhXJ70RtzcauPlCpa0C7y+2TBb3SrQEFHXDJSPsiMvklmF4M
G7t9l43Vu38yllq7RKuWjI5TrRVq5A/Vk0/S23oK7r85kDcoz81CoKpnnQWRynushwDlq7xhdO11
lQ5PCv+Hq1Chfyh6rJeFMZIbFJVSz8hFdrCdoX8KoTCq8wMFPCSsM7aGAph5wxKgMHMsQSU/yRpF
c31/b6Ynwf2ur2MI03yJQvzSHo+I+9OgSFxz15rO/bJ7jhd8WdrE35dyWhMYRutpzTit6mYWArpK
c3vgrEI1yVVeaBR437S03DhKewvMyYsWlNPz/TyN9kYI1uaEL3ocHnYAOvdH+Mj1Mg6BF01fHH8F
EUQvs1VNzrws0iOWkvCDExBoweeExd/vs24IPA6O3v6PfJXS4likUEeYBvX8tPQDc6ZPbQFxJtdu
7wOS9cYiY9z0gGVPjpFv71srpbmXVIoCO1fRVW9X7lUKE7uYlMzvoyVk5eaFnde4R2E0hW7udRCg
LiK4Z8qeLQpHhgvjq5Z26aZmhD7cwx5iuXdxuT+G9Rxh2TXoD26xaA3YceP5vwsnUVkojIijYThA
iZtQhzIEMIY6l036tPosCtIGNkguvpHTFXqyHtBhXhiegLjMPqkswGX0QGPE+Tx2IgsUErwya9LT
oLizL6uMAFVUfrCsM69Bw8g1IVAZdWIhVjoMQskvIThG05g+WEBnL+Egk84B1DGvxIWWdxtCZzdk
o9yrEBqpaJRmU+tbZ/TB9xk28KEYXgK02EzoYBLoWvlx2e4MH+s8fQZvx2kxSGEi6UKR2NNJZ5pz
11J7xNyk30xaAnam2zYUvj/gxxXrDpbVG/ikAcoCPDBcddDUeRx07ve0MAa+gfVmtYAS3+iRBk0O
tya/7NMeRmo6J2FIRWKgDHReO69pDzYdOkrw9dg6T488KRXw5IDgGCQLoJU5DscONpWvPSALJun8
ZwcSO9ce9cJhSmcUjE+skaAxNoUlaN0rp3fahVECGhX5RreRE78YnjN7METZ00BrZ8lSi8yrXtpP
Xd4ZJx6KlY7A+rKf/j4/FHD41fP1YCC5j1WKe5+vL5rmJ9Pr6+gxX4xJtMzaAlY3U0U+d5uynwEw
+IG5ZKVzGSOQ8ZhGGQPHYNZQgKkgHmTOWkIR66HHgXcgUv1aBhb2VuU5QwMoHn6V8/Q69VN8rwqA
zwzR0mmqHr8vWUdAfhI05qGHqqArA1BNseEM4vCBHbchdlR/j1UXlhvcpeVMmRzjj/l+G2GBbRl8
bU3VgdoMokPAIAQ0RX2Kz2k2FWtSFxw5XU6ouC/OaQyO/5hBlFPn9GRXZf2c9L1a6FzvmIcCML2z
Uni8Fc4L3qD80gNlgcWe8dqQCljVHl9EHZIBMt8pH3xwSzEapj2HrFsXboeMAUA7qPKXwryEGCKW
/fuH3nymb39tAHycCxG5P9DFeo03DdpZRfatT9MVkKuozPcxxNi7GrLs05k++IBF33N9TvpV1IWH
x+D/OPffTXHcol+GTZIBIONi7d6UILtEpF6XkYkqFwQg9x3J5TIpy/DaMGC1MjeX76GEbUmv6A82
sYGqDI7IQCBvxtoxVyys6dbtHIjIkOFWtQ5cuKHkDOVEq36OZPVCgiT6Fit4jFm5W50Lv632aWzI
uR7wsXIoSDbcLBg9LGuLF2C3xOpxpcNMAotFVM1kTaqtYU/2zSTIvuSlOikR1AGMQ17AlIV7Tp5/
rylRb7XL43noF/VZMmWu+t4gW+wHoCQXGtsgc9FQjHMKHeGQ7OIObEhWwwA8iFS3KQNYTZUTWy1K
CA62VeEpBS6bzulDWj+rHPcR8H3QhmvUBaLSwUJGg4QaVoQFeA5xmgWKvH/Fj/HR5kCE8aQ/kA5o
GWHirlLRrocbJs9XDC2t95iW16Ho/UsJjWR8oZ2bTj9mKUg/vlMmr8aY+hceDccwrsiHhFbeiVvE
Pdvek+/L4BVCSdWButjr6t2/idrAHM0Ze0M6q5unpBt3qiM/QvA/n5g/oORSu/0qNoh64YYLvm6S
ffybCRlnk1EqQQ0ddb79kDpg33YoZeStD9WDKdQDVjeQfZq5bwaJYYrn98OCYAUPtjKxn7I2Ewfo
y1/rUbCnUeT2E6/as0XwfSy1UhSBUdcaprghnG+cpJ5BSy4EfgwHZsbhnkrfgSBuz+Z/DOhQT9GT
W7sBVELH0PcotoEFwGjFoZYMUk0vknDpdnn+rNBH3wUUdbwkEdlzxTP2FJueHtOZLKZQ+XbjdK9z
BgmHBc1kiBYf5j8uv7/awK2nEXYXVpM9m3HTPkXxAuvGZN+G9RLSYsMmmzb0+LIle53XISAJuOVm
PRjC4N+0s2qq6vU1bee4TzYe7HnY3jSAO7+PiKkkeI9rx7oAJFatdU5fN+gyoZgqhjpO3SLa2kB1
65fRqbCfhPBg2zAvxxxgsMrwIeFXAqFO/QIdgTC9DArozQbbxO9WDvm6tvsQpFFePgDIEjCAlsbI
N5dBaMqX0Uq+GsBIfS/reofyZ/vO+ypbQDJL7tFvVJAaiM8+x4ZzZCbAqFWibtB6S6HBcrOJG6+H
Ep0zHUZ1uIxR1Xtta8UATAV/LZ6mQR3zvYtECvDhYB8cWwWeng+aKZ381sajATrZBUj/7zovS7iN
xjQnS9OMsdnPe8Bk6rHdwOvi15k95SCP2G6gCvj/G7WnefpViM0OaUUh0jLVs+ocnhhx3EM573cV
DCz5EDJtj7j7psDB3OtMEwPok/My2GeqsGZumapzIRTbYVfD53HCm283Ifz6myKZM8dOh2IpWgCV
m4JMrodZ7QKcKo0XiFw6q5QqwLRHhUJl7OzyQZ0G1MjP+mCHGTs7STU3hSpRr/8rj1+ZheVqF64f
OZSQK+i+tsxrJT2U6XDTtL40Dd7igtsXip7iyTVMqOhOtD63a0qQyFu6zdrRfkvpTadZVot1Snm3
0OF0dSZSfsEuTJ4qMPc/XS3w92/dqpP7hI43uzTrl1S0S6C1q1tfxrBMSFq6NFK3vHW52kEcIYBM
NQPeXQbQn5jycW0qT1joXOvLQW1GqRaXV7HTfLocOPodhBeC59GssSpG4aAwBDRLSLJKBiu4OdLd
sdQmT3VGy2MeVWAkT/m2sYp5bfn91hAde6+/6WwmhmzrogAw12HkC1AA3Mo6jvheQ0kFmmK6oglH
TecQlwMkefFWe1izOIdsGFePWqaeIQVZ2eMAxoPJZlXhlNCJpGcOpaAdsD1vomITGSJuy53D5Fud
M3nJ7VpedMpHqppSoyj9GRg/gDE1ICeIbih2rh2CxaBP09HHTdusb59yeuKn+H6qs3aWSMdzBlHs
7HqcFQyECnfk9CNs5qQboo/YqhwvQsf9GEAeae9nIASQOrNvtQlB/UbSj8IXw8xF0+/CM6UAFKrD
FchXxrPiHmy+JMDCdnwBWi7ADhBwojRV9tcMIopDFNjvCUE9J0YjDwCNcNW4ZvZCSXSFIl75zXWg
eO+H7nDOi4rvEg4ZSj2Ab0sI4O1X0acSbLOJP4Q16iVWeBf0hDShN8GE84Q/RG4i/CiXcd0a78ps
7q+Q+TX3/DYbDnCAhoCsX0lwYuVR4M67AgwfxHkbFmeroURTkWdlCl+ZKbYDtAvv8YAu6sqa4vsq
EP5mAKT3YOY1lQP+lj+Op45k6QncKRMrSLQRHgOASqSn2G/MmUzbXwMsKcdTOg38cYUeCHyBgVKa
EKBD50G/lBMpcy6hObFJqfkyGAa/mcDQz6F6g4IUmjZvDCgbK2rErelKuYq7IlpFmSNu7YCaIKzb
XiUEkrdSuWSu86zq30vlB9e6ytMjyAd8JssBvDTD6NbEYsYahLfB65zKfDaESw/MT2468pXdPxHA
oaYhfSgtd4+3n5wMZZnPOUT3Z0XswhUMD8lNQ51hujv2B7MV7o47gLhP0V1vEpQBGFKB13AP/z6P
2UZ3gMXpWz2M6th3EVtHE0+FgMzzbuIrPMtk2+3pFKIN5isXMhPwagW53wfCekoDYlEvUKqq1jrs
O+cSciGXcGlrV5lm0mhMPxRXPWzdu12bmV2xigrQDzk0R4E+w1bDL3c5AR6IoDx37cC9gvy/KA7Y
mpsbbKXZuqn8+oh7cLkAejN9tjn8YLk1+l/q2DgIF9DkmRxWaVnW53RACRQUQBAjW1+eM9cp912Z
1PPRGqJvPhdY30TjzXDMX2vvoI6t8/QuDAH4UkVoAh2C9+VxCOJq2Jc28HdFj/e370Go5ym+vdMp
txx89bpUoumcq5lJG+OiaM82vgsGqQtgwRvlQKE70voWQ+U3A5oGqunsuYE6/4LCY2EvjSDbN3R0
F3GYiWc3LfJZP4nH/uwho/zDlWExowbHzj4EAKsvjdc08I1XcP/abZHiS6RDONdAy7CLraUOE6uB
9nvUVEvUTVKPkrRbGK4T3WLD+ZpVsX+OW3c8izj/blEW32KlqoVAjW2NpwZCdIlEm8VvFF9kuNmP
zNNXu13pzKAS1h0akTfPvfg1X0lLrfoyIUt9uUnSU4WHzlPeSQrRFDTN+HVAwfEati27tjCWMdqa
73VUBQVoMiNEonVoNJjRO8zBA6sNN/qqvhPQM2cObgt/vQbW6+7cUJA4H2rB7i/ew61BZtWShiGk
4tj4Ho/d8IVEue1xXrR7KAiSa/pXfpjyzu/8NN93/OFLD7S716vh1/wGv+QU3khbLNblvG8VfMmY
A81tqzNeYzxFvNBm4S6fPhO4813R9h/PjayG1xIrrilbQCTpNPjO/XPrh/Zo5vgN21CPeWsckoCA
RoEBIObwmsfQYKXWGzWlv4+bCISkKYxKH9gvaObA+RuhdEEH+B8uaix/0nPGS+uL7IYXeIqU/+4i
tDz4k2+Kde4Mxqq1Q+hfxZlxaqvA8jo8AL+Ugi6jPm5+QPn0pWz67K2JI4guJEl6yIpo3MUpi5d1
QqMXt6+imYVG/4/ESmdNaRgLOw/RIjGEDfVqHGzV8j3AXSClgWLiDTTlezeQVTXXw2SKDSIA5Qfg
LmKUL13Ut66j7MAnBcDzGxv6BQHsBIq2yVECiXiTBqypmqzrz6Wdp2vLsntg7Gvz2BUdnbl+fHHS
XJ4yYQUbKNqb6wKV1BOUscN5WHL6npiwkiJD/bMz0eAVWfExxLjQp7R5QosLdwgUkWdmAy2ioQ6c
0BNp7424N8GEagoTAQ28qoG5RddebCqLC3T/iN1coiRtLxZMWM+5H2DrNUVTPiaw07EqhUUaXzPi
yGcw9eRzzdQa4jHV+Z4age82AOna6MHQgT8fQFZirkeZyLGRJMFPPcjBe3n+rgdg1irxAtnOV/4G
KqLqNTTzbl0bsZi0XWBy1NVgQ6jxaw5fWyiEmP4WGwt2ZdgR67w7ZnA36IMUeEWWbACygHKP6p/v
9SZCGNllZPwVlqq9h/dqVeigUzdNth2o2/RdN7ds39+mZDD3MVXuIqG98aQ4ViKsMsHTz+icWxBM
LF380JiUX1wHzhFmWPyA/XQxqx3snENmQeLCNN+M1rCuE9Vlr/NFUw5fhoa/uTmzl6LusvmQutj8
xPxLA+8G2JX5Cfb8rbvs4GKyw/JXQvgdPyKLOMOTqwI2Ywah1z4msHvPXSh4U9XuTGh9gVQynapJ
bnnIQC9XqdHM2sK/6Z7Vo4X1CaOtRxJC1ByE1cbT4WP2Hx0yHWbTZIvGnyd/6rDRuoLuZFx7mu2m
CW1lC1XlqYOOorhRG/MevMc7/00PB0XXwJN9or7l0xxnmtOZGQyHeZ94qMpY4ywMuXvQh0rBG9hI
RL/A3to/xERiWJ82pqg3EMw+f8rdTxXrrqjKJ5s/XwwLWgaaQx54+rXTcugObbwwJv1+C0I7cFat
fmjRfn0YFZzcpROCyGC5d4F/na+caFFEcX58TO1CWPmUecw3+sX0BZmFaq5I7XKpc7RmKKJmkJIH
v5+D+zi9BfhR+VgHYacprMr9RRrUIyw1xmj+GP90EZSYba9wagZuYGNhfV37u5KE2Zm5zJ6BWtJ+
42Z5sKB68WpwNF4GyGStmWysF7tMznqCAq1z5uDGffbzDMI1jm/M6/ZnYNZ0Qa3EWfaSos0XExg8
83FLAFLb6tAOmeOZbvyzrIZkVkax9dKTPDno0MdP5tnsLyj7gCoLa625GeXhbQz8egZFKH4UVgcF
xsg8+uCM3TpZ8qWiJFvpMGk7dEmw8iE+7Envby68UIKkqO9vtX5bWQ6yFKpj/iYaY3vSy3CYN7qT
CZGO8bfbJrT6+sEEbzkPUthW+MLjiQlM/5TTB1NU6SmIk2EZ9q4/ewzoK7C0TbbYgV513le5PWtk
Pixb7HiO3La3II6Y236KdEqfjRmcirJiroMo69UxQuH0qMMui41NiX6Qzt9n/B7EO0OX8FGElPvv
nD7Tk3GvS+ZuDmH5R06fpTXsXA38IXNYA+QzDnHWlUZSEh/SxjOU5QDDFPnM5W500ODL+wAYq3SD
9uNlIlXacz2Cl0kWNosBqXWhefLPf/zv//t/Pvr/Cn4U5wKd9SL/R95k5wIO4/V//9Ny/vkP9BOn
9Ob7f//TtgRzbAHoJWfCpCYzKcY/vl6jPMBs83+VthUNTUHbZQOlxKXtjBRfuL8O4WgcGjcKt1lg
uVBp6lBiE8GpBirYy9KUX6FAmi8DmFpBtNFCnVj1P6w2iV7xN89gVtBBX0JlWP83IMvN6SQl6ZYJ
wHSOxfYuFDrnRuYsOx/KW+hWmm9Qe/qe9OIEXdlo7fC2v+hDEHxFW6s8o2rWzHKCLtd/fhNc8i9v
gusKQmxKTWpR9Ef+/ibY+AsE7vFyaQHdbsylM+be0IXtNuSsAYQ1CtHAggFjXLBxyzvY14cFWYie
NIe2hJGP5P1KpCCk0hA29L1wDlJk1p2N5eLuNQNkol01Wbix7dFZGC2HMnLvdxDjVR30TyErhhq5
7/EieUl6d9iMNPgRcL/Derhw9/j63eDemi6CULTX2KnLWTHAFFjUztU051Hfhig4lNYeMFG2rkMs
dig64YG0ThDjvrLcoCebGs4GGt/v+HlaJ5qbWG3V/Rbr3uJswscRlN10D/MfNa/7kp7KsMg2QHR/
qdp+PIhOjAd7OvhVqbAiVcmMFmjk5bVvvEGNAh8uqvzbCmXwd1b3q7aBOIQ1hIByJ2hSTOlOMhN+
sKAk6oukBSANqWmP6oyRv0GmI+OdgbUhHCgslCvb0g6eVDXOjKaYpZZBb2kqYObHAIj8z58+5X98
+g6HzI4JiyBqWcyCwtrfP33hpHVR+4NaDjHJlt2k3j38PvC8drwxdhsvpUE6i2kde0XUyQXX9nS9
yEFDn1XcEKiV/XWgocBH17sfZcVKWB+WySy3/FeVwJELjjnhcfSN4OhYZnCULE5n//k/xKev6+ff
tMPxi3agkU+F5XLLnv7Dn37TKrWwGkYFeynHHuJQGY0P+hBGAXQAgGWe4YvGlzrXJ02wcwlfgMCU
P1U8lPMqbPylrPrsCdCpBnj+aE1qN5vcHbr9kENk24HkhYcumQu5TVccOCvEQbmDOMjpwLP4p21C
Wcc0oKiJ5SKLDmn7fYwGiIASxznqswbeNSjpOOgfTgP6AI0D2DMMroBQ0HRpGMMUEsKguE90dnjs
PmoWw1m04cMZDlPODh9JcOncplhC8SeZVW1WPQHLCnAivjSt2YJGaBXZvvAHnsz1qT60LoMBGsTQ
P+VQSQAawcohcvGfPw0h/uXTcAhMIRluYNxGoeuPT8MHrgfa9Cl8XTlxTyimx1MrIptghvqAxatc
FCPLvRLNtUurHBdK1/02m/5zZABoXYykWHCDQXvFr2trzZwBamF8noegJNCOOTtHRTVs2jh+0H7U
LcLS3xH4sq5JBvlfcMa81rIhtRHPDTBl5k6fZqvY7sVzHAfDKlSAtKC+Z66D2jVm5XSvL0oh1qGp
vqnAsKx7Tg/Y0pm3btOgl4JpBmoM8wTdG88JIAYUALi+KBJKD6lRtgtBYDQXoRsNYhIYsKMBBC1W
ijMUEiJPmtCByjNAfrKku/awwJlBQcOaN7CbABm0ba6qhOysCOGkRJJsPWaKLuTU/lamD4TwwPGI
ieoOBPKQBjMXWwnUlRtnnMfTdzIdjNt//iD/zc/KMSmwzhRmpoTb7vRBf/pZmTAo6lCNkcvAqVZA
JLo7M+BUzurecSFmglhlUq5wn3mu2rhcd0kMAaj/x9l5NbmNpOn6r2zMPebAJxCxsxcAQVdkeSPp
BlEqSfAu4fHrzwOqu9Wq7midPRMzOQTJUhVMZn7mNaPMad6imIHtyO8vYz2Vx8ubtYPUBjKd80ZJ
saapTEDjl1eXoVVcsUUN8RzFNlCw7x90sbVz6301m/Uutmt9H0m22tnEbQow13QjQUHSgpqDnibX
6TJMmihOY4XXJUxmsK3qIdHtz9PcAVivVkklxVaHUywYLoe2DDo8kY6u5hRXP4YlNACRRqC4Wekq
LzSG7uDStRNjaBwbXVtx8SFIUG74qENHwydu2UPqt36xX4v3+7VjI2+ms2E7rHOOpb27EyYgQaVZ
oobCgp5g0L5g4mSFUBR75GosxYnuQsMZvFSzEFN37RbfB7ToLNR+TXhQ10obMluiuAlQxVHZndc3
oXfm11UhaQeNg+UTti2+ZSnDXs2cBHOCtiWf1JynXNUsjLjKOqF4yhXVnNLeDqsuG1rq0Y0otPpa
bQ6Io1ZnSjjVuVggkpY61SeCzA22bOOjjhrfoyGSI3EaAXNvl9/pc3+iy30nv114cJd3m5yHybCT
qwvT0pzlzmlJ4uvE+o2o6cY5cb02vaxaq8K7fG3qqmgz5AYrQpm6Nz++/MfPCyIGD4eCeQf3ubot
UvX8z7PmL7EV98pSHdXiflHuNox3AWbsmn2qu/aaacGlwTw33GqzOT721RIdIH2M/rIeplF0Rrx/
f9lBWCr0QJkRiLZl5V3UIqdVS1I36PaDAyiOk0tPwXFhe3QB4nXKg42s0n5IzfB4GSC5KsfJKCDg
2FRP4Cu694aF3B8uGp9jNTm0SKoekEQDfIozcEtbCog+MsqmK58tbgsBTbfJFWXZ24Mhjk6stIgV
9MPRFfmfhzLrXNo0f7x5+U7YIe4LpWaXrPHjtEaSyzpcDn+8h7eNyNGV+v07Pz7Ou+xb3Nb9IZ5S
h8I7expdbLq1LlaMbQGzQTdxMuo7bai2brLRVl9IkWTlpupolDskh9BOutgbVp9SWZnh1kmq2W9s
Ij1NJRcWahleo53zIbcAWhKYiINaO9q9nWERXZWf/vkp0Oy/mbIkGKYrbNMRtu6+ewx6Oeez6Jx+
W6Rl6IukN/adgGYUNIZzhf8m+Lq8rrABsE0/1ZYYsAiWJOnQvF1i5MpJ5FqGfsT8dzxqVTyx7FHi
Kdr5Hpw9IpZzc0TwPD7GKNKsq+hlSPSq34om+xiLbrruai5hhtACGK7l7ORLwdq13rlRTY4YVvZm
BxBdnyJvsKflBEH3t+FyWBgjRboFub92bE+zXbQnNtXbWEmSnT2VyL6NeX4/aQjVoxKUeLNiaMdc
c/FkXfTPdHWmQJN+szIRoHhvKIC7h4iodM8QLHRwuRH23mEFy5vcPtprPkHNNDpGC7XMidZglQ3D
0SjU4Qw5eaf39XKMqChvolArqE67fTANCV4wJTSMOK4oiKPvIw01O31/f9H6nWaGkR8Wqdz0yRqc
rc+HlignR5XFocu6qdjge9viygbrtESYaWdXjeF3qi5JsY3yqutapUKkh2ZRGemnAVXHpkJudw7R
8eR5PBSRGx7LCDb2EKsxTJfVE3wdYqgrR82dQQoSkSTseldmFoHokqKTV9l6PIjZOMiOGo4l2se4
UT4pYVWv+LH2US663KBSs+wiahDAiQH7Kdzlq1E6mTe2Zlv7aSvRMVS7s6rZ8mFpUdFCD8/xkYbG
lsQZH1Tg33KKmofIRh66i9vl4CI5swWfsIGM3eAqzpCQpxwvh+5Y3FEmGc6zkb9Sd4F7l4nusYuf
y9W0lAcVgOof/tuE9YI2FDaCsY3DVlTohAgMVYqcyD/PKONvwkpXWLZLa8WExeisE+5P0QhSIzWl
o7Hd0kKKEP2O56Np4niqVs1vry7vUVVeaXUjVjjZ0UZK46EHaMky7W5ulmidZ9my7EuQuleOnQch
e8HxYvAB1BYgkHI01Ean9NN1+zE3jzWAl6saO8CdWZWPdNDto2aRQYox8XJJ4X1R6r3uuMuNxDcd
eiIOMR0mXr+IAAzrr0G1Y1mC/zAQVa9ljT+dfdTMCtReC3BPO7dvtbncU3UnVV8H2XEOl8NouoGO
bcDMjk7t1AQqdqG7JRpAoMKc3+EGNHoVxnvneM3ZJzG458uhtqD8pCA8NKABclVO+ka3m3lbCUkY
25UyaFIrDUw1XR4TAZ69X9x9sljJKSPR8JaaYkethqrv+L+46drfnbZj6XTXCYG4+T+fdudUESVE
iI/Q8IatvZgjzZclOaVCfjWxCrHKxi9ske1Sc7Z9V6ETeRnE+mpRTBZ5HQ0S3KHNNX2Nc/UzvXH0
6dDaPuJSrh26SXeeFtje4KKYsgQFx26NI7UshwQQ2a9wx9KdTrce3QKGCNfvX5yl+deE3HGEIGgQ
uJCYFMN+PktR6l2I4jZ6f5Om7IzcTK6tdWjmQezGhl0/zPrTnMXUngaWqcuhFuEoVDnGdV1J1ef5
RisEpp7fl+PdiLrWdRoZyr4Q4Lwsc1EP7gI9umo7B+0BhsiIryx6pVeXo7qfkXtHsMVL8qZ4GaGJ
JzTmr43epbUjrd6LkQ94GknErhf1pk22JB2vXanPz3HrpEE+9GyqCVBAreZXI+RdXceNZzlU1f/3
j4TLZs8DYSCn775fByojj0zFGTs0u3Wo6mWES8s6YIFAQY7C07ZEKuFYI67mQdyzd7yNrI4IanhD
V+oEMAo3VCTrijTcTMbg3Jo99E4+pG3RngAdh7vE0JrbBWPU21TicjVJ7oppVX6t9h+c9INpWPOp
z9oqMFBehobyi3M01+Dg54IGjk0qaRcVGpUn/119TmumenScmvWEOt5Opy9t0ddpRr/tAQB0fQ6+
aB0QM6Gp2XPOP97D0UjzVSvX/Wgs8itjcrWAx49Qo5fteSUGlw3luCEJIbFfz3lqQVWzgRejEJ2c
UdFgAoDiu9g9iRKB1hEDBiTp0RXXo7nZhFEJRHkFFkq7KjeT6LsgsyEGu03X7/WVFxtH+b7KmuvI
DINUCa3/j/ni2lxk06J6pXKBfp4vVZb15TS78DQAEZxgo+ons0LRuW20wR+FdrMozXiFN3Tl58KO
ri2gxfsuLF7wxYiBCRf9tLGMokFjcrkxLRMTRo3Nha7VYB0TJwNx4ph3RQ3w0preqrQWD1P3BAF+
JhJjt1nww4Jtpj21GRphYBK7vaMphzBug2bOww1+LyCi4kG7LcfpY9pYAWCZ/M3USlprjvl1yKrr
RqfvVovqqHQfaR86wsvNXxX6/rplgol2Vaq8ruoIwtCfr9NSl2otLSoxQ4SmExRPQd9vBkGiZzer
aegDAKO7OMsIgUy9Osiiio+KgTdbA1Sq17Ahu8A4zdZBxrqadmE1xNdxksfXQDCv1aj/NuqpdSrb
ftjHnAM074r0Jkebwp4K5dqBQbr95+l/WQt/nhqQRQxKfayUukU6/PM5JYuWSH2p2y2KE6bfmU4A
XLA4ytwyTm1VOccK3vFEre3UoYdDId76bXBzrAcMKz6owgLqVijT7QLi4Fa2iX5WkhPLAXZys3v6
MTi9FSw2utI6ipWqiwFbhuljjGg7uPO89y4vIbdOgNoZMBYETZZMO9UlCVpZXBA3otNoFfTO0vw4
1H3jJ1F/tqhO7S8kmDZvxabXK8AW0qzu2wyhSJmdVqJW4FLp8qrSoMXaCj8Ou3E9VSSlVUU/KqEo
EOxGXCkujPg6UzSkcjGm8mJtjG71fkm/D7KP3zR6jb9YoYx1431/G3QqO7rpOA7/9+429Gj/I9IB
2Djjck2brEAfFoMo9EdzVD+HN30ZPsRCKnBgdOXaNclTld45Ub+C9NRPtDoX57Cw3R0Qz/u8UKo5
XYbpj1c9xSVknRoRWLqRHmHw0t3t0xMi1OkplfMjHbj0DLK/h1UrY68rKbeDx0AMu7n7xUP3N2er
2Y6mEn65NE0uyd6foi+ziEWPy6fcjsai+TICYdq7YgR64WTb6GouQ+Tj3eLbHMV3c7mzCqM5pQ0d
x5knQYGzckjhOMcSDVcpDqNSFdeLbQ/0G/vq0CJoHQ5V6UeF3e/QF6e4Nk4vIs3x6sS1w6dRI/1l
GNydaxTpJsHFiURRzcjtGWh1dYia4wk0Izh4HNcBOJC7FRXAqIRs4jJUgB7OTo1I1zKv3l41xn1j
h5DcPMP1kdl9hOuPGJ3hFol3e49pfLap1pzBdsduY5fLs6bjTZwsVU2qqQ8HO1bQQberZK2d2kHZ
UKjO4Gv94kkz/xoCUnAz1otOn0o1rXWv/NO1r2NyUBPl++0yYqq8MlXUxRr3sW1v58rNfbfVaEbZ
iE5pU/3WCWe4SQykRGxni6hY8VIisbdpKo26ZS1ea6My1gCPttqgnpUF3A3ajvTkwCS6VtN6IsSJ
XVHnw+Deqklo4r/mHgz81A/wGLCU7NX+aACCaobK2FvKZPgNIhiG5QZzZVNQzwsujWJuGmmX+2GK
3/73jyKrnhCabWhclPd1BSTTh7quC7mF3sgfgO+kLPrXzGxgjumYC+aqc4rCKL3RwlzzUSJxdo7r
pA827t4niXVXpJb7i81BVzfxXhSX9r9tn1qXfHpZytofodI0tV09WQs6TjhdRpsJpaConD93NGL2
l40QbG5+BFQ8J7NxFEZ15+awL8iTU+lVLjLSRpaDU+g1Mkm44eAd213Tom3f5hD3Qp1O2RpfjbPx
KUQuYXupd138VJopK3YwOM9JPRlHGC1KgORH5rmNgqKbrs27aqRSXqB4F/Ridu5htjn3Sxq01NsI
mfWrAT7BGYHu+heBh/XXRhNNDVPTAJuu6977wMOt05nCmrKi5WCKWVNxLyL5pZjQAUn6mtU6Bvxl
Alw8A5hUD0aoXsnc7PetsEyP+k5ya8nhESjhKSlcGD9Jgfe1q+/V0R736MfSanOaD1iLZxv2s4VO
58dUN42Hkkk6lObnorKScxaptxawxM3sQAplD3qRtJuPQy5SMI81RsxRA+ukNvHHWCLKhw6N1qhh
7y8+m1M2AeCm3iEyrT05c+ReLeXwEMOwOLkUSURqokkeFhmEGgYd5RNKRgaoBp3yzD8/y5fL9W4T
ETRxDDryRKAsVD9PbVqufUMXnqnd2SSUtLyCHs2Evm8WcDbkIUmjfJ2c5mM1aikReMoVHkS3pTYM
bp97rI/uI7A9luSq0SkDPUd5Stt5GcATlNlW4+dhHsl6b5pBS8S3CaUMPxQkFl61NOTuCN0Y2hSz
W69mst1k3zRZe+4M6KQy0rirEGUTmV7984lb6+7404nTfHc1wzLokqFx/j4wYzZV9TTwHNmLtdXK
ub/CAdYAbofHaJMk2w6clZ+N7uC384iBXM38TCGk0qRPsk0zoQyELonxkM2PC7DPHVJCxb6LjNsu
G1VvBB2OV02OELQ+4m7iZtkWfePtJDCHaUA6Xc/KtE1pD+AZm1jbuW9wnmc97eh1NOAGkcB23fmN
X6i/TIuOqaLuW1ydt1aKO3TVFaTL5nyLXM4QxMpYPhSWp69GD6VjFUcT/NSYulvcJZGPauIgnCqS
rkkaeCGk+E057kDtqXqUgECPgCzMY9cIuf/na+z8pWJCdmiLy3S1LZaedznUCqBNgZDn28gl3zcb
91yHqnu2e0KrELSPfzkkMtGopqaKewbsbJ51aHF8S0XuZcEMlpeXIbTaHLJ8OQbf30OVNKiJHv3E
Ssu7UofiFypWvzXyoby7vAedCNAmWVNAcSg89xpoiI1i4nOXVjAV7L5cbjMXTjpxp/pmRkfEFinV
NYN56+bGsIGfEKO6gC+I2qnucRile7y86qflJnPsdPfjfR38KlJl6/dmu/2mD+Z4M7OFeAg9Fw8A
Aq1tVyjuEWx9d44tvJxLaxmey6j/XHVtdpBjCuqSFIL9KwEUXmtzHyhGKp7nYUCDFa2DvSxC8YwE
NwS2QW/PQzxVJ0hSz45UDVpNZernipiOJfwND9W36uyY1rF2HY2ywlCdEafIsh13qd6mq5qoTRMW
eDzdo18sKtpfC4WCHpmtCUsFuK8bzrvQFDm+WjHsItnOsxnD6QXJ2TX5C1Q5iQIulJyZff2j3TwZ
MBpeXbtYaHTI8FCDcn5UkvC2NQz5akLj8g1HV896sSA2RlMvTGOMEaoWNYBGlL6Gn/NHyo2Ps4yy
yMsb7vSKqneyBXcyzfpkxwkUQlWPHqMOrohQ3PpKs7oNpar6IUbkxyySBi9MjkA0VTtX69C1HCt5
Q7C5BVICjVQpzCTAnFX161U9CzdqNLwUOwpSPEo0HJsfKfwYT+sR6VJ21trhZW6U5HHQss/OBOH/
+9Go9VQ+Qy7K+qEyDe4VVg6ZdzkcHWpGTTH4bjkbt64RhSFR0avVx8NNVBgcwQiQniHdBL6JAimN
Kvx3YqaVj6QlcYpw3oWO6VIi8YbFc5Ze3yLx69yh+9+QhlvDJyVRrjqe62+9Em7sTHE+G+TIkEfJ
r9O2VYKM7fzUhVSmzBBatEDW7t2P0zrHLpwfj9Pe/Wy2MFKcIsz3RWsrgJET4JtZGd3KJLEpcbfh
yXbL6KD3WXkcF3e6Yk0XO5SE++tGDHZgofN7x1zPN0bb10+5hehq0c/VR2Asb7Gazm9AcQ88Dlh7
9vzxCjA3TpSuJs4fX0O7uUfRUJ5so/9ctHFewMROpmOiyYmGHa+yP15NEWTyf17hNPsv+b2jQakh
HKRWpLmu+a4kXtrxMghTDQO4HuPGii1IEAkaghfJpO9iSm0CrNAmSuJhoRS0yUEf4fdxf/nKaM/x
oWmcx3YVyP8xNOuh6xrtEZSQ9+P9i4S+Ff+ukX851NFAar5/53L849tjncY+lJFu8+4DtXaFh67R
vOlW/Yzhj+GHZve793Il0o91/zhcBDYK/J42tLpf81BP9xIfp+2QzkQJdXfr6Hp4r4hcXttmq+IL
wvsW9T7fKCBTG2M0Xdczm1xUakiyV3L+Mg7GcdJKHVgoz9RbbETV7pKEX4axt9EqvLws1tipbvUW
vxpydDxk6mPSElutleUuKzsf9XPQIbqQ1jFD6xleN1LOy4h4CrL5JA8zGV67LdEq9MJofq50tzwN
q6Jj2FUKhprdFZWpDqoHb3Ua/nVzh0hUWmv6bphNFxa0sZ/xnvwUJiiwZWqj3ZIBtvuW8sLBkI12
M6RZtFFUFpom7V/hqbX7JlGf1UHYZIZqXXpoHIDYs9mf8w6Z8DhKAKmsTOxCPjp9Zb5CalE34dhF
+yFO4dcYFfU8wlNBNW5kenVpQG8OfW+j+90oe8U5VpGYUHATenulrcPlY1F2a7K5Hg95fBzRst5f
PtDkAu23KIF8ctFxyTYUH76TUV/HTgKheDNQfne3ncG2a9tOQxm5yNF4UYU2Sq9egWffX2r4ax/S
XmyXIuUTO6Oiffn4T9+5vMyzJIw3xkQ5fDKjJri8aU2gTP95Vv51+3E0A2ApFTdD2DaB7c9BLXtl
oreRik+0pS6BhrTBjYZ8l+nZuImqpe7QtKP++N6iIAwMPdS3eWP0e5R3w6vLkCkz7FFFIWBIamqF
S0hofHmJ0nGce7U+Ua7F6+F4efPyalLBgi2W2ORmviMro7e5DgjbnLjC0YOarp44oaU/q1IWG6C5
062GvODuciH+z09Q2/YCvX2r6lni+9e9O/yfx6rgv/+9/swf3/n5J/5n97W6fi2+tv/4pXPyJqu2
+ta9/9ZP/zK//be/bvPavf50EJQdU+Ku/yrn+69tn3e/Q4bXb/6/fvhfXy//yuNcf/3Pv96qvuzW
fy1KqvJfv320Qow1l+bkn56Z9Tf89vF6ov/513Ulu/i/zq9vX78gOvv6Nz/79bXt/vMv3fg3qZFm
uIA0deIZDZzm+PXyifpvExEE4QraoAQ6gt9HEaiL//MvU/83c0x32Q9MqDvuin9uq/7ykfpvB2ND
F20yki6k8Kx//X4Vbr8nJ99v398DqTWCqp+yGKGjvW8CfCCBM12Dv+9d+tZrqTHgjo1whjsFA6wa
Lxo72xNOgr0sdHl52wOUhV93qwLZs2oJS9TBQKHvvT5FxZ5w1eKp9JRuzKja9Te9En+y9GtlSJ8s
kBqDIKyCXncUUXjdIUFEgivnaaI1xQqeafYHZ0Hqw587dfb0grpCOdPUKkJaPiGVyTg/s+nv3RFQ
fZWxlg3ZdlTt5VI18HJ3ug7VqjsMSvwqk/ZxTHVoWqFWbQmkOBcdrWFlKZ7JCtE/UzvY4ClpGeIv
T6HtvhpzmmxAgoOIAttRG3jDkHwn3jK5jwK8Yjxrb2pTQxbV4euIuzpOwThSOq6Mig7efWjA6Dbx
f1rrTolnGoQWMV6nAIBz6E8JyVMBwdUXH8eaehUtVywZexTfrId+1c9F9/tjMjr0daqxgfyw3AHN
G2ss7kaU37zlLYrSwRP2hDuhP9ogE5oJzIcqFW2jNHvqss9GLtC4lu1NpuQbiXxdqU2VF0nn1rDq
iBTZgbY5wl1czmUy3KaIhQUJ65BHJBe0tFxQOVFZ9I3+ky2GV3WUQC3QQPEBoYwZtjYaGGt4GI9p
31xhPH2TK5+0zn228GMFfQYmInmRtfyMJeRJjcfj5JT3hVLFG4ec0tI3s7WcNQTkyR2jm6Htqbcq
J4iK5Ez5N7PG5JDS96CJaO844BzQJnm0Gjodi/2GWfpzIpD1sMwCxAJ8TG1IkZAxJ7+IzkiQsJeY
7W2Ra/vYNJ+Vsrwbu/yuG3WyrtlMPXV8FXbTe3prY0IRFZ4ry8LrWKa8vCyegN8+2CI/mBbpY9fu
imm8RaSNTlKtnnoVyHE9dQ+1HlPISBOv7g3V6xDEiQvbC0fnQS2T/Qi3vUduAfMdr+2QeB6B10HM
S2GMGRilq8NDCWe6SLRPpZHZft0eZUWrwEhjij/ug7bolV8irOIlxVBjpCg3yjC+GKP20qA/Ker+
PBr2LmyLXVb0jzSsArUpT1ku92L42EZG6uEP8KrExoHa+ypk4XwuAcoXIgqUdLI9NRkerSgpvVkd
j9Yw7GSEngfrkNdESCqB0wEYU960sQuztzHflAkVym4oJcJgiLgZlp+09W3lWiDox6fLp1anoM5g
9oHeUrvFEqzehIaxgyZ5VMacvkypfukp9sXsgHFizgCdxmOtOn6t559H0X5UneGbY86fE6a/keib
zF1blKOQBxqXpY3LppkVt9EAfHEGHGqRY2JAKULPUmJvkd1WWORKg81JmHiueJQpIw8N4S2S2S+z
OwcFXaMxXQLdGu9MQccUtyYU/q/iUT3WZvFqDUnrPVeL4BnWCQMpGixg+YbYOeCsswr1bqC8PBPw
YSU+1QSFYBTKIY49nYTUcyKSlApM6Yw/RTgaLwP6Bh792hfaLJx+uC+WdXbXnRqECrLPZoH2T66k
PinEjT5NSFK5rmcSTDhpcZAztRqU1tBvKwiqqyFoXHDdVMifaiJ1D0gUwNW11zXI+1TgsChV9E3x
ta3yePGGXn3OImfYK5zd1IXKDo0TmsxVsKR572MHcaRv8OS4qR8m+Td9QthmmlAwatspKGyKVNUK
6IThBuOsBLgNh9hOv5kNvYFMa059jRpBV6i5v+CcpmWa4ksxMWHmrxX1fKJLeT/7mt5cF4ONegUq
aNuqSm9ARKAVO5TOZi6nwG7LcjfU4J0XypHEMC9lXX9aAOp7OjhVQmxrh91rwiUKFb/+2MMU9Kbm
YxkKNJs015MPypRDIm+HVwwyah4qA0Ww6gZx2+vSySlyo4MxRGjih1P6tbPCxHdphyTsAZ5iMMGo
5kJUxsBjoWIjNKAuVLju5qZxWZt0PZjAeFEl8/IWGO6MEP9sfgrTaPRgyqZ+p6RXZj8oB6fWvXbo
VHYS2ocQiPDiTVE0hDGJl921WjPtk1L9GprZU4m6rViGL7OTHJDt0WHMI9DKjlf5HedCUE12pbfP
xWJrW6szT1k7PWGrR4NwmitfSdTZX5J7t25HcAvTrnQl/xuPpo2+DyRPEokqmMNC+kNfFBBMlUcH
h4sNy8JHrblT2QEgYCVgDsSHlCKAVxWd14SwQPWUXEkY9YMD7pD6qXpsLcyEwZAgeiyA4RifCcHK
jY0e5qa1wycMpxQPU4zrskGfBkyP16LT1Izw+EPn5HTqqxI1b2AZTTX5Cm64M4wPSyZu+yULRgdv
YdNsPlE54a5YxYvox0c62Fet/bGzlmdZFx81l+49Kuwh08/xmyLbZEr9WIf5F90NUUKtWghDusTp
c0q2wOqQhpiDRitOiqReGnVsoMDGDnVdPglqpqz1XJGknZ7TuN8PbcaOJtovyA3VUJZAXBtq5Q+s
mT4zwJK2g/S/IdB9L6HgjbgZaWzYws1qL1coMtTOK7i7p9Q0MEOuukfbHLYQdKkWmOY1HIhs6xhO
7g+5ee6hSkCuGeNN2nY+rsNXgDapyhWdfYhC54uuUF+i/JrkV/gj+oWlj37TGrqP8BoVwLyffUuN
O7yaifE12QWsdjeiTSdvEPzN6Ml86mz1Slsjl+WxBIOwgqZO8M/Og3KDG/JdBBXY04Bmev0wPbuF
jjxAmPqug18dsECWu90UPU+tuk9b69motEfbNo9jT6wUQeW1/FrEj4UpEk/G2s5VWtyNzKf0pVrF
4usa26jRliiG5dnOVMEZT3AZOkd1mYIIvlOLuaGmxyNc8oihruzPFgZF8CLBcEp8n6sXM4NFKjIK
p7pa0OlXrkbcA9rQPOCEcXC1Zedo1SHSP1yCsoJGXRtTLVt6P0SnCRDhNk/Fqcrp2xjDPUm8BQ8j
3oYl5W0nf6CU/mFqsi9O8mxh+V706beutdBoW8VVtFredMtM0yDBNlZaZ6NoXU8hhnXt/Fuacscj
x17XfMefmhRj7nAgz400qLB6cxJ6c9/0GTGkpgxBjpPPkjb1gSjvgxzLm4rCVtCXkv6YTCRrA3tZ
9JD00e2oWrgh5C5N7n7yo2HTk1zCKjQ/4p13o3XRN3Y+L5VZSp+m/hy6qKDM9c0aJhb4no6W/ThV
rD2T5bJ6NNXGThrHY5FGX4ONnFyBNt+sAt6SwZxPT2qMjYEU6PHIZIGAYmrBEttfcDB4GWAEmh0b
cxUvXx0Jbo7Wa1DGzifd2I75jmL/vSIJcelRgqwWVM6q3rpfBvOg1HHpOznpaVinL4KNHVXQtEPJ
RnfpkWUIKihL83WalSTABgG3Azss2ACjUzWiqgYbEmATsS+9VR0/iijMA8cIPyppkQSJDFnIYlXs
zba60Y0vIDSRx4NQAhrZ3QlN4xkY9giSdUFPNIf+ZwzMxwAWZtEDHkqtxze8MbfQWFZ57qWzrrA1
1zwMqHNK67CKUqiq0Bx90WJz1IyztVHwCAhAQj1iaOF4FOE3QxeixRCxsrtTfT/rcvGmXki/1eYv
ygTUXMuna3tRd2XqLPsqdM4uIfemFHLcJNi8QEvpA7tLnyLMNoQz+foS1b4BO9F3tY/FwpOWjeCW
kKfEh9Qa/Qxds6mOXH8pzAe7xi2VfJLOPTQmD0qO1Ifp4LoEgTT84BgY+p0aVwPyO8vNMJrF3oEx
70Phf0EKpfFkS+Q1pfySGmFScygSyArVF1u00u+BsUijX8MYc97SJ4ZDFWKmoYp+r2VHPVGqTYH/
HeGzchwgfG/USr2K1vC0lzMQheU8hWsAVKCqD7vVV2j5BjvVANJr6gr4yyF8alNsoCoLoRX0oASC
MT0SKdLRd+OifWl7RHmWpYcHMFeHCjDmbPd3GRN7zhcfFq+6Adoz7vrW+kj3lBUJwMWmizHyhAvu
RZBlgnTRn3SUjsmyxiOmHHCcyG8E6kBZxXTrzQ9LFd6VIr9LYsQzwRoF5lySrchPXdIUaJwB/NXb
h2qsHma8gfEDQlK24b7oYCbxn7fRbjfkelpwtKpVRKCnrS6pDQNl6zy0GTGPtYj4Hc0d/T4D2deE
M0ZrCkodCYQXT6ZRt0dBGhcVhPjmRJCh0gPsBQYaAPirRB32DqtmppnnMS+fwz6ntddfWcAzmDYy
yHVXDcBxHjLEhPxBqUgdDOXJAFPvZ5JbSS0KDoca53agGtkHxentwB1Ug2jK1uAotsgDml+XZsgp
NyYLvichseUw0iXMMjKUoF9CcY7HNPJ1a6oPIYbRbgLhrkGK5KB20oTSipBdNbg3uYNJcpemV13s
7kwQZrsk07ogMe0A2QIPcVksHxdag1Un4W6WyVNpf6jn0t0sc4ElmxkFZmJEN5KkqVTq+apxdqZN
35EQfleUZCmrZBQApEHb1I56N6WreChcAh9sVwr69dRuJpk9IaEkU7+VPLuAfXdOSaqCwkB6fRmW
FEs2ge7jPoR1l4VYjVrdHLMn9/0WUYIPxqBFh9xU81NdvjQR4sOYppEHKaPvjyutrHBRv+8h+3t5
oZ/NPLM/FdWZVhmZoLjuwvzwf6k7j+XIlWzL/sr7AVQ7NDANAKEYQS2SnMDIZCa0cmh8fS8E0+rd
zO6q22XWg+4JjSJFMAC4+zln77WHmSq7HE6a3uXPTEU+uLQSiNeEYjUiag9Hx9npGtt3I+wFIrQQ
+wLnz8OUSssltqud57uojyQw9XOptyMbUNp8IuEjc6lGnthcp6t+ze7MH3Hv4iTWGG8rT1mUPiaC
DVrqoe4NtbrVFeVH07SPqVwPPkCxPbVHrdQnPHSjTjklRBOQZpP3pGDkPUe6HsYhpsgXUPDg5HFS
wLjsIRIkgADMpzRXv+lWdd+JoideEhdOE921TQHTMfk0Rvse6tep083zlLZ3ODCGu8Lot5o+9XBJ
qwcz0p4qll5aYftMUNPqOK2NJtmZtabs0ORvy07pthpE1ciZ72TnFL5tF2bAEwU4D8MJhzfGs0N9
i2/w1annNlDQ95EVYd+XUOO5RVLhoaeC2sMxSZJ+RR8k36YhKbAK23gyTMx1sNtsxKR9m2LW70gH
iTIs6buDmfVY3mnzhOlT6D8VE2xGCVaOMtYmVccOCpPysonynDSbDGebPmwHW17rYj7bmnmTUAg2
mn7kzotAwKJBrF4Nu2aXh0uM/Tr6ACecN3JZRdzfu6x40+z+upuN77PSvKpksG+Msv8ZKYcOOntG
zUxC03s8KrtS22Xtwl6DsYp8Jk4f9boaulaJ3Wv8Map5u6c4ScvkphpY+RGZWoUCCyWtHt2mPulL
+TlQ4rhY4z1XTpxIRUL20xCobusPKfNHJyqXgKb1B6cBorcNCpWhqlADVJz8ddryaoqASAm3Sn9j
lsMb5SCH0TFjysqhGKBRmjGYiu19K8lf7UDDserTQBK4StXuYcrFQwo8ddP0I31Ex75q02Tx7Wbh
ne0pOju39AdjbgkXKZp9GNpPJrSQrTae5OJ8xkNgXOcKZL6aNswM4c0rWo5J9prp0MSJtmUwyIpJ
a9KqbABjpvUepjmce2GcNMBGgcX779Xd/AmDl6CTogycfpDHLEJYsoiXiXDrtrR0n47TsCms5j2y
JHFN9q3h6FusBIbvZqzZrZHAtOpDWl5hSmJ8H/Z+B5owNamkADlSS+dOj+nV7AK+1cX296piKaPe
C2lkYvym5ZSM9b3k9Dea6l1PNmAQlsMjeoU3tSUMpqowHhAByvFPGIdMPmRtU9+TbXYo4Tf4S6cz
b3RZf2ZTmjs7wfCkE7O7uHVQhvJ5MEjn0ZecmAhrZ5DDDukMYgkapjsiPgECDRpRx03rgX18TOLp
bTDHYqt2ULPaKZTBBBQ4j9L+y9bzf3tK8P/TAGC1/Jkmzfp/ckn+lxEASKPP6r/+x389vmc/WrK3
fxsC/PPvf40BVF39h2Pr63zXwkgkLASQX2OAy08gOWiCm013nRXj8WsMoNv/QBdmm65qmkARjL+M
AdYfMZkymBwIDQWSsP6zMcDvQwDAJSbkNgNnMgKu1fj6+7hLE+5SKWZe3UXFz9SAvyM3EnIgSlqP
lktQ0RKuwBQykYUFi/cglH8jEFX1v3kFq4D0LwJRhNGZ7kpeQQOcNF/of5SRXzmpP57ng4k90Gnu
kv6tQCbbWerGVT7/80HXv7w/f5t8/R+Mw/7lP/T/4KRL0xAk/Oub/DF+T/L3knfza262Dscuf+XX
fS3Mf1gUI7aOqJqD5Tpe+rqvXfsf3FWWhnxHxUN9+cmv+1pbJ188C0JgZ0A/t6qBf423+NdWM4i7
skBMjIKYZv6D8Zbx512FspZXZ4AVEToTNf613+4qUfe1u0xKt49hAHtlMkbbZZgBUiiYNyJjuO7c
BvNrmd6YXd4fbYbCm6GQtNSX0HpeMuUcZTVmhFq8kdBNHqvmbhMTOCMDLTRdZgtkpB+euktCEP5+
tJiS3AQkoAuukN009OOuUdzmLXtgNx0eNbqoqPqkIY4kpOEbH6E7lQjKU43BcDalILG09mbJ55NB
7spDJjtzizYy2icYiP9yHX/NAv8KUdJWQsx/6xdtByMepHSGkwZtRgaRqzDlL48cKYrxUALP2RO5
mZx6C0F/WW+mTijnJh6opKGLH8nomm8TBay3BoSRJkh7n3URjXiD0t6VXbGTkPTQ3rnzA2CPdGuO
nbP9+j3hdBhMgRxkmK3Md+1gEOBajjUa94kHm3SMB8y4qT9fPmur8O8Wld+lNdxcqGoEkgamqxpT
2D8JSXY19PbQ43kxFz7Y1sBpieqgBpq/W0TyotL7fF1y86rCsOtZyOn2ZhrXgWRAz9RQj0j+KeRO
GYi9KUdLuyI7/ud/eBVs0wSHiM7A5M5HcrDOZ/9yFTI0mgDlcQXjucYgYBfocFZIfxXlAywKXAcN
GRTWkBRn1E4cDDU1vp+L7l0SlLCVptbT3Aad0Kx/1J3jW8dq3KeBKJdWOsO2nTnRphnyIjcfQi8z
y/m2I2HsUHFevLWQfE0KcCcHjwMw9dy4+/e/nv67g369BPAT2FxYBhxL43L8/uvVmeqYM5CFnZJW
QqU12Oq7rlArX8okf2h7/HopcZvpRlXkfYmj91qUi3k2af4TJx2bAX3P5aAJCvZuoo+eqsWVnJGw
tVpRX2sdd6zduSAPMUhNlZWhzdPIVRsYamWGG53nIbWuFHSO2RauBMnqa9x9hCXgbxQjqzrgt6cJ
PADrIFJC1cTbZIs/NrCoMUytcrJh5yj1sY6WTd/oKOZlmjz0lQp0bh5HoGGmF039Pmzmbw7Qm89+
sW96DZE0oPQwkA7telUhUigNB+UYJ+Sg//vr8Qc2iusBEkgzeeJd03Jp6v6xIqpuCaugbrCoRCo6
WHU2ccJM9DGRam8va4AF54UpJ4p3lsm0e4sRETETDjepgsaELOiPKE6S49cjXlLj76ATA++YNjG+
uesLsrw3mTIU4/Kgai7tL+Jkt5d1oJ1U7evs+ZtA5bdl7M813mYrIasPvo3qchD6U4atNW4SEkcN
qaztypPJxIR0HCqHfrGK78vVBCaY5Zyxm1gba/RDut3FRuws8YNkYnjVueA3rVYUd10exfuFLIzd
rC7HWjp4pteYHrtOmsO/vxD6ej/8dfVdXzaNGHgwhuvigP3jfkEmLzV6Wf2uhHp3rejIySJlOIWm
7fpFA1Kbho58ohV0BGG83FWa9SynMuEPlB+hojZ+6irhCRM3TZeZcLFKwFuny2msDOfKGMmCKY1t
bEWkYNuATMxCpcE9Ws/aLIvveCRBVEV7lUj4J7VZqiDEcPrvf8WLdOT3X5ENHM0L/j50LJijf3/2
56RYamj1tEcu217jNSvc0S1Q/M8EUGkOcJKsLG+buS0PQ1uQR+rWm3SOnDt26WbXrJbvMlefpr/z
H6u/68rXx4Dbn6OuKXDnGqb4Y1kqK4acoy7kjs3eOGCxzQ7IXtpjrPVY/8sM/7xVH3TFIJt9DYFF
1PZtkvhvpykPqQITbPmQ/Kf69d+/Z39Y8i4vjJMUNcJKCcAXzNHor9tBZLmq2ncpDdNRq3ZCpdfC
GIVOJwMKAmGWsK5O8zIWTPIw0ewBH3VIJphI2fZdxfz3Conc4qMzXN5tNQOjAzIBZ1vpTeYsT6Jx
5Kmmoe3FRVUG/VBgps606znWp9sUIfuhhULmk+4ybWif2p+GcTPPKVzgBd+9lYu/MYI63Ax/Pgcu
CiiT6sZgq0Zq98dNEo9NyNZdIUvoFJ/+1sykH0p6sSH308Xdv2YJAiuo+4qEPGvNRpyfiyymc9oU
2NfQDRjFreXKYW+IUd0YMe7hmoFy0AkKl0qMuBfSAnHA/KyhNoiNjr0mYmMZG2fbyrX7XohyJ1pw
hE2iDV4S24h2quShGDtBfFf0wyBkGD8GjRdFA32TaXXh666KJN0W5Px2jm8o0OqqvrjPMhVIG326
DUMapo9D8xIntzM2K3+Kmc3xtGzMOg30HCLhaJSfZlW/pTTfkZHe9MMyMvGOTzaomCCUwoRV3CiM
iFTzZE/mRFMYMHE407OkkZJuFaIyNgleXp9mk48xhAD2JLqNB/5rs2g/3U65CUt4K9xMXm58Wpi4
fHd6UeaZKIVC2Sf2aNyYy63KNEENs3YbM8BBaYe8w0otfefE6u1EGNK9Xio3I2JYrWkrGvcJrFSt
uOo7/mtzCj19WJvVpMAFlkb5htaroplBLpwHRnq92ZKdlNNIkBz7tS41wkcYD5KzsUFkmWDBXTof
vgmKx5KErCER3sBZrVTSp6QdPsbFYqTmFpvBIdozRgqQ6snA9IW83li+hxKaZJKjYknsequvkiuA
UBzmsBYqT8J0Pzo13fbVD+bevR9pagOdtfE1tX9JrVh4FdOwjVG73/NJMtpBeiTZtjbDesuBByCh
vXxybEZCYdVHviYVbVOa4uekt884s7W9EkkPzj6SILq3HrMB8DFmKg4VD048l88plpC8Nq4GMT4K
mmjsvreWY9Oq7lHAGavEd3SPVqYHCzbs3Gtbww8RentqVNWBFnELO0l4tksHKMmINW1eb3pUKkrU
v2ktUn0Le7GdZwsVyTa3eoaZMZNEntcWYN0mSdNy27piI1QF4DaterVOCvQk+mtIghDyHhqAMf3j
1fc6m6XHZNzY6Eb1NkeLXw0zkrY2moABDFqgSuboVoNry5he0MMaU/vdMGiy6ybxIixGJHq8JUZ3
kg2jpi4pnxo1esPw9Szn5UApFtDtKLZ1VQ40dA9NVX9EWW96xdS/RDkGRRrDe2u2Emz9vbExcxct
DM3TZlRGX+CQZsbZEZZpc6vrDOZC/I5ly8m5K6ergqhh4EAh9najOxJSQOABkamWeMyZG/kDzhlP
6Q2b2b5Eq0if0emG/bzOCNw4ymjM5fWeCDiR1NdpZZe7dp3O9dbyzckzRv7FM34rne4gQ1GopJvE
/VYqyYtpmBkqDiR1Fs0Ls7W+cyKdtqRCnxno33ZK2ATpCNPUVknarSvz2Uimw6QuLXkQURdMuWq/
F2exBsEjp66CnryrY8JR+aTbyxERl+IpgDJuOpInDqokia0MFXHbtNrstaUwH9uu2HLSFV4fdXIv
1zML3oZHdV2IWDfwzyFFxFtS2J8MjLzcSpOPZroLZZL61oh1LsOd9s0U96WhzS9VAojVMarFc5Ge
fRuSqfHiNKtOoToYz705bma2MNqKSb2LIqvf1/miBFFSq68LUblYu+PHZo7tk95VaKkiW7yKBnFR
K5EIpYuSX7Whs59zVb9xbOSOK80JpuZwBbr7pS27/CTk8u2SUhn1hri348bwJgQCuym8stHzXMfa
2N6AZmOEmcdPlAkSmRvv3qzO727upDdGY0y3bjmZFO/JM6aR+jWP9HbVto6vtpIG5mDn30cbNXrd
rgScTLAg4Lw1x4yeaxdpd+gIgoZrh/AELKEFPuSQhepHjTmuTGLzESLA+VJiWEACgDOgFmztwbdw
Kh4HpZeneQQpqOSBno7UvZpxf/HQIl/SA9K7/DqrfLPSGC5essT0Nr2TmQyk22TbflGtYDQc5VEx
dvoa/g5l7kCiwXQAIWRhdBHuSzcm9+zz3Q9FtfdjDbMbamWFRKagt0Fli36M7IxFj2vEFFO11/o1
rCPk1gf5xW1thNbtMjUVALo28rjl2OTirHjMHPXZqdX4w0xUxECzPd06hp2dosrt/VJhkCpBRJzd
UANvzsqAyrLwxnqyXyibT7nNapoUdn1H6mN1dGcj2wKrF7uO3W2LJ4oxVFG+o4Vi8M/x8+hy3Hks
FeX+8n1ndWylBbK6Jo56hlhhe2PkdXszJrhCqyQ2iEReuPiZmZ8wY+36WO9uNQ1RD9WTtY1D2d2O
6/cazgNHkegvzoLuAEwbNogmcq7z9cPlM2JDMp3Rwz+/IRelCFgfwLcuuL5oeWrbrgrTm0Ysvz4s
LpNTHhL8FusPVA1RVFTlU9A4C7YnoBsnUveQnCKYRHDWRVeX73U8/l8//e8vyXT03Xysz4pLBGar
3to5262cdfW27pB1cnTuDmmGNWiDcZCzQO8zKHD8yym6SFVKh7qMibJVzevMbB7spuzOOFtOxBLb
KajrBN4mKfZeE0VIyaqpuhnjJN2g1knu3Aq+fFMUMVJudWNJVd7VCnvS5Uw7kQN/qdfspojPbYet
BYTyq5KJc7aAXtQybkQRZmkw2iFhogCCSGrKVb9pevTZ9vJmQzdH7UyqiwatSh3mfq9MNZoZ4ZRP
xnqEGEoIzk8ocds7GvHLdRqnPifEdKYhQeNXpOevr1J8bfuCk0BXoMHYEAfDfQ5l6qCQXJRgicHS
VpnRkVGyp8dzc8VTk+db+MjuJqml9J2waq4uHy4/Vtc/48imhUOPCidmcyOaB8U370cUZwlpVAgk
PHoJt2lvvoyjUl6NaWpzppE/inh0bpqq5NxtmQ8hGqLCnPPYH2veuouHT3PkJovm6CGbjdZTIdOs
K1FFgsctDvl5e0m15ZRcBhRkna+tpB2hWNtSafPAcsm/sJnIbZDS6d/hPPo1FdI9OhPpwTDeG27j
dxlNeC3jPsva+97U0ntmBwJweUcN4yJ1CBvQX/lUtHfqZD+NVlRuiKyRV3mpj2fZPy2X8qFVcqpe
pCAPOqqJja2U1qZQ6ii4LDdhlfzg/EuvrFetXZU2D9UaDOws5q7K15Ky0cJjaLJFpCTMB3Ex0tdE
+9P5GIbNzWqZPYi2ezJkt9xWnfhhqM3PodezmxnYH+HVRnjtoBtG6ufGN31mFsFQ6+JYuVX+APX6
LUrTak+wULKSLB9INoy/KTXWJUMSjEJH2Z8wpF6buJS//u9G1eVxrJhqRsIqOS2P/UsJIGcaoiMs
roFDuZPeI6VgAg4ci44SXw5R8fT113Uk00G2vmetvUAkjFz46L01cL5M5yCP6+qctMkn3a5hd/lK
gMUJkqk0DpUiRh8hAuf0jigO3ZmUbSczpo2kft5DD7wXam+duqa7alVnGTYJcEFUCJ41T8m30vok
6HvZVRWDbY6NyW3sDJOnd0Gr9PHtYCKWgc5ylsagBlrVD48Mi1CnIqdAKx6Cu5tAxl46aE3hvtcV
40LM8lgGcg59wBaJ92K3uL6bEmu6b7voYK37Q6rDlv761UUxgi6G0+VpVmfdqLNAwlsduDDaCz7g
yRvMtNiZXWlcd51jXONH+37ZUAf0muGGGxVHH/LW0oxSaAhj/Wzk022L+n1rDGV6irIDizqTUT4x
LiP3TOyzBN+wYY9PA1kfZ8lDyQyeB2aM8hCGgujuUQtvnSGG18Mp3+7i+Hz5QKTA7Vc7AVUIWEyU
e8P68JmxuElkEe2MPi8Oc2O+p67JX7acbDfQZUMcocqrWNAiPON4F8ee9+zQNu6n0slj3KPd05PX
NrTyvRmno2c38jNvZvNmmdIwMCMnOiDSf+BMn+O8ZKDMqeZ0uf6ZJn5q47m28WJI15yRDHTwSGbc
jWt7mVOcviENc5PlWfNqq8m8V+PaCNKuiGnRlmjyjcncaugV/EVq4TZikfddVCV3nDswh7Wjebh8
ebk9L99TgeIdQE4YXpOH0yHUlQV7ZtZy7piGl3FBEl5P7jdUkhNxiMcZxLjHhdGfKp7pry9lhVGi
jfK7Edm914Zj/vi/+4x2z5NZlDaZh+zBeu+oezdu2quJt11L4juUH2czqoUXZfAczcaNH+obfV3y
stGMrgyZ25uZ0+nVwtgdv2ahnotmfkp1Rb8lJqPZ0cXAoqCltUfOIpNHBXQJxZ3xNFaQMdsi+fXZ
5afnr7UZJbK7U/UBt12qF/gC1v5xVmdToJVLtY2rMttFRVpn29owOYKsE4h5WLWSfZYE+RiSnwrr
SATjLik4ZAA74lqu8AxiGl7GdJB7vdPsc1G39nnosuUAr+5sx5CjNyjBSXEr++8GewUtO0rhMzrG
L193w3xJMxKFDbKpri/f04AsHTOM/QiD9tNqZC0YPvE4dRGToarYMk0R/qXxuqiUIOCQkk2W1MtG
LZry1nQySoaBKqSmbPZakgBO9GHbe7IF3yiJx2MuW2YYeHG7zIyu8xAGizWTNz/++pCEFe2BtU/O
ecLAyDT/uPTJy0Wmu8la0TslEg7WKr9oM4AESXrMFtLDylqUsEtY4TJqxruygyBEp8bxOQo4Ryrx
tLCqlwqC8XUG4UMUst0AGhFn1GZyP+AJC+aY6ckkbCK+0YdsqiYmO6VpmahMZg9OC+HEaCNwVBhx
Xdta23tjhbRTkxBYsG417TYVuGTyzl1Ih9PvmuwOp8AnKlfryly3rmwwiIIrVxuLFB/jRHmYzrU4
NrYTn0srhMlUk3tRC6A2eRtzOCEy45QbcYk3Zp1HkD/Nar0sSNxCU+6I0DOR+Yj8emFY4hgWIaFj
Ve/TXrG/GcOPoSiTx9KJbxYV/TLJl9k2m90FF27LNqmyFW6/mpaKWD0067xrdECSoXyCDCViLqhm
NIGprrV8NFXXQy6unNQtb3K1K0FD4Aa9nBUiuE9wqtJbyG8O++AY+eo4jNuy0ea3vEQcV+THrKuQ
bckpCRYd1TXpuWRhDO25/iGUKvqgfeCNxdCdRsOmX4iZKr3t4VGMYRd/sAkuvkM8bNUkyGXW5Ubp
kLaJ3JggklssWFY5cHSreCCH9aWSBPfwNcLT1gAjC5eYk6W3aCfhA6/DJ3CR2o4SdQ5GWrubtlYC
Lg9KTRn/UCLTfChRFnMMJWdQ4qxtSJX0MqIzDrHTst1d3i3iphEFVXg5TG1+uJw6xeIA3VhI5i2y
CnCr5ETb2Vl6zwx5QD+bL9t0UFP0/NwQYVm+Xd7AcamMU9m56gbqDEhQYpKCr+13SfI2QGNzX9tz
uSkK4B4XGy8sv/yQNINFuBRq00y1q4z7vz2kAJzOzD2ey6rLmINOH4Ks3Xs1n41Tr8z3sRMBmZCD
3HVrJWuqSnUsFufnhWK90IbcZHGrrYLA+OiGXPk+lIdBtsr1JPJPIMPKfolVYAOXy3QZ+X3dOmE1
YfWupfELiA0hBOy6E8JeJh1sMTvXn9yObEVtEq+dpWznKBJHsgNRcbnJERRB9qKGjBPSrHxAJXc/
jDGi1h6KzCVNbybeNp4dzh6K+1iEy1EbcxxK/TheGToZf6FR3liAGe4GS8yBa6P4b1siC42yHul3
pPIl+5nNJbGY66QNc+ZHE6MNi2H6BVFVXNTzwLbW2oIW1LxHh4kTJGcVLZVC39XaS2VRLI4qCAa3
lek+L6LHkhVlqzAoO842E+dI8msh3jqO87IcLp+VDvrUcf3e5TOlyvKN3S5hkAv6X002y/sJpRde
g2bYDaJv1m4rm9e6/1CyFQxJxjnJnxJ9/c+ZywVzXTP+bdFXMvRuj/hfZ1DSY8QzW4rx2QVVfeis
VdStvSehWO7xFslDPhmJV7IEwffLxeHye1oF/hY9z8xd3ExPlxmrbia3ly3o8mHM+J+6oj4vLXKs
KtNP0WJNu6SlQzuWPSU4vfLrplOVo1UqIKrW2t82b90qzaliKFcuujxp2yuHz9EP+VIjuG3NG9sq
JR2d8o13Ub9RhszazJqZU9SkFg4DIkuU1I1PCwbQYMRmm66LPOlZEjMd7SxkCF81H8SSfN9P+Q8n
0Vi/8qNC0yB1to3rliBDYzo9FBLP0AjLjFF0WdS6r1R2+uszbBJeVofMFm0Nq2yqLEHNZvTmUnlW
zOU+UpJ1zSRx9omDDrNfxBbERHsSNWUUvajrIk87dNu24qURIvO5opwYIXqirEenaHCsmouX2sAf
kzgOlrl+7e7bbuwnhoofTlpBtoogQeelhfTpd9o4ZijuDKmlJ2N8jEZ5tej9M4vcu50qmcc2ROtG
xHscvPdOyF0ergCwknxr+vWdZ2IulTQ4R/wt+YJ+0sQo1ltJtHfZon1VpxDFavHK0HnedC5640J/
V0o5BTE8XrSdrA5IvDd6lH9fjPKoEtvmaHkaZEzvNjkkzo3iYFXMHRzASjxcSXQnVbwX5YDQqbUo
rBisbwx7oFUd72y3hXHOV5swzG8mZdY8m5YouzdJPyqISl/UUeyxnaVbNVZpuCXYpOrwR82rDRpB
vvQkcNMq+R6yiePJPE7Af5PA7MYxU4HpYdTrm9WseATQruB9odZyNB/R46wIZiBjDfCB2ZTj9Bxq
Xf5N8tNoxq2LE17vQqF5iwfTt7oWgmyav5uCgw2mJ9XvPlXRaofehI7VtvZVToRsyESBQ6D0EqcJ
1LDf9bi393QRMhg/O6w1RYARHiMzJlJa/HRWMILi/5XIolHgc3fHh4kkd6ESrxLDTtHKwJYvswbk
POSO38BG35npng7Lc0JnfRGNZ64xd2q23PfkBHsoY5+oExJ/WNrChzOym6qCNETSWjfO0D7ZqCSE
O4HBTGzmD6HjGXmhB+UCcz2zCTFpGMAlHxS9b2GbyN2gvxcKOxKJBSfiHjDJY1hhEgI0Qkf0DrAa
zcucvgyJxtvZTgxyyoN0i/y5YbCwEdL9JmnS7Lo5/MAvx0g3ocldLtgKpTrtF7w0tWl+n+aWSV/S
7dzMMX02fnWfa7gpC1r9ZYx0uRbdrp61rQZbll9EPdYW2qfYtaOtiOrntq3RMnfX4HOMA4r/3Hku
EpOctwJbo0gNjDwq56aIM5xr5nuq7s85LvfzhHSa8Sw56sWLbi1Xsza/0oirVDI/3dVfZST5Lpqz
57DoP9RkQDBrt++pET/pa+M8sU1yHbCxAI6bNnZR5NtEqMdGJaIXb8lOnxcmdbz1BYEnu0IZwIzG
H8y0Hub4x/qs9GyIpAsCqsT2wJIZ+klF3oQyJDtopvT2u58RSaVe3DaHeJjfx6T+0WHw8RRybVaa
NV4WcAB4jxTFD0uXBI9R3y5OwgRvSgPNZkGzinkHv9Pvh8R4HNA6bSatD0xZvwrLOXQL0HmqzpdU
Ssgombw3CvfgDFH6MJc1/hWX9DDSxiohEMnjLVGHn1a1tWs82Y7KbH8yzWw9gab+UuWv4ImOhkOA
cZgFNVFi50gtHyzJ2XHhrJPk5eKHFC6kFj2YCsaZMGKjmseM2IfLeD8unhpp5Ew01DcldXbRWKKf
zJMrK43Dva6RFmCU706EfUbHzuFhXO7WesLGPxgeNKdudlpe3FO/o3vPiSPOZsrziU4Ohjo8Jplt
4t8wDJ8NqtupXfGdxxtWFvxkZ8BcQCPZ8gAX3hj2lB+AHb0eOi16n5CUUAcjcVMaTHiVOBTMh5xF
EYHarK0VBlSeHb6nSYnLp0WGvpjFd8wW+E0r8a0bVxvNXAdVjoWNtvMz6Dbs2mW2Nyb7pNHF8dsk
fdUyKzvGZfneikOsE1PbpxmpteVnr6FWn8Z69TnbDMq0GkYOdjO3m45Sw6FgtEO7H9C6jr2+1SMm
YHSLDArUZM9J70kcCaFRd1pEIFeZNUHLxGizSMX1yESKGCSVuKKV9IZA3aCMdBamJCOnVFmnc/Ql
0ajCuWes5OfIbRYiKjCB3k8mu2gNnjETGZmb7MkVGeWaQeN2fpwbawY9UTne8H1IIJuHpYH5r2lu
ItgWXksfCUR/5kmhlJuxGOUJUyi0gZhgjQGRZgDEgdtgnK0bgnNUafwUMPvqvjd5Z6BaKL1S8c40
j+jSD1ULU11x+K0pN68d7Y6pX7vP7OrTdNK3kvDo1ymOqrVohjqdwQWM5jlYcXyeOVJvpLH5BL4Z
uALq/oLLEbjjSFeA3nFDFhppS09sJLMv1UFf6SCRL9t9XdXK3SgZwMB6EAzaoBdlufNKJJLiN9EU
VAqTYZtoZLtJ38YYO5YB82cziFrddbHxlqulp4WCIw9PxWRZ7HY0Yi10O9Uyo4Qfh3QXucwkGV2O
Uu5iDeBDOPA6ONld10pTeBjNN6NmOxuXJFKOFMV3i0Zk29i0UxZj9mya1VOfPMsCL4ijkY/c2q8y
1SDREw/nUkUutMQZYavgJ4CepLb+w1y6wJnwW9allW116BmN4tCK7XGzoPb0DPc6gah9inNNCWgD
IGhwzV1jh92eG+awDOQ3JrK9EiZRg10Hfbpr9vUsiP5RirNV5/rNPHW7hS2QtnF7S5/twKvvvXiB
N9QOFYj2uNou9fSjV9tgGJyTngFVomiMsVGHqhcaKa5t7S7tXZ+jrrobogEKkVvrx3Z+I2ZguFoi
nIy8dAHyai/zwVP0EeTYhEuGMAVqdbM+dV21bGNz2q9UeT8Hpl433VvBAhma1Ju6Da+2c+FwkiBy
TEjHQbg9TByz7wxAcoG0rSvQMTGUSuK2GCoGYDAjYKaGV00L8qx+Cn0lGz9TzR9hEwcaxp+0tHoA
3Bi/XPHGRLTbSWktG2INtm2K4VF38/lQCOZMkUi3RBzcTppLTqNRH81UWvvIHWhriI9qRTKONd25
JWfKqg0o8cAHbobWfW4X3gggoR9lS39CRWCYKZjflUrb4qcgDA1zzuI2d8UqlFlm0gdDXNexkmJa
iwqur0102ah+jpoGtnUQcFhzDs9t8gMYzS0YScIHKubVccrBz+iw2owqapUGd4rLcWCNtooV+KYL
thB74MgnGd06E0KLpUGDk2C57rmB2zgj6qvHZGfUMxusSMjLXtT9yA64Kwp2FWmpr0YZH9jVQ7Bh
pKNmHP1rSuFgnupH1NKnanFVkhOwiIuIo03fsp3+T47OqzlWY42iv4gqcnidYWCicjwvlCRLNLmb
DL/+Lu6DXbbrWBG6v7D32g2wDmvZjb2W7gs2dTB6/0tl8eWbGGt7FGw7P2dCtNAojXlj75K1SLCb
VFFH178Tlf4mJ73eZ0F2TQfd2geYp8J57DbsSFHHrpyHfRC8rtKYn+oXJnRvywwXJurTnro/cXDT
WLHr0k3bhIR6DrEgyDW+iIYDkVZ0l3xhsOcNeuy3TP0h8FSGbuwL33xtAyg3pp1TYpocvWhRyx3p
8/Qk6JMdgOXVh6lVL2kGbK0vtJMjftAPvVPTI5giT8K52pv2zc7s8tGAs4Hu1EvewVa0sSyXkCH1
xjrZEmGq7HNxR/LrSS06N9r8mDq0Hi5ZQkHSiZApVONz5YD50w89bReg2rEJx80aXMxfi2FEWWCV
yCFXKHUEQRzsgX+twQP1iIPJ9cE7P9Bp5BPuMK7II0Up5avePZVlctHS6rOU93rff2rM4cJhWXva
A3j4pWMyYKEZtbaypuG8jTtjy90iqy3t4c+mLTzhCuZuUrQ+a4qZAfPUIVtyAQUVPAd52mWg53N1
NLtvfzXHAyCv8nJTzYLu05AwbzzkgyxttyWZdTZtYuZUnsaul9C0SLwhnQe9zupeGKi4cEw6/6S5
zqfJxha8iBrD2cBDHOgfOhiEQz/O93KjJMxgl/nplbQXRGgFwegfRMY1glk0HKR4Mblkt+uGianz
VPMoHdXEA8lY9IM0UByqCWzc3GmeWmFPzJDcBbYDzmXnaTadcb8Oojpyh0apSciYvtznAIU1Z2pu
szsSaJXo9xBbDw7NyX4xTCY4GxokIeFrG3yxAZYeoQgbp08zenNf91jntGKEGMCcfmzfjSXhQUPF
JMUlQEeN03cigRwnMBCmt6kGJCrZGK092BpLgIDp+vfedkOn878zM/gkmsaC1hycEoTw+JMDMjX9
6ei0GNEg0Dl7oy7x6lnfgKMuxdonTE4Xuk2tPKfVB9M162Z1I89gygoKvhelAPx8TtOb06ubE9xr
bSLPvWn/OeqloGo9tgbp8uvkou9LmAMNLilSptOdJgV5RVXnjGQuj6jIfWqaGvP7KQIi5BEx2umR
QQ7CUA//2ZubMfsqmgwIQMX2y5HGm+lnkT2DzNg8uXmi4Knj6UfNDKJ+hQPBTFA7lEHZh/XJWYop
THL2WIpXjwpj1YgyqRBeBSsqL/EFAgY1sjlhRpbDt2ay1VwR92XKQgBm+yvJXs4fMQrWzhlnsFpz
7YXbf0LKfAz0X2mtI/AIUBaGi7eYHvTI/TZfHSv9Zp+yc5PGvAr7p3MbXoDt45lLOvA7MyyKWWsP
VmO/Ej6417Gy0/pVm5LIeqh8oGeAIDN2L+NnkrbiMvWOPPSzYEMEXShAwMF0D7t2p9zPueQPdhWC
BfW54Ok9ONe2L80IVJK5Vw6WqkT7G9mg7AMFb1foxGuOU/Ghz+yzWspO+AVQggv7PxjqRqQPDJuV
EMeitwAqBNXvnFO/YJTlZE2mfb9Ur+gZ8j0CpG/N8f5lk/HmJBU5f7p0tvf8UOu5Fvr1zEB6ig0B
W2bi83MVpUexjZ4FnnMUXUEV6gNFb1ZSjZoOmdFpVsUWMAq25Cava/205Et7CGoNgqfLqa+6a9cr
/nQ2/xg4i7nvRRoGqJup+z4Rkqo9TACOOH74eqlR+8+s5zkByQAdJDFAuqVrUUZOPK9Sc8qMj2Ec
2525ZvDmrbpATM+FvGr/mg52caBmTr7tb23ioKyHN3JAP8avrJx3TobTh1BmHj0pj+MEA2YqQXcI
jx2CZKztuOMvgnF95xqrRUvj8TABAm5le3T6aTpaaFq2imqXZi4RIQhJR0YbRE5arD/c0GVNqIKF
wdM6Q+hihGyZp07nMm86StKJUHdoY1PEUK+YUupYA8x/PUFRHQ1QcYbwd8hK2D8wYDet5wEwU1Md
q8x/Q0GoeS7gMe2u3zb6YMYyCpz+vAYtHyK3W4Azt9aywno7vGugnjxssJwypS+hgI/HZMg4OCUZ
kN0ml2w1rt/GcgxE1P+aYcIO3ra46vI16jzeu0kkV72SXzVJJURvStAhIAISC4GXrjGOPU3CuCfq
JohVnh1qWsy95G3TJz3WnbU4aqX3pJtyRXO8xpY0tpKNC9TWFa+0+I/4JRJZhXod6qeVOXHEFI6A
wUqec6d8y4bmzkoKEaK1fHV0JxyrJXhC10DDAwgV17eM4FIlTDgMsEmN3lPaUFMA2PIfXWuJJ4Ba
Fl0x+GHM/c1frohxYPXsIfH8BysiKhN+QKrVLJ5Pi/KpogYbetsjE3ug5xJ4muqXvD8qtuJPa5m8
BTob1USgBhy80CkSpnnuCFjDGppDVnvebusAQ9sob8aqv7ILHWOz7VFtpeB0ytEM855F81jsoT9V
FIB4zbO6oahwkXZBLJxZce2rIY2J4VlCpQ1u7Ab+FwvpYjGPuVGjRdECyOH8g7aCnGrT4oq+cyPq
yNBdBypj6NeEyaAbGQDrac+t7OShss0HguXeAbtxjs4m5JAm/1cl4hXVnX/K1/Iok+QHTMKItnw3
C5/vDMvEDnFZNvLYleVAKnUFFcQ3XuvA/4O2CPvEJ5usHFlkNUZYc3dAuLwuVdVfCY49+mnu7Bmt
BDu4iP+0vt+LIn3WxNQD92PuOmTmYzoyDLaN5ab5ix1pLdKpZBxOPKHdIUm98kir6h2m+lCmyosl
5+LBEea35eufw9ShlNZFtS/q+Sp0otZNfHRjCwbIGxJUjVwwUj223fq0mhvfuMMmbxHuXS496zHh
PMmJHKMuocCfLJvBYDOykWiskapxtg6OX3J3Mi0OVHKUcwGLFonnWsq4aYePhYnZkE75QZGpoRzz
gPh53gEYl8cF30hRekYsdNXsHK/rnn+9VW+fWay8BrJNrmmFldvTjKPp9WwRs7sBYddFGc5r16Kb
7Ci/w8q/Bl2fMyrP1LmjcXSqLRFVqEveOsVpYG+0GXPkIbFN92BMQxLTCoWIFZqdOXlMnXSjjC0u
4i5lWdysucdy0z8UmWlGDYlWe6uz/tbB8Qm5RhAjKfTzQgF0k+nDktVzpNn8mxf0Pp0OyFrb7Q7k
4Rbx7D1OqS2YC2sFmZKo2BpPiwo8KZEjPgt05lpQP5sB2p8ktcpjN/iPTW2GNkBInoVBRX0+veul
pCHq6/8M0A17N1lNRNHiSHVI34W1aPC0Y83XEoNAoGZF5HOyffYXY/GUZFDE877lvu979zpJ9whT
EoRy71XsFw2kSEV7IrUSYTmjutVDiiQRsTWQB62l9O/YRkQ6QaaQ3xG7emZZXMuqivIisFCnQVJr
OpwftPZfXUpxjziih4dwqv3haKvkQJ1YA/13hj2SFOaVuVxiFTALH7RUMpOeQjENwQOg6gqnQctR
7hzthRGZW/o1Y4bFuqAPfSb94ZAnhfVI2XBhgTxEY+u8NxVxk8ZKIrOJqlZzVzoJRrzzQEhvOhgf
Y1W9li6XY9txJ7lwDfJmTg96x5fTOIyH7Gz8FWpIYQVN95g6nEuJqSBUUi0h0ZKQxdjfRXqL5YyY
z+EkeeR3du98rQDf4LfKowICQXFtPCCjYlxaLOuxGtxf3TKfgoDfUDGxEcIwkgGELuFKUETfl970
4yLDR8ppXdQ4oIXlV9N6mRWvOMUggWnTwbX8eFmLh8R2nnqvBnKoz82B7woBmhKAFGua5K7W0E9A
p+lES8vKVihJs53bifW1bBXKlTRgXky2e6tXPUZUk/7f3bROgYuUcnkYIMVc5jW5J3chMjzIEF1Q
mxfRuI/rAEcNVmFMn5BFwRLslUmynzUu1cFC54p2450KanwIPGQDksO1MBDCZ4FcXwiWq7aT5W0a
LRA3JMKjVtNhPE4OaREG4S5o6QOtf0jznwIS85M7HnMpTqKAc4sI/SYd5vgqbw5YIs0YWBKZUAOx
GzQaZOC2PKhwdfzntXejIodfko/1mVG1+UB14rOhHJ9shrnYO9fpPXPN6xr4VLd1Ii9jdWtmK73m
dhUT0OmdYGAj4de/C6RbYU75zs1ovfEoCXzO6duUs9vOrDmshSxOU6uPBE1Vt+k3LdnxpYUIjp6k
SC2CSbB2GMgJegQVdceLqt8rn5fTGdfsUgaPna6eMULTLbWcI11x57PVZQ60RYNrwfPSduYd0piT
x9Q06/U/SojbIlmZ+Zlhhyad7c5eUgOnR9ufR+liBJn8U2CyQ4OKvB/8wjjOwmGUYwj3xfeT17TG
mL3280fBhDnioWdD3+vA0JsjhNzHpDcUbDo4Rq2m7QesxE160rOpu+A2fKwdZiZeoa+nWiCM7XLv
s6HEtEbtcV7gElIQRFVjJDEEjL1BNgTCE8GbI2SIZJMM0qb+oywgWNsJXkgfYAXkBm++Wad8rCG0
NPVBRAdDwd6KCgtdxLKq09B5RTgjgWXyOxPVVF5LDVYoWRoaUk2wNxqS+DbFhkU03CKFi5RBehRu
WkiTnl2w+ezt0B1ynyE2VeJSOZRoJgZVN1gZFQ/ezNgPkTBCuT3Ur2/fHUFEkRHcW1K98zj/68ZP
NgL21zo8WK0NEQkL6EWaX6QDLREmJnZPnnNlmNiGlAo/nmupHdsaaCmiQYtCg1Cn+rNvyCNCGBoo
j0wZnRtynIMoGJwPw4Qe11bEwxfNf7KwCboYSJp1/Kj3ykdQbd1DN9xs5FxEjGmPFUSj3Q/JPsu1
nN3Q38kKZpUgT2SfWdDA5kw8tLPrRf8HnXtwB8cAwh2qNZAcfKjsaWZxyh6HJfWcj/1WGbFHgLEF
xf/L7RrrQZvoy9bC5H8lkW9yosGrqPClcXBF+b0oomSzih+eBpBoFtm+aunou8Qi560d7/FY8thR
PK/st9Ole0dM8OCS/bBzHGQmcOqh46XIrerVRwo+YgbMJu2Ef/S9We4G2SQPlW0Me5cossSEgKyy
f03iPmLa4QCa8Q7RcS8A3/J879XrC6vU9JwFVQwTD/a+Y6IZ/c5cp4jLeuAxZssQkSSKOcEvX1Tx
tZmjNhW9JeNt60TuyA9O91PZbxVRNRysFnOQm3WQMAWP3CSta6m8K0xS6wSMgeQW0pPXoRMRprW7
3G1wvPm1ubcXf8/D7MRl3z+gWwp92UR8lbCk/Ck7UrNHizH/psg9Qktk+mXHD4h5Ue7aSDiLY570
A4L0AH8edmy84xcPfPnBlZK5iv0p3V5BXG0KJrNVTGmQ7i0bTvVCEtGQEfluS4UWo2jGZ9iMgJPS
CHoiHZvIv5uMtUjQy+WIi6xjRSOebKtaT0aGQTxLuQsXLrj9aGX3YCVCO2P9PWpbMHb+0mlfGtLj
HZkht2DyBNnSnhWaa0kv1EzJXh/giE0NnwA6IvdjOdwVAPFoPzNvX+u6ODkmBMRkVmdORZwIYZaP
M1iI6rnNnlefhYtZsb5Ye7aMQXCp0wo+7eSZe0PXnhhlicjSh1eroLrHLXWzu1K7h7PIPj2qRy73
YjqyMGHXU580gFzshNZQdeCWZytoPrT8yVpNHqK71r/l2cCo7GT58jlgSBET2gi2gr0GEGJ4lUhX
KA5+oRrsk01G4YELFmXGZUoEj+jcDwiNbJmr8eAt9kinTpWMHSwt/JujsanTcz8NnXzzRNcTEzHv
i5C85pwScTa03nNQLE1oy/6L1LkzyrP14GvgR8f8xfRzB60QREgt8PYE1SUv7ZLd1ry6a1c8LB2Y
IZt78lT3tXauBlTwPOB/jTV0F0OVr5UvnBgmxj8TgUaoGSs+94p82lHnJ6q+gOFzlOc2slrQ0Ixy
2HWLqf6gtivo48fukEvtui2+TQv9CVO8e+mxoPDc9ex0jL6thaWenb+xGKMFWsfpyoz9btDcNyY0
ZcQCnbrdePWmX4mi1C2rsy/alJCyGmy1nhIafnQg0O9KgyB71js7nGGIG0oNgRiYTAFuG18iyXr0
RDQYfAtWJBZiIEBQDydMu3QkwdoeHK9/Y62YRQV8YmNpQzeFPlCS6Kn6PuYUebbSyHfTY2/PMPLK
kKTZCeOgzYnlGH8khVzZot1Z7fIK4VqPjYalCRZBnvgS8w2JOoeEt3AfoMu2MV3YYoVD39P/O7al
HzsGx2DbmHbY0qAV1J+hVny543JXNt51wRG9c1nYSZ9TJ3NerNw5e0P6ZSAnOnslp6Em+8O0lvdg
b+M+p3LRR2bECIRe3LxExqmYm5DVHuNDtPFi5PIQHGzjMpDYHCtzuFq29Z6Vxi0oOJqXq1TyYR3G
5dS29tEm3S9ZBZzsJX+Q5ZAeSrO8E8NQHkrSe/PSuzoFBqqZ4eSgaehyF0Sjhin+deibFWgVJPX0
+GyCbtk6PgyzXccwPtDptia7Y/CD7jx3BypAvvcVYW82My8OmifAFixP60eU+o99bvzL33KdP62n
66OXea+FOy/xLNURfkN11mFA7wJ01aGn52cJvG6UQVzg68IiixvXTP2vtQe4RlNXMMwz+RL9Z9Nb
H5cg/xthQ5DRNN4yOJVQlQ4uglah+Q9m7q1h7rOuTVyBubpgXK7psATbt823rEDh7Jg58AYo+6Ww
S7CVnQ1ToVjeB2O+9vh6BstJ0Z2bSC24wMeMeVsDh5xQrhOwgJAzkNdzzk8NZEo2MXCDNRpLm/iY
TuR/CETskDJb2yNWBaymvykcycJqL1qNxRMxHMVTnr65KmWi3A2IEsefbnm0fNT/rLMH9sAFYW0c
He4hFwWDG2AWxRaqRGJi5FYEUJtXPLCvwgT82b5Z5nwfmMZ93ZsAsw3wbVJhlQ02Mc+Iqomx0+uP
O/Nt6KviG1vIf1UKYikHvSn+y3ycQwJrMPM5ngVJJ6p3waew/TRejQgzfsfjPzxOdoImBdZesJxN
po49gq/EX+NO9h9Q4uQhG4oPp2r/9PTB8yf6gb4AeSkjo3BCAtohfBbuY9eNr8VsvDsZ4tqpLWnf
sotCLEGW2Ifvpb+1o5yIV++Mx/MybEk8bfDawFM/CqYulu5si/okYN6Gata8183ph3SA3GOMWSnt
vZm5DvWE8TdCR/z5Gap3mNtruuKi5Udj+bk4KGCiWeZdRi5l9LrG1msXUH2t9n1ZfwgiC3N7Kxh8
2bMpRfHBNezrDPS9vrXOX2RANnRiyVW13n8trIHQ1ufL5LhZ1Ir8p/b1XwZX//KgPLEtFod6Qt0g
51sSZY3916Qoz1m/s05Nnrh7JapeCaU2RwLU1rHdOLcKv2nvEOI0IqB33W5Pf86CGOOXlrIiCUz6
ZO+QL/mhZtsG73uXrQUu257Rvt2mcTd9FlmNRnNNYx/B/T5d+qhlP7zx9x4tZb6m5vhKrMgXvPwf
dEhEQrX3aSOCTYx8dANmBtL6S/qUOWBqnfw5ed6e0ly5D+PyB6ABmVgf3FZqYSJEd4SQZpEa+/dZ
w7lOUJrGeIlbj0OyJCMDogKDeVUecPg+uilzNqBAxc4N1JuXiwe8A8hosB3XSH1e7XYwdx7TZ1Jq
Z8ayuN5rSixkMss+wLXCEil7UT7iSrYVADRLf9cRY3VoXKYHa2ke6rHCIMxsGFjnWIcaChqG4Ijx
DPGaGeAUKd2fxmxyD3OVLSdT/DJMeVtd97+u5s+ajNMw6e4T5JnsUcAlLNfBy38R1v4DS41eZ8ZF
NhT/rdxse10E903miYOr8KVmo4txCm4tAQb3fPB7f3JjUwPMPZW0Y5bBd5BCAS0P2mbgHBmaqHrZ
OXb3q3JxXoesRpzxmHn0AFOQ/ksS99V+tAM9edLbbw+fabxmAHtsOzjl5dxBpq6qayUw86uRgALb
Nc2txdlR+zEGMZK/lSVyRAhdH052dYUQHMj3EcFmCDnSiBOYAuxwERN2tgsFk7Ny1G7tUjiQgw2W
2eYdHIKGdYPzPvQs1ANtuxLRbQzYr3jomkvBFuJYPrgOxvNETiy56k9Wa2SrGA7LAoovC8p8CKtX
QIRkKp40VLPDGHtLcyyJCgaTuZOiOI1Tcqjhu9PazIBCAriQEGLCCX30rBf/KUVDbKpG4/iFv2g+
ISRwLoYY7ryJ1EHVKPZ3XYsEJdVYA+v3ScDUKK8WCumxJEBKXHoSh2uEdqZZfUDQYTTWfRt+C9+X
SjwCKBGqYbg0Du0VYZ11PPvIddgOHjM9D2HKo5RbSmdH4W2HZeD+Em75bGjlV8NhzX7MeJ6wSe1A
u1YQDJovJe2PoD7KFswZVNMqzOHJQzoB+tOjDVkSNDcAom5Ltc3+ioQyd63ai7N68CTYI2X6h+dN
x450wzJFFEPneTRSmT/a+fiV19iLrUT8Jmv+3OSWzdbVIpNe75mHj8i4kGLv9Co2p6R50Jwfzyh/
/B5uvaWFekWdZBQIfw1zjdGFkoP9RL99m2ThHHkgRVhpSREnaRU3CV2A4XFTqJlxl2Qn543DGZq8
POIVyw5o36EFQ3foLPdkjcM2iz4vDGVqUr2HQdl3AfreArf3wTONSLIzW9P6Aqh15phOziq4MtMM
GpkdC7O6by2++KrrfBrh7osHED9FGQFr+3GcdmFWRvPam8WpkczaFfjxgjFs4I7/qYbbqKABY0OH
8W88e4txYzjO/nXJWIK2DfYhML+9jRs4XcuX0swj5EWvFaFwKDFG/NIaV0PVB9CleQFazUtPlpm9
L/op27brrdAdcKEbIDdLWd9opb7LFd2r36Fo1ZBHApcjV9uYb6SkUt6q+Qss9tVgQlJY/l7rEPko
WsKdsMhecM3SCwkkuyhxrmwCxeSAy2Wx5PabrvWQKKnLAsSbX9LisdXD1OsM8JutmWDbHEumjzCX
qYE8F9OtWpp33dX0MxLbO6A74N8c+ex2eXMCT4yAXASYjZY34bE4RYAKlDqz2zDRE9i9bQq5bCYK
r0VXjUb1EqROcMyc5iSabIvkE0nYDNlnpqNitlJNsMV1HpeetUzSyHOp1MNK9kVo8HF3vWMf4Tml
LA0Q8GWFdnGKEqWVehvUl1s79wPOvmjopM2vqTvbYBrQh2VXe+1BSZFmcFi86p4Jk0aNoqNVY9wR
SnThxwGAAE0Y64G1O4iJbKIVsgk70x8UArHvtzKmMUZtWOFkqsmLJ/CSFxmPJv4LsQvMlTT4ErK3
Rne1pmIiYSWbD17wXfZQJBBRXiyFJ9NJUkbYtRFXabmvquSO7jGPCF+dOWQJgzE3g0qTxHDHLuym
+50RzJ9mTtQRJLF+UOHCc4nxTu1dyyB9Keu/SmP81etaRBx6tJfLAkya9Cyr+vIZavEb4pq31aOR
2Oe11W9tT/0JDj3G5U6a/GzxRWHN0UkVCDct7SxZaIwupAkDp7GFd4KjmNwG0Hl5KFOJa7Uwd4vm
fhYMEBhKEaxdEKqCPQaBX3AvgRihoFCPGpG5sVU8e/NI98MoFYhu+mDKEaKIq/61a/80AS9kfzej
PFyXw7jofL/WzfVp8K2B/HrssSOajZs1+6QYNPCCWv0ICr95Hdq1PGTk0ZP2U75P/gDo2Z0yrDTE
cUyYNQhFRsAn4qbwobMQ0JJyvSBxsu2YGEjA7xofXBQEYTUI7JKS4weR4Cxxq/iOvZwXw0r3qXxd
tKpA6hVcMw+V5OxHrVYb18UXn1qLotXW+XawxDUMZ6i6ebX8qnrjWH0G1G/tFn6Vs7Mr8lXGgpaE
7RvlIv9bAdVvDXIGm9lhTlCEerN1Z3XpofegvK+e1Yf5WqEbpABKKh8dfsIjwpC1VV56yYNPuGb0
r0FvUbvwGcpleNN99mpQLovQTtn1dA+FB7fNE+w0Gd5FXZtsTgzeHpiD5zlLk70j4OysiyL8I8VT
1vjXeYNjjg67y0m4T6DZQTyWiqo4aV6caYCsHKQR02h+FIHl70ZjOgXuD/4i7OzQmUIvC94Yim9+
0QlFWot7RNniOI8+A4eyezQzjB7EMH8bm0RZqZY0B7sriMcBZ8bWHyKLLa5NajyoN47ykqqLVEyt
e2Ta29zPnkF1xxzJ4IJKmC1wIrt6nC28eHn2agCGUtPFJ6uTDIAWCyqlZG2752T47rRgui6GL1kH
/1H6sLi3athR0iUKiB/MIjEKDWbx1grzWvoaI9/NIae350W8AK1L79BP897g450FpgTE7WieFDkY
JXFyxCituLxGXtBUjeZtbAii0TJMRThf6BwJMWsL8wTCKUphRJ/BOtxxxAYn6XsZkxSY8zk1E6GZ
DHLHrCG4l50Ewl7vpauEt2v9ms1kcTNdiOC5RspHYOYQDTrgHRxhXTL8ddKfD0nuvvqke+1KZLN8
8oVnz4GGA0xJi91ufU5gF25RgqFd3mUI3kKqgAohBw2w0+g/PhKnfta+Rh1VpT+1KsTqSHFrfMGO
IlmsMW9ujSla1puZgv24IA92NyfyxF6hKxxq8nzbIZVvLmk59NW8GHJhDjQzzkAIx320XlPl5nvp
NB5zk8tYd8hsG+KFoCV8axWUHH+af+CR/sdMGlGUZe/9npSnFUDmeYH/Eaz6g8QGn+nNh2EojvQ1
Urb3X6EhWEW61UApnJiGowCAK95RXJFsToBLlShzhypmHbP/yjkhkntMvn2LdIMR17Y99OOOAfSN
s6m6ZwEc9tIG3FTUd+ga6CdYR6Y+zrqVH1rXUt9oiImjJBlIQzFJ0RnrZD8BbacjTJ9J8zWP1ubH
af1Ow07KSCfxEqQ6YEJ3CuSSUejpHvs+i9+EjhyOW4d9ltnqelgVAvrsYE2ue/S6/pYkhXPIdGpi
8gGeXE1RUiycwZP9AHhonyvx6/v5uwwiZ57gVuw8sgTT4r9Wb55zQXoFFp7ffCKOSkv0O9fJ8es7
Zx7POGjMh6HpvnpGHEv9D3Z9OM/FoW/6u3EcX7aEIfwEV2qHhzqdPgq0ocNAZpFy7/3RPC3mVrEq
75aOKNlV9ryZcZqSZlkrccg1o4vAU+79evhwLQw7lVZ9zrPBNMPzf0xNhSjpDkuWnlPUN5oqI1Go
sNJX9Cy45oxWuwqzn/eTbzwb47eaeMUyEbON/Sg67bFAIWgyhbab11FUJ0SR1JHeqV4a68wqOpyy
tCGf0vGIgajPPeGKBxppjZCuqIbKJ0xooiX5VCmDWJrjGRhJpWEKDO4Bdp8dPfjPmHX0+uu7tq0+
ltZeT07v3TEOjxOiE3aGogbwSoYRSJ7iXhv4dAFELF1V5RHrHmXBACl/tNZfQ0XzwFaClRy9G+sv
c65PhPupeEnJS0gXTIpGTt3mGPp+axambt2iDcgH9L2DZwX1NqgywrmwvwOre/SWDgwr+0FeLCWf
UvhXNryThskdjziVktWgL0TUxUTLDnlsonUWw5GKjKTnbk9Y0KYiOnlFU56ShLkNQXdjqNu9t69W
/DirefY9/+BuwGXfhuWSj1ctIWRpMGe4p89WMQTXxg6eFYknQ+AXz0blXs2R8rcw+NWPRg2ctDU/
5wbhcZr0UUpmHsP6VCE3mQtu1uWx1Jlakc0Vjj6MFLsq4oos1TCwHRI9UDrLZr3zSnn2au01sdWt
J9Bti34aGDvu6qHRYq4OznPFiKV1+VUR2vBYiIJ2iVR2IyVZIxe/QzpeU72dLoM+Q4AKmKr9BIyq
QkCk6WFsI8d2r24KeVZKBLb6zE7IWMRH7Zg4DFYTX9OiIpmsvwPoYZZffR3yF8KOrnyp2KRz1VVE
aDgZtYEwIs/KiApkyBImkrlIgF1xG2fPwYTF0yY0kJ1z76hfRgpfLeP8m+dlBxaHP0iJ/goFTbNq
gtjpfutmeOvcpTgsXfsEqwdjsJRxAqmoVjdoUw+cTbQ6Dr34MB0H1V6ynqJZpoTHe1hwOxQ+yzfV
6URyGWidhS0N7gb2IGxJQWsSlLEaVzHiCSgd57dbXVQmVb6g+HNZqyG2ccFOUd/qL2L2BBi4dI1a
k/mQr6E2Z1nKgLb7oZzUw2lbQHstQImi/GSwCSyR/yAmwUSWCiZ1NnTf0F2TxCx2479EcE7i0pY3
v5zzXenhKiSiSEQVrB3T5cvrjY+BCI8YSzCJ98HITXw2R6yPKYe8iynmhGDkDuYa0Me0PPWKWiCY
anGnZepKdJUW+RLhmJ9PoYn4AB8MuZXSfncTUEN8ckt/xf03xm4dMahhwwcXgNX5dzbiZrT9LNsZ
DgLqCW1QXXTXcjCbaCrtc1+7EXLkAwQjnV3SztJaPUordh6lOZ4qg3O+Xof1OqXdeWA5eCskq1wq
072ewW/Ve2ArzoI3GAcMAR2kzDUOvc17N49TWHQ5oHAc5yAAM9aPa35Sixnngjl1Q1+/TzV7CbvQ
GlPKSS395yDKmSr2fFg4woIvcewQimMXYU24lmVsS56QOvnAnsQMkJclnnozLluBA6siWNc0ufSy
BM/naBwrhtwRdDGshCjiNTgOauqeZLucfFeDxlJ0sVhg4eDvCYwJSdvs3jQRvAf0a1CQa8Tfvf3S
sJUnMLDeuxqeraz9H1HnseQ4kgXBL4IZgMyEuFKLYrG0usBKQmsgIb5+HT2HvazNzHZ3sUkwxYsI
j4H8At6cxebottBvkpmRTzRVr1ywd04XP2ufrDbzlH1KYCboa/too92Sf+K3JzHLXJ+rCC0dExnu
gN5vCIhlAass3wI9jwTblKv3sf0YjUV1kIn1nFHJtAkccFBj4VxioyphwTli5/vZJqXAkr1a8LXm
CxD34A2tFgd0kxxbiwGnNpHNmVViHOUdwpZFjo6iJTnrhjbTZKFm6c9ATQev616Tmvg6w2FOa0Fw
U/Y+2TNJdC6x90GTc9Jwmdb4Ka6BEfwPHqb8KaE+9oiHlIOyffDbrN1rQu9Qmd9ENuhLq77zgeMy
uewEA66b2fcjkiauWfexqEV94M3YZrHcZXQDbjFrjrvGCuGA8flzE3swLTxF+Vzsp2D8TDIaSUf1
boU8tGoePjBeXKaoAq06t3eutJ9liEpANOintwPmBYTCyoaJQecDHSs8yEG6Qg1Nsm0xeRsPM8UO
veK5ldOHGzLYqOzuoc0sFGI7UvTTUEAMhHcfmNFEBRBTjWKQ4SqIk9eE17PqJQAL8BEPmkkmBlXe
hMi9DZwa3i0K63nu3JvavilwXWyjeZBoY4ugW8wYnDnqtdFdP5TX3Dcuyq4Xqz9TxBK3Qha6W/6q
C9rTunHGptlWQv523M7xjAKzj6jBxgAGHNCPGNkE9XB1Aqrugy5HLlcHzCRki2eqb0Yr8bgJ4Eys
QA9vXByWbTUf0vizHNuANZFlzOMXm7gqsCWFj1C0EHElAqjpur9JGroHDmurLGHNcTwfo5vvnbg2
raywpj/KbPd8vMDSR8Q37E2LUSijxHNODgRiXQbSNMOO6AFRzl03TjGnuJ7aS0lTHdF5PEyEmPJg
3FFx9Mh6uTRRjSQresYcZkSnXKZPzoBJt8m5FQRpkWwiC7B3bWpOAZiRUHAEPx4uIMoE4kE099e6
CCvk+37emja1pkFC0MrrcL0R6sgbX1IjJSSuzKwkh2nzt/W2AIre6jR4HhPPxa8cYR0TxWGwJuxz
jcg32mpPaWlc+6Wvm0h0fSi4vVqMjTYVKPtVdYgX6K3tYDqzLHgvFWObwuXa0+kImb8g+NY4IEXi
cGNC4qwcung6tzqh0uzT0HH2mHzR7pR/oTv5EBvOY+fXNuN49l6lcdMGAtXXi9IH37EfGHkT6EnA
B4i4ZOHBF4nZtEyCu4gDIJn0mmrMiiW3Km1NN0pW34ze9EgzbLzqR21zru4ZWhvmfurhxho4Zwhk
HQ0Hq1qTWzvPaYONFfKrufxVCxmEZivu3pc59zatOe97X6ICCf++SgwIMgUBJ5Eg+teM5ILrZMbl
ExdpL+dKXqcjPDU8QXIKyhNTQSZ2MNg3zpRveqP4cMyBDmdnAmLUnOiUcbg8VNmuHmPI3HN/a2r1
jqj1QMA7WZd+HZHt4j2xs4/Eo2G9IQATp+GPngg/s2HuMoulK6cxWU9pRksjNu0SxN46SG7acP5L
C6azisn/qjaOaPhomUXwZdbAono65zrTeRA0HawrrS9RgI84gt24i9nOXTyuZWtzX8sdvCoppqz6
KWi4mrlVxD6wFHNTPevg/Qjs7ojierUANmMspVjdIeyFFkL78ODCdo4mSBdTwLUM6aZTVsC5LfnC
IRre4E2KasD0GeXglIVvTIhL+z6JCYo7HxaB3m0lEwrY8Lhy1PRXrdMU0LmMlzCcaCZGtT0yA91U
S6rcxGawGlyQ0ObwCzQ02np4XYZY3I5OfBEJCUiAoyvq0RqOpYlHpMH28YmKbRUqbr0U3q0bNV3y
FsQwK+UPPPUX6cwe/F0yflYz39DV2G0iJXEauPLNwDKydaP0z3OxCAF3q7d1fWI60EIltWBCiPAY
OlWDbscDJBhThg6DVVkxNaPSbIiDOwE5rknJdyP4U3eh8ptSKcDPnjj5KZBBc9EtNI0NLL9uwiyc
taLNdPXZZXJjEm8iIb6t0vwxtMmXZAP2Xzf+tbt2NwGlZ6p9aosE50ZDsUdapO+5RIDoxC2r5LDF
Tvw0d8O3HVs7x8PGLAWwglkFt1WpxaHNeW4ir3trTPBpFbUYC5EgZbHGKFNDAvEIKCMskj2slAGT
DMeGMQXrySFzPQ5gfi3mDF7TAr7sr5ZmHNoUEPtU2n0JCsMHWT125D9Wc25hL+YaB5QB05Rx5+PA
XTcNTOQkK04SSEXOis6RnQLGkv1WhH+s97jdm764A3i66UX+RHhmndvGeHJ1CXsvWvBVqUU/KUbP
5SXpGgSp9qgr7yJwipR7HwqymkWIg7xK3IfKI/pQ9PdyYKThp4xSrCGjiDpNuWwnaEAWdD6NCNsY
h9yzXius4H1aQzEkhweOyo/4cuRNjuZHktOfnNssxzdQO+Bvr71DUN3PkuCVIRVYVfB9E5SKDDNX
qoml4GBbJQ0TCcYGz5IyEBFqMLw9IdSlFBe/G6PkBj4Iv8mBNbmtDeMbP+6tiubvoeYSimeVDndc
wasMcwPGt3Phu394s9iOaL3bevKlJfiyiQr1VaYB1mll7oKGsEnLQmZr85KnwWM61l/KrYiqtSsE
xOdG3YJIxjde8fUhPH3VKezRzor9XV+dZEkeFUFqHdGBvYvz+tadcE+YOrjqwsBTkyVnKwHvl3l3
8VzhevGi+4S/LHPQaV8sZijumVApRcwmJJzF0HGoIxqndBk+hVNJo7l8ZYReBsOpL2emBx7bYynm
dVwR1oMk8JxPQ7cffJoCGs10TDI13qgg/RjJBa1lwtxKE3Z03QWZGsVknUFErCWeiVvZEfbpzbVC
p76SUUoZpHE4ID3aF/XP2FUtB3KkDecyluzHQxB/dGOHvKmPBlfNvpXvnv7rmBoi/vn5lsXajadq
LZeoVyRg/1AReaWp/Qsu9yryifmBd/8YSE7OC/SimyFuK3UI++HMhiY1fbStPcE9jCqSlxMuwq6k
fYRLH5bKeD7PXC+7uaVMngJiQ59s0fySK3hSeBf6Kf2uXEqs3YjVKfKCFNSFf0l7e2IgTFtlHXy0
goAuF5G/PqQuyPDEXa3IaZQWpiO3XRgpNVTVCizEnD+61HwdFYyxVfgWKH6F5xe4s73yKYiJ4OW0
PiJuXhWqggCb4VQQcVw7eQEfwV3w2oJx28hAbiJ8GswBYb2IEiJQeHD5f1YE5RQGAKYLvfxlNKhR
XQhs/ExpfddzsEaqsK55WhHkGtJTBnkyF/l5MEnUtk2Nmai+LegG5DItdpXugPrju6lj32Q4Mt20
ZfRFiTbt0fMaJ/A5tZ8qmQOow2ikK4IPKJOrMAze8ymwV9i5b8Iquga80ABDh9GMmL0pr0nY/yNi
pTS5ExH2Br3J6SXBSZ3cOwsBQmGOTYG8ZJJFpacxnuOGdYXX8ArqHKEp7L4KdoFurjYUKl/aofmd
ucAnzkB61qp9PhTn15+SHz8hEUVcHn6SzxhZBV+laG8n39xhvTxpsK5+rt/mZIyhELPPWTvb8Wia
7wgqd5MrVqKdcDgWDYSU8a4xq0tZFbz1TcO8N3/AGwAcpuaoGgX7lOdwOybDHXGeuzpihWway6CA
QZGgpzeBCKlrYmZmnoWaw3PJwFvtFcWsXdRJLgBIgM7ekEsITcdvnIauRcbUkm3tKei956QazW1l
TsGWPAVlTd5Jx+ZRzi/W1B8z34u4qCzd6jYTWCoWLeYqUQZDyMGhCGL/jiPMvYpHJroul5JpOLYA
9sa6Aarvnm3LvsYEAOJpQe+L5imfuktlFF9Mj+/t7pz72XNQN6cg89HhGfVAcsNL/Dr0RAwMcejq
cdfVSBedvZsbmh94GRg0L03u/Dkux2o0+G0cD59zpS9+j92lk9tMzE8F/As5YR4zLQgPSm0LO2UO
FH37xvgaAJk3LYMfprio4fm2i4eRtW1K7wl+HJleDjnVyeWi0WjviR7Di9F3XDECXDGoWsa0S9r5
1GfqmXf8OWHmOxrVgh0t4CnnyYuDqQNKC+uHW72PhiRqEuTQqmYJL7cbXzumHhBCub8mM6ZK8pC1
144bg8ji4B+dtt3g3N3kIfi3gq+pOeLenompKKCrSOzLizPp9FW9f6kDdx3OjPxlyIjTI/OWeN6b
M7ofgR9yao2H3yIrvqzeGzdJGF/N+n2EfUB5CIWh3iFtc7FWNpZord5c7RAwhSInacmxCnkG/bJB
bXj1dbOheRzh4zA4824KhucgL+/iZDxogjZOp0r8X9UbKUfcr+INvNSlNMNvEpzLuqv2yJCcaFEH
sCU1G4RQUY4f1cz30WwvJsoPzxm/YojQVNzwc7lOIdkpGGBEI2ecABOLlWV8+DUQ2MGG8tCXJXm5
umFvo085a7YmbirWxGPrgbnAABRFxkOewHbHV35Kcspim9R6NYzh/d8brhGq8WNhcU2hb8gEncBe
losGB4/NGIqsIKL+c0ORVkEgzjUPcf83Q2MJk/JR1hnMvVUykNocI1i70mXsNrAE9GSoWYk3xjDf
NFHHbIYssYiSY6JR/ZZPesjjj3SMnjUXrFXVEUDqb6Pu24aaRPxm2HRJ+WJJfaBwsltLLCImIumm
H2wAZnV1svPioS+TLRisQ6iHtRgFe3f9KLnGcyP3KH41za8AUxUuXOHsmrHbKVTMSy3GGxxLeIRr
NTCAzu/LEhY3aVJMDNLYAiFBSifDU+HSquvpLuhz4q5ZeIm6YTf5QGAq33g2aKllfCeRqvC5Jvep
nqbj3FRXCXiSU1y/cyTOiX8TjqHL300ZbKNI3KoAKxlzvQtaz1fv8wUYyrcWtSnvexcKkJ/ArbeA
G2TTE5JW4rUvodKg9N3wxVuEoEbAwaR4D8PgnRs7ewKJ40qLaRsFPVmDf3Q5iSV0PNahc59EU0oJ
4Foo/zds+cKUdROvPU9+03qsacWhT5irC70hEDKBNYr+EtkelRoN7m8hklun3TUNWZnRDR4rcDLM
kLlARcEP1WqYwM/ciulZsddNPR6Qny51DuUuju6HrMk2RjG+Fk+t4xwXFFTbQ7SoWvPMkg1Tucxh
/1EmgSyTfhpZcV84Tn1wkwe3LO4Hk2KFea8SeZGj9zV44OxGScBffpiUz22pBuDhFPgFeWCLsXjK
rLHfWA2wlpRKADOqN1VnPdcqR4atIE/QlXNSBspnVIDxxTeMf8d6qmprODsOoj4kxWkjcg5tfL0x
JpSxOIlc0E+d63fdV0cPpy9EWOplUHr8ow2fYLZn0CZgkVeW5mBFpfCf3fH2QOy0bjCErgp/OjcT
7hgoSQ5VwOIAr+jGFsMn9ivOm1HzW01P/pgwzWeYhbmi+3PSEEx2qZGgHzumOuvIjNozNhGztn+U
MR7xaKMJjm2Nha36rTFILm7Y24GgFE5X6PW8DgzyFkIJZdyGYCbv/Rs1Rxfs+fUhnq0nux3DnSaV
aTdXlmWc9RGnxeYrQk3ftGxn247p95pk3kc7E7kizenL0D9oj8MpGdZAj5py8ODGETASeo/lgns5
9Ihon2Wwlym6SlgO8WVlwV8keSSwHK6mkZlmOKCPBSkjaoeW5aZRQJiAx0y28Th1za1WtbFnM79P
pngbuepq1I3eWobxMevsDM33TXHQJl1ZU2UNZxmO7FK6BUWv2ktvuAxCkUbK23Mw9De+h2OybVoy
EERJVxly+jyYO7oKOFNk9tcUhWwcGJ+wbmSrmJPFuij68egW4lLW9P2grB74BOgkX1WUVJ86ZHVc
M3juLPCLXhfbmzk+uI7es2Jmq9ptCDICZ4rN4M+t8m5lI6btLYO7UzNZB2W6gFtag8C2ZIQla9e5
Neez32N5j6hSFwJiBE8VPwNPEyckkygnvjHOv+9FYv1Wws7OuRjomYmStWCavyodotdoZafJNOY9
pz7KV8yKyDW2Huk2mJ8TyfQPJBK2bAQHa74Z2TMoXOpJ3K4bI84v2CAxFKF4AUNgpME+Q2HLuvU6
58Ix/VR7tCj4TscTrobPyLSfuo5clGiyxRS/sCmvgiz6ybU58JtqQJLxhpnMXndnDuPIWMZtNxDw
/9pp3JUhd0NRyiNC11W79iMPvgVM2CIhneePcEG+SsvcQ4ZgsJS747ZnI121NLMfiIaiD3S30Hg4
jJow7khxXT3japoBfNDJuunn8Eu02W1bDQm2MYo6EbbXU4q0Abr0W+KYkMahbyk4IuPCaDm563oe
r7mJ2nWs/HNscumvhqXOy5F/whyfnRh9nusJlunmaBDQXTlZae4rLzrrKTsSi1i3ttHejoHeNUyB
OYjmLUMqPGgZZp2C02nZ1kxri0AyFSCYLMfyFcqo3rdUTqFnIS2GBgaDpvI2omiupAWeWs/gTDIg
pyYyardldEecEm3AxOdvCM2nXgHt5ZHGD7aiwwsHklRvvalu3fmqSdjR41Enmz56sN0FHMX0m7OL
3koEQjppLLgF8K1VX1+DLJ/Z0MYjYZESp6BhrOdzajAqCNJhnXTAD7pMTWi8xjemcorrnI8IhM1W
LhZBR+JQz5ENYtVlRw/qH+0TSKITLMi1kVUPPWQvOCA0sSVtwa9nDydixkFHO+5rIsB+FGMrdzqI
rsxOHlXtivW0N2vvOcYkt9ZgKikfrbE1E1vgbIDDZ6jdjeln8G8A3ge1wOKAB6LxW/DlBBKqcSDO
5WTRDgggLRoLpNUwWBqBFfu5lWxNiwxwVt5m7YD71nU/mKjbZEFTzj2yKxg+IxGp0gNLBFFnUDei
7aNDgm9tFWGjjSiZxy2Zp0TV6wfHBlBHv6WVELSqCvemqizSOz4zAx8lY0jze9sj1VYq/Vniml2y
SOdpmJ+9zr7v5xpGRrDrWq/d0xn4N+nwOkyaBbt/Q0a/t4YOdJvq1sEkir1nU+gL3RgCPt9dP0xO
Gv/TQJg2iJqHcvBfcdLCZNSRXFdrNDuXwTBUGtgVmHJK/UOWgMEY6r3j05GHSUryHBhrDnUpf5zv
79Bp6QIjbjw5cDvJLEgPrqeLqO8/yBpLfsRKi1FcIbLOxp/t1Z/C5UAdUw/fx+Jg2e2zZo/aaNld
dRQwRGP4P7QDgd7GIpkW/pIYx2kUf3YCXgt7I7yfsHvimP+DorVXdXIa2+Gupq0LSln6jULHuyF/
3Sy/5p1bowTNn3gLw53BLR2wWRLHGx+i6L0KUO6a8JB544+ywmEvzejVinl3I+PFrGr43Mpfzxr+
WAPxbCVqQ+8cv+CiSOJ3tTg4axV/t2Z3XxiCMmai753DqAfHlYtX1CVYUvrE4R37QxvBuWl5ukI0
Tyx44q0nqhdm8DVFimumRjdcxYyLcNaOj/iCIOrufW7ayH/tzEfDhtcis1eTz66DMR+95fTHne/F
WCLUtfE+p+MDSw6VaAFSzSTIa47McGx+eIYtxgkDTiZe/es4xidbJ2RT+7uZ1bDrLMm3wo722E3f
CgYIuYUlqzB6WBmscbWCT6r6Z9nN8EOQOYPw3QraJy25srmsDASjsXbH2W9bZyDreaOaFDAYN/7n
BhJM4MUfMKV5on0Xpx3WhPcmdnr4DPG2y5ehzwgEKnTyYyXv6oovVzN6+wJQKgOijtlownJAJhA5
5smM67PyO3fT+xwb6jzcOSIP164XfMqKR4bOqD8H4Z6PJT9xLhY+3FZ74EZH4IXrDHs7j8Qd5ISG
Wb3EPwtmqi+4SRjpuM7FfAw9HKw6H/xdBuprWm5BNXM4V1UfjjtQeecGrBBBsNczsWMMj5x52Vyg
PzPXmGcs9lF0WyRuvmHGAlvRosVwlOkbhUx8MhNycNWP185Eh1ce+yOV2c9WgNw0sY+syL/+WZJq
FxUTEicfsI72jTs9OuG4j3rMBdPsoUzdR1xCd/S8YaCQyadtIhjNVfw+L0w9Jn88pDAI8ji9UW7P
ZJ2vSoGTMff0EaHqsRko0pO6vEvcGvdneesLTLSIXySmzZ+ANWywQN3MTop516Osiybim7SteG7j
Qw+055R/EyF5Fz0x2MRdJAI0QRCMc7BjCXTiW8pBjo3NEJdhPMPUUr8tXHeE/hVLwpMLjprDAwO6
kCNEGiBz6MpZXBP+Dl/dlYvfvs6duywDaBDwlA1zACpdEtbTePv+XXg9aswRexk5GUwJ7f4rH6Nj
XXVQOiv/0DjDuIWfuIAUGeSgoPBR62JNVdZ3n9lQs5gQgA6z31MtJI6Pjzi15p3XkqKqu/cybr79
ZQeKxCwAx87nOvvI0Kjo6GJvdJkMb3FCXQnajqLf4NwF8lHTLmPLn1BYeDO87DYIz1TOUFI1zyjy
drtPYOdb/CnIIupoMeXcAVT/FfGxyfBn2CmjcNNWcEm64WR1DxMPJzM3XmyycvlOc113cyZNMzeT
qL3Drn52ZhjcvW2ReOBsGROhYMJtf5VcvPjS9B3zmzy8aQvKkrNWkfDIc2B5BvZhNx/vKwFbJJMS
gEvHcSsk+VtzKIL9C7R1EWSxT0asJWuALQkhMT40/Lci4bMz3AGbV3wz+pGzG8ZvUxB4N5Jl/Ck4
GPqOga6uWIsmmT1XYnhv5hGHtDetvWjARjVSw57hNcEDyNGRYCDsu5iWjFFhWWq7myKNw+1kF69E
xjcO1pp1/4rn/bWAAAL/b4w2fdicJwexBvIX+MO6B8eN6MyzjtZeu2QFoGWSkskwL4D22M8uXBu9
3Jy4FpoBJGzPZ+beJ9B/U1ceymba4l/N1tNo5xtWK350gzG3JEbUyerQMLThaMpDBbNsaOJtPlQP
CgqOlYZ3UVR+JnXKua2pviFkzdJXW2UmL0So5xvCZpvM5gZChTIcFeoapgRLS686sTYNpu2ypOKz
Ct8a+javI/5y2zEe2kb/kBOfd2h93aaTt5R155thCj+Zibwo/2fWsFaHAHNcaEpN5QnZgzEw7lwT
cc7iICVE92yazcOgIu57S5bMDvT7smjIHErgFLmPWZJcnTD/NiLzZwa8uBIpghZyUueiqQe93TOL
e7U0g7IMTHAQD882QfzNWE+HOqt/MlBm20KUD26TffRerBiapjAL6drapKp4a0fhACxrvxRDXRx0
IfsjJy3F9MArXi03ajeeQ4ZJY/WepmcKxEaOUOkxGj8t1uG40Pfk/t6wBp6CZSbf2OVnkPOVaKTz
otXI9mR4FGRyI0mUewrbV3txhE/l6IKjZM60yGxIn90aOElyk2LpNufitfChN3Ik+crt+pQUiLp2
gGjl8RmZpmev+SrSPctjSlNvbia3Ka0tTD4ZtmhyS6oEZc8te5jjAqs4SBcp4gfhM4ZrrexzjKbb
sc2TFZ1z3F1ndwlupdugI6UqUmxMtcOaWIbtTibOD0VFxT4iEjfl3WHyoLxOLUkR5vxkP55iAX1R
l98yhwtWWiQyanxgbm9uqICAdFHoRwVrBB3SewiG7q1lcg8Gx8UYuFZV7HLp4EnE8B+v687Mt9jU
g7HzV4xM/ypKPNNCV9SR8M3mYN2tNIo2nHLBuxV/F5wKscqX/OlNc2hd4KmIiWZSfNptc+9o+j1i
46fNoOowIdlaDlJcWWkihCUUIZe4ZTsM3wqK3r9/GSKFT7QBCjcWirkpvQChrO4k7hVgzPhA4+qm
FFz504ndLJj1K2WMW0dbZFzrGpcvLy0FtL7nPI5Yn+2rAm+/IbwvLF2bpGXEJFyuIwycRngBRJRQ
Crl2oEGJ+YvOyjU+LagcfvPSgEm22/Z37lD3lxcqK5JoYVp9KI4Im1myzhpFsPVLcWla1Htc+oZn
MtImxWy5cB5TZnsZvn0IcbjTlxdsSu9QguMn/mDxu9PqLkWiz+xTFHQv0/KTQ6vOt7Yy3I2rN1AI
VtqeH0siPdDr0EV5KE45aK2JiPi2jq2HiDsEgeSjEvDNSMz65H/EXihafMLq1+HmuHIGXkPiksBS
1TmbyBa6w8Ya2ZU5heMq8bO1WcmXAXs8I8Lh6jXoJs1tN4YfZDwhxEnxrelHmQvwTUGucLWM/Ssg
mC1MMTZchnhG0Iq9Tc1k0CxURaRpM+ReadQV3lFJfDWwgzOTLZKpA5jIwgiRMxCP2bsGRrrYXdu1
uUQcAq+4UkDDrJc+hyylXVIvxTsxSdAd1v6VO3O15VxksPmom1qsbVNWCPg4uYOwRKhMmNIiJIqd
Edp/vpgOzJsgCPSR3KFZksuGn+MjJCqgt4wTLEi+5BFaGb8wF4pvar0fCutpFhp/Uzc+qtLZ9EEm
9n7j5+y+cNtGwHphQVLUqSCnqPRkFmO2VhxoJSv6JmaYuffnq2MoesO5soMkBzRKfGA10isPIoVP
2Y85DEtZvDKNmG5BBY2rZv5oyqHaEZ1smNkuE+Tlk8qzV3/A3B90i0JJVoes3SjXhKT+YO9yM07E
thnRdsryXXjlMTApEWY/2YQdry6kcIKZGb6BELIK3FXG8aCNcEJy+8TKufetEw138DgoIIINn4j1
bDYbE6LdqotJuNosA1Bp3oUM9Fozd1Y9773ldq+ll5lAvDm6NDaDAHv+ooT2OiVzvTF7ASEaudOo
Jxbp8Q+v0ldU1Iy9x4g6CAZUXc0r9Skfo+iIKqS1JCg3juGxruVDmtBPyyyTMi6SXLg0FKnviO6q
ppg/wdGonTVQjiKH38ocqkOIi6g0Z7gzsj4yZCp41gmJFpiK8BQ1Xy061sqa/WLHmq4NfHUi7C54
hiASobShOccT/aPZ0J35hwtTKlxokK/Ze26ratukpP8j2UtgFmzagEix+eQhB7Zz7TEQkyUJg6DO
DeS1xWyUWXzaTO9jDLsrfxEkqCd6EsVf1xcKtZp2oogqP7yAkMHHLTHLeec2PqoreCooSc66H2cy
FXyT1tRcDdtYcFXx2cXYodx9HTwPTEZFDyIkfha91yLEykcbs5fQ0bYvMPQwlX3N6uKRewluWN4F
uqXGyV1YF7t/ubWEqpOpgnFArAGfbG/dxBH+aDWylleK87DD1J2z1m6cQ55M373LLWtLKy/jNmL3
a8NmhGtaz3Nu7hInrw65ENCstFp1FZ3r6LTTKuzOVO3i9Ytf+5ibxRz8FnbL+aFbC/J+NwxfXp0F
5W+Ry1nNXfnNhPSr1IuD1AZ3TUVgThZgh4G7z/CAx0veTY8I9lzHSTi1qylD4UKf8Aa+nyHXAaz2
tHCDKSD3gz5oLVGrOTUYVSXxNUtgKtsklNcutweua0MBg721HurB/skl30Avn+jAmeP6TjiZezBn
AmFORYLcalV39nxR3xGRezASkrNOiV5VJAEKLQUOfQ3xPJ9YdCZWHGdCVCba/cwofdjoVHv7PvQB
0wXxJ/VXL432+qdwRq7oPPtqB6V+6vo05euFgxcH45GboH5F2Tv3ndEx6XLixwSLrp1NmvdygPs2
eygJDcDI2rb3pJPHDypsq23WMiKhhPc9WKrTBreXRwU0gIcWGiwxx3PqJO1VTS3DRr0ELGZACifT
ST6suU9+msS89emOei2m+ccfUZS2SnEbc/E3PIeOXoZe3YPvjeASsxgmaqWrZiuMTm2KAJArtV3i
RCyhepiRE1wXpdfyoq8g1Ry2wDY88Bf7XDpsfdsMjuhSSFIJJbZIp8lNifv3Jpqm91LPNB/UnXec
isR3ToY4e0tZ4r//sWT41v4rZSOOi9XV6cJLbEMrGyYO5NEcopn4UgGpcw0mmWY/I7O9WYPXkoQB
ehDkjHVwpDOwsejlDCq0zSQut5HK872nh1/NNOFgzCK8WAZYkUYSI85qcMTLf0ptw9iDuHysKSM+
N2OengvFgBqLaMY38T7wmkNgzeQ4ermXFrVRqixPQU1F1eTA3TIkrEbbpMLQrQ15zwKo7m3X9tdh
HNs7alhTAPF5s5XOpG+zwte3CfBNQG4BZ/thKRKMxHLi+PfRcMKo9jxK7q7HvX+UFpW3deuEgtkj
bOAgK4NzBbeFEB53/X8VykUIAa/g9+1oa6xugwmU80zeZJ263fJLMpzZDjo60dB4Qz9S/FU4SOUS
Tup/b/psy+n8zyMjXDe99SkCUVM0HarOOPxrAm0KWrdTW5OzdhOumX50GZQD+n35Jyln4GlpV5Cq
m8BPW1CR6NF4SaOo29TCDM/W4CwbUgZ417WpA3BjctU0ox6sbEEsLIXFYunx5KMRNxEfwF7B5GFm
r1x26PSNjSk5jo4x35twIQ+xNHAKMdwMLY8LaoMhd4KGiL6TFE+T8sOn/KFeNrTWpi6LqFT/OitC
ay619E7/aoVjLbhD7qylMzXkX8lk8CSGdpSe2xZzZG/Sag7PbJM3iTyagFThaGAU7zh4nUSXY1Qx
2rC+k+n00skiOHX/Pbv5kk1Z/qiURN+h8uVj6KTjRcY00DnLk4ttJbmZVGLcZmPzgjV6ukvyNr64
Xoo6Iab4a0BhWcUVvh1MgOVBx21zLqDYkTTgz500yNicWMnAMRVQtACrweiPg0cS7f777kNHAWlv
4UNiMpywrJnIpqG+/PcSoToF23+1kZYdVqsEs8AuLDECgfT/yTN7ep1gR5jVSP7Wxw/Tkhe5/HsQ
G9VgDpJWfuDbrHF5jskRHYphkjODdZE90ciy+DGSjlXejOTT//+pCFNMK8u7xheCprJwAZ/YZXcY
2vrHjYSzzalnWlv8LX0iBDfstQVtpE29nglAHqIm9E7K+kbEGC+TqPJzDh5LlKq9Rrb9+O8zAnKz
pK6ZPNBaUd7MpqmeUgcDW1RZ79otu01mco2MsQDK7swTURLOdINj8pzoRm5pkODzkgmF55gIV7ZZ
qKexo+ZPQprFtB4wiurATUW5vXZIRV8pW2Ao8j/Gzms3cizL2q9SyOthD80hDzmY6guFYXgnrxsi
U6mk955P/39U1d9VlQ1UD5AQ5DIUwSAP99l7rW9BXrWNcldBOz2nLdWH7ZRXTCo3CnXrkluyeSzZ
ggZpsZy0inmzyYQOjmp1MG01ORAOBb5oXCNNBvw5jOW9RZppqRTfQscZX0rVUhm19KRdyHYV1j6N
/mSI96ZR0oARdXSVTnnSO8dZaaqXX+l/4g0glnbp1/PRcCZ8kaoPzpvd7gJxVH/ER6rgeSCnGI9y
cKt6+1p1ZHUVdX+DDGht2bIjzor74jkdfnjBtBKwSga8F/e+55j3lrDZsJjRG/ArdREpbIH9pjzZ
GvZ7IWA+ieYA6VU5Z6yZc+gUM/1IB3ojtOzgFR6CWogaJ1ih6sXHOE3hPxl3YLM6b0300Il2BzsS
rZQFgPb3PjOC7VBhViosvIqdT3aThZ+b/SgcPFX64xuOEkrboHJzGxZcV8mVPlbpe59AtQV5pR0N
LSNRZiifsfrlOyoGtjYm8vyIluw9iA8iAJQ0+s7swB2HYFc1hfVYoq5dNNC2Ln3cXmd16iru+gLK
E3Z9meckaqbwaz4vi16Pw4M3TuqhV9SBcQ0xgcD6OWk64dzCpYL3CCS7HZ/oVREvWZnhwQwSchtt
iIPVSCJhYgh2H73c54IaGv99umtotuyMETFN8KDSJgOJbFWLqezLrTRl5WYFxFszEzkLJeoykNIu
s0JzM8W2vTJ9gpkwkB1bjc1NFGgs85gHIzuCFN1BVEz1gSBYGgI9oL8g684DykYQqkhlwiijOS8c
cllZ1BEvKicDY49pxAu42ceYQO5NQgwIwqIciIZ66Fgv3KbpVXie09lQ857LEN1myLB0hYaZi6mH
BNAPEwgVRy7KiiDemkTi1aDj37Jwm0VKdZExSHkbCS4IYkgNTbsJ0LWDVbxV4CXgrfTLHojGAQ2X
s4m5j5IxR2gJWnXSL0P8HtxRQ2ii/cGGUgowPImXKSMskVSE4egpPRGIq7RwApJsC7nRSSDNh4qi
NrXZCnXeY2unK9vz5ruT902p0mlGadEsa+vVVJq3ynB8V7cc884pdFdmtdw0ifqa6eKJOiKldC3s
xWQjEHR0SL0GlwbOFACyXbxJORmzyNeO4UCiy4han2GajaBT3bO25ezLkBdlSvg15Q5l1uiibI2y
vqtT1+KkXEVto7l5kqOPCV+Zg4V3LOp4lDBcQp6+b1PlLZzXv7E2Lh2LOI3V8jzG1jEYGeirgTot
jU59MuhWLVCnz9ovGUNaPKA8Hp54OkwFUevkJF+MsDtJVxIXmY3QFqwduxomMIIHHSB+zOYYOkUI
BnH1iDWeg6UfiHibsORmOG9kqvzIFbiFmlkCAemTZpWDARgalKBGmJBb0vm7oQtfCwp1xNEQDTAz
PA5FDnd+IjAwnn4MWiqJq+TPcndaw7Pwloh2j6qOlWxGfBAfFmxDtcdTOK1z2bNtZ+y0UMXACK+U
c0dmIbyo2jvkPg86xkZbLW+lYRwpeHOumup7RbteJiZdNZRIhaVgpebXTDOwSbZO5XbSbOSt5YvI
vXOj9d+9HhNpXVtvDhu32Db3vKON64l4ow0G8m85PgHCIjI07s9K1pXbsCG8spunlU2q0a9FEVzR
CG5M0jaiDvcB2PKA3X79qDW5vYLbnBP/StllacXBtu3A7UyVOFXGI3Bj0MIaDChqI6bLWaRLNvRE
S8wP2pTD02AobJITTXAIqpzYOULIydyshLGZsgLHTB65RtJ8b0BkLXz/llpDcxhCUSwZ4xxEnpEA
0TMwUqx9F0Pr7qZzmiLxr7RxVzB2dZ24fhp1fff5ROIJzgzxDHdXChf16GVauhQmIY+kgbJM3IUJ
5n5asuSA191Vxhxlxa4gUaIJSMvuihk/WWLP3hFT9KQBg7gzOnDnuEgJURzV+8gYX2tO4mUz+1Zk
hJDRpiGGxDB+LVtqozlGxYwFav/gOuZq/2pFCF6y98ikC9jFELfkhFHZUrex0j2RIPZkjdwvw6MN
ABsQeAGXaySnjZV4vvu+MAmgLzxrtqcQ0Lea7Zsyeq8llLFRW4seu4ZQnKeWjLJNwaKGeJ5RSIlg
I2iDazS130RFU4s0v2SJS/g1MyUmsVS7WKP6aCnIUNlI0fHJkzfEjtaKeECzarcZ1cFdmdMQynV6
Vx4IN9s0EUDbNNXhOQJti2jeRvN0eKN41XuNk8Qfza8kzkNMqT+Pn21qKLPDcu0YOM9qXmtclDSk
JPgv5i6fF1lelVdmKHA8ppRkCZ6PE6jbLEPXbKbjjl6sd/PpHTVW+FEI9hBO5z8UsHKILmcPInIV
sR9Br19++e9//u9/vw//43/klxxvTJ7V//xfvn7Pi7ECsNf89OU/H/KUf5//51+/89f/8c9j+F6R
/vSj+dvfcj/y09f0o/75l+Zn869H5q///uyWX5uvf/lilTXEKl3bj2q8fdRt0nw+C17H/Jv/1x/+
8vH5KEgPPn798p63WTM/mh/m2Zfff7T9/usXGuGfB+q34zQ//u8/nF/Ar1+OH0P4nv/bf/j4Wje/
flFs6x9sjwzLsm3d0IWuOV9+6T8+f6Rp9j8MaYJ8gL3AiSLkl18ySOfBr18M/R+S/oOJOctWscwI
8eWXOm/nH2niH6ZhCIuNuaoZVBfyy/9/6X95C/94S3/J2vSSh1lT//rFVL/8Uvz2Ts8vzVQlaCrD
UlXL0oSuqzZ/qHj/eoNiyW9r/wW3TAsRR5THnJzmlc9IvlOT5kZt39ximpVGJS+BFGyI8I/89sH6
12eGMUEyb3yF0QrzqfgUQaF4hw6BjsJy2vOUwCSChVCu1UZNniBxPjKWWsWN3WKX00P9aDJS2jc6
Nume8M9728x62NlcmgUQRsJF1JUx/zWP0d5mSpiETW18ws0gPuAIbrtsLN5kWBOFXe5VyXK+NEcZ
uK2kwe87U322OrVY5wNzH7p77D3a4fan9/r3A/rnA6ip2s9HkDfOEFICH6fxZBmcLH8+gmFPQDP1
SXcIrZAIlhH/9DlTKiaewWBvmE+k6A+ho/UGNxJDbdILysjplKaUtSTCcr+rwiDeWZZv1mv7u+4F
35CD4h2jjXJxRMoGXthYUwPtUNCxhqFAMATXLp1CgeOukFG2B+Ys93GoAgdELfWsliEUV8kEusqT
FyVEcIQ4P9OzcFtOFPmkbBSryEzBezamDRJf165dp/SbpMGqmgekjLCgFnhVaJBDO960jEEOE93Z
yxgQcKg6ePK9AREjg6BFNObsrRHFXP1mHFw7zrtdYBQZ8Sn5uAp7Z++3unpUIFQss7bqb5+fhUyZ
b9nodnPucUPA1RO2QVyPuu+8kw4F3wx2AwXIPEOc+p0HsGhRJJF5lmq6Ruk37bOazD+/m/YRyIqH
zw99y2jdINsUU2OM41fWLj7tYl/T6wTuEY5vlG3bqHxUKP0+hA3XpBogMuAsnRWA2o8pqS/Es4E+
a5C+lN2oPaFkMhcwh/vfltO/rKZ/PnP+/dKzDamzaWQDyQ7o304cXTVMCpVEOxhTQZu1SvGxAGcL
7juric7NlMw42Yg7M63SvQLR8JsxoJ1I/LTdORZkrjaFpANMTLt0EZES81fC0UhEjSCm+gENI2ww
tvVI9NCrpspobj8TsifI7EEsliLN6RhcRdZHV+DhUypNf6ALpYZduEAObjwaVtVtDY8wSJLk9Meo
RI7Sl6j+eiDQGAe6INyBSUL+xb5c7kOzeO+lweBuImt5kdqIyiyRYfidt1qejVxZk09/f/kJ469X
n6YaDkeQFDHN0YUGr+OvV58xFhiwSvoLFIzYPBoJiacrbw3+0EdvclZwK8tbYjY7SzjNCY8PMXf9
+Gb7MDqT1iB+1tIQ3EfDdC1VKl4t6aavwpeUzU2VXZ0sSQ6QcmkGwEZCeYTbyWADH5K7DCTl8scH
Tmx7AZNIrgLNTC9avDTobUDCmpcdSdEITWuLjYoSGxuCG0vPOCFfUNa0O6c7syzEyW/ax78/PPLn
xclxTNPUdeRpHCFds35a3mMjEXphkMv62+IE04yYRGY2mHQ8cZwStTjqAZaBhn3sMYiacCA2wpvY
JUj11ioDKMRQS13ppdrt83vy21CHza1JWOJxB+Cx8TmBdXmUlVZdqUxyXrrBSjbawVeni1O0ipb+
GJuBxHkCUwGhSsdi35gPlVBfQgJ5WCMddOBUbBfIDPbcL/9smlcZ9gutmXiwzEZFl4QUyjHuVAYJ
i16Lbp1BBkGu59igiPXFNGajBMMVcRmGqdrqY1wtDekXzy2YZ8QxYDHiWZtkGOoT8yv0HGH4TcF/
upxMPz3oiEogZ3XHRMnHLeX6B5F92cWZl+HPz3K7+8h1f9wyGzz+/ftk/nQam2QvmrptS4HjxnLE
fL//803ExEVQWV3FdkjSwg+VZLjGetQtsrIO3gxLHDn7cR5AH1FbvX63bJ0GoukXDyZj+pVdEKAZ
lD0BrB2TLQ5h9sDccATMntbv6BaX7VCiDWr94gikC6VyjjulQndwzhX8DWhQ668Uq+zy8zK61QJE
rd6aOG6AhN2R6NF8zQm6tUzf+yipZYeQDrqj+fVEy6/L1sgVCIlBiPGIYkbf//Gl0ozGfmjQQn3+
1JS1ShSVDYkqzftk83n1xPN1BNKDxD69uvv74yp+Ov81VWd5sCmYHE1DXOT8dHPWUIwLZdC1vadV
5Z7IkVfRN+kPSUfcVur4O1s6fDd2at4rDfN5IiHBaQsHcbCpF8+JhiQh8sJxn2AufW4qBYIMs3IT
T27tW/fT1GtAr+C3mSI/s/dgQlU2wT6VCjs0ZoGmZuRb02K6b3ivpQ+6zwuZMht0RXeBj9+90DaW
jand0nrm1PMHlILRwVG1jezQeVtxa23+wzGx/23JtDXTZEdKKIicP/nruZaFgTeQCdXvw+R71hrh
0fJVRCi1mCH6uNgruEvrfm6U9kDkV+ivsOoJUyFgHoQlNy3j0cyD56Cq07khi/E7aQuGtbrxbNEF
iLLvoEmGjVIn+THMTVr1dtHlR3KnxHYCM0h+lTlvWcx6h0GovORcy4vUii1i41+lXybfaPZFS4WG
qAsDKUc+6/THJGcxIiVj/Ja2NDZKP30rCktf4VzqdvRunauiNFBianP4pqfTo4Fu4z8cOP3fDxwk
DctSpWpauq3PtfSfauVsyhFsR2Oz10SenAdP5x5cDwmZXsybv41JCQTFQMOWM1u/r2IBDQeJH05V
pb6NuuEtpMh9txwqJndSPPdOjHjOqMrTiHdo2cveeUxDurU2hMvfer8U0DmZY3Ts7YHEiNjG7pmW
Y7AOlNg/VFRqCPwhYCUollalj14RsTPeN8BN3lChn5rflK61EXX73SNoD4bBojZWxJjj4tYt79vf
HyL9p3Vsvh2zltlcahQ0SIF+WsfSTECzzvpyb9EKWBeN3d9saR3IG1Se9T7Jt01Dlq/eW/1dOcAx
cnIqmnhqvfdwZwh42dUACZTMoxD9c1BQXvjDurCSR8DoRDsbyCcrESPIowieEPRH6vrvX4ExFwx/
2hBpJnsr7pS2o3N9zNusv77J9LoJVRNzs6NnvDsoQ301RgPxsk54KKZRRFJ5t9QmhDWmqfSwmo1i
Gfh1tbUZZcDIrhgrx2Ta4VxsHlAl4aAjCmk59XV6js1okyeR8V3XrfsoKcevSj+jPtJAfcnCRN6F
BOAi6zb6lUYAVM4oi4yTdlzzl9ItLbf0SvS42+ryADfUeMxoDF3mr3QsO4+eDWHq7w+Hbv58OLgX
Ie9lZmLpHBox//xP57xikTThjHW5sxQtGlzuyf4JW03aK+atCGhg2GMAXBTc7Rp8Ok1E4CwnBLQ/
dKlhC1ATY5GEQ+VyE2puxBmxtYTJqncKGnC7eM5zw/qOnVBfdG3wHo0FfchWGR87Ej/+wzursZ3+
6zsrBPoS3l5AcpqlWz9dviTZ8C4RywWztdeuRfi1V43pdcCOg/sjdCtCzO79cCDVOMMzD9kQwqmP
WB23ScZ83taLrcX1iEJZHhEW4BhoMXEs/v6Aa5quzjelP5+C9Ao0TXM0E0oRK/3nC/nTMa+J8/Vy
BRKLiaI5GYxlZDqPPTnF1XDRsZgFzbHN75E7rOmybapZ94PUxgsr4L/JiYYVRjPguFq4btQc9VFx
RDS3MWxEg1NzXxkFwHoWSn3PfyU4RDsFQ3sKK9BUdct0xng8B1r9FbLzWfe9LaDMY9Tbx1RjyWgO
OnpqC17ra1+0qzyGJIImBs7jOsrsl0aQ4RuGLipmt+k8F3uI3niHrNSOWnk2WS8rxaCbDxKZzMiw
IQyh63eBJBwpXYy0Nyete5j0kjM/5WBzaaCNwS9KmBc6qsqQ56TL3JhQqRgkfx9/ONFrZINKeDTC
pfTuWmOfeFsTJdKwKofFcC9xkb2P8R02ZTU9eagtuvKcXHJeLEaxUH2ozB89UMuADRAAAtBjq6C+
Vsp5EE+K42qOWznfVOXeA4bf2nuj20UNIQQBcofFZzzIprYWGNGl6dq0PT2QOdJ31oZNjscizMdN
NPBmoUfPBh0Jj/LclfFWnWFCsYp9gr9Q7wO936STCrehdAtmVGZu3AjVe+hM48jMxi3gPjhi68dy
E47tqo+wq7Gmb8IuclVZX+tk2ulTzf5fbMl0eBDUUh0kmgnBfoHtPKkBUHb7Gou2Kd98RbkEtC9l
+lJ4xjFBI+FE4O9TsSwiQauTTVCb2PfqgKZk2JiGvqmwX5qqoCmv6Cc8QJiNQwSfNdULDcn8BQr+
YtgmpNH42hvr9x3TPcwql2GCZOozZ/EvdfUU6xmgkRpxNhwgBM522L/4MCjtCUFQsBE4TYOL5/tP
/mQc/ADCcR/3P5KWDpJjfQt93OY2ujvfWSWz2BdhPcBKkUv+GgwrYlWdtN2PI6cLOv6n2n+2Zzu6
uRvEo1mc8bJyn9Th0i0M8TVVmJhC4VbG72ASOTskCrAcmLZJQGqyyEFEZiG9pvvOILKMPu+orAz6
JuKhqV7jgTJ3U/hvtXXpmofOWNpPvZ+sa9zn6TVUSEkLabzTYFmBr1ccXJ7BSdf3fgk9hy2Jhyqc
UYQuMSkINOZEla7bcCc5mAn7I+/Ves39nTAuifbK/YIZRf5GaHCdu329xpxFCJVDiHdFYYAeUyBH
4rl4hDo3MkBeHW6NhKkZ1wcKpmURQ8MJ4aaBeanUYqVWDCya+qKEulv0T2rsnSSWJvtDZ8IxxOom
NiE+6ApucvZwnrOKkB36BikHDWBfI+QlIgTNslXQRksOwwjvNhPNil7hisDEuAnRC6rI5BHpJbTM
USrRH3PjTrgNlVKvEl7G6R97tAGjK0LhXYbQU5ADHFnYCWDeWSjNcqfdklOwYvSJEAKvXxXtZYQx
UTuyP9/WEQkXGe16z9qWOpSKqiNfXN91vopUAAXHkLtjKpBUEomRzn5lFTZavEKfSIseOHKW3E39
gSFrS/I3GiqbcZhyToMr9Fq/WBT5Lg82JdmlLfbSbVS7bJIq/1CQwRfs4NSa0yFw3vqKCNPxSY8x
12g7Cx9ZVhF4FSSuSVxFJ8TcGz2iEcCVUSKBpycwpp1cFVx02BNtDnYV4b2z8WPjUGIMkbqhlutL
ox/roxibj2QYlAfqNG3NMpP0mOH1ktS5OLCuaYiaWke7zy0qxvXYxeuJnD0bhB+514HbK4nYlh0A
W3OqvsX5mFxCDdSUM/RbhDfRATEs60MnvK3moE9V7XRnqJW4FfGIodpTt0M4ya2S2fnKiAJ1Iycc
nXT+HhMp2nMpHVLuEXd3avmS2rBLai+K3Sp34m1RkZxiKN0rLT7inZQ5kq9dixHTeGgrLlAGFwVE
9dJQDG4deE3LKqnqF9VCtQgxPj0CadafElyln7/GeF7uRgV+4ueX/pCyfQxrulcNNpRODtxgxj0g
/uYZzIx+APWGwyzqn4zBgvyArhU3R+JsB110L4KyEbOi9TjYEP7zXmgoL9Ueu9dgM3lsCZ4Y5WlQ
teFW40Acg6ZaTm03rJG757u683//YESdDd81On5+P58cEGWq7yMiAEklXZuwlxzRvquOxVZ0Aqab
H41cnWa4wCr2+4NU0L+RDXLE6vjNU8eZKOLh17NprlVtpK4sP/6aE7bx2x/+/I+fHz6/98eXn0/r
j+9hLnBTnwu8ETmQZJIa6dKnVgHkFTslKEc72/nmXEWnZEUAp4jJapYVZk28Dfby80fh/PPPD8gH
eCafn2bNXIDntdUvAOhEi8g2MjqzCW5+SHaWkrllq66TlgkygUe5MLYRxgMePA36XWcptFEtxswI
mrVhTY1Nv85fTSjq8EqvugKcQMW17zenXje4sdZLUCULKFGLLDfWIu+3aqZvFf21RR8VaUd4em6r
aCdszHceGEW7ddsRQGrwFunstBs8x0myBqe/Nsn5FMH4kJfGFigJA2XtDpAHC6dzYwS3y+vALTMy
JToWDAcfPaLjvI53uZh735XLwdzUJbUAHl6Wq1yg+FfxEsOGsghrhQl41Kt8VYt9YgeHUQ/XHRLA
PLJYBOu10ghXKpFbE+jjM9fIoumo0m1neLSkc4X123IF128yz9fBDU2Z6Wok/iEfdRVPuEXhrJDM
MLP3C+utQAGb9gBUWvgXXbPQoug4Tco2LxXuq8oyCK0LsqizNYgzHl/w0MOC2vc8Ou2ua8pdqmRH
oRr33VR9LWlUVtVz0nKf8qYnX07fzOSxlY1LdX4guhxVI89DhxylNMc8LC4YQbd+fqKd5DYy+Xzz
2s5Gz16sulTfKJFy6GvuGnjWK9SUI8hDfXzohmSdYiehGboy036dMtYlgAuSNhJKYuKKAosyqovK
nnZc+2cmk9jB4hcnGu/zrNloWe2qqhv4WGwd7si0VAmUTD5itdlJrtl4EG5Qw+r11HXcGgdZ6esg
8V11WAAJ3NGV3IYz7psFzYwLFBMlxaS9VupsN/fP8AsrpkPaasFIHXMaNoUsRZBGOWQgsNVf6YqB
9pgAfhFv0FbL3NaYP6urtuvcNoebPe6UzCDRQFmOM89W3Tp5u9P9wLU8IqPQZhOnsSMvbF299Jp9
KS1ixXmHfTV3Fa6FxBiwjUX3Gk+wV7mEgCRGEH6H1tWHcI3OeS9H+0Bq01rC43UKlgYtd+mm3M0v
G5n6KrOfVCoMDV6O02YrKSzu9RqjHhwuzazuxMRh9+gn671lDPvcmuOmAOfLYVO1F1yqayS+ywYr
iUH9bdYzEyhmqg2WFdVIwZ6vV9j3sp110ER5Had1hEmkcqsU0OTUc/TiLakDvKWuSv3ilKqr6OPB
GUpqTfVW6uG+KvNDFyZEZbG0h447pydRoW7FW1x6G2sqjhMuz5KFUpraIzujrZWi/FO1NVa1Fev0
CrTHboI3YelXJti7vhhWjd4RgPXmSHnHBhlbe7B2PHka1eCeHcULWDaCY4JHtE/0bcHzZm4nKq72
/BFv6JJuykYVOTkDPOUOlVB/n5eYZo0M+m/qpqiMK6aQfojoW+SU8Np6bJiRABLCPNdX3gLa0YK0
GGZ5V0VlmarNbTrfYwMV/U+yM0laKgFaAkHd2YZ/y5viYDbPyiQOUX+q9XQ9z9HEJNdo7KmdTAof
e6e10W7qRooei0BEQZRX644R9LisfyjF5GZTsevyJwvWfxdNN38a3hOr2jptCGesvPAOdTJFomAu
88zYFqa3NRjN8W6iXpJXwlw8t4+1SxAjkIoH3lZAoEaMfttaphPs+pmh4NC5yL7NdT7pqxtamktd
tGQkKMjGFppKch7rL9k3a8VmhSm6FakkqxQWSkqBRCpMV2QrMiq20GLWkbwyQ1hppfK1dLyNM+GF
VeAYiHptITcpct5H1uYxwXy0bvDGJkkAvkXshrvGK78yjnotK7HL2/HYesRDeOTPW7vEmhbcXiBH
YGIe9zZZfAWuBVnh6CQhTkleDE4Qgp7rWpLIhuVCjru8N87ZeA4m86Pv70UWXditAtnIMPCa29BG
tIxIerqUIj4UhGhVol8TJEfa5ze1sjZjPWwdJlu5ka5oIKzMxnTLHCiKXS8VhIROfbOkf44z0saK
fsv8fmla7c3ELDXqZLSzKaDvzciCXDudkA9CbquemnhdAcJCbYkyihOYyQpC57fKW0chCpisB8xb
sN3W1kOfLytvTi/CgoZPNsvkrKvF9tkcSwcvhko2ZFsmR2cIDo0K214Ys+0XxriyoL/7jAuVJEvj
HpsJkkMDsHnPKOc0UngI+g1WpGzKFLySnV7FbAESdKFJRcidG1qC8yxxSoeT7+3snvvhWm/eVN8g
4/lg9cTsLXjGQ4xv7dH55vVIbcBmmG41g3j3eeLaKgi00FrHVngATfyoyPRWk+MxW2XUZNqzICMT
s3eiSV8STX7vpP8KS2VVk7QaVME6QbQ23/+Gst3NvYYERzB8Xeg8PJlAHBHr3jKQlUN9D5lnr0BQ
hWWeY5PCFd2RWxgm5qa+F0q9zS1zOSmjS4DX1oSdIitye8p+2wZypdjBg1W/aogvFcJp9Sbfqirw
Xa1Zh3UMfL1ZeWa3M4tmm6YrFT8WBu/F6IVnBFvorjr0biCIOhrquk1S3bQDQebX3SYFF2o4B23K
0QclG1P3N5pKOIm0VoQJb0qKTWk8JQ8V1q3CxAKj77NkLl3wwfp+/jgJ6zz00R6i9HGYowaRe5NR
t+m88Bhp9gm5P3nLw0ljkxOm4aozNxSTEB65fQKQkRlUosw+of64MdreVkF3K5ThUjTBDrvkRt4m
byGy+Kh42MOxAazVwlsxKt1lKgUb9KLKc1zkSkcLylMfKw+K4h0DRdvAHkbAmW1MG+qb5z0omv0E
wPjCEOPWDNY5LOMTPitGrpBHw2wVKc01TR3ImcFmMpodZM+lovkbO4rcRNEuxbxfJv/AM6dLojcb
DOInX8seR2+6Enl1MLAuKs0FiMMD2opDYlLDJTgvenZBJRcYjSq7xl5obXvp39p+PIZ2frBx60/V
we6s3aDYLgZdckvKRydtnmzvPfH7Ox+mQ+rXZ2KMuqHHSzzsk8yfxcv7krMAVtRCdIgQu5j7/vhs
TB64LzgRafZaROYzM7drqnqPtZbfajKuh3mlDMHXsmdE+PbKSvnkUNWZpUdWYby06JQTlfRqTd7F
99stysINW309B3Je5le10fZ28IMs7q8gK05Qai81Rq6wo64IiqOmRytSieEzLTu/xUIV3LcMT8tc
7GKfXKhC7JBl39Af8SjVUyPzk94KFLo1xKhtI6xNX6proF5XG5poPCanSgHKHGrXKqpnKewqyscD
86i7RM1ufha8ZYHcWZT68ymuRv5bglw/btuV1stbW4r9YGyVjln7NOwth3CQJLnY0trXbAqH4VHl
1gi+dp3xCHQJ36fM3xUlvQjdW6DeNttmqXF5OXh8DAmzV68ObaRvGegk7VOhy60tfMzx9ab1yMDF
KtKHB24BVOmIBemmwkJQjKUjXyuEus1YoIajJyD0fQvFyVabHAIMYNfgGXTui4iNe+lLV0EDyTiE
vPCHBJWobMMjZMFtbSQHZhjHzpQHuH642ZWNN7pAPxZymCN2VXjgbocPIgPK6JSDK98HZqRjb6wa
CUwlilZVPJ1bX71EXMY+V+lkoDsxjn7APBGRdZEXbmLVWwYy960q9z7Jt6btHaE3IPob1771jOBw
VwSD6zRs8Z81Me2JbHBVKnjdTnaJOu0UvThVznBFrY82kF5kRL/OivbOOJwwzWEvAFRG0UoKlg+m
l3HTk8L11rc9llCf62rOTtKpc5qt1SRMFbRdfMj6EYCKtaGHkyF75xYazk5PbzU2JVdNsGXvi930
Ipt+UYbAbOz2iP8DKC6ncO3vR0Q2uWF877Jmj9jhFtOmANpA8CcQplC91I56lobxmCQa6zROr0Gy
wDrom5INnhRzeML5sYVadWYkdGzDjj6cV4CdKDcg/1cQS6/KZD9KKW/MvC5aj0hfi29EnfWwwdPk
hH/1rmvinRL1bNzpNqfaBmnv3Mk8iAw9cCHw81Jr12JnmcO+S6eb5kRn9uKnxEdhCyBOrb7i4Tl0
nngd0/HBbPV32egbS4ybvvMOsKY35IYC0JabLmz3/WjuIu1ZAQFjpyxivIDCYO5BZOwY1axUzX5b
OAUhsule6gXzDpv05tKFJcttLTtECfcElcHr8GI65nWws9cpU17C1r8oHnJs9hguooQV7a5hoN4a
VsWP1kTzP54lTTeDzLiSYgK46ho/oCtF5Da6xd6tPRFUsET/tySdfFN3wTo3PpT0R40zlpTUc0Ll
VnPqWSXoIvZBtDoUwj0IkBq8eq3p7QZaz8pTbbemCNaY78fXUpATG/hb4ow5Cx00Xyo0xSeuwT0L
1EVv602Ya7ewZ/MT2yd1zNg8Ekpr0I8kfstD8JtpG98fNvpADynjVgRgKJ+6Q+SA0NO+DqV3lnF6
9Jr6ACPtPpiR8RmberwYiwxkY6pALFL8gGdmCoxhZ6Uz6Ir+q7Xy2Q1BTU6/4vObn19/9kk+v/z8
8Nm6+eNLwj0TAnMI6kTS/1O7p/xX4+fzMWKYMIXXbaRK17jXCY1O64AuhBxTjUKTSUBehxltBT4U
HmAMJUu7ZaSUv3/v87MMaBHUsPl3wljQhwx9koQ06FcLCFow+XzFju9a7f/RdR7LjTNhsn0iRKDg
saX3RqJMa4PobknwHgX39HMA/TMdd3E3DJJiUy0aoCq/zJMZOxanP7AILw9NGJSHUqInqZQurn1h
80HFxXMQffXfRQFfAB/TfBvNYFpY/e/PPWbQmD373XyXQRfLQdoFj/73kPnO+R//9zz/nmKsAQJX
FMus5tdgFn/mlyntBghkGQUUP0KU3bzRAxluVEUXh/kiysk+GJwhgRPSmOZHXsp8VaQ/1xLMSbx0
A6Qg13qT0wvSTC/VfE1OLwURhGKfeCw1J4VtfsvmXzVg3F8zmftMSA8wGp6M7FWr5StEBl7b+QnA
YvCK/jzX9NSOGf31bPR50gK8ZSWh4YRe6mr6jdCT059fO1+b7ysFZaeMOxiFRQk7CZ5ifrJ/j53v
o32IJNu/n0R1BNJGjZ/rmJe/ARl8AEPNa91URUU6GRtkq0zMwuHSFvW2oAlMDgUdX9Ga0optR/0m
2fBF901bxD4dSvJutDZKk/2B2Bp1uSaRv45Ev5WdXKt02cX98CgH949SnOH+idZZ+NcqGjadFWIL
+sYidgPswq6MZlA0cXXSFeLhMnw3HhPAcdyrsj6mEcyxsFkR4rSd+EDzCPGjaD1gCGIEth9T+y6q
/Mp0dqvvQwahYS14Y7JbPmrHQg2OZp6dEzI6UOS2ir4U0N1rFtUDlSuSUJWSg5Snla/2SMhwCorj
S37sCpBuCp9Kdzopqitpa0cv6i+xXT6QU75NZUMd9LHtsd/JKn/GNnSQxRT2JnKmm7tqm0Thqmmj
ZUytfNBCGeH1SMJ8yyD+WNGNkbN4UNNop9UuwOdfXkubPG1uXfs5vQyjZ60t6vr4ROL/Q6MbS+gv
NBaoDvwWZ9s5koXxV61W2yA6oq/tImPc6CUZf3kyW1aNKkR1haCvmax0SotUFidUt7Ht8neFqSwL
lh4x5taijFfNmDLiWH8KpdzEI3uAfDxJPSYw7aw6n5UcDMNS2Hzvo63RxGsMQLAGaa1qKURHymzs
Yet3AWDLh8fuKo7qTc4SJuBXtIq5HxzrGunM5sEJ2f1DTcedEYePxmiR6hNwZFMAWNyjMjxNO8eG
vH7FwVtOZdfQGxea2jz5AUS83Fvb/bSAZHQyMtIyaPRtu50BgbZxE84YYhsjpRX1ZC4xVxErIKoj
FyoBrJGOLtWHjIFCCWdjE/DntXm5nAypjGx2lvJWqzDTdBQzSqXi4CGcJ8Eepc3cVae766AHZ3+O
9qjIVNTQcwHiZxig32cU8jwZ0NDYM6zC9DM0363kW4fLBIGRfSkNJhMeKttYhCJaVdsVOlUfiQQF
kiy9EvG5AAOdlmuV9EyoU2Jt0Y02aoTA7zkJPN/tFtP4FE4X+2ZIdzkEXhsj8EDSjb+MotRV7hdH
TdP3dm+tISHzGZarzLTWnXdhShjYKJlxc8u88leYuduaXxZ5LXAJe23E5u8xnwjhOO0dUkWeBigs
JkUVk98EaIOkJ8ffJXKTzewL5ggFDQsdkAKYKnhRDzQEJQhXscvk0mIA7bsLpTMQERJ05mrlu1MT
FnNxhT4S4C6tMS6EpGoAejQNugd6R/6wecNrpWxLv3i1AddIxz+YLVOCQsMYmizdhvpRDtYCo5si
+8mCjHrcLEtbW0W+uSK0+DlEAeOCs+Y768Sj4oX6xyo9U4lE9Q5vllmhyeGXNbEB5KfQpymaLK70
u202uBvC4HDi8PU3fH0cFjYdf0R0wsq5cxR/G7jolDg6Y1zFDTsk2f7VeVK6hSemwUkvqoPuuocg
InfmpEu7qbcuYxa7NVeDRLjyyCyeRByt7YiITaXtemhLaVmtzI5PGzaJGDophPt13ZmbjkYYdLlV
Cx1bjF8qUDpBlJJf3fKyyWSfGgcfWLQYgJCbVKOjhDZ+saPxi6ILuRtDao9AOyrwm3zvmx7PRSpU
lDMTEhbvKYkbDA8E+4d0l8cgPmmosZko94S43HhY12jFBLGoZwq2EXpRknxLr3jqGT46ZbML2E9I
rz60NQtu/aglGFCQMYM0ORSZe/Htdx2wWg5+0PKKnee9mmnBAN/eFAz16CPbJpwyTOKLXsfMUzE2
zkS5tKmJIWykcKisXYP8ANW1CmnZJt17bF7KxN2ywz6QM9w6BZ1xpAh0dyFlPXl7FpgoJcW4HcJJ
emxMChxVE91bPZSlszEYpcreP4i6Ya179SLzLmymEWXxXFsTQa2sj10JCNthWHxMUa/i0d36XrmO
AdSGIel66Kdusy6Iak0HT88lridLeBw4/cubAXu3gOPTEopUBgpY4CVpbrdGpOGYSwST/7s1skhJ
lbVlOvDm2iWMHuqR4BVLGtI48CaBPuHCtiN2z5CRT9dNtG9/ldlXQO5LgOqUO0f3kiN9CNo/ZKPX
Uk5fAvdxRxcJ1GAbUIAglUh99tIe8qUF8UZS4Z1qPgqmuCshAVep7TG+fgf1Phie9aIdl7U9DaDM
gwz0V1Nv1mnr7ymQOhC/w8ELnF07+7QyCY4gSjW8FzJ86Zvsphv5O7WBH3pT0QiY7bPYeWc8u8xT
jogqu49pRwxRHLVOJ00hFjF/mKFd8oBZGqd0qzGPLWanQtzGnqatTJ7D9Flz23MUDs+B2/7SQvNz
rNgF5eZL5bMRh4C+GEeTjlz1qVYs8ivpMjT6ZcXuTr/HIrkYMmJhw4Kp7dnhKUsT0EqRi7Pvhs+e
MK8VzNFcUR5YfXFJyQdNTycZkuEN5QYMDsL0JrXp9G4kApW/NDmGDhgQsBY+jxvTI8Xdh0e6m1cI
QOs8y1c64Ayv7NdsOVdU263zitNlFGwd71Q4nLoNZVXliLvCPQ6RepheBg3ikYpeAb8w480PtYix
M0bz6u6M+r61975kheAHWB4KcCecLNrojDebiu1k+tpvUiC77XBDB1vqjFT8fqBLz76aDCLBIeDO
Uvax1hzKHNHEOqN1vlQaJYOufcwKceigJcrIuUQBIFlQUFVBR5b0YL5/9J57GPJoH2py70CKUn3O
drqzrpDDO4TvmLYvWZ8i5aPTgQ+Q2UiagN5JVhfsemQMmxy4P1ClVq8XfvFXOs9DfrPFa8oKnUzv
gj5iAydS9W6JhxhvKb5ESWvGgpYQQtYAUzz7nrffo3EjqBjcpPwCPURnJTp4Cz5RPvRuW2s7V+Nz
f8/sV3B6OhCYV+GBMFtVDy1cJuZe/aKw65q/03w4FqsaT6+6dP8Yv903jikp6MxFciku5rLcE5Z/
4AlgkVHytjFof5YcKilrcjbUBcOsksvuuwUajn4ec35iE21FFee7riE42RIObWPjODqOf8kVWaxw
fYuHBH0YdhVTbTXjGJM3T0jF5cHsU8IbFuynEIQTkxzsdvwibUF1gQ9z05aEWEjZiDLIdhRzUbkz
3UzCaNjBTAGOQUTel9L+rHP1Gb5Uf1HstvxbBpKVl6eDdx96avgMkSuH3nJavgzNujML5Vh2/jl1
O4lnXtOalaGAy2qy0N5EMUvbuIqpaEVb9jZxS2kp7bDDDWAZLYHAVEybYoo2S8ptRAEURz0lenVH
CuNVNLduDJy10wIgprurfYkHmtU4QIuTGxABy9V0QiyTCAv+70IZrJ2WCvYs3oAN23JpkDZHm8VW
kZ/n++IM3oknyQYLayxPSkBwJy+14UOL6VyHkQa4QjwgJ8T32VejuWJiWYhHLApqTTKPrxGDatUq
8x/6SogvljOhctTQLi/zhQExBl0KqxD1mYWfn8g/DhcAweNFE2K4jLaHilIaH/NdTIXZx6bhpc0H
/ToqCLjTOzO/W+wn2bvGfPnhs2/KKZ6ksjYlsZz6u75R+udoIO+dMk8LHWYu87+cL4rodyg0/U7P
AiVIg+puROlUJ89O6tN8zVQquj2TS2nF4jA/MyYUVAYhIf2rxRc4FvNZNiXTQEo5VinrRvAwLLOn
WKRiAosJWvJOGm9uK3PvYLijfexw2W/oh43uBcjQZdExZrd1qG2RwwqudVMeXTkJQSy1CZnijun4
Ow5+gxtSfpUqIDLKi4xdVIACx+1wTPp0HaRp8aTqlXcmJw7sXOv1tzRlQN6FX7hZSJ7DtlyMXMu7
6owibxkoVe6d3mlzx/ahfmaTFSyiaAS24XhPhmayiHMoB6qN9gA+QT9FLZp9SaLmFut8s5SaCU89
3XSHbF+0qnHzbNLUZlNfErSfBatCmA2GMbwHeodu3ZXdyZZB9KYkH0CAtHNGBBtfTGLBmEo6WNp+
t/ZzG2IT7bhCWp+yNCmAjDysn2MHHqeqjGwfg5U5N9Z9GM2Yhm3lplKWutCUtjgKO4ouVK7Vq77u
w3XTqbhnwv6G81z/1iU8O8YwnyA90bgVvlthpByEmpPAt2sr2vqm8s0g5eybpf6ZdzHVPVhhK4mo
le7shi4vgvLBeZy6JtKEgT+RpXQVyfiqVFPnQxN2R9OCTp/UVfinKK4jez2G/BokneljUlobqj6S
Z0NCR4l7t4KOmQVnBAb/HAML3oRPaP751FzZnyrU+FMcVPE6L4MPyyBirttVTBlf12FGQ0SjRJ1f
77gRg3kR3ayeI5nX6i9dlwzP08S71lO57Y2CgS5ylEWZ43cgtC1Skv3baqBqZjCGVyPawWr+ZPu7
KHKwV9ea/oJG3qXdk68D4RwT7ZnKtFUfeuZrRfDvAiue4iy7M18B9mCealsm0UYptqPQHU7WGWNu
g2h9KkX78DPPvGo56iZNg4+GCdBCDBnosGhsH6wwb3iMzIs7KOBweAmh9No+gkAMIDrsvaP/FINv
AngXZWfwnt3vXtBhoKayfNEzpmhV1nMCSlrOiobBOcbnE1yrsNcgpeXTJ7KWanejS6pg7QJ60tOy
CHNB7D8M8KcsiFrr02C3gPId/KkqTlNpPfUJKDEEZ68LEXJFclD8LDxnfemux1qtn8eUv0LDoNHY
JlnWCV1ETsE8k0Im9SHrK3UCzVWmHn3aST7uDSujswbHG1prBSmiym3cMlMkWA4APlnCsjnLmJ0k
SnqzhO8wuRvURTTFn+YL1YfnW1vNsBwcjGF6BeZxep8ilxomf/r2jLZDWWliMzBMfNbMuJudMg3O
xNcIdHpRcfdxuviFTE7R/JttjXbeXNXyj9TFVKF1JjGTknnFDLzSB//cdVAUBS2DC8UFLF43QHEd
LdMfjYnzI3MJbk4XhppR+4ApfZOGLgjMKfo5RE10p8b+Le87fzdGdb1up1moKhnehT2BQq1mRTEn
IAkoU4/SsK3maP4O89J4M2wwKiBvxdX0627nJJufI4AGSGcJI4Z4ZBvkR8QevAvSuETj2FMxgIQ5
J4sohx7ZdKS0sRMumu+aL1pH7BJ6oU42TYuHzJAThYHVNgNaVprhIcs4DqKcHHV8/FSiDKV3HBQ2
gZ4uJR2c9EVDOOrzFRMWViVaT78vze/0A3vJsRpzAqZR1rwloY9LCQpRJA26g6zfP/ltSj79iXUc
PDuK1Z9107xZugye5wsO5P6SdKSya7Ab7gLLypZDEt9UFXBqQZfZyrbM+gmxagv/0LjQvY6TMBLR
JteGnKJ2rB2sAmlWo7GEbY43WO4OnvwJuMCEGLE6hmZzhlMMvFalkw2X+UJ0OjKQSbCqGP67q5eC
xFDHOpwV39pOhurDNIpx1dZWek6wgJ74vdaKjIzLEBaiFz5SJWo/RFVQi+lp5bbz8+EDl1CJeVQa
qrLmI6ZlB9MD3S6qZhvhqDGrPjmrTPfPfpcl5/nmfI3piYLTUtv9u0sSNVkRizWmBIE49YZUT7Ix
/rtQdBgifWBnG7qMBrmw68n/2otyONRxtKpsJzsV04VQagfCEpCs6ZZFMuLn/vnaf/dpW8eN00Mi
Is6TWeJjioEbp5vlGYcS+MnCbEtG09xulJx0S+JhDKvKVVNW9TUemQ/PF67LoZ1CVxSk/71rfoQ9
3Q/D4+d+vcrqfZf7mPI98M8FUIU4NLv7fEsjT7XKc7vddDIJnxzrT5pq5RUw93bQcxxM0wVnP2Pp
Vor4uS+eHuHxiJa4/ookc75LaMA9FhqVW3GX2L9CDUEH90J2s9rMupZuUizC6QcU84hl2qZfVqUY
WxmoJTCoCk9eHyRX365OGHPsXaUhdwmWkk91LNSnblpQO0XTHsbpPh2ayUQQ8GNGkz7yGcY4tkkj
+qdllgkw2+4cZEK/GbVw9tglQTG02Mz9XluTGPXuDeDEu3Sidm8HTLPm+wInKU6FO5znFWwsSsq1
Kp0vsTp8EmGXYCh7X1M2NKj054gqT5IExqakcI31PZoItvdV19NXszSM17bv60c3Nj5zqYYyHgea
t4s2crTDSrmZakthuGfIP2E03itfbV6grqU7468Wm9XOahPtWg02YMi2Mt7UyHm3OQcdnLrKV0ZT
ZJtBshedA/KuF/7fzXDCz6YXG6R/A8XqMmdbXeGuKSrRfxKhaph9RQI1exw9olRB+vhhdzrxoHC4
gd0OmoZDPBtp3NQOfbA1Lcdsp5FOWOy8wndmv0SF4LbFh8cKNvUoJ6LyF79OfbYTLd8gmdUomSwY
Ej0bX9J2oZF7X3QEjP82LjxmtLXv0NSvsdH1v/BPj0s3H1mkdpIps4zaQ1LIDDSgO7WXRE8wzPK3
XEeGdJLMO4bTzbj2thkQlQNmDCoEx0Z70cYbfNzxMWe9uREY2qtuJ949ST0cjlmaU51bBa8z1XdS
gggg24eQhrQnrI+Uu1LbsGd0jffBeZ5AyJk+/DyZ692GQjhbdnblJoBEvtayrLgoZZXsutDyiHek
DJxVNd7BICguCe70de264dOYIZzSPY8+nbvK2SmKZ6V1tJsODfoFWM5i/tvi3Dk32qDtpWQ9W/VZ
8daUGa1SXVyuFavmz40/sNpqm3hAdrUhhvI5p3TlKsYzHiw47S7zHBvI2QVQanaZr/n+yAjHxeIY
NS3cBk3i/tSqbBdxvtu5jdsf8dNpeAZleSyLTFuVPpZk1Y0hb0z3VW5RgHpsCRxV0XMOuPL478Ih
UvBzU5Qgx5U0xcI6PaSQFGaxyYDylYou3xaR0NdqSkYm6zzwD/mENg2cDlwypwY/V7pDWVcnOHzD
RS2bggL6QVy73k93pmeax1J0zH1ylM/aIERqT/eJgpYQptvxg9KKOY/fZJVY9o7oLl7aC4qlDgMr
sZ1Gv9dWmrHzJm2gX3od/HGMtVKq9GwOQb4VVaa/FFqbUsDEI+ePTsIYeBkoWKstFdlyNJBO4Az+
XFhO4h3NKl0bTA2UZmnXePzqwh9wNfjQzfNKItebjZuhyyOsvbp5o0SPQlPTvTkaGemnMLq0urnJ
SM/cRxHV91I1wkvz/9w1utXeLvhEtFZ+AZPq3SMl9u66Pfo7o/cTapy5b77ghX9oI2svJTOSdTht
nuLpwg7Kdq/GuE2UbNBvpgdhuHTVcwLh6RwO+AAr59IxiD2zOeh/7h5iPONS4jWM0HcGKwf56wP1
3JKz5Vyfj6AiZGiSqeyybjeqTbsmUFI+M7l7chwGS3BVGU5Mx8fKRcHuCiM497X9lQRl8sYUKl1R
vJbeFH2KX9heiDgYftHTE+0MWwvvMEdIVYkw/124D/iFB/Da8bXuKGfyFMkOltMsBjU9u2uT01F0
xrkust0P9qGw6XGvFR2ADZi1I9a9nElXrINoNxkEBZNXVp0Cq2wOK1pW+PZJ1jJ2rVmfNZNKou7Z
n7Fxj4IQKWr2WNIsrIW0tCKNZuX44HjcYSJTv+ssjt75d8A4FN80dpSARas+0J94BmunWqnJGcnC
aujV2VeAXxCQPsdXCiD1e9tgjJhvsfihYSSxfs+QnXRil+qkarYh9PmpjDGDss19MC3bY1aFT8L/
pVZ++hQEsn2OZNCt1H50NvNNcOYONqHgzm7AhfjyVpT+sGWA3WLo1/1fcWLcjcaWT1bglNfIpP8v
sZ3mSN6C6oISPpERIePPL+R8Aao1g5/t0KxQI0DPW0APzgohNMVhCtLQx/6zVHZ1pCat7+03s/f2
fh8Uu2HeRaMgQd0JcrIFsTfe5mtRWai3PgDDmpf+e2Dl1s5md3XIS+JFeZAYZ6cKv7CTP+qkHT7K
GKoohQt85byUbQoAgJWTZ+3FdlR3MUNUOAmEzM9LhQ614slqhHqrw4jdqVqf5lu9KfC6Sd9e6m0n
1lCfAI/obXbTwKyQnoGYUo6y2jlDWy3xUnEiNz3/pMXNRFuFvd9p9s00AufWV/bWGIr6PN81XwAw
wSteQCfyPAoIqnJ8QV0mgkQd6ikY8+Dgt52z66Oyg9VbpZtAVTtE8pgzdUxxsQTqjDThrXyWtNcq
r+u7kTIogAMHVz4YvFXl18ElNyjCM9XCvCeu7q/q0lNedANFVbid9pGx548Gy/7q4LBHPYwiMRQB
PTN4w4s0/vbbybuSdx9dq4mFZmXyxUpYGXp1y4nNocwroPDGZ/t7iGSRbfumNVgrd9k2Jxz4c22c
7gumn/q9aZz/v4/L6XNU6DsmbqK/Qdl8QnHL7gOYDzJtwHEoVqdwJixGkucjhQSFGJ/zFLz0fA38
/n/X5p/+e1xu1eYht0huzg8Zpyf4uTbAKjZa6INZ8F3bLSdvVVPb9VChshdVHj91usehIiybjcyM
32FpmMeZJMPUwDwxPnzuRME4HM8SYHkW2lBJht18yCl0DKXSc3QcXVbxTCZszKvq7JpIoCCL9Jf5
pj3dbCbUD3YHlqwx3dytR26C1u7hXaFJYRVVmOQ6zpjvvvlcScfcl1NQT2EREQMAzLuj0vuqXHmi
xN42E67mix41u0Lay2GxHLIx/J61RCLCpR3XeB3RJUGaTjEgM1kDEtj8SHpUVRmQDZtzBfnpA3SN
i9010p/TnpLDwEn1swJsHYJMZ2Nlc+QlgYOyNmWnPopSqgs1pxmNGtG95wXPjGzyl0aQqy1C03uu
RMW6M2dYKp3YPNZqjj2L4+Jz0AcaOdCmfdUG6zW5Kqnp/1KaLD+MIMJW882u5K8GJCouPTnMZ800
z+jXwabPQ8rC6YrYtKIdtkVclb+E5q05pw8v3WBlp8pFlfdTt/iVVoG7iCw5MhBy6clSA0KuiWmd
aAEaN6Og0thoWus0IpZCYFTJKKhQ1vUGPJA5XZSA2BZNHhMRKGr7nBSK3NDuVQQbIynqqx/3TAXN
fF9KiwMbR2rs6IWas+onsfEjaFZUVvkaorLeJng5JlEa3HHE/1fhvD7J0+bgs1t16fsB6TtsO8FE
4T9lz4Cm1etM+ULT5Yg7yX3dqHvrth5wVi+1ptZWedeUR2Am5ZE/w3WW89UqN4KtRqkrGFhLC8kx
oCCzI6pPeHZesk6q2/mu+eKfsqzpdETjD6aFlfV2uQj1WIWraxMHpyfl2H7qbiSPiEctBcfTPfMD
5gucxcNCG2PGhGNqAGgeaFRLdWoUOOIBX0tSOhgAxBOVTqerruPop/l257OvSHFzj440d67qXhpW
/XxLu0Q7c5RzFoj05tqP9XAKfRgQaOzqOa5fPdql6fiJBLDK+vVHxDKDcr41E+UHJ202XR4aK2Vo
EV4g3/0o8eAB0k0VOfGmnoR5GaDCzz+tZibQ9NOfmxozBpcKia07UZ7IWy1tuymuaZ/W9/muWimW
RhIV1/nWTN+YHhVpPc7aarznRhxdAsFUrPNl8Cv2wBoxejXYMbjyPe1XUMDqWx9rfxI6RXAHAzBn
oKoyGm/iPWvfbDVog/pqlC2JNLcTfIOmnyJ8L2wCBQRCOwqmlPDdGy32ZIrzAIeYX1UkncXP/Rb/
CEcfwjVt8LPSp9Q5ZOnp9vwfdgZIwKaGjlCqxPkjH5ruzwPn27UarkEoKixdVes0X8BV+u/av/sq
PVipE850xPSGrYBeQ/ajLBwF8ab6o5TpRlAD34e9hh4DpommMQqPmF+pNk0zkYX46WZUJKAnZ2q4
IAn8Cql964SiWCvSHRfZuO8rlt8+fSOy6bBo1GyWhTXxAKEgof9uauUv60umnw20NK+Cdh1t0nrc
YkoCsVyJm1QkBbUVMSi3r52l5ZQXWej3pKC90Qyyky59+l+i8k3RWd8W3m4S1LHYsMXD4+Qq+pVT
P4lTVu8chEVS/CZaVZ9UTWOoVGovMgKKpxSSIWKOUIJ91/U8htfB3TE43AAuYkJFhEbFhJtDzraz
+DdJmScGyRvNg0/LU5IGBOgedjjf8dz2bndKNXKRqZM9mS5WFz80zyaeQt4u5jNh3rDfitqdZ6HD
BKj0qfOiwv3i2+Y8B2l/CiJUC68D3F7jDw451EBFdn95eQVDWLxMx5Kt6rmrtMnfrB5YEe2Dd5OP
nzlVwMd/6sy/9b78M72lka6ziqRmqFJxFTEB9BfvjcX3ubPQMobRvkSdQvZDaqfBcRmyEoClY2Tn
Rt7r2IoHzRRXZmzERmKQ32Tf/mhl+87xLFsIpb+Tjc63KZ1kkvl1aWhfemB9Kvl77g8DrGxJRrF8
qjxw5ASvkPc+u1x+lgqY+4qNpUuHBwXYzYbftLF85BQl3tctde5t4m9ilKdFxVJ7oZmavtIZcRvY
G+OJhqGQZKvpXegos58izx7z8KQat2pMZ6us6k1qJU/5qD9TFnlBM4uWFtpVWRL8avrwUVbaW+j2
/loYw6G1sVE304fbTq2blimL0k/SjQ7qMerkJuzUqxP1V9fVr0lOY3rUlUsHrXYgXYBZh6yF88oE
zhma33Xrwss1TYw4JM1JfQlbtafOsZSay6P09T+OQhbSzzalPiikk2OKzwEe08NH26CpNruyz69I
Rr/NAFcl7kpOc8Jf+H3y6WsAAsvGv6GPSVw3dLBE7XthOm+aq6CwmbR6+7QoB060F0VzUDiyrqN0
4mezZaOLax0WdFgXUvqrAi0gL/BQO8XWLy1/ZfucKEdVHHP1WhZ0JRtDsnX7FI5I7xJvCdNtgNF+
0Zr5nfXGKfTQ+aqmIawQj/WirswzmUifkbPExrViKdpM3pVWQ9Isbo1IHq4ZivVQQ5dAYqNCy3CO
/thBMrJId1oxqR7Bu5Zp+KoscIEmn/W8xM7X+1+FufGwTa84e9DB1KQc2ZiJAK068F0uOHiwaanL
J9UBelzEOet7l7Qu1fNdSmgbZwyx9yQCfWBTLxkmJ/5rHH6mCWCMIbNofCz6VXAgq36PKvtvQs34
Khzds+h55gxJLRs/XTxsOCxIJAfQEGoE9Y3EK0x70lqP2VIOJBk1Isy92A0mYbO+VGnww+peplev
oEAvt+s3Jai+HAauE+ahw8+YtXlGOY3ypVjKOw1KWP/wRFnVYUAsk9VB9tYxN7M9uJRklTdURGM8
sujGMn6ZMUdDqjn++I5HaY6imgsyBtQ8BmzNbUPHjagq/HEjJ1wg9SHaFatfhMkxbrd6pGDEsBoO
qkP9XFKjyeLpi+Dhkx14n6x8t06ucsYnGG/0WsMmqHJX1h/yUU9xE70opLmq9hv5kj2WYgqsJgRL
omCl51htNAXHku8T/aVccR3o+TTuqD9kJeNNV/CmqKW2qELBH0iVBEjWP0Za/x5cCCGEqk2pYFQS
xQdhXD4LbYJbxBB7YKnbvPo07VQsszS8ewbV3Bx9bQtHZxw4w0azypVuNM2J0dVvaYP/pV2dxrVk
M8RYDVuAhWP86dMHS/F5/abHukQi0L8AQ5j0nO5kP5CWdKudP47i3Kb9c9DWBImhwnT6Dtw5dHDP
0teRHcEIAi2g2hSnRURPAbopy8TrMwq4gqMbYwOEX6FbgB4z80vphzec7Oilgkc40NsgLjr0F3vX
NJP7UbJY9Rmnt/g5lG5cewhPMR1vFzd3fkkdqgpLgCtLzoNum7gMITYsEP4ewuM5c1cAcU28pQqa
wIm0TyEwZQWE3bVJLi+j/sXLcS11PvPxLCLF4ePwBOfVuJq+dHSBd6KtWOuO9l/T6jHVVM2L4gZr
p2oc6kSa4+DIh7SWdcwksdeLl5KaQKJR0VbYzbC2HFdd6OCrHUoQ1jRIQ4ahTNRzd7bUPp0av67D
AYiIcr8c4DUtOH9TT91cK+F8+ylt9jKjshnNooXYogtCou2tTbrvDqHcMThsBkn6zlLjlU+P3Gh6
dR/w+wmqXMioyy8NFXNZiI60XVwsHTXBipng5GPadMBQf+5C75LhvUwqnKYiPyhWCxm1GlaEwr+0
RKlXHYx3pVA2AeuNJCN85emAoFgPXDt/HfZAisoyY1NWfxhM5RexFK+g9eh15Yux6Bv5R61Hhqre
cKq66OpLAsM2PbFY98CJbqQLMRCvVnURGRXcaYbon1hPthLISybh+A8osAuwbmSRicxCgOrxwzuY
gE3QXax7cOtg+wAh4sMqHpPsolkE1aO4p3lbl48WQ8Qes1Y3Gvwf3Oxc1ClJ8AqZIKDmbWmO7hsf
T+Ck+k7TNHvZFEhLUai+xTKMVtgxGcMCvw91dSCfF9BmTUgnabSAQnMnoPTV63HO184DtWbVmVpw
sZPybzAxZzPFxfsGRD6aCbTTBcOccYsho1lEcVVfoCk5rHkvap/9pfawevjmBTQVPQR44poG0SJK
FRp8lqmfS8S3EaJQzsk8LCk/0VWXbVQTROwc4o0YCwqro+KmNYIGuSjHWgNRoKYigoE8ZSsZL14b
YokFv2UF8rfbG0xqKosh5Tpsuu6ilXxCdWvggFu4R0xHYDA4qMYUVPwPV+ex3LiSRNEvQgRMwdSW
3kqkvLRBqKVueFvwXz8H1MzrF7NhUBQpQwKFysx7z62VjA/Kty6k1OdLryTMFaF3ZGUbVdrp1rHD
GK4Mcv7Wbx5q1C0YsIpkg/WXnOsi/ZWycps2+KTc6Xe2cPWtXk+/VFj99kYMICZV8aKUZCJ0PGkO
cKbxHjYV4r2Uwxmolgrd8UiWDkL3/pNyDuO3DyGuUfaz8BpnXZqEhbT01/tAe6pi8q0Gr2IP0H6T
Ft8RyQpqNQS6Zqv3QWnf5JTQcrFIWvQgis2BeN2eSD2u3uSqL8CTEu3RDa/E3nABkOZIEEh0aZT1
B5pa6nbviZy7gmrayIQIvVbVXOXJXef9dei3s0AISDiuNHc5lY0/Zs5GeWzUU32TldFjUGlbL4BE
UQxDDQHNXUY63sGuy6fDiBgcVRHo4kIXS6NiCjIFaJM41gHW8R+jbF/KbmKGOHlfoL289aQ1BTQ6
RLSl7ntrNYQfWtTP6muyjUne1vruLounu5G8orWmIUBgs1ECwd2UJT8bOPanx+u6adAPqVtchhLX
cl5dp8L81tmhNZP7aZfGtyP0+xIvEpboTTmwC7ZHyupaOyGZmzvGAaKMXITwzw8McnYh7YtVEZMR
iqeiW2fkJ+2k772QCK8t2a5drIat6eSU3+FIg9uUNWwS+hzhxvPag2zBJhmZ/2ln2rTotT9jRK6U
rpp7gOjFbFxgR+rHxbLq3O5ZYEPt4/E1p20CgRk4clt9lmHYrfzuLEI73wxkzqP92BoawmR7oBme
BKh1dA5uy2RyYNLoX4iKHp1ZjhvN8e+FqhkocGottHnI6ZCDg7cdaF1xlWUzHPUkOxlhwCXY617h
JWzGwIG5lAC2qu3UA4eAnjMfXnqZjzPnY6KNYCCGdIi9cUT8GtrVyRbCWhO2YwOxqgbcExh9DX53
odjx2tbe6UvI2CUYeV0u80H5y5ZycVml3ku0zhv6ETgjAnQeR8KRcK61jCRakWJkcyEvdwY9UrfG
52ErXa5NwXUOrhEeXWfCoxkBr0gUjopubxcolAvC6xYskfgBIEE1lskYCJ9411GWgT2fXTzIaYkJ
Z+uWR6dCt+qlsrpNGTtHDK7ZISv4j7VIxYdZDRkUE30iluu1FzwzTYSdSnZJ6hXlbggJEQmEOiJL
o9wzqX5d4uH1KnapocH16m218efo3oJjLp6i8+Sa7i53SSamT7epWwzd9DKRI3ZUwh3bflevyr2J
n23R2DTr0CaceqTqdLnPTl8gk1esYhlx3yPr2pVrNQpd2CO+xV41UDQPmfv2i67CFOzSsyZKliPZ
btCOyxBmG8pQ4g8vnQ6RkGq3YC5Jsceh115ZcZCnqINXmwhuSW1051TqkOywqvU/AAAOpv3LoEO0
1JuhvkwTAFrHgdfvFOY7BQqQ/BQ/b1H5G1RC2qJta8r9Jv9U+jSsx4SNf5vRObTE3kxtiRENlpSS
TKDSuLoMdvktyGYpSklk0YD7JWOyo6H5Sh3HWANP57DQ6JoPDalVjWbicALEoM37s7xv0pUOl9Hw
nE/BArbpAnFMyO817DrZ6ppzZ5VadbAQ8vYmr4Ko5PAXdSyswIUSl9RP9Lzss51F3Lr6ElrI1sgw
DvRG8BYwyFk1mUdvVs9eYSA/uZ24s1uKITg09HntrUO3kew6mLmpLHCO6cZrms4AbhsBnoyHOZSc
XRH0KsIn0BKTgdV7COM1pOhc0l+YLT5WkZev4bPgMJhQLysLZXXwJx7dsw/RNWykRYEiaByxr4M8
W2JOM9BvQ9qLJnXWrOwPeZsYhDM2ufQc3lCi36PKqtdsU13CI1kzOSMxNCQhxiRimxbGztc5YMg1
/w13Yz/WjBDKsWFWwSncdTBbOphIBaf9uqktc0GYXL/UB4ZuNJ4Z25AcPtnp1cZNQYIdAkLX+05N
LpSBe69KAcrN2xeBxGtVojAcXOxS030uvAc3T0941XIIw2iOXOKjpffCai8cJlOxIm+tnlPHDCHP
PtIMP7lrpfnq9brDwDQ6MULcJ2OFoVGRhCvNL893vyIXimWoHSOXGKXGq5DR53eyw11DY4aTCcE6
Ng7yDEiozn3/l4smDSAdIOXe+F3Ovy7A1b1oovQ90SE76ooltGV8z97B+PTcES+2/8c2Osnx1O9j
h7q0a8A5UsZ/plHz2NfjVqGIY6jKJp1aYyuU86Iy0o28VnBOgAeUOJY9q9V2pnAKehB4BD33o3Sz
ZFnLce+6Ayj8DEuyFBHCl+EtC+kyuVnBlLUBEJ2X5tlLI4YjKvXZRv8JtGw3Glb2cLuJmSdsAxSH
y9uXikoLr46HkHeU1Z7N5TbzQAmFCaY6sCDBJshI/5v4Gw/VCHomtkc0r6ykmOdnzg6xkGEaHsIs
ua/0rNk3XXhfhJncQbF7KmdxaaJ9oXWnVOIaQY+ciYQf79KpJE+oGSRFIPFYWiYzUPPuBkTctJKW
/lq6pXaXj1xwIz046SPmPU3HmC6hfnWjnayVgScrkIz4jaAmxRgJLSTfdt/Z7rtTnkDSvAmih1ce
sV0DXaU9k5Qn4s2+BhpSXTM8Apcud3CMa3b6fbjo8+hR0oVdS5hUU19uoZRwLRvYjNBgfs9E9pha
1dFWJp54eNJtyFSgcLN7zW3uvH5661xv66TxnZAAYOIa76TlYSZMcmQy7H9Zp6q3KC0ugLhWIn0x
0DieJ6zvlmaFpLpzcagsiSSrPqQKmGzE7CIdQIO5LiQXr3PVygixK3R4jVrXWtbQGScvZ4fdZgfk
B3ceeXJ5pgdrnw+/UphV/HwGTdGrM11YOemrwxA99jF+hOZwXxXFR2kmn1ptHzXkURs1DVDq53x5
pJ9lsGVW5kPwFdZK711kInD8LbfLl6SRvVYm5kbTAvNbIAqFvUgvLnvMkOof3cEFo8HhDffArY5u
PTWb+Z9q3czemDTMfCO7ZmbsM7CPf9WEeCBST2vIpH30NuSgbgyDvSz4RYFX38LqFlHJEPvBcIfo
Ph07bdwIVkuSJZDSpQplkp1HTMDDj8AyyYRmtpllM6iuCFeBBhOxNVmTTEwiTdkIrIRkK0odCHxX
0nCUovvosCEnpUI5ZjifrR98Uhw/RqolpLW9U32+LKwapyGZxovJ6F69MP1oIfwvypweQl8He9MO
HrtA7WMxfk1EG62q3iTNkW1WnXTkTsMkIxOl84InCzyknmtPmc3VRJvdj731ECf3EPLDRe1TIiey
PVkFYOXwHgfrUUX2OvJzxv3WLxT3kC3ona07RnBJQmvIMD856sGAyu6gqnSfcp1ZElNyN0bbwCXB
lm45MW4ejk7VmN9VFG5gKx4YQ9AZTYnWmigEKstYQyT7PcY0JPSaiiDgg24z8s9E5iiMbuKIXPxR
xjbpp3RNC9Fd+6r+hYbygJxUX3Q5oYsmfb/cV2dDx0k+e1k9ZPootlmGq16+MBrYBL36UiU79aiu
Thw/9OSDk1YzV1WN8R5OhNXi0SPJVpzr9s4wuz2x3Dj4Yt7t2ugRC2NA1fsIOC9X5q6xf+klMaje
sOutFNl6/UpgWQrok27yiCY7OPusLE7oPNq2+dLogFxb9RI4/mf5PY7W4+A7K7ZTJ+GDf+Qc4ey1
4L+63WkKo8sYi3QD+Oep8jKI1QrrQDW+QV2FIoavE4oCPd2gQZ1jnFrerEqsq99+GFxBu13agvUg
n8tDwdDC45JDmKRDFgbNdrdehSVKxdk2E9jiqbAn3obGm9b2fIDEGCWHyniLKbhXbmtcgb64izGq
QZpXGm+E9QJx/EO817WziYYQdSzbt4VZdO92BVItwRFqHBuf64+kfTvz4ihSsbPnQfsU9cbrkLy2
4TfUi6ttJv7iEtdiq4IBmqMcnsEj7/OJvjA2ooVCXCLKkaqT9QABbExRqDUvts5VLIzGXyGaso3N
/HRtjP1pGuGSjjaWAPpuCAPZHdXis7RqglvccjnhTuX8Ho5tYr+UuCNRcJ6pObtFW+d3vqb+IGra
xGPy6ZjjHQTJD++iQrlrrOFep+FfeRpnbUDtPXoa3JwC3MrYfnZj9E0304ZrWH5PMuOYwbeG02QX
WOPHwEK7nXiPTWriYfpmRuxSR9CIzK1q11lz/a0Y3yYZlMXcT09h9J2QmUUuK6Rn4dcMcwRoIodm
Zk6D18yJlRlHX1uUOomA9YZWPIcN2dZ2arEBTd1o7ReSt87qi82Y9+CZqi+jZKcass6Eo9yl/fQr
1DqcS3a0UQFVYJbfVXTMUU5+DaV3MHJEr3QGYFuDpiz4dGkhQZAcqZYxlkXP9BbuCCCEk5vIHuG+
B1VNjSadJvoC0qN3oiORw7fXvtkxTEGgibVK5ty/kfECBGRYH+suhQvYjnu/ay2uGFi1pWJ22Gqv
ehZ+Z6wKS2nJN7cgJ1tXAB4LzL1BF8kl3sAldKWSTuPOatp7o8PoTr/MpQQL0q2xrioT82aN3bj6
CmapaU4fD78X6u6CFZmcSYwd8UF4w1tqAgagNyBmxkxfsgoGJUK7fRzSlMSDl2EfGCN2euyfqzK0
1pAYWc7ZyjWmPPDBYlE4qzmGrW63dkjgvG8dcjsn1sbTOApua0t85JIwLAs0ywvX0ayFKx9AO7+1
XewDlGAQ0ttXqevdKvC7B70tCFzM5LMv+mdko/hJyBVGhHG0TPs+MpgI6Ojl2Lo0i8QWJ3Jbzobr
r3CJ4myf2Lr7KGu2WfRQafqTZZUhenv5HnRsUqA7nKc4O0d0EBduZF9VYj567UIplS8zPPsbMknw
3RFbUIRSgIWcPkgwW8JW5WBtvuhqv2N0uPYhnUYjw+s2as6XLL6RnL3lNOAohXnM1zZCTfOOFdiJ
XpA6VGNklKF9yBveLpk91wXakTiV9xY2aS0r99Q5b7rM1KJgi7Ts7JqyPO13lk3jX+okhJo4xCK7
WXm2CewzYZiCVNNgR7iMkCitYtN4AIgrlyaE+b7J904MRkMS+JXn+idEKzjPZFyS3ezwX9Ew9Y3p
GpGps2SrC0HGA1lo17+ZRMDlSKw/bRTiwgL1EsJzampmwqU2yjV5RqCAa6AAo4s8Es1YjArKX2dj
88gJBYEktH6JUL2b1ILHCuRHPiG28bQNvjMWLnR0WsUiLDCzMnjCbqA9uuR7oPPYWOpYRM1bETNh
DgZ/2ST2q12153oIuAjhVFuEQ3a2e3HXGoiU/bICjOJSpfmVetaHQ+wMH0y+tp1iHEfLPMVBKMfo
Tzpn74Zh2RP9ld0xkDoFQ//UQzFhYzDTlWL4d7r5WdPEIMRop0UulES87kuC2Fm84iOTrGhRsxX2
mjmZtPSfK+ES9gJq1KiZrtZCA6TflR/klB5orj2MdcwyUr2DQoc73gWXmUQ74cFj1Deu4gHeBg48
aR78TP3WMpegMvvs9zH/s7fU7QBWacb8ww/pvuYlNWeFJyYEcuhYwyIukn072J+M0LxaniOjSpdO
UlWAL7pq6YbBL9PLnyluuPZq2IDDbotgrl+6mbyPwTNtvb7/5dJBd4L4EgxDuXfbC7OUaTnNIy0b
syEtg35tDv2zb8OTdYp5u5WqY72mqfXbhVJIlU3Gl5OyIDKfYeGZGFYCriQEeMG15TUIY/K5bHHt
ablgeP80vWElZbtMvW64m+y8Wejm8OUExrSQDsWy7+QvbMteErYxjqQikNh/EX87PQ5K5M6+m58z
z9lUCMhQUyDKCN2Jzkv+i5b4XWo9Y5sJlh5T+gU13p9O1GRRZ9umLcDPmo1LZBbSzgSFwhS397ZW
bIs4OjkxPtacQGKzSc70n75LrkEL2vp4I17zqfP2bQZxUdczpCQBUYy0n2taUctC13ZlTONTeSwc
ISNwCdSjh5pFz8s5dimShL794JIcoVKuFyaX06lH+qNE/US/3d7ZtkLCl7Qn/9ufyHnPaGc6zRO1
tYPd8IHQnRm6CAMm4xqYP/Zxn2EMxN7cmUzUcoMeNri9ifOwj2AxWeBaQBPIwAW2ksDx79Sr0NAV
pRj6ac2m0YnTqsUotxIcNJ7qzm5WbbgEmRsKstXcQhKKsVERdMcpRMvpWQNdbl0+KPJoY7tNd7Vs
n02z4qwy2Q9Qg/5Gj//kTQgQnDaAPRJzlWgCFDSpxzHR0IDpXkFWsx1wOE1DyO/4yojmQC8C6mlf
j82WchNx1bCu2WCykQ1fyX9yFrrD5leg+WzgBi7yKCEdLXMAoYbxeyfDHAlBTlZ9E3x4Le4auvCW
bC4OH/qUlq9UvgT2TN2hj73fwaj3i4YQjAzyziItisdRngw1OgScIGT2JMH1eAlIpY6Wg+tFH3Gn
DQtWqXaZVGwrmz7f0GYrfHI1hp2IBEiXll5FcNe17om1ioUz6QgN0Y7GmL7EZUJjpHxlZ9buU71/
03vUYzjK3eRYlzT9bL+lsYdb1wdkWKctfG0wa1EUbVxIkgujT+YUGvYckUcLbsqpfxZNpe1tKbfm
1NvrNJixrG15bf3sVOckEQd0seDJUBEjdeiahH+EnFeGtWqiG+f+LjxSB8vciddh214bT/HDKLPQ
9qSG1ZIkj07Yprm/JQjsEVQwNJlIQyaB7CjTi4cJ2eKyE9mT3kX7PrDog4JTqabfogJxGqfPTZZ8
tZH53nicbF6qPYeKtuzUDB8isD+kCbg17h1oByPKMUUCvWWnuy9Ra4C2tXqVliZkcmL7spF+J913
ymt29JRkksD5jU55Sh3/Tpdol+j9C22ihVty3gTpUzTVH+OnXvc02bRV7Gz1wjWYuas923yXxCm6
hyCukHl7GBQrxGzwJhgxr90Awx6IkE0PAqQYr2iIXo3A/CrG9mma6FbmdvpSy/ipUQrXrLegZsiG
+NBzmR51926q0nc9RYRkGymQvQEUeVk+YxRgCCC2XpOJrU3aysSkrXUid2uP/VFE1trAArMFennS
LO0rcPKB7ASCuphCsk70+Cbnzid2UhTUPfXyqq0BvXsA9XsfdKzfQEIy2PxD5kUwkhLtPZiXJirX
deV85pa7N2X1p0qLO0+5w0JljJvk3qCoXpZVDH8ucaBoMWYtie6pgmGPL/PC5hreNwk5ul7es52B
B9XQl0G1TPOOq3JPapdQYPJkZjHlnU5RBug0ru6GkXMJgxld1gjWQvAmkRUvYoOeuwTTz86ZMCvQ
1NuOKxrjbLBlDV573xJfpZZ8J474HkHaRQ3uHodWc/PaD3ge3Ni8Nho9mjkoQKHjXpC4wVzemFbZ
gKDbacZV2jnWslHZKzsTOFbIDGlqtsDGUyJw8/kPJsXJHfCdT/IZAgd7lnCCA5TZuDl4C1SBS8v1
TrUIYZZsI2FUy2ogrCDAqkiMsMHa2xnoWuJPy1Pk1UQC0lXdr8y8XdddTn7ZhNVBA3MNOAazIlMZ
tvoroxkvZptD7LL6jykpniJyRX5hzgt3RJfStSEElyWX7FdAtlPOOuiCGxI6HwlJnWdsQ8GyT+Wp
SIdXS7fuWt15L1J95frmn4Q4aSysrbtUwbJFD7MynE5++mCi532TAeFI5UdZhc+YtDDVc31Iwy/d
THqq+jek4d+mRXMBMc5nlo6vQ88eUoVcNjwjIL6gBJYHHCxLqbprgSgQcQPI3Ze+Mh4coenU5SG0
RqouPyhAdRnDnCVZGUv4NJwGtLyWhW9bS4JFX/QR9pxgNG82eAhQE/tMhZqaZaRJqueuxshicJ2r
mHx0+mdej/tgkmrtWNP90DA21ENygpFyFBDX8o0iSmzlxEjzI6TccLtepjAtN3o1tCtduu0Gb/dX
2nFF0gRzT41KKwIwOhmAS0NickdmDw0/0I/1q+AfgPljRXtP0jo22c2InV+NOtaK6a0c4FoFJn1z
tiDfYJ1YHqg7BsNCTNStWiQjy6lDoaAHn1VKs1+vvF+TQTEL5O7aVexyW/vcDfC3imbqaD0xB8IJ
Ij4mWsl+HsFpcWi3R4nJfqJ5dTKz5jrJIJyIKMxGItHAEGcbW6lhpRwKo0QBzqOpZ+uxIOOHMn4c
CSs2+xmgQm96WYMbXpZm+9Vqrn9Xi49C0UV3TDdlWzL9ZjVpzsyuNmoApk57N9L+tHyTz7nFZxow
hO4Cw1qI0KWwLDdGjkDBA3YyztMDqQz9NEbsRFPvGpJburPIS0Op1Jdru0lBlxv9Fltavak0J+Fx
L9s1XJ/Xnp98dGZAGEjm02MFzClgOD0UyRbE9hCZ08L3AS160SVr1HdT6QWGbbDTozu+yAFi+iDo
scUCiFyAxbc1w1mvUzY7RrSAIsA562zCEtTXS9RPUx2+ZhZ6b6vTQ8JC9BPF+4AVMaYbmbL6j0nM
8FGeNC02FrKT740LxCzthj+NN9KM5aDS8CXoJb1K6KNLuC1AwRtrN1SioiYQ0cZA6M+xbcwXWnwO
Mfi8vE4KWgTtiWrLCIsC8dMsmwjwlZRNe3KgRJkM6tcleTybuq8OsRLvKWAPGvH1WYh0TwbosxYz
qjGtDYmWc4MTrJxtGs4yNOL7sgGgbdIMCVDPbSdoGQt8WyxIwWaYhzDoTJkw1Q2+VPdVOOyw9Z6y
0XPMHT1x/TrqjFARWu7tpPGvJt4XxOyQyZwcQLus7FVuoCMcRtprWPbIRGPNjHljiqkMT3iumX4D
q1iECZdKDqHJ8Pln9NxeZD2TMJeug1lKUE3p8JQb+ndh6v7W8IjPAIY2cr3kvWsLNpETGV6gj4je
1WLG2colwJYI+4XS2L0dTQ7JJIrztVBjdagF5NPbze1Lp6zLORfvwaOPDG/aYuhtzxE7P3dxbtWo
1AtkPB0GAmx2qFLrbuR2Cjz8mr5N8a6aAnmiOiGQ0zZxYOJmnR+63SAdp2QT9tFpkf2LOS7n7004
B+PEt3Qccq132F6X7YwOxQENGPR2b0aE/v2ymEFXFpxmroBDdig5Q5Ofu/pMGx3nGz/zmX5jvKRK
BY16u9Gi/927fenN4FRyMhsgdnut4HpTZsAD2Txz93ZDGAT5HqK4iJmCm8zZPDEXtwVNS0Jr51nq
7abx8/rnXubJzljfHsRkpxDyzk9KDbPiDxo/svmkq0Onh0U+/PdGiIiiuj9ZWahh9DG/ZArg0OUv
pMwwli5NMTYIEmikr+k1f4TT8VGlA2lTTEZEVtBtVYge/Z4hVu2ApDL7ieCA+Z25/cO3e2x1eBOa
+F7XbLAGWEKnIAUKd0iwbR9QtG4cezhm86fbiedaIRoLA5R4o7N0raKE4Z9YYAECwZiGcETo+Mde
413XI5Iv/n4yt0/rdqPmz81viHRAfESEz8ftOIhGIdetIT5ihQ4/P2q/RUAvYuBNcozHESnrKisq
5nPU4pbxTUP0N9l1Gl5zjK4NP2XSWnUAP4Wvq5qpz/H/vS+C8Rmxsbvbe/XzbebbXLRsySawagZm
8TOkt9Zt+HG3uz2x0OmiynpFdKLz9fNYh07n59vt7W5QOcXhdtNnM/u5chAW3GjCkdt4CSfZfMDO
h6ltTi4Rb8mrqSg8fw6m/z+ubgeXn2T+BoLdiWukX73dDsmmM0DeFhBfjCGOEVyF+wCBw/b2lno3
Au/tzR7+OTV+zo9/vsxVhlQVEYbDx5qBCjjc7hXBRNuuZs6IMIKWaKXqw8+NLv977/aOMU1g3Fsz
wQ+rZjqkbJwO45CgY5pvEltrkAiyJcnRxVBxAyXsqiq6NvMNY4V26UHI2QjXp24cBVGEVc51ElxT
eJVjzIdrVjGDbNq6UUVrRAyTi5VSOhdmSPapj8ZDk1nWspVhg5oJ3Et9u6G/HzKOvvv7fAOd2sJs
YrW/vfz2DTP0iIfIaRPcXnX7RjlGzS6eiFQ2IsM62pa8+HogL5VrMqalMZzlPEQSGqoaF+ir5Wbd
/e0ZoV/Li7DaD2Tgc4TS/16ZtbDCg5LVejTTVUnb+WprXnB1ql5f0xJqfh7rjSG4al5OzEtVmGi9
+fJ2QxzucLTgz9xedXs91iN1P3KRaP951s9T8RjlZdbehVl08fTCOcZVKy4kW2JMwBZNnRyLSzg/
NuKDXmcMvVeTSEPYOOzEWQjr99tT/j7PiY4QILX72w/qJ4pjDoBpjeYD/e5wiUrb/PkltyfgwhGk
JE4UcPgkWQX5dbpdelstDQhPRTCJLiBEE68XPr32yFmnOnlVi9RO7IvQ2kM1+dZpnF/L+m5fNDIA
lhlm3O3tsdsNl1+bLQ6NgL+PGWOcnub94BhV/n6ohj/0IqNr6SbjpSzXA32vqwdx00F+dwfO1rw4
zvgYJ3p+bJrQutweakemgi4pUSsNqcftods3Y5Tre8ekGLg9druR1qj4sP/9iFZR8wWUVMIkHufv
U/NeQXcqB2b481Nu34htsqgaR7z+/e23x2EaLZLaJcTkn79KsvmiJc1c/vaMcf7js6apN62jgQcq
3eoCdTn3bP++nG9qD16tIHmumzAAeUFvX4zCtS86K/KycMYK6SGPgX+yLzDOh5lUyiRsfux2IyFF
HOfwa9ARfw+vWLPTO0dIBm7HnsbUIqlad61NQEqrjnRI5PLPgxPHxwH1PFNhxAOty3x4YCcK27u/
NNWjCKfHumG/PrnDCtPfp2oS7VLNN3k9hJvQ9MO5de5fbt/QC/KWTRfZjo2OFkfDkCbnYej2t6f8
PFb7x4qa//LzVawZV3Iujr0pzC154OGu1AjawG483SELWEwF8TPzpCsq+lNQ259csV6UImLLp8yK
hwjlvWKcntzZaDEWg2ZEK6l6cszr9RQZT3FnykVRMYsdDO+5NP2dApiqfP5gVo2FXTsLx0VJouS5
x5804nRrhuC7lLAao9KNVqpwFhUZOyrz5SZKm2+/b/exgWGsivx60ZpJvZBF+jUkhIzi6s3N4bdT
pTog8H2QW3S9nI74cL/8FNKwdlYQEf2BeJsz+sxSbR8mNuslP+acDdOvQCOPlHP/OKLhqDDpcvd2
4zSezv6ud7Xl7a6Yv759x04L0EKQn5vkflIDy8btCTKN/f8+9/Z1aaQGUFNeVf9zz8+n8TBl3+ST
EDd2++b/PffnO7dXeLEiHT3T95WmQV3/++yfX9pCoUZNM/9s/puXtGz8ze11//rht+/+/GET4Aa3
iYkrnv8kGpvWoh5NsRo9/39/9u3Z//qxPy+MraZc1WWE92l+5d+/1/j7v//8yr//sQzjGsuu/Pr7
0L/+sf9/p2x99HaCtDC02nwGf18zQAdbYr4DpDkOj5Vtx1tQ7nYphmtRlt2DFg1yF4y+uyCNYGbs
CiSr8NzivRUb3YPQ+/La0Y2Zv7g9Erv1sC29sCOYEyMls+q9m3boEhQryHns2vFYFv3FGrctYR0v
g6PVd4jpCQSOB/dBpB1NiNkne7SnemQKlIw2w9CIrqlFGT7WEukRz19pYuoebveCHP0u0+f4iL69
pssu241uaerBocKjvQV4hkLDoOzKne5RoiKd473r1MCGVRJlbHi9XE5ISbe3V91utCxfJUrsvQpC
qkP83ckUTGekax/spEtONufyojI8kmBsm/52jh4sFAQKdXKY9hXQidtXpCdMDBDQmuQKo1oAfOA+
gtG9yccck/N8TyO5ft8zL/KZ7XmS8VL7kBLW9Qje0yDyacYV6i2mPCwYXDrHj9Lv38OMf97LKfB1
HbloaSv/iCSEKECzdl+y3N3iXiWtLhoId+qtMyPXYAldx333LObEzIGzO5E42lXL5VvPZOG9Kr27
zExffM8fP0SMDIjxxqOkLDimtlnSaSzlHfoHjEqF9kJL171W01jd82J8KilNHOoB2mz29GYGGTYg
v7JeXVagURPRg9RyErHzdobaGqAdvNlvrTGMPRcpUXcEyFS0T5oEeGV7tG/HQBoxuucwpJmI5f3e
Zle6K2nrAfUJN7e/EiLOcjJNonHaaacNGn18Wl6oZRWWjlz3n0pQBfOQrj8HBJMenFEPliIzvhM7
Hy/0fIefmyqhM0dk+rYf1B9oWLWFXn1wd65OCyYnNNufxhZwOe4LVxu3lT4wx3fdGHyvavAnIATS
0NtLoqXu/t5o85d1ry5ZkS7bGWPWACzBjRIxWpi/rBtdcETJ4QIEk6ZC+ZxmgfiD2+kZJoV6YwgK
vz0vm40fkYhQOFsoDa5ahoOHiZww2pOJfX/RjIxpCe7Bdm9QiR19x/KPTdf6P/cS8SvOe+0UJmNp
rSpkbEQcGeWDPaPokHk/174mrxUzFk4hJH1a60D2rAYDm0PM3tL3PRtqDYLaLvayg5n5/ZkGhMJL
52/QDDR7lELlK28Y3GuCFE3BdbNMBMw15N+9llZXZZVf3piEr1AVhxWy6Pi+9RHa2SVjMKscviI0
DkQSAFgJHXMj+rKieQ5wtQ/pJJqK+YAwMMNEij7ImLTyvreos5KJbZs+f3l7DOzJQZYVURlTP35E
XDeEat57CeA+ZYO3SdhRsaaEIV2zmqAkTGg9wUOXf92k9X3gld5RSHqT2SAg2s7LSBVxhuWTfkmd
uDx3VfBAhADBkDpjruNoARW3SIO9JxjZPTAkjjYdVKcXLSquSYQYGdqjD2qofTOE4by2osxXZWVa
93VjEz4QJLAdTEC0pd+e6nigCmYEtCHWmdhoK7QfvbAIzjh28NyM+1yG75afzpaedGSYU4nh9lir
W2ejgTGxYc/pXQMNsbGNAXnA23CSFn0rYXvmIfCIBU9nnE3o/2bu4t01gi0KiKSQnZDrNgsvoVkv
tMZ+9O26XntI8TfUdu6pDKMvtN7FARMeaBYt5IQGjfjpDT5yTFofV6tGcUtRH3zoPUCHwrdoVDrZ
MSy5KuqO/kmCL84vLWyunXgsJ4/DVqQJYhNX9VR3fGpYRjD9Gs4+tpJmXhTZ1zbds5H443/oOo/l
xpFo234RIhIemIreS5SvCaKkqoZJeA98/VsJ9b0dd/AmDIJSV0sUmHnynL3XpvD3vifSNYg01TvE
NXx6nYJEebYseVg+0VNv1HvMZ/3DqLiaRgavIINHWzCrX0+xKuBEXz95ijdQZD1t0j5Aj6QucX7Y
V04FNz8N3EusheUryzR7TE8R64biAAianzO3n5vZtZ7NoPqHoKLckvq5UVwD24aVrZd9fqnUpasu
IxGPKwwWxBIVTnwFk4SpK5bZt53vZDvVX5NCo0bo7Srd8T9Rf18Xci2k6pUGJPZZ482nRSVY0rq8
+Af9ihL/IcR/iO2EHgKWtXPgd/E26hv92Z+lSVxw2K2CZiR8TNECy9GMadT7BbcplzGaw5Mgiw2M
OR9vTV/pol55tq2IkcKNd4EY/5ieg/GybpjzWo5KgWXXhsiREik/WPLifLKlVfVG8COsdLcurkAm
xq0bIziGXz8O/XPcgnQphQ8MnKuoYfyphfifB26juJbPP+t7Aoz9AGMtBOTptJ+VXV5cS0Khl8x/
87znt+bOX/F5RGu7rMDZ8ugPRE8MdEZ/VkNMG6i1U/Npnph/mISqbRqsjk+h6Z4rLKpv5JRhrcpw
5C6XOHu0B9SVULESPrnLMlhZQDpT3zgkceFdSdTN9tEUZXgr+jNeNPEJLsPn/2I5tzm1mQWYjS1R
U872S47ngZm1avcq94Nj/PtMC6dxhfkPBKtCSHkwk/a1w3gimUqG9MuLpFW9xyLaSdL1BrvptrqI
qHrHUV9FIRbrKHfzTWN22UuOTBg6sPNn8MgF0sNS36CoaB9L9EooUYzX5UpUPjPkrTbq4nXI6uzs
2HQkC4VxaTV8PIOB+3lACnibnWmF5mv6aGuUmoiky0Nsieg5ES4BrFOyTUaxs/oGGfiyo2ocWfuC
/sTymtWUgAWHqX7qZeRv64lMEA1M4VBl33rvvBTWkB4toim2ucBIU9UOBEvHMR+XB8gxRInQbEI1
xWvRiJHBI6t5KcqEZbp7Q4/q1ZR0OOV1cvGiPiUyA2P2ZlQ/8uAUSAxTCin8jfqjGWK6555x/jgT
KMo+/G7la9oBJih0L/rqTCJQ9Tku7sY82keIL3gDlx0zYO5AoptfP0Ev9bfLb7Zc6gKGaOv6IEoR
lQrOkM9mZL7bFu6eHPbyTgNS++TqHg0n9MqrmI/KC1nAbTs4z3Ft9y/8T/8YbR2cB42o5VjGXn8f
ZEwmSug1l9LHhZaXmvviG0Q9tHFe3QizRdPrdvc894ebwan8Vbeae29P4235A7fBcC/0uT5VafUI
sjZ+7EJJqdO76XcQ0Rm1cv3TcCL8bX6cn0LBd9QaAFrCxkE+dQwSNFYzsvH67hSaqf7VupzdI83r
kXQ4+UdQwpEfvULutbrJPxp2fdeiMpB+Jp7cVL9bZpB9sIn4u6xKt6aDKixG4kigXbMpLJbZOC9P
s11sBy0geLHov3sHXVDbw7nK84GUtCq0rgL7Iz0ZfIhx1dwnkf/yfRp8iBmSSxoU8grD+I3Wh/4C
uDJ6Ab2kqQsH79UNohF84PSE2rB97qu8u6HxSdAhPA51nf6t0qcA09Ffg3+GctvwXqGYrh1rUJal
uHwPY0G4SOYzcVKXDVUA+IiWmVeFDdZuK1BhlS/PjjsTe5ji8/xZdmLLd5jdwMovdfK5y4SzyHK5
PCz8fPIvMV96tQPqEyx0W4/uRSt97zhTJYaI1WFZqNfIBmV3YaO99LWBV0lKDWpSTX4kHvS1N0HC
fdC0Z7gs7g3/K1dmN72mlpueXFoLjx3Oj6Ouz1+0MvHSlDV8arXVLfsdw8AMkmCJA4WNr6yT5mRW
4asQeXfOBqXQVVuT8X8v//uqFl2ocf7px2S8N7NXH/SZCU+Jpo5uOnS95TZ0R8GgP9EJ941j9+xo
M0lmsXE1SsZWxbKlN1HJVulMxca06IFl9ZS8BQnp0DA/ktZFEiqaiD4cEojeToqrOZcG9WtnUJPS
936QBVinH3SdKJDc157o6RywTukM2j5kP/VrlLbiYKrLPrT3ZHfP91zeiBdyb7nNKYTz4fSRDfKR
ra9kNjvaz5Zhvo+I0XDwhX9R6FcIQsGSNXFdIEmGelIv1LJWwqFomBX2k1t+xkLCNzH7d9s2vGMW
MTTPxrzajG7bU/wW2oX2+Q7IQ/3kJATeN/k2JMHtGlcuBCpnbqgpOBiiR0W3bgH+1ItQv7iCibqW
h8lLxDJFII+3BTEqVmNDmBfjEK6bpBQrB8rXk5Zx3y1vbNFFiGRJnVg5WGTXYVGPF1cjuoQO0xfC
AfTE7i8tCf7+7xNNG78qu7JAH/MvTbp4z8VYnJb1q0F9he03FRcprRDHPZ4pgjVa2ATl8AudMqvw
XYJ1XKPEBuDl1azrSf1Sl/KFgzoRvuqlwaVVVtkmXhP1xbEpO3g02EiXryae95skhXRbhshUpSIg
ZgKxxaD77nmGSfJKmtdmed1Wizwka//nMgztd0HbgM5zR4YkgtPlu7zZKjYFoEzamm21rWObWOfe
+giBrP7JZo79utqASe6qcxu5Bubufexk9nfRye8k0+UnE2t6h0MdrdNksg5jUqMfCX1c6F1/TQ3e
CiZDW4vceVxtANT9sfO/evJKE8t9ll7kffeDv8k0N0cKBxo5MJLur68BwUha+4Mkh5LAMASttDUo
iIdw1zpagpWxG84K/gQtisF1ijYBdFBF3Ae8G5BpgBZ5cNdAZEPOkUH5MrwbsUnjzfWam691aOFr
y6PjWDSXogS3EemVRwKta2wVUS4FRRlJXX/xneGTDHn9MpEI8jJBPFhxZg/2wi23M/c2NF/cVs7I
7Smb0XkTUuMYbiXPgcRglM0Svb1tcby1TeKXlm8hh/zKiDNE09gYx7Qao2fcxpSgzvS0XIEdwb/i
0c3syapZXrIqP3q2xn9C9U2eFPNjMxsIov/neMqvALpV14H/qtPqjPx5W9ooilNZkktlOhRZReD8
poHKVEIx/oTrORutdnA4qsupQg/kwUKVWS4/I7d46ciBCB9C4DQUeP/4RfiBP+Q8B/54zmQhX8el
w5IaTU291Tl4+IH6/nyw0t67jBWBcqzCwUfTfUVxp79TCnLw5k/syyr+ajvt1md5+xoYpthXZfcy
9A6OuipHszin4pZnkVi1o7mWbWo/Qwiw+Yvw44Ri1DjFZMZqJv/uEe8UxH9uO3AsWy9scYSBWfjt
VN9JxSEAIJi+LdnycKjL+M2KhpXW6peZyh2VILE2CP/Ni2cymyBIl/wiZAmw1iKFVCDDZCbyLO7D
HNFyCENLhPG+zxCFwwl1idIpx0tQkHnVdqW/TUfNvZaaRy/HMF7L2sEGYLHWa67SPGV194j7CcGh
GzL+xdnPPAClk6yMHXXv+KhRqz+Ofi/3Y05qjyhNaxOEHsWG3fVs79oe55si+c19K/bj3H+XjsNB
OpwNkNHL/4k8uY0VhKRaxG0Q7U1uN3BReOXHICI42syLD/gnRW8ilG7abcZSwC1qF1e9HUwmxu2z
0Mv2AAXM3npF4hzpDFmI45rmqReKcWErG+j8jK+12UAh02DQ2M395wHgO6ZaAxzQYFX1tkjWVkzs
RN/G7X15GNOSAEnZzrsoT79CmdX3UKZQl8zyL5ionyfqlVBCLJ2NOEBOX0xbDonFXuAkfS+GfeH5
nL88+BxhyXBCr3k2ck8VVXtrare49TJroXAF4mvg99iTlUqoWhKeF/AsARrQxRxjhnDQxVfQIRfy
+iKVtEdDSuOtAuld67cYeZnTB9r1p3valiJdw3FBC9FDI+PcGg1b1HI7IqEU2Nps6CuOBR6NITz8
/CnwPk+bOIQ90kpKFy/Tz9y36WGgGoF6SPUbdo/0CqanJsuLu/rNcF6Eg3C+1ZPCm9zvUA700yAV
jl3/4jhC9R9ba2eWrv8WmdNBNPmffk7MR11vs13jQwJKm8xb/dAytZD9x83LW9WgZFignWbpQw3L
7FP0jbhyvKIEROmv/OI/t08u0ksVaxqpAuW1i3S5SoG+nqAA+6c4xGW4pNGUATjHLvWjE+R4dBw5
+hs59ABB9IIszbGWhGwG0/Qo/qYVFQHjKvJpK6Hvl9tgmoApIDCKNohs6HvQGVkedLg3aLlxdpk5
PGHmO9vQHOXdVLV7ENb4hFv2NsM2CJCa1qGCZhpZ7e1iqErblNCTC6g+pNlou/20ivj/8taMiFKY
gjxF0g7+tsM/GLOiP7mGDKtskGH9ZIgk6HZrHMHZupNJsSf16GnU+ep/P5yZ0bwn4PVnGYAcKMRq
iOk5yaZvTiAmOdfbcfzl6SdTQ5lXSzigrYjveHD1OzPytW8P2dXzxpcu6/uXyIz7F0n0EPzl58A3
62NRcBoihCKlAjWN5qUW7Hy6g0Eljjo0kupjxLhcZyIGvMlqlDDcOvbFSBRghdGgazKWCoG8N/Q6
cf35xczOjHa4G13UXv64q5C57FIfwV8iMW0UqePtLFW60w2pSADPrEtLgA9yu8KRFzHsaxcqKsg/
e2+ktvbejZimOLocpkrRj7sUEMz/+aIs/N/mLLzrgpGtKT8uFYrhBXCZDnRRUSSd3b6tVwVYL5BI
KVrOSaTkEYTG4/KXTkCwtkJGDN1qYzpFRTUc9YTD6RgPf5dPTm4yY0qS/NCEnn+prMSDQONJBFnd
R5sV2p7ILbzmgfbYgQb4TFmUcNVG/iMeLGNnaeZj2UXz2lTH/EoQ9ekHjIENRdCuaLouUHmKWMgr
y9IFyZREA9c/NhodY3+08ULl3VwdaI/nTaeYDHQs+kHhRHgllE9R5nLHYixfa641ncYwxHkocZ3T
kJ9/e3SqHroZ1brmpRiPW0M7WW05bzzfqB6BWvInxG8RY8kBSFwUOuuhJ//+90RuosBg0ijLjySQ
4aa0Zozjvvgz5vG0SZAJHOjfVyxxWbenRdTcl9N7okKVZqOBQNTRR4NoiVwLyPpDikHjywjjrW8O
1j/cY0ffSYudAyRvY/vZdMF3FT40eur9ptgm8gbf0SnySmtPRVEwjfYZMbLj6Ra6TL/tdj/rDyhA
gg0yu3tzSfZMhJx/BQ6RCNYo6aoGY8DQXuDHt2yTJqBPXERuYHAy/ee2xjwxqEYC/dcONeV0KFVz
hISMdV2BgZD1DHjS4D524+xpWeyrOHwqGt2+EtqlLMF19p2Mf4UQze8SHfkaLvSqH4MJYiGV1KBz
/5bEw4BIatbLZwsgWXsfUlJSdTfuEN6gw1OgY44bxjodkpm8Q43gSILQLTummzCJiOE6fCzX1rfL
SuGqtWyYZwzuyG9/wmLmcfxHsC4+WWL8rlLY30ABh1UQTTsw/9Q7WpG+d/5bn3nzHl4G5E8jGI+F
ga2tzSfjAvAA96E2vGbOrL8jNtLXlhdWVwibHTSr6tKhWcI3Aj4Px3pVA78Kg9U4ODP2tuLFARH/
T61/0a+zt/BMi80IAvdCU31tq9SlsZyyi9mjMR288LI8NJPrn+j8kulrr0AUxLfGzr5/3uWoMi5L
PdCY6FeHFkAEHaA/1OXaquhGxSLv9fPkpKTnhQSOwEU/xgZ7kKoxe+bulwZZvBAAZMpSE489eQpH
2VsnZ+rpXhdlPDzDwbdRqmb1JcNe+kCEzvToClCAGYHbhZu6f7zIRJxVjpDRswCCRVg+B6Qc4o4C
KTmhpULRBZNXr/sV7uuQyB1INwa2mt2YY3Kdh5RgwxyHsIdhvptacWyjEUYvqCasdiMrZtXullU1
CSGFGfZ88eNGB4/jIv4OTTg73uw/zwSuoEkfnjXHj3fLXVRb3XiU7oAckgnw9WdfLVgpL6NkCAFY
yr/OWvnHpy6nWB7AReYN7fvMProEaD3Lwnhesn/sAq9j6sun2k+fEpNhTeQ2/uPPP1jHdEfCuN7q
RJOuY4fuGc0Nc2M7NU3ZNmGAU/5K4vDkhXp3yF0rvNC5MlHpUqxgEnuQTtLcOs8ZH9ouwCREHpB7
8/x5pln6VnYViQRz4bhrEB7M0VQx5Q2sX1QwpAI6GVCSICp1urgutuCqeo/6ggCbOJ7WoE7EJ2fV
78RillqkkKKw+t29oPE5tEEiTrv4OOr2gNgLr11RxR3eNZ4lZv/vs+h/n82ITUZRWK///+8dQNHj
HcOlVbMgjXMBLUCFGzBF0rAG029eQg1oJcNE9J6b3NyNXWYc8PIXW8MS8jMmRAwfb/+Vdwbi+t7S
LpVnkj/SgGCjL2MGuvzVpvKQjJxM0Y0/5WYafjguet4If+CFPLxgS6PwEmBcPyCeY3aadfPVbqGP
yyZpX6yoUEIQcFaTRtQpDYRtrrRSS92/PABeZFxCdxQay3dQFfxlU5J+7AT2g6WBHEa3wuG2we8y
WYJUL6XDiUQ6bOip1htJdhBh0DxUczkcnMr0ql2U2BVwZzjtmTpjZh18qLaecd1nJTzYmAbLZNAk
Yg5sPEScJYGk4hrSQdYe0yzH0YUV5a2fUD9jXQl3yyUMKIRM/N1jTq+EaAUQo13GxsKc4i8ZUv56
2p+f2AJMUPXeLYyBtj8ewgmj0skevOBUBmroj0Z94ZsJzywuy7PlIaBJSrg5mWFRZcUbwwSKZ86W
OBpYYpdfcXmYsjfGZsVHos8nV+1bJoLmHI7xlwVGagoBOWxzY7DWojfZQYP0IAguw1sfGqdePSyv
N9m/KXJ5ZDpbIopnGq4MbrmDRg4f3FZLQNtSvgdl9zE2BD/bcDRsaaWPuLdscMYd7jUZ4kAw4EZE
TNGKwEefUzjFPqdZfB4rdORSw2oAZovcBbXRLIvFGPlvPz+pWRPzRE6gB7EBcW5XJ6fJztgvR7rg
dWpA6OIBd51+aspSbFIw+kB3pf2kYcFjvq69RSHhoMC7IZCrS7yUwZpxtr0ZA2PEwBWb2OJmlGn7
n6kPkPxDjK4cwEoDC8hdZlYEV8XEJWcAk1pYnwXdgf8UHBZbAj/or0WIYIDPxlACNCsay+xptCQy
iomyk+zsRLrZi+bZ0TqaUhTqLQlvsW8167zxnrQhHb//75OQ0mnWouBskWnBwBfj5dKcMgzcB0rR
fXUdJgGhyE597SgFvw7LzBY4S7Rlrt5FTbwzw3r6qPEWnH4WycpIf24rV5jovxLB/ZEH0fhz1+Xz
MK7aGnvWmKWnsSqz15w3ihOv5RJd4D0R4aH6F0yr3apK9mGJZSKKLA4fRIU+xHgwt7k3lrelR6kV
sX7VC4Z2sjlYaDo2i7CEIm9j1p72FnCEPiSA3Veg8wpIVTptdvqBwQG8EueoKnfWieu+6zM1/TLF
MSnGH+PGgfXmD+PGVpcyEkfRFPYxnc1m433nLjRhU5VPrq8Z94Q4vCo3D7PGy1Ok18+MC/djUprv
fpNPx4jOIuqpb0JLgpPRqIA+so54it8QHHNMV4MkSTpIaUGmRIfab1F6VMoswcebWHoPJFEuvHDr
5HF7CUr61A39pFDVSaAPu4NWMUrkEAKkxFBoVSPC9Q9S68j0r7iKGP8GE96Bdm5sEIOrTVt6jDTo
c2+jDYxoMZ3SKvvJPzNjlkGNeU455+bNwJNEvaXWETV3/jmXR2Xm4t5I8pewk+O27QRHoMrMiNjJ
wzXqev5GbcNYfxJmtB8d/2xXDfUIoZClSkqxubcuLBqnvEkKCM1mHOA/hl9jgu+CSNFPW0Jvjdfl
so5cY5OCMQjqqgxWgD3OOXP5PcrCapc3jbjQHfz3GTf5v8/yy2hCo/Q1yVxXoDrBKvFp2Rq+RfWQ
+xWEqVRJtOIqPxNrUt7SSr4IIRWarZ1wv0fBsBnUjoktF2ycIB335x2q+KaVq6OPALqirS0/is75
EFqcRoq45udM5MVSRd6y3acRvfeyxN7bAUiRlt494wAulHIr4WNxt3VvR49Nqnfn5y3KI+ts9cOp
L9OPKZm0W+ppzZu0D8u4B/VYdzVOc9D80bs4wDaAkIgJfqGv8KquSbKE8KEVAsZEFv/2Mvns9Fu3
1KMvu+bwj3g8Ow2jNJ9wJO/QjzONomgXpnUtwfZy/Ihnk+aWlC+awXTNzlr8b53bFztXN60DedoB
3szYWbXqpFB1ubdvggzP5VLxMe6/QKGodq1tUFz0ifbale0KuyXd3blm4OQ7vNPsi84YWUeUEcjF
RjorsMmGCjeqFF+KbBWFm9A1xFfS5Z+LiqM1B/OZaAXP1i4/h8HCH2jIB7l29rHF+jhlG0hHfh+Z
d9932j21eLLnXJfT+GEA1GsEWwbduNbz1TK1Jtkxe1ye5RDyPH3Tzg71tmRfKWuO2LT/7GsYl684
6u03Q1jgizILfZZPVxykQccyvu3JmnoNPf0vOtVDaLIXpPUjRFF6eGbO3bWcajsvbo9hmjSblqrj
gDGmwm4od4tURKfruqKPvaO+SO86kQOr2Emnz2SW99YN6QUnEzWF7DaM3v0DKga5Gw2MuInPjNMf
1HmAJs92+ZwsH5vl0vNork9WvrXHXLvh24xu3RAhRYFaBKWUdqQ62tVq5O0VQbr7mY/XE2bB0LoF
eWXsl9b74I7WFhOT3CyXXlS5xxYIB/Hm7A3d9If8JiKylW7OTxIU3WFs3ZLAaJ6E8D/LFKFuVmu/
2QFOQ81QUz2ZZm96JGRBrmZhBWoGTriJOvQvD3INEnefoMP+Cmvv1ckn/W2sHWNDfp9zkmY5XNp8
NrCeQkY3S0ZVmu76a83Q4ktgD/kZmNM9E7jDJV3oF41kQJoaOdnBQXkYm0h111FB1Gh+CJuo0XgN
NDKldEk2S/rmyTB6hBoGzUrwXXRg+Vd2IIKzY9taT8smLAuUOo3Z6hxQsWPmRdED0ecD3WjNCW12
erMYsUHftv21oXLDY+Jcrigx4dfPVbThk5kfrKhG4iX42Ar41je9IY9MjKJ9n3I6moY4V73mHWyr
cElBVLJT9B80hURHqpQVnTyziq7LPjlnSKMwq7w3I1TW5QNlVxAeG+wNb6FrkjKE1TWagWnK5eOp
Pqi1aqf8LIC0/+O7bXT6juPkuFr+Bt5o+OtcSfpmoIAbogFzREaO8YqI3T5TkN/0lrTm0RvNy2BT
ImNbEG+MNH3uMN9CnK0uZ86+oY7wil8rJsi57dZkys10Dl261OrUbrDs72qzw+mt+mytZb5PwooO
qdL46XWdHT2za9bSYMmsXG2+kcaa3hLB/bd8eJYvANWGCTpBkDQYnlxaDVrEbPm0fLgZ+iFxX1uN
DSPL4It4NT+sG1p0+5UGg4C4k95BNIy8DuO+i4zOVBaLErFih8Hy0lEWMxzLDj65pA+eXlfEbTMw
QPY3PdodDJrZTUm2MMDYITXgq0olE8w8TDkj8qL7DH0pIIMP2mPr2krDgXh11N50rbgv70FeOPZz
B2A+CZLqMDkBdHA8rodAWP45dFHWtone3LuS9khMT/WjSex3whOUTqtzwYQ7NJOtqfIuyHqcugJF
ohbVesRcQJmaPmIONPd9PJl7odfRdYyKzZB04sGOKJFM4vd2qh8ITakM303Tb9Zs2/FBJL21JkMm
2dTkWF+1EN+Y7w2Hn4oVniUmsVT+mTqzxQ6O49bUh+j234NfMtGetO7Pfy9hstpWcV+dvRR06lKq
FQNjTJFCQQ0pZ9a5F/e7ePHyqmfh8mzKmaQkCV42bo+hqEFKdA3kvKF7KulIY5i2+heddrqvG+69
8Rp5iHuvXmsOPt7BQz5NAPjFtaELqysyyAjw6DHbdfUFcN78u7ExZbug5o65rMmez7V3m3jcS4C1
aGUPbslvOhpr5BRYFnBanoaOggjvuv5iDb4HWaAmxkzzHkpOv6uRIMeHn/rFpfEPTeufH53VNOjx
Rur/EwM7GKN36M1mb6rpUk7hvwduXcCz51K3mRxWtH04SJUTpyYepv99NlszK38n9knrozBy9Q8q
QLJ5iAoB22omyS5BAv0xpQ42CxF9NXRXUOh5a7P1u3fd0d9a+Hh/EWOtxnQix1TP0Wt7zMZM/NEX
ejTlu0fzcab59eq4NNZt26+wR2i7HxFPGxpPYR3uM+7WS9qy9ih1XaUegsl0yEXpd8vSJW1DrI2A
oJwkqpFv1BhGPF+1B0I8zwz30H6hc2T2Yl17dRUTcPmYGiAfyN9ilKMuly+Eif9A3u+wiSSxY8uP
4TGq3i6XuuoiK6IHXdLkltUKkqFOQ5Cr0kvWGr+WK5v1lQM0+qWc9vVWC+f+9t8zLVF9dbJx12WT
QAgs3QDP1PxR0A+8h330PrVtsuJzVyHF4xm9Z7Zx9SxWr2nD+O9X455fLR/Kn+9dXl++Y/nePIZS
LUf3b0PrYm97s9zofmq9m4lFDzGFMjsUzuOibEgGG/Hn9DaYYOl1or+3S+FUkVe7FUwjUunNKiMK
UK5qcAb+dOs0Ah9dNy4Oy7e2TVfRNO8knykCCwOjj07xVMqTa4C/SDVOQxMHgNe+LbR1hlf4CsSD
fS+DKxOJ5suOm+Z9NFmAlV5/6lVQeGnJA2GhManA87PfArzM+ih9jOqpP3tVTpyPcLO3utCPGrpj
W7TVvbSS5o0RlZv62msam+GzRztkeTXsQfF6U/fq6Eb9lg5yPiN56R8mssBfZ+sa0oLYFrNSZzu9
e9c9VlDi5LwvmA+vTRKnr8BrtB1UJ223XI5t8rp8Q+srSZXtumTy8J8v/9BQDTMiewVj672v0cNv
Fnp1uPW9CLmgrgdnbSyRpZC38jv2/cdxjtuXPCqa49gioyyBl/5GWwDAJYw+fCyIe1fDbUmmX/Vm
R3SjEjRL7fBpQrc/EFvKWFhdarJ9IUqlveft2F07MiUhXvJ6FDQTtIYqO0/0V1/1jCYZ0l0ar+Gl
UtPfbja0wxHXLRVxydTLQK1x6PK429cAyc6Wk+3SwuC9QYm3XpbHsaMerDUSEy3kRZzt2vuU2kCG
dCH/9ESEGKL9y3urSAB9++LEI2lDUdGuxkSAqmrpb6SdH2z9I8JPxipdWLfPAAnFOc8o1X6utRDP
QwBHvOzGV60qaeVT/T+KaHI5aWj1OZeBduCXtfckATiXaaYYq8bwtNQWaVEnjyGNl+UKBxnur7Z3
T+SXohuhSB8MvApOMdX3xq31PXe+txtmVrCSc+OOcszdNV7vHQzLyq9jAfMqHTT9LTfH7w4ixz8J
kS4c3v9OaFoeYJBE6RC9DlaPyL5i8zH4O59qdyQqI09JZC7Yi2arE3/9z1FY86aXlXamCqCW7UT9
1LEcn3PSs9a1ada/M10/DESAvMUY0Pb0UWFEQ7lAkhpyuOe20EkLVgKh2LOR5Rglm2ibRp8M50nG
4vEs4oRRmU2OWIMBBDFj8oKPUYVSWdEfuKzw1uOGNBLzNbRpeNoVlhLwpuOD1TLhi5lrtOjFOjgx
Jyb7DewRLmkFjOsAkduBpK4W7QbBtl0A3w1Tz7h3VK2l2/S4KgfZzlJ2LK9V05vnQ3SICjvd6sJL
7sMo5oOF95ToYYbIy2t1Vf0q4xSdX44fvmeQEm2gb+gMvbiGM6okbUqz3+Xlx+Iq6ow2OniDttci
He9TnSk5mKEScyhiOkBuxaot01NVOdOVICKN6ZRfHcH2YLjrsreyF5DQk8rcupDkP02gQUVTjrci
8ZVomeJMVp61WxTBcOA2YGuCV8dR2Qsu090QcH3R5E+ZK7UnpzK6M9KSe62gOMtDZ9V4x9PgOoKd
euMGuuQMh79yjyNrHKYlNlvLPUW2Book97Ozlk1EvgyF/2AgjFJZpOJuRkmByxJ2XiX1O0Nk/S4l
qiNEvXjw/OqXfF4qVOpnMqsv6X0uw3lrZNJ8z01IjIH0BAlZbbtrx4jZB1bNaUc4ZKQjwym9MxnF
KICynOjkJFaKwT3piNWZW4l5SFtrzRGx9is1CHLFqZyusqXmC0fP3Vt4KR4TaYA+DNlah8JIj2TV
F9ewND+iPg4eelO6b8t/gP7QfeMkFjwwgvMezHK0bpGiCIVJ9m3Sw1q5vdnePNnSY22ibT2HzhlI
s9gwN8tWju+/dm4yXoh27l9a7bmGVvmaUPkdizjvz2loPZmlV5/4cXDAwEjq1zWqinW2RHczGV1R
jQ5PlfE7MwN4V2OoHZf6xwLW0dook2ODDUmSf7Z208iCv+HtjMFEG+qKZqeHwT2uqc4Nj6TEpEAw
NPcqi9scQFCicFzrY1x9diUghaA3sluqdtJQ6pcyQ2bxVMWp0p+k/YCbC22lPZS/ZeyYZ7sh74Mg
xmjfDw7UzcJ9ldTS+6IhlWx5FtMDwc3gVrseV9suwvXyC0FL0Q0rf7Yi6Jvi3y91GqtFjcCPKnFZ
3wDmSUhfZvfYF2F01AzdABc2yReIcJE82vk9M+bplmppjqpiBNs8i18ueuKLhURyP/v2neDMbO+h
H35ARqO/Fk71N6xk99c2mFDZjfk154wvCWYvnyR8xr1LNdIQqbXjM10+iQLFtSB9+48xr4vCdP6M
GrI2I5w8BLbo0SWErQIe80aAL/1d/wUSVf4mUjDcGvMwHIxOoZf7ID/GJlxMt8zy350FRVkNBIrE
2qLG/MWQebpnVk/UGjgawmD86SNCJVk0g/Zi2IgpnWl+Q1/bnJNGR3ivWghlTe3MVtVdfEhppHnZ
nAVdNJcutsFtPIAzXhE58+rpw54+m7gKw/cu5QSyAQNS/FWlqFcL8dQanfmcV128we5n7Ts1mjL6
9mqxeN0tDyV4ljlPbJvRCutjcVxO76lGrxIzmbQoeHsTP5G0B4kthEamcmdlSDBwAcDCygmbBo47
v2nhEJIxWIu3PPx/pJ1Zc9tIlrb/SkVdf+jBvkxM9wUBrlpIypZl+wZhu2Ts+45f/z2ga8oSrCam
uyMqVCIlK5lA4uTJc94FZKGQfeGagxXWR9xJFFDgrQTHOre08EHSpqqWfNbHmLCqlO4h7ikUFAGJ
ZGpSYo1lm7r4pFuoxx85x3k3kZt/sMRYuwUYQD489QnTCqPlEDAFLiLeY0GV7a50cbJG9MFRReP2
UhGwUDyj2Fje531ZP+QjYU0f5c4hWyen7y2iL9UH5CO0gWJOPoq7NHGBuvaSNW2l7o/rVfKoC4AB
HyxPz89SrrzLBEs8h130oMsV0RfTiE3QBDAZYuNZ7BPvVJqp9uC67h08yE9eMmXFBSQujh+fooKy
QBRpyqmhz78qZMAkCdAimHwcO/MAtxIUeS20dadDKToSsLJT4aaKz01XKse6McEecVcfgdQhc2+q
6tcmNihXlunnS6UQ2cqz5Fd4b+DydHRLV9m2QeLfJDGw626Iq23jDv5JlRHc71uciQpE1DZy2Cfv
ySsoTHpwIC8vKanxURVUY3SE/C4nOVnhd3++FKeXalklqOyo1rYZawGheRerWEh+68tiCqgSU161
kMOqpf2Piy7J5HtjNgjbC1GnGuGteVg+Xrg7JXtJ7mWo0E+uXvnk42K0ItbRgtbALJneFGHF00rI
8ZCcXsqCHh4pDd+VSu7+WSlCxRNvdflwOYqpeRfdVji45ZglnIQifOTCCh9wv5EPrYsvXqHBK/Ia
HCfNuP1KtQuayCiW7+q8Eu/rMb5VyUJzu5XxJKt0MT1QBi7feeRSB7lEHVLEWV4GOX1fUCcwUJwK
ErTWo2H34zUeYQBjsKqycw1bn7ABji4j5qFuyhS9HURKlIPLJqvCvgLKkcdrIRPUd3JuCvceJloW
oqKXA+CPL5HAUdBIPumCMTW2OBhezo9m1rubxILpOPboKGC6FG8CaGFBU6M11liWAeKK4l5kYCir
BIH5icbgzggCVPgnFKFs8FRbrQHxsV37KV18IiiVAwMr0Cqu9L0fi6VzCSFeRpUh9oP8ppoiitSK
xN8wfQDiSa3XLcA0hXqzM9XKdS7F+t6gqdbhRL1vLaM/GbXyR+YPdqNX2hMdW3MXguDe/KiEsHP4
hW/euNWYglgAU4wHkLq7QN6D5P3AknZQZNE+FCpuIaluSfvLy4pODDJ+U2VHDvQPpa+tS7G5ybU+
OEik6XcyQbEHhLrOS/aDoMaISg0IFSYLHCStoGbQM8o0PlzqX9YAegW10JvLK2mqhpnoGzsuLFXE
FNXDJf25fEHU9tDmeXl/eYVxXH0YORUhQx/X7J6kSqGkZBRqRfGYJW6PJ3xZ7ItKEvZlqbxTxanh
OcH3urTi6TLdp8itEoACBQJVU2+mCAUUn+kPn3VU1g50JuCdTS8vX4BnqdgBIhinDhgGWzJ9vsuj
FFfDXYj/9/2Px6yzGFnX0x8/vPxGQ0PfoDdyf3nlRRwuhgZHhWCkJyvKKdS63sd2o+NQVNKbbNZA
7G7cnjaFXPy5+C4rMIPmRD92TEFg/G/1Ai9ciCQYd0QiJDctSS3br03vIcZb5NbIEZ8EoPtwectr
q2ZLe4pbP/3G5QeqkIognMZse3nv8gV0xEmFOIvKbR4j/inX1i5BDK8vZDqYiJM5I9xMBSu1xL3H
Eyy9YfkdBIhTHNlM7ENa3GY6GjyPCI1DlEPc7TEVoaJcGmjtoN5dat0TwkwewvJGQ08YxmDxRbNk
xG0nCgnoq9gJytA9tL3fPKXsH02BX0KQmg8X4H+SdjduSfOAR6l9b5UaaaSi1Gs0Fd8ZLYLD5LxA
AlGnyVCbAXmNPPMhcfVxV+glkHnK2KhVTl/CtvnzuwrRtD2C/BAn3W3pyh1wcXbiC1nawrLjMGrd
h6BKip2Ju8iqyLr+7kf3dCLLX76Ti+RB9OhSaSSEP94KYkxmRw5r61ot5PvpU6GK657SixKRVrsn
MW/XtWwF95f3L18EQQo4gZLB5pKLIEhAC0KUAovivvzBjzJhT6NS/CpkfbvFPB2YYdjHny7fYVeR
/Pjux3sykZdCzUpMy+qsBVS5K5K9Dcyt4CNU5H2hSOWOFo8I1rHdCkPafBoDy52g0MNtKpftnWKY
jROplehoUQFywR0/KykMi0tAb0MwMGh3c6aLz0EOhLMzDonkmoeu0ZS7Zvpy+Q4ST3Kn59sfL/pQ
vUMeCCOiAIibfGHPBmpuYcYBy/JSzSuH6LNRdtmdZmb1Fm3udo0bIO2ZUdIcCn85/XpF/DDolrFy
s1q7CXtTuE3yUqK0gInEEDcfxrBT9kpQESGmopKfatR3FFD2GYV+F1TirtXpbvmV78Ii+Fq2JoV8
KDTwaTxrrwZHAnP+pAF4t+ie/KDp67F+HsfYe+jKZoMdnnTTkaoVG3lgV6jEL5wEsAqxOCBFqAes
pNoAPDx9UTlA31xeImbKKusNNC+mfm2fRp+9UI02llWAWpehhyI7i2nx9MdFuoU3Tdt0+5YOz8+3
FAtTxstBWCx0CHZT2gfMXNl3ARXBS+J3ea+LTDxSEa4AjIPfGIShxsuUfRLk4X0bY5lK5UhE2E9X
D64GWb7HTXv1o0F3eU3golIrcqtS39d2kqWMt5rhhRRz6WkYMXtOMnTVQc3i7l5DKbtcV24d2Z4G
+rCouxMaYPEdQOeTOcTKndqq9osEly5juBlPZY/Tmh9YaKhMPahLgffyXWoqAzQJUDfy9GXAudrR
RGvCfuUT+icpPA4xbmC8g0MrP5rGxE7UrHdaKiqPY/7nq2xqKali29/q2R90rlBeMAzvXvLGFGEi
XpKlHJNBMh7E6QiXZNoNbAD3nZIV3iFKARam7iQYWYTmFlxKaUdlJ6/deIRC0sqTAZoYaBspFiBS
6JlEopfASVMb/c/XJnnLRsu11paayDyZCQe+RHAbp6emebq8h95ntxcppWALNr2XeT05PeKRYpiB
WWfL5JI+qGMBpVkVvV0kWH9+13XCs0mDYkc3qHIoCVqffJrRUoqBAYlDe/TC/Cbv1OzLkBgm+2Uw
vgvMEX2YoWk3AlBZ6hCteATwClSgkEGvqug9x5Z+ipIINCZYb0yU9FDDNKgAld2EG+CD6Nu0OW5I
wEturOnL5eXlyxhUqOOP7glR2+7Wqt0WXWm+wzUT5aZc6W/cFLoqb/ti390KrgGo5KKdIWCCEVUY
aYsFmP7MrfBE+etLHSnCXYAw2m1NtwkzSdQiJ/m7NO8RngfOjOC35PyIvLqf3Y7U2n4kXFCD2GNF
aGKXlKvGP3c3TIBC8nvJBkGmHy4QmkIiIZA4zakY+50r/Okub0dtymmNU4bVDF+GgnOJYGTSOWd9
2ZlpQiLUevF8+YE+KeWpRW3sf77X6+NJNb2GSiVGbgCMZDvrjfKooEy3CkLJPYCAqOwow1IRfznl
yXfpMEdJ957NqD7pCW6209slbsiwfGCEA6zeKOymTyjw7mUkAr7WGgWjQTG9EzmUAdwnNRzQP9HX
qgI9xBbqhyCgenRhzElcxOR0uy2yxjyU+hTmzalAifvrO0EpiKb6YH5Raw9LXVhhOs1KM8Eaye96
mtuaSus5wji8LzgCeioscKWITpIxNYKUVECGh8y+ggH7Rxa99+tafqbBCMYz8UvQwbm+1muK0Cjn
5LcFR7Q1Dl/dI93NiUNoyc9j+wnxFO8PWTKhreTVRzfh1B3TyYTmFI1nBdPita9ynO3prmx5iqxb
d9TlXY0S44HubH9AnEXYYSbaA1LWi23oYvTAUcyk+dHHZ6PldOdXw7SbSWe61wh8+pX4qVRkutpR
/WyFeGcikeOvVITiwdPJz0lcfMAOwPwkBi4VMTrB7wOzlp3UtfwT1TNQEiSvtwYKegcI1/LOaO/S
THBvhBBI4DDk6u3lO9Jw5dbDNGh7+e7ne8Hr97xI0w8UM/HB7dN9SwVrp4V6fz/0BnY2o5Q8+nS4
AQO40TfE12mU9KhAjojLeFEvfeXQ269koc+OhaIfQ/h4Dpiy9qiENMQVAzYLD411oF7u7ZAXMfGQ
RiR+8C3/WEA4HjQY8WZV9wdKXQgMG+SpHeAW1r8IWwimUZ1b3oNYsHRRZ0h+9P049XRCIJx//+2/
/vE///Wt/2/vOTtl8cAxs/rH//D6GzYdoJo5Ur9++Y+7ANeuKvteX/7ZX782+63tc3b/JXmurv7S
+yzhv/mvTJ/mrz/L6H9+OudL/eXVC0xZg3o4N8/l8PBcNXF9+QjMY/rN/+sPf3u+/JX3Q/7899/h
0Kb19Ne8IEt///NH+z/+/rspX67Tj8s0/fk/fzZN8e+/b8CufPN/my5f+lwFX+b/8hn1vb//LoCR
+puqyZolWjC1TdmUfv+te/7xI039G403RVclRTNUWbJ+/y1F7Nznnxl/M7GH5KxqaZoiowWl//5b
lTWXn8nG3yxRlAzUQCyF/2vm7/97EV7dzJ8397e0SU5UYOvq77/zh/Ift3yaI8KtIsQJC+FsRlKn
TIaff/vyECDt/fffpf+nqmbuZmIhn6HoYN6BJgVCq0Gd7CRz/eL6/Dnyy5EkdWEoru/LoTh2ZRlE
DPnsAiLZmAffhnyxQxpwACG5EraZI5wM5/qg2sKYyusxi1Kl8FHU8jkEgpl2ssNhc8Tx5Poo0ttX
0TLo08uGaarcypdTK9iv9byN5XPtiLZ0263BCjlg2u7ko2R7drKpnz3HXRjVfGNurAREDCRL5GQ2
u3VVhuRNbng6gtifxEHfKiVa3eb3CrtdTcIgUTsszHKaxXytvBxwdgMjT6JD1ZraOb0t9/0fMLbo
qt/HG/OEIfUecZAH9wlylvokfKKjt7R8xIXRZ7eyByxfFaWhnTuqfh3SS0EUIoZQQsMSMa3Bx3Ks
cIIRNj0F5Oszf2sVvZz4tLJfPCRi7xax5XGlA91c4fvM5pSsPSx1rw8jW9Mcrl3h6YO8GKhIJS8V
ckE7+16LxEIc71yquQ2qpqay4cATUWAUvY9mUZ2CqVmkgE/36PzoMd2v9kBJd6Pi7Fypq5GuZtfR
4w2TQ1aeKqPfYI+6S8c7xFz3YosXVQLu3w3AaaaOmxUHy2jXg+RtaJ+sc6F1rAZBW7SBDVzmSv0z
2lyrLJSdWq9BFw9HHLFvLaQA0u+er+0NH/Oe4kbRg+NgRXtAUO+yRk7ttvMBpyio0D27gHpNjqY5
0ACLJk6nDmvfBwZe+bso/loGMcIiCJ9x8M0b0HSEg+Ed7XZyUa+R7UJ+1DkINgevgbsKmtgcpDtY
5Y9mmq51y8ODAQuCSH9KA3FlZDlci/vExWBniOGCQPHVaHlMeS2QcuSjdnKHWER4NCQsEQWAfpMd
wsrPP4rdtkRhJddhBIuy4+nUp7FCkEucBbP8nBXSocYu19C+Artf6zk2Yqj7yqTmuqM2MhWfzGnR
XAyAxnqpsprcMETJzv0RHiNic/ITulNYFNwJooG1tQvr7Eta6A9Kea+1HeN9k+NzNn70BeTJhM2Y
3lG1uC3CepsDGTLa727cr1Ody+plMMHxjKc0gwOzY4FjTJF30E0VbXE8P/FWDFrtJGqDrfDIAElw
JFVc1QpNpT6zO+uLDpkciK2t5fzZJl2XyrbjMALx2haB4DWt/ig13yUNJzHK39vCwvgV9XPLRHwS
RVldogLXlwewSLaSp7ceOD0L8HrWlaw/rpeVb7q0fRA7juLGH37zoeGErAiwIrHgiakE0LVMWrh9
4bkXvM9xiWgpYt4BrMCq2YGgX2UtuSHuU6m4y7DuG1w+Qb0RNffO03oy2sA2ZAjqUWaHo/BZTADC
y8bjOI5M38OQ4DnFy6vzQ+q76X2D8xLRewWJyw7j94N1yDtqYqPo1MPUlxE/VxPuhzBaQi1LEfXP
kYhvVQnAfIoVIBVK/L89qdxydCS5b6FI4/ZONTHUW7TfmTVkiYJG38iNHr75g4ZvmbEfze+pUN9J
aOKm6SFXsm1tQg4ua46pwwRkcKpuxKggBaVNocPITFsoxU2OoXOEWW+hdk++nG05y+99UES9SmhA
XmcsV4lm2HKGWMiQOpP5q9F9KQEzpSgGJRAgwuhGix6JJ84Is8iirX09YL21o1soj+iyJMmSKM/C
VaoZHEhCSTuLob6ZyDxGEe2uD/Fm6JVUxTLFS0o0C72l23Wpxx54DtUPevYlbx5K7/v1Id5MTKwX
Y8ymgYxS5dXytLPY0iY+IYZzFmz3FtXxEx2SFecNf7sw5LRV/hLoXww5JRQvAj0keGx9Mb8+x3hL
rnWbA/1XKK+r+gP8mW32dH24N9ITXeQmqUg+iSQKxuvRpDDw9QwM5NnUu3VdP2UUlBAZt9V8fX2g
NxYEA2maSWqqkpnOrqTuV3Gc5ap2RowMtPPRCL5dH0CZkprZhXs1wuzCKa03JNB3mMqdekCj1umf
mq25T9bZXfy1unM/oRDiBNi0gdPbYm9tE91AnzyqNz54o0f/3OzUB2FDdLv+wd5Yp68+1+wSFzjF
SZA1tXMR8ey35krUv4/ZuDCK9Mv0OStYqmEoMg8dvpKzRLMskAoI1EE5D/6ThlcElkHbGs/G2lIw
Le/XXRri9AslPoSnqgoLt/eN4anIKpJicGgQucmzWfqWpkQqhb2zuk0ekjU4eMc9KjbExnV2c/2C
yr8sWun1WFP6++IREfMgC5EnVs7y1rvHsNKptiD5NkhL2jiJrpAMtWHJ7tLVNxWLcc/GQsTxt8W6
WohAS59jdslJ/HhqNOZsYgFTN/ea9bUAwADobyGa/pJev5ow2havJxyUkS6bba2cJ/PrAHEibMxs
Jfno6eY6qs2dVJ58MIPXL/OvR5fZqLNTBPIdBloBoXJmP4HsSvmkl2qK098lKbb9RPjWy/7aRUw9
jnwn76pT3rt3udCsrUlHqkUtXumc65/pl2dp9pGm4PnizoeSYHgJfMIzwjhgsL7qyveh+359jF+D
/myQKRV/MYiBHxb47VY5V2tpQ9HyprDdk7FG3tGpt/Eu3Sqn/3DE2VZmRGh+ok2snMNbOGDBCoUJ
J7JxhfzoP3h2tPE22sKFXLy5s3iMl41vlCnPUPBhWItrZec6HNnYZ7RDvS72dOCd2F56cq8/MJI4
/fzFlS3NIksMpVfOkks71bunvL/1PHTJY2khHBrTSni1G8xu4iweaVlMK7EtmR/QhvUQjygffcJr
dWWGYmcjXLLTK/VdYvUgC8b2Blf2T6Vef26MEpq9KX9qAzK1GkcONBGUyXbRpjOz9SYXTknASz1o
lC/WMN5nWfc+QwRghEeYTgjH9J0vk3IBHJBcrILVFhwevZgkR+BlyLdgGWVSXmOrFBjBluWdHyAv
IX8TAt8GeKaL8dq1YHooLcc51YFuQFfgq9ndKLgTqtibCv2AzKBh+xAbMN0V/XxXNcFjUnSwEnOM
LNHM7WPfTmLS7lQYbVnLzxRsN4VsPYVyj/yCjFXVVzjO90htXl/JS8/nLDJ3AXShtGAhA13FUq5a
R7CUu6JYuLtLw8wCb5Woah3po3LWEnGVCNZKb3Heyq2FYS7Zz5VFJM3jrkjvEswC03H897Jp44rL
3YOXt8ah406vaaytpA+lHWxS21yI+QtzvGy4L54V2QVspXhEIbP+GtSfu+GprD9fv1sLmzaZ+uvn
0QKaofcSQcC96x26ng4AnZtuo2/CQ7iwmyxNZxZU61YOzKpkOg31GD3m9Dv5NYLuWpjS9Hd+vWVU
KxXVVHVVnz7Hi8vW61U0tJUpk7GLNr0CmzOw66CGuqWbEa08otrCiFMkuTbiLKh1rguKx5IpJBK8
Jcd6gqg+1b2+paPtUuSr7fLRfdAgNi/MVf6l7nWJcT/nOotxQotPaKYzMv7fJ7jA5UpcY5IC/NCO
v5fG6hZfpk3i+Oec+3r2HOuP61N/+57+HH/2tEsVvLomteRzQOm/Glcy1tASHsP/2Sizh13CEa+L
ucDnArzIKGGqSvtRyxeehWmLvXIXjdmjbkQwDBLshc70nTh7I8roLcxjaYRZOkUXiKpsr1JP76Dp
pQNEVWNz/VJJC6v/siu+WP0dUq5RnAnT6u+dkUpzdYerqem0NkX0DcWmf710/3oNGrPnGvea1EsD
Row+NGtjExzA6IxwmE/NhnTJbv2DAUDj/cI8l67l9PMX8wwbNnev5m5V6+LL9JSHG53CsoO1hp0f
sGT3nHDhOV94zI1ZYKEhL1WAdeUzCNJVNSSwpT2MxwuEm5RVjfDjwhTfzpX+eriMWVjxewqnQ82F
LdbUI1GYdEBt9ze9sWrtfi070mN9B0G+2Sn76yNPE7n2JMyiiuHieNpJDJwpBw0z7TKr0UZtHq+P
srhUZ8Gjg3wpd+llqaL1aONZNjrtTXDXbUCFbn15Y95fH3Hpgs7iiFwPTdEN04Dx99yiXtrfJuhN
BnLtXB9o4QKas1DiRqgGgZCWzwiZAcSDsC2fIIMvRP9/ckz5a4HM+3NCI4hNOLDTtZvkvrlH9ayh
jkFTads4io39rhJt/c9LZ95/cnD4OewsZyjFbqBlyeymTae612hXr4rnvl4lHB5QaEWua533K2tf
LJy2Fx5AcxZpoEalCrbGzDfFVTg8ajXd+o+i9hgq767fQGnpDv4SXqKO1jmXVu2bL4qsr7tReC71
25LWfZ8jc9vcWxa+2IVhj9TZQds+acF4p+sx3urNwo1e2ubnpTOp1Dx9tKaJb/R16bhb/Lujm/fu
JzB7p3qFT6jj2eFZbe7fAbxcCHuL93sWhxphTJAT41oMh+DePKhr40nv9gji2+1adNp4q96Ud+56
qak3Pf5XopA5i0JxYIUJ1tzyOY5b0PQ5eqPGSvAVhHw7x4WJbZX/ckH59VZmziIS1pij6VWkU4q5
dzvA4f460vKF6PrmzqVqFMVVUZc0fRaFghj8MlRTBayMuYowIUGWbmHBXNL2X67dzzHmuQzNFlzl
zIIqyXHKSKM1CFwYbPvuNj0gSLQYiabPfG28WWaDF0wR9nhwnqUo25gVLtBqsesC8+SlIpRkD/O+
CDqIVx7aFP0nLwH9rw1PXZxv06Ta+epwGmMJToK4H2NOt5b68foD/fYj9OKKzIIWnPUsN4ENkRc5
VFialblVNghlfqVPfGh3sMtuSdZpLa3cJ3+9BDV4cy2/GH0WufxRibQ6laD8tF+g1zqxgR4fpkQe
/A182btqYQNaXACz+GVktKShPcsUSLu1vIZ/thtOynbaWLXTUr6wsKLniZEueqEPjG56UhFdVe2u
lBcW9AWvcG2BzWIQAotiJvJMnUuH+gW5grw2t+K6Oceb7C6yW7tzbv1dg3WKfQbZunA5lyY4C0WW
mWHpIoikuDH1mBFpUuU/HGEWedwhUsDJMkJf72MaiWGdbK4/AW9uni+W4CzsmKo3KnXKAyCMuq3E
wgqi0DjBNMh+xEpcXx/tzf3z52jzDEirxlbVA0M+N8a7EhVr7IlXhNeFZaG+MakJnmTQwDItQ5+f
9QcokT6Sj8K50MRTQud7JUlgu1O02yCvy9BYzbJfj5kS2rFG6S+pjVUHJwfNdW+d4PxK/h5qqyDy
7+WmTWgQT+17H29fLUnWvc7JpVeQfZNrWx4OCU7nhaSvjOh90VDlz/5oZHmNxrm00uQBJHQf3mFg
iApxivZGWRy1ol9LLvIsUC2DlaFIDZrpEezsycAlkOo7hI8ABTdu6lhpNNhJWL5vwuxfX1uvLtLs
2TETtXeZj3BOCrSGy9pFIl88Xr/f8hQ/Zw/oq0Fmj4gUx1UhybVw7jfxe5IEu3u27pGnvAludERG
t5bdXw4tgomcBtfDDjHpsJdqTG+lxLqqkI3g0Wpqpj49yS+OhVaCbjPqrcBPN4T34S5/F23LdXOL
CgL6U/Au180NnsjXJ3+pAs4n/3LU6Wl4OSp2776AWOXRBx9PH1/cSTEq/MilZVGyCQL/aBj6rRTF
rK3T9bHf2FleTXh2c6VUz6O4QwkpMpp96bN9lcYaPhPaysnabCtHV8qF9fTW5vJqzNm9Zh0nFHkZ
UzrWt6Dqg7XrDEdsOewQS5TN0uYJaPHXtfXy8s6CIyKjITQHPz52JgjXUXAEZZerD6Jr7XIkChKg
JiHqSpIRnzmWb/wMvZrGG55UaTAwQQK4CPb6WAvWJ/wq1mPZ2V2ifm+ontnIuxxSSXzG0ASu6iB7
N6GCeIEY7nEBRmVVuEfI4MsQv6t0lJXFcFMgFAJN3xmAOiGJBHpGQ6Rt/IB0lkaE4xMk7TeMSiBb
RTtXSj+rZnAvoZaMigOsgnNp4NKDqMXk1qZHzQoDCUdG5Tm00p0JcuT66li8VbOo39YpDeOAW9Ud
zG2/H3fmrU5HVFmXtrAIOvy1AS9RcP359M3TTrm0II6Dsj6S3ByL/pOhY/RZ686kUOWWoMzwSi0t
1alqbAf8rYZq9sTKwL53ZSmQNmv4kNG46ga4fdy1As2lsfWddvwGPcl26dtryX5oqfZbPlbb9ecc
QYLmY4a23fXr9kY++2ois3wWgYDa4ol2z2wuti4gCZ7Xd7GOLTpWSmP4LEXDdrDi3fVR3zp1vhp2
CrIv4ojKLmYKZRIfW8XCf9wL1j5S0e3gORPhLzJRZKkfyCRXVYUpTKduYoyEyk/ClHD/Gzv4q88y
S1lL5DyNRGDlFF3pFCCl5KFwcnB6C3N+a+N4uWZmERu/ijySi2mF2h3lw8oeV4JdH7J9v+122dIV
XhptFqkx2oGuZHCFS26sgPOAUusrCAMQEuNdTdiM2m9V/h5dcfp4wk2Z1Nvr81XeKNm/uq6zgG3g
ERf6mCkfw71LL/JQrZCTearfjTttbSRb+ajc4XTs5Nt6i3KV3eBa/k75aB1z+hY42ZwRtt0sbZtL
y30W0IsaPdVKmnZN60CvclX2GOrIPcaKH3MLOZqBOqDZLNVYphX0666pKrJG30mV5dmosum7SPpm
wqVRkwOtgv5MlmBs/V25tfZL5du36hhc+Z/jzbaRFuV0s0BBd+rqY2CmvM99aqrYltmVg6KNa+yE
+BDv+jt/vdTK+ydx+OfYszgctm2Fex3rrnYQ414129BJWOXaAZDKVtpfX2MTO+Dalb2swRdxBORu
LbqYlB3Vz6J06HvsSTdIVjvufjgWtLsTO5W2mbpOfAdY0Pvc7nZLm/bSR5hF0LaqK6WOuNhldWgb
eTNWvl2BH62VYo2Yio0D7Kr1nq5PfIoVV1aUMoufWYf9qNsx7742bbJ1gGx/XB9BmhbJtSFm4UrX
MrHucuY1ofnddDvuA4ABu8SgARHctQdxY8jbYQ8OWeid5Sd1aYaz+GVGCHV48jRDFf+GAN+1bn19
htNTd22Cs/iEFWEQaw0jFEVmBwW7cLtvoYd7wjEQH66PtbRIZhFA7OXOEGMuZh4Oa0PCLTaNtlgO
OS0msDAr114a4ni0cFaZZnBthrM4oBZ+kIKKj4+Dx57TgYxOzE0jgK9d6Dcs3axp+i8eQ7RWo74n
6z8mCnEGwQ+hW9rPpsfoylzUWachx/8JGj9zwZRqY9x4h17e1+vBqY7dLm3212/XWx2blxFUnT3U
VatT55lGM3t9K5RPVfylQWkdN/hVFciOLpUrGXJxiw5DVBxk5bs39gvL85+ctf6KpOrsGTc9oxIG
mc/QHPJ9svMO6U22D2+Ws9m3sBGvZjvLgNyxSmJJ4Pah6b2vT4XtO+O9sW1Oy/XBf3Ju/TmrWVgB
Vpe7PpyOo9yvK+BzKLCvwADBBncoEMSbcV3b/nqxcPvmw66qugJFXMEzfbZCLcEX9R7Dt2OKQF+r
Q1JEHIKtepXDgxrzpbr0m8/7z+Hm+5LvNgj8ZwyHFywkFlv3sFr9NqIZj0CwDWYVAH397zyEL8ac
rVnBBb6dqtA4SoPyrsLpC+mZhefizZzuxRizNanhs2qZU8ycQOLWTb8T9ziw/l929jdzJhNun6hb
iokD2uuQYjR5g6Bilh6VNNi25bhHUPVdQWnDkppnnEdWgmSuYkgRsZc7KL6sE0VD4yh2rs/4zXWD
dLpo0sFQfgGN5zUuHiNCTUfEFj1Jd3pxUk2JdmUvPwzNUvX3zXwGFK2oqhqFnV+g44Gl6bWnd8kx
/xgUdpzYbelYiJqdfE4LybZwBOkAmEgpV+j23yLQt13KkBc/wmxbRCctz/okSY9F+9hhsmLlia3I
CIvjF9Vw/jLC+ib17n3pq5xyirU4L8XvjclWwx9vY8HfqPU7verQfBK21+/FtOXPt4CXF2e2iepN
FVtFwMXx3P4xQkOgUNTHotUWFvlbm9nLYWa7pgczHVPUOCX27xpfdXLp38GuTPxIxOoMaKfWPBp1
Eu3dzFCTY7tRD/IaheSteSvRzMYafqvtl7bny9+bXbmX483DUabiYyEl3XjscWzANYyEVFshMHiX
NYUjZ+JulAJH0r50rQSySZsMLFeuiwmQ/9zrzy3iiEgXO+QTKxRkwHY+qv59mn5OQWuMqbiyVGHr
1ua9ZIhHN0F9FIehhXv/1o78agqz6OZ75NODryVHUut4X7Yr1Y4dYa06EuXrNcivxVbW5Vh27arN
gp2UhZ4sVCgoZmvxoB+sPYItT4gBTHfsIELxXOlHPGk2+ntvXe6s+3w3bKZDa/WUPgZfr6/9t/CZ
r+Y/i4c+mvKY2LfjMRTgztc9bnvDY65bj9herVrx00R8Eypc643SVt2vY9vZEYhRfSxO0tjbBLhd
DAXq+qdS3giPrz7VbDdvdUuYiCjJsdKRvMbwNo/HvV7jXdDaiULv0zy5infwhvwEsh/Xg21eWSvf
PxlgRVJVQ9ixxYA+uy+KelPln8oOXeNOd2pgFTE+dGZwGJL+m68XKEkWK72LbpJ+3EgeIP2hRDgm
OwPu3aUx0iK1vjUNc2GGSxOcHUPgoYhK77LsIohtYthtK6l9yPKdbx59TGGvX8438nXTZJfRpj1P
k+fEEiXQS1Gtk+Qoyui7iu120EFoyxbquP6/kU+/GmsW5dJOH7RALsdjaZrPfVltrQkgZNU3bVXd
JJNuLxxxA+VZ8XZonq/PU35jc381+CwbIztM8trP06MqYgg7oHKM9WxiGGu0rzYZ8vAC5FNdwVIa
wV3DBPIh6ttSVO5d9+j3zV4xbpIUVRXhHt0tJ4nqXY7es9XcasgSX/+sb5UqX3xW8pHXiUgXNSr6
tsTO3Kjvxq49DzxGw5jZEtzLNNZt09+p8UNdQ4/NPqJ3D0HYODQUlor2tPBZpojzS0T6a4Gge/D6
swQ1Yq2DxHWrN916WEdrErATPFpKaFA1lg5BS6NNP395qpOlSJJ43I59lSKwrm6kxDyERrSvu03m
VXYrbsqGs15v7Ro9+OxKS+iy688DmfvrD6DGHt3VjOm6eFnLVGZLE/V1OHXtwtPwRrr+6h7Pwpib
WzGpTY9W7r7eF1t9r231jbhbIjy+kcC8GmYWTOQagqeVsZQGTd+VwmOmyKdBqheiyNIoswROGkWv
yf4/ad+1HLmObPtFjAAJ2le6cipRKvl+Ycg1PUHvvv4sau5MV6F5ivfsiZiHidCORgEEMoHMZSqM
ApN0TxgPSa3fGGQFQ7xUHrqYC3cZk7sqrFJa5h4BATG0BLe4kRxxC+avrW3gG+GA9gE8OPyirOuH
wJgj07VDwEUuCIgnuTRVuVcF4aGpfk0QgkGF1ezgT4GmqCVrkTPBzLA0kBGjwoJq9taowKm/QzUa
jhDUpBPUf3DjyVRxoxZgwIe/1EnbNqWCJppH0r1RHUTjWBUCyOBQAG+8cb76NLGTwdpkhI0wlJFg
13DSRcwvRQuYvSgK3MNgF5HkVgmHAlLaRiI8MMjDFWjFtZBNDQGiRRffZPmHQJCk0xHGTe+wbsIT
uNoKQYn+B7wpqpthoC6DZpisP48TGJs1+nAQO5STt7yNbFUFQ0P4HoZ3NYktFezKZoChLwSkoHC8
yxpob8JoslY2aUIe8qGxpf44yIEjQ41ZHe8gfgVC206aShcUS0crQe+NMxea0OYo6mAOifeQ3Td1
LJ4YQXTWhw0gxOGuf8O1g83F/zwJqKAJJPNCH5qDcFBOMckxUKw5uV8fajnXqBR0XLzgQBrkYmab
0HxkRpV5eSfB00S5g04+Kg2aeILBGoDp0WOf9PdSn1rodppUlE4laV4TopRAbk1bqZLNqpy+4pq9
RWlyaBmk0aCIJKihDfMnqDetMccWg9HZD+bCrgwx7mRsQiTHTbCtN8lmRjPF+zU4+1J/RtfPxuGi
awzNvD4Ns8lrxMAs5AYOPJUDxdOPfNCOvf+b5ZXbwPEn7PL9APfrzGiUjdCGrwosOZG/rUAdQ7vF
CzWCjGvTZx0wHyDcJuCFgrz4EMHPFX500Nn/YEpmgioKzwPPH0p0W9hKUFiMCWdz4QJ4MhS9kCX5
5AkTnM6SfM/I6xDDHa5newohBc3IVx4k87/4VxQ6G5GL5b4CefhQnEdM3U4nt4IfrlRvl6BgFx+I
C+QdC5M0HRtIAmYbCldSIM8gsAmwJrqzIywFEItEkJ5RUGpFw9PjudWsmWX/TgYdVpl4qo/ZDTQ0
38pR+spQDPJxsK+frrVV4LIAKehUjXKUIUD60P0Cp/7t+gCLyexsmblgP4Vx3wg5m7xkemrjYcfS
GzT6V1jWy4/Ls1G4eASN8JalPlZaPuJtuQPH2lYcuAyaow2fiNWX5VLB9fzL8mQ7tZUHXewwq5m5
BRxAu8k2rVu9t3fRKqhkqY58MRgXAHW9G/Vy3kZzPBmPgdOZ0x6uwPfa7r/6Vj+twbP7ImGZCG+9
CIk5udGUCd4dJS7IuX19lP9lPrBZQI1M1zWNmw8scRjsHtTUC4oYFFdUAI34AUZ9ttHvUhV6B11g
ZuFdqq8pE4nK8nb/MzQXmpMEvl7TgOeu0im2Lr5DzdtKhOzXSN/0RLX6TrcnYsA9h2z6DO12eH/3
LVzV6q0O3izqfps2+YZWH2zmNvrQuJXgMW2XSrcKWK3+1kgfWwFK7XlhqV3kxFK7NZq3LsmPszK6
oOE12A/ZPg+gIlnHdymr3xU4w1ey/Dti0kkd0kMk1TsSpo4MA2Y1rtyYiKD2xneQN3swoPQJWUbb
wN9g/uNMibSJ67dBOcUwIzZ0sBxkA+KzzwGAk2qpb/DkhgVIY8bFZCkwsYrEcifoybbvOmuUGyvX
QPZQnKiDHkCVmUWMHisuSb3RbqNqxCRxgIzxlhC2i4bXsJjg5/0L7nd2qcYnYejgLedvJtLbfTts
VN93mogcSfRVidOmhkB3FCpuE8GMXRfdXIj2CrR/C/jcxrHiEdZuWAS7AgNCX/RBGkCMynNXb4oH
QZaOQaBZbfos9cqRUhCiiYQ/x7sigh+JrszitLsaHI40AzhSsDqIXJO82dQy1E3Vj5geYBdIeog6
aS7NvhA5TK0Bw2tKt6x9ge0gKXYt8DoEqrBJBBX/XjKFngLjNJmDb5hB2MHNDC5yUv48jI8Bmn1t
Wr34bbgf9eJ5iHy3zHClXDkZc8bmc5JBZA01CQJlCl7hBHr00OatNPRWNvo+twH4thILoEAbOAMr
stcuKoth83w8LjiLBYkjiEnjOJidPd3k9rQdTEBgN/G29NZpaUu3xvPhuCgdTjj4wojppfIN8nuq
J07cnEaW31xfxyUIPXQF/7OOP38/C2RTTWS1gmWEN+GkRVHkBfoAcSdSwdRYj/uvXvmCLdFoy4nw
YUwwRUUNNC5hqvmZQn4LxgPzPZrcxYZP7ZwU8PorzLpZy71LUIuLn8kFwiyDWlUV6YD4YEmaKIAc
Jh6TQwZAmQ/oPVy97QSomrFkm0GQnTpjqpnKMDu9vlxLHYOL38FFxXH0oQeYz04zOObowZjk3Ti0
TxmEfLYD8Or1Y3UyftP3Ys8e4BC0chFbLNAY0CmQAMsFVpHnDPVtYJRGMGXY9RrEOuqtui/uEgdA
0Y3UmvBFzCzWoUKylu6WWplo0qBgB+lBVQYu+7I8AedXH9acWP+QWnBrxCu4fepg0bIfQM0kN1Bq
hj2J808W+8+gBleO0mAGrsOvIfUIxH8Q/AFYKN8BwjYDJ9r0d9lNJsFZEHIa0V0MQZrweH38pfvY
2ZwNbs/FkN4JWYfhZUiIGSDAohwUwsXl+iiL1YXzYbgtlQ/iAAY9lhb7V8X/fs8ymfD7uEW9/x7T
M+4NFBkaq7D0Uxusbej5X/8rjp6tMfcyEjqfkr79iaPyBnRU4LXIW3QDtdx94IorRb21FZ3vHGfB
RmG6IKohVlStPsrA66XIjKv36+u5dG85X875N5yN0UeSEjYGJgQhkgZs+WJV+Wk5F5ytGf9YaZog
oDmmMeO+JrvfpHZo+zeNI1rTEYZPKzF6+dSfjce9PKaSsKZRsUMG8Ubz5hJU5OhQenclL3wnLhr7
1noGWvtWXMLLYQ1AKxQLvbr5GMunAVyHOl559q2NwUUVQmQJfA58q65+JezEdLTWHq5vh+WPBa1d
jaAlJ6kKv3gRrCaHTp7B0q1D3dz1baiJ3sEWbFNtfMdY+1iL++9sPG7dmslHIa7GnOIdwNmf8wuL
WYaFWxCE/XaSHbm+szLFxWU8G5JbxqwyJr2LlRkvJLzmdvrQ55Z27BxqVVYhm7AfL9bCxuL168+Q
KheapRDXZyXCLBVPe9XcaZtYhaN7cGa0Mtuw1wo4y0fgbDwuFiukkycqY4r6ETZyLbIAsJYbaM4V
2wmAyxZgocRTVsLVErhUh3rev/eOyoVmgkTf1xWeX6D/QH5uFuKAyu8+2mi4+EkPALneNJvAXkPU
LGVbA30xGBMRaEmDlH0ZwxI6wYxwnm3wPNjNTgzN8ggRzTvVSx4pND9CZ1wF0i5soosxublSHUrl
pYJzoh8Fr1VNyOu+DFu8FT5RNbxp7+RD4Jb/oBhxMSiXfdpxyGkTYFBhiwvVdmY06jfsFTVbYKWz
l3pN0Hjelly2uxiPS0C+Bl9QxcfCNvU9SStIuabhTqqhMiR4IzSjBCl/InJwExqritFr6zv//Swv
CXhQDQmck34eEDKUa70R8lxTAxmPykkeA6uHR579T2LDxYz5XEUYui4KxVYanUKx1MJKJXOW1ig3
gkOMPdBGc+EnstewwnOcu7bUXNzFuyJT2h4RghDB/DHYDAqnkmGoqe6KHBWToNquxMGFoHQxVy70
koDqQi5irv2+/w1zkK1gjXfiJn6X0eDyrX8AdL0Yjgu7FWCEqgqrOC83Brtk4bHJYcRCJbdO4a8T
ZkcDPjfl0DjXp0kX3oYoCAHYp0JyU4ZX1+VOUiFmRpMu6k9a/KuN78RBNEe9cY3SB2NK3SYdc+oI
BohoqxBFe4yT/AmeLq8tfOmzZsQvqyA02ML+dmBuPQhHfWhh95hVv5oGGO6R+Y8FHARJJT8nxUMZ
dJ8gRB7wALNIsp/6tzb/UuLPsjhOyd0Ij/Drs1tIn+eT4+/8ih/iAeIH/SkWQVWoRVNN/+/X+osR
uOCqBkadsjHsT7RPnUq7b8PcpOzj+jS0v+ehECLqiN9wlZUILxAfwiO2g8ddeuprzWoAwqyq0oUk
62vSxV/GEMCgdoph1WtAF1DOpIPaEhv+wCpcV2s5/kxJ/i7RER03CEsX3ZZGyXYIMqjroRkhTeyQ
EH2TEfENTr7vbV/U8MYCgwh5Cg7Jlgp9PJB6AnrbZ5IVBI9pV3l6ejvmUBOBJVGAJotQHGD+9wT4
U+L4UQRnyfIWwgywp2yme7T2RRPGkqnTx1gdmIAGA/wSx+TIOnkXdZC4FoutVsnf8AEzpe5LqvpD
pFebCM6iU1GecBAf0yh3+6a6r+KXVIBrXBi6NSlboD2ayQom3VIi3R4DatGoWblY/lBCz6IP5PEV
ScRlT1VV9H1EwkfbcIS0BsTMvaSSrA4m9kMcPZdpb6Uy9aqI7SUpBRiWjaqjJaDOoTOZ1jEME1+i
4FSjd5pDzUCsYQErxCYuH3BJIBb0dBO4erPKVoPJVHPocBHDZNAFRUWEpugqjZ9ieVcp72PljAEM
0I4lNldafAw0NQ3SHRX4CxZK8aipIjqhA2zCQPmKb/16J/dvOVBDxrAbpKfAhwyddIur5AZ9OVdL
Z3Xp4FbVDDPrUeiagJ5TXqvQ30YhlDtquDJKa9BAnvz7ryXUVIIQQzQdM7kMM2xsWKkMcCWnI2jR
MIkA6Cjwk21DydEPJFvBL2NDaqYM1tKSRXtma91G9pNHNqJNQ7+1bMZI1bcjmtVh738aUBVP8t31
g8ZXhvifyfcXlEqkoRrgZwrdId9pkHI2HIjZy2gJ4dlcbNbyGt/Q+GtALn40cQPHzrahHnxEj7EO
y8Dw0OnMTEJm+SHYjOVvtbgJ05ewXis//US/v7b1n2/ysxhnl4i0gSF3lNbUyzXpFVYIdpfd0D60
tQSqeFGyH8qitGFr9aaLyVZWWGW2A9ArsPv8lMZHvZ9y4Hc0kLYFOI2OMcjxAdVQxyTQQ02AZcza
R8gG7MfxISA+FI0fM1K5XVF9sPIUCqlTlDfZyCwm9iBOksmMUz21JZj1CtqGtPs0BjZWYdMNokGf
3sCe9BjDtGZ6SKn2IMS4rtcavJpEuF32EkyPoPg2CTut/0hbGJ7Bqrv/Huq7rsxdWb3vYB7HJFPs
HrXqJs6eUaTPw8e0Pc7d11FrzVh+VcCebBCNGgOCwDqs1eXOVGCCW8FlLMWp6ZG14kay8hb6I5S8
lhUDHrS9GZTCVELopklAVmVOLAI9CN/f61uTSwH/b6MYEE6GVzpiEXcdgbpPLyeQRfVmsOAska+J
r9dH+F82/58huDOaBK0ojMU8xEbfyIBIpYdZ8CQArSBdla7kn9L8hHTu0Qe7+RouexgtpdZkmMVO
doAItSNqGUfhKLvNca3gubKE/EMon+Dn0ucj9dDbsQqCKqvx332k2QPo/Fpe5LWed1DR8II2g6/q
E4WYxMpH4q6lfy0b98iZBFGYArmnkC/Q4918LzWc3s2fVWqJTuqs91znr/53lPjPrtDnVT2LEm0E
MSsSY07zm0rcRpv/P4jXfIO/NgyXY4ki1aJAsB1yVXDz6lBKj5q+J9q0iUCVX1nE+TtcG4x7x0RG
Kyk1nOFRcxOppbj1RrfxfNOhT5DZ6zyh+WxeG457vbQUD/+gxxL6DVxjWQ3S4X0D/t9Yu5RVIBiv
YS+5S/1fm4QLFj0RpNCXsNMzETASDaSdhjnM+Izjz/9yJbmYkalaUCkNPlvjip8z6mYGAJDPWdYx
36zpjPGQJH5e/H2+YY1PMhWjZak5vcIlMrKHalvs4IBgZ9+4S+56eF/+xi2yyMzwuXgOt5mNeqa3
hqXjiyp//RIub1fgoEwlsKpeIvROp51U2TcFZbKp2tsprRwIKph6+UqybQm3hC6B0WAC4TtfeL/+
AeZjwW8tkGso5G3A9oGoP/5+djpZpGqRrmMn18WtgXbKSFWoOq+KHC9tqPNhuAOTTl2kyQGmWzuD
bSgO+nINrmeOv2tM9MYmJ0BnES1me1ylCS9F7fOhucPD6hHtS/SIvRzOjM2cipMV/tfS8TwfgTst
YwTAUzDitHSwP4AfOVhmzqCUJ1KRQwFLlmiUretfbTH5nQ/JHRvgG4ywnaO44k3lMTnNtgS+Xdp1
eQxPiiVvV3tuS/H1bESeyZKEOpTHwdpHWdeYbgFQ9AO3eJgl+iAhDx3uelfp9nxDslC/cfvViuDK
DvoRBjnbqEZR4mk8h9zegtLJM7x0ULZStoGTWJ9wA60EB+nrHkqw9vWlXjkglEvJI5QLGjXEx6VQ
G08hyWKokGNJ1h44K7uUcmkZMO4eqz/v0oLBwRb1kGKl3Lg2wvz3swWMm8HoEhEjaAUUMCbZroSv
/26puFgCzFzMQgUjNG1v4vFq1BpqGWvPjrV5cKGkK8u+1HJsRAjB2xmYNlO0iueYo++VqPjDvjlb
K4mNndLAXMiLyslpVclUo9M4wskeyjHqKarAlW3BGivjQ2FfX0MeZPWTGCQJ71y01TUAnriN0OuZ
VChtgc/kodZuMis4Nk64TferIquLJ/psJG5DSGDJxfBnnz8XjKwGkgM/BGOClH7mAL8qHRyjDlVd
WFRAWZge/ACX+Oaow/rdzpRahmiN4Bq4Nl5fAHnpwMEXEmZBkizDnpILbUYmS2o5AmWu5B4E2Szw
nOw+SGwRhmtSDdh+Yev5qSp3ilKBxrzrYMeu5MBeH5KqsrTxWdO8MRQsEqTbqdtnaFo3vgmLdXjk
OFX81qlon+TjW9X1L3BSdUcC7nOdmmFdm5oaO3Hu7/tSssgo7vFAPGqxcoCbVwWP8QLSq3jvWlMM
G1+/B3oXrl3b6/PnO/A/G+Bs/gr3rtGjrm4rsQH/tuwsFn8XYeA1zSPL2W0UDrYIv+1IEreJUZmh
EblJw9yGJU7RjXg2dmw7ZY1Lhzfab67/ML7S+9cP468sg55HiVbnnliBq6EPO13Lc7sZ/HzHaui/
l+VXqPcbvzRshUF4lKEn7OfCQypHhwZYL5EeqxDNjaA9CK1uYouH+UOq38Zjtitr0FfpYNaQDKG9
ZrZU2sKSought8cmFG6iu2Ku+ZL80Ob3SgjhMUjsrF3rFxI5hZUlBPx0nYKyxgWw0KhURSh0CdQK
iv6oauvPMXSPJHd2SlE28EnWLPUFFE3lHdhfKFGu7P2FrX8xPhfa4ibtUOVSJE8FMTR+q5t7APiu
f8W1KXK3oVTV2hJ0asnrk8BR8iOJT7kA/HhcWWUEABHoVdcHXAjXF3PiLkdsgASZImqSNyWnvH8O
R33lq9E5IHDB+mIELmDAPjY2DBAbPAM70SA52AO3UtfDAxBcOnBiq/otTuudGHWbnGGq2Vvbl2aM
XRbpLzR2h/FXMD200rGLMzNSASbC7aYZk30tVW4m3LSQem/S5EaE73RVGvtQLE5VFv4aA9zc6285
FOwOQNMuRpyU+gjAzRx6T+H99XVcejGcT5N/uwRdAqBHIUi4Qst7WLtD93u28FFtcd/Bk+quvENb
ybk+qLyyXXjUUSCjbt3KvuS1MrlXg35TJvI2Rl1ekO/zQTWrMTaplMO4KYIJBkB3qHSmtWiBx+N3
txLYOpmWgr756SdI1DpcaOFCL1ArFQF8CPezO6OhoI7i5uIupR9xeC/UD3p5HxGQPIzGrmPD0VHP
1ZSDMH4Ba+cIySmNtW2JxNwYxKrI/ZB/+uAAishdxVjQle21kCUvlp27/7VKEUDXAsue+TVYMo9t
A9avWLmj9p21v68v99pYXO4nfhAmZYfDGdc7qBjbKdrdlVcxCiW25+tDLaWZi3nx2Z+EVQ0zc+kH
NtQAtofSqOMnMGjSZz0QSCzb4HZvW8BJ18LcHMauHFiDC7NGrTPYICEkxDDjnErVMgo8x2Wwq2Rt
JfosRlQQ/eGMPEtJ8NfqEK6YqdANkldAIbYHVTUF8CUFkez6ai61JyiMKP8zDrea+ThVYUIZwmrK
mDs73qIWHIi3irSN42+lhLcrLG/ifQIHCb/KrKqWnqb6a2x9C9U4IFwheJCYcKpSGPi40FBt2pVG
49KT8eIncquuBXVK5RbJpXbSx8bfpNQRDwlMCiW3Jw+VFd6v1UuXQ9bZqnD5TCyaKI7URvLY7wAh
dTc8zrbUhjW6fruBPyqAYmt7azHdnA3J5bdBhk+WHuCDh1VsVf5dihbm9W+9tqW4hOZrbYJ0hhEm
XH+nyGQ6+o/d2tdamweX1AolAA9OwNLNImAdbA9QTofz8UNrj/a4Y55gr70HFk/ln5XjdZ5GGDBT
pZVF1J4L0YwZ1IAkEWD6HFfNdmUN+Yb0fJc834y8zFMR0XpQU/z7VdM/JrJfub5Q0P0wgoFRddCX
jbRir1UKWP/E6vX2ENTAxyhpAk5g8t6IQPx3oJkMHVqeWkOf1DJ7CppXNfiiQYnr8qH136Ua7r3w
1opsPOHNbNAeNHAlyrhGltZOQa6+jx1OQ6W6Xa2+lXmwBQT0q+qHL7SBIf7Sg9Ua545ATvLgBT0M
xkHd8HH1t7Wx27QsdmP4J6ujf0D/yNEjza26RN22I9mLAsPlAhwj+O52SrFPdboL5NicgFvsVa8T
n4QYdr4xxKEhf0b0AZcV+IXgNkJua/lk4A1o0vJJScMNG76v79+lF+bF2nMZrQ/LqoSXDMIvONcz
zVGEHGJsRqs7amUPy1w68xMJanmwyfLa8ZjS3Zj/X5U9/9pGXNjthjoZFFROPLh3z67wM55S/2rd
6AvRBXjKlZVbKAtcrBwXQpGi0m5scPT1Y7HrN1DudaM7KALZCOorJ2Rt7bjQ2WqRKEcd9mcgtPbQ
RKYivFyfjbQ2BBcqlc6Pg6kRRK8trHGv74ODgkIHRAbJV+zS7fgrtkHQAY2grO2ohukK8JtWelyv
0C41Di/WlQuptC3UWBAi6QeNxk7itgPUb5Z0gRDS6sou33zOAh0XWst2jHs9qiVPzr/z/i4NHvK2
2bU+AX8cxq6i3aCgJFJmgWNgTVFvphWE1zuQ95I9YdT2k2MbrGEPV7IK/+ofcR0y9AbxXh/eK+W2
Tx7E4BmaBeagnVBkMcMGCRT2ByCbpPldrj0UVDcFENqub4q1lK1wj/yoaSCYKiA41LCqN+f2IHKP
Pdw30PoR5+7g21pld2UbKlw4ilBUhpH3iJkjFE7VaezUldvZT4vxrwvnny+ucIGozlOWl3j3e6nU
3muN9p4wpDilemuGr0KBSnb02eqdEwFYPjwx+YXWn5lcmoXUnGq9fEaDxCERzNQjTyzuxo6Y4xzL
QUGTOxFRHEKceCkO+X6s34PyORZTs+0V6OQ8quDj5ZoD4TZUKVM0+1Fmgodfe0tb6KkVX2V77Cq4
7SonYfzdiG9l9lmm0D4QQUWQJLvX8f8V3+0TYusBGjPGMQF8RYklGIu2D8bQPvnSswQolVbDh+Ct
LA99jZplbJdD4WYUgj81eHLsg3aNqWV3gjE5oZgejOIuSD8SyIkDemZpOSwtwm70cf1XgFgw0O/r
qej0rFzL+0twlfOT/sPzPCusAoQjqjkrcT0LOrdrY8fPfeA2cN8VRieH7X3rf7FStyr9EKurTbfF
1+zZPuDit5r1QjM2iogegn8vAjNwM9nVFz6hhSYN6h9miB8AX6tuMtehOmsnnIvoRvfvXKVpH34P
3X71JE3xylbnoel8RuQJBulYZLiZTLidev1v4VVFc8327Ukz08PMCNMiq0nMyFvrkqxcHn/09c++
6zRKrCTGnBmhsRIGph/+loR501creXFxB8Gcmiqzr5Eh8aoSFOCaTMhEJEa/M+GvYemlAcgM3TTj
WxAl4PSi0qObEQVYcA02vfQJz8fmQlWBys6kTETy8lm3BOJIuE8mAPqsxGAOF/7zDc+H4cNVS6le
hxRTLCsIAA82C191vF0TESbDBQEb93OYaksha54+S6FYhGMyPN4NEYrp3PmgfVFqCcMr1s9/J9Ur
7XcrM5sXiA/E5wNwZwAGMUSFAqN0mlCE1yLfgtbqrkglVFQNzZHANh4L6JdN+2Z4HyZtXxnDyuIu
hQARtliGAttWdFi4tWUVwI4UHZ3T0LCbvvFvROM+VIH8LOBoOqS3CuCt/2jSf4acV/3sbGSwrgSh
vBV/et+zeB6q9QYEwWGb6oaDFT5dH2+piHQ+Q+4jaqWqhW2lSydBnFx9hKRXGVkjVI5LwO5XNY94
Vsq/NuvZgnKf1NCEIKVQXz+xugF6NLRY1ux70LvDBkSfOK/dOiN2mb2V0XsVvhpG56adsS0lPJtp
Huw1eQ2ds7yL/6w3d6810pKxVsZ60/BUAqTaAzx7fYkXaynna8xdWOFBr7B6wBCzowCFBSo6UtDO
ww0JsvKCydh2NXctH50/s+JurYVWNOiwYMjKFmFlGTlwGG+QreYh06fp7foMFyPdn6/Kg+tYlk6U
dBiNdCjfdtuBfZf6WkV7Pmt/R4P/TInH08WDVIW1XojeeK//0jeFG7vSHXuFxtmOOuNWcK/PiS5s
DJx6CMqiGKjoYOBdHsS2kgkZFUyqhLNqrL/1uOfDymdT6PKLEGjVro+DO+ieOTm6IIPxoKpeZBxT
BW8RsTTrULjvpPAYyq3dK78CdjBgskKG1u3LwpUHiHyHOvj4fW1p1V70nwTsbPTiEqadQjVVXC2e
bmQ6PV6f1dIBvJgVtxeFXmVDQDCrWQtAsmogQQRIQjwIt/nHDK6REWYE8bCW8RcC6cWw3H4ccrEQ
koyKMCQ6JdmznIVmIHcQwkm3bfZYdvXamVt4fJ8PyGsD1IIOGto8z8SE39w8z6dgo21ypziulcJ+
dgK3My/G4l5BTacNHapO/zrfMsaCWpYi7yZiJt+CM23E/eRIWyVuzPB7Lf0vgdQuBp8jwVm+aP3J
KEM4Af/kCwFO8LnkwG/byHe0nHGG0F6HzAgwNpLTIZPYiSm+tsC9gBvwD6oQFz+Fy5ZRiScGIAIi
vABScyw8VXy/vnsX4szFAFxuDJJBSkBYQbJSICwavRnBMVkN1yvnnse4AQEQqHKByibLEkjFvfTV
ZF+fxrzZr+0XLgm2uaB0wpxyBncuqc2I2pnltVpQXzsDXASDohpA7drZvkQSLRxjkzowQ1opSax9
Gi6u+MJEmkLGARe1xmRzHtW/GElWVm6pGnOxA7g40hr/PtZkH23r3kkGq+t+elBwGbb8xiyJidcS
+aj2ITa7uLv+5X7e/n99Om2mRsFYytD5B5NAsyLvw0bwFMH4LarBR9kZnyr7LQadSQevnCQ0f+HY
J8ow8oPkUQ2hGgPPV6zH5EOIxweuYQNRlDp8H8hTjaKAoVTWOLzIggRiALVjiW3TUncFcMdCTXT8
NNoXouxEmWCG3bsv7AXZNarHJDzhqJlB9d2CDtCiCwehB0ghm3lX2mo+7lMZVriDYTc0MyUqwqwW
rIgYpYmk/06DbgUuJs179trCcN8fMhAMPG5QUftkn0H1rCxPNM7dzphs1hv2KAeA+3Vu0wB0A8IH
k0QrgceNCLkzRS/Mrvpk0rFlvikJoVkPg4uuueTvYwW6EdJGlIrtypdczEhnX5LbSXkUKTJIHoIX
Z9CmbQXpyEowhgmxIJP9VbE2sZo0YvehlL8ScWKurEwgDuWkdMYhjff4bhshonZAhsRMibTvQt3N
WlQ+hX5jxM99Bh8K6Oz1ZfsUht2+7KB1UBmgQPu5FRafiSrumIovCJZVwICAGz/g0W2KUwxtSTyJ
YUyArZ1s6yJ2w5msTgor1oxqG+kSCJNC8VpqInR/S/UrnuVsBKj9kY5apE4OoZ7cq7BHyeAiq6NX
h76Ez6ADUtbOyipe/+o8lV7wQesKNByHuIAl8qBBEPrQDJvrg/xE3Ct7S+XyaxwIkC8yMuwtid2S
Pv7uonY7yp9Slju1sBWzO9IBAj7cGCDnta3mKAoMdDMoRUa6FQsBKrW/RZqYaLcAZAvyGxACJSSo
UPUf34R+5SgsRsI/G4sn3red38mCgTVJGnFTZKoVTpFLgW24vipz8L62KFyyJbStc59imHTwN0X7
PYyFTVLRrXNllwzyyjdYqhQp8tms5qx5ds1Q+nhI2M/5tjQvfizf8Uycq/94h392OZQvZ3ew1ZvV
/K9em+S81mejtlBBjSKBCR41IJ8uVI9KQW3Fv8GNx67RTisovPuSxhpVxVYqaJMCmsg6ZSuN4cpz
YGm5UUTSZVGElB3esZe/RC78LkNDXPA6VYWF6l0wPjVo+aUjfGf8eOVYLTXdlPPRuBsCU9NGryeM
RlnnTrgdS33sUJI6ygQ9uDF2whqUFbQUw/7u+rZSF55ZF0PPC3G25Cj1CLpKRsFTg9yNZf8hItM7
TIlsOXqG3QQAze/NeCJ5byvt5I4RRPZVsvGjGF2fwIYjg6MDlacEktMKv/PwpYNBvSBAQ4/le7EI
Dvgv92Bk2r5YAM0Ba9oCRL+ulkxaC8cp0vZSSr4Vobz1y9xWlftSfvOl9wqsvuix6e5QT9uUw0eW
wpK47UZraJOnuGZQph3ujZ5+hMNEHbAq7axQXVV8E8Sjqt3LGpBcYwmK6j70Pd/YGLWXB+FtpcT3
19dv8TFw/um4RFgHudEP0pwIrfAx/AIMPNiGVopWo2H1brIrdyFwY2/knzAXLj4cl9D8oA7YUHSC
J3fMKqUS3qcrkW0xCJzN7Wfbnu0NyE/QKTDmQ+AWu7TZBofZgwhoYEtrbnxTd4FI+b+aec8lo/N5
/ZR4zwZFd0OVRQGDRhN1YfrhimuMjMVH8fm8uDdUrcDfxpjnld8kt+pv1RIP0242xCuc4C4e0Myc
9S2UVSWapQv6+bhcDMfDLWnjBp+sJ5HD/Kckf/GlG3kcLTWNYGgSOWIC5r1soCS/Vp1eqkphXQ0J
4Qw0T4mvbeISq9OiQgKpnXwXoE8Eq0v0cJ3ZKghXxWRd62cpmp+PyOWQBhRdAa1UwRskOEpUtReE
qpvFtwZ5SfxDPr74Zfs/pH3Zctw80uwTMYIkCIC85dar1C3JkmzfMLyJ4L6vT/8nNRPjFtWn8Z2Z
8GU7BAIoFApVWZl2qWhIBCblg0osv6kjRw+kqPmr664jq0NVrlPCVz4u62MrrMsS664piwCgXVS/
1exnmzWvKfAWimFTVr5a+eyxqnUkDuLqKlwMvnIQowEe6yTOYc/FdGqtDlEbeuBb1QshnmAUSMYE
u2ROXgBOQuCSO207QcsFYDV7KJnkY9baKf86XBDb0jVwJRL+Dq+/OFyKxYaWlLFyMvXCDpt2O2XY
+hH86IUdADRpwkMTprl1CdMYxrs8Kt1xGp71PNqy+k9WF06ZnOq4OVArOHZ19cT65K4iDVRDclzR
uccEuntKNfit92+3V/JaoMVAJaRpaFEG29AqLBwTxUgbE1rWdQGrDXOnqXYkzSQP22sPm8tRVr7B
jPnUiDIRpzkr7CHJ3Ez9agJqlKi/bk/nGq4BRaq/81l5gwB60Fmd1AI3B9iGt/kThD6cbAevCjlM
KSvVtTNwOdrqMGZU4XUXpeIEHhg76BOfBpOvmAEuT9PrJ0+HqtJ0MMOzwl9uT1S2outQStdjUoN9
8zTNjacUqccp8bUGPIxUBseVrunyLRf2LRRe6sOM3VuE0KBQiRfp1rBnR3lrH+S8QTKLXPmVMQ7H
Il5spZhGJ07CDetLR2tbSYx2LRa93LqVB1HHaa7SBls3NMdwMv1+OqqpCumP16qQXfmLea8j8Mux
VlFFCumgGKVRASok0IZrmc/Ia5RaSHoDUx4TUAQH4P/QDhR8+0VqbpAKtW+bi2S2dNXhUkLAgQ6m
GZ6ClHybRoKcXIIKFTK6WvxdzQr39nBXE6oXM15jWqB3PXcVwSYuGXLxba5OGg7iodrHvgKycSjH
fi96R7tDqaN8Aax8Yz6iZVyOTb0aSV5+yMrzgK81YG0aoJ8HpKVLWjkR4KqwLcutlmJO76lu7IWg
atpFbC/LdMlWfeWMOmJGeFTDuQq8OkqwU6dz6CYNMiXVVohIcg9dDUYu57ryRlHcADav5eJEgAMw
+XcVzYAQxra7Bo5J3ddxhMRQ5uaYP5mOVXCaDCExdYlboiu3pA85qA5mWLqiPLPsISk2pAtP0JGS
8PtcjaIv57rySVHAlDlphTiheo7uk+FoWBWuUMgwd8keDKDIEFWeBb0TWmpbTcFrF5olYH4DFRMF
6NuSQZRlW738fuEjK1EMfaTH8Mc9JKWyX/M42UM72AMolEIqE9eRmvXKe8UZnTVdW7yXM7rUN0Bl
BNlrYluKm5+yTe+ggct0s2jTiYNcr/ga9v7ylqUrh1aaFDThi49eirEstUFa9Ft97u6LexTbccIX
XZz+XkObsu7W+9Jpfv5X4J7Lb1inzdKRcC0MlrtXaRwVEGFtPIKDSWLQskO1zpvpVKGgMH9f6cFT
ma0YxwYKBuBTdzvDKYJduu+2t70nkxjTOvs1D9oIfgCcokKlezV+AVLO7eNgW039FlJE21IRqNmc
G4vsKgJqGYFehmk/T+C9pg/BkG56RMO9Rj027nVmoIwE6AOyeZRArAdEpHPhLS4iS39WGTT+hmpn
RDVY/EtXsD2yyAI8dh0DpfS00ZF1KOr7qizQiAXV+jDfhClgdcRwWpIASG0Vfh+HTpmjvktShysI
Emjt5ix6VslTnZwb8ELpHExQZYKSre4lJhD8NLF6J0d30kJu9gu4+yMJX8umqZzKGhDHABg296GE
NEC6lyt/HCQFhdongqaFt5f9KB6ifbYBUsMnnq5AvkmGs5SEMu8kZRdOYYB+AKmR3D2RmjgJNSFy
akBc4L8pGV74QrZyusmYVuAvwzUzD5VLs4UnQLJysomsvK0qTJRQQni3eQD3aV8DddIfQTIjiVJk
keb7wbhYsCKc1BmkVQIF595VXwCo3LR7E8okzZPi/q+7s/KhIkMZIi+wO3WA6tCvVAx21I+SSEi2
citPydokoYDML3H6tifozasKX45BXG72GwEmX4V3PBMNYTOcVFrfVWW8GeNC4pMk8+Crd6IxcFO0
fSZO+lR4HaB+HVBjdRBLlkvi+fgqXOvrvEkZxQkVeGfw+pDQdEeKP431DRKS3m03K5vSyhsoIqCt
APD8BACLDR5P5IYhopZ2/u1hruG7cVFxKIxBrIICe/MxNNCigIZKWoPufM9B4E144AmAC4qphKiH
taMEDf6pX6PlskgBx1GtDY3R6y6LDq+HZv/5jHUKsGKqplUcl8rCB8NewgPwBYsWT+nllTN6MEtE
wshNSyvoyzp+Ns6/A6/2VFfbYRoVDPyunOEiQZbbvQ2yORCVsa31TQaTudadfLng79fAhRdJhNEa
cccR86NntwyCyInns1H96UJmW4vO9KBv0gjIXHGmvQG2zJB8S6MMxWaH4T6MQRoPMWgUml+7hIM0
B5cUZDv56OK9Zrd8sJtKdS2dejpYPI1G9yrcY6RCuiYQCiyodCdd9aLguVeSV2SUobSWUm/KfjBZ
xfgaNPfDVFchvwhBVFUsaxvv2N5wkn19WHAQyDE5Mne5FlZ+T3NxQrlBKDKdxrpsX6ZpV2lVGZ5C
CwDnuXSX0J423bQdQrRxtyyd7jSexHZGiDhYKhdICw6+nvQosIotahg/o44/BhkoTYOxvQ8zSIyM
o20yrvtl3TPo25DADWN2CKvpAaqL+1K3dq0aOJFS+knWSxzA1XjgckarG6Aehp70Opza4NBf6Zel
9SJB+00KLbd3UjHZEl7zOJfjrTxBCw6MmejLqhWZg05gdMlFdq33G4nHWU7U+sRdjLMOjeeB6kNd
NPA4TrCJ0VuAnodtD+nUOdsLfZv40kSYbMTV9dCoyWxGCUZsvAB0FNDYOyFU9YC37fdFhxGlXuXa
lXc5x5VXiTvNAP1cu8xxBAZPQ0PIzwK87EszAQVTxPQgJ4Uji0HcWtjVlZHqABvUINGF8vcMYAHa
FoY/FhIJUaB4cfDK6rM2HC20isLTROQggLAauz9Tl4LgoHSr8o2rvyoIQ6fTY1eAgOsxU0/DeJ+B
GqjixoHwDs82sIdmmwwUGCXQC5pG/JAVT5BBespSEIpWqnhNtKehkMG0Jca5DlZ5GqpKUA/hKbV+
guN0ZyRov+lkYIdrt9Dltq0iSYNCu7vqsG260O1mpoghcjQDBU6haLLjLZvR6k2ui66rWdaHp/xr
56lesQd/FnhCoXl7XkwTTtwMD/VGapqyOa7cSqUMQZYZWEljQ/wq3TQz+sagLDb6AQPtuuVNvupS
/kqG6Z8I7snO4srLKHE+1mn977OosLfhztw17vvh/2dH8VrQdrGn6+hznJNhikCX+B5ZQPjVfFOf
Y2iQ+ej/92cPTe/PWWxbxT94YV2tOl6OvXI8Yph1MDj8e+xUu5+ir0b9tmSoVZTgFtFc46D1CdqM
QJEmizRkE1/5oLKe5i7PphBl/myjxMG5q+74+I0H6KjOpQW3a3HU5VRXzieGBlMWMZhzSdm5Qlei
6B+5ECDrqNyk+lGWB5qhgw5kGZo+2TUBwzgoqSVXi+wjVgEHabvSzDnOr7rvj4bDy20MBtjWQ5UL
tC7P/0ALQzbicsovojm1zmuajrg0l9NklS5iZAUMdLODJsJtkd/JNRMk55evfFQJ6ZsOdZ3wVDVA
cyeJR/TWnqLO7joZQF421MpFKVE85SyA+VoUJMagupvhoIym8iBlKnGH5Lo7tLQlEmdgpV8tJCRW
IRioNBDbGcDGkRr8R9E2BwOlqYI1GxE0AAWBgUyEz1qhfNcYElxzumHKdyNgdgNMn8KbbcOhwbho
bpkV3kvFps6BQ+w9S1EBwEwdHakoLU+Bc7k3mbB1BoIzkOtV+i5hz2B1ucsq/hgr9fNts5RNbbVj
KKxSapAlP9FQkFhFYNr4RrhE2ecd7v759v+7gKvNEsGMwgzVcJ8Y1I2nF/Qs3MeZQvZxPPgkFBse
TwdlZL/moUS5sU1BaKpAtiWMHQt8A6ybndyK3Sbwikw440SXbjbn9kq8F5tvfeTq8gGWKuFd1EMl
z6oOWQR6+WwbgMsUEg7dFLhEQIQAahX9a0QiPyuewaDtAtzgBvlxoJozxg8TKCUzcKEOoEcxcTMv
W2xZIDA0wE9hbEoId4PsN6mPis6cHNK7MSJ90O17qmg3BvhlEiRkAzyNeBc6YRcdG3YcxtSDBsAW
jD5gj8gSP0x47jBafbk9fZkhrO6+ac4Bg8pgCGYZuVavIJ3Ye9Ai+O/c4H9MYU3NOUfJ0CkpXg7B
d70GOKkDp8O8GfzxbfQWiSfZTXM12jUsw+TEMlXr/W124QRTowqrcEnACVZuYnAyTe32v1i5vyOs
Z8RYOo/6COM2uniPIspGkG5HddW/PcxVh3cxzOq+rhukp/UJhUhq/Bri2u0iBkFYDbIMuSRnKRtp
dTmzqJmr3OogEEo5SAh/dCEQjcTtaxl15TtNy6cjdzGn1cUs9LBuO57DsZKjNinHqQHhCZSEjoli
qd4UFI8LD5BtJu2XphG/jHE+Ud5AvhHqhjbc8pmwrrNrK3dJBrnrGWxXw6vFYj9j5Q9RISfD2naj
h8Y2ApmPcWpNdG+N7U9dKx/CuHo2J71xugk02N0dC8Y3IxXeQowfm9Efatb3kZJ/TxQZYfXVo3Yx
61UkENezQfPFJN+zLGynQqvFCH/eNperGWF+McryFReGn9AhaKYSSdrl9m96N9qHqL3AXrZx/w9o
v6+nBC7GW90kWTdYphXDfbau2ab2v/hNkI0Dxxq0bL3CzdFFu5NM8mqIczHo6mIpdfR9GBMmKY6Q
cXBM7ZQi873wgIhsj5aE9LsMFCw7HKtbglfNv1/PfYDqXRD7WkoPXOW+yiW0StdvzYvJrVyyVqiW
UVGkWXsy49WD6K0/54a2hAup3eaN8DQt9WLS7IrcjOxIqw9lO3pVsLQpa52dKeygk2RPBvalFMQe
qz/ceL29A5LleD/hF1ZWZU07aQY2oK23qkARKv7FdehbyxqTJW58jbZq6NTMUwrr4l1+SC3U7JgE
1iI5lcbK64msHcLcAN6Bm63b0clpggytLEJmsrIVW/m8uh7yYqLQ8MwM9MdN9cYM9btx7kDdokZ3
hjo8VqMG7Nq5Y9lGb/9AZOEwhtohiKEdUejVsZFSBVx/C/61NGPlkcxenyDHgrdJ42l+8DKEjgZK
1MSFFnfiQH9nU7hMfUwGP5JyoMmWfeWmxoaloYjwZFieXk27qfWdhX6S21Z6Ndt74QyNlXNSdQXd
tBqutKjMdsXwEKuvM66ajKrugKde3J7r9I1BzkjJx+fbYy8u6MYdZ6xcVBaAdEuUsKsEOsMxWkKs
/hl5KkdA1aT9dnssmRN+p8i8OI7ROHZ1PmOekE+fUnvBFCzhVQNVph/VrkUe4X+Mr9YMyCofw7ZJ
laVSCwVxgmK3+H17UhILWSOwqFmMUZ3g6Jt96c7GywBBk7h8uz3IVf+CSphOAH5AlLjapRm5nxzk
r+lpYqCXsoxNakiQnNcorIDtwAMSj0iuq+tCYDlpRR9XI+R1++yFqeUrKF4qW0PgesynYs9a9UHL
QMZvxEd0u0B+VwkCV2gRcJ+jcGk8ejVLXqZcv8+RXFSZ5ihF9LtU2X1dTnv878NA1KM+dI+3l+Ya
JI0RcFBQFWLnSwfKx0iitBQzs0SUncI49HvwnzYB5U6gisecxV/wekTepGgPVWs+ZE26icZvOdM2
YaI9RxGoMYxmHytEgRhSu42thUsmOoNrDulE9KIh8OlTh2bay+2Pvvaaw0ebpskMSj4LgVqgJYF6
RpudqoEC2zwcR409JUW24arpRapxmErjB9hZDmjCODUQ0GTZbz7rL6RPflR9t7dqiPRYxr2aVy/q
otOlqfuE3kcstLlyRADpTsm0mZXZbhgGmKq3FC/oBHpFzDTcbtDtSi/h18HmNw/ZVwXdzxWBnIQI
D1HYbyZr8scGzZaKelZ646tiAuOInb+9ClfuGoayqWYZAFdzAM4/7twkjNAa1A6LYAE32Zhg61Sh
2oZvg37U7aHe2XU/+jnGdJgJ2Et1zTTW7KWs09UwTPLupE7Jqzpb4P7SKiTzp+kx7aAbMuqlakOx
1NiL6pTw8g8J1UOYsQBc2ulusppHQzFUu6a8QHd1PE0gSw/Rntmwk94V7lQ3G7WP9iJtCfDgluKN
xEz21Io3aA6r3DShfypjhHBv1uz1PPltxgFUHBn3kuFYkfpe4TA9MoO/d/BFBeR/CW1AMzjparYD
3xH4yWYgbJ7iQftSPDCQvNlkPs9a56sQ56n5Jguzx6bIdVtFypBoj3PWHwMe73neKweOhhcW04cw
770EfD9RmQofSoTDjypXSsg/VnaQ16BaNvJTm0SHqehNLzOa2c4MFV4tCl+iCaAvUd9ncYJiZGE9
DfVCZwGqr7SmX5vcPKFh49XootrWktBvTM3R6s7r6/k+1BKAMhvQQkPA6/a2fr69Pu7qKjIQhA5G
1GJXaYpmJpQckfufi19Lu18eyxK1nz09BkNfs05Apk/QGfHRXJMMhDskLLoTL77F7G5Kv6eD5LF+
dT4XQ6zC93gWNI855gPwsiBgpR9zAAdeox6JuVhyGy/x+acTcTHW8vvFZZzwGHKIBqbT1pYLoSwU
c8cvYZWcrVjf9Mp4KksAgnBkJONKlnEdk3etoKNpLsuov7X0ZLW+Tp9vm8UVaMaHrVrH4wnNeQOy
oO6kP+R4ejWgH3UWtly004GZfTq2z4EnSyPK5rWK0AcdhXRiYV4Wn+wg+7mogPaD5NX12WV+nNgq
PI/NcehjUXanGsxuScO9ApF5qL4pMqFN2WxWJ6s0Oj3XGWYzg8lSy+7KcbYL48ftfZINsvx+YYKz
HlR4jmGQEmW0UbvP4NaG5sv/NsiypBeDcCOeE72ALUxWjNTJgwk/0VAJbvlzgPZxX1a+oZ4ZTtLi
G9jwDO5Dhb/enoTs768cQ4rYLGoC/H2qo+0uRnQSPt8eQbYXK3eQ8xkNNjqWKZ+QwB3B+DxBlVYm
bCix33W0XEWtmKJlHtXSzl9AWZTczagxNPMsufG1q/7NgvYJYh+iE32VkeS8iONOL8dTBh2wQpSH
YeCxPSHaYUX/o7Lm32VfnS1avdasfDHL/HFKo+e0mb7xsHqNJmU7impbgFTD1gvlp2l1Ept5/4K1
BzZBvKcvtwpV13rPlTahaqIb+Zn0lq91ChgcTctVJ17ZQMycOYKxoF96t3+l1bEyZ9AgnJrpTwGB
EPKk1NzNQ8hrTk32CtAe2F1LvqmF7Na70m7NmAWSN6KCPUbV1io645iHZZ2z/JwFrW/25n7qZqjW
mht0TjrhlD1zlXpVqd03oKv4/7dJRPbQEFE50nPrVsSxa4IS/IXFWVgoWQhhY7XscZDJXlwhTsEU
L8ZZn650FrE1a8VZoz8ts/HbznIVw3IgwWnrILIlAHlkw49h+mmwEJ0PkL2N86e6+QPQsU/S3M9n
A8wq0qLstdNy+V2rM5kYqCOZaD48D2rxEw+Y/dDlT0mSPlb5CBG7whZqBoX7YR9Wvd1P+nOObvRg
9rWw3syQcjBkYfTVQ3XxReYKkNoGmZrF0VScpyw8GuhSH4mxiUTkzTSzpxxGEQdfI2sbpxDFGkAv
NT9CiuuAdjp7AjusWiGZrap+qwQ+EbrkyF+R1WFc4yoD8SHRGP59dPU5VQHX7NPynNTEi8LyzuxS
8A3rwe9sgnQwmeZdXoPkJ1Ygn4Mta8bAsBXWoF1fKxwDZK9RP7wAke93iXGMp8ELMmgpGBZzJ167
JPrepsoXoXOHjt/5ACJYGqEwaLi6Ed8Ntde20CuJYtCs691eSYGrnyFzU4DD7va5uJIwWiZqaKpq
AHmKxMDHifImTI2a5uV5NMNtHbCftcE8tRQAK3zVZ/MoSr4LVVRExkZs5nqSRCHXzIDjFWVABkJn
4ExehSFdMaEzW0vKsxHtKgPYUiWy+y7aILnrNeIt05+DuvStETEKajRW7TC26zXioTHvvjYoJP00
iHU/WVLV13ew4kefimZXriOVoZuQHVqDcoFgXgL4pjuzkXoNXnidEYZ2P+aPlKrfwHIOEK72TQct
RlrWj5EwD3ifiV1ptL2b57knrM7tUROnaWwLFHetJLDbooNM+oxi7+BV9WsbEV+NvhQWetwybmfW
uYshYKurTqgDYcj0CNrG7ZdQt+xYpE4wKWCRg2I1gBtJb+3bvtzluuGG6BqG0oVTW2UALiS+1Rh5
1qOlhw2Fo3bD0FEcJN+aGb2DI3vsi/I5m996nr+IWQbP/hxeYNVMHQ9x9DrrkN74aE8QEZlGatXd
OTDIvaGSg0WfJCa7hL+fNuZiiFUYlgYNLfMAQwBsCmiL5o7pHTPMg6qKo4I2Oo4DGvPMNuv6Oe86
r8biSz7hszv9OMtVkFYJPSB403RoXXFjc6dY9gy+SeFzVLM3pgZZNBSg0PICLQ0ZE51sgVc3jMbH
dOY1zDIaLHTPaXeAL92enWyElUtQJrOlAnpn5xwtHBBAdOswkfhXyRBr2sApKmImBNZPDR8ESJT4
99tTuFIU/LBB65Atn8FiEUQYYDa8etdtFM9w2VP4he9VV5V2ecums3qwIfDKJkPFikHC2+XAPUcy
hbArSdWPE1r5SbXQwgIVsO7sqxsLfDV2Gz9ya9O9qF77G6YH2hNgBiObQMxC1W20zk7oOxP7FChv
2Z2xjHXjAL5/68U7qFM7zpN2mW453KtlBxD2earEWY0zr4ieZ3ouG/4lAqq+bsBkE75MVPIJkvO3
BiolwdAHXYkvCIs/o8L29fwryNVHHiaexJA+P2Y+rvvK2Uwd1IDmECNB4RQqeOwRxLLvRHgASNHM
rVI//IZOjSdpxVdmUysXQ9NCL4scFhxM2/l3vuN+9VwflLuAg+jS8BMX+P2NZLKfHzofJ7vyLT3Q
ScSIMNn+V069eCF9dqyvbDMoXt+/q1CYLjruG78DjKG8Z8gRSvl1rrxllo8AS4aFuEADvfTqBjHT
jFA0DZyXZpAC2opgzAC6bPas3q7BDc+Qf0GIWHrpY6jea5VTP06Ri/KiZOuvlAM+fsjqVDdKoerD
cqobL7kPt73wAM9CY0jmxb7l5C/krjrG2/QBIOh9et91ezDP/dcO/+96rE5+CbU3gkOGOCSBXp4I
QPokeT5eN7W/Iyy/X5xnPJiaIHqfaIv+4AHSnKFMFOb6Mfo7xPL7xRCBFncphTzCebLEPUt/6dx8
LIeH2/Z73Xz/DrI6q6XZasJiLZw+8Gvx+H2q220UJMeYfoO8tNr9kGY+r3RZf7SR1SntAmuYWh1D
9k0FDWsO1a59ws2HIeZOkmuoASm7aHpt6hS9MLpTE2VTlNO9DvpiHoF0RxtP4Kzzb6/DlYf2x69a
neN4jgNLJPiqxuuP/+LiyO1qp29lIJEr4fvHkVaxAoiwIECtYF8Hp3fDg7aFxKs33C3XkXlC+RL8
RqCqcgpf3mpxha/ww9hr7cWhL7JSE5hllf2u+MGooJWBtv7R8icSupN55DM58uZuZL3NVby0Q+EI
9of2oR2rT3x4DiHIYLaPSsDdUGh2nx5C/jVonpqAyHZkMb3PV+Z/THMt2ZjSmsxVhkM87Kmb7zRE
i/UZApGOBVYvtP3+S3dN1k10Be/wcYlWLixCmGy2E7bH2ODJ7yl27gJj/5z9WdAOxS71plcgiqVW
cS1AYATOm70Lt65Z/Dh6t5JKTXEqkJH3DbTeIOOSYKaQylX2hS+vzl87+pcjro5+KpIgbhulPU/m
kxVk4KljTmPuwog4mtBdo1DcUMkkN8RV678cdXX6g1SzmF4Vyzkb8Ww1nLl2C3Ta3yfAoM3O5I4B
YO/0R9VsmU/AD+/KUAmyea9OOgWmMFUE5m1swu0iG7b09skbVmTDrI75DB4F0HVhQ0e/flcn+2fD
XA3bLxb03bFdXBPggwkzRcBew/tgM+4K0N79Gh3z63KzyiKsa7fe5VirOEOBEu00oWPxjDISiqlv
WS25VpfdX5/5ywFWh09QKFpYaojJUAM5tbesGtx8+k1m9PSYMkN4f1jfGm0dJlhpZNT68qTiDkjJ
3YVXz/hC7/EQ/hcZNYTeIlcWMl7za5dzXIUOLXRD+Fhj1Hju9tOwFx34zkM8ioHcu32pXQ3HLoda
hRBJoihqOQftuemYS5XoftaVH2lKkZNBP4adW6B1i9DmB2LK1JydrACwnSI6bKFWntSugvaJctyF
bbDt5nY7VOU3MY+/iir6oqexN4Yy1Z/r9sUp01E0QEPFakNApVtoiRDdOU2ET8EzU4II4/aayIZY
rX6WhKPVc1gYb0p0H49u2dT/4xCrVYcczVwBr9GdyxiU3+GTBeK625O4Av9EopX8XaiV786sCi1L
NMI5SVs3i18SHrppBSqVofK1UvgaWmFF1zpGrLqiMNCq/UvVApvEDyF0t1R2LMTPcIRkHGjcGklI
ed2+/37bysOTuJ/Z0C9n2NRBxLU3u1MH1GCYygoU/w/X93eklScHG3baqiZWId4Z+9IvNtDI9uge
EdTy0nNur/nnTh8obuhIukLBR0V6k60cOpl5kqqjmE544jzkE7qXSm5+1xQVz/YstKeuRIkELLEd
T+5mnh1GYb0JYYAFmgYCkBJku8eY9sgnao7egIMbVKyd03IttqtI+yK0ahsO1e86Iq+QoLnjOqjT
k8B0w2FGLyc71LryjRRI8bLQi3IL7e+x20O4fhxlZ+QdTPHBMWKqVNOJiqwntaw12AJgpN7oozGD
4CU4cQCqH+fYmxU0l9Rh/ZqSYTNO0akZh99hrYNBuvYLkrgtyLfCAY0a8eyF+leTgTclAFRGAyhH
qX62WvzczfpDHT4U41ct/T0pwCGr5wgpW6S0HQ0S5WWfOJYGDWxTfehJjOAHLT8JO4yEvt3ezk9+
YJkigi0DAq4a+cQfYZpaEeR6X0JjdR/A15FI9hj+/ND5OMT6ZlZSS59GEFKclK2x7/ljU58J9Uo/
ByGG9944zkAo9ltRT8tdLeU7Wl+lq9FXd7XWxIZooCN+iiPlPHe/y4GAah1tY/Xr7ZVc3NknY/m7
ku+n9CIAKUnGDBYMJaRlI0hPvRQg0c+YpOghG2TltlHGYnmoYbuGaHASAn5t/qANxvb2VD7FbKs1
W3luUXSA3USYShw/56xy1OFHbTyrync97VyFdOCiyCVu5XNAvBpz5coJAcNcV2LMYT/7irUD/WoB
ngttl5fAzUBd3h1ctb6bDcgLO2brZaErp/1aPOWtPVz57KxnBeccxhIY4ODKA68yflO26cYK3dU/
YuXP7XV+hwDdGm/luYccRI0ppn0yF+B4W0K1d+IvaO/djkbJjlDb3uq9+dCjxQESfBUEKo0ug16k
tunn2k/G+LE3CihzTW6YBHdWnkAPRTd3qjC+WL2e2sH0W6nrnVCrTagWe7ADRiD/RpU+niFoHJbb
KcWqsvkU0cAOFPCQVNoOnXybtlE9iFmAq2szZeBtHd6gZSpBXn5+Yq62fHWTWKy21B6qYmhYiu2x
NPwiftZq8LYoORjFsm2Sot1v3CRG6WlALc7JA22gbWydNUH9MpLxnUisfl1ZQGGWa6TG5hMGinR0
NUaishmo3HPgIVrAeqdq24Wld9sGPqfn31cB3XcaVSmo61c2B+xIT1IU+U+oD4LyYXKssHeaYnQa
AqkShN5qxV2agGD/eai7V8GYDyDuvmXABZTT8JpDl3rkLSh9gROAjEVooOSakjx/Bv+8F9PGVbgi
lW1cXiCfLffvV68sF7IpLGhxLaGrKHqMtjOyN70zvi3JCDwVJM7hs3YJA0KXqJwzS2cMtx6+5sK3
giBOpYPWZKdIzF4VBV5Wq0dBh90wFActrT1ccu6gjPd5COIhYYVftLj6M3HzBxfJJmrTkxbhWYEG
Oc8KUiDk402DvqRMCe56YGydyACbIulrZqPECgPUqITpj1xZLzR0UgOvGsCtrTUqgJgks0ZSq6ei
4Q7Tt3OMuy98ysqnYQj3IdTRFZHum0g7x7C+NiffuaYwG71buP37PPM6ShygL2qbhOPXOEBNShm2
g8jv1Wn4pQmQu5q6etcZ8wupG9DvtagwTOGBWd0zDyc02HbWUSdCEuR+flphZwhhFqColKHte2W9
emGhfDPQ4VRycWw0n6I9N2tOnQqCSAaRln1l/qTwIClDgWlonVInuzJS/YSnPk+sPVRdYqIfmwhn
HOKiEysfrPpsJPIgefmSlcV++NKVxeap0St6R4ZToHc72NFPzTiW0BGy+6T5krf5q9bnr2HZpHaa
xXdIbD9lAGuj/h781CMGWH78e6x5YENtqrPhq2u31/Q3UIM/W3p06HngZ7V2j/bJbU6TLyrvUEQP
TGdM8i3j3/JjMyZuItDnz9ttJ7C1oeo3QEwYEN6Z8Xyhys8EKpo0m7w0/pYiW2+1WzG43egJsg1Q
NDLTRwqK67be98HrHGzM/impZkdlg23k/gwyjmpyAcVWA7EN0ULfJsZzoWSOCaxUXMXnnJpe0OtQ
zcEzYeap21k1oMrxLwjOuc0AMYlZ0+zJAtI/ql5qE96PlnctWsnRXP81qZvZHtV4ZxLsJTpo/lCo
tdLJgDk34AYNHZ2+pOovczD8qDrBogPoOYQNkpQYM/s/0r5sOW5c2faLGEGC8yvHGlQqTS5JfmHY
kkxwngBOX38WdeK2S1TdQp+9Xzqi2x3OAghkJjJXrgWQmCVNYCDGx70xINinyOgYoAdnHodq8owk
2SrsXtbv0pw4CYieKjB5c+ukAvOZjoMzWaNnqaPbSvuYRi5kTZ2kVDyMo0Tl3Tg9ZXoKHhu+r0fp
9bqHvvDiURTbxFgKcCaqhpT4q/cBuTG1Za1Sjij5ePlU7pqau32V3OUl9BWKu3Z5toACPlZOU3ME
Kb3bgerAxCsM1Jg9BxvzcGxU9UbWHo2xRAB+7DvqZnbtqADajzkcZ3nI7D8DJj8sqfYNIwLdfH3D
O5u7KpRqXGvqn2uhiMn3ZPLruhafdeZVjSpmtZxgXYkJFFf0lJgGvr5g974/ML4aWdUymiYtK6Mp
IdY2cS+isrdMKF7/QN8D91cTq6QYbrWs6raAuh849gZjF82h2amONP8GQVSX7zT76brBC5nLV4ur
BBlCiakOYUkFMhtqUL+m7KBusvBt8CDybY17XIUNONpTlwjS/8ubiWEVDGGZGNlZduLsi2lWk7ad
YaTHej5pfFtluqCicvlI/GNgDY1NZqNLwZyaItAWiWPFCm5X/I5qvWAHvzvjZQP/2lldKdkYIzmR
YGcCX5teZjdJsk8Hy6sLeWtHunf9e6nLX/fV9381tzrpUQpd9LKQ0yOf01CNtLCADycl2xhGcaNz
HirdsDcruJou5qWX5/kDpq/Qr24pDWwOQTjjZ8qQTZmY9Exyt9BBzoEyQNY1m1ZDAlFxisHxOkOr
H6Oqtqm6xpSEM1BGbSF/mGXlk5IKsqLvdR/j66pWV0u1NdQSRkM+0iIgSBhN3UZVJfGSKXLlcnRU
Td+k8ttEGdIBAsVJ+JbrG/t9mHL1E5YDe3YgLQPCZlD9zY6adYsM7ckCZjszACYpjMwbWtD15nfl
9KhJXp3cRFkERFUv2oZlmdc+7uoymlEE7vnOlI+z9gdD3q6WDI4JfhiEZc/M700gEk0zBFGma9c3
mXxHDVmwDaLTvHq7lqlicdZI6VHLzRNXChwHHTUb8yYtlWAcuMDcd43D1a6vkq4oNWVJZ/CpY5ve
zii+IcCP0eSUaRPkzZFy6ijspVInEJ8N/oQ2KqC5CupJFOxrVHeijnosjQ8K+UHq28oygrZTvKqO
Ax1Nt0QrN1rPHrP4g2hoRnXyDzsa7o3JBPfTxqozD/ViQDleI/6axEdpesskBC6zdtrpT8uDJkKr
jvROk7UO0cx91HX7Lu7vNfRT9cgILVI8DZSrjlGPIu2W5VtfOwurJG9iepePLb4EcL/7gjC3A79M
3P9f5+BX+79yw5XOUcizlBRklTJw2SScozRsk/8rmO6rlTXRYgXsLcVbJ8Xz+PdoojHZiir036nW
VyZWbniU5XmKE7jhhbO6LwKMpoKOCTkxu1G8iW5jE8LUiyoWWpFgVWnvwL4kO7XuocwuuMbLl7ny
5da05BJ4aSaZ2+mx6H8V2MupkbdNlx3rhoZj9haxj+uuS3Bn14yEKee8H0ySHofegHDOHOD5F8zx
fURTT7FFWk6XU5R/4t2aRRtyKoPOUX49ggfRKXOwZjamsS3ZQYezklF8MWfDdNuRCyLf4n+v7erK
M9F4wNhxY+KkdoCMdNI+q0X03d8HF1aHaOWNsq7qY4hgZEdj0o8Da6BKv9ExnhDx3zZiJoVcfNEn
rmq2qN3UQZ7Mm0kut0mTPhkJIIno2fTK5Ncp317/xKJNXzkDyTRGqeLIC/OtHuh7dO4CuiF7YTf4
YnZh2ZCqgvyghZcwPsJZEKTGNBsTJfKxKJB2RgR9irrfjVx9kBJwu0hVMzrNYIOlVi2bjV1SJBE9
tMbNyYpcnVmndP6V1r9GlbqV/KEY4PrN3/uoe87iQwf5FKXdjs0Nme2wwdOxLX+Sz3rghDe2atH3
SrO4i4f4q2XsizEGDMtEsyl7B/nbfsgx+8CHu9pKX0nSBdc3+HL4P1v5Kvz3GbiF8jxTQKDDtpS5
896EIJXXg5axDtV35ES2oGh48UCfWVwCwNleN8ZUjj2oW45t98rQaZoVgdddbsS3G3NmYHVjmqiR
y4LBgNGmTgvsD2YcQDa2jAaKAO8Xg9WZqdXFIZTVhbqspRnqD6XGdCjFiEphCK7B5dfKmZ3VPRiq
QU2Yga8k76Rxr7k8nDe2D+WGF5QhoiyQgybIjrFnifKi7yOwi2s4s7zc0LOvpY9TRyoFKwRdnTub
u0kDQlBBUxISlfZtVL4mkH00tB1hjaOZndPYzY2kCnzgd8HMr79iHUjHrJsUafkVGlODFDpMFWjO
WitIrUdtaI6c3ejlRq7Lu7J7ttQoyK1+l5b54xiNx5JBXME6yXGy59DE7AzI/HDER7PZ952B0SKU
tmrudbTC/9a4CUs8VZIcGY4ADGRuR8C4VMleC0+vVm4fqQ5tbSjlcB/zBYc4HSCSVIHzRHqWo24D
JVXMAo38Zw5SImc031Kk0rTQZoekjekkefQjUR9IleRO2c7vI0DFvDKDRE5OPVV8oy6RBJLq14CQ
jl7UgYyzCExx6c4DliCbqoXZGwsV2a/ftCqzeaK5Kh/1IveYlXdOigoRVQxHHzcKT915BClqDyXr
Tdn9VDEOZLeCV+qlkHP+G9aksB3PeMXRpD7qfKcZxG1qzY0yqIPUZMJLAyNP+ZtSyg7yB1N9i+bT
bDOnNLM9j2IUZz6gZDgMfwTO8IJrgt6JTRRNAcpYXk/9QDp8ThqZybfMA18l4M99mPlFyAN+Y8T7
dNNCoVJIvH/h8XNudN1c7SQjrjXz0+jga7M/3KZe5IGRAZOtrox6ayiEC126T19srrJGqR9Bs9d2
8i0pKjcfXqAO4pjSIR3uK7It6tFR7DAFknPm4YDHl52NfhHN+1G2g4FDSTyBY41+S+N9Nf0Y9F/M
DGN4cjZzKLEWxQt4JQ6SrWw1aJn1NVTXbSh+Ob0xd6EBGYRQrwndUG0GD/fY23uu1S/A0aqOpWoY
hjMwCclkaETOUQPotymdoqjvd1ZlkYOUWbaD3vsbU2MADdhvwBvuZK6fVKMPrWQMdLvEZWyKR62P
NsD4PIFaDMOtsxWUvEDTH9SSVPrJaRpAiXHXtG+pqQVyFnkFJ7dNhjNmQARs3jFFd2cE9yg79QN3
FF1FuRfE9B26itMzAWCoqAC7kVSIL8aYUfzTACSQZtoJvfEG3cfoQYmsoIJdfX7rzRO+slOjxD8B
oWX2wzZSSo+1qTcb0o2KIranZsSVwRHlSvFjVswbVFdua4P/7CFIRWXdyeTUkRXowerIgoCf0MrD
kPCbyXTVpvzdg5PH0fQGIIWYb3PI+k71CNHzHj3PUs68iJU3iZW7Wq3dlEYfQCDK6ZTkNk7IPWiB
MW1HNnlhPhs9aNWGaAfldi+BNZkV0Mgynu2s85uM37CsupdRFOj0koHCXAk4MW/wHN/gRS6ZekgS
MK23/W2ZSJk/5AVUN5vGp4Z5ssBd4pglfVCogtfWCSSPGH9MgqVK1c3j5vpVvpADfDngq3IRZAaG
CgMq8q0hm38Y3gexlG379lRGp//O0CpzlGnW4sjBEKO2n82IG0iidJlhbMIMr5u6VC36sqhVrmZF
/VTKpJVvIU2H2vmmCS1PQS/KAdVxMG2MWeSkl6bcKpP6YnCVqnVyh7NQcPm2VdB7kA9p+VQ3ZN8l
EOVGEYFO2066G6LX6+u80GlDOfKvG/7Mhs5yDlVOZDpM8E6ymvmm1YJMF6IaRbYh8QOtO2eEOJVt
3lfVfVHXDrfeItmLxjJUMD4K8uGt3cJnN6Em3U70ppb3DYcEdvk8WM9mGYetiQx/PuaV7hrtaw+3
YyrKRiNDcH0ZF8Ps+TLWyaFetkkpwbHLOzXBfL1DRifxJV8NszsZ6ob4NyEkWGh0lSmCCmiw9L6X
b5OiuekZOPbiXxA+5vFBKuHHQaEzFpiLKNHGedbJC0U78vqyL/QTv369VXYRa3VhFMvXA8GdTZ16
i5EZz37ooDWW3jmSy/xlNMDWsHq+kXcYe54N1yocYWC9kJyfH6M1GgAMqxIfl2je+VilVvq2hsri
ZhGg48FYAJIW9qOvAw8jbHeLTK/iaxRNcdma+AoRYlnK040mjRRUy7PgjAkSls/q0NlNaYALiLoR
e60DRTA296ghP1//nMt5ueICPr/2mQUb+gijnMG/6Wp7E8UgHoXEV0fee5WgPfyLj2/X7ZnL8bhm
cOXk6KRMtF/SIQ1auQPLwItdek32IqsBl/RTqzIHTTsnraCNKlmerJdhgW5OQMmTwp8iE130DnXM
St+hdWRgfE4NDfIkkfs+RUcSGj7JXPgjpKDzwfSqGRmDTry+nl0ze9PQaW+fKuA76+qI+PmM6RxG
32x0bpOGOuncvTej11WWn9v8wJH2y2D2jvZpbzo63+fTm6G3NzqTtha0mKG3Vy/i28pTnACD825j
1ESef1rzTdvdc2M7IVvqBuaAcM6lOX9MtB9Wnh9jgpm7yvKGWnKtloNxy/qlmU/V2O1Jwfc2OMeu
b7korqwHKgeIU6rAccPNe5OveEBVuNNrtkXnI+z2kuB1ftkaAIu6rCzAgzVaZqrmqmimJWI21Q1v
8NqKx6CUe79KIeSWHmk1/27TvRI/oRFu64LzvDjdb8frzPrKP1YG5CgkGdYx9YYSM9nOxr2U/KG5
/suqFO8/2dkzaytfKGsxiB1bWAMklgLVlZB9NT/os41mLXnScbp7GSTp4Bkrpvcf140LVrpG3KjN
RMBvDdslw+CGOh6G7INVtqspHqW5YFsvQETh9f+udN1hj/u6TXoGa2Zh33IGpcfs1YRy+Vxxr9IP
+XBrdEcJxHI2KMGSEjwjyc04/gAliouyqjNP4fXVX0Ajfv1BqwxQ4gASSTN+0JQ9Ypb2oIyaL4Nw
kmiGk8a/mYoHeNM5ZsddanegPoHKuqW7lvZSQJany3YF4BmpDY0q0S+7mJuebdU6ZYwRoZPlAqiG
/lqieKNDHWje6tkIOfgXVdLumvwlhhSktHDvRw9VxbwE8hKqCj3NXMhVf6H2+eXLrRwuxku7rFxu
BJWU31n90LLYT3NUKvWtNRghnfv9rHtMf+C5oBJ4MUqebcTy52exhRaKnarLRsxGtk20CPw3BO+W
SmDmck50Zmf5IGd2ko62KPDCDi/n5wmaWnqO6+9L9n0Jsh0NDP2abB4VfkMWaCaIGVkqcnoXo9rZ
T1gu69lP0CDjbSYafkI1/kyY/CFV421rP6r2TgEjwWi+J/UmHiUHJE1kPshFDAapTcceTeBl49mt
CmljE9H8jmj/V75wgihGN6j4Ufpg/0BR2m6Vn8Jp/e+zScbXi7jygdY0F0VrAP6YQWwICLoj52pA
0F/PUu5amPV2MqYd4lJ/momxBW9bM0hukWHSvZ9A41mKfPKy1VciwHpyNBqA7peX8y6hhUHQ77fn
zG2M6oGCu12R8IpT6E2P/8ZHG5DdGvIk6bvS624zbajRb+ao3xBd4BQ+k9Frv2qVMaZSLud1ioxx
2skudAkXub7hwbaD2G+fQbXq9SflRDIXLDkb+ALxEOXFRO/vCbVX/tJOykYDhZF8m6ryq4Ezp1Kw
EEVDMFTvXf4z0wRAGNFnWHlBVsTgpF4ezjSDLAEyOgvBAeopWwlKf/EgUHu4eNQB8QJ2kyi69i3F
SeQ8MjS8ZPPpuRkO5vSzrh6uR5zFT377gmcmVl6GcS2Xi8XEWDVOWzzaSSZI1C4/rc5MrLwIFCvG
ul2S8bokQQxKVavYNuiu8qx1W5KfEg0SKtIvm8hOaVmPSVm6Y75twZcaWapTQbAgjpKFkDuVHokN
lO+wJ/NjMQgzyovu7uyHrjwLiHfHaMiWvQgwmTocEz/7MMAeUTuYU+MKyhV1SMPJNd9wpGOhsPKl
rgUIpf5+7pXPaUgydkWBjVIq8z5hexr/UlnpTt0hxzvcGGsw0hY/CMhJrEepudMUKFmn8ub6gbgY
5//+CHUFebYBLSCDgitdd8VGGtK7yBg9iI48ZpaI8Wa5LFfO3id66iy8DN3Q0W4p1CyT+JpLXWL5
NEiggqW6pHTKyhXVkAVf+LOGc2ZRkcHBVRYNLlT7aoFjaUzTTU/gJKH83dR3JUDP+iyLvKRoS1dO
o65sslCXwuqoPI8QWFT7JxulS1ocIRIOTCtKtKp+pxiBzfZ1TL0R2m450Ph6GTkcxBYQJ/OjTEMW
eNs0BwWkjKAg3OSm8ZpmFApI5V7VCmEd7aKvOzsJqxTLlOyhayh+NnS+rZDfohYA+h6M40NdV2+d
hmFMHMhaQO9DcS3icgC20eyBtBfohtfMiypNh1bXYX1wuelR802n4cJjK2EmP8tu+vg+ZRgbF7NV
XU68ziyv1m0nVIlIjGuoO/MLxuP1oEPJEhX0PACBmQttOv/6lbsYxM4MrjJKS+G9kqQwaKflfQvy
+Ny6n0BiRfQKyjjMxbCMwCd/59Bb0pszkyu3P/A8Ne3l4VPgQTEH/XahwQCSELBvzS2EwqaXA9nf
j7kKASOrBoksKyQauhL5C8d87ABe5+v7eKnh/GVVKweug2zQbO3PM6MEqJl5DPzds7dM+1kOKD0w
QBYaPmrA1bPA8uUw+neBK9etTKAIb5b0TIGCeFUNm5bcg/Yf49sfVbvLku6D5iGGckEWWAOY8RR1
93msC87R5SLFP1/Vkle+e44sZijLw30GUa6C9kSpf0BTdiuRwSngeiDGNPTzlsWoRtEmlONMEDw+
RSy+u/T/tw+WvEoIlYiBxI+NeCWqUGsqvKpguzH9OVr1vgPHupmDMlDzaJe5k8b3bc/Q+bnhU6DI
7wZ9t4w/zdzsbVa5cqo7LZShlL71COgURyCcU5v4mZR7I16YzQAOFeU+ax5STAUYECghVv+jGW9k
DIIkOngswLPL0g7y4+B4byW3xcKhxwXV5btZv2mAj7FjtoOmaGgg4RAch8uR7e82kK8PJz02zHys
sA1z3wSYJN5U8evIC2/CAmOM1C7zKUMQASQZy6U/YYYhxfDm9R9x/Uha8irqmBKzxxRl0FuMVIZQ
1sA4hnr/35lYeUqtH3QdwnyoekqPhn63yGRfN/D/SYn+buTKNSpGCdGHxRcvKQJ7KvvQ+NUcoPh3
MN4ivIi3YhIt0b6tXCOkiKeaLFXwODccbX6J2l6wqsuB9e+iVt5wrku5nBc3hQ9/3xXQ/6J005U/
zdHw+HQSbOFy1q5dyZVTTMyO5IP06RQH1EkbN/7J9otUcBWYgyMamRP6oJUn5JJCZG4sZyLU/kyH
eemdOLMbYX7oXwTr66HTWsMQQDVrmfOyOOCzHCtKfycDgPMayHal3u+1nYTXumA/r8cykHV+vds8
0sqWUBzJVvOLApALHfwODJlJvYdibLaNeCh7CwOCqDUkODafO3+WvI52niZsOZhVMjmSamLKFqRk
bx2YRABUvb7Ky4nyP0f0M0c6szV0iY4MDM4DxHY+pDTChT5BSacjmdGW19NdMVigBxcxhYqWuHIo
c68VtK1htu3TuwYjuUSKX22wYNrPRBYU2AT3/DMBPVtiCdmOVB5xUKv2w9Z2Gp5Y1/dQdDZXjoQ1
NMmhDIlYON9Rq9m3vIFw2fRzMo+S+h6XT9fNidaz8iptitGZaYS5tAbBpqqBJV/gSkQnf+VJxprk
sz3h60AvFhOvoztN1YuOsZTrCxEk4NZnkfzsy+g1G5g6wE6ktAHrQTWm2X4/vvEBuEu0nrTe9GwN
SUN6B9cWypwGPP8PdhNEZAqI1xXDwj+/3vKatQx1VfwGxoD3ASmYTQTH4yKY7NzEajulVGEmV5bt
RG1BVStMY06uZpULiQONiWtjcC1W7uN6pg4f9UPZYDyvIw9a1riEz69tKfm13ga5pv4nX+D8p62c
eKvGTVLk+GkDdUHQ3CpO6llb0+3/mJbLHkCr81vk3S6G+r827XXy2vZxUWL+dgn1S5xKfAbhb8jw
+UBxeSXdaPkhPQjD1SVHd2517c252iWVjJVmBnQlQM7OoAJX5n5cbiR6byQUA1VgUY/oY4mpU2u6
S6L7YmrcUql8BtaU2OZ+HmMIPRdctsU7rMP2+Q9bwvrZJei43I7G8sPUIb2t+Z3Wvhtzg7dgshVc
N5El9aulodEnGiWwBOUyN1U9BrpukPnga7eBgWIF2n0fkT/d/4un9iWozvkiF592tsiorlQwQOCb
11KOMbbOTRv0NUu/nfcR5CeGFwWMk2NfCJZ8yVWem11llRjQ4hwzc8hR4tbV5jvbot71Tb0UyM4t
LHt+tjBmVzKNF1c5a2/9OIZpU7s59Bu0Yrq1q86/bu3iwxdCpgbRUT8EAfxqQXErabTO5QUCCjWv
7VInAa9eBfqS3s2eAHt0ZdmRkO2FAsOXQoKF4QPwHHzK0K3cJHyTrDTS0B0/mW8f5sTTfwOR7PJA
cVsHV8oA73sgKphcTDLPza5cp0JTpbSp3B1bb/RAcV/4/eYzy3wZD2IaiIu1qHNzK3dYpEYO6ou5
Oy6uSZ59jQVaA5couR3YYdoWBRuPjn4SCJ3ipXN0ZnkNIWcIt+Zgf1rGPNmGAkR8XK5m9KigSDoe
ZvANfrSjI+bbunimzk2vPGNOCjUZiL7s8eRDN7Z/jH00wEERAlrSYAEVG365zY7CM7X8xWvPd254
5fnmlJNMLfFxU4zPtEf6qXM6eOxW3jSb6+dXFe3vyvdNNtTcMknBIiuKdvbolfajBpgij/fF8JrN
KA+jCLcQSUSz7Wl55lugT5DIhoAlIEp/6EXr1DkmGPKQFz8xtuEyPEQq/Vmqgb4x36f+EOdg2NTT
235AwRQy8zH7mXTHygYvxZwAa8bQxqu3GWbJBT5Iu+Rdzzdy5V25YnA6qH13VM0HniYuEDOnmMTv
Vv+Up7pL0g9S1ZshrTbtlARGDSbg1K9IslFHI0xsaJqgGZQD32LVT+BPc3vrSbER6or7hD5ELWrl
TaBPp3h67DIQpVapnwDHSBstmCUpxNvd79TRqeadjOG+KD1FDYSVgHoSOaFLMfx8nSvv1yW2Kjdk
/N/riTp45zYfmAOzckdyAA4IQcfppBvQnAGfrwbol4q4vkQ/YOXtW2ueSCzx7mgDpjFrqEXN1i7D
aEatN8cBeGkynyBUc/3sXkyTz5e98r3asPheqB5AGZhRH3rsoB41ffanxmY7xiYJLEFaaF6Km+cW
V26XMDvO9F7DbckAQ9Vjd+xO0wTkcLtXUGmcTlL1YWASrC93UBIFevVlVk8tf5QNipkAyM70zmjg
XsQ2Pg5ujf0rgmPRUWfJq1uaokEc+wqQDokiu0o5+0wDKzN5hbwkZ2GO9JdlcHp644N+xK/6MrRU
wPr7IJ1+JOwH1AZcbtwVJnVnGXj7BAqmWe5mAyYdwWXHQAKYa5g7Cgf6kNu/azt3VQW7pEmQMWG+
lSdg3Gz8toOicr8fzNaPmjKojHKbWhpQHvTBKl9km0EqE8Q+E8st1yT9veCrCiLqesxFMZIMOD94
pCXWAIGromJTuImLt8Aucatt6UOJU3SARQF1PdjSL2JAPIGzX2ZIADBa5Cd4wE6RYz0nnuggXWw/
nB2ktd6uqQ96qZukw/wegtpL5QI4GLS33WMsBLWKrom5CidVVhfobZtLOCkeFKdzoC0awqc5zEVO
JBQ7Ea5tFVKgCUVBeAhnUN5guBSS9xjhc5stqFyFfMDCta08PIbOG0iiL+ELeV/9qoBwAdW2YmsF
7Q9EHuHiyHcGczSOzr/cytdqpdbKpMPq8hRTMsmNOUa7qI48CeJt+Wxt0C1W0cyM2kMWId9F0roZ
4+IPFBTRV8ozwJkHRQZZJ/vodYynVnF/MGllOCDBnO46bXynoKGUk/RXooy9J1ugxkojAjki6DC5
UVK+FrGV7IuUI4ax2thkkZaHVgfBTjKARSZ9q2fQZHQmBlhSj5Wta7cRpnmedDyoC3OjSid0uJ0m
emsl2zXGwSURrjc2T9XDepLgTd7NRgLrT4nXngqSuip2DQZhYUy4ZWnngAnRk8e3zG7DEjqymQzk
aVS7SnYCVbo754NrQXWrjyK3HG+nwbplLUX7HG5I9Vl9n0Z4YhUwDopjdIL0+t6wdhLElGLA7Kn0
XpkPSv6Q9dBcaqrAggRyN4YlQGaZXjslppXsxvRpJvk6yMg0qOKlWuuXVALrQ4XRmPtUezUnsBNB
+SEzd636QfT3tvlh57KTw83K09aAwCmjptP1xNESOxxmvrE48pJ6dIu2wDRQ/xPsgK6il15M8k3V
73FbPXt0e0IdS679Ur/XqXRaKKHoXDgj29H4g5WY5ClbJ1/6WwV3GhCdVPYGElmlzJ1+NkFj151I
EUrFzgLteNbOHs/I6JaYXmJx8kp6bF32iLmsYWyeU8n2DJvVbqWrh5RiR8dHyDIB2O2M+S0kfRuv
6LQ4sOP3Vr6zTCA0MW3Ugy8yb4OYv1gp2SQNkFBV40bdQ4ZHrJT3DsjXnCxOfUvf0ypU+9yrfkVA
rrWA7FpuMXHMEv6o0ROd7YNU35K09Xsdef74mPAtx4SZBm7qziwbUPa/gznwZSq6RzXOX/LxtqGg
M6xuM43dVulOQhiLwLNK++iWGpUPiowbyCtCbjv3huoA+JBXzMkPKN66dv7O8w/WyEdJY0//XTgx
V6mJlcZ9k9t2dyzACdPZyGwJdYv0Vwrd5gwFJKWucS8jl+GONdKvOv5BCjMgw900EwFd0iXWhy++
Y5WwgHl7KssJCcuke93405IxXsruQP34ZJo7CRXLZPYaA9lj9LtO6j3PKLRLTmqjuTGY5aJxT+ub
HMMZ2ayAI/HWBiBGsFtLLLjy9DBXCU5VTHmVRfBuWqjwEPo1YeGSpwXGFhGnDSNfYE+QUH2OFZyV
CdA1JpI6IaHqfCXoO28RvsDcJvSQvMJLguHxX0xuCp483xDW4GmE1MenTTUoKl+ht80iNuUMXtOH
CxF/OoFlxSEe6VyRzoIgu1kDrtu6muIpQr1ggu5pyx5LaTn/IsiZ6OVjrWL+rNQJKIKs7pgp9wbA
krkaOfFkg/HiSSoejeRPXESuZFdu1dNATiW3hCcahs2IuSqNzp6saPDW8G/tc1TB5WRPinKoyBHY
73weUIQGObuRucMkeSoIh3KaHBSe7Ca99cfc9nleOZKGqI9bPlsg3Wh7yUuQlzaSJkStCc6Qtco3
DOjjlab0WQsZfGY+0JclYUQJBqNCMHxT7sTFAe1SzfAsDbBWiQdmZg2q1Ug8AC/NAe8LSIrXDrsZ
kExrwy6Ho6mizptigIN5oGELpFoByVxQs+dajjyoA7kV2PU0KDhOEKVWn7n0m9k/owZePH/BsIoz
0D8ynpWMziBx/6MUz2m1xXSqWy3TpsqTBME6g4AiFtxKFJSCeHwR6qnpLlYUR9GOmvWDS613/cKK
ju8q+6kNWc6HCh4sTX9V2amLIUsbiVDXi5O54oSslcvWm4XhNMHeMi/7RU6ZP26yyVOkT/DTvMNk
fQzVehcPLG3BPwlrTgInaK3cNAXfrzoluKPLC2R84pDoAFmlL4Ud3JGoAC86SCuP2/M6tZUKi5X7
353xkIGmkdxJIkojUVK+Vhs2QM0UYQJ42dPRM05lkIXZtnkqUdQWrUhQDFgjtbWqLDGcgBWlW7Zd
6PmGoANMQfhkE5TJ1vo8JhLYrrfhx/Ntebd8pLcpkMIl6xetSFT/XKOsC3U29F7B7r0UzhxEO4yi
bSBy0mxlj4Vi7yJ6ja6xf6WkJ1JT4Xm4VJWjP6jnhP0G9P1+9w4isP8yCNsrX2arIAfoRrYE4QgQ
w/KYE6AMeywPWaPxPGHGE7M11x2J6OVmrzyJhgmSKtWwpcqjERIfhHleEqYnsKp6uf8vor7otKyc
ylzwvpRqRAkttF/+91WKCewXbSN+JF5sbJ4Fh3Xv1Jx6QAsHRF/m9V7zwOaAvlAQehWu6Q5etx1P
DGJnDtji/sUo8UXvZUD3HKz3iqyvCY8NWpBUAqcLvBfERd6XjArPfSTjDjIqjzwIvqPI3PLnZxmc
BYKJhsUxw75WKM344OLzzPvBs/9YQIuLEsbvSoPL8/tsdatgn3EpoeqQLOaG6JGhokw82ryCZEv1
ymPlxmF50log7F3SHnRznyl3sftv5Dgu39GzX7K6NYWR05JXKfu8o6CJr7HRzMFDfkK3qXYNwSjE
xcm485WvLoxudxyCf1h5ulUIKtNuDxFlhxtAUzr16zKhjv/kq407z5iQ9zoZ2y+Cj1++tWeLXt2i
WDXnLEvwI5bDhb7TP0J1T/jaICAXFspEx2sVi1ueG90kw+AYSG82iklIRl12wpArZBuFy7sYjM+W
twrGwNpFPC9hrQ8we56djKWS7S7qlf2m8Za6KkjOO8DunHz3n7V9zoyvmmxgZ+G2BmpgsEW1T+BK
B1XUItm1JB0imNFyVr5lWH9NraudRUTUCqrl7Njkj1UZ/QaSFBgqKirQL1fgmpnFJ5/5BnSPkrKO
M3Y07Q71KGvTD3ezzF2Z6Lcd6zBHbcjQjy/x6q7BhGls9EQG3/e0n9kgSFxF13VdBWVVX6vW4jjS
bRRC3m5ThMDgYn/7w38awM82eOWmohqdgggw488UUjZwT8ZNj7kO0G+DZNvTt9e98Oeb9dpOr5wD
pmBGCQOpyLksw5/73k26KtArHXx3dUDt96E8JvZOlrY8fslNT4MCOv8f0q5ruY1dW37RVE0OrxNJ
SiIVLFnyC0pOk3PG19+GzjlbFEwPfLefVfYiMEBjYaFXdwyau6EHhLnTooUbaoCJ3QcSbh6yDmXN
Fa4x8XjVajFqbVBekFcvNhSvmp/jHnTdGOLpdbM3ljxa62SH8pw/y0sIue1ABkUjkyIJjx4G9Gnk
MujG3LMhM5ZlKNixX6TiN0gQA7NrvxuVXQdpMtO5sWUVvhM3zlQcNRVal0YZ6LinVjoIGSbMpG5z
IzAyzbMWpiCQeFJ2n9RSYDvXVWrtULuDos5gQawHLL3UI0vrFzZ0QmlxUgv5pqfN90zT28BJRfwD
9WLOe/a9OVzsYXUTt1AOPHWgXUK/06xPufnSYwZsGeBB07CRTmn22I5QoXSgwW6HdrG46LIIcpV4
1mzBF6eCLM+4K4vSLyBTNkBhqHSCFs0tWfK1tEAH74ubYbHdGHRZ0fZgC3JrAXE4m2Wm2UsdFiwj
UODt8H/APj2h9+WzJAZ2EQRxULuaIywk8PiLpLPZqwcIoas/GLF58mB7WnoL3kKSQAjwIkTiMFat
KyDdgH1S7Eu4Wx2nTy0eDR0PHhVyuBJ3ukdfb7C9OS8TCd4XB19wimPSrquJxZHtYQ2z0LBBV18E
qnNUo1ABEfogU1BECP5gvBez3rPQHALrOlHUbMF4mTnjCoky1uRCveVV3YnuY5dfRs5icZngNEvQ
jUjYoTLh8WJ06dDs+nI+5Rp1B132VxSEdKXdW/lrbkBaq32A+thuRqdGN906nRXO1n60fjQZyvST
Ei3O3RxP1+iC8ksZvbPUTkLBhxGsBr5ypKmQICETasPwAvVHPC6i0hItO9hUvyrglswTVNxEGexF
mt9ZHsdXjmojj9ulx8Jndzs4zcDZgiVvrb8EBOksktU/SKME+GRz54OJzk7NmvFtBjjZmujDeNV/
sJXPElbzGTKJkVL6rLWrDv+goCIAF76g05iLAaonhjx7Ml6omahSfUf2rKjSTx4YUn+w8kUxOUCT
1koz9AbflsWUn9QKhEom4kSeB+p2OQ5hUZXggqEQ7iaWCuUZHW4VztshcZburDM1+gmKn6f0yexQ
73NBtAjwrvQdnj2uTE9GWIQEU17ZXld8tspAorv202jtVh+Mvx/ChJIN8RdMf/89fCerZdkjTH0w
7bia4RERL+l0BxvOqNuZruIZXnEogp2Ypn95hZ/F5UBn0WcoIxLElVocJtQvgxyiZ3hqifB22O6x
xIWEuIslw7OQHPbEg0LVOMb6lqzphQ5X1qQ+ViU0+1rb08cVYomCPviLG+osIJfgTRkx28LGt54d
aP4n8DVo/NS4NRZ0R3b6fakedfnrNlxdRKuzkOzvZ8tL0ybLyE2EHLUG9sTVFVyt/O0Ql+93ZzE4
nJjJRKAojRhTmBhQAoRcHev9BMtvuZJ9FXQBUbX1Ynf82a7RuNSpgPLqHC9vIecnJEwWvBAhZuR4
+TVVXTUo0RLdBNDnxTNYZsOLugzZmhX/EtH8cohRG2qalSXW0GRih9Q3DVLF7ekVrVIu5xkz+On0
GiLI1TeocLuG+TLNn8FvvlVq9X6B8Pp2vMuXnrPPyaU7o5TF2cqWzBSm5pv0IDv/4xLUyT8RRWWr
YwNw3l6lzlZobeskN3SEq9L5SU7pnUY/zfReMKiLrL73Qb15+51FcaTStDoWpe/icLFqv0fOXRWP
hhU6E4hV9nUs2/eSOQn6Zd56qbaGx4FM2tR4VdPf8NQ8jKjIKlG7Z7UekbC5AFx0Dlzw/rGqJfts
MEENZC3eT860K8agg8ETetF1I4ghbLo9raJvx6FLRsp0rhzEHHX7s5oeOkN9KotKsAMER5LOfsXZ
t9Oash7lFjvAUrugXzTfsOKHZuqPWXnQGkkwJlE0Dlr0Ll6akc0jqY6rgqI9FLyWCkLSxA60+WV7
Ai9qwZwBmc7hR7MOTukYiNb5Vh/Uxa5I79V8xzzeWQP2bO/tEYwT8F6CmrhtEaKI9SX1E8HJJBo0
BzJZSxxDLzDFRovGnfm6ia1bm6y3eXsCRVQwwwLM5H2RbKMbqcGKoHAR/iJp6lOX/Lv33ff9bnBN
3XBeJblqYV4NV/tG7T2bUHZPXMERSgIaNAexrM6lSXRghAZzSN2SYZj0cZ3SsSzwKTGuAdgyLxE6
DgJK7at2hRou5HG3l45xafOdheNviPCUhf3RaKvHGcom4LUGMzIlx/zZt9/qXooae26CDBICP8ts
dT5Z4No+1zK4SWM5OIG0UjQArLVzQG02sm0bnBsJ1m1D1IL5mTWFa2da45FOOqxZt0sS+TRZIBRZ
YMsq6GZ0lsFATopLKWjPMGHPM+ghSGO7M+X0JiZQDK4rBYaJpQQTOztQ8ukARTaf9rpbrOD6rjWo
V8Osu/UIZ8RV+UYIoijjFangYt84zFMzUmFgMvbGfmnu4TUvmr8L58759HEJZ7yOS561jnqUQVka
K7fpv+nLj+1vdOnsPo+hflwR+gJL84HhI+gqKIiBmmqnDzGsF9tvjfGpXb9thxOtCO4IcKrRstBs
qB5tppopX8c6euCGh78LwmG+VeWzTVjqZWTEa8kr7SI9+bod42JKeT5xPOR3yX8PFj3qSvBMXCNU
dmnkNB7ExWW/f/iDN7BLsHQekwP+2cqWZIGl6TF/yo/xjjV9lzem314DfmMc2OJLj2h5cOAPXvZ/
ix8L1IKYPn5/DUEspHRBJ8m3saJ729MqWh8cytOKtCXM8IZTwhqFWY1XulrQFr0d5eLD9/lEcjiY
5LpeL2j9PA5hcus802vyVN6VEXtpgjxPEbv6LjkIC2aCwfEMAghadJZTEPW4di4qZi3M7W/SAKSZ
B9hQPoHVMx3LEN1cy+32cAWozzMKqF3p0sBukbRXg0Rp/brXvMZRdzEsc8Z+jLbDCVYpzypoE/T5
SCUmdyGP6IUFSVRUkhBF4FCEAN/7dGIRqk8y8g/t8e9GwAEILDmrnrJVqMfwc6LJtbLe/V0EDj3W
ec0TqUIEiLIeehWuraVgDBfLs2dr3OHAotOz/351uFgkfk8DrfTiq8qHFyNUr3u82ISxjp5Y6OqK
SjSXEv3z0Bxq6Locq8PbLm6hmjPaYToXAbNCkLUe7xYSNM9uk1r0WsEGxN9jzqNy2KEqdWFZLKGa
U/gGr7jnd0o0xnKEi7gAQASw6HD4AZtEotisJLaq7U6ujEiGkTipXzNtvpaSBGZccfAXC0aR+S5q
ZDiQoiZY8pYNs4fsMW32fxeASzYMbZR1wr5ZnWcPxNBvzFbAE95ekRgDl2uUjhxP9Ygx9EF+lJ7j
K2MHU5yrDkSO/npmRI7kC7kXmXWyrfTbZYGoHFjYJJEMheXyS3VSk+ama4w7Rk7fnr6Lt+h/Vh/C
cJhRqnjRglskko7ypcObYJ0+2JDsTCQUvxsl0DQ97KT6Lpkcwcr4zWGmWbYOCRYHJpwfU7jOaaRy
AH3k6Dy0rwQ3eFYBZ3wCcqo/jXtImAjrkhcM1BUVDur/xOTApehya216TOrUGtdF13syZJgordCp
MfmqA1Zh3EZV6Rxg4aiTn0Z8VSsPFfoaVPh0D/Hs69NXFQpac1N+0abQMZ2vo2nB7mQH4VFXVwxm
95iLKh2XD8L3X83h0lBnalEnmClpFx9haFO7eKgAIqK9Tv6GRgHtgCcDlOBE73OXz6v3uBwyDbTR
nUKLtWNSVuC1JO4yC3avaGQcIGF997FUYWQdOinq+ERH3V/Rq9hpEBx83l7ql3H2n9HwF1ejI2ql
s2JHBbvywbnLVvuzph3SUZC2XN6473E4RDKVWDPtAXGSsXlY9P5AV/gyrIJFIYrCgZKGinPmjIgy
ONVPe1VfCyOq0JiyPWe/wb73wXAo1DVpotaM5rR8k07xFe6X8VV+wGPpM+SFfkKX/1S/5KFo4V3k
x57tU4NDpSFWlXy1V/ZcBIJnZO3iA2tbW570nai6J5pIDoZKfKpuZm9xnT1/pnqEgtt9kgq4N4Kd
ZHC4MymF1cC2RzsOsKdV5i9D8vCXH4rDCEmOQRptGI7jHZM1HX9JHwfXiMB/MzxQMVCjRy+pMGW6
KFl//qU4jKhxusctw6Z2de1I9aoXOejd+M46GgF6ij6N6JLFu620N4PtEQugw+Cgo4/JFK/sfLSz
KjTtm6R4zMdxR4aHrNNF24D9Z78exv9sA173QG2XRR9YkRvG1vC0zndWHPms7U3z3uQ49y187sLV
z+EqiJaKxIEIqSg7FU01TyVtHPjNtSz5Xg/68PU/9/ZuddPr2Vdar4W8NUqYUf1drEEngM5fTGnb
QRuShUVWzHtZzsIRfYNqZ++aafW3P+tFtu7ZgnpzXTurSdt9XWsGxVTjkeReq120blSftOee9dEn
vumv4AL603gN6XM8zf+7K9r7h+aApx/WMTfZISFRNVoGWEO194IBChYuL45CqlpNCGgvWEvlK1rQ
HT1I7xOvgC5o66efoGeR9WG9V33xu6wA60wOhijcLOx4wugaqnw2WnKdjYNLtNftEQrAzuShSM97
o2BJlmOa6D+iQSGiMooicKCTr9P/vhLuMI68hoX1d4c43/beQaLQMdkhnqfNsUFzn2qclOLbX00U
z/vMlcZWR7atWhyxSK7q760qIrgIpuqX1nY8rkgJ+xgy/DmaAURL++/ONp7K2TraOnUsQoYH8IIU
viayh7u4bGFjCcl1XdV1/llj0LJOsyTkoRABBEFnL1Xf+1FwgF5E+PcYfHY4qoY+d+ydxokLP12j
RUXbnQ2BGVjaQGYrS+4sW0invoirZ0G5VDEnydobIxsYOn1hhwqvTKBcFtp+6aAJzUvuUXFzoRDi
+OXn7bUnmFODyx/lyp4dO0boEhRNGMjg8YC6lWgbXU7kzkbI5Y9SUS2pWf43LaE+lKAO1Q6q3QFT
Pt4ekWgyOeie4xS+0kSCAaWDe1297Ecnd3U09S2N0P6Czc4v+cDZsNjsnh1SelVnuPth9orr/gmS
GJEVLIcpMKFDlAqF+EWfikPtfhz0tWU5uGSS22I0Pa3Mn9RMF8zf5fzibFAcbiddZmtJiUE1zxQv
plUkBzmY9uVzj7bjwU3Uw/CqPeUhhO+87U938bHWOQvNAbpaQW8IJUXtmHV+h3YKqIDva6gbQNQK
Bb/GTZ5ACXUi6YCCS+kVAVzvPgt3o2ieuYzSnCBC3lD8CGc3Bs0n03P0/X86V0tG0Zgi+bMF97Ov
22MHKW17MfHJJcxyVbsli3wikwG3YxSh4QA6m0do03xxFlglM3/Y9mcvQUDhdc1fmuW7CStzfa/3
fptca+kLWltraBrlGdg5cxwkbewP8CsdygHN6bjkFq5e37RkDxVrNG4yxRvgjJQEVU+u6771jHKA
dkzsxdrPapI94iR+Q+8oZAJAEi2bPOzjYT9NKV4rsYcBwkV+aydf1AzvoNTxiG26qvIZSjz+CCkH
2EZTerO01C0t/KtTPymu1ULsXLp2FjBs1QJdtLuR7Ib2utH2s3LbT/gP0OKRdK9acqrmk6k+KJYC
jQgoG1ajN/UJ7BdiyE7CJ7ocA1KbgQHdBOLoILA/JlnnZlb9opXPYNbHK7p+ik+Sif4uNlOPbd75
ial4ivVVke/LDPU64xQ7dJdIXx1bCSrymKfwi4ewop6aoa70Pq7tbo9yhAbhiRpcp0n1YELhavqP
pMs9B/13zQjOXjHCLhfeW9TckWk5ksX2yDAX0CHKV7STx9H2UhEsUP4CoCgFsYwGZ5Stple6Hvum
6nySqn/DizrbjHy2r0LqdDYy7IM6huJB/GAtJ7mGre9tZ0NMw1kFm/8iQfE8HndG6I2VS7aBeOYX
GqJ1y/QYMXqCqJz+TAM0aIjrC4KzwuTOCr3NzdlhUFc+4QlUhtij6iulpwf/oWTW3Z1e494cf8sO
IsmBiwnZO9Tx6X+vU3tdZYTuIeapyovriIpqogjceWGZjbTMbHAyvh8xH4kuqD1dLt2ejYE7KaYZ
qz6eEWG9w6axVxf9AtMeXbFXRgBij/IzfoGkwpWwLCQaGXdMWEZmoT8FcSG98jDi4GXPkJYX75WD
/mz8wZ1bFJA7Euo5rQw0geFILOVgWtHjRgXZs2gu+UvAamqQm7EQgjGjF9S/PzHnch1McA2y2pEK
nabqUTSTgvXP3woWuVHIkiOlIC2F4NEXSn+WCrmdKtPfhqyLnMezzc3fDqyYJHrRYHjWqbu2Qlhy
h8nRxt5iHYMi9urFrszzaByUWFOfjbGEceEwP9qp6hl40siL4zznHs0/DTHe8tLJnxQ4Ge3W6bPm
vJpwCZAq5zS3NciKc1QrNGgt9BRuT8TlGbcMFSYUpgoXmY8ZYysNkt3LyE6ndXELK3FrCWcuaup6
JzIPvszxUN9jcduElssC9VV0Dy3dLgOqeXlA9s6j9KoZYJrX3yHtv98eHfv1v+bD7xG5fdL1GgQo
J1AEqsUJW2hvSbPtd0Xs6RDSVYvn7Wi/yVT/CfeWTp6l33NTj82sI1xx3UiHFt2M3+SnJuxv0psu
GHFjqiJwJQl0kl15J9o7v9mx79G5Wxv0colD0rduQop2rJsBspmpW94RH4nDT3jW4OwAo1dYALx8
/L/H5a5sdVK2Um4irpJJOxgV41EqhvLH9+3JFSzUN4L42dwiE3WqmPW9Zmu7t7MfRqG6Cbzfe0vA
jBR+RQa+Z5FI1+ApDUY8MDZCGSw2XbSN98eZ+XujZcAzDHf8lCbR4NEfUN8S3HYuI/v7ZLLJPgs+
0nowErYfBwp/N/mlNgSHpOhrcadwZlaNEqtYo6baB8X4o5ktb1hEp8fli+j7MDhY0SyjiuECOJzU
KKVQ5EV9x8Ncqm75iRlhiWrQv7movcfjoEWLrSGV0bB81O/Mg3nXBhAnu8l62KWxfp4+nH72L2gF
hebn0fD0r8q/Kcu9Ixvf01PZpB1BJkMBs533/RA6Ur/rrM/bO0CwNPhGncapZ5UQzGnXqQEU1Xyz
FXw2UQQOQbK11ImVYhhLvV7Par53SkEEwerTuIMw7wfSDj2Wd+48KNOtND0qqyDE5Ur9+8fQuP1L
cSOiNullFLLxGuBVPsxV7ov2QPwOTXvlJ4h1huVD9UNtIxGrWoTBGrd9c5rIxBrxQGi4MPqGGY8R
GlfxobgqoUbtRLUPcTxhUPZZNk45vjema3taSDmC9rMf76ow8VMv7XwUuIM4/Ff8j7PZ5Xb2QhSY
Z2jYaTkusn0RtRT+gOTvQErjtvNAIWfVZlgmlg79wBY6g8QbYXW1vaFEi5HLDjRJbcu+wnJX5yzK
YaU42N2+pj/+Kgrf7pLmqqapHaIQfdkr61XZDXCQv9sOIlp4fLvLMhpG1egQd5YPMLv16jt6ZfvZ
w+QyvXf4RCauBF6Gvx2VfYaNhadzJ7+EHj6p0oBIDmBvhs6IOi03ZXtIofUuGYbXd9F2wN/Ubf/B
eb7nBW9UGpUhkYlhrsisIPThzZBzWqDOIEraBQmHzsHIKEFvdCBsoVtY6Mte0hu3AclUqR+3ByUK
xGHGOMRrokxY7FT73nY/SklzwamC0+V2GBEuvonVnaUWtcwWCKlliKQk38vXDsxc3Oianaq5Q5Ds
Gi/5AhkE9KC6YkkYwVbju17mdjKdpMEYdSf2FK3zrOpnkgvEbxj0bC1HDjXadZJzzUQbe5Kjxiaj
kTW7IfkUllMUizitogFx2FE6ko1tjV1dNeCBzC3uTsrVKjJfEuU1/PMPmVM6ZyyPsrTEyyo5Gqan
JVZCFbq2Zf+4jK+GCaWZ9G4tehcuwa5721fhCpamY4yR0ULhJ3udivaLYC0JMgWDyxQ0XZZGagFu
ahg77CtsRHn/n7Zl5UADB9V4UYon+Lj8w5AkZegIY3crWZZcAjelUukCp/0yD3d0eBEMj6UhGyvJ
4NIUK1G7oukaEPTBWkHxA8aKO2a4C5FFKOOCtSJ6aRDdjXlmUdJ2BVlzRGx/2pGcei2e21IPGoa6
1x3VPzEHEX1CDnaMuZXKmWl5mDea44JBxcyEWMdUeQ1FFTVkOmCiA0M4TO72MedDYykrgk6Fva+d
1m2V2q/SMtSkbp9nTkT6Lw24aeYkoWQN8Usb5malSMdENHQuh4EpVjd1FGspJQ1an761Ilus39SO
/zmnDA6K0JTTpeiaQSUAUsLBXMGpKQulQH1gAi2vqDJ9EesP/noaq6qmKAqa4Exmhc59UCp3eCVq
CD0RrXFhVOQ2OcSl0RFUwM6h02ZX6WVBBvXrRH4MyX3OZqR4Q5WAuHUy3zh9cczhPfb/3osfY3Af
y1DXqpRKxLBO6b0OScXJ1aHdbh1QIIc+g/C5TTQm7tOpNiHrkCNeH2ijh0cbCHwHTBBheIJmWgfZ
NrG85wVVlI+D5I6TvtCqOGXKTERxTqp6pVjlwaTUXZUB74x22OIztmRy07yH0Tl8aa1oBM8pn7SA
KHhMGiGtfrI1M1Ccfar4GroeS3ovVdCMbTKoQLeifPPXO8eHH/zLZbRvNLq+iVQf4t16AyMlgBX1
WMuNCPkvgMbHWNxhM07obLSZKik8roNhD3OZ1k0PeWREJrSQ/tXL9seAXF6rGI6kQQeSnvQ+D1rs
HLhauDAqjLaXtmDD/nIZnjurqQ0Q+LWuhePHtyzVvCr+SsG6iIc0qoWkmwvp88eBsbV/ngImZpLm
5E3DE0LaDxl47fQOFqc+iSHfuT26X9Paj7E4OMppV4IXyEAWz3NVAhtEAiMDiYZzKnqq+zU3+BiK
g6G8guXXYmH3lGYPa2kw47VId+R9YyU36iqqklzoTfgYjkOkAkaIpqr2/cmsflS2fDBkCw1Amq8Y
1DXmqx7dELNCIjPLBQvmQgr/MTKHTbgCwxJhwkD1qH8FOsGcAO7ReJgENYdG4CKoz9ZdfGsdjMWX
d+XX7S8qQEaNAykZT4RdV2byKW++U7Pzemr+Jdjzl2V4scuwC0QaxDRR0YLvzQ2OTRqhdBJqduD4
onLGhZP6w5TyF2dVtsta1zClrFoU274VMk534ZqOm94ytM8fhJ2Lv6aXH2Ny+NLbYL7lmk0h9TXt
e+0KNUqgZwvfDYjneexpYJoFS0eANfzFeWynPFsc7PyiQ09I54LI4aHvyldM4rMm7oL624vlwgvb
x0FyWDNn2pCnHSZ2CmESIL3pClnBlKAp1ITju1h1VDREDnBWPB2mao/l2QZjsAZ4xTYerDZoTmUO
v5cUMo5aYOanUoVXo1/cidQVBXjHX6+tJpbsjB3hMay7avU6JoZXtf1NDs6cYGoFhy9/m1bNqUOi
h1Bdh6esBY5kJbaHBv7zVHltk/lyroS5Tn3T+LFks6CQoIrCcyg0V62cagmSeALzKVquXlnb+z6v
4IdxZWp3hkLCmlhBQ78XkBZQCSQYwa2Z2tQnRRxKYPEoAK5CKVzSL2FmWWFGIS6wPUkCsOLJmbNj
NZ3JUlPqNJFdqeFsCBrwDMGxw1/O8bBoao3h0FOc0QD9fb1J7tXZPqSG7kOfdIS1igRNxK6j+1XP
ZYj3wfhRplYdOSbak+sWLgDGus5eDfHTZtbgHG25g/OgEeklbyWIMVc2mpskaYXsY52d7GbJ/Kpa
7hPH1l6yYrlf4+4+qfRbw65fm5qR/JVjuUJQLM19ldxZ5L4lKHebhVsa3535qR4/z8bnQrnJZxjb
wfxMSfwauU0e7+L5UFpfneoxHh+c9H5Z7ybypWsEhV3BV+HrBkSb6xgP/PKpmxU3gYMGha7l9ocX
fRUOXNUVGg/aCqSrDdu14MdHlTJSNO06KZ7yRLQXGah8rBR8QDm+UrDMuZLMTiWDivRdMl7V6kXX
vm4PSIBrfGlgyXMbtXCkiVDbgAPcvugbd+gfJijiLbDUTbDGtgMKkOxNh+QsSyRkWafaxtbJizV2
4+6atPJVD6pC1quCUKKMlO9Amg0pG1IJX4vcOM9jhEuyR6GXtP6J3oPg2H3bz2fjgmUjrawJBVA5
gmdWUPm15xxVCAwiAw6lW22/PY2i78bBJMz/pq5pEc6it6v2ECuHujuaGnvNWH34cAkAT/TVuOys
AGFkqRUsk8y0otw64uz1UW5xVyGRQ7CJeWIoqqxmk7NvVtFiR5edKRnB9tSJInA3PjMpcktiSZms
WZ/aUb8vJhF4b+9bnkyoNaR00haJpg319/EFHlxD+rQ9iAvF2w/YwLcMJYquZsTGAui+rff5iu/u
KqHp0avpKr2BxG8ckd0cOnediV60PKwiERSKppH9/WzBV1bal7KKabQUPSTwX3PaRpAMiC7nPG9w
aChkVCiqTixjH4/ZN1ig+3AJ8pfj/CCW37u8ynWTOSmjQ5v3vCg1bc1Vu4JKrnEP+1XLRueVeksW
R3CKXN6873G4qYv7yh5nGXF03bxZmwHTN8MiDfK7pu3DewDmRqtg0b+90/56lrzH5BLY3pJb2vQ4
HJnY8QhvgAmJHV6QYVQAznsRJqHlyUhiLc9E4lC61tHtfVaoXT9XjzlEypsAJZiG+d7snkSlWwYf
Wz+OfZiztSSBu1ktVYdDASZjLfx8k5LuaNyBVgXCM3SbBno7VKKOht/kmu9zwk77s7AxipqTTmL5
lPSKmw7Um4cyJHW5d9LZTWCWlAHiMs1Cc1rjWsZwWIfrashBsPuqlPsStoSaXrmmVGTesspugqsP
sT9tb/TLOcD7b+SAPqnKfgSlBtssnh9rsz3q43NKMwG+/2anvYfhAB4KH4sSJwjTB5OfOt7b8ye6
j2Xoah2nSNzufDmT+l9AlRfJ6B06SZmCgKmWRQU0zWKnPXZxdySJdVsJ047taVRlDvS7YpJMSalx
Ex++TvQ6btFdpCuCTfab+/77oLj0UIprVEUlROme50By8armWyUqytQDpxtyBY3QzO03Oc57SJaX
nK1hssYztcDSOMWjdKTWQZNXv5YztxhUV5OOxRhHMhBmiHNPkUQ+WZfPgPfgHJDJtmyMGcVHnDJ6
Ow1X8Nm+217+goWpyhxusQZgUsnALeaEFV8VqJdL3jfdVTx7J+9ERPVtZFZlDojmDn6jmQIgiocM
ghOg+Mx3tDgM6w1ZT4MlSoYvMCvYKf4+gRwC2SVoh5OGBTP40skZvGqPdkKfUh8OzqM/Xtcv6YuY
0bZ9zqEK9XHNQLu0VFP0X56k+kWHWmJVSV5p/yjkzN/+eqJAHKqg265URxUfb1pNL9VBFalvRhOS
XYPgdf4Cr/LDRL6VVc+2Qd638HbXHYZfa2C+TrCsZ2Uv6oFO+UkPs4A9ibWB8PlAsAPetudZXFMj
RVas2AG9nEUNPPZa9B+NqhoRq/JX7VtdU68gV62cHZ2M+e2VbtV+7zWhps3l+8c/K+mtYnb2Q6oe
SUVXo24ME43xibVW27cmLvje9Ioyzp9YTImGziHPtKSGPTZIANeqv1Kyw1LqbrJ8t+x7O35MUSBq
FKjrmcRzksie0VAErfFOGh+2l5gIIN4w+Wzgay3btaWxL9AP10NXeDNZ/VRfbgrZ8StYqvbmtTHl
QWyjalTnIBBboI2mz9s/QzQZHEx1w2QnWYzJUGrtlmQSWsVetiMI9tKbasnZOGc5aXoLPZEnqQxz
4oT1cqXkEYYe/l0cDpJMMjXmShpcwIo+6mEdopqKW825H0uLgA0tGhKHQ4M0Gn3aY9IWud3rdRnU
sHWpGzw9Vla0PSoBsL81UZzNnqE0mgYGO7iTjbGX0V089s4NtZ/H9IlicdS583M74G9K1P9syLcL
3FlEtew7CDGiYqxRiDxZYFuMj1L81bbB8pJeZBvnMYxqRq1wje7J7gWAeHE9qroDCzbDwcMGl+80
k9nnpcwoREZ7hSae/dSKJGMvP1WdxeCyHRipKso0IEZbGLdydpXM7WmC26hcwta7eY2r9ViqX0Hg
9/7N1J4F5pBH6ue2M1Osmz4YruVXZoU4ht0T/GWfxc/nFzPHs2Bsps++Y6NllWpMGGVmUcjVFYdF
uhVqQok+FwcfVTmuMWEcbxRkb8xuOax1K0rx2Sf/5ZJ1NhC2G88GYrSQPGslVNY7U3Xx7A2N2itd
awJlbX0nvzPHNKJNuu/K5RbmXP9mq58F51BlrtfFkkHbP8nxjNL1TQIns2HRwnQSGkizr781Tg5V
ylTW8zHGXMKf74lxOpjDyBT0+z9jV12+RZ4NjUtytIL20CvG0FiGCuvdoDRBmoOmQXPKXrTr//Ce
IOEMvVC06ATyZzgHCDD7goMB0p/338CnP1kLf/iGvZr0wRzoT/JNkUQQZ4NeWpgze59dDtF9OURV
t0enBGPsTujI+gO7n4s4e/ZDONzpsh4G9jp+iNbAM15y034X9z/RVOtqxbQHfV20qi+eIWcBORBa
E0tPMrRE4GvDq4G0XnFbBsxYzYRXaXJUIJ7qZVdd9K9uCmdxOQwadaqk6VSiZGFXfuMokSnlrt1B
lJbkHsFlrxJpZl6+6p2F5JBIGhtFQQ8je01mH5n52jLHcONJfEO4TAY4i8UBkkNNObbmtwVlfTNt
NDqg2sFUd6078F+h/4jCCBoANBcX91BUWmRgsLGD+VRHn9Nm0Z0ctzDVCKy6uumMnW6qQRYrYCpN
S7B9nojCcdikTtIKoasC4SRtP9i2b65ZQDO8IKrfWzMW7FUB1L/N/BkMW47jJPoMeFLsblf2faTr
u+3xiLYEB0iFDQbrzHiQDhJw07qvu3Bs6aGYRPVZwdHIpzhpouOleMVQBjPb2XLpto55Zde1vz0e
9ns3lsMbAJ/NWNqmXb1QhIEOwZVUPuoyyHLof17ulBJERDDZUpHUumhkHKpYyVKrxghUker4xrJu
Uq277tA0uz0wwVLg2w6zaowrc0YUhXHpkofCWASpkmApvPlFnU2dXln1OrLF1hXSg6LdFGoWaYvq
TanoAiqKxAGGSTtaQzANzlO1cmfkwy4lt/mcBblodV9OrN+h6U3v9GxM6CpWlYE1hkCvhXqsvdr0
6+t2cjuo0orzP8GJpnLoYK7tnMQZPlKfSN6qZV7fk6tizq8aGHqBp+4vSrrfXheizPpNPeVsiL2d
ZZnK3lYSzQl1+7rGTZ5ksVtI8l4v7izlttFuzPHHdljRoudwI56qVisZaTt1+mPShUajHibj83YQ
mEBvb2ee3Vm0fa9D0QPvbxT3sK5JTrFtPsm1mbn63MIFsawh96Pt1GxMUcoEhoHlQEIj1gdQCXXY
lTRpeWhKU9/bqyR5bTxCxcmpVy+pFMjCd6vpp6V9Ky8gyYw0k70kASNiWEpUuaRsCaiZatdFaR/L
ZkCEXj6oRh+u82msGsher25usd8FohZc4pyh8yonDxII5uJFwlfi/yPtS3vj1pVtf5EAUZRE6auG
ntx2e46dL0TiJJolaqCmX/+Wct497ii9m/ftB2wE2DDQpSKLxWINaz0y5PppJHbWeG9Fjjd2t3V0
o00RAxjNZhDPMTGA7MKDSgCWhstDZMwHGymHQHJDP2QcdHtaO6Zb0xA3jI3fx/5kO2IzV9umepmL
3Vh3z6wEqoTm+CJaWKd2Y0c8h7+nwJdxEGeYZQG5yUdnJz/L8tERb92CbDN1njF975PqNgaCYI1g
y3EFiDUyd88Jet+HVEfHjAjsRoO0vvfQ0pH6RTIXYSIQsgJVMvdkjTJGOXc/STzfibzZGCawuHQR
mGi9YQ3kcjaGRRS/pp35IG3JsE594emO9sAB25yetEzXPVNLFNfa5ez658Gnq9hytGQFOtjlunE9
uwh7A018ebCMaeXWBlx2U5Dv1IUKhZOmq6ugMiRHxz2kToZ9S5r81hkTxT2gcDHrXt2ua0TrLPco
yfVdFO85/WhkWLv5pgGnCdEjxa2gPIKLzmf+pY4BXqAzRJKw503+g/We81rfauhjwxjKTXSPBFod
qBkRVSd/dUeAeez/dvSnFKClkfRk+gtNvLsCzAMKL6Na0uVTzjRMZJdFprVkBZEPbu+cn0BrmY8w
GpBox/re2GQfoJ0JpI9+d1X4qrKY1Y1RGNaQieUxb02uJwEE5ZiKC0Kl3fL3M+2yKjd4SgsUqtvn
Dk2XQrtzyxmIDLVXzDdojt5cX87LN4NDF1pJyuw1hqZmOKNZVNCobyWcpdwScjtWivatf7jYP6Ws
1o3k9ogmNtw/JlzjYcF6XajitPKG+ogjYk+ZvL+cKfgUuFrGMjPbdG7QKtsbMVobH1n1ykqx6/tD
X+X+nJZeFO1nZLBplgHNC+C+uhJsWvUNq0u3tRNm98uDGQCvCYhpkoPrjwcHbUPAMsA0iOrBfNl0
/qvzGnoHdd7SbFF9PRVxH1R2kGU6ytxGGDUvuUA/NNPC67aj2tY17g5MpyzdxW0DZ3r4loCHc0HW
64egL7fgO85Oyn29fAA/dVy57LwlxNEzSAQN2kfvbo2Q7MABFfBpoy/sOwAsVILoKo4IW/b57EjO
hQCYm1iiUpptJg2QHmiZKBRZ3X9IAXxqtnLcMjHqplnmvftNijzHktvqwmVaSV1ZVi3iylmLtuJm
twT0ZdXfC7u/tXpLcQ9dvg8+tVk56aorLGSusWa9mZ3KIr/l8k6LviH8VVwHqs1ZeRYtnxHELC/i
gqFPCaTsXKeHlj9ft3TV0Vq5E7dPjdrsICWrXwUIyITTHurJ3kam2JrTa5SruvJUaq18B6lEnIN1
Ce/H4WnGDC+TNjplFGunsIM1MVzUMKdyFyCDxE1O+jjextrr9XVTqOGs4jo5EY3oDtbNKqa7DNA0
ZIwCWquoGFWKrLxClzA3snOIcVFtEm62s+JGYdAqESsnkEh0Q8cLWpFl0dMs+JH+vyMVLYne/x6Z
NXU3Tca+qEdImES0ieRHJt6Jw317+nl9T1SaLHt25s7oICViXex6zuUxAVqLrkQHUzmzNSd36QL9
dI6gS6GNe/0raDhd+xFvoogdB3vwkxKJ6+hNaKVilxRux1l5gxlM8CxaCgSdbYAlMA/THFfhhJp9
8XB9FS/ffbZNFhJHy2W/i9dny9gZvdFXGsLQdM/ezLBCXhpcLx8RcNz/1Zw3jONM2rKpZ9JM2fKa
5kuqYsmMFI8LeDx51L4iS5J7VTDtipvr+l20kjOBKyvJmEWsfBlLcUR+K2wJSoDv1yVc7pA5E7G6
I2bgzyCbic3qUyAct9lD3qRPdacfE5RVM0YPZG4OU07BP9A8yWK4JcCIteubpuUgoKyer3/ORdM5
+5qV6eiFJkqjgsJjS9+c4tEddnP7HQ16ilh4+Z2/Up5nclZXidk4GdDyFznRfG/m+3rEK3/6UUxm
kPAxuK7URf97Jmx1jYCuc7L4DGF5Th+m7jVyzZe2VBQAFaayzhVzO3HTehmj7KpxZ47Ms2pLcdoU
i7bOExOnnG1r6cFIZPOVlbdCRkCNmVJvAMy3K35dXzWVQqvrBPnhOs8WQBCm2Te56e5SU3G6FPvy
V3oY74KFV2c+GfUdeK0PBf1eM9XsnkrIouaZzyjQEtPlSxdPYolvkhUPPWBoHEexNRfwnv9wTWv8
AMvhINEdyHwa3X2d1V6VZwESVGXgGG4G4OWh9meAgnpCvBZV5rO+CQpSH5u+9tIJDdIO3XRjyFvg
Dkqz8K04CVyQ4Mb2R2z3Por0QcTv6+iuB6R8nyNh5ZTKArpqx1euqBF0NOUyOKCVwF0wfNvv4c5v
EvSj8zhYYvBBmUtQ3SDr9LOTuMJulsM5bjjZLq+npQO+z3Z6AC6Qk3J8VKXkyvOQMXHGbPE8y8gq
coL/gWZddHQSL96ZypZLhUtdw9tllhCkdBEF5NINTDu6T+tyY+YOCMZUeS+Fg1hnnueuqTN9iZeN
2XmfsnsKogNhpo9lkZ5s1WtAodc6W5lEEeZYCvSMWInul/p7AggrZIT9Jq4U8czvKs6V22KdohQz
5tD15Vbi6W4IZz74nbPrpht7MnxghPao3kZht7O2SHNT+X2uXyNy5/I7iclK9zuG9RwvDlWWpDCk
dVLTNZAenpYmnQnTa5U+fGcqzGeF61pj8XWD28z5CAkVoXck+g4GvHvLfrru5lXbuHzEuX+kKTJ4
CbZxBsQjEpjAqs98vX53Dba5LkmlzvIlZ5IylpS2u+yiUzVvBZ72snsfWoU6l+eGPi97uopguMjR
tCDj5XyTDQc27ryZpycSuN8dfVcG8cYF42jWY8Yh0OkxtZ7HWzWajMo2Vk4G4P8TR0USOzcBILQH
i7q9vb6YKgmrmMbkQDOwdEgYnP5piPsHN95dl6BwJn+hCXR2b+GEI7SPjQ+ebjUAFdYGCVh/ylXT
XpdNw7UwlERcR1+/kHmBvg8TNVuUo5sf+rxNM3Rtz6rzdNnUP6WsIpo2KbTaLiFFVu4D6X9pGlrQ
gaU8q8BG/+FS+5RE/zR1LmuapBxBPb8t7pB7PCywO87Hf0B3VPBXy1b/7R0/hS2mcnau6qquO8Ow
5lOVvGlp5lUpCfGiDWOXbrVyDLKqQrXv5bp1KFVc+Q3hlpyTEubRhmMQG7+TdcXb7BOfOmhHUuU8
L9v7p5Ir59ECOmNAKzpu0bF741F5b1Y0UKikso+V64iSVNfYggzQhmQTVZjBv0lQVhnRDYRMZB3M
foJLhqEL3DykB1uV+9QV+7hyGsNgyTbSnWVWggF5H83kuNFoKJStXZcLjfbnYq6ch2V0GTM5DsL4
0R1JIMrb5eHeocDIbK9hC3v71lW8+C73sX8KXTOO57E11d3SZ2BuUbEy9uDYSML/TDvGBUqst2pq
tH94XP9X0b/Yxm1aZb0BRQffhZ4IVLpjC3g4HoBZj/6i9ccQVEGhzNAr/NmadhyD7ckQp7DWCGA6
KbF2Fu9+xIbi/fQPd92neis3Y5mzlWgznTGhgOJ2nwRZ+6Vp9sx6LtAjEBV6IPKdmSReRuMfndb/
5BlGNWQb6Il1mFgS1jJ5dMrYl2Xhj2a/uX6gVKuwckxJPBtxNmD1O7sLO9s5Trn+oulUcVEpl2Ht
iiw7Q5UVcpZzK5LAOuovke4X7SvrQhePqR3f9xj+dPQ74txo9d20nCrVjOfldN+Zga9clJVFVM4L
n2SKkpNhPhN+NMrDMNCtyN8c40fe535sAlVu+ri+zgrf6K78ltMZQ1cvrJlNGX3YufWc51+uS1hc
z5Urxl25pl4wUWQLIfds/nBm68YowAjkZEGVJq8kzn2T8X+VTvk07ZWLakZDaDzFYmqEvw9CfwEp
0nWdFPsFmuw/783GYXaVLftlFOlHM/5K6/TdBfxUnvT3XLefNPs+AvoWbT7KaH9d9vWTQdbTC6w0
5r5aOBtNpE+9kcrYM+qTnqsANi43QvzXJsma5twE2GGH3ZtPbADyPtiYshkMOI3rU1uGtutPyeCP
SFdkrusVIxp7eebZ6bjtwTqVgQVKTR5vX7Ql5joL8R+hxFmdVpTBdCoMZH0wWuIh0HuaDIbZ4gEv
kLi1toICNbDJNMOPcE15HdqVeoBXs/lrA4guW/uOEYUgBzlbAyqx7mXGgZoB2tK5tmfm/WayzZDA
B5Z2ejBLKygteqQUg1MSPKMOiK6QLjPMOigl4pZxeNMm4nNg7XSANwJ0nJvdmRyooVUZZLHwTcpD
HrFwaL5Y+ZNdj0Ejmc/ql8ioDg1QKIZaeG4637Qa92h6b5DmWGMcrs+qnVs3fi/vC3Jf5afaeme6
8IpyDoyu3wtZhl2uAn64GLGfrezKAeWNblLdQtRZx3JTi8qPi2Mda2GCFdNt6l234ctRxJm4ldsx
OGMuYOqQuX5DtxKdNsAxwHQnIMea0ECVawqAgqokzlOZz8oVFXo7WFOEUyua4nsjX3g2P8QzJt6A
X/fYtaVCS9WarvzQ3I0Mg4dLxaurgOwvPMm+jZZxS+Sx73eKFb3oFj5XdB0ilXbOXLEMNaX7AfNU
c/g/PSL8CasL1N77yO9umcIZXQx7z6SuypM8T/jElgGg2Pwx6fnzSIoTRR3ZsLbX9VOpt3p/cSnQ
/7j0X2pm/o4BrgeTvqaxisFg2ZG/7qozdVZBkTuSvKmWdgyJMa0hb/dZGflOButEjU+Hd8sBeaBt
p5bs2tEAytc94ZHvduhAtbKtEHVoNoghRhGwXPrXV0D1bauIKHI6U+sIvk1LtC8kerE0e5fPETo+
f/XWnSaorxetQqbCgt2VvxVm3OIxilWfWsTbQgvqPD0yKo5tjvbbL9cVvBiKnC3+ygWJUkP5SoOC
NScnPtGDNTmKE6ky10Xfs+eumfMmlsv+VhV7saNnQZ0vkn+LlCPXizleM6SVp2nmJo2MGIKib9aH
c8gAmpodU9vDcxBt2KqmussP6gX3HGRSKCuuwbCKdkS3KuMNYLOHsH8uN9m2CfU3bZuCGdN6vr5P
5Ddh81/anYlbmSIZuxpjvBgo57YbogbpR8noSRs1BrpNavS81tSfzINdTcBTzPzKrjx7vk9ycEdm
LnpMYm8avqbDtsY0KxE7s5a+jjdz6qBqCZBxzN+FLEn92LibmhJlj699/4Y+87CZ7rThh24ZfprM
nm5i9GYEO5AEylr7LdbwbKlCa4z83Phu6gcavZr9SzbsbNSgjC4oxBgk0VNanaY48QvjVjpfdHsT
p6FZ3UTVtxHUdY3+mo1H4uzNNPFHNwpZ1/qI62LnMNMAHsjrjF+ouPpRBKjuuQLQYOYjEAwSJ9mP
cRWS7onJvdmkIKBk3mgST/K7WeehDgKSMnun9rHJTzoA4wvkFEfEvyMYMpOy284YJe7JvUleZvQt
ZDctfxpAWtWSZ+mg0RW0nwDP9qqGB1kz7aukAaxdsgdXnGfZH3IAr1YpQF4weoKAmLLB9JO4q+aj
LsCG0jxk/V3SvrZjH9QZ8RnQLssJxKnU+Tp2jSclxvJAIWHKEtHUu9U+OM0Y9KZ9yMvHAai/HVYE
wKMgz+TN1nCeagPUd7ax6azalw3Iig3mNYn7MLR6CWi59xRdzk7veLxKH2etv2krANUw16oDK5bv
LOM/wBW6W8YpnTjfDxQ/4VIRBylvnjC1+0pnCkXin9ct96I7O7PblTtLMruwjSWNwPRmVxWGNzuQ
607hoN8XDQmuS7uctTgTt3JoVlHg2qohrtAiX+zNMN5gGsNs0XkOR4B4OgAcgcLDXX6ZnAldubik
m6zUWjBxumbXH5sTBycNtMVWoWFSRSZ+MaA6E7Zyc3mpu3a6dKnMY/k8x98KPFtrvo37yUNg4Ema
KdRTCVyFVDGaJaU1QDsMdQZFC0CDGJxk5GDhfVy2L7qxU+zhRUf+qeEack2bsZrFkqrkt8gPAAmq
3GHWIcR++uomlYtBzpmwVTSVOVlsGovBxJ11Z3e5r8/1e2R8V+i0/MwV972GYGttG6MeEtP3nLw3
+g/a/bCrd5nsxlL3c0SOIAv0RFd66aAq41yO+880XAVYDGAUki09PzGgatoD2VBM4drBbHkVCUCU
2wMKSD2mcPHaP5O6uq/qyrWjaqkTk/K9rR4pjmDXGb6pf1xf2eV31gtrUaIz03F1Qtnq7NkVgDWr
Cgs72MWBWKDKlrEiIrukyrmI1Ylr41QH4W8/n+zqF6e6n+ElaLUISzUVAphK0uqoRZptJ3oDuJ9m
uMncG1c0nju+VMBkuL5oFxOtZyr91UQZ9x1vC7k8wt5a1wojEZV+rCfTjuTtT6vEXLZp7dO+67ZZ
SROfusUp65Fp19p9ob1QBOXXv+jSNXH+QatjGPWEdyzCNqbsR5GBuzE/0vGRw3bA73xd1O/ejism
4yz+5ywixchObY8zoArrKr+zCxcQOHEdTINx11YRwGnk4OVx9sLdIsiSe1v8YGXlUw0wms6NUedh
21g3nMWhbX60xj2N47u8tcI5oeGEcIYKtA1kqtbaixfb+QKtTnExFLQiDDu2DJBoHrth33nQgRti
3PLOUzNC/e5z+HuVTAutrjZ1mbm6uActtbpSVkAoAeF65NRf7eo+Hu46boR998Dtgyu3kgBNJ/06
GBiBCmfT8GwQt/a58EmPOS7dDOah8oib+Q2w/XIOKA5XA6xrzH9MDP0cw3Pf0o0gIoiYKhFw+Sh9
fv7y97NNtlxnLEcBrFrQdftaZnmjs4yNZZu6EQqDuuhhLfopa+WDLJIOZFjA3AAPXSLmiA4lGM17
QB2ACAAFi84GQYWyw59cPjOfYlfeorCKVIsMqNiK+xHoCjlGz8h9L7Zu88CKybO0F4m8C583jE+Y
MryxQdMHlmaACFZm9n79VF26R8/WYI0PXRqTtOOmwAHOj1WJAtH8zI39dRmXff1/FV4DKoM3RBP4
Z5HheLYFYHdTOah1UYaJ/liHOZbprKG0W2FW8TRBRkUS19OzfFeL0Tdz+zVO7fs8fxqn1HdS7ieR
+eB0C4j9+GbbxiHHKOJ1dZf9++sEfn7KeknxRMvGDqg5pwKkrILeD3gf9cTwWm3eV6IN8s71JVA6
r0u9eHDOpK48sTRMZ8IkBKwqtj0X6Y1S3mAkaGcCxO+6JMVSr1muGCvSckTVC4ElC6U5ghtJkVz6
3YhwbQlXXlPywhTCzXF1MxkyWydeV7baAdhYp9wA5GJG7/qmFADZnIFLIpAvGKj0dIIXphvr7w2z
C28wqhLN3+htH6PnpB0eMFF+UxIL5GPdPgGKjdcMTuvzvPWRYfUi/mUGx3M8HGIivKZPDo6hB061
s4c66JC3H7V431Y0dIZnp/khHA0DgNFTkYPxIc3u27oL0dITtrS81yIgopYicEa8uufhV8UlkhlO
4pfABrXwfh1KuFZJPR3wfDMy4g1o4PLCi6wW7cf50ZEgX2byaGrsKPUHLRlhM2kBUnPRouWgux3i
hd8cHcQewH70DZzJPq+eeGJ7hY1ZpfKpol+yucWgMQuMqt1c3/+LLsMEd5PJLJcav/3bmYumDiCc
JyPTgQn1CLRNX+qbelCEh5fP0KeMVeyW89iKrAGIfymSIuP8aBjPRTOEbb/tI8wq5REmdx+uq3X5
AH2KXD7pTC3wjLGizHMcIHRiN7EnY34njCjkXNVURBUruG5iBub/lJYixiXXnyaJ2WOr8AsOv9if
hIX5c4nZFdrvC+ps0px4BtDNq8e0+OZOHyMCcluAdCkSnungEZKGXa8fEGSnXu90CHC/1gIfr79R
WuxRndAxsV56tCY7IyofNJZuOUgYiFsuSQmFo7/05ITz/R/LWHdOo4jE8HbArtnGs00HT+YHgVQT
G75K4nqNW6ienBev0jOBq5CwoWYMujaY4tIds3DDZT/tHwLZ5yA5pkDTXa7xjbtHlURIReX0YiLx
XNmVj0IgnsZRBdmZFEGJZzxGaQKU1gJtLrb5+KXN7y3yXSdP+Rg/01FV9b+oumMjl24yYhlrTGsQ
bKXN2E7zSdZd4A7RMQORum48FOKtJ9W/OfJnwpazc3Y2onLgsB7UDoHOEhbZR209zqhw/osDeCZk
FY5FjWlhOxugdE8AfJR7owEpstl7lqviYvoN0/fX/XImauVeABio6bFTY/Ea9pw78yY3zObB0YA0
1ZLsWx6hOGrVACdyzOojG8wbjJSdmk7sI62nXhK3LEwwGOrDyNtA6GBp5sT2dflvRiqss+9c+aS4
qOqRFuOMaHDyzL70HHD1JaPqpXzZlj/lrKd5k4mQsR/RVo/LZys2S5sS3eJi+d/NFy2n8srqryd5
7dGNjSTCw3ysx83Y3GbWV9HxbeY+MNZ5LYCccbb8kZHSM/X7qVUNbl3ERTlbVrZyG3omyxzA0SjX
MyDeR9/z0pfyVGUybJoFtuOr1uAtifb/6wZ+OfI/W+aVywCEju2OCSy8XABAQr4sta/5zsKf56G9
+q7YkzANkUTYSJWrXH772qIvUd3ZEcZlrsU6wxHGAMB2ABErxh1AicqWQbK3BGUQJSfeb3d/TeRy
DZ6JNCILuWlhIIqLi21X3WbN9yo7GT29A0kYUEMyFLC7yu+0Yj+hScDjYvLtvvua8vLDrgT1AOX+
xJgZTAtBZIrCbDG/J4YjFd5N4UrZyrvZDITvRGJp3Kba1DH15qYJLB0hNCVBRVqFGVyMn8+sYOXn
BifT9IHBCqizjwn3rIgrJFzMbJ8b+Mq/ybw1jI7gPC+p2AW7cN5G98tkiToRe/kVfabOykdJ2o9W
RxiIwgjy9Ji96c2fdXRM6g8W/0QN0WvGH4Mmd50hwxxsqrL8ZSjppi5GVJ8fsU6McUsjQ8lwG1JA
HE3iG6cZmmoUEeKyalfs+a/26TnSxGS3yOUIlL+GHYaeELZZXhqZu4T9kijWXXcYy9JdE2j8eYBc
VNhzi8D96xZgF6vvaeK8mD31aZcHcfE1rVDIcvPwulCFeTorJ8V5l/ZjDvOU/E1rbhy8Ra4L+Ifb
xjUd2zQtaq9HOghpUFWs2YQWVbqBQWyzrdy0ex1Edmr7XA7v32v4KWzl93rdKIGhAmHOvNea2M+S
OsyiytOSTOFGLmdnXZe5JqZnHbaeiRgGc6rRVjWdNLZv0AibkW7bNMk2yt8Ao4u7jIW6CzbLxNhl
Ov1au/wp6rObvv8a8VbRtHpxF8++ZeUBbIbqYk2N6ZSAkdUmN12nmoO/sLCUuDpDygXa6utdrFtp
CoP39clNdEwkNRuwrIT9JMMeVM0Ki7lwef0ha7WJjMsmtfWxRpuifRPxfuPY8b7hju9KbSMt7qHT
dtNwsQHjhl9PxGMDrKksK8WHXFjVP75jdaNNMstlBii3U5ezTc3utSpX3dMqEavLCNlbMnfpXCM0
3aBaz95gR6C8/nBQAG2C4YhymrKn9vcQ2eqQ/KHX6krK62FM66GqT1Yqho2TFV/BDYKgpPOTPgVF
af/e4iwDjKs6mGT4rg3FkWsBzH3jwpYxTJJNgP1/od2udgCTa/+a8jdev6X5q+O8tjrXvVF+J+Wj
4fwCSGaAR7apc8XKqRZuZfGlGfVjrGFvZDrsRje/AQ+PYvsv3DJ/LNPqqiOa5DlZ9sZtHL+3f/I4
3on65bqxK/QwV4k80LpreYSp9JMunUDXXF8b/t89/LkapvHntSL0sYlZBgkDGrTsEoCorUIHhW/4
i8mTRqRLwN5+agzgyki5pUkXyBJwqP3++mqpJC2reRZjmrONvrMYXigCEzu4fINMsIOU7cYFD+F1
UYrdX1dWZtKXprPsPnAEwUf6awbSXsU314Vcepr+sTmr819Ek9vrlaxPaen4sfu9sFOfy/4tst94
lvuN+2CDiTlJH1lGvLYeD7Q2t1ybvTr70FCWAU+GV6fotBtUY6+XwHz/+LSVl6gjW3aD1YBEchpz
j+T5QbqoH3XxBjGgVyUI1Ltun6NjOALQFaqQGwaC36ndSRqSrHq3Od83Mtvoyh6yC4HSH1+2Ovug
7MgjvVwsGkwrgXmHJ/x9Q496uLjOxEezsiG9VN87b8M+Q1dZrfA9l8p8f3zAyjNYJojQaYEPqMMB
sSHFAMywdfbTyQAtFvpJ/hdDNxdeLeci12WGpKtmQTDsgy5W0u4ajlmmZe6Shc6peu5CxxtOBS7G
Y7P9N2/JP0SvXFRUfIqu7v4Dm+9ulzYd4e+Q9VN4XYVDXNcbipnMLFs210XpMgGaYaI8dCoRq5g3
LzLwO+YQQU/2QTtFN+hCBGacYBhGI6G+476uGENTOJM1YWaSU0vnizMxG7JLxrcKhVU6bxXO5LIU
Ezl6x9Rtcz0AMRRROzAHNmJ5duzTN2vTYu5foJSA5v5vmI0PtX3xBSllhdzLtvkpd3XD9BJDppxC
rn4YvuloNnw0MQ6WBpkvAPR9q++RZjE2eYg2RxWgukrl1VbGuj6ACgmiO/AMO9kXQI+BckS1sIsC
fwdMnwqurp06y0YrWxa2jv32dcEPjcFTX0fhQgIOPHMFg6FKqeXvZ7fcHHPao+lXnEbw4ehufOMU
KNSbTOXGVPu2unzYkFoT76LFj46BAWpze9gJA+ODptfAdo7LQFfxBcQ4tFJOHKh0XL7tTMcpMZJR
KyG7SMV9AcTEFnglbiMVAcOlMTY4r8+tW90VOVptKxtkFae+SW+z0ggSNoXRkAQ2X4ZbSvtnI4Wn
xZan8Y+SnYzsCzVeUIOpzGojRQGKv8R9dEmETty+2WXsX6B//fGBq7sEtB2Cpy0WonSB3Fjdp0rA
vEtLbeimZVio8RBrTYbWyKoCC0BKT+MIpE/tFbixnqVCaL50J58LWdlSl7QdrSsmUJvpj3TX7+g2
3nXKKVuVLiuzGasqspkh6tOUJR6hzVY0M3ArVCXp38/Z9Yk/V2dlNrRyCo7/BGAV0Nuoxx6JfjWU
bZvS3NQUVOZui9YZxGpmhaL/zyFtfILCRe70ITAluOvs0yp08lcw34aaOBbW4Fv5jdV/G/qbrt1y
kLWRZAdv5YmB4Q17zDBjXqNdoFFCDlxKwIB07nP/VxbWm4Dc550L1vnXEeDHKHXfg6J0I/fFSQtU
A5sKO1hzitjCAtpcYrB7c9vt2+2CH2Ju9J1qcl1hB79Tomfuo+gso3Kyuj4JMKOU9s7qv49EVzjI
SxAp5yv3e2XPpMQ0dqbUcPX73oq9dp59hxmBJZ2dJTt/Ks2dI7pHM7VCo8kDs21uyrIIkBgKzW7e
JxIjsqz1DNdciv3NKa3QQ54UXsa/xBHqpBGgf7pI8c2Xqh1/fPPqRtSjiaT9bIvTTOpb0Xbdk5PZ
zO/dbufYNejNUXjbFE02biyOOW1XKEKd5aBfOTm/E8hna5YYSBkwAzszo3O//YIWr6A1jzqgyv9F
1HFm1r/zc2eCBtoxJ50ccap/jffGwTz0e/sA8w610D66wo/AjhCArearCqPmUr79jyVe+Toyotgu
AQr6e+gez7JtHETbCTS48YNKlnkpVj3XcuXwYOX6ZJCSLnx53gyWjDIrvlVz/haTcevat9hAtMOg
aprsZLcA85rBIAvPBVuT1e0t8HiMRWjZt7PEGUmfczRIUnRWep3ZfGmz26JE9mwmjy54Atqee9WY
o4vmgAQcYLJ00+9kH2iyBUR8NFShWT/3YkSNlvJvVJcnVotnNyMnvciebL0L9Mf/zz1eueF5KI0k
reGG032yy8Kl1SHz8NocfmYvZuBu7R3O0K5wDuWWPStkX8pCnq/8ym3yuUOnfg23aWydLUZy4MuQ
nfmKnraNAC82VclT7PS6TQT0AmhXstolENB8HqWHeGKbPh1CWQ1bdJaiuXUf6VuEJIHWtjeDifoa
Sb1EK0KF5qovWT34nBnt9jXByeoC8zA/5wHfY97VZ1vqgxpGRx+rCm3lUjL9/EgZqydEVGFOvCpw
rxfNa99C/3H2gL7iDU0Z1KblV7y9c+fkFlvdZpum0CyEMC1Mc0si5l/X37EXBa/4sDWGHmgW2jzV
RnYPcJTSG6gbggBh0zTaw1xrOwP9w5gdymYKfjz7iyFTNN2kz2zqw1rnmx6boo/LbIlzSAsSeRno
JVlNMCnd3vUdGk6dowPwLDR33yDF4iWFDRpDjETxlwQ9XVbfPyK9gCEh1NKMCh1d4NSgNEALvYcO
lDCZgXcXhU5dvQCqCIf5se6Psr8VGcC7bnvxMyFfHVn40iGgFQV5KfJwUrzUiFCkaQdkIgHNuT8m
hW+mjWcUCUpn6GDHFJmsOq8qxZ3BI2CYn1jbeD0HSWe9KW0RFmZ7lDM9Di7faEV0KkT27EgWunqF
AOaBA8JlMg1QKgyhmxAPvXqPjDBQY2xjd/ZSA9Vnw9mgXIBmuNpvWIOZpndJwS4GjLxA4P9zkGfP
BIxKwHAbdbbr0RCbS0RWMUj6bHRi1EjDx9wnhrmhXe13VbuniQAfneZjaiPQCJ4q7VLr2U6WtQWI
4w5UuQHXiJ9hM/NK24A5N6itapPpv0iabvrqR5/ILRvYPm3KfWNOW4wk3dgturSS5uB2tPKKorpt
oz4sh/o49vaWl/SpHl8WMPQGGIOdvoUSHoAHfDSTbCcz+ln9H9KuazlyXMl+ESNoAJB8pS0nVcmb
F4akkUjQgt58/R72jb1dza4t7t59moiZCaEAAolE5jEtP5TKCHx8V7pgUrmdLll4ZiB16DfUGJ+V
AJJ8ynSqhxqCXWQ7tfiJ+VhvFRLc1ur4HTd4+MFqA76wviQJRy23Y43iRAwYmPqjcpDeZaBmiidh
VLam3ML5OqvhkpvWBgAjzWmKw2+F4UtHIbBl2Sc6OptegjU7Vd77Ao8gWJ6FkJsI0vQpp+p7pZQ7
vES2cS85qtTuAzjOBlw4UaB4LYppUklhXlIfjFzdG/XwnPL8VgVTNAqNzkpIC5YfbgSUBZvghsZv
0xgBKpq48XQb98+R/mmCdZi0Xk9Cm0XPUv+jjIYtj9onhOzfOnR1Uhpsmjh3c/pT9NQ1wlcqRY8s
ARba0LawTduZ+XiHtsWnPBVY7IeuAs6tSoPCCofPcOidnuK9wRonmsw3XgeeZszOoDmIhzzcG1yD
48ohK/wM0hCqXnpamR8CrgCxZrqyjgs8pn6WdrfKFFmR/pri4adFA5g+iYMmVAFIs2VMsl+05k3c
5zvF1LyJNLtiUg9mrduw85sPvZOSyp6Mhygq7yalv4kitG9yZofAOGUFcerpVVKP0EhG9oiksOkt
BUQ7kOG9OtPdhA6ylSkVg4phvTWN2xLmuBPQI0yd3qn4InIZ+TmTD2XYOxUt9lEUFzYPpAejB8aD
DMZHpZNNnuZbVYsBCw73QSJsUUOLppzuZS3cqEnwKEWDAuQ3wouu2np/KBnATPoATGznjFy3Mk3Z
6vinAbdFMhc3cf3LUu6BXoqTkrhTKLYqqARMrg55KnlxyMCnkADmMCypiJwIh0YpCHQgAXVXazfu
v1tYsFX5T1jtdBTuR2g8jLAMiMZ+l0AAIDF3nRa8Dgj/bc5uS+hEtI1weSa7QW56UBPzqFmcoP2w
GaYbvJctnd42wwCRjRczfTbrz7EgOyP+ALPUI9FLWNyV7U+JFlY0uGpSW6UxbifoknVZaAcFnOiU
yYnSzm6jt7zF90PBeoK5QBPdA65yzMzgVOvENpHwK0TzAxlAYVlxG4QoHSzTTshsZ4Q7FroxSFnU
ml1waD1YBt6JKS6uBhdXYWz7ZsMSn45HPdrk2qOqN3bKbvN4SxM8DTPbTLdp9iCC5pMoHq2/BuU1
0Co7gp3DK008Xj5IWFmpQxw8qDXs+yYAANBAN29Q6cXbB9oYVpQ7DFZIDP5Hr7WwsxhnFeY/SbLP
I3/SNikznCk0baowXwfMqsk/WO4nzT1nX2MXWeY0uxI9GhD5kV0iv+D58F6kOS6jd+BSnRT/e+yp
Oq6a6gayXaCHPKdq7wLQcuR5D53vCrhUtCD6f/r4UMoIvhIIXiHf1FTBR7yNyodYDTxDSXBAtXsu
7SU5B/RH8pQ09hMSP5YRREhM7dSD3eIrKKBPQfwyMPBth3AG8ROlsRJp7KDJm8Y2wr2XmrGtAzgr
h+2OTsKionBzA+jtgL/j5bGJubTrI+QPerpR0yeYlrdgAP+0gfwFCc9thfqvlYzFLsPNOIpoVxuv
Jr+BSZTd6XyXS6VTSJ1qpTlSniw6THjXC012DQ7vwgImXq2TBPxrkNKHTBIe9F0feJc4+rCps9pq
x8ImTYSvWOKbAF6WlTZhXo1tTOq7BjnUsNWB/jbz5rGPS0fJfAMSurAwRsBzK54EuI61xxEfui+4
ozW7hNFdS+LjQEer6LNHM8UKSt391PTOEEPeue7uJVqdJim7qapyy0wYM0n0lMbJ7YCKQtJLiOW6
r5DKLSneq7w8JBx5DWfmpoxNWy6EKyWTY/SBFVTEydLmQOTKN9N33MI+Yd13rPW2AVPDWnuPJHBL
p9xjAnJurQJupHETcoCPO/U9FtUu7b1S1qwsZb6WpocovtcqqEL2btPqTqX80CmEfQ7zQXP24PJx
mxqSN1Dmsj7yBb2PeLvVy9sIWHj1tpGgLQblmHocv8ZysLJQfMMuzuN16E6U2VEZ2hGHkkw7Uy9i
p+EQs9HyTSjpbszbG1XKN1UoQ9LmtQq1nSZ0OG1JjoF8BwInQ6Jus44djX6C4Y5mdZlwm7jf98or
kZOXKSncAHlanpleWL9nQWdztbN7ZH+k+qrr1o7h+FjBmZkR2OKONyRvkGI1ltRXG/BNHnRt9Asc
SNqL1xgFIMitWiSDpliFKIRfpeYHRhI/5ZLHsqc6VG2kdiEgn0UFB6C6d43OhKwOOPYZ2qkw11WA
BNeLxJXC8YR0xYaZqIMsPRm7F0bpCQdkA1A7NHBQlzLeQuxGZrYW9g9aYoFDSWH1OKFK+UKaTY+D
o7Xck6oMSznAcr58VqBoXw33MArCDHdo/bnMMDwjgyJPEVkZha7IVzXCQZROj2hLPqtcfkth4Khh
E+mUWvVgWiWgfjRMQNyXblLANJq43uV650E9dNcrQ/Hr5PG6tMuygOGtinhMvIHAkE/eikKz6zYD
w4T4JZwDRuj/jOonyBdPfZHfdcroAhpiNSw9GrjU8Sx26mqWWtIsCYkS9Kh9WkN3lIsD3g2497SH
CbDOThr+mYbwPpbBzDEAdGh+IigxZWF7SM32EBh3PNQcNVBR0XtuYuEU+mRLJLYE3jrh1D4reuIA
YOPlPQScS0B6GpxOMYYPjSZ8CFQ/pOOdTrO3Jhm2Y6F5BuE2zVKnURV7NMtNRsFMjAIvGaBTxolX
S/pTr2eWhNwxw6ZTs5+EhVauFfdNfICgWiw6X5ZesvKpCfek2Rf5PilMW/QpRApqUJBHMOVhkxv4
WotXWgRiQJQ5Y5r4ujlt5DRGTP/OWwrCCLeCht8wDSppFb5caTgSgPnUHNw8X8MIrdT+lr6RQJJl
SRej0ExZY0dj/QPknM+aNzXJn1pl3JqiPpXty/XX2lrB6xeR9KwOVMmoBE0xqjE9Xk1URsKKBCpG
rl+m70iybTl6Fo03VmuVtsslSN1kiq6hirU0hGjDrij1AOMWAr7NxmCxcd+E/6zMbq5w/P0U/T3K
ogLC25riuEn6Sfbn2h3aNNGs8Ah+kyvZs0d1nruBpVocJPG7tSrrXFy6NviiBJKpYcQnsxfHDlOr
Jy8ptz3w2biUunFNUecSfhglgH/P1Fwox+l46/QA72lHI34I84ckBQA+L6GzKKuxU9P7ROR20QDq
kLUQFQos3kt2BYpzgqQuR3lEzzJXwrs7DdCAl3N3nDlUnbJCVruI2Dj/mYviSMCnLtSlFJWKCU4j
0oeucV+f+n2l9FszeCsKbo0s9uv6vjQiIPjFrYGnA+V+A3xXxLutnCCsa1V5yILCv75bVr7XUiGT
VMSMxzQvj1GwC/nd0JvIBrvjkCueGazRcdYGWxSaBerXZjRl6Da3kNsnuDOK0smkuxxNX21NlfNi
SYpQHUKwYH2avzbP2SFvoSlgpDWCXTE9yULzaTz+3yGU8EL/PcKiAtVVkpGOSqSfiqR0uXwIlXSt
rnTpNJ2NsFywqJ16OcaFXUmghDO8G/BgEuanQGg0JMQrFq3sh8ux8WzIeVnPlk3twqgOBQdeSn0M
A3GfEMgPSiizKFrvFYLo4BXiy8HhyDIj4lzfjZcbT2ejzxH0bHQBnE6SAqd55N0snJr5Aedu30DK
on+qS9nJIs2RsnhToyidkji2hnLN/vxiN4KYeI4TVZXVpYpnSAroE8pUHMdAWKz80BvDBWLQydTV
bvrF2+9sqEWkjppBo2D/iyPt9hF9LmZlwp5bTW9Qe1D5U17v2on5okuZjUbpZpb5zPkY2WqlesAX
O21f7NoU1J8Mnekc9unXP8fF++rs9y2CuSJHvBl4iu3HfoJYhT3hA0qWKzvukmUHjtF/L7gmL6K4
UqtIe0e0nwhsJxrDCl3xgoJ901jhHZ4GPHEIyDYoyH1DRuqXmmEWWXzeC1bFIFOAKOKk32PpS5q1
VmW+GLHOftsidDcgXxZwA0fHKHxNc3NXzuVD7vWwR14F818OWL/XYRFOGiAGhJFhHcIAybx22/C1
Mv3lHvXZdBbxJJFHIChoJABjIrtgJ7z2JkCbeYKSkiUhTaAvyWBJbgd7Vs0uvP6ffzlDUqtzmNtH
lrxXvuU9PyJFbj/X+sCXlCn+2AiL0ANeQRV0NRZA3vGN2jomGkzfeHVqLxM0MVDXciI7j6zErx3s
EptsxpfW0iy0GOy6QKPDCSOLvq0Jwq1tgUVIqhrSioIScWzTyA9K9PXLrLBMvdkUqogds1zLF66f
Ok1e9AqNVmkTgF0AJIBaYoXejSZDiq1LV87d5Z7k2WaYJ34Wa1GYFhUMh2f8xegSW9sXN+Gh3Hb+
+qddm9Ii0EFSgeVTjJgal2+pIbYonshJtfn/RCtNXkSrNiUUBl7YPuqYWXVf48FaWhVKJNeHWVu3
Xzfo2bqJSIVpuhwUR+OdR7BA6V4N+VU3mNOisl1p4E2D/dm2Dzr/T/INauJBohFcDOZiY9CpTowu
NDEwuVPCwQvjcrsytzkA/JW+nw2x2BMVehFSqbLiiHJb0IaQpP8HxowuzRAWgse8ObSokMnFPi5M
NKnAssj+o1159gsWW4WCPUEUNLtO6KEiQGV+7eW3eFj/Z8wfTT0barFhSsFGQQHHAdsSgg7js9Sg
pyPdUiNcAThcjOz/Hogsb7iqgBxfLtPiKKXJQag+Je3K1ph/6v/83f7CcXZMheQD9B4g5pTeFPV4
pKYEQeuBPjKUa0mYb4Ikmg6R1K/02y+e7LOpLS6totW4UelacaxRKxqIehTdp5QqK9O7RIw9+1RE
XlxcBYSaDS3Gvvxv3GEGYGhoZ37poCup2caee+S2/MQNsJYErX28xa3UGyEZkxa7RAJwK9Z7TxmM
4/VjN5+qa19vXuTziJLUhhiz+amSJQ49BJBiGtHoqQvwX9MVufW16SyCiK7DBStKEEQmFPZU7YWg
Rr0ym+tBBKy1P6fDJtJVydTMZabqK1W6t9CUQ+SrMW5LyDHgw6H2jbahQMCGgunwDUVRG0LlpRdW
xVsXdwcIWW4KcZ+Tk2ambxNkiuXecAJzz+TCN9sXlRFIpZ8AIkHxVkMbSrZ1clLgYWiAE240IEbd
hIniMfaWFePzZHqxGlpDDJFwKbF5WuHBfacLvqPttk46p0HPvU93SpnblVqjBxrty67aTlr83aaC
ojJVedATe0KzAbqaigZVMabcFt2Y4wrgzyiIaiWFBsBkWNCOpXbP2lNKopsmSp67sA08lUJnQ+8C
Z07SUfPM6ofri36RYPA7mBF5ETdVWSgDqGcFsuhmi06kDJl504KkrCP5lY8+s5X327Vqz9pmWkTQ
vmBDzYveOMVoCJroMVXRGsV1JcAsb1tlGqowmZ/xwBiVEgr5DK2PzFlZvYsTYaqp6Rpqc8av1T07
gehp9LIBOZ5T6YKP4RKXu+i2ubVXgk+nWtGdtHIMf8kI/3Xmz0acf9HZiIImSVkXHc4hxFuB3Tlm
sCvcMNL/CP6EHgB2djV6xcQPPBCvmd6F9pSUaJFm7IM0TEDKF/bVolVQEw/H57ycIINT7QUaGJYk
h/j6dzF6en0IinqifCppsukjncKbHKJTbZudwNSJAEhvdzWOh5wWThQp1hCZL32G91QCORYUiHPR
WobSW6J+pgTlhxYCRLJua9DihXOBFQTzLaPRV0pi/OXWyTofUofQxF3baZfhPmfrtYiRDK59Mm8H
3HCCgOfvV7Sx2mqv9SeGHjtKAzFkc4d2tMzUj6bQ5cpByG5TJmuyLmtbZRFA4wCCK+3YGafa7d0y
d4LMmRku2StLbdWDal/l81VV6oun4Gz2i5AaaqRVjaQyTuaEtidSzIF7ab4m1rg2yiKGNHWM5kDc
4zIfWrvryXZWQQ+7YCXL/FVfX+59osgMnVgTRsJLr8kq1uDJbGbmqXGU12abudW2vc12AM3chHcz
NhI60NvkpN8xD96TAlK76CV9Re7ai/Niuen8hywmPLC6jmlN9BNoYTvYZ4GDEjlQFPEw8KoZ0SUT
EByM39NeRMuCxR2bBq5j2oYvedRCOu2H6FGiKj/Ygttzmjtu1hKYi1fD2bhLO8pKYXWPBhmbl9ub
SRvpUbotHSAAHHE37le5bpe2EVGIosoKDADhRv1naJtaNZhKJmZAtxL65ENBSYfB6Un9gv8jAHrH
DHDI/3CWv0ddZKIl5X0otS2+5Y7titBKPeAuUMjo5nXlkIdeU2u5GMKJipcdqFMKJUtfSKkEompS
i/hOVeOdpKZePo2HKDB3DSPPhMJ3o1HcQE8e5SjZBSQ7MAGoLbRK0NozA0iyo6DAQwGSJHBOMCFP
ifpUwRNmtip1OkiY9+a7UZjvWV8cmJlsNTG5unjWwtwFzdxBrcRpyqeKb2OwLefeR931dj2LqJfC
Y53+OA79A+mbXTbgS2TcqZr6IyBsGwrqQ+QeTqvx3MIHKkqaQWDhZoIWgFwy7/rtenE/MMpgTA7N
A2gv/rkf5Kgf8r7COk3tLqwpkEVon+bu9UEuPssJpBVkaCsgetDF6QJYLsmpLAM708l7jZVWyB/r
6CUz6DEv72QkQ7y8qY0DfA8T+/rY5qWM92xstihhqlyDXtE4jceWw+ciLKHD2R8EGQ95wT77UK0g
eg9ReSVKIpvRKNzUwhg9iZNwW6Ho51Tl1D6FkHxxKxNwQVkHngQ9dAU/uitjp4IzN+AVTgHZ+K4G
yStqtwr6V2RInwpjuIsosoNQADPKI3usAzhfcZuEpwTeGlP2pcgo5mWGVSNdjoZDm77VJbuDJYcX
xMpBAUZtyM2NKUrHmHFcaeKNIWrM9X5KvrMMTGnUX/twLydHBdxhVdR2J2CjqEkfw6xNB/BQHAi7
NBKXAHowRF9EOYUArDGD2bmi71v1aTTulfG2aMCnmhxU1L9gzXjS6neIpdzVRuTHwQ+r39Ro343a
nlFih6g26spugtdAq2/Gmu04XkQybey8M9e2zvx5/rqPfm+dX+Des1wMISxR0oCyEzQjtpB535K5
S3qvbta4h5dyB6jRGajdECSb2mKPGhM0oxozgQrNmNu1CgDemkih+iu6/jWZ32Ms/UJDWGeF5cTw
OooVdLXD0h14DY2AbWcOXtal9yMwCTogpGXf2jCes+Q4sg2ATBT5YPSqlXQErkzioSXRvRZKVpyZ
TiHGY9cZB6Xpjn35VTbiJLEeqCWxDdRHQ3SOEZvbaCocKX/lQ2cH+XcGNqkyWCXAiHFY2Tq85zR9
JwFBA06CN7HJy1roiMWZLwOf3fX53mznQnThswGwoUR/yxXAvyBXXfXMk4QB3wZo2YHLnv1o4O73
wAV0AZtdYjbgV9ja8JUV3+WguyEwQJWKyxwmDl5tBc/CHyp6GIzUkwF1NoExUSEDAuDSJoWeWJrR
EP2E9NDW3a0x20ONMuwdMoBpjVB1+mD8MWi0lSXm5c24aWro6JE6cvLqoe1Tlw8u6h72QGebqsLL
C8NTAUTKYnmjlsX7CPybiCZnNNONUk5uPPZOA7yt1lJbQOoiiAh0Ml9Z0buBjDugMj6yiH9pVXII
28nOqOkarHgcKvNY6cn3JLQnREA4aJDPNhYwstMOdO6D9f37qJVAqgzoy0k7E24YYyHbEnpIFCkU
CD3bXn4pdN1vA9NLE6iTNum3HBhb3UT2E5UAdUGDZjQhOsn2Jg/tWCRficTetOChIkemnLQMYs8h
8bIxAe2wBdClttKqsolq2AzY5VzSHuGVDLBJCyfDjy70MgjhJ6EVocNNxydNvkvqd0WgIAVsEwoR
cEB70oE50gf0lmDopYxPansibeLmZe/VjPvAmNtFzQGeTzqMFW4bsE5Evu3wuDcCYHLRBIIAUQCk
bX/s9PLBmEonqkIIT087VO23DZRt8pM2QLOr010xpr6RJNtAwLhDAtpTQU814cDOgfskWzyRPoGS
+tSrvIOOfu43ag+sFvAzLei0JQD5VQffa6o8Km0DTM7klMXXVEOntYq2Rd47SjC8oFHm59VWkYD1
AXkyeu9mFhckUrypqLZpGKOusw9SbM+xcNPiteu2ev+ZAxYvf0qA+AbhSQZpx2zR2Yg1N2f6XhSm
1xTGa0kSTwLZE3mXFwRPZbIbsp3O5W0C0J5QtyiLbDSoGssK5AT05sU0++0EiP/12+6SoJd2FsWW
AiQaM3KeyjEcx+HDVdUv1XTbD+9yGGzllm9zHTZPBMszy4s3msM5LFTKyRLa/72qSg3VZPKcVhBd
XqQVTPRNK/cwHNMr1Wc62GmrWjtzPF7E0j+GmDObs4shaYqB4k0E9uMNL+3h2P+oNjgSN/QT9+bG
cDTmND/NM8DAvbtusXbpzfvH8Iun5sRxC8ZTCMFLR9Ps4XUmNHHcTb0/3DWuYg+o4G2As5S6lYTm
0if+Y+TFe7NGmwG2FrWBJ0ONwwsfP6e0JbfZTeYtSb1ZKe5/Yb10IY36Y9TFc0wEiqoY6cBO5sOs
Shf+0lhoncGlaPFJ60Lra+MtrmORqq0WoGp4fL7pfsGkpo3PnGyr4WOuASsu1HjP57asY+HSVyu0
jvEtzRQshNLTAZltCycuVVBNpv/nB/yVLZ/t3G4E3CqUh/EYbZMMYjQ2gwTB/CAqWnsaLcXubtcl
Ry6kN3/McfEES3VOhJxjPTMZraMhsSb6uBJ7LvCs/hhi/qRn84K9JJIrHUMImLlvaijDdTL6wZqd
u/0mWdOBvfBy+WO0RYjphg6XSxpNx0pmrpH3rtId8LpYmdPasi2ijBmoREkJokztwvbSniVpkMQA
tga4Q70FNKtd3fprQy4iSylDQVwdMDFpQvYuf6TpaWVSa/t9EUGE1PVG1CGCzOABEyJl3B32yiZy
vrJtC8CvLe+p0+7XABtrE1uEkIYkU8Aa7A/4FlhDjQqneXd9Zmt7Yhk0utQ0OoYRqPlphr0lpbci
/7g+xsriqYv35GgKUHQKBIsJ5b7yoNcBcNVPVf2ejrVzfaiLC6ZpIPvrREfTfHFmayPpI1FAB7Cl
ucM7FMAGeS0YXVyyszEWhxbAtZZpovzXXiiwxQFK/s7sr8EGH9cDUDz31/bB2pDztM/ihJBLDmw5
mDQqENldU1mF+p2Agn998S7fk2czWxxdNiYEEO4Ar6N82Eit9KKXHV7g8WcUNNsxeFCTf4acgfkQ
HaJevBgqnJki9laqa+aha59xcaCHsuBSmWrjcQIaLMkmuMWtiSyuLeniRFdwdKg0yM8fYxHbssTh
+Aa6VHZ/fUkvbv2zFV0cYF1mcUxUMh5LAtrw9N1k5YaI12gCFSpZySCvz+gv5+kk5BIE4rEva9is
xulRQVVOSVYi4dogi2oorfSg54GCZWMAfbNbQu45GIPXV21tkMUplpoMLia1ME9BBmLpKEP4rbYV
/s/1UeZN9Fc6/O9vg7LRn4dKC6E9mdbSeCzQfy2N56y8MavbclzZApcK1tQ4G2dxeMsoT2DBO38X
t/KYX94nO8MpXqkPRt3Net55CUf+x3jz6p4FiyIaBtHx0DgBTfoIqef7QDNmz4/HWInvJTR4gxzP
0ehFi423khf1TMBuHdW4k0vyJRvckWXF0ZVj2XVggsC81uA+ATv6+uqvLsvijAMuWqdylxmnypu8
4VDuUg98wUOLDu/gixu6snEvQYH/WJbFgRcZi3IOzdrjWLUoSnegemFqxYZCHXeq+J7htuhBukm1
lSv2UqeEGkQDyAnKsYaiLzdAZ0rwFonNeQOE6Me273wnNrFho++o+4UDVaJ2oz+uPwkuhtGzgRc7
QYaM1oQGn36qKmrxBhrkdHP9K158UhKmG3MJkCG7/HOv5dWERZ0oel8BfYnN0YrSQz+Cu52m+3yI
/ayQ3GnMvOuj/mqp/XV0z4ZdHN2uC+Ou0mV+0sC9rBI8Y6sKGkPivoGcR9rsBzD9wEEa+P3cVtbj
zs8ac5OTxgFI2iNlccqN4V5RjkYUgWsNphURbtHXMRRGYMgKf9aAQ5w9K7fGmqr2JYAwdsPvJVvs
BnVMQg0+DPwUQPhIKegTTUArjj+aicWoLQpXbiGvMVa7RqMwk98kRAE39VQ0gJlo/0wcHGPz2eh/
wlh6SCP4zPb7ANzXZNqVSbuPutTRBuqgqGnBIGpl4dc+92JDhSI3kdwb/MS7ChU20wdw3s+AkmiS
0lKjfJ9TA6gWspaYrI27iBX1BIWEPpFNdDY7KDihABzYhV8d6QaNevTiqo8Pcd/55hv6ZYVzfbPN
c7q21xZxo6ggA9PTBH9Z8eX+rY6+YDO6NsHLJ/X3pljkCXFUK3lcZXOTMTqFm1nDvrEUH2JawGuw
/XpoWFvR+b+fXRJjMIgqMRm+ZAC/vJFZ8GsqqtSvUMjtzTupCWCfrK9wh35l+lfWcklxmnSAwbvs
1zSpB6uf9r59nx/yw934qmGmiZP7BrrkyYO0VV/WsspLDfLzo7d8HbThoGqDiu3bg6Seoa6uR8lN
IMAUDDZtAFE4MPgsJRmtTmX2BKihIgz/+m76JeRybQkWoUuMIjXryDBP2jG4k16B5XIA+bthzrCn
L5EnuZVLdzMAMIOTj8Cz2Vmr3cx76dovWAQgiedaTwOFn6oxdVWd+trIQWc9NSL26p76gSqxlYTu
cu3vd9AzF4GjNSUJXcVgbtqjtoh2NiR1Yof7A0Am2Sm05c061P1yhnE26CJqRMFUUd1U+UlooQVf
Ab9k9WEKIzesT6PUumUFT00jug2b4TUAmS6bTdJCzb3+xVd/xiKApFDcEFWFo9aU27D8GevK6mvo
wqRs21HlASriGr3rZS82yJ6k9X2frAAyL7/rzhZiEV0qYwxCSL7yk6lAL74rbD3/DMiuioOHkQQH
OR3hlmU4g8m3fZR5ccJ8kL6B+Vt7nv8PqdC/45y5CDuThvbxEBGOvx1bibIV8W3V5z7czzaRpG9A
13U6CSqTSgwWr4App+yQvkX/pwRx2HS7rlorV83n7a/TYBBqUA32VpQuHjTov1a6VAT81Hnt8+So
aBp9w9Lc6h36DHNu7q3BdLR5210bcZEzjSNQ5zXPoLNh9I4hQ6lZnSDyi96zqtlQwrFFhUqShO+Q
yx9QLirAeA+TYLLyEXtVv+snba/xR7m5z+PHkAx2mRK7mkKo66D92Xzq9a0IvmToKcqyZDHoVE9l
7k9quo+VjQklBCdinT/S8JANXyt7/eJlebaai+jWaXnVRWhjnPocnS2xiYpqp+ZwgRBd/l6DYVeU
2aZAph3qvirhXysB6iWQZuo7fauAUnH991y85c5+ziLs6Czs4zjGxueT8VJyyICg7Q5YqdepWxKm
W3NOAYGjvT7q2gdexB3NzE2aQwTyRLv8EX4Smt2hbhfF0KJi8s/1sS5H1rMpLqILIUJjBeoXp3hb
ZfB9s9CcYolTtW7ynviVO7lGEMMjxuGrZdfL9+nZ2Iu4ko6daGJ9vk+RlikOiPkQLpur8luygdPR
qhD32sIuosdgjG1HcX8iS6KePFh0JlJtYeuLNAmiGrnV3cAf+oa/XF/ji8nZ72ku8TC11rQkS0Hr
H5E2RPVbHq+5mV6Oi2dDLKIQdIzkOu059Ljv+G2OBvAPdA/c3APy027cEuCYV4ihVP6avOLFXOBs
3EUsQjMy6KHaox1jyr60Dm30cbS1srFrnlsUnQmrR2f0+nKuHEq2iBEQLksSIcj8Ff/V86jcegtQ
9+b6MJf0+6lxNrdFnlMXhR52rYljOHh4+MkbBV0/QG3ddthD+WfOsEvTmuzJzRwVAh0r46/tmkXs
gW4ugAKZYp4G9bk0v410rayw9u0WYQaSe0SCjMq8jvVH8qF5cPDKrfBdcufbq7mtD/WWbbJj+LD6
XFk5iGwRdDSllmV1nC9NDRJYWWergQHQBiQ8JGLpqPQHcnKj6tMNVx/qsXQEzNsjIj7kadjwij82
Ef9c+dor9zibV+vsQQMokhHrJNWOZoOqilo6MeTfwuwfJQD8ph/8jt8O052iP+uFuhvhzxlEbys/
YT6kVy52tghPUBVNhYwL9hR10l1MIFhljr5aH4MY7gQJgI1QQB6zp6R96jR/ZeyVQ7W0NKzNPo31
EjGqcSDwJv+MLty8Xcgk4nUse4XDTvOmgMzhd+Suodkvl2N+n7QlRNYQIPIp806EhpBTbc196UOo
0J+tfLqttg+2c6cM8m4q7M1BeVbBvIXCorxJS2vcx/6aaqq+koUsDQ81SWmiHCK8x2R2ttOEOwh5
k/OnMflWAv1Qa+nxv0j7jiVLeazbJyJCGAmYAsfb9GZCZFZl4T3CPf1dZN/uoij66I/+JjXJiNpH
Qtra2loGnuTQIGh4vw5yH4Asb3jjRt05PVehQ91CgIkfWUtOeL8/Nz7EDunWY/kdcCK2XIenWv9Z
Sa9l9u6qO1DhLDgr2mYvW0Y+rFUCXDu8JLMBbUZAdeEhGkdQx+2RVV16GAqUIOkrOmcw50qhqPWs
Rues+oyMwdJMfLvk1ADaqX6oaIiqh8Y9pT4kNar7CigmwLHhTp9AtRKAQpI+G91z5+5jH4CC3rO5
99R0Efg6nlWb91JP4NjpOzHjB1XO12lVQZhS0FYVrbtZMvfNKGiZrJpXqgBOVUHLh0F4qHadXF1T
7b4IPsFGsgWLXZBa5w1VuHCxpDJR80DWfRuGcHvwXvRWvSaGWVnQrLTLJAK1pIR7sr8pdSB2ANC0
WMOJ5ZrC/v6Y7P7e9gZRZFUxmPl9/5tkHgPa5iChY9snMH4pc93RTP9Em12fyDsFgtMw9Lai3Diq
DXoNDZhZwJmpbxLTnECSQO+KdpJ7f3uGlrsMxu/fNDt88gjym3qHOhyad+dEkiEgU+vYfu3AL4Za
EOgZKj90pCdWKitJeZHcU0maTS2jC6Hph0qB1J6bcCDcG/fMaHJgOup5pkFFUmqOiQztydu/+L/U
kr9/8ew0i5tCA5AQCazdD2uoYW2VXeWMZV1pQ8FUtIKWl+3vaLMDjPeurkDbGLWBDOgq57syb66N
9tFkzSpPmp+8jWpLi6H7qEImEu/ilUrPeFi+z139UBhollVqcpCgeN6YKkCVVNApW24amIaqmAol
oB7MfqASu0pD6ibAm4EM1Gd7AoJi9GiB4QZg8haexgRToo2l3l/LeBJxdoCqPpoRvYkpAS9rS4BS
1ChIY221CTK67msTgrzQgsOlvAzrQ5DkewMqoiggr0UELfeEnEhC3ofcd1xosEp55rQwNPZi7yjj
zjfKAl6otu9kyMVVXH6gIdC0WdKdNaDAZdq+KdoHofwejWUIOj50uKdJqQq8LdkGpF/HhQkb+Q4J
ErhxIqRpi8Y+O7kjKSalUmK2c/gaK7xdcyDuwfd5G7oYsq7NQUeGLTmKC5JvNRi4BjVb3d4AxtKS
NPGhGVUUwP6N2ZZNut4tWnlckmUOxUd4W+VtayWBDL4mIDT9NgcDrO1Vi5YHvS+2mf8g5bmV8oOu
u7ZHq1WtDFuevyuBBB2oH0OjwmkdCvDDF/DxpIWuKMyoOjwwaDF62Q90cK0kVy5m/KqSYWMWENfk
wUrLWycYXlk5HGsvsjER+xwSdmanrw1cBwIQMroAZBuIq3MT0O/0w4xeZHwapipWoviOAo0H7BrI
Qw9QYXs21AYfPLUKlNwRhSsO9fYDBKAyXh1K5m/9Qrkv0lMMQO/A7ks/suLIXevUc2IJjloGUlCi
26YLWcEACqMQ64n91Kawogviwc7a0q7BxXHvwgyQXfPIoS2YVXzfQ3QqC0SGiIu37elHmmWp3Eg7
qWqRV8keutGjEpm3HwlPDa4wijWs3MP/IVktlTPToLNcAMF7SYJR4ZgL3A1Mt3vQycYWqu8Yx3qV
do7+UdRbRegxsfiSPA08Swl4YYuqpEUjI4DbR6SVa4m6EKOQ4OHQdkD5DS5HQix/GRkYg9DvhXLv
VoVoexJqR/BHLOaOLMukh4FIg+5qvjLBcYxwmphV9j/UIdOfOtvBiplyU+nwU+GGBPHOaMXV4hDk
+Y5XGrRojWM/7hUI8dzetUs8HbxnmRT0MNNEop7FZYnBTR+lxiU9elt45aygZwm6hbQvN6Iye6HO
mIaaYy7rJGiGVMUQIw6JRe6j6vTIES9vtu+BC9NlZC0Y3LeUw+xM+CPkrC0xtFkYDpAdBljf68Eq
KMEKaEtoRYbdNZbUPaTPHyq1z/exaz4Mkf5lts0uTPAoqQEg7xaodBqYKLm4jVUnCJ5aLaAWWupD
g5Hf5RmeOArwIl5bI1gHagBUGARricWSXz0zNmmQbuE95JSJZHFNarecNKskbh210c/EZZZeE7vF
672HgylE+lLDfOWCMcCNTwkA/roEVDQ9+aO+F4SJR4U2n3CIqeO/dMHiA+IjIWAtVN8Io4xdNOUB
MocW7CPgBZrh7DkGximQIWOlXM3qgSqQwo+uVfCUp45cdEhEkq2W1bqUYfgZnwJz17hvpUlsTwnt
ART5bHxC8jpbc7t1mfMNdfG25HXoO7TaQzRi51PvRMGZdA0d2TveNvQngCIQLPZwI9EzKzT9i0GT
neC7LiSUPz7reBxOKlZcdtAb6Y3gik92CSvtOWyUVTM0DlQkIVocnQ2jelbS4KH0FGppke4YRrGj
NYVQEUqdtvcFv2ipXv3jF82uESVLC5ozHH4Soc8lVHwMadeZp3G5GIpuj/BH2phrWUlXBkQkFF1y
OurabuiuW+4e1BSat7h8mIm6wWXIcan/RSIPz9MCtsBCz+WP3znrKQXFYNR1g5tHlSL9ATzgm15i
sygANNPduQNuGNDvE114Ftotf0SdlQaEtW5Z4AXtmvX1paHxE1S4rYZ4952fCwpPUajZAZcwNQCw
EpcZFr5gmaQwoYjOLAIZHRxZ5/Y6FMWanWvEjN1CKrzw2vLPqPzwhv6kaPBeAZXmdqCl9uofEzg7
yOKMaD48lMNr5T1WcItxlTuMZ+12xSaQSGH5wFK2WvXp9QdWRA+1oZzziDiUAiDdQ+6ZD9vbv0gf
F/StzDo7NzLC5apoovBqmh9KlRwM3FJ7E6YeEPGM0TSh6NyjmKokSMiPzqiaZ6kJ28cDJOVI3rwH
lJ6y7Elm+kn2yTHl4SbXAC3zQKfUbSi2ryrvLcHjkFQcFEi41+qxMLO1DlUERuRdi3cDO+zAztXL
c2PC2F3Tz7GnQmFhWPc5eXeT8pefgR0C7rHO6xVwNCvIYazrATaGDITnZO/J5lGN65NR3BtttpGQ
22qIy0Ob/iMf+WocDE5kzkGqjsRnjhb6X2keGVDubUDazqGvbYZPLDd/NQ2ImF0SULDRQiRIogVr
WoRPHROqXQmmfQ5F1iVad2aNPDN6sct5gvE/xGsTj+7augwje6B30Vp0cKuCfDsX76y1rEcJh5M7
cV/g6k1ZszKNPfoCmZ2lMBqEt8LAUlw4++pJM412wyvzg3fgisTySoK2utR5DqleOlrdh1R+yjlE
0oekXjEanCUDN/ikUOFDPVgVLBkSD+sExDIlOmVoCEvoh7AystP6WtbPCn2/vZJFqfv775PDxPd9
Hchk7GL9kh3yI3bMpXim6wyXNcmilZ3h3lqveqeF18JeceQvXAYCoe3akiztdIsrsxMEK66ApBh+
huzn9lDfUbcES7HeaGCYMRI+h2WkQQk7cCQlsais9ahF6jNjuwDSIuVXpAyHoK4PlXaBENnm9hwt
XRv++HGzY4OGqAD08cehJwxxOhln6tVfFw6UQJ0a7T6rviPA+7zdDrvQJvsj6uzYoBpmJEiQy6Uh
2xsSXlxBiL0dYnFlUzi4GQTmNVSfJdZUHySjGQdGUnCMddVKs1+0jNb/LMosWRbIKj4jiBJyIFkZ
t4NWteP+9XYUZfE8+j0Yg/xZFrllhZxMcc+CgLodVuh+qOh0tMxcua5JVn4ZooIj6wQdTiZ3J0k2
ty7ytJJRJwXNINAePdIfjF461DTfEhel7Sn1+i2toNPew2XHgJ9Q1n9GPhWcpILPYMzqdJfpsUEG
nG8yyL8MRgBMZ5DDEll1Lt5AJhM0qxuBydeldgxjhGCUuqU9+h0pJZwgKdri8GcSfJDx//vrkJzE
m+3pLm41Xmt5edGAxMgVZZPgoPCT3Cqouc1Rc6XSRsHTUpLDZhFGJuiubDWvxan0FfZbuYZTQOI/
9jzdtHkOl8zK6Xy66lXR8+3iRpv8ztn2lpnfU8JQn3k02xSgTYNXICg8F78wWiiUmqYGTuosBK8V
n5l5Q89Gk1g53gj8ur6GUimY8uVKaRJnljOGgdeS4lOAw5x+lb6BUO4/6KvR+Qy6USvPSffai9j+
bHHnTaKOf5+cIV0G75N2iOg5Gy69/hL22XZomy0XvZkufqhJnFnFmcZul7r9gB1e+hfugW3q/sPv
NEuITRTxvCgM7dwVspVAezExTpBWebi9M0TzNUuIaQV/qpjF9CxV+4DBHSg+QcZtSwzBG7Ng1c3x
mlriQrUvlLRzjk1HY7AGh6/Ibde3RzP+2r+2+e+vYs6yV9nqLO8NoLk12Jro6c6Vu9EwCs9Z0iGK
YqBuAS7Oy9XtqII5nINBMxOXxz4K6bkwHrTqZ+aG0Al7DFtFcKPSFmvOyfBmWSyicpjlGTBvdQ0i
hXtMcTctkp2nvZtkJJUeGWRBZFafQuBvKynfq8F7Th8atDxb3AaGKP7qvOTDZBEEgbsULIWugKle
lv4qGx1PXZlN9RzNTuQF/gVRvefWi1fo955cSCHUqMpdHV27QkpWNS/WPTzoWl1e6XAOKCRv3UMf
jbPwgan6PXQSnH82ybO0ReIySro8oWeZ3UtSuUnxjNEZ5SlzBTg+0Uqd5S0YBeIAkDk9K8GAjr18
cNHBkZVCkB/H7Xtrqc4Slay0UhjWAT1XUOXV496GXQpukxR+X8AukxxOPYNgnS4RVxiZrJ9Z0nKj
0IhJb2rntHrMOITjYWsT0BWX3L2ZXPPuuWmb/ehvdvvTiYY6y2ShCtJ1UNb0rEfEjkzDxtvQKqav
kC5wNEhLZlK4ux1RtCNnWS3ya1bInqudOUhJoQLPmcDc9uWJtMPz7UiLhcx/plSfS9gGKl6olaCk
5zC9hOaPPOhgqWTsSLEP8QBxO9btUelklt00Ke1c38WJGpV0VUgU3kRmuYGx1EsWqoJcI4ql/HmO
ZpDkaSof50IF2c4aVt20h1V3Wt75kMu9PazlzvdkDmdpDZ3oWA1UzKGnECej/SqH7R3EWG2/9W0y
nKPsXungHAZ2SIsr7O3ot7f7X2oZPM09NTKRV+Ds7oDJd87K8sp91b4dRrROZlmly3wTJQLOiAFC
FakSoncS75oanit6vqoUc3M73O3yBOTQPz9fjfdQvAjjIGQss4z2pSyfbgcQTdsslQyhYSRpU43p
K3ekRFsbWPVa2QmWvGjaZqnDgEMqCgcwDIZCtdv2kRoSVNx6u1BMK61F0AHRoGZpowqzvvOjFo6I
FRSHgJ/uDTzF6aK1IMjD+vz9BQ2cCu8/WGt1ghtQ6624LwNwC5VtpTq3qrJOC0hRAB8QUpEcoGCI
c/2LVh8UXtcZcjHudSX2NY+KTRj9uL06hCOcpY8Axpm14SGMCk2kuPPsGJWXL2u21pNNmyioPNQ7
Zt7lhaCJtITVnJxx+hxDI8sdxJKJPiKJ8XwC+NIFkLGLC0ft60gRgaGRZONVB1yY+ElErl/uzvzO
ZN/0icntg7ssiJMC7blmra6h2FXy8XF1DQU30xr5V0ruEOX/oIgj2O7fv2sSNzGlvJCMcTc2T2qk
wlLT2N7+orcra/37tjeJkHnDEBYmbo1u+1HJCV6qCscr34sI7/GVvzVARdGhh3s76HIrbjKfsyzD
5UKXsxDJefyY5TVvr5ABpPoecsc2GG0r44WjJRgf6FMUWi20GsGCECTu28WL/r3eJgMviNRxqqGU
iOBozGDZR9FrbaRroJuwHdUBlxCsYEHK+56TScB+CFXQZnx6Zv6pg58vl4lt+ME6L9CNN4PX21Ms
GN68jZ0V4K0XoLqdS1Ja0Ky2ywxQKXj9lulz33kHcLwEK2mJujfdofMedstCr+115IbahPlq2zuM
nzppVPWEQgMk2wK/toaqtBXagn8gWRqJV17+OXQ/wgJ0hKa0BkhzSskhD9o1JMmp4IsvqVb+8QNn
ySvB80dYGh1KgSh/IcobbCVhLJycoFYA1d/+FPnqWpGLVQ50pBQQOIiGK19+iKEpbeUhOBpBtmLZ
z1Y9JNp71wM0ymDra5ITGKVJDc3XrDm4tQnk6E8G38iuhJ+mCQSr4pfbpsRzSpvI9RrKgXbI06ek
dVdtwTZSF70SdK9STVlFjMEZHX8wVTBmg8BWaeeA2oqz8Sv2K9uAy9zYtOugAV3492pprKS82dbd
lhW7mJFzzAeo+RXwD5ZsU+63fRGuuR4gOR7TKoe0NYU/LLFNvGgZJuAODUjNMFjXOGai5eeglzew
vbxwqFgWuvHaNUPrVHKHnKDRErfCEDdO3kuOXlSGHSYkWGeF39tlDHu9ChqDcYwyaBjw1aMh+Wxg
OVlDt5NGQF3eXt+CzDhv5sNhF5SsBkf6qDGL7wqBvo/bEQSV8tyqUUJHvkpd3G5ImG3z9FcygI1K
vmRfcKYujwQarjK0nBTyrbo7yQsN9bXC94LuoqQP1L0mjQD3suQlgWX/O8D4AyYBIt4nZpchQO0M
3K6kleF/S0mNqCQVBpjRejBs7yqvyFZ3sOxvT6NoeGPhMokew/xAg7xPdzFY6pQ9LDmHQBBiib34
xwhnVTH08FqjCRFjPE5kxVGdbmva3OHHEABDOwc+VORUJxrW7ASTiywh6jipORxuKYZVBw//bOLG
DD+ZOMllqQvhwe6iJgCPmI8ZpKRvR/gv1dx/VsactmQOePDWdL+DAVWz4xtY3q61NdzRbRF0dLk6
/R1odsPtBrMp9PEDBforBD3D9JcpfAsQrXOm/DlhZqqwRHcxmvzVlC0nbqxR4RygQojB7YoY6wFY
76cHKPcKOkui9TfnKw05kdA0Q+TWTnctXVNu17tRq61ySPFInNIWP2cKFiCb7WoDXplSNO6rtIQc
nFHBavnu9vL41vP+u5X1+6vNtm7dFBmF21570QEzdXmzZe1Wq98LDjkfFnTPcWbgBT7UnMr37rVB
R67/Nvf0wS9JocFrBNKxzZ8lf98YH1X/080k2IFeWu2DtbDn0NNTGB1bDVWBmp4UgIuKctj6Pcwf
VGCICTQcFJEJ2NJClAkANjoziAbs8Z9rxIN4qV6MyVaP38vwYpiXDneJ2/O2uK2mQWY7N8XRl6sU
y6FPQcuARYPcXUotua9S+IwC9tq53+rl7iBSwVh8aZ9Gnl108Z1UNxuHF3NwhE9+tTO1n2BNg/m1
GW3uDOWZ4oSHizr2ROkQeE3jUwGV2j+IacyLt6bfv+YvualWB3tFYd64LSKIvPgO9GNh/22NfgeA
vNX70gJZRWxzsLQ1pnFn2SasGl1rxkRgluTgwe65dQVbQ15s2esyBG3gfmFS5dt5cJKdjSqVtcaH
NFQMw748Vc6+Wv3S++QcVX1r9W3FHDlvhqOsA4Rh9H2zhlW34gx4voNqRgDRYB8sn3agUAPmnRXx
R/xI5u6pfuzMs5l8FuxrkA8FPEtq4D7S8Fxkj+XQWIr0oYFGFwUNJO4/KblU7Bj5BwU2zgPklokp
f0DA2M2qVSYr9/HQ2r6avJKGAx6klYe+4puuVx5pnaFXFbyU8dWkb012JuRTM5vHuI+dLqI2zgWg
JvNjFd1hoLafJ/tG+gliCJQBILwPrgcz5FVSvOXBj4p169iL7bqULKJFdgE53zR/V71LHgFzCQ0F
L6CoNevHAE8RSQQpfyAsSY5LCXllyrOUKVYYV87QYp02v0owCVJAG2PgfrA+zEAHqB9ISCDVtWyv
lPskgiuODzN6BTDTFx8m3TqHyifaRrL0HmYfpo4qQEUhDYPxgqMn0YIjEn5KQIm7YYIyPrY6SBxQ
/PLs2qqgxqfHNP2lukB14of6/YM/gMYSBraBmpnh84RqtooGqE0rtYWHZcJgz5b+cPtrBXBnpbOV
F0CGOQAgcaU2grW2dG/UFabCEGrMW2SWhauq7mNocPQX1V8VBVKHD3gQXi7QYXIdQeZaujXqDC4l
GqM60ee1aKEaQMoSxOrW7qbbNQ8cQgFWClc6KDErP6JrDR0O/y78aqG4JjpFl3LzNPjsRAtNDln9
GsGbNeT8OV3nj7I1ap9ApglYHI4X5g4iriK1hcW6YRp3NsEl47XuccRFbh7W3ra+qC94Phsj11a9
gmRC73SpkzkjE1Ew4WNNMj9idUAt4HoJLUrI/f55Him5T7tBhZECSCvPZJU6DaC/P4qdcsRtcStU
kx3xKbfCzUokPW+Hto8HhqQBco2WvUHMzQ5kcx31P3124Bqe3dK1Fr8KhqkK4o5/n2RLk/PKbwF9
wTC7b3UmGe5gsGTpVoCnbyQwIEVn8NIZMJ3Y2WLirVzyYMDEju4oox6Ut2phtIMCxIZux4cmtDpY
ui5OA85WkcI1F0wYwi5Kq1tF31gJAc2xvZjCTuhiQpismdltB+YmVa8bGFqzZnf0ga8UO/xR2MDS
oZLat5jU6E0+RUK6+mJdMx3irHhivDHglI0hDuET55nlEqiESxsTCV3pHgcYt6usXxk4iQTLZzEz
QH8QlCeqaMq3v9Jk+bChJVSSe3bRZUjPWx2AJnAu8lbqvduAZmd3z+MlT3/rhY3fxf05iTyb6zSL
A+wUhV5C/x4gtp0OLkCunQq0Zwx2yWP0oZt3qoGs5DWQ/eeiZTzu/7827CT+bMo7JQQEGm013NBc
sKVl1E754V+6kELtq8XkP4k1K1t5Xyos4g22jO2dgxBXGX0drIInElqN3a57p1x16M0m0AkR3Q9F
oWd1qxzqqtmnLQgWIWw7cHsK/UsN3zawMpw4Y1bsiXoGS31v/fdg5x5RSMZ5wNDUujTFaxHAI7GD
6yHBqR+jbiCmLcPeM2eCVoxgHauzbD90lMUBx9f0s7cYLHIOhZKua0SLRhRmXNST7aKTTA38oWP4
kCOWtNgjRLId4HhdU2usYqBmr4digK1gs8xrYjdsQZotEXeU8MrQgNkAmg5HKtCZ6ZO4zF/MuJNP
OEvxugvt/EzFbJr+02DcR0D+FQWEie8F2Uc0rFlm5wqU7GG21V/ck7xWHW/PjswaX33GI1q0ExZ7
CdOFOcs4DSieHuS4oE+91y3Urhv/QnJLfWcQZyjW0m54QPX/D0c4yzJtSWRXDRBz7F/Uu8IO7oIN
BP8suJIKbeFEO2+WZsDkdYMhxnSGO2Mvb//VdBJTExfRB9OJnOUUU/p3nNR4GnB/CHFZKaJklVGG
x/kBkjmxw/r20MBBNVRfbk/p4mPIJPrclYhRuSGSjoyW4LLhAOa+jaHH8BkcgnsYnGPU7lY6oe9K
kjX4EUAKPXqCn7BYAf3eHnPXEjeOE6IMODTNobTU+knutrfHuIgEnY5x3DiTPONppEoIxxibV/pa
dA7fhGvlCt1P1Fgomo/8Cl6Co9wntWDBfnf3bxyL37fzSeQcenlaMM5uZ+ZoTaVApQGXfSBjB/0X
cPQYb2Y1ZTM6g9pJEzgDCHlAoVgSe9eS9rH05Dulgkp6kMJsm2uHNFF2bQHxn1pxbaUxBaibxTUP
l1VdowoDwG5W/1JWc6mNPXbxUnnV8RwUtX1k9nCpCi15dDoq7hnEPQTfZ3EFTKLOEqTBe8MEC/tf
VXf+U15DT2Sff0KGXrYhvhbjABItCVHIWa7sNJJ3rhKOpdG9YUhWlbx4hboumnuiZ4fxyUku0ACq
AcOo6cocgCBI/NZRoKUrGPw4pX8tkcngZ3mUq21TuDzFYdTj6JGBuK5POdCNvg9tFE2xaQ/gQnMC
gdmW4tTSBo8DSJmsbv+MxTNq8itmmZXIfpG6ZYRfMTygloS0h26HCsihsSIa8OKpPwk1y6vgd/ke
DTis0CGx0zL8o+AEbg54UceVp3eACxE7oCwfV5OosyxL5YrGUBPHAOUvHzcebgQrNbhPenRI6L2Z
sm0Plj/yPdyzPLsO+GMPDzHStoLhfysI/ffvzeaAPTNmBWwC4QSvNU9w8XUMGKNxqYeAN3Z0pwAv
mGtDuW+Uz7StQQ+F7NIBIvVldG74L9/3LFM/p/zCIVof84sMRRaVvDatfjbaL7P/LD0wsSJ9HZf3
svsW90+ShIaaSXYBBMErcmV9aLl4vK3S1ioIbIe1SyCfaXbN+1dPf4L4lMXqDZEORFIPpIcDGfs0
oKLmpjnUpw0HE8P6n0HTWhq8MeEjmELI+VdZPDPw8WoP7m3aBmDAmu/SYVskdxmAcz68xzrlUWoE
CPXFxq3+n48Ktt+fiV1vFJ4SGUvJ91qHePUThfYpj+Hjk13N5hMc813uAgKEAkFOVm37U5OPerKP
+dvt3bOkhA0l0H/nTUZmJ0xTulWp4dH6koDTkHR0zdUefc2IQSaqimGqXu+h87OKSwYsRd5/dOEp
gPZGle9MA8Dp8OfoZdbI0BskBKZAD6H+IMewTqbSLsETHnKvAfyBXsDusdjphXZt0Ni6PYbFU9JU
xt6ORmQ428xSQOeHJPEiSQNwSboMDoylTsEe6tSjDKJhgXl3CPcNOO+JIPBSKp7GneUDjUlFm1ZU
u0oF5I2yL1MEBhv/g/mOmwaYbf04g/B17MFuNCHZyo9yK2T9XmYvbQglJbLTwKYXTOX4uW9EnINa
CtbkGZMxldVqVC8rNobjHXu8WRLU4YpgFyyd2ZPhzVtzYRHEbezr2rVTJZsUPzsSQ69qAP5CPVQl
2Q4+YC268Ma/dG5Nw45zMClt4DXn1W3JtCs1hk1Qfn876ZPWLgigOexC469S650eTfiBSWgWZiXU
yPTECuBMfnu6Bd93DrGgNO9bWVUxAQnoYiS05XDYyBIkmZV9LIO6S4jgtFzsME0HP6tYPN74Zu/p
9KIYsFwpYcoKN+Mk16HaT2zCoGkSKsoJu33VSCKi4mLWmwaf1S6A2QBkkLr0Mqjggr7n+Oxy8xi1
0JVBY0cGORTGxZaPtDHEd4UOlyelDND/cYxG9JAni1bBrHrRvKJtOk/TQLLqoJsaOzWeU52xcCOO
svUceL//s489y1KE+0llJOiHFHAb1QobEv6QudJ21cjYDOQ9GEqCiIuITnPkq8EkGRYTczkjTWOB
Iunh+Ngw7uZwXX/K99D//v9SObg77GLbPxaH4X9ow0wDzyaX02GA5WinXbVgJ3e/+uCT/2/15zTI
bEJrxfM1yG9q1yLO0dPKjhK85WOttinz4HZa7n3gplhV7NzIPUhlnuNIoysFnpu3P+ySbBqb/pDZ
ORCSNpQ5JHbQvnA35rrbAheBpkyxg7y2I2wiLjUsp9Fmh4LncfAbVKSvVn3jHG6KTLWNeLBKuXdw
0drR9Kyn2VekF1sV4nG3x7qYseC+CoEsE1Yj3wJak9xplJRyTLd+UY3EacJoK8nDCj4FtuJ5jplm
d7H063bExccj83fIOf+NufWAN7tGu2ajhXSWH2ofluIV22ZxSDBq3HjimhyJaWxyTrZan2zCsFzX
YYwb0GBLwOsZGcTjaHd3+5ctHv+THzar4ahS925CEv1SdMBAqYVDfS6ouRdPyEkI5c+jygwTDxL1
UndxUZ31Jky3MTKehmugB+PgXKjPsb+7PaqlS850use8OfnCLfSFwINDSJ/vk+HV4HteC0yylq5s
0xCzMyg1dKqpSa1f9KI7cIKXSE/atLQ/MlVE3FrsEk1jzY6cFm/bKczptWsOz0MZN1CA+K+EqLWd
F+W+LWDLySTHKIdNBIRlJ3dOZEC7Nsg3sax99Ki8wf8D70QvHzTSwkjcXUk82t6e80VUyfRXzvJl
CMVKw4gx6Rp7zcviKWnw4KE22gZclMIaPGiA1NH90LVrmg+vsnvqTIhO1ZdQ/Vl0v0IVtt/SG1GV
PTbuZ4+WB411C1QcQaYbM+pf1eFkOc4zrtxVkWn22pXBStjrcY5AYpCArdUq5ES5YCUulwuTcLO8
Sv2BehqO/mu8Y7+UPbGTrbfX7eLYrsuPeAtRyrVIi3s5l09izrKrbzRBKvk4uZr8zuthLMleYkyx
Hrmw/Mn3gJBIykPWu2sMe2c2rWCGb+8+c37HNvquyvoWM6wy36YgmRA4M8Rl+g/DzFJX7HshY3qq
X0CV2ciVbsPgHcqAopLndvqCNNufucSA0iWTew+WiSHE2Grflk0DTI5NANtwhiZR8dhFIkGj5RnE
W7+sgJKm0NkahUt5aJac6xc/em/atdy4QAOJRBhEQWYrk9HGq0jkotuYfMn6j8w1bdY9304Ky5P3
eyCzlVhAhAx0HJXBy/1eDRMAieVdUNqDfKdJ/FiyYFcPIpfm5cz8n5hzuKrSV5E0GIxdMj9xTMnc
UFndsRDaY+Cd3x6eYArZbAkmaR9KvdbolyT9EQaPCX/xRc2N8Rz5O139Hs1s+amZr2WGgnOmGiTI
ztVOVItUrUSjmJ2WTC6om8uosKNBB5XgvZILu0hEjGfRZxkHOjmTWV6b3kApPgvIHVVWb9TQPflY
DHhREhR4iwIsACf9e/+wccSTWGnJoAFhYNLUBwABwmsOc6TglBUWfdGaVfben0Kn3krv5iZdSQ7f
ch89K7snVoiEDINNIYBHNPjZhm4TQwm12sfTGfFWsg4QUaGiv+3brpGFdquDaKFHxTONSwc3ILuB
dDL0JneGUZYWgSedJYH7axmFL3hxWG47TWZqlgQ0GUZWhYRvX8IiKuHnPnnpjDsArNaV2lVwvY3i
FU6TNUGqi3MPOv3hS1rg3cZro73P4LIFzYHbm0o0V7OcAaHokNOshQoUMQ5+BA9rUK96c3AkLjCQ
EETSRxzUZJlASdZvSaqxS4wH4SZx2vTIUZcnaSoogf/LifyfBTkXtle9UGW6iQUJW7afCUzZCic7
9gCLjaLUIqiaIGXMVevj2kx4A33gi6IXqwE8Io/H69vfaFwWf2UlA8hoZhoAHc7RhoHeSYpc4w3f
j2A6xlJwtmOLtu9lnkJQrD8zzxesisUnBHMScvyYk4/lBSSOtCYeH4TZvnykWzhA2HSTQO4O85jD
KrkSbI5vdMetUc527eAFYRbUCAntC2VfH0d9fsWKj8Ym2hbgQTRb6Bo7xg++Dk7NS4DrsmspVv3/
SLuy5cZxZPtFiCDB/ZWLNkuW5d1+QZTtKu4ruID4+ntYE7dLRWvEmJnHbnc0BBBIJDLP8hNHxvYZ
Gv+xX26uL/zFC/VsFWbnlbDaHnmkol2bQ+8jaW+t/pdIpd8yG2qD5MlMs1XExPr6qBdviLNRZ0fS
4rIzumREPuI8CQkx1vwh/2/MerGb/tlTv6t+Zx84CwdlENNqc3oi9omPL924oDUwfbArH3ROf45Y
1OVxBWAj3CfBcFP9Lh2ACv6KRDaJtC+d+un6vzbc7O4Oqd6aWo0Z6etmm/nqi+NZh+SWYrdCDPb6
J7oIZDhfvtktPhkLja3AYF25pkYHOuE2z3TEtMJv7VeevzJ+39eoRIp8YZ4X483Zh5v+fvbhSpMV
MCLFyA5a6twGq7NbKMUtHf7fr6yzIXrqjKU+DSFGyNZAzLVA1QiQ959MeZFdDclKdMiTyLNl4Y4o
OjfRbhge6nxh/1y8MM5mOotBXTHoKp9iEJDWHogjG4ZbWcKyJtT67fXvubSos9gz0qiMigS4DFmh
KDPAmqdaqoMtzWYWS5pWgXBlgVNN4CsDfMuq0l8JYPgQwF7YIZfTjLOFmwUQp8sG2k5nu/Gb/Ti+
w29uA3GPJ+0DkpmGqwG0pNwOX8vor8uRCxB1yLeZcC6cnQqZphqN0W07wkMDV7A7MQIUSC5f/1hL
o8xOQK6PMu+lGI8WeK1GL8CN6P0YfiL/2zCztNaAthUoI5gMRO7hI0OBWoEN6MK3urzx/qzYbI+H
VR7mluAAfwM1C8NpP1eer0/jchT+M8Jsa0vYSYcRBSzH6VU4vbVeM6lpGpFXmJBbT8qFk3Q5+UI9
7v/3wGyf55AGbpusB2x0PTxPyVe7m27q0Et2SP4XvtG0k7/H/D+DzXa6qra9DXF7bIUOX4eDWRgm
0OAGh6khXlghXLRWMMbDwrALX20uOZlq2igEbQEkq7/0/JmaS4/Ey8Hin3nZs6euEwKuABlUoEXT
XTbcViaDqtIHFKMWtt/SOPTvyyRGRx5eH5k8Dk7mp+ULq8SOmkemL+GellZsFhkKMUriFIA9dWXn
dSiPNvL1+j5fGmH6+9mllRltZFUpkNIq7UH7AdWeLOGTF47SvDlmNF2phT1QknmIXmPiiwaWATm8
s4ZDoS2BpZbmM4sMtVHUShrhHHF4MoLhySCh/7+t2Cwy9GZbw5ilGI8tpDrtn/kiR2AhUNuzUGBx
qzRpXIIlRX8q1l0kOqBmFoGyS6PMYoAumFaOCr6KvoaCcgVbAHdM3WSVru2Hetu4XRNU78tW3P8m
BfznjM67TFB1aPpaG5JTKLofZQwgPqwsDU24DdU9ZExPlpW+2InwbNtym3Hp6C5Mey6/yFHaFzbD
9dRAfgI9Hg3dK7AfFyLd0iizAMHUqOWjiQBbjHddfIgYcR0Qga9vxKVBZsHBhLN2rSWAifVjhGol
7JsM1S/C/6rO++dmcmYRouShptkt9nv3G2hZge6J4YAFvj6bhZg6N81uNd7r8M41jwpE40po5MfS
g2w96L3DwpN5aaRZiDCHLIPwJUJeqT8yCLh0PXwMYB0HU66FOV38Qo6FnNIGehn44r+Da5eFPW2h
V3x0xtsMVB8dqLpWLMKyLgbYs2FmAYNFeFM1TElOcJM6aa+oAmwznOP7cp16Dt5yIC2EXrQzlnKW
i7H2bNxZCLGKNk2VGFlYNLkvQaHYqAggdGIbVz96B3A70IdJf6OIF0s2fl89qfoNpAX+m8v4z6+Y
ZxVNWKvFQCwsMozPbYgE1wS/JBMunN//t+9p07+/J0COdAgBATma6q5UO1+RL0aiLQyiT5/rW3Z2
NqHZuU54YpRM1ubRZEMwCMOCKYxV+5JDUmiAqQ8jZoVWi/kmO0dbE9VmXp7VD9yMtnUa+iZzbvjQ
o8v0NcLTPHF6TwkL3O26n2CHt90LcRx3GAr4N9ZuH30aneZV1l7LP5W0AF+p8Km6y61bQ/0pSOHJ
pP3hoG9smrZPpa24RtkcbI2AJD069/A/A0oUlhGdmmuu0rLEC3Mjdx3F3PwXAeJsWWZxiNnQpEN1
DR4u1qedmE8qsWHeawVl/Hh9oGnbXlv/6VSfpUSRWZqprrXJqR5sQFuagwC4tbPgqlomuzE1/D4X
fgaLoOvDLgQLexaW0t4RNcS78HCqjyI91eotmPLXh9Cti7HvbBFnEakRrKdJh1BRWOGx0KbdZPNd
Y7Y3dsdcAx15QzqrFm+eTI3crLAeqpR76GB+QJXVM3Tgh3fwWPB7uJvbYbHq0dbkFVn3cDRP2tQL
BVB+Um02DXYgpMAOYVzc2KHzyxqq/dClu5prbqqNBwZuhcaLZ0WAdUmVYKR46NRPRd/vK+gqsDbc
qpn6WBnoKtqJT1JQTNJoo8ZP6WR3CS0BVg43I6lWdQuSn4EEhiSeKMYTre5oslbr7Rh/KiNMWtmP
wYZXZQNaOwk3HYMYB9xyR+x1hkJ6EIKygna7ayR0a9DQ07N83Rr5fQkF4mHI93SUHs0NuPuJDeeg
SpHUZxJIugJvaLjaBw4DW2SUqJZHzkeiomcDZzb4tDWxc8qJs2KJ7sbjG/gdvuWoN1D+W40p/AA1
8qTnPeJUSV4GYrtd2MBHtd3mRrTKePpkDdmpaOCYoMPdtupepNUEJiMbCGqB+9aB6D+E296+0bQU
AT4EKlu7aXFHt1oLMya430KaFFpCLox64B+gHGoolYim9WJ4MaVttNLIK+faOqH5RkkfRBPvpOK4
PAuDZoD19xBDaqH0eQJBXDBTegELOEN7GRNr1Tp3Ob1XIPhQND/NLvKTJHK1KnZxctbQXnY14mzU
wvLKXPchPBFQspF16ybyxLDBiSjuDEh3NZG2sbI+htfWsM+H/FVXhBdRZVeNveYOsC+2ldzVaR/I
MN1yaCkIWMwWIHEKDkubQ8Yhh1oGsiKbKQpJZR+37xyedPCnzaDgpZJ9akc+2ngSmI78pIcg2T4l
1U637mBxoMobMzzF4YEon3VBdwnb5mmy1qPPauBuHMKwSz5m2aYimH33E08+t2ufKw4UzU1oAzSa
GT78ryR7SIxdy0L0oN4c5bPnAUgyboxyrUlPxviaQuwByFYdAl9FEFcHHj/H472knqLdRvWrLnd2
+XN0grFcEV0EQnzBP2UNLdaD5dwAo+CTkq8ECwpnbesDNEXTNRW7vgni4c0YPyHvC3HmV8Tbmv+Q
dbmXEdJA7amDH1dP74rsxNlasbYKVIRkS906fYn5MR1gz6w/9oZc5QC+tza8wkt9OyYwsx1UoL3u
bb28143YNbMPzYBfB0ndGGKRZpP5Nv8iwEnR9Hkgxwp0KQKrigQJDqsrV+8fxQB8vZZthuiJwr2l
RR+xtMlKVPAoEE2QkZMMo9caYhz4imHdIwN/AEVB4TBIy5+ZaMG2KIOyhcJcZnuyu0+VVzU1dsXA
/HKUfqwFOf4b8FypBpK68FlzakM0qvo8MCvqEfgJFzfSMN+hReHVaK92UYyX7eBG0WuYnaxxq7HK
00qyrtI6GFT51kenenyA+js2aXEcTfWQKe8JBNlGI3mkzPqKoQKd6NyNOBxXBj0QzejHCEO2/bNX
+hsIq/i5Y8Mu6M3Rbs28OEEdHw41AKwN0ESpqg2avajja6C2k/tWhWRAYfiGiVKPjuK3XLea5urw
nAxRm46Gj3ZEwTiGFmfi+Kb2C27NwEdDZD91AqMYJ4NCe4PGvl92sIlL6xVDL5wVJW5Ew7d47cd5
s2FjG2hRCWMiqPA1sVcb1lpCs7jT1JWA40eVN+5oQ6SyGB5GK90mCXI4PIZ8Q6hryFHv6uHXmO5J
+mHCiVT06nvUAcNcNPtOzzZMTXYdIk9T021fJweWaPdqNJwyupYggFH1ixkUPVGE3Gy45w6iama9
cahxSngzx0V8KvXDKNVtU4TvIzMCi7NbTuhdlxr7sd/0o3GyFLjhwXy1AuepjwO1nCQehs9EME+t
TpHMikmmb11kz1zHdVUS9KC1PTOll5gIwFW8rmsLqo2o2w6LwOYLFzZw4UC/mLah2qo+yxMyvbDM
RqXJKX5W4Lq3Mb1JSBWc9mD8rLdgt+ycN3Uh514ac5YkjCPVmhZUu5NZthuoBvojnECt+Pl6nnAh
S/hrZrMsIbXtPhN40xy5+qiytaVmG6MJ0aJZGOdSMeCvgWYvl8xO8LQE3+jUcOsYQlUeKa3bQbGk
6iDsN7xEEphFwAeLRN/QpZrr0lrOni8DUAU61H/sYwmlEkTRQK/fWN0G19fyEv79fI7GrIGfRhXt
0qngYWY+/1Vt8yB5ACWZetopujc3YeRGC3SPCw+Iv0aclUHTvq1T0mb2sZLClfqeVdJNjGHNKgjv
mGvWLMjdXHgH/jXe7FkU0arvihrbpYUIQGtBREqeri/ib4bKXzk5Hs8qpZPMmWHo+jc+PrFbqjD0
8hH3q5Te4UqBU2VRHcfG8tviFV7fcA62H1UoMal6tu0I9WveAScDHXMtfzIhu8NgI2+k4MQ5P7nR
/0x5uPBC+fYOn/3I2Qsl1jRFSZU+OSma4kul3peSebpp7goj3tlIEK4vyrdlnw037e+zd0pMo6o2
WzSKTaRWFphKTrYQbei3p9BsiFm4IRzIc6qhoG73oJpx5YNor6SSYJ1JXKnVjjrNTjYU3D905+Iu
95VBO3QWnD3a0Y1gb6cW9jqL1fu8+4jx1foDiTsYGuFmDOEjVXAvRspZy4/eWVcmFDvDX9fX6Du0
dTaDWSiDGXNeKyFPTvahCyAhERTHfK3d6z4qxNssiILsIN+uj/ktes6GnAU1BZhITQ448I0oggSX
dpcpnq7HbkVX10f6DTe4dizmISxpZTH02AL6ut0i+99kYJxEG2Xzn+tC/j2puQiArhKaxlPvBll+
9yz3mV961Y0OJYfmVlmhTLfoALz06easfwM2bCKqcZyS7QgOxN5Z1eui3Jg+zjUEMuQBImJo8Hws
KeV8h7LP5jqLZw5vIWJmA7+iGwpeZ4rLVHRf7PAAsYd1KVYWHlhV+KHFAGdn0ZvQcpDtX/SG4mX7
oYwQfMyyd9SJFL9Sy6BOFuoT3+6t2c+b1YdEqCZhxBoAXUBmM6A1raYRTBTX1/fWQnTRZ8FsIDFp
uh4fPFFQFMB7LCnvF0a4fFCg3G1Y1KH2nJsrSQRZTdmNQHobb2rZfFqhAZ28eqUWfGKeKHdV5+je
GJl1gCLfB63lgyzCj75qbqt6PI2tBSdh1u6FkW6o+cukX0kOW0gm/V452WG96ojx3nCGGlaZ+bA6
Ppk2OY3A0lPFDhjS/ojzOxB49hnYyJw81XjapVL4dYS2dTtRIq088wrJ/CGb8nON/LB4cmTqi0x/
Xl+Nb5f276/6ZzFmm06YjSPjCopUrfkZ5eRAqPKlKNEqcYytouU3qrVkf3b5C/8ZcbaPYpMwIUyK
5eeQBeR3SbGARLm8Uf8MMNtCjZXptTX2MbhKEsKSP63wIVqSEFsaY/r72SUoemBCsgJBgjTKfQSq
JcynNrA3cK9/ne9Z3OzzTHv5bJwBiJomp8N4aju3clz9VG2H23DHCRKslbFrdpPi9MKY0yf/Ht3/
rN/s7lKIdFDwxAdSIs/cwa26PBAPtn6BWCu61675Qv7yb7KsPwPObq4MxTnKEgyYI+QGYOGyd3U1
OXiW4XbSOZWe5kESpUTNI2A8ADghCAt3ad6/Q8u1ec9utcgeTT3uu/oYcQcls4++T7d0jPJtHtl3
g2NvI8oOis4eojZ5i5m+6lGZBeu8vdGYvW26bDu0FqxgoZztsJUTjyuG2mAjIBrFko0De1kDpmEs
K11D+TGhQVUoMuqpQEEbMgXc6yH+oHNy3/MhKBKUYlS+TxLiWSzzAaLxFfgTS1mttMJ8bhwI5qf5
QqFWu5x4/fMl5jjDOqt11ka5fqQa5C5UcdOnwOZV3d1go3hXv3a0wYTxlDDLQ2jclR3S3vTYihRi
VT/LVgG4td6kFltRLFFl/yj7e42cBjzZDVg92+O7ZtzB78SDivkvapfumOPmsqMPk3brIh9u9WZC
gzjlu9YqP/KS3jUEUrcSyfT1PU4XgtAc7VjUYYQoV9nHtjp18Jxv6VOnPdolTPH0NBjzX9X4aQ6F
L8bId+QnQc0RBqlunqMImHNUg1ACjH4k+J5qHrqwAH4aofvo5fK5tJcUUBZC9G8Mz1kM4DFE723K
7SOzxZZ3n2FrbGL0jjWUlK32LS0W0rultZkF6CqhSQybVpBfILxcwIMNLqsLyz/9L64ctd+YxvMp
qYU6MIEpyToHxfR+MMwtFGawtz4KpBR591ZJ4rP4lqdfFMWeuO9hyJm4kRCroTXgmfOqFDlUoSHa
2PauOllhM7YlMAgNrv/UhWRhjq6MwJdBs6FOTqmBhhaB6oV9pASPu8JeeGx+x2JNsR6EKUMzQeaG
rtDfsT7uuojCWgJxl0OGUkrYXgwHXsE2LWl2aa2sbP0TBtde2ZCVNVoPdb0EZLr4kjz7BbPbBvcX
RfcDyUAEDeJSAXw8GiBeq8EfQnZP9D9vec1mPLtpxJikegUM4lFGkAbARobf3ckkdKWoX7XyMlT1
Ccu/kGFejHFnk5zdNqD1Mmhbh4hx3X0LuIlad3uiNzi73caAyFWphBvhFAujfq85zeY6u11krea2
XqThKbfgq0s/7LFaMQhYlXkM62O5NvrqRiV3Gryt7PH++iZe+K7zsK6NBmSPpxOt4oxww23V0bXQ
AIHlpY9kbOHITPv02+H+s8Dz2FqrnaQcJOMjSvnwxYRvo6H4tfi6PqffyIxrw0xpzFkMqWI5FLmG
clMsN4b60YP/K+G5ycrC1RJoX6BJpUL4Z7Q2FNZ4xeC4IzwkCUSr0BZq5V0dx27v/LBrZFaIIyQ1
A8OGAKK1r7XQL9XXCSmuZA9j85SDrauYaODEt7pOPD1q3Dx8sCEjBDcXDVejpJE7WvifNLlvmwOK
67FnhZ99ab825gduDK9GAueYH5Udr5Ueql66uLOLYk+1AzN7d2hUL6/vevtZpHvZKZ7gmxRY7QjQ
mjF9bdp3q4GOtvoRtyiKE7dPey+3Vn24awuopgq0WCLw8/Vkpeg2SORoDug22lX1PfxJ8YYi6snS
kockVoOkp+BQMTAhxrUKI1YtFtCe7dYx1yEK27Z+CKs6zX5Jaha7aWp61z+balxML8+2x+x6sQWL
K00ClNc2496oySZL9B0kadzGeg/TMGBQ6GZNuNWU9kG3+DD5ALpjSBD0UQOAFSfUgNyENX5uEb8g
jzGu7z59N+L+Vh/5DsyUVZVAgl2aQUIgd2u1W1Pabl1lm1zP1r1RPfQUjH6LFugwGqvBfDPEfe1A
OZ44D6S6I0RblYXpZ5A8HAsadJCcQGVlZyjxeqRdYJt3uenArkT30gYthTLfwKrgVOb8ZxK1Gy4n
E77ylSfco4OyiYddRUw8FsufCXcggXUrS+ar9FQba5B2AgF5FEpMT0meWJ4FBPSgDOJecQtKXmLj
BSoOeosEuCx2UvPNEHcDRmlGNFYUbNfE8Dl5dNCALcSpSj/kUAWxFe6GaIBA161KikMKDxddS7dl
Dw5f0awZfHhS7DiYcz70VvHcU3JIOwsOTcaBE/itUvu2h95Yj/ZaJOFvpKy0/kVnaVCXjh/VhxJX
MXMehuS+qfASid5lfa8nB5nv0vY2NLZ5eddl7wVxoPvCMtfOH6cuLYuBuFP7jWiwsXPh2hB+4b0J
QbD4w0DJsqpRKpNvhgYnDpmDxlChZQTtHEAgDLW5BThlx+PkHfjxHc3lwqvn4j1/tiunpOgsmtgw
y8ChSvXjSN9SjryeqvltAgR5qi0w6xbun3lGEccNNSSV8UmsGlic/Eu9s1l8VS1F4dldDjZGMYa0
Sk5d+VVMWAP0gtvo1/XTvLRqswvcIaSvqIj0Y2qGKD3T94zsbST9OSxRr490MQk++z6zW1vSsC1s
gUul6oatBaQPcW41KMV1IlwPili1BV8g1lx+I5wNObuxOcSNE3i7QjNb+8XGLkhEVAYtvKGJIoK8
QYcqC3GRsojcEGHRlUA/MIcUTV1rvpqIT80qkCdqZEMzI0SIavBQ6B26oza0zRu8IPQUkUKqq7z+
j7FEfycbc5mvphwJaXPs5jplP8ZkvMkopMVb6aoAUGrQOqhVudFot3CILtdONcewHZPqJpg+f58i
lXURMCYg548UCR1EoZsCSmZUntRcvCdS8RULMVVAVbl/brmy5pHyOZI7I9pJdYlUPZ3Y7/nBn98y
OwAiVNIkHVsgc0owCwCkUJdekZfr4GfTnW3/TG3qBAIW8UmtRi9xxrsKEpFR8qb7VWffFJYBSJPw
RhIvZFiXy0JnA89Og94O3FGTHnMbvUlRObPxOnejD+Af6knfyh241y7BEJcWdHYeeoUlWVuhblrB
sMVIHBf4wIV3+cIQc1BlHZeZajuYV4vjJlNXU8OF/OM7//330fhnW8zJGrVIVWIyBRRqHe0RS3c1
CjSaJA94Oz449jDiX/LHEbWvwlJgQyB8Y4JfOMTPAKOtDGM7VF94u7qig2We+iK6XQLJw0j7Mi3q
qQbR3FE3PDVe3G2XE6c/v3yW8DqlyosKSjLHaN8F4YavK3xv03V2jbdMDlMvvxn+jDZL0/DqrWXa
E/LbLTbeZD4DiPimelHX/6LyNk/2bX7j1y/X4/zl2/HPsNMOObuHu9DpO1PFJJPtNMV03aCxhJRl
4QT97txeiQ5zdojT2nGv1Ohm5NXo9nm6aZOnBMAf/gMSpQBc2s3DWJceGotbbdik8bDWBQ8ifqDm
utOQbzMBCWJo4d4b5R6QrDUv16R/ZiaDFIEBOOOEJAs/bLtlfmvcAaQIB6IJRPt4fb3+zbvyz4LN
whxv0owpFXAMFW1RrcdbBFlhA+qLa1hIQNnWjo5j8tYXDgqHiwp0S7tkFgFzauo4LljGAcYv9q/I
6w5hAL8Z9Mk8lAr3UBnxh020vj7py2nHnznPwp/DaC3GEnHXiqINMb+cEUXitvGdYfO/DTQLeU08
wOIAAvmnvMi83viyOhZ0PWCQSz2LhcDnzNAaCtE7QyN8PIUxEHM3Yfzj+kT+TXHpnyWbE1CAGUpQ
ZZho6kW5S5nEfVFvOvTXyggd4qiDStC4KUt7k0Kjq0E5hqRLCPPF3zALYByKiGlm4QJh0M2G50q1
MlSPBOp7ipfnJj+2SxySpXtyrhpeg9rhCMT0k74eYQ1UPJRPxcZ0w7sGyn3OG12kN138jpYFmxVN
M+EjP0uALCbR4uNQcjE0FVVuWGyN0JlSofygBWXxZVR7Q94OEHzt9tAyt+izhrr49U99uZ1y9htm
EaGuejJUIPxO7jZrfpvf6l65Q9kD8vkAV0crKzDdcqsGEA/kX0J4pb98fSytwywuhLktTaPCb0is
+xAyrwOvly7y7xL2001+Ns9ZFMgyMMkqiL2eeqHCzzcGRpLtCvqUj8MqVJ0gKaCg3Vv+oDC/qzIv
BLeZR+KOVrFvlNaK2ijoNG6fNG7GJarcxSNQ6HsLXmpxkaquHJqNptBNn8W7Bh6NJYCczrgG3C8w
euWA4s7ejgGBsTIvlc2NmrcHCejhYICsUFjWuowlKhCm12F7AyNrdlhocClqom2bFjCUke1agwRs
fHDip8QB/t1MYARpQHXBQu0bZQMIEKOI0+xCI3wUkGFz2lc9+VXl6bpP9FXLnkZAMjtwG0lVQU1s
kyrvxGi8Pl/jt++gAuvWThIMXeFpWnZjjuaDY4WrlHWBQiLV1aJ+bZJ7uzkkfLghkw0fWrI5pzur
KXD1oYal7qi+i3RUTUC+SgBkTfcNulZKyYJYy1dCj/YNz++EqHeDeM1SCZymEjiV6TY8BDoIsDrj
IVM1gJ2drS4Sv+faPiZrrcI7QIWqVpQHaZ5D+NvwBxvXRtj3aweo07hT7uJaOzSy9FGN9cISCCpV
f0/V6N4CvsymkMoa4ZTHnRdJsp1u8PeugmqdPe4sotyTVn+dkECQ0Pca9b2DNyaX9MGJ7JvYMTZ5
iju6gUFIr4KABYVrikjotK5TG14+iY+bnddQ0BJJds8ipYf2E3jljtzVEloD5QDdYMPqQEOBE5+u
fjUhaVfAtFbQuwWLvgm72s9H43EUNKiGdhVpzK9DOLkw4fa8PQ4JLCtQb0PjCM4Z5q1wBDxzbhUD
4tsHTvHVFURh0vmRBbVrgL6hE7mCbm5QVOYGgP2fNb+jNRY3S7cDf8z5riSplxvZ3jTHn1Gn7w30
soAB1k5loz/JttxCcSPQCQwD68gtR+rmerfpw+rFlKB7a2pQ2Ggviw+W0pXOINACYV6LC1Aj47dO
d6BaXCykYL+bPN9SsLPzO7tcYyZgMVmBOtG8Qm282sZBmPrQRvYUOCVRvralD2eKhbDx2yT+yqja
7KaVfZ5YWayRO8HEQ8nQS6JO6bVRd1JK4MfhitH5LWmPauEDd+5Bzb7znRa+FxR48U4ErJk6YkLc
6sL2hILt2y4B+i4jgf6szNzlqAIhWlMqlIiG3fCrvB/Wk5Nev6uf+hvoCfsodAdFkK+UG0g0Zmt7
YYkuZldno8+u6bwkHTVFHOJx6WwsedOCqNvm+4E+Xb+oLucDZwPNnhhhx+tSr8f4ZLhDEL1NjmTM
l7fWGndl5C7BDBaupN9evWcvC1PCPBxHHc9XxVzVoBXV/ZKl+tLKzW7/sRr1Ad4U4clB1TSszGdN
wBmeSm9EOFlYvGmfXtvHs1vekiEBbQQShSLKdoia24grQTo4941IV0qP2wR+C714SlvTXRh6+i7X
hp5d7r01hHZrRxNCrt/zdmXc2Ft5n28hFVzt8odhQ++vj3jxUXi2UWY3vaOkJjwwyvFk17gEDVTg
SOcSCEWEI4iCqQicHi6nHV9a46WJziJU2RqZJqesXF/bSCCrVblu8eI2X1EI8MABWBhvYYfOwY4h
yBCxPWCa3LzJ1K9kWBpg6cTpM4g2GZOyVHv0XnigribB8HStbFGIXDVrQF4WcFhL05nFESczFLWo
UYBLwYoFV9el2QLifHE+0wc8O9NDCTFLTYQJ5jMGqo9Oqq/eDisZTArvysIuvPzUthWbqhqa4OZc
HFsfu7YKjbI/lg3iFHhHmrKO662GGqetPIC31CqHNH8KuwVYjn1xH/4ZeP465ElKBqGq9lFTf0EA
ZK3X4R4Sr/dlBx55I6yfPGmslQ0nFiSCb8AMHRhLXwvgWFdNR2Gy1kxdK3hlFVTcsaz3RpVuaxi6
NPBOscWz7WRrOdkPC3Rskq/QuCnD29x4tcAyVvNHo+tdXRUg/2y5UNGswj+az5lp+Qp5Q1sK/J66
eOWYPNV9qN7BJwR2gMWWartK9OuaHkrncUgfVPQpNQngKMzla3E0dAPZreGa6Q8j/JFB0RhFtNS6
74fKNcizomzEcNLg8dzGzEfHZ6OgiO30xqFzml+q8xTFu7pJYc2ndauejgc+RFup8jeTV+tGKD9C
Q11KWS4G+LMPMTs/PKV9M3C06cHyW6l+jfqUCF0E2uamW+Xb+rFcDZuceeOSIO3S3nNmhwlWV2K0
oF14DEm/U7KPooFCx08n3mWx5VuRFth9uuHIZJyc+tej7+WS6dmsZ6dMtZM+DEPRH6WebHiaHOuI
+6p2x1MNL6G3iIEgJoivo+hcoc3NBYA6Fgi0fb7V0W3O03BXOOzIhhcOhiMIjolW3ZIsDr00AqC/
lz4rm0BDDnz9h18MQGe/e/r7WXToyzTrYQvQH9vybZzIXyCpXR/hcgA6G2J248vSGCTMS+MJKxlu
1A3SNDjRef8KqfFxiWKzNKPZpZ+AV1CPIcNw3Y+J8TLkCyCky8WDswnN7naUKqyIDNhnI0Qd4412
AxAyFCth74MUfQfHptSDdVAAefXUheeO2ayj9t0enjOITF5f22mkb1nG2S+ZXfpitIsmY/h6wEy5
kf4xWI4LtfxAE1uHvlwfa2ldZxd9XzZmKZ2ih7ISVCMpSCZLVjDTRvj3swFv6e+9qBGzhg0uZpPz
jwa45JCNMC/9vD6NpUFm4amqq9So0VY/GtL0GmtY5QC2IzW6Psp325Gp8PLPl7Hmst8lBiGNpIiC
u+4ZQTzcFKvIR8teatvY03aqF3qogTA0aWHntakWDt1vJaJrazmLR3VRiDrLmHM0c+PEBIRGTqW6
j/L3QrdcjbSBGO9N+U74T71FiiqdTabvE/3YD8ktGFyrGBiKqhfrLAdTqHxr1B+kTQIy4Hax4xOj
INyT4ZR01Ddy9Hho5yW5c9uGsLwGgT4HIj5Rb3X5OhTPtJOHdhRbu7jRs890KNeFvJH9aSQvUdri
0f1/pF3JkqQ4tv0izBAghi2Tz+7hMUdssBhBCBDz9PXvkNav05vydha9K6usSrmEdHV17xmEZ+ln
i6LaGOrbtj7nePXX3W8efFkM3ik66Nv9ewMsTyhBpzHvNTttf2qBzVFB/M3KHR2oF8qhSoDlhaWw
mcELIIKsK2WrUEVlLz9oycEc7yryERf7VHmu6++EJ2hpfRfal6I/dp1fgW1LUecd0xG01EA2F77I
7WsRsuz/ublHyPuRccTxEYDqABvsRGBqKx9Kt/T0uH1OjTlEstJIQESCDAyCnSiPoEqx9IRbOkKz
CKtKqijaoGZnvIC9wED5huRuqJcLK0aMKXz9YxNbhICCoio4TbNACz9cKg2j1SCnG97LMIX0BTX3
g5JDfCvYi4j+hJL0C0O0eA/jh2GlGWJ0ssRSoSWctrho+8LNrexkTWgCTSEoEZhRuNMFvR9pu24G
AnSb4Y+6/kkVYsM/7bMOKHpcYscVAbYrmjPGW6QJX0UbFyYkrkj7o0K6ddxA3gXcF7WBjg4ivgkn
v84i6NlLPg0ecvWhaDuUSC07R66XG8kGeBYnqB8EOynjSwkoT0V/a8jhNECsd21oF9ovUz9bfV0P
oLV0MMaeSobv4dD4BCDmof4dwwKwtXUO5Y7+W2H3hbJWc8VtKgyAl0OoPsX4u2QN9D5KgQJ7HZN7
/BunoT9DAvM5UwWe61iTjYVho2AfR8+9AVwdoy6zUptD0YnVj3mfuGnxnFuQDQjvSfdhST9m+tuF
73JT2QNV7BLSNWOwQd8ZpV4DBmHcJnC37axdip6Jwl6UAtViJXTh64XY8Ql0UAbzuwFSCWN0Ju1u
avQF5KkydnEU2YV+b3DqhdYTZ6dO+9bHXw4VHaMHgWz4BIXRDRN5pcEZpdi04BBJkMeRY6gaNTDp
63Sf0W1c/pTK2tI+on50NBXGlMVaw26RBLxXUbIdcC1GEAwwM+oILfEK6NMYEE4P4XxlhnZltZBe
OPIwd0y6rmXFleTctZLdqIHAQH4oVBiSRPdjyC+W8TnQrIVr/HqKdLHRZ/d4zMaMQENHustA2CTR
UeH6U9Mra6nYx1nrhGMMZiZw3PSgmTBpTPmC7pZxtVJy8QNml7uZxiRWjEqBF2O+7iPDqarkDIe4
R5TyZFvO1C8B9pzDRqt2LFDw0Akgiid6uGDq/Jzn9Rssx30rbFFeic95KlaJ+qB3xiOtwxON21Vq
SisUiT9E0u9rgAa1fq8bux4FQ1BpoK/ybikPTW84RvTzB5Ja5XY9viV656SQr6fFWYZeQ6L9lNE6
wuOsJorfoV8RBxRaVu+sP1YR9F/CbD0msTOVlDr9NR3vO3IwhbYHW+V1rDqXadmJZr0TiPDEzbc6
e+jlxlWCz2wUdz0rto0SH/T+53YycDVL+7u4c2hx2ZoxUZOkPYHb/Fo3D2ZEwRL6VYDC1dBEuD3Y
dcDNxWizBIcmZlkD5dqeWqv1JGXcsXBlkmybQUw0SnHWxckIWt9crOxd7yRejDx7fwEH0EQjGiYn
ecvWInxBDcrR99DicnNsLC9wcDcvTHb6K2/cEH9+0sXzhTUmjdSYtYBCsLUePfz/kJDNGjYM0CLv
9oDX33kXc5xd44FhlWNHZOluEMo96kQI4Fm2plUj2xWIiUaAHmLyEgSNrXXZtsysdQEeVgBhGAGa
QD2Ma64X+xAtFarWqyhkjpwTW1Z+eW150Gy2pQoSwOy3IksqflcLhBe/fLrVL5YqMDpNB6QYL71M
syv0cDjeofWgel0GiQwQsXTuIAptbi/Y1bTnYtRZrpBYJBmyEHuiku7M8kMLfuOqskW8ABi9DsW5
GGeWKsASu9UKWWsAsgggawXVK7vdDIcEMnsO5iZsEUCYehWCJLesnHk1IboYfBa+WR6wpJErdo7L
x1QPdjHUYZRiyXx48XzNgnQTI6evcB/8oZQXxd6ElhYOMhxee486gfIJghw0fW5/wOtVlb+Tm+Mk
WzUoqTwaDSzeFFdDBaoWAZxKkTdrUKJPpNblSWgHHZzDpBc1WajrXc1mL0afRbNRTQHT1BA7R6jT
dNJ3g3fh7QkujTCLWvVYIXANAZJMriEFfNfMpcv1doz6h8NpARy60uIIWCSCD7m0JaBoapErKY+g
Ti7MZuGu+QPYvTjlIczP69pIUQNj4Lxrj1Im3KT+MoAnFWAw3F666+3Ji68ziymRClu5sIWxCmp+
jsXWAcp8fxrb2TnoHiDB4/dp7/F+G6FtqORPsI2zDQqS4MLvmL7RjWvgT9S+mDXcu2KeSDIO4Eb6
Urxwq7nZc+fidbgK3aVLZ2nDzEJNjvipsApXQANLJZMdBdKZhflcDygahcWkDGNsXf3PWI3qujYI
qZy6fpB+rlxoWq0NJ3smZ2sl3GFXrpLD0rSWxpzdbEPVDgOYDO1Jt8AMqlNAuE8dW1LGJf/lBv07
t9me6QDE0xIAg3Denhj5NPTWy6vcqwLjq9fVyjVHZLu9iZ2SB9Xo0CQ9goTh4HUlO5SpJogkSrji
pHtKZFB1wDMaDAL9w2MPRWZTqL7W3WXZR83ASwDrIq39pn9CGanN3/v6NdWeSDA6VoQqCHQ/yvwe
zqV2M743cKBJWehLVuKF5VEK/FIC4EDcheUb654l8jzqile0rl58lsOhGVFePuXDq6U/pOZjZn01
2rq2nkyoBtbUskX9NYT7UbsPerRpxwrcZxPKQqkjj+8aeL/ctGVIivH6gaYfvNkp+THTjrkBOwp4
NJbHBJXeuLxnEAk0tDeVQI7RWsOZxWbBhjLuF12wGeVjb/5y4Gwr+Fbk6RdTPhIROhIaELycxB6/
a72wBWgrKf3ohxdN++jqZHr75XoF5YhTiSUohmdi/Zgxd0Uo7Gq4p0XlqsGaT8wB8lZ+x1gHs38a
2t8OiPU4ubu92Zf23SxDoBZ81SyiDqDC+SBzkuyoR2+3h9Cv5z5/99zsyPat1kqQJGphQNN6CYqX
DB4gZULtATtMtUD9oeQdHHLbVMVGMjYNgatqlNtCO7fFCxFnHX6U9WeBj1JO4ptj4gsrcymStBQv
/wBarKx4lmAlHQKQYgAExPQcbPzXPvyI4BtWIttvhG1WvwLJllW9jl1k1/VbiTVmEFIjeeQk0NPg
4j7mexio2UCGQd7PcOB9uYa1jC2qrwjP6nRi1u+q/iOGAEZpQDESqQbsPVwYhFkOTTs8WKmOkkji
t12mOGavOqFOfB6qTss/by/rf3lq/F3WWd4TE55SAfVRINhiP4fMHaPPLX4YGOGOoghXt76UsfHl
fKlr8V+Skr8jz1KhrDe0LA4VE+me7LB19pA6QJmtEA/Oi+ZrU7D95+Xy77H+vJ0vLpcUWOuhSdTm
VLudV28yP13BLHLdOoovIO63KLKwcCDmZl96EIssVKh5AnMCdQfLZ00GkUDqLXy9a9U1VVNUAril
bFlzeDdEovKuk3rrhNowYSjJMMi1sE8YSoOaAT9Y0zy31Ws2ZtBrQdhr9w3gYxKBViEKUZCBUMCZ
xCYdl9R2/+n2gtr55Q+bRYShkhopiGXrJCmB3Y0jmI0R6rzcSbjsCAp/vTB0Ahn7rIdjFZCHsTb4
XRdCKe7UWIFr6GThQqbX9sDlT5oFEIgOa1aupdapDT8Al1vJ5njuAob3TCC2FrU+dDV1y8x0k+gD
T2Cfp6OTJ8cSqmtq+FDgbA4DzqekOXqxzWFciCeyfo4hzQWxagDwEocOlQvVIKcftlB/AVQ7dHNZ
dVDt8uJgz5oEIpMHHXW8qDfcAvLQFSmdvKE4c3uifI/RQwVxgAwVy+QthN8z6jfJ3goOVvA7qI+p
sBaWZPErzQ8/bhq8J5UGEFr6ShQ7vNc8skb+BzUSdbD5XbSu77m/dBynlZ6fxssvMTv5ncqxdwxN
OdFqy0vg8hS2j4GUrKxiQ+AacPuQXDuLF6PNUQV4yLUodevKqUe5kOoGEETjSwiBtNvDXLufLoeZ
vXLKQNEY2ErWKR4KX6uPBWgVTE1cRlTIk+k2q6AAzI2Fpx2dDtKNtZw3zMMYlXdg2JVTYuUrtTc+
NVq/pb0cO6SIPgYI+gVxTpyqZEhYggxm5w0EnkdL2PANOvd6DQdgFcJN0A+NsiMHQnLEDmeFAVos
S+1ISTZlUu3LptpDFQWazpEn6fDca1o3NBmEUPeRUFd9MR7zpNpWBG0brXYbOUFhjKqobL+0jbIz
hhDOsj14scMzrDFWUfYmA9dUgLsbx26hQjG2/u1ob5NCd9rqd6xBQuHxpqwaT/DX21/qamPv8lPN
UvMyKIZBhFQ5ZbHiw9ME0nFoByRAFFfFsxxCKluz9nJ+jtEUTvJ9GX2w5iEF512t/Uw9MfmFL/pH
LUTyuQ9ErQUZj2vsUqpgRakbGoo70njVQru5hUB6+7OwCEvHYvrziytRH0rQrQHOPVVe6yJt8YTD
t9iyP5U/NTbFQ6LZS7bUirV0Smb3ggVFrKLp0XfqGchkteloHClHkxy1Bno0fbfuRmuVwOEthT4S
+GtOxStbQUIFqs/ZMD4Sc8uMbSQ9xZNqk6y5FXTE+4G6ilAhZY5mQQ6JdNTiYYeov5VmBVhOvRIm
oJchmfS/13rAfYHLiPbfZh55EwLeUEDRMEZbFbtYTQEnrvCnHdjZxDYRtFt49lCzXOc1COZSW9zH
qvXAywOB6SLOh9OZdxzU2Sh3uTz6HfRxIIa0agYIF1SJbRTZVqupP1LQu/TsDOtGp7KqcwE3IHP0
R9zaDQT4olLbMeXMM6jDwGjVgPjRqKWu1BkuuBNPVp7d9yGaVYAvcxPOAdDrIbIfTqkZ599V3T4K
VUbvytxmmuYVEOo0zMLv5OLB6KN9D5k9CAwerHD635OtWht7WivOoIaHtK7ujK5fNxRq2zo00DW3
pPlrJWk7LejPhEKVRZOPqlJsCoYXjVrbKXo+Kk8BsafO0MiIBPIE5d5o2LxtgKrIeBzq1yqpPNPK
nqjR7+EW6uZTn8bMgY3qgNCC+sqIe6alng71aEV6r2XLiaw3xsINqFaOHqBDMRpbkxi7SS9BMHZs
VFjCq4WweffSWvImgbGWHkSnqE8PuMlWtY63IJ6FncbXrRh3CiR8aQoQOBldgdZfD2UtrXpDG5ln
h0LiKzV4k4Z1GfYH3qKJ0KkurWBuxYY7dUh2ldrhXg9PVQMckLw1tbUVJncWjN2UsdtQQ3hmqmxk
uCQAjOomcb4Zy7i1dVO3E1bB3TegtmYeRXHq1BPRX8zgMygtlyls20GsvCtVJ6iEL5CAci2xu5q/
pXK2HwWgJ5K6bpsj/HxsTsCpo7uCf+l96IQk98xY8XThgTqQodtdQKkAxM5NPiSrMACoA0kFEO8H
EDweK/hdh2G9y5JyF42yHwztJo6Mr1wLdwMXLs/vctEBnoZWjVT4oQzOhvVVZZYD94p1bhTOQDeG
1B4UyPIP+m9mhucSOUrcfcZp+JIR8O8gmGBHBfdLOAYbTQc99QIccrEpze4+raPHsLOcJKshIz34
XNUAFCgeSguN7TS+HywcfxP7YMSXRd8V/AhPC6sHpe+Oup7HEJoG9wEFbh0AxFwpIX2h4VOYhw4P
YmrcKZCXIMGa6sWJUnUNg46HKH6PssRFIdlux0eS3OcVFJQs7pOufQ9V5Zun0dqAK9JCPJ3u91sX
8Sy9DFic8komDZj7TrBS14HbQ6l/BczpeZl3dBXer0LZESqdUOpU/yS7F9GbtfijApbS6NNA/BW2
9Cm6EJ4BMZQNmuCe7g6+Rj0SHMNqI8P/HFpy6tvCjK/H8r+/YVZtCvM60TPdmm6QAGIbICI5+d0g
HdPciV3QQUObbK3t5MkDGZk7M9rni/zWa3W8y2WYXWIVFKY6GsK7msXtLs2anQE3ztvTvJ5g/Z3l
7MZqB9KqaoPGQNUwNzG0TZsRb4gyqPLX/u2hrtbVLqczy8eHisH5qQ/V06TCY8StS7I9M6Aql+Ft
rj33db0KiOzqwySYGoPNIbkd9r1N6saR9feuwJvKgu9rYUK3JLazwtqY/DCAra+y3K+mKhP6C3Hd
nW//8Ou5xN81mnbKxW4UYWPmJsVOgCO7DbUrhLPfTvu4PcjCt9Zn0DLUnFF8N3N2Rj5vK/pgD+P9
7RGu52D/noY+S+GjJKCmmhvKH0WnrEsRHidP2fQIKZfJfMEjZb7Q9FpYOV35z5WTQsbGKsc5jtvs
LlWzTQJGNW2WAORLazfLeONQIkRuplfCnn5BRW5SZIHiIIxLoNBh063iyi9LBlaKfv2d93c9ZwEi
14EwV7jUn2KUKtlwGHsUwbtTEryogGogXdHD15qBsG02zQZeqZ09lJAehheELRI4x6U9q38trqL5
bbKtgf8eemVZqcGfVg+B6C4MaDopYWVLEKPAW/o+LXBjgeiIPW7UCl7S4eMI/UPkfEqNj6cTL4Tl
RqK37zGEXHR0biTIV6YtWH6dAOIyPgwtLnW80EmTvNFU2wVGArmtdJ0FQDDgHd8HkccajuKqWDMr
d6GjkLaoCnSoDAbo/lbtqs/7VVNIDqlg7aMPa3WkTll/Usb28ItZEZmiEohkswADLDIOcP+gq0it
PRjerJpA9iV4tyRj+hRIvZPEqmPByCMVPxn7HpAWhTJeZtDoUwmS0uRLqWooFpiOLHaGishvCJt0
D0ElOb052JVq+grCiIyTP1BYhpEAblfBRPtDdfsBdL51Rz5I/Z4W4BJEka8PoRdZnZ3EzwlQ9UMb
wkYFuk3A90HWZPogXqli1ihpl08aTHDAl1THD1k6jdI91RWoUL1qyZ4bv0WUeUjXVkZpQfJrlUy5
w76UDhn9zhMdIk6GbSarCETwxwjNbACyUB5CySF8zsfeT3VkOfrgcoMg/YXtGcx54Izh9DkUZuJd
TIQL6isKL9QrKHEs9Rs2Mm5loAxrdU6jFY6KXW5I6IA0k0ypneAfRxVbAgJSDGROfS/Dv5nTjdQC
jz8hw1BGl9KtKEs8u2Q31SYRapA3wR6QJL8MH1VZuCLoXYu9ljx3hAorNA1ywp1jaGhQ9W8WMGQD
JELlVnUYP/TWfiQ6FNj9AYxzVbgQHPVMcGRLC4ZFVekSSr2g1lcKzJQkcU76ZDXAoadqoT0Vf3EC
X506nDS+7BhVYCa12ITZWotOWmPC0kR31UxdcfGaQuGOJq0fVHynpg2myDyluleH7xKS6DTcsrHw
GQ4N9ivADaY9JIBpFsdB9mSsOB1QKkgaaKvIrsieo4yhT2Pd5Zl5Z5hI9+HiEks4VVijPod5inan
4P9nceda7blQHzN+JxU/DB0YmaHMB+R7B6xXAibo7eC8FMJmV3056qzXYtwxGfKLNHmGc+vCCFdb
oRfXrz676seQJFaHyuXJKkOn6/uN1GRHOCtBLbtrfpqqXXdFEjqJbt4JxnHghpU8kEMwILxlQDHd
nvBVPMTlz5lllEoecFYQXEcT6yecpKBW2Zv2w99hIuTBvWVbfUM7JmWr5Qrd0rU0S0T0ygz7OJwW
G7kDq6AHlYb7eljoqv+XQszfC2KWNxACHXjKcEGYB+k0eJAPPHzS1El8yYEjH3pVbgK1feY3O2kh
1Vpa3HlHoIgHGkDqR0FHAMpCGlSJ3Yx88/d6PQkxo2s3sQu30BWBCLOLatjtb7twM877A21jKGC5
SMqJROJe6C9d9hYHa7UVX0lWbm6PdX1bU12m1DL0aUP9Z45RaGDny4kUgT0GDwkoAa6IjfKBV0Pl
CyrTEI10lhAnV58GF0PO9g9rapKEJbZuBgOKEFp7ZpVvYsTUtjRsEgZw9gr2EVy5bk/16ra9GHa2
nxLIlYs415sTl4Qfm4+6FniLns5XG1fq31HmiSiAA1SuBZpJCt3FLd/RrllDXN4jqPUb0QjvW83l
JV31ACtRTV2o+F5/JFwMP8tSE7RHuAZDrJMmjkX4IonsTtff2jxb8fBNDrvVyBQ8C1CUBTKtjekm
TA4WShLmGEEBRXaIoTmmSD0KJ0RaQZJwHF1d4Rva6CuT9gcIHaD2u0QynWLnP57HF796lugWtWIQ
YBqbE5tSKUkpV8aoffbtPgCU5vYuWBpqluzKjTW2g2FE51L2DSBQianZEfqvQ5MuWPNcFYK73ArT
pXXx8BkhglkaWcLO0T7bSDbdc4/9SDAadGpvcBNv8rDbkKUDvbDN9enPL0YNobw34GD1p8KzTvkG
DP4tRHY3GUIXEBDo6XnS3ZIW0dW30cX3m92NcWZ0dSnR5qSVyAejbx4/miC9WWTYpHHjQu10YZZX
Q+TFgPMQAiVYOYkQQqCL6rSlsC0BDXB01Hi64/3z7S2ztKKzwAHheih0anp0zpPEzXvJ1uW9suQs
clXv4GK3zO+cpOj6LvqTwsh3BO0/SBLL+s7q6JOFMnMTv8n6CBTAE7GOI5R1efJOx2Hb0Ryg33dd
h08j0vboM4iXbN0XPu78OgqGXtXVFrWrEPl/K42QHNkZvbEp8crqJQlWhtoCJvAq7kClloaOGPjR
5lxBqOdlptU1HU69/FzDwS5o0VvRZT8B4JzA8jTp4zVgQ/KS3OX0Jf8Zh/6OO9vHwEGWtVaq0Rmo
y+0kvKauRm/Z7IGY1/fv34Fmty7tLbWsM2s4jUb1OyglrBZwcBoIl/HcrYTp5yGkR9qHiIQ7taqf
OxmetxXJDmk1fHRgae3D6Fn0QO7rcGzT+wqvHAqhZ2i2Zul5EMYLajrMtcQLqR+sUoLYUQ8uFctD
WK2lMdxWWOgqeeMRSf6QuBJ7tQW3FSlvwIsOrPeOtmcZ/oMdhQWFbjoq+twxnrFSj4oriBdMoKLX
WE7eCRdixuCzCicGB0dvum3bv1ECFMvgNuJLjQd/QF8hAUMDJZo1SbidhCg+cj+t78SkwS2DRAtr
VFyUbtP/5pytVGjNUBARCN7fg6G5gdQ4BDVgFSqjMdKSoI22PITygWI5Cr/v+xpNVIhQE/CHksJr
BhMuExWEnu4r0bgZzCYiw28M0wc0GWg7yB43cIbKMZ70WuPYSNazLp8LSByHkQXvWOrIsgR5JPT+
Ovz05BPV5lWuDQ7nvQ9JaJ/m/X2MnlIfAi07qJA0UlddfddBzKevvzOIIsYhdTT6o5E3McLqarps
k9xlOvcjmJM2cKfvQ49XEP6tnipdcRQQxtSym5xw3WAIXK2RPP3JMD9ILnuKAblBoG+yjjvjtIBD
5HVnTX6ZMBIsWZsw6mkggAQiu6xmvhXUDoeAdMOErSKfU1Q3pJknRuExE6DR+i4aWzvDbw+CNy3u
vUakThYyePR+ZGjF6C1WKas8A1La6ngOoS1d6KoroLIcwlrciODbU0uvuobulgxJuADkm1KD0fpS
lL+eh4NuYhq6rqimMbuseyEVKpmqeugVlfaIPgTy8cpO3PAM6dgIOgcwra1AiXLqnyWplOup1MXg
s+vbAEhnCAJgNEt38DQYTOYt8GtO9jAc+53uwrLkmW8gYXY3bEqnfAqO6ef085AfAa21yH2/GoUv
fs3sWu9Q2WqFgmJ2t2XH9hWd76MKrYcU2UQODR6HrSZFHG0tbZYud+VqsLoYehYVU+R/g1XApXUS
zGi/q5/IRV/S3CibCMoudmYTR7HlNSomrgFRAMip3/1qa/bAfZQ+Vrfv4mnR/xGhL37LLHCqqBrG
cCWOzkCR2hVqvXW0vj3C9Qz+YohZbkHQZYsYg7BiWBjHCioGiuB3VpDvgnrc8OQ16N4E31qldaDQ
yFwYfFrLW/Ob5RoacONRxjkuBlhBV1tzBVKsx1ddbksGxBdt8E4m4jm88xzh3R57YYfNdWerOGqA
y0Ivo+8BDO1kX/DnMlvJEdq43V6O64X8+Kq2tPp3oc3ZW6ULcQtCsAYKT07n8R2kr+Cj+MK8eg3l
jE29jY8Ijx5zTU9eB04JnHe8oiDKLXzwq+ndxc+YPT5qEHeLysCW4uEkk/YWm69xt5CvXtXpu5zr
PJIVqWg73FuYKz82drpTVix14wC9F7vYpmdI4PmpsNnjsJeF3SJRR+zGgVrmslzlIl7+lFlcYwBN
VD2LhtOEPWdrvg3cL76ZnAutRSj99UzuYnFnYUszAgpzmj/zngarntiKrkwfansLgWFxpFmUskSX
E50APILcbaU5md/uUAG9U9ZLF8PCEf2T2108sNq6Gkt9QqlIOSTMOSwFoMuPBLxMrKXOzLWhNFk2
FGTYOixYZyeENELT80gjZ+CKjvlGhdhKuUaGM4Fh4UcAULyNXjWwhQvb9erT9XLg2ZnI83AA7b8g
4CfEYBAPkDcQZ7HSYg8Wi60nu/3PxCZbGY+3Y9DVctTlwLNzooukGznjBHcNHEMduka7+i73wLCz
FRcwgZWy9NaYpjKPuJcjzo5DZIJBUA8dTmbYrRkTh6KXt5FCbWiKAcETuqZ2YDro5XTNTQ7V26W4
e+1Ku/wBsyNSx9m/PnKEZ2WouUq2SOOZVu3WHGdno4vxIkijnCD6oJ65rxwIoN7nXucGNvnp1tXS
Lba0prNbui9kywCLhpyDp0kiiG11VzpyZ8Jviwfjf92sswu7Vhpg/0Gwxux6oJodIJwcyC8AJ+yA
VO9NGa8jbUBdX9irS6dzdlenpEzRFBbg7DTQ7gNKbse9dKV8d7H7pcOdFVaXBMW0xaA6/b03viad
9bqzpO7UPqHkHGexy3rZycrx3YqJXcqbHH3SRIDCoHc/C9OdPtqtYWfBCHY1lSKpKjlPMHnkw76S
3XfoDxnDHpJXsLZ3BxCyamAF68S3gIBY+s4LB4XOghKXIGMMUNEUGya9fzQjW7/qzhOcBaYKMLYB
BA0GFM7CvBcOzxxN0wHgkRApnR4hKMRIduaGWxPpP4yd0AC1l2/oa4nYRUCgs4ikAHpJ1D7FPJWD
moJloTcuU7PH0dxrCvrc0LS5PcU/9ZRbn3YWguCF2GWkQQwEsd9OzcKLDI9b0i861c9jXjwVwWMJ
iXgGzlGjvSbQFDaG8mCV6h7CFGs1GrwYTlOwemggezXQyjHBU4kTxc2M1ulQzs1QXLj9m6+m6Zer
NItpYVTGQOxjNxgju6sG66NKgT2jFdRk0ay2TUvksB6KwB/JpEMo3gHIXAgAykKYm/dOGrlt2TD9
hCmT0pwIU/XhnKh0KEFsIWAbu8ZxxBNV8WunqncljBXzTW16luEt6ZUuxYRZDMxi2ZCaguFwgngG
dOSGA/NUoweZQiPEjI5BXnqxShdWYNoX/9g3AIeoaEdPlI7Zvhlorg9drkRnDfjZlr1NHfiYLtlV
XD0PF6PMvjSvCnQmJOzOSDwi3qLrPDgygeVwjyIp3B+st4WtdfXEXww4u75i2MYIo8cLEOLhg614
4PQ7iS329fPUEAv9JWbm1cB2Md7s48lNrxpag2Xs+XtjfIDZcXtCS59p2jwXGWsJ00INaLjorAIj
DWJTBmg+FJVuD3K1TKD9ncX8Wsp7FIEoJdMTJ/3I9tXWcLWV5OuHbGNBNBR7fgN5kxNfhRuoPAXr
yUJD98stcspFsdSFFaWzu2rU0FKEaxG6PMlTIb9qoOHdnu31RPVitlNsuFhTDhuSvJtGmC4jgHKM
z8htbZzwO2vbnEpuM3fJnHfhM84voraMwWBPUZ2GopedVQ9S+a1ClW5hYtMPv3Gm57dPbJaF1ZbY
LBVRYZQ4eApw3IocruruxWLyZ6zuOHuRFXmbUKhEx8+3x78qvne5jWYxhRoVJAoZhISmqkD3DIhN
+wB8Q9TY4VZyOp/dwfH+zO/U5/qcnvQ1LFIXrpaldZ7Fm75Pq5w3Q3TOmg5+g7AvBgyO5Et6HVfz
qYsdNIsyZcRNPa8x0SKGAyUU6to0WUP+RjKgKlg83V7WhRhKZyEml6xWMmhIzoWSuaMEWoGWr4vc
8oRAGiN/wR5z4fG6tIqzoGPSLqg6FQdEVNBakrbwpvUGY+GlsTDIvNvOrEatYGOAxIXAb4x3YGmA
5ly93F686YPfOBJz6KcZl7KmTPEzNyo/hHCWKWSvsZgtitXtkRbi1hzxaRjCKEa9j85D+yZF0PQy
lmyzluYy3X0XcauQZUKEic/SmvDsBkqPpTnU/wHMZu1SKFnY4foskeW0UdU0DqIzlHt93lOvosGR
9nhatxCQDqttJ3lmFzq43zM7zbKd2jRO3eYeGnGuMsBihuSnNosXPufSppn+/GIJRrP8V8FPzn7j
+oF0aAgBlnz7Sy5dEHO8GM9aUgQDNo22QhIxurnfHCZgjfwwWbnDQfV/Dlx/ILcXE0thLKOZ0qTB
Rnobdx4YPPctiCi3Z3Y11fwbt/RZKAl5IKeYHOqlpmmbQOIqDA8vaJKLo9Q8crijN4ZYCMlXi5YX
t8IfAYCLqaljXLLS1KbrtnVHF28wlImpFx9BY1pbC6Ld6sLGnffiZcHVnHMkZKWre/m+ThyYM/jp
oXnj68Tnh2CvnqVV56oOWoQvX3iebcMDWSVH6ugw6gpdspmqvME9qGeHZCXW/9MXmHfke/RWgyzD
BdX74bpZmZupfFuulqqAC+fEmDKFizXniQrCkoZ8o49T8GzQasIlrACacHs2S9923uVjZRoNSYKT
EnbuVOQUK/MxemF7dCDc+H2pULz0bWdByUx4UfN+uglhZZPBt2ZEJ1lAlo9pT5W8uHH/j7TrWo5b
17JfxCowE69MHaVWS1Z8YSlYzDnj62dRd+aoBbcbU/c8uuwymiSwscMKgohucsFmkI0WdnuIt9qq
9BajQslW1906+4QhggsK30ZUCZ7v3X6fT5NLX8YpTZssHyLQw9EIR/HSogb+0NCQUtx5nT8G12Rl
iLqoS0J94Yo0l7d+sle6eDQIrJ6WWQ5omdfyLl0Zh3YDXthaNK8R3GBfoqInS2mpOcOBEHfkRCK3
gwFMmt/CB9IDSVawM0UljcnlMEFiWHMQovIsnkDGdCOnvZecwTF+oU0LLyGXHKzC7p/qDQRHfLQ+
pDWm5jfqpv6U1sZ1J2pFiX4PP6LrAaKfjeX3zFvQf6Bu8wuK/08M8kH1Cu7D9/La9GEg7yzzgd5N
1ibyVq/fF/m62So70Uk66x94EpT5AZ7S9tkUM8ShZAOGIn3/istbJOvmGxtQom+sh3Glr2EK6KR7
7amyAC2w580ET8vUNtbDdXqzDI3HHbtqXiJPVFafbxF9nwSLC2BjBmL/nCyNA+NdKpojTK09JfTm
+q4rVzPg0ZQcLVhLBWDzCGKaIN+2uDQrURvJVOulivLS62SlrFS//yLVTA5czp3BpldQF0Ev4V8W
iRYX3lgWBPoQImgboHZYMjAuYEtIwYPg+ZZXd+G8W1xYA3SpnNLl00/+7OUIMoACgM6MBn+E8T8T
SAgJjrzFhbShJpNVgpFzzOE7VMKRaSaFYxmvRiuIY+dbeidbhotjZhYGoBojeCor5gceXVcbzStX
6G77EBbyCxc2SevaBQ3dg5qRXa3kf/mofHbVdbSF+RZSDwgstNq1CvZ0bQBKLOKWid4pF9t6valC
q2kYdNJhktXcQTMcKlDqCrD3uymZc6/Uuwq4rcJam8lTUAx2iVmGYvl1NLkaqd0a8TazAD8BZDfR
O8ck0PzPP9IFZaq3XtNZfhg99xHUiy1oLYNVRKEcCp7kAEpM10kuhLjdpAGKp5YWXrJfA3Q16/J6
bg1H0mSMHVW/MidHD2/L6UMKJRC0xlU83C+0+AbSKnKrOxEG6IupaA7kaTB9MAWCnUEoSHkFmdAf
KiHlXPSsQpmpWhmIk25Swu5uFmSdokW4nlU4TYnURlhkVp8DGQLJNdhu0vPlgytIRygXEuVwqiXY
wyE8KLuoeWsjYWNMsK94u8k+T6nVxgTZ3OvkSrZW26CVrZf0Y2meLkKW8NnZCMcBogfj4l6Vy2kJ
jdDo2PmjR3BUYdng5qt6GdT42lq/EZFERAtyERBImUabJNQIDKxEbRz8PhXZO4qW4MJeB6+upgIq
+BjlSwI+gKj2X9GaTu5wygU8A2kbQIFIh5MOAENVBTG9vK1H61hKk5/M6nVughmgTZBWBlm8yN7U
0bQp3AoN+G1f3psYGly+VSgX/AyzmsqyTpLjbD7pVbUa+2kzB/meDc3WCjJQ7MoVI/k6mtF9pOlT
mxhOiZ4BtGscCUQkFcJs1pSu52pwA3Ne8J5gT5orzdB2kQYDpnx2mIzMu5pXk2k4ddLg39+O0Vrp
OlD5GhAYgw1UpoF/NG5ag9oqPA3ixullywUF1VGKtLbVltrNCJpxBvy11G9TQDKj6SCzG72V1gt7
r+0TyMWzYgNskR2D9iyH9SFIIaJeyp/zmK9VC9szwRxR0TfwbzoW0M2l0z4M6DaL8k2nhUeQVFdo
RdqkLKHK0EG2PNxMUKSvdHMXgcJnNMeww5i5upWGXZaBI9sfa+gLG+HbWKM/DLHipMfyjF4ZwbGs
H5MK8DFoxA/FPjSb27GNvHwsdrmsHYpB2wcQ2gjYSqKll3eQl2/g5E5BU4gGN4HjQ5IkW4ZiNukO
xnDfTZJXd4BLjduG6MC2QvIXmfhMD9b0YZRHWkH2on0z9dnWygLfqPGoRP2soFdpBax6pvuVuhsT
9ZeehG5GCHQ/akfpIujqQY2jTeG8CTRj8EvuYOCW7LD3DF3eK+q7WaIITWEGoQ81GJO5U6ZAQKvR
h5zG94MZufB7vM2y2KumZscKqEAOov7w+WMJWSYTBra6+VWAnRQgKkEDJNZ1uGSg09J99pqwaDxf
TX2vwB38lBSQh+5UQBBbP2XVoR1GvD90/SUqOZUi3WqAfitRv0sHuqtN1bt8EM+XyN/LczEB2eOY
zh1iggqAZQrCddu/9lBXp/27qoooS+fvi+/FuDMfyW2fQ0A6OcIP1E1lycsg/qZQFWB20cD2fOfq
eyku5QkDPUae0dADDBdBbQfZV47eWX2jwkIqIDdV95IpkuBdng9p/6zJqytLVjTFqg4ycNiirT8E
O1lXsE8FucNfeijfy3DJQ2AaFOJdMIFLNkVgL3KyTYhpVGCXLr6fmMMneiwuj5jUquyoWdNDEH22
eXmTsPu2LO8u78O/tDK+n4qrolq5q8akBra8hainDYVEJv1nHrtgPub0XmdrWMGoltus+rVgbcG+
5IWWrUYdxjL5Whs2sNIh+6V51SH05FvNlh14dsXP2rpwhEXr+crq+5mXN38SXWQlSLRUaimeefSY
C2cKd9iZnrkC3/VF9JRnMbia/L0aF2lU2qVxHmN7th5tPQJJH7ATMhseeOaB/ae76AJhlHT2O4g/
XviUwAr6EYUPrB+Fjy4IrF/tj5NHb0emZfNg/McL1fTrFZyYAzcGsoi4Mzqtq34nWlNdwsufhez3
C+DCjzTD3TrpO8SEVbMx4fVFLA8YjqT2xnu4HDd3kX5gtTeMNxBAu4qvNDR9hgfZmyARaRtv5K2B
NW4MxQMwEV6MwLU6u/lNn60cOlj2uBM704pOHhfEdFgtm4kysIOUwRhphl33y6AJVZwFVwDvENyM
s572Na6ASUGyo0WKzZRin9F12pZHTamhjHefRs8suMnGN12dr+q2d/UU1oc5OvNQK8jgrC44kYLw
rXIxrp3lHDb2sMrNUG1aweJf87sN9uCi72D+sh9GyAo0UeQm2CtBLx3U9oVGoz/n+iPJDV/p2us+
hzwyAYNnEootQlX18lZSuZgYGLBmovnMDgEDgTYEXJ3p77My0LW+uChbZvShlT38C4KZoQieer/v
ehn7SF8ZXe0Wwx6Wlq3VQuuiddS0dyjJoYWBtN+AtMLiAAT0f8Tu1aIBmylzNVVHpslc1ZhcBucx
itq3LHQAyxtPMbAPg7shgMhDOtsT9ESG6GpKbmiB2xUC0E3ykRR7jOh8Ve6cDNB3Kn/IfezV7R3r
wXqaYlcZ7nKz8Bh+rq7N7jTCYHZQtjowhppBd5KBsZ1ZMS8e/Kx5KvIWanfbJn3soJNhMA2SEG+L
UkWDxIXEGzUpELPhtxlf5ZEfdYqXmY1v6tcqKTYNg40iFFvkUfXTNHUSFWTHQoIWF6gBBI5iLYos
GNAMs1Ok8yaBgjJ8sGwVUs746qw0nXFErsz2yXSXwnAmiB+H6RXN90UCoVE/SQZnnc5haCtI9HWE
q2wkJa4xqX7RMU+i4wE2HpsAZzankKuD3Zlg8wquk69e6mlsI0GiFwHCerLRfZirl8CJ9a46+BKk
mmxonIDq0M4fquXVxBa15/8CqvgnyvG+zzLEVnpUyItH7OA2N3nmVSB1oYe8W5j+s0sfKOoasErh
Nl4dx8foSN1ecH4FkVblLjZVqw18NqQMNbzXgiFcsTLd15PuRjpkHDBWguObAB4guFBU7naL+rSz
6nCKjyRXnAYOIdB6FTzVWdOOkxv0a5Z48mGhfacNU9Av6GMAnZ6Mh9rBWAK5Vx95pRv7yu3lnSTa
SNyFNWWVGqgWktgA+ICgy/0xB+WxMnZtI1LkPMu/O3027q5R6kErYOHEoMJdbNTIY/vR2o2pvXiU
A/DpQUWOvUIaFS5P5UHEszgrY3eyusbhnEvSpIkufeUm+asCcCnsuXKjcBXIEGsbqOe1GwhJdqkB
LzE4L6K/pACNK2rIngfHfqdIPAkj1ytJjqqRHcwckSFdaREGG9FijFaHnxKRV6lxlQMhlLHG6aAm
tDiOzVW+gvyhlyfmGtBhr8JtSHXM/HvVYW3g0+QhAbFChmxmnKCehaXZ5V0iyBI07i6SVb03A2mE
Hhq9kn+VHbT/kKT8uzW47JxK5txmMnY+HHGlCAIHyAoaUYIm2O7acsRPjleWwYdpjuD8EUBZU1V+
19WtYR6i2PAvP8xZuZnT3caFp6KHPrO0nKvaM4E1e1A3yhb6UrukxnS/AdZgmOHosDL88GnctQIu
3F/QIv8EaI2LVKrZpDB4x7tc5HwMyIy/g8/rgYd7i9ZKdz3dN4ATry4/siDH07gyPyoTAuipHB/z
1NjEBZRvjY8Y+QmQvo4WRoIdKSpRNS5wWbJGIswcUOg3oEug+QaSBuoKSG/4qtf9FpU2Z06ARQBD
lCnRQR/mIaCDomYtVK8QJ7VfPRwNpwF1MLrRl9/huSD1YxnuoBVDKY3ZhGUw4rNW8bXq19AqcBOX
OpodvJvyCm18TXYBFgHOVUVbX1D6n8mKf/wA7hRa8NaEVk5CD0VUHAsqewrCVNLAvGLCALAst0YE
KWtD8DWXY8eVTT9W5Y7lVGT9EKc9ORTZ6BZB4rD4t+DNnmmC/ViCO5CjxaCIl2f0QNJsDa9buynf
Wi3ewPkTYvC7JPndzfuwh86vCCN3Lhb8WJo7jVSTICyctxpiwegpmQ0xNnzV1AtAc4Hk1a/otjH8
8gO2WI0T+7UgGJwrJH4szx/MjORVVi1mBKjAM/B6fkETGKTyfWYD7Q7QdLJV7MgzQns9r+mmEhmR
naO+//gB3FElJnqq/WCRY5/AoMdkKDcCv8vQPIekdEj6HazQPTVYNAqzJ7OA3ADmVVpdu42c2x1V
3SZj13KVQJmX+rAMdMt5z+rIXuQNC1AywEZbBU21hkKO6DyKjj2XspiJahpVEy/tE9U3/fZY3CWV
u6A2vgZQsq0RO/v9X0zdT18Yj0OFK1fUdDr2qiyhLn+qqk9FJEx/Jn3+sQRX/UoM/nNkLBDPMmVb
tcqxnJ+KpFk1EXOBCFv1liR6l2fu3h9LcrEtVGrZKIeJQQYNLaAP1U18azOmnoSKpdwUkEe3Ox0C
Yf/2bXIhLRkLAjEcvM1Rfh7h0KPrTi6atoqejQtg+RzTohorhM1q9qREuzKZvO5i1cMgWVT7CYIl
L8kUQcc6Sxu0EpPNpO5NPzsMuPbkxo5upcbW/B7mmf/2HXIhDMqASlcaJe6l8vcAdI5pPk3dy+UQ
LXqHXJwqMI6UdD2ihzIdnaE0PGJNbmk90zlzL690Lj/6sRW5iIQnYJFRAf8JrX4PPHIHrr/T2/8d
6/Ku+Q19mMtriqIgjzmtSC81gDwCKVhna43BPaosIsNR6xhSDC30WCzwLOFq7USd7BEJbdO6Ysd2
QgcKvdSgr2GdfKcls5fJMSA4N8V41VUPkg5R2XAf18Sb1J0BdQXYBAhelyAI8vjVOCxIPi3hqMeA
UymN9WxkdhxG3uU39Jd7UgetZ6GAkS9O/klyXjF4ihplRxAgkJyT6xmHFVJjgY9A4fY+PAFke0L3
vEiuQtWGYY0jaip8dS7+TES+fwIXFru+1DNoCS5SjczX4M91W0Ls/AFtpps5tcdbGJi7C5OkvV2u
b9Mh/nAbuxSemnALhrtRbNNPHa6yFopHcLuEXY8zSTY27vfv42JoHdSKEmn4fbNENx20yMtqnauH
HPo8gbBYOv/dvxfjAif8USZKCL5HVD5r7DjXla0UAl7HOYjUjyfiIieJgC81KCj6yV5p/LZ20My8
ke0S8Db0oSE+vB1/gcl+B9c1fQXavo1OIFSCRECT88Hn+1mXd3Gy95paJekcD+SQz/Wa5KACaf06
AZGhTkSly18iwfdaXDAdmGrBFDWQD9D/9dGghI7FtA5/o9PzFG7fNZtZjg4mxUZ2Ck/awEjo0Dvj
Y/sI+Navy0fuq2y5tN+5mAuIbVCaDQp7A0rMSQBQWjet25bsyyQ+1LQARjVHYyjJf2no2nsdrOVl
ONVg8ugozW07b0ETtXXypMQaVKZ38pRAxKuxO+1TUiTbpDWYqpJTwB8saj5jNHjZYmhHP3uIsxig
tVXJQwwLRGqW26a6gYjZNoTeMpPhtden85HCP4zlsz8wKFFr2W2v0vVofszgO4SJaivspi6f9F7w
VuSvecSl18LdD1IQzoY1RtC9HNHqA7HqtimbHDLb4XVallfhNKe+aULdrChN9RgXCZyGxrtUjSqn
ZrLkYKC+yoL7lKW/qmlWnDKop1Ub4I7WrQByNBQCaHFYPw06g5nyIkTehrmnNUMPx6OFB9EfA525
UhLbc9ocAhJ4dZ9ZTk7lFcvewai7HtP8keBbONnQrnsFg0y4FgNo50xQJavotiCBmwyPFWitGtpE
RrGeO8hPN/aQPo5TaKefbNzCI+da0XZWNNymZNqTCAiQHNSx8rZIX1j7DoBcWUDB1QDDC0cuyKR9
WHzmMLeS1do2w8c8U2xrvh3CAgMB5apHUz1rZ1eSgpUJaYtQG1cdTF7rrLL7GqgQVfaz+KFkGM7P
eBYpH6C1Lq8S2D5NqEXSDuC/AbDoahcG8krNdiMxXyKokldScRxygPLiNgQ32DK9Ou1hIAtsTSjd
Atb4RJpVmW915S6G/pgGNVaFmFtANw4VONJhX9lh9TY3Gw2jjECZr4IpubXgGzEHpl2lur1AAwuY
b/ZV4FjdgRqPl4/auYbFj0DHlRJzmHeKTEMYF9zp77ovr3MHEJkM7B1UfUJ257lh9+lyPFKA9FoG
Gj61ULlMbvcRhzY0bOBCCI284qHchA5avY8hEWQ5gjD6NTk4CaNlA41lQ0OpC5e3cnACuEfITbsL
bi+/TMHN9HWpnCwDtTtDLeuQHqZ4BPIp98x4QNlSri4vs9w9F8IAb8VswkAq62pEx1FCWmYkTj6K
imPRC+Ouv2BuQ3mO0fkYi7t+zFwLAFQz25SJIcquRCtxN5xsjWOf6mZ2DFjjS1ONeVxzlUPE3yDP
iyOpUTwAxZkZlV3BULAG6aqREcKTCAz5HppdrWCrnJNY+rFDuWswn3qzkjEYPNLU3EFL2W0alNYT
MFhj7QYUYM8KKvzNe5G/Xf6sojfBXXq5ROdar1pyCKbcq5BJRsD/bsxQBNsX7VLuFoEYaVvRJAAr
oIekX3Ko6o8o+f3vnoWLKobatXpMkRCmZrxLdehTdVd1uZtExup/KZn+SVr4Eb7R9VEaU6gYLPGE
QovDn9byqtx0r+kz2E5u5oh27Dl+yukGUblkfApD0kk5ABwDWAGak2+Rn8i7YANViLt8m7iWq66G
B4xyr2FutSNrKARcKde6ZE/P+UHU3hZtV34eDxHuUMPAzzpYZXaT9uUOilYbOkfbeEAbyGpWY5Ks
4qp18dEFg8fzzZrvd88l4gYblEyrAFWY4ZseK9W6jN/p/CphDDSkXh1U7uVNtRyAC3Hvj/mu0Qej
0ar0oM+TP8JrQu8VJ+ws6OVV2yGfRB0NwUHhZ7lMDipjIkZ21GFxYZTVZqbaXREBbQp2RDHdGpCW
DQO4l6FPOI8ZBGHg0UFSyMxKLVzKRKX6uUHlj43HRSarMeK0nS0gh6brwQUQ9TpxYcV9pzxD3RtC
E+sIOw4qUEKtAOEp40KTGZVyPbXLjYMi08oxnKxXsEpxkb6YK9UbYVYvrClFb58LUzWMoEothWFP
qls7OiM1ZGQXRoLuzrnJ9o+XykWqHjbuUsoQDY1MWxvtvSajHFBqxStp7o4pvPrMACUIfHJwFeRB
78HV1NXC58tbW1Rv8mNgyibLSjDlOUL37jV/IJ/lQ34t2dSvAU6FFUQLx78beaW5S7WZrOP39E44
CD8/i/jnPP8xA07GMM4jhq88m46ZUHtSofwEx+JBhQr1RsquBvJrBPo8jf3Ljy/KQvlJblcOdTvD
xuVItooD70ng1NF+NVdgyNtRaoum7oK9pXGRK0vGuIBqMjlo5CXQbhTjo4kFFCdRYP5jphsFc9JZ
yCPKWV6T4EC60Z3rY2MpXpv7ZVx6U3IXx6lgUiZqV/FyRVHE8goeT+hcbLqNAecnyLWEDhAw9qJF
o7+iNdN9Lu81dvu1Mgti9DkQzul54me8Y2OEMDVdghR6mMqDvq6d5jFEL7N0oCdmOguiIv+QVsv6
gRPB+laEXBd9XC5Y1akCoApMdY9q+BqQzNX1Yi1Brfrylv3CMl24jfhJr1ECfiBXaM1oTNpGFizr
WWgHCYCcZQizhWMz+9IM3dMatK3hUNfIozcx1LkhRSL3Nx3dqvjbSXkEDH5pZGTRfdKUvpW953Ng
WzldK+OiOT1AzyouqNfExoaQO6uDErS+vvwsojfGxcC6SE1dnyXrQKvEVScI0iayr5St4JR/bb0L
r4wXT2pkK2zkCnuDsOHKysat2lbJZh57b5pxnWca2tu90u3BaEUMhiLPKG0K+IiNcHfHEF2t7qSC
OYYc7sdoXhn5YbIGYOukbYfXXiJGE/gn5+YzaY5ycpQIGBd4bX43Wdsoi30NhNy2iTJgqbXfBTJs
tQbxcdSAvauvYVNyDeLLqpirFSXNWoK0GXtpVNHYUxBk+Ym9hO8/ViWyfBXQ4yZaze07jCtbsA0d
YI4YMD/xXnmPPxYLAgiNmY2dP8OgN/WF4X4Jcpe+hvKzt8jA3YUcCYri1tPRLms2hR/5UCE1dobm
QTkLgm4rkYylYKfx6k6RBLpRRpBIqLHlDPBsDFrgJCKR070oCPL6TlpHMVZvvhrmBKryd4li609w
xI3gDEodZGlPMHgt0IHI1t0qFopXCjLVLwrYSSNg7ogamjla1CYr3SCF8lGROClJ9kavP+SJaERx
tiEAko6hUF0lMg8pt6K2bnqKVGmGmK2pqZtRFpXFZz/cyRJcNhaaGZjeKpbIw8lN4R+wKzAPuhyG
ztYTJ2twYaiIgrKE/aRykEDNKufG7TQQuaC1mYdv8G/ycogPXF5R8OL46jEwAa2BxYFyMEm/ruPM
7fr3yyuc3Qnfz8QXi2QGHJSOinWo4XcQqqrHqvcYmgl9rrnoPwuiy/kS4WQ5/kzL6dy2UIw89JUD
7wXDcM1DeQ29BLe8UjaqdRejuY/eHnCEvmhKdU6JwCIni3NZlV72sSJVKIyXWny+xuDAD3x1q3qR
UN/kbK/kZKnlw54cMLSDDDZ2OkZMrD5ooXVDZfbRjp9DRQSX1nns08lSy8k4WYrqOSkDM4bRYY/u
sQbH6Hi2O7C4S2hUNym80iDfZLabnGyL7nmU1zrUslMIdCI3AA6Dway5/wVvxbe+agTb93wr4uS3
La/p5LeNetBaRr7UZVZ51SdJ7BVFBJB1Bg47MaHnD/yx0sM6orANJjkqfnkrVeAYQVbvGPeT3Ua5
zwCWN/rQD9VNbMiOrFR2siibBoXXwjhb1eZqo6fBiwTB0cuHQ3T8uEyNlbEVGcUStxR1nwIm2sSf
l1cQhK0vYszJCyJwGQnrvkZ3xIJ8aZZuANBbdaWoVSDajlzkKqdxyswyAZQKo+gKhB4rvIfVEWip
oeCVCR6IrxNZE5gySFvxsVNK8HePAcTaGHu6/NbOF8Xf+4qvBCMZlmRzJgOVtrhqg8PgS9fmtQaa
OdSPmR1tNdFzCeIkXwAC8A1pNhNbQSap04Szq0o9wFbE02VQZ2thrBKtx8WqRJtzKQe67zhupydI
l9VA3sEROHB1z3jXDvpVuqHbYBcL0y7BnufLwiiGdgCDKfChR6gYIl8v8tXlr3e+l3Dy9biIFUdZ
P8H3b4nDY2bL+/YqXLMNuBCgnfoG1B7BKwS36wUTzsyrDzP4W0gvHcGvOEMUOr0N+EIwaUadheFs
/a8Dg5I9BKMnjX57tQj3ILt1JLzzrYa5Y/iSHUso7QvJdqLTwgWYPEkzBmYUXAzgC9VpvtEtDrKC
JxV9US41InphyvmSfQWycWVZ0lViUcGpF8QXjYsvudprTEmBKpYpjGfltVqPa0k9/j+IHoJzwZdo
ej5IE5nwMJ0bX5vTLhxiByFgvI5hUdAA4q/amrrX+lWI+WAo7jQu5+6PouR77/5RHlV6xlK0Z77U
phWoTauPSycI3o3YK9FWpP72Jbt2aT3l5w2qDZZez3LPDqT83UgoyKFjMMbroFEyjykh/jDWpq0k
kCQPiRQ6pgUhxUwJl2ltooPdNEmrbu4UWBzXo00jiLOHEgyy2swp6t6JwrU2sddYrXwYg9lTcauA
JzbMxJHQoIGubTPI1018P7W/si624cVk2AkpfsuUOlJqQPgBugeD3LoM4hRWoBjg9dWQNS0daqlH
fbwax3BPJSgJgOYEQR23AetNYwY866AXgIs9CbI7UnVebQSwUMvMVa9muV33kcMgFwXJGiN4qsLU
G2pmV0G8ncClSzJiR+rkSN3LANlDhRl+IT/MqUjyWnBw+GKQQpOSsalIjhlMmEPq4bMLjub5vuLJ
dlp+wsn9b+RtnQRJoB6U4S1tm40EL2kp+1UqoU8aiJnrskvG3Eno6KkqLL1rSRKILQmOLl8KWknf
QDdSA8xT3Q7WUa3CXd7D348K7mxBqNOX33HypHWgwFRkKZ56SmDlK7lVbflaIKoDRd+Mi6hhYgzh
VGrWwcyACBp6Rxp+Xb44RMkHr+ILQEbR6LKUQUyQPpXbYLPcFnSVrJeWIeBAgj0ienFcbI2VctZZ
jlzHVD+U6tZCuz/PBR9HVJfx0Gkzz8LI6lAaSSF8JUxffwQv021hTVLdyteQTnGgG+SHvkhGUPC5
eFFfDOeSqC1k61AGrafASQPi9a7gewleoMGFUEOKA3MMsPOi0ma+AibIom5JwSGgxhPx0cAK3dQ/
ClM40bMtV8nJjqcRSOJ695WkGp/pbpmF1a65Kj/g02ajt/0vH3P5OSfLoVAZIQWIaKXbOMa+4fQV
3Je67SKQGj9p6xQiiTtRFiXcOMvLP1lVLWodtvTI5fIJQPS0AOuXKeRxMJ8B0H2mcQ8i9BY1DZr+
13XUNY6swaq8BMYpbV5DNjymBn6XnIo+uiBP4IV/daXS5UAryEGvrnRopLXmM+bPZfpUTldW+TEQ
w9cjmFlmByulkFz6nAfT0xWAJKNJtlVFZGgn+j1cXGohpjzTUEP4C2GYoKtuFb1W+VFRrb3Si+pu
UYji1YGhjUP6sViqB2dwFcdwQi/YpOBCLYSB2FcFsyRlSSEvZCk8SDtjipWqBCFRrWFNlc3NfaEV
u6CC+JNZ7SbYtjRJaAL5Fn0o4JaHWW5C/ml0uqDctuHkofGOvrixKSrdzRfP0qwHviay9nIfuPgL
u1AyoPCQwEJqpIZCUwYwNdtaOVtdPkXnx0PfFzIP2q7iBEBEA43ZZZJcUie6QdpjSV5eeNguJTSm
XHY7ORZsvzIbpSZQy3LtpBDKEZupCXJNkwNyGDPR0XRAhbK4G+TQv5rWib9QxZk3GpvqJRQWRaKN
w6sN622WhrNSQ1JVg9sge+3mm06/z+V7uBICxgrDsxwczPwTzBCoMUqJrRAmuO8EYfMrIz6NKA2E
/kMVHcmhgx9fcyDTfyEad1r5mVykhGyi3Fo1BgvROL1KQ46pWHO8vI/OPwScky2qGJbGK3NWky7X
A7zoDjqKSF3Sbdo/X17hL5H3ewkuoeoKjI4mBdeailoImAcIMcA+PsMts5QjxlP2Sltfdyonhj6E
ILyev1K/1+aiWU5GpYSOK/DPrbxtesBcG5hxV96/fMQl7JxsBd2MIUTHvoq9wZ2rTx0qHNAcR+zw
E/KyKBlSV7WBls59IW5pSav+DGnfj8ilXU3U6NQMlSWEEuer0OvsYXdL34KNcqMe572xVtbV7xzm
Yo5ogwrW5pUuY7PqaV3pFuRwMJleQWN9ARqshRM2wWekXIDpoGs46MsWatwBllPMGSBvlNgQ9jTc
dDNL2yp2dIfdA4YuiLNfog8XXi8vgTlaHSF5QrJjGwOsJGs3ncbgYZsCLj0FxZM8husAuHB3CIDf
hhrfFXRInRiHCYWgp5r0KQsTOxuuJQyuulzaGLCdmtLW0yD0bZcs3RhspymQSuivWx2XizbYEquh
cKfqt7KcuazTYsirgGlmZc9ZA++44FU3EsE5+Us8/WcX8TqcShjTKMpBnLeuJihXR5g1+Ki+nckz
MBiGsagIXCAKC5QLbpkpGVk44JtCPUp+SqkDAbdogB3ftIZP98HqHRWKoLotfZa+WJHsnE4DYuv3
A3P5YNaDnxRD4g3FUbch0MYYbfiNo6aIoZEfucoNFJpuA1+6Cp7GDSxtgJiyu2dwit9EW+yc2+uP
n8IFyLmUUy1q8uRoqeqmicZHWTFku0ysXxVkDwPsn1ST4Ncd24mU7Wur2Oqkcnu4ZEStdN30tcem
zM2k2gXOC9KIpqNHByP386m141l/EwQ70WHkYiow/AxOagrYq3dwFABAX0PehsY2sjY6O/V+ghTj
TtyCXP7bSweRi7Fja8To3kXkIA3mKg9/d8Yun2pbAiUCPGPBeRA9IxdUS8WiczKgT8jA6QgMsh4V
MKghoHn5XV5eRiecZsmQUiJNCjahya6N6jUI7zWmCdKUyzEatLufdxOVytxSZg0w7AE0iyC4ou1j
Fl4BJmer6NNp0ABgRFRFqKJVuVp2aDOpVYLKOmRg2Vk03s1kehjNEk7yGZGQIYPKSuH5cz3IpbnW
1GlysgaOnED3BoEGcx60/MzpUW+QwBozDLmkJHwJG7Yuu01ULl73BrytNXobFyhRtMieu2OG9DtT
wL65BmknHWM4whSwfm/YkVT52xwVd0MPOK352aXVXqKiIdz5BtX/RRRwHH++aKMcAxLVOMboKkJH
NNoQ1thzmNl5m/mX983ls6ATLnYSIiVzX+LOn1nlTmnhNUVoW8pNgdLWnJ8uL7b8Z38/eDrhIqXS
yZXURctilGK7rOSCCY7BOV3BkwioEy4CltOglRbJyGHqMVWZMe4dWrDLDiO+fmjGTpx/BPW+1Ah8
Qtcy2iNq/dKNppu2yaoEGmW4icj/kHZlvY3jzPYXCRAlkZJetdqOE2dPOi9COj3Rvu/69fcoHzDR
cNzmRQ8wwDw0EJoiWSxWncW0s37ctc1ozQb5OebxM81uUkOErfhNJfR7mbnwN+mQ4TGGEC8PuAmq
MOKikLJtMnAb+4/WfOyHaZ80qrXo0lWdPw0QSrm8HIKLk8pcIDSrom2qAUEj2w9Hza6v013xEHmx
TQ4h7mvFStzEN14SAZPzPBTo7xuTylxMJOqgFzhUeCI7k4MqN+Ak0EiOLBrYuh08dgdyWNzEjdLV
yLaXLSLqD4k+PU8gNiFFnjLQxXFnh7vhYWUIQPPmZnWzMW/pf7oC6BdIY5PTBzFhs5pC74a2+TUL
e8tQryOgCf/ban7NeTNM3g7RkKtIvKglH2Tf8MPQWs2zR2DRtQ8gG+F54en77FqYVK8h+MK5/koJ
NyNLmaoX8VroJifzg+T26pKUIuWrahsnfKVbXJ7qb0oWf5+cL3D8ZsDGqFpzGDFV+dDsx8PqkTIv
Fhyg5mfVWZD1AU67h2L+5ASnIIZYivKTCgpAv4HWfP8GLpghbCaM1dJyKlTmDgHOaTMdsgJaJcZs
g+YIglb+3izJoaopWGedINKJDi/hIh1Uo/IkXrNeYAXB53zUIdDSeqs9seF0rhvfBgawxvAu/yOk
9vfp/fphm4+vagmT6gBF3kX+XJoDy95DUXXtnDrqNox/RZDNGNQo1Gou1AyOYmPpQbwJON5Q3kdj
BAsTKjWeLIeWFNy0UKhkqeq3P5i+16vnltKdXmO9E9lW4QesTtIhbGCal+lOtuwW/Ubuk5uuTg/p
clXEMbBfzFmC+LZopvcsbO0snn0JajFDwY5J2e7Ksdwh+XBm+f7yHhbchV8Yp80MO7ORQJLF8lHK
bKJD4W0WFGTOw92/F4ondkZaqDUw01wfJuzQ+8Ou9yR/8MUJ9XkK6WYkLjNc5ESe5TWLWK2m4tbS
7NhFP/qwSuiil1c6a2Na1CU6T4HZjLqGpc0nnMHnlYo17IyVjedCBtm0VWshtqvnuF5tbrzYE3Wn
v47VhVjHMz2Lck4KkJO/dH5Uu6/tsIb9OnB9Dijxk0OZVbd7CBN5Yprb2RyfMtPUmApxMYW7NutE
h+JEPeHSahMr0p4m1NW7Utg8OhvNv4fhEZhVnc1ZsUBZDBbnfrqrn4LHYLfyPhI3PImerGuU+tfn
3AzG7Zwx76LF1NANa82HGkrlUzFZRR/bRSZKDUUjcbtlqI0mmkfslqo7LHjdZuNnFaKUnXxcPtjn
A/NmSlz2npkRDMIiKEFVr+mzcgj8YV95UPpwFXgHOKs7WX2KT/1uEdxIgu3Bc/HkqKyrVAYXj5Qh
VGYLC0818BoE7Kw1J7y0YNy1BzOkWopVZE4kpHZBINcqZad01rwxA8+/mOCxwPaXv+jZiTFZU2VG
FMMwuTyZEqUv4DAxnFq9d5TxJZ0kW1EFg5yNx5tBuFx4kNUp7IagP0ngjZAysRapFOXb68r/69tt
xuAOcJHGKaES63FlV/t6ctr7VbN1LY6Fgw2hmhTOT5c/3flE9+8hIcLyzxi5JD1rq67uUTCHUs5R
3Znuclhb241f+KJK3OVvaPIFAta2iSaFJmyo0VAsp5t5/rw8HdEA3Blu07AsSRUPJyWV7AmeXGEp
5CmcfRFvvhh3fFGsyZoS6flJA6DTgrHIvDbP76Yro1o1I00UG9Belh+bJ9htqtblCYoGXz/A5koL
6hDVhgZnuNH3NVS4wwyUuyJCtIe0uPHj8mDnI9VmqtxZluGk1ulyAShC5nbacye76nhY1bQBRUr9
RvlMdOLmMzQ+msCStF9h+Az1cKsv3/rFtC//GNHSruF7M/OoJHlEi6Y/9YbswonYznVBPvTV5Pr9
8TNlLo4s+VhC8qSC6lmZoc4vo6KkGqAfjQ9dGPt5jrC5zCksw+KS3jNC0lvF6Imlx/GjGr3QKgbf
9TnLIaOE3i5qRt0vBWoly6Q75g5+ZFq6a7zFrIBCaBenJz+KCT3ELLVL9NsyciLNK1wPrDBqHtev
KHdXWvK0mBBimye7VVK7JdpiATputVNvl4ZiacoTbChudWCxFHDUGu1FAbynCME+NWB+mLSRH7Th
FUw3r+eovCc0eM3hsqMEnd1Ee6K0kFcB0APvwBiyFE13NaXwo0LtZWTHapydGX3nslAwXuQqlD5c
XlFh7OFCalAvbS/TcDh1r6thbOtLbnfIntenveSIHtnCzcwF1zQO8SpBPniCVGHd3BjEbHFai96B
DmTmSMz0ey0+zEr0o1IrcGiXfWP8TOr7UsILMUVGgAZbpdpmsAhuzPN5+Pcx44sNlaRPGR4pyimW
J2yGwsnC+nqA1gypiaPnIBPWiZMY7JFORiwIKGev683YXH4l5xDZiQK9P+lKfxPMhwCPZLn/yMND
0wVwVfq4vOaCU8xXArJ5iRKpwlR1ucYDTLbMSnCJrnHgwiHmn/5sDpKpp7AlVIbOl7V4F1KYzZj1
1SDKdC6nHebXo2cTkZZA66iy4DZLKljVp7/SzJN7Igh7598TmwXi4t5ACzWOVFzQ+qC8p53slDCx
0CAUkdcFcBYIKxraBZ3bGx8x0z0omDpJrluy+dxkvxJh+040aS5GknjpG8qkHikdjB1wuxZyYQ3S
LJq2KlhGLjZoU60HNNUNSFPmN+nVsoPPmW5Nh8ENbdkKT0IWtGhncuEBPTB5oQPuFyQplqGjuj0I
rlPBp+Of2x04u2zq2h7Kl1caoFXQXAzNxr98wM7XTr/3y1dpbLMrGYm7MUH39oR2QP+pfS5O8AwO
JfqMgHZ1VupDcdqtDnnvagbMgUUpnuD48XpKYx+maa9jeFVdRfFfptBjBTTARHHrPI9qM891A23m
GUcNa/NBRT6A8t6o+E3/MEU+hC/LNyn3+qfUVx6yG2hbRxbsSGANqtrkCTYa7a8cGlnowkoOjHf/
sOiw+V1chjbEvT6TFAG1c5qj6gEhNd6vpo8aEChJi5bT+tHdy4su2LtfHejNt4CPSZ7lMGE5qYHm
yZBdk6XGuTzEeanBzby4ODT1HealEGh7xFCcm1u7G4llDI96AuGUOXFiaXTDJbQrVDjM3nDVbPVA
fa+zBzM0PRlOfUZSuiUeTk0BQcb2p9lKXp2192YS7pq8WuymoC5RRHKM5/EGmx/ORaxaU0pZYnhU
oeyNrqQVPJfX63IMrvkp1ZCrFmUaotXgQlfVhU1e5rjj5EmxTVaBC+9dXgxRJOFiVTXMS9GzdABQ
E6J5ChQOATuLiGCUs6kBzHFVg6qaJvOvtTgf56w1RqQlClT6tPsyhcLyCPwJ6a2uBT1V0gTJyNkv
txmRe75N7ZSZMR2UU9bvhvQ1AjbhDz7cZgAuaLRyKTVxO6MmLj1MYeZC/dhqAKm5PMr5GLwZZp3n
5jx2ZjrTLoJiXkIcNOjGQ3i/WpCnb3giZqajPXSf7RH0U2++CuxWIPF0dnNsBl//fTP4yAqla+oV
NFH+qKd9nMpWQPP/+CG5aCDpQd22GTNOLH2Q2oeBGg4NA8EGXP/Iv1K5zUy4k6vHpO9kAPpO6QJd
6ghvnmy+kuf+pjBi0bV5Nt/YjMUdWqYtepdnQBFUIdILBU9qvQ32dfg+Gh9ZDhO68L1o38vu3igK
O2ufaxo+X941onXjDnUygngOAS7jNFVwYadvFVi/8vB5eZDzb67vefJvjWFMNbnrccRKhHFtyvBN
C7tF/lbWz1WAHplBIYY8Ppc9LNPIbSNFgsOxLtq/FxVecBr6yYrK46Jj2o56ZIDe2wZAaEAphNzI
9NekhnZGhLF/rV5dGIyHLpuSkdVNlCsnJ08bnxjEnpLKIvAoS6FH1nfXMRt9wQTJl1LFpVG5N9Wk
ACBlFK1xSpl0peiD3a7sr0KS0GGB8Y5FVIittsrSOSatVS9YACUpx69iPcoGRZ1/dmMqH6TYRM/9
y101ght6DXlR2M2jrQWErRWPUJEGJni250TdU820E2Y2+4SVDAastVUq+oHp3V8Gi5gzkd6jQwe9
FagiJzrAf0aeviiwxIOLqvKjYrRx9ARdLIhIwnUrCWCBonf19bzk+S7Jh8peKHwuJ2XZG2O/WHMR
LW5X9MdiXq7SoIMSCZlf+gRZnjHAFyKQqPrYRzVsBpOcASVh6FcyU11DKtFzkZNDS2ffiEw/1PYz
m/bQ5wKvdRhq3wQv80QVQB6ThvxslvmhZcjpOim8lkxkrjF18x7ytMzEPGFGUQKtk9/3U+WXUnLq
YLmG6xDS2WoB5aYZbtBdGni5DjskcNX6Zm9AHxopyrTLtHBx5cgMYGiXvQXD4FST4S9d44fysG/l
YMcCKILWZhvABYkaqLcQw5K66qZnEyzKYCTuT3lLHWCdj0YfHUqIGo9S7Eaq+ivJZThRGu0zA59h
7Corn9D2ymwaa05S9DaIHgkEi8trLaC7HArFcVu8StkPNUtvlwH6mK1K7U4xQABOOwv7t0L7enoj
S3ukRvuEcoEzK8GuwUOiJ61kGaw4xiks06MGtZwmRFsmUXezqloS4JVyDXUjE4YljlLNox1GBIav
tPhrxm20tM9BM7iXg4wiPAHcRa4TrW5lUvQnWK9KoL+ArkAWmJUmEDpRlxkaj0NxGsexgQjfNFot
wTNBK+XKqnVIuY1lX9/n+mrENw8EmSSDar0JUSy9GQC8ohCMaCNZsTUd9wJZjAeM5teD/FRP+n1K
waUz0v0IeegWZ6Svp3st0Hbj9BEUEHo2kf0rz8lyN8Xvw3RQgNReagAgIF+aFwD6kp9xJtl1ASe8
9ihFoHGS0B/MQ2VElgHL6CC/jYbDCEdoKSoctYFwBlOdPoihJI6bNnrMktM8/szL13n+KcEWdgmh
2jWWdlfodg8edwxB7gJv9dyayAwVh9bTlF2ZTBYhWI/wZy23Vg+v7nJ5JprXtjdRvFgqBItZAgPd
6tCp92022r36s9Xvwhmi8hOSQADBSPJr0jo7IQEqjOoxqymKSSFEme7G7CHtHgMaeHLcOsiF7UZm
EMRYXuOYQc14gIOj6jZ5nbl4B4e20apgB7VYDchs18FNoSZ3ASQSWpgvxf3gVkZxp9J0ucvSN5be
97gp+/FJMQ5lrNzNqIN2xQMpOi9JEbKglbWMP3sQjgq1cHW5smFSZsOadyKrhWPj5HkFA3HFWSa/
hnIAFLyhftFAauU1xEfMfzUVxGMXrIdMrFA7aUAzwCRSNnNbKlBwh8cPlJhthgCvYS9J9D5MIbr8
q1UGZywXv09e2gnAruhnPR715aAke3WAQUiweEHcQ/JjhzNlBZB6LtRnRvcp0lutPsjVbc80z9Qn
q1Fu8uWjDTAg2LcEtReCd0SlXEWlF0iZ0+DPqysVBlpptXKY8odYe46L16o7JdlxnAKUiEdHxjM0
n7G8C07oKZBuQ/ZsQC0nL2Ffq3d2QWsrVq819TqmuwCDpVgrIvmQ2HZT7JQ6LZ0cvy0s7ypY3Jsh
gb28gbCVuKNW23Ka+iBe2GaGBqmO7ocBO2AYb/YguQ0GrG0gHTJWszXLv0Zc/WP0M4vvkxHZadE5
arSbsd7pLYUIzeVgcB4Ho/994fPklTIE/FrKOuVUV4a3aNCQIpFXS6pbE7TlcY6yUvOK+CUgcHTF
U+SPMtXv4blcPCANbVAkBwhgeB+bv7BeNgV4+D9Okku6DSkzjaYokVaBRU7CN5ktuMiZnbSVPdTF
PtMPJHgJ0uJamokg4V9ncCndWNPoTcIvKXRKlBIf2JhPE8odSyYizwlyNp1LxCPw+5sJYKKTBLn8
IE8sM7hT+muzq3d1L9BDOv/q/F4vLhHXmlmu4YgKsP5yaw6RDaa9LCd2MEXHEJrZDaQlL6/d+bz7
e0Au7y4qJDhhixxxyd8yqMnBvQEQlUkwym/ehH8PY3CN1oQaSgVhi5VYQj5ain5HAYWWAJ2GdzSt
Pe2qserjuG/eJKEs63kgzPcRNLiEdJHg/luW+VoCGV3iEHhiFCeQtK8g3Q0UDHCUIhjM+afb92y5
BKBrpFyRu3XHUMUqjcFmhuQp7DkFs/Ty8v3mRfM9FPemL6JoZFmLfmz4HN4XcMM2XelphWp2dnT4
Myjj5lNy4UQfC8OY5gp+Dj71tKcVxwhSvV3flg9invtXSfjC0eY5c3qTlRDZwWOpdqUH3HsF3hK4
q1BhewFiHd7rya5S/em9e07ucfO72bUIRLXu/ku/gAsuQdqOfaEjfKZzCZeMn1OIPCl7jbU7uUwR
zsPDUPT7y0v6hUS5NCgXb/qc6JNeGOSk6TAD6Xq/KxDTWKIF6JMm8w3uMqS2xdhDfxIaGcYcPbRT
9dZPzS4gnQuYhgPDAujUZDdaOyYWFMcLKzKlh6TrPCBF7JKaL1GXPrIocdtK0U65lL3POr1NY7Rn
zd4altrOchWM24PePKm9oNUsCNkGF+TSWAdGEuDu06i/dtpTMonQn6IBuKA2LQkErkIUgXK12hHV
G6Bfe3mRRPc6z8hT0QkqQh1FLs2fjvQqcgYLSkH74VqsK32+hvt96nhWHm2VHv7yYP+N9hdsmR5h
XIWDRw4Ez10LfvMCCZDziMXNiFwAG4gpgcGyKhW8wSfKQBP+M74iO8mNXuLIlUurfWzs2SpfLn9V
QdzkyXGREpCMzIAyDWzcS+CVmGHgauZ4bULb9PJQgnvvX6w4ONFXFbrgp34CZxuWU3J9FwgV0AUb
0eQSoxqtyWA0WpR0pbt02IWQCLs8jfONoM1KcRFqSIZ+lClSL5AFVHuKrfwetWlfd4nPTsT/q0cN
xK799AmqVdAkYbtRspFElKfmLj8BZyAIXqLPyseuoGsGJWqQb6qHZnzWm1tz9C9P+TxgYDNlLnwg
49NnieISWlpid5IGb0AAB2CrqozlLVAMFu3GmxXHkZJSkOmK1pMLLM0UjiwdcR900A0pUdPOVEcw
u/XC/n30R+Phn/lsIFVKz0YUD76Exa0R9EhQTsw7qDbZDIgBZxZ8z/U3XxqQS4+KeQatFpZdp1Ce
d5V2jOUZj3rtJtUr38hnOzCIp0PQ6fI8L39JTeYijKSaMyXwkj1JymcLIap4ub88wLrT+GkpMAJS
iAqQM+FjSdonEBHpU2TSeQIve2hJ9dSDGNABrXsnQ7Hl8nBnE7HteOuEN+8QisKYmsxo/Wrglmj2
Kk0M+yQkR91N7olIBmevhO1oXGBpFWkeUVs10P/tXfpa/cKFDW6eCoP7lcryXIIuJJziuZ2yHZSL
NTAXDgxlwSddqbzjtTLtILdfPsVoJ3uDq7rQpEpPBeyj77Sr7A42V4LTdy64bMfnggvLqqgeCBBT
poKqCkChEVweS/r+H1eSiy8jkQcjaYBUAE3Sgaml9WVasS/3pSPd/lFKvZ0UF1KMqa9gZIePupqz
RHZ1WkdbfN2HvghgGH9w7L5HU/joQmslgOYMACwRzZ2l2gVj5go+37lLfDsEF0+Ab6rokgKkCf2m
A/tcjt0pvyZ+9UzAdIgO+qGzKyG29vLWUPhwUoxz1TZlopyKdHQWA5rBCbNSI9sJJnf5CCg89zSU
kVEuDKtVHMub+aYjFmrenpqAmbeaFaD+0N3UIDhUdvZUQnJPcALOvmW3H5c793OXlcM4IrNFLeDI
DqoD5Dx6Ihi+3KtuheKXUJJSNGXu1FdmZ2gQv1gDW7hTd91u9FYioCikXY7XEPv9Z/zsGY53S7Az
qQko9ozUAd6o2WsPiZkuFizj2axp+xm5I97UkM0bNcwJ1P7b+a5H9ddeWTmof5xGRz9EN+kxBvgc
mNfUH+BOSu90CEjCiRSSFD+E6CvB5aHwlE+jCWIj1uFkOdqLV98XXu6vGnLhjzW7F33ps9n9ZvZ8
F7SMaDMRCSnGGnL6+9qHYOUBFuo/1jEBodnBLkWUqAqiAs/y1Egoxzo0g04j8u08u67UGeRj3Rma
p8tHVBAJvj715h5WUQ/MphxviBRmCnGc2+F4U1LRdM5yLLffcE3jtsOUYa6aI3ZQ685u8YPsEjAV
zLfE62+guONXbsNWRqkTn1aMQ1Fbf2RHv/0FXMIRqjm0qJd4FT4dnOZWc9Wr6KMiVn0t3cQQxCGu
eZfshr+63kHBf9yJYtH5D01VquM/mfJKfYjBEN42ALvqZrgvTHs9XdxmEpGhz/WwFeV7FC5PLJda
T4sEo1Tme1F4TZp4MzyP4RD8LEW5o88pGmh4vtW5yB/8XIa6HZlb4azX+1o34I2YjuDtrQ6s6Jdc
3quiIbglTGgq69GEaJ6wfQDDwrYTqVSfxX1vZ8FdGKTNczklDfgab+yu2E/H3sdr0J9QwbbU695Z
nleRyimxZkH+/ZsU9XvluHsDzzRYSpQr4aqmqFRFcECd7pOCWmw0XaVbjiGgps10SjPNieOnvpuB
361EFi6iXcpdK5m6RCPVsH8GtBNHnVgLTT0JeIv/tpLchZLUJozqK4Q3qY+covXHIXEvj3AWCr1d
SS5RTLowaxfDWMXf6gJXMcoxNpq7r4qnYx0J9AhW9atc0JD4zWXx9zLyIJK8RYstjuFYD9mrQ/se
7wondnM78L6QtPfZ7v9h9CI4F7zOXZZqeVWhZX+aD2ppwYvIRvPxebGJLR2Sq9UnXCSwJdgmvMwd
KyeKRt0azPpur5vQeBiY38t/XV7Ds/NSKWNU0Y31f/+8NAxJSgZCS+1E2uyQj7LHAF24PMTZwqSy
GYM7dklPWyblwOWHRHZggPIQZspnw2q/NqNTY8zOsED1VJN3ZDTfBzn0L48vmiJ33gIZqLWulVE5
LP5K2UPPoj85aZv5cScNVB0FPtH4hvVygsHgET1bwSc8uxc2I3AHbaoSrcyVAv4ZDtMOQTyjLyuS
IxV8Jv5UgUc/jnOwMtkyPBWqzG5q0eVy/q3wPQ/+FDUZLZOMaf0ph8UDSLaRJ/8I19hvZzeQunLm
K0VQNxbNirusZyPTwaYB2NgouttWu8oX+vifthffTh/HYqwC8GpPag//0qW1SCjCr6rrFv1X5Wjz
3dZZblI7uW3ivNaS+K4OBhh6jW7RqncFCuIHaYBcjhTMT7k27wmld1o+/oAoadWhiEUVvyjIbuxj
S4ZaOZWQmESpR6j5MIF90AT3ofpIaHisyOS2eugzmd6xaT6US3tVLxmMt/Ndv8TPeZszWw2kg6qF
91kK2TY5AfqNVaHgGSTY6DoXjlp5KYyBQfYSTBNL0akbh9meNqJ6yvrgv/Q9uYgUJ9VQdjPOE+Th
oTjUZldtWh4z/SXJa0Dx+sMYHCLtYR5/TXKzv7xfzr+sNovJxaNmCGmZGtFqLQGwj+xCRs2rKrd2
6n3mpjUUfC4PeNbLYhN/dS4+KQ1M1Yc1eiTHyYP/jhdPuwZyw8DcSA5QiMrTvCAFY1Ah0by6OahP
iXE7TNeVHwlyZ020kblA1qpZD66kFN2VWv/e1n9Fc7YLi+h6WIpDv+QPatbuYjZcoUXhUHIbhw8R
wQNXG+odDSdgjccHGkj7ctYBpMnka9VI3yjwXB1truuFHlnZ3E0BKsRh8sEa6UCpsi+69lcfQxsK
dcCFwcEHnh3zCJ2EhB2NQlKvkqHqrZnmylW/qLckNWurU5fEngFughWTN/fDR9aDWhWj+GwlXSqI
Uecz4u8dwUMRhrmDJzbDAjWO4a9+yJD2opK9CoAfoQrgTG9wr5NXdpDIiHld+n8fBJPA8AzC0fKX
QeMmsKRmkROm0eguzUOPKJrXx9etFENRJfZ04EFZKhJMPX/Cv0fkQhlbzLTQ9AGbUQ0t6AdYEPmy
yvbh8p4/H/a/R+EOOAvZMMZhrwF3xlx5fpXgH3d5BNE8uFPcpTSpu5RFd3N4NxmLtRi5HTUiAoZo
FO7opjQnnVZgHlL4rsv3El1NqEQygb+5lr+/Fncq07RFnavHmrRud5wVf3hcZQ5iO91rr/EvTYP2
gLDILJiZxjWV0kBuRr3A9+sPMJB0kcC7q6iXBuazlcGphHnyFTh5lxft/ItF/XumGlcJ1oBhZaMM
mkT2qgJViGoliIy3zU+Q/xpLvxsgedr47F6k9HHWAE3ZjMulIWDqLPpk4gtPYN99SqX11buG1n73
qR7S2+4GhmMLIOjOagnz/yDBnY+73/PmKgfRIC1LLiMHHuL7YYpeEgo07kj6K9MA9L0pMrc1lJe2
rW+rRPWg2PAA1wOIYLVQpY3fhgFAj4XCzHisBZeT4KDyVk5zOJZKu4YD9L4tIM8r0PEFa75+2wsx
jjfznRYGxdd0wdPtSyV5bZ6s3ehyb3jzTmQW8ZtY/v2luchTAQqsBuNsniKo8YHonFv9W+YEzscE
aLFduNUT/DFOzAN7XfApRSeKi0gsM8JO1jFPAmUIdi2h4TaLWphnAVDbjcwFpJKNDZlItl6MqFzU
86JaREIaM0g/GmOE4V153bbLXZ5eY40sLQK5gurPMIaFMY/+VlU3af3O6EcG8H2mFrhRdevycp/V
+d/+Qi6Y1erABgbh79OcKFd6DYZpwMBsieLsaETqvgsgl6E1dqAdu3mfxn7WQT7+sUQSEUe9lUJC
REmPOfSlY4AdKxmShh1KtoVu4Hi+LPTHLCF9QH0xZ/cajAMEv379dRc2K+XCYlhXWUCHUTvBtdPR
X9nnEKOBAiD27f/iwqr0PQ1W9UtzAUCJr9ZKeQPm8D74mJ6Xd20HW0zBFxXsK8rFTHgWhckC04xT
KN105cGsn7NekBeK4iPl4mMdEikN0g6mcZh2Z+xklOJRG6Re6xNYLbFd56o2/GeZPf6CvJwvakL+
Jin/+9jyPkpFLCtNleE6GrzVlyQ+aCPEY5gl+WiVy5borJ6vYX1fCLy5rk6oAsA76PRApSP/uYng
2D5czT96r3rWXtE3g/6aqHAmWsj13zfJXqOxJC/ZGmuhn9rPh65KIOr6cXkHny+ybmbGBcDOpFoi
yRhltFFp0WxigVZzCxMwB3iRG3EmIZoVH/a0VCIJxXgm/cgjPIbBb5DqP3sxfu8PLu4VLEurVNMj
mC7ndp/kVyzN3b4PbJSrNGU/LIpTjbpbsdSLQkkQ2c9ilTcxjXIxrQvBwglgzoL0IQa/xM2cCPRO
TNP/H9oVZrQeqNOw6q4t+iN+ubyk64pdiEm88ZIULlo+KIhJSXdoO9XScQah8Gr+dXkY0Zng2zdS
1S1yBqEiBAHlkKLgeQTtzV5nWO9VH/sH7dc/oupvPi3jIs+Uwg96bNcCaDNAwmNfg5ElmJfo+3HJ
V4tOI2S28ehtnOgRqofZbYt5SW7rFJAgYFYGsgi0+kxH9LoTJSOMe2wVpU5Cbb1NNL8w/fRe7o+q
k3jrJ02oVx/pIYzd4QaKIZErsl1SBAeTLy1Lbc/UqcZy5rnfu4uD17riwp2GvATO2tbtnuES9mUv
ULvErW4CsKZOq4hx6gj7y4I0k7daCtMlGFNWa6fwM9tP+BRXyYPhwK8nqOHlDJscUM+hoCziu4qG
5WPTojfLkuATdPmjHN3346/LW+usevZ293JhaZxANJ1NvN9nvKIiOz2syErJHm+lGwg3sMRdBT1l
Z/K70F7PDruefoyJHZ5EsPTfFPn/DpA8jRh8sbIyQwVScg4osIANhYfgSH2YSRxEEpSiy5ovVS8h
QwGohJ20hj2du8Puo3XSWzA4/x+ipYJdzJesYQQA1c4EZXEZjNflPiuvKnZ7eRVFgY9v9dSZpKss
IGjV1bv1TdqWdu7HMH+Lb1Uf0SGE13gsVEY5i+pXdGaYzGQak3kWCmlBcCelrJ3AEfwMW4BarObY
w7T3I13s+L6F1DeIsBZIU1+OTnXnlo/w5pgMO3lHM/9zeAco/xhfUx8wo/34EAlLl+e/zOYnctG5
VmfwZKZZg+AdxELS0oebJ2i+wBRCB66ywkfzMEHWT7ib15D8rytvMy4XsoM6pzROMO5qw64rTrDY
0DzHmsie1B/X/rTQG080JBerYQoPlnI9IVbglhjfh1N8WF1b8yPE5Lq34EYEljifVGzmuO78TToY
LGZs1gEuh8GDnHwIZC2CdGu3tWW6rRcqVr5vj0Hj9HsV7jqi6+HsudqMzqWJvRzJRrAs+MKDYpM0
cgiwE4WotHo2AG9G4QKwAblaUMiQOKH1iczwL3X5A67f9gxxAbhPNW2W8kk7ZSDE0v62BthPEB3W
P3FpL3LJX5YuVV7rVAXRFmKWmTH6Q0Ov6vphDn622ku0PI7TaosAWs1S+6Uy2DP7JYEw18F3uAkV
W9Vf4XAveBWKtg9PN+lRHU9DCTNfn2zSh/Gpa3Za+V+igXg4lY/keQx8mFMguxBn/efRTt8ryzNQ
4IEnzUmNuKxdo5IHFsP4vBxND8pO++pKfsjRpP9EjWc8jo+RG7iJLdKfPZvVbX4AF5rUPIqbRW5q
aBfme6jneXLYvjTxXSIUrheNxAWjOp20IupzuICD8X7dZtbi5G74JkHCWgah31rfi/JV8Ee6SZu9
zRNShmxO4BCHFdZhLBxOd00orAKLpsbFIFllVa+PTD3JPh43pWV+mJHT3xCoy3UuKXwNEn5IjeHE
KzhVgsBgcuGHZm1XpD3mBoEGn2bXeSR7l8+tIMDxIsjQo+jqjCDAyQNybPMuVipX+RPhqe0SceGn
ruSxkTJc4TLa20y9rqBvqtX6z8tTOV+e2ex1LgQtihlQY8bdNB+k0/hcHCFWclC93i+hAeGme/lh
9qZnPLzjD3Hx+vIeITxAvAKGyWgrzJHBNtyY6lPQX2eV+mhUO8E0L1/BaIr980Zc5evGdsI0jcEp
/teUsIur/FW6BkTcF9PoLm8RwkPEjbCB+Vc0Qv40hbJRaM3JfTM+Cia1XnG/vz4Ijw+PZ7lggYGd
PnnNXp6gNuH1A7LmaTfYEG+Eq1huxz/ifl+exPyI862lv3cO4e2KNL3olWTdOeoDu4tvhuPKQgm8
/hUWx4q3Pv9EMeX8m2gzJBdToqGQ5qFL6lO2Rz5jjf9H2pc0uY0r3f4iRpAExy1HTSWpZtsbRlW1
zXkEOP76d1j9xS0ZLQv33V71oqINAQQSicwz6OBXN8aJmDtVcxr5sGxMF0ju8cDcCSJHyy63ds1P
Ww16y4Ep7E/R4/N2qFF4h6NOM4vIALb7lMLtOMvvbV0VBDPhlLk0J4e1badYSFdH1yxcFE9nsMqL
II7d9b0Nkck7pHTwO0B7P+jui/v5dbiDjgdMD0RpnXa1gH2x+lxE6tsl08wep5V5+dEAzBIyRV79
ANv4U1R4IDfSoP8luxVq2Jobb5IyIDac6wLo4KBG+Ebd1mWbfJsd9V+RQz0729rtB5rgtdPA6+oN
UJbhpcfdYLmj6mVHWjtmqAXGXvJENWFR3OGCnp6OrS3ZuJuMpTw0cL/K9RxaibkXZbogmRKcUR7+
PkhJF40tzqgEqPT8QbWP0dpN6UMV/7odDUQDcRGuj5lEjQlJSwc0qEo+cg3K9rQOujR+jqjh3h5N
8HxTPh/yF0+MGCo6tbxmEANwJ4RubdVrd9M+dZlfFZvlBYeRIjkUfTlBXP0sUV8Mq9LBtEiK3NDs
mTv38q9ZU4Kkjb/9y+mtJ/9iHLO3GzXNML3oGQWu/BlIBsizVR5kszBDjbzEUSgj/RTNT7AzP5f9
YtzelpfJ7jC/BE3TpIR2lV346jLul74Ib89RcJw/G+oXQ00k1TQQ+9ZSy3SAWfuGhFBZ3/zLGPlZ
yLwYRjcjWSt0rGQnDX4EKmRRV8HtmVxvXX5Fps8HzcUYVidlqpwgSCbb5VuNBz36BBsrhCLk4wzZ
0UDz9MKTkW8uPxrAANzU0x5u/4Tr9diLn8CFFFoC8dAnmKYWNnZIS8B9op1qo0ey+tEwfwIGtgoN
uH3CuFdUYRDcQ5/rczF/GCZ1DVg97QlFyWcNMTRJRQKRouueFzu2a9Z2ZpW3iP4QNnkiEDBcNhpK
rLM3Jo6d7+Xl0In9zNZL5UaOw4scU3WyiyxF947Bn246TCCfrCbTEopXTuSge4pfYAWNGx1nEZ1B
tKrc46weUOJOCVa1NOvOqZgELR4i6j4JDvzn/X/x6UY1g4ShjFOorAWADfTHqJt5kg8hNORwHVgu
lb8y/MRUu+vgwa8t+1nlvxhalUwAdtfmzwB8mDNhEYFhcCMfZd7CAVQH9mUdZGvQibpr/MGHBJvY
wEx0bj61kC9+RA/cXU4S+AQkh8F2JAgahpqfQTEHFLHCpd+So40aZIcVEKkHiD4vl1kpqLuYnQo+
jLIOPB5a/eftmCAoZMAv5/dLJCWgM8wAFKxsBshTeZEatjuI4OX/19uPPiBLfu635pv5EzDAvnL+
bTEOul6//wZTqotSV5AWlDoOqoEQWC1uNRH/9lwF70iFd6qaFDWn5fpcBY599k3t1wiltuWzzWe7
UPZDZTnfTt1LooYFMDpVWPhx0P/LI0u4JCgmKDcWyudlY/mZ/iNiIikBURwkXHGogdJLvcB6F/Xj
0e9Sv3tqgmnTevSQpl6yp6iVi5KCz6v4RhDksZxpohm1FFsEJ9W6BySnANHwyLYo3yNSUK+IHmVv
vdVEhWTBEflsM1wcziRLdZb2mOvqQFAnlZtXsiALuQ4q+IpChHvTFR04zr3Wtrg4+5ckPlbfW3ft
IjIYGG+aGKA9EUJDFPjIGpMvpmU3CHt6i9IxDNs7h21jlMDVMH2TCyfBI6XEpdJ3Ht1mHpwzdWfy
Ad5+FP0KUeT7ZAZc/Aoa6xDulPCYHd3B0wASaY0RjxAIhpmI/LJX3aewfCiOLIcxjBimIrhYP20f
L4eflNbM7GENvEAu7uJ9vp8nJ/8xbFJgQ5GoqOgZObU3byCOLGJAiTYWF5VgtsJGbX2sRNOPSZ4C
qIsK4FbXO4lf+4pHoWYGenstwe2mQ3jXTTcoN46AnxqOuZuf5I2oNiHIpnn4aTt1KDqNKPgkWull
qNVV4yHXX2wWkPRtzR8IZHFvx1xVUNTSuFAULbM9TzI+ofWjx7297qPsrN3PrurCNcpyFmd1YAT3
2XoE4A2MNr/YJffm9vbPEJ1gjcuTFimZE7VB0F0zQzipOf1PeJ1CMMoItHdx4elqxmQB0K7axNK0
zzLFxcaVWJUYsLjEg0Krv1UyHETYDHEOe1PDUPz21NbY84+4+zUUD9ljlTqPVoJCr95CqVXLHNrv
6kq0futnujUKd2kNRtF1eY1RpiBjvuq3YbcfdouJ7j4e0GcRl/t64LmYFbdtpsxmbLQxHm6T+A6o
o7WgBIFiDb3XCMrv5wTKv8cVriyui16/Pi8G5zdLDjaa2X9OtnzDU41tlc2waTZhvjXDmnr/hXzN
VVb3xZBrMLrYME1rZMrQIo9vwcYtY+1NqVo/Sk1Xqs9qAV3GZoZ7UeJJVSSif1yNcxdDc5dbLOty
Ui4TQYwffQn9duW9dBlczfB2WdUWIEX0fnvLXg3rFyNyd1tXz1JWlDgdsUqOWbSvVk+CRIbEPglq
em9BkPr2gKIpcml0mw9ZOq5QA6km37Jx2MeF7N4e4nqEuZgUl0jHapEzhSHQrSbliwdJeXiKYLfi
8Xmog34jgsWJzj13PUEAPJUiFZtUUqqHqCDQQlaOdS5iWX9eCjdOPg+/Wywly5kRNSfLVORAgROq
MTyXSv4izenRGsKmeO/zd8vasDj21bn39PpXYulb20o3WqcfqrQ+9nN+mOqQIujSYO4KyGdBAHuh
bplNW8XC9o4JJOyPc1sE9ljuE3q2i2FTTmZgpjs5UsKurTdWXDpVCRlvoKOXqgyzRRcAgQVhm4cA
mklT2PqEfUJk8y8LCg7kborIqzr/vL1ZPhPwW4vKhTcp1u1UJUl7Itn4AMHro2T+lBppk1X3iUK3
fX3KIDNZnUdbA1Fs2trw46uV+46h12ykHlHvh+gXFnWEr6psu1b2I5Viv4W2c52/z7AzMogKD8Ac
fjPHav6LKbIrq0wUOUTLxcXJjkrJNEg9muChRH2zd6XeNdzYZ5E7QefYl1rXRLH1LvLF3qHXi7tf
540HF0YmxIzsFPt/geznAfL/uCHw0qj2+aE+lBCCdwf0zITQnKs51MWwXLRMtGGoR4JhqZ/TwE4e
9G7TbdFWQh6evdA5SI5IZuwI5kfBGj3F15No1bnoaRtmF5nr1Zjn7FDAOTVrIeed45EVZaK4KYjU
Bh840yiNyzV7K0bYSypg56Li293lICHA9zBfzr302IKZs4q8w8nVq5RV7P0n2K2eZr6a2Y+prl3A
5QLE3EXH2yzCY9Ta6G0elslDCRcoZkJ2YzrKysmMvjETggYUjoPTN9htKumxznKXQCtGo98G4yWD
oYXeuXIz/TUoAKzH7KFrYKRdQZWIGuNGK5bn2wf1+qv24nNzUZ3ECowK1pujjLSzGUNTZjZCGmsh
zbIwrqqzqWzNNnI1e/Ka5IW2qx+p2yiSw+KH2RLEp+tF5IufwwX9Lp90pRnx7df2VgHc24z2FlxB
YNfi5G4fzEH3BpX4UA6AfFEdiOGK3vmCq5QHP5qaOkXLhF8Qw2JghNdGLIIjikbgUs3GaBbYdSA2
IvXbgWJyB2VXLz9A29XvQhtQjPb19kcWDcgF42zOc5PmeOjZBg2gZennY3B7BMGR5Un6KYVSTjZg
Fykk2/SK5nXSvJNHBZKEAqkGUeL8aWp7kUhmrS5lXYHJJEmyyXLdLUt7k1SKq0TNnRzRl4yg+o+6
8U4zS5jS2oObAbtlF8sbTECS/SLXhmvpJV1tY7zby3AdtPW1fXl+Pf7FuWstu8H2HeBmnYL3jtbD
SnSJTs0e7h/evF0tb4P4VfSiEEQyk4ua+oysga0vMnWEnbopu/P4HU6aTwNEovJ3BQf29lyvN8Uv
5sqFzpxUUtrLuBxhvDggIawCOPrAuyb3E888xplHIbau3LXnYhdDddbIoY1Xuc29uIguSk15Br4y
g/+2JJi7fmpUp1gCAsUaCz+gzA821AfzQBQlBMmpycUpGNsAvmqgKCdr91FVOtkExINQy0lwF/PE
dTrXERQpMC9SFrssy9xFYhtpZC9KfrQ6lOfoR0REbwnR65DHLTdNn2dGC/2fz64yAMkHXMG4/TUH
BblVzFFcDRRNlItQDCZASbJe+SoJQeP1YyJD3TS9Rzl7oxuH2cJ7o51ELxpBXLS49K5V+mSpNQsC
nNu1WKPDYMQt9ur3Do2WlbyKMwMw/+1jIxpz/ftF+JqMaIIeED4pjLrghr0pquTp9gii08CL6NeZ
naaThpxmlW+kLnnNQ+NAPS3odglYMJGoeyaaEhd58sqGV5A8k1NxKN/QOXLnu3RngxgBUc7VvFYS
lsRF24ULPSyti0xq8aJfZWmVve2PwUosF3XNBbcar1qvznHSS+u3UpoC9tAgEM1Psx2/w4JBEExF
yb7FxZN8pnrS1bg4Rjc/wv0pnO/G46oLq3k0hUQF7O7/G1amYIY8yDiRidq3FSGnqITVQa+ZTmf1
9rHQCslT5tnVWt1PhuWBdAypadm9gu0dpDBZ7lG5dlpdfVjGPtTy+g7Sbwb8kpa3Hv5J9mi8NaiK
ukuUv8OPFBLFVNGddmmnUGZSFsoKcY0Sao2wJMCjN2bRJpkzCVS/GTIgVe6yJPV1s/kxEfoXutxl
WGnKvKnoXHhVZD9I/fQw9M1R6SqPwkbHGHOn6onT9mfF6BErpL3WMrdn5dsEdzBVHk6jBU+keNwO
MJMrs24vkd4rJfZDRhyl5bfYfmvG0bfLCsZ159Kk24bGm9G4s6LdIv2S9N61hnOsBBPZz80Tkg8n
jX42+qtenZccPP/vM3rfVr8ZYcZUhHV+IujPD4e6g+UStVCAPhRSEgwAjKnqA1Iyr1NgVNSXW4Cc
HTCXyiZzkxkya5npmAXwCwdpfkjTRxQFghKmk/NTYcOdPpKcWkENHYsbg1O9xEHFjskSLu3r2GVe
kaGwJd23xnuEQgI4FkoA6osAlC+KMDw4XLEmxZ4GnHjqxxBNdce7eLcyofIBJOL/5km4Huh/lBNs
2dBkS7dtnacPw1eLVtqA6xY7xZvt0aPGa9Fauzn/UQ6iV//VUuXFYFyITvRCY8wizamYEkjsv8dx
s0uX18w4M+iptD2ESMippZZo3DXvvzVJ7uXdJgDEZevbJ5vME9Xy41xlbiEPzgDnalOXMfGghR/t
NK32eIK8+mr6eDFpLqQ2UasY2bJ2GZnppkodjuiCDZUS6paF92uQNaHgmroaey5G5F6erT6gA94O
az+VFMFyUOXNfFw2NoRMgbjIgMHQ0YBrINchYtxf7z1eDM1F21hS55l+4uZQ5IDAPnxP7pePGWV/
9We5Sf3IG1CEd5bZh+2j2w4oFLNQ1LIRrDhfd+wMBegHVW9OnWyuwICNnvfnSG9ip8qA8SgA3BT5
Wl29qb/mzZf/ZgnCzrBGAuMAPgrpALkyhNrbn1U0Ky6TQ+1GjoFIRn6jjy4hWUCbV8qyVSTitYrg
KFkI0o+rucDFnLgkTqMUtoiV0px6dbeMkrvIcNaGFUQL6u08H+XM9mIjDm7PUhCP+NrcmGVMrsHb
Pi2GsctQ241rHVCHHUmm+zKVvNujXSd/XsyRiwy2UvaJvqrGdmOC1+zTAHW5BdIZ83i34GKSkGjV
/fesWC1Vk9i/Pfp1BM3F6OtBvkhZZSXu+mFFuAOT9Kvqw2xwivP8xs6rPYzpMx8qC2A3vqAmGRVB
B36xmEx5vU518SO4+JSmkRwldk9O0gZpya55AryQPUHUKFiBfZ2515FppkIa3fUO9sW4XJTS5hYs
uhFRiqE/3+7AHEXraHEn/78JCaLzycWlPq26oUtx8wzz5M/mFmrEgo0rGIGvbo10jBozMptTEzVB
kd1JZfUvNyvP6DXLPC8iyWg+iWuAVDjxTt3KAUGNXKQGJJoNF2yUVlNytraGBwo2drwlSSIIZ1ff
+V+fny9s9bOlGNXKwqP6fmoVZ2j+UjJR9n+96nkxyjrPixNGpi6T44URnLDmAJowoH9sS49jSN5h
0vKZWkEcElIG6bkOJM94EDUsRQvJBRiZyXRgjdqcUt0M4Cjs2Fpxuh1GRCvJRRErkkaD4Xo7TbCJ
TEgHm8gAnvGb26NcLw9eLCUXJ2oZ5bfUZDbsGowZOEbiaT9BWvQ0eH5CcA1N3/qp2SU7gLoXQWH3
E6t5I4Hjy1CR0aR0WFHWQwAU02y5cBn3IZYIi8VNfVyFsfIwDtHY18MU/Elf6117R0HTgGq82ExP
dGvwNarKLtSIrcCxRdHuUgXqJdU+mffQxz728fcJbSVr3kTLi0gHR3Rh8GUrsI6TlnSI1dnBCBW6
KQZXHxyi+yu7HBLWbvnUGdBzd0C9riyvXFfgf5dl+9oMfCVLBXvPzg1IoaP4OAUqXkxOd9Y3TeKU
IfRdGERzpjcCK274ggciMJIgR7C44FQ1o1VYC86UOrxb4/elpkGWbg226SJZcLauAz8vJsolQXmb
pJOq43B9WkjBOjdkljPtDQ9E86fqWH6PXSAiv2t3tW+itiUIkoIUzOLC16hUY61L2Gg6afembjoZ
wYOlu9cB+ift1jJLZ8gXQclEkGjyVa7JSBJdXyuwUvmcj2mQjtsseibG7BFJd5g6C9Kg62XRizXm
AtgoqflUtBiQeXDIU2dnhbOtEgJL4iZHWPruoOnp3Q5ngrhscdEslzV0n+GTfUK3qMjNkDT99vYI
wq3DJTjWABX73sIZSSH/c1zroO1z/LOrNtYqLwJljPikb2EYDcPyV7GEjmjrcBmPXNtTHqF+f7KI
/A15ltctpW8YkWuMahgp6MLafq2KAvV69G4Ear7sRaUCRtkm5rxy62HYOh7pXQy53o1yhN3ntINk
etj+DQ4yt3DjxtLsxRx70Y7iyygF0C24FpHuyTsboNfeQPHH0TKwmz6rtWHK9gngxYLTKjg4NheX
2GSprVpT3JDJW6kNQaqdU3t0pfa5J9DeEkkaXi8WfZ0b3pZNmo2OySP6RCsAf9iyE0BebvcLXjef
GbstNC1bg92tr8uFIzxws35aczY17JUwCvtwRWBS4sI77QAlpDAShAbBKbW57MmicpynFk6pbm3i
oXZiQ2TqLfpmXOwxp7JK03VKjCjHbkbBUDvNY+FaLftG0OuTpM2/Cws8vb4HCiMBBGttIgDovni2
5BYnyScgg1oMmK9VLjBFW68/50EMD+7vgvHXGd36iFxYmptFXkVzCY7oEtAjelCJR8BkWHVz4X2R
3KGr58ViSS9RaOACUtaZFlgUCEiry48GJbgO0L2g99Br3unfjYfb0/xkZPx5mgZPvs9r25xqE0kC
C0Zf9nM/R3e4OSjQ/Mkc/Wgfmews+85Cq89Vz9Cz9em2hXm2CjChp91lz2m9hVJ8Ub4DClG+3/51
t7+BwfP1ZYCp4YSD+IQniVkqjjL2gVQNG5qIvvbtVTd4pv5ULoNWpIhJjb2NUtXVDfStGDjIxAxm
DZiI4iWrnocKHELKglLuBDHxE+fzz++gycCqE2LCQvL3F9jSo1MBAANqvj3E900Zgv7LmpyCvB/X
sJUq8brs9AfIsA7TuIEgWD/9NaqKw8pdSfBas741GU6lcVjYVk0ftAWGXsRyjfTNGFKog4GGW++L
5FA3mZfN1E2GX0Z0F2lWoHXbSH5YzNIfs8SbjSQwms7phtLRyjzs2Ohms2dZdxI6zI15b0/oDeip
15SvefHE8l9l9H2cBzeeMydrzlD9dnPD9rLatyJEInY/9sTTR9PJbbapU93v0WPKjoV1nnpbUEP+
w+PraxXXz3zxjrUiTW3NlUcHy58QoDGvemTIte/0hyUE+xK1VFAIn0cqpJH94QX9NfJ6J1yM3Pe0
ltqV+ck8UmB1HQhGajvjHnYKZ4Iy1eBindMnClp84dhhjagl4n/+4b319Ru4e6fJZaNfavyGYki8
yDL9uZA2JkMHW4HkWO4Z0o9RrT2qdRuLTc7ts3r9DvoanLuDmqXUNMXG0jctDa34UYkGwZWwRr5b
R4S7g9I8i9ligXtqpdHdOMWhXKco/CE628spNmDyJuXwXZUK7/bM1l9+a1wuB240stTW+mnpDBqM
/BiP+oZWT7cH+UMa/LV+3H0zWoSBt5euWYoSSACx4BljWf7wCsSUpzrGe7Xp0UKHhlZYRp4hQlf/
4c38NT5370za1Fo5yDKnqMudTO02w/KequYOoEG7U3GImnJvA9Sd5Jaj9Pp2wDavgXoiRhL2CBQ6
OdBavicdzd26q+4mpQObCoTG2+t0/Ur4z8/kGYbowuZx3a17fJoCRf5pWj+S+kUbekGLcV3uGx+d
5xC2gN4uBsM4i6y4WRzt5Ax68hPYv2nlL1P3GCmC9tv15/rXzLjYtSy2YqddAXyjPuygnbYbuu/z
cD/aKNHkosGu9/vtr9G4eKU35SzNC45r/NL/Mnb6JtFP6V0UxFvrER/V116z/CiCiAliBM8knGJq
VGzEovYNKtjoJJZURPgSHFaeSKgqRjSWJebVgYYkw3RA05wEPok9mHzQGFH8FQ7S/29Pmq/V5EJT
02fwGFkwMcBevjP22vX5M53jXTEXD0OGDApqOLfPgSjY88TBiah5OjDk/MWh25JN7A9OuoUEDtTE
RY1C0WfjQlNixqNirHsFSDDX6p6MzBbMRrT3ueBDyUQXM8b66ZYUANFmSTCba4+28jIJS1XrObpx
snlK4FIaS1Su7OBsa36Ywd8SyzoyHvDLxUghUUrCUwKZ3EW1GSOzXCtjiSsp7vIabZfYWUJAL5CR
FLt5X/zUYrF7tiCG8czAuiF6BC8xoPeInDo9eY2hPhV332Wp27a94tixyDTlD12y/xwEngWYSYtq
pCsLUOstr2n1bQ0HOGNxh83S7HBVF0nntN2Hrb20KIdL6fxs1pCHVFVnkH8ITsh1GMXXb1m39UVK
Zg5FN9EG+UKrqM8DO2d4qirApLSdT/SdZYAkwzqX2P03wcCC88IbUkR6UXa2jEUw7k3i0uMq9DlB
Dlm/l+4VPwPlXfduDymIehoXf2a5bjsomwE8Uei7HLLHeokZLh+3RxHtJy4R6olUTNEavkGFuW/s
xUni6SzJe3DSw3xm26J7vj3gH0o3X5+QizzSmC6Z0sHOZdyVx+G0Nj9TN3rMHkoPoo9obtweT5Bc
8KTSYTaXOVq1MHRAXctqcuXh3I6Pk0i1VDQvnlJaG/VIZwUDaSEaNT2Adn/fUXOw+P+NoNAfusj/
WUje4yGnmqEY44jmV6AEEJf08Vqr9hr6D9C1D2uRZMAfOlFf43HJTFapnZWtmmg6lL3OUedouqNh
sLspyI8LLO4B1s6d1Q7InN3p16TurJP2TV82s7dKIYvK2KK4xOO3NFueOzuJTWTXwMW/yT7VseRA
28KJiD6xsDw195JXCF71gmuNN4GYUefM1Ag5dRIPZ0WtdsrgtjKFxj9kVazy4fbuFQQBff37RbxT
CDxm8wLH0xyzwKwlv4jqY1O83h7lylayPnFw2qoqTVRe9j2K7MVc1HItlaC9ubo6DY70ttzbEPMo
7kRa4Ffo7b8Px4U2At2ohDHYPxTb5glsHHaQd6NvBs1j7VqwDPDlwIKVmZufFUiR6152MKFWINxA
/8TG/f4zuNintdFMo779m1ihuZUH+fNg8ImfBpmAgyRcYS7qKUlTNdYMqvKKw82+rXCwjx4aOCs9
J6aCPfrPy+r3iXGpV66PUUQTeE430imRvxeZ4NIQzYZHfMD43Y7zbvXveFyCMYx3ut8eIufT2l6I
rPvnGfhtNjz2A4cqX/qO4TN12xkA1LyAsURZir6QYDfwgu6so+VEwI48JSDGxeSb2pe+3U1+2ptu
0gyOQUevtd5iQ4I5QitIlq+0bX6fJPn9oCe6URXyjAp8/AJW4AB/bbaJNiZ1VhksiG4G5uiIzqFg
m/Csp7pQZXOcaXNSCiCeiodyiLaCwPLP2/f3aXHxS48NOe7tbsXt9H4LiAAK/sZZ3kI+svdWwTbJ
Q5ZsNML28ZXr+PeRuRiTzFGVWyZuq2pRPmx26suPjHWPhfR9Zq0jDbqnFtEdVTeNtTO6FiqRdRfc
nv0V58zffwMXYNLetuylxDGZlvmHBTNICCQByXSXpTUI3aPLQApVshfNTBNXjphTW0+1/Szb95k8
bBercum0RbvEnfLez1ELIygkFMeFfhiQd7CqZJebTe+qurWXZQt2mGaluWpW2AEMG/F/ldK9WkV3
HWOo+2qw2q62tgkH2LJ04BgfxjH0xgHEh6UXikCKW2ALLFL2rnc2LCekYptQIUhWdMi4MDgmkdIo
cOWGALe+05bxx2Kvhe4dTZV9VexQQ/BK8lOC2V4uR44CQ3kLiiulcZ4BBCzqBfYYB7M/D0Z9Z9VI
cspF8M2EoY2Lnb3URkrXSM3JBlB6oo92ek5Ky0n0bdl2npZXm9hcnMlS/D7LYwfWyIKCt+DI8EAX
NrCqXtY0i2T0aSr6p077YHUMy7bN7e0pGohrT8zJoC+JhONvA9HaPDCNbos8QVNG/5dryqNWgCKZ
ujLGOYChcde7f7tI266ugfet+OKquSCw8Rwso4wsaWwQdaxF20eyR+xYUNgTrd36Cy7zMmC9+0HB
LonNaNcRaN4qEcRDFbfPe8F++BSS/b248VsU4UEpUSGzIq6xIZYmDQcZDeii2FmVfq9qewaP+cUe
dkrabGtae7d3yJWC1O9Dr8twMU1rzNUZ1nYYejQep+hH3x7iKD3b9rJRJ+bpZeZbevQ6GXEI4yDB
nSj6ilz0LHuiJ8s6eBYlWzop3jK93Z6faAQuGhl23pOJYIS0SzeUNOAl+LdHEN3rPAdLUrWxUNL1
GoLmf+RbeDiFq5y26U4RajfwVzP2/wuT9LfvxmNRei1LrAJ8vVNZLO+J/Bo38V+tJEJLCZaPh5ok
UVkq1ETO0sMelcGLtRTacK1f4Mbe53ElSRPNUQ5351O/i35AGwKes5m2WUWoYHSynSAgufpyruwg
Knrvij4djzEZcjVXpgmfjjHTKxr1UY1PzAzyufhgkGMwdXtH2OsEeDCbs5+SCWry/KNM3m/vINEi
r3+/OIJEbpUxbhClTRwwWOHCz9UK/90QXJKmwK2nMDIMIanvLfgpscoEnRdBCs87NxhJo1mkbayT
Kjev8VolYDYyIFkQMUTDcBGDDEphZxYedFZeuL2Nyq98tK1E0I+4Ugj5/XRxYQPw8Gk0KDYlUyEe
1LSBKsHZXJr9yK53mvpdk37NGtDB4OIVs+FSPd3Y1AN6dd+TOtRpFc6DvrM7KWD5szU2rqnva9g8
OiNRgW1nRuvIxSK47YW/mktsoqaVpn7BpQjGBezK+xACykXl9GF+n1UOgYQcajjwr1IAwqkfIa6P
B8e9LLnSkwSlg3PKBB/r9sYmPEpFohJbijW80/xR04lLslkwguDmJDzWJILuVxsRlDUSVMYtmKvJ
ZHC0+kDl7SgNbjqnWwgtbZJalPDcTnMJDz2JoyQfqxFp7mpFhSo1OLfxod4ud1VYC77r7UyE8FYR
eteOjElYxjgD5rCZXL39SwU3IhbEoSvN7HXXa6q1qvMpBuFeqFVpxVBmwK7vPOXjb5gqZR6QheSo
PkGowCP+vFFLJzqio6pkninKg66f7q8fwEVCSkvdiqA2dWL4mgpTt9C1VPu9NqgOtTqwpQbHTGBt
nOCvILxN/egpaurN6jt6rd7tkHml1/r7anAxM01Sqo6ru2e2jTf1spqqoDniax8rwhOqnt1PKuFW
Ekkbr4f0n/fh1xpwCZluS0wdqxYyCvp7MwO31iJ7Lt5S3X2b0r8Awvy38+RCaq+0lBTZ/wEtV2sO
OFTsEhDHN0q4/ILnbRi/m6LMT/SluQArjVTt61yBgHMKynfuLnPl1fOv259QNAgXD4EXK/KYgB1f
wiqClvK9ns+nWmsF2/Z6mPvPF+Nbk2nbm6rGIHxhR8+yecjlv25P4w9B7msA/hlnA0+WyxCcYNrP
yR6D3IYuPXnKasMf4yyYrOw09ub9UIrYvYIF5FuRyWSZrTmXwJHP+4zAsKTNN4VEBLhqItjyfPsR
vA9FyWewy3oKjoWh0saldR9UdIRDZwlefjn7zO7e5foX1TLPyGF5nx9mU4drxTj5cQJrtcXp1Xut
clndustA3VRuN1ST/aqqPHSIvKmN9x0KLH2BKozV9nfIU1Inn0G3GRYb9POifVVoRYKcdh+jPKEK
CF6+/RRRCPOngh3zh8Tz64uuW+oi5as7KU9ImTWnuXtfaPrCKjy3ku+s+LlWQBb6bizvFdxw6uFo
DHsJWg5UXfzb2+oznN+INHzDMysBJhk7fN0ZPIhS6wKbDQDzxzb0b39OCf7T7LURCrTpey53+FVW
2EJ5UNNLp09e8JeDjARH7SEcq+9t+6AwuhmSzu/GI0G1zWx+6ba+1cpg6OBopL4MDJA6GLdbSRBn
sYDLItqqXNgcY7uNVQXY/Lb5aJewgX18/ShYsH+2pn+7ET6LgRdfzarNOS5SyTpZ0eg0dXcmmrrJ
59ZvBs1Zxhh3gpF9U5X6zpSjM5XA9yAjtiPD04YZYT2/g7v+1g7RQ2V1iaOO2c+p0UdPHyY01PIg
72m+V0xmPGfdYrgQH70jo1o5kanWLkU5T7hqf6iFfW1ELg5XspzOaK8jDiN9Clc1dPnco84IYZQm
LNz/f3HO31eQi8hjYUXWqGPLNdpBToxDYz/a8SiIJ9dvbl3T7VX2wTB5kI2hl0OvoHMIS5HusKKJ
2hDJ7yqnBcwtThX0MIICOETBgVovyn+cp4thubVktlXXTRk3JyRSzhBrwZQ8EbJLYc6aN4p7ezOu
/9itwbiVNAEOYYWCwRL9ue/loJueSHIajVM8TD4RqXZdTUG/psZfcWDD5RkjErzIatORcYAN42Mm
b3MXb25PSzQQd9XFmin9P9K+qzluXI3yF7GKObwydpJa0ZL9wrIsmRkkGMDw6/dQs3fEwbQbu/c+
2yU0wC+HcxqzjuvzPPyUcpAM1LeG8dTE9v76ORd99uZC6j8NcKlIxAHBb31eMKCe2mBvIP9dTXRz
BhdOq7VK0l636rNRz4FZo9BdAcF8Tg9K/2Qw5dGWK78ysTaU2ye7sY7DogqS8gvjodC3zU/g/Aw1
sE4Ipr4aWYq8QkUD4iYoahSm/Cov3BpWy3Kne2wHVNjYAkvobsCCQGp5QJUVFVsuGujNT1n/fWM8
HYwvSaSFwKqF5eW26rVmHYKEUZQRrl/uimLwQzUZleiQz0Q7K3njpabjEbT4/EnHGlrzrTETX9YC
W35DRhcqSp754BMQVA8uwPn989W5iFoiSm43jlOfbaV/1urKm7In8EKF3XjPMLCfxb9K9l0lz3m6
HMtuDBJsXY7O4NEE4/fGO01A+96JCm2XNcuW1XVVwVBk7v3bMkuoYmn1uQBRM63R9TADSW58xxLh
Tlz+0l8nca540h2dZJ0JY6FYQevcayQFDqgIg/UPr/x1DPfKi+lQKgFtE7P7Smh6WaBl57Lz5t5P
TtOhfipyQEokwMVUfo1YZ/i4bkAurA6sH/nreN7aKwtldG40QCJgQxdQISztmsd0xmAcAxZOz95o
+ajV6IUAWsSVdNCLkDYwkv5sjE6wjMveHtogQXxV2SvQZC77o9KKoFsu+6SvX8m5CSxVjGBkV+uz
hBH1zJuYsgesspcad42wnCqQsM80ZqPhVUmapkP96zzZuyoDGL29x9CeJBzbvdyz+Hr6z3/fHtTm
ZUkwdn8myq9FBoeKRV/MHoynie3TjvjjCKcrv5Wl+TyI+IXXB/u3efn7QT8Dqs3ZUq83LAUU3znN
T6msuHIDhA+nA7rWs6KeC+mZyaI9aeF9OUeCcmI99w1wHtYxqOaOgO8NlttrHsSIipdrQJu35TxG
HJMZK3z4iDQYAiVs7qrdfFMiRcAeWatH67kr9S/UWQJs2IetR9f1SmA8PmO7zfuCUnsqawdaPWEC
I4vfC2PntKK1iT9EiF9fkTNRQ9V3o13UNmo7yzmNOtxUDppzHen78nfzbdz3QuYa0cU4cyWZhpTZ
FQSnjl8r2/Kr6sSKIrz+epcTy83n46xSzpbcsiW6QqzNwfxDwVZH1ANtX/HSIw3ZhGkM0RT9JxXW
NZXgbAyNGztXSjChT4CGiunkOsZ7Ug8vBttnVVq4VQJwoZy6s0pAdJRIpyWRQfOHZlVXm1Gz2CuI
nWvMkqeV6b7OjYfBmGmoUACKAFlaMca7Ihl8Jx3SEGkziHa6FASm+n8XOfwtFJ8Wfyt6mi0vDYHo
o/wJh0I9djT3WF2MqjDxle/Xv5TAjnxGbpvDJDrmS65CzjXjAdi/boscWTJCCr5o64yCkltbuiC2
viiBjmGrKsIwS+GnKZNiaZlcEcAESWfL0EBZnodV0wsSk4uR9eYUzoDMCZg6pA4eBw0Uf1DuAOgv
OGGV4X/J2+aE9Z6bpxuXgoLQb6nPlX0cpiqctc61VMwdEYLSj+7KWRtc/1gX1gHg7DdHcvZCIY5U
FrK8xhoyGHqqoN13XneT+s0uORUn0013wBGVXfFW+sVwdnMyZza62iBOocxrBL8impe+nUfF56J/
BcJoIXLERR++OY6zH1hJ1+se64jnIXkdmiJcxtNiM9dZRNxhImHkjMasaE2dVGtgsmDrMZsjFZv2
dIwFMn8x/vm6j7mWdDaywmidDfVawezyl9z5ldh1aORmYNRojzXm/f8mJjxQnlZnMxaKlNV56lF7
ig8dWB/YTm3c/K/O2yomVh12LyJIK8FzmqsYbe4ZN01ZKgPEZNEKL8maExJ0SitRZWWNNK6onslF
Im3T6DP6ajWgipJdEdQ37Vv50gOTaC0XqblnPV1/UdG1OGPimGlrEzpB71iUquVONcHuYAq0W2Cx
+NFos0vzLmf4asucH2f5dmCiVSyBVpmc+ehaWzaSBJZXU39rtLpNddm1F6CfO2l4/cFE8s6Zi3iq
msVocZcOe+XK/K1ELdSejkYJvhFHFTyc6FqcsVh6RaqdeIS4q2cnS/3B2tfxnhLhxJ5I7DhjoWks
10iOW02hFi4g1POLZ90HIlaCTjaJ0J0SdeEuYH3+w+Lz88+ZhaWovMDERC2nD4kmBZne+po+PvW5
CoVOdtOI7nlp+KXe7KR8uev0IVDNR8BL75p8p5RHGveewrRTNbVvmlRVnmI8Nr2ICfpyBffLwvGz
006ao5ii4SOsoNYtUFLADHKP5VdX3Vl3olhPoCr8BHVNZllNJpgZ1uMF9KOcNgKZEp3AWRjERcxo
bGi8Yeu7DgQomXDaTiC2/FC0lHfOZNY4Yg3718IBwDLaNwlDyv7ga55yox5LQCahoi+IMEV3W63d
xkjPdp0vjQwxdpou7JvjRLr/8fU4QyPLbd7IDuIUhNxu3GDslw7/4xGchYGHA4A08D3OdNr3S+/H
QnVfn+GKk+Hx8DJoF/aBIWRjddtJXWRVEUgqBC049bKldDA6bSiAhv7cYNl8jN6xCrkw4MrWwEoB
8QNrUa7x6xsCtFlvuY2fdGwZpUd8LeS6gGr183s7sM7gowis3q+MSLStcrmk5Hz9pFV+Nj+pLJoF
Kxf4SSsNyMoqusguZLNXgtHwpoN1aG/L3TpLqyZu+iEdB8MdRWXaT+7Qf7/+14/ghFQd54XVSomV
ATt35+ydzccKuQk1gLtUY+RcLsMadWxFV/YaNtCKhblGgR0xADjo0/dZq13TSsAZXJxN0woUAkiC
JD/IahuWVMF/s31mAXcAw7Sy06CVzdw5ycK+Thc3H/Q3QCLtl0r7VpRllA0lumRD9d3sEk8Dgst1
X3m5CrB5b05bSnnRbdnqURL9ZCLpXJiCN+sB4Zp2UwEvB5zvrReLQGMuW4GvB+YUiFlSSinBV9aH
es+Kl7gVhRt/8AlfR3COmTaSZnYqLmbGd3b+DWE1SBVSd5zLk2o+pLoRDTZQLtPaVa0oayXv+sOu
f/6aCHHuurdZQwGFDxOhM7fvFx+TCaENiP4qbYBvuVfjxr9+4mWT/veFeXwJa0wMZuQrPRzwLEaI
YKtjV+JNzqzo+kF/yAS/TuIaVEY6qSZq9TBOn7Bk1QGwririEXZjAa1gLY3FQKGzQ/vB0VwRUs4F
8pw1Kvk6nQvzrRhgE6WB08FG/jvBOmar7dr+VrYCRiN7uGlfqkMagpnAb7+VO/ID+IZvo7bXgClU
YexB4AouG+qvX8P5aiepSzNO125u24DDAJu9y+9ee7z+4qJDOKM4DSTVscKHT5v+YAOmPfp7YxZl
o5ebCZuH5azeNFMQmjFoTA+WStVDauMptY8XtcFYdrSQcA8nFRuKnRIsuU//C8rAf35YzhSpTFM0
hvF+7EuueANZUHzIva+eu1N3h9Vz39kpZ/lBVIQSmCK+Ua5meWmo8+oDyWFsR38RL4ZcnJnYPCxn
iiRLk6ymwsUacqNovx11jNpcc2e6a8y7sVzckt42uSZS01X0rpigz5GjjSttrC42jBTfU43UQxyt
bOuxT94yr97XPlqfIhQngZTyDXJWTkCY0SClQ/qoJVh200tPUwxBAHmxvGvJjmFiTFORzc8J4M21
ZMwXFENRr9ZnxITvSrBkgf+DosY7wvgUfly5tiHoIl/0k9tTOeGkc5W0TVJABff5XRUsO6btZhas
lAsrzfHOJPtq8WtBG/XSk25P5SQH2WWSJej8n63kdipytJQAxWhmAl91qQ67PYXzVXVGuknC4Abu
ttIZ9zsjWhd2RYzxl6LNzTG8g9JKoqWzniNxAiHOeGfVy66mr+l4kgwiWnO9JPvbszgXNYJiJUvU
BjMU6eSa5gvrX7MYy23GuxSjH5AF5oQhpQIkVZar94e8Fn25S2Zl+wM4L9X0soFx3RKXrRHp1Xe5
mu6uO4WLbartEesbbBRBMUqNDQwiqUdauJZiZeNuyb22vNduq1N+qwKQIGkjQNr1AP9jQdV5olte
9Bnb38B5ptQkuYRRahs2G8kw5uwTdH1DDFVoHSaFGcD+ey8ZXJkG7X3z0YLFViC7Ag3ROL3UO8wy
Wsgqz8R+n1B/6fXvJuYhrz+1QEF4H2GZgP0HeBc8Ux8V1m2l3rdyGw3LYyavg5Sv81L410+8FMxt
35VTfIk0JrqATg1oYRIqPT5k/Tz1YzhVQjchuhyn/ZLkYPHcWCUVhSV2phEb7iRNA2eogb7VHjAw
5yaqxgw4agfLN28LFv6PH5H3HLMsgTPIgCT39gO27MKlOFCWCky44J48nNFCmzxmBHAB2kxOljVi
7XVyM7vcY7/vozFf4pm+FLkiXM8QmD1+gLif5BkzEqWNJJud0r0dpZ7zArKen4u3BE3gRM1BfXMQ
3VyXIJHH+tdEsV3oOlEt+7OVB4q+HaZsEKiDMfXTT2a91+tueSNifhMYPp2zCOU0GnFb41uWoFaR
nDstFS2cC3SDn9k1Filp5xIqbxZjVIxjqHTzbkpRsJirUPCIq5nmY6iNHvKTVKA1B5X5QGpgYGU7
qAZxkx/ziLle4Piu9f5MF8zwCj/bKk4bqz4XTNHsFif+BQO3xsG94gGukClBBuJs4MDtCvlNVPMQ
PSpncMpBJ6BMqfCo7UM33UxWEyrFXgPqqeBFRfLBmZsWQ2elXMOWdsEYaD4gGZSwfiZvTbB4wx53
i/1Y1BG4uD2w+Yw8apGi5grwunG7WQOw9ROt3gznwTRnryifaxBV5lAMpR8FRvziVRXsfKm6otsO
v1qpoyadjFmKORkwYgEd2SdSIQgQL9borc0ZnLo5/UIxyV9hP/RmfoAtC9UPhr5s9SM/x3c9sHhd
dmwC1KZOju5OH5j1S8Qp+UUt2fyI1UlvZLbRTVSQugQuJDktdeMmpYndPiA95PuOJAHqZJGFkfQE
NWZ2TKXbung16WtZIgcxB9dShmBp7ahskLSzEvi8d0DDFVj/i2g824daFWDzG1lupRKxs7/kbq14
S7ln39E6VF7YSxZRfzJcOVzz29Kbztp3MAGHzPBSER6BSCg4/c5iU9aJibeSEZn2reWpYyxKkS5G
v5vvwSlzPSZ2L5WItFdE1rWuG99h+XFlMl2xuGtUwgRRmCJ8Xk6tgVaTZ1oJOdRASikTy3WGagzT
ZQKFWK36as5+6GP+m+TVnaQbb0XfLGGK5VBXmgzqmT3Ajtu0nj2j6gGVAVwDV6oWGphUB415a/6s
ZJv5KmMMBbQJg2fleGvpbeW24+Sp2km1ar9NtcicF3dkr2nfvU1L+mtWE1/TwJqSlB+xLL2zBCWp
+wKjvYahAHR6AcTwkMV4G016nfvFpewpo527aEcgmngVsBvmygwmRQ1ZPvqsARg0dY5WXaOzcJCw
obfIpj8CyEMDHQBIlVwF83fOnHgkAXcThj6TnO21WYnKPJDSKiwztKVqGX+xAkfevpoVVAJHN1OB
bIZ3GLqj5Nyi3HvEsuNdhxTYrYbluVi6vUpty6tLUAuqGfWlJN9ToHO0wCgYEbswulN1rEvgKnHx
2Iw3XYZN9VY5zsDvJEWkoVxeWYnbWY2LlQG30l8r+cHMH7ruYRx/6/ItMTFkdmsPoxdXT3Oc/M7T
FWs782PlZ1JbvmKkCOel1K8aUUHxYoT0H3F1ZH5HlpHYAJnqaienY0upV8jNTlussMIK9YKFGoEH
ulSO+dsS4DguN5z0zpRGRwU0H0YJQRYFDCItWqcSRAWRy9nR5mJ8EpgWEIN1SgcNPG2gbm/0bgMi
TCLdUAvMPvPKxml4NCVeMlbeXHf+mAXjcN/HfTjhyyH793JdE2jrxZxp87NW87ExhSWrW7OYJ/s8
5wDpmT0qPetmJnB+l+s0m1M4z2SN/RizRCLncV0mk70Rk35JvJMdV8nuh+YbSR/l4ZuJbajcvnFA
ldlP2f76pxYJFueXYqot8giIJGw4NG48Yd6wdNPhvcGKVzwLyb9FcsV5GHtsO7nLDXgYZz4uM3BL
Z6wrg/w2ucXGu1uoaJTbmDk2/sfPyXkUbVoyw7CgPnIO/BzNiSh9pUn7dP0tLwemm+/JORWLFPNi
IgtGlQjc2JF0u2BSlMjoGPeBdB+7+m7YKSIVurgXuVVWzq+wJK4JsUfrNjeqFwDkQ1oUtNNQmNas
4WQQ4I0byYGV9YEBuyLrAck660FvR3I13WsJUFOpVvzEAMPiyr35kbbqndzMBzOnQaqqR5qyYk+L
ynEbWc49qSlBEMyGeJ9SqXObGBhsXfcU1/iMiVb8Gh3ptXJAVj9rzVGay72SGuFKLGwauagqd7HN
srk6P0uuN6aNBWF4cWX61hV7dcWBbV3YSDv5YMTXFMuV6sRPjWOhBVNrB0m715NTZjdhootQUC4O
YG9/DWc1lTa1u45hMnSckQTlpSdnhotBCLQzE29RKIC/7WAowESrzQCv+/9HT0cb8kv6+Jlzw7QW
rRxn+0wl7OADYcnJnmSwAxhYSb8u6Bczoc1JnHU0AGahauv4UJG3kVQjQUkt1D6kna4zgX26nJds
zuJs5KwlVqtRskZNb92YfY+zIlhI74NDEGuTQLMv5ihTnWMSi255ETlu+6CcbRyyydHTFPHwf1ZH
RvLwV/sOcHW5a8ZHUZVH9LCcfYR3a2o1wbhjVr6g3uOay+DPNPf7XBa8q8DBfWrWxsHNaTEnso1g
1EEQF4O1vOnBFwgIkuuScrECa5uypSNagIfiz5mqeiaFM/2Vq89B55HHcY6wDCz1xwrFsxuQaUTL
AS3uiC2dVwK2QnDTi23u7U/grLJRqMpS6CY5N34XaCHxc1BEjXdySIDvKVr8uORPt4dxxliqyj4b
R9w3q5r9UpYB67KgymUQ0htuJc5jLuWVm/P4afRRV80JHIRkZVKKXc1fdkYwhvarHWIcRQi1+4mw
zxd7tsdxJi7tlFjL0h7F7LkJrCXxkMJ4o22eRsQtMzH3TMX2POpBlqeD0yOK9cl2dcKQSzJEkjWi
u3QCTUpB+0jKyPfCtJ/ShQSo5QYqMT1SyT8mOEkdfKSnKnlWlFPT3pKp3lfqDQjrPAl506BPLhb+
E09xRADyqzW5dj8uHMVvZl0/M/ssq6/N+F4gjxAohEBA+IEipzYsNpr4YHOU7tUD/BFooOobe2+/
q+ATQDuABOMOeIdL/Xz96Esqv/12nCW19QHb+yBTRIUnDqu0jmq7iMjCouvHXIxqt+dwZpNYeWYO
FW64lq/yvXnQdvE+B5khZu5DxF/iLOKzYnrts3F20+mcschqi5xl87XWtVC1uqCNf5llt68ly2+B
twaykjEvQsfZK81HUhKPWpFBK7/rdjTVfKd/phg7mZrKd4pDrkoBQa9mKQZv1jDglOyl/qGeprUp
1uuPjXHsx3eNPBZ165rTrcoAM6PU+Ju/bCp5ihVi3hJJpeOakt/aseiJVzW7dt9VyLbWGygGOdJo
RO3LSy8XAMQ8A58MrPKRXr4WqeoP5p6wR4pIV/BxRULEGdOubKppiGFMcxTSitt1/GzaNbvshBW+
qA5HlOlFTlF0JGdSCekNzTExzWI47LkrymNsjS/JpAv8hHrJ+W7klm++UmrHQzPgagzduMPiA3Z6
cocHEPakAKYeouUN1mvZSR7FAKji9Q8Z6H/D/tvyE2R1oYij7mK5aPtzOFMLgroxA+Ijchazg20s
wgxFirKz7lWNrixir6Wie5md+bU6nrL2fWxnX8lup+VXlY+AOYFtnohHSP6O5rHhKiT9oUs/s+L7
pIn6rIIvpHFW02ny0bQ6DIjYMTZrY2m31L1f6KWgLCE6hgs7F6NXeo3C+aTWu5qa/tIAGVbtBBZa
JAacmWz0YQA1EHSrYJbLJgCVYlSiSBK/7HVBxfVixrD9xuuNN3psqDVQNRJk30QfMOxohqruuIC3
cdF/68BJtDjU11CBSEJHFpTFRY/JmUzadGpFCs0+N6APMdAPrvRvuVSKbngp49/ekLNUMlUVkudw
Busg3AoW1h5X1JAiFNWs/uADdMU2VFOzFB5gs4S2xKaOBgboCVSvTp6aigSVtgCzm7iZhcrKUnk2
jCX2NhR6VNVdburPlq267YQUPSVhT3d2dYMg3LUslEtlVwMNRlIqvgJcG0A1uz3i46K1D1l2U8yy
50DjyunRrGlA5ynQnUfF/JmCMquj7eCmXf49pkrsAbz4LZeys6Iu7zO5J6r8X+nF3zfnQT7trNSt
FLSg53lqPWtGbRb0shNy9eu2fzXt/3Y6X8dwBknNKSlphraUhonitBkikwyR3dhhMbbHEiBdedcK
bPJlXfw6kjMscdcC1K3StbNkPCRNG6o0cbOZel1BBTi+F/NM2/w6ijMuQB5oe42o5NxKg0v7tyE1
Aon8ZqB8KhVPmp7U+DWPM4E/vayFX6dyxiYj4AlmBj5dYdZu2gLatjikdA6vf7mLdZLt5Tg7Y1la
m8sZ0c91QPbW6/xtYKea+JhfjBjGszR5Rxx0GAIWocIsGDS6OI26PZyzND0dsS+L2gSmJ9jJ/jY9
sjxE36IBj0XvKixMMQSzUr5i7ZfdgGCufJYxhgNS6tBSQ/koGke9iH+5/T2cSUIPZrJJXK0krNXP
yvFsZWd2oS3/kJJI6nbzz87tbtAS3GmH9mDXrryEi/yjZQ+sOsSYQ0/h7UW6JRJ0LqwysDmZyIpO
zvZ8w+ST05OD1RyB5CgwFX9Ihr8Ejgumcn220oFhC1uPpF96MO0crzo5EYLVQ+KLOuaC01S+bWHn
NLM6wJ+ezXx8rNX03CtypLD+kEz9rZEgI25vLM1wpUbyAF5PsW4skPzrD6vynQz0v9JSH4GT2C1A
TVHeLYY+Dbqo7ZSCKhWziYyCBXAJDOlHO+egNAVpFE2xYv4o1cxnRf5x/Qet7/tnI6rygKC0y7pW
NfAia4lYO2LwDZzHIHUQGE5FoHWqzNkzTTbUdhygdbZVwcVV7a/Grj6M1kLCQua9VLUfipkBVx7o
dyU1D3ikwrcGqfNyx36anUoK57IGCJCWgdEs1p7JQvV95hQq6orgNUqX7FscI8tRB6NzzXmY3LxH
2qpkOrrbrNiZsComzTS3tFJsoPSzdZvFxaFMlzzozHmfZu3zWAH5JjfCBUCSJG19p6rDvlz2ct5o
Owr2+LBl9ltVFafYRtLfFnXqNgz4lgn5YFS5ryzAZ+Vo4SaTmziTC07U40hwpE7CrNF8u3ntWOXr
zIocahwqnd4qaYZ5inK3DGCDAKCRWrY7TW0ABZiRB1uVTDdbjCKYE+lGpgxA/2m2+BIKVuhJA3i9
BE9kdcwS89DK9ctE5qO5OF5b4wcsZfHCLPkTuKeCSHf3Tj+/dGrht00cpAtSfZTYnRFUsYW2m7Br
SUhzg4z8YHXGoW6z39h0iemxMqOliqYOaFPW4GJmwM0J9WJ1dg31ILWFFxfdU6W8Ve2uXQ69cSCY
IyjB2Mmo5FIdsX91q9ffY5bdXZfdP2T2/zEeqsx5K7JMqjKkeAc9Wvd6p138bmCb1+sDDcBQ4wsD
6qLIL6/W+JrCcK5LshV7sVP4ZQPbN+vQu3KEGfbvQLDHkHitiN/1TtSsF1kNzmWNU2cMU1/rZ7nF
JP9ySknsZj0WfiZBfHxxmevLGYFn5Z8ZQFUWZZ3PiHDK0/iNmIFzlF4KJ5DUoMGWSOgEfbAAFSM0
nCDud8uz2bvDm8j7GKJH5tyPnQ2jxhYZdjpro8UAZ5k6vcayE+gZmKNHnAn8iSWOqVshoHfzRLUA
s1uFE1jiZ3s8KIkcVoXmpeNONkC6NbxQG7zuheHZA2aJMcYRp7M/t7W3JHuZ+jRWXTB2oZI3eONc
B1WreLUO5pE4q9yplO/SEmy8C1bgGfHs+SUxfxKaRNaCVlJTBo6WHWqSeFS1vcm+K2tMpah2UFXP
qaEGmol5sBUPcViONdV2BimA/TM+CJRB9GacJ1UxdWB3MsIIPRq+jYHq3Ty9rfjOACxZC10Yk3nT
j0K7vqrYFXXgO14M5jjXB0Ry6MzX6Mh9VmA+h4mBW6h4XXILirVH4bFroH3tWC7275SRlcDO1sB6
mADpJzlIAahXb6UoD+YX0RT8RTy6jVLwnSxnot0gLwhSypP1KmceBgEGLXRe6h/0hyV5f6lF7N5a
H3MMOMyX6YeYOeECqxyIeP5OCNTP7tAmN7dVkqUgpYENMFxEgP4QkfNKxFq65q/8G8bF/Pzg+IrA
cf+h7PO3jf20wZtjs0qpFiLBxq78YMRfjlPuIVxpDlARIHN50nP6tn5pLZD2FfJWx2dTZADBrM99
gYSLZI0zvcNY6BUq1aus0W8z1l9d6rVvOnAcetuvsUaShMLgXGB5P7/K5vp235RaLSGLV+FixsRL
Qxkg4vMpqT1mRA6aDp4RvZi+c7vu3VqH4W66SYNseVCxTBcfdRqJjKNAz/kOljm1ctF1EEZW6oij
JN9hMIOKGTSxFVL57fqjr296TdF4S0zbrFZlvLme3Gio4y3s1PeCAVrRG3OWK+4kcMdOsnbWShur
neFQJfuxJi9toQiKTAIJ4rtTsz7FEqvwdmM+uVSqQzJI0fUHE+S2Kg+RpI291NoMvlpKsBU3gKzq
fTB+1SZY/BiLpjbdy2CjnZkGIMv4UDvWsR3f7fa1T86xrt+CzFUXKI7o1lzVomRMKWIwQp5NbD3L
ihH15n/Xp/rbSvBdJNLmS58SCfZYNjzgWLqFZIfXH1YUmnxmGBtVrGOKr4VuymeqInv6ff608kV0
bhJUMEnrlNJ9tcdqlzfuirNozX0VwiuKwO+wdWYeK7OjQUhV8mTUaNZgANnI9m2LZo3ODllS7Yy8
Cq5fWqB+nz2CzZ0lg+YYUoafc+w3vUQTE9wYHeaUrp9ycVBo41vU1eZsjin7RbYALOecs+JR6e8K
56gl2IuNf+ul4+HT+hZWSNbon6UP0/AYyx/quNzXtYhaWGAJPjHbNr+jAceDnTFVO8d1EgLoKxrl
H0jNHx2ne7h+ZdHDcjZHAU4fczJoaTZj1BX4shjb8aZGcMofxg3+1gu+h2NJpUJK4zNDAWVxyN6k
6RTvs0Pqg6DlZIaAhFsJaNVo8Ij0IHIVf6jnfx3PhUkprRpQIWlw3tMz+iA+QSmhVb6bw7vpHLDf
GpSgGdQpQlzRxQVfkm/B1BiY7lBZWMOGGTsDSM2k/YcJqhH100/Tt3dFc2klEGTBV+WpQOioKUOf
4qv20k8FzCMGppcFLkRk37XV2m5k1J7bGGAT8CFd0OyxjujZBw2TkKmbh7ZvROheaJ6auuQ+P4ii
EVHC+zkOsTkbi8fT4gyfr/oX+gfqFNKtnLvYaXP1sI0KQxhviIpm/L6ekWkqc9YQaB2+xbCeW/ps
Z/pWZIfzUWQBhKfxpqhqZcVBk+b/5tfg9fCryAqsSPUzoVEXyQsX3WhmkzeLGmvnQcEicnaaQbHb
LQL3exFpcmNd+a3uheRlx1KcgnUFr3oogYRiopELgPcbpfFtinVoJ1BSsKmmuxUppXzOQgOLboOr
YkPqBkB2LCqEoa3g7vwGX1tbfZoaaJ+Qstk5aEIVuQXep05QURAEH/wOH7qus5nMiAyIUu/y5cZK
M4FGik5Q/6mQ+pQlcmMjLphbbOelwOPLiOAIkR3nN/MUPZ0ZArO1Z6CF7XfyvQrmCdxUD5g19Cdv
9ung2vL6yTK6a/9f0j9B/MEv6dWplJW5AbPTgiXLnPwOYQ6YxaM18R19INx4NgyPnLo1yhlaoB9F
DU2R4eOX+MzKLgxZQQV3naPRPXqYm1NBf7YQYb93nagGkk7q6ssJGfiNCO1OJK2rv9lYvmW0CiMu
YNmJhIH8ERMQ4EHpTEF5/uJu1kZVdd76IAJP5A4GNt2T/UodD6yfgwzItNRlWLbwbANTQyvcVuu1
ABXOXWufz4cSCe/18ESUduucZaJOHVtVhscePTPKbsGwt299O2rvRm/wJsAYEh8uRwow5gKq6yAP
dsQT0TCL3I3OBUmEKW3Jeowzr5BjzrEEGIUBYMghpEAatm+Ts8jBCVSZX/pb1AllaIpwaa5/pzI9
DWom+MIi/2JwIVFixoo5UUTU+R5UxoU36bsY9HJyaABq8ESeRTRoAsE1OOtUZBKYKFuEYMbSYcy/
O0kVkLBLRRBwCeItHiW3cLQpaSZU/8yh9YvuoY2/TwCGy0XrtaLrrF9wo4do1qH/oKAekFs5FjNU
FyAUrlMJbnP5K1m6jtwG8xMY1f3nMVU8GSbDICYgSWdvHX3KDvr+12fIsROJ+arT/8rsvs7ixxX0
whmxaopis9ORGzLeDaWEDgfwajMMT4iKWBffb3MYJ34sKWwjGxHe9FgxQS2vP0jAdbluPESvx5OT
mmPa5gaFsTTUD9oCxr9dvo102HeJ+Sw3yrFVngYDYGytudMAueXJpHu9/hMuiuPmmly3j3Vospcj
vl9jv3VkCNFgA8Gyg1r+y/WDLpdFNydxApkoMRhe5nlNNMonIA2H5K6LKq/w0BqzT32Q7vobCauJ
T4JzVwN8TWrWD71RhLJVhyaXMJ23bvDS5dAVEfgR7gcfttEjB/BVA1ymOI+nMiAoDQaC4y+GA5tr
c/5wqpc8l4DaiXBAPaiHZGcvnlG7oKMDznIfFLELnFG2eCr4UXKvDkTlkMv93M0P4Dwl1TOQmpYY
cWVhHBn/h7Tr2pEcx5ZfJEBe1KtsmsrM8u5FqOrpphzl/dffUA0wlc3OSV7MviywqN0+SYo8PCZO
BHQ6NwuCgPHXILl55Q0v3cYC8LtGL7/HYwFpIdkIZ3Inyw56pqXqC8eOLr4dZz+IezEBTYwnfa27
5RHQRjpGWlP1UYLmXE1sxaGS4fVt8jmM5Dkt7B30QwCwQutUJh+y1rhK9tBiUjUxH20L1SuMBqGk
tSFgD5ABTKF6AtbUxpFs0KHMau5kUMACZZHyc+iSFDHPjP+rTRLgcmJ0ANVxV7eCZqdwwzmX2OXV
OCQKDpxuGK4xUXAsVk6NVpbcvduYMR20wk10DWLOwLXUyNBGzE/FqI6hUZuPL9ATdbRU90n3qJj0
Li7G9xZz/JjMKvoXbRFCLa4fUEzU/34/ZmPSs5ms6FVEzER3zOpmxH+abpwGGHPfzcHia34D4RPH
/Jw7LEPct1nf1n+/o3/IrFYYPpviBOGEPPRuXhd+lNjekvwwqkNn5Y5lgJQfM575gMBZUl1aD55N
qk2sSF4mDx5RUPBaMA5CR2dq2Q3RFgYeicjJ5FqQJYl2a13JmTeph7JUFwJ/WbQEA9UQV4vuwN7u
DPlDU1nuAlrkuBYNFF130n8otELpzUiiCg8fSOJhtA66okP7U9qUbSzA6n31Aa99Cs5Ny7IejRWK
YafEZm6VETdeQQL2j2wwXDUbXKrcYjg6aJlIKv76gwuYye87K6s2UCcp4LPx2G8Wc9hWtAhMQyQk
fTlW/sf9aDLnkHM5juslB3S2BNMIyBZxH6k7Zcqhkf8iSBSmmrizJWPc/TWBSp4yWo96g3n1YRTk
qpcXbNmqrUBKzvzqrZ8dpT5r7XoYMCtd5Y+tVLvz+GsC6uX6+3O5JWp9W+G8rVyzJKUzDux6vaGC
asUhKNyXfebrT5LqgNbRsw86QkN0xPT8BLkyHYrNQkTXZaf/z8/gifJ70GvPSYdj1SQfZQMtQtUM
BCu9iBj+XinPjq+TlqCEipWuIBOj9QARys1tfYg8IL539ba6xwsw3Mlp0EZB2bmo2YgHnS4WIPBB
IclKLAVYX+4YN2nWD3NqrhPwq5RD61bEqR4YQE4niPSt6f/K22X1YNNypLf0aRaVVi/e4PNfwB1w
edIsuykxobcixdguC3UH5GFbMencxat0bokLLVo5zQppAhS89aUTRFDX2eUsjJ8RTIAhYac64u76
xcT/3CZ3nolME3mQKh3CJqY7Fc9V8UoBDwF+Y29BBKZvX6virmcoyVXlnnRvE8Dx3TD2TtEbxDUT
O3eKJvF1Zr1qmfq2jFGxAyq8ceZeKKy7Bs+8Lz3/rXwkkA6AZhLszxQYryuxITypU24nP3UawI9E
T/mlO3Zm7utgnDmUEVxjY9Nhayr2PiY/ZiYiGL8Yw9uKrZgy0aHxZnHZQpGxJifZYuOKrfOQ9SHL
/Lb3kgOIokAJX73PL/lPoxTKhlxyled2uUepMCYQNepImqsEjL/NryWiIEmd/Ose5FJ+eW6Fu7q5
YvSWbCEwZUWCaBIVlFgBG0gNMXA0K/vH69YuRRLn1rhrqox5lxlg+DsVyPA6VvlVAf1Edsg7C4qR
LxiHDBdco+tGL2ac51a5KwtROd2c079hQJ76XATRVgvz40oxMAoJBL+qrX9egO/zwl1WhaVWFpOo
us3ZtFMMKPsySNr5uKybKJn8udV8w5oOSsGoSxp11yLrGKGwBhoN5o51HkY2xuZmiF7b017Ts9a1
aq3eWMPw11gOv1Jah0qjgFedPEppdzMQac+KfKe2Ea5+8pFjoq/q2i1NmAttIlcrVQQw3VqULVhg
zuS4KFCLBPgzgeKzITsTWsdul0RHW8qoYOvXtV7bC84ZFMOSLeWgsdOgmE49VZgOwxBY+xnniYNo
JOk7wXG+WAdGdKGbxDJNUyFcCQM0mdCFhVrtyWwzR29Kf5athzEB4eHQ+zXDyIeseHHxHrF+q8i5
i8HFh4UBlTmxbTJJAZWte1OpRMDM1ewfG3H2s7gQWrWQ1sUYkQfvG2AVdyUgAdlWD+oH6vWCPV/v
0DVTnL/SgcVUUwq/oXW7JoU0WuFn0hsmPj3BtboUe5xvNeegki7rmZFODNILCZDKs1vhtFl38fDR
jyvox3al4YcModDrdtd/9tr6OI81FF3S02xgp9GCBkvjz4QKoirhIeLclCkvfcOAhUb8mD8mmzE0
9sl7dlhJ5QbfAFQTQiDzi3Uroj+9yE5yvqWcp7KA28SM0AzFbUgvpjbIK39M6Rwoy0+6gBREwRjj
nloyMB2AcSPLht4CeHBea+NOQgQflZmrNDulVANqym6cBbU5eimlkH5HL3gGeTpd7lSyb8jzMr6C
0gloU5QFluYBk+qoSLV2ARIhNL5JKm8s9jMp3+1SEWSTou/H+UdGizZVQU90kpKPAt9vsFXB9xNZ
4LxOaSHsHhV8Pls6kQE8CioLr5/Bi5iUsw/Fl2UnPcrBkqMwSNmQyjEscgMSabdKMQCT2aGZMT+G
Oy6SXS/bAa3L3bzUDsFsrJZnnqRnAv+ynvkrd8LmvB4tCpMYGvxsq5e+XY57awKJAEAG15ctMsN5
sbSKDbkFOuVkFn9V8kOD0UEMIvyXbPx8bzkHVsvg+DNoISGWx1MWsFAJ7XAFr4uAul/SWte2bT1I
Z8FjpRWgVmsy+0Qmy6lr3emo5LdQdZDUxltq2c3pZwbGCDcz6k1p0G0qN7t06u+aVBk3ppqCJdnI
LadQBhsj7W2Dpx7PjmxHT3HJXmiCah1U9H7VdJh/xmNVgKuNvPT0qchzZ2izILKfhiTaG0kWQOp8
O83ZPmqkYJRvK/PGLl5YC958Bj5g+3aAZNemSLNbWgPbat8ScOw6tXLo23DOihzsb3jcdPl2qtSD
3qq3sdFQn6Zxg+Q+DWP8W1FZ+R28tlvKhebVTZ2gwG74cjd414/JxeHw8y/Iuei2nRFTgC/2xNJt
Eb1ZgLUveb+vzbLxu3RAJKJ6TZE6o1YfYhvCbtYY5NENmYOuS/dy0m5SSIfX4x5FGW8pHnLdgPwE
lGNGzYH/D0uIp8RJLjh4Xyi5a8eBc/uN3hGWMxy87gfGn+6KR0hGMr99goxR5qO7eAAxVRgfZ/TU
u+f5xnATLw3znylojK9v4OUk8ztcsLl3YEwNy546vOF/z3GgCQIAORqBawE/3Veh9SZCYwl8ps15
5c5SaExKeOXRDJhWO9ZABHHJRYag81PBuWVFi1hKaphYEym2DsR4CgX8fwUHrejwRBZZvJhu/LON
f0zUsQQkFqYNf6W/YzztptzVTwkqqg8YzdqO4K40N+oGaJZt6ieeaJJT8A1Vfpiu7BUdqprwyRIY
1OBPJmmXzuVmqbNNrqsokCeONWa7afihyjZSrsGbLJRHdNGI/nWn/ccQXabSllQtoPmdzrx5snaF
+m7hsbp+ZC9a0VTATCxd1g2+Gw8imGgwWSedmvhT6UHwAR1RWxTaXvye30b4DjwKCyqTaiM6zrl8
IynxzVwwzHndD9NJBTp76vJNIteCaOJiDnNmlHtbx3ZOMXZUM4iSQ5VUiv2oSD1tHTjDMpP5oZtE
+nMX7+KZRe6ZXRqdVVM3I/xU6Q2xN1Gcba9/rcse+swE98Y2iVGrha5Fx7VBpn+0rhaAz9AmTgQC
Grof3/NAQocMXRA8Z47ykWFEUHHam+aobqStyPlcDrjPfs66I2cPsW4imx1kDJ4CsBiyZ5Cl+Mrn
om9tN3qw/L/Lh9Xo12Jx1su1yzPT3FtFCG2bJJXXWF8LulP11rbOqgFCnwZI/igQQ9TxGgG3jTLP
k2jh64vyx4tzZpx7cbRxlOe+1qPjpPyVlb9yzYL0ENDiUPW6/sEvgm3tM0vci8KYwZqiL+EKLSQw
7FGXB5dE226uoGIEmtkcD+oDVEidVjhFLXANBve00E6Ws8RcQXavrd9t2Y7uqs/lHqSzYbxHYu61
G1UQD6+rubav3FNT2plsaknPQPST+vX4aWJSNdOfUpWAQ1oXOAjR3vJ1/oxlqhopSAbWIjyYtoaN
djAdNSiDvHRbQQdF4Bz4ir9GgZNoLTLcEdM+VdZhyur762dFsHm87m1ttJG8aA07aS3igLoEPc7L
mL3JK1eyIuKWFi2Hc0R2SWMEoVAV6Mq7JN3F5iAIAkQG1r+fuZZ+iuMx6+HpYkwnmNJ9b4vaTV+4
uyunjRe7lZoyziPZGu4iRQoNaTn1bMZwMUTLBnP6WVXDTR0ZYaQqz8QYW0cvswAEopt2KQ5Umx6K
Wt+wCCLGIIWL1X1XdQ8VwC+q9ZAO93kBRs7uGZgV9Fh/Wuk+aXJn0oKpepybZlcug2fWQVmMDpPh
ODIDOQH6EAS5RdN7KSZyO4yHrql9kBuRJ2f0sevtAxuz7WSIZHIEN53X5E0hA51EHSI8pX/tctvJ
zTdd/bh+OkXfk3NkWifFPWBB0qkECYjS3s+mIMm9iGU4c5Um56+MlBqKlODEdAGI5D07ILt8Wz3K
0J8moe5izBA8EOvTIO1ayPB50etyyIL/NNd5/jM4HxYv+rKMWryWDMHC/2QvN2lMXJVuQU2ejoH+
VnvljezR3gFIakQtXTKORuaBE0QS1hQvx+7fzwcv3RtNva33WTTczaYU2rbpLy3ZLol2O9mIHCRk
nn0cSCXZGWzxlWx25Hl4RBHNu/7xBQeMF+ZVo75EUxUB/aQYmzyDilxSBHJOBUfgS0nhyo3mNXnT
pjcgkidHx2rSfXCjA0yNYtuUHoasekiRK7kQn9Kc2AKBblVKD7ZqvsR96Vm0uYH+zedkG7tqKDZm
lyDRl0uMdIMOLaI/SxDGD+VftW7Kr0oFEo/SMRRQqE3zvB+K9MEYh80sgRB4sYs7I/6Vgo6pIIoH
ULE/onPAIiAbif65tC9r1DCC9TQ/QAHZr+Yh0K3el1r1Bv1/HxOKEUucOcxAw/Y6lYcl+sWyl5jI
ePrpnTqbUOJLgohpfmswl/ZAEtfpDRmUXaSxe9kETgCY8brVwoYpeyV/W9p4X+SzX+s6+J1khyGR
z3TL7xe2LzLlNMX5fVdWe/zTjgloJ7OnxkslYwbDJfAsZaPth3pxIKjEFNmx9cRN5MlXbTSl61b0
JAsCK16PeAKwVZMoMoVcrvzJvKl0cBg2c6AO+85461u0StEZTbPMy1C8HlLVVfvOjSb8d9Cky+Pr
9XP7hYi+dqC4KFOvmS7ZFXzKlPXeBNrwXi6cpoMua7xTmi1UYZx+aAN1BNdxp/nWCP6OqgY3IqRx
Y3lXJOktAcSri1ClNWjYDjJoFk8pSMfHibw39GaOwDY9/bIWC2HdEo5QPbKLH3MMybw0coqqc0F+
6hAr9mTlflYbPxkMTH/Ontw9yaWJzQFaVk7AB9AHrD2m9V+52kGVVhPc4K/Zqms7wYW8hQkoyjzC
fw9B8SgvLgjE6l0dohaF4vV+1fjKj7U3B62Hw+GxoDgYnhnOmwKjBJizAR2avq8VJxaDBte06tov
416WmOQV1BcKUHNt9R15NjYxZCacQXGzMDk0PoEyOtS5g8jpQvvWKtwekwQiLo2LFP9nXp8XapYG
0zJj1qAkWVBHGh8Ta1+UNU5k4uakdqv2kAJBWMnTTZvsdav4BQn3kEDjol7A9wqYR3dsAF66fnwv
1zLO3D/3FpksL2Il79hJvqP30c54AXfJ6GjMqb0BXwkUMJKnvV03KghDCYfRY22FvDdHGFphInma
blPQHmnjAT1QJ0MUdd2YIvj4fN+wX5bISGR7uIOOl0cLrwqmzVe9TXfJXgxbuDgvfPadyfp7zsJS
1bZKUjEKuoAcKMgG7V8pMEAnMtBwRNA2NP2uLqtnmYGmJgJFiFpqYbegi1pVfylDXQd92bpDBOUP
tjebMLaf/8cN4QJzDAWwpjLXH7hbAhRjw2mvb1G2NoPUN4+izpfAXxMuSreGthrz1RrLlcDI28BW
3xsAw1iUCr60up7VK9eccK5YUmfUpgdka1ocPWMGYZeUi6cNt4aCptgBymqbrFD2XTMjW0hAbJtB
Jia0ihuMVjvlcGyLNw2g+KzFqE2F57evgLcN4xgj8i1e+Pss/uwkAEabZzuKBc5TFJoSznlaVEHn
oa/sU5PdJ8oTA3OiBX2cCLIECWApqv0mG69TNbkmXrjOUB3Lvkvg+/v61sJ0eDzd2pgMUiIUrtGv
Vaz7yRo2gPxbXlYywTCLoG5GOHdKzSSjDUMykBjaNqVPVaE4MgPsl95TaXSbScR/uJ6Rax+Wi9vV
0pKzgcb6KcszkOQMbpyogiqnyATnB8tllqsOfM0nyfqh2ZqvjHV4/d4JIly+sUi7yqBkadlpAdSr
LdGKrTWXFo1/3YyoZsF3DO0e6vERAyAhOkg/sg3djbe5o7jLuxgGeRm+9v168BMfdhxrrTpi12YM
A0Sh/DE+UVCoObHqm6A/26JS4rWSu/LDNC74ofer4u5R9LReQoUqBni4DFM1TUPngVy2WWWIvJCm
d8Hszn7s5g/J5Bit2+zTF/mk7UAehdZ+5Uq3xpvy1hSCw3PB8fxmn/NxYwFRPHkEMs4kD5A2BkHq
QzOc7KZy+l52OvsBupUCh3HhvP5mkvN1SbG0IyHmcEfjDIJ/0KbVFtFJugAD+c0G55N60sgT5nfY
KauOtrkDgaBrtY2vaoOvqwgm6Yzq4q4FXdf1I3zBv/xml/Mvg4G8j1q4KUOSbBUIBkyW4sdp/Rhh
YqJCsadoqGA71+3iPMxvJjkPkyRDW1qQ3Tp1bAKVXb5tm3JHJEXgAy5l27/Z4dwMjesyGqaKoKAI
HrynFDOsK5GQfNO46Q6Bp+BJvBT8nNvjQy0ad8xq6motYEqaC6Ke0PTaV7alrvb0/wi019Dhyjby
sZYWg4wbEKHVXLVlwM+CrISVbq+DHfgm7h0FFPgYvHCkUENzVbpFr4WoHd4zz3gTzdcJ184FYlqp
13lvgCe7I9A7U6aXulIx1x/ZfgaOtZQ8a81RksJB68MoM0EzBIXB6wd5PajXtoOLtIrMKOxiwCWV
pSNFZ9zOFI/RD13SN1aTC47wJeTKb996dRlngWdJhxH0F8Ya6P4td56bh/iBaJLf7TXodKsbVWNh
DmCk4FRfCPF+M8z5oibFIEcR4av3xt6uNpNuh0N9n9JE4BcEl5SPkXRwV7Zdk9unvvwFBExe/Vx0
QXtB4Fb50Kax4yXWqQ4MuNw7VfMps7vrR+ISnv23zeI8TWlrttzE8DTwMO6EvhepPgpEeao8OZZe
+2n0PDcbvR0EmydaGed50tyatCLTh7tWjt4HYM7KRvoUrG29UVfOOx/ipEo9AjADGysOQK4d5HWR
R7eDX3oRyq2p8x8w4uebycc6swn1drlJkUkasWvZQEYttmDfLmFHfrPBuRHKbIlSmuLUzfmj2UAZ
kaLkAljDCMLePgoH6wbD6n7H3uvkpxQf1Wx+k7XHGbI+ajcdoAi0Gec7xbyTFsRGZjb42YgqR3Uz
JMuDZP8UfAPBo81LyRqK3aR1hljob6Z5bdNtAGf3851o8lHg3GzO3UCullqlkjBMONkI8hpH7weI
gNQgUBodhfy6vi7B3bfXv585t8gE8xMt4cxJY/j62IbmsFckRRDIiaxwEc/KSdwySH2eeiinyAYK
WeQNLE0CJyPwlzwGSLOj1s4IwGlzu6oMvmhDH2QYo7Rp5V3fNcGl57E/FsibW3PB/Yi0u46i0BaN
wXULorVwbgXJ9KJ0KY5bqYRdb4LO1ApHFNcStmz+F0sGP9mZJciXSJUBooj224wJs1E5dpCghuT9
/2aIg4WUYB7UewLRS6nTdlFpuYUOiFiuOi20Ia+bun7eDJ4Gu0wXXWLAd54w1uzldreZJ9sDRlnw
kURmuDikUVo6GknOTo18q0eYJx6fKhoL1nLdHxg8K7LGRsMGvAWVxK5OXAVE2E0GiutmdjXoCTj1
LAvKEKJVrX8/cwl4R/tCVaX8ZOtVSCsjANV3ABF5gU+4lOSePQAGP2JpJIRhEhCCgvEWffmtEfvx
W+EZ+2lDb9hNuqkOOwnKbejeqmDzyHeJkDNJtLXr389WmtetMUsNAqwKR6WQR7dFWXHWOr82MfU3
EVGMItpZLkaJ7GqODYxRn2TILLc+GEjD1CtBbtBBphjqIRAzdld1eUXUcBfE7IbMuROgWod6lFr0
gGe2hc66q1TgEwBp5Zi8KGh4yfNWJq3T0522fFSaLTjD68L+PYDBTNjvGw1arrihA0Lotemilp8K
ELnK/KlED7IyeNooil8E+aDxVcw5+7LAg8VA72Kno6fZBcQkpD+zFFV35EiKW/hFaPfb6y5HtMVf
fz8zqaJ9z+weJv9OE6C69pRgqBJESkFEHREOSrhCzvd0sVrVeoZzq2njZ6L2aaBr2iq1E3ugUA9I
0f1aNGpivkQ7jjm+7aJKjlrWbjl//o8r5yIWCLuDPV4fodqnueYOQP6AhsMufV7bUYlwyk8QOBpf
+drZRuuKAtRtC3ZLNbR/TCeCdhfk2G6sk/FaHlfrg6OEgIpPbvNROMah3jb3LBg3teDhvDTneO7A
vv5+9kOA/VIMSUZYPoNJbwF/sTE9m/qReK1XJS70AzOfAlvwuKS3Irzz5QulEVtVdVkjPA3bkHUY
Gk1L7aROKLvPkvGu1LNf9QkmuJAM99boFlnyn567b6Pq77dYL3RlnrsZzGz20QYgfjR+JqYIU/4v
idy3Fe5gU1k2x5QhtkqNxSsshhFdFY0zkI+Xb+r8rNeHmvQu9kXwHl1q2eFzfhvmjjHEieXBUKIc
HCwrG2Pr1gf2ZPmDK4W5L73Zt6I7/C8n+dsi99Iu8bzoMSiTTlp1WPoilPpjbcio67ZVUKcnWa79
rErduuj8FnjSSQa5aHzLWgwGq++s2EgZ/Au5lZLEbfMdMzYGvc/ZO80PI5Tmr9/yywHp929d/352
2JMkmVNwouSneT5l01ZHp6DP34dEFFpffiO/7XBvsixpKOS1a8WwORCt9er8rcpywWK+6g1/Pkjf
VriXGCrVcURZKZ36CRQHBIW1VtvSmU4gg58wBhrnKLCZje5bls4Crc2TTUIzzKJ2oGkb7V2mQbtv
+WWUEvhaGsgO1GCN+UHBFQFid3cq7+PB9lT8j4z0Z0sgPCsBbA1lqaLS3Wp6ZfFtClFcEGi40GBz
i/wBOq5AOCzuzCB6rcueMaRunwFKo/2kJHVp03oxu1cyYFkQEKVQj6ok7bZcom2hq8cYIBRNN8J6
pg6hgGnYr6mdB0s2eFFq+pE0BuWI0igUB+vxZ6vezept291qNfWmAkIQ8ruSZE5Zxt44/ViSQ6s+
kYJ9SPGyZ0t/xGn6pCnAmavSiv1kWjTI7fFZKaIjBD+9yIw8NsaCqbdLDZff7iMXs9Samo25ZOHE
jcZeKciWkRHwmso15fTY67lr5ZlL6R4FSVeKC4F3vxwb/nNCeOR8jAmx3pjhDQyU52tUrZpc96u6
80EitCeaqEAm8gU8kV0FgEdnwZ2CJWH2R8BiW8jWb+jogw8CjLA1cv+d5ua++ZK+p+EcRihyOfSU
hz0OCniQBN5QcA15nru01tPF0hHNUJW5swp1U0NxB0n3r3uVS+iN849scN6etAPRs6FCp/Wm981f
2OIAcdr98mIDxD57mFawd6Dp93FQb6+bFq2Qc/ftpJs1W5D3wvFWuCCNGi6TqMolXN/6K87cZk2o
ajaynUPke/QVD5yL2xpQCXq3cnxIIQvoQxeYwEuIHhfR+eX8tZJIFS3XtL6n8rHSBm+kYGEo7WOR
5a6ZpYLrInq2eZ4aKzfyOI6M/DRCwzR6y+bFzYbcqWwGNBtorPT7bsn8DrN/1z/jpUmI304Q58pn
lBEzmuQrA2SzRS9k2hr7Ikgfuk3tse3swfh4Yg95uIiqDP8Sg3/7CM5DyXYTWYoEHyGP1K9KzZXG
2R0h6ATpKxAGoVxPZA94FLeVTDdTkxcdHX1VF2XS/5J6/PM7eDi9JqsRizMZeSWmMtv4sY7LY2Vk
g9MQ6Ti194WSbi0yBYMFCEynvTSdkE32cnn0+ydwxR3biK1syQj8hTYHVjZ6Jak9U7f9gkVb3W58
3VS2FvpSat6H10+A4CLz6Puegc43ruBCqt46WanqJ9n8WiiiJYo89Nds7NlVRj9Lr5MeV7lsP7WE
usn0gQAMbPNxCDJdwIj1IDfvc6t0IX0KtIbhVEYYV3dtWoIWzQxmvcVYZGoDvVltSQQoe3IcptqE
rrKSeHUcVmp2f31rRDGtyTm5uW+SuLXB2NTNJtR8b2fzkdjxoSIHa478SPkV0djve+KkmF1PCg8s
rchZRCicf2mhfZ8OzguaJCfgFoRzAJedJ/srrSGBgLybY0CqABIud5MHUfdMdCw4B5hFLZP0CZ8L
cgjB0h6JnUBAWzTFdwlgdO5+TC5eVaxojKwCmdiqYrNSm6ZB8lRDmd7pzLBEW7j3ZEBG3Rgw0wAa
1l6C+R31KAkJnVWBx+dR+Jivr2pwIiJxyiV/Tu4INJq7UQ7iESoBcu1abIL4g7aPet3J1Hej630Z
+pTQIYbvUj1dbcEs0Lg5EKy2epoVBHaR+VnmzW2nHYzuI64wiSElXpKLzocgtzA5P1r1mqTkPXKL
xeqcGeLoevqUqPdLL7rDooPIo/KlTF7HxxoImxwGD610H7DMFSwwuCtNRXE3HcYNE8wfXRqYOz8i
PAY/rw2GDGLQToyOwDCzGJRfKWQCQbc70du5Kr1Kt1oHTZ+1o99WB5rNc1gv+0L5GFNp25t5jUGV
d1rGEJqv3q77iIvHRtMx66uA/cXWubtpk1hDvlmBPGBAjFku913/lzRh2BcN7gRTMtetra/xH4nX
mTXuVra1YleEKDl0oRsUH6H1lEau1UUnowM9QgJeTjsOrptcfdw1k9wNNboRdF62ilc6P0597JBZ
VDpYz+c1C1wIkgOyb4LLXQI8o9u2IdoNgQ4NalFnULQQ7poobaETNdNyzEf3boORB8wJhtf3SrCS
P7KeStVNaUlWRPffK8HYDHQoRCsRmeGiBUtrppJG+CQk6rc9+FxLNfXSkoVEexi0Oyu/VTpZkNFc
jlC/jx6f0jRNOS8Dw1uYNlsS17sUYNQB7ZQRuWOnJ9BtajyamrtFxOF1OT47s8wlOcvUqElMMulU
V2MojRRPBQqyefWcW0eJ2YcaLpdiyrSY7zrzdRqJ4Kuqq4ErB9TgwgDMw6RtIuHkkEN8oyBOjZ0V
0NfcTtvcQ4mtPUhQf4se2hvztSt8e9e5siPGNV4OmM82gvM1mloZpK6Q0v+tPQIh3A5RQAfmwdmr
dtnpP4x+KsaZPc7bGF0G1ckM52xGtSVNtzUqLNcvjHBJnHdpxniKGgPfds3bMaLTg9vQfFhQ/q1P
0T4WisZcDjjO1sQ5m2QkpcFazEx2pZkEY6c1Tm81AEd2RVguFipOYMyS+ge50uNDSYrek+bsrRnq
n6UNEu18RtbZxUE9MZS4RsgulF1zlxAgy0hOHSoXN7qmD4FB0CVSK2FV52KicPbzOSfWWRl0CCzs
15eHgQDfqlHcb+WN6K0X+Bg+KbKJMScUOG8096xwyJnbj28gt3DbAUKDyy+LvqmI2K+fBsHrxo8a
90phgXB3QJzb2yCsjhH1kWBKTKcDcxQFabrc083/ZlLF1T/LSkAOo4MkJMLbE0cfpQrcI2hfpD53
1QiHDwomMqpH100K3iE+qVAljQ3RyCLUhrbN/EkSQ2BgvTNX3BU/HoxhFcJMIDoBDYK+lA26XZb3
jgbs8WwRT0LF8vqCRJeYH8ONmrphaYmW0kppgMI/6G5BARhmkLdqUGnTHq/bEx1Nzme0qgIW8njJ
TwqG7cvmQwbrYDHoLpWemvnVVuCQa5Fs0eXQ9/vi8elBGUeWbbE5P03Gj3p57KnuxpgVKebbVK/3
ZfJqRFUw97k/q6ChVVof9T9nSO0wHyrBtOjF1Ozsp3A+gDaRrC52G53kUvEREP61AMgwsOn5+jZf
riB/2+Gj/b5S6q5Y5PxUTM1NkVkBk3dzXO2KYvCKNge31Gc8FRA5feoHES5QcIb5oF9JQaoY67qE
Dp0WaPWyUaFDMciRp8tNqCeiWpTgTvLzt1NZlFVrgOBgtuuwLOYdsypfsJ2XP5tlaqYCggHIFP7u
aqQoy9PKmtAgK50RKnA1WgYAL+TPyn3nr8yu6r6VHREtkMjquvIzB0e0Oh1jNAJOkd2iyTGG9qhB
Ul4LBatbY84/nc736tbfcWYnGXJIsRkdVtccagqapU51onIMtYLuJQKfChcuTZGjqKFiVgIvfrmX
rH1b5yIV1IhYn8bY21WX19orN7rPdsVD7GUu6mm7AWOr2+mpfrm+6Ms1rTOznCdqWBTHZg+z2rBv
7I1pWTsS214Rv5vxW08fZaXE0Mkrre4kCVLANiCnVeO0gx1iuNBhDVSKdX8B8X6lgASGdCdLGRtn
GT8irdiVWS2Kti7fqu9t4oIfy0rarJrwwKZbBbniG9RlqYtB8TQKINsMpYzFN1YCcwd4CDEO/7Lf
/rbO+S3TBONdX8GFrnlegcgFOAMwZoui1n/JVP6x8zUKeXYU2QwZu3nC+5Arz5F6iGfiG81WUlBS
l+/G+K+eRftqMAXuUrC6/yPtynrjxpntLxKgndSr1u623e0lsZO8CM6mfd/16++hv7ljDaM0BxkE
SB4CdIlk8bBYrDrnrRtoY3UIlyFNKmw0vW3d0nyemyHophTUeVkQkrs6bJwkTv8jqLxViW2sUiSt
lCUd4PiGnT3rJ91TDoWjHiXPOLOsjKmCOlSUGxTOMAdl4bJMeqxjs9MoOYT1sxmj+Q2ib1r4zSpT
aMIrp5Z0D3rZiGrAWDx2BWbewvvNeBVSJfrUs/F6soOepsJDftyubsnJvJFv/qhO5H1/v+3/jbVq
MVPw+2JN6ZR5VXyZQYFaaC9r1btV+QUsatfxRIDVbyRaG3Mgpcr6KURwr0NQvR/POcgUFyJUnxBA
9VsmdGOmVlZ0xOsYFSu1Gs7aYUQtdndc7yThM5oImHkN20VOMqnJ2aH3ickT575xSH3wG/5PZUzz
0oc+s8WcxHvtzri6vmMAhzWKrGE7Rm9Yk8yuVNnZKXOIo4AGOZgdyFu6aBE7xmfDGe+sz+lJtEUE
S8lL3ergs5g6Nsc1SQ8dWtLSoj5qUNa97jH7ccvfw9S4TJBudZkaD9gOCdUOeCFw9DF7um5CNBLu
hhSbHU72HCNZqHaUyv5ORvtb15j/cWfzarVEXUe1V2AHkj12lbyUKlRe2ptsOWRSforDswRZaav3
8vGLJZUC65rgZOR1bK2im5UcaWbIZloP44oWG7RdIdHmlZJ5UnuIrlIlkDJyh8oGX8rRuaWvrlr3
T5EOMQa58HvtfkDPGK1AVJIot3Fe2SlY1VBrd9Qg9SWZ37LJlwuUqYKCOGXkLDNEmWYtSLSPSw6W
MvoNKsRqCzGmEKLhkXl7fRl/k/h4dxW2zptdj/qseu4YuJRFfVjHc52CfW8aUJswQtHHqh5769yr
XxaK/CvkNI2hcqCx6dPJdEv5VIGnL03sZJ5v22SxJQVVoKibqqjkyMZrWojulILTVOMCuklPs4hS
ODakcm7pmrvD6qfGlyFevKw1b/rwRz6LCENFNrlobm1RddSViI5W5T4p7pIQNKgTmOQf80oCciC9
GYpk3H9zx3pfFS4iQ5bBWMCKgnFm2rlYvpn6B8tEBV190xWvU1PbPSndsrQOWiMSL2RTeOUo5YV4
mxQCFEOOKZ4AwSDZOVn63aDcy+MouK8KDPHauvEq/3Xe6Gl+GMa7Rf0pL5ZtiEipBWDIV3X2erVq
Q4Kzpmi+gREt6ENJALcCLNQ5LFygU1TWBaZMRe13lyyBhJoqMohy7QJH5PV1k0WuRpVdvCUAkNp8
rVCkuhrGt2IsDiMu35kEkiarDK4jxO7giKGjYlInFm6p/wSIvDHp1KVmdK/Xq0fjwdHV3smN5Hjd
zO7gNma4OTSNkFpoK0I2v81sVMe1FPRNxn0uF3a+/qjz0WWE09dt7jdLbIxyAatkmemg1DA6+sl5
eO48aABeND921gOenF2WRG9u0UZAL4qXnsKbf6FZxEz8st02n8BdxCu8S5Q9oRIkEqvzCHrxxC39
2O/t2QlbV5mRKhMFIfvR18Ymh/kg26etOabRPQoHpFOdPkY3ykGCaG9+1kAxEoAmq1NdebTBvi+I
ZYVTziF4rPXR1MawvYDPpXosDiC5If2xAftMdz/IHih8oNeLInc4XHTOjvC58o6UnngahJ/CAbtO
jVxG54YEdmvlU+si/9L7s0tPzRdIzH0N76k7+GSxy3PyuccizP8iEBZ5PYfzZjRPk2biE/IjPWk3
WTD5y636Z1n7zYKzz9gc8p1e1+irb6WLFX9k/F1VKdlRcTL1Lliz1g6hVjQovSD7sou770b5PKGu
GzlF+hy5uvwnynxPuAQLig3fwuUrm4dPB87ROvZNjP3L8judTV6mVxkL9tn6JkNeJ7/ESDhXYJ9z
6SG6z3+yB7Hcmw7d9+Y2BJ9w9mQSYQ/J/h1jM24OyaQOtH1Dh4/Sg+lZemJiTd1dguwzZMjZo5y1
2MWt6rdOF9vrHUjUBVtsvzpy8wEcqvW1ltRK9ubXA2Iyyx5d4uduSm3rdXXoJ9Xt707khAIa4fbe
f5Td2ObgLKGzGRtse+vB8MpEExLHCKr71M7cSTjVbHdcW34Ox9JckRbJxAOD3nxTJtUzaBwoFfHr
pv6BvIMfTkTg0/spjs34OPiSOlbhShl8rZpH68k3a+15Gi0vl79oNLuzwuylyBYnCwX1LqLdxIHV
IDe0XiQsqqLGdjfXzlqp9vXjULh4HBp1EEytwWrJXhEV1Z7uKOgvRi9fbbZ8SOwLjt/9ItPNZHKw
VDbLoA0D7E3O6vc++ZT9bFE9tN4sky11dut1x/LB+iFWshNZ5plGWiOPSB/Bsh50z+Nt/wFFem+Z
TmobDpga8VgP8fo70ckrgHuecWQx6xp0GnF0b5GDEn9uCAaqaxBOpc2TPJD7Mj12k4jaeP8d7n2a
eY43GusJqVtw+bGOKiaLSL7i4uqQwPQhMxz5onXdDew39jj8GYiSJ1CBlS4rivyL+Wsy1s6AwjfZ
qAQeJLLEoU1poqkjihrEbxDOLOXOpiF44svXNVQEe4NtrytQw7O1Vf1Ayq7Avi8y6TGfelC0ICMP
ORbTXN3UEJkTOiiHM4oqqdYYIu2RPacfUs3uL8mD6YZQL0bHFqQqelS2uSlebtzYE5Hg7T9qbhaQ
w5rIWqqxNkBdIp9Q1IOKsufSTX0jdSbUWsZnsjqFK7nG9+vwI7hoUA598LAfzemAxYzWA6EnVfYL
UXeC6GikHOLkZg3GhAKuqQYgrH6ggeaCW8+PvCTAlQoN0cUHw8GLlDDjKYoKeLYRpa6XvjbhQExK
JTlYTzSAImzuxm7naz/JA6P1RK/n4xjkQeIXL9fndt99QbFFqKoQ8kZGuAkAzTadV1VRrUs0Vjgm
Qd7SNHYnW6ck+ZzJT9eN7R9Vfxvjk5wUQod1b8KY3PxswsdyEWVkfrOM7xa4OylqPjSC0k+m08DI
g3K3nUF6WDqjYz1UH7p7FAZ7pPLrylfAApYKA499V323z4V4oSr1Q9nAflP8MMKjZU12mf7Rdni3
waFoESpgYBgU64KMl0c78hK1o1/LyvP1xfqNY77b4TDUWM28hSK8hV6afLQjC7VWRdBBubdxu1vj
GTSzJ2orTh+UHzMfylECCN8vpoe6PDGIrqn0LQW7cc1SKudeG9DjELPiSJaKD93+BPpRUOyakMUZ
Dqjquz7mfXTd2OSgJlQNEFmvWD9kMM/GLblpPvYvFCOujvCaIL4rH8IbtIW6ArvML345RTZ2Ofgp
0NUAru4muqeThNKyzq+01V7XBTnlxXL0xK26A/TrD2pEv8tj5Mjr1+tfsLs13z+Az7ktTduDLWTB
yxWtnVR+zaD+c93CfoS8McHtzbkcm16rmJKCKzvRDbhvjgb4vPQbkWza7ibcGGKTvXGc0BxiFSXC
2IRWbaOo3oHIQdULrpi7EdvGCLcLh0yT4mXJovserRWW8QrFGruJboYSVa7gtl7WyRlGEfX/fm37
xiq3J2cIX5izsULFCE3TA478h/Z79WCddVBZSCdwMn2X/f5cYG9k4KTzBCu4e1hsrLOJ30zsQpV1
0rs3REg/aKqN/mmncOTvswMYcOSbkxSkN5mQN0Tkm1zIY5TzFGoGNqVJbuYSVOCVSH1GZIGLa6DI
2q2Wiu03TNPZlLLbOheg6a5PgmVfUQj+/CK2ZSx6Zk0UR1/cH9Zcsc3FuINi9pfrK7TrlBsrnOen
Q5taEkvJpsfkoBzMI9hHQHAi4iTcPxo2djjnTwoVOgctKvAlcKgkyAkiXBrQflN/NVHUvDYox5Xt
BFra9KB+0n1ZXFHALPwCmJsv4DbCmpWyrKpJdM8OesnunPJpfstUVsfylMR2KPB90fpxrl8oxpj0
ICG8NHPoSvHHHBnZTjcEWQTmyddGxXk6UcohGpkVXfnQoKhU656UtQrI+um6n+z6+2b2OH83536M
xy4PIUKc2ssSOlKf+ddNiCaMO0nnvFgXPWQuEg4BCiC8dIj8Cpor183sQtJmJNzBqRG6TNMigyYY
iWKtpN4EAbTOPBDr01qTl+vG9vMg79bejrgNANJ+jdC3ZYFXEWlFtE77Zgmhle5W8+qgeiEfrpvb
m0KI1WkGNSzUqPLVJOqgpVMYQvo8SWfPbJlizyVqF++6lT3M2FrhfM6AmCkpwQ54GWsQHFuZnXf0
Y5Lc94p2bLvnNLRQgCZKl4mGxjkgQQVqtSgzxlM8Ma0AVY5sNfuTUoTt0DgfTJrMXNYMIBEZsgtS
V3fSf8qot7s+gbuH8tYM54OdVJmTUdU6ckb5PZ6Lcrd3FT861H7lSI761CQoIZk9nJA1mhFF5Et7
e3ljnb9UJctc5aCs1C9LNJ0yMMGqjSJiIxH4CF82ks9xXXZ9D4I3MCVoB+om0AZPhc0WuyH/dizc
+bVOk5lVCWZy9JfWBhc36BidxIO+RWUvn+in9PAvXnsEvsgXksi1FKNXs9RxZ1MfO205WFF3QIVv
52Xj+hQpg73U4zGh8k9QL70u0s9hRK8mKCBGJmSBRh+3rsntrFZHqQv9OYSGnAQaRDMFQ29WO9he
H40U2prrn7wub2eLecYGjbJe0a15wGyBp5Mk+o02JW7ehwIgFy4Km7+NGUVvNbBTwMHYUdv2npHY
GiSmRjxEzj9VH09wLN68vqdEa8KB0rgY09KBceuiaD/NIvtRjtFLVwq5htmVgz9vtzPIwVCsoxTS
BM8Ohja6KNB34kt4kH3GWCakrxLtIQ6MJBOKPytAlTU9QGdwgiKyi660pwLPq3gJOerQlJneqOaX
gyhyF2EEh1BLP9EkjHCSDPKXsO88rVsEXiKwwN8fk6qDKrwGX1QIFKag7tZkheCo3406N6vF12uU
6aCnjYWQAuhQuKvm6KfksJzLS/QgQQTLThzTRpvFdJt9W027/ZK4hnvdLXfvsNtP4AAKfTHzQgs8
LKXH8YgquqDCe2Fq14EpIFcVzScXYU9VY6EiGRsgSZXYbjTjHFFRh8FbifEV99fZR2x2dgxdwGJV
2c4+kUt1Nl8V37qQb/H3HKXA99EJKR93hpgtPcQH1a2dyBU5pmCf893QdaShDajFFwykOI2h6UXj
ejSqUuCde1Hidtk4OJnrnuYGhXdSqbab/E4BdXG7Wmc1LVG8V/9HaxyqmH1VzdGMQZnjepdUL1jL
cw7D43ov/dcJ5FBliKuwBgU3Dq8a72LharfoTZwjUWJst6V1O4McgoSxRBeNjal3oVSNqkRof4FO
SzG8fnmCVqNko5ELNPmWEwPY3spE9BTqLTeT0TtjBzks0ZPZbikcMoMEPfSmAb5xbovU6hB3Wtvi
+Du1H0p/PPTAUSkAu4/w4Wofu99NcRtFWfUljxKYynLzh2JmPpiaINd5GFRvWsFV1X6PjT8CgHeT
3KnbdVkVNgQTvkwa8kugkXi6jmX7e+LdALcnkrUPcR4hI1HMA1h0voTjhaayU9PXhQgobpkT/ooz
76a4DWHVBC9HHUt+QCmrA/UayOAclXyjja+pqBMVTN0+qLyb4/bElKVVuw5Qp5iJcVimIEyNYEn7
P3h337oftyPmtV6NtoJPENp7fWk5xny4vkJ7SlDKuwmd54qOChJ2CjNhPTGKxB7E5KhAc6ObMbHr
I+qjKnBGPI4jXm5Tl0l+WmcTiUBEZCHiZTRUmt8jJ3NLR5Svvj7DOi8dnxtdHpkjPkyaJRdFDr6K
XGTd/Lw+/v0z8P/XUedppfMk70DvAyv5iFc4vXRDReApuy/g2xnmMEQr4rDIBpjAxWbGMwfEUyOP
zaQhH+ND64hT/aJBcVBiDPMsj2xQTSgf1ynxyPL636aNQ441GpNmqbHblO5ErdG2xsS9bmE3D7Kd
Ng47hlGP2xYy8IibEe3Fnu7Nh/IA7bXKBv+XWGv2N3eQd1fgEATSniqe1YCGeqAu8P348/+7PN5K
EIGB1EikeiL0DQ5GZLDCLIsOm+nRGAIceMw3TLf3SHhu7QLbSnSVF5rkMGVozLXU9Td3RBdKPTr1
99L9S+fPOmom6i6Fx6hgL/M5LQJ6A7WoYbPzwOM/u0S1+/Wp8CpUaM1Oh1w4vZnv/vtg3873TfTZ
Wkznbnob7Nq6yWr/b+/NjpEdDKfyxYQY1488/c2tNxajTMb7SYGdQRtkZrIHrbn00Oet20MsPQu2
CEOO3595+ttSb2wpnV7WjQnvmf16tAGPrJAoQcuk0vkMlMUUhL/JQ/29Sd420cakIaXRnLMJRUAE
UmZ39nX5OJVoHa4C1qw5Do/dd0T0uY20yqF0RFzCv7mgvX8Ahzx4FjBiuUcytvOa5+SxvkcWOxgh
UwnOFcvuvcVNEQh2X1X8HZW26FQSoQTPEK2B4j6a+zdX1jSnw30Q9GAMzSE/moV2aEMHUSjLKrTK
YZO6rgmYyGEVDHS35mk6M5J5dheFkEjkIAEkxonr8aj+VgaxWWlSx2hxl+BccqCeCtPWfBOV6TU0
qQBPI+YZNWoBFHihxyUe8O4JZuhISOuU6Dqv+xFOSjquOuoPTHO0aXZjIigRbB6RCQ56ofeh5lq5
EoxvAM8LKCKc8aDf93aF9yzVLgNF8Jq7iwybMXHA24X9aDYDnhiHOTmU4eAmCwHZ7VEZ8foixYIG
l+vD+0UDRJqjgsoprK2qGmRF5auzSMZi3yv/HpHBh2j9mvTGrEOJs7dsC1qbIzKpuZug+cxN0Oeb
xQFkQMQ1xqKhcQmSWeoadSobQCxuFdI82MMiQlaRCS5myw0QEvfN27lhfJI91BF81lESWqEjQIY4
Yv5RhCv7uLaZS/ZFm+3WZF0uh9pMLhARRxye+ybeN3/kTxLoGCQQ3kunyLIVR0UxLBimwbToX98P
u0f0xj6Hq42VqOCGDrULle+a7N6KenfIV4ER0bSa/xzkoBnIEM4dciS6dSR65ufJw/VhsF/45Ujc
DIMDygiPPFEbS9ol7AsUudz1E1Yse61TEd+40Pk5/BjTeUitAWOZnL6yzcntj7nPWogT1U7P8WN2
3wciAqTdrhHURv6Fi7+IfmitMffK/4xOHhpnfIsGE3VycFigllACs708OGnhgubBHyGc/Je/iOqm
BM7Cx3PDasURJdj4SfM8xGnQyY27mq0gGbufCX0fLR+9LaTuJ/AmAKKhmMpYuDqUgLKoQjSe3Zq+
zbzyUZtUlFE0QRYYi4kANXoszu13/WdUIF4EnRVITZMQNIZO3NlZ/S/yTKLdz0dyUW/SLmR400Ln
XfqGUI6FFT2eftz03B6MYIUmoeZ1t63do0AUFA7Xt43Im9/+fwM/tbKQFll7TEBrK34MOYIPnRN5
bOjIpcweym7Fz2K7vWDbaedAZ7bqxiAdrI7+7COeLAp3khinNjbS6JDqbAVm7Fa+OJDdz0tvfIuD
ojjP/kqtgBWpwhgd3UNJyReK0rivhIXQzvhAffLTcJYD2gDhcw+ivOr+VWzzDRxYxbE0RnOpsifP
Eeww3QObcOML05dZvoqfPncjuo05DrGstGnaOoO5/BihcoextP2buhkByL9dITauhF5dVY8NLOrS
xZmtmUiRCbmRrsdSEDTmDpJc6Yy8xGnVmJE7jjESQ4MzRqE95ZAuXirBuSXC3Tdv2ozJHIusNVj8
jUe1+rv0LUa0yIh8ytwuLGyP9PAZlfGSYWuoTmdFSWMAefHg+iYVTOzbR24+ooqMtYRqhA5ZbPUQ
Z5lbGD8FFti8/Xp8EgP6M6aiUp6mbYxMWkDjHaK7dPCiwTRdSlYNYuk0OhlrNQdJPqvOmoBVYFh0
JFkTeYSw+vSkUaO2jT6cHKmNn7JpOJYdeDgHw806ZE/MzLEIVF3V4SUuqYsX+A8L7pHuEivfYlTV
TNCMolTXfMvqFju3oiORk/Ehn2jsE7UP1G5+VeL2S70GYdiwx/JHUqq2oqne9RnYz/gb7zPA4cJQ
lKlZ5phkI0Hic5VOq6xcqiT0aHhAh4DbQUtEHpJjgqa6alUEeTWheQ4SUCCYJK2G660elB8KpLzC
A8Wlsj2Jizp2Oy1Q+Pz3YnN4sNC0MZqIYBN1hWf106Muh07TMDVOZXK7onTrwXJWdQxSLfGQNYLm
CZQp1EeUu1xGoxBM/T48vX8Odz8qW3XS1AqE76wApMNpz4hqVeE79W+iir/t8K2hE5Vma0QFHB6q
H9Z+PUo5ujTzNkMXHUp5I3RmVvQ2lmQn1QU3wN8A/rtpViuw2cGWpYdZY5h4n59nEEi6cjHYFi4X
Ue906UOEQrkmD895pfiLCmJ56aOcZwIQEX4Dd3syzUGe1BD3ejzR+1OQeNRtvQhnASt8CZ3o5fqG
+k1o8z5m7ipVzipZzQmxIuLkW0TKoC6HPhxe8sBZLuG8i1+twPKMALIKrtEgyhAFzb+Jbd6/gLta
KVOVd1aDL9CeZp/CuSChdsPoIHXNkZHGEDfcCH2MC2wKSZPjbtbIpQhl35QLj4ALC//aFlECkqxO
lZXnqSq9cRXxPe+fEu+j5QBsLNc4aiqsb76sbl7PrlkJUgu/iZbfTXAgJZeSIqkUICWpjgp6r+hL
Yq/HN2b8TyNS58/Gm7yL4UYXUcwkGh2HWWsJEZSyxlpS5UHVT420CC4dIgMcCnVyVGtwF4AiqGTq
7pHmItpONjtXzli+/VMap1FRIuBPTYmtoMG1ZJSuQ3sTrcWhz0UsiAJY5ds+u4Q0RjoBVlnUx5jM
e4/Bqig4Ee1zvtGzKmQpnxucJqxtAJ4H9QyvelAUh91KzU/pmdXv9x+nF6avLH1HGYEAaBh4XptX
DmjGJpXJHGJeOw+iRoplr5bdHgcko6hma4+h32noIYgQyFf+dJuf/w0LumhtOaiJJFLFGgqILt3S
gIzos1mEnoGwcIY26NJU7vUhMxS5NmIOZSxJrSFWiylPrdatVhTUoFhwmUV16aJAgVeTVyCJ28R5
yXp48ZR/7jrQCbBSCNOWguZWcawfYk1I0dg4jAG7edaUOUvyybMjQ9siX71OVAsvQjK+7TOBrPA0
m4ATo7mTU/M2hSCh8gmvwq4ySV8V62vUgcEgiR2zS45gfLZjyG3GzXM25H463FF5Oui6KsDXXQiy
DE3TFaLpFp8MSJfEMtUG013J+mnKZUcT8ursv65ubHCOSuJQnaxK1/CgwNqyS3dF59v/1yWKcou7
LW9kY41z1GTW0hZi0UhvfFtzpzyGgeqh+9RX73PLtYgDPjKP5TWLr3Mpymywbf/LJtnY5s7DLFqj
RGH9xDRdILKY2xOB4J+UDjatKs/qXpHN+jiDl6RRQnsM5Qvt8MwRi2B4PyTYfAfn0L3Wl0YyYw7w
Xu4U60PYf+jwphJWjtl+KLKHugpy8nwdIHaxf2OTOy2zNQrDlWoaEmhQO0Rf4wJ9e3GvjshhuTMT
3eh1QRL2VDQVuJON9qQdrg9kF1ffB8Lf99FqNy7hgsLWVo7Rax8GFsTIpnmyW0sLJPJnmceNPS5Q
j6Iha6YFqRIKrbw6sbyxlHyw6Qcaq5RKftDpa9msttJOAkgXbUz+kp/JE14CWLjMNmb+vfYZl+jq
jK/lSZz3FPjHW0Xe5j4SKWOZWGmkX8r0tpYSR4ZeRyiPN9LyvauUkwKucNvKewG+7V9yN7PLgQ+4
2ZNsYm6ZjoZLDLDiNKvTo7kxGeWAYF61lNh1kTtrq3hW/O26L+2eLBvrHBgNU5Mr2Hb6JbYsyECe
lK4KUkuw84TryMFOU7bWRFg1SdhF3oyscarftf0nTfrQRUiogM+4oKCKhQyQFs22OouE7NnvX4E9
nlAVDZyDgVsekn3G49zfpNrgxOZLiLLJ67O5f7vaTCeHMf0SoVJHwdZMnpkud+kXd5CsCw+Dy3LW
ZmRPwt5AAd7whAKlOk/zarCC1BBU0UXrQvhUMCrB9P3S8RKFy9hASwvJCPJJG09gD9cO803haIH5
qV6O5VkCSQs6MATVYoKh8V0wulTnqqpgaHVC7WUonUkX7L79zPf7gmlcAmDQqlRR67ehxfeqEz63
33OfHnEoHZMA0siGrft9AIFz41/SUYjGyAXqlUkM1HWhRKbLTbsIXy1NUDa5n67dDJEDGNAJmpUs
A0TRmRWkZHabCRuw6e/0Ljyozc3Y3khqddHMz6DrvbQGVrJ5buvesV7R8AL6H5DWptTpNKhdLoVd
t/PHMFMFZ5poGjgcUvVCRRX3X15cj43XLZlgcwqgjmcsbSFXHGcEkaQUWk7ZqRAoQoppEdG4Mo+5
gjU8i0JIZnWdK1RrJLmNrOzqL89mgM4TPCBpaJkwHYrOODu5Zx27qGs+pl/6L4mwgFoUYWkcEoVj
3edJ9BbtSHbsVFD6ro6Nn/iNwL/YD10bLxfv1PG6GH2Dbq5JS51cXVxVciloOEbAEW1O4DsRBLEC
NOI7X9IhXVWJYMumHYjMQDci9d+N4myKGBpEdriwZ15JEhkTehjCFcnf6CxF1O/aU7E8CuB1fwYp
IbKiExBvcIZiS17UkSF4qn1f0oPZ+OWR+IlnnaO7+TEO763khTyAiPEtPSfiGNrfee/WOQRMVFKv
UwbJwCSlbmmdw1V4Zd6PrN5NcBgX06Ksl3ZmyQhWztE44WRTN8L7geqXX7PbFZnH1Av1S+QaHzQo
pQk8Zv/Obr1/AAeBWZhHVbikcJkaRY4x9ZruMoK9Ta/vM0tz5vyUNFAuhAA6RLEdUH6YyaOKFkii
+dfXeh+D3j+EgzmzNCuDgFT6QoZAaVafJEeatwIsFRlhjr0JZGe1nGcplSECWRqnUCF+n8u3CUiL
/9tYuDuc0sYrRVyAB9tSCm4XepfGifffTHAglhRNHE/dgieCorLbWQ9M4/va94JF+c0J+b4qHIRF
ZVVlJAaEjf0pl25qo7MHtbY1ObeJldtG3dihBTUx+VgWD1b0OOX3kyYdzP5hLRtvHT7O4+0AfoIk
/pIqn8a8E0zDfmnAu//ylFVpOE+gpkE7MOONk2zTKS/rS3yxHteguGWpO/CdG5//LPz6e1osDpfA
kl7qcQddz7C+nwfVBl2eaGPuX2XfTXDgg9R8roRNZl1qK8TZGIzq97G/W+pbOdbdLn1Z08yG/LFb
a6g96VSnQR9iThonHWqX0BsDb+rXPU441RxWhe1YlGg4QjhNb1CxXJXP6iQ/GdpH8Eq7EmS6enlx
6iE5Lyb4YfGcq6VPqKmaltGNoSBy/Wt2OeHJZuE54BqVem2GCP2yho1EMmMMTE4fkh94lYy/KS/W
o1nb5WE9LW7vZBc8yGqg+QMPTSosChItFAdcc7KYLWVZzxwyU2EbOiAnd/IFkgZn0orotQUAZnEA
lpv6GpbtAEHZ6qbFs0odPlmVKIz4TR7u3fc4/Ippl9Z9i4OP0SOtbuYpX9fV1W5YqTqy9LOneW3k
qIpT6jZ4ja6vrGg+OWTLadi2JgF4EsW25hc9gVIZtEvWAnf/SPQcwebr1xDtfaQcvpGobs28Q8RE
kd8Dc8v0RcsTZxpFwnl7dvDSJRMqm5SiyuGfB0+8jJrSQbrqYoJHS11kULFNdmQCTXHUXZ+/PRfZ
muJcZELKqy8MiSKBeE/CY1TVdqd9/G82OAdBLjtsgfP0YlovUnRfIdxUM8EFdDdO3w6EcwSknmdr
UrHDtaJzzTD2klHxUTV0TMbU6aSP9fCjmmuPlOnp+uj2PHBrmHMK3WgtK6M5gq7+Ec+zT3DIO9wZ
HnDquRroqK9b24syN9b4E0wFqzyhYOi9pNLrqHdHI9WO1y3sYuXWBHdcgS1jkle0zSLKxFW+taPD
eGkCRqau4Fk2RX4dJe02gQxTaIM/xsl/rJ+rwyBMyOy+o2w/hDvUhlxKwPCI09qAjBz9OTww3gGI
6ng6HolqaMkhF2Qj3hT3KQjWlO/QXfWGtMOIWV7W0g5RUT/IqNzIrKDFFSZdiMCFmG/yuLIdKHc6
tZnayHWJsJqg+intGkeS6kAfKnekoPcO0R5Zln8QdG5NchAj650qA7dxKQM9vzFAI9pAsbEpYjli
zn9tZBy8lHE6GzIrQV1QDVRmr1AyghbMpR48olOUmlUuJAQFR8JuLmo7Ng5vTElqTLUu2YGk+Oor
3r9LW/laoLVlYBSQ0HtAQd0HCBM45qO+QohQ/iIsD2HhzbWBc3DUkjafdDNnVzXwuDvTx/gJSieu
4qDW9i7H9hGsJxGcGRYHQ4W1JCBRw6BRp+FEY+toQ+1Zsval1yO7UZNDpCkgvSPjba026GYyQzAk
lJ9lEgZZ8k1OqOHNZYOiVYoSmlmlUBUZVDB1gpmqqZWPbQNlZJKENZYP5RFKu35etVSxu1r+3JkY
EK74L+Avfew1NXEiFKjE6vAwzPhFSVbPawESaCNBKW4tE8QEVXujhc9TPTxrRnmnTwN2mRXo+Qcp
7EEfKUXOFJmzb0Gez5xQB7L0jml+ifLahyho6WtPVtPcaG0JJQ00UDQnqzLsPPpRNzGupKZfT9Fj
XJrHXiJ+V8leoT92A6L95YusDW5cGSfSxBDexRmeHCZhvR0Dpl8WX1ENRZd1FYlHLvZdJinpSsOk
l6jM7Gw4D7NskxKaDAXan63Ip7JqW+HTSHAfKkZPGcc/SPjSzQdwgLJqWMCaVfR30PO2+/S0TtW3
68cE+4lrY+QARANT5ZotKOqEKp5CX6ghaL3fDSu3Y+Cgo26TKJILjCFu7hp0IZaVjcZIt3pkVXyt
Z+rlUb2YqNr8/L+uRFEb7S50beaQQ5F+Sad6zfDWMU3ZsyHl/jIPXl8oLvaRp/fdq2lq7tRmgrNg
NyDbmOWAAw9J6jxWGHYuod2xlY6ySYKqFqVyRKPj4MIgKcTIR5jRSe1Uk/q4WpML7vogkZ9JeZs1
n6VaNKMClzG5+uo+N9tFSit6sfpTARL88ed/ckle1ycuMznSOrhkVUR2nmdONom60wSrY/IhySKp
s95g2hRVu5H1yO0itIpSge//iuWWolimwvjzZIvwAwnrIauReKKXMTy15SdCnpL21CaC56hfl+Of
VrixkFyv5Fxl7SF66+Vt6/SywJdFFjgcLJYhzvQJxLmlhMc7dFsO7dP1JVfeJKL+iUP/HAX7hk2S
TkaPaVZJPbk0cnSUoTx8VKGb7Vp6lTldlL2Ci2Kyk/8j7bt25Ma5bp9IgERR6Vaxcldnu28Et+2W
qByp8PRnqX9847JcU5wDA3MzGEyzSJE7rr2WAT26ao5liIPLQUqVN0Jah7bZPp9MH9DcBAhzDjYm
bdiCj2anKrM30uZjGuP5ZCpQnx6iWrahkQlavM5gP3tNA8yuHZdxmtEbG70DZ0UquTqQhDYtM1Dq
WpgAqWXS2hoSE69NVeJQiwWmkn7RZDWwCAq01tT4nYn8jmrHymqCOam/UMM8xxrdIoyxuzz2OCuD
pt2WamdLheQ2ch0oEUb1UvjqBuKyUAghEBKskiA2H5ToI4Omm0QxwwWQe11vFbnfW/A3Y1Z81c3s
XhlV6oVx+r0yLH80oOZC422tK/dddW81xUtj1i/cMNyqY68sNBUnNchXqh+NSXGmkezD3Dj2U+/L
1XjIAWiwS86STWIhnGvn7JsRVp5kfYRQQPN6M3L6NHaUDjvpkf33JlPdxIht1o92C9l7OYZeZTpx
gPPbV0wLPca8OTLCHmZFe+s6OuNU+eRG42QPHNt8q7h2LppRscNMAWtDSIG6hbwgMRK/Yj1g5B/j
dDDaIWjSH4kUfqmV7xEDoXoPMvVpb8ZvWc7cuqo2clt5xRweWBR/N/TkPTFLr++UIzJuYEHayrl9
T/+0G7/f0pW3LFA2j7sIL6Ef7kyeuakR2YVq/uUqK5cpk6qU5BYts45+qBrUGo8yfb69kSt59u87
WbnFEJAcK0mwEwh7nBZtY0hB2s1JPMf12Ue89bJXnjA2ZChy1mDDttBrpTLbSLISOSpTbDkzj6Gk
bY0xcpTkYcoGXwPRGAZN3EgrPDIyWynku2wYnCJpwLBW4wpRhw8fuTKhN1O7rPquQ1GjMOIg6qnT
M+4mcuyNSu/3/JuF8ZuiHgu3q9WnKGKalyhAWPP722cpMo8rH2z2Qxg1HXjiVeOhTt96YQgl8CPG
yuFmHLOeRgTa6z0QVP4yzFkG4VYNMf27zKJ1sGV2jpTEv72vK9MAyx2xtIXgiiKGW21M7qkssboG
YTricdYMGBUHlUJzXzXFgcSAOwyGnTFmU2iHSvyBJRJauZEr+BV/ZtUW+KotGDdq6ipZ02OWGg+n
sc7DO3If3lMnAncElLghNCI59XEZJu/dBbNchIdkDqDIJlr/2pu/XH/lmcBnLaMbv3xelJLphLq8
pvlpAr7YBqocc4/rN6lHHRlSWZ4jazznZWK3IbEnTbXDQQQAvRJQ/34eKxsU91VUKCmykhZV2E6C
FGDWOyaoEMKqdCPEMjM9N1Hmzgn0WumpHSFyE9HGhn32GhXTLNpJraNA8JWWGGD9yi9PaWWzyNhE
BYZEF0zMMr/RHhEq0O2SKaPnX0PLB1AJwZJLAevWkisTZipFbnQpDAtiBVBnVo+Litnkq173LKoY
X+mY/n7oKyMGYV1iEB2MCfyLoTrGXYdZEcXtn2vdoe7c2LJvkYBsREoCV5Biv6+7eoJho5PU5JBF
WAhCZzd20tTOnc42Amzzp2ibV0ouvy23xhLooxUrnGiLV0jB7/+te6p3yxBQDTWYOkidRYqGSq61
gzSwu5Ad6A+3P6rgsa0pNmVGmqbkeOwVBzeE4dN08rpQVH0V7nMVM8ecR5NUldF56cBTR7FZinmj
ym/qzzn5wY0WDTxIGEQ+OlwYWJG+ClEA19zGxYtZi6amTaQpigQOdKD/PdmrIxvRVOwanhoUJ+25
WTDPonRRYEvXhJt9LBPGJXh9s22CrtkUIIvQ5cauOvRt5209C/uHVz+ooqrL0Kis4J/f4/oplgot
Ye0ihFi/VE8pZouhaQSb3T7xl4WdJoJ+2+07dKV/jVt8sebq65ZqNXZ5T01Mm0DD/YV8g5gk+ln1
c7NXAtkvfXan7hSYCRmaarlruSKu3U/h+z9M08UvWKzlRTZTh3mom3ov3YXHEhYY1W4WoGXfbaGN
HNsP4IrN9n1iqxhsk22HTwE/Vo7lSntyryV2+Xr7QK468ssDWbmwuVNz3pidBNV1zWkxbRfKHojF
bDBounrrysVLa33Xy8Ku2t4uQWELoJTAWl+9B7jQy9wCUXVtdQ9YN7A2ZdDQyrLQYcXoRIpil9bT
7Z1+osn+OPiLZVaf3ixKhrQwN+/ytnrW9VdQnrIBfQblB0IdB9gJJFzmW86lk2z0iTto4YOpoQ/S
zq9A4Nthh8nKap7sULJANY1Yo5XBKtGW0BUunM7QzsygTq0yRKRGvEyXs3I3yNppHLNTljS6U2rt
z1hujlr+SK29CdXUQtlW0sftfV73Cxf7XF0wWcvQ/jfBLD+Pe6l+zTE/rcnx82DJbqTvWjQAqGHc
t7Lug4jEo6jw3v4BV43XxfqrG4X3N4+DihpQPB+i6snshWo9y5e69SVXYU4+dtWkLO2rhfAVw2nO
vCeQE0FROLC2opLWFaAyfvLFflbhy1Dro8LCT2GFKdAD4kB+bVe8ZnDsw4GA9k6U410BVvy+4ip6
IVEWh6WJE8So7RcMYjqogpeBdFo2qSGmL+94bYunT5c/e+tYV4EMYSQOZyk079gI9cweNNYkYOm5
QHNsqnP39i1ZTu3WYqvoJZZgDkJgzO7m+CGSZbukCCqkJ0WYl4tOc12T1KW6MioNK2V4xMGAD4h6
xT50v4/gmuIvGF92xJwZgkewru/NFouMPF4+IXkaWeelGKi9fYCiFVbmzFALMhAdpdC+PM1thFbH
0+0FBF9IX9kRvZKkmKi495Khuqn6mGofY9E7kylYR/iBlp1eeESDxGk5W0A2aXfhPSytFgXV06Ky
zXa6y1Fj2iBvl7mNMXPv9hav33gKHKFCdQgfrR6aZpWs76FLcRePj0yGuFgKSWslQar2rIh0ba70
updX/Wux1fOic8NQgIDEMkKPD3WrgipUB+3Z8NAfpQdUMt36UIH+rAXzmSjouO5hfy29emxK1JV6
q2BplfzMWGDV+876cvsor39F1AIWRIsBGamVFydhAbXfFDpVybY6hG8FtMHBReRKnvo2OpOfPk0H
EFsJENVX7+jFoutHwJWejy2ema61jpVADL7d51G1kUZBnfszCPnDXl2stHoNZUPkGOQPkMJUP4oQ
iATzZz8Rx5rP3XhPpPIEEQ440x3gb1X+huFaANdNbNt8KgrlBHWOoLRaN8wfmhI6BEcqaW6VEL+m
g11puhPzn03yVoYPiiK/ALADiA5FDIREWQFdZnVoAMEd6Lcs83tJc5LIBMtR7OST4ho94HT6cCay
+TPWgb8sRm1vIrhRx2p2CrXc6vPXXFb829/7qvm5OI/Vox2rmCfS1EfnQpMRr0ZepGivt5e4emsv
lli5eT2OClKiFnnXsMqJC9DiJ5CuqR9vr3I9f79YZrljF+ansjq9MpsqOuv3OVr3rWcG1CshHscS
T1bAyaZ4PIVimKh6JNreyvjorTQN0DiGxjsqIwnGSM4W397em+gjrUxOyLJYm1DGA3AJPXeKKYpK
8C6uzOTBql2c3sq0ZCTTeZxgFwuR47YNTLQY7XQru2BgeZAEEyPXs5Vfq63HqyAQP8XZ1EVnMjQO
B4tSN56GGpVdqX0cpsGNKRYnvU9jSMAo0GWZtk0iSiIFp7qetWosLtWK1ETnqnxrjDzQVCowa1fo
cn871fWsVTurU8pz7LP1FF9DC8OOK5tBPmGh9lkG6JGIpdRpAc/S8Z+C6l5MMi24n+viqtzneaXL
KITkIUCyGfSTE2QNAjNyPbq++KIrOxJnMsgHmhba9NZri0KHZCGx0jHiSDIalGicYU7GnozUBtmQ
owCcohHDLyjDwAxkLP/quagrg6MmWZk1HX4LZAptkzVOnyfe7SWQ0V4LfC82vDI3kWlODZhWorMa
q/cSHzcp5YFuacEQYphi1HN3ZBgyb9E7lwcld7Jep5sqHWyjNN8yswkUifnMQuKTVMw2ifFDyrqv
ICF8yhkBBFyRAOv5rpTFRkdqNyR7JX6YJnAiqbo/x99odIiLnwXR7AIgzUgHKVYeeXlfBaa5V5Mf
0FOyeVLZBCJSbQMQS9TbqmrZWY2RyTZ2tU5xS3RfjPmUYACwBxsJbqV1H0Z7OXzrgNFt5RyAYONM
MEIF+YGKAnJ6xFRdgWnV2geswpXQMk2a7xqAK0aKAGGsN7lMIF0Y2zoK1xRDXwU7qbx38iWw5WcD
2TYAcnbfPWbkWFSPpSXZZlw5hn7SQBkm186obAzlpzIxX2E/px5TqzB5AKcBhwoJQQXNQcCOtGV0
Rf8SFwcNIvIsedWyM4RDbKVDma8l27h8aszWk2HLkijA27YJan1m/KDE303JrcEEQqzabtrU5tZP
Xduo2ns8MAdimRV/b2rNkTsLWggPJh+dvrfsuLub1Sc1BdN9eJbj96o1XBlcBa1x1BXmZOOmiqBE
ib5JEvQ4aSXeZRQqCvIz7TR8A78eqMfV2iYWKJZU6lcRs+uh9AaaQAfsPcFfnpszYShHll+k8FUZ
wSXXvCspkNkomIIsqrBjljkN+aBKttEaoay1yEys3FgplVKThHAASxl6mZ9L3E62qeYMGEI9Q/LS
Y4+Gao9MYCOJaOGVc2OxOo2tlMfnLx04VLXNuAHEUd2Gh/J75+WO4fXoMNBNv0fT2Asfsi+Ga52r
77jXt5/09d9hqgsUTNHoWp6dNzyZ0fYHywklLjhB8G3A9xFmIsuxRJh/RqD/rLPGBeuQZR14PxmQ
mnWWEAX98Fd9i77nExhO7sTlgMVz31pvFdAneAVZ0oewzA1D/tc4VAqBIyrsUU5dGoGBi+FfwigW
bfS6hfy10VVQP6hZPtYArOJGKb6kQeo+RwsavNfcIbjNnqjeIviAayhwqBnKaKqY+m3IS5zegT6U
VJvbd+Szen7rMFduDoAiNIInJTrXYBMBPfpJ1tOnzJp3NBz3jUwar+DFW0N1qE4qD0UFj99k+n1b
an4rIQXgg6Q7EPc6zspwtGoANSwjcwswkihpY2vhrjJ8KUz9CG+vGrgtIyjC0PJdNkIyLoQISgRr
HBnBNEmjbeTdT5DW9k5Ttt+BotnpTfsWWWRXcv5eZXBB9Ygf0JMGZnS4v30U/xJv//q8y+e4iLfT
2YwbmX7GNmFAvyXfgUY1Onvh4l86dNKwyfv/EG4vfvXWF1j53aor1WlKYC6AtvYrKjucNE6dJF7S
UFuwxaXrfmutlU3EUp2sAa2E8E31QRAbkB/h41KeNEXsVYuRu7XSygiaadW1Behgz2hFozQDj15L
T7GCjkZSuxMHrL5OBUnF8uNvLbmK+PN6nJTKRJSkcN0rMbrSm++qWQPVLtml/C44ytuP8w8+egqU
RzZXBFkSSk+OXgToc3rdBnBioAuyb9bHp/hbbIv6nf9Sz/jfNf2DpL6VRpBsgGr/bv4+orlq7UE8
VEDEILPRLHiS9+V/YgC8/T21ta4QlXOQf2QoM4zKuZ5aZ2zBzhVKtlQzsFU8JWEieI709ucELg2f
++I5DqSPCGshd9sNJNB7vpGlx3RO/XjOXztenMamdIoZUWNVoxr82OlbqddtVoAHiSkgKftqlfML
5+XDAkpKh31dRJtYA0fDhzHXbp/TeymZDwYK59M2A7UaFNOdFkQKidEfaQyBbnnDE3Jv0Xivk2E3
d/Fzq1UbC80wKiVvWdSAa7EC+KhEGGSm6i6NJBf0BII3KzqGlYFONU5pLCUxbrXqdsASRsgbqxym
ojsosmiS/F/S5l+3a2UEtboPVbmCj8ughq7tRzt1BnAsFf+Fr/V6vvprrZXlY2MYSV2HRK6BXPKn
OPTCF822433njV7pMl8kFnS9ia7/WnJlALne63VjQpWg+cIxxi69snsKPx55EuqceLVe6w6u5oxH
sh8WrhdNYKMETkaTV3YR+pTo9C2iGeCwcojTn5pH5V15bzZEdaRdf4f7XTqGqDyxRCb/bhoBvfr9
LWW8L0GADCnsJMycft72Bjnx2fDjsbQt4sJS46X0DgHm24j0LUNV8La5FFjLT2jfxWNmw1wSxari
c21+6fnTFL4norhbZBg/r/bFGryOZ82qYRiRhSi7ZqscFko2JDOZLT3HD+zQHmZPDBYUfdLPvufF
utHMwOSlp0tYKDvjASb5nb2xwAiMHbH19/RRjIkQ7nVlHNOyyQpTxV6jb9ELQVF7EVYvXqUH6kIm
cGEmSV1x5C3c6soYaSY1+jGvwru5qWxTP01T+S2l0I2Vd+P4Io13evo1RRKuYjpQa106y/ZcNH6T
pf7t+ySyU5+/9OLQlaLLWRdn8TnNW7vQf1pjFttdiCJFB82KeNyAlBbCqGhQ1qzb6sOLYH2BWf78
QBfrlzFghpGFuHn8Yu4MGfSgIyh4W1f2pZ2MXGAMmgd44qPQ/S/ZzY2nvG4NqaOudFVXRGcadNv+
flFzsI7xhv+MhGpuImv52Tm62KQO5d5Ua0q4YIxXL5PrYXqaNzmAEPfda+sD4Q3HkN1XYKu3i95t
ahvlD9GORSe9sl3gbNNSZrH4bEIVZMjP+ty7egOAe626OTUE7lZ0xdfMfKqchnGWQ6OD6fvJix31
VfKKDcRobe5hwy+Q6+sCIWbudg6trZtU+TwBjJQi9xh91Z+AB4+cca+eRhC8hvvROoj5SK/DMX65
wk9E0sXH5bTNNSbDhIC4F+aD7YDKtCFm99IF4qnWq9htcrHaymDNhirD9SIf6PIoiMePOEX9amo3
ZgOeru5tMEEhLRmOqqjO7Zcq8DyfI8cX2yRoR4dqhodqmChKc0xtpa2jTSKUmvA4V4ETj/KWVymC
GaN29V3hzzAHmJNgW21XupWQBFzwKj7RXBfbgqA2k+USTzOvp6BNc6+Xtib6jCgGBVJYCNy38FUs
P+diuWzQy7mUkFtxv9m2WZBAxlh2x35fg+t8sXoKRBA1eB1f1I36LOffMHhkFTEB26ln8bzkrDJo
zDRDR7k9R2iWp51ua1NXOmHZ39VA2Js15jHMbBkNNVGg7voStQI1rDcqSIyDtqkzG9322ScJ3XWj
AfauWX+XizYoKrPEXGkVH7sIQCrMqvzIiuqe6cl5Bg20S8A5jVh/IXGsKGaW53bwJdnYT1X+8P9/
Wykgh7psKbqG2/77OVMp7ZbiFnobIDZM5oc2fpOS77fXuOo7LxdZeXFiDHRUSgnAYDV1jH6ZS07d
WaHbpot3PCY25407l/w4phvOucjCLmH9+oNeLr96KeZIy7Yv9OgcPmfbblsicXK6vRLZCuhcjV22
SV32mD3LkWDha5bgct1VuiFJJcmSzATjc7ZtuRlIU2nPpWi6/VpSc7nK6qVMGNFqDHWIz1pt+CbG
fVom4JsQrbB6EGramxl4yUEGqJyqovGgjSt47le4zy3lchMrnwsllHzCSDaapzFm1aLc7Qp0KqqM
+6zWAzZ+C6sGxNwjmv0SOJYQ7JTy0aiSLY0ICNaWKSMQMGnU2pT5oeaQkMEMzO1bLPiaaz9NIrD2
SxZQ10b2VmCFtjZthQumIa9iYy4OYu2X+cSoga3H584fGpt/Ufz6QU7tKrYXRPDoSPea6WCIDG/m
+B/ibXL7qax9dJNE/ZTiGO+6LwNikXRnfoVmdqB45qs4qSCfbFA3XuaaPndIQykZYy06M4yKGMa7
Wd8hmt9I6t4Kv00ZWHySZpO2JbDfDexCkoLaSW2jwanT+Wdt6JU9d30wGZOTkBrl3KYE5iZK/IZ0
u8FSzwrNbHQXXYxaPiukRKHmIyu2bRL6WiE53CQ7yTiVEvFYqLl51p6nnJ/GgQa9xDCBiJZbrT9h
UPFZnYCDKMdtjjm2ObI+JCqh8hymX2pTC9SFSjllyOJNE+yQaHiEaM1yCUDM3MAkTP/YlDM5tqwH
01Iz5O5UzYehT5xGQ3Oq71on1gY07qbiS4Meb9+RzJtI8myaLzPDFGSSbErg+91RnRqofxwH+mi1
B20A2JMXL4lKXStUXYDIM7cqGcEUJeA/c0BAHVlgGKmbcTI9wkkVGuRmZWcKaADuozi3ubzLKerb
xYQfr8nF+6jHG4ij5Spanbwv7FZDwT3by1lkT/3ksC53iflEOPNkE2ok9YGUnddGqGVEo9Ok8j2F
xDqzBmdSv43DzsoONeU4gcZj2ZNizD6tv07WqeUThJ9OYzpuNXJmmmm3FLivFszQOmRRO0jQFjk+
9L3cZPY8HrUmcyKrB8936SRTD2j0l7yFGnEk2XOC5Ges3BnfwaTFG+qx7YaX+ku3DMYqx8ZEw1wy
vaE/T9XgGyZGB9j8KIPKVI2om3XpyYjBzpHU57zeyE37ZSYnOboDYwM8uU8jCyqchwTz4S3QnzEm
hwytwF0wJ3AwzZUDNVsvTlr02fZz5U6nYh5wvyZX0pINhJZOUoX+Z/c8V6admMkmndpghMrWTKER
D8xxxI5yoZ5jeX6bOtS9hk0PsfbRIF6rap41qV6Z5UeIuQYmQf9TO2dZ7uSgoBisJ9U6FlPslR3x
jSaubdBObiJjN5pSYHQUsOrvsmR4XH+cDaDoi8LX6wGoIdkDZbwRfRQ5YWDmX0hYBig84OANZdt3
Dzo/z2rkkuxLU6kOh3hAV8tu38qv+SThqnwzxoeoGBObNvHWAp8GgGeFrZXl6VOKo/1apk0w9aBH
5LEdD/LeACd2BlWxNEenmUGYB/KbmAbK+tJO8o2qHIhyRlxTmNRO+CshiqNJwJGb79EIbue6u8sw
FVDV4Hbg6CETe1AaO2w6p0ET2oKrmNLC0+PBoSD/COkux7CZPGKMay6bhdwj4HW7qYZc4A6uVkQu
LfUqqNGrGDliD0tNA8UfgBPGpKVneUsGFX3VN8ZOdebRQZn+L33lZzv4IjSWhjTv+0U6fnAw7Qvg
pGT6SrUrUifahWfzabqz7ptT/pUirgkfGn4sU1GpXOAl1oEN6uRzEiJoVLonXQpC2v1d5LTm3jbz
obEiFQvMxofcQ79BeZMYdf/Ooa/Cml7rOaLiIrwLoV0Qx6OfshdQBQnOaolcbrm4VWQDcOLchWiL
3xGaQdRk2LTpjkb8TUEwGCbfsxaMIuP77Z1dzQ0v7uYaHYYYIrfSUANFott/sE3mx67+NPizZ27Q
ehO8hM+Y5MYW1zCwxKx0Lpd4CRy1BLRZEzd0lSD0dTSI0sT+9poeuWMF0L7DtNYo2ewvr8saJKaN
apRJGo/PUXUuzbNswmsIH7wgi1ijwDTJGFOkZGgeoG1qWhgrjvesbp2OcsGBCuJtdWVZJCMzMDjT
xeem/KqN37P5SXA9lpt964OtEiJliFlT6OitTVN3iBFwOrOq3yXT+xyeDCkByXWI8tpst1bhEBLa
UonB6fiYmulXRiPfaonbJfRcsk4AZfksJt76ZSvLMstxpBZxCAjJDtBwv3CN6ZAHzJkdKMPvy9rL
PN3/T4JjquBMVmkU75cxwxqXeMFaND+6u9hF7ANjjgAm20VCsm3RdVpZnwRUlRjNxRMFANoZ++It
ybgbavWhTnXvL7/3ygbJgM8pBoMNooGV+ejq3dXH0MU8NtQ2SzdB/Xg4qDvN4UcRN5ggaVrPylpZ
lUJcBJm/1aXbLK9tmkBKuvzLrGk9EdvqidVaEjJ8TSodi3DTxuCzmyA+BPPIs8weevRvy7zZSX2+
zYv2rsveh7ixGwB5ZkisE3COA8qmmS+3T160/SXdunDVfWyESZ6gU6MkcgBisq0ZF25IOoEnE9wl
utzti2Ug5dBXUorvm6eN0/B4F093WuengODf3o/Ama1HY+kAKqy2h2WaEI6ZEepbPJ7tvuYOy5Aj
gKPFqyzrZ1mD6PX2ylcBzxcujS5HfbHHCdpo0rTAYwen/2hPC7oufVbejABLpnbkinTyRJ9uZYkG
NQJ7GzOsu9R4BaL/CFpv5P8CWiLRea6MjsnGVi9zOK4peTXkRwlAHGMidoSAVw/zTRvvU4787PZR
ina2sjwDKpFWmBbxue0bJ5di0H98mMIh0+t30qKWboJ5TzeXttLF99KbhqRV9k+UWvifqBFU3gqk
u4/syJz60NmAc+NDmtsUOMUxBO0mWi0+wn7pHD8ja0mJRwBa9dOX3mlfpa2wiH79LH79ytUD7VTN
IplKl1tFdp/zcDJ+08/OBr+86uGHiJtc/5I4/Fpz9VpDcPoDNzSCbxSJA3WMfWLa42sj20Dqg0G4
c6pnRqCpCSHV2x/+alGdKr9WXgUWetsWkJSGmVyaPum+PhqefhduuAd9XAedeDfZ1q+311xu8J8O
/deS62c7Z6BmQJqKy4a6eRJtB023DX2bgxmpTGr/71ZbPVqLlbOp0xT9Q0uHIiQUmMvnSD4rwGZN
Id3cXkz4IVevNwJCOg5lVATjrR5MHmCJ96C6WCYqOQIWFbhfyAO4/+EGLbfy1qGuXnCeZ11YS8hc
EsyWNXewhFDVKU7LV2SuaNRE9JBXwQMGEqPJkPGQZfOTPuVbkW8I+OslQ2AMl9t3Y1drWG/WV1ST
E5TLLfTl9BBkReQvH8BnPfLCKGmFLpOc4LkvEpsoJYCn1bTpAHkVeLJs4UVxFkqaIBc9PdHeVnZG
GbKslGK8eWs6ScOJqqNga4J3tobuDkRpi3oCz0sBUnwp8vHVPrTpfsrvmIR5fcHNvwbrvDAk1sqQ
gM1pZMTEOSZbvq2PLMBgo7sI45WiN3Y9LP/Hflgr+8GrGbymqOycUQM/zC6COshjUWgtfVJUgLbe
E2xNcN3XPPJR3IJJjs9L08aemV1WDqRHXMMBBck2/67sQnuBumSBaLpe4ImslTEp1GQqEePEZ4Yh
o9xM3CnkLqeGwEJeHTO6/HQr22FCMLMEixT64oBYAKDogPfjFTPg6o6fKmd6F6Eplr9361WvzIda
E7NPU5T4qfK1jQBpQNPWaFJ7QpG0lL4NiuAD3n4Ihrxc3YsnnuSVSnMVcVuI4Y/ooPfJMxCNKHo/
Gzx6EFyW5dn+++YwPP37YpOsDGoo4TDjQ4GXMO+BwjrOjuItKarwaoq2tvyai61FUaQ2NEPKmKCL
CTKa/Ll6T38uA9PUzzzMZW5B6nRMoBYl2ufty2msobER5t+yaEaPMTt0B5DLPebgwttU3uCiyHnk
R967YPoVhfyiVVdWppRLvUxKxA5QVDy2GOQpk9Msvw3ZjzSX0XFRPQVUHhryOJAfWRKUDvsOJeTR
wf8p+C3XA/X/mSFDXn7qxdGjfG3mho48lnUPyfwxj2BR4z/1rnZN+VWToyAcZ8GS/9I1/7XmKpiB
oFklqx24j5hOXbVUXN60vjLfydbXLgK+PT/MRvqghj+KXNDwvW0DDXlti7KQ9jPHvLE17KuGAzeD
Svt0X6mJ+5cPaG2NWEu1SMcD+r9aduqZ22ozOjC1fuS3ohHd227LWKNSlUInpc5kYGHjIFUyJ2XH
fkg+YHFBVf0SR19L3Wt5ITjNf6nG/vMh11jURqrwvcByBW7/yVmIJPOAg9xJChrAV0QVF4GBNz6v
1cVVrcb/pTTGHb2ffdnT9mxnAbOnYTzGoXvmih7qFRWFpXv/a4MrwwTSijRlPeJReaf5suaCo4sO
WwoG+tSNoY0MtWDzfiJ+t6+BdgbPSGr32p0+hyAz3eU+qdzhXQTjERjLNbAlL1s1mhP4nUIG7LpA
cStNNtEo7/j0TGhw+x7fDu+Mz29yceY66bQS3S8U+Q0oIkav1liKTPByhjdczRp/mjR8IvOQwBqw
wnDkqvKrFpOQRuvIUPYhLQ+gZL4libTpFXTSMjKcUkZF0YPAJH+mRBcbza1imqMRGSTundsOB4uA
sUGNDwN7zOm5oqWnxNNLpB1LdPLT/k4ZmK/2mNiIRAjz24GhsYal1uCUUMmSLSwg6AUqqmByCgVb
K+DBBCy9sFSw+PJbH2BlqhoL06MNm1GVL4inZJUdxg958W6kaB4p3/PuSSs3WvduVd/+7m6tAqh4
lsa+S1D4Cs0vcfUjTUTm6apVJJYpg75UAWvJyrdRa9ArOQb7XAxZ8crHHPaBgP9NnLdedSsXC60c
Wm0N8pgD4XJGd/hUtBAMj5ijVcDYdaFAFOC687xYa+XCVL0rRh3NCmQo7GHZVO93L+D3/C/p+NWr
eLHW6mbwFoOJWVr+asgu0x0MYZkULG5MmBNdfYQX661uhKyxsFXHnp0XhetuO2LYOHMjr9gDjelk
mxKSiKLs5LoP+7XmOjmv5VRHHjn/35rkZTqC0AY7xOzKt9wXoZMFG1yn6TXXSCpDefZsKc1BVc9y
3jtqN73cfliiVVZeS68aK1SiBplCVmx4sZv6xypkAs9wvW59cXDL5bmwmJFEs4roBMQ8x2pLvXkD
YTqPY9xoSSOZWLZS8MjWqbkscVKxYZlicweUpABJMGz+2gAd40K73kFN9VHjR22rnm+f5nXk2sVG
V2ZEHUdofKlmfO5BlblFkwlz0a7lVC/sJ2jSgw56nTleXw762Y3I2Ys+5cqyRKmVSn0DZ1+rX2v9
UUMKTTNBk+lqInuxv5VFsdqx5rwr2Zmhs2IBZTU+mLCVmLwBKdgowuVer9VeLLcyKiBanEEpUzBM
ztIdMOv8QMF4kjq6PX4oTv3D3GQ7Ua5+NYy5WHNlWEoFl7WABPA5AT8F59/TWLJv35LlkP5wov+s
YP6RnUdQVQUQgp2HArzl4ezHPZzp/yPtypbjxpXsFzGCBPdXrrVXSSpZll8YkmUT3Pf16+dQd2ZU
ja4mOq7fHKEIowACiUTmWbBj0JQ4dZX6Z6fPYB/oGY0N3APQNctLkCzLQ5yJPwPBeMuLn2M/bPQu
s2KgP0wC3+FcfJ+nCpXiUuI8c9bXFY43f40B6oDH80za6IL8waqKwGvGjLM77z5QbxaWCTOV2lTt
mInRZdYwDExpi0DwQz33DeheJCR4GJpr13be+uf8BGiufc9l5jfRTQ4UsOykAU7k7mTYkjP4zSPk
zia0dYD+CncR9qv+O//W9dbwlFw1r33Od/8Ct7qewxjs+5zqpSTCl2FhkYKkBNOcaCtAajp0eITO
9fAKhTdmwr1WhDWpUc4CL4fUky8G0rcoSH5WABBxFpf3TZmIM05aCIUTRJxRkX8p01kDSLUaLp26
12Rg6US5hyiEYGdi5+YNOBGC8QG0IAyxuhMqE+cwtjXI2QIVCGPax6w8dcWjmCMCa/ljOupbkBGO
U10+tRXwpmaTbFSVPq1P4X6L5GZbMlGMGHFKihJRLPo2uECVNDY87WzJDy8imiQL8zXz4K5sc4a9
+1i6GZYJZJDN0OpwuQQXALUGF3UI2OjuAiLpnqYNT1SQkxwZ7AN/mOK8DWTMsveWNlDh6yJamYMD
Rr4vXPvX9dlxtgX7wE+6HMSfYTLP8Hj0aD1ZdQVKXkgeGukjGqpdJShQk+cpyd9HeX2t6eci3Bz1
tMwz6DHJkNlUYVC/aEVnx8jtflS45sllkRCFV1pow5PbLX2y58PFOVeiwT7p1UGocynDMtdQu9Vh
p7BsJyd/MY/NlmwIZDH/BY+Mt9pMhFMqiQyShEP4nwoVqFxAuQV2M26TFOJHm3Q/2gbm3epQyaYj
VNGdjscR5Nya7Nt/GGctCw188QYglQm2r8RUfkTzxyAM35POXd9edyXXlJsPzYQ4Xen6UBjjZcbh
ow6uHnrU79BnegrB2JN9eddt6b7w2hCy5LyTu57IGeyrfizSgaYp8gO4oUF0vbOh8OJqKefJy/um
TFQK6FQpaUjDSwhuF2TuNxXZgjJgCRT56ri0ApsL7P0468oJSp/rfnOAitGAYIMAGaF0W17z18hd
+sSw2YQEGEwCeG8ozsPDYPkq1CRDIi49umXjLnJU4FxRr3LkGqiv2hbfAftbnyHn47HclbklVdkB
O34xRwrV8AdUyeGB3ljro9zHCH7tT5aj0hlaYBYBGtLGUbewTRbb0m+Qb5s3hlO7k4PWf3MuIqiS
RI7Cqytw7n+WsRLJDQ5d+/nWV3bqeXJrKKTB+AE6pd9FL7kYHmDXT9zWD29YJgqpESmKvEDpRKSt
oxWa1cIqxMg1C7rHl8wArHZ+KwcNfufpJuxCp9BdeAoh1wRVenwAfon32uOktCwI3SiE0hCq5Yb1
yi1xUbiH79Vmsb5IXQF9qNRXHc53520vJi4Jejtn8lJk7T0sAGxu3HkvP8pHdIIvqC3DJiF95j0s
79KIb4Ihi0QnhKRtmxMgBnC7ISF7hGYT3AFA/ScPRvttUNElFppdQ+vr+nTvF9VvtjkTpAgENORa
RriADJ/dmbYBxXqrc4mtEisp3Cw65h+KC8qPaIHj42qd3bc/SW+rhQ9xML6UCW/5l6B6E77aRp1H
oUKRv4f8WFwm2y55hj0kJ2PkbHQWuY7u3SQOE2pb6fDSRSghNNq+FCUAazjNoGX5Vl4uLGgdNuDh
rDa4aYwe7l5Esfq6gkdU4ysyzJanZwqFxPUvyqlJGixM3RzHUs80fNFFIDB77Px+83O2q2vrd5v1
oTgJA4tVx8O66VPIlp/zDA8vpQR7S7VlrbMqwzjIY++tD8e5T1nA+qCbgw4AA6IT+j8NOsOqr3g1
l4LOu9LkZYvebEGUrsdESWCrvsB3BsMpvX4DNv8WnLGT+Yu/5XnzYiLOUJV4y5tldKHR+J4W6pPc
1XCPEveSEh4JqGRFADRqx7ljOAdNZp59fdSkgtGgWiBoG1U758YpIu/rH4xTrENZ7q8rmbRgkkO+
ZomlswfDQAhZLUDM+gV+xS5w0Tb46fNb4SQwfil5gVzmHD0mkpTDSOJWHJbS1vI6S+FyPl0Wn/NF
GK544V4cnLuKBaEb4EM2QHkH0JvvHfFb4Hd+4Tce+V4cJqdFlkB4ACnOJ2Tx6EkWgPwW4ROO0mj1
OrWFMPFFiByuf0ZOsFSWjPPmPIhgtxWhgHMHKx0LjWsr0LdE/KnqXAo955OxCPNOhhBlVqIin27z
6+zo++LZcJRPN8R/JQnOic4s0HyoxH6OxYWhUpC9UhTbqHmQotoxoP6uG6ZdSBMnOn9+k5ULgQWY
z32dyU0dRZcKmtMootDRNvXHwiwe1fB1CPLDCC3dSq/grD0j7SrOYp1tuqr7jtasA2WkjSGrxz5M
nkol1KwhxH2sVqAWzKEtxNscnBnSRDsJWruU4IlRA/8qn3QCe3K8PAh4phmURLOQWrCu81rd/Enb
SrfauXkUpREZ/FwL+FWQKVAJJ2/nVWkUJs5NSaGRKP6sX4SP01vxUF81e96oJ6hO+NoeukaDxe/y
cKLrpx7fze4tRUHTMhNFe73ZjZHpJUv68ipVqS2mv8VJBRW2/bPQqjBhTxHKtKzIUiWdTcek8A4A
y3bg1nt5u5cJcJqpZaQqTHqJiWYB6W1NDUhMNLQ0xXxW510efKwHAt7NqC710Zu1THMCieocVkcI
qahLos0U+agC2fBl8giSQV5ezAmpKgN8yzpQilDxjC4kQVrcw9U3af31OXFyGJUJbiqJAyVpUFou
J9SUosjWTdWGH6stVR+VzLsQl/9t5fSzNvaZAKNXMcBrefyO2h2UNYvnxBdQWOp/8StZnOtBXVb3
5mu1IMTTUcI2LNvdmFBvmCqnnHmC1LxRlr/fjKIM6pwWUoZuTgHTxxBVO7wXG/l5/TNx7iCViR1F
kqlZS5f6GHnVZwqb5Wzbm7onQZNjfSTefJi8aMjVpq0k9GvLYDfE86kOr3pVb9cH4RUZVSZEhGIa
SRAtX6pf8nfJAXX2PA3o5kdXwOutJofcGD0oj+uj8haRCRjdbBpCt0iHR8nsptV7QVwBDTL4t6yP
w3vOshZQhhw1Ylkg0gdHA5pRSzFe9osr2fD8aDinl7V96pUhbCQdb50J71Gg38EnfeyRZWpE3QhB
zUmEOFcJa1VvjpEutcsDhPjhJvf6/eA1W77yIm9SS5Z0e6LMGrcTbNwuY/RMhvFh0pQfUqhso0T0
VRr9Wv9YnP2uMVGiVsZqMnPkXKGROhpgRoPwoGk8cijnrtKWX3Ezp1goaDFDDPusa7M3CeK2ad6S
HDKh0ewIM1hZOQ+5xftYTMSIByUf4iE2z7SWoTry0tcS4NmmNU5kB8A7tfUy7w9GODxA9MHTpx9p
Lzo5dH/i4VHI5c3QRo+pOL7XHQwHxFKOvPV157VzNDbQCHERyTrugqWdAxN3D1zZz1So9mEc/Lo+
Gucm1Zh402ohTN0zxM9AU60MbhRxnPNOPW/Fl7/ffON2jIGE/E/jRPLA656d7OGTQukZzghmA93E
7rAxfw8Q6OBK4PIiKuvMTWd4QAUJ8GWtN9mTmzv4Ykvpu9omJV6a1A2dZlfxmOScF4vOZChRb4hj
rHw+MhceORzULmS7cN2IA5rKS8RJIDiH9dPs5GaJJ6h/Vu2Ew9pBskbSP6DaDNwrr/bNG4UJQANU
zkc9xiilHlhKO1lpcBlkmXPR8gpVOhN5qqLS1cLoF8AyDJUPDfrpsi+B0caXF+VsTZ0JP0UaT4Oc
46yBeniS9vVm8lA6OvL87XhNA50NOlPctl2G0lFhwEch1hr00croJMwKXAIAiZ73tKr3RLwq41sY
fpMa7UQF8bFuDL+JG6spW9mSKiCZ/+j060yoaUWJapWKun6gvDbqYM0Sr6PGW2AmvmiDrgaDEiC+
zxcTljPwnnUH2RJbUN2GEXJS10rhYFF470mdiTejOBQ00LFNj3pn0WsNRAZKPLJldK55HEAUIxsT
QLQWPmac9eRtXYN5CKmjoaQCHMUgdVCclvpg5+Ungv4aHxP5maavvBlYinOjtaqQ/l9r2PQWm79o
19j5E/Vgwje+G68SWN1W9RxWVvquHlLBVjOr80bX8KgbQGg1gq/ztG9BA+g2xrHbTxZEUmD9AC3l
S4WgDLUpZ7ABITjmx/kYngFShOcV51H82TBbmwf56/XQgIAhkwE8VsWvt/S7gF7Wc/Jrfs/PKQh2
8DVffnD5AKOgaWks5EcNhcEz70nJyYENJraFqgBV0QoFebV/orAqompsp+hkjDHnauB1VgwmvOmx
mZRijiQ43s4O2syTH6UuSNgFdNJO/W50IcihWM3TQuHKvPh5oXOJjV2PcDr/084ei74Os3gexWlJ
lCFjAIaPD8UtX1bQc0+Eo1DMz2Mxb2JoI9od/hDnyYaYsIZqw+ZVMMghNrKdlv0hYM1gomXblGE7
QAX50sLefdA2ncEJEZ+9jrU9xwS+ccgnWZ/RR60bzc3ln/FkOnP4nM7wc9P1a03kYwPdeiczi52A
9MilsmiLU+FManKmeraLzeEQSJUdKgnge9Dwn1sIR+qOGGmQitHTvWpEfi5mP1MIY1hZQJyIVIei
Vk6VO2V49kBF8k+DDxNr+zhIDOghLBoygwtpLAhyda/FFrLcMAXx/+jmYM2WRiqY2gzhvgsR0RIs
v1Uzr4jNS9xYzHceAUFfZ/3SrzL8+qJuKj8A1Zz8XPAuiTdsSq7aOG9fsNDvPopLIimEXsY0g/x3
DEm7PvBk/LtSwapPdbjDSVYIuUQBT+WijX/Mjb5JzOzYzcOzYsI2bJ5dTf4Ys6savyRj5yjkAzov
720g7OWuOZHIeKctJEOMh3xQNhOchMhx0trBEohEOft82cYr29xkQmuazkk/iRXSwqo8iS2yXahR
DvGhnlMQCLmKBMt/tzYcE0MzCuXitkRbR/GH2SZuuBtKiEoseOHMyf3sZX0PLvt5bTgmkMJsFVyE
aoRaqDl7eqw7ekCtKpu8QBXPIVXOuTn9Wh/yvlLsV1ucJYSTsIFVqIqnPpqohbW8zyo4lC646Bb+
54tbqWKJ3yWYg1eA+skf68PzUhuWHi4VxjTnJo740ruCJ0HqmUD8LRi4yF4yf1szQDJJ7YF3Gpe1
XFtrNmDCXbYi4wDgpJhb8vAtRQOBMzfe7mHCVyDrakLhyYh3b3HK3GCrPM12DanZCF1AXt3hPsxM
lokCWgCMxVQm8xeVKRbaGooFOH2Zr8OdRLHFBEyWAl9TqXeNQ7z+obkSiMF0G3nLmexdxPDN8MwV
p4x9GpVBGF8kglagrFpBqluVBuM6XPWz1FtV2XupCFa1zMm37u+hm6GZTymlRqINURRjnWVPOtDQ
kVFWBI4Iz3HYU3qLO9mTXGHZeSS2u+HoZmTmC08i7K+VWsFTfJCgEvFazpI1g/oyz6ELfW4OSOju
lr0ZjXkGmFTtg1kq4CQUy3ZQh3aXmpw9ez93/RqDLWjmcaSIYZfQS9kb21qS3K7yTGmn1KcyUQ4B
bJXSSjTBMyXvvTR51ZT4oZa7PSQB+kyw9HKyk1Sy1Lj3OhJem3m+ZkLkCgZPmub+y+TmlzIFiXZo
y66biXDuoMWbqC+1/jGKSrqlCdDqMLjqS6h2gFcV7bpSIhzE493Cwc3gy9G/KU/0hh6UY01AvZt0
S4peDYSuUK9tzqG6+9i8GYa5f1o5yCgRMMwCccxgfYBqT+HnZ3MfO5ldu+kJ2CFhh/X/Ne15DwjO
dmPrpXEtjCTLAc2Pix999yFpPJ7z3RfKzeyYiEX0Iu71BgioGQrHs5rC6KexIulFQ2d2fSF5n4sJ
TnnRxYVSqAvcT/Yogn0e+9n0uD4Ib72YMCQoWqQqA9ZLaB/aKbBMyCuuj/AJovrbpXWzYky8Scxu
LvUuMM6lDDFzuFMYM7L4IZscrYLrYh71H73RnVNV2qVduB3TwOnCY4mLXa8bx1CBH02wxP3sacrg
ylTwRb099HD6kVIIRMv0A9IwbgmQhQEneQldBvXBAB60yHIrM4KIE214K8YEtHGclcI0JdRSzMwq
CsghJd/XV4wToNlaqdCkZlQF2GJG+1yE16pqXDX63sUHTZM5k+HsZrZAWpmlkOtQvYSTxXs1e3C8
tJrwmxB+W58RL+6xlVFFbIN6lFBdGGzdmg+59x9yzlL4/a/eRF/bTWfCDy2GtiXwSbo0QMB0umGX
WudwprNs2ZUtzdZGs8asI1HG0YTIud1vm2c451RHRQD4uHFMHyZySJby0QILV+FmLbzrji2X6ihD
dnOMC1zxtd9F9pktmY+gVHriKw6FjW7/ARznc2yrlvAk/+KLPdyvpN4sMhOb4CJtlmZuGPgJ6fcF
j7r4j8FvM7LJWfsZWJ+gsQvMaTnBhHP42FKp2ahNYBQIV0UHVX9o8YAGIfOUhO/3fm5mx0SsWBwV
Pc2QFnbFqZrxwMgxs/AI70dn0ipXTWu3B2O9KGOvKDK7yAreBuOFACbINFRBopDSGLri6GXWbkWv
tIbHseG0QFfPs0UnGwEvVi193JY+r1J+vzr2tQJsBZWajSjKyIEujdF6oTI8TNB3hvGl/CPsH4tR
tU0thDfFswJzZ42iOAiZu6YBj1IH5V0DNLjWv7XiOSqmQzxMk0Vo6mewNcjFR7V6h6M7Z1/wNiRb
hoXJUxxpM5rn83n0ok1zbF/g7aJdiufWaiFtCLFiPzmrsTXweDmca9pgsipBMVMwZpF81m20K4PE
HVR6aOuBtyU4oZotjRZz2iXlBDPDxh2d4jHZRG4BC1ILlkNATUq2eNXe6UPMqV3wzgJbJxWbUk20
FH7ewmb0dK/ylUvrGhZcSKFuxXuacFJHtg5ai1IfQibdACIVSHdAo/9dC5+3lEz06lVDIE2O8z0K
byGwSzmkour2WRoGzrbkDcRmVyQP5KrCPSEHzxSeH4kOIwodjZcx4Fzk98FfNyeWiVl1CMBw3iFi
LLjy8jLBTAqX7BItIulJhBQF92Nxh2SClJqAb5vMswApsvIquoCyQ3xi8hZOLDoE8IvlHAFO8GdL
kaGoq4BG4t4rC8nKwj3wmJxV5JxltvAIvErdzyJGEJXKlSE9OY2mEyGmrecPdyeiS1DEVUzdJCwh
3WjDIKrVOL5EwlNY/1DBIVwf4O48bgZgYlIMF5iypFV8oU3hUcW0A0H367HkzON+cfhmHCbXavOh
gqh2EV+qiAIOG1hlgZRjgBzQBCMmuTy1pSo4LUHfLQUpCE4kUvEIC5pDp0adpSe04Ez8Pqb95hct
S3/zxk2Hoe7bUEK54bz4YpToItmwwDEfTTuBvLkUgaApbJVTHFki2nCcBblfmLwZfvkwN8OHggxP
VlFZgjQc54Eg7Df6UhjMLcVpfxN09XI/toUNObVAIPxXj9+b0Zm4ZqR0UuGBFF8KNT0pnfgoBRVn
hrydxUS0KAgoykcoW3WQ14i13Cvj7Zho/vr+vX/r3MyEjWYtUSR5nOCr0sMgOChtoUYbaHrIYdYU
qo4uQAujJftI/dX1FyrwWl+8WTKRLTFGmmkjDqghHFqwjjSSbSLx8c8myTLG4e8A170eITs9mJZi
wxZvcaJein+Ib9Tl7Y775O2vRf18pN1szpZC3l6A1vdFPss/Jxe4xsOAarXTPkW74LUY0Hm0RA+a
bXvw8o8tOp1cau/9PO3mNzCRSeqGtI+zPsYBQXesPM8H0wsKmzR4xcBCF4quTfZj/gEFf/4C3E2q
b8ZmopUyKa0J/m18IbHkCiIMG2vdBSDEMkcJRlkcya67d//NaEwkIpXcoZMNqTBzViBgnm6DDCSA
TNqaKDuu76S7adPNUEzUkSStnJoJUSfe3lKveKZDvPVjwgv6mjNNNISXAPFVV/0i86J8gc4ETizU
nDndR6neTIqNNHhjjqRZtHCb1BLF2J6EaSN1DRq9rySMrEkyjqHaIpfiOSncfd3fjMwEH1rQUFGG
Mr5oiuaIvX4y4Sxd0c5SU9mTBxneWdRd/4L32wE3YzIRZy4ndJWiLv5kteWXBppNGZTZ592SaqcQ
VaaAHXIFvThflKWHl808KSCoLCr0mj/iwpqtyDUuOBUu8gULCAPoU4FXzOkJcI4GyxEf1UoRhwob
qRnegnTaho26TWvYpqqc1wtvICbawI4P4CoVe6gz+pMAMRpRf6eTcNJhlcf5gEvw+FtJ6OsDspzw
oWk7Ua2b+BK+Sd74lKLUvejegDAMpi7WkPdU4qUan0/4m2hehEUeN6a64AyiE0yqjZ1ogr3X79On
RXhucPoTYBTSt+qqbNAQP+rX9Rnz1pYJOnEpFT36GfGlNWYn3MBsyo2EeLOwzf9sICbs5K3Uq9Cj
QDLbCi4OJ+xjMivK3DjggJI5tz5L8+5TRRHTFNtyzoUnoTAtHYmrOcecYXiHjgkvALOQIFExTAon
R2LksC18DBO0rItXbVJ5YZS3L5nAonV5ljQxrqHmt7aDNTEcOKBTMNoDgRDstOWzgngbk2VvV9DI
pLKOFHG54uMY5V5k4rBGMKDz2L6kn/1N+Ay+Tf2u750IrBefl+rwwilL7J5CMe5gaYU0dZdvU9hG
b4RTuZnOoH9+67a1TfaCQ4/BzFttzrdl2d2kNGFUGmHc4NgfkrclyWpGq1Ms/XE6h9f0RPdzZZEA
4ABeQOCcR5buHcuJHBgqskk1+aFqrdPHxIJORDHw+lL3m/ZfoY5lestz2xthksaXsuwtXdaPoZy4
TZIcwywERGeavxONqrYemkhq8+pZkK4i3FtD8WedBS4R4agiJLrphEGSepWa9Baaor/XgwbnLLMs
8XBQG1kIEI5V+XdgCK6g1V4N49j1UXhrzoSmIBFIX0JfDh3VwNGQ1wnmi5qiLhulnCDIS5xZQrhc
TZI8KajI1vCotYq3FpYLUmaND34HjITwILnpg+lke16HiHuUmHBFZS3uQC9ejnO4ac9TtgnrxwXx
smAzNMjOU4sIjhJ42ZkrY837ikzwamDNA91s5CdLzRNsVCuyMs1eFH7bt9Cm1iaurOTlj74pSxQn
eEMjMOO60avXUu52zWieStGtyPP6OEv+v5IwsPTwoFKSSoUB8KXTFIvkBgSzhe36EPeXT1F0okAb
WdWY5StH2QB4D48tQf5VT+hhaKdu5omb3g95/z8I262E+WvdRyIGMbPUQdnJzrvEgtBgToF0jr6t
z+j+gfsajMFPFETWwzECGhEmjHYBjZs2zHdFHrhh9l/VbuEq8r+Lx7Ys4QeVGE2wvFSFyZmExo10
lDU1dSP3nM90v5B6M9Ryh9+kcgFEyhN9Aqxr0SZYNrq0z3x4S7p0kz/wU8f7O+9rZsvfb4ar9Toe
40JCz78BpVvZjVnirH+mf4hWX0MsO/NmCDEpg64DwwvJqQQ/+gYmO4tu6Wyb1C6u3bWs7VBzC4e6
/On9Qw3wa3AmKtfFWKh1t2z7TecafrDrL/HPcL9obXVe/VYFVvWBBiUq1FxAGeFt0OW03Ex8yKpW
CWAycqHBzkRSl4TqA3oAG0V7kZW92QChKICZCHFMkj3C3xbea5E1Br1Ns2IjBYqjwbdUys39CFPy
OqOtL7XVzhDmC3ppu66bnCgV3XJ6nehjnn4PatGJRfO7YSgbWF496bK4MRNzK6YxBagL3uVxb7Wi
5pRKZHf0d19NTwQ21IEmOkknunldHLJJ3UpyYyUSJOW7yA6yyZ07AV1PBaWRKXoe25cm3wyd8FTm
+zIBQSce7WrQXeDnQQ18NczRqdoXZYBhePBIYzcNnoPoZ1J70ACzcll3OhN8zPYclqElgUtjbEt6
hXq6XSMtiATNLfFNiuQgJKemeYcsmzVPMiQqOyuFmBbp7HTW4BnjQ+DX0mR4jdSQPkLlQYWVgbaP
y+9yvzHEc0J+puIFWwsGUlaRtrYspFbbviThgdbH0AAMDBYl9UcXWuEkucnUumX/3ijHKnhpzXct
/gBP1W5BCyJSbicQORR5B4MTkXXmMjV1oKkLYQmWZzkfnk0IuU/z7/XDdx8fcBNOmLCfkjKJdHWG
st0bupKX8aOPPb3cSHsYp7933xfgNoE6wHP/Q7xWl+GpHK3gJHjrv+JukDEU3RBlUyYaC8NIkzAz
KgnCDuoMOPD8RIyH9QHunrSbAZgoprVRLMWVhll2hzD91kO97xE5MCfDux+bb4ZhIllNO6hrIl4i
kg3uPHvQ/Ff342bhw/TR8d+I9vFWbpn4TQghaR8FfTahO5QPO33ItgZPJ5i3dEyQojC1D4bSCC8E
NCXpkGjipprgDq3U/vo34k2F2e5NlMiV1OvwmcpUdFk75Mc8vsWnysTf8qibD8Ts9iSfBXHSwYFI
TMigirQ6pOhCOYP4PVZ/K8lTBFRbHewIaewmCI99VT1JOhTcErcDVqylJ1rDwEdAN4OazkDPYtMc
aBf6fRi5aQ5DuFSJKn+QUmfIS6uiOWRWJzsqYkupe19J6KYkveKGI95bmQJhdw0KFdLo5WpmC7qB
p85HGxObJCOoKy9hfkQzHfyF2fTzAYXvMQZ6ULRKGrlqz8MmfHqOrCwOi+PoqiQ1B1lEkQZAOmQv
VriRYU2o2/JDsZUzgCJym1tV5Hx1FoshVt0ww3wLfYan8XvzRtEA6zfjrt7EbwAnHfiF/btR9WsL
sBCMulQyCg4pLvyktKP2eRq9Ocmc9b18N8+9GYRJ0sZOmRC6EW/KVLESAX1h5LmjDIfz8Tz27Z+F
TxZ20aVGEOT58uGC46gCZCPw5rOci7WtwQS2FrZZQldhhMW+T9qHvuoTJEU8DQjpPpboZuGYeDbL
tZbNJKBoEpenfoRkZXMuexEaONcQcBYd7ems3ot4MQRQt9cjKwhLLzZVMAJ+S6gVwOnCL2ovH4aL
qMHkZYZRYyJ6vV4B/KTukupd1PdqSU4wZ7dzQdxIgheG5344h8VmVge7DaCuamwLJfLGTD3XEkRr
09xT6mZrhI3TGbGnJde584dstLQmB4dDdJSps0Oq2WYAD0+Nwp170wRPmRR5hoCKqwRyx2WG+Y4S
/ho7dCNj2RXF54kUr0FWnzQkIcq1SXZiIVpq9zGorqrl9iSLhyw4yYB3F+FmzDzUobUQjiSlgliB
bQWmXVeNliBrdmBolhk/DXVutYVP0fHo6sgWqtghWnZI84e2j1A4eabNE+m7fTk4sooPqCiOaeSW
Cj2q2EBHLXxTlXIrQUWqnx8L2kCFTHby7nkyTU+KAvT8lJOupygc1+ovmoDqndb2PEzfgqmFeVB7
lAW4LqYfsuEPIacS+qlItLYHmYtIj3voSGogB0Q94CL4gRrENadk8qmiW0mu5A7N0tml3XztoQxV
tPk1y8ermVQ7RdQ2objXo2ATyKY9xeRHlyOhawCmqKbar2Lq5APi/rQtyVOlBo4ivmY029aAAwQR
XLjqYdPLB9ocK3kL2Ys03k/StQDlIkm3opZZREWhoc7sZriYNLlWIihlYr7LRehTlZdRjZ1qpJwy
D+9QMhcmVNlrOkOqASKK4WYRUVy6wWTDw8je76/fnEnm0sznMQynBuO0juTRed9+LK+jChWdjlxa
n6dDzJkWi9wxKHLePsFwI3BdKQjZi6YY9GY26yH6/rPza1osfifo4J9ZL8s37AZXOnR+81zs8vO4
V7aj3R3Kx/lYGVbzwuMxce4GluEnRKBSVAKeu+OsO0kCol8DZdT6NSm2UsiRueEkb6zJa9ihaqoJ
BCVmTY4soZw/UvEsR4eufVpfTc41zprIBEY9gv6LW1WvrtFwzdTn9f+fNxHmAprFVhLV1owuRQMv
gAKUGCAC8hrVco1DfLlfw7zZF8wVJJCpydtYXEisg1ucZrw/4Yej2/D6dRNPuMT72ubLxnPSEtbN
VY2HsRshVHMhGaCodDtJFLSbX+uryPtKTMQATBiufMtrQYJVOupj7jjyrnDePJhgUUeZruq5hH54
q+6lCr1pKJZN+R9tt795toaI3PAmn3GGwILL2l1i/lhfqfu1GcMgkiZraF+wFde5lZIsX5Lh9CAB
Iyx/D56NH4v4aLJDdyjfGgCTb1tXgvPkUpmiz3Snv6m7wpv2xcv6b/mHZ+XXbyF/feQFQtBq5ozN
vwRgwcp2qmgJtm4bFjyUn4XY4oXg+yHqa0AmfY3pPBm0N5NLVA3eACG4Vj3AIN3J8ICZJs7F/g8H
7mu0ZdfevGE16CrDfBFBCuzG+Dks/E8TKsAK1N3ceGbmojUNwV5AiHlSJ/c369fIy99vRm6FKqsa
CfMMU+iD58NDS2d/kmZ3/QP+Q1b7Nc7fUpcWlMMyopdi1vwGriajVtglmn3TeE5HXxROSSpbMfwm
p0B3GjW0htEPitkVTIgzCrFgzfW0Q2/WknOAnybDl02ohkJVeLJLsFDXf+79nt3N3mfCRCDqTTqU
UQpCQXqBd3uFpLKyOhiQuiBBQg8pCR1h2hnvQF7FD9ETGis8hxTel2HCyNDI8VDVEQrq4bkIf5Vg
NgGRwZnn0gD4e0b5/5+F1cCcgiAKijEEcNDXdkvRuXRFL7CWdy6v4co5UZ+FiZud1omwUZQUqAkJ
9Lk0fwnAIjUVDK2gSa0mPNf6+2H+a15MvIBDFoQbVcQLvX2q53ea6JzMk3dkWfHLsqVao4rAcxjH
5IR+1+guTb75gb6pJQr3EuwiYDEzg8BVcj4ab25MsGgWZSLNjOmFwlNwurYSryLBG4CJCfXiWSi2
y9RKw5MM062GgbN8y/lZ23dMhtHrWVdoErCFQgdGmPQTrdoN+DsQobhk8y9dbD44G/1+9vS1IZj4
Ezd6rUkdOAyL9Wm4h/djYgXO7EfQctSgu169CBdpyxmUt5BMFNHnsZuAOVpEczLsEUA2t/1Oc1IL
nDcvOgc2V7Z72ddr68oEDdEoSd2DxHlZbDb+h7TrWo4jB5Jf1BHtzWvbseQMjSjxpUPkSu2976+/
BPduOcKOpi60z4wgBmggUajKyoQ6uf+kP03ugWkPUb1lBD7xXeRpn3asMyRDmJM7EK7cjygSwNuB
2Cm/ycn98+V4VUyjTGSpChGGlJUdITOhwMEo8ubI1o5GEEHV2lYP2R9qDH3eALw8ZhmH+bIKMdsw
uWxX6NT7nvuMcAz8/yK+w4Yrh/AUMsGE0tJvHmWf8+Uij2ZNQPgzAF1QWjqgIJR+HY7FswodPuGo
7UK79OS9WXvtM6W7Ql16fDN4DFZVbTFI+5gyyjt3S2OPb0zSevXaYNrLh/bLCisjEPSOycvtw0Kc
FV5T0yjUzAw71Pf7FDZg40toEOTG6wzZiy/KYc66dmVbR6jzqMEq28ome+7c1WF6irTrAjUbDm7W
KJ/WVMc57LwwKF1pn0BT55TgYlB9cQPBcugyU6EcAXG8KmYbxdpQ4Ll7SuQnUz4KYb2F3G9fLsHt
L/WbbMjnDuVAxsr1Io8nBjKQOmQ20vBK93K0MilevKPCIGIleb6EMFdgTrL3u5osEPzwdVElEOY6
0f9zY/Bd3fqUw25vjPJTeWjuytIvJVvZV0gvnpflrLyxjkH0CrtS96yK7vAov6kjBN1IEh41Uy5m
QYOwJWs53o3qUVEg7DKchyNzg03Rom8buwh9cHsKxIk9w5cd51icSzPDkR9iyDMsqjMpD6U62KNM
HG8qXuJ7wDUDuQuFvYrzQynb/WE+hNCLe+73hjO44TvQdHnqHmPSn5V6OvLt32UNA555xc3P1Idi
EMX70JW/KR9uKziIDR6S1HPuSnQjo7vO0GGroEgWTyTKZmPNk2jOTumhPoQaknj1SYGoh+EN7+Gh
cUt4fd6Zvs4wtaDujyv38uXg/IFR51iNevZsZ73Q4rNoeamrNIHlNK7oS57U2Pp4ih7J7csgjQs9
fhmX4xoZol4VlmhkGPeo+eLsRLPXPRcNwiz2ZFKcqncs7S7x6aGJ9ea5RwPaRsW2KfOPfFX6rTuj
1NQd570V2YZTodCtb9rX4jE+W9+oA0StNndbq62FQuaiZqdV+xmlPZSIv87Cw23AlRmg3lpahhwX
T6dpRBazGMXsw6l1epDhGOlCTUNZ3eE5hRDPS98GmgahOWYPqjjmC5ib8IEy26DP9uq+Gmx1n9xH
j+GdRoW4VwDkl6/OvRVmsa1GrVb/73RVZ/QogY01gsuvOPG+gGhnAkFM7/aKXEOTX4bl7vK6CNsJ
FZ8PRTOQdZzSnZ6rYD5bD8p5hejuUtrii546f/A0+mVc7l7PTEVNTU3JTsKUOaUE7XmRmBq1obg3
QysPRR2nenZSTNj0GVMAgHathXpEUt+Nu8MhMheVyZAjwWFCkK3vPdD3IAG52mP1dvtbEbjA19RN
COyNaoQMU6q9j+a7qllQCIZESxfaWfLt9ljXQpPL78PX0ocYwilSh1tGs82zhLh9F3kQNhDf1+9d
jAY9isF2jb3/y4D8pT028ximEkM9GXd2D80J2YcoajE7nYbegfCphW995arQD4fdHvwxsjtaxonY
NLzYQR5Fqx62I95i632p3nfzPrGeiKVlSHYDhPgSezWYsSwJwPcPgWtXcetHpiG44E5Zn2ltg2sZ
w19Wls35AvQ6Rar0aAayMIXd/jQ+lveQb5BeinXH8GVwUXQ2bTlxRTjeofuzd+vtPnnMXyljuCtx
2S8/hMOaNlo0VS1wuwzmXlQeJdhm3l7aa47gv4zAoUoxGJGcLFN2ajzpvdj3ILVmm8UzLJsZR72W
fhE0LlgNHVyD36FgDr8LbyBjQWqeHPKYaSQtk4hIe8mHt0HWH7uKKClce8v/MlEOdep6siRJBLiN
Puq19vAjAWPAYWbAMLV+FAR72FNpR+Jo8LXU3FQmaxZwQDtlAG1I9dpQ9AqdmBmxdnwlVZkniBNK
WLtcFneDkm5UkZLppibCIU1rlmOh60N2ynoU+5sfnWIEWvhAbEX2X26ccr5cOvWlKXQze4QEVelN
w0FyYXYnbl7VFZds5Onu4heFv8CZyx29cXiLkOikG5+vvckudwpfTV0SiBpHM/isDG1UB4JmzWpP
8M9GICvt1jskXyA53Te2stMcSEc10hsYr/81qOWVU9el1At1RV9Mnx6gsIZoPqhhvRc9zw9Q00i/
CGchSDfFAAEPauMSQS2vmpoLyZhmK0INqN075jh6encntUfwmV+HufNFZJdvf3tqD3Mo1IhFnsQr
Hg51hkSs/qPBebw9AhF0WBzCtGKzluuCK6Qwvw4ifFLM5Gsxtt9zRLS3R6ICRItDmqXpCq0ttb+R
RsZzACqpj/OLEdm1N+HqSHBbi7b4Rr/jb55TWRQ5NX3RtIp+CmUE69ZwMkZIJMftayS4xARvhlUY
hntuyWoKDz09QZyYCdsUvnd2KCf3WZzu6rV3BaUA5Tz3DL3YRahRmeB0o9gSDluzjDeTkoG4FW4T
Kllz7bH9eWzxqziQ0oU4m0oB52Vy2gOE4vFQKRzzgI4dv4I+P9Vif3PLYjju9RWluVZ0Ey7OMIm8
cHhMUFC8vc7UCOzvF1FInqRT3IbAQ1azlFa8pAyCoELtF/b3ixHUMaoyM8ELclz2a6Rtiv6pD2X/
9jRunwesFBfE6HMSGWuLlIT22B5Q6ovstLYzL/ZZ17UJl5LCze8gxOfXf1Dq+WVLcLCiaeqsNhFW
sEhbG7G522KsUR5tWe2dIhfcvKKITTdxBpPlcEZIa3MdF4QZawo2ggavYKMOUm3clLDEu72w1P7g
cKaTO7RswhzhtIrQWFA1GzwK4tsRG+Qjr32xQWRETVIqILgv48KWtPsEOsTKSL2cbl430Fji8KRe
9EJLdCM5WY/6zziFSDfjPY8eWtT9ZFtvmGYaHC2C0FGe/tMSfrzpLuaXDYsYKSmgGhKedfsi6Y//
7f9zIFEpySQLjYnoWsQT13xXmufbA9wOVrB2HEgoo7ymcNpDm4r2sBid2w21M6lioBbfraJ9kqYe
9ap2b2gmPB/b+1GHUgRcOtRhOcEy7PtaTOcSr1RDamFm81eaq2fJpG73a+JTl+fw4+8Xy2xUmqXg
nmA93ut790V1WGu75SQHeduAYQF+oeVKhHIFtXU51LHKRo3MHp92lk5R9qUV7lqV+LrUEBy8VFmZ
J32MIQYFZva6DC39eTeEVOhyrXr0y/JxmBKrCLxCg2kcWdHORHeEIeUbYcXzN0fLXlWcIPwXSIro
zqr03+6gj7rdxZdbumxI4QGYwVlkcVppk+rUCLcfZnC/4IKWXprFqJIgQp2YamebS+ujH9xu0KI9
o4lMm75mYLjUhQUpKc2uNaj2J1OW2W353mWUyzyDzN8+QfBbOCSK5lAzV7yfTgtIvcqm3ygBMyak
Lgli43y0hV2sKu7DqVk1XBJln21r8W21BE+BpvhtbLidkcJsOPRJGsGAGweGibf1toAGpXlY8d5F
LgjPpv/2XsFoHBLFqWi1VfWRpNGDsAzqk2SnruHV6MsJve4rM5JaNmhUnFUyF0YFfzJb8YsVVbVK
bmKYNaPEo/9Mn5LNugFh7jBAWGEDy3D/D7TFL4/kB4HxYrw+UUI5Hqv8JIiHEe2LGWqrQ22HCqVw
S8QTvNJJESVCXLG0RV7Acn013/XyLER+laE1ktgu1K7kYCZinR+ahdcDq97Mute9Ms6BEmi79m6+
6+6Vxl7IzA91gX0UIC5WUtfzuDJ7xGizL/naYTomr+EWHLx5L7xlOyY0ZsJ0yy18vJk+pAu3cHQN
bk+dWGReB2U1+7grRshkjBAhkY2NVaIvBaoyvZmeb49ErDGvdqLLrTIVOg5JV8JRrf0y9qpbFF9v
D0JNh3sJqRWa1JcS9Jg5LOwen3CYHDluthTlhwhAeR2TqDPFUYYl4ElaR6SYg0ak1I2p5eIwJRUX
xTRbxE/dJDuVUgaR+gxTXAIoqXlw4DFJViGZUDc5oS1bQSuzisrh7S9yjVlziRcKF430CKQbtKRh
Il70oPmqV94PaByCvs/iWzvxYG7EjbgP7yhiDbUVuBAFmJwIEgtAFf2vutfR21h54hpvC4sS1KEW
kUMPeY7MbhWQMy/Lb6MFH5aKavClNgP33imtyYrmHonOFETH+VRPq12RqU4iAuA1ReKq7hK4EyNU
TTdd9CTXultp6E9q7mStdSxMyoq/3N4cxMrxZHex6hQ4UyBNvEKFp9Z0R7UyghZAbAOVQ4RlUEX0
BWjIr+VoeVUj1GfvpR7iUnpIpBR+89qHVC4USwxR4dVvyi4SWuw5aICh5+2g7noUUJjRkwD2Wvi4
VHazTfeZTyHF9e/2OSy3/Zp2UZR6QeQ2+jNMC4pg8KdDT0Zu17/V5zDcHhySYZVqYcmYDZHdpw+h
vLq3d8P1Xf7PCPwGTNY1kWUF2eclhGFF125HofJnOjikxuFC3X5ttWacWHEC3BQwRHbJrjr2G1y3
NloNA9y204aiiRGrx2/DdF3XcNQ7BKTZYTZXu15HAmh/UxT9XD4u5u1GrF+yINkk7sbtMLriD3PZ
dY2tZp6YeXkMg8z31Qlt8alFZrbezMtotz+orj1qcdlCXAQ1Yz+AO1bgEOjROZ++SPG5NogjTQ3B
/n4xRJ+P86rLFZBdbO8HYWegSKG3AxEZfeRe/v0i+lxP7uLKIdXflzoa5dLt9AVNv9gg4rvo96h7
UmVedhfdGoq7q6p5yls9xe6QxU0GvddBilHeMO/WeZ9W1HX1m5zE58Q4wAhHWaynomT7f/GK1jHg
RFDp8KPrbVbfHTM7XQO6tkzho8ohSA4hjAqO6VBLOTIZzx7ucDCT2itQnROOi1u5+U7YFqNPGZdf
09pBCPLPhPl+C60WenMusLzCBu+zQPZgxvkq9R+uBJNfjEiyQf/y0TppJ4qqwNbyxpfl+y/Exkyn
KO/BEWhOUIXyu0zeCA1ootppyEzEpqp3G0R/U8H/nCx34QlFGjZiidOhBtlDtJef1caOkp2a3yHr
O8WbHGoP+NImmzQagl6l2amSyNHfCniqPxokV4tAPr5lI1RyTUlqVAu0Kd6axg89Id/fBCB82B9f
AIJVGatRiAUrOym+GTnjo/WS+ha0qRaIfTnRuwolxf+I6LwrYFivYThDXuFkpZWdi5ob1i0RUVBL
xyEQ27KmkQHRm/5ZzWTIGIX+7d1CYYHGI49irRmUMIEFP4X76qGDPeSENLQ9uVB9cq0dzgXJ8qdu
Ko0DoF7pzLxbx+w0tbYZiGdo1riZJ0ksUgJhk7H9i60QqG/iod7Bf5o4IhSyaxwQSYsltrEIKjUj
+1fnEAlZRqiZn+n+q9/k+P45jnzDhmCqS5bUNeaKrl4oQzlwYWIZ4BlZ/nhfvpbP1HG4HvF+jsiF
N91gpGoTpqj35q1dpKo79YO9pKkz5vOX29uH2KA6hzUmrD70fEF2O4m+tj00FqFIcHsE4mbUuaDG
6BuzzpMmP7Xt2QihD9F3fpKpdtSUjjBRDj3UfNjfL4AEhHRBr1gx3oIJT1g/t82P29P5zWv48+Mw
KLsYoZviYugaXEVMbLbZ1X/VjxASGTfydmLdLdB8Tc8tBA56sreWugV1Dk2KbI3zqELtmpE7DF/D
mZu2TfOcPTNvntXrg6Lfl9kefb2mYZsPlP7Ab5Kyn3PnsEYVjDJqjJYdBdFhblzVM/PANZgVGUlP
pj4lhzGKOXaVvqzIHtYgyyRoJV2IhBZ5tDkYKRXoGpgdDpoaaL6uo+9r3ETBjHYTtJm8wXK6sank
K3HT8TTzcI77sl6xhLI4ubFu+mjudOZUCG5vU2oYDkJaIxnGWGektOp96URXXEqvBjHu9ijXWp8u
4zKeQa6KkWCV/7cj2YYoXmVQ02ACfRQ8zZt3koPL/Echg/IEQxTqBqdmyWELquOmYSkNKjwQ2FlF
yS9mxKXrQN2xBCDzTRizJgpSuSDu1Wx2BYCeYeyEB+Oh84stbDT89oje/Q6f0SPWlzgDfBOGoZvh
Os+YoLgT3iHyHMT3GZhcg4uk8rcWtQH9gRiRbfkb4a7BYYwuidIi1R9v0PWg/kAH9xw+NQbyVja7
1SGIdDc81q/pcoZeHAQapz31UalfwIGMro6jEEUIuMVdsmmOWVBsJU/cU89cCsh5kcRej6CFmiLM
ZuKh8eCNj8z4rvPrxtHO6EO2+yCH6bws2jrhykxtJw52llqxekhDghwD3bg1gOyfp/WZp6RUWYTY
PjyHPFmFWRVDFuGqh8UY/SmmSL7UncQzx9URWcY1+XiKSn79DeyYOPOH1/oe6ZiD+LXZTtty9hK4
oJh2TTZ/EcEFL8kWS/Fi5DUSTjoE7ttJsOPyZ2OBsJrZkUpwVX9Tp/vn9vsXW7xOmqGeMNXJmdG/
x3onYvdvJnf7+v94bVOT42IZpa7nMR26/BTmsHlCD2/9rXuFFXv/Jip450tOodjrd9BMvv1plfdz
rgx5L6IcOR+0SYmwsP0o+CisOUrys+4l4nlELimHNs1YK91kfizp5I3b3LVSR3ch+7plhd7yaFH9
G8SNYXLgshbNOOcDTsTS3ClhtxWT0l2UiijKUF+OC10kuLaK6sQyrcJzk3W7otJR/0R8kfbQHqOa
a35Thvz8WByeaEm1LlOFMIbFhewWxlEfutdcetPDLyN4ACLaMNdnGGiEwj6roaX+LVGepw31Q4jF
5Tnjg2TBrmPCS0lon+R8/SHoezizUeIb1OOTJ43riyzkoQXgTrd94UiH/r7GrdjbqwPH7xnEeDRC
o52rgB2Ktp3eqDZF4uPyKlx1khmTpYO1BO1/J8zgRJq+VtXXZG3h3BO5xH1MjcaFOAkQ3OxZyI02
VifZjLI3zE/zW7TLMFXWITMPcLZQqofosXm7PTZxe/BcctOQ50kIEXxIxrNavMSWSBwT6vjzNPG2
zydDSBhN3IWQmpu7aw/BLMubHSEo/DL7E2Pfy3iVJ4dHhmLFioXHW1H9aOT7SpOIKVFrxuFLJYCp
LVj4XK18J1m136dUPpLc/hy4LGrX1hqrFlU/zXPnxYFiq7vOluID1Dm8BImQurOF8/hl/A4NRvpq
oKbIoU2p6Nk6FtgWahq6Swd97FwgmnFvD6HyXPCiSZAZyDGEGRubWJ23kWQRH4rIZas8ETxSFLVO
4JAJK199Jx6z1+w5Oi5/TT5IN0Hihg/LxthSrg/Ejld5ordaxSvs5Q3s+Hd5125LP3mWnyLIgal+
4afPFLGcWkgOPaQOPL9FQp7OaMBAGS2vGCfiWxERoCqy33ARKhS9WsYT2/LIzZ+L79rX5Yv8xdo3
x3q/vLfCSThHjmhH98JhpKrq18+CaWmSZJgm2sn4Z+6gTpImgzrF8sal2xw1OAdLex0yMccxRS6S
EXHVPRLjCjqlVleCmjwk2f+MrXbxO+Rf18BQ1xhdofgds699ZXpQMLh3iyfZxsT/LG99MRj3UWPB
HEro/8NAaviqVavfTtnmNvIzCPnXI/BiBO6TGjOs/pQC2YMOtuSFAqXWpLCz2TqUSwbDVWWjF5QX
5vXn2MWYfMS5WmZXmxDV7HANRG6+NXwmFjq3KHWshpMlH/ph4gYB4vPt2V69Yi9G5oLQotW02Gjw
HBubs7katlwbnrlqdpHDY2BogtujXX38XYzG3xBI/whyDgSAi7g1lzvBAKUfxbsxLAmIu3r4L0bi
LgpNrCIzjVG3qcZXdZpcwRCJfUKtHHcVTOEwZlOOFJ0yvjTxCyzZD1Mv2Yv4HssDgTPEbPgSYKss
c5jqERJnVW4PE9CyqImy9PWywueK8bW+tVVSpakxHzUoHoZA8LJDs5Xt+v9hikhNh0MMdW0sqY4W
IIY6OZlcuEW5vb3RrkbjF5PhYGKa5dnsFRzitTmr470YC0FVWdQLjhqFgwok3dZ8iXXWOQ5RZ3Qu
JWejt5nc3+qs3nxXwop4nuz/NjUOKyQ9GWKxNtOT0rc2UtJuJPqGVv+33a1xuLCsvRCaFmOF5a+J
AZOc7EGVB7eazeNqxoR4LAELfBkPsonlZFiYUhhHnipuJaO0lxD9Zj0l0Xk9i3+xMThcgMp0noj9
B92ohy8u8wCafAuaYJkbkfbt7J/duEr4Sp01FNBglTCYpqbeOKuO2UDNvHybjdbPNd0eLeHb7c1B
nCy+XjeFehi2BYACFbOdxowcZdJKiRqDizvWsIoStEczHQ2Y0jBX4XWfBdoZhHtb32T3kUvxVYn9
wRfqWg1ap/IIFhycqGb9uZHlu1h9GquKgFlqd/D1utIy9CrUIJBrFvKuUKVdq98bQuEN5s9WeYqH
xxi6IXIePhUwzI3KlbiMr8fln7uTV1NT+76SdBlFLjnot5AyRsIrLW0UDOu3zv948Ebb+Bw95keK
SU1AGS+lhsd7NBkMMFO4lNTqW2uUm0EhQIXaORyoFOu4RlaJxBqMBvaptdfykhiBiqR0LsKIJRlC
IQW+4AT53cVnAqVFkL9Egt2HXnP4fpd7jrjRI7v7o3zzxbfjkEUwK3jsJrjUxLEP9MZwm4jYntc1
Hy6G4EIOeF3nGpyN2BWt+OvWeulm5ym1zutLn8Di29dBTUdrJtso0nS0pjOE+lF7KhpvIvn/H2fh
Brjxxby2ruNpiTHfcBXsVutWxIxwhxkXUJFENXJjqWvR3bgcc6GBjxaM5Jque68FSPUVQpQ682xZ
T3Wvra/F0Lc+PLgqWy9A3q+bDF5zox1VSP3Oz1O0HutandGMaTrKXEI1V1c3pS4dZav9ueq5V2rD
a6Lm37W8/8FAAX4UaaV/6RvrMNfJj6o0jlq6lhtVGnV7qvWzLvTQDV4axR6Nwe3K3Kn0wlUF9S5K
XqzE9MpUg2FWZsdxaFuwtkQnlZPEopOjUa8c6323Kj3+kxx0eoTzWcUOJBCorUycFl5iLpR1TExm
R3IL4QsHzJIdRJ63LMWHFHEgTLZG3B7Xa8KfG4wvaZqJWFRrAt0z43FxirspgOJpiXLQnqkeRh8K
SeAeUyoVFOzyinLTYJlQFsIjRIPbi8NcGQonPKBrjNHqaC8bInLnK5rDWodyJApgOk+PMl4gsTrt
YMwEfv3ohpSHs8zO/a1zwsVrqCQURq8iz6cC0ztnfRmO41YNxDvriYm2qA4UmqPz8K3qPDTMaLu/
Q5Fm0wbtLt2FTk21JRJQz1c5FTEqClxz0NE1BeZGdwjN3gPvhtDOpLYvh8SjKcH5rkNwvC5fOqXy
ZVOm4m8WadxaWg5yZfQaFqKKeq3AAD9qXdQCPD1BEis0Tk1+MAV/TqN7EZYvRjgTGWJqF3FgPIQj
Dierc+TxmyFlcFlG6Q0sohjchqGrCDQgQiC+mmmVcOSOUyU9Nc1D3QPQcs0Gg8MJu/Lr7RCSukL5
qmbfrgaq4Aj9meCOtYd6UuUY8GqBuSnIIaGdQlMSMh9oCExqshuR2Jx8UVNYizZPV1b3Ky1HwJZp
O6hZCrH3HyfJPRC1zBzk2AL3S3lcMc0hQPosdZqAkUtL3YYwnt06dWB9awzi/UahHS+Ktai9NUrJ
/8bPqwvvrmcT/USMSJS+UpV+4hSaHPqAvzsOc4ynlZgmtqYnrhmqxNYkJ8SFdeksxiHUMv8uwYme
ZDMzstAX/cYvA1LrmNohHK7UZa0rphT//eiGkiyMHfL7GO2Gup3fKV7iD2+UrA47yjdwxuRwph+t
2YKzCArC0iktYVo/Ti6zsGskWyqg02bBbwfuj8QWJdDN5ADGaJJOTky8HlmBKNt3uPvh2glBheqe
ehZ/dKPemCFfvczj2hAb2JuAVD95ig8FQXQfVtu+2ub9fsr2UbZHddqEKmezzXd9jIipOINnl76i
sGq+sztL2Ea+TJBFrhN8PwMSvtzZ55IwqTDwO8Hi0K2KOy07htJTDaOw8SxVT0KCpr8GVd8wdE0Z
MiFyd0wrZDGNgcgnUqjIVz7Fam3bRsN1Fm8/6H9fJxDT0WYLFpBbIj5a3N5ROyd/psRZCeTn1bVA
ca6bqrMYYebFzBMngoePKBzXjCo8EQeLL3kqoWp10CDC47NObRQIw1lzye4XajYcHmV6G+ZDjKB2
ib6u850Ul67eoHOCSmcSuMcXOyE1PY/Dgsl0Qm2rkb6tc6pFk8I93nyoSeauRysti+yizRTkbgpG
jMp6E760AcWbor4Oh0GhVugwfEWcI0azDaUzxzK+6tlXAnOYZsMtHOAwRw3x4jAi3P3T+JC3035R
jYMY1vYo4WVXF64SKeDx55vY7B5uD317Y2h82bMOF2PqVkSlsRVI8E0R09BfdLTZ0oxG+dokLdlS
DUOXFVPkJikXWijmJZZy2BmPYTAEsTvCHgavDaY4QFH6ru7Ez9F4KR4IpK2dyljZg/ytgp5u+Cdx
6MX/59Jx8diAttiiQ7kcHEn35tUtK2tvxNtUHqkawdWL8GIstrIX5U6zD8N8Nj+epLLgMRpYK3uM
BxahGRESupm72Fnt4VDDcBEUFNId42rQffEDuLBNtlZ5srqPIkW/jWFi9Vo96yd5u+6wa8ABT3fC
yfoWP6vE7rx6+i7GZR/5YuKNAsGoKcMLVa9+xOG3OttA986+fQKu48nFIBw2zlCjkasZO4UlViU0
tJ0ST3CSbQxKQwO1QKrV4vqtfzEgF7hZcip3NVNRSrc6mma8PrEVH45+qt0/si6P0VG/6o/VAaLc
J/V+BS208KeX6k2+C50Fxcjb86fWmAvsIgMeMi1UkU4LHJtmbbUH8WRqxJuRGoSD0dHqldpK8I6K
5sqzRutuTtN3a3m6PZXrVIeLleUgRhgUKRZblXmPmTDmyt0i0B5Ut/d0P/PzZ5GKk9jB+xduf473
wRW42J9pVSE7JsH0fEU+SkbPXF4fs/wuQ2ouU1ZbFR7kFqouyJ930nueEJJN1/NGF8NzGNTNU5ON
HXYuK4SVoyMXuxKSl8zBO1wfmYN35P4R4e5iTA6LZgSGg8bse2fr+9pDmy7f6CGRcb0ef14MwuHN
BK6RKTQt8/TS/LRHEg4SE2Vs66caEs29M2Kl4w2tjE8ALa/J03SRXED1lvHAmZ6Rvp3Q4ZXTRgfU
vuEgx9Am62//CMYD75lQaQF7o9ErItg1Jr74R0nyi/XkEKdMslayQpzxfsAzypAdLf1x++ixA3zr
JHAoUg6D1BQoz5xqtd3IEox1E8s3B1gTP8dG70czZfJ8PcF3MScOUgypyOeskFhDshlUL62rouiA
tigNbuiwqTip8FCAmVKGukNq96yaY31UiNGYgoOhpG6obKgmQSLo4MV5hHZu44Gx7HvYAJX+sCbE
ZUXgKK+8U8qlJGu6DAk1JKHEUdnMWeLCT8G9/TUpIOV1d+RFLpdZxYaRA2gCwC8t8kYbuLJjJMk8
IH1qiIVTOFRJjCodU4Zk7bsQuYuEQssQwOJur4iBMbnGbj3SbHdqUA5lZlVtFYEVpRWUPUylgyDk
llhHagj294sLQk4Qv1QMyP7uXuvsinmZ9fYLMhmnzM0DyuWB2iAcspRG27Td2uDlPqMMlMtOG6ZO
Op+JeV1Nknwevn/p80RZM8wLLtoWF63ooQ9pv97BKs1N7qkSKbkXOWiJ9F6IIwmqq71bbhFmg3Ha
b4oAZpvBcF8G8sPtuRFIpnC4EgrCtExKi60/NJ6pi3YzR08lnCyX2rgP0YWlDz0RHV19hF2sJhe2
QM6r7hcWgUba4A3NdlD2Yag6EFS4PTUq1OXFUrRWh9YHVDaBmQh13dwvjhrsoJpt4Quu8ESMRkyL
Z0pGRZwoRQs0ZHVTPduUJ6Zwh1Yyv35hzeLWT9T2Cp/KqlEbhpdNaaK1FKcYTzMWFiGorf150yO3
bH6V3dSjceQ6f+Dz+6kckPRCtVhhiLCBvSDyb/Nj6prIjDInnXo3ekx3vXSal9vLS0CLykHLIi1J
OipwYSsiGLhoiZvk326PQGCJymFJnKYgDujYluAMegZe6rPylPRErEcNwoUmmpLPVh7idOMR3a6Z
XVgbTab0xKidyEEIPIeiRMomlHGWdKdGkVeuqPm1qT3OGvGcuu4AdLEZOPzQoD84ZUiuYTNM3rJD
ZcxB5BpOEA4BU82eBWcLq8B1w4jComu+tK+maC/QDuqdEiIq8ItISEbU9TTqxY/iEEbRxUpXKzM5
1V9X3wxKxU68yDNPw2BLu+Rp3bHeFbj/xD+0v25vImKb8hzKJdKhpzsgkuiQQOtFtHOqBI2NAGye
QWnk89DPLe7YfGzcFf7X6V8D2rcl+cmovm9uz4bCFo0LVPJ26AZofrOMfbttIixj4cQddEIhOX5c
wLyOdWpI9i9vhNa8FsqiaNoCiisrDFbiNkGZPglwuZcCtk8fRL7g354jcSJ5YRQIT0B0RQbDxJJl
ZCC/C9LTRCW9PyRbb02Kw5askvWm1IAtSyC916NdoKixLXQ7EjctOCibbIe2+K3W+nHhimjI+K4t
tu6jocClequo7cMBkDJ2RjhUAO/C6naWuetNyCmYeCKZxW6CTmlXrsQCU89bnngZx0OVi8yJLN2G
eLSMpV3Bnke8l4IFCiohCPx+5VEVvOuNC58YwAuoyFoCArDWITnyFdfig+5Ie61EMUVwOlcL3usX
5joHWk/mNvfxmcp6UckKnpWZyk3elBVsrBBVBZIrbYYeda3VWQ7MlSR3hh0FPQzVb+wxnpWZQK4t
hL0nsgjRsdTvdTVBh24DW9pdXy3u7UNzncf9ubq892259JrRGLAeSpIpgJQS1lHZNCo0lFQ44Wp4
F0dusQpOCcMANf0zVYSL4Tlcimo17CpsqxMutnyLdL7TQEQQRfWfAkwFYzw5Zid/6O4zWBlT+hIE
xPP0zbVKhWgqC9x44ia0/jLg/UQsLgugbn1J9gsunlF5WKjJrOJL9u+zD4rmftxHgXUM7yUv9SyX
Yn1QcTJPy5TnWW/lFjNiYmcTBHbzvQrd9XyDBuGAatAiAIiXWIl6Q4itCp/OHA1H6x/N0HALqXCz
MHGL9pzrMYE/FBLwbM2xzsU+kzBi70YP4blFE3S0a4L1ULqxr2/l+/ln/qB8hxjBD8slk6YMUG99
TLYeFx+zkybNrCV8TOneDAy/eQ637V47MtcC9D04gsvk7f+onHtxPrgAqBXzVVx6DDrFMEcQaq9O
JseCWLpUEI8s9p9uTI8naIZJV5dWh5Fy8AeHo7kttrqf7kgVBOKa5nmKuiYNSt9hjzZevq283mVp
xPh+SG353jgz7+L4mWoEvSq+AmV8Q1VUQ9VM/uaahaYZ1AgJb1jQ+jkcrrcLeugtmLTHvqg57Ua/
n7+Xkd3/D2nXtRw5riW/iBF0IIlX2jKSquTNC0NSd5Og9+7rN6nZHdWgqwt377y2IhoFEEgcnHMy
8y116VYWCTudpZ2fjs/tnaaPs7JYpYfJ/Ur9AMpdwy4o9qEBdjCd5WNtDIB/jW98sIO0bT90Qcb/
3KKfjs9to3xK9FLOCyQHRogHJLtlCfJm8C7D3Tk8PRmEv7eUVi2auemzI5l/5Utc23loiWiMZ++r
00G42oG66r9aOQKwBm0uUWSnOwrzcN2f3kBEFbyJzuLp6WDc7TTmtMiRVVkLFeip2eBqQgy7Hvgp
YH4reFEKR+Oe49ZE1ELPGIO4vYnKGpJTz+gddtf0VLwTqtecS4Wdzo27m6gi0yxGPe8409ypWOER
ZZdKpis3lTOndzGBmCqFLjupbCMhgptRtFW4MJqpg1ZaQ5cdoefvSWHQqJ0Azr4K5Tyenc6Pi4+7
BZ5H1QK/CU1FVVSxglxRHZZbyJ8v7rCaVy0T2ENka8FL8/JBOPvaOh2be7erZMlkJHPW11YY1NT5
S6h4+bW2DCg/xU0DZ4PU0wE5fIl7yDEb8fos2XX+qrsUv4w/h83g0FvlKeptcfLo3HVxOiKHKHpo
FVBoBKJJa2fTmLn1IzRYtm1+q4xwzpPQLFG8C5b13A18MiZ/RUHgKa/hPQ37eYp+wV63Y5jWFgNC
myj11LL2WzW5MZXBHoZfpRnI9X2dPhjNU53CSjQU0YxEoM7fZCD8GlJFaIxiw+LHA5i/Nl6Ebe4S
X9lYbvIr32qzbV0hgwebWHSmR5XdBKKWzbNZvNNV4UDKIHWpaAvevWtRTq2PBXx3foSLtwZFq72S
ZDkN/H2RRdyILnMiuFd+a8Wfet0gKirEBfm02GfX4JtkV2XZ2FKTBnp4k0f5TT951fhAybaj18t8
S4p9mdyXhvpImkCDsWLK0E9TWTtmNrYJg/glQdEbBb8eHlGsGdA0kthUudXnyEFJwtbQfND2H00C
Cgkp7RDza0ctoHIYyImK/Fg8uIxlzjC29/OIenoRORKakKKq8paObdKuRrNid1SZeT+gzatNE0er
O0RYvSe33b+7FHn2QDqaFa1XskI2xJ7MoDnciJBuRZMLSMcrn2XxEFOtR24nNkanyEZvGjJPadub
wbibjREGth0a9DrHGF4SpqPz0bJr0/Is9LlrsWwn9KVePi4fVQG+86SBLE/7dF4vzrFUHQX5kVYV
gIFo53EQC1a9upAQ11eENGQzAuVBe9NEJo9nnxynh4sDVk0b4RkylFjb8HpK+k1iPSTdDz3+NHBr
hsqLRWEaUDxb1UMH9pSVLfBivFaS2WfkbSCbLIHcZLuRqDAtsZ7qSx+dw19DU0wS6Yho16ee1HkF
9BhXb3YFnKUf4uYfAfTyhIJSqYsuQn38aHTMzZIKO0g7LloPl0vRk0dws/CEgrw244asNdxsCwZM
kAZaoPvIbYmOzfrpLqwgzx0YJQq3kQzYtd6YDD39014/xm5ySJ0GBp4dTO7BZkddUPRMF60lF+dl
eEVGRE7hhJX9kpDWHkzwTiDBar5ePoSicbgIr4EaIvAQhzCBFNJszo6ZbNIKqQBZJBV2Vtjk5Jjw
vIGEWRLRDTReQ+Q4u2p3ndts58fKsvPrCUSmHS7jq/EeJ6SpkasXdVufZTqeDr+uxMnTXC6GyRon
5EL1YHJRD9+hxX7NJWWuCSNj5AkVR/FCv9yWbgdC4HHdUcj5CKBeFBBYHCZ1FQResrUlTQ/GJ3AW
+7tMd6L9/BgfBns8mkF2Z+TOsnhDsDbAm1s0BQqBQbStOcRiVhNJiQHEWt3KlyttY4b7RHGG3Nbv
2ba4gcjgTnLrj3K6kkBGFAC/6PBysDSXBNedhMA+UXXHHHesADMmyj8T0r9PtenAU8NWGiET+1wj
8skG4AkJlp4hixgh/oXOGbJCZUA9Zad58kZk6Xa2InU6Ev/+VBYCGS4EfZ0bw6E6/tL2raAmH2DA
694lO/lFdtOXSuwULbjyeE5BX8V5MfWYZOOidNpsm85JJxDI7DKxwWRTvCYIPeVgLG4UupehRPQ2
5WkFbWawKTG+mhkU33DaYM2/w9gROYtxL2peFy4yh1wZek+M2cB5TraVak/Il2j75pi5kmN6ObNH
NJ46MAf/mT2KukoFmMnLrA0sLMN+RRKW74bWeK+Nn/mo2l1MBXxH4YpymBWVRJfrBIRA8FaxiQo3
fwvdTzMw/OxNtGtFO4cDpnzO486S8ESY2DsqCkr5y5DvLu8QQcTHG28XRmiRKsTBh9JS18Y7LRHV
3kQvet5wW+s7FPUZmshWauzq2rjmfdB36IpCg8vLRXlyQU/jRlPW2DLM73VmOgVKwLWk+ZdXTDQK
hySTIuWhgisaojMPyfgUQ3arhwrd5UG+HAr/HOVQeY0jT65GGvchzAURuGVbxYfLfdBtkCt3wlvZ
0/bzNdjE6W18aD7Wtg/ZrXbLz2by4lvtlb6K0mmiCXNxT2owRalKxCPz4hh6fBwL+VBloiza5RNM
eY21pYElCKg8GcrO05W8W9Eq8Qu00piPxbsUGBsg86sINi5fulRep36yyoiOlwIzy445gZ6J+UbW
1onkSesfFfarbUWZVkEWlMoceHQtXNClFpMcdysnfO1PUo9ru7gqvvFEn40DD00ZmYbHzVpUahCP
50Hx3Cb2DMVQFEC3IPh52XWTeHoh6C47W27+vmop77Gdjl3edAYWNd5mgy17fTBskmc9sdcWumIH
0UEIWAgdxgTJO8rzfeTOZEVVYr6N22e26S8bEFYgO1huySr7I/QYFRQnkHj95+bJe62VSYF5yo1d
bdf+0exeTlwd1W0T+uUtxs3eqGt483O9F722BOkj+rXVTrZuFU9VJ8tsLarJzqpKJUU2vSnuZ8VH
SgssHXX145w15E3sy9gkyFrSryvyZGij6/sypJh454fBfJ34mmlPph1tE0SpKwmgAQdCJB+xbtcL
gPj1+U8GnfW80NsO8zWWa+j1zH3uSNNtCAKE0NH5fDCsKybVdUtXebfaeKkUKP73oEjqs1unSZAj
/dK2Gzqkm1JBCdFkdjHqonNz/ir+HpYDB3OMs1Y2vlID5bsU40FUHQB/DhjWcfAX00qEf3+IZr7H
5EFCpjFJtGZtdl3laQuUR1dCkBkUXozusECwc9ar4veP+D0c98jJrFla6qpLUURsrtZNWwehq28H
p9wWXn4vqh+KVpR71cizOimzhSQe0UqXkAE+1U//bkZ8h/w8s1aiq3MUZe8WfQVffCw/Bqm6Iclk
I42EbLaxKTOo4ZRbZu3bWKSB99X7fGFN+d75XNMLAqmxNehmG/O5vlWeh9A1hg1eN8szUEEfbe15
vJ421ja8WoLZn+HhUt7HqduD+7HvC2jx2COkCY7EVQPLiSTHwAvYFsURgq/xW9O9WrV/+YKUuelY
0WcyWIL9df7K+3t78Y63ckJItWQ5npPS+9RNbqL2dp0Km18Eu1hbJ3oCRWW5BkQZ3pJrQCun7mqq
ALVQEoDrUdhIUDiLyPTnD5j7PTUuUrEoHfp8xMnpfH03XbF9jRs9vCIee0g2amfTrajN5g83zPeQ
HB613WQRrcG7VQ+Kh+UK3aSesR1Q9/NaqD5Iu/beKjdopBJcL+eB/ntYDpLixJQtugr6alb2aqT5
rpf0LRipvpR3NhrzBSX2P+TAvsfjMAndIRDwawG7jTt7+pP0kqKfwAAHZVV4BLMnCqqbeB9lq/iB
W35cxo+zO1bHNWNqBqUaz+BJEnQ+mpDVRTluL41HS/9RjaIX69kg93sMHqL0IlPjSUWrmBpUVy0U
5q5WD7XIM71hPsToi4cuIm7tQ70fNFsT5RjPnvqT0bnnElOj0RpiSNlLRWnPg2XDstK5vIjnQ7+T
MbjHkmqorbJ0JD5CN3W2HJQzofCi27hUIKWR2avPiehpfnaXngzJPYr6VK4i0lUgoJEfcwH/siUK
8kSySRvBy0wVnAnRJ+QQJ1vaoTdyYHydPkfZvocMyawf0eJgNxl6DmKR5fb5lOjJ9Di4yejA2kGv
10uF+NU9s9vbFvpsrtI6UAhZ5efIrvCayUYdMJvQpcYObeuIbgzRInMIZFVMzcA4RSDWzwjqh92g
Bko23tJxv6iiB+hZVD+ZMoc7uqJOFNp7a5oi2oS9u2y+2hhBOYev1GOZOiLiiODs88wfySjkpl2t
neAQ4FV55cFL3WmIvBGcDtE4XBTU5XEFJV44TzYQIltgQQBr84Le5kHt1ttmF0muLNsp9YXR3tns
7veK8vQf9PzoVa2DMqImgzvNsaPUs12qsPpVkpsqC1h4I8v3UvMmmPDZ+P1kXA5yug5ehrn11W9o
2m/lHcQhR6+/ZqUz2LqtoHe+u84LW+nd4udGOGvBPuLpQI3Z13+RXwcwHxS3Dig7MLwH19KFUWzj
a5FnneD78nSg0ST5SAxMd0pncD9y22prW8lEpMmzPfTKybJyIBRZ3QCCDu6q8LpcnKEPZvTKd1dS
t9MbpLW1jeQ1kHR0uqfGcpLmU5u9Gi1Kd+GzuI1FcKvwXKFGCpOafXkyjcwb8sVJMwHNQzQChz3D
rIwRW2erduVnWLHHkgjeDqJtygGOQbLWGmdcIW3JHLLMdqurblp2vgnGUBaFdjujLyC/u3w6RNCu
c/FOWjIKnSFsF3Ko39GJN79BYaOv7fCV3qwOM5a9tHZ0bNFGWvrVGw7KuJlFDHHRlc37LBda9r+2
b0a07Pq0eYOvndN2EeyRDK+dIket8o3Mousyv2ticJX63mvAzr28GOtH/O3t9L2lebbQEhpUyhr0
V45L7kR0uM3IcKVlT5Mq6pwTXGU8a2hqGBl1tr58YZuZM+b1FZilRW8jae1mpkjD5YvseGlmXEgU
NyHR2hJ5/Yya22Ew7tsRqnCldZ+C72GOP3p1OQyyJ2URFFjDAJI8W9PzTOpsK09ZQFRDvpDCd1rf
ZdJzob8X1k2JzVKSh8x8jWv1Fjj+UKfYtMOe4g00k8kdjR+6Yd3UVgzG12uX5sRO5yp0GK0f6iUR
HNDzgfvJx+NCMMvspLEpvnzZwHr7qdRe7K9Aq2Q2lCA9hO42Km2x3T/Hj0KJg/Ovo5PROTSkQ00t
LURU3bhwLtvAhuYg3WmRvdx1xG6gk7OqpSHTWZaCPJEAmL56u05en7kedgUUMdGIjRotQVN0pHqX
T4XgQuFV4ZuxSLB7MLXU2lMo303JzxSCGP/NIDA8hwuNZpp86j1voxJ1IUzDQONbHedePSpOrz5e
HuX8Af8ehUPxRM5UOc56duxjyJb35ZEZD3G5Y1L/enmg82v2PRAH5pPMqm5cha1SmrjyUDlMm+xB
YoKPf76xSf8eh0Nvs7BoO6zi2qr0bGmbOSXHWR/sdLyq1B99G9tU3k7kbW5etOnHaH72Q2MzGAXX
NLdz46MZD1V9LwFnL0//fOn35HdxQeaSmenIInzO9RUNp1n0cKxpkc/1JIA3CLonoF0oGX8eVf9e
jd9S8EZUllUOjd9KulYgWoaqgDO1rZ0qn22RizIFa9z4O6Z+j8bFlZkBX6PSMKOjGb1rloGYOdtV
mjE7gxnfUqt5iScL8jHq1VAON5KmS4Jz+QfE+/4BHKgbfUTyJEIHUnEFhTgUVmb4hx31besvUMrQ
9+PGrNAzPBZ2IXyLnYed77E5tNWnGOInqyl0CtpwqeqHpmKCM3S+H+h7E30lwU6gLZIZyatyLSy4
1q3mQ30Wj3iEAvGOVm6WOgxGzN7iqAyED7RNOBa81CxvSd2x9sAmFtXGBeDxVeg6+TnTrMqDVc7x
0Urv1SW8Zt3gQ5w3kJX3y6dHtLYcSk163isQiwUWVj966z0RySSKJsKBU7nA42eSEMvO5ouK7ty0
eQ3pfU9EwnHn0xTfe4QDJ0aLvh7nGNSy6/HX5De+vNN86vcB21lb0zFjZ5jt8KXw5g0VjH0+mP4e
msOfBoRsUzcHdqTFIcpyV7U0p5kVW2+MmwrHMmu6K5CpPy5/OAHqf6H1yQ7JJSYZ6M/I4LX5aVTF
RmlDVzYiwdwEn+8roj8ZBSLmQxpSCgd7JbcnmMvnSm0T5U0xRUqsX4pTFyDu6w14MlQ26aUEtXzs
lECDaRzqQamHmjhL3WmTO+X1+DOFefh8NGwaqG73ONe74rEabXosZUGAcL4F4hsNvtDi5LcwvY9Z
vdZX1VvI/yelPeZeZz2yxZHgEz3bObrVIca9zT3teW1rGpwwecubTfUrxXOmQ2cVmo1iocGi6Gus
h/nkZ4VtGxttCaV3iL950bwZlWNUtY4RCtBQAAp8FbIkVt3HJUAhnTQblAWQff4bQTflZIU53NFV
GRG0jvsEMpJH/Yl5ZWDe6K6JT9sE1odYGEI0Jw6IzN5IplFGjZ7l45sSxQ+TIngViEbgIEhLlnnR
Syh+51PkgxvtdXi1XD70f3i7/o01fNJergxLYRONjsaQwXIQnglqDvW9tKJ21IPvrPxUNBXtJO1V
V+svUbcpJIS2clI6l3+IAH34xH7Tlsgc5og5C5heS/qbYu31KRHkRQUhFl9e7EjH9KYaEUFr+YHS
xU7VaqPqehCS0jWl7eUpCQ4XXyNEWl2mFCyQY669xtCFjaPCS/TZm0CkvzzS+dL39+bni4XoakJZ
JIM+QVXV0EsnL+MgvSrNsCFhZuNp6cy1bCsM/k11bGcQ0tKVx8s/QfT9OCTRVTalMPqCYAAsACsj
t82odqSmEMxUNMz69xPAkqXQqIYah24IHy09cZX0pzqJlOLOd/mdLCeHJUYBRbWaLDAbbYkdNlAO
QRphwjhFDtGuWnOTnjia2jvRcnd5Gf/wFP/7PGocqmSRVJeYGDtGT7gc1kxkJ9t94hkQmkEDh5/t
iuvkbXwmD4KBz6d6vwfmwCbRUlWrTTx6Vn2rtUlPQc1gwOt/5X5WjyKm6R9Sd9/jcUFOrS/LFDZW
f2Brggq5lY8pBfyEBo5iPcGqFl6WMZxvzEV7pKW5jWp5JxULsnqd5pn5+KI3+DbwTEoJbAKY5Cw1
OD5q8RbXghy86Kfyuf/aUOqwT3G1EJsezBL9WCVaGGFr6BY36j3xUV6F+Quy4iUodtK2Ge1eZMEg
wBJeD2ypu9BgDFeBpUZbs7lPzZtCf60r0xdsAwFE8hn/uJV6Y5ZwjiGP7GsuCBQHAlEVGBX3MOme
H4y9uo9vwxsRZ2D93BeCNT7xrxPF0JJUZsgpvidNuj228VupJfZN7uJZdHmSgnuVl/9SeqYtZQMQ
iaT7wrrVI8GGOfexVEoMU1YVyyR8jMvywVRhxxrDxrfaGHN5R7NhO3aGH1WTe3kqZ3spTsdS/wmI
SWlFYQKrFTAvQTncxE6Hwn5guAa0wQ3UhdANgx6Oy4N+Xcb8xzodlHs/s8rK9MyM10FlYJTqwW/u
2twnLxmFLv5mUp1OdZBIrafXxDfcHlYD+C3ReLOMXvMWlddU80m2b4IohlunqGr1VWy89PO4u6is
6mGcQ0j1rT0teHYzT3foswzWx2bt46fVptxBw9TN9iMs6hR4j6HP5S67DZ+LW+ZD48JnnxYKPcSB
n90bNFCDy+t3bv+dLh93iRVoI+iHDrRwyogzo8AFCBTck2fjutMxuCts1tXZijT0j3dI6cbMXVp3
fBw2UPlyQpgEj8F/wAI+d4WcjsndXaqa06khMDcadxX8gP9qWl2JT2vTqjhhJjpm3I3VTGHEBhWW
4PKY28jMepZsBhp56BL9354y/rKq+zRJlGRtH5q96rXy8Y5cK+qrDkOH3sa35FHUOnQ2EjhZTT4i
Voy+V60hWoWc+6f6xtxAu/M59LvNqvyEhAD0/gqbCu2MzvZ1n47LZQZnWtNmHvFCL5piX09ThhSL
NoDyfCdDf0nLaqevyCsUARsnri0f7jaCFMHZ8Ov0F3CYpi5pCTY/Q1pwt0q2gcR9gFMn1G2E4vzr
FrmAFHzcrI9DQ6QIa4x2om17U+7aa/jHoR3N+evbUpRfvOZ6fqZbUaX7K+N2aWwOpaJ2MgoFdbSj
HMg74use/QgtL7tvNujX8CoNYnx2vBO1iJ0NZk4XlwOfBlrBbaEu8bGdC3uam52pUyenkS3NLfgC
c+/SAt2lSbo43fpgkV+hcHBsZhXK4eW2afRDlqY+jSw7y3qnA0++yfXbWAlF5gLnIoLTH8ohWNnj
OBsKUJzq/dWoyHZmtVsmU5sM71FxZyiTrZLCvwzNwq/CYVg0V3ExrjuCHMp3a7fm/uEr4M0/tGB1
h0IT/FakO3w2FX46Uw7I6jRXKzKFf3Xr6B5UeWCkyjQIRxvQ34f0Wv5juB0e89guSgc2pILrXICj
GgdueGyUYbwOzxbVhaOlvhviOMhHUa7hbBLsZJ58HN31JqWdhYHUIL3rHppDdd+gQq84bBfGu8Wy
i0MZ6C6iFkd+yHYk3gyDq29Ari8te37u9/Th8tcWXMR8VB0zubFgkxQf65w5jdLbMMcTXMRns5Cn
k+bADHpQkdKg1QQB9eKri1PeFE5+yIJCsuVA30l24WJvJ2grgfBt59XaVT3Y89UQ5PeiPj/RdLmw
rQXlO657nKiFGPeq2l8ZoSnAbtEQ699P3uemZaBFsgfzN7Qgi5JeK6Kc2Ln3yelycvDVRdJSGSli
60bT3Lz8iOrejubBL6pso5SVIAMnCqN0DoTiYi6lDt6vUM8j8Hl9aBFMSh67gp3aGif+BwxbAezp
HADFbCCDRBAcjk75VL7ndzOaEYLy1pTtYdP7C1pC3/uH5S1J7e5W7DT6h7ADDCBDgZGCxXu4Uant
0tSgK4sC1KNhuxoMZvv0Wj8OTvNkYMra0ULzhCA194dz8ve4PH3amCQ5zxN0EK3avwWI82jPVPYq
DL06B2xBd0aX9trbmx5BoP9JX7Pb5tb4KK5FolTn1//7d3DhjySxOYMG5Rp2rbauabAyPHNfdBb/
EOR8j8PhghJbw9J0FkB/3ihmCMeRKHEnbReX0WYhdJOX6lU4hBvNfPpvQO97YA4FWNpLkUmg+VvI
EPXsd6MQ6M+DwPcIHAhkZqNIUwUCc0TmIKzJpoIYyeVJnA/cvofgYMCyWjYzguocLR9mdGHWC9QP
q8nus9ImXemooSZoPV//x9/Dte8ROSTIdU1LKwk+TnID9l+kHDQ13ZD8v7G6Ven3MNzxt2QYYy25
mR5N+llE6QEl5F0yt4Ir/2x1+nQYLuQo2CjnvQzpLD3Qf7U3y1Yqt319ld/W12mQOvk23i+PTHXq
w/RGGaTYy0P3U3oVnQLRYeNCj9GoSs20ADbE+AA5bZcPFO1blU9LxatiaECWb5KpvP6bvfMbtbo2
MjkrMwmy6VJiG2Tej5lyl6nMj2GtXUBzbhlFxIHLm4fKHKiUkCLsWhMdcykaSsfwFimAo0EEaafL
x+43mnVTpOlQmqBvRePB6F+JcNeIZsEhRwJ/n7id0bmvtbuJvHfId6bpw+WPc7aU8b0zKc+dVsOl
ggw87oFV71C7ygqIv6+tnJBPuZ73IrQXXHe/saabSoLHe7h2kEICYdgS47BmrCYM1x6nALJ1YPLV
6EMR5TuFA3N4YoxJWcwhtv4I0eHaW/vuWhAIV7OFKMAjDFn3IhAZgpyPnv4PXajMo8tEjCFHi+Ox
qzdx9FPPNpJG7kHI3S3Sz8sf8jJC/8aclhUzageK7ygbyKPVk1211IW8qz1kbNNYWFNTFVwKov3J
oUmUShIg+ssp7U2jSLkmGegAk3d5YuuH+fNFgLX8Z4hLaDVX3YCLoJ1z3DcwSOohjWks+yb+cXkk
0R7hedGZ1qlWOeBzxdvRo8xOYTxAbppnNIZBZos46nO2i+5FaueiI/j195Mg3mhyNZ/U/w2B6ttV
YP0TjQq77rpwRI9PwTf7CsBPxrIUVVbrBs8jBoELpUb+uozsgT39y5XkQpKZjAoxI8QL+a+utBWf
QNqUeTGSLeabdZiekv0XI04Q1AqOG990Jdd6lmsM+ip5d7WQR2sO0Rv/oQyFW42V4EoXoP/XXjpZ
yDCL2ahKQH8lfbSkH3PXCF6yoslw2NGoLDGVBafLUMvS7ksI6sXytoLEBIwloU9iBJe/mSBGoXxD
UrigfX6J5BwIOXv93Xwt17ZR29X9Kh7CduW1jsqC7Kr77FG/il6NDRv96lFULPpDduZvzOSrOVKB
rnap0fNjnTzLveJFYBgRM7lhZeXSedzoVfjIxsErSwKV2iww+/5Q14Yrg5ZUPUUhBK4ay5eXZXN5
fS7HTpRvb5pxv9dmM+dHJfwwBnotZ7hJRliO1SMMLky/z5BGYbogDBZsM76RqQx1RVcHNV+tcxwL
ST/CNAHAiobgzioboohGxZIf1Xb+UJS3lFEBHHw9Ji9gON+PZJhET81lyo+mUnlpX+Gpu2yGGd4u
3VS+1Kn8HpfTx7Kot5ll4SmqTr/CfGxtg4U6fHdN69pooatWkPE2l6c9jVuI9RlzZoexZVdyVdgZ
XKPR0X5DIxXqnpBlXXrLCQcDHM7Snqp4C8aPE5FDDsVvWXvKxut8AnPGWPyhbZ+W4s1MY9e0Mr81
FngutLUDT6iHXAarTrK8Xid+o4d7fYCSkiwHs/WsxZWrh0mgW5ZrtfMm1er3QYHcq9qob7MU38Yr
obR8mttyA1sum5WfM53RplH6TQWVoRtwd69GlblpQ+HbBU9O8xHeM7ZcYYTSL5Gmm+bRTaofqfID
2oGvCSPvo5lfF23/FKvxDTFQfhxKuKZNATqxrrQk3pV9LIC5LzOIS59uvZ5PcE7XZ4rSmZkfWZq6
TZiDCJLZVTq+wvpoZ46Nr2cdJO0GyW9lGKPM8AiRCzysM2dcZLuFrKv8IyretDS1x0mBqdwq/Go4
ffojIb9q/GulY4F6+SqXezsB14L2xyH6YN17aEJLUFNsEt/K6mgnueT2MvOqUsK8jxZ7qBgDK/iq
mI9FFrvGMj1kmeE0OkGfyBQssBy10WT5opOEOloHyrLR36PAcmWw+LHS2yApJieeIdGnRg7kFpw2
ou5lzBDctiqH4WVjjVVDse/1SnV60DMjqXHKRKTj8Ics+jdmcs/LpTATyAGT/EiJ/FDnG2x004A0
sQolwgnp3Db3EwrG5NjsNZIErVzctHB2KjRq57KINC6aNBcWzgMNzWkAnoSQoNK063KabhL9+fLK
nvXUPHm38OW6oY+ahsHz/ItlnA8u2aNu8JI8TG6KGjlDexk84ywXrMIf9Gcc+Wpoayg1HdDi7qpu
uJ+3ODuiSvNZXZ/TX8U9PNUi7OeuAFw3deyVKjg9UzoFmZW+jsvLQGZXJYCifL6eWvNtKBa76CCl
EZk7zVIhZT14Y1T4jaJCQba6bmPRK0gA9XyL3GgadVvKuMNkrdzm/QOhjYDoIBqBe7PmRZ7Lkrle
JkMT2ZpU2q0ximq1gh32m4iG0YF9Z2Aa2vSM2+tDqnVn7WW5vMXOPgc0meKGVRQdvYPcXBrTKqRs
RNLmrxatzO9IoOouC9SH0ZduV5IW+FNN4laJ4EpecYEH3dORuSs5DLu+SxlGDqdNP1p2px0iExLE
uDwFUeZZ6Dgdal3rE3zvUq1F9AIHwi8JC5TfCGRTfzSoeoe9Ta6hn+rTbSJikp7tozkdlrtWhpmN
dV2h70namDB2Q4SJgKBC29Na4o/3KITe6neC73lu25yOyaGxlEcqQlxw09aU97ANg1UttgykmzUB
l2yY8h9o5gsnykFzjZzbZI51Dl4DcVd91lXSrPLU7er+QRxxRePcCTydJQe/iaEUVbz0OBz9yzi/
qLpIw+viAIh2uAd5OZG46GfMKLbe4wbWre3D5Q8lGoAD0YqVc9Q3Wn7MjMk2u87u2I/LI5x96/y9
SJgDVw0w6KJLYYVHBrln7/IvpEnQ/RltoJ8P00/1fkGrI1QSJTu/ou+zrzx1wdrQbrS2MooO4Nmz
rqgWkWXLpBrvxtUTBIvzSgZdZbSK1/JGcVMv8VOIaaEY7ae93d2kLrKlweU1OA9vJwNzazANU93V
Fu6q1bGC5bBVaSCSs7UOKuovEbxOJHd1+BYZCHx1ff8GbkQ2YMojyyuw/hNxJmnpDCtsu5skguXY
lHsKGoslyYRgfXVnDONbTLtd280HpsqlTcMpvckzHcQx2iOWS++wiraZ1g6MIfwOJSynMadtU6gl
OjiYs/rPtFmp2SaY3zKKebKl7iIQBwLNIL96q4Cji2G2fjrDYuDyin7V6riZ6SbYQRo1KFGRaPvn
zKSaxUakddNhMD4WBkJlYabIu30WabYzwnGAau+4G8Z7dMRZPThqC1rRygbcpuZT1no702Knj/tP
Tb8b6uazn2oGQkDjL3DCw9M3tGtYYE0ZlKLqaZNMzO268lVqx18dAa9uzqpNNizwjHsJCRpkzfg9
lK/kHL7mhTMny7Gvwl8Fq47xEsJnJq8fu9h8WbLhlRRyUEyw/dTG2JWy9yGtnDzL99kMeY9yttXY
8Ht4/JiZ8jp3NUrocQQHTpiGx/ldNhA0RaF7KKg66bmnOVxWNOt5KdBVI8mmExflTmfyNjbUGk4F
/cEo2ockMliQxf0TGswLu6+S3FGqetnADqLxp1a6GVpo/hJqbFNd+Sy67qqXGtVbYsVLC8214rDz
rA4+6TAe2V7+iOdK0LqJ72cqGrJhOq8Rb6WwiOtSOh6wViMo2NqDKSM7bSGramaOOZADvhEsL+Cy
AcflZKh2YdT+lJXu/59v0E1Tk2UTrpmyxascVHKvyRVZUFswWmdJq00MNJT0/yHtOpbk1pXsFzGC
JECA2NKU7Wq2U3dLG4Zaht57fv2c0kQ8laCawrx7F9po0SiAQCKReQxBDfQrDBkdGqePovp0e/bn
a/evHfx7UFnUwATuOcFvmQIzOjXL48reUygVU0XouXIRX05NFjRg2cLTaMIoBrDkhj04pIHtR6zq
Al0rrP4xjhThunhKGPr7U/DL1RnVrNQxeseGTMFZxLqr9s3bv1u+8812kUx1WT20IseAJnkMpxdd
34AtjieWItAoJyYFmr7Wyz7NsYBVMQSd3kYeQtKhiSF/zj5N2gdN4uOQATO20tlNwuzOyk3v301V
SuDicrTCCSojAZ/PLx3N5yV4X80HV3JQrqQDlCOoGpbJmSUsKQ2nXWNSYYB9Psa5b7IfE9i8t+dy
fT0vhpC+WwTFn7TB1ROMZXzMzPdqGtx87rxWnDorgnvCY50VXk2qFZqAq9e0/u0fcCUH+GOK0vdM
KwHrqLmfginvAIpK3KKKvDPZIkY9hdWqos455/zrlF9MV/p2pMrrUqcdhms+FtjFl03p9qjy8lMP
b67RUJTlzxf6reHOs784Fbk+10i8Z5yKInLCJd3nFPbDkJZsE+FyaEhWZXnSZhW34mqUsVFbNExL
p0QuJFdaaiRwCEYgh3AxXTsIV01eruzSXg2ZF8NIQcbS5pTYQMAH5bwJf1bQ4W/XL4QQxR5VzUY6
BWtYZHyiWMRxLHYQDd+3Mxoq6T+QPcVO/L1o0kmoDMYS0TZToEXHYXw2obv/T7b67wGkrb6YHZ1y
iuUS0DpJ9aexdYfWX8bHflGFyeun6vdQ0javF/iDmRC6C6xx3ljwL7CFAx0GtyspAICx/+8mJu1y
vUqS1s6wciILXeC5vRSg9Xb41sHgO2GGYjTVrpOelZUWFaUYpvPcil3Vf8mF5kAUzhe2tb09L9XG
k9J1uoQ11LFLiH+EASe4Pmfh5NH324P8Avb9HSP+863kcp4dTVPN7WIKQtDgx6R9NNrMbegjm1fH
Amo17ZNDVNWfCtBi4W7VPZOqKnxAkiDLJmAyk7YJyk11uCutdm+ZQ7hnFR18WBi/lvp6qozpUOkw
cET+7ORjASlCra/3cz7cd1kFTzAEejQNUL16jrr1U5bfxWH6EwIob1pOHCtrf7bTqbemO97W+7b5
GhYVdI5Wx85swynE6LfK/aRYd5k8G9UGzNtD7KcpBZujBDIa4rqlCkCqGkWKXqKss3yEQ2jQ6F+i
qN/a/Y6jFHn76yoOogz7N8CnFjVsAAKzTBx4WDmhDi3P8FOUDadKeZsrjoZcHczWiGZ6eD4azUsy
nwuQixsnuFe5yoToGqiQCkKpwEvBQp3wvLoXNxsuFwtG1khNSq0DJNbat+PiUtzdsHedar9KtOe5
QrVJaQB37bNdDiyFtkXkQ7oKJAzh9HWNPnfRMZxeb3+0Xwa58pG8HEMKaAvDAM1akQCuoV80k7XQ
jzA3ffi6mOVuzCovw7OtmvXNFMeBPSbbmVSP6L/Fjl6wfWeh/1Zl95oBXyQWbVstw/9HDpyoTgV0
2pr2a4VOWtgZe4p+kA2hhhk+VWu3nYZiU0WWU9F4x+NxZwN3a2xyO76DxMS+zYa9zZcNqfRTrPNj
a6JqSPKgi7J9B1Wris9vef80djAh6lu3sWl/qIx52/WVxzp4JsTlU17qD6uBkoe1pJ5i1a7kOpeL
JsXlnHWTPuVIOqZSuCKq/XT9nICe/e9GkWKynlLS0wWf38JT1Ji+sfkYK7X6r52ji6nIb0FbJJ0J
n0YMgsoCwMKORVFrYS8FUYkRqEaSCn6JFY0oWeAYwf5hb3XDxq4/awbMtOZFsXCqkaRwh/IPn5YG
nycOo43RbDR0Y7KggYXk7Q90rex7GRnkR0sbGeGQpvhC6V25H9B/3KFaUbgpuN2LU9/Dl3P1snGj
oopei7SCoIx47leYlgzvWaC2AF+sjARFamwi3Tiw2tqGk7ktlp8QSdsoZnl9OX8PJ2WLyzrbZkoj
EuQ0fc8YnOAG8lLTr0P2OFefqwXw8RGGbPG+ZeAvdVR3Zw0+giP3gGkAA+qfeDdi2X//ICkgF0Wf
hiWNSbAc2rN/SI5IbKeOZkDjpfFM2HTVbuwDzT47KZSEpo9GUbW5Hph//4Dzil3cCHzR50ZLEhJU
q46iUVAPXwwIfNxe96uDoDIFkRXzTMqSInM307LVV24GZYiqdVM6cf2tjxVycVe30sUgUiRDU6yc
yMjMQFCGAk3rh03tpGBErRl3IQ+pODFXt9LFcFJIM6uEIbwvZtBaT2393sAjIx/JlqNqenvxrgGM
qPg9koxzMocmnYYUq3emcGe7aXZ124erWgoYQ/hLn1psp+/Qp9Y/YvawvKmasIqvJ79Lk67puNXg
0ITdXdcsXlchjNeKe+hqSeNyllKkW7mx1FTg81mO7oY/jd24O8MYDXd5zjYqSp1ir8gopZXXoJPk
hhlkxgtbkKDPj1M3OnaxuIu6rKfYKr+oLRdnrFxxqc8WtooVjOiZoB69IW8jyOX5vbU9a7tBrfRJ
FVmv53oX20YKLSsaOAabEVrKNfb0ZNkCyrzJC74BpuOR1cS1bLafOOwUVqW01rml9lcqdjG2FFUq
6AhbPVoPAXlOnma4OLBt9VQ+o8q/OZsFQbIUtj3L3ezbG7U7kmq5pWijNxpiGsPHFXrvRjP3u9Ta
07ZxuSgVQeB8X9yapxRz2jTjBk/PX3ZhmzFp3DSeFF191RBSnLE7EU1FRLCUyeok+rEbNcUkrlF+
LwOM/JY16VhpuakhPLePcYuuRqlttEnzah2KZ+Z30b31duwnCbzoZ+EX5rYNIz9icGoV8Io3YFqK
x27Mz5CnrxWHhpeKdXtexhvLLD8tw6xv+xoVs4BCP5XUDUR9S2fR9nrYOV2CC3r6fjvmKkKejDsp
57UEx8A0g5EAZVdzpysnuNqo6riKMCS/M+2VowNozOdhEnBYDafMDYdFwNbBmZSOikmpRjvvtIsw
1EfGWIXhagacZ3e0XjbFnN4LeH6wBV+WqSK64hgSKf6EFUs4miZmEOqnMU39mq3OFN/PWalIYa41
hv/Yv1K0ifU8s+Buh+0BSh6YA+sx2hrb5b38qW9MB/W6D9jLv6tlkRVRTtZisooyt8JSmMESVrAf
K9KD6H5aoDPw5NE4m5qjjJdqhpOoxEMVMUF2U+CWvTJ7QHjNC3aIrRehXFPVXpGizkAMI7IbywzW
7AxqFL6dd26br8Ac2q5JVPJFigMuM79rKNs2U4qDMC+pBchwvMnmlzEZPdZAaxE6qd6oqfQDFIso
k7tzsDhtUSKocN57mjgaZbi5HUV+Qaz/iltQJuIgrlMLpcw/T9wSJnXZDw2uh6zcTlO1rfGGX+gK
/Sd2V0X5o2GVrm0ZDmmjDYvDn6v11mnAqW81iucrebQaspmK1MUtI5xWAFZ/xqmGmirHVP5S6QhV
TQKMMi6BQBPhc4t+OlS19I6jNmT4BTgsC1RMRkjSMhPMkhZqFKvltfhxa57vLGLgRVr7Q38U8109
fqDuidImWk+p0o7qnAXeWlH5btcKrWfRaAYAgJ+SApyXsR7dXOTumJ9ibfInEu9pWLxFWunPBmj0
Y6G4Lq/eDRcfVb7zNbSGurhD7phqbpTeRyXwm+XT7a1zPaZdjCIdQJpOcwz8zTnp/1/Lw+iRo/dw
ZLXTebN/xvJZD5CA7VSlmuuJ+O+RZaL1Cgm9KWkR1cJq9aH/uJvFug/nwbUncZdEj3rKYbXYg0uw
vNLxfiWRApJ5TWGGiotfIJVX+sRIFmBt8LSCEihsVAz+baRfBdAMkbajs72zhsG97y1V2fd6ynwx
sPQG6S1r1VcozQbJ+CkV9mZJDcBxQCGJpscWBHsE9F0LeOOkq8BN5i9o9Y2dLYM3J0pybpbaEERr
krpgAH9nM/1A6cFNk7vSNgZ3MWBlN5orOAgzc7SWkQ1ZWpgWhbjaojk6DCDJO3YrmEstdH77GGyY
lc0/tCI+2pQ+lym0AbW1ddIu+ZSJ5JsY7GLfjfG7lhafs3lwuMgjt8li4Hxpvm6KZYRXBiXbEZCA
uZg8LeRPiFkBrclHHumw7Uj7oIrYqzXHg5dl9g/c8vdWkucuepwmhB4Ry1io3c1k/gRty6dsBmUg
Ylrj0GJpvHS1ca3ELtVBkCEr9eykHB0NJUnPEGPhp32UODlyFI+bOOvgk+xbu3vQepI7lA135tTv
WR/WHsD2913UgRWf+7TW3/TwrerYXS1seCH+LLNkGxmFyxj3jaF7IUXkRu3qxgL/usglYnhMh/bJ
Su9WjQFIamXI+NgWIvpuzIz7uR/uWYoC7TQ5kVXfDYBq2frnrg/vwpZj7cnGjirqpqDpjzX/wN38
kyTjdjDzJ3uB3FpVuUZ/TPBXOg7Wh3ECQSNy7W5t/W6wfCvtPmWW5bZjuTe04ZDhjzbx4sJbZ99Y
eQJ0dbLLRe80bfywanAuM9IT2kjgvfLyaSbmbqmKL0uZps6wdhC0ndp7HscwOovHTwtqXW6do0Cd
FctdNzcnsSxH+KZW1WfLsPy5sDfYd/55vRkp3RVd5yaHk8XaF45Za56dx9B0GuzMKXEjjCb2mIAu
G9gOVao7ov4Z02xT5gBWZuVbXjQvq2XXzjQs7mTjfQBkuYvaorf25tMU6TuTto6Zav7YGVstm+6X
8oVMQBCa9GExi9c0hHnkOm+KZhBOaUJ4We980X2amxadEROqQj/b8q3JvsEs3Jm6z2sl4LWUvyxg
As9g6jRG6Q+zuSM6XrwtsMHGhL3YoXcPS174rgiqey3vn5o+9eFp68TjNxp/Y/o9R3ZT2SH4HJmT
hbOfL9TLTCME0aXb5qBkgD23H9vQSezEXaGK6/y7kC+k/HycB4iVmKiAoIzmwOHXLUPwKZfMjdtD
wfUgoeZBRDneIRrUtj5N8XgoUurQKN/OjenGyrKd8iqQ8hdrYJZW6pUZpHs8UM4G1b2Tvoptf/bQ
e1ZSPa/m0xfhV0pCCuSbotOLMUh5ZPnVhDg46NEXOzvopAMw72dpGQdK5mOiLY96C7Ik011SGi7k
VtGsiTQ/DxevGku3jummLnrEldSdIV1tTvx1XrNtn4wPhf25tG2/z++Acf2Rj10w48XVJe/9TP2p
tB5E/ImFJdrhySErQO5CRLJabbPCezeH5EmrNT8XYYKonGizNyfTT5FoHWJq9mpA/8HRauMwtquK
Q3AV53d5K0qpj2VmZmolSMkNa0/m1glxJbUucJ1OnX8l3QzJcOIW6Bp15EcT2y6ZVKoQ15sEtqCc
cJ3ZuvxeJe2UTrBUMn4lJVbsES86UM+I3e7uLOFn3yfKBsE15DPalb/HlE6FRoeB1iI0Av3Q77XO
7SyP78LDmQvfeByUygFKlvBMcqOzv+tOew5dlELjyQ99xfm8mvhd/BLpNJQth2iRjQdDC8ktYY2R
Y4ahS/vJi8lrRRc3z6CJA68M1pu7fi5cm/4kae9oMcx5skbxc64+mS5+jXRYSmEtYP1hXbqQ3dka
5M+ATG3Zcpw5g2AMkCNV4SlWQDWmtAXLySrHwbCNgPYsduhiPPazAf1MUBXzMT+k5CsTlZfqBa54
05370ElDiFWJIM0Sn9Nm9HrDLp1GA8y2par4eTV8XKyIlJiv3arr2rnuZ0yNO1qvejye0vgJiFxn
Blq5BpOyNwF1yf5RFfBiYClXn9BqhvNyhDpA92ldnjrWKp4cV1/jvweQn8d8LuOlZ3wIlpF5TXIo
6mwnBihNsbdpWhUb65o86uWJkx/GkzUvNbpBKAeCx21X3BFN4RH4fbIYVJc59JczB8wG9mI8UfZY
8Pe4jY76coKIvzMs09ZO+Z3OfbuFRDQz3MJ643PtzPCsiQeoI0/Ttw53LYXtdwLngpLXd0Rr8apJ
+wOjyVtMwHhrawgeaRsd6Pg24w5dVRm34jRTKdcH+7TqaI9Ylsdfa9AxS83GkVH0pK73bi6+HPmz
AlDOcTaPI7bGmcKDRaDb2dMc/hZ7GZobox9/zJDtrrwiUFH7VHtGjpuTDapejZE52HkJHx2Oq4Gu
1K9W5teapogN5z3+1/MFt54ucDEwKivYZNzKWM4nE2Ha2pSbcUe20OTcqnxEz1Ht1jDSV+tLvob2
1OlBC+g/CLtuA9uxtCFIC1USUqqhpE9XJJB55HOvB2n4qUhRaJi+aRjQCneKqHp+zt6ak/Slwnbl
dO4NPSjvTBc5BuxHsq1xyHf6TqWndP5Tt4aSrrCh42VhF60eNNGLtnyLJhVS93qWcrEPpGsp1UhZ
aRSTmfva59XoNHm7n4m3roG54GmXwtwgMxsn7r63zepEvf4tq0qFyuDVvX/xI6R7ivQL0QboVwUx
kvw0tV3BEX+YhqsIrzXw9G9/wauh5GI46eKxMmpG5VJjOJCfkmhXQDLL/kc99ItBpEuG8n5sGn3U
A2HeUf7QRp97JLe3J6LYHr/qIxcdAjOPgYLKJz0AuQXA8c1kqZAziqWSFWsMqIYmXbhiqdh307pP
9S/5qNBk/PVOurHJf71qLmaRcZj6NDWKkl3ePxY5mowZrfe5CcMAaMiDpj/edVHYwkhr6b0cmCEX
WhlupC8PHUuAia5jpJB4/js63pPHtsWtZ3d4bUQLYJhTSdxQzxC5R/qcRM0xjr+EM3VNU+yskjxO
8GdlAzhI+uI01ntk8UOKeqnIPljRHVkVP+gjmN3mt5mufhNrp6xDYSbu8V6GfnM9fQfZCc8MHbUE
qAeV+yX3a7hnajw6kjDxTCiEZnDVzMz+e9h0gKyZxV4fuvslqRAPq0+5JjYwyjvEtDoY2XIHnKdT
hNUx0RdvIUYNklL7UKWGf7bSxo1QFuJuSpqH0uK4gNlrnemPY98HYx2D850Guc2A/6nr/WRxZ+7g
oIAaRxUt4Gv1zjLnB5tV70YyuHGOmg4DfxwCyQtIa7d3pmrfSMG4RdqxrD12JrH3Wg1+2ADRQFtx
hxm/3GxubR0pFAMyCffx2tSDCNpl7WrsR2LvyoHB7pMfBfxRCBByVto+dedscoX1kgCahabj3iS6
pxXvUWV7ZyGQsn23q+elPORV40Rl5oaoJuhjsM73dZw7mgDPjz/rOlTv6bFpj7TPNo0d+RMSeQvy
mevyfWgZYtY3kpNj08eog6IskRuPrGJPFIS4hL2b1omsxGPDfTrBDQrvXQvq/lSP780QxSe2foXg
lcPxYjdIkNofS/o9gUhwbt0bqOdl9dM4vmgoq2UpeGOAebXxPdGeYkj8QalEm9+HMXGnJHHmanBK
JPx9Ax3eCSLQ+6LDW6OHCjS5W8oPo/2yFvaeNY1POt3VrNJH839DcRSqBfiCDvL+/GwXirWq6WIB
trJZ0/Kept+H6YdWv1jzj1L7odHvZxucDujDxICtX2LD0ZQjd+Hbrl7uhmJ0YuAtXXNpn+wUMMll
1V97ShrPqgZ+AgsTiY5gDzWNDuGAic4mf9EB9jymg3g0y+g+JvSgl+tTQ+3KMxfr4/YmVWQMspxT
OfS8q0pkDBmQ3D0ZNm1qb0SyOCsqNreHUp0H6ZpFFW9cS4GLfGi/2cxyYPuBuqKpOHWqCUn36KBn
JQuX8z3KP9racHJtgYsudwqu8u25XvP/fb39SqQvgrbJiqZCnEISRIy7ws7fY4idm1PuVDHb41Pt
oELyEKE0oxWJZ4Xh9vZ6qm4+6Xad5qKyhxZXeGcyr7K+aZkKYalIkGUUF9G0qqfaogdFgpQ1zvPn
HJCUkOgvo9Y92ml2n6MB2VSzIqgpdoqM3ipmmpVGi51irRD1oU+ZfeLL++3VU40hZeXCCAtrzpGb
tBOC2dex/9TO9n+/48E4ByuKM9imWHLmsFRG3FTgwYOHU3mt8RLaT0LJjbqmLvHHKNJMynoS4Vg2
elD5KXziomNxaE4AZNY7sOp98BrQEPBtxTG7snx/DCpdbkk+52lFrTVg4jnMCn9Bo9UI/4HT8R+j
SHcb1Syb2x1GyQ0IVaWvaXTq42TzX++EPwY5T/XiGNt62ungJKJYHQXmuVMWvdZF/i+3ghT8ogII
01RgkJzchUiC2x6Ul5T/y68iBb9aoJsDsNUaZBFaQhDfyRLul3qhWLFrRdU/lkx6PaSl6FkmIj2A
vqhnuuiHPZ+tQ9Cp2LKNvhN7FTLwSlT/Y0Ap1oVQC6tsPccTrYaiR3sIJ3trd8MB2GjV3M7HRcqn
LoeSg15Z2nnGNYTV1svu+z05rkcb4qmzL16zjarioThGf0W6aio0rmNbWM0phz9hnb1Rpgrj1xrz
f0xJihChTVe8Kc7x1Bm91evc0XaiBo5fCeQvdA/bEJ5KVfn/kGa5ckf9MbIUJiAPRmZih2swGbU7
od0Vxz9vn17VXpSRqkTMVVgRhL/JLfdkU/gF9M7e0Ct06ab9Up+GnYqSpNiMstKeAVO2KuZ0hZD1
57lkfpSj9yUWdzXfFHO7Umb5Y/nOv+QiNKWCmH0LLENQGGbhrJa5y4wRLc3ZQza1mdFcH6PZ1+11
u5qpG1dfb4//a6/fOgtSPJlxEbe8xuerfLY1Xeov6yHDm7QO1p3tlTsWDHuWQVDjToO2ygnWV+y+
UtSariQhf6yBFGt41xlLXvTAdoDriVq5C66z0xTEodUn9OqDvvooylqRW6nOpRxvICkc1xriTS5S
hyfYSXi+NHa9v73AimFkFCu1l7XRU8RRgcZxBNd3oHRQtOP+7WEUG1bGokIcDplIlOmBnq6+IKsf
F9bB6r9YmophoJqQFGlYiXp6WTAcDbHnduu1w1NYGv99eni5I/5q6YmuLkSb6kF91rLuYDbCa5fj
xXZ71c6b+8bmlzmOrLPZbE7nY54UbpFEfp2/V+YDo6lDKvLvNpyMPNVHa9Z5gpMWscGzyCmMR9fK
Pm7PSPV1pHCygPdL5h7bDRZEjphWr49GbwHO9fYw1zBJf3wgKWx02Vk4kGCcMhnxZgcMMPJXjtqR
qblVv+d4/OujA20hxRdThAoZY2qPebvkArvPNvpt3fV+MR/r5it0eBxjsT2GWetNpIhPqsMlhQqe
GZGer/hyzfxlqAfXguBCiJrtqORv396Pcket1rt10gycYp5AdzF8Azlpc/vDKfaH3EVLY14vBLa6
QWq+svjZQCHEyFS3p+rClrtYdY2EvtGQ85wVY6y7MhA+/Ehelg30SZ/TU7zXFKV11bSkJATAP26a
IxZuZk/QuXXz+scK/vDttVMlWbIDJ94pbdxT3NWdv/hh4i5fUQBzQ89aofS/eDqECj7hdRFB4+z2
yIoNKBOk9TUaCmEnetCng5cbs5+FkcM1yO7VqmuRKragFECEaAktNbzHktr0NHYEIE2xjNe/FWMW
sTjQx1z6Vk2ZgKNamAi6UeHYMfO68Csr/4EWDALU71HO87zIq9qq6UVnjGuwwiiuFZ+FflqInwHn
V4yqTsv1z/N7rPOML8bSCKFp0w0oAgxvEOaa971x6nGb3N4E17/M71GkLwNj53xNDR1fpqReRe7W
WFVpVn0ZKainIp8XPZqxZuuGQtVX7w/UahWfX7VYUrI39SQbWT6tQQkUZxpFoLdjG5jMLyOhiNuq
+Uhx26JhTGMLK9YCqh+ZQMMA9iJUBnGKUewzAOTi6/cVHOAnjglVYD9mJPWqnILpqcpVVMNI8GO+
WKxllbEG4bqrYpjsVVByUu2A/+Ne/88mk2XbpoHUcQdWbJAtsKBdWwFFb6g4kntSdftIG7aMZKtT
h8Khg4r6oJqhFBi0xLR5xDDDrK3cXkBJFWJ1RWIpNuD1pO/3FKXIIIqq0WEjh4pTeGrDxxrMtaSJ
3Er7nMYqiIxyPc9zvtgcY6dP5lAjDGXQ/S6KwaXQcug+kvTOKKiHI+1rK0hjRqFINpUDS9Giayuk
mh05R4sJUump19QfZJzcuvnRj7A51kKfp5lfF4oHpeJ421IMSQDwRYML46YQbTTLyocKL3ChpWNF
TPG0uhYQLQHYqWWAwA2PqT/XljbWMi2kXYMeYNoGqvDNoMSWXUFvWZdjSK+dDoaiYhI5YAL98NLF
80NcfVnSyoe0QjuYIKuS/Rwvwdhnith1teZ7ObJ0GoiZGiETzRoAKfo1KcgLyctHoc+bPIs/2xSl
XxYSp2iNE/Cp+6oF/bliGyudXGMRPtOJ899fP5e/Rzo2pcGToibdGsQk82jyjRatYsrXzv/lCNJZ
gcbpVEwJRrCTdz0D6CTb2e26uT2Na/vzchDpXDRZX41kxiA5YU6zRtsIcqEaMOuVqSoIXws0l0NJ
R2E2yGAbVo/rZwK6XXR7O4WrxgTG+hTtzEmoksTzXpRfs5bgDDgWJFYGk687m+cmLLtQSkJPnyyL
2w8nCrQbBESBQ9US4mrGcOh1/TT1JgKCIZZnXPgfVb2+N928bM22hX3jMIxeDcxoX1E3RgOYwM5h
EGRHW5ADqnB2yWL7LZRKITbTpDmC5wrlUgicAkBxp9nrU4lmf1zHmyXS7my9Rpd2zk5Qqj0xZF7w
n990WeTEAr1eePjZoA7BTM2p4SzQpc+hlXlheUj1FzZ075HN0LTuzSOzpgyFMPoW5uVbGqIopvdb
AiGyHNRUsJvdOVsUEfT6bvzPanLpWs9pzWfWp0iGUm3frfY2LMT9YKrEP67vx9/DSEHMzKJZNFmy
BgPXocVLtmDCbOAN6MC4W3HxXY+Xv4eSYploZgqYO6odBQDKFsRahlmFGlMNIQWtOh76aUIJKmAF
oP/dE4jo/u3zayl2OZfi0JwXBZvBVgxm2M/Xee6s/TPvdDAmms1StECpnIbuExgCrjXbLnDwOWyJ
hQ3XyBzCcmh6x95QG15emHsYhp44xH1X/E7YhLLOs9PFobnlUPIlN8t9EQ3bvAq3pH2ESsxxweOu
sjaRAbnHZ33+kUdfy7o9RBnAfkhieQrrXyxpp2mnxsD7MLPJo9HDoFvLPzSuUUj/nGu8fZ/7gwEu
iaVCj/6qJsohgOkcihVCcGra0m6yR972CauRi1bHyroPo9gLR+IPje5RlJSzqv0CSsxHhsloLHmM
l9hZwWVaobsw2MeQ7EH/3M1VdizY5FdG4YzD6JtpBFuQ6Q3cW+6AdwC86AhbDG3qQPAaqk1YvneG
Io24+ta+nIm0WecWyVIDECIU1QDx7TCc+FGEz1U3+HFXu2H7mop604onIwGFiH5PdPDUS+sQchPc
MKq4mq6JEVi2wS0KSSADEhHSws4pHRdIT5N7aMa4VTx68wR0OaSEjaLxhB76U/YxhNExAqLe4jWa
9cQVdfxyJstArMdlALOwvPXKXN+KIYcWKvD5tkpAhJ1/hvz9L3+mtGppiDSIhBm5D0Hw/nUN6OZ2
seH+o/EnbR2Im4eZX07lF8iMpA7aYFvSl8LPYgTdDLDHA4yDS5fw4SM14DamQT9CT9zRgJ843FCp
NuyXKgJYt/dEAi2iiGCxcb7CVHgZApheaJulbnAkxu9ZD9l5O38GYgh8yTLf6MI8libBQYPEtvXc
jr0TG8arLhJvBg1OA3sTDw4fqgpBn33PYcij1xAVBKBKj2e31FLXzioHt8q2ihq/0r6ONlBv2fAY
F+hs8WhQ5JfkWmy2TQ6qMwFQzpa7QF0T42GXT+QeSFgHm8JvR9xq9nMijiksq5oQmqgpcFZ3QisB
DrqL86ANH8b1aPTYAWw4pmHyxoGVG60CL/blYIKIk7WLs6y5R4fJt4qHrBw7t5+SDZLMQzZmbmWK
z2i3F04dQwuhTLywD/dpqyuyhasH7HJyUiI0CZ2NMcOOthx4y9WgEy3amw4CIxzmsm3rryAVUQCy
wEuDfL2qonXtdr0cXcqNAMtmiz2W5B6sSIPwk7kCfLsaKqD7+b756zxcfEH7zydCAZ2yShtxHs5t
UfuntSu2wyZ6MFzTwV5U2gKqNoyUgcU8NEClLAiU9pc9RdN1YN+YARtOoYJNXLtoL9ZPbitNcSva
Imtx0HvYbOPyMcZZsf2vsQSsyzGkmNf2uZmGUYNvxGqA/iYA+Va6tVl/4mYaxMAf5AZigEb2NrK/
zgi9s/hnyyNQMuKNPZdbiAvaLOjVm1exfWQllGUWuFd7/DT9sLzOOJ2LcNfYaVzNBb77UBY7ux6d
1sk8FdRftfBShhM3pI5YhZgwcASCrn4u639Qy75cdinBiYHJNPTxPLeIvdcdxPLD6DDnr4o86vbJ
kLtRCWi5mo1i730rmn1RzaBKVWChKn0Arj2gL2cjhZnasNgCojq5n8yXTKCkVKzesj4Y7UMHaG7X
c1zeUDKlivxB9Zmk+NLorVV2cMa7NyeEXDwU0kqlo3GNh/rH+fgfzq5kyW4cSX4RzAiA65X723Lf
LzRlKpMkCJLgvnz9ONWHlp7S9GbmUNZW1VUCHwkEIjw83M+CizWpZVh0rKFHmAHEtDcseEGR8sSB
whHtIh/rQnDhZ8GlaWWZdGvPr2hzalS1Ccx6TikiMUv/33tjezn/iJrnbai0cCqGiVd+lY+6T0QD
yWfDw11wGGDdNDn/jxmC39/jeU8qg+mIZRG8R6ljeDNv/HaJWX+RgH/hR52lRkUzs77Quu1r5XGx
L6JN5IxdnGX5btTkj19zFiBsZyyMocPxnUNzX3euCpPdRlWxGm+LR5ebQxdi4XlXSq1OxkWCfcHb
02xZd045HQn6Q//eExcO1HkLSjSovodfmz3HeHFFj+mQ3P97ie28/GvbnYWKnuiT2Wzp1jKJXd11
LhtkkPdVZEJrICEA2S7MZFx6c+dBguay0xykQK2Vu70hoSAw+5d1Ji8FCv0sUIhkciaZI9bOITx8
1wM/FFHnM7irHlg8xZdyqwuB4tzyZEqXZWUzdjrHJMBcl95sdLthsXe5uuSue2Gpc3FbWuFTTQp7
LwXumIEGkEyJN0N0Ya7b8N+74zsxoN8P1rndSaqlNslnHKwtl0sPzovRB9juRR2k4mR+dtChC7JQ
dwc/VW4J+ZuGXvV3Y6S9X6L0XXyUs1iSazpTqPTwKNfWC4YYS8fL85PgbmNBoraMRvhcS3hwfs1o
D9cYTnEt6zDeFX5xf8mO7Rf57R+n5i+JXCi4I93Cs/T+6FNxlwDBIIGDKdYWDbywEsiKoBaHqc6h
j+cn6GbBQOmBP3EaO/pDf3EW8sLlYZynL50Yxz5DNCfTHHfz7Wwwv6Bhwhe36C9p8nyb33O4b0Fo
xbTpuTzNoK26ltY4WWOYxhQGdLOb+Lknrmgg3IR61eclVvS33AYsZ1AbFaFtnvtuybafB0gt61dO
C+BhhnAKKQ/CLshOb4obOwX1kjN/JtbepiLoM/swzW3ml3bz0Bpz/O9D8VeODrF0bgOTYJrD4Xp2
7pUFMbKy0C00tzdqJDwZvEF3m8fyUYc/JxQtA+KbV0tcefX1pUQYb/ksXp+vfRavCX44+hBEO8kk
jTPeumr9uQJWaylMUNjBqK/N9mhln4NaPQfzGVWFcwHFLlN1pwkSFga7YjJa+8ZlsvFy0EcxZNEk
LxPp4csFs2yICnEK1YQSQ7WsCMZFxB17d5rYniDlIztACRmULZoeEznPGG07NLW64VQPHFNiSKmD
SP6bZTxh9hMCNKtnANibixeN7jSe+6R7HsbS1ezlwMTsOnlz6qjyqQ1EkY67oqmhmtsH0yp8YzTi
rIYoCywpGih36ZUKp+nEYWsMVM1ryj6ucmRGeup1JIlW8oBBcQ9yPnDt/WgK00WKs8+BYQ2icwvn
OGeV6wjmpQDTM7iGNT00XbqnJL8t+yHIJehuE+TfAbyAKOGT0Yiq7pnBndPcXHSgVa7ndsAHJEvF
a6oeklHzxnE49noGMaL0mWNqfdShDsnaIx+fMFnrtbbm8hk8x5HsptEKnOl+XaAdmddHVd5uEIWZ
lWC5VldowcJddRty4UGXJX6pNTtpSp/D3E/V1VULwJ0YJWSfSDhPTyMtQih1egPvApMtsbDtsC2I
zyTGopZPuK97Y/I+OF/5ckumx6rhQSsx9uhUkLFPgrHIYrzVm4Gae2KKcOoc6AF1QTGJq6xQwG0L
9Juso2w7V1uqnSj0E6+zSKvbIxsg7ek8V1aIZN/r268R4vZQPaJeakO2SVrHykl825zcHlJDOdSo
BJTsOw5RlOVnSgF7sJdm/qjL48xOrQnvNOdFw4igQVUIj9kTXZZTmX4UMEEea923VsDD5kuusNum
GhpXJGjN+4pS11lUKJmJ3TZ6GbzlsM3aBB6VDIRammxyPjvCtaCbHrW1vWayC+3yU08hLVDmMWaA
jwn4FhxjfIuC0jeE/+XWxDMfGl3dWm0erOq9dwovnaogba77ErYBaJpM2QFOKQEpKLDHzJ9X4sLb
GtpUyp/VgZnX0MoKR/Omz9lewW3OTN7tKYGm0tOoaNTmT00TN22Df3ncdf0c5hlxR4u6I3LWGru4
JLjRweGb8juHwQcQAkvGqHwT9NypLWOGQ9k0w56kNQSswJyEIsNkflZd7mEb7oDfIgfofct0C48o
zPiUQAjT9s6i9Z2tjX6WsF0FRnVNCzhuQdF8jYR6nJx7e2qBjhLPRG8+Lz/ztbou+jGkArI7Tu5Z
VedjkvuU0x5TjPR6HZY9pkjdrjx02s+V/AQ/0O3tp3/H2b9uWcQ6k9pA1qlmOo52HvWTxq5NsEm0
E6LAQ1V6w1URlJHuJ68YDfTLx/YgnjtE3OEekieRedc+Wrs8cy9mHucA79lz/Gr7/8YncMbWWdLt
OTa3ycxT9+3N9Ig0T91Dz2un3SfHbY4BwjMz9EXnaXc5u/zrAjx/hDNYKIVSfa8leARxtCMrzPfq
Pd2ZfrEzQxVNcR3wm3+/fHqeUvxnRR3qdJrOLfgJ4iL67UdD3yxPejhw45LTvPQAtR3dhR83rA16
dzO6ZW4NlR3LCqAyfgkE+/6F/3ft81QP3K6W2b8u2P8oHop7I7CiOcrD5oLB13mJdf4zzypHcFJy
WC2NMORgxxJ9g6L7v6brv1ZwLMfasoW/zRB7bq2GUwOVW6wyzOm1oQE2G2x/6h8ufLLvfgsDwc9E
SoL0zDkrrYzVnGg2VNt5aY9C9+Rr46XwJe6DZg01v/DJRZIkjGL+TkhgN8kMA3UCM6Ft+uc+0bJS
LFmzaqd2gCUqY0chpmAZyl2ZU79agXCPBNKDKmgGDsuUDw0UR30WHuug/58hkJMc4/dgEHfS5Tqy
KdvYr3UbL0pEZYkBU7SiiMFdW4duSflm2VCinB0PolRofDwt5MYed2V/zEsjGNSXk2D8XI2bnjHE
0bBPyXonkZp3DeB2qCHOmg3lrxvbrt3NdlBbH3TcEmzTeat+5syBHIoJ5ZlnVt6jlUdLaNPlr7mC
c0B5O+tfosPsP8SVzPLLQO4l1RhVkKfJ9OcCKQ1ppqBTKy4d5P8dZMIwKL1gMLFcX1OZ7XPcFqQo
dk2GmYe09eamgXomCepy3DWWc6KY89AKxGJYIeLuIwyC98goaHEcUqSUWhml1T2iAKQLBq8r7/M5
UmiT4oZaCCb/xxdNPBTo7zAz8esKfQz9YXvBTbNiRChzjVLbCWBz6CdygrsFxLlSvqzNQVkk7IES
2s07hfWMYQHZzX8wbfVwsbhkvNerlxqEKYr7uN1xKI1Nzez1FvV0/K9KOkhsfRVFG6EGeRm4eJXT
M2F6CIUyNBExGd5CLhNXvwa7vMVAtUha6GIt7lAYB9qhYZM+JcaLMeHWknGFbs1U3q/4u4mXJ2v+
6kjqGZkTtN0aOTMJJw2VZvem9cKTuJVx2XXVfl5qrzKgdgmKawffBVrdJsJ0a1ixQiMW1ovstnD4
Trbyl42HYl1AIeRGtgx1yqOELQezZT6oI3D1Q4PRkAe4Obr1Vs6AbK906WKy/LlGigkSia/W2tOa
yk8M5BEnfdlPOd4mCqEcsPvaPvPB9DQq9raaIUE2h6S5HpY27NrcLQ3DXUce5gzWXSJoi+YGjjie
rl+N8OcSIq4gbpqtbzI3r/Ni9uwVoinNRzkKpFilP5bvi/G5Ojdjt8H/X0Pehm31MEIruXNQZxpX
vEiCdkpcAgBHDeCf/bTS1ZN94SZGelBo4DuZCNuujxf7K4c0I2upv4IxYq/3GZK10bG8oug8wZFn
oFWtMNOQIpeY5xNt7chcf3bD11DiNsirEPt3x9AoJBgc5NV9tzw3CeSM5IculgDYwc5GHTCN92tH
g7mtb6xyClVVxXP5Nfa1Z1k3SyNuFt30WpTxit6LKdIMpDMgYwzFGiF2QnuCRMKiX5yfwIfyJ7Fx
IUc3yQ9TLbwKQ2krSor1jqurjMyAt/Oosa6n4tZA6KjsJzM9ZgyWvKT0nKp0O3xf04aBBoOc1frA
E/3GzEQgzeqXsjRRWYBh952pzVHrwKJB6H5jLgAUlBGPJPd4f5ViVgWSNWiITy6VQQWxq8Ix8fF3
DB+T+1PySszRdegLG2yvHL/G6VlC29mgcCFIXgty0oevieyHMXNz+Mi2M8Rx+GdhXS+LiqfeTyF8
2SMzrwxvrhHJqsZH03YRfZAS0Jj6fV7HbWr7+dreJD2IPWLdBx11McgQdeNdjui3pLdr/7pAqrbK
QTlcEUk7/DIDquTQEZFJoJEpWhInoHNzPbaY+FEtKug72uGmgDQU3pKhqtBKYCbiQMXNwLDcaYJK
hRhKz1CQA8kGb6wsuGLq3oWL7Jvc44875bzIrZqa6rq1nNoOc3CQvS3aeN4EdQYo/U2DX27qphAX
McAWQZoLr1y3GaHCOBt7O892FrSZkuFS88Y5Ry5xkcMhW+MarjnLhM/ynzddbhEy6dRegDlRP2Nd
CO9nRMoa/Cx7BwzV44l1JOUt0TMwrVqfia9ufVnX2bcR7fXpPSV3naW7U7/sOR7P6KzPqXR2wjRv
iYHAZA6eRR5hLOwZor/fbKinHlVFW0DZsMBczw+eb4Lyc2jpBdTX0aUm3BfpTS9f5Gp7dHAOVgEQ
TIq4SbrGrZz8MOY0UKzwpxwqHJN+tK0PNPK8Ve+uGBkRhO3TUDSuNJlvLMpd7JNtzX6zZMGsjVGj
P+X22zQBY4R4iTkdlAnh5wY+5OVhQwzIrEXTel8PmZeWxHe6H4Z1yCHCWxfPfcdeMT4BB8kRnhsJ
grhUnnK6qEhPrQ6dExQ4OV/CMbU8WY57Cmcz0D5xg9o+RmYu7ant6/wO2Z19vXNqmWPotSHqTjtp
LaaVvBEEnJfuqtjb/nKtnoxbccW9MSoezHA+wcD2/7f8lkibFiQLzg0COGxkaVsr7bT1rYaojoZT
GayH4hEmkK7tgiOyX2Lkhxl65Jfy6W83LsRsdVgQY/ee93oKS2hJvtjrCXu2yMBAkbspfb1wZr8B
poAH/neRs5xdKdHMikrtxK/X0AqbyAmSuNxxTwSVd0m8jH73NTm3LaozMG01dpZ1pt3UCSyHn6SH
GwYHKbHxOg/GA/KmYPaQt6iretdembEqMBt0SYH1u6T39+XPApQpSQFR5nU9DUBlWut1nB///Tpt
47sYyA2mgwG1ueecJ/N6I6x1nNv11Feau0BHaOUwHOdG7PRZoBzrILRne3gixduTQX6kq+ENIyp8
nH8yoAumjLDUTD8pAf0tlZ+VGENf22gRj5S2ULumQYrZWG1hH1J/bIBNg/Sb1/mxIbjQhzTS28dq
+GoweFcq3W2XImJJ/XM0et+Y9ZARUFTXxjOLFiboJzI5oZLtq900pQubC69ofg725E526lkaasWu
COs1D5fKDtNkANPV3OWVuh2W5KU36rARyVOrlbsBdx0BoIPB5MiioMoVug/DsGiBgk+jTXEPtVW0
q+IUYxJzcmdVlpdXN5OdeTkSZdYvoQIaY9M2HK3sqPpXZeM/wBRrTR/hfGryJmwkYLTls4NLdlmU
J2ftQnj6vupAcKB9dCKGjuT7YxFoiE7Ub0a1S1IYUAHdU5AEbk1XjB8CRCGRAs9Rr6K6Y+n7KHhQ
lgiyBrjGSGu2T2VBTGyt7gSu/FGMOsY54P2gZ681Wl4yZV6DMmIIwFBDRzscVBfo+oPJgaklwKKk
Bp7oGiSsdvtWD0d6n8i4S01MXz5ASQgy+CBhWezAagKnRscDZdfD1QX5VRFueqxDf0Wr99YhkQOI
qGYYtB04fnsOBWsOI/n3ybkyrdXtkNZ39gD73QW9OJiGb6JRAw1H0JpBmkKVwNV1AuawGpxgyXRQ
8JEAOaiv6tXXijWQMLEd7CWqGiy8Ov6IRH3QW19wONco6StTi7TE9FubeAYvIMr0XFt6TIyHfuyR
hMIHRvLVZfyUssXVWsx4DmaUjm1kjAluKVRsVu07aR0JTrxCs0PdNKOlYS70nF2i13HBSVToL4NN
I5MNYHUZXjroMexn3RYKaWjSQgcfKVT2aqE1oMFreEw+J7xYpLCwgcqwAFwO7XsTdhrz0BwaiP7w
KazpqWY1fiuSRNzL4wBpeCpeSijZD7O6G5rPHB66qzlgJrB9baXtDmP/Aeo80OnBYw4E79sCrFVI
raUWxDZ71A815uzhHj4n/rrUUHdPD7p+KztUOua9YtyvjMbvlXLR8kWxtXgW5pocBWHVmxUNJuD1
LlsgtiWQCEESputfLQ3c7tnxreJHNd4Ww7VayjiTWpzjboVaEwBa/ImFDFCjS7eqE9D7KZSSaazj
Nc3dVYskcVnQgoVpHeJm3rqp81AWEGF1XExcuCWjAB/TUIc5CZRnXQmzpWJqocoEz1j7uQZduoHc
FEokEDDvqx705v5hAT+0eyrBjxoJUgNxJXm6K9JPrr2m+POM6Q7WJXsnRyjRcFKhKA9JAD/TXvt1
ietcQ99OoGJ9XNbRI+ZLN7wCGd5lbePyvAyd6lVD1Kmp5svqpl3QULAxMwWee1wO0KWTt1nW+53a
NxtwrkN9NIVmHlCdxTb3PUYRubjLMrQze+lOBvWQ33tQbXX7HFa75qMcE9BMV9+AYlmfHcvlZUnR
zjPw1zhs6vuPNrtHl6VOhK+qp5S9ZPC9Xw2U83D70THzJkrmpqMIMo5zms2YNeoCjDJflxp9LMq4
R2xwqHTNWXpObewa3QjM5a2gP7Si3Pdddq0nsBmw5G1F0M9pXjlF22XggaP0k4LyG1yTYFKH32z0
cVeM7ow1JqfFnMGjASPkMSis4opKBPjG8LuZBcbwSFGsOPKKAedOKs03pbjOGyeWM3zMoQ29dOnV
3BQRl1963wWgDkG5eY+xA2yi9lijXhcFciMh/JE2e5LYnj3acZkke+LcVzXzWlVGhCl0f4GRgw+O
NBT/qR3W+n03URc+Ld5gWde8Qnlmgo2BLkMD911aPye6CmSVe0gf3GTGSbEzH4pPoQSxQsIvYZks
fLUOPEk0dzLir5btJsXrXIqjQvAUnbxDK85fcbMkae4N6U+A8tFkVafSmDZHGJcCMeFwC+D9ZwvE
xUygFZ5uUQ0xmDMPnZowRdMrZ7fcuB7IM9U+0vqQ9ltkRDEvoaJudqGZ1k8d6uiCmlGZC2TkdwMO
s1YvoY1OyCQRI7bgq9SPWUMvXtqvtOOQzvtc08brqYlBFPPRGBnSc+cn+A/Qo9BBiLeifnS8Jmt9
buZ+CTCpbi0A+18Dca6KFI5cDqYxOtjr5HpESAp1+gGuHyWE18ywxxHvxIrOf1bAby7zeluBc/5I
EuWViePbs+FRwI0TR8iYb2Xz6qgV0bQLMXVyNIU8QOPFU1DGoSn3s+VN4t7rbBnw7na2nCibwHbS
8Z3QfzHoLYYhTw45Tt1bC79JbZtI0nHGO2QXyPghZUakeWsUdtBVb86iH5S+nmbnXjPjlojrAhCD
TmgoFHMrlgA6KHxGDD9BbONL6pd6tW8BHmQwOB0dQOkZPCfEqxgfayfH5stDOeAztQ8L5Ocgx3Ro
ZY0G5hx05kc7D+HE+oCXS7RoV8mAWDVkj233aacC7bkr5qBTiizChusSjDDq9Klhn+ZqhgwTc1Op
PFFGosfuLDTPgW9Y2jyIfCeTwRXGEFIoapq4weYMVo0J4sY0BdYIda419SiD+k4n9m3To25u/FzZ
N1alwx6nRs+RhhPSpwwzsJ16UObb7OBWS8CXyN+ZBreiznmXKEXQafUU0rR2KEKZ2sHEnvla7cEQ
XAfdS3kSSXU/q3I36rOXjhQqti+Wlni9eK7XabcWJkagcUPxNyGdJ51ZnokcBQ6oftYyT0i+Nyzq
jy2ioPkIuYM9ZeOBFRpMpKaHFC3isjya0xAD9qL8VK0/Gvhj5wZKf/azq2/R2AysdQg0CwzM1teY
dddAnyZVJORl/3NqIQkxDDczT/yqWfYdxj3As4dCWhcQWHrgHzkNPgikwYkNjAzAGv5vd0ExJhg6
n/QKKqW5fKubKqjm0SvQ9tTTd1ABwhaeu2sG72bweluCd9cPblYPQdGhhMusX0lxB3OSibwmSM4S
Cgn6+WquHwdxZ3cmikkA4BDw5CU6yN37AMFH6wOEfRDIT92K6EdgoAQ+eToSv0Auo1mvLTX8qgjb
csMYUm+cfzjwdLB7CXUs8Z8Ot0DSA9FPmWmhqb9QgEppI4CBTRj8eGmtXT8vx2179/bjKt9LdBiz
6Rp4c5g57vbCizQaxhtQ/rxUwh8guxPY92s9Iheh3qj/XCjOlkxcOZ5a+Zyn0Foyh51h3hkdR/z4
aMzaN5yvqTo54kevPU2mBokr7kK4Nu6AD1Aguh3mM9t+2gn0zlvrs7QJskIFx5JbKL6jjUOCoYbh
+zB5GIvxtPmjTzFcAck5c01CaS8o2y3X1FtXzzJfkQW4lwpaZFK6/YZ3gwY81JsB7dOLAjF/13Yw
3+GAV1Eqa6jxzphbRrHYpZMOy0nu0hjm0yANZnEbXWrr/TWtS5Eq/r7O9hy/dbjmwq5gItkBz/m1
zhiDhOBlMYvt4N/F3Dc9kj9WOp9Wl2nZLNBkXdBLm33104qFT7xtNcCSzBW3l0nxf5f8f6541r3T
W8KlwbL1lFSAF4kGvdMy6IsivPDLtkL3T1Tlz3XOqn6eMUXNplrQGp1gG+TqQRWmMKxGfQaxDre+
hlOSRy7CKb/q+3+te9a209ui12qz3NalIfX7nXptIlAaovU58eGFBMU8Hsg36UE41jc8LV58JDCh
5f/793+7VXFeNmQF3CTrrOPm4OA1uHcXoDpGyA+A1EM9FPuLcMff4Ape82/rnB2JEgLHcs2xDrvV
PPiexvZN4U0hRt+AVV0CN75p/WI1gzMM35iGxc9betUyyJlJYz7VX+LBCpNTv8v3GDTwkQkEqGLG
YPMpSC8avHx/Tn5b+AxWccyeJmRi80mLzD0sv64Lj0YNhrjcya+C/NoO5OT++wv+Zbb2Kwr8tubZ
JwQhPh+zlc8nlDtNsIbQ8YvgnxZlISSaD5sN+xznEQw9QuVCnOUWJLdgiqHm/Nh/XgxJ3x5b0B1A
I4dRJMhlZyGpsvkkjXY+OTFkg4ETJr7pq/f8l/u1AYwwvdYu0fkurblhXb+FQVNL9TLd1mx9tate
0fhBcELX1K13Y0RuCj/3L+7nv8Et7LDffuf2TL+tWbUcaiS0m09jCK0ihEN4CR9FaPsjXL4BWEdd
PIbEv9Ts/wY2/HPdsw0G6+DKgur8jPOa30FGPSwONO6fi7cS5ukr1u6gir4H2civPiFg/u+t9m2w
+O1Hn+00qAPoYGqJ7b7pd8X+lzxTyOKLm2jbJOex0dYAGkIgF4f4nJ5oW8uYpQbW0W/Vzn4SPkhD
vnMr79hGhb84VfbXUBtOkGVSJJDUgbIQGjd/fsyyFuOij4ydAFnBHXRwk1Ts9a1EMGQ8WFeO9eDY
b6R5hwIA+uidS2dMvfT9pwUFAKAM//eYjMdxMDDqWMzUzokr5VhSCOZzhm+cxug2RFDBCv8X6cPf
JJXtZ/93nbOrb7S7lAGH2daxv7aBA9T0EE90Bd6yeeGQovfx90f9Y7Wzl9ynMtGTkeIlMx38iSoU
C1C5Wosy/tEDdCv0e8d5FJq9U87DhEx5QcWzzi/dmEMGvnbX6crUHhkYYiW4kWuhAc8Ef1dNAGWx
KyaCsgjpoPGsNYk7rbZLrDLKNfxpA/pqKIgg3SvRp6a5BYWqHFQNC2RJCMCRPuQNgIKWonJV+zb/
oembG2H/Iuo+pBCC0tD9KivYc3cEjfTcHxgoqcvq2nS+1fL8fQJVdc3qfVnd0XaEzR33LTIGTgKi
gaNQYKLaztd7Ake/vkaBgxQZmTqH55+jwGgkV6ONHoMUfkL37Xxj0DYoMH1bA4seUUMW6NOvFNQA
TYun+XVgqIkVqhvCgoxiA/IaGJzwJQFNRb4h9wxBZ2g3r2E+ekzdgsvige183TcfprzSOsCxrNgT
WRz6kgL9BueZvJgZDG5QYmUVxG2TCeDs1ZCAgVGEfXVcxEnkHNXAgnH1H/CwBE3V8KlcbzLk+4AZ
3wW5Zc7diokfkN6iDAYABob/uL5Vk+DZPvQ0soRyJbu19edZXg+o9Y35g5JnyOR5m1OATqrbysiu
jBVSecvqqf6dkiLo0ta3V/sgVI1MnYGKUgY2SCwc1MsavTnousOP4GWEurreNL4Ony4m3zL6Yg1w
mFhBgjWtU9EvEJsAhsxQjGEvMH4j0d+0zIc5e9PJhwCwyxgmiTaMsYWD8caGx2sBq9VgPxp02zpA
RroNj7hFA81gRr2fBHQBFGvRsCRzJJwPkkcZquCME580V7TFrQPnMtbeOt1BdDeTuq2cI6+fai7D
fj4SJ25SDUVKGi1SRnbygxsCwA5mSbjaMzUB28YwIrA4Yy5cWd6PwxUBCOpUV6D3ZL3lAnz2k/Y4
UXjBgG5TZ09WxdxS3IBLCiCLA++9a/WXCZzRZUS3HgCggUv50E6zV/MfogDcAjQlzfAWsx/L+k6K
8pAZI1rl3Mud63pY49SEvjsEiIhj4O0NRwLLbKLAiUJPx2pMt0c+QzfzZ83aW9uMMkiVMrFQ3nYh
qXq/7HEx2W+LMwaTBXIxsKBW3tf4p4MGnnkNyrAl4qk6GsTwFih7KE35AOOO2TwHy8RCOgE2A0BZ
NWFbP6kkeU+HwW9reRCLtV9sHqhGOzgcclPWZwFtOCt5YvgMNPmiieZJ8MNrIAkVdhWqNZC08qic
x127YLq+eFwLFVYUfmrWa6fiebFgcJf6I+exwrezuzxIdIDQYxf0QK5k+6OubWA6SKEWODbXPoXC
vgADpYNqckqfZe6ctA4WK6UNFlJIQT+vwKl0xncuUz8X2NVSeBSM77qBHkK918u3FUh4szzrxiPV
QWu2Qmd8XjZiVQ9hQMQrqYag1G23yCpfZczv+juNAP1FA2WcyhdLhYzCDKZt4xWEqGSEYBSt/LQl
HgivXj2hQw8Sl9N7kCW5kasC7gWZXLBtFHwXoWbrgboblN0clwVUn3Kft29JhVNDdg72YJY8WtNJ
DrD17gG2dGAFEd2b1p9ow5sziOOSYGQEolvD6iv8Gzp5JSAyrMXd5CyBKSE4zlyWwoF4dpnjgOX/
RJeHjH/Z3XPHfhjJyS5VNLPPXvHIQcdttZsL1+l3SfkfN89ZfsgbKEvZ2Eu/iKAQGAEp7de8R72b
oyXW48sZBfumqvxjybP0kLeUJYOOJXufhvXTgIPyIG4w0CGRntae7fOogTB6MPnQ0QADNVyfUq8M
+0+QnMjFbPWbBPmPpzlLGnHZ6qTjOjsZMBrj3DlkaQ5A8dJE5vYez9K2P5Y5Sw8hATSzOhnYybHe
M3hGSQhC/zsB/cvO7z+Z2n9TlrMych0IN6oJqZF1bXsAfp6MY3fFD6YnHqDwfbvhEpuVJiw8tx76
jtwaXhXABjf4AE/elzGY/O91IGH5CmNhL/cvldPf5ed/vIMzSKbK5dA3Eg8odvNxCqrXYp9Heeo2
Ecybo+IGJKsNTqj9Iswvclkv5Vjndud9znMxJtp/tt0IqrHcyZ/Nm9pRH0k7xkdgRAsyLXSe0em4
sWPzgA6fz3f//krsfHr711cClQKMWken1D7b/cOUApAuu+lklVUkQW/lJeZyuvWIUQU3nzBWwfl1
J36WWRdb6F6B4uM7toxKgPcZPZo13pdT7xScozITHFHB7//9hL+Erf/aqigtgHmgjDPOx99Gp5go
4/hMeoROzQ4thevVh/XrD91T4fqcRnNsefquR2MiKHZ6CE/oCN4MnoqqR7y6UMGj9ZIa//ev7beH
OotTojYXW3R4KBYVVxss1PvVrrpRIerZgJ8mX/Ot2/Qmce1YXQYTvz29FljHlgFRPPNcFy9flrqb
jXWLkhPWzuNmX3vAnGHegFa6jmmwSxOn3+GXoKHpeNP4ApAeOisJZFVTgyDpxNAMGDY9OpubsbeJ
DCif3Bbobb5cs//h7LyaIze6NP1XJnSPb+DNxOi7KJQ3ZNGbGwTZZMP7hP31+4DSjppFbtfuhqIV
atGgkEhk5jnnfZ9jhu60qf1+Aijfxj6/XPpkrA2/ctTAd5RDMQZzeygXLRWO2L/1YBpl4a3XP9nF
VTg6y7gez7nvvl2O6VGPp8wyDPn0tm1qXHEbltPk6xaI3Of+VbzK36dmEriQ3BQPzsw444b40g3s
45385aInNxzXWmRHSTAtTN4qm9MOel2u0pf6GgVn/OwvwN0uKDcv7Fm0Dq7SveKiMovd7ECfmLkx
79ZnBWXfrhK/fKKTVSI2oF51va8ehm21MXZip8+Q+GwFqZPfP2x12hW+vO2/XOlk/+stTULawZWm
ZA1F7bZdJsvUZRQW8aGlh+8qBV1jA61RZ8TZs24frcUd+KpreiIXhAsPypnH8f0+QWWA6a87uAJO
0ttqOKiK7YXTzQ8uLi93JAlM5mopH/yt5NYYMa0X2KmP4fKcF9X+0Hl+Hg/KEqppUqGgq7h8qiTM
bRSKeaog5aM1WbHHDrpqUBqXXrLSe3MeGgI1ajs3BBLM0TBWulO7iD6w63WL0IfWghhslzlEJb3m
yuErTXH14tYmcaLS4MqiVG2HSD7LezMfZ7kQV4iZ5k5DW+06eMyRDihYDk3rWq+1R1VcdcRToqdu
QVltILbsEDI7yYDrM3FBGs19rUeAhZZdQoZT0XEiNbe2Xu4p+ZJA6HdD2S2FgtEwqilhwXTD49hh
Fyw0bK2m5x00LQJ8S2Uw9FyveAmKZ4tKKcBdV1VeIt+BPw+BQ042cVAsJBmAITGiEkcLCRu2bj5k
qKUdHJe9Tlq345YIVyMdirfK01HFWtYRIxuBK9fSIqJIrJatqzNM3fiqpMU6s71ZZg0LBTPhSJG5
HEGQAVfszAvaCi/qmnJ5uVHoL4qtdBHWr446uk32rhLeCu+HhRReHinoq8bCD50VCqW7NkK2nOGb
zeYWeY047eYl9bGyH9exiRafc17MhyGWl9UewU1FPK4vc0cHWNshjl/2qGmHyFqpBklDM1+mYz4P
5ZimdD9V/6gP+d2Qq9uyoVuUHm4doGk2BgHJfJbre5XnYotwacQxvQXRpnc3OrU0WdQ3cPbcNo6Q
dfsLI6OVW6rs6oRMgP/e6uYspStgJMRjRX8JuVLcMG1WCtX/wULhgsXSySXU3wThUTEvlHKeo+rO
U3kO2XChQe/KnHI/sdG0tL/NaBaf5tsQz0EQOY+5dGxNa+Pn2VqxKJPe6SZnQSmYGguUK1FdywS1
nAaoH/b4DOObCHov1lX2nStchXRhLO59JBptg1Aw87GHxJ1K+uVidMal4Vx5Ch0yPHttdcNLVVRo
skxlFSnOvmhJCaQFpgg9bS8ZixKdqjwCGqjFTkCp8RvcALblOpK0GAVy9QD6pT4w4VpYmwECN2c9
Rs6m9BHVVWmxy81s0ZTqTZnKyyzsFwYtXOpqLxz6TafXUjC6tkJeS0EX2r10CPLkg+fdOw4Jb2Sj
AcxLzXgZspEERbDxaO9px922NOKjGMIVFVQ9fBPOXWC910/GOCCKfvTEa0wXxEKU81Sr52MfLcpo
UimWi07ce9VFjqbPNvAdkyjpmo3fXeuhskug5pmDh1ZT3uSA1kq1nus5kuyhmxvR9SBjFBnI2Yah
qyD7HIiXMTmX5Bfj5pZsB2HiU67eCPVpLCZr8oiuKN21+KUbRQIfk8xk4nq9NXYp9XsfFPDQNK5Z
YAVq1NX4Jkzn3lB+dIi4ohobP29Qbr4GAvBR0axUs99kTKIQHYY7yN5cb9t9wpGu4clrIaIeu9g3
XrKwIJb3Ht1V67no43ky9LuYZ6rJJAMD6sX0Ft3osbIxCwc5V0Uqwlv1wp6VRbjWyQhnDpPxTU8I
LEbWjHrnkZRM4ldahyE/IBIxx2Xc3cNIR6e285yrtlVXoYHVFWlfHVQLjn2uYkE4QkJEpy7XKgYX
rDq5LvMgOlJVL0Z52QXJodSrZX/M+wazSbSW82sNmk/pOGukalr1qhgI96L6qpFArfrWwZ4AjZ38
hEV1lupigQttU0BTpTLdZUdBIUwwiTKTZEUcLBoTVQcLc6E9ecmwL8Z7BC03gGLmvSCZwDk9Z5kx
U95Pu3YuNBvBPo02g+EqwFShAY5ozGgdWpdWH6PN07ubzLPwEaBQovem4T01LZrCJlkWfKy8ehl6
LBtWyV6BJpVEpG6tkoCzOKYrS2xyRIYGouHSefSj+w5ZuUMKR1fvY2mcgSlZSmRwWq4vUM9Ni5za
v9f6W9vfOpPTa/L7xKkLYswt6wEdQTYTGC2K4i5thOt5+tIZu0WhZDdITE0MVDKJLKd4twZ1Llo8
jlmzsrG55brtNkO9rkmwhYG/lsdnpcpIWo0zRSHt12PeMNVt6j9kju9WLe74aJdHED6aYNnYCMlI
woTjlsXa4FXQKSmnerQ2akq+huEGnoIq9SgJZxUN9cGM2y3uFvraHh3vyRI/isniM6VKU3VdkIG1
UNhxbD5qdIprS8IkUIs9Ey/Lg1md53OZzSyjy2mnkOaa4FLRz7DrV33iL9KA3Kwt7bWE9i6G42q1
v2tYLWvVeRwVmLuFdDMENJ+DFS+MZc5LU9PfJkiQdaYDT6pYB7Z49jxrLkLdjUhzDSDrymautG8+
8lEPFZlqclpS33VS912V49d6o1/svneyuQ2wwWA6iWwZ9vqux7JRIfJSFX8mhSSnlOGnFfQXyF3m
oxyQlW/2dvQGmmEjMydzLWePNBe5cUxNfZlIJfSU7cQHg0A42k9SHdOHOGRTOebOwR9fovE66h7V
7EVHt5Jm0AUeOSEtcbi6SvpQFQ8FGqnCwXZtsxAQdphkwSzH30+GOr/v5hXnwrCTlnJ0zU66lFTU
cGwv9WNfmUh8Zbez0llVET1yxmkbGua28cJKOD9kF7BaDwq7tkiLhR10d47UIRir2LaCuazL73hf
AzcYJJx1r41aLTxJJSPXXw7iyevXyZNNR3tNoW+Y/dRJmlsmBmeHq9oK0Mg8xkE3Z2FAob7PcVwl
Nh2QKakn/daX9YvESy4F3tDOKFZVtasnmSXesFQ2VhY7mNaDlSIt6pWlmyTkZOmmMPW/HQKksQq5
yHotEBAODTrpAPtnt1Vle9Zb3kZGMO+HGHo0EKGUR7KRahHJzBHx9pAM2zRhO8o4SGAhHXgdRwVm
rXaoHY8J3yLjLDE/of2VOyoPHRonA0jEo+xdqujb/DLfagNrmPpKKBDfWjmykmLcyJwD6uyy7y5j
7TqRn8WQXg7wUgkZAS/NlelVqXYZkWNgAZvAU6ZXW0fLyce2a5PoLUve207jg9hbSa/XijHMsz51
C0RbOOkWlVPQCfunOfTIlW1EjLvYeu2jAOfmdMewIESI2iuBhFG4vWimecbGYIb0B0a/ztTuHOVF
qldGJ2iO6+GOpsMwbKEQKaQu3ck+iQ0ODWpbkSmlclATbJqYeit9m0bJQvGCjaw4ANluIGgsg/E2
1AkBBor2I/mHKFukhueqY3HoczTtVoqubgJJXGSsI4bhrwrnp1yS7LbbZdsimUx5ObPrxEaMb5fb
uCIJT0ZxDG/pU77yQ0oCcbVUsFcUnMZH0q1AMFbQay9KL1p6kr8sRTTnl69U/S4ax5lnvuR9Pom3
qHrsEUCS8aZ5l5bMfFAdwo9Wg8iOSf5qW43rmfj+GMNEw2SJa4Coh27k1aqgTtRq1gpN1EJmgLK0
2RCuYsIlPZ7auxLGsWYxf7QghinLsqGkt8You7Vl7GSEkBbbm2n+HCmptNaFiM215dEIucWV62VL
1fDYOSnyRY2rOTkQcWuhTsqwie9g/iyTS707A1v8RmACVIDQDTu4Jju2fZLmq1JDGEw5NBcbZ1//
pBq+0IgmpUW4F7t+S7v1/Xg4X7LVnK9Zmk8XPs3wBaaRhCMNsg5qnrtN4c38/M0MNrrirGVbnSM7
nckZgslAn1e4+FTjpmGPnPTmSmHS7/jOosbV+8ZcDOMqKOpV5Ys59ZVjyI6U5BS0+gcto+xVopfX
mnWriOc8ux9TFI/Sm63elmXgqv7jmF4bEoEHMOpswutWq1HbZ92hAV/jEUvG9Bw2VVi7d36A7B1D
cxLdSXGx6A12zO4d1u1MjuJVr3A+DAS4k9su4xuZ6f5jbLxUmCPHutoAhZprEbUnXFCCdGHeC6wb
Yubx5kqljZnw6CCsjZUrqbhrkoBfBAQ9xYCMxFkExkrT7uqKLu4FsgyGSyVQGbGP9eQ2Kg4c8a4w
7gfrJuR3xvFDJAVLS9vnzVs7MNcVmTA1vc21p4QDcN4Nc7V+qawDNN8c5XU+/giQmCqcCX3V2TnR
jxqPf8GSPKQUNOAWMEUz5yWndqmykujlU89uoSAhzcoa73vn+ga4Goy1SvGK/2YT1NjEE6IIZTO2
j70uzelxs4mTNzxLCw8J6thm66wVW81ms2MXUryNY9FgUQsXtuiWoTxuU4V4Ugsv2E4pvflrqGOY
ScSmRTRqlNFcgylY99FW8KkSeqJV/r2vqEixwcFYzfVQI88KL51x53AIt1pzhs4RwTBWVtAvHOUB
9lPRITupHcvsfqBBsj928yZtZknGmhwWM/pM7YYEne+o7VqktVZJYaj4AadiMTBRfUTfYRJtAScs
QvVBDhEx2zE7HoJ1zm0d8mHD8g4J664vipu0jnc5PVY0/1VnDa/bnphRWxYyStkYk7UhLwcyBliG
KQgbbpStyQ30uthknPElENFsxfTxQX6V3GexB2AGWT2m+6xIcY4GLKc4TgXlAylb6IJDkiOBob01
rRfSFTtD3KfRwaPlgyzUrZNmbqAvG9VbRbo8H6t3tVyz6qKy5zQc8yDyZu6AuU0ftPaojcDzVmVO
27TseWys+7GiDOGPOJXogMd5uhs3qpcspRogL+VmdPM8xI9doqQCaH84HX28cwTSoe8GlkRtlSSA
RF6u1y+IdR+86ELVr2JvbTMUQRuuEpKHem2sO1oJ1ZH8s06e4yEEYXAf1LsxPQ51f9F1NRhq3Z1Q
Bap+T9ECaTIHcG68i+8b5a300JCS9Ch0a5nixqpyxS2Qi9vD/QTdKrD3lOG4YW4uVO0uJZawd1oJ
yK6IV4KNX/KOhdWtItxzVEMufLlzo2pHsPkUOPU2FFcYWbFuBwsOvLMafobV+khzBcKMfOlIDANn
vUTZlA3sCfOlw1QQQtLKiOYTuhAo+ZVsilllJJeqDJjJgDpf36g9aERKndUulC5kTcw6+U5wUrGy
u47qvQRUqi+cQyKRBdRueout5Q1pxEWdBg9NKC+NvpnHBfwOh1NO+z4YpeuEb5mMNb6gSur/zLR0
mdubrnsbxouxfKlHh7wZcm6Tj9ZnCzu6NapjpJWcaPfCvB+DI2QWNxSArhCu/z6p+U3y/PNOcJJB
zKqoLMoq7cnXZ9Sa4q25cQ5Azi/rM4CZr+nqzxc6kQn5o6wocRwh6aP1ZG3u2hFagh8uztzPV33Q
58ucFAMCZ3TaMOMygA3m0uy5doMbdTNJ+NbB4lznv6/yvc8XO8mGF6oieXKFjK6bYlLyjgm+pFbQ
88C41KpzZNyv+efPVzvJdEdB6PgStCzsy69KU80qDKwwyfiDtDmHFIe+6MxofpXqTZe0yDCrk5Du
w5z7iz7RUPteEpE5Ii+OL9ILjKDoyILldEzBqTaHcOEqP9uLGCfTvDmTb/8/nI7+ufg0Hr9c3Got
D8xl3HPxqa00mwIJ5WftVbrWUeCqc4we5mu+zA5n0+rfT6J/rnxyLsOFpHqKiodbzKs94jl3XHPT
7iS/FdfV2crCN2n8T8NsTjWOX+40VcxCDTxjGmZliRtzRxwcH8IV6+u+2XfLfpHPpY32Jq27XX7m
vfxGtvj54icrgN3SxaBQeGMm6Xp9kc3zA7I5Z4Gl6b7YFnfRqlhZx7Ml7jNjbJ6sB0NmmUUHF+HQ
Lynwt7cTommaT2j05H00C5femaXh+wXofx6qebIytHapDoHpy4dMU9djlc+9RFoXjnFmRf2q2fg8
nCdrQhYUnVN3XnegNd9Kio25pFxqJv2GCKrOvJ3TEJ0WYH55O08FrmqFQikcnGnadAuMsNAUxLp1
Sfcuhtdzw3dmKTBPql8hKryAnoaTZNjeTm4UDTfK+Srb90vqP0/pRP3hDVKUdxLTooiebfGDrPbM
ae5zxFHMmNXvB/AbfQ3PimZVKIRlWbE+qp2/vHcVOV16cvnTZuFdZbfpOryK3zlKzJ2VQ/FspTyE
dyb6mmFv7qqVd2HtnWO5s47lmaXuu6kJvkFXLJsqNv/6/P4bGL3yYbC7g7DePOMoyxdNf67B4Yf8
+HS2/HqRkxfOAUSgmaPSHeSraTlFbX5DMhuLSHZtrv35WR3CdzHmr9c7ed9iHUFZK7jeX4tafkU9
5y5b9jsoBQvxECyNa/kSxSs+ghaUJHzQJ2ftbM7VKb99yL9+jpMXMhjCQq5aBncC+HH26J6h+K2c
i5D1PL0l37XCxXeYhO/NfNgLV3rKnotVctA2UAh+P+G+HRIK9qZiyRYY35MhSZq6GEQSjYe0uquq
11yzziw+3wgSLNmYXDgWRGKokSevjyEL8nCGP1IQDpB8+Fscu48+QqXzuovvb+afS51sz/g/K10p
wAAZvjSTg3edTOTvh+sbwPDnuznZh1t96LQJKM6aoy19Si533paU5bZ/pSYGa3tkX9R8lyRgtz5X
7v/2+PHLUH7obH5dHMw6iaxBGyn3m1s25bW19rbTqWc4Gis8x3dsUtTVz8pZppf95D1F7OQoqm6B
dgST9XkxENloBEJulIMR3g3UhSSZPGdqL+PRvEg9XOHIWSLgIC1eZzt2zsygb5Z5/AsYnmQK7DYS
ns9Xj1tHs3yKqgz5ZDoU68lddf7I880u+ekyJ4sRlTu/IVeuHCoV3Gy7bZufgzyVsJ7OTKGPd+rT
cMKRtHWZHBhGCFU+3SQjpdJiEXa4QPoQxK84xngTfA2TTzPuE6QTtpatfQeZxhBikw0OVpFdjQnp
XCriYW1sI7TLKFb3XZe7au8jK++w3+fWsRXjxhqio24VbmgV25GgOykMqiZiNfbaNigIFbOUiBwl
rSlHKytFkKFBQYuz17xzNjVuU7mk454n7axgvJo6yFno6mXq5V2au55kH1vqH0WG2KEygzv1g0QA
vaNCSZGpG3t4pDfYXIw9nF7rvtKh+CnVa6Lws7WPXz9dV8ABBHXxxnnPrevBMReRyf/RYKYGNr1f
7UsBy83vgc1YSHdI4I/UUeo0n8Xjz6zObmLH2YbO1K/O/iHL9nqk01bbYBDtqLvFHmk6BUAHyYhh
cGampG7MTL60JaSCVnZveuYyUcBQjOZMAwyjZZ072a2tPnjQ7XEelcOyLNvlWFWu0D188LgrCmMh
9fnG8N+q6OAXnPLxUCutvvJgzZayvvGsfp8q4UVDklchvWwAH/LTcD+iAfbpJxVhGw7sR4tGwZLi
L5JBdq0xXPRk3x3AjrE8YXQaXMb0CQRV41o+Ri9DdiOfZHdvLOJS0DVrWAddcefFlya5ygbeN+vt
PKjFrWE5e1Okcw8Rd6vm7COCj/37efuxunyZtihrLPqIywb/8fk9zJnPoSj1nhBk+Cn9GH4qe81Y
ZPR5oVr1aBzUN47KBEFkGTJs1YuzXt0vCwHvjSPTEdPCX67Ip6Gflpa5Lof5FBaYW8yApAdCrLrL
7kJ5RZhPh7lDv1AWwcJ/jK7O+Xw+TpOnt//r1U82lyE30kQ2MqyXpn3sIvysEFyaVLqQWpzwIqiu
0tbfpNW7AW47He/QZd1YFKsyYzhm5VMkkNEEEEI7HruizBvgHpSeZ3bzbOqAPei2OPGJmlJ2TSQ0
VQ9iMr/oFP/YeXCKoHYUcnCsB7HRqoumu3EGUD4p6CHbXqTZSKX4baTeLTnVMgjqjZbrrwGzvqfQ
3DpLgX5CGsWqb18FuxbAPGqdzsr0QcsYw64W6gtIm63wcd0o5aLEHiYZYkd6fRGmtz5OGlE+/34+
fd1KTx7nyVZq0HocZw+Pk3UdFNYVII0lAs25s4uvaNfgpvv6kVwCyX754exW+mW1NzhfG6aNC406
h3raFMTwGzpSwpoEyJvfi1tSl4j/D/0rtR928ebW+lkD5jjrSv5yQpkuixaVFAZgU0s92cvU3M+H
OtbaQ4gNKp7Kn1AGP8b1P3/0/+W/58e/pmT97//m7z/yYqhCPxAnf/33ZfEOb7Z6fxeHl+K/px/9
n2/99+e/8pN//+b5i3j59JcFNUAxXDXv1XD9XjeJ+Lgmn2H6zv/bL/7H+8dvgfzx/ucfP/ImE9Nv
88M8++PvL23e/vxDZZz+89df//fXLl5Sfmz2Tunn/fT7319q8ecfkm39S3dgEZgOhwOa9KlEMt37
X19y/qWSIDI5skztMCy+gslJBH/+odj8ED/m4MHUWVMmvXmdNx9fMv5lT/A6B6nR5IMlOfG/P9in
sf/nWfxH1qTHPMxE/ecfn8Mow+CX00vVoZiGBd3BPPx5zWzU0FdMTa5XQkKxBJvELJqtD/P5l/H4
+7K/Xubzyvj3ZZA2O4Y9adNPfZ7DiFRGHYd61UjSrqHgaOsB9p90W1prHbMeEJ0h1f+aaJ/m2a8X
PVHe/n1VQ+aK9PVmOE82hJhbUzx1rFe0XyaBP4GV6ubRqfudQbdlyQm3pgkBlTrZFqi2/+GDMS78
NgDybCHcKQfXiZo7tZUu1VR9CVvyaU743DTSpTfI123xg/zsgyN86lTlRvIioLQ1HCbp/vej9/ml
/Os+HF5JGc2qyXt5shDJjV2YsUfJMKlC/EHexg6kp99fQvvuGratEwFpTAbFmr7+y9Fdoe6u9k5f
rzo7eletBkgIYyZI7Ytg1aaY+7QEmJtp8698AL3T0Cs3Lqj/O+FebzK3qMVybMxb36quy+EGYeey
sJZ5pO/GXHN1hBhtuKMkuqh640qNrvHiTSOtVqz8sLXmlQkRn3PGTDjG/MzNTQ/6n63x7wHEb2sZ
rGwcfU5CvEA3cjg3FP7MhCp23l16+Y508FIzo9si0a7sPHqLbetC4zHmycQ86w6tsFYttY5WLzap
bS4ry1mEEgW9pFnasTln9u71rDmMRbHp7K1imhetSROhxCif0Nms7LjfdYNxEaKhCJzoSe6yM87e
kzTk37cFRo51QubUY54s1hIABiuxeGYq7sOB3o8zo85oWmZSXRIKpkWjWMDARCI2oeYS7aCm2lFo
28gLLjSdQ6jQYlgQarv4/XhPi8avw22QGUJex1tnaqaine5d8hA5eaxF9SpERiHbu0nGpRa3NVXj
BClQTOvf319QO13GPq6oqQDXedNtSPmfZ69J6WuIsmCSg3BJ9XYc5SfLiG+gzVx3AQrvAYCcctUI
TGhm5Y7RlZY4O23UNlKe3JlheONVYp3Do8n99Npu80sRJkcDvzAKCDBTEV3ajI2T7+MBXEfZbMFT
LqEn7hRpuI8FgkqdRuiYPB+9sPxx5uY+y/UZRoaT4+zEX+WPrp3M3o7It2JvqFaNLW4rm3YflWy6
G6OJkaU5Bpid2kMS7HatDIdwVFTYhJuwClZJiZ4grTIAPGO0pb/Ioc/IdmrppRObj55W55hu47mS
ccofOeu4gOAb3aEFCu1ekUTHWzmqqNDUdAz+/T0p3z0wU9VgHnO+gWx7kr6XtbyCDFZUK3WMjHlQ
yOs8sgF3deglBKZcaRyWwsdlywyfJVaeuWYeP0vOY+mBA27sSTjVnmkvh+b4m4mrsLSz98qmzj+f
p5FB/9kkiSVw9PaES0vtAvXY+Dxo+kOmDNama7x96FUMKkynRac7m8Tu7GUA4GsuqnwPfV7qd3AI
tWOgtz6oJGeheqgIg7HcDNRI522sP3tjGO6jJBKzPKLiNQw+5HZqvYg5scAoDfK1qqD9klK9CZ/o
UmFVyiYYmZk113ZvP5ktDQ+yykNrWqF5s6ZOxhVvtXMbOEaHi7mzOO/D5bMEkuYqAdQXrkbFfm4H
+z3x8rXXq0jojHIJaPCuQJJIAfA6z8ZJ2o5UI61R8RE6kfAY6YQ9eYsRkMm2eW8EJfJwCFNmuu/M
JUernw3dihDkuI1Hx5c2NZ9jiVChzWppLg/9aozalzgNBAyoa4R79TyxWlywGq3d/V4yllmVPstg
ONP4kMEcM/KaGKHpj3ZX4woLrR9GSz9pOu7McDh2M4niODksZFfEsTi2y0krFdQ1vX6s8C1qokcR
7uWWQDsJA1d38mRWKvd9JD3nkXOozXybkfXA4sTKnvTFXRcQ2XRvPVz3wrsxK21ZJzD1tOSuMRq6
81jpZQzjPS8WYcGVIos0QlwUyItj9CPa5J1KV4p0o5fmCCyhZzLE3aHsI5UOv74GpanZoXudtNRT
gyXg41odXHkJcb5kEw6ntmsSAvniUu3SHuVahPqnK4kaZbGKomInPAcIn4VjtkA5GGumvWyLu0x6
cKJKXapMMLNqDpKaka10svXQAtJI5fjV9/tJaiAx0QjcjfUwICjI85e+dX7EqXPIZbGh48UCp/Sy
V5XLwARIZ1sLLXzQzP56zD2ES2EeuNP0GiZNZqeW14qkHH6/EkyL18leoasyuSZASApc5JOFwBtr
QySyV6zGzDoaDUKbItFvfE6k+qgf4YG//f56zudc4d+rqc5JVIc6YnIA/vyO52ljJ21aV6yOyCDy
LnuPO3MLHh2tK5oFvClHv7guenkjlwZplyG8zlBHz2wvijnf0YwEMXJOw9V5Q/BXDfkjyDQdCgXi
Z9CnWQQ+MmFbpXmB1mfGvLHlm7Fvjmj8QvCs9lNd685MNNHe5+A9yzN7Bj/2qY+apZGiWhzlFkBS
yzyQQw+FpXrXNZozq/XgRQ2QZdc1m7ncegW8UnJeWr62wugpg6VhSuUPVZpkfjkGUD9+byJs/Q0Y
CIGItup4hkMy3ijhuA7j8KczGpcDPf/iYlbp140J7zpzw9i7VPo1n3UtOVAkTTBytCQwUgd9R7A0
G4vccYXToKh8JPMA5cYQnS79RMbQv26ofmPnaMjzWuh/ZnqirjoOR2MNY74wGc60au5+/0BPks5/
P1CYU2D92SlRBX5+oIMvY56skwrifPGQdsN1HNG/3qY/CArlKMYxZHTjWmrsbc1Yq86hQzaX2mRm
rM7Y+lFIBsI21mWTvJ/5ZN9s3KaKUcJS0OpOGeLPn0xxSikVDuhsHy50rkNvrTVri1fpqlHNbaLF
d15B1jiGyahlq99f/Jv3imuTCrMUhAgcHD5fW8rrKOnDjkODNKyF2d5J7LGOGe1xKAEExpn+/7Gl
UxVkR6cAoagc+z5fkRSv7ZRxyZZuFe91gByyDo7kUhfxKMyFg0Mi6q0L9rEEAAIynmRVa+OcfeZd
KPxAGp85N307Ahj8CPwsMhmnxyaztFsLmTGbeb2Vswsp5WQI9VvHQREFw5kAV1G5u5N1zFR13ZYJ
8kHw6Cd37zSJKTwvQ3NryE+xM+G5873GhBtt6W00UhqpJQ9dlz7YafAq+nBd+Eijfv/MP+ocXz6E
RasJ0zRsyzROJ5xSVmNfSShOKmjLfg8jsG3aN5r26TkyTM0UjRsn6qY09ZvIgrBUR/dWlL1kSOjn
tlpaSHkjUnUI+qxhMjoVzryEIB7byYOu0ODXcMAztYgnfSA31XAwxwoXQCKOWjjQZMuHrxLiJisT
mqloEquPzWP//U1+d3Q0gWCTSjFU62tUbzZSYWc+0By/0G+sYNJ9Z8pNSXq+bvddE2PG6kIwMkXw
Q5ebI1vWrQmoWvV8unuOF7mCwPb3H2naMr4Mu2PCcTAoidunugzLQydbdU5J9BFdC6dbGU59RMlH
+8P8qcN+0Ut8SJMiwe+v+yUAZL1zuJxt09VM10itfH7lcE+EQVwV+Qq69WtD48BYhy9aVnfsD5Ck
xIRmDi9kfXgubEoIvWleF7K3D2ClO9qFWpnwU9L0XA3yY8X9PB4KcTbJBId2Yo51WhBLYEOr1WgA
Xk8tkOp0Nm763sL6ICOCZB76iv5adjBDFYOyglpXN1kHwdRmGV+kg/dzjLWDkeb3bcc5F2YJ3z72
9U2kK0sSpuk8byrLlWN7pdbd0yjryZb2UU+KCca0vy+HpsCU0TjzM4M9DebpXU0jDd/Q0gBhnOwz
5Df80oKvzsslVqnRSG6Y5+Cp8AvEFfxmemA+mElONwnGXKG/F6pQDHME4g8i0e5DHSx4k/4/mrmn
7U/BIUEOj9F2FFIBn+dA3pilAN+SrZracRPkseiA8dAalisChQy+jDOT8AE3loHh/MyYfFn1NOpX
svVRK3RIGJ+kD0mlBYbRhjn6lqSh21M9TGbbbYffVglUSF7mpi6NfWpod8LswCN3Z2K2L6mGkw9w
cvdlHSpBKif5qoqbbQiPqQiaWd2jBU8pZQTGJta9Mzf9ZR58vuTpecNu1SSwyjhf5U57iMj0xFlP
N4X63I7yZVWZrkOTEqgQPFnNPNlRfDk16YjG2Aqv3NDCzlX6iGGVm60h9YCJzLnt9Q92Z9xGYrgH
LP4iWn2N35US4Qrj0wL++B2mBTeTrls9fTrz6L8deRpDKOSfVHifJ7GyOtoNegrUxHIibW3J3NdY
hglcVzX+tcSTFnJIBzzHOeIyDpVo/b84O6/luLEsi34RIgBc2Nd0SEMmTZKUqBeESInwHrgwXz8L
6p4uMclhxvSLqiQaJNw15+y9NkMB9pV5CRocwqTYGM0VZLeN27xc+GCf3h9ClsFgkpUDf+r9C1Gm
OBeSntiHqlT2OWXKsrVBoNOIHKqdIUqWrvuRdCytiR6qttq5TfxcAC0HSlV31YVl2BkCiddzvot/
fZqzyxQrShSGTJd4gFjgu+m6tmhQynEd+vtitFbCEo/WrONulD3NlE2IlaqatesXNIufPk2opajI
sTKglPT+qgS5PUx94uaUNl5C/JB0Z7ctSNbgCKhr4SgUjdiWfH0r5nN7N2LO5/7XMcX7Y7bQrW3S
i3OvctFeOFiWJQJv3OONcgk8e+lQZy+LrwLmFoGTew2O2KKnuY3DV5P3+sX1xxnq59931DAhVpKd
Cwf6bMwTRocfkq0xggVmr8FpV3E97OuW7sIcs6XdGAXsZOagDD9MSKpX9RpV4yFRwJjT28/S7FmV
ZA3YYH+nZxxOSzsOHgjUostZXSJDnTFq//1p51mCYUR3P+jkstpOTBoIucd2bzvoEL8me6ckJJA1
KuZua9VX5lJa6iGcLSf2rgz99UgiskajH8von9c2Df3bOJffEHII3qnRpL408danPT4JU4k3iu9j
Iq9OJYC4rx+hT0eZvz7+2WNr94ns9IxHyDJZurHtbIDHaQc5m3HUZB2003/znsz0JMg4jF/nu5h4
dHUtjeGwFaOydx3zWDrGsfabfSnEFd2TVUa5pkjizdfneaZC+/d9YtWucavYRpw/VQ0VHCo9nGg0
GjSbrWwdTist6K4mTKOYcFepCnfT/D6M/hIN5u7rw3/y+syPiENDDAYRzYT3b+owmclQ5oxSSj6u
09Zf+9zRoCaH3ukuzNifHkrT6DtoQkNldDY8B3qhWVMcMjw3FoU9gk86sQ0b/Ie4Pr8+q49bBfoB
5pwEPW9KdSzG70/LqFVFbX0e/hESREijnqVbuiSRdkXJeyeIjG+rbN0pCDpJMVKM7KoKqwiH5Uh7
2T6lsr7Qsvlkbnr3gc6Gqc4ojV7FlO1VEVyu1GK6biDm9/cXTnx+Lc5GXh4pHS6mw4aEAsD7E0+p
RloR6USeTBoIKiRXqETYzZyRY2Sbu4gJCWFH9uzoBYbCo056QtNckj9/9kzPbW8AU7ghOO+z/hR1
MSvzR7YngfSv6ojuDxjTwnmuR6KTqnaf0JEb6VEFBlRsN15fuAjmn43X2WUwaDmzGWF/pCE2en8Z
ZMklUGK/8IZZneXolMLz4maYs1Bak0iehkoGZX7NExmqXo0/pK1vG6blsjJnCMeDIk6+rFHBjfKb
VprOqm4g2JaaONBXNuae8YRaHTe0Vu16S4f06tzok0/AFdm2fEvPXpjSfkZICc/5TtrhowKQkrjJ
a8OtiKBSMfy7UH7mAlY7nvLEXqsizTe4HPeaWeMGrB/DcGCV5axSER9L+Bt2axwi4d8V2YPaDQzB
pbZvqiwily29dvzEWeSJsa81+uxJzYxTRw9GRs06LMNjZqg/M11/GsIi9HSNVDQlEDtrUF/K+ECG
ROmNcFgb0Tk7tWyORac/+SN9sg7n5ThjNUs1R9c3DhSlhfAQgqcxDH8Me9dTT+RkGKSLDjvoniv+
q+5jumThKROYL5VRRNu0s9TrdBp+W56mxz+EYoZ3srpLzaRejtVv22rdDcNbsRyj2guV9NUxo3k3
Ey4Mg5ZLnWOg8wVNe0lcgJ/9JC0IQCgtE3soSKatxW0ZGkAe0/qlwuG6qkJRoVly9mbd7mA/KDeZ
UnyL/IFXXkeG0GioGIcZxkSCaeGbmzH5VvXGC+34kwCvuq0IJR6GfkmFBMQ3+6yFOzZvuN3aJic3
aQWIZlzI1BhAPPRkgCsWgZfKuo0huAwoCNvOfKu6exswCJZHgjWHVpIANBSwXoy1LCyaIUWEKxj+
QDcNW2lYL6325Fd8buK3PH9g19Y5aK99GCXRBGm57KtFk1JN5Bl4QR2I5uTNV8jYbYT64mbWY8xK
PB+NfacUv8vEP7YSdLBfvShbbZS3c1BbVFg/7Ch6DnuIoA1945zDgTii3m2PXAOQsr626wgHy3QO
azT8EQ/NQ2yZD1HBX9QkXECZPUWKfzSjzFiVpXzWSmippAoTXNZRAR+JZmEApu0QSxYO5UIpuUeu
T/1RCISTrZF4HW/GYkzUmaxAOo40WB1OACxWgRHej5VxSnwMfeCYnEDDSeRqu6FXG/BDrbEnjTOk
E0o6GgrVOnllrxRvEDmieMyowahk3URp9Oyb2tUMn02rGpdCklIrbwArkIfbhViCQ6rEqhO+lnOP
ScLvVSrjBhVoTvBUlPc1SGEDNoc737ZEnDofDbGs1wIP7SKtQY9oSv7NUmJCgkDNtHl3O2rjWh2T
hzxSLbJvABzN3mMsLgS5ZWm/qyL/qmidUy+G+1xop9Gwnt1jJyGaEKccmwTLxQV9/N42b/oyf81t
agmK7b+4ags6J3nN82KPwhJvNRtt8quax8ISXmu+dmm2FqrPYAR4d+j66z8lQOGj/wtyqgJdM3f4
ktewzjvqAbRWtbb/Tp+VzmuVaUurvpPB95KmCGCIYWsGzh7N82PU3BttQpPRdpZhjl8vIOxpMWTJ
SXGlZ7WUGdl6Q63Gs0NLAEZOEt4UmrO3bXtbSjW/FlF+0FhPrPRRHZa539129bG2MmT2eh4T8KWu
GMW3ZTbyWI7UIjPhbKYUoJKMsUCrwXhdKZR3XNXXl1S1l6pjbxrNUICd3OqxgQDxQWytDjZE1jWH
AAyDTfZ5lv5Mhz5YDc6cODOhiAzgh9mZtoFJfQd7ZKC5vqK8ohF0uAud5KroeYk1V96qsY53rVCO
vckjVP0epHbN25cvhooJAEGT/NfgoQfJz4IB1A/GlTqV3/jvN5Cv3ULRKY0Gg3hRNbHVohmyUD/L
VW5pLwaThDUqa8soXWzI2pOAfnTdu7Nd+wFGHKAetqq2SziV69xnlDhY9wpGmJEbg4DCjuijJpbL
Rs5Y21YnMceT7w2VHXR1I2/LqAGfOEbbodSndQsrqozaebRywQwlz4kNA700a8gVcKzLzmJJ77hX
Mol00gHnOzsYhJ0VJK7xLPpr06GqAr/Kdh6bCsAUhhzmNgnwojUJOQIjQ5DJMij4vqosDpPdjduy
H44RDnBdjD1ve/IaBKAP4gbYnxb0Xp9BTjZdoyNx1NDpYmU15Aj4VF3DzqloNZgBjavulcjoZ0EQ
0PiM5Rvq0uR6zBJlnaRQosckcG469w91nhfc9yeiC5NQnzVS1cYaddLvYjBelSCMrLVjaJdRvXd8
gmWr8W3S6t5rMize2WhOW0fvdETe9q9aIRxstHmzqLpin5dPsW/8KJT0W5HQNREmQYrgmKiGwabm
8Qu4fmGQv2ZB91hafEfKWKRnvHwCqtGcpDa3yNXhpugtMBnDNdp0gueD+rH0gQnZmMDhYEbupjHm
123VDdZ1Ara80SDHFvGVnlCR1/I71xyzte8yXNWwiUiPu7Y1y1lbCkpmBFgL3bJXAb07ulqgjrqG
lnzzE/BcuM4VA2Z5cq8kxlNJiXgbi3CdyPK36jIjSY0BWevWpdYB3Nb1XcrkJH39Lup4yAPmSpbO
0ZutkHkVipIRpgAElyC8L9rkJ81UoGCTIEpHxCQpGtrCdZJ0i/6EeFIFwrir/RjE4ByituGZfqVd
FtKNdhVWnNDFO7cZvVDqL9JGUN+ntVyVky92fTQd6JRiIxsdJkeVOq+DeFtn2pN1fReHZAfEKAfT
jA/jJPZVzw8RX/g4jpAEtNr5HWbRTghIYCGgdBfqk09elwKGxnwqHOXW6pul41QjKnwOnIATTyyK
57VQn7PcR25LDwNO/axl55Xo0vJObbDsjkLFgNU33+q2fmoN/G9BfiX97EmJGEUawq21vnkIGhZX
yVCtx9Ffpb0JqQCInznJaFP7mAdcm3ScrnjreVmWqklSIlEFnZepkCEidPc5lmyviPsrX0mvbDNT
91N30PIQYKdj7PKQ7FYzd39baQjxnLCGEIig3zot/Wj5EAaZSwaqh9qLidrIrI1KLp7GUnimciFY
zku6M0IBLxsWb242nNKJtLpszAiLYT43ymzLrlMsQ7ZqywRmTTOVmhchFlvXdnk1wWOCTzMGax8M
Q8ZeddmLFojqm1227RGRhw+9PEm2RsR7Z1fpnv76FHKvu2injExiAJGspULYqTWlz3X5mjaJsvSj
QoCwGg4aQZqLuaxeyPTWcJBmMuZ+1/u0ZZWRUHoImoPpVM3aDVlah7pklWHdWVEmVsmU/nIrSQ6q
H76ZZi43nXpomdtWZYAHKQa4lNqpvkqQoWLoAQ9oDd3eN+O3oTFwNKpvZmmFxzTPrlvVhoAALREx
4G7qgGtQLFzEKQmCfTtTeRwia+PBayfLIDMUhBKFR5Zd3bHWV52VtsuphlU25am2GtxHm3eOrrPc
F4RPHzEndYupqTlkWt52hd9uHRa87ZS4DF75IWpw0rhJfm2hyNcb+024/qmUYb624l9q30A1Dyiz
BuEwQpHbu3Wy78lB103i1oNAeYyN6xiZQM7nlB1q59saVOZtKd8U+86PD9hKJuyMAWKUhd7B5bit
yofc/4YdZRS/gNJAeWkXJCaM7k3WnwLrZUoaEIjjIi5fdej1GPUQ/CSrcghWGrKcIAbO1P/wCYHW
niwxrPIJdeVkr7Ugu3a6fDfmBEHZ4S6wQL+ou7hprhEPrUQI1K9xDszyx6FHgcFOpiCgutH1K2WA
P6U/JlN5k+rt3vKVXRglXkqcHRLSmyBlqGuztUtC8XA3JP0maMNNbMSUx/VrTYTXBJlum7i4UqCp
CB42QkjpGuk7TbntZLimJuDZ7LqoMbExtvepPkItXEzEl5aae2iKcV+AgZHJG9Mp21ZlY9QEmDCj
ggphVTisjSjZlDk+c3Na16Qak1R/yES8ZUG3KAzrFEkku3MUA+ucPGq3vjOweQFiQgagS5AmaMZk
DK/8oHlo3ZPdVW+K9FHgiZvADE6tnK61wmXnR+aGLQ/OlO6NKjyRyX60VSLZlG49ArIhHo7R2Lx2
xxEqobhqdUYvJeuXk6I/CiEPXa3/IjPnOXfliaXNNSoyWITXIvR3WZh6kZGA2+juDas6YMXehIZ+
jEyyPYNdy0tmJsGdNJutI9gRW859IiqiF83veZvtbKfcB4b/PNXZ95SXVcuCR8UR31Qkcfpj1lwn
guI/EoBiHPZ+qGxT5kxfV58QQ+xVtX/o7MJm4DHWbrwDvPXm+uquNoVXJdOdXyjbtukYNWHEjQWj
EXkmDiVIKuTwe19L1VkBKF93unPE0b0ao+B67MIDYWd3VDCZyvxlZt8MBdvtHtOKMidODot4crwk
hCFGeqzM6NdjxKoYCwdLsl2wD1VG26KFMmrbniowuiBp0W25VsFC1oA4Gc+WqvHb1PcFnBLbsnYy
qugCxtuU9FitnpFlDTgbOIczhwxyokNMLcCSaM5McRisHbHuNX3h69UBvglRNGl+Ch3jVpb2kYyV
ajKuu1CBdlKuAcVu0nTa4yBYDeP4YLi0LgYPBtM664AB2Rg8EQf5NkHM1ktQ5Z46DIjqQX51uNsV
uEZovFqiTJKC6AVyigXOmpzCEE3OlanwIftgaUiLYbRb5kwaaRHsa5vkNqfZtUwINSVpIyQAEo5w
lG+02j5qWry3UHzrIt/FhX6okx3q1L1LYmmj1Ft6P55v5/dC2A8TO+vadHd9o2ydkSOyGmuDgNmu
XHYGaWjI6USebnMMmlbJUpLJdjUBGEg10Mw6sZSMYj5zZFValATanZV0W6uOl/AjQTkK+EOsYHEh
Blq46uS+I/wMyqSD7sKnEegoP9Xpd5dRAmBTISmd1r258bt2HQNQcO1s6Q76ym+qVU9Jyqn1rRVX
GxX+sHrlhPM2FhwgWbv0k7zMLb2lGU77umZjY5R72gMI4xQChzS41q8hi4OE43Kh1xESdtVQNq3C
vrZ8bnp7JQHwTi1s3ggWIAYtfstGF503+PrKIh1Z6UkxM54bXnafmx6pOkvsYGsTNuJQqEh8jLt8
oixaKeF1mIKeYXLXg+fR0VYZRtvG8mrgpyXLZ18AqgccmpH+XOj3aZdSkmmUnRORd6FnT770Peir
S9nSV5czQBBOGVetMxg3wnxhABHVHcCj0LLSGJ0bC9SpIvCsAlEeWEgG4PdG0Qp1bAh4pwg201LE
014i3lMsdV11az/5SQqyFyfuSpu48hGpaKXOJpak5kyH7kzlaNR/Wqa1zp1uXWcV18z2alk8Z1l9
qxJRRXFfPTLQUPMBKZJNK4Ees8PByS9GvA8cvQLjOOJLKBo2aizRQliuQUZowU4ALVVg7OV+umpU
ECyOxM2ZHxyZrl2OVTLpKRVEqAEWWdGyNAQAXmjbqCw2jpJCmVr5U7XSq2JRT/rSWKgiW3X+6yhA
tvUG0x11PTSB/niv5T+dQcNDspIBSmyfVNP4IAVR9rm7Uv8o0u9RAKZsVWUfrZJfGXjSaDS3NbFW
HZCigLBXlXDycChXSQbV22YDyqnNXJw87D23NVYVotgUhBtPgacSXIXihhDhfjsZcP9EtNEx5TmD
sS8hTxdwkfyhvk8b4julhKpEYFcIPWuoMK5V0VUSTHcw8D0dO0tnSM9Mogctm7ZC13Ytec5dOTxP
jnXTKxSKsYaWfTw/Bhtl8lEhsrSNVkOiepWmblS1pKeJQpyYlYIGmN9GXq3Zi3506I7nK21kjcT5
QSO/Sqd0a4GwrBAy29W6m8CDZekqNRIWVoh5wY/PAyirzCtNkgJKOFXnEsBZQNoziG9xJHu7q6kK
1vk4bgZbYEzZyLHfq/7vwenueTpZWTg4gzVCzso1S8VVRoA40euwC2F3Ma6vSwdUoLTuTOVZNO5e
y+ItoNddU09XTRIdMrp6Qcd4b8z64XHZyZjuebTKN1ZMJWOqNjqR8zEZXniMT/3AritJ1HXJlDCN
zltqUzCOhyNF5ENVqJiF2Ckqw1aQXDZWP8rQOSZdjyGW3orv72I136Zz+Hhk7vTeWBPRNROmqUBj
V1m7PdRhNTyUk35gj3ML9nXnONlWtm/QgT2gYDegUu5Y6O4iytFSRusy4a3o8q0PTjklVo41RmIT
RZKMuzJWj9ZrXPVHlcsWMBf2JQqBod74NrHx4CjdgcXSuAlvcEYQZrSOg2tq+y9N1T9MLVDuvlvn
Te91xhzxXUG5nLw6NbyK2p7PTKXFwcYR98rYLXp29F3XeBI0nt4Wm7YlSAO9lij6I9FR7iLuu/um
LutN09fl/p8/6gTws6MmJ6kV1SYfK4hlbkjrbf6/f/4ahtlAIf//+vKfL5z9yJ9fA5j7379w1NUe
ZdF//v7ny//83IUv//lGGyFsYYzWjgKZPLhB0h/+/N8/f5z9W+lHKGb/fLluKTpocT3nqf/vzxlE
awMk/M/f/8/fc/Ythj7T4Fifnf37X4c7+1X/OtKff/zzM1FaqTtQKow8787kX99HHbwtghYxRcps
Z4VXlWE+ab3ZeWaqtFd6V981AtEnALphUfrt71GRD3pPhf7rbs5nnbPZlmHrFFaYF87ahoYaVrh8
kJv0prVzNLkMErxXZMB/fZhP+s00QlU8ABi4hTiXroVxpOZNwTAgm26Pxp9FCO9QssBYzmzRbEzt
knfp8yYlth6kNIglCMV536QyCquPW5tD9kG3cYd+4fuY5LuCxkzlheR+lZNFbmB26zA397K/jwrn
yk6GdS1fJjFe6pp92jr85+OcC/KLrCb3uZ0pgel4KCvy2KryNCQ52YTlrtNt6jsS0Q+FKkm7wCk9
t7xkfv78JvznijhnfcNGGZQ662kR9311I/ybMH52JiZ3RqtKB7s4tPuv7/pH9a5QHWyBsz8XLR1d
0/f3QEXXrpdpW3h+nUGrDBeWKrH0pd8gHG7sfHqKOjrVU42eL7RLsWgchnbLvqShntu/7/qVkAtg
GTm42PBEIfp6/zFGSwmwgpmVx35hz+rj2zy6fn2qH67tfAik6IiiLaQM515SUgW71J/6ylMT5egU
tL+MVuYAmG2QE1a+6yL02Wl2KZnqjzryw6n9c9zz5JPADfMBJ1rlgSX/GRgWS3un+AZJrV2a01Ur
WZ83KvjxyNJuorh7rS3ziLgPIr0JzVXoYmMVTEF9GN1Ipm7GXnD6RZXWlKeTTVaKlpqncldjMl7E
PkFkGYhsLG87JQt+NHb8Ss8bUbDRNivLv+nM7ElvqZOWc0nsLtHgZWpDc03ww7bwC6K4w/SCYO7D
AMaFN5A8MHZplCnPH+qx0XI1lx3abAXRNQDjXlRHMw7vvr6/H3ReZ4eZX++/fLxJ14UWHYHKwwh7
n+WULovoNExPHUvfCFSmNdK+6Dv9khT0s+fq79M7e3QLWmERNhc00FLe5th8B3/Nhmtjsxz382ET
OvWFC/px4JxPdfYO2SZmZJDA70+1R/IRGmlTeUUBTdVs9kUbPvQjNUHH0w550NHDy2+amqBzq/g+
9MJLknIrHfpIthncf33d/5ARzh9wyzHwxKE4Ifj87AL0QxT1KssOL4Nt00ngzojObQV6L65qOrgj
vU7/oFjlEo4rjFmKgw2NR9YEoxiG5SxVbxMWlO2U/y6JjUn07DC//mXTPH79UT8bZf7+pGcilKKN
BhK41MobHUoeATkIQXpBefPBes8cyiFgsBj4IUztXJVM4VEf4OuUHh3dbU7/smnp8WpJdUzb/M5S
rPu29omg8w+iF79DEzvTSFuvSZB4OddVHLCoHghWtTIqzQiHB2MljOpk1tNpbHiR69AABGt8y2hR
YD14nV+kSo0PtXH79cXSPuiV5jNBw47OGmEQ7+/7pyxGcDXoQ8Z9LbUfDDjfTKXc0LXchIF2lU3V
tlPC15wlvTnVy8QcSVytyTwWaEwqW70SIKrDRr9wff/lxz973GzVQqaGCBFX+zn/soDPYSVlXnpG
ycXqM+smDAAQDH1jU1m3b+psvHLsQl8F7nSrCKbwqSEFRcOE5jj9W1xH6rqG02/SM9SNGtrZHDwV
hmJaZtUmkSpSADkX8sn2XWoFvvzBJqensaihxlVOE0aSLFL8ULrmlMc07Puafw0MdRfp6kqV+DOH
dqAfDGysTYyfdhn9RO38GoODFrq/7XXsk+2+qrUfsIhidDl8c2lnkqI10GQD7EmQrtOu2JG8gTCA
xXE1KpuipiRfQDUmpnxnSbakWVwerRhrLXz9LJ2uUwoLEKXJLW7VtWQaWDVKkWxMP1vZWn7Io0xf
9b5bsLEmJx4NFOUgr+zyhzCm0JiYLM1biytZ0X7ZZlgWpqG8Vi1cwBJ4OZtuXSJ0NFxe7xq3y7w1
HdoM1+LGJL2LVO8roThebXNJiZHGEwiuPC2bt8A01ybBL2Fd/SIzI8lZyHTJMc6tF1Q3G5Ue2Ioh
K1XC+7wPsYQxSC+i7juJExKVAicYoRNedKMg+kES5FDa3Y5xaBn0nHAaYy2VPV0FtfeJ9/G1RV25
O4u0s43oJLiC+z4t3uiQ3jAprKpaf7FNJWBbKje0IMxHp6Nc0jxpk0u4k109B1HO7bSyJ5wkR0W1
D23flGiEyQvvBzQawj4gHIF4XTnHDJZD4ysvgbRehp60Bd9A1BHwUCAffE44+aTO34ImOOqZSRxl
chQyoRnSspX+nlY2Ibp0WtdZIp8rU7rLyCpWc+aGHf7SjLhaguM+agoFgAuv9icDoaMKXh8wKzDa
zjXRg+tX1P5ESQmcFnehU25V8O9kC3eY7rUmvlUzeS26J4z+J8eMb3+2SQYXg1fowgeZJ+Wzl9lR
cc5pNrsOln9nI7If58LN1LH0Cg3Me2bbB9bXh6K+K2vz4HfhXpPPRdEsx67YlwNCmuH7hU8wz5Xn
nwADJU4DTEyzF/f9KAdcdFDisCo9vTfvQif+UTjBsWyNB01W6zD3N0nk3Iuo/NUTI/P1sY1PjHoO
BgIhQHe5qDXPjm3UIbUurNleMVU6tSWEVphLqWxL9RZ92zN99LeCRXetN29RpFMdcw8pCSiL5ueo
JtlirJbGs960iWfJxF2nc5C2NHr600ZwP0rrLVbTZDWY9T2ILJ1aXrHxG+0x1QmyG3UyFtPuzVHK
kzql4uBb4t5XZb03Gqte5bFFoz+4qquWHTsFMR4kCvk+xXt/3RKCRP3DuCZPPtuYMXKy2X399dX5
zN6Kl4HJh0kUiMifrctfCzpC5ZPRdQN8FWRzj2X8C1HrUgoTM3pT/LCq+ntmVieamQ/BOH2fAmuv
BEh9Qjpj5QEEbURXI4RvV7kXdhKf3TZTZSlrY/jEhHSmGTb6StgtDRwvowNnpmyQy+4Y90ji1Zs+
EOOFC/HJ+hkY1jwBu1wNWELvn1DRlGXXE4niEYS+mzS0gJW1wf5xQaF7xnydpeaADJCKIp5lN06x
4f1x2tCtuphCNM0fGqxddCi05JHW4SlJlH3WBI/TJK87wpARFBlQSXd2rR+M5OIM/9kbac3rJyTM
tO0+rKCSOHXFoBZeiZCT1o2zqYf6NjL2ZkOWQJjfjsW4JuOBYTuWF0z5Z4j7f18E9O/UWXRaWPbZ
vU2c2gFAoOHga9R0EQYYnKziWJnZWmraTWE0C+Gmb7mSnQywzV8/8Z/sYOidg64xZmTWB9xJN0Ko
GBy6Lalp3aKKSFCI0+EU1qG0iwNSlpOorFMcqpd4b59dcZciF14mzWYVf/aEmT2cB5LbQXcHFBsM
9SlK/XXcUQyIhGcUZNyVlbY2kRUhpkm+fX3W9ieTEeUtnAfItcETnOviE5YqjUn/1XN788kwiKuO
SkJ4VRWeJZwAkiVehNo8Ws3JDb4HerdtSrlBeLMYTeSvgyJR8nZ3I5JnpE6vjUXMSpU2BNOI9Kn3
q3Q9VBMh2L25pKRDNtymES7+eM3cVaWubxzZPNsGCzJjFqma5IjrHFUAbVyYBONNFrq7UvuWDTkr
k19lPT0Nvrst22AjEvlTw8OJ0eTFTdrnUjXjZeuMbyfdVhicbkTSmSR6NQTfZ3Gxor/HSqIYGcB1
CYhRSZy97B4D29jNFoc/igoWe7Iol7O8H4oIHygfXBpA3TfZ+r9MVayjkbBiGq+nr++C+OThm+3b
WCGovui2cfb2m6lhle6AYjyzAw2vdPvUVDTywgahAi28hVGmJabKbDMlvlf0SD3K1NzFZYY9T2me
WxzYpMo4B7VsaxqKys5sqRnBinypp9yblLa41iHGBEjn6LmRSBD27k1k1lvLTm7YL/0c5ljkpNRb
qunFNjJegpEMJkXGC9r8lOScpcx5JLTWRjWJDfbr8/9w+nMdzGEedgzhUg87O/2c9muegwnxVD1y
0bkgNKkq96dap1dxl586M10IZ/qeqmBEvz7yx/0zh2aCw5lGbgJz3fzR/p7nykZGQ40lIx3SdWe2
ng5/kb6aBrLX0sg2sldJwa5EpOa2IWAwEb1KVKyDdHsW5sixPE1TSzMXFRFBf7cdcSxlmnPRswSe
bBteMAp9eF/ffV6oie8/b6nkrOVsLpXdOLt5hPIdw/v6mswLn3eLsvkQDIAOkD7IAudVyWCyqhS8
RuGZY3vILSQYR6EYKxOx79cHmofzDwead5EaDz94/LP1Z2a5dej3lKCdpEb+C9ooMe4KJOsVUYW0
lnf/xeGAAVqY1wG/nJfCJhrLdUJqpwdcazmk12NB7PD4SPM+wE779bE+uYauTsETyhQ0Y2a097ep
jlKCUENqyQXJRe3kIy0hug6mpGlcqLx98kDA6aQA7oLcYKVydqQhzSe15MXwhggwQobiWG+dh6/P
5tIxzpbKgT4AinLxacVspFKEqOxI1l8f4sM66w9ulBWQyUKLNsjZEMD+oC97qeRe66pPThH9kqWx
DUnGu/DCf3pjqBDNi1pIo+7Z5ZJosgfV4ji5PT3JLH6hrXGc4XuARP6rU/rnUGdXzTYCWZklrisC
whSib+Wqd5yHKgv+/0MCl+yf48yv2V9DmNJTybMrTkk1zDvVFndKFl7y1H76BJigyQS4JNfUzy5b
N1q15fqzU8/21x1pUWzl/5s7wybQZaIiyOa8CwGf3sEdxGlUPYnbxrjyc3Ojja+ICbZfP2ufTDdQ
A1heQp2EG39upVelm6cMEJgtp/QtHMlYoN5nhAconZltnaomu5rcS3P8pw+ejZ9eYI/TPvjqtdpP
LZ6HHMZceaomfAbzWl6k61heWkd/dihW8AJeCdfTnimyfz8QY6oD4UksHrzJPboKIpVAw2ILvS8u
LvGfPxTgeW/nHiLQRRvwj33+3pLZbrqFmnt9+pR12mHhBPf2FNwmwYXa42cDhEH9wcYDTenkQ4NQ
qwsrMOXskM2u8kF5LdBlZHZ0YTn+2WFYDAO/pSjCvTqbX5HpklmOJtgTNnTFYlhWNVhz8f/Ma/pj
vKV5MMdLmHT/qMG8v0dVPjDY5RynaeYVG9I2jmX5pyLtj6BJIEmlh0AlWwf5ntVUVO6s30hGpCE8
vcu2DpHWrWYfelOuaJtdeBX/ADTOZmbmfpuGNH5koL9nQ8rUtJPjpzysHarGCQRgQM4tZE27NDcK
sjEsw5AHTaxtFlpbaFvNc0L9VIlNjCE42NJl0joU6YiE1V0vKcoVDd59B9d7EME+R2ei2Mm2FkAz
UNs5Rrn5+g3/uJPksfz7BObH9q8xsQkbk8xq8FaBhJVCZxXRvO4ZsNgFpBqhz8XntaHXF6b9+bp8
uG4m5QJVUJJxzuUCip6RlVDx5gmQ/c6E3ItujMLWZije7P9h7jyWJEeyLPsrI73XFKiCL7oXxplz
Gr6BOAtwrqBfP8cya7oyPKMypHo2vanKrAoPOMwA1afv3XsueIC/v8ufPav+n672ZYPJJ+BOVcLV
rI4EUF7zqHMXfP5/f5Wf35OJrpAimX7Zlye1iFLdeiMfJUT0xZkeNRrRNrQIh8Wn7fwqF+Vnaxfz
m/++2pf1pMeOllQlV7Pt7xM+A9ectrZ4jNQv7urnnx0IGXXuNDCV/PEBCXoEtTm5hltPTEQ43xh+
SSu//sWL9PO7+edVvrxHWT8breuoYqvkNw7MC2siF5XcAmn9f97Ol+e9ojvcTyYX6vHse/l7pr7Z
tfrF8/bTJ+FMhkfZY9AK+HJWYtP2etb4c0HTbsXw3XQYggrE6ZKAwNr/xYL/08/un1f7OrqHXhJ3
7cDVQnIAxtDHcQgS1FM85d4vvqaf3xj1AFgZuuFfHwanNirTcCaWO/NbFzGSeYoez+9S7v3qpPvT
x+5cefzjSl8eCCCKntFjMdhOrlrFw8EjPhSv8C/u56cfHZxJ2JZsyszrfny428KMg6LjadDlzXl/
YXS2NmsCQfP/0YUsm9wJ/uMvTbPQIjrEcdn9s3BYVaRs+CHOgIhqKv/FEeSvXxFsZ0mP4Mwdo618
/mD/vKAnHOgYBhTbQLibMzC7BfytYXUFq8Yt/u0CkYshViFB2fwdgPzjxXpVRbJTLKzni2HWeuyz
ahvJ6FKk0TY3T6o9FnB0/36d/eujwUXRmjkEMCgmH19WpHT2MyZttGvKdF4b7hMQ2cu8HX7xDv9E
c8RlbHYnx6AG5qj14735Evuxm/OVuYvR1uu8xN0HgDp+MU6YjQJ/P1JipAic3az9hd7pp3dIm4C5
gmHwbKofL10jQbHDmtdMizP+mVYruKh8GNf/gw/S4SLA9z1QKl/WwsEqRRji/tmGAdY+NNczMmQB
9PfvL/PTT9JmcuWbNI4gZH/5JNNUBX7QZ2z2ZLRjDVkIQUd0vi0bggu3Rh+tZppw7nfjqaz//VuU
iOVYqhAN0jv7culElVkaJVNOMQxavBQnvml4u8UvlmD1l960Cb4CT4YFCJwp2ddjnzFboo1TL9/W
YW7g0rOWWV/hGhjLK2FggoG+c2HNc7VDOdczxaYjZsUtydkVZAKVqLvBpO2o4/k9Nmnppt6V6eun
jPAmNN2/Yuj8ddXjl6Xy9PF3Q2n8KqIMiz6LtW/l2y5Rt9aNZVcrFKPXKoh/Maw5f7o/VnnnQRDi
r3NzB2jOl+UVa0FmZq6ZQ0qGH+HZ3HAs7F/s6H89pEpb4m5CnUlnnnLyx5dFewkcET3nW+VPvKVP
U21jHHrJDf/UT/Va4SMqrOLt75/p81/65c5+uOiXO6Pdgp8VlxdncID5tMpNe8CijGuIY4hfx6um
bL/9/SV/srADteJd5XmG3/91wIap1FC903PJishv5pykq26jAnV/jO9jbn+1/p3L1a+3qNBJUfOx
QSIS+vFznfw2Ghojz7fDnC9a6W4wOC0MKNT2XK+hpi1dwhOmaddNLjziX537fna3f776lyWwc6p0
pu8IvNscllUMCKIf1zGeoRCeR5o7f6wT/4imuf7jvr6k3Hz51//afpbnvJj2x4CbH4Ny/usifuer
K7/rv/1T96BdyvzrHzn/Nv+do/O/IzhHnpvW/zo55/Ratn/Ozfn9j/8RnEPz/DdkH7RpIAehwGIP
+yM2h1b7b2e4KGuLZEJ7DsD5f7E5Sv3G+JZnkzMnCGJOzf+MzTF/QyLIYI12OlQfaGj/TmwO8+Af
FzlBneXSP2Iq/+Njm2L1H5pOZPt6hrnOaYXA+rBLYehBln0Jtcoue62SdzgEw2U8iO7CVMLKVkkB
M2KPlSInAJrxI+6SKRxf4tIYkaGqovxMktIjydcjO2NZFyraj/NMFm4SWfsYb1a7sHRu31dTJs+J
FcDQ0sJkKGmmteI8iCcCs2JIrTKqxn0yqgZrTIp+gUltf4mH3dmx0g+PzJzTaOlXPsOn2LH1HbPe
8N7vUwdEk9Ota0eBzjOaIH0PyI/YGN1UZTvoKwrzMLTCZQEa+KJrQnGZidy7nUcayVi1tf0I1wtn
LOqD9tEingEuQFdZd2bkmpJayi3AWMRef1ch+VkkSrvoH9OiPSVebd6YgY/ByUssY+fko38yQAY8
ke86+ovIQy+4GJIA034iu7vMbOPHegzqF2vAPpH5dXtkJXaPnem2hGK59nBXmEWLRTmue2bn+QCY
ffZITu9FCYo669UZXzJHF3HZlW9myi2vBwesK3QubJ5J3jobu8aWWqb9dNV7EnxzgIWTHkC1UX5R
XorOl+sOwyUOb+WcRftFJZ8ZYKnb0musR7MghDD0BaZv8ALVAxTo8TNr2vIYYWVY95VKlmkkq0M+
5KQa4CLq1m1gtCBxGQjaQRaGy7oDRJ9VhXWy7JxYwjwCd0Co30VRVsnGSrS+8bOaU2aWE/ZZufPR
PMMI4vPJcCVyy0TdiQvttmlVeamtaMLPPvZk7+UGbSwx8IiBk5ESj3w/btsBSuCG+io/VJkfrNIw
y09RJepNneH5qdGxXZMp0FYL1BH2SBsMeAl5HdbWCUbrEcRheA0tKn4xO0tf1jUPXW+jr1qINon2
aS2CtY8ceV54o5aIr/P0gy+HcBpnSiyUVyPxvaQoBLtAMoDqALQhn1XgyzhkjM61VcbDEQy9uySi
MXrPouR32x8oHdftwh0JFHJ7fgVeYms2T7GTIfcj4Wlptwohk5I4sHzs12HWwZJSTkR4Liz6YDPX
drRHESu+0xyUn/U8zfvIJfYJPEmjl36eWZcOQ6T1LB2NpZdIhMXgxAkKpLg++Mhz9vASGMtaIU7I
VdmeyVikcCwCk7JnmuPhZYrn8Bn1aL9GNed/MPMTd2Ye1Pe40JNT3fTGwyjt/nGAFXpIh2z+jGJS
A3bJTB6XaQ7dEZo7uXdKmMcEDSUmq8p49cq+0svQMIjUaOp0k/GtHQbM4buU3JorbOzFag7a7FLr
KD4OWT+4W4dAgAHugBc9tHOU78j57XcaaD+YAHtosTGP2RkG4k90zUpZDKtYD+6FmtrhYjKUCTqv
Ta7cyU4geWjkgH0zoVMY/OoVaRXWZzv19HUyoifQnRP1Kyf02t0Uxe31EKXpK/93/dQlU7Cl4ykf
8kk3ECW0QWOw7vjIxjhbG40nt5PBF+bzYl5hMrbWFQF/z2mZR99U6iX41AYkoU2eZae+whWaTJKU
0DyRx0lqeFOph+UUEsbOsd32ygu86VIqqND2MIRHNYzEayD9c06zSobPaUyC/C4o6OmauTnft2Wa
X8+xGW3rfg4vZgPkxSoaRkRXZxBIUVTdy9g65qVbObW98Ax3vPbh3x4VgtylNAoasmYwXXeqYcEL
zAbAFVkm0BztSJKzJiFUcaRDQGx6JQAqs4v9vTF7zS1lf7FykTtsuGR2qpDbP5Ez0R/aCkN32cfx
ZzTU/TWJyMkD0VtkmyQ6gL0U9TOI31zKl5kQOLQVdlMEcBxhre2ytkSy6xNauYpwyZ/tnLV88cco
T5e6LqK9w0J3pfGvd4Sm1tVn3op4k45Wd2l5k9bbeKidY+KE+kQFTo+Y1InmZvbHZt+4o7yr5nDY
pVInpE1Nw1WlQuspGFE+kH5hFfcl+YBn7mk+7qZGFsQUFZiSx5lYmz4cq7ehD+dTUWT+TS8s6Csu
b0lbhs/KCco7NyPVFRhRciXcJt+pIPNexqSHgpwVMrxAUWG/69JT61ph2FeWqC+ATNkBGBmWpapv
kveqioY94Rj5sgwMJMnBpDeFyLxFjnV0F02Z/yBloPfSJUCYMBTDu7dj6d3WmZ9iJY/Njagn/2Rl
mbFpdGpcksQWbmXZDbjdyrrEWO+W/rGMRncbu0O0Cts++ahDrEp+48VP8J39dV839Z03W+5nqWZc
0yFi2YecPJE1YO3mNYuccSOrtF3ZvSxOc6b6izKMbeyRyjr00TjgKs885yKks8jya9nudmAr/xaZ
aQaDZYoUNboy3urIQyfCKku2RYcU/aqA9Hc5BM1IgZ2W6eVUWtYmHDu5g5XbLJ0eYgpGxpVV2RaW
+DDdDWMVXUvCWT81HA7mVfE887jWQAYKt0MOAiMA3jlQTWsRkzN976uqB0/QVRdY1fo9E5LoRkYw
wD3EMfvcCsmAULW6c6ySe+FCy0q19OG1bSH18Gv4RkjE77QZyS3T8xkkyyzmJ2XL/qnlJb41B5en
dko6sIR1L+QNbmAbKVHsRY9JUUNJJEvqNeYd2TaJnqflaAFZl/HUVCu3UGG5TJrGTFbEvaiDiER9
CfEN862IulOaBvVReqK4qnsHs7FvjOal55PbU9m6J98kzTEseyVJb2oMDnZizMC+4nmfdSCwUqc0
X0wzVJvQSYfnOont6zxCEZiHwXQYqyEmKm/MKs2fRDa3VI3oDh2xwA3kuPkjG5NVeCQFGCresp5c
sAE9+24iXEWaTIchKbLEY5gn7ntUSzJLMtP0Lm3EwidXTHItRnfemwXiqlXX1aiChxosEfRDgUcz
cHZRJhr6SGFbNMvQOjsmmzJAkQ3rN9Bdjr9PiV0oEvMUlo793nYedZ/Ntnpdj01+xGtsHNnZkm+x
VtO9nnwKlbYHpViGU3iRZS7+jYzpsBhb82Ig7ejQhEVgsm3NBR/d6LvHOS2iNa6ooCe9afIu5yJJ
T4Z2mnuvS8N7NeX9XhtR99wH07QfKBee2MuKPcgPuA/1cGYmQ6+DQFW7dDS8WlTpcmxHPSxdL7B2
Jo/6AxVT8pj7GSwW8rNZG0JnAHJYNKtGVKQVgzKI107mcZKN8wpnf2XpGms6mbFRAxHUTNuXKAsY
3yWhcbJTE0klKUHBCrpOcOU4ZfQEy3J6Qu463htzb97TgI33CsSnzwQrdqKtn5mvgdenu9Fqn2oP
Y3UV0IrgC4NQMpODrFUp73E2s9xWiOUJ7HyNaQLDWvCoL8hxiDZNYYFWEt5krtRs9jtIEJgNHZ6k
QZmgT3DpFe/ZJPsbd/SyB7MEDlkqy7sw2rwmqxVB2qkMDRo7BviCpg/Gt4zcicc4ifFiGGXbd4uU
wPkbQ9jJBfozv0Xwb48nK7GpaerZZQzeixgfgao7d2u5KbVecYaf4hEy1qEypnXspJhQNQgvUoZh
SZamDE5V37Oe2p2xyiJE9IHpaXdRFwOz/CbqxwMxnApPPO/JZI1dtbCsycbKbpqLYXCcZT6AJVwO
wuQf4bbcTEhTuPOBQiwoomRfhSkGlyqsrwM3zI5OEfXXSWLIy5IPD0yN5JqkUBRymZsmHWI7ddE9
W+I0Cd6yooNB4CQZ2IAmKY9mcnaVTLm6yb0mfVVGX9whS7PqhSn1uCkcjXNZe20j1lEq5Q2DZzbc
STvkOeVq1yVm8Dj2TgPGpcvEg6PTYe92Ul6MPurrqXDz17kVbPPljAoSkhlgJwHmAQpOz8Pkd/br
7OthZzepuNFSjB+o8JIrNrXugyi5ft2EEIu8rDWYh+nw4ODRsZZBHmC7COz+ZShx4XJe0fc98UIL
qbLmmqOXeylArWDtCax5nVNrb+0m1CnolLHYlb1tc8pzx/ehDezvuEKjm66R5b3WyfDRySkESyfC
U4Uuiyy3Ur6ShWbu7Hzyn6aQl5sxBrAKCR91mVg04gMrn6+MLiRmQWgGDmvHDvNrRUbHpggh3PZh
Gd4w3vG3hASUl6AB0lcL2Mwht1rrqtdVgWdGQXks3fmmll793oWW9WjIKXrphlB82FXTnimpVIZg
JDnW+riowlpVaz+doGylLOZUWfWwGBWl9yBjcJlmopKNM43mxTQJnKQj+NDjgK/1GvEPDzCfDZ4x
KeQr7a9kGXpe+F7hgxuWfaugy+SeuKB+7C8jYdvpRmLMXnQOpICl0eW4BIzUoqBW6r3utLsaozM7
FxmGcXAKPHTaFWLrT05/z+p05oVGLd66OjtZedLUS5ucr++E8EQfczjPgK95ypuF7ZSE26GufHSd
qryctF8QTarcVSsTPS29jIppBOX8mQYjVJvZGIPVFPDjZjy440IXKrsKuhH+jeG2wTFw5QTojWye
k0LUssp8NiSCusxlFseey8kr14/YTp1jX/NLXnDkghLoZSRDDVVUbCbTTK5iDrHXJY48EBh558UL
/AYgmj2vWWeujm/KMReaRHpOy6Uh3O+T1VGZkIFxgO2pDojtyr0KTY/hZyl5y4R6042pn6sYpHid
2s5t4HXJyh1ZNFckvpQHetT9lY7zeucbqjvMY2xdlLHr4qaCPIzFaJIWVqt0LMcFSFtqsNGQGw9B
3xt4eMNddIWDHRsWj7tCr5wfbLvvvkdWqN3Lngi8ZqHcfMdFYL4ob1cqCc9knxsdt+g6bfoypSYt
SELKwk2jWN9FZGdQj5JuvnLTqk73xth6F5VIh5TqSqDyqDNT3c5FXx5ZsrKTyaTMW7Lsif2oJzBp
lWh7/8oaDRz9sW8+KjFZT8Mk5jvDriIOcK7zYKT1QFKKJxtKOouCOe3q8KWejeS7waHhLbY6zU7C
iY0DujhvCBWoj1oYz4LMk9uYrBV63kFlPvZkrd6SN1unnO0jpwWZJeSdKNyW/0FP8A/B1pEJW2uz
P+cN2un3xJ744PAUVU+9KdvPRBTWR5QmcGMZ+qUfXVhOV1U1643w6+ZuLnPEhkmR0s+w8r5CjRq5
7xOG9QvbLSDi9KjScLK6c/YesJoeI62iTYU74Qk0IV9e7WQ06bvuomcb/cz9OADkNZxlxDiCSAKK
8wGfnAt7JuRcnnTYPosz9jcyxfwNzGFOhZiG36K01AfQ4f3K7kBMZT3nadeRnHAUcOuToyIYUg20
0jcPI/iSFjOIikJ5T0LK6iOZHJPGh5N3d0PRDZwHaaMt+7yuQeYQLBrjEmz6BqdjPb+l9NWcTTUV
/UNXxzZDpbTqpnXg2vIR20s2rNVo1h9dlLMadCHRXszEQ/oTbm+bB94POF2lSwkCC9HwdzknnefE
EONt7hglGMKSrthCtZVxI+y2BcepqZqSNpQx5vPOe65rIzj6WCGmg/bpUTeVkfvLXpg58NBMlfZy
iC38pcXo5LwzufxexSkxXUCm6m0cpkIvmjhoPx13DD1+oqovhjHzrs0OWz3LF0e+D5pa03WJhaPe
CJkiIamDnCxbg2Dnl6ClpbKM69g4Iv73tk7ZGeehUo9HK3Tn4MEjL+AlGUOA6UXvPOA+zYFMCvdo
y5QeUm1GzJsMP11A7pgvJzGkJ8dsrRcva2iczvCOnxploY1gcGhcZ8UYXRWN4NzKsSpYFzXc5gWx
1Ml9NsLjXA1RaImDCmUmVpY3Fif8dP4u7cGzdc7QfgRqENt6jCtr6c8ooZy4Qd4xDuqhlLMgx5cS
PZir9LUPIm+HqEKenFyS0THpvrsfTABaqm+iy6atanDScdYuwwrorj/l800lrf4mE6XaxFFZsxSr
rtgQ0DNFq7zV4tbOyvkwJiCUtcuM0RndlLSTIQ02Vtq7q9xuy+gA291fxLA071thl1hehTofZZFy
NStd9yZcwRl3uFb5PR1Rb5OWNUyhQojvthsbV2L0yd42AnhbmTL0R57SK+XAH2MMHYMX4K7m1ndQ
ilehcLYeIqFTEwzmng2T7c7zZhdSVVRd59hbF+ijxMdQxZy2jS4igdusxn1EIOud7EzzeY5F/ZmW
QfTNpOuyC8NkOwUqfnf8fNqjs56f6wZm2wKvBEZTwzpTwdJ0utDzENy6peO8DI0wk7Xb5SasJLt/
K5iXkQor+1UQ5RVOBkXIiOfrTEAxA9dEIGbxPfUrxP0DyjBqb/WSmqC1lknv1ffQwfwPO6rcEPBP
YNzSSctJjxhC0CxVR7N0SDNUiJlhLUO41uuqSKP1XJ5zcvPqDVvPLpL0IjMvP0R0RUIx7EQ079RI
83DRKMffhlD375zz3ZpD6MeEJlTaWqiYnwMZPZANYGl2BAzNHB0XY196z3LU4pOpq3gto17vA8XO
rFmcSp42J0CfkFuckuMyPrU1WAKotKPzDWsZsTFeb7vrFq5ct0Rm5V1IN2jfhATxtii81lwltNf2
ZtWMp0560R5jqkq3fgR4DAI3WJq8m5EWF5kdrIGAgTcUBg3fRWLG9Y5Bpnswh5lgdTps3lGEGbmh
DA71prJU9py4DtRioxN4cKPgLL8fMaMEHjmvtSP25ZiM+7BA4cH4Fga04Y/6w05VvMyaENQ3nQnV
LBwxU/+MWRlvCAD3DnCvxS2/QwXlMtAHD0DgwzTPBg0DrdcBfaGt1FW/dpSA1h5UgqosJMSlKegV
2qGgxxcNNyysA4rEJtsPoWWSXCDhOxqqPrTYIy4yIgOeVNsCL08s7e9kWJRLs9X+fRWr4sGdOV1i
lwF3LfAkVUMpNwGFxC7JHRQVXUfp59FZ2+F9CTb9WBjPgJ+TNdOads0kIoSD72TxyQ+nbm22abCw
uqSmu9on+1RCqGU8397lVdJdEpY7LylSee6sDMJpCwPHz1p/XbpufGG4Rrrgo2ZvjcmYHRPTKhe6
T/Nt0MfhoR6Uc5WVmrdXaHFBC49ZUG5O5Au4pcRzNTb3tVWYPBq2F1Ju53Z0yBK33wyxLI/wrs27
Unbg7Wdh9PC4/bZ4ZZ9n8M/IKrdXQei3H3lokVIP7iU+tj42qrEuBL32FJtVMjHAWngZ0QpLjo3u
fabD9KosXbkLB1scHSeKB0R4EKluBp7MW6uLA3fZIOjIYGjMabINJmG+EZ3qXNVzlTxjXTPHxTwG
zjVHl3Ktx8B1doQ6ANcU8dw9xpPoHmtvcu4nqpxyQT60dQsLtR43bIRpsPLiUT8DxWmJXLfbxlhb
UZk8mEPiHWjlaH/lpm68n9oygzeeGiJajbSg36nu5nlpSR2IVVYWAGzjVgSv9oj/jXqHinmNZ59d
Xk12fwtV2b2JfKtKIXMk4WVpNtgLxRQHMIYJq9U7K6pGaJJRFuZLJ6JZCRtw6g1OHIGQp5DeMQjX
sSXK0UD6QY8A5Mf7GBGxuFR1ZdKlr0uQFPyNPVV3i7p4x7QQq1iW+uFx6pvAfvZ1ZHw3qtnz7wY1
es6Kby55aNspBnwQibmk5lbZwLmThnT8XtqDnkluoKhbF4mXf8bDbDaXMpwD4NV0wQcCAcj32kp7
ok4YsmT8NMaSZPHOpxu8zvgiMVOH1IcrPzh3XmfdTJQlpXTfR0MMOamKnkjW9Qh6lnZX5+xCW5bN
2ilFymnfiJxkleSFiimiXatYFFUSq02poL+WmviQZTgrF+fgIK7NWcebrI2cmGXf0/ItKHV+a4Cc
3yk24zsZ+tVFn+neX8OgZYvlz04HEz/zS1NlycfcdLQFk7m59mBS54tw3sFqAJfihl7NqalnC7QC
UxNhZXUXMf5kClanQwPWsiFBbc1F9NyKxP9sqWg/B6v3knWnBetqRivMWsD4rj/DgYDlrQDpOS58
hWXPo0O36HNa1ZNhZ6Sf9xNjQAYFhBr43rHMYBWIusi+Y5zTV+WsqguOv8gjjMbZFw3v0MYKoLK3
Yk6fuTFrbc6NuRpmZV2FTWgfXSPpnmYNMiJRMwRsunS4ibs8ZVA78sNj2b1qBqdQlj2VbAuONK90
XSm3mXhk3zt0Et9KL5iuOk+CB5dm+z5pEuWqyhHlIsV2fdEws11FzuDcdHbXbxrRUsrptoaVx4Fd
HfuhNG9zZXZ3esRB1kLWPkQVdhLU9V787Ki0ZObg0lWSU3uVR4N3DJTDqz6kTLuYbK6s2vXALYmK
NVGOD8D4IaC6E3pyiNj7NgoFuOO42cRTRzK2OxGlNHTldKkSTe4bx7cJDk4yraLKd6cVn4t5m/JW
3/WuTPh7wfWbTVJx+DWRuNTjdehWNVHVxfDI6dCjw68JrcOGHa4T1akXin//usrh/UtRhDs/aAHs
M3iUmuB4s2c+LoiGXhjt3GDw0KbzEMz2hLrY0Pkl27J75aQzvs6gTfS1FkwWzoIeEBoRqwyJFpBZ
85LaiNoDCkA4WBeqkmIFZDMmzMEerW9lfu4bumNnvyMO40ML+MY5gLfeQRITzsEu78Bh5LhmK765
0bLXShaS1SfM+n+4nP4ticnPdSF/loX8SxXK/0bxyFn/+6/FI6Ssf3TN648CkvOP/CEgATT9G6JD
F+WW4YLz+5OEhCTq30wbk+9Z6eTSYTtLCouy0dF//od0f7MkZ0Z0JR6TFPgg/9SQqN98D32Uj0rd
B1eBvOR39U74Wf6gAPrnv/8fOrnXZczU7T//4/ek+R8EUAqdh4PLzvbQuSBc+VFJgrqEnKTUcTYA
oLedZhqErksRsjAwjR/9XRH6mLzjNSm6m56uYBA0RyYEOys/Mta/0kZyU3XpVSdjmjbTY5QDCAHv
3RMVUXvrhNxzg33PS64hSKzDOX7qhv6b3VS3plMsgqxbe3nwUsn5m+WTJ5o2b9Batm7DqJvDTcuA
QxaPMaBHINXrgrRCwmtu/Dhe54Q96OizGX9h/Pf+qrSDd4D0xbOIVXTNr2aX2GXgpa0+JAOvIX2g
cbPT3NvVwgCYHxrqIwzA3tiDdTtpg8lsWhTXhl0jpOjaS5FIdyWtML6zU4l2ti+voqJ5pD8oviWG
/S2bOTHzN8rlJHREtgW5MpOt1Rbwznxk3nzlBmO2a+zQpU1eN7cy3VAGDAczIsdbfjfzqYc7Ka+z
pBuOKraWDJ2twzj596NjBYcmncbLoowRPB6g80YoJ/aBg9qC9n+ybWx+86IvbBQlg7kqfMIFM8gq
VQLNFyN2tJqswGKuBqY+7IvkaDQdh7LOkbQLKAvsRPgXNX2EC0Ye5H2RUcDvcmqzlDZKqP1DbZjz
IWgbhIF1telmq7l0R+ZxQRKyp7k9cSiEcSw76pqrWc6vjOS9k3Kmag23Ld2GaS+v+n7+sEfxYjqB
fC0n/Rw++4VtH0V9EjSo9n96V//xOvzw+P9V/4eoSlkk26IQZVCBwOsHIXnUmDlkiWDjMLxbjukL
a210ThVwF7Q65s0o89VU1uMS+QpBddQwtKdefOIodDZUt34Ja6oAijMbTPVpy93lmfvQZl17HbUW
O58u6Gc08yeNFTpdsacvJYyESbXAfAbDWsucjhVTCYc8I+c2Dti9mBVADlR6XUURITyzIyiHyCdq
4TPjm0q3FjF6K32mmjsFbb6//0R+YvZC4otIjWXh/F9fDT6RV6ve8ONoS23K2zmE7aoAsrSlQbQR
HhHOI83Ebe9P+hS30lko33oHZRBf1othkxDovi07MkhEQTpQRYWnRxupka3aJyvS8tRZ8jLIm4dG
SAIe8xwsu/fuTQaDzYYn2WFg+osbwkLOl/jDGmeZmK8ZY599fJTvX9Y4WKro7NnoN3lIWoSZ3uk0
yrdxXF85PIbb2VX9Uc4lXbLf/zGfS0Bw7kjVHgfWMU+8jBoFFlij9YGIMwZBdkLpSoTXOsEWR4bC
tHdwwLqhvjL0QONgMrOzKGMdl/6NJVS5y0Jj10Xs+3Zx5arwjrlUuIhAcuEs7G+T4HtoJDQhsuw8
3Nv6Uu+BoyXrCmld0Rq3mniwUj0oc9oU2OEPSfYQTHW0HGXscOIhLKKKO2S6iYf6jrax2QBMSxLO
g8Ctwtl7Mxz3riKWaFmNTBSozu+iZHho4trhaBTc985HlcMck+1zUICa7+C2xQHrRHafuO5FNyTx
OkjGh/ZztgXpp7TfULhZi0ajEswJo0nyodjFwxuHqSWH2BOfHpPN2eKA2kdvlM0l50pQXz4Pymj0
b1Q3G48e67Is7Jt2aFMCKPR1FwUXXmzJnafjgKYFZZGwXg1w20jGhr00M6DgOYNqp4LHORYltU2V
XOPNRLr1XMedegsSItFI6Xpr6uR7X7qvDlOryAjiZT1fVfQbDxw7V5Nr9ldpW19ZtfFKbu+qKGnq
5GqKF9YQqjNDKV6aqXcy7dIEQc0MyDDH+6onVS/K2pcqgRU4urS+he9smPDGK0u/2ZYu9rk30/Ts
AUAQa5KcMxGkntdWE99ZeQUthHiOYW7qVaeAcxuVVud+SblGUOKdaqP9v8ydyXLkyJaenwjXMMOx
FAIxD2QEZ25gZDKJeR4cjqfvL0pmrZZkaklmWmhxabeyspLMiID7Of8YbURS0DSVxCtzmcqg4NA+
5mZ3tBf9a+iTJ2DI7pAzfD9SJDaAIOhntP9XPTacAIz0EKF+nEyCCBkDV7OpvfeTcZvMeghqyw6H
3tnatlbelNsQSKEzYl8hFqjAHqqLYNwdypblZqDWNinaYq9G6yzyvayceM2vSoSEKEVLh4C6nM+H
DlzRiuFnSNt8K3TaBjOoqtGJCAx27ygsWN1mnIROhL3GfwzZF05uem0R7SPMjNUmS7OXbCh+Kssl
MJyVbx8N7W9UxhvVwFk3+7qL3h0dNqua35ummZB+pgfXpDXLqkrkipYeEjLvBE7xDcYnSMTLYixO
g6KiRyFZF623qvyI5m23DH3yX+bZizfQiluS3b/VpG06i6zyZfC/5lxeMVGjTKjSTel9GHlRnZpB
rZGNgF1Vtb6jtYKY2poLDhfJkuhX+spm3Ct0ufUACl7in537QekUf6oUPrDvioxfyTYCwBsJVgd9
bUiEn5EP3Z1DcRMyBHxEQUyxXG26WaGR+0ezbB4NrfBXrmOzmdRUlM46MbIjb72nxgNMWcAHCGGs
7J5ao/ePqjHuEp8D8pnSGNIjHQswhwWkPNffT4pLE0eI8T5VuYvBkXL0OHvzqu4RSa2gdwNPLNoc
L+yS7tGVLzTcQfYr9dlFBNPW3gsbzoPwoCUXOay8rvlAHfo1SyCh1u94qnVvk/V4OhaaRypKmbrJ
GHepr0WhResU0i/trEX2fszpZtdzwuu6OD57TGKbqEk3dUvs5uiY7cYj7AHRVvxhR4RdWelnbGpk
AU75vrWGZlcv+gtImXZhk3q0K9cNaCBZ26Va2YLQL0jeq0cw/Mr1yvqcKp0QeSJYH21fN7aFFR2a
pbTWfhSVG71pho3JpAUKJOg+s3p95+fANSJCX+TFZ1SgSViNCGe0wv5Uxda1hzdz5EdvockTZ7k5
pgb0psefhpyfSksnl96ZK7KZjSBJ4SEY/mGumopek2lhhkP2oao7FEesHhkeUJVLGtYxou25orSp
cYleZ4ckF0JWYavAVNOrlng/g0vDdVsOa5+odlIbid8m7T6CCoOMCfqeN5oM/UNk0XETaeXI1KGf
o9RFlzN1aBBhusch+/VFt82d+k8BHrQaoY+Ra+hP+Tw8auM9R38BhNYnwiHtGtgKngyyHzGy6Rur
KvOIoYuSV10674mF7MpQrdx2uvcVV5Bbtf9NkagMEs3A91Mm4i5vnihA7eFNeAh9XkFpRNh33Z++
MY+5Hp0yf7rFFRVOhmvwrHbIsbsovTrIqQFcUFw4C6GQhnXW8s+KMj5aZB3yo0KaECQBJGh5llWL
1TSKz9q90BKP6q82zsjAinCCa4gWjttF9+EbSMorh3Ohu9+5nExUpiZ1OfwOk4M2duBqOpk7G4ZR
CL3po0OhHcfmwU2Sa1wPO9dLtoRiSahR62V2T9Li4attLPe4yafN0FjftlU836225d0G690bSuvT
5Gh0UFbygaAHLgR7RgdR5Ty1BCeZP2lUUi/hxLCF41cXq7Xs498uPeK0CeQM+kBpGdFoYPy5iyxk
GHmjKW9qVbNnJ5qV/tJ6hCMRG/AEjsWh6E4/GR2n1ylDzwNHtyBFDSZDf6FqhOQsspZXsv6dC1MG
IpVcnO7I2Yv+8t60gGgU2owgVzIH2kPr5j9OReJaVj71amd57bfXZtRzpIfKHJmOrcQO9Xynee5b
9OsvtC2A8JfhInQYC7361bVur2piUQd+69qVUaDVyQkRGt1vpoOXsM7Wk5EPh47nKUAvfoNQlCGh
jq7nMpfBUvRzX68jCj5YlGiI7JzQyruzH//BSPAxw06tS58sKlif4VCBKRLJLgGJml+3yr5Yw1cJ
D/LKIfTYbPKN33pwIIrgJjDKWy+yUHj8CJ76Q8p2o/nrO+2pTcjXSlcS816/9fn0lJdEOtsqOnt6
8gbVxMj35mcEQHAR1oFs9Mccftpuh51Fq8Q6dSZuYJNrwHRIS/LyJCSWAHmdO76lhnr1WoMoqRSh
iz8cDFtSo1rq06MxpgddRXTU6FydUIJ04/Xu5yD4JzFp3UZPl2diOQF/2ASwJr3N6F2CyfaPSOIS
EggPmn7Ruw4mhqHKg9ALYAwsxEw5O5ttrGi+3XMN3Vx3+ZvlabrJ2nEnNbJN7e44mxOlQwM55R0e
1zXL7Rfyq2JFHsZzm9MsRGLqvkfOaoz0VjWd/qJL+guhP96I6eX4MoywQS34oIq3cez4KdtxG1nE
fki7C5Sa+ajXN0EfjFGNZzen8seFQloNfq0Clqp91FS7PFXfvuc8+u1Sb8cC5RWe2LPZk7Psk6Rt
wtgRDRz7AatLOHkcLZ3gVkGJt7u/YbOoHtza/CVvbm8QbLqWcDarqPtjYSvZZUjptHqeN46e3apI
HueRMsuUukLIa7mCxdwmPWGOnQeEr6yNACQPDFFSk1TF58FOn5dSC93FvPWZ81gD/20zG1i1Gduw
gwzalWBsqKHObUpHkd54r268rHno8ilaa3nLZ9FZ7ntQRfOjcbSqhL3jLh3qh08R95ulz6rV1CBH
tVLruzSJre0KEunrvPpsvPVCxkJG6SshyU22Urr75eiVWAsP5aGdUSlW0J9aa8+R1E6lNr3pkkdd
zGgU0V09IZI9AreHSdqtUqM9pF7xgpD/h3XppY1dRSYZSG4SB8227cq3PEmYPxXnG5Tq4HHZIZt9
bHrzLGsbcedE6L1h5VVoU9oWjPNwQa71bTb8xcuZsOky7f6uOjFRZJ56n6nJfIBIpmn/Tj0J3Bnm
BZD+hDc/H4Ou7x6dXvstXCTjSXYwcJbEsnofF2IRTLdl+wc9Ndr33M5/BcHcBB72p4G5Ke25/GCs
/lJB9lqw9vG0Iy9ZEvimgq2YdBIL2N4qxJnGHFEl71XWH2w8TLwm5SYfhj8oh2BfyguMKGdWJ1B2
oV9dOfayzanjGZcuGHxMvM4kvixPnbIqRcg8XMG4nursM6YFnZJf9YTq/2BPFJqnn95ofS7+uEVf
9+Mmxmc/RO+pYMMptA0KpKDAQDn39lfhVX9n/opl2z0oEJd1qTO0EQtzqFqq3ajMXY1T7CCD7LNt
Hxk0SSNIFI2tUwi7XLB0UZzoDDZ6ueGI2iPaDOUUb4yE2iQ0D71Ad0CfDgTgXVfado9l2e8NZhVC
zY3vooq6bSFemdY8qhvjrcLXcNdAFqshWr7nvF4buaLxO+FDya280gbzolLuhylpCC3jPJGswDQW
hB2iGgxnOZ9v0G7kQKc0QbozJLz9UzVSpzfgPQDYsTM2qnvbZmw1ZL40Xh9qQ/rL+vdFgd9dAZqf
WkPKVe57F7gdUgftBB1m/phrqNkL7DcZ/0PVgFqzbF5qbd5bJlOmiSbYKTU3bHP5W3vz61gmb+zd
p8kA9kcwerMGQBjXrLGvps8ir59my9lCT9LyaMlDViditdS2H4iRJkVH2Qzs7Z0NN7Z5wcwPAaA2
yBCCfuxU4ESxCDX3u4ToxapZv7cqv/o4jdch0R5L4CQkMdJRR5NKWOny658XffK6U6b1DCVkK5pw
EI6gyagr3D+p7b6OCkUs+jMLksQJOSyOGc3FQWxyeFL9cajdBo6reIVKK4NScy6miy+O5AO2kPRa
ZtMzXg477ApzLwabBj8zXXcUNqH0o+mz4SkoS5vubO752LqU4wywgT4OaI4lz+JvUWbPi+s++mb+
EJlUBXo8dIgqWMezTaQI9umn6qGRhJH6xmtdJ7dy8f/0tU1gfzLs+jbb85g+AGJ/5xpaGbXcPDiI
2C73greAVNBjWQ6Ix/xZYDlg02jPg/GUK2ScVmR815m9WzIyLV2dja3yU+w75K+IheHGQZGh8vxa
PXmtu1oMCfRp44Cp58P9+018jCCOb7KKv7sEWjB2CAbRahhPh9qa9HcyswqlItmpahjflOkWKAxb
A1vjT98h7zCbrqbMMd35LNOlyNnlfmKJZGmIyv3UVNOBk/ZUZsv3hMJgxbX0VDuU0WZueS2X4XVs
6Yo2zDYkLvjJ9Jxvw+5DzO05bhTu+Ai9j0p/tUXQM4aHJJ3rP1mOe0guzxlE1K50uC6yBdrd20VR
RL6vuZqr8uIY4oUUt0tRfg0W5XC+SH7bONkSmkkZQb73aCpzYhaMFD1fsszv0fxC1B8d1VpxXUbo
OxMDklcGeulsZD+coHexdMVcwcKhNxIDSPNLoAmbzChPINgfXPhZ0GS2x3NLZGAVDYxsw5Z2XZ6+
ml8mlexk2um6lnxmkr5DT5VHf1E5i2CQ7RMS3mtWmk/WnM7h2M/m2sQ44trfblojn6vNU0IxBfr5
/qoWoFXFyiLinGp767uumoPs9VNnT690lvyJhH43leaH9O2fb60V86FQjQhGSx38TH7kHVUxCfPA
/I2UhwcZh1MWIwOn9SSMRvU6oOpetcy4YzG9D8N8UPhA18vQ77JenZAfYv5J1G5WRRdaKO3uHkPZ
uVS9SXulx95fQlkKdNw5GeRjj2Mpr5lbUazoH90gvpEvbu3e4NCcNqaSv+DlKb1/BXVkg+D1iqEZ
B+uiykZiKSOlBplTGXj+dPU/VJ1SAQvZu6pgv9dV7YKKWk5AQDgBdxhvldN/zF59ium6Wxp1Qm8o
uMi8gvT9qAn1+Fp3xpWaNgFmFKkGYBnfp6LRbOP2xkalvHj0y9OYGifnyKpZ9FyQGnxtntSboOnd
OFisedOlKfHJgupNRS+usDaTnYrQjI4TbTzMHOoiBsvfZbp6jOZgoloTbYzx1qXNCafll90ghjCF
/VJY5anNzW1f1QoJtLHtRl2tPP+hYjCiSCPex/ITt7S7I3vptZqZvAxP2/i1pu9aOpvZM2wWDWwv
pgfjREnda9rzCe6GuFyP6BWYrOaGzExbUKRjPLK/WQeoVOPkkDulz8K+jnQMhQjLjr5Xwzw4o/Yq
C4NVY/GeOA6tDX7k8ZkygsfcUF9iEOKUxuNwK4UBFvSLYzF5KstF8VA+YjLlXYly7gHccrvJtwB1
ZiN7w7OkQHx9yuFHIzs15F6vorxaQpCacWeNPr2CwrrvWCm7Z4GubanuWECdgMbp4OZBoifVIxI2
FJwVGgIgiLy12udWb9tQIMbYVqJtn5u60nZ+0qy9mVhS1OXaF/cuSrQy+yHGJDRG2957hXdPRGVK
phWiQ/N4KlJf3cpIc09IDZ5EGBWwTaXj+OsZlhHYxHFOGV6JwGvKSxzN8i8S9m1kZmYc5CpbZWJQ
OxnTqYoqB4OF35CiTMJ8pg/6DYRBbGbOsmOSFve8CQWeWcjkRWAYJ+IktSgYQYqaPFAVs/xIQ/qs
eBJV/WSoXemP7c7KMw3pok2TEjL3n4j7RlP/9XcanSMfjeWG2K7cg1NpmyVCppMK/YGjpfyjC22n
z22EC0EB0XhGvI3b+pYnenFEe8dx3rrGylFVc6Iz1D/0YOVALcXZuH/55/8lLcJmdkCXlQ/qLm4u
UugAr32ULBfbGOkmt2jJ7subVY/lJS9l8fDPF8+e6L/B++p3PaWHmjkGbimNWzMs3bHvs980pts0
t7SPMXZoYMeUQc5b1u87yj+fSs7HMza0p3/+6Z8vykke/Cn+tSRAMvoO3HHmSAPvaEG26fq9mPL+
pW+euljkO12K/rlSWERkQ8mloS17DNc5DsUiuhajSnZefv9o83eJHKd+AoOErtKTjIJRMzsLVRcr
VfnxWhN4xFFycy4gEeiCQvGfyGzJ0F10PD1Zbj50+YjsTQmsmxjkD3l8czXMPU9dlctLmUs6VWlS
pvOEIY1prgsF8v+1Rq1kTP31oybYkBZdu9ULbRmY/vxNUdfFu5e5P2mX0GalMXGifUAK1lIRSkNn
Gi39rdU66+h15ifcC0qcxUAhXOsPAjjbQjVxwXq44MGes51QalotnlVjpBr8U5R20cEA5EYeL45O
Iv19TuWtA36+BZHqucva5DI6uLSG9qR64NeGQvGqRlIhagBqHuybhuIrpb5eDesiRQ6rODIHbYgO
ZK2sDE/SnV1zNlNKgSTR6R/5bEZh4Xlr20hy2oZHzHDLzq/190bQeuDGtnMYPV/nw5QQFo7k78Ra
LXZdq/YtwOgRTl+Qndc8G11lvTB14NLo54u5aN69NJ3+Uc/UMK2rY0bu3U5K0lXvBbTLpIsdaq3l
QvTQL6ZtBUaSpBuvTpLttNyr0OO5vjhl+5vwjgWp6U1bwFNGvKxVW8tPT3pDu+icl3tpDUDz7XCJ
8pguJMwEIVoQe10yJ+M0MG6x8/jPI9fO83huO8VhiqoOI3VRHjil9mSPV2sUYPhdyuLG+E9HYDsu
Ry9pB3LMso5PXTKfcVZuFRr4XS1s/xBXMzgYcr6NZlbZeYa6VCCYx7gbD4Ke7A/ArIOfspM2mqQk
uKIkOuqxl4PbTBe/Hl5Fl2jPNHX+5bWuj4usXwfXdfb2vHiPFjfJ3hLc+s18iptI//aL8WPxuvoy
e9TuGOTFrWAUtENPAAKfEjBwUYNDRvcvZk7PYMI6Myo7AYUtNWzpWX7950vulH8MbvBFrw4J7pQr
uRX3AmoI3cbvTtLN1vFs65Tjutxbs3OY6AJp52k1xeKjlAseFe8lm30Thl97yDpgWiP1Tg666FOP
iIjQbpHssg6WZLJybLV9YzwmevZQzt2Fp4JDXdbibPr6sGpKnFgZXQCnGcxlafCM+ak1PvLp8Jn3
WhA822Wjz5b8obfkSU6lRApg2MdUS4tD0/kruUx4DObhpJWwrrpB07hpq2uqwHPtizTL9Nd9cO2+
2qNyMtasa/VqdlCMRlV08LspNNi/tuQUPCf20nH7M2lGWeSuW5mUKxN50ha+hn0RodNOG4zf0Wj/
NIBGG9uS04pN2j1knf1kIpPsSvOmY6jdsufv+0I7Qzw85HWXhFqUrZOs6anrSpZNvYfAdbd+nTWr
oSduXZsb62Dz/cYCBtTm47bxzLK+2GgC295PbzWXsY2N0XItA2uMA/xRNzKY4BTYHiyqzdwGUYlB
bbPWjgeLsk385HsPqxnyE4eTqk83gywwx7rGI88d8vh4NDdzYhXnpk8/a/CKbTJl5rbO+seI5IEA
GaMdZnK4GVF+HZficBj4+IcyM14LJUv6djlgYu/JtayHbmi51jMMpRNDdpZY4Vy2VWgOgEk2BBTf
P9u37XnSmKt4NmWZg8iMZHVo4zYr8oPlymRt6dDIU6quS9VDmPnrrPdKRl1EgJN+lBRqM+GiP49x
96IZr4LW+Yvo/XlKRI6NoSC7rktPLMqvrkbHRldPwG6ma51yDOBhasvmNpflZzG7KHET9Ixd9mxn
sf/md7qijHqG9I5ytSnGuduhOFtJOUxbwkgSzOtAxRn+v1M5YYNt7Ww32bI79Q1+pN5CN2zTP++O
s7t2R9DPNi5Coxjy3aCVWMknu3yTCQrhXvQtsknhPOCMvZRNbv+dG0UpVRtSuRc9V8VMIkXj+2Se
gpp0S9+fbTsuYITIq9UVbJ6fvi/Lboo9EVCtkR9jo/ptMrQLaePqodPKTT9OzV/+um9LbtivcrBv
DZ8U6tuX5ezYEdApuJHR+Kj8TD169DCK03AuZ6Do5QzM2hYVRS1iLuJVGfX2LiWAc+/LHMwAk9t1
gIMejBb6DHvUmYiNU1Sq5UzdQrAIdbA7TLhosBxW0imAdanWvT+sh8UjTXOkvj1t+xupHdQGiWkM
IRXqoM+wzLtAjsyw4k/p53/piWDKxGQa8DjvSzN2ttKfp7Wao6NKuNemkkVlyib74BHsV7BmgLdp
V7ecNsJDbtJOcsPhHeHkVi0OZRewwPJfxCwfJn/Ydp037qilQN+JzynwLH0bD6p9qBOKyjSWC5wF
09bKxLxGED4GWEPQSiuwamP0v5pkWOumxTiFM3cVoTxnPTMCb7Z+DAhd3HLNLm+Wre+Vf1y92nTF
TCBF/STc/ouw4TpiJUqsgJKjIBqXeeeZrNR9wxUktVJuEk5hcMG43ExaxmTRUIVGAEJ8nMgRp0HH
InzETle9EROS0vXZ1esEB+/EgGTP1S1VnEz4hIcdUCiPoB6aXR/avnyjOxqY106N7ZJY54gmlhD0
/0OCS+8yg3ErbeKKF+PqzpSGN76GBa/pqBpZyE6wAAIGyJDW8OgYsHyONpRTuDKWTOqH0e66lRzj
80hkzCYT60bM2daY/GQH30MxHnFvdjnPLPtg3XFT71u9+6XpsNoBYX+aHsGTiY5uAf0Ak33Xkm+A
KNRz7rc17RVl8Zo7PeUfQBqYNoqVbFiMY+BILuyYhiT5MhbDpfQq6JBSUPxubDiRmxuq/3pVjRB2
oh3NG6VgG0Jyki0BNSKsev9dm3L15GGLtpNcP/VgJvv7HCx/DL8+tHl5n7IxLqlqw6tDcExFLGcJ
1GDb46ZwkanPSfaggOOC1q/7i7WIIsgRmF+yNAo9mr7WkajcA33Eu3hcWv40CoCrP7MN4KrrDzZA
sZhoHSzdCv5KVAd36qm6dMXv1CKfNjPr0Poay05M7sNoQ/KlQ2hyjtfmOK30WqgAbfXWxTN0SMr5
9Xco7HiFWcIhhcKvgQcI7ZENv83woZDNnGOo6Vf5Rz2pLbzJWA8R1wzs0qIKsBBF1CPWhwRFGmpH
z17GncOySAZKUoaiSK89cmb+iLEIa2duV92AMbarnM+sTT8cDHLEspjRyfKqV00fkO+ARwPeBHXP
/pnr+h5zWorVS6MzjAiuUXq/nYn839OdC8F16xGwIAL5HuK/nEPTngnUC20vGkIvfdQFsPUEGGFF
1QvJIBZqwpRjtQAbNNpnkHWgcrP86RlosgEBo1T91Yv0OwINdjVYpht6mb+LACrW3gQJRYBIyRDS
3JJo2tXdQp0eEtSAaCMwvhj2AEvlXnD8e1lsMPdn7jqJ6ynMbcqi5xoJxotKeHKFvxlqLcTTvfFk
9ByjCKW7rMBfCBt4538JFRvCtgidqYjDtkaBl82fZX620u6jiVrCf60Js4DVUIM+Zg8IylHBf4Jh
vqX6QPCR90QYw4yUwzmWekPgMlPxE3W9eBzd1WgwFBjzKA9ROT7Ps4U8ZG4/HEzhlPcWGzkiiySZ
ot916bRs59GXqzuXBMuKPcsHdY1ZnwqjSV6iYQhBVcRRmua0GcvmR6CpBMwb6h2v3zsmBG60+Rnx
Puk8ZWRzDxMtFKXJOUmJJFmQRgAgl8eUDooDXa13eYSNLsDRtgx1HSbRuDl1DR9Sx5DqjBUyeVoq
eXWjD1zm8lwPq6XIOCAmlFml0a+jlu+ot3s+YDAjkb/y3DsSpXGL1fHPLOInLR3Yt++RNWO0l4mg
ZdMrPuwJCs2wK9jI5EdUu4GcCHuYHyb7x9fLqxxgevJcvBGSYRa0O9k9QZSGFl1VnoDvEuxEVBzl
T51/8iD2V72C1bH1+TFfjEe4zWxdFYhB9bjZVz0OommyH9P7G1JU1IQSdlCxqxofo0MILTaPj7yO
u/WSQYIwDP7qTrxh+thbiPL5bhlytpEiLCS0WBh9O4I4m0OXUpEjqrJ4RNzG+SlgUIl5SFxeVkZ5
KA4iAzh2DpODTp5qWGQL8c3SZyQoeRUFVXscY+sxxV9Cu3YMXpLd6TszwnbnAWciRlmOfED2mTVi
V2ymvd4KbQuiuKT9vsdrEDid115WseqgbNzp5gNngrRH4SQS7quRMdBihPGa8bugkZl7C0VGm33A
YogVbVcvyG1B+ct27y3je1vazx7OyUCz/ugAgBrr3Rpq7YxI829qRcw8OfsoqB8clrEh1w7NoFNd
LP9WkBzGSaS/E7+0ERl1eFaHEa7PWjS5HR5VktY2DQI3JDkBzbUXUiNIIijtvUuq3zZZzEMVTzd3
sTeyUe+qJ8s5895VHf9pF14enGK/QEifcjTMtYcJ/eg/6ojRnNo132fsPKH0ihbllUlLkmZ551Tv
D23vUGKw2P1Gz0c4y6q55Dl8aO/mG2JswUUs/JeszyfDXl56Wc+Ml1S/pgX8c95/NW6mP7SexkMi
ZtDzHCO2sUSINJryRzS6f+3v6jweR/TMgEFINCN69LQ/o8547nq+tjFNHcFebyB2NowfT5q3pnBB
NWxse1Fdq9PMoBWaLZdFpidkVJGCdk5y7eFundqrdGS6nUpgTqTOhmEMaw3xTYBRvTvHI5BX4l85
/q0d3ujkyfExiuNa3MNN8GPZqOlSXeM1uqfYDXP20HTD39poP3LLuJAiHJ/12V7rDVuF1tt/DMpW
aDLrWKw/6Kydn2HQI/arrahSUtBV24f3srNA9Ma89iEmD5XUCTUw2idWnJQKKvO9d6XcW1OLGijN
vYfFz2+dU7cPRXoYIcZWmIjrdRKRrDToDiKwZviuk26hW4zwDU83To3ZLBtpzmybaJHwDrXr0cYL
VRnlIRus75RIoyDWOjvwYJwP01gf06bSVpby33Oenw0S7KfUJH1l8fJlA5UrhTg0bLyOmNQbaq5V
Ytbb/1z5a/xPUn7bImyTIE7uQfoa/8c2Ozo0SNyZM+aweloV+XzUTN6GSIplnaOFLH1l7RbrPhpo
UC/jrG9lPu/IFmtgAHOxNjNuJuWrd9B+42RAhPr6SA9ui+D7nx/1/7Vt5v8sl/V/FfH6/6G55j+1
1vyX4vurSr/+YzTrv/tqTONf+t0aIxzHM4gvv2u+5d9+wDrj/4sF1Sewy/V05JHWv5tqbPNf7FC0
q9wLZtnx72mufT3e/TaW/y9+yXLwexh8tSmc+r8w1fwThP3fBOdIYyiDI2j/XpFhkKDwj8fkP8TT
K9Zh6cIWM5wmSP3SvzoqOWrzzosiQS73TpYFYIrAx3GIwR6YB8YcNUPbn6bU/R7s3g86NAdufLWx
BFM8jgYEN/fJT0lOcd+rojBXruW0aKCX/03jDUVh99Th/+6nv2eIgyK6bPoGOcx3Of1/+OmXfJ59
+omg2JLyw44ttpolDkhCsTNIgso6x2j5QtyLI24SbORdqoxQY0LTor8a8/ChnRgGXEbcedEeCBC9
ehX3vi7/Rg1jpPJWWc6NqhPUtRpqrDW8XdQc9vmraCP7MHgROp94YEqmI1pn46irFz+jrNkT5Bpa
k/4n0eia6FsPvszwLmhizrbvf9sGGy3na8Q1AS4m2QWCoRg+Ef6mK83Hi9ARbhksTx1+f9laRkjS
FemaRX5z73IzP3dE0ERE7scklJAWMq8S9Tji1g7ahNukzwjVM0zyXyQMJ4EJ66UUxFVGGXXkRr3P
9DoOFIlrJ/iTT70+laojfiKu3HD07uRbjsrWntyLgixAsuAvYZTV52kpk3XexBjUvcFcad9mTlja
NGKg0IiZILqBvu5pFGstjp4orLsUpMrd6qo+w+LfZjAuIusgoieEgZ5Cb2bm1KY3zKd0KVPX6LQE
7BXdk7TTZAdHf4ox9B4mggzXuUAEro8E41bRmVEEfr4SQVp3VK6CTPkuFRHQAnzZI5xjagKpCbIZ
H4/J/M3urEm0S1Sb1yxCHbL7jY8udrgrtZYWbshS3jFq4cHSHPfj/d81ZrcjInHbuf096GvZ5V1/
jGI260r/y7Z6zUiS48O5G/r+m15lcKfJ3vZE4Q6ECyIqtyKSdsSrbo8/A0QzFRM0hMYG5iHkO8rX
nkX9Twn5W1SEBEjsyRHOwjoqrJ3pE8mHRUCsI7dPj+7CvuR9V9ZwF3I64PDASStXlO9aPm9ny7w2
LZBYvKiDayN/QRenez8GnjCZRn8qS36lvn+TSKQqz38rz+hQ+Gx12rcd+w9F378xCbxk04FwLhEY
GN+UlW9mNLSeBguFN53P5KAfazs7tESfFRlGaqeeTm7f1JC13YjOuDzWkbYVsfFglsbNmjFtpvyU
gWY8jrNzzGT7agIa8G0tyoUWdZmH6TSk5KZY/cQkaf82qj2n2BpWmNmek+UNcRItS42C/GXcD/Tq
OGvll9MlJ2UTTcTkPBnkmdlDsTMbeYpc/5QbBcWIr1Mf/SYSZ0/TJOE/f0zVXRWZFAE1T7LRPhET
fGoN8X1TjT5AaRPZjILiZ7d/nUV5RL12bYxLNWjeipCmf2PvPLbb1rZt+yu3vTpOA7CwEAq3wiRS
DJKorAqakpFzxtffDtjHsn322/u++nOBjQgkLRJhrTnH6ONWxoyFzfK6866gAHPBS+QhKbN3Bb7v
egBNvWgLrAfInHpVX7Zmhz1Lq5t1DDGihdrDl+XuZR7tnS49Z66HWsDN1k1iMpJob+hLUBoIasaq
UGtzE2c1WFlEruZhBiMYjJQWZjuFdHcVYsfmqIzdvR1xHJi1TdV4+Gb6U19fODtENa91SfE4RyJP
WeBB9Z2LgsDjBWBBX/Zre9D2XVHdIL3jEMjQ+SWILNv0iJsY0i1zRn2CAhDpDNYumlwNAKWNzD0a
qX7ZDonLXEYkiwyuGA2Iq9ZyHxUQKo1VED/MyDymGUXOjfEtHTZd5t0PRpYuwy688ZPiwsm5qiDV
vy6b8rINkrdKSS7d1r+TccHE3C05oYMjUJvHItWfx0jw30PK10fhuAqRyS9yHyYa3uY1ZmvSsVxr
75tmsZombq0ZhtsJgpkjAt4Nyq4a7cndZBRrST0oLc1XO/IQ6AVgDX39viDfEHqASoWQHxYpOlQc
Cl4lwTmo+l5zoeL9wsOZ5dsOlBMU041ZO+98OxzxYl+2MMSLKqlpK6Hb8iHVur5/OepqTAvYiPbE
DVZo+0S+blGS20GJEK6UEDxpEVIiGC59RR9BKEY7qAf5OVDOoQiNHWpAZJ7USwgohrbVWC9K2t5R
DhXrXmo3Ai3QUKfnOtRo7xe9ScAZUt1MuexL471WKO7Xa6TSw0rmy4guSmtkN9nYL1LgXchDENbw
VWcrtXURikzJZ8wVjRW1gI2qW9e+WX5LkTOmYdxCSzPFaqoZhaP6GHvOndMQ867RTusiZdwX9cB0
xGbgkCUGt0zjoDB9ueS8fLUyoBk5uFPkcia1ShodtuGji60QcI9Z6EzRyCMaMcb+pwmpM9ofNIDM
KlQ3iouDI4RtRtunQqkZZCvKp1T3Rg4dxKWryrb2ZdPhfUdTygBXvzVkexuaNBVs8Fhp7YaXdcnl
0fctzO8rX1WYpy2ocFubPPMYjaTti9dehcZGSsAshsgFidUgBzMcBSg3QCNYykDlyH5DMDeuu9AH
POWgrhnbdRhSeBg4A/xCr5Y5GHtjTD/cIj9Axbob3AC/AeS4vNVvInSYQl/3Wlxt66H7xH6V7vDR
LEXHy1K16JbkRifL0bmoTW9biNdQIEeo3PxecTFEgGSD77wYmvo5z6z3Ru9OGJRfrMr7yO12pEC8
M9rwbRTA3rySMxeN43PHIbns5KbIJK4A5DCqdWWow7GzylMj2k2AVBdmIrGhfDZYI2tdG1QJM41p
mWdmFUhX8U0MPfzfGwfr7WU3hq++KNIlAC7azL3+ZIQ2Hv8ev61XyWPkZgJQT0xfopRLgPy0B2Jz
W9TofbMCW9xoWOeSMd1aTYnDMjr7WavLa0Otsd8IJ1rnozbVdEH0DEm6yhz1pinEGk5GvRmLgKuK
Q2t/CC8sSpwk0WcwsxVKrMbG9PR7X8tuhegbKj/NpnURLg1hddMIeWxG55DUkrpf9NGK8qMrvBuK
WFwHC/S8RgJTTjwFhnWvAddL6+7sNInHFDpQETY8tnpKcnLiWUvEzqDNoaiqWMY8qpULXR8XuQFH
JuubGuEpRV+za+4sI/hGqM+mEK5ANz4ChEniu/LJiuDM1L4PE0UicAolPh6zjY51p8IIr/B/cYVN
sryGQervwY5DJTLzYmW+cpTTBXLUe1PRviVpTHs5Lyk2UhSAH0ExLENELCY0MEotWeQXjdWkS70a
PvKiOJUaVY90uC1yxq6DRcNrgHcRJojbnA4Bed0F91VBpUh24HSyuGIYjK9Yv7eqmDK2y8A+trsL
tC73McBgBjhr1M3NWvXzcQmsdFE5er7qO2+bmv23sqkUSEwtHKIRE46CfscouwBTZLHsQ4pm2H4S
CmIQgEaXubfAhFdHAWHpKVLdtNLf6fkBoGqGBd8d8BEjv4205KlnOLQEA6UxokczLMNVI1R7H2h9
uBx1avy+gpC/wEMQSGNfgjXFSWHTNijWfk0RWBaVu8gwr+EF5ndMHWyvJQzeQKjr1LY3vqVEWxpU
i0KjZE0XmbCgWt72jnt0zCI5mvUzbvgK+Er0yFX4iUb0oxwo6NRT+sJIGz0ABbg0r2UcV3u+rJ0f
Q/dBbmOIj566skfa5yqGecVF2t5qwmpQFSvEcTfyVNpopFPdWOY21xIJRSpwjpjj/CrcBqFzK7Lg
BdLpQlX1N8Q3Kq2E4sOwPHWpDYAwCwNcedLhoaBysDTWGDaDVeR239x8uBrAFJXckZeRCpaeYS+S
CH49E9YqoBOxUpyoQka9aXOPz1FuzTwstp3tYLFkTMUoFqquD5nNdT4jI7vjSrcuUiYdmjSowUch
kBS7Uvlq91rEfAf+FpIAPT+SS7BufPFowrHC8QZo12igyDLdgBv4RnUMDvQ0i4yiFoU/Oahmf8wT
zHNdT92iah89kmGJbUgukiDq134WfyppcT1I5VvXW49udWXGGZy9RLuMnXq6vCOadbAfNrm888aC
IRW6WaSREfq6ETXSOMI5jl57NVjnjvFm6PXOiAKqnTX0uefwUcZuRG22vpQ11raxbm/1Vnun2P6q
Gsi8m/qW6cQprKvb2kgLQqTfwbh8tDmD094O6vVoGtewYLRVbaMo6aC2KVW+C6Pm3pHhRSEQbZpc
Kysd+4D7bEQ1FqREf3TBmeqFvwGQdEM1uFarfV5T+xcQF9rRPKTane0iGGqbzyjNPaJHeBOtsTee
ZX3k7ho22F6U0TqikypNGPJC1Osmt99CIxfIGZsMGaZ+PZovWWr1yzEv0OClKC8K/AtkJtyCBdui
0lr4FYYj6FJcfxy0pNIkLiN5dXR8qrBhnnD17bFUH4uu23Sp0qz5fMCVWvrcgRnXO+M9FEDE9Ta4
0pJ6FwRyrxLA0qZKtJx++oiD1AiRK7lUxi8tIz+OxXhvxOLkx/6bR2vZL/Pt9J+J++LRNp1THqG2
7e/UihFqKdKnLs691TD1DQcFLrtd3KcEFiyxpZcMkOSHZ1GcaJgdOkK7ssPyA89OuSw16yHg1ENK
cmzwVne+UoHV1NbUWpZqD0qNFFb7Ms6+ZR6yvXLy9zRttyiMB4MAl6VtppdCjE9op9ZlwreZ+P2k
UD4yBn5UYiQSffaZuqq6Ct1TyNVyBxGTRNhk5EZkiQu1whxI8OS+r5uPFnEQlYQ8QZ11XTv2uNTi
xz4P3/sOxVbIFJtWG0pXB8eZMWIfUDioK788mh2RtZ58bRr77GtCWZIKwpUGOZLorIUu8KYY7sAf
Jhk7W8WDL26oc9irPKHh0XFTwU7EmKbwUJd0breyyreWvWTbL0LdPPe1k29cRT432ghYnTTfJbk4
HKAa3s8kwc5XwV+HergaDdqgWo193YSyC1tYvY+CEQtkxYlN1txCH13mBsPtALyLlekiEfT/yV43
lwYsJjPjvmoH90EQvRDnUVD3XoMQuJW5mm8ZeFdHiaVkUzdhf6Vasl0qVeo+cIN4xErp7wNzmkrm
bXDoC0hIHiePhaPgOYLXseoon+yHkJtgBk64HcNn27kYyvjW9vMn3I97vapey8h+VgJmelZrX+qA
95AqdxguvOCMa7uok2cnSPlbOlAFVQVFYaAP49Gj9s3sFb3dRThmLsMp5+DR4oN1RZcD9OwnkoQb
puREvYyrAmUcX2D4lPoWuhC+vjwWu8xN7mXZ7inFgEpyIBjWWku7LlNvyeDDEGtMCUjIFKqGepOS
hvdMhGqq1y0wAO8xgBLPoBAUUuXfe46D3J1es6bQgeSkviC25L4A+B4UtHPTLpBLqatXuUAzTWbX
MeihlMPpzWmhVH56kxjNFvHNAyTibRPIY4hB1kke7bwB3BbsSzTSxHZ8ACJEfB33n3SBul2oZNum
M1+E5142Slpe6p0TbgYfKJ+B60BDRGITTBB0aXAdMYshn9FCQoXxPbR9uaM9UPNfU9qjT60LTnSy
QFGXQ4TTXmqje/Dh7y2CRP8UXAWpBO3isjQwahcudqePMnpk74cgGp5yxBS2HF8srvHYF6PNGEyW
DIZAfa6GywC9cdm021gvxk3VMoXJXHhWWkoGtNoz0fIgPli1AwIFmytyG0M2JcJ2hs6lb5w0Fzhl
jL1YqEQS6PxXgeXhreqbdJHLnFurgjelV+4L2fLbJ4OKo0g+ghU3qP1VV06WPPkYslGNrXo/sdZa
TBnQebdr1ClAh7yNMlZYWnPBOMa7xRlaTF/BKQzlTQkok5tksyQRSmF2hKbFy/HKlNbRodctyo4f
oGYqLPljy5j/W+N2EA+GNZIIj4JrYKJrYfqDHRm56EWa2wyv1frK7aorGUQ3VesWCy7SgDzEmwec
kIKTt1NNsidM1ALqJEfPMwPMgv9YU49zOo5TUwOfOTJbQcpqnqOB+m5hREui9rJ9RSd1qbqASHzv
iTwfRtyajoY/VnZJnSJBlO3TmPE7MRgpVy5/QohdGxHQqsiDmxSwQkU5teBbMVoFQW99HRISQU+G
C4qVYN0Ye/FANAGKlpYhjudmh8aSO29s1pHZPbR+tdEKsWvD+ipq+idY1K+1zqUkdu5Mi6wYvXso
gv4JofA24BPJGg8/Vd2YiJ73ne7tfTv4dNqwWmbghagIMlIEENH00W1flEfBFKapum1f8Z0Go75T
uvoKOcC5dDxKXgahPFfIdP2VTg4V/lfIu2r3blY1oqDgxhErVQ+p/lHjWju9fnCMFb1ze5tXSYNp
mKirXGtWJIdpu/mzFYuOrourEUkthRcBOmedaddKzm1GMUWxIuv1AkLIPYEEL824QUG8NRr1jlLs
pEtBOes16clKuSfJYpW3oiC8orz0VVr6Yblw+FMYh+GiSa0RVEGyykvcaIF6cuL+AVU5c8e8xlTw
rJaPQLfvhtH/dEJkzXSVPLDsq9TugwPc/00E3nebCmiYOfWNyITAgpYRUUawz3G4p/54ZxiOPfW5
NfjXOucDBr+1klOVtADCx1YD1ZGjtQf2TsYbOla16p/iqL5gVFisop7vSn4LU3lpoJpYqw6apBT4
qSI5bbD0MkYB/pXIna8mZFS1hCZUcYz+j1MZ8Xy8yqPmvSzp2+u6C5MivAuwcmAWZ3uYu8xaqLAT
SMXZ2EvKeQgnsqY8KM1bZ5uk8/B7Gwa+iE6W4cIgWW6I25IaDiAMp/ZUBOSuvhxAVjpVF29Ug9Mr
I3bKGSnoR0H/qJp9hOufUtugh6e4yL2DbdFGbAwSFVz7ulRMG9WPCVqGs/9yOs109UFHVVEZ5WFM
kAeAYfOXvsL8S4HtQMlENeoLO7COrVMd9Lh/sidRrXcVMPWtzBszBDHpOVBGJguQbvh0Lj2SZEL1
ZPvGfQMnlhJ99klB/NJV+fWmiot7geFhNV0hkgzoBK4EdYrDqwQ9x+pKdVB8tpECgpyPtvz2qAvk
PVoQ3iQlBpEiF8hJRutWR5hN53YFyPtGoYjA+evhLEnHcwVoiJvzXkz0kd6YLmZpukqEZywVwJYo
BGCtMiZV4rc+TakkDTX0ai7FVpjvc7BsbnzfNlzeTayhKoDFzh8hS9jHsvFvaN0smpLGBWSBRQSR
ebJD70JJYIp/Y44YXv2RUaou+HXq4QoNLHqS1li5sn9qnSBbZJZyzOJs0+rt02CZMCqyq5r6RudX
mCtyp9hEgsGzHaDiT4iCIgQuDT4bozr4arVpGPhzUiEXLDsOlb7392Tw3GWOwLw6PJWpR0sZlIvh
7bFYMWxHDgxZ7zLHeoNM8zku3XoNHJ8a/ySsShfTGzeQshd4C5snNe0pYXfbQmGPITxhaqgvvD6B
r6bchYRRpGW+0TRCypzuwcT8t8pUkKuNxhQvcGk8eBSFwwsnNY+4P5B1crHgA720wOdxl47GW9d3
W/DNqxyXApnLbyio3rRYfWkDzGslnsj0KunCJ6t9NhV53bcVlijrhZ4WyrNwYjpPJSBgEzd+jODQ
WWshoH8UDnjaqo1l8qHTkeRxeevq+NMtuYCnTOFhJONERAE1dlyQNH/6yQka8SKHhj20ccv7VK1u
Avd7S3jUNwjZLrTew43TPQi9OtBEQfFTYsxeYCCiiqhw+XPD8aWu1B//uyHbqT7cEhuAH8kb+HcH
eLV0tBxfikW0aSNpLLOKTUoaPFNF/aaQWLOQKseumdjYbuyeubcMUDLCSzZREoL8WQRI/DJJiyXl
1ov5kOOp0ABVauLecClHhuGFn6svZsc8v0eDDzYYriA/qMVwpY9ol8X3QNpLvbgZwMaswHZSJBpi
5u/SR5WtvrtOsFVD3l3zwkvohUgC4/HJDMx114h4mXIr4CKX1vRhr1P03AugVZrjEw2A3cyX+kYx
22ZpTwdli8YA7oaHpUzH2DCp45CSr5T66MD0c6rhE6ztS0JkwaIdDUrI2nCZBoJ7HJ9TyPNojiu8
iDRRK8XES/1ZAz/STEEjR+yEWzzUHI4V1JLojfvWUZjlafplCMzjzYurNOzP3B6leLZQFhfo7sF0
H5KsxDPdrPOGcwiaOD3Zdcvxm2ESbtPhPRrGVa4Fn1o+3jlp9QC89Zg35pvrcqh5lXnGPFiuu9R8
K2vjqaXgwUF7GyJLq9zyitCDus7WujDOZVg/QlDbdlwsFdSYlsuvRWAh6WTDQ6cF73VrHCVxShyo
3jEg4QCPCOUOJkrXcGMwauE0TSOv58xIN41aXJo5X6rVx4x3uL0u23xTWIIgM2HfEad8ULXpO9fb
Entnup5un4Ye1lsqbje+rN4ic9Cor/qfodY/lKo8ewbh5RzRhqseI9rRKJB3lCna3fTVmF51sKE2
LYqxfVD5jRZGnlyHrXeOfXpLML7uyjZfaop6lwbuVI5Q76ysIf9RezGtAEmxftEAwwNHGEP94rub
rkKgNJ6pwrcLtEe435Gw+oN5jCUnKpEhd71mH5k6fAaN2DmlPNNMXOLiuzG5VtLf5r/qwM8Iy3uS
ZM8jzKDAjzN42N2DQ5fLY4rY6t4mBayrq7QUposAvPqdI+8yQNoArSgP6LsqzIdljVRsqUhsTUl9
hTr8abpQhJJBH5Kvu9T07lyA7JV/U3AjzOvmG0qcTQUgZ92Exnn6y+JRfSFD9Y1MhwsS5jZmUl3x
lzBd4ZxzZLvtBVeo6e0lzfTV4I0vpdQPvaTFnoy6RHBWbEKxGJUtA4OzpHHgy1eFsr/sYfqgt2Yy
fGdJ5ZI01WXkdQ8Uu1ZD8VbViGiz1jgLT77VZZKthMaETh2Pbts+6APl46CQzqrLmtU0NC0KDtoc
LJE6vIi+f5i+4Qa/x9Re4EaFt5Yxdc8Zz3ibrrzv7V2XwLHIXkZjhj7SS464csaVKrMaEywGydBY
VQGDzjZxnvzCww/VX3Z1E63SwPbwZzcX9aDjWKBfj1HfrI5ayF1DehaDr7RSQC4XV1b6ncL4//VA
d1iS//v/vGdNWhOb9+kFWfqrvkc3CEv+v8N276Fnf3781239Wn/+RtydX/eDuGua/3Ig5pLFYJAi
9QtwV7P0fxkUoBzTkjoCIRO92A/erqWB4jXATwkdDO+XLkiz/+UInURyR9OtSSpj/b/oglCf/Sat
IUGad4fcqwkdU7Igj+d3aU2shViXgU19FiKjOKOKe/DeQCN8+lVaazKLMiYB71g6F/NWzK/gdaat
BHmK71tjXNHft/7Va792/qvXas4rllUCItu82M8PdsxwevG17JBYtbemhz/Whd6Y/3tHhWtqWvdb
bzKAfT3Ekx3uazEwEmWfgTYpHPHo5bjshel4IMxZLIZUXXcEY11AejEedav+iGgYXVHxYQzjE2FQ
hpto7IYXmeMmrTXnkajOjYQpAptAteivxu6IsWUo3P38zMwdd5+6nom7ddoyL0euJi5bqv3RoAIw
tNBYkANFecvuRm3fx5pVbDTD1vbzsm82VwoRnW8YJcMticDpAahMdoinB9/trWWsQgv7Y8O8OD+Y
TEIPUU5Jg94nT/Ot4xE4M2+L+14B6d/jFfSGdtOL0T6FFfwwvIr2CaRCuxl7vB6UKzPu2RdI/6sH
Ry2U6zrOootI4fbV5212aqcHV4l4sAokIzlksrqG7kDXNAFxmKO+uRB1DZsfQ4WXK8atlgXVWm9d
kqX6Ut76Xt4dvby6LxI0yaqvyhYEOoScHsU+/apzo8b1mb+jZVoTBN/XzRumcwW/Yejt5kVz1L3z
371ofqOY24coufh2vaAhTF9t2Hd29OvDvC7Xrf6XDfM6sjrvf/zmtjgNYbs1NMzZ5WSvdqmxXlQG
IvPSMP3bvmJIgJijX4V08i6KqBZ7TdOby9zq2q0NEOYke5wIKXivs97bAtBI5D9G4HggrjntnuBZ
dZXpPXXIrgof5mdklvx4hskl+L7u6xkDFsy5JKdSlSoD7MKpJB4F4AiVaJa7tJUXXuJ4W6aFDYgY
EE/oq/1bq4/S7Vi2xdZDaHzOiRhFC4XD3++7dV34yQt5D9rKN5TgKBGeHzzBLN+tB3eTNejVk9z1
NNzRDEI56PHsksR0gtqUnWD+kOA2PRRWx3jVYVIzbyjtgYb7vFnxa0JvivzdanpwzvGLDrwVJb1T
KHg845c0bUGCkYqnXIome+H05A/6uVimRnlTjTtNYFcYJYQCJvSGtg+xNnirmmisNakvKACmld+3
h5X2ZgKQ3NKQBiGCeG/Z4NKyL6TyTihuf4wsFzZN7yxt8MHjQxt3zE6pYuHztD2GXJpELe/JaLh2
RknQ8fRAjYRXBL+u8bCfZMCWL1yDXfu4Z4qsDxfAEgiMI9FuoQ9l8h7QXO3Dpn+UFXjqtLiIpqvF
/MBVb5IUcR2ZF5P5YvK1zA945Y4EHFq0gQ91qyW0WQzi3piPPHmuitYCtoEfjLfGKIPHxHa6tUpU
6iEby+SIWuzHrm06HkIjyR5/uRXiHBq8LP2VZa1pSFt/EW4aJlB4dNQ0phyA7txoprvPL8JNC0Jf
45u+/YkGJd4FztRQ1IkQulRyM0OIprM8P/1z+c9df1n+j6d/vraC6IKSDcm6IUaVmDLvXMihv0oC
yK4ZpMqkSpZuNrgk9/Ezzw8a8n+uYUl0oAH/fT3ec+x981Z7ekWvlO563u/rZT9f8bVe6qM3NYj+
V59RpOWRSND0diB2E4ds1t0EelmicvPDlTTr/BUE+aXXC+8hcZQA1xWUDq+089d2X5Nm9koEK22h
ILMpiUbVg6Iku4RZOhbv294b02vFRByR+M3RG6yGXB/pU2oxoXxbdfOUtgWOq7LyrxKG5tvSszQ0
Hhq+qZLISbpZwzJR1f4Aj3S4TaLi2prWV3bvryGRuzvy39LHkYb1vL5xQmsz1NiP3STyX7T6qht6
68kd4Ie0TWnA1ma11xq7OswDehx2va+NMVoRVxW8CD38B8y2Zv8uG+bosyzBFc8QtmCEw6H4+9FH
y8AGwGcGH6FGbN1E57sO1Wh8MdTRXHYDpYYp0fPcjDa38mx4UWOH+rpXV4exGsTZ95THgRN2o3VZ
iETKjQ6lUHEP5+WPZ/M6xU6u4a542z/Wz/v2DULexbzf1+bQLK5LweT1r95uXqcCWsv95gaidbbu
G6aqao0aMSqJbUmy0XuqzfBqBpdIV14XpqE+zrvqvvFj13bUf9k1A9DykSniOswT7ZH0XJhqOVOM
0q/JjcaDrIx5em033Y5TctOFOKoX0zM1NlD7eY3/49nvW//cT+mDTY8i8ftrv7ZmOEEudWqjSzt1
1IMyjL8+OLmGccksd3+s/9qXXCz1MC+aMjvUfeISfzIA+fza5eu18zpyRa/0Lu6380vnjfP6P1+W
OOpZifRu1WfRxh1jkDuxHy4xV5RPZMYhgKrt7s3La2IVQNMtwoj0zUCh2JcEOLCkU561ICmZ6qb3
zMLCK53p+/3PpREtML3Q4l7HRXdFCrOYt81LOneqrz3/V68bp0/4+S5fn+fxCfPSz21fnzdt+1r6
+T+DTWHtIhDti1CjuGLnFGx7qQOMtQzvOK+bn309kJDFBqAc9Iv6H/v91c4+fuzt399HLOv32whz
J1R+iAKEqRnOD3/AL7cRqCKKTi6C8hGE6i2kG/vGpoFyJItsskNxRjMkeG9SYd8w9EHE8HO9zfrq
5/p2RBWVFfow79+Dq/1l/3k9Nr732H0NSudMBt+IhNlOtIP786j9/mxap45VsQ4Dk76qT2UaGzgH
9bx5fpiPtvnZvCN3R7DXAhsu+GdOge9vbmsurTaY3VSlGBQX8SQYbJ10X0yD4iTDz+6rlPTmRRCb
8Q2Rhd+XsmkPQfcQiV6CtUm+jCjtSEKS+7ioKaPD51nWQBLfCwn0wDVxqTJMJu3333uY8sOVl1Vr
mztLkP9ZayaDrK/lXPzDaED+bn6y+IdzA1OLI4Vt6YS//n45DuSgWxjHrY+yJDfWpKF06hiPnwil
nJ6jlyThb16DmHfIGB3WE0CGWdaPHfnCacytQ8ReR8VLmlViqBD2SFongMUqb+Z1YGHkunRV/piv
5bwp34sYBbuB3L2wBusKu6J8AABGS6q5FyAlzki0dvNaqqvhUXNjTvVpJ6bIDtUmBbvbtCiTdlyT
z1VekOIsH0LHiembpvF+3ppm0S/v3wMD/fn+ilB3XVMSRebiKR1cUNYp5mdKcv9wuji/j7qmL5q7
nWU4xNpptsA38/sX3dipXVNoSj9N0XSb+fubv2FG/nypEgUWbRJ0L/N3/LWZIKyDqNL08vt+ftX0
QNxdDOnTpLrvwJB3wHrXiYlYdTGvbO2YHvv81HWN6SlwmO975dL8bMEDnOAEODukpoKiez2+4u8d
qjh9HSlSYiDXm12TGPadhIY2b08qH119qeenanRNcke5cXNUjq9uFd0RrJjeMS794w3xnzhn1SFx
sVxOo+x5PN5aln9ouvw4L30N1qH1XiO06fcWREW0HqL01x2H7moepH+9FB3Y95fqioGse3T8bRZm
oNM9Jm5OE/Rn1UUL3GvaM13wdN3Y9fS3eMoTMKahkeqzSh4Y+iPN/L5oDsEpLXX9VthucAwyiRVm
evVfvev08lJwtv/9lVROTqlsHqjvPshamq6kU8FJ16WqE9o0O61+uZIS1ZtZjAPsD9IvNaksMGWC
RpwqORk8+kZX7uaFKNp2MlcIkDSz22B4bRNsM1XoHU2zZGb2cxGqEedZ2IH0nbbOZ6HjDSuVMZ8c
C/0gjNjbAljRD3J6JqZ187N53dfWLMdW8rXf/AwW8llLx+DQWQ51AEMn4qagbQXN8sfDvCGD5Elh
5t/r5l2gyzFDnDbkMkYcUk6v06aV89vMe887OhE2iL//js3/vFtNJ55hkzMj6b1Yf7jVPNkGJKz5
AmQ5Tp4qCMiY+fmA0Ye7xbxc1wQVm7m3FnVQXX6tQoAJmzcg+RZih3EiVs04RSBzQuEDkiFE7qRP
D/P6IDTitUMS+PKPDfPW3ompLgFgrRtHgYgBAjk+qVkbcilLnoo+0HYyk9VV1TfVlZieTeszwwSQ
Ne8bhUZ0ZTTRvjVa/X4EYnZNkue+hNtxL6LBvp62Far9y7ZqWjKM7g7UGqHFugJGqcvD/fws7IYf
z+Kfz762fj3zOiskY4SL7N//NtpsFfz9BLAtG+KUtFU07o7xR/KObxHtGg5q+RHV6UggoZU7G1hw
yjG2i+tc6QGTT0vfV1kawukybdCi0RNBtTEv/9xOv2W4RHK/G1JbORLbJNuLwcl+eZt5w/xegamT
dZLBWHdz9HdhNirPUscnlJc4OyhSDsCtgSyI615Pi5fOpTka16l6q/pjj3pJcY8F6qedHqTFzjYh
v0QMXNcaaLNbkRDGhBXee5ne0Y8sVF3lwXC96AwBsrwwFLwPM7rQUAHY993wBNaBiFzF6i612HSv
5z3i0uxOcYgypZ4P1+nw7NGfHKz5mO1A/S+k8OJN83PL146ZDkpEENKFBExwP+4zLCi9f2sUwCz1
roHd5NgVLADW/dyjBj4EbMM9F1MNR44+yUXkjcNyZ3FeF8RgjkCyhCtrrvp4P5dTqiU3847zOsUJ
w9WohdXNvOHrvZK5eIT8eqFVSn1pFP66qO30NMPp5mczpiuXqdwDoVn/sX7eY944vXLe9etFchq3
lNMrf77tvMe8ft5NR5k3v+286o+X//62lZP9w0DA/o+rvdQZb0lpYzLmki/+mADXZgD7AIIEbVf4
GZpFCxx4DVWyieyBLZnEvGmx4OYLIQL7VTZSl0HwyOY/dgxt35o8U9Pu8079tNO859fu81vOi/Nb
2rm8inWRbGiuDyek8rkOyThuTvl+XjN2YjiRz81qi/yijdepPXqTCozK13Y6JzikrDi6GLVgOH3f
/ONdNCq5ixKf3jrz1jn8JJrMJNIctDArktX8dH6olBjqs7eeF1RiAA6/7Py12zBt8bHv75V4DbCJ
t5tXfX/qcsvf1JZwQd7E2ZGB0pTUgG3Yov59nNfNDziFA6I1pn3szjrk6lDuTL/GpfO1z/zMd+of
7zAvOjms0L+/3Fm/D7kNi4ocwz/VkBrRaUyf/hwJdq5dqsXYv/UlXQbCJnpEZKbRyyP3pxtGIG6O
VNL4Jlrf2Y+h2t5SMq62APRQBE6L80Ob35npWJznBT0oGkAolruZF30tlUcvlDfzUuOm7S0GhW9R
XDR7vVXyE3Vd43uNbRiUNSIqZT/Xz77XyWLb8Td+C4Tmaz8xV9Ccxl0X0DOVyd3GzSdxGCFEeayi
wuQOk/2+6AxOsqotBDOWLo8izm7nxsL8kEfJNcEo+Wlewu3dr2MBevV7JyIsza/9gSKJZcuNGTZ/
L1bzs8Ts7btiAKs41Yjm9cYQGZfwtO272s7/XI8TlNtASLxBp6me+w93MPH76ELCjaCa8z+Unddy
3EjTbZ8IEfDmttnes+l5gxBl4L3H0/8L1Rq1xJmjL85cIFAGLZLTAKoyd66tyYYGN0AhmfhpdRGZ
flGrlA0eu0HJZ1LnNt4qpnj0UCrq2fEbZa1kDogd0ddWxcav28exNgtKlhxpY1q5ck8lKCmaiWVL
HmZrdpH+cpvBOhr9D/5kEM14vIkHV1MpvI4U7InFU+32jIyrSzviVwyRlwJCkmMauMq7hj/QsfFr
9SwGZMLp579/sz+TNMSfwZBZ0E7/mab56T1u9X0OhUFujmNSGuhPLSe5hm1lNTMXWZPjYXWNxP76
/sXI4/VeK/bm1HX7vokr8jiGVDkN+Oj3myDrwru//8j6J2dH2SJsBMaA3S+JEFb9n25GlPnAhLD5
OSKYwyVndHFrqwdin1iDxK0zvFtyEq0KB5OZf7qruMXxSpH/q9tT6p/dstYE71Sx3GZXE/AfH/N0
xgZZ3C+J5QRPUFuRw8WLwaeMCz29Pk8jxb9IHtpmcQZ0jjLRJvcvqafo82E6u81LM8r+/v5Hwb7x
847EcCA6iCwBa6h/WSF6zhgaTl5LH+AWFjUZDpB6JSAXJWt6yjpY+95Wu3br9Ef7XXQElMtoM7Hq
HRK0s9E4/pwv+sSVYzD2x/Yra53pU2+f9efnX//RILR+WLymoj6p7pPp0FoXX9aL83VXMwUYCNTf
ejw7ic55uNcbIPm8Oe6jOjYeHKn15hX2bCvPdYyHdDTDnVnwBRWjvdIbD9MFmIlV1wvIy3JBN86o
0E+vSXWKtjBlMOxsLTZjXsITV42VbC1PGzVKHX+Oivz8bVTk58WoPE3+dK1ChdhTlnTJZsz7H+4A
IFkAwMVB8tpvYx4pyG1hgovBhq39JlTLH8C70nMsU8YMMFbjN0myFKcmzZvQPcnXsEUuP6iDcSoG
uQECbuQLo3K9d/QvdyWINkiXGMJDyMbCA1Yhy1//oS00/0Gh8MvxaukkugD1w3eSKeXHy5JVeNOp
C3RH6dKXkGdivO6cCiTHJ2s6yw1U3ORc4s1toI8c/VBIeHBN02794kOaOm1/GyCjiBKf6oj4iKHm
uGvLghxIxH4zzLOzLJlfa14Tr0Ob4aOHgfzKzKFNuU12Mhu7A/Xt/4+lmmJM0a/fNyaKYlo6fBbT
AQSjkzL7M2hjU2hcD5WZfVRDB2EEV+NNnTTHsB+owe8neLGX4S0szqjurTZmWR0JEVbGVkyemknn
hgMFUpdYjlFJZUGyBkPqb2upSw5WOJoLK036BxZK0A2CIPliJT2o7xxdVhlTWdRG6jfsNkLKlvH1
IM10IC+ckjSxcRwk4krpi4wu2IyH9JyCCnWsEZG2C/WuVcHFqIhl5ukAA3ecVlK3A5Y26N2mw62v
xb1KRvY5s/BzW4BK8+oLYOsNbjDrRO21Fy3E1XDIdWNjxJL2Upv23lWd/NJArr2EuAhxv0TPuXWy
rDHa86NEe3EmDvZYQpQI23qXVbGyFn0UviE6UD15dY3EomV4xO/UXd1ityLce2u6U6xWhHJ/zRVd
YoYp5QvXaOtNlXvD7nYY23zYJXGyxmZEXWual1Nf9WvKtW35aCBMd9wYYaefRrObN9hcHLSpJbpq
HlE7ue4PosUX8md/m4FdHCZLy1ufmIIs4F1phmrVkTYsP0JNpoAfR3sqzOEjxvngvVFuod2RDht2
GTXYLwrKd9GfIUjbDH4YLkj2+G9aho46MRXnpCcplSN6/QQWwX8ziLlTGNC7q1QC0JmpEBO7GTAV
Zdi10IUeALQFT3W2FLkMWGaiIVISum/704hoxNM0D6eKKVUipnnBsggdf/H3Vwtron/dUhNySTUt
W0ULa5rTLfdbsKvXuhT8w4iFlc/9YumyvRcHwPDhshgI8N76sAKmmFklt3qdA9FI3nPnGb+uEnM/
NcV8Q4YcESf8SlZRP/hQT7Zh65Brmw6DId9RKtEfb11mUMmzoVDTdaFm+nWar8GaM2XKt0UfsXAF
DDACdRnBNXSOKtkofeE8FlCRF6aWIxKamjnAnTW1oT67aJrhkCIxmeoBRbOxDeXUyvpBtKBWZ4+e
cb1Q9CRmuwYVZJ09J/gK+DzdJSZ5zEbHn1CoKoZpP/2pT576oj/n3fokAzHUVb7x6bpGs4ed0YGy
HCXvrYmS6LlqW6j7qs9OYfDcgznK7Ry8CIFTKhtkpTG//Tk1sthU6NNUo8BxLej7bgWB3SKZ3/pH
ezoUyCj3skxhRRD7R9MoEhl+HgOi3dn9kdgF/I0SViSemMxxWsM/llJU32n+kC5+u66QVAtjKqRl
Bb7XJ22scQRw5OfQ5J2uJ+RbRBMOi77CWy9diGaFh+MC7DtIXTE5RourUlyyE01PKl4tw29Oplcq
zz7F2TDAvkPtQJ/Ckv8BNlJwyE3lVWxORBdyj4nCGZyszLH2XqRfdBG4FytxJRllqowIjd4W67co
gxhVC8Kgn8IPkitnG6ya7a1DkB2jw2YA+hPoG7+HaxhiwIrApdrBhKTaPckrNCicjVmU8bRz5rcu
cSamiRmiKQ5ybYFRcgGmIOQKsMNp7JXqWiAfsiB4NUEaUnBFWTAuQO6zM5x8qw1eZddwd6Ob4qYz
NeEj6XPLlJONaGZ1usNfx70ArH8DDfgF9xQLM0MXi00/S55qP96V04JZ9AdTv6rL/9lv8ezZBpI2
IqBHYdObECpEU8hshMBGDNyUOLe+ZqzX+ShvpEoGEkU1HuUl8K1E83ZwptGfU0CqGYUeUJFPn0co
b7jOLgssMcYAw8FCO4ROCHmi19OFNmr2gYJOY+Z1XfFGHGy8C3wTJxwC7U9543KzBwU15pK+CtW4
XlajnL8Vqn4IeLM/UFbkXC8fp2mfLk/wmhb97ID1hRFQz1nY+EJNKjtx0DJqrMPE0raiyUpAOVXA
O0QLCwRKE0Y2/3bjRSereQp6F4g5QaYUf/k2m/eBRB1ViCZC9LGJJSluPTkUZ/8+LTVeo45l8szH
7PJeHy4jsersTsGwfh6pGnYAWuM/UKDkToPFJKdzW/P09zeEYkwBsN8XXeDkQO85pgxjzzQQKv35
hrASoANt2ubvOdkr/N0qcye3k0uyFigcr+cmTia71srlO9XHC9MQQ9cJYuh6KI18FXaQXNDTFKsW
kMc1r5JPTZvv5kKsz13801YZ7msLsXo32+znaNgmsFi4VYUkzv+lnWuq5gnOebC59d/Udd0/g2K+
kNndpjngtMOxumR4w41pFGDn1S+sNhlfVSXmngowkdS8cnh1OtBBDimLY+SAC5mmSaPVHjBQVO/E
gofVhbx0Dbytbont20roU5L8NvnTcupT8/bJvKeoJ5gWW7cPVXvAYbDbTw6ejkLqAtPkXpGi7kUv
4X4ACqn3jhQ5ewnA80LCAeS10spjUJGvakS+I/Vq7wIUH9RtXuOsbrD27VQZmwF+aa0yknU1lKS/
pqaYpqKO3edT2XaGmT1Zmj45377L3pA8tTnW9tcvs2bm/VpL2BCJKeJQT198Ssmfmi6Tqe+hJQ63
ueIzrzeNZGTXzwszcGjVCN6KHU10IbGizPuKSoActsRFHPDAeB8TfaBmji5MhuyzG72KhrjGt1x1
o1H0jP6SCf/1OX0ayf9jiWV84kqSSESfTmmRg25Vm6LMn3YtUR9Vietn+Xvtq8mWMLN/EIGnvhqA
n7D5mBs4FVdz0flfw2Kgzo23qtLznYgf1s6pMb32IhoRYoG56tr+SjSlvlGw5Ogv19hlFMnfi8zy
9m1pG+tBMYI7t++Nbh46DeVxRZ7Nu3KAUxTieMvWZ5EFPppQkrknbJ0puW5G7cVOId6JPnPaW4aD
hLzDLVaiNQ46MC0XS+F51+bVZciyCpCG6+j3tj8uxA9FEjsFHWz6cKGJmboZtYuon+7MzOsexIxS
B16ZpTHwiSlCWlimve2mqIBoKhqWY0UUdATyRvzd9X5es1o6mvkwHMeiJj6u+HJHCY5U3+EAB75R
DFWS/O7ktr4eHG+88zyPDPVAnaDX98rFtyp4DkQCLh7OWvN+Ogunvsy11YMklu1WpDi8IwPUWbF/
hvhOFnA6VFO6VPSz6TuL1hjIC6RRzs42I+s8Su2beHRUmTcuW0g3K6XsvB3KCXMDLf++jvvqIFTQ
tZpGGx98J/oXHuniICXufRRZ1UG0bjOEilpc9eszxIzA6wFFc8fPbs9F8bBTqSE61O63T92iabUQ
qYlriMbtkSmej2LMbb7dHpbirNAPbWWX5nF6WeV4UAHAZ/vMvhF9ZWh0B6Ca6C/tuCc45FP/D+b4
ufHhFCZ1kX0pkvqMsbj7w6wxAsTIFSxivsgQpX+rauU9NZ30zYuw9UvJ321zlQ21OjGoKSG28IWt
rUNgVNkmVaJ7O0qpxfKnPjGQ2g+mzxqwFc5tZo/7ZUo11uoWx+nTeJlRUMu34N72fP3rr5PYC689
4T8n01CtWCfJb6OdKeNKK6H2GGddSRyqMbB4Fp2OQlHAvKjdfJl2FLwHUK22udyDF2hqiscq7MLn
kkxdp1gc8PQp78PhFEs2UczR2N+efxZ/jSXrvQTky7ReaKtL7dvSwlJQ7ndBFD8y/1Vx9eajCaj1
bhVyl4buVFswpdoCq+vi3UqqmZiRQVmY12UZHZKmsY6mqwPBKyyq921im6B5jV3OznWHh4m5E83b
oSxAKsPA3dy6GjPqVtpQBuOzUlYNPtnUZeiyf1RJrp97xFFnuOEmW6rRWrWWjrNCZoft0i9MKFLT
sD5NDHCQYOfhkZcvQuq4KejGCsDBGaccJ5xeukcKpCwbPEnuW12H02G41kthGV/70Ui/55FGDBtl
OBiPYS0VZf8RScjz1KZyMVDTkRRDsXzIJDBIUHLv48ou8P1tgoXcRNFSDEKXtE5UzC7FoOjCWEbC
bjbPN6IpyXG3MzCfmCVdVAN86OKnOMQ/aIQfBnOMEg9cJOQEuCDZPRwkk52sT5Wz4lR0ikM0DV/P
KCyGc5CSS7zNEU0et+bK1ntpG7m+as16vQy2fhC+9lnvnNwicU4YpxLVUwPpTo7yAawBzS7K+rVb
ehJ8+tG6i9yAx4rdD6/AC9nJWC9A99yd1+N+kRLigUUfjs9jipN6Y6jhRRw86amB03OWiFBecLbo
d8pQvt/GtVK3IYT26lz0qXL1xc76cEL5dEO/ioeAxJ+Xf6kNcK8OZr1AT+TJYGvAs2KS7P/HjByf
vGWX668a27OLR1pLmwIcohXiEnBrTWOsNFBQTDMz7K5urWlsMM3oe0JubhfjIXFukGFf77ciJkLc
k+C6LtdFLUtatTsXcj03Kd7RtSI9G1DGynJsH12pai+ykm7iOJOe9dTo94UG1aebZoV5Z62ozM8X
YjQOfciH2HzNiF45M/HRahbHZwCnv20O2q7NVqUb/vwJQk9LVrUX4XsT2dq+H9VLk1j4ZaRDEC9a
E+WCgmHgRRxI/x/7PDMWNXQvQ2ghy4qErx/URHqnxd+1Mx4wq29VlAE4/vIKM6XJXCBKz7nWplRX
SN0JeIzouXXfpvqKkZzFQJwo/TRVtiRn1eaU262DTAbV6GsV4GAz/o6hVq9k7ne8Zqby/bp+Miik
XnRKM+7JLyk7izrvBqKeKs2v+lD49I45tk+Qx2CbgpS69ZNaCg/ZmH0kXqJdePncybHmPIpIC2XO
dyTl8otoha71qrSue43LqARBITcU2VYMth5GpuSVY2riCekEuC+swsBS5+LTzKEctvjx4Wdju9Wy
VbKQkKaD9MEtjb2sE4YvsbmYLJv8D+69+1aJvCdd4wWWq4mG8URWHIYpHcJuelWVUvDNwjEVHHLc
PLijJ60afxjWCFvbS4zAcSamhBHRFkRN7zF4n/nY+uih1aT9H6lN/XO8jsWkJVukyTSdF4amfNqN
aZQKeAr02HfwUcATi+YMC6u6RLUabfMqwnacNPZF9OVWBaC7iJuVaIqBUbM+X9VLynrInFp6MODt
piM+RE4SzXRK6P85QSqU3Guypy6IRqFwsbS62okDYNhimRnyl1GSql3qWX0OSVOtdvJ0EFNEk3J9
rhOnt4t/u0Z8Tj+Ub/9j9yq0StlvYj7V4j1EQSmlNRQ7/OvvVZVy5XeJ1r2pmCQvEw9YrDatJ5Tp
IM5yP+a1jvXMpQyscCP6gmlR0RXGVD7dONXKknCKEJ0g3+1DomrWHsQ3W6DMYzNqKqdPZ60aq9e+
/tfZ//+8Ti3hmXnjSiS1EFBiFaYTWBPbYtH09DDaiSyWaEZ6H/7WFKO3ybdr66y1weD8MfnW9CoQ
an48UY16xdrbWZad7CFaJ5MwSRyI12t3iaNpKwKw/kM8OunJtLQ7XZWLjzIapBllLzUE0lZd5xGb
SN/WI/YFOLqEfWt+g/Ze8X/7m4mXyCyJ+3CbKzySzRx3DfzY0ldv4JEv+b2yEs20tx6lzErvUxWN
BYJvfFK05DWIs2rtSw3Va6IZgm4zOxfGa9gOz1r6PUzGiZqXpjtNBzUnPovitWCe2XK1FaMD5uSO
n5bUIMg92wl+AvFhMHUA40w/wbWpO4+Z3ab3jZMWl6o1jonnA9U0wmDToBOdl/3kVxTn7jkIp7KL
qAg+uDneAjvTHjQ51DYmBevLygjLd9v6wFbV//h0odsoL3///qsix//7958QlYlk3FRhnamYJXx6
Xoyg5wpwu8mz2bMWgXCEe3Tl4yq8xLmvaXF6h6rk7vy2uPdxL1qJlugns2ZBh59GRZsCTSLvqBqx
N8UofgC2A0IWhNkE4sYTDltY3EqM/kK1f37OzObOK+PhIrrSrG8BMqSTsSEzxICuOg9m2aB/nbos
6j33lT8+iZY49K6SUy9MVKWlimQRYrKytMbKWmWNOy76EPU9i0x/gnvFe8he+ksP0ZoAyvCEMNTb
FKEF/aZtDcADEqRWFcrhXNzE11te3MpBna10vdx5jazODF5Lq9AZqxOO0j8PuBKoMz024t8G/GmK
uMKarhCT09z8UDQAD7mTU3LdejgEy05U7DCg/HlWihHRRndh4zlnW1/7HICcmCj18rGWTeysUarc
4gCieesLhtmIKHMvejJeR79NrVWvIMsGU9S3Ux/qsS09e6H7rvPsP4lWU59iPbOfEtVN7mXLP5F2
kp7Vxu936DGCu9JopGfqXoMVSKJF1VHwcKGmM73wrA7vK/6H4B1nPEiQYB8Kv8tmDrDUnehLcmeV
1cmwckOAnBJ20HjIDe3OiVUbEc6vtji7zbGn2aLJtu/oE2QGOtqvr5s4n+DFFgv1J5FzF1l2cab7
DaS7zKF4CZN5/MsIJd/mGRlFxZUUjiwPFP2kBIZxZ5asoLSpKQ5y7RmnVM/vpyKR7VAaAXT/NnIP
ZQug7c9pYVHDWxYF1zKeX7uoKv2TOKR9GR3t4SwaRAMJOxNZfs4adYRm1kFWFCNWMCWfdIWw7XSp
w5dpZ1M/wRMnvPSVNYuzLj6LVm5GCfmLYHoahRdxSDDkXY418o1bn54DUQZxepdErQ8mfvhWua32
FJk5+BJaeRBqTyFGcLcWObdrq0pU9SmK3N/GQKCrc0KvydzLzXFr+KG8FWd114/XM9FHab82k7uY
mq8mBmFq2DkerIpLus1q0nh2PQdrGK2SEGc7cFnqxi6GYdMnTbxXbeo5Cmlwj02XjAuJVOclS2Bm
6alfPwEjsWZuR96ib4PvIfvJr0aq8HXuIZqEAQiyNmDTUZUALyMPB1UMW0CNS/aH6Vc/XAwAXlMn
A9GfK8kTpqKsjW3qW//+QP0XDMLWkN+weeShysOU4U+iqsh0/RTbAOvJr115Jl69XY6LBQjNeCvC
170E/CCX5XgrXr1iNAkAaYpRWYl/jt6uFaMq1ONGzfL7/7pefJy4wFcRzBtlqQ67tOiRK9Y+hNE/
K9LMhiouNsOtOrsGsezQ6fa6GlR37Je7p7x0MWN0zO5JZ9MODWguSepJ14P8BdDXuMVkdMrI0iRS
KC9sTxt4SNI0PaDNuNQVh7FWshfcy++KoYhXjVE7C6/2zTXlpMXKaFXzqRmNi9gIDjXAehv9/kPY
GZiEeXKBB2loPUmtBu3frNee4etrrS+2cpWlb4ZEtRcEUuWga6m68x0kWQ480+ekMp9FlPvX1KRK
f061Wle5TrWd/iXrcmlOEb510G3QFljUUo4LVHJXo/4jfDN49kElBXvQ6s7+UJPxYnJTfsha8d3y
e/NNy5MGGKg7vlAITZU9ThRPvUVdX+KozUMcpsO8aAhSyBJYQyBF+ilNpXaJzt0/umUu4zuo13uz
0621KvXO1gHrvtWkrN9YXSfv7KLI1oNJfTkEtmDV9Ll1zENDWpj2MJ5VVO6kALvmkoZZPA8Du36s
Shj7qZp2zzy4tFmT9MprYEkxqolOerfG8ZXfpPzKAuBgjYX13eiSpd5k/tYjabMuOn6dVk/j05AN
xX2aFx99qClviqfL88qDRhxRyPSi4Hsh+pO+tlYlQqhl71nym+8Zaz+2/ceuOfXc3JvRGcJ1Dn2D
4tsquCOpFX3VgcP7MP2/D4UNPdJs8qfAjb2lakjari5S72B7BvpDGaZ81JnPnTM236UoXDaNAcE+
C1XMu4MICGXUXJLM1ZZaI7c7C3E2D0QvXzalnz9UCYDy2NeSDwOyqZKX9S7KgvjqJk/i39qJgzWZ
y5vk61iDGD54SQYUS+nKmTiVk5BTMel66kzztXpMd5it3z5GnEG27u4sOYs3qoT1Qd9Rr+XKgbrF
JUNdekjcHlHHAaaV9PS75gOD9sevKS9mKrRS+R4Ca7qWQpCXuuSpZ8nHrsMrLCBKoJnFNcDXfzSq
nD3liR4tG756O0MD9iEpGCcpit8Tji5lXothsuVp+BCI1cd00KZViuiHmvqATPBn162frOSDaOFI
T41PHFTXz/h/9okPEf9C34Jv15AJmIFtzKma8h6btqiOdWKfsV7zH0WXadTbimTySZ66bKdMqMkP
5JUYDA07QSVMMkA0HXUgHmeudEuGNlr17YKK7aMWj/XJxOTgofaDnRdDt1WVNl4XijGVwxHVotYu
nLWqU50KTWse1Mb7bVozIMtLnBc82Id1TpgugSuMP2ZhU49nIEkWB9FMooH/fwaMacJH2tnFVPMc
BltoD8QrRZfUGe+a7NQ/+0aTGx0ZQLEQo6wy8t3f3yfEGf5Mr05uaDaSQFKr3JyKIn8S4BRamuAD
kqpP5D9Jxix51uZYTdgrk7jbfTG9yEfHWUEC+Nmaxm6taUzMrKfXev/HzH9fJ2ZW02f++hd+XRdE
UrnqynScua1LOgX4G+kVZy9XLVJ42xyOokccBkRRK0xOoNv8OVCZMbsAESi27USeO2W69SODwpwp
5cYNjli6dNeiJQ56FRgrHhSYuoJyjRCW4/DcOvaw8lPcxk3Lpqy8cU7WELjbQAvvgzR0TqJLnEkB
6ZoGwiFvjH8GiG6VyzTxhmPo4LMB6uzsTavWISnyuRlhZEUxqvHgK6G8Y/2A7VGifpTEeR8Dxf4+
1qr/VCrYag+pq2xxhTeOuq4BuI29apPjrrggGkVBcG1cMOzCnCFPV3heZS9m2oV7oyE2KJo9ekWe
WgbIsj7NX4ZRxTxK2ZpZ3hylOE3mxKRUykkyqJpKZ2THyTRVqagEqCRpw2KhXrQJXIXVMI5fDDXr
ZkPUAq80AvupyVXga0PyNWlJofQZFU5Ig8x1rJFJ/48ZRDczsNaKuqIuTVnCuCWpoSbJgT1wvkhy
OXnmXfaNuif3u6q+NXVTnWNgFfoaBbbH1inH5tyKjXOH5cA2JFKyoIbIeJVzaelPmEdFin/O4KfH
JZsayoVlkr6qcr0CoRexBJ/0oYTUm7u4ZK+s5ohcKCUIJLub/MaQyLl+4+2DocfJ08PruiKLUksV
iIEqNIBBdeoPT9GPhJmjjxLUxKylwgFgN5YsLEqjR2i6ytzllznHgVMvU3TGB7ych3VfI2UZgtbf
QcHO1liz2AfCjfEyLKHM8H8Mzo9GQnnwEhh4rMHHg1ZAYczUDHanLA2vUc87IO8dYuZueegpp5mJ
fh1r57nmQ4MUD66+6H+bJkeFAUqeJ5g0pHxabfycFkVQQyLnB6/26EXnTwiXp3zzIOgsYtP293VY
lMdYgXnqUW/6oQCz8mTzayADNh/ryEEZ5ajbqi4Dfli1eImy5JiYkfk1iePvqdSVj1ZR5P9r6Wt8
kqHzqMJnUVcVwmmyoVO9+acSpO4jxYqbbHiSjcS5lPqzrTU8eCEwbY3WQV4eR8VbEoT5zJTq5tR2
hXbfqwq0JvqjMVq0Qzf3KSu603Ig5GIjIppBZfzeFKNmVu+KIL93Rjveu0qAW3zZ55e4jKhfJtrx
piXjfSB0uY69yQ2r+FGZ+RdtiO0XzIjdu6RTkg3Jnx81TNSdJFckb5p8ePet9FIBoXsop34f5fbc
07Xhvd0XoZudOpnQu9jRZ9EoL7F28O7Efl/EBUhw9Viz5cbGjC2AwEYmp7PC0DDliVtWlrBIyFXa
afkzmG51ypwimHZvhak3IRL7DrABbdfLur3XGw1ZCfilnwbEFBN8LavtaWLtlP0isfunWjfPQkko
tIeAU+L91CWhML/3cyuGWmTjwi2r8sG28HvFBpbNkCzDS3eC/lsdAENQPeOHZReX0LWlVxg1xl0U
lsp5tGKL579CLO7X5YGLZkxczl/uerlpePoPvLUvozZ4p0Z34YoGfXqq0KDPMs9MX8syqJcU5SQr
qazSV98y3xpX785BMQYPDiQG0T04qb2GxwM1brooHdj96Wrp7nVfrl+CbK1rbvLqZLm5I0uMHfXU
7KXhgXKykyijSUv3aIVG8eiB1t11itbORb+XeidEdcWjVg/z1BmVmRznS72uWYKzkt8jHv/9cOuT
rbpb6FmpzcSU24BoohTtFpTgWfO0w+e6V5P43ilSZ8FyQ+ZFGbQAcpNi7xWQdyOWhdsE5cJO4wZd
a2HTgJ1KlKXstQjvQyieQxL2lzh2wBTbafUU1ZgqUOrevMp+Fc2ScNC+qO6UA86z72UORzRyXX82
GivbQIuKSyNU9cgLvJmckYRxrfpr4wUPWjum4Y8WMcVGZMz6iryA20T38pRNy+xg6/J8uxdjZHSu
Y9rEWfk1JrJw/77OiUp4m12qXovCHB10uZtR8S8UmJR6a9ss96k1nLAbtWcB2cSvBKkr38jmwZGx
Uo487weFtxvfzYI3YiEKD4o+OsYO/scytLRlEqrWg12SxQ6gfX0H4M/dDwxDKeTZqKbSxVbGbFWz
GNj2HgQ+D1D8vFDj4S0rIE07cX2o5EhbWUTyMIWTvB9ITpNU135Ief2WkVx+sZoonxd2M540K8f9
W1NzSL6Nvowk3DWAbwXL2K+UnVYqwUGui3iB6Ct60br4GbRM8x2Vy7KJdP8LYGOFneHgn6l340lT
pP7aK1vt3vIjn22xanxY3TtLZsoNYpwnMaCYyhTMPu92U36ym+oVxACKoJ9nsLvxUzKycSYPhnlu
u/qtzB1I3fYwLK1UJ9Y4CbFq6o7kRnIeh7gr9hTBYAZd68Frk4XI1fh6rEXTGctDg7s7th51fd9l
0YM6zXIyLV4n+LCx/KZJ8I7Ip+R/TY2uOZJP4E+RU7lyE0mNwWCRaQ6I5f8SWw1NO5egGJ5El5Va
wbqM/RW5Am2HaTMFF57lrPS84skgY4haKU3zGJnY9Mm4GLzXXn4f8u2AbCstoijCSzOFdj5orfdR
j8BkJS/Qn+TxeF0YSNFXHtTPbq1rL3mtjOsmwcVRNB0H2LMkcaddR/m1utQzj39fp5v/eveZmkaA
WEXBrzjyv4AFSgceejAL6bFzUvDdrgYOHzDxSe6SaFt1pbuk+jd7BFtL6kxNMCZCF+jV3MS3uQNl
uhuq/lgWMB2r7ce88ONZnmGL+Gt6IgM5FB8dU6+9vc6dPtqYqkkqF7PZK3cgHXHjiHFvr4n4fi9r
Zds3WQQAvNXvgjpMz3pUquuMfcfay5Tw7FEEfWdKmfeeABjwWJSLi2BVR0RB0WmM6CbU6UmQG0nw
aHnYXk7ZeR+G4mPUkfydniBi7FdriMbPY9N1qFys+d//ByCZ+7xRouJEA8khI6eTqe/8JKMjfOPq
yAmtR43U7jxqhih/wSR+hsQsWiEUq3a23FFqLE7LhnRkPR2uI6k+OHeis4srMpHjYGNPY6AkNceD
0LkIOYw4+6SJ+dTsOmMASFSb+poaWHBzTduyAG/tByyvWXTabbNTpMLa442FuwC0pifoV95s2gV9
T/I9bBHjm7gI61kussJmKWvs+cVFFZRlfOVs7cmKc5b68UlVc/9bg6+CrVbcJYWXQUtHDEMp2Ber
NsdXR6mrO2pZjIs8RBQvRoF5qENdWlOsJm8iOfIPBnKBpT520tbxdUxmCKjFiGz2hOicHfrQcCkl
Y/eYUurMu7IbvrvIm2udLwh6PPQebfjURY6xCJzy50UEwoPrRWxbi18XDUIpUEJ/LGM1uF4UTv/S
tG26/kuuKnWPMlYJsxYB0KrVKUpNEXYGz2PtfaEmTNl3mKptxxxzTBFlrFzWslXfe2t9ikEWmgyl
vhicawwSYuFs2m8+5bGB5xj6TUlSzNe8/VFNOve6qXGTIp6CXU5oTd0F7jJnT49eEytxIW5Sel5V
6gtkXPcousRBNJ0kXhJ4D/FmY+qtX69UnOcTKOzpcIkabdgJvA8ZEGrjJxDQ7SD6Iq/N11G65wll
t+zb5Ic0mgTHsWvslale0TLR06p2au7V1lRx9WJ0aGRjXzoPXtlXGzWJtJdodJYk6cwHubf8+9Lv
HuL/o+28liNHkiz6RTCDFq+J1IJMiioW+wVW1dUFrTW+fg8i2QSHM93bY2v7AkOEewTAZCYQ4e73
3hkEluu1s1fSGOL2SdU2UgvFXF5U2b4n/r4Wv1rFHlH5Gm3ouMUyYLamZnHwlHFnFM0vY96aDRTq
bwnjmHTRlCIFqTPFevTyn0hCS+faGa2LWOAGyja05PJyW/Oq9ixzoMP7viY4zXImhjC0lyMIOdFp
EksydpkIl9VBcC6iIH0ypuhj/8Sub8iM9Gn2N9rUedVVhNep8E8bAJlxG2x0cUdhWhxY+tvrHj3x
vYmM7CZLEcNIm8a+NHGQf5EafyP2mWPWFoeU+LDbx2r7NA5BsStsLdqKRKEXp9oqjXXnHPORvWTR
tZCVcSaier4VwVDrpa0nTZK3rI2tY+q10sXuGraXUVN+M5r46s+xzi4qjmaaGa99PEQUijvhfemF
3sGR6noX+o7+mGSJurKpVfnZqFs9rn8hlGa8ZvkjwWCk4N5PJOlzz0dTRvVCtProk5WN9SoD7hNJ
BWpf5hyRRbh1/jplNSkjNVT8rbB2wCTLfPyBGms2slf3+HcioJ43d0loxefWyENw4bX12qbVpk4a
5XeUUOSVo8TTQ8IiiUJA094mYe98SQHKC48qDdmwhsmXpkjKHXRa4UFJ2vKxnYNvwgNY+q4wuvFS
8Exbox1V31fzoZcB08hBitYpuhfs682ITsvU3KS1oi/pEN5palJexcsnp8WA4iq+t7NtaTWa/6H1
Ps7z+CL+/cvHka1/f//P5TZkfhQSdf9Or6cZUi358jA+T86xkpS+PYQpNUmOo3frLo/MkwBGiDO/
9dgA6WCc1lHtASJvOm/bZjDJAU4BtE1s4lTq0N5mAbpFVuxsTB5Vu1Fvoq3poSIviolFkXE0UzY1
OZR3JYC1EJ68k8mT9SvEZl8zO1bvRUv2h5WWRc9xSNRGMTPvyHO7WvuZZbwCz/1pUSj3UDi1dBdP
yN2lIMzuEF0viUEMD1Af1ID/2p8G5OevFZE1ahe68SUCMO+GVXKNR7+/yyMgy6Ft53cIi3r7SOnr
Q8XuNGUPCXNX2T0Nqjydk7D9TZnU7mksM9WNmg6paIesQsG77qdjol/OZ7ePlUjal17zAxlW7THV
04LPA+KBXnGq7wq/9kwtrBd91L0dcOBsB+VA+xAg4ZZQyvuapCj4zQWGcgPN1tjnwdWKyodeCqLD
MITmycvAoogDr08qFPMSBs8ZJzTjqrpfPQLPsAaC+3G+BbkHdzMqZyfbGpt7UmK8Sttw3GjGUG6r
2NPvK55O0NGV9tbuqShYQcYBEWAbW4+2J9+jezB9VyiYWeUFwH/PKhBWmsZtLtsvgZF1P2wbjZ2y
r+pNNLXRzqxkZZbr6F8cE32ICi3o332w05Vf9sGq1Z67THd+GZ30wKZ435CdX48WiIUxVt2mUZpV
nwb2LtYb55QP9bA3benozeLlygg5SVJ3K5nq6pcpa4dtR13cNvdaduBZc4/kPHE0ig5/tHF/tUm2
/kHKiZiN5bi+F9hb2K+aY0JZjED74fAnLDAbpw7YQnIe/CB6EIeylJWTFFPCN3fFklQhQ2obm8LI
FQSWR/AHffFtsItraWbFM1W5z0rlJPdwgslfckn5mvuKdadGRX0ZjeoKEICS/jSK2ML9EcltdpZD
/9EB133wrRQh6QrNsLNEANrZTIGZvqJaZeyKVq62oimN5r1dsD001a6/a81mWPlSlr3qUoTADLKo
J9VpL5Rp2tQ/Q0wpEDSBw1kJBVlcBP4uHfu3fmGMCWLOEoV/OjtB/Ztk5dm688YvZEay+zKJvpAD
re/GIeKXNPUKClY1SiU2T2pKw9MdQZKfvHf7h9TutMswWHsj0QP0k0xY5jl7EEZ59PqHbrCsYzGr
yAiPHjj9wQmhury1Q0jWYQRUUZodsm5TEFn+yjKm3VB6z2ttbpqa6biyo7SHDMr/beigMNI3NUIk
rallp9uppbdsk1hx2eh+0Rv7vKBsVXKD/q7oA+eY1eO1HCPjHtGQHbvPDXInP/NeYYUXNT965MWv
U5MijZzbFUIcr1PF7zBipzO2Uf2r15962+q/1HHgnNFTBjtcJsAq0BxetRGPdFhhvb3co3Vc8HO+
plJbXLP5zNKVa8pD/yS6hLHL63TX9zPPyuxBcVN6JynVDygoT3ltGc9VLKOxXJsVIkY0rdCfiLzF
3xEhNp+hq+8f0zZ3k7lV5CA2Q79rN4M8SOdpPlBN9naWxFq36wLz+9K1uC2+DohiUhtc/X2kZdYn
qnh/lV5hHweUPA926zlAQod0H+qKf+nDsN4FlRbfkUoct1qhlfeTXVkbJ4UHou/9q8ObeZ+neXqC
4r45Bvz89zCr2GcN8u2tOsrT/VCi5+NR/PHYIuziJnovPxfJQ1WhwINIY/qAVEK07/SqOkQ+qs5j
2IbEvZLqVfWyi1zyS48TaguUrP4tqlrUliwtvWqkXfcUUsl7BHxjt8xV4HZEUQ+KyWy9Ic2vjL50
bUtTvptsLFS5Mv+wi/RJYQ3h1kQFr70mbWCiKH7pgMoCnoWvfscd9kGcX40sbPfV2NzZ/JR2sYqA
9mBQKyNbCLQUZqC+yEgCqWYa/UKdiypNCBb4MV9Ncs+vVqAVbtkpNQpM7I/KpMnP9lCdnIicoOdL
9RWEUetmNZmAMh/cIK+SP+SAbZaTsSYxbT3bAi/MT9OEALpKHQn6q73yTe/HCzEQm0Slo/DI3tay
WX4PAwNtext9I8KU1mNW93+AreBBSdaeHTHCcmndRict9CGHTbvxLnXm7Yth/IiUwgeW0Yx7JWja
nemzRIKB66GlSvd3hzI5JDfT8XFM9Z4K80reVlnXvhCeIEGCRzgvnO0yTx/Uvs6pA6j3suUnB2ty
zIMyRfmZ/2W8G+XGvHf00lmHaLdv2iFy9qMajmeksOLVEDres6Hr9dWqhmMMMrXXelTFSff6Q5Nc
Qvgkd2SQm40o7vL5LNdmH5YHUfrVopVBpYjdwNFG6Vfd2qsWmuxnWe4yyDtzQqZoMRsVQq+ajjxT
2yr+ZrIRPQaI8QdZl+FaOkA7ci34Gc7PXAPFnaKTCjdUicOOjmweurAbd0MXZ48+cqnEK9v6d9Op
4IdulT8kUhalHFpfSlmfNooSv9pjVazzTHOu6XwAYN+v1IgvqmdKqrQiEKSsp8oqNoFXOVfh6EAI
tbMj3VktfRAVgm8xeLDMswi3xBjMq32b+zZZYio7n6qGrp+Qe/SDjZ0XGcS5BADBB7J+7pC1ciLn
NyvWnEuIjHoe1E+TpoWuOqlwoDug3CvvaDm2cikAqLgTkg2UnqCz4iS1esi6ZLwv5kO4z8Y027I5
DvcFO4W1brbqCwza37VqGH6Rn5uoVGahwm67khLEHBsn3/TEvnlcJv50lBIe1LpkPAw8R/byKEXr
pDSVL2bkW3svRnudrzy/VyX5Rs1Msp7smgWXXIznyaN6JNUMaxuZ2gB5TJxvbXm0znnZth20O+2T
kVvpXvQtB6W2/3SpbZW4mkX5F6sRCDbr+sWu+xoVTT382qETghKToV1jJ2CLOov0psYONWwgAgAS
qO+B17RXS8Q1w+bSVxpbQCJUTyl5phWg7OEg+pQULcVuagAVS/Y10kLrD3JRCOugzu7bj77GKjlU
5e+yJI0Q7ubTUZdYCK486PjDcQ5NlFLPQjD+JtVh8trLAQXrlAPNhcs2AfDgSFU66sOTZrrxYFcb
kxp6I0AtOfHT8CwXQ3YI0U1kvyZL69KaVFJ7jvc4Wv2jj0Ia2GgkHadIIsAStztPqXKkHn0gyRIs
UpLSABs3WTUBqa2+mPkYXQbiGoRCmupLXOT2nRPrz3x/zGdkwuUZDv4nQtya2WIWKFjJLm5ddiSA
BUBcGCIYne+a4nfRMINA3uRWH68tq5quMTxKK01pBpAJ2nS99cH2sVMTRI1FUxjYLcCRIsEBw6Ci
jxCwNTIWwDMf4IDK8Lltk7ezRCsQXu3Iu0phXzfkYfG5nfIk4nuVyN0WFRZoQA0YVCUZaHeqON5F
HPgaOIcWpJUGt8jFqExeAKioNaUU8/PnscgK1npQJtQvPT6Zg1EZ1oPoa+z8qMb1BI+wrcJGBLKr
TUyy8APkhjK6mXk53pF10q7yOBqu5gX+Q8Bd70YLDUGJrWWp+hNotHEOIdxTwbru4EjjNU3lplOo
YHEi/bUD1HcJup+jlpNobcdi69gEboswto61V7MWm8+UGPqcW6doi0Nj3ZHlHbddi+I9YVNSFAVo
vV5KXr04iH9Dn2ZmRJGarzzvFbeJPP+JWpRwo0eVd2/KfCnC+DubKxLwbUXxfmvwapmb4tA7KlW1
hkN0AFwbJnWwzGPWr5EkVK9a/RgiKY5Gmgn1iscHDCUCZPyyUyUHz1R78BuKFLrFRDxAjw3UYCdJ
exCHMgASyGqr3Sq+/NZXNW1LwkYtD0NS6Te/XlHuSOiZ5zg3nG0Bnf26tRT92IREWhxkEZ6VwKwf
+7pfyfCqP+tWt3FiWXqYF+peWysvGhWrZwIE3q1pFGnqRmMfbVO1QIM36xBVKlCU2UHBlJCLzX+3
vShHjKbvj/zWQnbM+vBgwKThjk4y7QzHs09xJX0Nojx+7EFI6m1VP/vjWD3nVCMVWqPcFb5UPTta
b7gdsgc8YWki7OXtFBQSkeHx7oycoiqgW95dFpk/kXmPXlAorw6hHJARcvz4xQQts9H7OtwLK4gI
qGgDvaB6BSvKRZA2x9KTbOvyI+8PyljoHqwO3GIA67XJRvNkSRMFg52h7Q2tTtawiJggpuIawiaq
x8CBm19SQglIItnymrg+1lFWdkXO612KLYMQSwAdLWWiGzFWdTp/VyhFu7mNbSk6421PnG92ZoVX
b/OJynhhjTtif/o4lbcmZVq8sMZB3grnrE/Ibw467JzzdWU/zjZoyBa729hh8NYWCe2dcNa6Rl1X
ge3drIlZt/BbpOX+NjZEhLPsSAmJPyGeAsklwxrv0HfbG5bT3XeoqWzTcCrOdnyi+iR8lmq3U+T+
WVKs7jmthq+gqJwLuunDvuwAb0ra0N+j2nkwws4BOySF5q2vUb6jJ1/c3bo6yArudJLNnlxA2wxP
o06heXC0e7u/F3NkVZjAeZKFOzsbXGTBe5Z4IdK1cpScfB/gN6i33zOCU9+LIlBXVHkY96lnRPtw
sI9NM6XX1oi/tHLsv4BHVo+xriCi4Az+SxU3zZZY+7gVVooHapccoXMU1lyvntI6765+aGtf2+91
mfp7NcjlddEbFYwhZrWuwa3u6ogkJzJJ0CA5qNYam8iw/jxN5lNdSUvV/eDw4VRPlWIbj4QPfOPR
A4T51eTPe3J0yngHx/+q8W178JL8KFqS0ev3kT8+ilY0ZahMZf3volXxRwPfDkvSrWXwdargDrIH
cnRi1qiZtK1HZco6MiXtfvTkt4MuHSyp9++Xbhb8xTHx/C/CaelP9FbZBCOZ4k+G3I/kVemBFlic
hQvxCPY68Jj175fzOjaMRqUoX8DDb8O+GV/tyfTWU0NR86hk8kVWCXdRO7224XoB/14FbjiTg4gD
Un1vZ4lm2Py8M97hFmJbwqq8nyV56myGDkDJJ4NwFta+lVC2nGcWwwD7oOhl9jVRCWKvt1nr2l4l
9UThXguomADLOGVH6MLeDhFLhWMyH8TZYlj8FsMnv3/gskw/URAfr8T8yzjRXHyWK/0Dl09TLWP/
8i7/8mrLHSwun6av/bkw75P505WWaZab+TTN4vLffR5/Oc3fX0kME3epdGO5bYPwcfkTRP/S/MtL
/KXLYvj0Qfz3Uy1/xqeplg/sv7rapzv4r8b+/efyl1P9/Z1C71CxOtRyF4IQlnaI+2ZHcfib9gcT
qShGZYn9NurWbvU4v81ya98GfBj2H68gOsVUH0f99R0tV118ZPLO02axfJzp/3p9NjNsvXs9YnW+
XPE26+06y3U/9v5fr3u74se/RFy9AQOBUnu3Xa663NWnvqX5+Ub/cogwfLj1ZQphSeZ/+ac+YfgH
ff/A5b+fipr6dj0iGrfSo7G+a4fA2lRUxLuiGXQzZYCe1VTuYKVGy3Dl0vbWkl3n6i6pywLIlMOK
cjYLxwEhaGVW1T4DUq+Oat4M+lqYESLX9cS5UPMLgk50dZOTnOBb3lESXqg7ddSstU5SyQX355Jm
oPRyVgC96YMKqVChEgpmD0pPcWoMUyy5i3aoar0NXLoWdVHP0yIocevkuxfW0kGHH9jNUiifyUkR
j5LT/JGqzL1eZs0dZEvZo0T05Ww4zVXYhFfJL3frmNWwBhaePQo3NUadMiDYchQuqiezRMpYmjKr
cEiKnBouPaJYcL6IMPzDq6t2d7UM1SOI+h+u7IwwL6neDz/TiMBldn+ZqMSiDgzuj4too18cIMnj
vJkXg/7uYuoSLvmAS96/DRNjxUH4Oe+zGGUcbHMd8C4K8hQgVhFZAHEqDkQJISld2h+cYtu+UH05
7j6MofL0T/cPvShPJbY7aHIPTR+SFAiHmnedElp34ixBiqXrsvbyqZ8FUbhmfcp36NOAoQnOHUr0
yxzCQxwKtrewQJndbukTZ0FidXtgkH986heTFLV9qorJPAqj6LKSfpvKY38old6gZpI8IdqABh+R
5WZm5dz6hVH0i7PlQHmdeRLNSRDgiVObZIpXRW9jxbBaD711qFUNMprpsKUEoHPDaFKdFfx69XVV
KgRJ0MmT+NZSQk3Yzhy2kZM3196Xm2ulFNbR6uxn0bX0Q7/1bKSNzV4DV3FIKUfemrrfueM8UvTd
riFmWjrFdWzLH2/XEQa5mL6leVXvBExXnMED9fCG1/0E3YWEzylWN9vtXGB2BXoXWliqHZq1Ay9n
QA73KDealkCCXab1USolk3NPkqt/OW8UrZJd4e41VTecGgVZLL/u0nUdaW+I6VhqHZvoBjDq5aAV
NWSdRPNF1weXz8hrYfcjGzj2B1dN8noxXACxoS9YhchWoMVJzFrXAErXiW2egrkoAtFh+bc0hx1o
1gFYPAJkByAN7lNXPXwq+olTis+3otOaBajBvxoEQNb5e20QnEanzPTJHM0RQH4pjyFZVIgr/yTC
g707Raq06W6keYXgk579GrJhNz9KLfoNrCc11HFF/TAzFGzDporWAbzggUulYEY5SBqte8+pHop+
rB5EnzL3tYC6UbEjRrsVbWH+NM8gR/d16/mHzqz7cycb3dnpyRCvRDuCsvxkq3d5mw/Z+mYg+EQ9
wGC1PwK0mkjcqx38y36xXmZos+htrk99wTyfp9596jblUNpJ6vDQvgtPf3ivvAlTV97kEkNQPrxh
bq8dUoCnm49ofxh5e8n0Xii7PkVPLgg/+HElMqZpEr4gQZDvslm/VByS97NR6JQubWHu+vg24lO/
aLKD7nZU/n+r+9aeVgQ+QU05gJhTPZQuyyHz6rem7jerljKRszCK/tvYDjSO60/VtFmGEVX31l1R
Ku6N7VYHcAgMqocMUNfCkCJgpdxIVv2qjWiuHZvM6s9ZlLExDdG8iKakPMRaYsuPvUHsQB7szBU+
1ewYC6jC6FAZ3ZJ1Iw55J7rsQM1dFqM99CC1Iqeuo5rwFQ/WtOc1p9wDZlXvxVmKtLQ6he1l6VdR
Az2nqgF3Ea6OTFHtShkKY2dx20D86FwOhPX4S6j6XocSJNY3c6g7UFW+X0141/Mlh1wiJcPVlhsI
qqw+d7V+u9qH/iwpqY5BarWf1MOUhCUcH8hIOW0KUaXkmT9V1GmCNu1/2E3WuxWg/qv37htq1vTJ
t7e+VVwmKeFT9hVSAG0NOVri1ISTMn+vwdfU38ylGRKRpNLhrS8HWJUPJYJR84jbYDFPH8xBvTKw
V/VsqeAxU9ZiRnMI9sLl85B5bqC1IazvjBDW3CjXiWpZg3lPzXq2sWuIhvnXmT/NAJyIEpffAzOC
18Ook/uyipGTVwN9a4BzeRa+gq7lX33lbjJI01D6IKmVtLIUXkkCM1AjZgMYJqY5lxHLGrxqwirQ
BsJq2RQ6CKsYm7fkId9ECT3mcXXy5KtqFq8hXk8EvqR+amkKazkLqwlrmiOSVOkUNNUKLL/OLF2Z
1PcQlYDgmc8Ww9IXzFYqOJSdGYFWEH7i0MPGfDOA3fg5keGb+p4k6jJAXOLTTOISI2wnMEIzsXBe
rp3MN0X1VX0pKWvSLL3YmCPleKE5RK/goFA3kl99PgCShSFUw32rvJaGQpFVMT6NeQ8+T4oTMuE+
AoqZbJH8lL2Ln0wymrp8YefhYtasyarDQLz3n83qDSrcGJKEXBWLx4PR28ZO8TqQ2dRnreAP686h
GvovQTEd/JJof2NH03Ne5u4wE6OBn8vv1BYVNH/2ArTI2tlEkERYnVhFnHSeUljFlKDy+rOwhrr8
YcpszEgUM4fd5D9JKSRkGJycCnqrfZQhHD+0dmBu0W4zv0pTeCfew4tHQuHnoQgtYxvUBqTLOuxU
/aqajHIn1slTFGon3crcT2tlQJWswCdZ1k5G9GZ96xOWsK4+WMaB18/qtlQn4bPX8vopnhWBtSSB
RUevj43cS/3de5OkqH8RhymzDoCji4spIc/IRPm+VuzwURwcCjyKmFo80YLbQr2UenPSOh21kHRM
h13a9h0PWQZM/P4frTRp3FlObpdDRYeiSCMfi6a1LsJlVL3+zrSn3TJANad4zxMUVL0YAJTZcBvo
028+t+tO8X2R58FtEg16x/tgJPEp7sKiDH8PwbSxEr7iQCl0sqa2qd/q8/STZKNFiirCk5Ss5Qhu
17yt+6fRr1Q37NFSF30DFbdnqqJ+OjPfq+gqcx2qoFS+WHNXT3X6Nq5MVpFzs2DT96gZ34RNuOsR
OFInBbLTyJ5+HFPvFe6Q/uT4fn8avYEqdHEqDjzeJQldi3eHz17lu0X4iKaXN365Em2ozsKNakzd
bc7FJ82j0XOX0WJeoxrf7uM2hWgXqfUs95W/++Ri1jJvVN/5EhgVAlmtox/tTgqpHZxkTsVhaQu7
8BRmC6qsN0/RNhfPm0m4kpAYXcWHZ0Q4iTnE2XJJtAkkzf2PVxOe7FEDWAepTJTVeri3IBhcR4MS
b0SzcwL6Om24R3TWWvVwUGw/Gbw++RmQbzl87s+HY1CkyqnKqsREToVJBvtJHYv+zlf9huKk1No6
7CwfILWvVl419QfRFIe4tR9lvYvOolVGkfLQGgPCTEFwn88tR/f9B4CZy5ASFo5L2xp7b6yn0HXa
BpYBJ/2uAP8OXTheJn4iKmR/Yvh84UEP+m0dptQplRVCuU3/UFly8AQQgLpK70kctMhsqCAyvGMy
99k1harThAKysJKtb+8zXz2WuvM2QO0oYTDQzRRdQNHSjTV10MbOw6m9zc5dbv1a/IEGUt5lItY4
O5RdObp+F4x70ZyaoqUYzQxd0ZTsRHvMiq9pnLxdDVakkvClaR20pImpusk1gjb2LMMHl2jEXxb5
ayjWEeCb+8LcoIh4aesHDaAc5Pw4eLOD8BJNcdBCM6KOJvfXnwxLE+0WfRsYJjWCXzXFRidn1Hyk
UmySTWgUuwaFj+umr6ctWXio6+0weJBDexWNRfpvVjFWR5JH+Caa7T+J8YD7P48XHgHktDeP5Qrv
1xfGZQ6KguHypQjdgep/awRweMUVipArE/DOxZaaDcgMHyIBo/+9aiL/GM011ivh3Zqh5Y6BNlzF
oYE19VJ4NbT2zXjNTGAcaeSlO3FPUEwjyWBU51vLJo1WS8awisXH8W4Vd5f+B2tCSOzD2HYe288f
XSbHxp5ctQ/CKQF6ExfVkXJBuKUogH0cAjcJ54T/3JPLkXM0h+yXMN2cKq/dJKUdbpYxfp8nq7Hz
3+YRBsiM/x/nWa49/O/303aT7GoGDGVlYmjnvFZ3XaQah8bTWG8lXaedx5JpWHol2jkxteg4AAFG
5VQ7i65eWG8+wr0ElLNRGgcsyTxEeIq5RVMaUI9Ylz6ET01cjhvRKcy3Kwr3ARDSBvBVtQrtMH57
ShcjdT6rQtfGPZoYG6TSQt0lqKEfwzI1KN3mmd/4vPKQmKDtiOe7sBPLGe1NUTbN/m1d4w3hgSif
dMcPxL+328TeDnmjwXX8Z588GxBLA5lTqbf+DOYd/Xaa5tO3TjWKgxgvRokBCl+fNd8UaFHm8cLQ
d6l9NtVR2kbpAJ6jL87USpTnSTGK839qCoNwGWG1NqsJaO3/7itmSkL/u2XCiFaZT4WkSa440yla
uZ1lc1+RSCjFvVv/3g95Y4mqYIKZdrL5xI0lmiplvFIWUjA7r+NElzhUQedflr6E0oLE06BtS/2L
YvmAz8gv63pKjfOgaxQwR0/a3O2lbXwc2Uu7ommUQO/hSJIoYJ7yF1UhCE8UCMLR2ZkV/W2OiTXN
NbKCJx+w0guHmJ+tzjoGhQszLRJ5lxfWY+2ZiKMuTXjnD50PoclOqp2b1Yes7CEydeMspNknaFKM
UWtPQtDd0+PxWocSLNhlqK6tblZ0HyIzPk/22wAxShxsLbkNFS0xfjDiaGNRSrMu7DIh1tmOu1wJ
tYcCoNWmLYiT6YaBUurc50l64xa5Wd9chGFkghXMbNmxUMc/Wt9QjoSGtQe5yo5yFMgXpW3s0M1f
RrBiD81sGttGuijmsG80ywldHqHjMZbUXzdPHbAW1el67oprLjeT+HB9R5TFFNSwn0R/0jiNWyLx
sbtNtdyMMIsbjKzkdiPLdPmL4sTWIYtUH8IENnbavJ+0Q6nbU+oPbktiS79aOpVxou5W7BeFOzXf
eEJaf/NZplgMS98yDWo/0WridyqhgfGVENoLgErpuclHY5e3erFv0ip5hsnvh0rh4+//6jCECF5U
PmEZQQU0yuBkNIi8BBmgHJja2izTj019bgpnYRXOS1NYP43NTcrTG2qs3b41tEsaUw80ePY36lsV
7+gr0KUD4oHlqyqkkTBNpF+I7WoX4V0PzTqutP6UN7+S3NCPARRPJ5Ck/KtKCVFDkKF5BYkYvbZG
UomQkLCOs4s4E4eqBiR1s3xum2GjHc3udyTNTHDRs5+YTrQJIrVAoctjNPrQtftxlwKD5qBNSiDt
h5KA/cR7xO2MMrN/JYmenqgGLgh9hml6qqmIclFpVVwxqLYTZxO2bcjaKrMk/VIWCBz5/QgCUCa+
OjdhjRrvncBrAxedq5vVkLvqYUIa4AIA74VdZ/6tTaNppeSh99K2lCMpXT6+eGVorJymzl48C9nB
PPcdVBSQJJUMMLutBqKJtIFzVBBbvuG09Sjybk3lhvGEd05YRXOxClzdPx2bJH7oWj1b8mZGf2ot
5TFaFSqsFRzrYs5sJ6TPqGIfyRmeer/ciL6BkstpfTPPQ9IuVzbVPIMOoGvjKGq1sSup2EOfYm9i
YLuvahx9rYEYPMhdqd73aZmsRH+WIreaom97cOaiXuDPLM2Ub95UNkc+gBqlkjR+Bd1Wr2rf8e6o
BZweC6l5EP2+mpbbxNMNAmNcJKybbatTTtTAs/kS/qYF0fCzn3zkCnisPXRFM+1RPyn3sp76j2wH
qaE3M/Nn+JvawH8iPKE3Gx/MCFqYt5U1fJMgn9B0XENhkYCBSogaVTym70UnUAPUZEcruVCNZ91n
pSS5km/wNns/8zNCpaIvfD9brLezaMgvbQY5VuibDwGr1wPfRe1OHACx63dGhCiuiXLg6pNBNMfI
eyiK1D4I38UDnnciYQY1p13iP0Lulz0pVRJtPJmy/7wGOBZJ6AQbnZX83gyRO+nj8JuPuthmquKP
HvWcIvlbD8ETlUShm4bB+JvuSwA+Mqg2d7DbpPyKJDm49+YNRx04KPPKcILdNMEDsTmx5m2IsHs+
+AYpNE4OnKHt2pkNwuokNj+apLqMUlEBCpn3NB+GzXOTAx5OdXVpZl1WtSPgq5VO8ThSmHjobUnd
DlMhfSWCdfPQAP2s0hHiITMCEpWRH1ZmvnVUn7+TelZOMOs2j/Aojndwn++1jNt25XzMt8ao9mvh
Kw6anHyHwk45iVbZhhOYym4Pn3t9ZXPpdlNFWtJDzE2oqjY1cbhcIzoy1c34xVKztYBAQ4/Kdhg5
lbVAOduqpaxslJ8vABTdJFDQTA69cdzAuo/Es+dDiysOgSnLR8mYD9SapzxFOKW2VleBFLQ/Up6N
ZApmi3CfMe1/dZr5iEBWwGHBvZbj8BDOz2vIvgxyOInBth7gQvbH5DXZdpH0nKi7Rd2vRCtwtPai
/7Pqp3DJIm04JWOgryZYONbCURiWqcSZH9e76H2qT26xfS85SlqHOyhX1GjdpMa6aczsahQJG009
jnaV2iTrWg3ZacoJwPlWRmdUr370Reps1U6ekCKwkCueNY5FX+N0kztIQ/0gDH/ZJ89jQfgBTV18
xJCkqnu3HQdlLRKPC0H0LW35IY8ZoF609fr+i8ha3sw37uh/P7+lN3UNSbob53Sbt+a2y9svdriG
/HJlqENy6ceuCzaxBNTTyv6tGc8o46wnQpd0zU603l2b+TkmHmbv/WJG0RL9wuPdX/Trs0DSu7+4
pHB1fjNLCJiKmbVaHPLCMzd1V02rpU+czfyZF1WItAsfw4aXELz+27jG7gEFCc8+Lv3L0MfWJi/j
jz7LjA3EazuyUT/RSzCPZWmgCz9/HqIJ6xWwaD6A5S8iy3ZzE112ZvE8fx96awrLpz4ivt89vypX
itrLm7rhySbYBYpa+0lB/f+wdmVLcurK9ouIADG/1tg1d/Vo9wth7+2NmAcBQnz9XUraXW1vn3Pj
RtwXAqVSorqaAilz5VrDJQa0GBhWa0EcBCJuiqPjgCeUvGiQHw9gX9BU5v8e1Ins9J4qsRILstBO
iXK3OlPQkIohFZnV3niidgx5nM2gkEokm6F9Pjui6nqNp5U/j6ZuxIQtZBYRfwP22gbxUPrDQeZt
Z5TKvqfD1A3+ypciXt9sLcrrkEI040VRmg62xdD1llo4jA6IVoNvtUXMuxwjMDhq4TDuZfa5Hd/I
4ZO5H6wN6GyLJdlucyAmB9yT8P15DurwSis8sRhLTX2p/uN6QAHlm2mCyPtvHVhz/IXU67C7Td6E
+BnUTo+bL2R3YFACJYwWbQWpYXu1WYU6a9+5iBKS5RCHbK/agUzkQIfU/2wiVz0QYGV3HvjrXLfp
f51LVd2XMEmtfcD4wvfcd4nJ1Kogj25F/buuTVeBFIlNobPrzbx7GIYivB8KrmNU0JKRMfRVIxPe
cxuBK+TiS+vd20c5zn2Frczv3rfr0QhTz0825Yzh/Yj5qdXX1mtS8NcxS/zrKLHcazKb76hJpTvh
5B9QhSZOVMNTpGF8Ta0DNciJg5ketYzOU6LrfsgO72ibDUBNtS6KwZY9pPNWlsAvh0aQDyqQ3y91
m0pfykcQF7Lb+DBWV/Fr1KLOT89hovLqKHGZItSZLTMqN7EWa8+B07/nxXBup1wdyESHGqxOW4hi
M5A5wg2RR3DJp/AzXYAHMsNv9s3opD6UhCG7fUdbiYxecXRKB3A4RqvOsqwFbVPIRtsSOrvZbiN+
s9EEDrJ+CzOo+jVHASggQ+AL+0QahmJRf9eaOZQYNJ0Yyl3fCcMq1a5dl4Eic4C44MZA/eSm1QnS
KauLDcoMsk2js6m3XhWzv0YLCBqk9JIl6pT89W8weWpSb42U49x7g8kTnB5ZWj6P/a1jnkr3ZhPu
ZGgbIrqFKiJoGr1MNZi6IguM/sFguS9Rz94gyFReqLPv2AIkeeypKdrwQTG+JTMvIMRnS9Thjizx
XsbKFLvSrLMV9bqxMNZxmCKPpi8QQft4vsA85ej/dgEkEz9dIAlEsAGVKVCvKHPpji7Plmgi7EJN
aN2Dxc1iyzwb9iDwDI59pJKVcJPke4NCjomB/xRCcM5GssoDqUWVPY9GeyUHACh9kF3E9uU2EvKA
/HtjYRMcRs6XfCrcDcRdcFu5YK3PxwL8MBqzMmiwy+1AthLCK6C3Lbc3e5i0ctMAKIk4F8TBfhtK
TYPAlHos6nShF/UxsXpIE9xMbh+39aLX+hR08KoegSo6bVNAsDp9uHWTTU0xX00SgSDq+H2KeZ66
RaIYUeiVzVrveDvIfhD7oQZ06cMeA410tEcQ7a1+nqLkcJjEJ5+qS8Zt1oXfh3iszuBKZqfW2FAD
1NAcJRhYjs/2ptiSnSx01ukxMhPshLXNzRxDUBKcdkiy/jLpp/lu9l8mjSGINZQiCfwlQ+WU3lPQ
BsSNAm87jtnbvEWhxIk+/Lb/QKHwF4h+AU+rO4EvY5skHREt/tXX17M1PHmbd0DUO+9nhkauAGgK
DqldNAjplO2jyFHAZxoTilGKxgePcOM/KQ+V6SCs+QcSdsGzhecnYnhWdJzStj0wG0BI6BfZj/jO
5YIbnfm30V1I50uPcRv2PiayjOgo4gTS3Fml1pZUS1VU2BUjov3W4fm8GEDicmnFADoPM8buixfT
m/DB/QC+SLXMBbgcfamqFTIq6QXQ43HnBcrYMl9U18AKG+x8UIdlh6Bb1uRhKpH34yDYl98GWV1r
gG3Vqa5dC96DQDF/58hQFVCdwAIS9UGtv8nc0n7J2vGcqyD/K7MzVFJi9fYAfs0WNabw4IZpv7Ry
OFP87E8eH3P8Rw8UsQXLElXAq6DPnsFLUdwT0KFfm8huvbhKtCgA408EqKi46e1HcGzNMIeitgH1
hBrGxh7BXtWDb3db2+WwrCoHatsaCZGWyTwpje9WNKkCWpImJQwFCjv9edLeUv06hWgJoMVYppi+
vI/NpjxC2wA7EIiTzU0SqSfeWAsmxE7AsKKXO2TXpjY1yyNN8TEPmSDoufRTw8LXDPp+D6BHFF6B
5CM+Th7LLkIL6fWcl3/1HIipLgzf1GRGqxwbrdnD7cxhwQHSCYG023giRQHVRzwVdADiUtW5hQ7I
yCmKn96MLniwIXNpYKlOo5G0aRYMnA/6hRx7q2qcEF5TRXEpanCJkq5536QjAFX/7mg9Q84dMSJq
84hsCHEX6444rZ0js8FDfBoRqioqYYrH9/iOtP1iMyJBTXp3q2hQ5rcue4VSKDiIBm4uk1BNZwv4
piMK2EER9u5QDsm6zQ3g+Yw02Kqu37hm5x88Fbn+CuGSbFOCSBEoI2jMU3diMP+Q4O8B/RD0KnOU
3u1yhiJ2+ssAs17bQP+/9iOYPm52cOOsnTzjr3/w97SdJWEFZKMAF1kFeo88a/Er1TFJaptB3C6Q
NnYhaIfYRVhb48Lxig6SsY39KpB5aTsEIREcOPO2rxfEsgmeFVBaGeA7pKbjOf99UGM5AOeV6oQg
VQX6W30wwFMJeCH0M7rpp013pJApgyKMBOzJ9NYK7Ma1FTTHVCh15fpQju5a1BXY3XWLDgD8O4nA
olNbwqI3Lz1yxdQCpSP4OIDsgyRyfLiZ0rEtDnIwv5KJDl4fVrvAZN08UiQt35Wt+wMSPf0B3J+Q
MerHbIA4aNUvQYTuIscka8TbtZF6yJPOZndqO3Hxo8xNE3iZbDxiy2Stm2mQC8JaWhLVN1iXo4fa
5ENndABLGngLsuPNDPretF/Uff8+oBWQ2G4m85IxH1JGRhf6eCYbDN9c30Zr1cTBKs1s9SQGjjiq
G16ZCSwXH2uwh3qWcaDOSZomCiohtE69Aeif7iBaHS2pN8Cr5uQp/xsqi9WTCy7oR8gBVG3b9suq
NS6NBLcYeVYuqrMbVZo7moe1+OkIV6o19TLRy72FelewYeITAceR3qes3tO05AEkJAj7jOaBWkkJ
IkpsOZsjzYaYVQ8S+0aBRsuD3qgDPTzXGrANmzh7jlDMioRHApooKJHeSdzIOxs0uidUZePR3Mb1
UwNyjIUpocxW4UuLEPCJIRckVmacjnd9XAJwoWOq2E5byyThDVjx0CxYxe0F0AzZCS8l8LXUDopt
DMdfpV1qLfOo+MWR+xABiJpiY5YNVIBdZN8MnYKLJncE3Fsuw2HszmSiTk+AwMYMHbkhD+rwehA5
0Xiy3Sax3B4Y3aI/k90UhoQkDTSzUK9vHdu+Ke9qHl2jyXBA/UWUVnHBQGRlgSN1itK/CrzLQa6i
e7gIcQotmGzjQTt4QUZwN8OdTmdXUFeW675HWgry1KswfOVVpy63EIAyHJQFRIlxR4ED6kiEM0II
W7QrPGDte+rImUDOu7JeQZCR7/2qKvHgC9nWKfrwXHfQNSjcBIIK0TQtzdZPXzsZVAt/KqJvTdCc
pURAfjFObzU2fPhWqw4VJEPzI3OKF1dm5Vtv4F+L+mX1jP1AseJlLq79UCEg4LjWKeDjdKdiv983
Ziihysv+deVqdD5f2dVXNnh9rlWFOEuVvyFp//nKQ5+9pHVhLtPSGS5TUm5AYgY27skxtk6ljG+2
xH0e9hkDGXYbrEHxHx5R8z/skUeHqKBMzfsMhGZLXzT1F1f0rxq0jfH/gNoImc4p+2ZYhvkaD362
YvjR38d5ZGxRv53ukywVp7FLp7UbTtWTzyMQRnPH+g4hjfePYeFjGFEcf+9tBAF/+xhqCv/1MRIn
qH75GC0WNicb6+RlP+L33EjIVyAJUTyBCra62h0eK7rlhCYOwPKVvirPZMJqS6xCYfdbatJwPgGr
RM3OHufhqOv2xVIPRWEAasxBiuxPTrIabO5CIN4qrthqAZjQuY/QE3Afh1gHYSCCdCBbG8ca9au5
rkBy/AiEUXH1ovfhkARDPjFxEU1wevPYd877QeizDPB3zxiALtUtLxkmxFZyG4FT3QNyHqj2WObO
BEvlinQdHAvRBaRApiPYYKGpZ/5FZqiLQipGe5FODXmVk1LHujGvWLdEy6SuwYeppNMeB82gQgfW
DQPWxyCDBstItrt1QBoB3uaHtxrbddVFd5Dr7Jc24mc7St7lGbivwDARgAwVOGvqBed1uKNMX8Em
yPEGoJf1omg9AwcmyfkiimSwrRKrtVek925pIzQVgi0Ju5NYPJ1RLwOL26LTvU0H7EwvO6iugyTs
MnH7iRFLrW4pz3wiClvq061bn/Y0Pzx/HQeB4dmztlsbhWSAhUXSVeusA4cSLQHn1SAZx6SGTohe
LFKqnA6zt9PZqPJFav52CJWh1qrG6ldy7y51DBsghUS9Adi1qvMwe1VJW6PUD3bips2SEEwWTT7b
A6UZxoJIvWn7zd9izg8s3ySeYYi9jJqxnQ5dxlAtIvsE4TbYbr2x9iv8bgLYgXaLZV7wc2zhxdV1
EpUWyh+/hGEUr0a7YHvK7vjV/TQp8fqbl/RTnVvc59jBXw3803rbQ+IiSHxnFZQcCU4tzCptMV4b
hX8ppTUGhj0bpddG2/CvuWPaj2DZWRt430Azxe2PRo79GinVsNzCco5xFBFpHRvIvpSApnNxoN4u
d/cKtBUPccwdmoPMA6RFj7zAHDSljTgY8EhZsSh4lUHBquePtWoa0O8AqNTYCX+sQNwPspZgOY1g
n1029gBNwyjyN43jvfdm2FbTUDL9abz2oE4fBXZrF5o0Ybts/a7Wf4qYCcz9ymmO+FPEzFluurw9
Uu+kM+PUW49g1aRf062Xfk3U5D77PPZPzvRbw1MtO8pDmfjjsvRC48mI1b/O1MjebfLj7Dc/I4WW
+yjacSvKzD7wMQDpjr5pgYN4UPWoHt2hsw91r3KoGuLmbEH3bWP38slON3P001+m4AKdhkp65rr2
fASIQGJymARnB8U6bwVJeHtBtlvHn5qIJbBmQeNu3XY5eauOQyH7tw5Lz5/jjbvqAhsSX4bFL3Qo
qvwJ9as+EI8/TXQGXrdwCU75fF2RXiYZ61SANsULQIH2q3fCAXbPve83s63i5HaFwq/er+C7wG5p
1rhwyWKer2nEzdkzisdYFjvDAMsmqpfSRVOM6aaDyie05AK26yazOZs602vwIjyYPSAGOtOLN614
EIg5QWahgW6r9qCOQjg7CzVk8yCUF/crAXEzZU3RGXKk3cLIw/prVyMd6bKCH4poqF+hRzbbWwWV
IggSOesma5uvNdaqllVVD3YZga2oUEAaa/ugh6MCKr4NbyC5+hh7/QtELqoVtPeyR2ki3EJnZJPa
prSNzv5//IwK4YXSBNf0OHJrGdoT6Pb1E83dToPqvjiMq4MygVkma5YX1nKUeKLU3IZ+xbqfQIId
QoTHAEHephWptSWhi8m3z65VmQ9ZMWb3iWB/k5m8giQwt6XjqC/aywz9rV0AD1MZziPWmuXBcvEQ
QD7efSRbxflqRJHj1XZt9zGFUPPKB+p6Sx40wFEId2oB2Eey6QGDB/bWOQ4QsDgBiC9bg7WbvwIu
3e6ioWVrrkNfPuxu5362V9gWvWn/P9nllEN9tokWfOT9OStlsMnYUK2rkhfPoDG076BLGS551BXP
krcoWvZjf2GEaKZThKBEDXpMcrZs8PkMhTxTZ1an00MGErIYSycJna1VEVfsifUyuUq/k3dD5gUm
wnBet6/xsswX0oqjnWNvLVeI4W/qMCrQXR0KNnb72R2yfdCbgQgV0FMNWFimejw7SdW/ditvdOSr
aYgOglNjDjUTNOO61wyTBmRgdROqpDXEFVDKQs1ihIJZ7MpHZKbDa9B7JzLj2wVDUQyQe521mDKA
CloBIZg76vUt9RY5qttkOfZ3t9ctoiO5WiSIkEAL4NNrmN62t5dvNK51Ue8nB+rjpMCCzgkyL/O7
mgYyxKATkCEdHbC7Yw9pyc2gs2xFP3YPyRRtup7HFzL1ZgC9Y97+TX1kug262X4d1I1Tc7B6+Tf5
/18HJT3QYmB7wEfrRYA4qT9ewjQG1KMW0m6+qzY+GClWm49l1FVPZRb9Y+lVV+O3ySLAYvIEOkF7
bnq/Nqn35oyIlTjdmjJDxZmVx80qNHaRoyuLRzuY7tGKqc54+GPL9styIXOveQAkhC3dgrNrwCy1
gax0ewQR3LCXAmI5oR+IC+LL9soAYOJ5aiCkoaqm/R40fCcs4G0XFeDc4CeAUGhhf4fyDv/iMZ8t
M6Tb5ikHQ9M++uX7lHICYKmX7vuUKCk/xrh3k07IL0bFBlAz4kyhBm8BnQP5pRS4Jp1JbfujX2VP
oIkNQVi6HLuCb0gbLEJY5eT5oLhoQJy8pmbbtxAKhyInKYWRZlhdMP/0YSdpMQ8BDLyMsxRrwVNQ
QjZ4gRMnwvtnAamO+eRz13/xMQH42Q9TYm/i3u5XfPKjXRKG6osPOeteVvWLsKr0lIMhejFC1+ML
uSVJZuzAEQydTcdf1GwI79KMRVuOYsUVCpOddSJr/K/rfOpXdpVD94PaqnN60Io4znqEqBB0Qb1p
bZv+FlimvyNXxTvirQfoqrvQ2Yf9ZiL75FqzP1Hck8nVgJERdrxV4x3ZyUSd/6v9t/lxj3/6PL/O
T58zJETHx9ySuZsQVW0by/Ac3JA/DwOIbBXrL32Zgfe9kQFSF2X6vbX9KFsD2474T9uDZEQPmH3s
KYXQS+pDFSbFU/rfU90sH9PNw1NQ+npjAYVwrYbgVK6+i0S9DK0g35CNtBN6MJ+eZW4u7IGBFxuv
UtuJrR1So+aMG5NB7ixcEfQnHyzzz0ljv7+A0/rdbYaRabewq/oTWEO85+yn29SN/5rtVzcaXkUx
/sUe7n57wsYYCkyXrnahSW83/jURiXMF2lOifhg3emUe8w7MFuQpHLu78zw7AFciw6ZE+7dTAqpD
3oLrlnyU4XqLVgBNx5BjmX30FcC+7H66grma3XMZTUfQRtyTN007hnhu2XNyyBTjfvSBWnEio7jL
oYP5YtZISUR+FJ+oCaq/bVt0yaMBRbrHQtkrpWtcs9xmqHoS1YKa02TZdyBjNufefOQAwoxleUe9
NCWH4MaJmnpKlYOTj6YsQa+T93F3cuMItChGiGAFXzKKm+iDaAvAxCEHd6RYSh/XEzTxknhDTSvj
8sBMaBYNDS+fYuSNHp18DqWQQ9uA8vk2XIjGXIZ+v7Y6GyqFcRpexwalakyrhdZyAO2E3wFo3A9g
f/i3hwy6QzviVf+bB5BTCIvrlMcf5vCxf1+NiQ19eKxZCrYGEgchFc92cJw07f6QGhsi1p9tcz9I
9UGy37RggXVLw9q6jYOsBAOrKfJgzdGnJlImc5MQNoSp4dKdTTdMzccgQuuQ14eJWuT6MZChHOHI
Y5RSp6y69Hl2gPyg/whosP/oM/aCMq72BJJYH5LlTbBGfHtcU2fnG+FJIWTV6U4ylWV+rvycgZUW
o7PETdcoqW83NDwwhYWdaPt9Hq0HQUpjC3h/ck8mMxiwqALx85Y+wTgE/YFDD3hBvTQHQw6uNNlw
JZOsDVQQST+7o48Ade1m7zLPBADk5ycC6Q9Uv4wHsnRmAdWn6XuUJsOOAnACBLnbqenrOYAnE7s7
40V7pU66yZCNheh7yq90g/GsQ9nHr8NFUdcr7jHQN5dZsEvwHgB2N9h1YVM8uSwtnwqsk+wxGy9x
Y+Med5mzdBkXd9QJhPR0Z4MoYUkDPobjeVWAxFX568Cr0rNtPxJoguEltAKkdwL7DvjuswZJ5VaO
yXfQ4H7zeuj7gGgk3BUcaox+nltvGEj9NFDVRrByU4BmypVhpmznagi+ZTTqDmlxS0MvxBV5YXcR
1W2+CcBaICGD9KXPEhtspzkyGLlWktJSLtoOZC37ZP/VHznDEwtb3u9QujwCwpoBqaAjf7/FAGs/
qZd2goTGreNTsLClSKAvwapZJniGD0MFLg0ZXaHiFV09C1kWLI/D7QAZ2ys4AhDz91D6JYPwSB4s
Sq37sf82KddNl3nIPU0f/iPypZcuXc0O3OopyZfmoCndpoVmn75CMzAEb3uod0cDit70zg7PJQ8y
fnG3o2bLzBUHK+xzgp0Hli3/dqNXxeBCQTssuj+6NXo2AjJ/uOl9zDwb2emiRu+I20Vptn4Ao/KQ
SQAnIEy27aYsO0AXLD8UluFsFVAIFy4rwNgrK3jsI4SuG+ZWX1nCvyZc1j+aFHp3mT/yhT0CAt3y
6kcfNl+VwcuvRVOmkMbJ/EfF8GOuDZ5fIFDxfpXGGj9fxXOSdI08WAv647fGNt9ZY6A0LQ/AbBFH
zCcztCFnWpk/2WiQpuAIYgsSG2GwzhF7e4RITLV3kbKBMI/rPJItFl866QwP0sLrIHQhO9xO4MK6
+UP6CpBGYWKV2lrtdT68Dt0E0dLKuXfV6O1tvVj1gN3YWJlKkcaexAXJ9hFo11+Ns3g8GW3tma6d
/SiC4O8qM48mWE5uJ75nzZbw58kvPlUaqpeka95ojUyrZVooqwFi8yIyd2SXYXDhdgDsQz597WPI
DtzCuxQG1naHQezc8eINVR4o+VLHUKqAVIS1SpBnhORcOp3tSJhLcnDDl6xrnCUvUazeijhfismM
N1PiOmcDiNv5YIWMH0PhrIciQniLOshFQm5pWeJHtiHbgPq/lekmMYTpenEZJOhCOjcbN1Up8P01
lYEApFB7LBrVF7Dn+pCodI19r5uMbZpw9F9rkNcc3ADqfVyL3lvF5C97AQr/yTdKMGHVP2plG2/6
JMjq9xML/LiZgCCIayG7WFq59dIEXbfivXAu0oK2QNYmxR4JAzA6RFO4rhlUEVIrKpd5DfKdWMvT
lfqsD4D2BpAHbdNC0i8dTWv9n33IkQ5pCrYTrr1vk9EZL76VZRdiu2Ufacs5VHy6Z8Z0JBmyLGXq
XvfRDpP6Woa7RW9OP/r+2zjwoYDlfnTeWsgyLEB8xB+5HQUbFQBjI0FjeGJpmKz7RlgvldF/K6oR
auYJePCwqvsLdM/2YtSDDPZzEMC34wkFPSmYNQ3zZRrHeRBkVedBbYWAFuAmRjRkh6RxjWU+yXSJ
mFN2iKMRJO3U00Wpej+lrikzEUBxi2lvj0iglbqssjJQCJ5YEF6HFlhyDCMwaBiFaB8MJ62XVS34
myrkxXdR67UY5LdBBN0PlEz9wwM3ePFzGzzMwehcMt/MoPsk+B7fbH3KlM3Wwgn8R5aK1ySKt5PO
H9FBVioEtoajbpzauY10ceaOe4syUJ98Prp5wNWeWp0JxflOhdOWIEHVCJ3yoUVEb0YIafgQKFn+
bBMeGChIlJqcyW/8GEuoI5qP/P7jfG6LNXqQdUfwb6A8xfSN1S3CMjjmE1jSgbnRQZrSASiwcj1Q
lWl0tD7QoAjaTuubbUrDs2W8Ndh275MgrLFLNo0R32G8mpujLLyLkkWKyt0kRLgAxEmJPlAHmOyi
he2WfPvJG6vlVavy4XRzdn1N7J3Vj5/cIOSerEe3aMEF/gqCmPAkqtq1Fx3iAbvQjl5rxqKzEti3
rAC/33g2GMhmF9RcTYs0iQw8XVSxAp4Ioga359PI8hpk1mt6MHVkd1TvnMu8K1ZSO1NPlCMDtzAF
AIKpmJ1/e/jR7AWzLZAtoixdsx16mh4xZiXqMunUJOLDWxcZpZU6QPUBm6GHkAbeJz8+WBVfkaOb
WCgPsmvf3jFHzrZ5BlvVdy1k2hy+KOoCchOW5dwn2dTcuUmX70rbVZcJQpDQiEubryPkHn0jNn4E
srnzKua/dX4xLmlQ4aXNncwtMI+EvbrYmHIeVJjeiZ4ITtndIUbkzYMi4Nruw1StGRT6FoWuVPB0
pQId6rFZImgVnmxHWsDV6K09uDY46K9QegBCxnc/7JrAXCLqBnhzhHwWH4PNKpFb6KNB3hjpnAsw
w+OlyGRzYh4U6gUrPIjvgALFTFq1r0LzSi1Pm+gMvCX5Xe/p8gQ9lCahjtKIs41ZA37nR235PkuY
592K9YikJlYQJevSwUZzzBgICW+XQm4JnwYImjuabVTpXZSm4ixAqrAOApms6RdV6Z+VmZSPUHJj
R2q1UdidyqYH7x/66BA2plx7QFys0yp8t6Fy9RpVRjD/FlFVW57qyb6QP/0UQR4v1jGXzfo2kYzE
vQ3Z4hPNg+Aw6DeUnyLIBEqVWvNfWVnyj5Cpf+8OEO8WEVjryS48119arcUObVyOzyzl204F1tdc
WlCyLlu1JbcMKfTcwsa+nQa2/0/TTsyoF54EDRdNW0Sy3NsEC2yN3r5D1WC0Ltyp2xALGTVTxNY/
NbluEmWZ2TbR+tYbSQQlzPKfGK+F5wGaQnuR4a+kpsMRLa+8AIUIujd1NUckr4FL1E0zBfZQaJp+
aiJlkJyyusvmZqykeYpr48c8EzIe5zQuv1ErFq57HjrzxZ+m6bkrRXcxoCNGfdyy+X2bh2fqG4Fc
vG+VDc4AXBGMGs0VC6y7CAQrz4kxGcAUqQ31FQOzHjwQBtK43u3bR9UlS+qrpzh58op/atx5W5kC
695H5fAoizIDLVc+HDxN7gTYsH2XMqeGlg74omYXVNM0tuteqZWWOQMGMLE21BwsYLjLLDxTiwaV
WKAvECAYDtSkKf2gv/pZ+qQ07Uk+tNmDoaO2Zc2dLRYYA+RueL0bUbt/JhckZfgZGhS724CuEOYW
hQBAUOhJ6NAXiZgniYtm2NmALi/AMBEilV17i7QJgWauHcdYMMPlENkS4crpp+i+zqvoHtWS+V0C
eaOFST4NQ5ldWfdn6qUDOat9Gcbe/eyUtXi4tLgH5nmzEExJppvFd7dBt2uV+jJWCgrbMCvdFQqu
gCEJY5MdXHw5H2uBQiZAa1P709t/TFS+7n0EwevO3KZ9Ptx5qBZ6jLn7N0+n4q/SDJE58KvnAnRp
f3LIWv85VFU9O+DFO9zVCpsuPUOOzdKDDx6ZReJB07604vrk54b9ysRmiorktW7G5jwmMXDa2tyX
km8zAMc3SEbZr7dB702s1lNEsqapOsxvxpGF+I0kvEJ5H+SRPh36CIA3Piio/KKj1e9WOoPMu3/G
hiexx3BFlpAxrHOyqtpGeQk1PNcJIeuai7UrWPosCiwFky7u/q4QqzKY4/wjkMaqfZV+dTsENXLg
s7HT7rE9xPJ7b9Utiu308AhiN/PwKTDbZ6Q8hnWaY7XfaiyEp/ERonXwuvT7M7V8E2wKU5eJpaUs
4Dt0bx/I9944Rrl841ZATOmhH+PDYCw3ZggG0wQU1ogFoBB+0DUquQ1aFfxAHpG3D8AVhb3A4DPz
rZdP1B+B223F7HA60MBcD+youGUan5o8UXtfl1U0XVCeXX1GzdiL8DuNhqM1QWsbLBzgZ2wqeSQ3
8piMuNp2PchidwAf9cvALRpkPJUx1wZEeVotEsuU99YQ1GdgXwygWZE69WRd4f6stTjpzxF2nIVX
EAKCwzx3/vJFIA70curbJDxDBm3bcbzply2Lhw2Y9NrVbamnB3gy7w5kkqDp25iBDZA0wqMi9ca3
KK93IN4xfliudYRw6fRVgFlg6aPe/wLeLOPO7c3hDuWlQG3qQb6LusXUbHbTyKvLFDnlIlMlP+W6
KjVLAI+WkASaWx92V7ilWBWy2Jc2uBRvJDOAhULXx+h9sKua5Z46ctxe6yp3kONnEZRce1OdGjCk
vfb/1NLqX2M2xuDIBSta2IT2qwD/1ya15LghJ7C2vo9hXuO8Wn85cX4nmzK59o3NH1lhAxifm6Cv
atPkMRdVe8QT5yt1TpzXJ1BUn8rRy4+2yvIVlHEhsKibYY834IJO6RAZKR5hukeNGXp8CHdqoR5v
TcbB/Q5IXH51lN+cc+BHF90Qml94OxqrqmHljpoZMhZQx5TPmaW3YMDZLjiYYb5EaTMCW2EGO58H
6QFVp94Sy6FFnwnxMhUxP5mGCkGgCxgAhGS7lVEF8b7STe0mtJsZN/yEeCU00eIWyTCgsFagsuF7
an64WXo2gMXAjUaggqn9jsoOMGzV1bfQQ0xdR8xTs5VAWvXBeQzL6oiKOG/14YGUBEoAUimXnvaI
OlDKkwc0iapvcfM+B3kYUJwDFxE4kvFAMh86JNPWU4MakLFqrAeU0lsPuQg3LaKUF/IoktQG4iAc
F4hOgWfXT71pgaeN2pGzY6MwW6gWmCsMpRGtnhPhyHbtVHIqlrVnbMbB/cqgqbXLQMe06DQzjDtF
9YGaEKmxn91evDfjUSWbBKXKq7ER3l1dQjCM9uoe/uo7UclkRRt56qUm7dZvzk4nowOCOumCslqd
04EqOC2HTdIGBkDKRb8Xjh0cTKC25uxYFoGSa0SGlQaQnVJnrRqTrQIGaJ7pNuD3OREpgirhKuNY
9rAcQDdeDNl9mOGNNk7+tYlKmIAhOIwseLuZhtSDJIJTyGXc5X269HkhVqnRZZu5XceT5ixP7N3c
tiK8fJuqPNMUVeFl92rssT/Ug4G3m+fPUWILkrpxnyeHIpbZEaud98MUpAD7/N7mVT0civZAdhrR
RaENGlWTqGbss6/B5tMQQTDYRy2lHRlsQTZXd+DfXy1LgKLWNxoQOkMYHWlUIO14UjxOrnKfRgGY
jEouvTDcJ7LYxrQDfUR/L7RpsM1mkda9fyCPEhmJVSughNYarYcVFUolRQMOKRrKISW7RzFWuKAm
SmKt8/9yJd9u+vsEEJcWWfiwz11USk9Ncej0IRlttHvFC2CGpuJAZ9RdOf0IcmJ7BG/jx5iY3P+H
tS/rkZtHtvwrjX4eYbSRlAZz5yH3vSprdflFqHLZ2ql9/fVzGKrPKvtzd+MCFzAEMRikstIpiYyI
cw71k2c+5uDz+f2U+rWyLdaQ0gq3duLHK9IN36cKHZbjd7IyS707NyjAP7MkiVeJblrHnmffKy9u
TkbXfBz8yG5OZOMO+PWYnRypc1QeDdgaEEf76UI9PRB0oHQGr1qqXec01diK4KgPxUv1E1luI81A
JkpT0UGrQVGpvKhFrjRwDOpp4JTR+muuefpf5yL7zyvOc5l/XZFmNqW0jsBi4/GJh1ERA3lLFbzO
zya2O+ZjVOOxMvdiOfG5Sb1IiAeJWZ5tpnXn3qy8PV5th9qMULFDtunUQYHKPjKMA9noIHkOPLM6
AGYAktLnoMYOArxdlRgeNZTfO5H2nNdF9iYt59nBD+ENVNDTCepJp5NfunSvF0+QyjiobqlG/ocp
/sd9IAEGlBf4u9esYexU9NxeENFDGiTBpoRO7cQOYQkou+S5zi41/uQn03kIR9N6/tMgzzHLiR3i
74P6KLeefcsOT50E+LJJtf6WDnUoEmhlLmfLiEDcLQ/VgjwOlOirrtgsZW5sjRB7VN4Zw6ehSbPU
vCLzpilbA1wdeq+CEuoKKqZ3W3iBsY09EMGSzUaGclHWQoIaVObrFpj6vSeq5GnQxq0sTBS1Krtu
xe5s7/zswy7A2LYvUF/3xDLsIX/aZ/9f7VkB/Bplr6bEl8pegfISmszDlCwrQFt7atzyYc6fJa1Z
bFvm9Ms5f9YhhYkobOhs5qRYY/sviW/3RzJN9mCZeUCUUc5t1Lz4FFj5w3zpBg+cbVEEw3KepvTa
z1NTx2Ak09Q0kQ4q59uGm8vRAEKw4iMCgwlKUi5JzvlSK6sUOIDeu0w9eEINe+BaHlNlI7/S9KCg
iAqSLc0wjaUJfs7Sgd0HgCY16c8DlqfTTLNpnrMI4y3eN+JInagDu4tY0pxawPhXfSqw4lYLmWnl
gRdfPthIzSqTA57pXZYMoOpSTVquMOkj19Z58ZFs3AHBAYrCb6hzclPzcqTCN7NNmj/mabXB+Twt
DXI1BLOiroqxj8IyiKZtwWhNnXSof07rVdgqDDlWVX2tsX1eY2VH6xnHRx0ENWk9Q03utB2ASEhN
zE3qBZYN90t8cnzselogiLdeP766NbZEvtDbEwjFscajtlBGOqND6ElIxMblloZ6YFnHa0MNofY8
g5eB4N9qy7vf7NPMny4yJG64EI7sNghxtPte+Pem3epfBYRYXY+F39ImapdlHzkXCP7WJ9B4AE44
ZO6rUZzJgUGVeJkJcMoXfZ6fJXREVtTBtxY0pt6g7FyseNGFZzfw00swovYAqa3wGzcf2twYXy2A
0lfQsZVq2extkSJG7KGCcCfeucPXVLerRRhb/q2U3L5QB7YAwFaoDg0Qu6kj18C/7JnAUfTFQRgB
qBWZKoHqq+6ObF3NUGU3tMNdgcjgxvK17sZLAvPGKPVrpRa1EVJJ1OpqLdhoYMyHIjBEHn0hzAOi
KnsCtcxAF2pC3ZkdQH4+dZI/2ekwILV0YCHf/W5X04IdWjtkRr375K/sdIF41IIjADlT52/Dgd5F
/ljvpo83423IDSWR8jjmyXae1kRN/TlyumWhVf2ZcyR0etTk37QeXtcAmoV3Veyi7DeDYkNfunJp
2Eb+LKoSML6uTL46DqoAuk5+c2OQJ0ne/GhsuYrjVEA/9A7JoAi7lKRa5q7l/UDqDGXcSfzWh+/A
6BWPdtMM6wCPxlOhy+xoILu6GR0bi0qQDyz81Km/Waa/1MYk/QEO7qeGDfazq/UI7iPyfuGaru8z
G9B9gT3ZNZJOu+xq3fg62O2+40byQxfjoRnc4iuKNiHQBfZD0VSLoGvHe92U0dazi/hQiCq+sZ3A
Xxlu231FJf12yOPkuz4EX5okGp7arh+w+zTkyTUa+4Q7O1uLVmTPokE4ULla9bgPhRMcizJky9yP
GlBgs+oYOsZ4X1fGPXg62FdoNEPNybPrE/TD8jvQtL2RHX8MojJt0Z0laOuuZRWgkDp0VpoLcB0I
MP2LlsrwXBgBNvuW1b6VbM2jUH5DcQ1kspSDWfFhCwxlsI7MWN4C/CJvMw8ALwQccsTrWXprQHvN
WeQpPvGY3JAJGC4NmenOtYJFr2U7X6ujTaeKPvBfrV1NJwkXCBt3B0u996YOD2iB0ctuqRVwLzun
ZnCeByUZ3vpDEILE8+dEEgnjFW6maKNRiQgW1B8Tk48IjGqROuU3InsbFR9nHjfDsU4XkinKt4n4
bTqSDx0+tfPeH48Val0bwzlAwmbBOFg8ssS6TDULI6QxEByINlTj4EuzOgOg8USdZOKBcTat9sO/
QoU70mQ+O2qlw5ZER2Fn5ZcstI07E0Gz0x/sbSE/2yOz/sKS6sO/QAHQktgr8Lv54nqRedf7QFNN
kSzptdUHvyuSICfBwQ1KNQkEVUvBv1CXNbgnPPsWX0z22EKSaVcDwr2pB8v4MuLB6zcieMMrDPQp
VaydhoaNN1CpdkCUAUCyGomcbvbYq5FVhsCQz/NpJDkwDyAwGmmhouKmiSA6Lv4aSdfUBUoUaSQL
HP1LheIjcsBKD9gLf536pX2HCvFog/8M99TFIfiGIV69syorR14gsKAW3ujQo7ZAr2qZ8TdIF22G
XIw+MInBGhxdxrfIBrIQFbPRExv1buWanXmTdb62bce2PvCiHk7Is0N8XGTFXYHHPOB5rXzBMuLB
i1HcuwjuxqYEY1gucqUqYr9Umi6Xf/psY2P97bP5uf7ps4WaBpFdhf0i6FbQV+mysoL6MIGzVBNV
8/WBYF+Vqd0BR1Lt8y6OuwUiq6CQo3CdU4pibYVgDJiMHGnbtdMH2gJpbIlday02PcTMlkHv4Vsn
Y5WFeEf77DQqFa9eHWSji03lQ+xc5P3W6oU8aCgJOXe86c90RocmysBQ5nG+mjuKwnsLK91bpKXo
N1bkW3tH5MGdMyhI2wCqX1SenADxzJ/JY7AtE/lN6xHon24JPXb/0ONRYs1p/U8x/umUnEY4UQpA
RCHbdH2AbT/Y6AYEd5lwgEHxknWhyoorq6oXRo3KwBZlQQ+coUTajscv5ObpoDlleY4IXIu9RhjW
9aVWbq0PLJ8a/ie3Hnf+VqIUETJWonks03QLKDfyerjzNiYLxm2qml2SLyPohjzHstAPsckhO66N
+ovO+u9D5Dq3SDT3N2DTBmJd+VuGy5dVI5C5UtOmjdyS/xCJj2kzxI13YwpkO6i1wbC7cVAztkR2
MdzT1paauR5F+2njq3qB2Ag/NRHLDPdRoSMTXQBd6lDhqh+ydmEYLVu70tVPjKpd8ZJo+QbwjNuP
K0Kd5ujXiNMko1mfADIBvUQKouoTBDo9c+PnAJVnou821E8HTYSvEc/NbS/NBhgWHELpt+esKjJA
+RMGBhmH9wsyhln14WPxplnmVYXsr/Kmjkb4PfgvobQQ50jeQmu9OTedh2JC6Est6wwSjV2Man6k
7nGKlVe9AeNbvXAQmuwXZCxVD505qJTZZ4W4me25YYL6Y+ptrJWRo9Cwx8qA4TV+rOhGwy0UnOvY
xj1Hp4Fzn1tJBIUzxM3pgBxV0iGk+1e7Br+QBK8/WT6NpPYYhwY0y5c01zwGQkIIxauDmQprbfcJ
Ty6gB6s3OrjAL7nhWWe9eTRUuRcdyExnY9BZSx4Nch1ipSKwB/Gc0+inS3KJyTa4soR+T2Cv5xnK
UH/E7iQATZ/TyIUGVbKDqw505seslmBS4DBiP+euyVqPpY3yXeXFhA2l82rYkQ+ZbJb9NZqmnNvk
Q80sS5m9nHu4IbKVwSEoWXZIGHUy/DhEiEaWwMujnfROAcIh//tkS6iH3Fkpsk2baj8oAvkpSBmH
IVR+ApCn16hmP2Hv+Dma+VtwkwY7zH/UQu0JVdDW2dTAD9hZwQCl+CE6F0Miwb3UaFeA0MxlUQcm
YjyJvwBjpHzv/XiNIkWJ2o8QwjXMC743UfGW+bz+Ug7I22s80O+w4HHAPVnp+H/M4j1eWi1YcEqg
+UW85ni54n5gEt9F1A2n6VSzGu1glFhTybgAkkj10IF3qMwaQIvXYzdYhyZAe6DDeEHh5RVineW9
M+buCWDBckl2rQH5YlYGxU3sWeOty3qsX9SAAFwByBhl7GgDX/zgZJDT7XT56GdjuejByHeiw9Bp
6UlXh9lGzaZrqiVLzE02oiC8k9W54n726KIK9q5yvKVulgHqWlYll8kj6+vsEZFXlDfmzR05+lly
QZWUc0OtMirfe1kM0yTQqwOtahLgPlRzZmpDiwdRt6dmMrJxhVoge0vN2smRHkSAe0PNIfQq7MZK
Z2Wpi4IrNNwju2EtqReZeO1QZKC3oF6Ht+G5rrFCpV69N8sbhAyu1Imla7jI2aDvUk2zRrAtxyUA
GeWhxuIAoaQ09s74bXlnOtO6/Av4srudaWRsXJiF1yIAP4AJ3kixMUyhzKzO6OBDFeDghTjMzT/5
zcNoBLnQsLn5359qvuRvU/32CeZr/OZHHaLqmn1r3HsBRJY1qIRkCzqdDyD+YKvMyvsFhBKS49wh
QlDSF1n61xBqz92OmnFu0tnvF0hqZCQNAZbDfz9NUPz8YHQV+iSTcb4qGXlZ2NmC28Z1bELs3dSH
mIdQc3KhUxqS59EzlDeLvWaF2W0NaUiGVNBJKsZOOuQDQxWI5uXLwbQ+bB2dRfFGg6jReVB3AGqj
m2pTNjGwEj/H0ogsQrVcL8zzbB91YLfHBE8iuurcMYBep+NdfJFOgJV5E7R8Heehu5yu+HNiRKkA
3AaHd0fXThqJXXJhRKtpKhocNC+J6IKbaaqkMfJ1EGrF5OJq7sUCCdEWDBPNgTd6c5jORNJ+nP3B
Ri69Y4sENzbG0UH+PJttXE0zz0ods60AS+gysnHHg97NvctbAW6qAEzq1PRY7N41JiS0u9i8CZRH
AXm1XVCzdkmdhe24dxniLWnR6edpUNdAKRAgHkS+UCIqm0reOJZ1AU1K8Z6P7KJxPX+3G3EJBE4k
LI4XVScRJuBmcnVvL8r+kQrSqQzdV7XoiARM9tlEHmRPi/EGKPOFPmBDkLDoFgR69jUKI3HBA2lN
LTpoI9icE6t+bwc/RqavRkVe7hbV0uEeWAxE6h/LxFb7+YK/1D/P4sj4sNFZm9j8JQiGZKFnqXiZ
ev2tbrj3cdPEV8ZYfAXvNT9V9XgkE8Qh4muNQvwbD88yqOb1/pLc2vYagIzplrzoUJfVLray7kyt
Poziaymz50xIMGmomcnUV+Cs4Jrp72dbm1nl0on0eEsu1JE0KUAXGUA8ZKM5gwJyon5tx6v5qr5o
rG3cg4F6ns+3EnMvjB71WoaDDxxlo3O0eX2lYfQnoS6igFJp/ml2owANbzR9hPlPiLGj7MD+dZlN
0itve1cEp/mTNcILFwZoEoFJxRdGvhUvvYWmcfHprypMD2WkJuiqyIUO7ggOkMqojOmvoklF60J0
L02b5XxZvZbOTitQtz7/pW3Zagfd6b7MXxwCpOD9b5L9/Ol6ydybzH+huab/Q7fPVdR1uJmaY24f
wLDRKTBNtxcmRBK0LO1fo6p+MJM0fogg2XgQuo4KXWWHnp2lZfVlxDocxZ9OtalBZbR30tx+bEB0
R046N41lzfXyHFpMW2ksSxcNBPju29546upBnjvV4rk7blArAubkwjXuS96Xtw5Ir2onNu7J1Bqg
9vJTPzySrW/9fJeGmb6cBjDTv++Njdc0Bpg4UaKHdXUb7WlycOLGB0RFjAU1aYCLH4vGjf5KpnZE
KDHp23JLkwNtkp4iS36nTvq4WmgckcL1b6ar11aHarOQr2kyR8TdRbfzC/nTwY2i1ywWxolaPZaH
W0+YLehE8AeNWu9fUamyok4yZZDIXNil1x+oGY+5tRMhgnXkQh+hAzJOH+/JoAlovLjFqO/oA4DW
Qz/4TY+tJPZUXfish1Z7HW3R3OZj9+51rvsF0u7DGoqAw87v0QwabQXSLdRoRq57yssUCnxAUH8B
T6ENSty0PuZtiNI18zqZWyjwNUUBvhDEaJYfO25QqO2mOr25Nj9G6uPYynzxqVDPiiqIiRvWnYaP
nfveM+WvfV2+NVWTPeRIsu2aChI/iNK6D8qBUttYA77Z1VcNQc63iKEAMu7sH7GV3NTJYL40UT1A
D9SUV26F7dYpzP7gFTxGnCLWwRpo9w/xAGVcCYHOb2o4NErtHyGGixTBYPxEvY1nJfhpJDogCQpH
HjoamC2MGOCzJOifoFEBLmfYZ7dOoc8TVyCNiIDa5MaBvSc3oCM+ZhuU2zxbGH3ziOgAkscDaL4B
79AW6fCeigDVpa75DNnhAkWJRrqr+jp+Klr7JHIjeAOeJ1nmKI++NMLUz5kxILVmDeHbz5FdAjEK
GplxH2XblqWvtChCgsiXyROdSZ/H01n3B9uf/Hzd0PHczJNPeTaNW8MRzGC7T1m9KcfGhnuNjXxP
6bWpVyBLtmZaAZjJzxwdOdMsSVHtyN5HyUKOSOxe8jbPtxz0A89mmk98VjxxjHVsOeUeVUgQ502y
ic8Ka2nYoxoE2qarPSl/B3EyoNRQpsCGDDzKZt6Za1U7vwy4Cx7sIoj/RbtbRs3CCxvv6MaQHUGp
TJxd0pEh4WJ0K+pAnjC7hNAQtFbR2K9QQ+UdZzdvYMFm8BOx7G2gOTsUahybtG0fgs6Ua7CU9Zup
OYKIzeYlPpIp2oemM8YbwKhP1EmHToAwDKCuK7Votj42Pmazje5jNt/S/E3byBoRL8eMF8SZBfmh
U+cY5YValZ5Uu8hNyyU16YAgL4g5/epiFy4KNpVHBQKxpa2kRMj2hzkmDzXg1zn+dBWrgPZr3oJ7
Mhjs/F6LjSNxM3hQJ93FwFqte3VTQKMvVLHo7qaAaPe93Y1HHeKvazwcxTGo/GBZO6N9quLMetJB
lz7R1jUyO4CFMl/5qJr7Qm5eUtgnQ/e3jpm1ANXzN7pjqgrCFQViFtda1+tj7bfOSvfj8K1Jz1lh
uV/bGLSrYz2GBz1N5L0aSP1lnEFDx0S5kBXGfB8nmIdXJn/3EfAJgrp7Q7a0W7a2G9zGjmFAzHUE
y6iVjRBRjj98GRRZGsgxypWB5GkLhl5wf9j6qqczC1vVTjYOwgU4m3rVmRW8srqHirsDmJA6gBSz
8bcVCnq3rLaRlG3wJKqxjAC/vxi3Lp4z10Igta740qb/jKAeVhVH0JX+L5Ogja5QllMaXLfM1dnX
BFy7EFPsvppjry+bOOqgped3u5q32k5HpvOmAyR8ibzc+FL0/Yk4tF0J9s4w677qRQI5SOAvtC5K
HySg94Bu48wvc8iG4pH8oEXNh23upTOp69W6kyWYgWw8KAHRSA/0kT2eJCdelK/TJ1Z/Cs9B9kUe
adDsoFgQPbppfsoyzX2IQPh0wBNF3YXd8FXZEx1vCzMI7AMXoEr51T4ikbHIjKrY4fHXn7Hg788j
4x30oe1sG5t5uCj0HiIE1COCcFzUBQu2WTdA10yDDoLjqqCWas42ESfDDrVt5bVVhwrE+shewEZN
6phtWSWqTeGZ7ZKq3KjeDXvgq7C5t6f6ttmuiWjc6qgdXiRE0zorW7lWeUVurVrLBk8PXzPMGxkz
bR2qM58PH2dk+1MvCktBn4NayW2EX8/BQepgU40ifyxL+W4hyvgeFtUGgbjuq5F68Qr1U8OlcRxE
9oys2shE8KUpR23hOalxcogRgQLF1GaIyGGd4x/IRAehosh0hjQFtFzzEUK0KF7dRKIBWlkB7qiI
i2wgAID+jcXPCORkF1c9fmVjvphjre8im+GRnGt9vLd1DW+JIoYGelv5NgSLjejdw13hmJy95m4Q
rQzG0osb684xGLNq3TeyAdYbeHGoeb7bVfpjyNr6wQnCeut5Wbr3UwalNDUZeYwWFNfDir0itB+t
PDHKldCdYQcKQapRp4MrZbH2BDPX1OwA3rvjHw62xbY8TVEuPtT3o/QA7Y/DdI+cBgCGUHi4Qhnk
w1aIs+ZFexnw9Z80KzwLr1rVOapUvJCBvkLJYqfdI7qGb6EL/XxF2P8Yqasdcr0mXmFQeQKRYnkN
EIyZbNSkDlS31ztrqQkQILR2az4CBt4ebDNX3NQOwoclpCHmJgeBIr5X6xxZPiqkHe4uY8UwDqnW
J16V/r1gdXJqh9hbEqM3/8veZFZyyiwlz4QI/BpcvglECfMFblvjDXwbDWr+zeRWNHwA1wv+IxIW
tve6U4JwSD1qh+DDtw3AaGyZTXAXGCCvbjwksrA3HL/aOpR5+mZ4hlzMh50KMcCROdnJf5SRt/a1
ERiDuo53dhcGGyQ5kNdzRjwXkSsHuw1AIXGS7Iw4rb+QR1CH9jaCON8Ci610OVHP15reb//YJuJ5
5MuAkmGOuzM5qOECXkH9jL7SpvzcpF5E/Ls9ff9F2P2t97exs3OrpiocrdmO/njoBiRdIYVeHHtE
ADayNKx7iZIwyBzL8T3zbvK+875bY/HDYo7z2CQGdpZ+751QBV5OY5o019ZyAFKJ7jd9sMttpAUZ
Yk9qDdSoBU+nDok7Wktdf50x0zOuOgeZxD4tIO5jA3nd8bSCQPHQfCCxZz9oMmBt3qaPtl7p+J12
JbhpUmuTMBQXh3GRnwGCl2uUPRVPpTC+EbRR49/w2Irf5zF6OAYrzWMvDcd/JqHWUGFcbOamW/XF
BvLIwSYRvn9iA6BXrH+m6vcsayFNF3jDxbGd7mQ22MiEhWe8VvHkYPX3em8skC0oUCGCWyLDChNh
YTs/kQxNqppMNanXaoHtpF7sFc1H6v3T2JgHyFykEgSqmrxgmYB1JQRozaJ3jkWjY6mp7F3JQRgw
1C9F42TWjyYWzh30aFdguPXTa+ArAEMTnsDUzexvEhjiFWg17Bsth+rfoIn40U+ycg0lqfEMyFdy
4HnMt2OeWbdWlLNly3jw0pryLk0y+weA/ahvdJv3oPhruAgalG+0sQkif7wrwI/gIhTjpidWtx6q
B/onuv3JbtqSb0VeTupD7mCmt8B2H6WEMNIsSJTmQb1lTQAy3BGCRHOHkdsQ/NBuwWADJqocVfsI
riwKFnZHatZD9tEk6CHeDp97h1+b1BvpgIf9y7HZiBqdQqYrUNueWCXk3lULLFQjhnh3FGlwpjYd
lIuXjXIfxSI8GVh8Ep9B1HTfPZYFt7zr7Tt9jC9EhmDJztqibDTakNeQjt+B0vNvsbadvMhsDha8
+gReauX6cy7wV0xessr5pnEqa40IJQqE+1J/Di1ww+G+9q4yqMDHjYf/GRgZ5KC8NkDQpbPOI0rF
IY5YWXd1VtXLzJD9l8i1XltXxN/NosZwlYdiSYGtkh6/cxdCq73PdAiy+bin/QrcKN2ANElrhGfP
0F4TzbOnBWUbG+kpi4JXWqbRBsEBynXhWG18oMWaa+M3CDB8viY2L+L1anovOWslXhWK+Yvsdd8A
2qHsducsZ1eyQ6YzwYvBLRYg7B23AM2kzwLy4tJwgrfUAwxagIvtEiVBd3EAoEapQR28RZAGYDq4
N0wRettfR8ZGON7K1HqWWNmcQcEkz1j1yjN2INGO9dqTY4Xh0YrCjW+mxX2SRO0tjwUKWjoog/aI
uSxLT9d31Ku1rD75vvN16tUH/l4B/HHE4gi7Fm5rkLxEhIx86QDiug3rpHZDrbBw+eqf//jf/+//
fuv/j/89u0UZqZ/Jf8gmvc1CWVf/9U+u//Mf+WTev//XP23XsRzGbHBYMBfsI5w76P/2eockOLyN
/xXU4BuDGpF5b1dZdV+bKwgQpO+R9Hxg0/wCoVvX3lmuYlUAkv6ujgfAcJtGvCN1jvS5/NZqq2kf
63dBfARiZRvTCqtjrN2h1IwlFz4G6dYhXjnIpdqLYCjC7aQyGIf1L23giC8BCmHmZUYUs2iFbEwK
gRAwE9HBj73PNnIu0mSl4zd+gDwxqmfVgcm0P1vq0Ed1ucnw0AMj01+9Sdl8AZl+umOtjhU7S3mJ
eiSnnVxoLDnTBFBT0Bf//qu3zb9/9ZzbHL8sxpCD5vavXz3o8TKtqwS/r7tw2CEJ7KNqyhjXqa0V
L2WMpIlaTnQjcNCFY5e35MGBeQJUW0eZ2J+9SulphzRwPs3T6Ypmw+obiBVrB8aq4CUJS3MVWXF3
FpDEPBY5eDIG5KaeRt18xNfL35Ur+KdR461cdQ9KI34ynOg2M8rhpgki62DbJp65gDSI//C7dK3f
vxxbR9QX346N0hDOOPv1y+mcuHBQOi/vp0U6zxlw+Zn9hAxFdoWibHsFVP+RHodhJbUNPfKoqbxQ
riWvQw6tYjNwXxEDbtacpRKsaXgwBbKCWANj9RezKc9CrRHxUryTkZ49My2HZFDewXXI7GMlbgMt
K29RaL9Bwp7dZ4pNvwC3LegOYu9INlCGxds6B/8j9dKAMuw3TPHyI2oG1doytIHbs9IlglPRfhQS
rP2eBOSx98CZYXVxuaw8oAiD+h7a9ez+N1/buK24uXeg3PHb0p4U5syGuQfVSfJzY+sDndQh6IHl
r34y7PB72bnpQ60OiBTmJYtAAIZGGvJ20QJ6eEjdXD6YjVFuNGPM1tRLo7sumUZnIO+9meKNdm7q
a9Ou40/k8m0t1FPZqDfUUZh68B9+Ebb7yy+C6bpj4B+DYrYADFlY6nb69KTCk8UcQCXj3zO8oiAf
p/eXzgC9MuEMw+LJcCvzlRZhttb2J595/UULXCzRtBJSkFF8JlXZSSWWxGMneVg6Ld08zxe1UnsL
UQQI7Z0igrhMXBxpEHVQ81/apsl8Pfa2VeWgymawnGQnutE46rZjHOnM7mOrWMhwQLUVEkX6znai
/dz9N5/JYJfN9j88e3597KsvEwRQ3Na545ogonP5r19mHJS6kaS6dyf6akAqNnUXBvALt2aouSj6
To11m7jyJdPZmta65FGWAVB6nd2B4RbEs0gj5g6wx22+q5BnUM/ZUj1dPx0AMjq3DbTc4EBmaHwg
6GQECKf5o1yWsQF6V1NPr4YbhwsKtlCHnmofHcjOhIgSgNZdsxu5jPIcXDaem1w56lz+/bfiir/9
xCxb6EwYJih3ddv67VvBisr2ZZ3wOx1yuWdLCWaA2iRGCZtSuSVOVJ9H0arPryEfk9Un6uUMggZE
l0w28OcBGOuASp6olT0xoA6u5/WqKiMNXNxptaRSwIyBngNSyP6RqYrByN+KJhfPs1fFUZ0mdEg3
dio0lHsRSDFCzd9Rs1G2zgFCKRisv9nIL1ehpslZ+ZFtqBwstW3tpVT03gvhj/Y9HsPQFTH9CExd
vNhTT1hAY8srIcNFvZ+8XbuqIJBru6egMdVPYPiKn1O+icxq3EmGQhVl17Oe4xmBoCJYU7DjB2G/
g2J85izayu3vTQUgyQFERuoWOyXVUn3dAAWlpEZYDhJhgS9B79wZ3h7i3vmlqUPQzI+1d3RS8SWR
TX1HpgyvrlWCHMaGmtRhJIBQ6cbrv/+NmOxvt44LvQ3XgLiAy2zswlX/p+fQ4Op43Q1WcRcEhoo6
y+eoKsM32aHo0Ou5fovMT4jyPBQAg18veMvBiIH8vveSI620gW4qWDIEDx9+HemWrY4NzHByUy0E
xhVcLLyLSsSkQFdLTScc10HejPdtIMAq4stNqBTx8kzLzqCJRampamKHUe8coVhuVDMtQT5aOKzf
URNAo48pqQkp5HWIUrO1Y+FXToig0DOrdTjy+hP0GmhxrIzKcgIOIVA17hMbULcJes1SEElACcyY
oNdQm8tuPIt9gl7nfl+tmy5tpkvQdQYAc1D3bcbixTRFc+Wm69/ELfCvPUA8L1ZjQilc19MTKhTE
g+EXey/IjRewitQbPFO9LblFEfjPc+S6utpBvVOLHQTZuV2/ztNa/ogIsBpO0+ZN5iMUn5+qxh5R
NwrpxqFogwdwrtuoz0G0rhTVfqiQEQCsQCzBfhG+Y/kkF+lYeI9xO5orT+uTG4na0F2TteaeZmI1
MoDzTJ2e+ndu3gOcDJ2s1uuXJkTjEJwGNtlRB7Kzsh7WFbOapcHHDxt1kF+PUZauW9McTriFiFV1
4/iIoEi7Sb+CAP5AypB1VB9ZP7ovKGLky0gMAfATkE8VdWns+hABe8O0LHwCJ/3qhNWh8uQjwAzx
jY7H4XXAxgiaFxC4Zln7gDyXDzk7P3vI0rGCTEDebqnJi6TZVy0Kx6kJEWbrtqr0TdRY2RURdmOV
6Ym4M4ssudELsTWGXtyRqQ+9euWZ3rixlM20iwrKHZO71yXyYuZyT8FaiAaB3TDhewoYBZQhU7a6
F6iNbnUAwrFYckDd9qJJ4xqWDEG9rNpbXln8aM341YpGB5jXyltim27fFoZVbe2k0lAPNIKuASjO
TR422d2f5knifZ/mxRYBi3ZdtJDEk2F+lys0CsogoZKsgChSyyDaWCUStxRsdGAQDiBfPuIp5YQF
cvL98MXJstU4ZMNjFAOg4RTcQK4FO3asbm0ANDK8SBW5IUvy/0/ZeSy5jWxp+IkQAW+2JEiQLJry
RhuESi3Be4+nnw/J6qZGt+PGzAaBtECxSCDznN+4EIvGw1C3NRm4oR+SUxMX1bpRZOcBfdLQ0+wy
wnGmmI6JSnQeSKL1ZKokCswitD/hVG3SLNB/BZ1z17dkZMRw4ADOgx6EkQegad7+9yehohFs/t8v
TENWbYuFhKays9Jt+8/do4ybZmFFYeOlXaIfOmx612ToQY4MRvAeZQ7SUwA+bauGoaSPEUwJ6sm8
W1s00Ej8RHn47qBMismIYZ4VYn0vGfkI0S0vjPwuCNnuiGJhIAfbxIOMmFrEW2psywOR6k9ADvGv
rDzzsOabkAcakWDf/lgkPtfsyLtH3U/bbSZX1bFNe+tA8mbw2lqf7+FEBi4fofq2zNO3fvRrnr/m
USUU1kyC+GV5VoKQfxzKbf0ZgOvJDpLioOrs6JZtWYfyS9CdZumlhu9+Fr1EtShOXTXvYB1+F/Wi
SjSKw9RXvqvwul1fryAqm2XKRhn7VZfngSfqfruYbbVeN8XN3W91WZ9nx1auXGOo8HkTQ8SlDEgX
nprW2e91oo9k1MXiPdSzUfjPu8YClrWYLTseT7hqH8ioj6UwNnBPU+BF2WnuwrJRjWOMPv5dlSg+
8lSd1N+JcmEXwboNlIi3yrRJ/cbEzWhOpjXCpdHOMtvsyepC6zTr/sXUQ0pLVZf6yqppZQONfiMj
bhrod5Ke/br1GAz5F+KzFrpoesJzmpEEwK19a2FvKuZwlokQLIYs3Bkn0UNPq2RHTIrAz9Io6rRE
37BlDO+vV8qcaZtN0+xe54h408RzfLFqL2oSFJqWcWpj5xvFUazNdYbCrx40fOVuk1rKHLkQrEpP
zKrPpX+O0uBgG7JRrKHhoARf+tMula/XaQNfP2KZ8Ca6i3lG0mmrFgG7gyj6oa0vaHnwVMstiEMV
wGNPTfUoRgV2IO3qkv+JuCtRp6nAgMkxnUX/SI8gxftK6IrPZhr9b1rRREcbTaZLXfVbNdT1RwTW
9EdtRoIGHXdn05pGmK9HnL9xSsgeRBdyexrUEVwAI1UtNmqst57To+KJx3Y6pOl2nPVor0tq+ZrO
/k5B8/s7yKPGNdtCvcPtb3yU+v5TqfzkO3iEAHvVVjnbgZNceCuYK9GQm+OvvrKkh8gvkuPctKkr
LkBE6s5eYERFP52RyEI+euRfIS6S+s8F7ExUD8fUS8vB8RpdKt+xvF1Pcu1v1bSB0uUQPpXauyGu
iPl1bMLXPF3ivYJcKNxGPjJ2/PKqHCO5Wvs8xHwlyB9Eq2JGvWuy4vZEMZQccAQYHl6nqvkOV+yN
zrbTyU8I0UdbX2UDLYpVXssXqES7a992hBeJRHex9Rvth5jNKi3Jw9zSWLP6VZ5UiVhwpt2JtmtN
DgI5A2lyvVVbavMDawUsDpY711LWNZD3ges3OAgRB/m65yUWERMk98R9dIWsHzU9/7rnwbQvwPjy
6z0vX4ctnOJiI66aGiBHZ8sig7VcYDmI+ybOM1zv67/dsxg0NtJ/3HOQ1AhlE+++tPm4HaTE8Lra
2ZfExOF+dCUJVakvoIksp1Pa1cDFiEWWkWXsHNFiSwUsoTzFTunaswVMHRt2gFvSko9dBg4gGbd+
ZL8lWoiBq6iTkfULj+L0Wlv2qrwC4uLnUuKGES8ALXmKmwocdY26EizP9Am+U/pUZTjBDc6D6ECy
TtvIUBg2oljKifrIYNFRDMF5x3aHcMi3oq6xSdJ00RoLwmlf9On6axjzNmFLPrzDNz1S+/QJX/D2
Mimmd+uRVVPHn9kVOzFXN7fOiU8EI+yqLO9EPzG0DkZskOSx2Yu6fJSH46THH3M1d3tbq1KXiErs
6e1oHOQkz07BWDdrArd+Xu7tpMBWRs6zVRqW089w3qa51fya0vkHK1f11S4I6sW1n4PFRHBqbnQW
dGobPIw++g15r2bfVMUmR8MggGqsMFr1e2xoCGC3c/YorjxOhXGI49HcI8nllbaJrIc6W3dtHP7U
BrUiPSEhKmfaxinirbHVy0CBxYJV7ZRUzlr2yTVKzabSIcSnZDe/24F8Rrp2STuwW7JHPuSYBF0Y
qcVfUhf8qHBUfDdHOVnrw+Q/NejCucify8Ct569rw54tD39cN+oC+wEcMnSVMBxeQedBLFTI5P2v
62GNC4+maMqtM5UoB6M6vK3h3rt+inVF3isWSLFe+Q4hZuX3avPhNFBcQ9SadjJ7iFdHNw9Vtsxa
O8ranjEY0cZeueRRQgxVjCQG4IfV9OQ7SnmwMHHdiAFZ7s1qbH8D0p1iTDE0e+Cx9vPsmPeifTZj
YilKNZzDkrAYrCJ8hpcrZU6AwI5uPfOza/ejHCbbSq39b369vQ7U7H6jdnNxUGR2lphrvV9vBLTa
Ssr54BIciU4qcdN1sUwIYOBQRF3+OtvhtFOhYG6ztus+knJaiQ6SBi8Gz6zsDtGT6tGxMX0Rl2oM
SJMNq4b7gNzj0UR5zhUNktFsHZ6ab52N37uNRKAXJqP0Vuj855drIi1VuXNop6ROyLTjTVpdP64C
Q+MVeebg0ZRwhvAX804xoo7JtLOB+2hnM/DGuax3qP9Pr3OBv8HyQScZfGaE57KTOUsO0JdYXc28
kl4IEr9UE8r5EXm8XREk2PVcE05knQw4y+wjTVIGiwCDaFAC60kaMcVb3qa1FBuP5XKwU9Z2lRZL
G/H6jJyeBvtHaI7N9YVaZtHsFehtrMUg0asHNTexnDyJkjl2Dmr3A6/holA9lrnKAebCyiIb/ZLq
kvSQBOWd4vfB22gVfDiQrK4xgLpWgBfI2bgRrWYWpK5EyHwvNv0guH6lpS2fRWmZUSV7+ZIvMyIL
haAxcQOj4rp/kzTTEJ83wNhHMF/2sTN6Vqd9Naq7weou6tIAxwTyxm/N0ljueOib+7mM8Y4CD2Ef
fUP9+3QKTdwt5vGvQPk26AEiu12fsfl0tGQdWmG7tnlHepUm68kaGzRP7W3t3IDzfpxrOTxpmXz5
6pxLBNrHLnOvZZV9OsyoqsVhYpmsyfH/k+OHNHLSR1JSBNpC52dnprSpnZ1t1LbhayYu1OjFj65s
lQ0IUHkDzlBDAceM39JAMjeZ5BQYSlCsBqSQ/TApj6I4auoO7AerqMI3nvK53BRTnrwFYU0EcTHT
YSGdvKFSbnu17H+1xumYuCilTHvR2svWd70I64sYKgWbWZNBCqdVeY+45Iu4Tpbr1UHcVLbMD1Xz
329KtGbs+sVNSSjrsVhIKs+fZvko0FVXnNVSzEk8rXx2MleSruhype/+hsgKJJ/A1tLJEiTe20TX
TmLOaOlkZNnsVm2wmeZxDRwgfiL/Or9ooEyTFlaeKMlDwRINFWRRshVtr81yci2l5XTUgmK4F21+
61zQybEvoqQG8lOFpNu1BJrprRst5Sza8iD7VEIjuqr1YmUfEJPUh9P1EnKdrvht+EehyYuwYb3K
nYlE7HJzflfAFVZS+0605rznV0qmEx8Vrfgu85tKQbh1gfxiWk66zuRTa9bJnpB08TybVuwlkqy4
ohikcnuya//dks2IbzH+gMGEyo9olFsuVWiNc8gbqXgek77Y5jGhMdE6+Fp2bCaeaNexLfoEdvos
umY5EsEEyFi4LxcNu6HfoLSekvViIgfm8wHUbVoPzTnVkPROk0xxyWs1Z6PCX5NkOKdxSG5zQil9
e62sQocm7ADu46zX92qQT1gxLXPIJGAzLXuvh3CPTiDCVImfPynOkJ2rKDzLWG8XgLRmNmyKho3H
0mpETXvnTyA9cHwvnkQdBjPfDBzWj6IqcgbMmpeN0CQmmBTQwmrR8PRl/KgAWfBDTNVEUYxQy22Y
9PKjqFFC1nqTkSZb0RZOyXDf9dO1u+gxjBjNdqWR7ETRDtsewez+cbbGb0hUtEdR3UrAifiC9gdR
DJpKB+EPTFcUxWGo1WetTdOTuJIzA2uOeHtBFeBGxUE2XDTvXb4o6f2gj/JGk7t+w5Om2uZtYbli
YF8o0uPw8/rXNpUzuxMkT+AwzDLHmnpJ0thTwyl/Et2NnISIKs/q1+3bgc4eyHhzEnxe1vC04MEG
axxVUNS1NO0+sRZEpGQfblXiLBmtLQia8SRK1yqE7gnXj6MHke1rOPraGpDNqV/DMN6H5WhtUh18
8QT67L6P7ex68Bt7ETr3D05XIO+QNchMjWP+1U9zumHbWRhqOWEZuUMSKCfySO0JBE7mJmMa/vD3
7VBlP27tst7/13YxnldzxuYvLbZEly23IjR717VwYoUr8a0oxCtuRSD7yD4snaEH0Znl98utVYxt
gEO5tSOPe5vI8aXRlF8iFWPaIdJIdW16IhXDqu00IQD+2LIKFb382HqZBnRCg2xwtlfvElV56buo
fXB0p3pItfRVZKDLOLC3Vlk6245XJ6mQ1WRCZ4LcV3g3fZtUqrNjyLYlSaKwJPv+dxehbZOMYeUi
QTFupqFIppXl5PfojcV7AUy41gl4gjm2jXs1VcJrl8RsOaI8bMo2HxoCpuGsA5XLAayjt6W9iFas
fTAWRU89TYZgOwbE6UppQMVOUQv5FCbORiEqfa8thwnW+X2QlZ+TWicHURL1dqd+DRV14iCb0uhO
bNouhobGaIQo7N1kNf2zkXTNpq3CZjssRV1SrL0ZB9FatBZ67FyqWj+IRlFV9r3raLLyIEr4VCCL
OWXFHd7Hv88mK9soqM0HHGrbRyk5dWo+PCiL7fCQkbpy/FZeiTZRZwYS9jHRQEBo6S/qnOTU1p16
7OPsfBtoTqO8EsU/Bmq5QTqKQfAwBsIU89eVxIA4y/1dodp2es5ZJ0B2VghhBdZOknL1LvcH8z/O
WOFvFcsHddESPSKSRpRiQf+Slhuq3jiKUjdKxh2C9N9FSRyA2k7rGIdhT8sGBHJ7O3jsiacug8U0
ftRKy687cvsmQe12mbENDeM4DFL4aIaAE9Ic77X5VRV/UoycrKuHpo30IB+fOMR1fZdqmnQSpWmA
vzYOyqso1dbQH+vCnr2UiPUxCkKc3JZD8s+ZETmd1ybVh+iRKtVXD1Gc0nRt6GWMHZjeIv0I+H7G
KnLloFJ7HqrUuchLQ7Y0FDogMoQYoccWg3OB5Pc1ApbZr7lUgckb6b5fUoOaMusPOqpzs9o8Zkt6
0OLRvmtKwiiig6gbFhEOCQzadVBTSPqD5Wxz62Qa49pM1AiQYq6fxWFwRuyP8K7c9hiZsKGnIbQX
gOG0tOjwhkaNkJroJ1oB9Tz3uCHthKJN7phYEZj2nRC0cRS0rVeiQZSXVskPfoC1gvca4uGRO4P6
dDsLpCl0y6VOCmjVE+f31lu/sTCOmEx8hsNQfRCcHVcD//4z+Q71sSILIOprvJ8JmzXlTh6j6iNk
m5SNpfnadyx4kL5jy73U34bnuEPc1UAi71sVpYgZ/5Q3NhIIDy9n9VInzkSdaBX9hr4O/2y1neFr
bFH79doZQtWTZg1yShsiToIC9oHE70ZU3erFWWG2wamz9cZzjGR+1lP/JCGO/9dyAlRpECeYMV9r
rBoHzasFsM9/oou78CDVyn3qs4eIxH9OnDbOjEmGPQ0ESPifmstBNGizGh6cv0fY/KXnKwTfwjCB
3Ko2u2oxtt5gV8oz/0rJG9Igd0UxbUD4GYRtVqLYjAnbNFYKQR2p3VqT1O0wxDE5e4Y6IItWFb+8
O6nVlGcxcR1XBFaXYmgysZMTa/eJ8KLPOdn3CPtsylAdz84Cyk9GrPlkI3B72AakkPxW195Q6kFK
LMnKteKk+ptk5kRrpbyCX1Jpb3XZfEyGlt4HxD+f/2WQpEyymxeqecqxs5WkOGGt5AYBaCd+MW4k
TobZ5Y1l7kzNNLaZpObeBLaS+DgvX1HUGp2d1fLyFcUWH8P1nIXVwzSl+kFNHWmN/Mr0LiNWsu47
IzsScunfwIIIB3PRKyx1CZqHM747NmKZCK1kR62XRC8x+N96aRIY7FwxQ6IhSf+mSycxQ9l2X5cV
xT8uS68mHYptJQ2KO6kqxvT/HGINHaZSPt1qMoX3+AosxLqujfIoGlD1z8+QTrujjKDme57xW+Y9
84I7j7nLpsrYJrpsvPd146YLViC2EA8PytY+xigwXsYeq+EriICRfh0nL2nVfo1U/Ow6UnRI/xlZ
qZl2HSlQBli7PUxFu4vQiP/e5N6IUMyvGge4VVX25osBO35T9EN0qispuaulUd06hlk8EWkht2X1
+o9u7lZiVFJMH104R28twXgXNEd4DnW/PCgG8TvIZ8lj3PjhOsjS6jMabNjVZM4SnzeqVDbvc+RU
aCU04QWZtn5v18UHi/7MrUadWBSGJ+isTPY3Fpxg2bro12IwkMA2+cgzxVr7hRHdK62v7mw7MXeF
ppAkAveKPeYwfuhmgX0E71aMsT8QFDt3iuGc/Uopnnugu+sSbf6d4hTFs0yqCpqVM69LPSyfh2mQ
Ly0uZfzuimfRwxjtXTBP6b2oMmunWce2He5F/znoDa/KlNQVrQTx2zOyRA/iUqLKDkcXi4vuQZTa
UHPA+eMfIOaOolramniZIsnIzZiBVgA+K7+JvmOR1ecsMmBaRpKGiUWUPRO6OvdpXnzTIrCJOlIa
h9q2wbTNgKmxqf42+RMqep3OlwIN/fdS/hTdJQVMwGizsBdF+NBW0Q4fhdZVOxytmq2oxj/QbfU4
A8OcqftCDauNmLSXjEPBj/HZzFuoMJq+B7uRPCaFjl+GDqiysXp8YYre51VY8a4mmvxYtmT3w6mH
XJEPydoM6m6Heo5EgnQp/x8HX6darvavEygB7ntxW6B6sDClWxi18MhfYgR+Tp1SGitRnyvj7JbB
oF271fn4W7fWTn/vZrJY2susk09TJKx4SSL+FSWts2osBZ3ydtbfZBwvc3RYX2XZCS+mWYWreXmI
sj7oPQdM9EYUzcowVgmBgqMo+tpLH5jta6jV+nnMgoQ0JpP1pgGJr0NaLO5XZjZ1P2CRurKaE5wA
UHAXK47zTddwccKyTH5EJKHfjkkr3flO1d1BqrS3WlRKD/GE0FIIt/Kb0XdnVYyfE+RXhqj+q8yR
hh+tdkAZEc/P0nfys1VO3R752GkX+017ySYJNU8sAF5JEP3M8Kn/Fcg7Q9W4j0pRX+zUHnGB4Lcn
LeSOOK4UD0Rud2jDGZfEPsfhHM29Z3l5ULB7Hz8ls0FDlpgYPm39LtFkfzdJdeC2jaq95FFr78qK
IIQoTkA5domUxNci5oLaTnWa5FocAn6lGZZDrlzE+ksqj2TLtTzn/UqxNeKRollcO1ukq3cVBmbX
VrMO2p1FROg6Niws1nlpiMXXMrY0yZ40k4Lt2nJXwOoz7Jqk/tqaGRC4OltG/W1pdZwy2gWKNF1b
U8eXvKBXcA1fWuc09j1S7ICgl5lri0QIVrzatdVQcFg1VIR+RecwkjVPbtEvFEXebYo3dw104WVs
Pg6zpxo+ZgXLzEqvjh62SVAkpmbf2GW786f8Bc+PcVzBbmpO4sC/9+ss1i5WM4/HP3uIbiFUsxWJ
vNQTxabE3DMPDcxKFtu2TFftkzO3a+Ca/oWXr2YhSmBG2ypAdFBUin7iEBTxpxWB6BIl0WhK6L51
2bCNl/G3rnFKLCqNyYXd6sRZq8rPao6V4G3uBkfEOzs0Dk3k88YT3fwYrluFRoUrJlYyHj6rCNZm
Brvx7nYxv0D2v5KK+4QN+W/XBzrdIC6SxxvR93YxS032ht2Ux1t9F0jZAc3YV3Hl29xRrtprAmPK
dQ7rybcUKFqLzYE4SBEOB6GDO+20sDn+rk7T0GhXoqwiUf/PqUEqDd0EqL6alLkyAIvj9VR0bctU
WoUtPlii5b9M16aRp/oBqYXlktMyjxl07IpEWZ8kG2q/o26U2GZthv6kMyjOvgr4louiaSQW+6aw
OMmGE7zWeCeJemW0tX1Vyyxjh2l+VxooGGYDzBB0of6SEQ0Q9UnmjPs5HCHliMmxwyBHAsOJGAgL
WoVUgDiUbewc6+Ugim1rVFvZh6Ap6oaqIklNjr9cyaqsE5mKrVNstdYpSRu3c7T5jpewTmxsaTB9
q98Q+OK9kuSss0VH0aJE2KUtvcNl7K1enDm+8jVMFK9j68A46AVah59V2njTpEpHIA2prWcncZj0
CKGY5SDORF1EwsgFf1iv/2hA4hfizzJWdI6l3pvksjj8US96iKGkyf1tzXL5esV/u5gYq9TOJwHE
JTJH6Dcd/GkrL7ZkN+NrYZBdCuOyFDg3rvXyphbFW59BC+S17EiDpzZWvDIUI8LItQ72Vpml3hAG
6WvkJw8Cyj03fszXov29hwMI9L/38KWqdae5RZbRQbnP6VqCV22QH1XZ2ugaHpe3KiuNISXfyrcR
tZp0O62oTsDSs6Oov3a2Jtly+wwnKaPr2ns0nkGU6yjlj8ROHNJ9tbXDDqZYVZPR3l8ry7zxBlVd
BBSpK5ZDU6fRhj227Ipprg2KhW9DgortLC/2KYunyihN8jpN/W59q4vt0LKu5UJ4ptyaFAUZw5UY
KSp/axflpoGD/sd0/9pxXO5AtIiDmNFU7K+6W5FfHS920cfO8a/GTgDih+uQcRlXZTCVpxEXNDI7
RSXfVWDCZS2kKFo6v1E7N2hrOE38l7ei0qzNRYx/0mI3qdEc1IbmsYpkniVqZO1tJyFcMtTJg2q/
izZRUyH0vLOIPK5vdaaBfn6Uw2JREqN+DMEKPBaPors4pJrDsl22res1RJ0eyjFkffzt1cIedjjb
g4HJsvREMC49NcQ+diHs68ovlIHvrs1RtIg+0Ti24CB79FOX3qIBzpKyLXoNqZ4sVQ+FkfTNs59h
tGlUWFA5dvCUGdH4oWRgRWsja8lDV5hBpQEAiRzn6amCzMrCMbhHwA5jNAnmU8LWeTVk+vQXBNc1
4O8hWKXdANZIc8As6RB506h7lnySeL1WQ5m3kLyV0yTeS8u6C85AsdHGaXwuG0CckYmitWIn++tM
GAwSXPERWuv4+aVZfvbnDPHCtrzTDJU8rjWlJdmhv8viTByaqCl2eqMhshIEJ/OfA6E1OKcjj7Us
slVPtpsP0Xir/6PvPFbhgm371zluQ8PE7g94YW3E3Ld6cXarm0s7OkbI1S538MeVbnXiZpIZyVMb
969/utq5HnmVmSNwExjNCUFGDKKtQNuOdtZs6ngGN5s9OBYEKqlo7ecyV+9LbE8uMonU56ZT5tVs
teldP2TO8+x3jUvcxeIzoFVvBnOrsfzfqEvRWTwsZwkIjpgp7msFv4bwu2g0kOh49Pm5sOY+1olR
Yn8U8FPH85ijv8hIkoECyyDK4hR54uEAonXBW4/OS+bjr5uOw1mUoFA9Zbk8XK6lUCewZY/315Jp
7bK5kB9EyUmIkJjwdXPNepPVArre0M4XcVABwm5yX5OBKFCXV/pXQw2iEqsD2960stGZMGuXFsQM
VgFPqN1thgp+7iUOQi9PI0yg/5kZUqqzyTXQlw7md9AMMn2D5o953wK6udcLK95NugWjoy+BliwH
jajIKcPyWfXZjbAqpa7TAk+r55HlKSXRN450dVWbETRRbDXuO8xKYmk8ytE0uBmRrU/ULyrF/KxR
uHLlJFOPmlRa56knrSYaKlie+OXJH/1gwJ2acffOJNubmrY4ZIikI751O40NILikdZt5HQdqcWgV
E8+cUfL3SKkTc4bIZBp1+Rz2aUHGLK/3BPfK54wFjldjQeuK1gxSz6kesleC0Wm77oZ5ZXdR81gu
SVXUHeaVYeGe1gcOYtwwE5Dz73L50Cj+fD0k+fB78VOazQyBTSm4IyoEHnw58+ci/K0oGv6oS5d+
pZ1j/SiGKHO74dli7GrgQGMYkvGYsnBjhXINGy2KHxSjBoFeNdVn05vPzihrz0k36rvE0v1tWvb+
m5QheQiU5rOakfrL+6k9x3KmnUayneuqHvPLGIVy4wUBDJAclBc89MHfK02CR1uj+vfqcmDXVJ2H
hUASE+7fgIFlkd4MuDXQKLrxiv5J+Do+iDnEITQjQODBFjoYuLRQn/EURkJM16ZvWlmicEciHTeW
LvaiHkS43xvhOYY/fS6qEK3FxjeJRFC8NYRLMdNboE8a5ie3Bsk0qpMEcNOCFbG288Z61wIfjdOw
tu5MCH1vQ/dpLtU+3iv7bgkOkiWoViCYg50CxwzlmUHCldCUjpD29M0QZCR+lgZRJ1oNhW0uIsn0
AQ5brdH+WknZbF2cFoS4benRpzylj01VSc8l0K5dM+vqNq1y6T03pLXoMOFs63ZVoh/FSD8HqiMs
D5D3f8wUmfzulwR7a6S87RLtEpuGeiEiOWyDTEK5/586cVbHYbVewhnbyZl6uDvsjPpptPliMlYc
jDpVz07xLApawQNilQH624+F9ZdVT12yYd2dbnSYM+5tVLWMD7SyXzWTb3miQdyKD/YB64wAcefF
jdaCAit1Tfg64bV86UslWJHQJ+Bcz5NnVY21Ed1snxSBqTu8d5fW//coo4+qlw7TE0lT+3tEQfp7
2AhQ7DX8SckkHW/1XZSTKJ5nm+0g3URDksrykRArHvJ/D+fvhWzdDkuIy9IuZLuJsA+2+SYb8rsQ
s4gdD76v9VMKGmSzFbt8tRrJdHsHfJ0WhO2+wallBzJLuxhl8zWaT/Qd9PAvLeh+Ml1wuuprCeUt
a5GECA3cUyIfI72bJJdoaHusy9NEdtVUAQzc2KdJQc1IKMHEveoFcmSfREnUL1WilzOHvndN/Kp5
AeBPN8OnclL9Byl7BCQcPonDjBWKG1djtBVF4KKLfWk1eVU8Iyhnd8dGaaeLMWcIyJF1X9sgAfei
MbLGaYv7ab4RrfhMjndZjv+FaK0zlHQmcFyiUVTBtABqq08XUTJ8Ygx+c/TZ3uSqu/i8pouMfQ+g
1E0BpK9F8eYTezWYEOVx6dNUUrsWXrKyZY9wEpXpybaRy1MlDARZ8s5Pkpwtm4nxZVpKokpW1Vfk
GdOT6N/wlfWwZ+ats/SwgRE99KFOAJ/JHMgUkNtBiqnYV6jRGVsaloAjT58yfZhkk9WjHp3IS8ku
NzQ8ICelsrBd8dx8GOu+BFypJuspm/C5knrUubv3oDWc++Rg8rB5sOBUptNEtjXNLE8nur61Lcfc
6kX6XsalBEjflNYh6ckd6dg9ApzRg+PzcFfgBn2zCXTrLcqoiqprcMv18SzOJAO4UVUinKaa/Ftj
aciwTS4XsVFnTfyJtzShWCJnvJIH2cdltPF11y5UorjJgiTfWePD5CwrIgdJzYDrQz2fioOm1vP6
RY1gV0JbP/D7H1fA2H4USFs9lrIW7AM7+3D64HsYB47nR4qzS3yJ2BbbYd6SEd+i+cWIptQzFzSD
3Yz7uC75W9GtsCPsQXVjNSHjcl9WmrMNoRsnPujzSnnuNOWbo6j2SgYR5uqdT7RTsla1RoJIngD+
DEG37gd+PUQJcrxeWuxy4OrL944jIztMnhDr6xACEImIDaBnC8JXOTYumY7NMHS8l+U0vhuBLa7C
oj11hOMDIvZ/JUaOtGOltZugUKpt2UrZatABmKppv0bPDaBT9KGY3fy9rToP37B9MxsXrazlO6cB
28rLqd84UZ2vlGj65Xff6xzVU/a+P5Gg5bNoPlD38mInf+szwCRq2UGBKx5V0GqrocbUWZXegjxZ
G3XFa6Vqsf0J9e9p/o7ezlbjk8kdzKpGq/kps0xwDf0VNkB1AHLM7gSThZUe94QMJGlYq3OeArAy
vqmROgP4Zk3pREW4psMH7N5NmfOCnTJMXqoyOUcmyOo5IG9nJGiDj0XngRb9Lg15/tz5vyqkK72q
bl4koqOsE+ZzORJAyqJF6GVMeXnMlousyBk8Jn/JXKGGQngBiOTwM42D+qxMGiZE6XPX98qLZh16
EJRryQ+fFXghbgGj2B15BhDx1PfY+p71eTwUoYwDTpKdhxavFQWKzGZO+GeQ6O29CDzpIQr2TtVu
LBXTMr+osabQh4dOiWoWn23lRSZiX33f3QP9cPV6GkAh6welsKWVHEUZSLvuyZoLEpZTMbudn9eH
MB72dQc2F4kTUrPA16VO3g0DHLNCzwG+gutCLppsf2RhXVCSJmo7XJp61NAj3zzbFjBn3CrCrjK9
tovQrIvktQkCMoTyvJtneAw61hsrxc+VA9tyez10Ekt3v94Tw17puAKB4pAPsRPCy6yqSN1UU9Uc
ugTB4os4reC9pavf2mZVpiIvzN5r5G5flAS6QEcySsyiiObrBAHeHLGvrrJxHjzIHjksQ71eYbE8
wl+fm0PoROrW6OSLrJbVASD5zC8ssrEpYH/sNhMgk06dfvKuMqHJzM5DEy4qzqwMVrz9goOpQmrO
g7VfWni/pPZfj/iofMT2/7B1XsutMukaviKqyOEUhLLlINvL6z+hVqTJ0GSufj/gmfHU1D6h1A2S
ZUl0eL83sIEj5DrxS/2nbjt3EfW+Tk3vFBs9zpzp8Ktu+XqEtzzVpo1xZo1nKhX4qlzNaQfvUeZZ
gm8ngYe2eC2TpQnzHiKy7P8UDl4BEHUd7ArrOlyUxH0cZHQqFle5RxhrRnNy0Yz+rbS6ao9jwPeu
zJXQiVq+PAzVcN0YHlRbDJTwKVRrbXVvk+GfWJodDmKJfchsCir12O+jQZYB7ze7FMV08BI+kKLG
K0EvrOGhqfiwtFy8FiN1fb1h6xKJQ5YW+wVA+WiL9loUFZYaWfU21mog1kwG8uGIZyGriIpmtu+q
6Cpr1NwZN6OqDU91pH0kugNU08qLyn4j6JdhCFEuWmdFVwSYfWaecoG4XHbNX6FVlU8WrKHKv7hj
pP5kpkQCtzlBhfFzVxraEWdMGffWDufRymnvai7eG1NNfM+Y2Pq6xS1x7HgvjRFfzxhuqvSKk66x
SMjc7KOT3uL3mTsHTnutu9x37dn2hVcStFzU7r6i3HProSzKuO1updWD5mIDgIkROqxOqHjBtf0b
mH7qi8H6MKoYRRaQ06NQveOY4zXgtudKmf94Dr4zlvfdGgti94zxVFJ58hNBuZjJeQpmCzpfpXtu
AAw9Hdl55VTXcJHIi+aSjh1jsDuZe0zrdb9fE/aMXHvP83qCuyqv5ux6u7Qe8KzPEKeKMb1sh0FY
6YXq6CUvJLoj5ITQeIe7myGwAFnyC1vx+07+TQ3r3RrnX1LvqIEl5hUy9qVGhejM4Iim7TY79Mff
WkL+QqfMX7HztW4T073fyVwe67gtnooZHp6S9M+iX3yzL/KwYFG30xFmYUaTkqyjjXBpCzvoNRJN
G10YGHG42VEWbnwlDiLCZcNILotXWKeIldpZJJl2TkcDhWZSLpcqzcZjifnoFWq4cdCEmB+GpIhZ
zCJrhR7T7IeRQDJqTVpYp5nzVHRxEsbyoemR9ZjCpphK8BqadZbEZUO+WILpZrCyIIMuU6mbm1Di
LSGsV9vwiOlaRPPWtsdBsfH5LlP3raNoH0jH6nG5TvD27KEBGTNRKFhTq9+Whp2T1gzVh9JQE/Wy
bjrVlmntkLy2fsdw+TFZKH0IwrY/kBV3kJPhPsBTJW2rF8YHExiJZki1Pia778nOFCqZdha+9eAi
HzFGBD7D+vgBns6GLWuGD82LBr+AJfXhWViQWIsrP+KKIQL/sOYDCdmEmS3WSrFinAn60m/4vnkA
Ek6025qpWPRbqaAimpKPpcvqAF2SCac77vaNOTHJmuY5sdkTR7E53IimHm8t/+tlcuUewhl7ZSag
Xe0VSC1zx3pgrQ2i5D0pi1Reu4yPbDSDweZdYu2RYaE7jXiTYsbQx8aKguKiATUK2m9McpU9mVpg
Qxnfq6rSEljQ/nCHnBIzmvywUas7NZ15P6Dj38EUsgNSaAx/0Iz8sbFGx59FZoQZELBvWMNBrzKP
LOB03C/1bcia+di3aXRb+F+U1L7CWXzLk0g8AaT2Pl4wTFlSUR+xIMZJq1yebHNmwq7kHAAkwK7D
MZfCFDtZdUj7ADFDtzfW8MG+TAOTfOJHe+yrk7eQcIilGtkH9fJP1Vf4+1fLoSENK5xr7x1y8K6X
Y4rwhfs/WmD8zo0r+FdsuCEEfXYLbG3HDqMsif0oB2htJf4Tgof7NEUyJCK8dbQxf7KV7KavQ3ec
A1zZRS93PZ59Cv5HTNwC4QOAAB6IkRX0XuH4alFRiGR66NLIfhlrD1DdKvZtb9T+WAFqVF7s7jKC
l/yWynLYJrW9m105nA3Lth9SoRFVnS3wFlrgMs1kQC1ZQj86VXotjQaSrnGdsYQKB2tOL2g7mgML
f4t39ohfUXPU5uwmlDa6dNyqmLLUv0xn6QlAEtZxwAIiSVIg5NnRwq6LqkMVizww07fW1pqneJ50
H0TtH0ZvKsyjmM+l5Q/zUPtJGyuPdt32t8meFL+kXP/QilEEeKXyj6veOcHyvqyAebJOPoF2Q27o
If5UEue30iK41tE0HKHxmvMxg3RVLbshb9zzk5huXUu1kfgy7xxHLkmFhfuAgfJhiJXcH1z10QTQ
CQ17nn2tU86dV70JYTvXslP+yIkvarI048GsmzJs5+x3a8DfkZj5kljxVPUyvebDOPlKOjv+hLt3
x7zvID33PdUuzgToRuEckdohBpTSfRQRdlQXO+Eof8zJHC9mBH1rqpMg6ScraAW/k77Wi7MiBiSg
BsDoPFUndx5w5Her5orXz02VbKkMqCIGUWQ6VveQZVmRicK+yMkjSWFi8aTJoT0gsg2TSUGy1ojl
WFh5C7Wyfu3a6llRIbxhbNsenLb9rhH8HhhSM7nDcm4+z3xc+gmV3BKf3Ji0kBUT7YckC7FhZQUf
a/NOZfdRe4k4o1FSqV4t/7StAVeOZcGOmwINBfnGwTJNpH703vc8Kk2/cwawDuxRphxP1tZ+pFQ6
3SZIhniFtPvcjd8dTCLCydNJERR5uEyxzWZ44AMaBrG340gNhZO/E8Qx7RogsxCrQzXME9iElRLf
lkKvr+WED00bMUUVtmn4DlZMeyUlw7sr0i4QUXIAg8vPGZaXtqrbF9b4V0LmOuyD0ydD05RDzY3k
R/NTDoFjLFLx3LKfjS0KzYZL3USgK+malh2rKnVW+uzsaiOeDkVta7sUgo0vXGwc08dYTBbLm3YI
ChiSO8vJnhNPXGzLlWGHNSV160LdD8jxjoujeih+G6zYshopzZAV+x7D5aW3K2x0UjzQ8THeR7Ma
to4rfeTK+T7yLEaSSMQh7irfNWxXw6Zvx7tWAAsVqG8aXSdix/PICjQw3GmidNoRunbnq3LBWNwf
wJ/5Xig4zM/GzsnhyMSAcrD1HUmSgMRISo8KaD6TeE/AZ9C5BgrcQEjtnQwGlhR7TEwRjeMEATu8
6l6aHAmXQSHQo+YvJxj0+WTOvspK2uyJ5GH8+YnNwngRaf5MMv0SDKoWPYjW+G6b1OGXoT6nfSZO
5cxwbSrQuSqqGbVzcdhlIj29kHm500h/CppGw4mkipDORfCUsvbc6SUkrynHSy1u/Ahjw4OqsGcZ
Gkt+HqwFFoRZFUSS2NZz5GXLHo0mJvQZgtR+UdipT0UKEcBrTkTN9edpFMN5e/R1iG2zPxcp1Ck0
NczUDnA7/PbDXObugS+3Phu5Wp9t8K59t1S3GZPNs2iYGNKCTZuHLinYXs3tKAb0+XRoKDBi6XQB
vXB9oP6b0Dx5zpryXboFAEppjvK4JAVbZA9Vs5vP2IH283k0ejyEnZYMSlsrCt+ySp8PwTwNyhpE
VR+meSnPzCIlm6ApCq2+ercTWAHdEFe8PlBLS75lYVaBklQJeyk3Om8Hlq+sQ5PsZgG77yNFleel
l/jUjNZBMhyepZrBXUxYlvqNrF7TrPvVdmX/+Vltj7aPKVksPIfnaHF9gEdxiNYUuG2fsT1y1+Ya
icX3vZN1OfGmOdhTNJ7t+A1RU81AF2pYbLO7oCrrOem7UcalFrRqk526bqHgvuy0MXvWFC8lRZp/
jOKbhf0bThCs4Ns2igIGqfUNNATWt7dMYbjAujJIsjkq/ESNosOSN8exbTBWKEkjS5PT2KFLVFis
QYOdjPP2DjDzoC7sLG+U7Wp84g13CbaHrZbUbH8jw086SJRYhSD/fq1Kj63VaILXEARzhuignwUa
86B20LE1P90l/wnu4vLJRng3DbrlsjumTfYM8YOJOG3fVa1P1Vmuh625HUzMPPiZr1/l/3c6IgD6
v64eHa/dz6MAXCwPWk0Y+WB/Z3PSB62JG1NoKyYGI2V2HJrCo6jDBXFN7m7lppgUz770JPxM4TRQ
7jgMMP7282+BlzsVwElTumuU98kpVwpslB974rn2fTI8l1F9zRgHzrjTkkxUFz+wcYoByltkWj3Z
jov+2OLJDByuuKGTScWHGE05IU6Xl6gpSsbupdhrY/zsUBWLijt5x29SdY3DsMIEqmUV5ynGnk1K
/TJrREocECI4915yD3uDC1+yqF69TQaJ7XcZI6QcxpNS2Rm3jjvfxIwRkuUoLasmcEYP84ZmyM+R
KvDD7RSWVYixLnw0J7xgFMtfqDr7ygRJyzV0P/Ni847tXlnX2dmrlt982eRCQFo9mWNJpp2edruE
Epk+dt5tFItxAFSuUY0FKVuInSXb6lEtEDUObKMCkdep3+dx9WilVJyrqsQsuzwgtF92VGE8rsJo
1ZhwlCRbQneX7APWv7xEZWoGRJGWu1ZZmmuGcYahVcp7zTC7dybpnnLyQJ7JrKMmbS3drykTB2fp
yHzuzLvjiOrALVAeI3D096qMcExIlR99ZNYBtpADjFGR3xSVfU/rDWGdJ+JHXCdvIEkBybfm9yEW
zxgROn8KAZ7GvKCXiv2YRyxfyjhtfKkSl2S29k+QeRcsgDHKUbv+CFjyQmkQjUvfILQCLdlVcZud
dJyed05hLkfcA5fDQulgB0vT2C1K14YsH3dVPaYHtVnxDg9EqgRp7URv3yD6ExMmhpcSPYmRVsn3
SKltlOAUE/R7VqvVKl5JQtWwl5d2VL93rfZRjl2DKzCCSar91GHISEjd1MMHaCx3eJ1mzyLNCsSt
2cwgFXZzkV+aoh4v1orezVB9R0M2R2+QyhuRs6HwDCBVFHu7qM/DKU7jN5iCPwUBLw+m1JVXQ7UU
bOvVMXT7AmajVSX7XE7udwl+LT0Xbn0bzReAz3iXm9gpDVSQjzhh71wclH+03mgETuZoj+wAjJOs
k/bQoj27J2aH6p1K+B+Jbaflpb8lQaCspzXj2avyevX8N4+eMYhno4mANhRR/srrP9gKJNRIk9pf
pO3dYRtH+zhxEAw3C9k2S7Y8AjH8nvXutMyiu49t5z73GFskJXxmAl7lAQdehqOt/p3zZs9bzTuj
lpb7X+3P09uVW+fW3g7b5V/P/ur7f19iO20v0TbOR3qhnGKQT9Qfa5jo58NqJGZ0a2+PtvlmSFQu
2tr/9fDr/NflW992+J++7XW2vlnryp2h1pPP3i7PfSjBNZPq+lB1WMIAp/671xhMFgTr+VyBshuS
g/Sv9udTP49ipgyoWMo+zkRz3g71Os2OZoX52NY22/nfbVxjWUUO6bWa9fjF0lRuB7cwAkhE8cvW
Vxc2o3tqjoetbzuoaNPVZIyun12FnT3FDGNfT+pITDuZuGh/9m0nynaR1HdWj9H1xT/7UqVdo7PV
01cfO84AE2njsTJzLUzcOj5YNRa/ldJYN7U21VtUeAlT39T9kK72Tlr46kekTOclEkVoE/zxXM0L
26d49jEIr74nMC4OKcFrRwojqJZRJxJutdN0b9gNMgdLicoHuxraq5nmB5c59kKCHkukJctPKMcO
GVv+S4lV4gFzl7dS5s4N+aEaKmy7GFZi+2HsppQVvvqQTd0ZM5TiQmqmIMoCIjcsqiU0PM0mbKDA
P65afgjHiAM+aO8OoP9QdlL9jt9auROjXYbqoj1Rbu7ZYvZ1gPfrFLRJUx5MWVHpUTFk0nSEciy9
d9kwqG+NM0IY7bJVTQGSlJPLQvRLbHyk9W+j7Vt2yhAa+9h6X0az3hVo517yBJOCeqp+guXPl61L
xnp/8/LitLW2A0LheN8i/d5t1299Xa+/edYgr1trSKqFCtP00HWzB0+tE7uqyMaXUkQlMthkDJV4
HF+2vqRisQs56ra1PNLwLklT/MGG5l8XLBMWsaCScFDW19gOhf43GS3xvL2MV5PGrhIZ5n9dMPTY
rJuKzE9bX8N9e+2U6Oa11PDnajeh3n3SlkIlPC+b944br/AEw/bWF1vJc1FSQd26rGqAdZtXv7Zx
fetKxmUO1FrTD1szndvqZQYV/3yFkuhZHaLSxnndSK7QQZ/SOnWOacv4imXLv0m3n5e0C+tzLfr2
1f+/1wHxl9AhDX2/vd7XhYOW3CeqcexsijHAwal6wDLQPBnT6p/TJJO/9W2HoVIrsto5xKkCnVOf
l9XzCWnOf058Xaxli3OsdfXpq2t7NOdR9fDV56bFH9WTrH5k4vmubNOHSqdkLAjJ/Hz01WcrHSQC
6Z23KxQqTJ+XlXGTHxUdMkyn4/ab1iYhBGrRvcUAQWHEmmG/NTVRFbiQ9+iuHat9E1G0knxWrHC9
OBlFcUyFgFS9NkfR1yR1wjPBqom9l7DfDC+H31aZIMxr06SoftRbmPvd2NtvUynHo1BYsW1n86nN
jp2s511sopUfOqLaI8mixM5A51RFE5ik5farM5RswTzxvrWsQsvua51gayVuZL8apoVLUlc8b11V
H7OaKOrlujVhTJkB2WnfG3wedvrUeK9WMihYgiVKaHme+6qxNDqqJYu6rVlh9YL/Gouc7WKD4eIJ
BcNlOxnB6Hj9pvOzHoJxNriv6vpJXV8061judp5XXrcLiQNlTTf3JJIQGOZvfSMzTyhaXKg89vde
Ug+IaJjypm1i2+YmV3ci4M61jNMNyEUCw9aXo5O3e+EMOdzPODmUuIW8xuNzXcti7ykEsubj6ns5
YvO/yiUNNClhBSvrTckG0Klc/dbHGbP7XBZvljbNrPMZ5QhryFmLG85lSZA7O2tzUCaKLV70jg0r
1vcTpqtebx62VlOP8tUxToyOSWiTIefACjo7uu4h38qwgC0j8dZOIFl5Q0kKGY1+1MrYCQQ1gRXl
c4IBpkuY5Ga/B8ZasTGX5Xxxn3ujDEy9iI+evrNXFaq95jBsBz0/GqbyaJTyW68rRGC4zfzIm8aG
o5rAq3P2LoqBLDKleBzEdo3UUMdDENes6kdXDk9R1KivJIhtjBtfml50L8C1soa1uqo0fD6zBrto
PWyPxLrGsCvzIS7j/LNLm6LkTNT1S9rmv2rbNY4t9vE3YeEPN7PEvRRN8cHau/3lmuI2TIX2B3v7
fea1Fpulx3ZefBbkJTXsroMuYWW+p+M+Fa/8a1FKP8aT/s1M21MCkfeXVmAMpzzlxAe86HZ1kZpa
7isNnLZU0jJ0x7Sm6J18Y9HXHAYXIYPoPIEvdNY9mUMlAQLs5JcUP9R4sQ9eq63s/NLdzSoYYZmK
isBaF9BWhRlrL/rzko7l69inq7owF+etmTf4jUKauKK8t5+ifqYO1Y8NWg1jekqkuerL0nYPKzg9
tg0eIZZSHolZwTw9t+UR0E+G5iorZ2duvLD0588v1CApUOwgQYWpQqGfolbup3qXAN7Yvqk/k/b1
Ei+MQAZD7T6O9IqU3RLWl6LVb7rTEc9SlM8Wu7W3YXG1567V99s5rE+9S092rT/Zv3sG5zdTON69
qLHFxpr+bbCMmfRawk/XcxNGcGDNpAmuLRW/xZdmALlfWwPF4peSBMytNcuifmm9bC+i2nrrqoaQ
y7I4bOd6z1KfnUgeP1u12Tx340LgW6Zia6EfsyZfbsV66NTxsqSdDlxDq+7bYT+4io2XkW7fJl1z
2PPOhQ+ig2fA1mmsZ1KLOWaei0uhS/umjhpno7lbQjNJBgxr1/Z2ajtQwCReZbhtjc+XKprWoqha
AaMWoziOQwEs2QqCilxLCgRDOIdtzWr9AxQBbJ690p6pWkAnojl1OlcvrrqcejG/fja3M5qsh3Ni
ZbciHz7MKq1OBYjXbRiafx1wwHRC8pya4H9OjKo3Pei8la9rO8PRDJ9oh8aHQI61yPoqSQcYNOkp
hgFmFD8amTvtxYCYUsvV+JE7CZGAPSzzdc0O2fq261wiOR63ptuYTyjuQBnW53/1L02LfZG0FXwZ
Y8lSLtJ2Yo4EilMOZdqVEIyRWI55TRF57UtMRk+MgGLoHHb3WljlWx014ra1PG+OVmolScDrybFL
lYMy2ikb6bJ/Ve1Sf7Dx24cx0kF64YoGWiqb4/vWEJIaEz7Ry3Vrah1UDsR4+WFr1nOZnqLRgzm8
PhMbz+JxGZPPP7x12dYcJDKPX7aWVYxArCOeKFszIXM5tM0ViF6fLmyrPqPFsP2tmeuO9SSR4G6t
7f11sX7M7UI+be+9WHlek5Uq5Nit73slFs26VodbsybUmZ8m6dZb07MLbJBSjKDWa7dXS6LhKa+B
eCksU1qztFINlKaVZ5tiAUDy3DBWm1V7VG0qQzGhe2/OVM1+GsfODwjEF8kjsqC4n1pr+Qtu8T6D
hH6ve+QiFOXFnXxdpnqWhj7ZePUNBkd+rCs7OnfGIi5RpCRH6pDlscLE81Ev0vcce7bf3ey8mDM5
yY5b/y6LyibqNJvOWk2YqJvCvgH7SX6fKMS3IPhsDLTYTW/5VKYwceL4Qon0kE7Lq72Uho8dJ/SN
OrcfuqWviJlvNH7e3KlDXjxuB8W280fQUJJsox8ODo/BkKFAd8eGelrcDBCuoJ6joVPx2OxRsXjd
dIEsv5xk2/wkrk45WVoxv1p9w89uetLIYX4n7+hXubgBBfqHYa6jvbDFn6YvssckTfCtzR1lj0xf
fa+tVGPR2u01V7ffhH2gJJZ/M5Zl3BtKkoaukl9ixfvFcl09mzL5YybVz34SJuWdxjlqMEapsrkE
1mA0Nsk0x4EJ8YMnjOyfkSJRPlsuVKSGYqXDjZ01k7fTBeWlBiLAS1UdQORTSn6EDXdlSugC7sRU
CbRvzRJ7R8uj8gnxPQ8bgT2m6UBWIjbm0LZDdLX+cVF938ZSezHU9owQvfGpQsV7tQIRs7C7BHiZ
wHtV1ubSMR6n6R+dpAHjueps9zgXPfaHEwRlGYAzKkdNoa6GpqnZo53XsQeJjPMvqB7qLQcB2+Gv
ZO9Ku1zzG5cT0yMWm3b8vSlceV90Jm269EeHwj3kbkeAmHJQzElcJy/9NZeEnU0j3rlEnP1dkMHU
ne6RwkUWujWI7pnirXawSGo9x1YJKp/U7i4uVeMd5ufP0UrrvyYumNSC/iR93yD+FoD1VY05xNj1
vopJ3YnErJHcEC15amCpbK3t0Fidtkc4Dzi2XrEdolqH6TJ5lwixygs2Khq0v/QINyJMbUz5B81U
7zOl1dDTqXVvTQsjxVuReg9ba1gD7kcDMfZkD9ety0B9cCA+vtm1Lnnw3mB0sDwhEK2trUtb4+qb
jjzx7Qnr7HMymJlZuyTHSotWt8+6v88RlFYzqZ+3FlkwcZi7EdEV68mJnQ316u68tTxd6++JksMQ
cIb5s0/Hm/80eKWNioYnbAcWJXtuDWL91ifErjKHWUOg+naSVXX61OtUH9aTynqYRoA/BdHAabsC
qHs8RxUuUF8vGbv5GfPV7PM9F8lYBYk33+cUuGO2NP3eRkQSlVKc80Iw01Vd+tfubHylWTu9OMJ+
ycffNVmUr2CawWxYE5EApfFaT/UvkWE0sZ0DolUDzCm9I4xR89XWyBFTBm8Mt2tLQ4/PDfEQwXZ2
VKn0EHtsHSLzifm+hgwj5+LsCVYQSNGSl+2AOUoVNllUhdl/+vQ5IZa68TDvtvXkZY4nWF6Rh/e3
echFYtzdqjfu2aIw6MNpOW3NVPH6k7ZAD9ku0UbbuDOBzU6RfF5ftpSRJ1xaj/b69CaWe+juEYbo
aNsapXdetkOWtox27TidnDh1Xjq80W9TqiAz1yGgVWaMOpokiMN2MYigeMZLjj1N1JUBrN825AOa
QojN/3o92f+tCiUKUfZDjCKu4AUtnU60VNt/Nre+zpQ7qTGfbS3CA6vD0kCw+2zqEc9aikMEceNx
65qMhXJen6qBoTfxfeubl+isldwYW0t2ynDsLFlxBX90Owz2/FhDDnn47EIFSZLM6PmGUyZPjstt
3uGdZc+66VPbpVJsjPHLdvBUcVArY7ltrSly21si3UOl50kWLO2KAsvG8bezVcIsn1s60Fmbpfuv
PsPL/niqyqQ31O2zlqAq++OQ6Te16st24HeEg8dAtfqrLzLHN5mo0xVHH/WFSO/0KjX74+uCjH0K
zhtte/jqc4kJ6qbPF22HEcMKbIQCa7Lnq56kT93kFTfmwOJGCf08III4by0C6mzV3x56uXjROrM7
/Vff9jSrrX7KLop3Wt0UkHxK53k7uBKU0EEQgEKdvlpVIOlSi5HjLkOjepdpVN+jrAZe89LksPUV
SQlWmUIxF2VVB3MTqT6//ei0XWwaZCNWuBQbJvSfWiWGJmeYDeM+kXe51C8dQOEDfq/yXmWY3JpC
iQIVOShZD+PF6c2BD4CTAvrUjkIqTCnNlnd1luljm7qn7eTWRb6PBnjfeidtHuvbbE4XW4qB73M0
3lpzrM/eJHtYQXNcPMi4Dss6VNSx3rWtI3eaFS8QjyIirhXDeRgyJBrpEGVr7E9IftK31ogq9PDD
NaqHB2uIcWwX1KTQJfyM+nRvCQwPMoudTsUKwKu15jgl9u/FLWGwyZM6xCgnFAGnWx30XccaJGhZ
fZQeuR564S+whIMpURCSRszmW7UPfgzqehMOuqqMZxgTb5p0kkPMhADArUJJh6Q8DPpFXfCa6zTF
oLiAOslVDvmkv7PvYrCBvbCrDfVW9PmJEFjl2vQ18thhdE/FgADOMN7SdkzZ/rnsk2F7FoNw70th
abi2K2fwjg4w0aj8opw7NFO+OpFgiTsx5duZNACvHjK/W5gj2Qw/qMOzJlrvaTXhmxEx2HNjonuM
javZpupeISLSr5L3ZVleqQjtkk6r95XduZehMGZyjNaHX4d5xAHeNpoLpmXfYFhMpD91w752BPmJ
uh7dhvI3LyPO2K0YPr7PY+CYBpXbStGuBWvVwprUZyPnlcemWC4WhrOxgCRSKESdZTqavDk7ttoo
z7KPZEhs27hrHSe+5q5cdmqnf4sn8gNgTPVhvCDRUJf62YL+8dzo5puSJs2xwK3xik0ivBLmlDBv
ne5aVxUoiT6i31qiIG7m4QqR4NhLDBk7mQWlrA9eMXmn0pibXc66ga2VKXyDFJtADv3RalZGYNxr
oTna2R6C8E+smn6sIX5Hkyp5wKc1BNDh+gB3NhA8fjd2q0DXy7ruonHEJwG6Fl4S7Nh7g9nesFHb
qD+bTJ/R1ZnyMkI0OCkr4GG0z9uKWluX1SxR+Bn11EFygTFLmWEZkYyd+qYXPwZbueU5Ol/MUYI8
fYa9/HdxjeZM/U1lJswknmvqea4a7cVE4WHys6fca8sxg3/jNIFRiuTal018jidWGIXG/TuLKkDe
WWO3N66/3roAsnIGPCmc5I2ATBaYGRiq3Uh5EPb80zVV9zq5WRcABXYCKPST7ECmEbUl2znFgyAR
IkZMo5WEBVVyRUq+IQQogzFNfrdFTTptYh6Zy4cMxgr2VnLPB/pX5kTETMDwVB8I5ega6wlgRPdT
2GW7KG3vntuiMXNbUpdUozoJyTiYKmawjEMb1D2YgCyf8DRVr0OSaNduPTgmQXEOIsy89IUeR6HZ
w9QTms4ORXF6xl6rDeMscwNIWfukin8rVB5wYkhwFALK+DVYY/3eYWvOpH3sS+KjHBdNkx5TA1En
5Kkey+OHuIXIszyzI+kC6p5Nbd6IEy580gDe8lQV/HnHWinUuxlx8ePkAbBLvZ+pCscvGKswfXYN
DKVI7eHhm+l1gnnpC3LsiPUj9yBT0fCYHeD1ksd721vdZ5vhd+xGBQZlBvRGV88hMZglxMPoIBYi
0nQE836vIWXq/oyIBhNov2HrQeeTtgPq7JAw2KkBRtNVqFY9DOVeIYBFUxXsI/GLieOIwkLt3udm
fpmE3V6BGotg6WdM0YruEfXyC0hz61v4yZ+8WYcFqkfWybHdsxIN3lnJIvdsrTydJu1/tK53rROG
WbNVGMbypjkuOCwRXfjPCBH10PT9P2QfGGiC7ThU6mx+GMkqujqAx9UqII5z/Z477gX+w8wqe4r4
BMd/JnbtoBsx9KU0DXWjj/y2QkRRpA1ARRebVN1q69i4TeVbmd0doK5XkOI8C9INk8EeMfPZKSlK
6RWeW1jH3murd0F5Km2XpemhnjvzMMjG+8i9V7RMvdpFvxZb7tC8M5d6K0VG+ZUYQ1BaRXzWCeIO
9EZtd+zUvePwf4yd15KcyLq2r4gIvDktX+1b3WqZE0LSjPDec/X74UNr0bv/mT/2SUY6oAqSJM1r
AJ6dLXCg4E7YklJ8Jm8dhHvHKlj0UM0DY8Z7b7SGp3RAo8ghhZhMcmzN4DXPFPt2C6qhcNakzcj/
atdQxOrZerB8xo7eYIFjdDOAnpXnnfzA9/ahh/qaRte3Z8q809WAV9E3jdu5jtk2ZfTxV5rrxzxI
phv8si8dQlHPWhz8bS0OUVB17tAtlsbI7IwP8RIs4jlmPmp3qlm3z0PfTg9tvPTcpLwyaJ/riKFu
VafnMnDUcJ86PEYwYVelZf7R9SkjDyt6S1IdnUOzeLKM0T6NecT8ewl89372OnhorRYfm+45dZrk
JmR6cJP6TnQwCggAsLGjW8s2n/XAgL3hjbQobNYGEFes78XHQamfZ4zhWNhjctYtAmdadhEMmL3s
SEMVBpZoWovXFQjM/wZKx34R/vaXwsMuwwiR1PJLkBpj5rUss+DX4CB7vmwEKLN+1H3sFDHcgiOB
CZ8HxzroQWNNwTAx4/Q5lqWROwSlrzTU4rYxpyc1nEeoHb59GFGl2U9LEpmCad+bPCwzdQGaOWEK
r6RDenLWQBd5ZnELIuMyTDBSgCs9dGb3rLT4P+VmnBx0zOvmvWDmwoXAb4E/OzrDlMMpmN2HMdU0
hoJd9uixNXcTN9XbDNzoM14boA2LH+EQpZ/VHJcYr/3LLXwat6wSOMtSQT3rzHRSGpTjudq9BBOf
MABWnnLwpTYa4AGDSgkVwJ4+SIGpzs0bOQ1uca9RHeTXLC7pssfOOWCUCzyELQVAcMW8L1BMi5zC
5r2w9yZd3v2gQemtAQooHcCqpOF6SI749zELrJdkDt9CpOAQHz1NgV8eHGeE4L7gjQBoHxKNp4v+
b6qgvlX/Zl7T3rZDdq7Hms8kqMDEwUpWTSAJtfA46/rqhN+KvDS+ICGPIuf4SU8C65IOyqeZRYCF
3qqeK3MxHoi/q51xib0xZLf+4MWzdw0j6yFmK22f6sgqtWqO8J8BYty+dU19utPS+HVUmaXivY2M
YghleDFpqnx0bZKG6wEFelsVIIKs7k42G95guUp7FY5Ip9/d4GgvwHZdpLGViYmAST+tLbj6PO2b
Q5Ha3hMsAOdRnV5nEHxPBmAEOw+aUxUnX0oGBshXRkArSzZTJTmnesaYD+PvOFeUc9K5IeMnIwX+
Yh3yoDP2VVn0F9gRxWtn1s1lhC2yl6SeOA1449rCp09p7hku83/azj7oZfDXZCvTuYjT+Rbhj6d+
BuxtunbyGCDl8hg0Ws3OMFKYTu+kR6u2q3MJDdwIYGcoCRJzGT9vYWq4A1LBTsgmYxHsnHnMjsyi
Hw3WOejFD1mGQTZgsR+5/YppWXvNFsxMueDqQhAWV9N5jBbcaG1M6hVgRLggSSWY9OhNUQz/GP83
S/Klera8dvVNGXBfvRY63S4rUkIBejY6yGmtroKDf5pUg4Fh+Bo3IAX8l7EJ0lMAndduDbhFw/iC
UDnqhnjerboaghES3FBmMmFwYwcl70VwQwo6P4UkOf6c3Ca4AZdlzUcGq/wSicobbVVwyS4STWZW
kGBh8feGugDt67Y6CkKlcp4WSCFj2eym6IFbBw1eD/4uUbRlHYHcACzWkV2Vb46SHxI1wJnyL7Mf
QDEvN65ZziixDZ9oa4k6HwWqKJnjnE3ZRWpGTsudQRYx+HN8u5xEammhOu1sB8d4+ZUJWtNswCJ8
trj6nYNGPYvCiOPtIbkPVzCcv7rl+Y1m5Fxy1KhlD1iCRO6/RGOmyGxpYXwnySyrzmGp6PjPLL8p
B/cZ4J1xkUvKz8DxNIyqAXGSvjpiQP2XHJeOARzz5TGuT1gyBS+V++y6WAtpdMsbS707I7WCJxOg
jxX7K60B2i071OOUjkdVr38IHliCARh1V8OvYz0VyZGsGmzMiConpY93m6Nseq84r1ANvvcwF49e
E/JEbSRET23SvMiztxP3cWDd5zTXBt26NUTo7TF0Z3uruEkdpn9tiGbb9tDADutAqJvgII9LnobE
Ss1lW1ei0gqsUPfZV+52XtHnN/g6eqDPJLoEEBFoG8q5wmOZvmVIZoAIwJyx+DTn47uoHO3gSAES
2TXymzU6pz1oKDu6yPXGpmGNujnEbfJlHvUbuXPrXYJauiusdDrIvZa7krQF8/9WQ3xlwQDIM5Ej
JCZ5a3OQtARGimNI04VANBF9HLpP8uDXpim3ZmsNUlKz8rmrwLAf5FbIj9T7mvvTBoW+ZwWdUa5V
/WwX2xDkLtf7a+ZOPwO8Mk4ZowFa3YtW5S1M2/CUzxCdW336pC9dh3y2s9h2znMwgwTGjm+nQudE
CbdBT8hK8uL/ufC73yBRbK8gu+uhvtZcnx5qMjlIE0M/SBcg3/cOufGLDSBr/JTC5V1v7gqnePfW
vANVfLyDBtt4RQRrcm5ORphr8zF2w+9Kl6nH7Q7TCd7ojgule+tc1P4pw8TyJL+l96vH1J7VExqN
/bxvsvCuHXQFmMfSDy2vtRwpsX/N87pyRjggTA7SEvo4PTGEYeqyNAR9RNrJhGO9NZ+lgl3NVDB1
DL6D6SIteOys4TLlFtOS6pg7A8ZH7gKu/Nfr2kV69UOwwl5uAFdYAClb25vje1dfAIxGYdeLvA3d
29ItS0uS5JZXsPqz9EiWPjtH36kGMCvpkxMo9JFSX4LtbX3XRNeolM+VN1y8xtxLS1gPwVbgrLy1
DRsE0hcyYW/OKHRftzd8a8uSJ8lgaYVq358aQHrn0IlOUmZKY5ca2/Efm6Ck5alJbD1G0mv0Q7kk
P+StzbasbPtP14OtHBv8qXkN4MrtUuAxRQrIrbdBOC8fDt2DaBroTFQn/YQPBfv0jAvkiQ+2jjGo
85jP7bPD2ID54Z3OisWsFrsW6kQOKGWou1trwarOmMfng9udTHNmKNHo6kENCtZuegRmdmzwnoR3
MOWLXaQ5D/UhiMpHJ6vePXi5qrSD9XXa0pK5NZOtrUiVYkjbS4/9oDRGCeqlu5aYnkBfMmM4T3L3
5SQFeMYJzArNrveh1e/lLYHVTq5E3+UOrvE1txBRknnLhGvwEVLdN1u4FCE3rIuV9Mo6ONSQeME3
jIn+OeqBuyNjcpR7LIE89ngZniCUyxx5Sn/mk37jxUZ2UufxNjFLBMq87iKdjEav3cLZLVHPPYRF
sH4BjPYvSPnZVU4oT15i9PTtwoaxo+GvefCeMItzV8yyn9gvPp5np1xaxNYZqJrqXDlu+316O2qH
foJ4v93FMnPoSZPlM5O5mXXwLehCQiqBF/AVXLLBSNxDflSqsLcG5cRAF2XUrOOqYyaDLfC61Xly
nesEMIf93DP0SDSKI3uf4Ri2jq7WWVSkBQV7brq2dsJwqR9qIzFOcn75Xb4djddWf5yNvD2ppvEs
T3V7tBLLu+5XbEzRbiwKlP6hkP+ZoG0dhyLffkmvAzumpyWONEwfwPgftczOYee3+XCPILt5AZpW
3QhrZ4i66oa28LsMs2x9vvIktj5mezB8oP9OoWeak1cfLAjSyGI4Bg4nBS+BSw9+QCHwWHLL5MlI
sw5U1h4t4ME+tu3yb6RMgq1H357k2qCX/n67CVupxKTK//9UjNVG2Ev38j7JSEF+jCTXsfiWltia
OUfYfjCgRZhBBrpKZ19UPBalilx2HXJJFIdNXrU1yr72H1j9+qGU3/lulLEeW+buHljAHRuC2GPw
oZfxK5sjLF3LazIXyMHsg8n8jtYK68lhn1yKJgzVo1Rfo/7yBY0Ag3RBuo7jpKXKiG4Ltrxpzthy
0FCK1ICJLYMw+TtbsKIkJf1uLLv++nIeYeLcjwW6bj3xBnj6yWaXat6j11uwCfXTlR9i1je6q6tX
udkyqJPYdu+3PDaC0LwOIIBsleXqW3I7VmLbY9wKtvN9ODbKP3cIddCH0WdKx9kBBMgvkpY3jzue
MI1fytcfP5dasYuUQX03jJRHuLa8+UcA0f4qzTVCSRfQ9PIMwq5DckNayj9H5ei1qwKU01zcMj18
pIIEMEW2KdwHTogQPKR0K9jmgFIgwVZPkoP/a9Dq/Lr++qUlr2SP7Z1ZxzNrY5ZcT8879k/++95J
bK0l0Y9pOWg967taHy/w8ShFY2OjtV+1GalZ6Ve20YMc+095WxUpXcfZEt0CeR5bUmJy3L+e9d10
RmpLxQ+X+qe8D2f9cKVg6fAxmqu7EEbf8orj4cxeRTWvc1V54SVgKQVyJjQiJu/LMtsWbHlzhico
9DvqVK1BdK0k3a2cfKv6rkSivhmAEGILfm3R8rJsb/yHl2p7gbYXTfK2w+SIf837cNg/nX59Xed8
IfcXMWi/8eDi0MawdhkLy4drC9aZ7JZ+t1bxT9U/5K3zieW06xXkPB/qrFcYEu9OU4bfaueFe+ka
ZA4qse0bLX3IlpTYNiDbKn/I+5CUen6PYED/S6uRREgKGyIfLyd77wxvpQmvUcmV9MxSNtPqrMpO
ule8bN07YCpo41tamRcauaSl52csFLCiZGWWuy4d+YHVznvpHlj9R5K1QRn4D11t7TRslTUE6V2K
coaEifjbQZ6kBFt3K0lpCo5M+rc6WzPY8j40oe00Y9CkLFm4ML0GdTYPnaOn817mvwkAA5aLkvE1
aIfotL7xclO2YO1Wt7Tcrn9NSsH26koyYCHlT/ct6Q9nkLw5S8BOaAmv0dbZrwPrtVyez3Zkg1cJ
k7fsarEwYiwrJO9mjls1OVYCGRhsSYl9qCed6Jb37o9LyYdDBq9SjrNxDyrwqYZKgWuA1GCl3NBA
ciwfrhJHvPZFui4/S7LsInemTPo8u8yqs2syx7rIE96e6Pruv1vMfDdU2KpKTB5+VPSs6K2V1kWu
3EH0xIgjZFJ0tLKH2SvZjkHNRZse5BVd1ymlBYyzHjdf5UX+s6pVq8ER62y2Tho2B/M8uyZIBMMS
h7QmQd2wW7nb0r4VKOifhdauXHSHndnCgIwOeVv5sHQtOJu6fyucbYsNgEhFu0buqjyXOoPKpFfF
axnDMxE+ub484LlFdKdd1zM/3H65qe8e0Tp1Xe+6zFkkur7mEZuTs2dOR7nLctktkB+wJeXGfshb
Z3VS8pHMudWU4u0v6WGo722s9XbYGGIVF+T+W1fE49lACPCow5glCfUMAdLiis8kpZbO3pnhINOz
lHoeME89SfBuqoOXSMvO2nIONamz+zKo253UmrtsvChzaR7UPgOkNwzFrol41SXwMtfc2x4ATw1M
0V2auCc1Cq38iGQQhsvM7I+sSoIanpxrowfNI5ws9poRjYV4njm4F8XqXeqPrwui/VOADOwn+Df1
AdW4EVUOkpKXIXiUJWxP1CMqELFdpZ9iz0FZ0OzupxgtBAfYwklnb//sWf78lFbNL/iOl97Uyrcx
N3HVSv3vecmQvMYH/sYPVJDiWfPae7P1w2O1np1dP2DDQWtRxxmGXdDU9Zd6BtPLlLz8rKupvUdR
B3hVhGyXWiy2ACZLyXNuVeg3qSpSRjGbTE0JjhsjxuphXEpYSsJMYMBRIEy0c1PY5cM8JdWDxCTI
isJB9yzPERZmEd4q4uBQVsgP+dPwzWTz7Nyqi5RfplYGdiQocRyWBeCd6zNzi4sY1WsVwqfhYySq
omB4aLMCTJDXDsyHm8K9AanB9prHYnuL6tfUT9HTsAQQXaInX02+I6upXCWrzDDpRncRVa4C4TPD
YrfGCZ4a1LCfVHZCn1JF0/bTOAbMICiIbQ9oVWpzL3MsRfGQ3U3D0D1oSec9zktQZ8D2bNoW7Gpq
bAWhnqV7rXRwRRvYnTEnzObGUUcXxv97SqL5YU2B5kD516HNbcdXkeU9ojIT7auw3aF7ahwdzTIP
09TkaLwBpi8MzbyxHaDOwFq1g27rSbvDCh4ZDBzASy8s7yqodnfNEmxJ2uc5KVhDHZA2suGmlfpN
PpupsddMQ7uRoJiC/2QWfaXsJw+WuxemLDYjavDa+wBGXXvsvyVD/tVgKx1cOHR/3i0TPjPIRNAK
RYVKTD//zXbnlzBP9G9Tk4BWQBDnNRgzYNfoYD3OGnvJ1pRYt5Wb9zd6H7eXNI2LBx6BBuW/VT81
o0LjylLzXjX61xrVoHs3Sh4Hu2qgvir1p7hn48hB7PEoSSlgK/Qz8uv5sR53PcYdu2mpHmsppnwx
WK7lOHawyXIUaLf0GYd3B1v5dyedzVs5Vd2Y2oPjhRfIYTh1ZsiinfjgVIftF7RB8jsM52Q9b23M
7WPTtcdcRdZm72Ox3AfZC0aFM4v2RcNc2TZvIVo0n+Ce9w8sHV8lhdFu+wnTOshQ2YhY01JD8hyj
/HhQ4r6qLnpcuAYC1Ib2w4rFElVg0N2hn9bf1QPLymWK2okUOChZXJHBTECzcSt0U2nPiG1qe0nK
7clSdflUOWDClvtjjyNAl2oZ6MVne/y9/p00yf2zXdRwzpb7h+o0iLxs8vCnp82Mg4lyikQlqIIZ
hvuWltY2tkhIvsuUYinpIHcchkeAMyDwgmEHrgtLhbKiU9Lrr3UdhJfeHgI03sPqe1mepDwewvqU
6qg2VbPisGCtuLiFsx54bYIouOuWYEjQPXEN//yuoO9T7GTeAt+Oj1AY4ttyzPAwXAKJSZ7JLBvL
BhtFtViLGvwG/6WiHLLW3o7uRswB/y+HpO4AvkLVzh9P03YFIrfP40Opshq4//DrpLZcZCpKvblL
24VHwbajabUwYFGkvI+WIEdg4l6Sk++jWBj5A+R1NWZxfSkuVZTLd1slieGgd8uHr2MfmYNjl1WV
sKw8PDEmRblx3iyg+ChLSemHQyUpF25RHb04CIGvh8rV3h2R6eaxKwFofCxYftVUxpAdn+fC/ppi
TwpyaXbT23aq0lt3jACcaChvdhn7jCq7FcekCLUXtQyHO1evf+ahpr4MdqG+6GH90NHBPrA3DdMF
0UG+fr2B/pdTt/qtDbTkzc04FZs55X2KmsFbVClf4CMHj1JolsG9X8T2k5SBFD6mEOo+5UvNsX5L
Bs181fyo+KwlV6nCNyd7UZsG+uVDWKfTXR9o6f24BIj76cPOTGqidjPv6LNB4y1JqQPRlI0c3/1b
TQbcS13WLmEupW+ZV6OjrRntXpJG3wwXA9fUQ2laKOLvbKvrP2FjhXSRNerHCELlW9Nji6DC1zsv
/Mo3oGDlwc588zJimflU2uMrEJrum1X+mN3G/WIpbnuTlRHSSbbefWtmgBSqY+VPiOigpRv2vwPH
br8B2dIPc4yLuN34rxrgMzRs2wG8J7E4bI8z1rDwhf+TBS3yT+GHPN1yQMVm8105ePURv7YShTmn
eM0Uy75p0m5Cc7svXnUY05+wft9JoQKM7RUExheYvOq9ZNl+w/6CO5RnSY6oSVw1b0r2kqxj13ya
2aWTlJyxG9R7Fa03HUb0bTDN4BIKKzRua7RioEXXPipsdn7PonvcHcDiIeuJtOyx8gfnRkr61veO
pjZYtDvcTmafngfBmOitV6t+D8cnupGkE6k2MIWov5WkjRERPpC6fyfJWZl+uHzzHyQ19dkT/XX+
ZMTge/wxuITRoDynWaveRz404tDHrmrIqyeAPkdkJ/rn0ms/J3Gr3gJWGJ51veVViVGVrxL3TipI
PrqIp1KpswfJksBE5SiyITDUnY7haoF7bGYHz1I9ho72lJvPTVOc3M6tMCysj8iYl7f25BS3UQdZ
bhELLm8VlaDpKheZWXU6xF6P6LgdNY+h5mAFPlmvKISl31Sr8o7oZpYXScLRAVKvF2+lOSJJafRg
CZZqWj/5OzT9QNXkI+7KagtQvEq/gaLOztDxnZPO3sc32zJuc1exXswwc+7LxAJgsVRrJ/XvCbTk
lU+bds+wTsONiJi7BLOW+ntW8Brwu//J26pIzFLav6te187/dLzeAoDp7PixHufmYVQq4NKFi/Qd
qC6TL9Hfuep/NsfBfmucEX2gXC/ustCwUTauUhBxw/ylr9xnqToa6V0dGd7XusnVg1vH1n1aehiw
1DVqKejCfoaO9EtB/OoYF3sX2NCdWvJSuWP8o9MAiFmG2zx6ZhfcKLaTnKM0VF9QVal3cnpn/qqW
XvOrY98IGJEZo8M4GRfWbEtUd0vr2bPRHOd1dxC21PJdktUFyrhoVN2V9Kl3dhkeel+Pb2rEyf8U
rHWkuNxy4ZEAfkbG/6DOgRofpDwE93gnZ4sdl0y7gk5YOeZ1TUqx7mnJeOLVjtaagaY/W2ZinVV7
gLu9ncJyzFsbePmNE1rKMdUKHVuqwblY4H2veN00d5phOic7yaanCR+XQ9+qzWfeRhXoj+t8Z+z8
jDaP8rvxXt0hYUg6Ftbp+cVuC/MXnETEIk36eVofL22WOJBUgvlYV1X9EOttfTGNariJ3NbC3dcv
sSXoHPSxAKvS8cHM1Etksfze/xYH4+ckMpW/FZCW64WyXEMqrrD+mtLhR6gozlfNbjLUjrX5JbTR
BmeIEjxCoXbP2SIqrip+etunsXVmOSB9dKECgXFuLNbP6Mhsfw6/0QF/h3yo/KUH+CCDTmKEzSA8
CVzz7wxlZL3rXwOsOZr2U9+BWUanuHn1WuaEXV9pj+A2OuA5OCzBu3IOLK75/kXXDTyoRmeRNFBT
3OK0LruVmOPUbAEigXDfJci64F/zSXMG7zVPva/aFCv3Zu953APke+swrW8k2Rkoz+VO3F31uEeY
SmNcdu1KoG5F43qfAwjpu2oI1fu+Kv3PUT1/061Af5DUvCDAHd16lKqe5txGmuU/SSrsg3Oblukn
s9D9z/7MXmJhNS+l4Tif/fPoZ863mE/luR3V9uy0Q/C90M/1UNvfSxBZWOZU9WUIhuIrNnf73orc
T8wj7zB5KB5qX0E8P4C80fWhtlvzloKoYMcZZ92FyTKeETuaeIkQXjMi42+xO7QQUwudoPu8VWiM
2jhUdmedBiwFH7oloGFMhwZv5IMkpYAN2+KhmXHbwrL6FrATVw66CnQDhqM71u6KB2MJbKR4b13F
uM+dav7EKsDXroym71O0AD1a+BzoQCG5l+pf43mYvo91ZO3HJT9a8v93fRfJpa2+7/qcB3javglc
BN/+c/4t/9/O/7/ry3X1aoC57ZlHM7fi/cCE/bkcpvpZd0z9bC95yGXUz1KQM/ld86QKQpHNc7nk
fTiWLydyVop3jnW+iRJYC9vSqxr1RMvI/uSp2Ed7uXnaqknhGHverq7hGwTlo5K1FoRJOF+jVg/B
0eFdP/To2ByyUSseJRhNnlfRv+k7ramOepiod0EFEY9OShIotKt37RJI0jYUSPdrOqsOPdM1tB7/
Uyr5W1KOkDy07W7zCEDblrWeaUundHrz6D6W3K4fPfYfKJJ53xL4TDSqMr96PlxSfXQ+TXbv/TAQ
oGO10BseLdfFcDRBb6VI1YjdV9jEEI+vTamcDN2bv6DIMJw7ziqCp2/Qsq5yjTADztdXrXWPE7b3
4HcaG13LuTGveNS5a5/BjVi4DhjGSW/a8UavQzS7F8MdcdRZzXWssICcy+RLCiTo0eo+uoCsYKL3
ztVMzRJxndZ/zpxEeUYgujvoFw8bsWSe0XQx0I5BhNwxdwxB4MXEY31Wqqw/M/lDFt/4XZntdyRG
hi9RjBN80rX9Y9T02kWN2+zqj6n5EAY6nhhKOb+lYfob0GH2m4ND7OBvFNNEHQvr32f8ZM7G2AUP
VdE0z8USGCrDw7BALnGpYOgLFakBsmG15YOWwotHMlk9Dl7RPUh9qYbB0xHTyAkDNMRpksWTHcg8
XrJ98hwg1oGvWpM+ITqEQYSFMZrRqeMJH7T6wQq65FxBrblPMkgVxmjOd44Lshh2vH3rZEN0LZAy
vvXMyLqy7FHceNM83GTVOF4VNSpvM6PA2Mfvo7uk8ZF4Ghz3LiknvF5rFkmiLvFPcduqODCo9cn1
ihGiK6LLCED1T+xPlMc0drpnH7UndIPBDtLjgAaq+v5l7rD6wdx5fI0s5JE7c9d3IYtSQaF+btiD
3oejaryNrouWN7qnX/Ce6XdVNI33Pj5USFDn6aGawgglLPTj+DZB+PDT+WfSuEcfP7Kv7F436NpE
C9d+jl7Akv6ObHX+qSTGTxZ+oZdbAQvlgaufspaPsz+Y5345gxvj3wEOrMTiYWRCZU+IdAIx+VmA
S9Q784cH1oApYDbcoo06PtUYqS9q/DOia/W9Z00dUsi8AcyMykvWaAjJIN43PsSotTAoHy+5qUSv
vuI5D44Gm1aM4EOzh3Jn+cOlT4fpq2kzd9K04NUteFO0KS+QDVDHrxEAwGNQDv1FjtLj5Fobg3aT
O9pwYC2xuIERFDNVXZDBlochh9/u1ixzQhBRqkjsXaa9lEjmx5Kt+piJPiEX2M4jeVXlwkNjA2+f
4Rj4YJUtVo6t0r11GFjejL6aIV/BLcnQ22bdcoDpsSRRtPOOU1vgc7kkdXOCtGRaxVWSflprO9iJ
8Q6TB0hytsOkYAn0PMTvqTSn8nb0kgoHC2ISbHUkJnk4jVO70YEoDTlorP/DcTOCUSUE9f91bkm+
u7SDj8CVkdDuXd52iFx/jMr5Jku/NlMYvtLn+rsidqyr7sOt6HPjRfUc/2wMobKfcx6z4xXxk10V
F0nJQabhvbRd5t1blnJBumh+8LoGSmGbt1/60al2xuAEP9pAeYVQ5P1latopd+kO0AHfB1quR1RA
lLfL4t8sZjyiDhL/rKI65rPTtF8Xu/t9YnXlPevctyoi7vcQBar7XKvCE3Km8y4x1ep+K5BSBlh/
6plY8hSts1e7NyAyODcvZ5BDpOKW7O3R2TlDzZ7lfy/y4dTKmMAX0v23FIwqgpnLRbYTSDId1Aub
X/HNwR0U564bAwyIsA7F8UXpQygkuvNkouT4lNpL76sVIAzM0F3zYPpiqZS6F4elgntHxbgkVpH6
X5NLHk7dw320BJIHBFM74ovGLshSuhVIPcmrajU7mQOuAJJsbSM/RsjCHLp4Ynm/qn9GEBe8Qq2/
acEE/a0vpzenZNJeT43/ks95fwAq1j/rXYwapjNmj66BqEqMiNv9ZPXDpQBVi4JjBGYf26qrlXpo
giy9+OCo0UOeqtUpY677pKK1y4oBq9epVSssrBfZZ35duGfN2/2S2CigWLNpfsdT9KvfpPav0vJv
VBYyA5Rw4DUldcJQ+nNRtjbyfSwysKHR/R4n787P8+KX0cQ/FJNVanpLAPSghiyrxw3LRGrBQtIz
m7Phs18PDZrmTCCkdHTC8jbMoAJKaY6F553fz81OSuM0zPC8RFNOSqfWTh9qxfyeLGdixyN/TOvq
Rcpi02XNCaElxuTRY9mqykOMkxDxwJqjR4lJoGbBt1lXq+uWJTHcUMNDjI/PetRWqjqZc47ZiNpJ
ntOEyE26DbxTxEH3W73tOuqQ3TdmYd/4s07dOcaVCibSy5h4JVtEPpsnWqrdem6n3arwqOCsR9o5
nZGKkQIJRhfVoL2y1KkVZapO2zGar/wq5xJlu/+e5l0Vy4nhkMnJt7P12HTse2cqD+t5pdhPYy7x
ruZsK8oeOyzzYNgeRLDl9MpQQxGEwfruQClYLyk/MMxU/+SZ5tuaZ8gv2C4+eQlN0Hc69dqE7eEf
/9NW+895tb+yAN2G9Tcsd0Fi737s8uPW3yQl60W7MnuMEXaFKn62Wle9LZZqUsE3a5Z5JColEkxy
+yVquh3SDcNPjx2he6UbTow2sFMbm/smiap9jYFFEEE1C5r8h1U0Exp6YBp79WqH/nx2vO5vYLnT
IUVYUY1+9XqCdaRp40fhoQ/mDd01TNu/6sz3ToyZbl0kTKNKjw6aPS1Stt4vW8EiO+52Sk1HjtCs
iRy+67HG2OBu5dbJG/PMCyS8z2bTe7ue1w5dj+m19ivAxd1nLRg5GTQ/FLGTh15t7pwY/mUF6okF
nWPK6lZh6j/CYrhT2PWcCiwRJyQYymXDr1DYdEjg+17gETNN9ZLbSNGe6zZRntSYKW+Jn9FT5d+a
jEWwl1uyhrGHJpUm92uehonLbi6G7LodFbCSd8hqJJfwTVWepAAO2o92hnFVtT1UzvmlqV6a1Bye
BgZCrVOjhZ4zJR9mICOIl8X8kOCzUmKygkMOtgdV56Ds0I67Eaqp6YE3tNKHXhtxAFuCKfWf6wEe
f1bcOsFggfonKFgt3sMxG096gdaY5OUoMJxnXNZYMP1PXjczkEDSVD9XuOgVruU/ZkuAHIVXOtVT
ayPXlLbo4oyMYZ7mJYhSo7y4kzPtJEkPYjzFqFFAGGrWrC2/sc0vkdUaN5LlKpWOLtk4YxfaFEfJ
k8DQfZ1tIjQbpcq7AhTzjKlZLyzZll6wvzsV+VUuLHl+OOxsrzUO7VSzY738SCmMEjW/tWwECJcs
i2X1B8dRDkMQxs9FeSwgBD+1mhY9s2f+e4wq/zpoxj1C5OndiFnVkwTujNY/slbWactLpz7HxA1l
/kRVYgVKo2/ged3dJFZiPbHYb63HdpF9nAsf96OwbXDRcpm0+SkeQ7NVuuc1jUNSdaqL1NyD86U8
LC39dhk8x437OHuMDvq5Yq+o6swnz0uURyu6DZaEEcV/gtGqv3WsWt5MZrpMC+H74P4HMGOrNyao
HKUzXa+cyFELG++K6AnDu+6hLKbD2qLmMgrAGrc7VJGbx6LOgmeTRbJnPS5eSj8Yb6WaBAzJ9B22
QOVFklJXQ2X9YFUgx+UoyYNRkUJJSO6Zw417Tw28pzQ3vCd0uecbw+i+B36NSsiSrztZj5NUvPNj
F+a/VEMB88rOfXgvNRj5PamRZtxGM+2vmKL2ogSe/QRZ1HnCQaw6aqGLl8E4O09SoLWIe6olmzOS
lAIEU8yHKmXAiPOGgnJs2LKVbBj7PqL/TXrrbqsbsnaKmVnjnFO9ik/uBGICOcvwuYQNccCeJTka
Dspoe6et/JPhGSiHo9/yjNRz9Gy2DdxQI2H9YGQ91DVSTIUWLxMJGLvMuGXh5qnPI6ONMsAOT8Es
xF+U+nyEh//EliT6el/yFi8/vDU88HeLtYqPOfSNxLBrzti/vmkXllC3QBglJsEgQMklYFILcFIy
ka7tzp7OjvcYI/hSTK/hCrxacN4qw+76q6rPLLO0zGIX4sMWMEaG6iDpTFgPvZl9MRfiUbcwaerl
J+BNBPPIFv6RVSHshhokiwLo7t5I8D9sncdyrEwXZZ+ICEySwBQopyp5rwmhK4P3LuHpe6Evov8e
9ERRuk63KMg8ec7ea5vtoFYCjrqNv/F/X5qF95XmJgyMvgL7+Pfb07TiEP17mYGdAfmfZ4w5AOcz
tIOy998VcxciSHI4I5krGSH+XcX/fhvYy3nryhxgnxB3gMMM+4LYaYulYbEbf5ZRfEfQIoq6PSji
v0LbeIzJdbyqx+nN4bKeU+LA9oMhPpJFeDu1qWpz/pnaO7PilLu/9/u/q/336u8TYIaV7ETMtdJI
STvroxl2eSyOA0FtV9Kqm5PkkJC3Wedr+niYhXwueNe2rXDoY+rQ+YS5BYyOmtwFSL9qdph1mJg3
U1q1Ka6d7cP6e1UCbdi1YEHYdyfjqodsEbeSQZfVQOLLC3X5fy4MFmWum/R6EIqOEWhaGdHvp+HW
JvaXKBNtZ9mXeu7UVZ/I+b8vlkjVVWRuV65cPkrDbK+w/LZXXtUCHf97WbneZOz+Xv5Fr/69+vuS
O1GL2smDhrFp5+stjqWxWgw6FB3/3xur8ZzqlJaAADaP6PY2/778veH/fTuWFmQZg9zMaPMwrZtG
8e9y1H+e07+Xw0rDqyqdJfzfJ/N3n/7v279XnjETb4WBl8W7hhPIF2uT/f3viz2K5DAK+5xv2vu/
++DvS7p9OzPi2K9pf/n7pSayCXeIXaqRv1iD6S/RQGoTn+9U1w+F0Xekj1oVHrDNNfbfS2c051MO
5AuTPNd040O0ghiDvy9/32YpFGIj1X47Ssr5TDDk4K+9M5GKomXq7Lh1aBHTNdRq8eOSaN2EfOpQ
d1tOMaYeHej9fHuFejKaDaxLPUJubE3gHFb6hdH5ziwnfKP5dVm3iQ+jjEHp2iQXiRbmOo7GgHl7
789LeVMabBGV19qhB2X1rLdDwJLRMEKns9i04wncwHa0XfV73PfmcZ1JEJIumbTO69AN1V4whEHF
Pk5ksfTxPh0IohSVr00l8xFkgiEbLotGditMQwaLsWi7SBuIhZnMPex/8HTrsyWKU9U09O+IJEp7
8d7OLZmFS7EHv5TubIx+9TBekrjTfTZHnMlJXYc9hoxkvAB+RU+SMdLVdEavcUZTBS9VAJQt3c/t
lhE9WKhwaVEwnA7WxpzJN3b7sAFR0bv0Gif12ztcGHfyiErh76+Td4mXPAtSAraiKtPhmhJRmhq0
qycd8K2VQccnNLOdfrMIR7aOkipQq+0eIlg3WjMcBzPhIsChS4XkSosEr3g/C3Qx84vnbq1LgiCp
x/pvh617W1sMA3aMI09VfrC0BSOwht5/nLUDFcUaMH/8oHhOdu6Cf7/RZA6bCJmOu1J7Crw5Lng0
5Ju88bjylmPu3isQSEcmnvoFMS3pGS4JDHrFB93g0sUzP8YAg93Y1cnaGgXMKVxPifY7RGTLdOp6
u4PMTA7XRbL+2PxmUPVslC2HbM2Jbmpz/GpL6Egmj2hgzBNhTcvMvDFxSMzRMxHSEL3UeU8CrsQn
hoM7LGgnWAJT+JrrRSCHDSkCa9lX5vAasV+EUF59cpnJBy0Z4bj8LNl6KUyIdQpQ5SwQvezrsdX2
ZdxH9wvE9bV1/zUFqXqxHn8uk7YfXA6CszGFWwE4SSs5o5Xb217yrcFh9WtFNrGh1jevpWFBA9LQ
fhwiEuEaWenJMujkeZl+D3HBDaylCKNkeloMd08QLvKRBCmWJnSmrZyQtPwrb41xv7ZqDJekaPaa
+5JoVeXbWRntuqKiPzNVe1tq9WVN+Afngc5gahi3scoG0JTLadQ/Ofkngbc4027sHvucqNaOvC76
+TvpNe/GMIFnAZDkWoQeD9MLilwL2FGWBKR4lj7VoBGs8Fd9j8BUf1hU6WdOcrSFpvsTyC6ZiRdA
Yq1AJAnmq6A+avWwykhfcSGG6sZ4NKzY5veW19ibPqO47YA61d/Z+raaOfC1IvlCnFuGvflMhOLz
hF6SqQu01PnsgUzdZhuDGt2QXptaRoeWGSJgGZm/tG9AmMj3bLZvasXQvvAuwuSPlcZ8belU/6zp
2W4idXho+ku0jgTIVsuBeF5JumyVHJd/JGfTr37Kq/HDGAmU14flTmRU/uO64XprGoFEozPoE6zQ
FZDJEc0wYMOYeyLo6hEgWPY5cZH8riEUWLO0U6MoshJhtMFw4NrrYeHQ8CdS4Gw1+660o3uyDYcd
o50sUK3zLFUZWtXIQqCBoS2KNzLui9DwGHj33ZD6fV++ohfF5DhwhlZ5Sl4S6k3ZESS85cSijFa7
XitegPnfg05z/f51khDo2jTHdz+f3NT8rrX8u0zNr761CAvsIPPrnKHocB+qeVz2bsmwIDXQsrsF
OqJkid8MuqCqBPY3L/WjnrU37daoqpZtEPtj9Q7RCzP/4QSpbD8JH+5dt1Oa3OzOze2UZH5aS7ol
m1C3jdWpNtgUSjRCEngfrBdWTRkHmXHqyvTWQYjhN0V9U+b1b2k5p7aVn33KwUuJu8QtylDoxRGh
Cv2gaCCvZY7w1bvz1UCaWQyqOmxRoO9GK4PIM095KDXS6E1tWHzNrlQYWdqXC9koiSaE6Km1E4RK
mYMjD4vqnoh5YwxdigNdgIO90slMqudK6XtBqvfeTST6YTQrqc1tptVvnl5nV1MQJ+7GEHuYrATa
ePGyrEMRwp95Srr1q1by1ayX+0kGZinbvYzV9QqaM5eQ53ryJw0pr2sw1m7dwxmsTSZqoj/lUYRM
Wx7mVAvdlKz79yVtPry4eJLNeFESTaM+vyRDcezR4OSKeyIb+j1INtA00yUBHIigDTBaV9hh3nAC
17rQ6ng+ocrbxbHt65km7gIzDj400ACyK2L7YxnUB9nUpe8U2nPvArIZUvO9L/OvGZye1ap3/GU/
yHbRxVqHdUpPoyifFmzkQaHXD80IvDyFwzTlKKq5Ho+CELFDzRgAzZ9F76hfDwwggan1p3gc78k0
IkPQpT8+D85PL3rQFOywZGwT9V4JkL8AlH1NzERe6hXYpuJiDtV9DprHN9bZ3gnPOyjpnd7LHkAf
tKFTrewB3n6OWH5BHpGQo0ka+5lQjPoG3zASPgdsuskT2UR0dugKD/aXXg6XXJ/fRv5THP1eU0QY
kD6LF6/Tzqx8j4jLGn8cHS59fGOQTF/b5mHI5qOqo31/7Odq33NZWCQ4+TM7VD6zvZT6fwYF7DQ3
KV2q40Cemt4TLKa8S17D+hytnHlKtZ9Tnt7ZjX6KggjlHH1apbpXOQ4X0xvuRrcIyHO4b4b4wy45
N2IhI7phLt4dPPXwSespYDRDyoMg+nPl3mAiADa+omzojJmKRu1cS0dgPB4E54yTx2m5Lm+IHu2o
A1KdXhWPy/gqB5rKa+EqHw7PbZGp3m8diIC6QHBklfFTLYufZlCdXw7FHLbeSGIkpsMu0U+T7j04
FkXkkkDOruLpbPVU2c0YfYwDz906mnsJzNvpp2uL7h3klDwEcSe1gmloG4ESRTsFcvcVBiFCp5gW
mkXvsJssLrLDZSTyZGVBN8pwNB0Pw7/r+lM2l2H52JcwoqZc0/emBbOh79IHAuCHCLY9GxyV5L33
ratxvBiAyDiN2Uc3Gp40sYDd9MYPMUAaX7QU3cv40fXePp5AivYpGcVe7oUFLYKOAUeBMD6sdI2H
hyKsFVnQxnQERl0v6Vjnx3Kd3BMhk69OCryHHXycmm9joDZeZh7PGr5Oll6EVpMwN8NQzLhd2vTB
YPkJcSehaiK/Z03bS5zWv4SMJr4wRsZK1nPUuwSVVP8MyHXu2uGSMEgEi1KXfM7qeozbs6RYjIfq
ZvIYGpIvAurqGgPRC7X2i8vQIrDjLSvCVF+LzQkgdyd143psNXIJc3fcEgbZzSUBUlkPR7V9zc2W
p2MOZLfqt/ZUKorxIveFSw0mC3Qbcfo70c8ezna9EbJsBe9Nzc92Pe8M01YUVoRmpA5sBzneabNq
TqmW31kxBTmZtJVpVweLzlTbrjMFbTIdMGlbvSxDGkLPMon/wbeCnZqj2UuMlieAm0b7pen3mdb5
KZKWIhl4YFp5UzZgzEDcC79AbXtc7bgLe4iY3pwF2Wpfd6OHNnX8sbUropYvKcGsFU1ogI9o7/Jm
h5XxLpuE2OtV+w5k4WqsVojP9YZo/mgFwdXKMzDr18lzIxwqITRQLk0Cv9Vj6s46BTOJBL1yD4iW
bKIhnTnIJOYeueAKsT+zEQTkNC9ktktzL6zlydTlpc14AhOucC4IlWAq+WM70RQWA8ThcpcY8pBK
9bGqK5QzzwWKVJ9ckHZXGlwnosRvcGIgG1k5r0u8SsOyteDtVw0y36ZtC6CHvJn9WTP2ksAj37O1
R1GL/QTgdlukah8OKlaoBQH1YaPLkf6Rs7Bp1hl04PuUWP9MqS37yJyAJWMhhWjI8bQowNtREdoe
d3+t4R2gMCE2McG/Qo0/pAmMpNz6teRQ+VLR7rehJrFu0kK0wQua+n3q6iZUOSfMSTn1NY+7xLHN
TxouP2QoN+cpZ2ptMrhfiCrKTeMBYF8ZIpXBQGkZoZ7X9vYXdik94tA0Gey7+UHYcGkNpY6OMbnU
AVkTgJrroacMb5nRgqMezlrK3VZ3wu+L5jkrKuxI8gowZrjW1M/z4JHqS5PCl0VymEkch9q53kgk
7I34XgzvqynXLETI1nCbjvdONb87/fwFSfS4LksgTeOjVqkNLXkG0Yv5IlKdDZ9krgLmIHojHqfc
uR97F1tGVl5P7sgApdUZZHvvmT2QaF9aT9HwMAodVDcMURLESNzRnShUSXVd2OIiDMmjGw/kOTHH
6HTntuHUMdXVHCapfkfgyLM5kYrpjdU+TpaHJLIntIDOPQMVAlyyCGbz+uZ6D67UEImYG4uvHFQw
DBkFNgUm+Lo4zMw6XKDYEnPuT93IvCE5aE11XRXPYPM8hp3RkXsy6JrE2qnM4CQ2GfxRM612mimt
wL3qY4CdNP3QLpAN7o1oTipnN7f6m1YUjFpG8xApmHsqIgyvAIPWOmMQT8NX0iK9t60T9UVfFRQY
s+PbVJWcvuZbPT9RSdtQhwtSqlIvMOpJ8mPIQyg8LYjQ5latZQSum30vTvKWMKdclrEMtAk2YOaZ
y8lZXmuRFrvIPBSCgXSFDxUParyT5MDUYnzLq3jrUHPyjzI+NU92ARsCs5LOoNNKXp12yDCRLjJ/
Vord2ybVe9/MlByTHBgT9oyHE0KiPceDofzdRGRk5ElzM8TJ3iJIZO8t6tzk5r9Cw7CbZJDfN95Q
O3yhSHpmIF7vNTQqfssTv/M0h7Ohx6M0z/1Ntew9KMDLQrsdPVcbRnkMna3GFtjiRCiYamU93r8i
oheSpt91VFx0RwNqnjUkC0U2o6e0PyYANnxES47f1eb3bIGdKp4N6VSHuDY+HEM7Oquif+Kh5rGa
77oGdQqv+xvezCcV9bxvzeRmBTkM2TfPA9JgoRCst11ChOudYjflUcRwWH0iiUH6Pf2Sb3kTeUQs
p6xRBkHn5eS8eIY6Lx0wEjhzZMlb3e3Uic+KDwskyn2ae+ZB2yKXk2a5FLYO9T2txn2ack7Tqf2b
Zn7hGUUGgqh+Ww7lrouXA3+PKfgYA75NTsQKPeeGqYUkYB1eMJJG/txGqIe+PfXautYrve0npxyp
NhGm2iuKM6KrsU6ci9zjmMoSFVkUvDybiGzp9bYd8pp3XZofrYGWqkQzQcP2oebi+dVs3WtFTstQ
WG8Tc0sjnqeQ9J+Np+LFl8QWT/Eqj0ZBgS5iQvlYnagAIO1xhnVN2K3taCE0hiRMw+rOS+L75oeF
N2LyM+OsVMl0XwhOarLDT5PNxKII/S3pCGpYzJo8qPkJAGmxR8N1lznThbECRj+tuBFFPIQcAi/z
Rm5drEfjM67cT2fsX3qdGzO3X8i+eDRlFYqYnEIigKGAEyS7XPUdTwu2LhTix97S38bB/qc5E31l
lG69RXZdptOMydj/nTW1cExMp3a8yVs44CwAyOA2eLPxHm2HV1eLLyukQpDal9yUK427/qtp1b51
tJeCSGLfSaw5mGsKb91GzRBxt1DFjFXtYRUXum+L4qqOhn+VwEKRjCtQSuRP3fjoFOJslbIPTG2k
pqqQ3+sAqlWmaaHY8nlHz9hhBSeKPqu/kjI5Aq646tJkr+f2d+J29Kk6poAkqRKlmB7MpbnJJYGi
XVucmonI1FFvdqjCP3OjRy5qktBtp7ssZ/CcDejfogpwsL3jv3Aek1snrRAJz5dKM+A7SSPxMT1G
s/UQDVgoouh3rbQnkyghJevkScs/YCZW9moGWqyjxprNmwX2WGgNxpczDifTSx/rmck6DsDvIdou
dlJ8LMb0mlf4qklbgH5V857T+WbJ5+s6Q54XxZ+UEJ8Eqya+U097u1k+xmbz5els5FrpoQhca9jj
Jmo7avOtU6kOTPGS0FpozeqpSQC8STch+fBsEinyvrqUBXFKtf1QurNggq69r/F80VsQ0l51bbKE
C8c9DHXtBuUM5K4adumcvqVFJ4Lf1m6+bKv4FzUNWkuzvi+hNQ5OyeIiO9KW7AE83nmt5l1Efjwq
J7zaRnPGZ/RoahPidJy/uCyOywyWMCEbNMt0mnpjNXE3ojlfhRXqzFRhcMV4Qao50INhVRlJiWm+
X2PnjIPyU4r2o1jX2wnOF2M1ec0T8ipzaG3aGHpVjQbTjQ9mlwXOPCI41kiLytYbzEtXUGvXQ2tb
Oxu8AfuPQR5lEbgmT9e06tORTAco+sjAlTsCWedNNZb3oByaNw79FN+iouMurq6t4mUUeUiA6l2X
DG/JxAh8uwXXhYgphCX6PpbcKPgnbtYiOtARf4uc4YbO7W0EKJ9TAj60ojV2pBCdC1E+Don5Xiop
OOgllLX4qVwPypMY2Bir9PFPKhDrNGVoHjdHTmOPhGq/NUP2xen3CRfocAKbT6byGoX4Xt7s5tI1
0TvlAXqMhBIlolF/0RjkdAZhK+Ni5zu3NI+ojGjrZYtFydDG5ENql9pptBvOmq+qpLe7js6evOwq
rG05c6ZX3r5cQdGsosiPVXdd1RoDAv6BnZtrX5x7/QUvhEgj96hWDd9kCbKSkKxYufHVlM4cGiEn
MNvXgiaziS1e7MPSl8aVVjDBanEiMIlwOKi5iY49wzgsi9eesMelfreQwaQMq3zQlh5ovJP3h79v
//s1MPQZz2VfRKGDhQMQf2OyVw2EjTtlTZbBlv6k3lyRAuMmwEI6aglabznVDpZ0TE4fkj6yIdCf
OtaoHXk/+9WgUB1FRKcPiD1Hm5e16PrDRIXezexhU0cDMh0eyRf+HIdic3ax+6zafBLG5B2c6Nch
szNYCuMTHRl7TY/cLdNFTM5x8a6NAFVri9JezsZPVLk8NFTYZRT9szIxBrSI3BBsgPAsIM56xXuS
LEtue5XOW8mWaOfEQcMXOV+JZ35NPfLthUU4GqMTJGYA6XSsBs989XKg3/a+WbTrdvtx6TaBsSTy
qRnyvee+wM8De1iRLLFWwbRkl1WXD2Vz22Ri8rNifqxips+F6566RtDSdG5zEze54353ygbiH7d3
i13cZ9vowNNK2oaqOws9noO+s3giPFLgcZVdkY9RhW3cKmb4Q0hxPfNYW6dqEgTq2JzejlacCGAT
KDt0CZHAcBqYqLnlQGiMu11mN7ddNr2pcgtaVNl0iKzyd07X/nqAtBHT3tZtTspW7LHBLhbzAcva
eYn+li7OtRf/mr3FTLYjD83lwNmkbsXymD2W80tkpdCFXM5oSWzFPhZrXw2wHFStAtfLODs79uwz
Uz1kqW685h6rNexYTre0WFRJPpSRnsVI90VO4oYz9pPUy9e+dIud1okUoUX8BmMEC7trHnAz6QFC
D5bBTXToEDtE55Am1Rhsbc/dZGJWN/mMzW3aumoEQ9p5fiDIlL9lni1mYXvdlZ8rTv5yplUZTQxX
QKhgcWfiPg+KM5xG7pJbFW6QS2ngaJqejAIgoG6BfJnqBlkVDSu7+c6zFvZLNR+LhT6zUdjeyRSn
oRxGf4kZTPUrzSfHyT9HmnzsNrXmV4ge+qJOTnE2bQW0+W5jcfHpVsbgTlR3p5clgxXT/ldvo6fo
o6XDEhi5Ru06XHp6lshku6sYa+BIMXIfSe7KqqbZOer4TqabCX9dgEal2XmVDSV9Yewht8SasaXj
l67jzLyMGwYyQn7oEigVlHe+6vLxviUzPeyJN9qA/Gf68tex3QbFSN9GQdQwZtqa1FLNKZtaiB/s
CEkroqAdU/16mPV9SU3pLw7O6XQlsVzot14jrIPQx3YPIfK0tpnjy7zaJSaBLWvM5hDHoj/P9Ntz
F4F7lqsXWSEy1YdnpmZ8/tWK9IeObJT22VVR01bn3AqnNpNEr0x7WAxQJNoqvQwO89O2o2nfWErD
FAsPsvDK3TpYbMZz/waiZ1fZW/1ZY41bp5Ods5IWaf1SydU6OmaNmlnUy5Xot5lQh5yG+A00fE7e
UdcW5Inj3diJhNtCmwUG7J5GIA8axyxpv5RFVwaOUUUByJUKLSeu1yYLiGyrAEBtj+RtofgR+cIj
bBWdHQghtjyF9mKL7HWQXNvIGOQxS3METDz22HxeOsk7bm1+JH4iOjGxZFljJCPd6dX2bITFeXkB
9anOcX2v00Lhjqr8iE9ll+Q9uO++47jHzzaaZU/QyMTUmSrLYdazk25TB1k8HQUHd+KFSyJWR1Ed
GBZbMGL23nRdJ4S34JX91KUYHkoz2k3Z8mrNuC4nZ3ruI7yeyIC6Q0UQDUv0cKvSlT+k/QpSgmjr
xP8aS46h445XMTNUGoeeCRglXmiby+YbfjOXaMnuJn3UCJ92ccBMLrEbFcaEtkFPa9KhMwkbGUnY
rLiT7QjcGg8Srv/mWiwDy42qzBOgknqlrLC550RjfKvY/tTN30mt36BnCLcAFG63d2svdcg4EX3o
6BP4Fn9bmHKvFzgoGBlCr+kxmdD30ObpZmbGLEnxyZJp1yfau9cJdzcaHYFraV5fM/lzdsXqko4n
mOkw9gp0g0qHcw7mXipWzrUHwD4igImRh2zbp8yKlisZ6cw2OPqICkmOE9dqr8GCR4f8OGiFvu/c
OxgXFIb68jIp47j2Ol1h1T0PExMROQ+BGVd9oGbPoFAsVv738XXSD++FZERm/ZpTeudy2ucQzK44
TQqpEceBUTGATjyNmv3Y4Ru/jckj0WrCrAl3Cude++7q6d2KyfUqout8RFspxu/ZpaHfZLTgUVc+
DTQFyHvz4P5WkuaH9TxFHA8z6A07DDqf2uZeS5zlrByiC8osu9dEAz3fXrjl1qb2a6QooTFx5nM2
Jn7fVD+6Nf8bJp2KRc5Hg7XnsEG357r4h3aD9Erop8x7ORmbTvfAO8q4q5KM9otdHBIQuIgNw1zL
jqVOoHMXWXdt72VXdc+9bbVhzEX2l8ZDHsgQ3Gg9e5cM83zTuDsL9WzoKkHaxvi5LPUtO2xGFWz5
osE+19UVOpBmv2SbYXfg3EFoGwL5tfnOMFlxVMgeTd2LgqSl9ZrUdsorGidFXI+3lcSZq33Ra58/
tPjI9FUH7SRupp4x26qqL8fZ2CyCo1HXI6yb+FQMfT3E3trfptsXm+5biZL26u+XZNESZUTnockl
77bfImgidSyRP6LJNVlLCVZ3NQ+KfzctYdOyDkeN8ZSNacZ9oL/24CVCwzSdILaOrpR2KFbvNU4T
gcuNnnbdl/OuizjIlDM+iMzvVN2eWtU/TU6zHszMSndTV9woJGPMjpnOWV3RHnh4CDZ2xxyOsGJW
yySOEo41Fpc+mAq6wzur68ebqXEfiooLWq2FXzZGdzN4Q0OG995l03cbmCwD4w2oY7ddtNDkp804
JOrfPBpQxB3G8tlovFgSZWHTfzQtJBccXZRC5c7rnNuSiVjYrKIPKFp3EdbBiRErzJwtaGP+ybol
jOQ0EF94lXej2gP+RrkY3XhrfB1Lziocy/a52STBrOX0Y4z5yiB/gCJH/bDkAo9y3DvD6u7bMacN
I+OXYmH+KdiXYgjSnbb8KvKDs8gyblLbmsKhKuO9VpCM0Brur2Oj0SyHFzVMkS/AIAfOogdOv7A+
W+u3UO6xs4jJzn4dyQ26lsVXq/DW6s5A7acRYlQt8Xm2mucuR0wxcHOZ/RM+jrPXofCJo2QXpR0U
j9H0HU98bY4TCnHoJL1nWkFkOhcT5XXB/GU3xfLkIfm5wqj4bGwx43GjMW2vuQCO+O4LzJb4iGqa
r3sVuUBtsuLJk8ypTYeMIlggV7JebieL6YEtovfkDgUKq0oQzetuNJHuT931MubFAVnGaZmiW+JC
sL7Qi8gNhVTH4d+Ml+W1rOyfblXXQoy3VKlgi5NzHvEnuDs1BEH9Phcjd/dWnTFHuZVZIihn+5LO
iXVs7eFkKHLQS/WoLatxPaIFMtEB7+v0WHaUuINn/Zi5NfqV7F+1eljpc+VsBlw3E2dmi+ipc5Pz
wCyNntunKYbhYhAWmyXusteGwQv7tQ48kXC3pPcFZIYgZq2vuwNYpROaSbbyXDfx9zcfhSROLFIW
idPaT2yPn7nI/w1dsnL3m4e55XMRKeGF5K3v5dp/xBZNyCzb7PQZEzSLjCezduNAgCijw8DE1uYy
T920R/jECnuVDdkzn/+D869rOi+M6RfQpqXp33u6r80cq+z4R/XqoTedn6YYXt2lf2QKEQVmpsHJ
dwjO8iBKtRHHAWFs6h3mqBqpwVIgySbywPXHcm058utMnZ3IOgNK+2dEsxu0FTqxbZpVDdjzOakV
IbE7p0lJ4A9Xi7UcHJ6gKq4PJQt3JLU3a0x/gZtVdJ5bdah1ZG3Y35Pup3L6V3Km6EZX9W0r9kbE
zsmaDl3ZO5Zign5c/TNzF2262o1uiqROFw25DPhOmy1+RlsQ2EXGt2P+MNB0d8nqXSskaWFlgEZA
ep22OppeL7lS9mr4WZpcN7VGaqVVXiRutbxqy8Ow2PoO2ZxNdTEHYyUPxqxiaGNNSwRL+2DyD0NY
4/HPxVXHoTTG0Um6Y4Lx2msHVvjD0mQ/Sd1u0KnhZFUa75tUTiHp4lDecgjbMtCW+cVYE+9MZyNQ
Pdnjrp0aO+VUT0nT3VkjQRBgqvlvpOFconV16Zbj97avZc5RqGVcHqSLTnCVlV9g6t0j/wb6pxom
VoohhiLcCeXUoR20Zjc3t8OqG+eqnPZzpcVhm1OUNf2xrgzqVnrCaZXy6alq5ybrdVqyAEVJW+30
ZriKXYLbY53YBRRHhqf1O6/QsCtPb4Xqdt3UUwIM8Z1mUPTPVf0dM9BrM8IovVhLQ20xP+XQ3gp9
OJZesewGg3q3GHJJP8jCLFRAZInmuyG2/jXiHFusmuQEOozDfj00DrWwsblP3g8ZKZ80v0TrvjBB
OShi4PC0nC0OpUlMGaFi8xbDym0y67fpPKL2ME5NXJR7g/aALOWdMr1NykM52rQEKS5oXZvOfO1V
+oTCknIUDpU9TBg1KnlTrdZjZGUPgjVl7zrjIe/Wg9cYVxE7OWbRYKwZkBFNucsyupEkdmZp55ut
skJklHznxhQ7DbqYvqRrjpc7rZPDMhl7ZxioSmg2emQW+I1WXITqvqNs+s57ZhXZ6hvtQ9GOIw8N
lr+ofjMT+Z0q+2ecanj9ZmjpRXMAfs+8bAGs0HJql8k/WrIM7Juqo3mm3Vr1+pTYzkvmqKNuWqc2
oVTVBvMCfge7h0CjM7Ih2r07+pdfQ2i7Vm/YMEBDTJ7Y2y07rD7/6yqwgfk/YQly2PITTd176dCJ
K4b6dY28sFtWcUgG49kjh7Vtvfdk3BTxaXLRZoQUCO1IgSjVxS7JPa1NGtyl+6xDcRuj+hbg0YTy
anpsJ3oxQ4wZtnbkNcYxAu2i5qHEyOB763KpRi9MV5sUJf4IE5OLBSeFMau7t93uwbLLz64nq0zT
HVj7CNL06ckTtJctD1uB7T7Og0HBZocsuUygYSQgwxXPOQGd2E3Ai9lW91npY6ihUm1JDVWpeSsN
h8xQuIEZPfexiY7blsdc4HWtctsXSYU3HatP1Nr3rdXf2J1yA2aNHLsJrfO11rorRtnvqv/D2Hkt
N45k6/pVOvr6YDa82bFnLugpkhIpW1U3CLmCBxLePP35kKouddXM2XEiFAimQZIUgUTmWr8B09O7
IB+H5qC3ZIMD0imV8oqSA1aPxFYXfYWCJLhU3eGn7cmXp6nGvtTZE4Jnbow0wXNt2rZa+5iphMBQ
RZoZ6VsFYnft2SxKWCj2sFXmNCB6UhGyE2owEhxg9evX30pX27SVeWwdBz0UgTNkwpyNoIVTENBs
m1MvzOakFVF7IgAxkdbrlR3wkX5RK2LYZ7UpbmNTSW7ZVs+vZUVRw39Ep4jHpu2jBemHgbasLLXe
/mimozJ0a2wNyxtZBRyAPIRlfv0cJO6DmHncHdbWVItb4jDlLXCxO6Ei3iGrDOxdr0tP3X10mHul
GJhu+LTh6nMgAumw9Htd2ct+gK2Hy1BiXz+PKg9wS3YhhErS1nwyWVfbdbMEYWch4/JXXRq5Sw1R
nxvZA+2uEbRLTEDbSvobc+h+HNjbXVwz769+qzdZGyCl05PQ+qu/VtqoWJhH8qT69Wd1irXadQDC
SA4q69NixHoqtM7sRTZCL/1zjKfnfekDnCpE31zJou0VyewBN62jIW7vvSpID3pJLDEP+pYnR+Ne
8EBYptBvmmXuDKdeZfKVp46VVy8DwHp7WYxTL95CbDBXHwMHfn/Eq5Cg2fy2VYrqXKJ9dJVv5Xri
iayLeZLv1EdYNk6+GxCQoHvfltmO7bSylMUI5ump9/SHrFT4HKp6Y5RafSfH0TiTUEZVHuVAVg6o
r8w9fyNbm9hajmB6YdWkxUUerLSsNknFrYVUVhguW7tA66LP6qVsBtFcXHjDaFfhwcwsPvfJoikE
dUVS63OcpB4H9gP5liCFvmkaI7ohxB5uin5Iz6TgZ+SAEBck6pxVEUTdbYKk5qpGVeFurEp76cO+
uWftVS2D3k4fG6Jv3HdW/xRO6Nk5qeV8yQcrX6RKW3wzK/GOqSx0ySp/crs4ex1EDm0wNt7yCSB7
6hbfm4EVRUZOhQxHsexUwcQxqWd/YEWzqI5Eq4DkZqjQmHYM/ABrYpY7Hb2nYhuSC3knEXEwmql8
Syvn4oDwf4n6+Kubh9Wzyp6A1VvtfdXJ3S6SOB03kQiwRvG08oKZPLqaqcMUNBsuy7ogEVAqJ4XF
T1eWF9mgBZrDJOGLtSzKhioiOBQHqcJyh6E++olgWNtAzFay2MwDFI7urrvBRVHv53vg9VwAnyaP
ZvVlES6nylE3iqGhQjz3keN75AS3Q2l1Hx9VNuS1327zmpyW7CLHHxQVnH8Xku8vSvBsMNJ3U5dg
F0kK9Aa3oGzXllaMJagIT9xmyrpRhvgOEYNoWWlW8y1LlWvdEn1AjvgyuX74vcysZwDe3lNv6y4W
yA202d5Jiap45UHJC+Pg6L27YfPacf9nOnlxo/vS+90Xq0DKJbTWsAf4gaZkuuSOsL8Otl4sg6Cf
bj0tKjaenSG3k9XdFeh+d4trs3+DrWm9MspEfQRRGCOYFJ5LNbnNJ12/NkSG0IJh96QmyAW2SVhe
c+GQKAqK5Dph67Q10Fo4JYmZbtsSlZQ0J8GVJf14Siyj2Ro5qILcJPnfmlp20tpR36JsE5w0T7e3
3CjOMUkgAhRMuNxlVzmgk62A2r8zrDi8sBphSac59muQXqErYb817MMXdROMt7JrZE0KUZm/ug5d
/VtXA5rzrYrH97ZrLGbfNrkDPRUf8T7b9j7apqgtE86QdQQ8t10p+nDdYxe6EpVK1s/vL5le46wc
+9Naj6b+Ig/YyzpLAzmJjSxqcz+tg4kbGMLaCqY2jLtjYtmo+gR7PSqHj/PCmKCyq/vVFUnwtwk3
P4SqiPSD9T83wkP2Bp4Su0F3V+CiAsayhwwML+FioCq8ArQzrGVdX7j+hdU9GH0UN8kJ0U/WOb2x
6kfkmWSpD/3sGomynSzJgeCnebsY9zzgzIwhD5Zp+Rg3cw991oHnrEjl2vq+/dmP/MdKR9ruRlYJ
z82RdKt2RYWF+pCmzUrVe9AVBFCajRKb/HbYQYZr2IjwMZUpIZal1zcOjwWAAHMlsclk+VGuywoB
PuK4Hz1lEeF8Qk3z4XMI2VBYQXNjk1JHc9pFBqavbzR/VHcycJ8rKR+CC/P/URlYtrpTNEL88kTZ
UR5kAzxU0sHzydMkgI8nnr0P5g1oGVbGdUf85ybISmAtqAZ+I2pYk+SxirMuEKqwJvg4RUvC0XDy
91wvvEsUQLzxSuLpsj5zvDvkPtQ7b17uliW0GCVs6Z8Xh0KgCmWNuE37Y16uZX0bsiPqW/FEFsdB
nGjAXjUmdZlZWM5qYa8caoeraSFfNiPOpfnQIWVuKQdZVcUJrbL88VLWfrZ3HsS1NFO+/1Yvi7/V
Wbqr7bMyWfcuMVR8r8ZDqI8/DqpaX6KW7zqZ4MWz0LG+aDHkA1Uk4htJuzfLFPaz4uSPjaY1e9M2
zK2rxeHaywxUP9CAfzQLjfQZDI9cd5lPAw1dpiqNnnC8xNSYCRNUhrKujfHgorLlj7GxAhXO/JcP
12NZZu+jQNSzrfUvgVWrIEgLlx17r1z1Tztd65AVVUndL9TeCHZ+lrO1bqB2uXr2LDztK/7kyi2C
2cUh15EZjJwJQMLQbspMpE+dShJtVFJto0Dh+mb7SwbI1u1TVwXiSiurdKNCENsXbZA9uuO4JxiZ
P2u9UcB68v1DFnbxrW8G3+XbTbrLL1gOxY1TZN21H5BlGOYT5s8BgpKcVgw2MLcDc4uc5EuMJOlJ
Hox8aE+l2QKvtVwkDhR26SUAyZOhR+awkH3gcs4vgWnDgTMPP4o/h5DdMyGesiwtdp9DpwawYFPp
mnVbQg0YhmmPbot3LUt5AgHN6ZC9l8W4AsUCPHXfu/W1Q0Kw2ddEQECHqdGyKJXqaezIq8a5WX51
JvLW0ZDWz0WaPQHz6F+xaD61rEff686GkpUHONgX06JwoQksFDbyczjaC+C3ZAMIGTcwZ7p9Bk+8
gac8i8sVTonCnK6JRYS19FYWPxuSVMnwQQZn2RHuvokelQ4bcQNB6qNrh6W3qQUQ336w631otFey
JA+yizX3k8VyZheZfUC8rHEu0aAq+9yF15XBUmeX3iGioEO+WkVzs+xTKb66TFNiopVl0YfH6itb
euXq4xRdS5eVHlg3H535na41nCWsynIuEIYY5Od7fJzf+1nFlcV71EAKDoNo+s2yAYd9GyRZfuvP
W45IrcDq/Kxz67ZZJYTAgO4gCQdzRT9XquseSz2ujnBZntgTW/cqtCr0xuyzqB0kZWPw5A4X4lE2
Wqjar8CBiJ0qwAk2nSG2uQPeNW2M4CHyC2ctOsQR9HiARwW9E/OcDqrbkNn3UwrKxisC5X1Dfs1/
zzuWpEbVWPcZY60ByCbHwTLClYhTCEQgBe6IZq4HxjoblmHdTZVP4NTR2WFCsmNvjqi7YTbxQrY6
BpnOsXH8I+l5BEajKL0WtV1dOyDWSKFX0UvpZFdVHluPlSEcOBUBciBTFj0JhQDC3MH59UxyqTVB
dTd8AS/ycabNjLUUY62fyS0RcXfK9L5PYSgh4BldYt9HN0prClIkqbPtR1s/xDwjgMNkLRntuDgy
vzXbMVOda5P/z9pJEuNSpNjfRari3A+zZBF6vIuyNN1t3frTuMhmD4bWGbUTqc6UwCWqW3NVDoL/
JObDR7+mMgu8LZQfZ8iWZhxxSO5NHwtCyO3kuNcgEttb22jDO2GjWREh9LaWRXmgg+nY7S0r+5kF
hPDQZwdZRwfNJBxIBKTf+15r4kzbBQc7T6tTH/bZOsnS5lGP4lf5U2vG98jqw7eYa5Vg+ojRxXyO
i1TRwZzPSR1iClVs1o+TMacPev/dzD/Oyb1UW+hu9uOc0gaXkqT5AUqVd9Ca0TuQ8iS/1eskJMo4
DzYJz4YKN2yactn0+0sWwcZKaaNNOpRZi0mBCY8PV91FzbdH5Rkf9TFAhGFhqS7HfK74PDRphAEw
qNf7CSLtuh1wXK+jwTgWuZ6sIytWniDJ3/RchW9W1J3Nujee4C3kpMXrf+vqZ+2NXLqa4XAWXvSj
62+jmpOKx3pRJoQRn/UqNx5UvxL3Qfe3QtQ9a52tf7Ro3t9afj9HeKLf1pUPCGUqO5zFa3XgGQvj
n4Soaq7ly0RDECCaD8KLUZh0b1R0uw5VMu/X5MscDVoFT9Vfa2UZZfjqajIIWXujcpVbwQHKiLlN
SRVfkZVXrmQ9xHeCp7JSywYXXeS5N0k/L1/IXq2ttdZOdqhlrXwpD6VrkStz2nghUM740V+2jFrw
rfWq8DAyz58Dbo1dOhCY07IyP/u5lp/lK1ahjw3J1KvP+sEPtJ1rkLiXp/7aF7Tpj74N2r0LNA5a
ZIfd4CQPFkKfXEeZuXbKDO2SpoX7LV9+9qlH0h2/95HNtmoh1tJhLBMBMwzuFcTfD3neqMSn55e6
AuJLvpKHOuDZBTwpXHzWdbo7lqfPcmJPySbO0DGTJ0NxRKnpt3EIV5KkqWub6colR/a3MVg4Oct8
HFTwNQKuFnJ9nRedETLIz4Ea5ucyHR044r6x8kY9+3vDrukQ8PusFYbhrMi0Git5ojwgrZyf6101
95QVdQ8+zGbJsYWnkeE08zSRbjxhhlAuZBEqU7GtDZSWZFE3oYwqcDWPshjZ0YoHpH4vPF0/J5l5
L6v7CO3WxsRDLh7z8anWSPWyhXD2slWx1BucNKcLRtnmXZ1PH0N7qdke+rgV6ClxEhmPcY2uEPvR
+WNpKWqChaUY1z2+Sk+6jzPJv39ac/60LMPCDZmk4enz08ohEz5tViPQXMLS30ol9IzHxaYpAnDR
s1j6hzr6rKf+WSzrECaaB4RGtsqGaUiZ2WU5VfOvqZbmO1kas/LAVAnFJ9XWXsxaF1pgFJ3RdhtW
NfHs9VA7I1CmMFv6CBVcFyyFsE7yLdIPFfJZsvfHiY4Rgp0u3dnXIzpbSh2dwZsFbC36S4L/xREB
+UOrDO6TqvP2ozfAOvK8c9klD/VcnXvwbKqEdHrTJu7T0BjxkkB8dJStjR3jiTEmj4EGeroxsdgZ
esV9qiCNbfIqHjbyLF3vCUe2cXztKan3OMVH+Zau0qlHlF7JAM5v5ccxidwqV7ayOCbj1wnfWTSs
anFfB/5avqXXkBvTJpyv2y7VH01YY0nknprUIOOhqpCLMbI64ZTtnPrSIvcSa7YPLtS8G8fURG7o
Z/OggGH4PGWappFJFIl9i0erYcE6Cbu7IGy7O4yWCB2mgEP9gCKSNxjI9OPzZw+t9R/62EhPsj+u
J/XW6CBaymI1Dzhnceex5Dl9lVlLNEW8rWdY26Ydq5shh2/PAgCofaVwt6qIZLaGHbyFlzbsijc8
nDJwgsHsNWDCtp0aF6J/Hz9Ydv3iGUr+lvg68Be7/GLoVrluUCY8Eo20T2LSSjyQPOdbrJQr2bV0
yfPpvereTinecKMa8SSxqv52El63kO9nQ1JMO7t89gVQRaUcWIwpiXWoIVWui8h2nwAOnGTXJta/
dq4KB1G3NT4UER35HQq/L5cO+6i/vkPCHurjOxQZayr5HSpYQw9RXr4A3+02fpmYm1RNph3ggGyl
I+zxIItdleQrPVT1B7Opf7ROXmD8ragmerkjaZRtYDuTJzGU+FHFJ32ljmp1DRi+35daUu+QTUZH
VInSlYNu3pdx7J6AQJvf3fpQp8r03pRME4iQxxDKOXvy/Oq6Jp5ZtAgu9Eb+3GdluEUvK0P+Lu3F
kcgcllHzq9+KLSLP2AybzZJ9AL3Lsh9hR2AD7TeZfZ1qxtoflOhI2shdpsRd17K+dHWwQBCd86Nh
Feui6bGMCFrOMLwI4xdvcD8G6PeGY+Kqpc32eo6jHk0TLOhcKuMAFE9RjR+NXRVq66rqUCSYG2QX
2ep1enEggYCKfkyCCiWwTVoF1skkvnmy54MshmlvHybMJWVJ1sseWkb+iKSPgzJ1HkN9n8/tCzyO
QivbhLjeLKUAO0zXB4HQ/10UAJisNXAWUgjdmeoH23OTO9Lp4Ue9SJ1lq+n1N9Q2YJt3b6iN8wwD
/nIJhOnvAqSDtm6Y5ndJT5KjUdTuzejVJQLQ7bOKatMKGUftGulUHNDaNNoMpVI/Vqr2EFRJj6QO
Rllj7j1ZMR4qseYkx1aUPR4gxohq/xic2WNAxs6DC7Ty/mjojX2x5oOpg1u0issYR/asKNaegGAe
4P+BtazMpNrrE8uKz/5tXUcbtWHLJuvkaV0ICn+M2mwri7JBjap3ZOutq89uDkgqpy6yG8ib9iUt
/frG7ZTlZweUZViaxePr5zC14ZTbZoLUJ0+SDW0bDaskDX0oFwwk67QmHzC7jrK9LHaFb2/ySICG
UPHG8QLryWVLd+g9QACyWI9juEapRt3JopMUDw3prjNkKv8OhvqmblrrSYwBBDbvVhti80TqAgn+
QP0ODEvdxpVgSyPr5CGK8voI5wraMn3VqTA2/lSJfdPlX8ECQz33fH2lqW5824+5dTb1l5bYAsQZ
7Cr2yJhBeZ0bi6pIblUzUlcq2aG1rPto8MVXY9S1gywhpWidvfxFdpc1kaWpexatfx8nTgsVVESj
rCun6yCSNvXXAA7VxxhsLoBrl9NXyC/usvLITMek/rV5AorQe737LPn+R0nOVQMqF59t3S+ln+fJ
Se5nT3keOaf+Tu/JVc8T4M+eH+83t82CO//hPG8IQD8G/T7ox+QEszE5WYl/22Zjt0OOJTl91stX
H3XlQMKsB9lA98/qvGKmX8hyPXWvaQAwH3+Gk59ZxUm+koe6HNFU0dMWA7G/GnxNjYa/lU0n2hVq
kF3FPT6UH8N8jtDVyrjW4lm7bx5fHuRYLAq6xZ9//Ne//ud1+O/gvTgX6RgU+R+wFc8Felr1P/+0
tT//EB/V+7d//umAbvRsz3R1Q1UhkVqaTfvr822UB/TW/k+uNqEfD8J7VWPdsr8N/gBfYd56dauq
bNQHC1z3wwgBjddys0ZczBtudDuBKQ704qs/L5nDeRmdzQtqaGb3HqG/q0SutXO963jAAK+VXeTB
zUp3mVfgfcuFEvUeCxVMAtJNECfmdTVZxschm7Rrk6n1itww/2vUksxrUPliq2hBu/jsJxvIuWGg
WURIJouIoKiV78rc7U9Wng0n+cr4+WrugXJKzjIO3GnI1uTk69q+idriIiKgtL45/q3k5ereCr1x
87//5w39l/+8ZbqequEu4xgGPwC8EPfX/zzShgMGJlaCWVelkoqFMDx0U7gVgDX3EOqc237q0VIb
q+y1b5Nzl5rV42cPXzGn9dDqCHwEvrgadRKw0TCkxRIbwRdERoLjaBThnaVmuA3PrbIoDyCEX0aM
yY6hqYZ3n+fnPdpxy0TTXtT+8L9/Xd38t69rqobr6LaL7hISGXP73y60zNezsQ3sYNe0zFjowS/7
sevCdZtq3gkcNRrVZEWq+ZBMQX0j6ztAN7mVkkNhDzhesdgcrwrAmAsj0A0gPuSUCXYyAf6t/Nku
UxsYCMhv8l+/3DO1vIdeCzFWURA2vxX/tX0vrp+z9/p/5rN+9vr1nH/dFxl//2uXU/RaFTXp5997
/TIu7/7j062em+dfCuu8iZrx0r5X4+173abNX/f+3PP/t/GPdznK/Sje//nna9GSS2M0xD3yP380
zXOFxS/2c2qZh//RNv8j/vknuGRqbqPX59/PeX+um3/+qbj6Pyz2/lDQdIQVHMNkuP79o8n5h0oS
FMEo2+G6tv78I0cwK2T+0f6ha7areY5taK6BmMOff9RwO2iy/mF6ruF6DshueM3cPX998x+z3sdP
9p9nQX2e5T5nQcuyHZ14q2UYluqolmY5v16cClxtNUX5eqPUhXdUwIZ2GXLfpn0ENL2ydWNcY4OJ
kC0wb7xxrBgdLPs+VOrg2I39CRiBuded8qwj/o2rXvs0lhMyla5wV0l2QQBrXOUIGOdjrx5y1b2B
maB8cd7+9g//D3O55sjZ+pfv4XkEsvka/Jf596jer9/DLsq0RhtRXwtkbCFoQAmstXFVtqm/G3r9
jH2AiVmRBo7MZ48oiPGUrDrWfZ1+gULN1guZt1QUwZWVeVeG5aANNWgAcLFkX+p6+j3RlfKQEm2z
qwT2YlhbK54wB8+LvuAziyoG8grTGHSnLJyO4PWTnWFbBzW4w/XYJVYOBDa2kYKPWtKEZadijlSR
6Gih1bSzXDOihwm8c+56r3sBkg9dFzEGQwsARgdvZm19ae1WWYfAmaCbJOJ2DEfMrrSLwzRwkxMM
XYxu8YLCSP1FcbsH64tnKyTjyJ1HRHmRxg8QziN2tNAxFCixpzu6poCS+GIgqb8Jo1RbkXXS1I0V
jPai0abg2KOxEJXGYxEmvHOsbuJ2QneWWP2IK9E6a1GGClEr9xJz4TsKcWmPKIvZI8rZO1svirZF
zjSPwMz9YOfBysyBY7g8F1HGX9u1h/JZgA6KV6dEdByVQDRpRRd94E0XQ+oksP3UuFO0EhmoU22w
nyuwacZsCCWG5JU8lrODUobp+cDHOTm9q4EFa55CrKBdXAxvDaSqsm3rCzhnukV0A0IglrU3hucD
gLEQyBAzLtYbYQMBNlnhUr4vhMCJTInKhd56yByEApxWO5NF+gZYerXyqvZY+wRFnOwIQsp39O5o
96BSjP5p6hU8NMyiWKiZiVnAaAAxaAnE4MERLfoGiXWgFdDDzDBeA2xB3cUg5FhrfAWzQS+LyMIS
3TGoLo1xAX/4FWlOQKPCTU+I++2UJD+HWustcbeNF3CumqWJoY+WoZmFuba+CvpZ765TsysL3R7Q
n/Yy8aOrOsYnR/Pwna40xJqjEdF2K4OzB+PnXJNvRhy4WiMdg1JYZ5Rf7Ubd8ECLV1buO8ifE2kH
EkAmP0MEFMdrLuXivdcz4I1F+dh8t8Lw3vQMgtt4P/uwSNssiNEHLbjaYPatHXiMycKd9V61WRd2
CssO/4xZJ7ZtMxUcRApr2htXBdiQhQVNGfxi2tdro7K+Rxqw/BJ7V8tBe4lfeTVqV5CJTSQOAEVi
bOvAb4MPXd74fZRAOSaKP0VfNdM7lZr9GNXag28032z9Gn7ZMu6yFSof93aVnkZ76RhkOLtDNYXI
hFkzt4+tiNAn0m0DGgjo1wPIrB793HwWpvoAXeiNBSUYX3FBbmwXNdoXXRfnuq0fgiZVUc5roD/7
e6gmGlzh2t4ZKW/s8N+uwv6hL/sdGUduA68D+J25EPcchCFWHVvYwfQuKomSKrKZuSwNbaQGoVQb
ec+kXPI42Dp6tG+K8dhoir+MzOKgerNJ9qA/6Z4Fat6ob+upRYgnh98TYIAK5KvMH6tMufTDt7LS
ibFbxgZp7KvC0VYZVEH2X8YiNXR1Oagx6p5acVuE6daZtJ0ZcBcOgN33+FFt1bElvR5ODnnxL4HB
jRvq7muQfUNCaYs4W7gk+oPf5gJg6KxARX7XavLd5DlnkNH5Uq/Q0mjL3YDVQVbGuzoxv3W9uMnm
tWiNUaNfxVvMjIhfApeqsefcOTYcE/QuFrCpB2db4C63tJl/FvaIuAMsGsGMsSlS8VLZ4THUK0ik
o/PSDxC7eDwte5DKS/SPX9Sq/8bS7LXI4oNToaKFrZy2RGEigI+JyYiq6icbWKTit9cGZo+bAlEU
YDf111JFb6psEfkMkPRbx8xCxYhGU5B05a6qG3dlx1vkioN72Aa3SuZ6aMfDE5ZPRs0CFZ2aJAEL
1yaSL6JmOyBfOZnNcAXtM1t1CpqoCNcMu9BgdVe47BCCBFvtQqSHApAQ79h3d2AIILCMNap1HnIv
wRDyTA0w1xqntdahIhQVGA4IITJwLPBziGmF3/Te/NIoWnVXJO2A0wkTCXovEIbhrWtVQiRy8FFE
yIHiTvgYXlAAxU0AfsbGroNgb7baVRanySXR031QA9N1MTrcOHybNBPhTT6x+RoHbkfk53eaZ8yO
qvfC1c7cTMYx8QEXWKOB4m24y0qhXYTbkvRlZl8oQLOuggprSsU3kIGxgxmIGF0ZRl0i/2giDqk0
z6kPXXBendyjbuGsSMMlq66a6cGJACQrYDjD2E2+BVWcYqidjSfk3gwy9YAYO7CVa4iE441F6mLD
NdydUpIzO6eJpoPWwjeLE8Djmusn5NnBQroYHr40JhrKZqF2tyJV8TtS62YdkGNfTQlxlsjXr2FR
V7e5VuXcqcr95NV7YFnT4+hD3p5S1b0eCJ1B+y/FFg8zgJzNOeph51WmhfYMXM6Tjcgm2RUUzwAC
O1h73Toas+zQE7rw47fJLZDomkqdiAaLAUwxBiX0UUYR9Q2UIRhqLaSevgzDq8qNbnUIdGtDxXrY
qbTq4swrL5FDx3Kyizn7sOdTAuTddcFSTFkFGVjdIvRTPaoigDfh7GFHmkjiu80e0/OK6Tu2QTtl
GFzUl7SPVoizHKryIRcozmQzfbvOSQnGEbZkzdBvisTF9HeW9pmyZK073b0CQNyqxDUXqrtW0uw4
I3jx3AAZrgKdXKKSmUL+QZ9EdMcmVKDiNDBvgZ2u89YNV67m31VjviMSuIuzGNJjyj7HucZe9mgH
6ho95F3YonXTOdlyROFm5bonzY2aNZFEZzsWX9nvb3rbXQM40jZWO275Tu1CGB7b2WHBb+ZABLDO
1hDvSwcTH9zpluzXUcwjkMjz13mp9fYYi+kU6NqLK1hNeuItz8uQILafrjCYxHHFqBYxmim5mrK6
AjaDWjf2JGH71pj9tCDAF658F5HjUEHkOAFWubTLCF1Pda3iB760G/0EpfuxRU158uM7LUHPudJZ
irQNknQxKhOeDw+yrZ01Luwz6xd1OEDeBGkWXae+iNL4biZYsAkHzrWNrjbX6H2J2XRpuSgxD919
E8U7QKow6+EpViGYtyjcujGmFoqV4P6LQmKCcgPEa3cXNN4tMtp3mL/ri3hA4oq4Oyhk40oP3b1i
5ihoqOqb39VviaHnywkU48LMsRrXnGdhCzJ5eiNQVUhwsqm/AQHAUohkxnvmt5eqFfaycpwH/PeO
ZCl3RVARyQ7GTWsJnjF2/OqU8DM6zSEhz1q3GAkKNNW6FcVjaqJNmanx06BYF63uwWCXT2ONYAry
alfaGDw7t2gaIcwV2d42avznvBvuMDTdl9WjLuLXKOXDECy/Z7tzU0Md5K5tomBL2OVk1e0ZCUsD
VTdE2AEGIlYdMUEEOw+S69IbsFkbhk5fdOJJrQmzIKcOrdqPLyK+6dTycXK8bZvycfNSIxAR6fBS
4wmt6YZShZ/RZENTKsA/mSn0T9dh6ZWwWE5i9SJqNDbyMHsUkKsW0GYBbDbjrW1al3jkQ3beBlTh
xlKQs2BFfmWY9RUrvGiFEDeOTT6fBPFag+S+t7ac5Dv+9Cb6RsmRGAxKJHunr4yFPmXPhRKpyD6A
JM1HsWcC1KCcD/PlBJ0AXUgnfEVW14HLBJFXc++NcZjOUcJTP1PYnFQdIpJqSSBxrHi0tbD3hhpp
szK99F2gbrTKtVdIdxkHaNQF64PKfWqMLljDzo9Q7DPQks/WqIHAZkSAHqFXFeXZIkUAkF/NF+YX
Epf2fjQs/Mbq1viSKNMW46ynKJ3Eqc+75iws46k4EnP2n5AlCk6WasPunYt+72trnY2Jk4X7sEOY
FUe5TkB5R6rbAX6VebCyLYTH/Nxvr0hjgnNPFO/iTX69bBNUqFVh5qhbq+WqYg9wCdycA8th9v4o
gwBKebdtH33MMTgGjo5sIOqPI3M2QuzlXdW9py1qup7WZ2REz7jY1XeqP+X33u1QJW8qqQVkoTzl
wXHLex0I/VaQQA3K2XtsdlXgInnP0xzbpD6KbwOdxfnkF+bOyloC33Md0OUVYtCLIYVMGplmvDGi
Rl15vrnzYkNcm2zMlzzgj0aK6OXoPdmF1ewCf0LovnBvSK5cOtN7RaRVhxzVfxW5yiNysnG39yu2
RJP61U5cDVxK3F7rLHmrsS9Wbuj5a2vU2aBG+VFAolo6A8yOElHAlVFvMqX6UvSlfeorEtB6rzzh
T9Ku406w2TC8XVssFFs9VnkzbDQ43CuB4P5Sro6AHDMRZ4l5SHS8u3FeuMYFZzmGbbTN/fqWfDAn
x9ziSeMYd6x4bbuPtqbmGFyjyxyiJiZdmrmO8/A+Rps6g8cNuevaSZvhPPrImhAI9DHUjHuU5jk1
z0W+itvvehkGPMduYZsD03AUY0+++yRCr93I1Vpktt2eH93x9VfuO8gSIrU3NelNlI3ykxuD/sC/
9AzNdtlBNr8wd6JfMMHgI6uswX6eZqRC4mT3RvSYBMO2y+PsBAyFxWNWASot3PqtFLmzUOCKkDAK
68OsWZ5z9eSZeuGf4a6UmlCGEQ7JJrFHeICdnm07xTb2iKgAew40QsXITKiafiMj/c1QsIMieZxx
9QHBT3EHKY1EhygMa1aAoNhBhhvZ2BrO2k77YNXF2hfX1emR69DxYtfbovhuLPoxe8lF9VaU1iEE
evpl3q9mjlsvsSSYrhv+i4OIfMBSwQ0ELu1eyzLeJd60/5e989iuG9nS9KvUCyAXgEAAiOnxhjyk
6ERpgkWJIrz3ePr6cPLebpFUkZVVkx70IHNlyhAuYsc2vxEWVkatz+h2vE7wBerogB89yxs2U8mX
bart+dMzyUGYWiL/6pYVPJWw2KRBjIZ0jC5D2ASkkl4VbkMiwGSN9qZtTDTcCp797+8oSAbSAdHo
CDDaqkkQezZrch4yYb/VehjSXbjxK+f6/Msu9BRccrUvhkJmAaOfEGmuuEMAIkY83wNHESay3xaj
RxmFp8swEy4iJ9rYInsZuwEnhAlZO39AT9pLhxPKPuoizcqfdWj1K127q+SdJANHQFNRliS6TVu2
DP5eczVufyjxwBcSSNTkejOtSA6TddFCR7OLqdn1CfpopAr0nqDb3/ZVyME60pcCTPygCSSwZjkw
WCBkg8iIh5HlrTIkq47RiMKUMEoHQ/DxEGhTCVIFGTE5dd61M5cGmJn+pB1pXOhxMQv9rjqd6aGy
SRgk7YD5e+0doDsLJoVYPSjxUOSBc+iNZNeRpC99zzxkuMk+jkm1qxtp3I0q71E3qBZ5L7Utg5lu
YbS6ODnnrUnzHki47i1SIID7c0iAcRgdcX5b+sgZ3trpS+kp9+K8yQ0pLyqRwiqmMSZpFV+Xlvpa
VLTNtKK9DQr2f4XuxhK8qdzMdkmXwzRgOylA7isL4QZiib3XtOzX+f6lZ9RftFkBMH3M8aq+hQDG
PMdCmhDBEVAmrJ90IpYFGWEpx3Ibd92A+4RppeWA7TUNxZ7CA+pfVzHiKGq60zpw5VUu1zlDpMtI
4J6tNRH647fYyLudEPuqdacFGvNM7+e+RKqrH0k9HOIBWURTVuqKEI6sW9Rax1y7jbFKWzs6zJwS
LkXnWPWudxOq7eKL8IL2qHsj3BdLvygQdaOyXBZJ7J50Ky+2jTE6S7P2b5pSD9HFt29t3Up3wxx4
cc5KQa3va6/4eX73rLOv9WiKLwmOGVRnHpZ0dniN1zjFp4LjPbp4F6Cy2KXjyVfGS2C5ORIuPIGF
O89O1zL4WeiT7kv8R1xV5peJlmx1kugvYprWWWaixM8EwzSmbCuTqTl5Q3xn5sgH5ThGr+oCrZsQ
mrvRzgx8v0FWCmlgvrM5LbskvghArl9TQFOJ5DunDWk3zHHbCnJg/wHlmoTECpDPWoaqrZbo3eLa
7jvejVnjYOJNMNLMullhvbGPgUgswUWkPwtr74qTYKp3ofQKIF8R1bRjiPCiBG4vI5pkZfLDTYfi
Cr+Z7Zj4w6Jg0n8sCxRkkgJloCxHYOIcJUiwim9xZx0lct17TkB1kUwvSYWKeyz9xzJp+h21F6rT
XYeZwIj8o543CLAkXbbM+j5f4vnlUS2Lp795JwizN+DCLwQUlmY2dYeo7BbacH2O64hOrys9QX4l
zopVdjYcEOjsnD/oecdo5NVRz5wbiRQGQFGyFXp0LzB4QG07O54BeAbn0KqYN5ls1YWvrBjqBQkp
fVdrP4XDFXpTrIOu/ZLVgIjKyNwBzecc9FBjMfAzoQUWA3b2dAZLnRbtU+iTNBNEtXLToEVuEfwh
qsT1BfN7VGx0xKZrNLKWU6i769KdbdbmZZRi5bPN7GFcIUO7o0fYIeKYMRIw0h/uOODKgtzoOoz7
4qvpYJo2Agpr6ui2/yEswWQsc4I7TzwZDQYas77xvretb05f1HDaEBMYgnHn0e8isLPAQe0Sv1qn
QtS9+BFPHXi7OT3GUsykKblP5niE0xlaC9T+f79RjDOZCzR9uz6nFBosrq0/umoxuCiFFIOsD+cH
cROkqNmcV4bd1d+CBllehHGrNSeTv+qT3DhEVUjjhaHBsQS9T0+OuWLJ+mf55cVh6P1sr/EmF7pT
5Sd4ouUm8jgpZnOSIZrcY+okkMATRLbwE6A89KT58n9nt7nqk82UIiwHQr7dxT4yyrTItnAx4yuN
WHGjFRVuv8ayq0R/UflzhU95v4wq3dyxjPg+Yf3Vi+vhTu29OWZBzr0u81UXuN4pcAgmNGSuQiaX
h9GfbkRMm2pOXgbL/kah3h7p+c+6nghQ5f2I/IyLY7xvttdBf+cXQn+gZYZ6BaOrBQq43iKpAaPE
/a+pys1VWBb6dWbjH+Er7SEu0B1AwhybimCEfm/I1tslevHd75FL1rrhGugRlbNNg7lOcdE8H/gG
ur+RgYpG+EMgq32aatQ/RgdNeJj0WIfpdGdUC/TGs7Rsk9CKPyh8qFcu4uUese57MaAzAUp5G3j0
/21jtpoKVbKCyZ6d0moNKtK4YCr+nCjHwP8VIZgQBx/oFtzLfG4Ipwi3KL7CoRr4UrXgo1c2gnZT
vrKq4KGqTASRLgF6Fl8QwrhLncjHQbzX9/pYoBYECHuNo0SaLosGdWlIcmg45sExs8Jq19Tt1Tnx
HCNVHxmgkAlA9uts7XuNm0BOT3l1XuZZ4KsLNSePGpoGe5RqmQBoxUPkTgxdsGLZh3G004ax/AmE
BdVV00QRofTu8yI9EeDQ3cwp3oTmrEYRe4803+noJyg9dJV90ur+S0ZPKqW9f5ym4WfQq5l2oiiH
jVxdEVXJN3yTVm1pyCPnLq5IEzq+tbRoYLo2rvQWDJmoiGkm5vapE187pIG+eHn87PeMZ2ojoqUw
pxhn8IosuRgNgOtzD7XRsr0KVbfV+kxRHxvOtkWA14kRtDQx3Frj1niD7e2FJoGTpe1wBVRjIb3S
/3oOzQ2UTmwa/PTCp/G3KCT2ZJ6zLk2nvtTQ5KGHlFBfD+GVVVoDNp9pvy01MMEpaoCmgNTKPAEz
BYpyUMZGviyL6HC+s0L61oPq61u/93G/9KZjGEkqv3httb2/PKdKsXIRM1f+ZbOx5rVifWf2hqnc
BK0BHLpRBOMRxUnEE5yiuE67+JDYIr3uY+ZeTRBSmEOtza1xuG5CfGhqyeQlLUu5TU095CCFbeuq
y3RqngED4NA251t9bqOUU2KcnaLZnIeUriinUOmJTYIWjNXVOMeJNl703rGNq3SDwh/SI70+MQUc
MTAwIOpPSYApbP9g64WNSrEy13lb55s+UXJXIzm+iOUaXm9SGtXFOXl3GHRvBncdOb2/lXKECO2l
wAYDxD+m+gVBEHPXWs5NaFVId2XhuLJC2W2HEC8Zr/KOjqmvexR+NwZNwWUjarDFtDMIH4xB572G
03mwYkrp0W6w/e05h2eIp9NBwRTxYrSbdo/9QbeUGuqBnSEfBPXyakibatfK73Rz5H0+zyaqmL6a
2TnlvqMY2qIrnexdkj2Y8MNepXF7aeklwmvzJqhj7GWCQuyNsv+C/CI64thx9ZIyvguSRV/iVxNG
YQ4hCm/2FhgbWOLHc4obAIXELhAWNZBKhNrZLvPXyfsI7P+SZSPssvkEumTqb4b2jiENxwIUYAnT
1CkiXg+7J7xTrbhzoe9McjcMxnBdMTaQdvglAOK2OueivlBXse44CIxaJADzgdzNScz5HvW5TDO1
yt8OzK/oRoqDPR3HoklvesZS/xw28r9BhLwCmvxX+JP/B2EjFliKD2AjT2P6lP3Hvk6esuf6d+jI
/Pf+BR1x1F+OadgWQA+l6OnNCJF/Q0eMvyzDdXUdORP+pXSQHf8Gj/C3pHTYrrYNUsEyAWD9Czxi
qL9Me14y/FhxBmH9I/SI8xY+Ik2hbF0Jw5QmmglCvF6JfU9jUB9cJoot58PYewMIhT5etHIDk/8C
19xnYRXVrtRpRNZugSwVM1K/y7clciJCpU+tPh71eeqbGUOMzNV4nHL9QVngB5SHsHb2lJSNR6dP
P7KxEEBEFBJhqRKmIE0eZCW/0Bgnkgy7EXBBQiwUQXVgknkq8f6xitsGXPL8y+ZYH5ApKxcJYIyl
hlZUZhyFLBkLIRYYj7VYBCW30FYI45d+irb19FA29mlMiN7hcPN3AHRRNLVhjSwqdD+Zoik0/saH
IkbfD2ujG9Ptj05eAByIJsg/9YbmwKrLnmWZ3LgxbwZFD+rkobtQs8QuEoSg/xkXTo2zAwJyNEX3
ENpQNUL7pGPOo5xb1KrGVV015rLRMarSkoNWd2s3GW7IeeMF9rpHVMkxK06e0KlCRyjChcyWp/nq
JHCrlD9AmXsxevdjRFIxbIJsOvqTQqeqvTFFcSGNhzS0voK8uJ+hpnY5Pejq29ioY2cPD7SpjmYd
PmmlhWl0d5PzXuSkPxhB+3e2D4kFkbjhqJnxU1q2GzcRO9sq6CUF4VOVcbDAKJlfTDNanA5iF+X9
Tcn7gQZ98kV/k5s9PKvMfIgD/aHvtvmQPUUugXleSmXbrXJ+upsNR9Mcji35HjSW+X/tul35g33C
+2aVTxJXPP68FecYUPXPGPudbBE+0eLb+Tzh/BcmlsXQPdUZlGfLPk3t9JBp7U2gw5LM2K5Tf2PX
9dpKokPd4ykhmP3SBadDoL7HYfJ0Pu3TRP9uSnzXagatVV1sYzqNC1NFL2Mx3ODhdpqmYI0QzGJe
29VYb9p2OlqU8lrEiZpN31xmQLZtXhi85WAek+vJ0+gPDw4vfv6Mo5WdbPdF2om70iUMAODrd2Nw
k3nD34+hjUcHDqk9XM4fZzSsUxToR+xVDxAclvPlhsI+yTZ6MXOWhseYb4Abj2X3QSuKi9TwsWRx
o6csZcu0xbG3wpe6D5/QPXrSU31Z1LQKMKFkQsb/dzcOEtax1j0kFfDtDlWxYYIhGp4/Ev6lvPSB
dSF+TBoVFFfOouuWIcZitHG3R9sR+5xTotHLU/ZOn8TpvA8Dyb629OEGeuIDLgBPQ8Hu1MOJLDCK
HoxuDwX9hUr4xqe4xrv0y+CyqOrSOv0WeP8AH3PfnqfSBP4rJGepwkYaNvbrKBb0iczhgxqb+W7i
PH7y6/YeSMLSFPGLQjUFJOKDbZoPpZYzk8l3gSZ3Y5q8eNpwAx7sSevtEz39H35io1Xo8K7ilxRG
xbKu2ZARE9IkYGmqZHyUXoMr2QSirldXs8cDRT9gBYRh5otPttxXs4W4m7xUtf5Q8I+bEkG6/sap
0hcx0MfDFyafg+UcI9DxZMi4wJTtoqk7bIMGzHInBLqbgCuTVz3jxrA+Bx05h668tG9dJP8we72Z
w8AcvKpE+8WEBzAyxngjxLgkfMpiaPhpGL7M+7aX01VpPjQdvzYHqAarBrtlzxopQA2AU3Xc36Sh
2Gk9O19au0++z3yK/A7um7+P6wLWFrppCnBzr7+PE4R+XmsltgwcD41Nz0u53Y1n619cu9ojJkiW
S6CiGidxu89dsXdpl2EMi94hK3c+UHptBBrMvGAO/jIUPQNpvshQPZah95RgrGBWX3sLH2dnBFjc
zLRiOmTzYkAWybe1u/n724ycsVFVP9uRZJCzHV8sZFliZGY5pxz+o4nTF8YGm6RiZ43Gr/kb5X33
EPGDzD7aTHr8Nc+QzY3lwxwviyl+slXwVM6iv0H6QgHSLc573vLlPpm6S625n2CLnf+AJ0kw+4mG
eD3baTlUZyFzjGUT99u/fwqM6QZGsBYhIRyBETPZ6XoRvrhJ+OLxz/m75rq5xaNlYcDWKcvu5v/n
e/8dmLBJ2Piv87274Nd/LJ6Cp/TpVbI3/6V/J3vmX7YklXJ0w7Z1Q9r81r+TPf0vy7VA3Sphk/Dx
e/8n2TMdMjpg9MpwYI3OCeK/Uj1T/0sZBkNLIaD5GUqKf5LqGTMQ+Pc9yM6zZtSxbipg7KSQr/cg
wi5dbYUQYgkA3yNErA5B1qFYCffhFEOzO/iz/Z8vuw0UNqzUYKmtbGyo9xaejMgQgWQYgbb50KHX
0nTg1OLetPztjf4hkL9DAc83Sfx2pOWgPO+cA/1vUPvGdPRqxDcAZQ6k0BNXdzYJdfQqsFR4snF4
aMrIW/d4cazdBhvjzLSHzYiqa5F15Sqkn4WVeH6T0s5cIktm7j+5v7eBjPuT2DM6fCdA17iBvH6J
eZSOXNFA9aLwmFS1WG3USPCakRLfNBza1pDx62UPEg2MCKiBKvLlqsHx+ARsuNyHWXvx8R394auC
4XYhuCBprAiyr28oa/J2DNFb2AZ4Wi3daPxBdnPt6SW0eLM8BJ6lFh9f8W3FwCsA0i5cmDeKk9Z9
s45GP0w1HFsRkGUuvnWIcQkK6zXDBDcXn7zvP15LuuwXbAhM3X77dF5ZlFVmAwGuE4l+fo0Lmn+F
4abJZ/acT55s3rpvtohyhM1jIZLk2s7bl9mb5WQ0ZpZuXXABi1ogT4gM371epFDfQOzsii5YqahF
uV23y2VmaCgqkNFMYxIui4J/hbXfoNPrtLTgpmSlO2OxjrUWEl5l0hYDAQxpIzu5njZefvxZjNd0
KCnZ1w6OZC6VpBSmoc+//9vWwSVpaKXtp1tfutc1KnY3OZ6Siw4/p8mcHQrt4nIGDCFxdi8bkItD
ItP1xzcxf49XMUbohkVrw7QMaVmO/uZ78VJzV2MOvp2CsVjpPs4sIxSruNnlTkcGC4yskbX5yXd7
t0rmq1IsGwZSv8a7TWlZRdw2GnKPKivyVQvgfdWAs4FQpK+MBAfDjx/yD5eja+Ma7AP4IHRqXr/o
rMHPzXB9Rl5DjydHfg9oEaa+ty1r57OP+m5FCt0x5p6cLdHT54B4fS2BflQWJ3W8bW2M7MJicBea
RxVUXmsaOBnDH1Ys2V/Yf5/Spv4OthJNDK8Rq48f2Zif6c2H5ciAv8thBKX47YcFrNLULpZT2xSK
p1FGa7PC3iR96kOBjW3wMNrFDrXmbTyG31BdfRZlf40KxpXphY8f38r7t8/hKk2LNaa7lmPNpcBv
yzxrzarufd6+K0rypookttToxQ5l5BzMxP/18eVm2snrB6cH45r63KfhY7/rj2StBR17iLYzmsI7
oNa/7sWR7uhxCKNNHKm7PC4/iXrvdxHXRFTfdRRCErp489GtvqqUMTURTkfxVYV4EhCWnZPYPyHd
fwtjCB+p+PHPH9MxgP/xkCzrmeH0+1ttxyGzq7qMtr2TPVBmB+qljNOrxkluDL0tGZGj0Dxpn3zL
d4eXMG2Hzeue2VN8ztdXnQLTx80m40FBatFmgOaCmc+Q4Vlbf1fl/T9+RppmfERSKfpqb1eOVoCx
UioPtwonwopytQ99ZB0igf+VswzG8Be9+3SRYLf+SYA6f7E3qwhYoEW44FmJUm8WrTFFWLRJx986
8IZRpMTAIjta9L0vUM5pkEO/xA8Bl3RU5HzgJUi8qy9u9R2LGB9pOq081fFRoW660WBIPY4NQo7d
td8e3SZFtLRE3m0cvVWaF/oWU5VnD0VXylOkzqPEZuLieYfMTF0sYsRWlaP9vRntEz2PnRGn7sXk
Rp898Ltd4yiyAxvym4K2wDp+/WFlN/nTMAI+9F2QMXKMtEXfJ1d6g/crCrcXlQIuzyj1mp/xybt+
t6ZeX/ptBlmYtZYGmlduU449oRiRa8uS9uvy2hHeJ+nqu1jEtYShExndeRD9lgcb1n1d2KNbIv3q
HgAkLqtxZNN24Mw/CcDi3enOpSi84RJyMdt4eyktBBvmaD1mQJn+mLvTo5XHQNEwZ0hnlQzPQTul
uNVmx6DCqW9dbYiXYT+L52gDBWf2I81MtLAfOZ5pISCnhVZ3h+YFrnxybJ5LkOALAiuo1wL4fHQM
jB7raImYVerDEQtybVXToloZcvry8bZ8n/PPjzbnW9iKcMKYb5KGaABi0zQMif0xYkpUwh0pBgW2
xbkZmvI2yhmmxYwvAfB6V4CikzUTYk91E7Y6BtgMiLaWOwAeS9hWH9/bu2OPW3MtYpTpWBCe56rt
97A41sGEI60GEyCLdQS1U5Ql8c3++CJ/WkVzWWi7IF5NcaYf/3aita4Eq+vN4n1e8YwjT7KxYfXU
SWSsraH49vHFjHcVjKNgb7tSGGBKxTu+aFfJsdbDgquhQbi00W8Cf3i0bfgxIOPrReY6/lH6WcIk
eviR9v6FDCVWfQUOqeFnSesf4oQyLSl0Sa5IxvjmAJCi6EfDG8ot8oYtYvN8ersZaUcZ01VbN2iM
dqCkQ7U3VHv78Yt4y+qGLgvj1KDCprwmSulvYnIqC0PXbBOPhPnkYYS+re2iWnmJg1NbwIATYdLG
xeWj9LRvlgn/IIIhJUPrmy8MH9NlQILSm/0wotl1rWsf8sbf1TGohSkTxSH2E2vXjwq++DwpHT7Z
Nu9miKQkJKFUKkxuLLyw36xNLHgzBFbwnB7UUEAWKRY9gxK73YEBRvu+aeFI5O697VXykMLYkiI0
V5aOeZuMoWQ04Y3VWzXO7TD1TXrGxxwMCZ1+IBI9fngfv+13UXm+WZY2taqyaNW+uVnhdboWxhKw
2QhwT6TWCafLTZ8mewtjZi9AbuXjC555z6+OXDI2+irU63xi9S5jdaa2ptqOi+00BpsylgDde3Gn
56h0Yqp8jxUkNNw4qQA2m9uyYLIVuLTBaefhdxeay7gpvoYG3gQpWJC6RRU5CVchIkrU9TtdgZyU
NR58w7i3teSKhVIwOEbKNL9zZMNMH9cJg6FJb1xaGX+Yxmxc9fka9aBmHxvAfUxvwFgeFLWGn+AK
Lq2JdSeM2s76wm5cdlCk0MrRvmKMtQAT9yJG69jTkwH4ukO+6H6adAxhy3Rco+p5WbS62GgtgjCp
9D4JUO8PH/IWWkfECzoNjn4eIv4WodJK9uBHrXxrFcY2B5aiKvypGJD5C0LGRcLUYaWQCF/JDrOL
3MCZ24EzbvaiWcfR9Ag9CCf2SN2jRXGKUp0pYmdfObhSrSIJ2VT6eOjhEgRJ71C3D50dYRgDAWBo
h8ew0GHfxvFd2sOnxAhZ33y8Ut4XzvPadM7ZL5NY67zRfns6pYsIc70m247eI8pPl67I4XwAIkrR
pV+4rbaiswMCybF2keusYuUV/4Pdocy5gYMTKKiAN6U72tkYG6Hmg5aqL9ZFxdb1e+060oOfGY4B
xOTQ/SSheH8O8NTKph+vhFKKkfLro23QaxejypbGUUnYaOMxXo5adDRtPpLxOOEtCpjABw0WryvD
QZeShKLrsocck5NPPoDJpd5sVUFtSfynt6a4o9e3AlgCk652zGhpOxhr684WhfC9Fo+YOb6Mrra3
8+Ypi7JNE0BpTa6sxrv+5BbeHUQUtjrnIqBb8nNTzPHrtzWQh0nLedln24I8wyq7X7jJw8f3LeaC
bXVMwuYWyDf2aQD8crvzV+q7J8fHeORTlQ6QnsEfu5VSL5jOQx+CMDCjwD6JaX8IonNjB2APXQ6T
ftjrm+yU4TVTPGRb00NmgHV4nwR0eIJZdoZPpAHa+vi1vMtMeCu/X/DNugy7aZhKnQs6xZcyaHZ2
JXBnyjDbnLb/kysJV0qLk5hW+etHS6yoHKD2Zdt2K9IEsUnEaW3bf0k+qQGNP601eswcQRZabrRP
Xl8I8afKqTS2mhz7Z7ioRzspk/VNGaJujP4UfjnaNU5Ixqpy3acJveUhtz+7h3dZJa+VDjI1KN+Q
pPfNd+TMipyqQdjAR4JyHch92a+7ufSNMSpf6q7rreoSD0st89dGQeLZdr+iOIwuKin8JYWi8Un8
+dMNudQwjktEYNu/ycCDVsoiR+ZiS5UoFv5YP8W4UH6yeucf8mqXM+Bgb80TDYHOh3qzxfDq1BAn
DD14C5WFAgDcQ6NSl3VFxYHLKDzJvLjVUxrLHy+t98U3F7ZokNO5J1Vydfn6k2sxTlE5pMKNZUzh
BovoWQfR3WYthqKpUSVQyat6XWMzdRKTf1uosriisIbxqi5nY+RdzcG4Va12q3mTv3OCeNWDC906
BM2FBY1jEbdGtAMQe6uByj6BBJm1VWZv+Z+GNorN1MJCau0OB1sY4nrSPk6SDZxAJohE3+M44lfb
iFH1J2/8XbzgwVlqPDZom/ed+qH1WkG+pYC9Nns9qx5DHTWYxm0upBb9mpqs/SRReLeOGEDAggZx
PcvevBsxNapsQ7+13E1wpgU22NaHbvX48fecP9ebdcRPpwrm0eA6v60Z/MoIw37Or0h7bk09uBOz
O9kYt6uPr/OHh1EOpbZAl8Yg3r7ZpWCdytjAqXCD0AiUsQHB9K5oP3mY89n2+mlMndJnPv5mPbO3
B4/ntEwU4XxtEqMB+JlD8pw6B7bhbJPncNoofLjgnPhIedS+cVTxjW7K6DKb2UqBS5yiVUpTAAJT
CpuIib9CVd9Pf+I+jlV6OlYPalDpQsI82oQqSnfIpu10hCoOGPMswdWAmcC3FhxU/9nGc8S7T8VJ
apCHI4NEcHmbN0YNPuWFblq4YbQ4cJTBrV0MwQpvoPZUxd8ULvJ7ltO3EUaNhoTrFXzBJy8Zd6PT
fUk7sMoend5N6lSXs3Tpzg8Cb9EO1Fy5xjMZLmREjJiXY+6ESzfTn8KhEsvQAe2eWTvs3JMF4HJo
Eok7rZshZWBe6OIGUUIJICO5HWqEcqKc/Fz6bFjbiW+iSGKCa1jVsu77dglZwV3jpIT7dKIEM70k
2TMYLBaoDvh75o0ThNzuV9cW8hCiKryysCCFxqDyb9jVFivT97HHNvtpG4tLQNHjNsyUuWqr6KHJ
E7E0J/k8A+9S/Jeh89oTpUi+ryw/XwMLrrZlUq4HrNjHwBoPYUgYSjTrsZTFzjLVDTK1+cms4hPw
Bn9X+CUEDwd1CscijXTiYl1OYK3S3MGGsjO8A1q2P20fB/Qiu+tL46jhybqS/sCKmSZeXFU5t2no
QsuGruzpWG2YbXfheAUtvAb3z0rJDXI1P1yIhjAGxnybTc1sPhh0104Zfh/S+nGaYuc4hSmeIVUt
1iIzMOdGg3OJu0S0TkpHO0oLARCBXjyWSkY5NyK/d4P+7GsYpcDe8BeCgAAa/WtUVdVlZGWPrYSd
MIH82IGcX6lZ7xtI9LRBVTTYhaGDDQAkpwWTGboVdbt14IiedCf4hiiFDn9JImbs1f4qqqZoDVmc
FhcskbbBAcsE2xPLuqYM85CrxvEqylobO0IbHwmF4BXG8Ke2iY+Y+Xm3To3qjWN3R9+LkEDI5NrM
3XSTR4b/VDnHwHWBFAbYHxbpDzRTuhXmeN2lNPv2Im6xP046q9qbNp7xWd1520zTUnhRaKPHaZff
U7hfey2GYaKBpkM9pq/C3HIhRnTtAlvGNeZ84ho9F2Dr2LTd9WBPBOtfqDG9mXypeNQthBXnYOXa
sBra8L5FeGbFZGnN9LDbcevWusUaAnasFa29iXPQUR6Eb7+4LgGKHQyxaDrHv4LpPSBLY6Gp5HjT
AXqry2K/rWYmkOvibpVjrJDacw/x65QMwdcO7/pD1+d7JZFjSTMH4RinTteWiK4Ku0+/+pW7zv1Z
mz8L6zVCPsEXgep/bqivhl5EO88qkIawpnwBbTk5dviCZNJ8UHKZue2xjPvhoZtVFCSVmaoqVmsZ
4WBn1BswV1v8DsdlU+Fmq03ZZauJb0ZlGmDnpYCjiQaHrsGAb+HBbhzf/06Frx9aPdgMOuqlWeYg
B6y7aO1YzgTyU5hLDWe5TadgCbVlgdJATSfKHmsc1ysltmkfXga+zS5wcJkPMzx87cErVk3BT4qm
KL0r4unUudW401DD2Qf0+fvaSy6K3KacT0256wsXFJcfajMiayIdMRAzIcNeQksoNx3tcSi+0ljj
4neo9WxY5gp9YZnshjQcr8+k35BScV36sxiySKCW9IoyXNirqCCFJom1tp6n/7IHpa27fKKcUkQj
ZFqsXZOMd17f4nbR1evAgsmmXG+jBGQHH8LdYqi1ekfViWxUqd+nhRvswDevxtm9F0uoR1GjKUQq
MMJ5wlc7N+uVbyJsJhPVXbflZYRXWtjl38B5LOIU1ooeY4JMzBl3GW4RC1uGztXYZ/FJ4LI9Lz8L
OArMUB3KPuyXxeCkzUWu0JQMgmhfZQRkj56lkY4HWbowp6LgMm9KAbuyvCitvcqs5sIb42TdYBO9
GEesSPGl/zaYG1uvv4tOj9eI/LG47CaFUvoyJCVOE45lH8gBmKo2iMINQ/6E+PXOrBwglK7D3Atb
jIMffTaKMubk4dWxT/JCwa8DELX0uZZ7nZP6TjhllqGlW5S+06UVBJAzIS/75mmk6Fy05lF1Mtx6
bJRqfP44sRF/ujijBFquJDjk+28u3iHwBUcRzEjTffX8Pt5G+KgvJVrxKs2f0wovMHd4bg37EIdz
W8DTH4vwyjXrdoFkA6YoYmCKMDTqq67qAEtsAzZ5/6WPtdXka/e+cu77HOH+ypgebX/CmVYdOh8h
QTsLvmo9lLSPH+hdRsjLBC5P5911BBqNcyb3W/GOSJlRFqXiZRaatpNWwBShqm5VgVbxx1f6Y/lI
RkIn0zUNS3+bFE5uQanqOXD5DbomaXw5JCCM7R7HgLRDscGsvWVvqXuMk6qt7KdH1/NWYzJkn9zI
++61Sx/AcGgEgN5H6+NNyVbpI1sUICUkKAS3Gr2mP4GYCBLBmOVZPyt8vxaya44gpTCxsnAv9NxD
6E7PUJOQSpmmx9GY+at5Ny170weyiJ/N0m28XccsSZlNe3AUjmUS5EuZftJy+0O3BSEF0GjU+0w9
3kLRiGpWhcg0lClNKuZVZrws4nhvi/FhTPYKUQXN7C4jrMk+KVD+tO+ApsDDoP4n335b6Wo9zgGN
Zid02piB5Uj0FE6GalcmfgAjvdYb5zFtv+bTDf69zidVtvGuAp6/GaU/uTAQN5779Tr15IyDBS62
ZYh0GjJto6H+kKONh50tDeDpeegebYs+fuseUie4pWA2VyjpIa+jAnC5ovSWkwbpoptZ3J91zP/8
bn67vTfdHi8QnYtrCt7mEkz0dHnuAWhJW68gVRWmWo/O5WBeRvln/eU/9SJpu9KRAeYlZ5Dk6xeD
0nxLDxwLTZE2t2dtR5iICyOXwQGtCZBKS40GwUZ26drrsXczUKyppn6vRdVnrVjxPpig5Xom3wB2
0UEmvL6XPkTxGlpzsq1DkLoevl8BR6QH6aBDvW05oG/TD8NSogez0HpDHmj3w8Ty1lqeX2ftVTY8
uaXz08BXOQpugqq/05zhmVYOw4U+QiGT7UmT3GjbbFEM2tovMWx3bWSiza5+ghF7i/gBBuaYUusA
FBbYK9z33cvHccx81xr4T8rObDduJNuiX0SAc5CvZJI5aLAGD7JeAnLJxXlmcPr6u9hPZcmQcBuo
RhW6XcxkkhEnztl7bY9vyciVn9u2GSe/uePbqibhComuKOeDlcKnvkx59cr+61KYd7IXUTNA+ZqK
8qe+Oc/8Cgj3De9iVXQ8a1N8EwBjIZRsx5JGKIGkRKvrCd2pnpcZIV0dFfxh+3YczPaQ51FHKmLQ
ePMn5+f3wiS+CN/C44fib5jW/vlzuVwdToxbHDna0ppdsU9vPh8hKcyvC2yHtm0vcpq+KKMmfQF1
qKKvsyxfc89mK8Pz8clLbrvvd1dUmK4N4dZicQay+ecn8hxZ+jO40CMFyf7Unxtip127Pww1MRit
Ia5IAzcBtjTygsGCGF6mhD0Ex9lxInLYDoSFYYNOivkkG0VAR/6D1LMqFKU9HzMGFbGejh1UN2lf
idHDfLGSnexSGMqMbkiV3OSj+UL4lnm15hd6bc7FVe1hbjP9TssOBIuqcyW941jL+bYS4mc5+s7B
IUgLcKa6Vp7+XI16EVspZuBeJTGt2SG0J4EdtfH/meCHHbRMs5mQ6fIL5T0uqMWEMjwOuKJRVZ4n
O7IpKZkia5i6tXSI1tDXaJoTo+4x2an0Wz7NQdpPOElS06+PcvV/Ncn8r9Ekr7Os08NMM+/SbIsf
b473wqKEkrB6MEZhHP2E7ExwltUhLwlWcQYiUbYOzF+eav1t583HURpGxKabwzwwVgqWcfw+TKQj
zUkbdyS3cDZ2ZIyY7hfrMT7xsZeEJEKBS/rMuRf+6NwTZYBPP2ZjOHaz9F/cmbPGjdLVV7NO60u2
QG8ZZ3neECzfLtZCF08PfHO+AXT/056y/iDmcYJoNcqjzMYfhGje5YKlvHCW5FgjQ4W1MuInnn6T
gv1jKi33WFvsw8DGrmvoO2GagSpOV9LrtIfBltiVTc7ouDkexIi8x80TwEd9f0s0NC6x3LqZ/SZo
OyPwOxzivK/zaSTyLiXq/TRMhcFTtqVBYqzI14T4t9KVEQtRgu/ySjA8sj/n6UYwAOHQgd93X11N
78JtbmmvTD+BCklM2ZkdFQ5CxGq6ydIK3B84hoVE3dA22tupGY6c0cuwcroFloZIIhdCPOoJy66J
C8lQlw0rvE53+TnpLd3s7nnAVoFxWuTnXL9J20vVvAy7J24nPuid118L5+em8UAMBmlvLCG5Zoyk
rUNY8vGyx5ppmqed9WNPJ6Mb2sgj/7DuPcCW5Olmk9lFxPt9UTp6ILXDMWub5276DgQo3PTspBXZ
jV0Qpc7RjtOn0o6zg6iZp/d2STQtEmZ61LLx1Jr2K1a/g7dtj9JbTkU3/nYb2w3xafxIUuOXkRpm
YGQQW2sYU5YZuDSG/P67mAzjMkOIi3jRK8xu6W48ghZrGphXlH0sdlYDSqrlAGynPVjF8rTiWrv4
SA3DnCgzTveE2Iy1uVyyETCVa5PeuRJ+A+pIXMbNDEG6edHyHf/2HBNaelQo83kW3WdYu/B31HJN
YMEWZ/OSxdZEZGnK7trI/HmdiiRuOQFcJ8hv+NGmxC6/CtdIzyrjrESqNVmQbUXlWJfPJfQjfTK4
v36nH5o09w8u/a0zqZRYjtxEXDI/bPCu3WnVfNgcqQVT55G+PacQZ3Np0dZoX2ryamPJsDma2t4M
9fGBdgRZRJmGyTkjypyTOcGujnyGqINIrsiyL3ORXqEFjRFq6HkHoAkRG0fbZQ+3s58WTE2GbjYx
HrZjlgICGXujP0EIUodGz1L2rXq8nZmxQjNT+MeF+QXaFrN5vXoYym9pWZGZWaYgyibHvp2YPMcj
rX16BWuQNgXcjJXVta+sJKpo24QKZfEZ2hHPSDE/ps1oRxqqeUxGKm5HSbAnbKmjjgL8dlaGCH0F
3U9VpojnQl1puvYNyjHWpMQDqbiZQOE8/VQh6mMWNwUiEypsexkktCVupv43wKkDiMTGb2lLmVZ1
kFtGxsvaPxlIS4JkSG7qRfPPk+LPLYSct90/so0xS0n6p5sXVioq3IRR9lDABW9ReWw+JUjim2mU
//IIagIhIeZoKDqJ76l6sFt4XOwgHuc5FNWu9t2n3JTZ9m8vLFbJbXGOaeY3YUumyU+oLmZARaVu
M9fGUqY7e+h71l7RQncjZVjdjyIxvpTeUr02oFGJZA2yVu3dDS2uYWWE1jTG8KHnY4HtIqzpVGtw
E079KGGnQqslzJy4SbuZn8vKOAhy2zT4gtw7TQJqq54mCBdBM2ksD0Ig24Cho8gM8q16eIa69zA0
Q7ygsnzQeqp6u8u+LnBqb5gV9bHP/PvQ9CxWQ29DCCxpvOOe0A42ScBxScSzm2/yvBAX+31T5Lcx
mLjRFWxuT+DIrLOGbkPjmfFqm1C/FtYpw5Jfh7m6IlO2Ppbe2tOPmsIUn2BcmeT1fVzLvSvl/F02
h26XtqlANPymAoJyq28Q+5Y4N6uDPU9dVDTrD17v6ZBwM0314+PrvT8ncEFEIExq8Uo4NDH+LHCM
OtWdAghTPPNLBx4AZTNbf4JmsWJmY1lorRkL5zTBheeXNi374eMP8O70yPVxn9gmelofU+Gb2rXz
+0IW0Ka4460621DRWNFQwUgoEkP2YKY0a7NmSgK6TZ+Irt6d4PZLi13pyd1G8/XmiNTpXV80Ddhq
Pa9gUKahoTBI8fV/sPXrZ6SE0dpan9S47wdRfEeUywCYuS6jlD/vN5kHvUPbeInprBKc1hcAY93O
+OQxel9J89184fAfZv5EMewHo/90UVAjJ0q3eY4EczyIvFZ3Vj0A/RGfPRuR4Z+ThEZwywjTIUL4
pk/7IKnAjkHc+wKrOx5997N+y1++OoAC3G8WCRou1o4/PxMQ32Gwh3SJF0c4tOfyLKSp/Prx8/Te
9oP+hVUJXaQwdmXAmxusMWnqMqJaYredr+1e/uMaiE1skxSCpTOGR7O7rbb60Uikc5RF/mVz4aEZ
JVTqgtjcQLZzEq/oZ2kII5GR6Y2xhS3ZXF+R3hmkpiXExEv58vGn/strT1/SQcoJ6pW2wpsmnr1I
khJ6bY57nvKF6VmQIeLnINC9mo1rMiGr7E+aTn958ZAg40JxOCGjiH3z9KdTwTEcmnmsbYzNvOzZ
rjJUb8p9zEhWr5+8HJFoDcnzk+uCquJ3/m+7lBkibYF9du9Q7ZhvlxxgKYyuZyq/RcggH6ABtXte
QwX1rt/r2Y0xmTJXGUzTMoZII186NWznzvWfSsqPQEwLGl4nnW/yNMni1RrYSl2tvmq38vuwLVbg
oab7tpZAOJkrpez9c8GGamfnYQ+XW4bkilOkvPO2wgzzOnA0Q3/i4QgTkqNY/5CJjhZ8JVkVVyhl
BComY4nsblkOKZX6ofVM4jXl0vwsSZFeaHZptbF+aWe4kOu3lgEmxHFahRzMyEyWBetIn68xDXb8
AfYG3bBLnRiwtRlouqfFntL7u3qEf94MCyC31eb8LT3zq6x+WQkYqTJJPCKYtyls7Lm50mr/woHe
fK2V/qNbrVMpchw6SStOLj7JoHethxHvwbXem+Latvwo42AdG72Foglb49jkCQb5fKPpn57qIs2O
mtPNl9Zmk5T1dpugsD0v3SYp9l9bw94CnzXjUCg4enpubKdlRzQb6i5b2YdrYRJmva+dzch3Y9RU
DyAYfLf4Zk+MacH8WrC5p/vCn9qzrlewnPs18lUWOq1358/uqVV4QPVihO6TjvddsT6orjZudWe+
X0x624m/RV7f6rflvEyBL9G22/RLYThzyHE7RhNptYVmM/40vaomQxcuUjm430ddhUOqlqgH7VaQ
ppBsEbLM5dBVg3kRKaXwDSh3mAaGBKo/FxEu7SwUzkwHJ50ejGy1zy1SV8Cv/DVUbVjA3I0Rq3KE
29wyNmsQzZ1Qy6meIVJ22XaSBuS6DMiDqbU4CXvrCHgatryjQVeUbmhx2IcmQrbaTlt3hWog3JZh
me8IsTafwgHBseNBDZjMtOHtWLVv1ZSeKQeKizeLij9THLXkRkCrCheCQUKTkMaCSjtdfXm2yvnf
3CF01MtVdue5lR/ktcVYuLKRr3zTcubuBdFxoKg5MCYg09Kx3O4182YqXMy3FK6RlnXaD/Oxq9r5
SubDUS+KKAGVRt6JnA6za3R7UDTa7r55ystOO4oZjbk9r2fFoz3Prjy7j0a51w5LNh05rYZgI+xr
SiqiEmhamzYYMN9Y/iHuz4R1Z2Q3VlkfpGswqRQeFeIEWrCr3A7u7NxHZmbzdJMdE0lsh3oqfzLW
PpuzTzfIJwfIKWkTeKJIY47HA4DpEubN3HHo34h0qasBvWeXPPAO0yyhngiXsriBEc0xxUqvaFXc
+col07YIVdPVB0Uf+zT2QJ1VLY/TCC7SAX556POcjWLDWVQk63ZPWIaMQIGPB9pBoEsRhfKZCExI
x+wGAYedO+k528X/EkVI0K2+few/KyneaaKwh+rC2y2aMKjwjb7ZPXq4BIs/C1iGSp0YGFcRdWqQ
4MV6VHkaKqfHLOSl/8i1uhZblgMFspYbJB5HXYuybNAeV93BN264Y9CXcxMLhF9hVvxy5wEhfetw
CF6SPhAJo4dtm7aLrNs2tlBVsY2M3zv6hSZCPIb3qkcANbpRT/idp26BnOkROo6XLhmfP94y31Zv
+5fG+oUqHAUafcM3XzqzimrFZ9DF9ddVsVmkUHzCAY0eQnBaYNmstfDj4Yd+fFm4TO+2LwODqsP1
6bnueIA/y5iiQqJUQvahyzA9zT3RDIhdKpab9cnwmNOXUjv6BCwdJxpE3WB2x3IfrIGdwPG1eQ++
lI8JO1ewuHRf9aGmFqyyB+xrMjTdsTvBrEE9WAMCnTvdi8d2iC332ZcivzQqG4JCX69tZY1BmZMQ
gWfS3hmwY7g6iR/UaSmuLKOvmWMZXVhooowpMIlcGkV63VrfejIj8q5pf5PF9buwkH9nNkCOcrqI
yX3xrHK6bVx/uXZmm6M364fqwOkpRJSJICBA04QIh8V/aCvXuhFT9aCkvpzw8x4HoG5soVCJeWeK
S9ZuR73veobKGjuvlBmWQAT5XjtH2pJyvJX+r1xfkW6oJj/47oacjkheMrzAPFtmEmVmdUdMzY/J
bR5WB09E25m48Mm87vkBHuypIQcAfWiQWxQRPJfXRJRkYZ5eanrtRE0PZ+VoivAW4n7t/tJwmhe4
e/2t7w4m0+U8ten+2fGyWc2RdCg4dnbbkTJAhE5q+HpkrOoHzQQ3lD5dlt6ev0B/Ume/P+taSADP
FG/ev2vF9KDIfL5Ws94QL31PSoEiMUn15D7ODpkUKRjr9mY/Xp4La+jJmbG/MWjV6WJTc8Kl22Tt
nT9+Ut/OPhyP6hdjJBpoYy+393L8P0eAOkUjTQe6jT23ldG2Bxjp3fTLU+lnVvu3r+L/roSl3yTr
bWegvbnSaLILFHgm4qTs/mVySSLuukezEVIS/NTR+ijtkyHxu/PNfsm9fLQ5uWFR/58N7T9frhBy
6nIeidgay/JQJhCsiBkIBJQgdBFmQKV9wGKnQhs2eeRr6FPblMp97ZaYSOxzbX528HjvfAPPzoBA
OEjPEZ2/tZf5Xp9bXbKUR2dxzMBW9czebHVfVq3kXbfm7Xqnz5hsLAdLQIWZLViizY7T6okQ8YV2
cHxSWJiCgVjuDfezhWv/Ff5bdiMJ5ixoAzXZPavuW6FARranB5ezOBKAs6e4XMwJgXIhwPvT6YYI
nTCrZMjuz/OT5ixPrrlFTKB/K8IFx9FKP52tvP88LKNIh5GN7JrWN6OVunPxyionRzflvohx1giR
yNWhltp0Srr23NL+iremdiO3Me4me/iRiuokumK87XPowZkvwyQHrary5fsADR6oWa6HZZecTH3Q
QVSNBTnPFKq2A1l6ZA30CnD8tpI1sPv8KGoabnblHPPF/kUMuBf6ZAYQnTQfxrl67MziMpsNQ4kZ
tZBfe3WMgsOc7/YKBdXdrjReL2Pqv+YmySZb0X02vnz3lPOToQmgXQBqCV/qW7GzmU1DqxtNfjSX
FO/wLLywYOXuLYdwAgv48AZOIMwHxkipcebYcLYk/CerhlOSuXTQUuadn5zfnLdvO2NUrPP0VT1G
dPvw/c91hZn2LIbV4MzgJWjg5BhVSAAvmQ4SbzJc46hJpO5+Ji9eYnvRPFFuUg81YSZX0OVp29ys
FhPZSv67ZNptr1yA6hVx3EXv0FQdnOccBdcpnVXslKMbGnZqHflB/K/uSMbUtExnT63D7eTSCbV7
9Z0MwdB1OISRbUeN4vh3vcHBDsfj7zzn/CH9BVn4sn1X7mRe91M70PkHb81i8e/o3CoUb8+rA2i1
6bo7yvudxOdRCZlq7wDPx1zf1VvIs0hBM4+Y0/IHc+QfurQ9Giab1cfr9rv3FCngvrjhtGaa+45b
0vG/zJaDiFhNPouoj58brKT7yc/4t6tQyHP8Zoegn/umfKKe05zJqQQ6+uSJyBOGSW7y/3aO81Vo
CaIWNll53lkRmA8xXssbvopu4R3zUUPoKZnLhvElKaCzzz45PEsOjG7+/vFNfNtj4Aml87WPkZ1d
WfN2f/AWnNVyZ9zZTXddFh1xEbNtx42X+MdR16N2wzH48SX35/6P9XW/JMuY6yDSZ9j85o4yNkxX
NQqyrhA8zvbKkWjgKDnbRSD7Pvr4Yn9RWYDtoXuym/LRMIGT+mN3L5yipaGLPHlWObYmT/mn0lQP
cgb97CMzOM319m+benfjZpexShHp9uuiHXtffyBWQR4//jx/UVqgQIR0YbkuT9S7cpyiptV7ZaXH
3M2aB076BMYkPSFVKEkZ6yJ2H0prh4baJxuy7S05iIyR++FeEe12miexhOSirEgl5uzc9pP9VdhZ
ARD6uuukHthDkSCX0fRw8/z+VPu598gYlSmSr674fb2gn/3qqxRDdl81iP+ctb8295kj7Zlf/tx3
131KpWfNKFA+/urvO44eXx0REJUWHXvgsH/+FJ4rc+QXTgofuvnVOdq8C6lJKfQ7jkXgFothNJnU
G8x7q+HKtdP2+5Rw3laaczNu4pqpCVMRQk4pELQA5BwyAZPC1EsMWJgEmk/SuC97L//68Qf/i/5t
R5HBWEQ4QvbI22EDjTinGgyCbouOYWXtpPeY98N+V1dwDogXBeieTJanvBeXwUfGVHnfGEd/+/hj
vK1T2U9oCfMIo5y0TLq3f96+sXBMTcxVcZRoZ4yBLtjgF2dv8z65zv86v3+8oFyIzjtG8b1G9d4K
k+wtmUw5UHBwydvE4VgD+IlAHeOb5sy4eMj+FQYge5PBUOs1ZHX44AE4gAbIledDMRHHjMxB4Cti
es60pKOYrA0R6XvMHqNJDPrIgkhVlDYnuyYnl9TwtTu7ySLFUClQBmYvh0TP7n/TMXAMFncY6R+x
tOV06gzg47QI7v7/95cO3I48gHvAmvjn/a1KQUxwLwjzRPYRGIv/DZXSZd11SR9f6C/eW24w7z8r
wA66ectTY5Ghh1lv+TFp1/GxWeDcNBGqUiIxzoJDXsAxKwbQyNmsQ4mwJE3/yRr8rqnNT8y0Q9d3
rxQHkjfTLG1yVGaYwHb8pn9xto52R/GrBaHVbhI5PSotL/dRCuLC/uS7v9tw9ivzTJmYHqmx36KF
IPsPpM8U+XGi/ZM0iKc6gdzWcTU/KjixOnlx3TNGj2qpHw2LOtvkE+XVoz/L53TwX0ioe6lJFjy6
4tN92PjLO0bt7wLlQKkMoONtzyLVisHW0SAPev9YwqMMZEH4Zya+ktR435jrceeM0MxWAPpgCujT
IR/qYF6IAlk9XLTosD95LN8VIB6oBo5LEINwS4HT+fOxRK+hUr2Fgz6O84vSjOuK9efjH+Uvv8kf
l3izR7Zdvcm0g/+ek6YlDNSZw2vi7F5UOjGfzVPebf9vvs/+ff9zIkUgs2aiJtCqSNp7jjR3nK7w
AThwgLTfH3+vv11KCJehKf9l0fj781ILqozUaf3s2LnbDcilC8XAd2Ot6It2jx9f6n//rjeLJnsa
uzrlKGNCZ7/H//la64CTVBr711qSKAFNf3KBEzuDHdPPLe4SpA34qLqoZF07YCoYamu6Zt8fhwrx
ktafpmrJr9vR/3eyfokJdxaNFRsvOA8V4HAADLTxx9uxEyBhbNTPipwfp6oDzeZJ1eWtV/kH6go9
dueRcDG7u8ms/NZeCWiuWpo5dkE+ybgtRDJitmPNxqIlgfH7qdGS9USHHEbSFH1yW942Adm0WFBR
uZqsqi79lT9vS1/2UCjI8zz6lR7lpoEZyQpTIU4amyTp66xsRCnAb4D779JpCwmrbELLbQ7cR7C9
mnpREwfGxhNXmAQeLDLU4PfuYhnS1haRoUetTMQqA1bwJYndfIxzQ3Rf6CWhcyJkyrT0p1yML1CZ
H5elS9BoITu1TBg7+26+NuXjIPDu4L0WEytRTosvlvAHPr4Tf1v06YVift6JBzwqb97jHaKZNgnp
fZ1C6tJAJb5FC/Sztsv+kPakrqpJwzBrN1/yleSQxh4n5I7Tp0yS90hUYImclTFMuhRh9GD+/Em6
xkHDiFXtCDIwmoDZH80qN+J6210k+bOz0cGuZJoSG5H+WvV8vtr4Ofx+MW46nuJpNZyHdL4jpUNe
hAtOS4D5yFv/6yTd+QoRPchHO5lPfkPfnD7tF0PHH8D/YSeerSshROiztNS+0nOkqaNzLYZRHavu
dsmhi44krLdY5hGEYrloOtq19H3CVO614dDHyWKN51Erjs5m4iC0/WtF9/24wubrnzhxrHHt8QXM
wlgPmI5d0hvnK6sg+GQQVUJCKm1JVLALdkcMTSsnn6Qjdpi6/6lW2Bja/SySFHZYZTRix5pQZo9Y
qR6t48Q3DkfQikQo9c9Ftf1KrOpCH7MK57wD9j8kHqON9JctUUKOhonqeUbBIOcXw86x5sx6F6wV
3oNN6aj9KvE8WLYdajOeyWdF0H1A7ZdFS5dd44Cf4n4sz2WmHpMF00KTz3VgNkx1GuKO/c2gVN4d
TL2wQ0zV9+nyD4kzOEXrVY8dfcuozxTh5OrV9JN7crDuRbI8jYX47f7kQP2z2GYY+0C/8eFeAXUZ
jbKMa9MmrLRsg74uFoxZVhv3pfvTzmCBVjhbUCLSgzM13zjIxR2IUcYLRzQJu19lXhiC0Tpsh2Pb
aVSPa5WESVYUoYfgeGtQjPYTy1Xyz+jqiMcvnk1OocmM1uZRIboO9kmtml/+av34X8sts5dXJhN4
yCDm9Hp+5p1BXuP0UO6TVy0bzvPgPUDLhZwxEotFVThu2iucmYzhUeVHv4tlGw4D9zMw9nq2yPvL
CuQS3PXwmO0Zr0Yx3kBkI2qhmTFW2vkP/DMxxDEZllQJcYP2lv6sQxDYUgLbWiceUCqV1AGUXaNv
Dqy9MQkcRuLJhSNWRK0nxZnIgONGPRXyXJnowpCODRokjbIkgk3C33MIeigW4gAxGAWzPWcRKdzf
x6I+eukwHCSJUgeH5IgIOMIFXpkFIgwtYNX5N87KNM6Fx1Oa+pWwBSovQaLAkJOejMj7X4FvM/Id
HuMqETfdhuR7BK7QevnjOnaPRT++FLRmz4tbPTi2tlxUJ3pC3on+Ke+heqavmpHdCgw/wey5+cPc
NFf9apPyNBBEBZWcKt0s2hvFfJiw423vwjbWcbHnLhwq3T52NgWtq99WQ2VFS+Ovx5Xm8jGTRRV3
25PhZr/Ir9LUcE8V/qsrUEwyAwvp/C6EwBxTOuinOR9eueMZAzK+u7R6cTQa9Q26AO4euLvBNvXd
cXV64qlZtbALt99ani36lICTdWdyTzhrX3pFyIOjYVRCiUjmhcWQgczFsJovnM4JDl4ehDTa0De+
ak4NgAdBsJXlxRmzfcgIFzmetWN6EvORg5J3glxAi1Pr9/QlPHRjynqwHruUkPpcokFx9XsdE8tN
5m7XOq7E0+QHk9WON26fRU1RT/HYM7NVWg+K3tecgH4QidH7yaYWmCAwJTNWxuRN1kiYb2gbTcUp
avHALrfeT8TewIN0GhUjwdU5IoagEQbzet+89Sb3ikxvk2DMzQxwY2AWBRqP2bg5TYkTmsWr07l3
mjdexuGp9PwLteoUIe0wQQXSe9B8HlRZEDrWUT80YOUMhBR9jkzcsDYmx850l3WPWjJtJwdnpgMM
Ptqy3ozQWuRPaBm6g/CJOtGfjalm/MbqcYAqRPxn/loAbg3atIzIgz9gUo1GNFXc0/skJ32OEdAl
8YbtZPo/hZWeRq/C/FpT/8hhDO0dBmquBm6BXH1ZYPxa1vzUYbRHUMBPodfNychmBMLeeCKpRV2M
XLtSlc7gHL3IUBC2pzQoZk2HIn0Vx2Vh2FYVdMQ9BHMCH1JmOGw0VzYO3oPY5b2WXnxvjfZQjDJS
a1/hUynO1qy7wTTjWTRVPRzN0VFYN7/mffrgM9VC6ZKGkvTZYFR7m0bHqUvuUw4t49w5ZwM/6ixf
/cy6qZvxd2kuI6Ji+gf24t95NSHtarfLuCVOtZ5ornxM48opumi2R4SWVUCsL2EYY4uvVAEibyAv
EvQosWiHPutAIPLyvI4aYLFlowr0Lihs2hCAFwdAXB8zeTOjvJ3MAW9KiT2jy20P84iDJoDJC4Ed
jz6gMO7p5vFGkpQ22fgZKaBNBkfrpaua/DY1xBSWU+bEipBlX8Nrsal7K20M8v6YI7SV+UMl6udm
oIuvVnb6rWWDytQWT11zS96wfuC2hZoY74ThnwZTqnBfkiA3EPMgX2GMPCdJck/whXMZyl/IJJ4b
pjRE0Dq3Q2Ved7nO5/ey+WDkHimit91aRqLL23hQbPyZWDZOk+IbUZuCzdBWV70vgGoRSqL09rFH
HhR6vcO12Ah4mFF2NLxVjta9KBDCrq7uXUJOlrogW9vILsXg6gesBgSQzck9NNWDStFY64mGGJbT
GSn3phsuDA8ZHUMg0IjqOuAm9u90zf7RzAIuO2qLdugQwmoCq77xZRNFHZXuysOXd9euwtqeuQWw
WYhqYTn3STjo7ZNscEaIyr9bjS5ecS8FtdMgZsc+lWh32kw9sHZEJXYZxUfr2t8GD8ulgGV40DbU
3PZF5qk6CauPvGK8m7c9n80VPYZiuH5ipHpY6d/QtQE5sZ3xs1CLMzEhD1NGwL0HZPo1sLM0u3Ey
/dnyazdMSX8IkJfQfMJ9mVjJaXYpW5d8asmyoZEjwQeEnYUrWjY3U+Xm9JJpVcFC2ILGHBmy038M
3RSvFAuJEY91ah5ByPVZFeiFQGWUYBfRVROuxDGSMp2Gfq//mzeUcrCPUe6YNnvZ9jpUFa5Anjte
Qzw6enIttFslysdxoS8gPPzVOsJygojLUNkjSoE53Q5GTQiurptf4P46B40iMDSs+U53mwF7Nu+z
rHH7mRS9GqtrNObOlcT1wlKIIhtc6ESenb2EIJdvqXqaQ4bAI7QQwek9oqiJsDvwdkyWElpeKtUQ
iyMAcZxtir1VpQfLexJpQgYkg6pj48m7qhJZ7PXZGgJvoBxwNnAGpY2L2FasNxzvQOJd9hCRAQdJ
TIfwmMINJom6+em1u1nGm6l9E9ZVd46kK8kGce9sJO2JAuLRcWbCcmCTc263dly2mXmqBnmCvpk9
5tbwYGxCw0JVvGJQp/L0GO1vZkpzRe7D4dJOrkaH+HQy6a2U6PA2cVEBpOgRh3HSI0iQGOTyNhg1
0ocIzIbk51NnI0u3i8PiadMRzy61Hc9QkJfmekrKer4qDU5YhWmERa3dZMtAyne2GZ8cuMy9a/Hn
idzeVbRwecg4QYSy93r+cyLn31ijAtRlbBb5qzTW2Mz3Y4Oy/VCNMKbo2pI9bpCIkplnjuZm3M3d
xt0f2Qj37aQtuhAWQs7B2JxOK3JFuj8tU/psIISGdmf5DBNoPGg8bJ+cm/9ySOPEjL2PBiyO9Xft
hKx3i7SkaRBTxL+MXfO8M38a2y+CFqAbGYXb0zL/UxeuOCDHWCgyZpv0ip6Ovl8uBzcbidqCaQpL
9apI/c/k9++aUvTHSIRAxQAMhH7em86KXBdehb3O9jvrC/HfTKcsbfjkF7TedSl9naEUuxMzXTo4
b/USu+NDiRbVJZS0NUA52T6OvHiMZ9qvEP5eEgOHkal85pvVnhG1aiFc1RHsw5qffDK9MLKM1hfs
iHW4ADyNSCR59qbZOTEsLDnczS22QqVTe5f1vfB6EPr+ck7SVhwoZ1JWhDLH2uT3gRpn+DezYbHw
eeX46E/+NfjU7LtDRBst8VtI0zzdUn8x/VLdCiKhP+4fvJsmcy+YDYIMJBhvF7H9+TRvojTrwhto
A7Y+uW9FhpqHHryLGJS/aetgTJ4GY/rM2fmXyyI9QITM0IoR6FuV+LC0YvLqNT1uZZOhDVEIiEbX
O85mmx7TCQZN1yRfrOzTuev715dEB5uAGNB4O8HMfNOKXUS+LaMEucN6QqRHz6SoHsvl2poIulR2
frXKjgjjlFFC5f0jh/w7xwUVJla5BIgRzbD3MlAWkph5sB5QTLYp8gdCpzbrvrKwXJEySWoVsmle
4E/76+/6Xnxq5sUsPqajo8F583OZXgesScdvaaG6QMecXCEC0E4e0oyo1LEXtz470rSm0Vq4F9tK
qCTZeqf2KzL84iz0eQp1SlSElJ57slhwcWH+tmspz0OnT5ehInFX9eV5Not73JccYcxsDiz5jcmm
Tq3OC7MYy6UeTaTUWorsZ+bInmrhrgeG4pJHRd09awuyqtTuXwZXcvVNikNaaS8K3sx1p3F4IfWk
DiziW8Gz9yi1FzQEumGUJxgb08lt4YNxbFPnKX8a/4+yM9ttHMm26BcR4BQcXiWKGm3LQ9rOeiGc
Q3EeglOQ/Pq7mP2SZSfSuA9dDRS6TYkiI06cs/facVuc87xzg3Scsm08JhfLrLUb0Cp348AJDKbR
OXY9bb8IfyIqWakNSnDeMjbDDeXU95QD+LYu3R9pI25RVIzonQ1905hOuVv04dhEq4Z4kN8dJRlw
5uNrDe1nj55hX8zmS7n4WOXdeTwtLn1YJ532RqrJQ1bc5ulTpsPcjTPJcb6dgr+/nM6HDvo6zwCK
7nmA/ohSedf9nZhGGbOXOKGYrGY7z3O3jZ3mHz+jo8oq8VSwwZ0MD8lfEmFWrbopowbQ5gdGcLuZ
dsM+KgZzW81GvkcL0qf2Sdfqrz12vo0zPlU6JaErsA+LjNmUBfroAJRj0+pTAFjGP1vTRPfO4Pg4
TZZ1GdmbDUxz50Ua42Y0VB+MEo9yMXjzyTTIxtVUxEE258DkVnFM3O2079aWXG2yklmw6vPKPlpy
OjoyNreGBPexaBB9FH0FO8XhRJXr7jwv/dIq8U+PO3RnDX3HcZnM+3ZBEsjAbwhTZ3qbtK69YBCL
4Q8+SUUyrYzc1VffD2eloij8+2/xi5z+n30fk+c60gJczm/xgTKj+oaDo81vIbU5w82zzDedGNPA
7QuDwWXfn5M5eiz7kcR4U84nA2BVZShx9tpKnJfBf8YQdEKTcJgLhJqQehhjRsjaF2dyz2lihuao
dccO2euBHuRxSvvk4lu9E4yLKbdzlpGq13G3//69Pm6GRFSg0nDwoCApej9g6JnS6UsjnTDp7Qpw
4/KN1gutcA9pa9LkG330gQ/ryLhUPOufjCw/Pt+4sAR0Q7TE65Bj3SZ+q6Us5AjFtODlnMl+VoXa
D7l+VKm0A2NqLiu57JM36o8XhCXgoxZwdaQ3/71gRBwh5zouOBRuFWpV2tzS5gHXIzjaesI4fcZI
/eMFXeBiZNsAaHmf9ZJXDDJ6hZoI7d/Rs2j7lqM9b8gOv5MjictEAHyW4MNf4Fv891HF4cWujq5v
zdd6D2apU0FIdGQ55L+bCR1vvAarr2OWuXfospEsTGurVnXT4i53nK/HvcEjtvOa+EVnBIpTwfvO
y4Y/3Zl9LKTFci4oIzaJjikZgAWsTyfL5UUszTejQdypdLO55L0l6FlWFeb45qU37ZuCA8M1N/X6
FBF/FjUGCmIJNQA4A8jA0b/1OJSVbTwGh3FNIVOIrwLdxPOkVaRhmvhKyS2sfrD45iGB9mPguWRn
FzQKtpyz202hTxytsFVYOaWKydu5MXv7noBQi64NBy2nlDtTk48jNxyQ3qAHoKIG2i/DMXVKA109
YKxmqEGBuepqrf+oI/QwVWMygUW36Na4LNg36Mg5x9ZUfPBUgw6hVcihi/huzmO8IIgl3Kxsn9ym
fWM6D8nUTCDFdZ25F5IqR7d/xJFlPOL6Zew2+tohO1SdedcZ9aUxxbAvkq6gAe+Lm3n0cQHONNa4
eXfT1FBs5EayWQ1351810pjZI7Zhww1/VWlqsaJdUg8t7TykK+4y1mHPrCmPMwfVdXnxJqPfZi71
Qlc3l9mipqqAsmx7stmzBvdPpGo99JJ7c6DRqVm9vV1oLm67Vl1Ni0zEvDkzOSF1d62Y6i79qpnM
pUlFjXb0vRhJCPZZ2Vz0yb2SwGqDBdOzEymV2dpIYDGZS23HfIWsOZz6u7HQn3QRv86wXXeMGu+g
S3yvrX9djGUXI5fOdiHufQP1OZYWg0Sb5nQau2S4mFWYEQdHW0AmQNCMJ1ExeENPZh38LtsvGX+w
r3JaFyh/96Jy9sni5AcMbxenjfRQ65jCJAy9t0gr01vPvpmW1jkgyb8Ogz3fyILHo2PeSRto1w2M
ROG3UCLlvhEqgonDJC1UaEU2tm1BhTLC/udc9xqhuj/SgHhqs9o4RiW/jzT3Re5IVIpWfJ6HL4Pb
4YbLmzEo3FS/tJH3PIPHP+PgigIzpRncSvoZpZySx2pW1t5Mq296kl+Nboqe8id6Ap3aOpES+0XS
RPYo3UxJpCWORv8sNbqDXlLdp2Ctt0VVlVfktMiMtbSwj9WyTNs0ESpw48QOdJwNY02RWhdleSNU
e0l9cAXYEJwT2lFFBoN1Eon1k38T3WiGYrHwtg2YWNItCn8P7oM2F97GoBk5GJRNPdz01hIU1vgl
nehtj5X3cxhM9wFKyl4b9PMkJ3VIqicDR9a5pC/+60XyesA4JBAakCv9PqytRdvXmUVFh8uTdF73
aRCLc+hrDc+3M2NRTOsJhz7d54JzVuAI0JK5zZCwHJlMFMk550K3ti0PCfNH/gyditnU6t20usnr
Ur+vqTYCV+TFTVp2J3R9+rPmuP+4C5FuNfrXwJpiZ2O1wDD8MjG+JM6+WZtf1Vw7ZIWxP9SljW4k
5fIW2Ua7XvbWTvbxtdFHZwf766GYQQh6Gg5W7thrmk4UYmXShExXAs9MMkKitUvO4Xov851bkhuU
LFTNlTCOaceBN0pjYx8v+cEcXG3TGuA4CMRO9eIBsOZuzqLqXI19ukl8jCSFWvrdnAIOsexjlBl2
EJd6HRqFz/uRThj8phJQQwbUNsb1nxsD9n7bOc20BREnp/rOyheY9LZ9U68TSXIGqPNRzGB63Tf4
RnbmuLxiP5cE+a4HnZHD7xA7D6JajaAlRplyZs02pbVp6XU2OiieiYaVmrHmwZ0iU9Kmi2C6IlB4
+V5TTNcG+BbmC+T4+otJyIafBziGn+DDedvJ7h4hINAUJTOw8mxtS1eppAN7bGVa7df3i9QQdER9
BlDQnniCUqEdrcmw7wif2gM0AfKUT9cZu0XnyPGMbWfi+2ybdrCvUtbJ/VzntyJ/NTLTPC5TSb62
KDdT5wNqrEecA2RAMaodQj00ZtTcjF/p3jTzj6jB1YVkMguKCazrY4W09plhi9z5HiPMkk5lEj3W
dqu9CWfTYXhgLDWCKmpawJ0ifdYNdC8RQWuxssPS7dwdKqqgSPVxl6DU4V9b/P4ifoQxCXqzkF2g
D/LHwllsJ5lu7zKZXUZMdVi6CiIjtPmNnUl/LqJ5W+SNHoIHmrdqtl3mJ1O14l8JeViKZFO0LddI
5cUyOLMm/E6htxhfnKL72uWMjNvrbC4ysCuN7C7Z70WP2joHLnTpluQyNuIeTbqHD4/FffaqHbWo
zloVfytNQtjNScWB58hymwz/1LYlDy0Inc2ig9pY+lcSmwkn4RvlhoTdyVP56+Q8l2xEjZd7m3nM
6PADhjHs/ocpBQ7BkkfacSfSxeIwz/0Qa2kcMs+Rm0jD1aUx3cxQat7YbuWfVUYw+Lr2ezM3cCZL
bpc1nMi7iP7mUhgPmiJNL8qrIvAiXQRRXRU7cJGyeHLYyMM5oUAqoCNwUNoBFBOHRvOWbVboj3Ze
PNoLAXWpkZFcghN1k9JAYH9nwa1LegLLv8VPhQ/6VrrO6+zk32aGmN/ZVp593NtfSLXaoMXAS5b5
L1laG3tnob7xyxZR7WyU9y3PMVI+nQe8YdvAr0GYNNbKao5aBunf65UKUlfdK33h6J6hzHALdouw
Ei+MEazcz4lzgvpuB2NdtLsCTdcq82sBAbeI7cpx7/mLCEpIpszdGTj7STlcAf9ixdKGlEVNGy+J
bC/4KcsAmH9QAPHbOyOGVW/saK8uQ3+HpsA/ZxNTe010x4T+WdA3ktyrV55pcezaaUYz6zwqG5RV
UlvzVbX3fv/NKJboZLju7ZDEd1nZOG/3k5qTf6r02jYgeDGdibM+Zz9G4b9KOsy1oUZm8s3WmIZD
C+PtwjD8iIYAVkGFHoP3ISc5N1Ib2LILHh5H22PruTq6Epc+bl4879SiAw14ZnvkJlWxnUbuN9Zi
69zJ4dJxKt4yj6pDkEsPWYQ0qnauVTReTIfglbgS2T+g84bW3nmKeJQSdtUmlzIDNGbAXZrroAe0
iwLsxDpmHoSkLS3WrKV2zK+Wq86JZU/wTnqIu8ST+3fdhOwmZTB6ntOcSRrHPi1J8NESkxBYpLNU
yI4fMhqNtedMTMIoOCvZHFhDzQ3ap2BQT8NgxY8DpsJf6zkD+ipsyFPF+Lb3m4HXnXLKG9wH+kNP
Lq9d27rdNie5bWNO1ta1cESCjd4zPRh3le5tEC25AcSjFPxzgdAimjd0zecyvdGs7KtVUozyOBOV
CIDXREx90UEWw+YOXMnO1y+KvcTxmAuwXhiqMAFQw2TqvPxS8HgBFcCIPjnGc67a6eyIikXbX3lT
levsiqx6ZTrM2Cb26dQQVxRkk0W+UhQdprRrbjtzbA95V3+zy+KJ7f5xqSoVtDmbUJuzfDHu/TJ3
zSGmXQNUsGIZza1H/nvejp29qZzB2BSpDdfGJNQ4kwpDpGWduvllLbmziiqvVtFTtAwd7miGsX1i
/6wb/9lWzV4ZZLQk6Mmv5cD0Lmdc0ZhRdo55XYttI4tqb5TlGc/dDUrTb5XLs9ZbEvs4zeTAtjDV
5wsZ5B5so+DXoplY3Bq7/lqq5Oe0CBd/5DiHueFvfUshOzEFZZn15BfduRh4VAtFL0VRo1JznOlj
HwllGo+06Quv2xlld3QbH3zaQO80Xl5Ehl6NiT0MiSF+NepH1cUErxSMXyyL8C0LdE24xADRtcxA
MlIhOyaJg2oLfWDbGz3sJQbgRXI7N9Ay52IGFb3SSGxRu6clcZ7yQch9vTjNJVbzClT66lRdcusg
7TuNg8UxqKa0FZ38N3ac6xwNYtdz9t5MTe5Qlv9c5QT7ucPRXwyxzomkH48wdrTNr985VT2hT6iY
8rWki0v+38Nw6shzJ2MBQnM79vCruqsVQaYbpfpEovpRPkfbQdABwTzg2TrGn/82BJwx4wSXiLWr
kz76hfXqtNAG7KzbeZFCVuHHr1DW/QDmUJl4FZqC5pOZDGOBD8d1yCN0I6g3PdTx73vwXWnGNVZS
PeR4TVFjJ2SGLigGlLDUjni08dCbANlHm+xmYxWpq1nI14jHS+o7vfeJTy0KOqNJaTE2N59Ls7CC
yEriQzYAT2uTfyC13hC0k963xXyfNLiymVkl4ZDdyrb2HvSIuO+IOBTNyKx7Yth+Gm4c2pK0r40T
p5sUplfrKfPfGWt+XJTZs1NOz3o1IOgyLfWQNml9pI8Y76npj3pfDA+i074Xlt8ds7F7baIof7DM
4WsVX7KxHV/MCGVPATh3hxTPCm29yENpVkvg42E+AGn1vzD0zoOnOJEOXoGCLQoWid9U+mbpc5sz
v7hpvWQ850ogNvCaA4BNP1CZ6lBDxdOWRAFUYhOyoVhEUAgiKHDM3i9JJ91b01uFyCSTunXN5qZP
TTAqNZ9re0M7SrsUVbbgbHmCaC3PJYNxfBrRXvk5t97J/rU6nv9Um29NZieB2VEF9I3zXHT1C4a5
246z8n2+zMfFz+51e+muQ5UcfSth6fCGRzMx57BXnGdMrb81RFoeycOImRvkWVi4URx2E1rHsSmX
fdeOdiDY2ykOwGEBvVAObSTMBrtqcUONtvhzWU63Kop3bTlWAeHa024GAs6jnIRRo70OHBG2E/NK
OA7OExwRKry2+0pSnXXE2PKVABxIeuNs71TNFMqsFFAwvUEamR4su4j2wh76rZD0X7OB4RQHSHvC
5U2vZb53zFI7MlnfFV9S3tQnMbvG1vxWt3H6MiG5uEu06fsAOYtuFT2IhaxJNB71NhHmSzUOxcUw
lRUiiZBnZ5WfiYVSrmVjOLCoVOfFcOYjlLjkf2tqagqOTLG6nxfnrhK8A07EcqqYBC9213E6QGfr
a5rYo4YkAI3nyeohymvdWN2K6d5QN201qv0IkyP0e20+ZHFZbR2PLnhTW/Glms0Lsb7GnfQMciEG
7dlop+aEpsfcuhV89f9v65U5JwQFBhu6u779/117ateuOJQnSEvHvdlOiECXpgrctqfwi/YOKg5b
JxWvevv7Zf/AHMN1BLbhV+fV/ACnim3g4zAblzDz9GibYtfAGfomrAU2H2BiHaf9rMjyW4y7rOZ4
+PfLf1DPr4Fb0BtMtjbkeu9Hf55OxZUW9Ftr3aNTX/Y/cnru217VFUiC+envV/sooF9j4Oi8Woz9
WEPf66Mbvcs6pzCJg9Emlkdr9MKGygtBxm2r1SjJFDqk1npwcIyfjTl66X3YAkzXps0kmma3tHqy
yxV6GBIdsk1joOSqO7pOmk5wWTzqSLztifk/+3c/p3eWyNWp8Iz9MiXjzrFJhqD9wqAQNU04pfE5
hyyDiG+5t6lcnIazbOE38EKnAfnzcCyWlqpAk4L+hfNGiF+DYovnmvuT8nCrr3+/P/8jnv23WYxe
21+dWRhUEHStA4LfevAFo+0YTx/i3inSz97kbqs6RdlEEuPtGBgpEWXQU/1tamlv5AKgGyNXaqsG
Qh7h+Dk8qkOgZm/aAl38FV5wJ8ufUZx2W1UiQB6GFH5mW4aDxWPdRA99jlTGns0fGHb+JSia/AKa
fujuF+PCSfepNfrpCTBSG3qoi4NBiBtzEvbXDjT9tmpG/nwGsaZB/VYh3Nugbf6nq7PhpbtxU0CG
iS/qY0TGQ9Bp7rmVyzPgnOw6rVodnDD03kstusxEWATK5uUDv4e6xW3ki6mAN8ELLgjvM6fDZHvq
1NpvC9RcsKC58WoLplutMQw38dg5VOkV1I2xvqrJz29BVNJqkTI9EacQzKDtkOGxpg2jMRxFXz7M
TdwGTW7H+0LZ6IMK2e5Hm4mdaEmlcCOgNl0P/lp58rrUvbE1xu4fUcCzKKvy0Xam4RYhTbSROAX3
Hh3DxU1oHJtnIdmjVeGS/ZguRJqU1Mgc9S6mifTHwPjNJrlFX/tqlLY6+uj+dhYYHmRJQaqJODQT
pz3ZqTindP/3EJP5LYf8hPRAXLPGOGnWVB9HTPiZG1UnCy072R+CaYA3XV3ShXFZmP5xHiJwYkQw
BH1bWsAzSeKpLVsLqCtByfLDZV7eHZ3E9XZ5UDF2OdDv1wK/r9+izPc2RaWrEyQk45LGFfycInke
6cOfE62PTjPQXM6i8pFHeX7meEV/obS+V8BbzxCCaVRb+kks+RVN6l3cN96BDbLcKGEMO9+E8TUW
89apa3cL/DyYHVE/LVZ7pnqv+z67uN7wCrUBUX0l+qCeR8bkVi8Ok+w9Mr8RpA/itnJShF/inKPF
DWWqQ2aeoElolUL1X4mbWssf46K2UECNBgHH8aOi8yuW2t+YTnKv6pmEj9L6kYIh2ro1eJj5PJNZ
D2SYBqbGXKZkYLj/5AX/KBkgXQE+EXYvnanX+5GX3cVJ2jcxVslmvnRj3+AVqqozip7ETu9ItQB4
VmPOK+JnPQdV6kZR+YnI5H8Avf8uMogtPLyfv/zSxnurayYyB5xbCazWTjSCR804SP1pP6wZfZ5Z
oessbQS9bb0FPE4TY2FowDNVWRPdE4oho6JslXsFaKEW/9KqEIcSpjdJz9MNyTXmhJodUmWO4QW5
5JQjm+6Qj3lTR04GUoXCExtHI99xQroPFrqWu1p3p1uLvjpQnwvS0Bj6D228iDbAVrbXOHXustjQ
jyNd3DZXmIo8yOuZbAhzsu9rX9AELR6kwDSNj9Qlfc67IwPLPtqadTMuLvOoWKI7FE+TO59AtDyw
+tM4VzSSqv5fvBfLyUJxVMYEKKLAfoDsmxwW+P0bs1U/6cOGs0zoX5BSMC8C8dXQtXgWcMfCM8qA
qcnHaDTv/bgyL4XtvZBd0aKBHuYj7vcLJfZdAqUynOLkXl+dEC4TyMTQ5gDzZ4s0Xbx6k6I1UpVi
65gjAwZw61i2zEdlaPouiXVU3gph+IjLSZfJiXDHMky0T537fxBkYRfCuAkbBRfnB86G59JS6RBg
h2WGMLSMIhKmGP1iHQcjJ+JDkaPJHCSfM++zn1pFiFO6BLSZUGByuh5fZIyk3BD0G2ucRvBsNy1W
q63D+gGxXNuLEcFhRjqWX35pUe5PWR0MNonS0fhTN3OxiaP40UPNnjdmOHQdQWRDKjb6pH1THY/k
ujRbxRekhvEn1ZApPr6fKOtMndxpqH6Etr7zzOrVSJutNCdIaQ0Ld28hlawiTuFg/0yiKpA0YjRx
h0juLInro2Ip8WgphjZM8YBxK6wtmwO9Q/9BTm3/AFH5bhCAv9q6ZNvz954hMRaQSH0w/HE8jJmr
qProD/YNEKYJvfPG7KZ9rSXP/lyvVFSd4EpzWUGOPS+gJ06D6uvjgmRrIyyIHlB8D/kEO9Vm7BpV
fXXrOHV4tDRH31Zr7Ffdk1Az51N5ZIBW79x2+cKeNx7tomaly4meat/mdjpE8/A6TThbpF1cXMNs
brMIS1SWae4xG2qcyiZwM60gNc1zuhpjJwlJnVOjpmuzdCdgBPrGcj9Kv18nl1RkGqlhQGussCvh
UroozbB5aO4T3KBL27iITpy5CXN2tAIV3x0c7oNuWifUNwoVx4q0pjt9rNz+vhZ+h5y5Knc+z+aW
Hi+im0xjxG1Zd0Wd0H7UK3ppHmeWCpl+STJ4dIJmCPGStJFDBkdZGnl5kth7cD/oN9ZKg58bsY+x
wnAutxmU2NmRIFy6hUn7Nnbjj8QqCmhW9o0Wtf0hevCqHrmVmTTIrC6JHpdXC5vp7ZiPW7UqRAQT
gMBIUPm0ki/sDbT7jZhwdQshjz9TvscVSMailh1lvTHBV3a+ZTlUvSxWF7UKtfy0NgMH8VVnI2SV
q7nNSRhedK/tCjVEnmLvmYUaS5Vu+4x/mDHAN8yZmMeSf5LIA2s4j2GWXrEvJ7e+mFl1F7/fUUn0
j8TPn6oSlz7lwrmvGOBMQ57c+PUbP4RNf2ASh6yajghqeEobZh38jvZFWcs2VTNzpcYddoujnh0/
iCLLPpkNjDmazTa+sNAY/HHb2HN6WRlkeQa5WXPzbTo66VG3tXBCaBRoWpPTn46uygQeqfmSM3CU
6eCu4c+kg/mcD2Z7nMlpgF9mHc3CuUmgIu+ryH6uI4NpE8rebZ+Cjne9dM+gmuAuj4GMdKOCkyS5
WDOu7y1DSijX8PYoangAIsde7YHGtfa5Ld2Cj0m46bEAvxN2c/2NAWWx9ZUPcq4iZrL1bxqYQSSt
O2gLyTgry+RfpetX35teY7G8zMo9qmEmYb1cfqCbpOA148fWf5vN9KY3kuqLsIZHNzPLk13gJinb
1jwpfAsGlRTHmstkMhTTLIgWatuZA7sSh46/lxsf9S7oEGiPcrhb1/L3ip5CF5NudrDzk9FUHJnY
7SsHmo+0EphJBd155gmfqIg+iknZPhzhupxooa2919hgFMhbvGwTlktOL8iz9hSQW+lrhEXexMrF
1KtPl79/zz9I86C/kPhtgF1zzA/AgdZyoqj1WwWBrjcPRQz4zIGlF5+JAAQkK/IvGkhcDz7RrvP1
TY87ZZO4c7ZpfaRq9Dn2trG88DcKlnve2XnJmAmgxEQUZgedH3/VO6Yr2iGJnH3f9YDt3H7TlP22
XFDcoIihNf9YOuVbrvlbJy639VS9ycLVwSdHV1p2C7Y5/pdoHr4I5rPIkNszqv+3aZnDLnch+eGq
QeuHb6BhGEvUPae1Kr4zs+jaI/fbV2XuEcloQ5pSBjBkc6KOxbM0533P9ACWf0MHI+RRJ4SzqwM5
PFL/62GcLiwNlraQ6fMNH0HyiYD7D88Y8B3IBT5CLuRw7/om+QREG+mgCrOyOyx+cRNNfhoasKxH
O6uCdho/+bE/0H7WdoWOVpwn29LhQr3boyWpbdngQfgssnomobhFNm7bXhDr2jG1c6I4m8zYOtQd
Qpo0nvqtipPllMUZO6p++PujJ8x3/eJfn0YAduIdozXyS6n424k9kaIFzDfKkN6n3IwpUtbF/OlH
xg83S09ahWHOkVj5rcZI9jyoMa547y4e/QFNQvc2sshtyQVttdc8ar/nqBb7RiEUTsQDNrFdXLTJ
nhX+WpXNC3szw1VDozcOzLXI5E8vWV77xEQA4dbnvEdj61rohlwbmlubv+pp/ZYnlbXVXxyZ2OgW
CRDSu/RVsGqSSYteSxLYWQ4kn/fH0ux/6J79I+myJ29Jui0hGqfcQFfw93v2vun0/pa9a3KUY9TT
ooVWOq3mFmZiHYtTHl/RA3zWUFmfhd+POr8utaZBCSBUa2H3334KkDiW1qqSYRK733E+bvvI5fas
u8LoeGyebCO4JrXdMGIdVUhl//5V16/y/vp4PFaqB+U9wsP/Xr/D8OwvaSxDpr8QxIFvr4zit1Kz
7tG68Lwwjumj+MkB3fb3K6/f7N2V0THg3uDdpJz99dz+9lwSvCjB0LZ1CPUDkHunH0kjQTtECO/f
L2T84TvaeBZ0y6e15xneWlP/diUSUFvwjbIOy1LeyXb+YtbZ11pgWNFThzxXq9/KRg573LTahrFH
v6LOo6XGnOHfQhsP5AzCsMDDeq46cXUZDq3k1PmTjcn8wx1B8oneVOfIi7Dmnb61wWnCc4fS1HG7
q0kqiI2CJfCz9uBVE0hjW28vsEQ2BkobzukEPBWMbkQJ2Jowwa+T5s1H8JU7ndYSX+Ubw4IFTUWu
MN8QRG6Z922MRrLL4ulI8rttG58cTz7cac4jOv+BMMG27nneu6e5rYom7n2qO2LdjV3vFD/iasW4
1s5pitMygKtEXyUp7esCnOzqZQmHrDXqLNmb4q3McXfEpXQOppuYd8w5DdLgmbJO46fPxPtdYf2k
awQbYhv8TcZ7AhC5ZVJn+R8J/6YT1Il6o8/CDg3059vVgpar65S3JPsOL7RbjkgKnD1oCXRzMObp
uKItLyvH2BD0MjnR6e9P7HtF7v8+HIkihAsQgf7+pWwwPvQRJG6oLeRaw8oGszCNL3+/yIdh5q8f
ipM0Q0QGCh9+LASvWU6QO8TdlUfsTcOPOQJAmZTRtcuTn73Q9g0t6hgmr7LXLqGcPin/PswW1o9g
CFZ8x/Fgs7yvxYwUiyJr4hA6jF3v/QFwvu9h920iMmPtrqDqcK9pTwO98uCNTxHHiU/uwvvtcf0I
DFVsGk6+Kz40tLPSiZtWLUPozta9PXdE09VrYK2Kz23HEH9hQstxfkmDYs7cDTM2sRfli2vNn406
PqDpfn0U37AIo4eupr+PWtAVSWkmyrOwShmrkftNwlCOiJEqqdxPvfbN9CFydcSa6QYqiiS12otV
Gcx74/vMdtKd0dQ/MYftq4RIq7pANLHC/AcCgfatlDu4FCNwavfTaM8/3cNf3GIk64K7uS7Avy2w
HMLLVIqMJ4koqWNChUp62biTCUKQaqlvpMGBW/kgv4fknDENENaNFn8KO/3Da8MvSVdEwLbBf/Fu
/WS0rcG/sPuQrtiBXPqNDkbj74/Lny8BOMdwfpV3a+Xw2zcdXPLoK500jKwYv+V2tOk7++7vl1g/
5e/7Ik8BjyJDFp0ziiney/GV5kphdF4bCru88dKsQ5VjXqqoPLZTtxud8SKS6ZO9eP3Y766J6xDX
AcY+VoP3e3HuujFbD1XAkGPFrusfGUwxK+UI7aLT+/v3+8MtZG8A+YMx1qfZvD5Mv93CptVyBu1g
W7Kp+leTtHrc8v9L92SXx7fKQ7BWNA4l4X+vIZSWpCU1aOgQg0hDLQtLLN4bKvEYkeTs3/z9K338
ybgcu4nhmY4A9PnuqUiMoiNSXiP4K/feuonRSIvoRrOQB5KHhY2XYD4DNvHfr0o00IefzRCcYonO
gW5FO3Td5H67lVLP/HIh5iIkORAbcZTNF1XZMphIujKcAr3Doi5lTNdBuaA6Rt/bWegoaKAgQiBI
KDlks6vvl5x0CrTFpxr97mYcXJTwUj0QK0Xlnxb5uSUcG0U6AezIjXcds6cDuIJwsk3tyaDjVi26
S3Z45Qd61Ot3rV8sxzFuf6DeaO8GN9q2GIcY/fn1bQYzj6H7TUo3Zy/UEG9LJlD3dWyAE9K+aHnk
3C9TjeJVix4mjNEBbVUV1A7hHHEMPGuoE+yMzSO2xTkcjB5bLvOJaci8o6a3G5Mg78COteg+cpPh
1M/oyIX+VMTmruYXDDRlZfCIouQyoAfxS1u/8erUuPEHAnSWZHK+LUL7YaHYgndLYRh5xb5NAN92
kQtlQWpWOPZcJzWSVyQQHG+Vd5eXOhhJv0Vl1nkgRPUkRg2MjD5mrBDHihBdPt+mVToaoR4Agllo
MiiWZDWlCxLVV83UypbvVimwicSmHNUp8zVjDzS/As8a+GvGl7fa22s53oIgoKPwNtp24FCz5uVK
U2/5bZyE3aHsQGZZqB4LYjnCBv0gVGx69O2ySToC6VcCNIrM0aBvPmDf8GIULTk3OIWivaV0wzTT
yf5UqQyTOtnAbSbRuZvJ82QTwbJYPqyLfEwOrRnmlVtz88jINL3+nrNM2OK8CaOafqKGhHeD6Q1d
t8N9m9W4PFqrsWRFbBFNoA697h/pKOSHGcGHMrzq1mikdjdoNlp9x3ylu8Vt85A2W9WIux+Z/jzs
kyQvtsazkZLwMw1IRbWVBIF3fueaZX1beNFtHkN360RhXTS2Qr3a44UhVyYzA9emv6r3Xg2Bmz9O
z/86DVF/iH0bFBU+2hu8N+3B8saD7MTTsvTag4VLhk5M/oLI1/g/ys5r2XVcSdOvcqLu1S1vOvqc
C4CeFCkaSRRvVkhL3nv39POldvV07V0nqmaWXxIJAonMPw0SCU05sKpRaezjw7JRs474o3s2DPXK
W+tEprymqHC510LvNh8UHqGS09PcP744yAinkiXA9UkjzQ+y6aond1Hd3Hrk4RabDrlO9eXO5cCP
CgFEKX++uLJxkG1L7xulHh/vqt9a1Wd/DSF/xv0q++Zxjdg5yt7R1i9YTEXmzolK0jur0iYVt/P6
mhwv4Y3iPOfXoff//SiCENhx2NrERn5VMY+v3b62/OJ8C4Amb70oxnWvOXXqeMB0+V8/qvqJsPys
z/CewPVGGwXARvVfDJJjq3m8AEor6yIbgFaHY3+9eJG/2dgtpKoV0dnKWe0XraNTbj6MZeNath77
B4EGKkmcv5qTem3P6WrUFqK+/pbsqWNxIEHVWZb31Eh5vO5w9ensd+qbovHYXj1KJD2Mrezs3JTr
ZLeu2tb2xHLAsrl/c/ymBNRXbOIs308lAwQtjpwA1K5dyuyz+zrIpnZOFN1d5yQVTl8vTnncNK+c
z7Pssb9FMkUp2ragTyToGBW2dJB/chpVNxyB91ge38bjQTh+Iwem7ktla3+tq/K5MdkcDwuLXObe
gnO2SAymS83yiO3I0xeGLmBReVi78sUrkZ/BlpOv+Ng6rIm8qG2zebWuz3VVbUjTJc98ObutmxHr
jjXqbB07wbvWcE6sLz7uS4sKV01qqZAA0t7smlb5ROmjxfJmnTjP2Fwe2a/XWW7OWraDbW+XjXtt
P1jh3x4dSq8cu4/VvuGeFq2Awj2UlsJPNxv3NhXn4EayyQbVDTVUys0t1UaXuzKm967FSa3bJou3
j9Hp2KxaF4L2PoVRm+7uzAFEgNGw9TwRYNtQwK+9MCVpvX9k/RMX8zh9VRZVZ7/82urmGkd6Z7Ta
h3KyfizWDolbFXU7kpPS2RzWHiqTcCUxGPbS7Z1Spf59BQyC+okMvlHleiplrQPQUrlXw0bzSAZ2
+d7d15qI0KlWCpe3V9ZekIv9RVEQY9kyXtXGwiCF9mY2EvLbL+7qUJuy9nLzj80WCzAchunUOGR5
uyC5ZH15toPq+UVCc6WNtFSz6pGq5IszUVkOuD/ZLD57bCijRMuSlPH7a11nFf5A6uWEWmVXzj0+
xlcUsl+9PNxLiYOpTu2vFWp2w6mUh6jN6UoGWu3FmSqnurWpssBMMPQcr17WjqXUx2Zh7MmNcmv7
UlI5L1X7axMQRF0Gjzq7xS5vjLVNi/ABEEptSPwQCNg097s3olG57dRqxW6T2rtjH9gzaZZv+2x1
pZ4gW0LR0LXbSZMziBTeK2il1WnOwSAsZ20rDllTJ2tBXTljudq7mPc3+3KuOu/K4kRiBYlPpRKF
RyhfhmJZsye8dEbxMTXd0+M9/7pVhp3DaRcezmXs/tXixkYn6is1trPN7vQ2V+0jKudRc/ao8n11
1wiQz5K6kmmjL6fnidJD7F6ut0sd+/YqfV9ep/72UmtErGxx5uKCLYt/DVE/Agw/QRTFLzmaCL+b
7DpKWtR+tt2+apS0IHF4Y11x9DiaGkk+lWuk7L6bnDG88pfs1nKe5/KNJflFeN7UL1RW6VB+onzg
x66RXJYNKnptlm75cNlR4YbTFgCzklU5Lamv1l6p17lS6zYbigJcBRIOlS8la/VufxOt1aft5ezU
SxVO8mm3AspeHdW63Dy5x9pmrUuQDFuEZMjqrtN9vu4nv3VY5a1re05R0XlzfTKxc0h4r7G9g4O4
uodynW1D1Subbc5sbli/LtRIXw4oHdnyFyew9nFc7LrHnXtn5739ZE3Zfz/JmNjdpw0cVfdde2el
Ntupdu09S84XFsAWnXn5etGl2vbgP78OB+fyXMW7dauiaq/3xenU3GWttAwPtxHu76BxOV7iR6vE
ntkSB2Rf1i3NqZOEup9lcm5LC2v3vJFdTOGqZ2XTCZ9Pql41a6TjcHLjy6yXLuyb3a720aozeXby
fe1crDETWp3j220uqkmDg8zD8rrKaQi1Jqlmu207rrJ7ilNHy/pAUcPoC0vwXd3ZdZxDo35rhduv
5SbavzovMo/w2w7r8wVjgLV2dgvZr+Zi/GAN+tCi2tV5d2VvZJu9fjeSB5uX7ZUDhM9Ugus0LgHb
ujpspFu2SZu6U2+rvJEo7d177W/v7oJtVPa+WrZfrfPJ25XbX3bJuBxaJ7fOidZ/k3/a+JPj1sFt
Q6tybkCLY2n+xLG75b7xbp05w/F9ulBi7nSnwg91rR53hlbbnSf16/KpTuQL6/px3cB0bLJpqlPR
X7tSXkO+bIppb+sbkgP3F2pFsReVY6WPDYpOcUjzGX12Zf2PGODN25JAQi2Z28K4PQ8JBbgvyfKy
91oP0h0q9WfH4+S+TriW1OX9KqNeRb7sPBdauP6wrUfve4f9Ds32Rb9vu5VxqVEt9f563vRjU6di
QGnPHkAOolq26hVFwWOOsTk8o6/Lsklxozf7fY7BtY7V2tqQLPRY7EGHF47KBwH+8/v5X4vZofdD
1C//+m/+/z4cX+fVYnn95d9/ZYcdX/8t9/zfa36+41/d1ff5cDnMr395lT07hOPd7PLrRT+1zNN/
750xvo5/+sfcX1fXV3ybnV/J7HLbXj+9YBxy5f/rm/+YfVrJXsfZP3/7Jg5yldYWq8P+t9/fcqf/
/K0hQcD//GP7v78pA/jnb+l4tb/+Q43P1+VsO9u9/nTrbHy5/vO3UrP6H5h1hHDJDBY3v0ZQ/zH7
n7fQDg1QtU5QEa8Zt3l/oMF//lZp/Qc5qxRIId7YrjLHGLyXw+33t3DhSTgjYsChfBQa+u1/OvnT
ZP7v5P5jf+Mse7p7oeE/ZRK3qcEtZzeRSsxaJ8VQfsb3R42sCsoSVI38oKJuUWRZonqBHblJRnKV
wtAyYE/lLlR0UJPELaK3St6qu1KuObKzLFqpnW0HvaR34LIseaqkZ3v8Yp8V/854bzT7Mig+5Fw9
FjfDp8nyrP1QbI60SbO3VxHFk3VZOSuDVHljmnqDOBgGXjoYOGm6UzsVO4O1jtObMnISY1Uhr013
avA0DmrenTpp7DjpwI+dP0zo77T6iTYdGfsfdd8vtPl1gbRGMOa1vy9rhk/Oi/JzCoFrjs7kswFp
yl6e+9NuPjXybhH5RVVflNtLijyyFmpiJVsVhNoLR+CnJsVCfc/cq9FNeom7UlHejWMjd+2nipJs
1turUbhXw5ZO3OykMmV/n1SR+zs1UUlZ54Oa8tk9bM561LBT1OxSdq/H+euq1+vNEncSJTbJZdoO
+mXl8ZHG0kU/NptqeDK+F3o+9/18flThqK3GIJ1a6L7nL1WaTjfKH0DaeBqGS7VUDxW3zRtDHCws
5cRnJmXqx3+XOvnx2P5EWnHqCCHKCscvoaj6m3BJZU+SepcixaooiqlBL+JUz6dEXgc71eXbZ1rX
5Gmrqp0XA8oG6m7xNlh7UUlu5PlGsfTrPsyGmgt/OPMdHLJRjB3uKLod5qyhHKOjYFmZAI7M0YN4
vtV+NyK/TGULpe68AxOXVDZbWiXdUz03S5LEnsHBHW3vmLkkWenQa6rk+6l6FJ9QK7duPPVeHTSn
1OunvhiL7G4+9cs6mzuXvc/J0yThQZ1Vv+/F8XxhOFMm038o5jgIePlLjf+OWRuNX5flPtxaJRcV
L5nyKL9uuGqV3tXFh6RVu0y3sSUUQxVOPSiiQaqqOaRC5a3gpEiTNVpqELkuO7Ng6bdxN4pJZvci
6+x2EHpo5vvFRuUniEhZUhXVtc1x6TJXJ+VudDKJomzngQUJm0QdSFk0FBDSBSXi/kOlcRzByLSz
UpOOfsYLBWMzewM/7OuXmh6Y9KrOfaMoAJ6EWsk6cGlrliDfAx8R6tZUXrA92fqmuq/BnmQ+Tzq6
qJc5iZr6JIOhxhNMQE6jLpuThTKJQuheSePnqTAApjgt4DPYZMZE8V8VHtojhlfua+hpjbcrVsXq
8PsJo7wtCpcbF3NDk1WdrLwJeeYq38E6HeOlXuqo14rJJP+ExrITbX56/DQGRz2NC/AxH+QU0LZy
mYLiYTZt5MvgpGK91RdzTmwXIkYPunGXLqgp4jU6q3QeDx60/2BQB+W3zQN31BQP8l8qvilItVLT
rW7rwcUT2R70pwurrKeDvKqjYhp7Z5VX7atBhREDCw35XRkv56Gw6BRVNo0+S62KpRWr7BUQiqIX
sD27FUmZ2DCxEa42rXaMtinPpSalsq4GRyFrElZVb7a1as7Gi8qahWc1ujD8txFR/RYqkSYX3IO3
wZGsYSsi23W8JMakjtkhRHYycoO5aKlnVO62m5okSiZzYd+dtvvSDRpaqLbxFZRdEvGNpVC7JQMG
cLU7kZko29P4yYhm7qQEByxM9qUxyxU9trPJSS6/mZR3NrKS2TaG5+5RD9dWtjUym3Tw3qN3VKOm
0dHBVX2vtMkCs3pRBOGuh83oqoZACfMxs1keVcNEJAFooCPGxj6ad7OuZiWdCUGHdPTufHf0QVuT
JLCx4PSX0ZtRCE4ldRXstCua0b6ql+GFLE8icTKX8LmVBAHgXNLjsxp73zs9NkkBjbfGDHvU+TKI
f9vfGz07fegeCU/lX/rLnPsxvLSMSvruLI3e3vlypfv9vZ5+6ZvzpT00C7d+36yLwS5Xq8VMDmds
oaCFpKKWdsyqAuLyZnAUIbPsyUMPpi3EUHGKH+rjxG1QtncHzW787cSpuVd11WMZjNaOvGgvjeTA
oJ/KDUa7z/wfdNITXIiyphpF0QmU7CUXzfo4/bEiUJWULPVlkI2TYNAqu8N4M/bHWW3jruWVDbdQ
ogKSDCnCxrDbuh62AXJ2WWviwfpslYAv2D+P7KTX+y66GSd0m00juKsh69qaUTYMjjSAba8GW6EF
6FAaSXKxZqAT1TmUfTIycAlSJLbdC73QC0Jz9NRtg/m461XAubNdQYplSLkRy/sKH2pMXNv4vlgc
adzdzttR09jQvwNSUnSBJDuD6a/GpEdc2mRvhwr7L6sZccIrZDO3PEuGExHAgMDCGdvP515FRfIO
qderFu4YD1RLn/34qPXwYrS0ff/cl0wKkq/sL+dojriKWtrKbKFjOClTVd2Lxf5raNc27F5bAaFL
1GW6MNZ6gxr3RvbwbQ+b6jugsIsakd2p7jqYb9Q0nU8pb8LnlOK75sPo2DUMsS81fOtw6LGZXvWP
yqWmxkdlhUcViPKatbERFrq3NAKia+iylFbWGrxi65Y37tjsGtNpyBOX/nhrEq3QNzWYpmB/vFZi
Zsz1HFkVStzVbGinMq/oQGNJx9qKsj02Z5ooYgrGXi9E+4NYXELsTA34eikfdfHSlBqBMdZAnxgn
1Es0pi/dzQBUGwnYMB3F0cgvJugoLPDQJ4ci2WrtCmcc3U3ICRgBqozKK4wnYDsRfP0212pptuEf
dJw/AHtZfzYfSsgpekbmHF0zXRhIouBt3t1qJAeFgUE0qKIzK1bkDzZ0aEraKVqj6Qk6bhyg+mXm
N/Nu3Y2nsXe37jF4eK304R2cA8jeohq2ujjxUjktlTOJWHlbnU8SLKHBIKZFPl88wE8xazD8biol
yGmk86vhs/9TdfOFxbxDZyEVO6SN6cA0Qw/BeSif8ZQs/5hfrb0OWCBRLTMIvYWBho/TYd/jMGXD
h3FiOsCGK92CZmIhfNSp0FfoBMLAYLoPFI/MwJv6W80k7W3PHi6VP10Zu6juN319693ckr3qcXqI
BdeRNa/Y4KWx8b+AaHjDBJF6ISefqbHYQ9h33mgUgAaYS0gir4/u5qim54wmxmrwyPMEeMQ+fbnU
hoTJy+qsudlL12q8M9KlCtM5RR8sUt1U30SvI4XjtfL9gQPXoefmlGHXNBx8b/FkYNyYx4Zfytxw
6bfAG72hmaBnh2HV4gA964gQLPTNoCdfKnwESEaFJi4uDcPZJmb11kz7/bDNY2FgXA5o+OA96flH
tmK9gkRkPruxn/tefzpHSeswhW3ivR6NoTpMjRC2kZr+Uc+/zGq3k8K4mF5b23HWGutgjLF4+5v1
10oLR/LPfkyNtNLmZ63hk2Hzh/XX/YG49ZuDHY3cz7s5VlrhJlHBnz6mfRxPfWc6gPtyXipaqgvs
YuZ9LDneNgZYfBNQ3Z0liQvuJpmLixcM1ViA1U5mCULeU3YAvAbJx3qW13H8xGl0cSmtbCYQPAyD
ILGHgXiNNMMNmumEFdN0Xsb4wYRP50CZABs/HG8srt0c22gex186drCl49/+12n/Nz4eYcy/oc0v
S0uUE9ly9Dq0GeRFN4Y2WZd+xAM/L1bKytN4Sv9ivKc8LyJ+YKxi5eL5CQv4KGt3kgmpukLJ2E99
LvXz2Av7OC80WWRQwS24v4ABujvgxkd1RvPY70JYIVcCMQocvygreEAuM9Etcmah4HYxjxFDrHFs
4SzpoV58ZsynMdxfPHZ6LI9gbuwkz6Msy9CYzAwz8cOVceURT2V/rGs7sBM7kyf2kmziMi0owx7f
wYzn8hW5djCjBd4Iw9AcZlGRRZOi60+LQhqXZ2UJ7mc0G9EW4//0n+dxD55/EMAENBuYo9Acm2Ho
9WlH90W8kZU0xsFjkHHa98xwHOpwFHr81fdghZgpBsJif+CP4KYwjfuEE5JApD/lZWjscA+s1ION
Aq4ZcXea5v48HvOYtZoDmmmaOmvFQ73+nLmbD9AmoAMEE98dfByMpFtcEAa2PTJNWBV+BjDCUWBy
86CIvdTHeP5rXiNeLsz0J6+XbFLWEMiypzwA7/9BEA+PTvNMFb+q4Ys/iKNaMJEEF7oRUw13MX5h
FHhmiikWxwPhhx/T0oUXGILPfAtjCAsxIfwqJvz2c7yPLIK9/DSFbrSZxzAPrJfRtHDdR6vSnLyF
u6SFscQh5M0CD4f+4DvTKT8exFP4H2blSn7JPbQrhCOmADF5acMPfg3g+AE3CmELLi8KRKeIYk8T
gvCLDpCC5QZ9k6QomLxY2oro+UFNnXHKDDsIWiS3RlzNtTAxHy78NhBIKoCPfA5VGAu3+oMCe1NN
MoRFegcb8ZbIJLLKW8ghciuC7BtyIdeI5BYQKZLnJjiyjDhHSiFyhC9ZdLmqy0Vd9CEmYl9Ddlrm
FroLx1s8l+5aBwUQItBZgR8rRGQUtEhPIBTtdzOkN+4iw7i5WcT1H6Rl8DznRO+yCeLD+Jl5mcIY
6S0QLOlAFMkk4yvTOs3SGW6YdCd4kNGEx9Ak458UUZeWks/AuI9bhEuI9ngOP70UtjYl8vNhCRFW
2uJxtE2r7oRYlfSYNxD3rKB1hNbmcZCEbkkkL4t8Ixa6u/wTfb6FRRjmjy/YiSkHnYTzwAIuIoIQ
CZzMAnukAnuILEU4QhMiXDANs4uaWShwH0QQRzNnMC6oIQADY3wnrvQJ7Iu6s6SfhC/lBB6g1AMZ
P5DFZUPkPDBNLNOAp5g8xeRnkAy/h0Fbmah9oMAcjsYBgcNgFPKYJJNZA55niPYIa4C76Z+ASmBP
JoKNCEc04ZvhM2BghhYx8RN0E1lHijGJlgLwhGAjr0+Pw+zT7aQX2hFwNwQBaZJGPXMIJgbhRmHf
jHpBoIZcORL2DgMkEr0oF47CsQlkBcJq8gND3UvRmkPBUGi3Ja4HJjHKnhBnaKNS98ouXJsBAnQA
oSehUYCZBjxPhgqH8YOeJgx1xhgShgicczNegKCc4Bx9lOuQxyiBeEOe93vgDVJwM09DR0ufPHM8
Slx4hn6EqIJeMDLjKWrYG2MbhfgHdBuPJQnoGtPiMS2hvASNRjagf1Rw4TzsmXSY9kS/e550lMcQ
LVEJmC3aIJ474WhIp2win4HcFsxQcPQbLB6NePCQqYZmUINnEL0U0ozCPgrmiV8F/oepR+g5YB7M
MZOAaCDSzJpQhCvnKR1iOuAemSQwP41FeFMinWNvNOblPiLveeNx35uj9mGgcDT2YodwCsHn2IHs
w6DPBPLw/hx0wIMfi6rC4UHk5pgp4ZjjoDThVBpFi4GIfeKsQQgJ+OibSZC5M0gJIbD85g6KJ7Dh
qwj+BnC8oM9LUIznpQPITkOOWEVcjy7CTBDZ9pgz2M/BQpInyMccVQV+yqCYm5SmAN00NvzcyTFb
kHpLsA6BY8BzIx/4ReqZAGmchh4oKco2DUc0hx0ITnKzIwrJQ4P4gDUgLuA68H5oZNSPoC3dkZ7F
eRSnPAnwFdXKi0RueTHr8rgBWg2bOwzl+r/TofVfM+I/YU6y4cngZz8GJu3POrRT2nUeF9I1GSjQ
M49RDGIMiXaHeh8czQkKCc5EHNYlL/5QdTmaDQ37QW7o9zG0RAuIhIvKBQsZDfCHjMh3kYlxZRV+
EQWmaNEfr/8wzASwgU0BYXnm58mFPJbv30EXrC9reQXt+uNSseSAQ0xsib/lL118VIGo5y7/GaKG
0XI5OtiZM9NMWeF3Y4fOQmGm3Xup1ME2kfnhKl7GXpCu5vFcpgsbc65Tj3t90aUgNPBeMJ90EFWV
M30xaItRmjF/KfP3USNCJOwL+cHMzbnZQp8KUeRaNA9yFaGFP8QSvKS70s8BniQqmb8xVcRscOZw
loyWtmAEfsMdGKuwGvKClnLmKGehGoOE2CzafFQv9tZULAva9IWRIAtNi71Ahz8qDsv/Iw4oqiIS
wGKZ5WM7o5lErbldA7YU208UYh9WRAMzK7C/GMTYvHSG8qZYddCTVj7WCO/RiHx1B7GD0pd/Gd+H
2T+6i4FnSTThLVdej1i7yVjXIhaEmWJ/48qioSET5hvek3gAmHaQjLHzwA9hM3skBhCaJMtAJ+aM
xRj6DEZlA2lewDeYiS2O0SzGM0Bug7A92x2aGFRCA7MnTaAfZCxBiIGODWvihf1uvRP1QdGF9mgI
kKIyidJCbAcAA/Y8E7gRZY35I72QzsMO6He0HmRLZZmuF3ghbqFMTtEdYMgkPblS5ANcFWly3aGX
/Ri65+Fu8BDRWx9VSehzBBrDJKn8BtLQDyMdmNJbtFUq/DxP+5qucw8+JIaU63KTKMLUGdluRIzO
YagxGgXnAYJFPN8GG2EcwFVsCPrTzSE34IkqZkYwYTAmPrMxE53/sa54n1fQNTbKMRx5cYhOAdrp
RhiObKD4w6xwOlp0JLbNDD0hKsSxhx5wn6LpgDnCC26GsfEZQR8dgBUgToLoIfvtzFB+eDijGcYQ
XpgYECMUwrwfMlvYEbwiFi56jvkbosNMHB1ul0UgAF8MM/kiXIaHI8pC3jXdzO2hWIJZMhyK2YwH
xGCG3ISpIxM+96fEdf0Y1UWXuE2sI2nhpULYwRRrh0kXqnl4S+ikscfC06hHGM6VGZ1MPpaRzC22
qjj3Sy0Ew7bEkSdUiZ0rNr28xjAmBw2BZbJPSsKpEgkQrx9d7zFHYkgwCmZBrCasorHJ5LA+jC3S
G7Iu3LPNq6hrIY85T6cxgdIh/KY+4R/oAa+affgPzk37KCdUMYDiEUdC/TML8sUgoAaWAm2YBHlG
I5GnRAJIsAZGI0MeISGMD4c8QkaFKbB/RimgCfvBZONw7Dn9EaQaYxqMwzQVG22OYzR1aPJjUY1R
77REp23MBhpl/ghqwpUpobCUhavYLxN5ojkYBeOhLy5on9kEe3iITGhew18fYZ6M9NhbS7x+Pk/3
BLOmMIcg1Jx4xhRhmBN3yf9GQ7Ir7N85me16ixKQZXbp/JrByorro3wsl1GQYFK3mLjYkaHE3JBi
VCUxAnBOcIBZEhUCeIlfgBTwqoChGIToDkzkDAgGi9EBoBP+jYQ3ZIDAIaSmQQJI6FFyAWAULEiR
C1DJJvCA+hQ0F38STMSq4J88tz5PwKkD/9C7gmWBmIakG2DZE9yXNhAkzDrpNfEfVEMcgjNcmtim
mCvoBVCFF3hnOsCstUE6eTzc6wZYWNiLxBWYUGST6KUIVQimiBnFQ8Ym8olBbgtAYp0hNoIC0rR4
5DhfaFOMQlgxFlbEMJNn4vfEjBZbRxTaAF1SYElpucP3yUHwvNh3Bs7fzCb7/f9mNn/Jv1uuHktK
tzCbOT4NlIKk6UB0Nev5uGJoMGQTamCsiBslVgFhMswDDD6ZbMRYVDhzPkFRR9EMY0fugTUEXono
QWqRzY9/Qkw0+cSURIFzr8FQaTL3sVnQANCgALh/V17cnX1UCuwDL8AQM2KEEmba6WQGHGT0Jcd8
ylxUZpETgEZssPy9kDB3gcmCUUOs4fPRzScuKipzi4l1kkV5V5CeseESf+yPDxrJCg5BKZt3cUAZ
9g9jgCGICjNl0rEkmDLscqZfgJt8C7sHR2duYPKL8BTujXD5h6OE0z9wjmcBdNIQEIuxDaLypzAo
QWJ0lqge+QLOesTLPuz6iSIByWg4rI4gBZeJCovZQlzYYyHEJ3aJIqRrKCkz1PMRwo/FRBxriiUn
1j9zyJqbIBeOLZIA8X58SoyOMB4OLKCKCcOltIScYEyglEgtCVM7xKjSsT+ny6I/0jmwb2ixzLsD
DPo54JXnfY+e4FkIz7BEg+lGcEXMHwwrIgb4RA6xcIXl1r2Jg4hGwAycwtTQEdEIWYjkQ3oOCxRW
Pg/TDvkZuDKfDxxDkQy+sQDJ1iE6KTTgcvEIosgQo4CefFyXv0l74BzTP8lHU/ZmVjj/tEx2k+RX
/TGkRlbx6sYOLtBObPVchNVHVuBuN8M2hlXRoUmGNQv0FFAQockJM8EKVd3FBs2JyvA6EgFj8w78
ShAKGyPB3wwTGwHCqpAIHU1EicS4QcggkH+J7YgQ2LyeJEPyF2Y9CY7zAGEu1J9NHwAUxJMQI5xC
5FTiBEEMSCF1kH7uwZAhthsKBy8YNw/O6xHdgHd5lnChOL1w/cgU0wQ8xCLCMWSkcBtGtcSrfsi9
78lDMAsAI9Q/pq5MHLpUHMog9FNw0I/19GNV+3PoJDKO1ZrHIX5G6n3mK4YMgtu+7/hzMgsCRJRR
5PiYKDzh4PlvfxmEb32qY/4cF2USGx22wjWaFVmn+HkSG/czB4Hf2CAgkINKwYtE5sWM5kcJs3vC
n+LjySd2OcFBgTmgSeLJIkLiGImXw9cPN2IgQCgrYngO848b/cFwAElCavw9TYU5aYXhcx/fOfZk
N2KFd5DjPOCqgXpcY4iHx/gFT0UZ+oJbnvOJj4pn2X2RUCRXCNz6RP4xu0LHR0Q+ijWjrbyLKc56
KGPIcwn8dQv6JCDNCCRiSaThx6TNBzGpTbxPOPHjck4EWkUzCwcL75iwj9hBwkAfj1XmhhlDEXVZ
k3TtWdbNJnKTKEnUOFjK7cC2iOXH+kAgp4wEtS1qP5pAa7kCeDMx0LG1Qu7jobAeQSjBN1BsAveL
74Ubgd8g7YvHLKHcHy4iLuPHusSwoE0inQyTyAd3Iy7YtAkRUOmSvPDR1aiLD5gLk4N9MPnng/bF
0aJ1gjaiqyCEeHyC8NjpWGzQNzAxnhgNJkFC9KS3YLLEopDLMBw++C3a3ybBjnuRTp6J0S23ysNG
Yt9hGnziQoSPCCLJIgi2NP1D7AjlmRLz4crxJ573rYgyERWX+Ad4jV0h1iGoyxCG+C0Si0NVfQKT
I+bfJMQFK2BrcBGSYw6J2CHBU3ogpuoaJQilCfbwkyscsUcxOiQcRS9ZPEJkgXgPXf7X0lZv/XvM
bMvu4Bqp0q3WL5j5bmyXbE9A3Eicsk8UlMaAj1sqrmq/4zZUKS3lyTlqOUuLM5BDWUmvZC9zPboP
N+E9vXRv5iXmANWtKpsnUhkWrNKjupc2JfANNuuhJkjqUTuvRPJROSwR/10bFetlr7VTWNaqWzR6
cWd0c55WG4/WTG79pibDn7WZEmkjHVbZKyydc6KyU7NWJPfszNlBV82z8abHa88nrNOlNLzxto7Z
K9yzNYJsKjLahhVrHVSyS/fgceTFloXsrdk0yz417ujz1ihJMisr5meXI2DMhXmz19bKb1n0mspf
W/W1o6ICFR7YATlkw8hhTs3kpX6PqGlBkkL/TiYwiQW60gvv+mpS2CjhAJghef8GZ7yRvjDiaAPj
5FBUv1v1qE1EOhobRElzeJvk2JPlyplZkKlMDmdFpyf/rF6s6DskkiTPghpIm/RgbWNyIuwy6SxU
ViIZazk7ONug2VJL7+g1J1Trtzn23d4ZZGOYmyVJGMuQnlzVmdJMPHKRUKSeB5NDc1Itl4w2YlB7
sii+mKkyVKQMO7XPSUDy+L1zGurltJj0q8vJccrf62LhcMjEpE6mwCHqAFbbK6tF8dZbWayeOZeC
vVNhA6rVjJ230REpSo8BB94MXt1nQF025xU+3SOtUdn3rShtHR1e5vn7seDoTLWNb86VFI8D7GGw
7cFIFy7JA87G6rhtPa/HlyGHqteLg/PwOs7aW3dJ3OjuOHGKxncOp/2wXb494JxG6s4510HTeptf
xiN5DUgvo2KSUR5w3vNzadb1utcINmRqVMfWztxhgNbspGbUgkpV3ck4Jhn5zA401bjaLcpR1s11
Jzqf3f2xC+NQDunWUBuoDUGtk78tHiSaWZwfGZUy9hS1IWnMqeHvWY1qp0/zaq8sqIQYLWc742nX
nYXejslgiKtltYjYZ0reRkNzBpcuJwsfo5Ozk88WmYhQfmnXonbCZJzmHLHh1dwKR1tP95QoNOv+
yW2ShMWhJySsrEbH/oo1gEOvnj9DzsFrqFO0tw9pybjau5SjJO2vsF7AIsa2f+8vqPmo1/H1ZpTc
sr9IqztVckvZHZZdm/VhOSgHe02tk6XqtvXW25M+8yiZVa/J/FCqXMTsGLCnzzvnFasNByEogPzZ
emzJXqqaTValONrpEdeiF+mXrY66WiVk8sahSRznYhRthPpKnpzPPisEN9qY+cIgkfGTKIXIkshc
84XvKEuvG0Z06lLMzypWZt3b+VHT3XgnhIA6MumySrrNbX4aND1OACEH0154d59KszyXqsQm2a72
g9yyL0Sc/eOqZDY1GTjZ1Xi72HCczpSxZ88hH4tUz6e703Vk/5uyqLGzBVYeZK/t7LK3MW+aPDPS
Nhvksk1qPluZoX/HthEbcnJ4kL7YB82pipqxusBd9tTR3Vm5e2Ptvkx/etKbgDKQKXV4wICIZEPw
izjESkc3nvllV7JTwWGB4Xq0MHnpRerbOdhZhyF5h7v+hNwmTq3GYm8ZW9J4qWYS3BQlKfnTfgNU
C7OjvzxJA7x7lNOhtL29Ki4e6GtFLePK8DZ09WLszIvCx6iMbsnRvdFz6jjq43DX7158fxud/T2U
3enXoPJN+uuwtlI3CuZXvepLtaLFSS8zyj234+fFrB961JP+ioH7N7WPyewkk/XN6TUcXGGcdmaz
eKEdSC3jTSpYc6gsmX1mTZJi7rYDxzggFdNHLSCHDFsSjahXKwmJ7E51Nm1jCYpTbpjsLeMZvb9P
43L3acAqm0Ej42iQleq8e5WS1VoYR6O1pwSuV4OtrnbtbLayBifD1tkHqOrUG35wHJxacfYiqWvG
khNo7GddNQYPdFHVKpfpxdX+SkEdlV6tl6JA+mAtuwjIy66YEp+hJPrAa6v0bgz27sthqxmDOOMV
YW+lD310gXbJ0K0YOcb112RO3vBwIHrlZj57FQ0O65fBxiOTxs7uzir7uWTKAi79/8PceW1HjmRZ
9ovQC1q8QrumOzVfsBgMBrRwwOEQX98b2dU1QQYnOPU2K7Mys4LC3MyuXX3PyegXhGEHNS0HSuKB
onm150B/Una7EpVBl3RhnwZvoOlPhYbQRwq2izXEBwVxLqZtlkyrfxfzAKrttK/3Z6cPlEcQg2lU
GxerQ2el6i4fBj0pIKMHwzmoo5OvASt0OyBRoae1zXfx/nIzh7Ob+VbujFuZkR3Jfhf9k8DOfmY3
aSjuBvLbT9UqDaXQdHcXV34V798gqqHJ93KoHZ1mqcpRnOpg+B0Nj+dAsJtDSWPv00vmQ911dfQj
/XvA0zv6Dq4fxPeQBr2vBOAdLM18qd+HGMjgpHrIlWQfn/T14iVEztOd5oe5/WPzArPgg4CmyehJ
F9eXbbSrfflxM7E0bBjIueQO9Acjh+5pdPzqblrHYX6aaUsfPQySU+6hlmNT0Xq+y3xtY9GGHAUm
/dMCrVrn1VrymmAjoo7MterIAa2yO9n5+WvDfdEgDLq9TW84PX1e7JYucoT6ioKHH2hCO3Ekroji
OP++q+kryO4kul/r/QM+CI3ZhRutaYsDsNu+u/zMfNiM/Jk2fAANA8BmlqZc+y3eDWSwX9J9FNRr
g57ZC/2JrkxzbRze5bz3zplXKI9TcVOuz4Ho+4xMMoUiM3tC9bryb2aHyTIXjb9NnDGkx/eV0VO8
nCtnSn13+1Q7P9BmWzC6KIX94gKRFhqyvSEcg01J1HtZPTXIz4txWL03Ybs95c4LrLjrH6QhAsld
pgjSQ7PqHOnpMG9TT1mvZProDkis5Z/Mt8St99Br3axoqR3cyT8wfCg/KK68Wtoh4UNYX+y7fJ/5
Z3yy44xk3+xxgsJ3gc5iI4Cj8kH0TrgDjhROD1xk7dBG6KvOUNE1bMWc1F1wpm3TQIvtbtL74sD4
+kqm2Zv++3j7PGxr0X5NbyzHOFqgq94EkidvZhoMc0e1Xy8ByDQJGnpwq+D6YLX+9TXZ53fd6sLc
OzBe8AP62SsQuULjlKld/OrfqleFHtnmoeSp72kDf7xgT94EmpYhr6or27rJvMtrYa8tAHKd0U/d
/hZeqcqeXytv2Kxli4Fe98wgxfPEqHvkqM8KHgNj/vlbW9Eab9HQeYoesptohyBto0AhGXHeCTb9
onnH7ao0tpq/zKA+lWHy3D7rD/ID0wv3Cw2lnTW28ZgfK1cAjARHFs4qxa2P6Rr0ok2HXinDmmkM
wX7PDqim9+i5esh4K52d7+SfsRe/j454AF0/lm25t8eWruRUpiP3ss726qE6iXrAQL+DMj0w2LzT
N+lBPWUIS4Eirbx+C2tueSeGfNNr9pDfQGFoXx7wiZ3rg4QaBcbizrv8EjSaQGOvfOEjvwyuCgqZ
EPTjWtHXo7BJcZ9osmyDBoN+QP5Dw6/6tZbaEP/JGJuV2PhoLFEJ8N5UuHpca3GNhvA18sZD/RC9
1I/QtG4l9GS+nnbajw6Il8iN7gSI7Z16a/CyI1c9vIKz8RT9qPZ56WitH1k77UXZjxto/64bzSu3
/RssXE52ks0gl93o7eqMm1PENY8P2kN3V2IIOjz5fR5YwRBCXGZfTxbhhXe+K93Lq9mDxmcLD+3j
dQN5+PAs35RP58yGghlYn/MEnYFd74CjN37o75MnEccojrI6e4LqKW90DjP1YPCMRzSZ/A61XG3H
loMVSDUf1pR5awYlxLpuerIwXG1tC2/lvkXRP/X00OdeI9Jof4enfBD2FnN29Njfpl4eJD5zZdBP
bVLP2icMEdAFDbmnd7/FwRd33UkDtOTmJQJ71V6CIF21OcF+BwLLVvayxayFmxKzKx6RJbwrtKju
ZLfyjXAE5d0RQ9WHcsTmqHq72N6+gn3gJj7NtCGDp7fGTfymvDJYnOxlXHxmIq4b8VkJAJWHl9eO
M9d0gRdlEKEiYoHn0K79eYCyyQaW4lVAKn9mewm213t9mywLY0K2Z+cg4IWlnr7N9vBSbjH3Tk+Y
eWOgEG/zzfTAIXpXNBVDTUSO5/dohUMf0GcfxDziffVDvobQQ9a4ILfl6XrbP4BQsdOw2pWb70sv
oxx2hTLXvq4klp0coGd8ECaR/oYi5ewY60chcRXcSf2pI7At/OyGx4i5aE6NrW2ZhLGx7M9Mujwb
/o9yBVS/d93cpeF4B4OC827aimOn6HtIhZkny/aFHFzBDq86O5gZbtiDoxVGB5mQYJXx6hhqSNy3
dm8Ey9DC9NY8yCsjEFewm/wawsl9F5Yi3AqAln3t3pzOW5i/1NSDX2XE21K8aAA2xIaV03joV9fd
xbmchsiuL55AdMvkzZtw3762+3IFeQOQbIXpGutkr/ZMkR9LdjnvxwfhV3GCbYrXoHtTvzbflGwl
HFVojp1ra+ety6vPExdKabUNNTrxn4TXOBBv+sy7AlrX2ZfstkEJ/ojGoL0CeLKqnWsTZhlGUQ4M
FxbSzitW7ZaZfd2OdsMaAB1XIl4vDpZzlx+RdSdBJSExprvFZuGyn4NTv1WY1JntS3h9AMk39k46
8Q/sHcGpxgJcJvsdz6QFjOFoSvbrUn14tMCOhqnEZm9x0LuAWLrzL6g5EdvJV3/WOylkLGoLozTu
T86gwz7CdYHJzDXpdaOKB5e2BgmvrW+EY/MLQFIFzwJHxC4xM2lQPVj0Rl2cZ84O22PaGnYNZPW3
Rrfbk3G2C0bpwI9dIBvW1k/rWWVYY9eedOaiFtgdxyAUA7pbchVpLb4xXi7CTX4z0Oxe2eUu9/Lw
ssQbAH8e+Kj3lmOvlpmst9d1584nYKpDke5+6qnFmeMqfqm9V20atABc5VBu4S6PQQSCYBaYWB54
fqoQWmq7xPaChQ+kFOJe2aA/W5CijLYJ4PdL3NqgLSzqmeDIlZhrKG6eLviEwlOL/sInapzBM3EF
r+5mYmSj31U/r9vOaxj06oOTxevJvVNzm9yenZsn4pUT00UHpjQx09Ijk/rQM65hMUQnLa/pDCEx
HmG3J+q2+fIyRMtj56o7vorLSgjEJAlqBe5GzrhkAClF8wHQzuAZJDDc7MVeR3hFyLqvMv0lPoFZ
yC+J78zemffVr/EITE08hOmLgWfP6MUPA6wKRhMewaxA2Mk75O50rwFKfcZzySJ/2DVAZYXALcz4
Ubih6Stv99laxT6ayieSd467wn0iUYFSnIktyr1KSIdbGHvpKQ3x41eG397lO8aYlkksJhA32o40
HFk2XjG0QkSp6CK6t/AKUXZevcZ02PXLSK/l4lsupv3UYQUMnwEla8esFSfLfBBprS4gLbKh4L78
yEH+mTr44gRAV5veE2ZA/dz9FeGFxjXFeiIQ57mwX2ucLm+N7PQry6k5dZ4GtAvEHNsM3yA65GxV
sdN3nUG0hJu5bnyMzkqy37g64pIfhuWXYXpcwha8Q3+ZDEzwlQfGBfAmMSov2qZEYcp4S7hj7ulu
whHN72uHqDX3VgoKDkAV/reYw3hN6HvAPfQ7nPIcD5Kf+6E6v5yfPx5g7Ag6tqcwU84r5a/+tJyK
FOJYt6szs1iM+eC8u3dxSD5LZIamWQ6qCwRvco5PIwNkMcM6WdBxlPh9PKlFqMxV7EVhxv6OBb+P
ENyWQgtfk6EsL117dcCmcMkT8hVdCONy8JR6aSBt2h/Kfo1D7Qle4rwkB3CLNML0NjDDDp1QO2/l
Lg4If5OzfYtPeSUChet80fXxqndfIWq5SbmCDjmmGl2hdrSAyEA78qfbGbuzTgPCM+aW4Bd01tYS
clG3hSbdbZz3gZtKlnHzJaqOt5P7JjnwbC7TeLvYGdeXzbienUChSULdJZajvScbZkcZ95PDLBRc
09cepF+dbwXAeh0llrygdFTbOA43DMc9FJONmj8UizsMLmH9FonwX9lmuU3UF4npoRNT0hxNxcHV
5FrA+XdmN6dGHSLeB8TwZITxMZ64n+QgMcG5xenhCgGy8aRHXCTlcbMkyFZThqsCeBSiqfOerfvJ
bR39bf0ucZjV/uLMD5oTPwNKRg4UXl9yoi3fKax7osCJWNBymzWm61Q8NDin5SoN3gqG5d9iF40K
A0WPY74cG3vjzHBMlquI8C6gLT11SMGT/8Lg3KJsluQTfuXLEpcsgR4JU/tEffmtfmdoFl+6sO+u
q+TwRI/x7sAlXDYEK0vkBYIeREgefO78EACfO2ljrs5r3vGx3/dLVw1Bq00kRWrrrtzt1Ocn3oB9
p9+Q7/hxQ0U998RlCo2s4cscTh5gLM5l0/Ogmx8VEdxKJ9HFIflXRrlpghxtHDu2H5C4Ap2HwyeP
5pXHgdQUK2HkEGWsw/pxXjORRlK/9w+LnxZovoDG2CauyLBw4zwL3kvm8kMZiiHzd3hUi47gKvRt
40PNWdrK8R4f7O3K7zs5t9u32APphLO4hjLqANj85Qup1/hvdzKnqCPmqBTyTPVrsRX5eftAIJ3b
c0ixQfAPBPmoU8hIeHGLClR83gHHnXhEMozt87Mj+QMCVkoM3kY+zcscVRfwdp5Mxs8t+26ZDB+Z
DuU3kf3zXmqCtXPA5LKtMLdbB2mgokRzp9qk64pSBRPEHAJpAWeHnXEOpFxotuMWSekhnDKJyUPk
brPjXuU3W0v27q5ZXUNjVzkC2bycKWrdEe4P6hHdbYsrAg4+KOkQDhq/3WlISRNZbnSmsRMmwfck
75x0A9wMyBnhe8+TzsnvX1HXTyhvTODBdDu3IJZs6XeI7rjAQNnjsVJnMLEI+zZ4vOKKzOs8kO+k
oKdR5uotA7tX50xCWL4bUYEm6dyt6tKKPS3uIlpr1T33pFQq+9dkPysv4xpUDnansmscEQ7olgjp
QvbavTiNc75DUhgxrVf3vRsDLwGv9PZ2Xsc3ZHFIOCIvuIf8B9OgnuoqQSfbv2S73/JFJznyGo+4
aNsqSN6rbc6jYXsRCZiBghICyXvbENgCv0CIZL8aZIJl+uUTEi8qJZlAuCH1doR23pYO1rYiIbcz
SL+ErbtPeCuRfSSFPIekt5N1FuRsXrHXgC3g7anrfl0+UsN4rnbLKTJY7g6YQALy924FNx6SGJC7
IVdDqMxY9x6PipS6xLi/HNvgjvsk6NaxU96O7/N7/jwBx+j0VpgrLtQL0HRnmHcW059KBhtJcDBW
z10BZrlrNjMNfT2/rwnx/LBtMVUlUMC8zj29tItZDoh22sd9jJ6RcPqnxXF1LOcROAEqNNxw6byv
t+h0jmg7hh2y+FxxT5NL4OK83W5NIqTYxdbwFwZuYlaZAcuj7sn0BFJN8vF2HIiiud4VbAfcYeRb
7mux86SXyV1dF8O26rAVGSJ8wqQHIH26I5fYcUnYCqbEyXwg/KmDndeC+2eLZzIh6DXTrwZfiHwm
IRl6JolM71uJZx2BssHZoj/tsPZGv1ltbhdMM/Kf1l2G5lhfwHdhIpNXcrTCggR94ewmcm98yyp2
1FWE10i9yWQmmU/jUntUTwXmkZIBmbt+WXf9JjpxeFusGHN1fr3eUjzzFd4DVRkxkPyV6oxvlntm
rPjiFHhrWAISGX61B1fJT1a3zZ40o8JoJiE7o70M6oWS/0BqEr4mugajo4UyPdcucVN1TwRNEjVY
zjf2m63lUhmAbl0Na786XileeaM3vvJQQiT1TWJKlaoPKUTNgXdug/vnToHmTojFBRekXmV2xyuA
q9eNHiu73SdrMywoXozO1bs4woqQj6lm2eaZmVRNUpcjXjO6ytFe90KAv2BvC+d+yYFWAGY1eK7Z
L8mh1kMtKb+VDoWz1wLj5un1NgusVbaTA1zDm6XOtC5dCM1QUM9EgNat5Bur8jG9FcIuvPpmMD5X
weRsZmhieS74Fb+oEt79MlH4uEXJtJ5SXyebuHq/4Ffgpkskg/YjJgT35IUcAzu3eMDTBjhUOrlM
jjb1CVrs6GWJBLgFBzZNb2NJ2BLKXm4RXndA2v0UKPdl5HDO3rq8pbbnQL9B5J86Z548+SSPiuOG
bLJz3+6Se1550IeJNzHSjSNBsSRIjkxvn7lTeju8Y8WdHcMWF4/xqc4+wjm3AyvrHl1OkxK2Eptx
6LmHn0SYdrS5eq8m+kPfVys8w1DxoHFpd5RR+zBFb5IifOJp2voewH2n3aGEKJqiPp3j6IvhTxGg
AfCK8Dm6lfo4BW3wxPgvN3J9F92aD0tSxD4z8wt8yK5eUbK4Z4fuwxQ+UV9wNtMGwFSLnlDRuRXI
Q0/ecJz9o7GNcWao0fGB4zC6kTYWOvOQrFSc20eRvjPZGTbDGjoH6mgR3sGAv2miPZe8Ic7cTqBY
ZwCKUoDessm23cTAuOiES5lj9PmIE6V64PjYjYSvdNPZD+dNBh7IgpywoC5pzyVkCGxaRYpj3jhi
M1Eb666k0qhZDLeySGNNhBgUpOGvyER9R0MracrU3ZCyWmXhzb4KqOBtclffT2hjoIX22aI+GnuH
i1KHQMEHSGXJo2fMPByd2wVdKAsGajf0GKS3Zy/az4anGnZu2tXufrrYI2BE2spq/GINFZIqOMPF
kw8kaYFo2ZzdKwAaS3ik2s+eZG0ptrrLpjKvboMLz7594ZG6Vy6q2IEWHTu8bP7Js6bCGxb3sGPZ
poyHQqbgnZC8erjbKuMRTYkSGganpVIx1XZD4HV+yHz5vJNObUEUVj+QQjIOqrzZXvRd/trXpBah
WaUM85BSDy1y9DqdpfhR7mXRrDrhc+5l+knHr/Rygi0JPa06FVPpLhkp6qLViVQxY/JcluAPT8mJ
vAkl3pUI/oOwprzEhyGVum/30nt/yxDaFF5ytwCp5J+QIj1ka9AX9UB9bPFD1v1jASWp+Y8+aY+X
Y3n4SYnP5zqSdbWm/8egHJ+j5BCM+0tAF5lI1B4hwSKPmxl+Wg+oHKlgdZX+4xCCgeqt67uLAygU
7VaQApOmAYMA3x0gmsQDzCtELWzX3WOyDoV4nR6KQN2kfuyIP/Z4K7uHB9iZuRz0GimcYj3gyoGt
t6XWuTKoUhYrMD1+jDRKnAHOAenJq1atj2SHHLitH+MHnWYBoFEa77zpJLjhbfM01KsEDa28Rgqx
wuhZN8BoUt2h2uTRXyBiVOOngYlgioPdIa7s7ofg3ktgfgyUxVs/JQkdoMjuJa8/lAdjsKka9pvO
y4DWpXE9dub3EkAaKt1uFtBzcRg2/PPWPJVolhmtl91f7hdHBgPEwM829tFp9+pODCMbENBiDe+Q
r1O/H8L73IdyziJV6DUUogdAmuBlv+9Fu1ona3VTHKUjaSW0u8grrajLJ1ueuy39mltypD3Frwux
Z4Y/VOyW6hjGo31o0W8kmQPzMf2pbsvDeYH+mD27CBelo/iLZl6AKnIeXXojeRKtqdrBXPcna+lk
IHuH6zx6/KmIWtED7bl9T7iv9/Y4UH7EJXueNvPLlUru3UyOzT1v54cam90erRvCZbcDaGIxecIN
WoL6ZXCP8tweS/cn3Q14qtVGwPrrG4NM0IQMVPdLD86MURL5/lVEtbAPuRls34kyKmyQe+AyhJ9C
GLvXN/wBAY9niULsdeN2m2Sx/vQW6DgFPynrri/ubeQIoXmMPMGlKN+/b/rNPQodBx+D61FU7wk2
hEONoS7IxuDNgWL6zXy3+ed0N12MJqB8C1EQzaifWGViqWsnFRBZl1INMFBXn5QX1gOm6aBx6Wjh
MggcA2VTkZEsNjhVxCdntICFmaLBJbT2KjAvPZlqWG+widqJBP7iR5Q+QVPqU5o2QMzDEaa6ynND
jS49ixZyWTiPhQ2mhOUSP4Km9jOkTQ5f+++9Y5L+53DBxz1+6tScdDNX1YI90lpBlFLG6DdQgfbS
j+imNTHBS5OR6FG4fOx3A10wS2KHuOx8Uu+X+ZA5TAm3JCCWUN+k7inh8aewI/5TBSHlFixObEC3
LB16AX24dLiDenQhi2dwZu+kTBjpNe0bOOeibe/PjhAIa1Lt5s3gdmigS9Ddli7uPNe8KMySTgCe
q1/thjDaR1j07SPNXrgqA40JgKChsH8lXo9nJJ+SHZAyAsdp0dR2D14MP8zrWZU4JKov+6ov2tQ5
STjraIOJ1A36denTKl3Nucc4u6R4Jsh3LwQx5Q/z9M/x/wvt8l9wFZ/ANz/93/9HoM2vETv/P4TZ
VBGg/zvKJth+BVDx7/8Adi6onMu3/y+ypv5figkXI/C4mqEv/d//RtaEjei/VBhJVEumIVyHc+Lf
yJoC0JrAL0jQiOgqhESwOf4bWlPQ9P+Cp0JSdcsAmBP+w/8EWlP+iB65PJOFZUqVTIhyFF3RFuSR
38Ae+roZIfIQZzI3hGauudbXSwcPlQdsBSkmj3KbW4MMNiyuwKImMbzwNSNrFvl1ZfXbyX0BdfJx
kOTPj/NpbnacSikRRmneTL8kmbitw4Yk5HrPK7z3vy/1sSf/f5fiUjhkA7qkT7QmYjlENSyp8yat
x2mccWfKcX4WRKhR7yP9avz6+3LSR6X0r/VYyLKUBblfXRTzbyetyVCLVVD7bhb4dSHTXPpb4Wq9
TQzMsvacm3fR8DqPz98s+9WJ6jKrShJyBj/Tx2Wz5KrEkdjgO/jSm7nWfHMte+djvK5CSmm/Wro8
vWQtrHTvm4W/2u/vC3+aCWqvsVFBBzVtspvkJ5oTo2EFlXc5JsE3K31Ex9FFmacCPzB0jBr0I4by
aaVMSZRWbCA4hRPe0XWA2qZdM1J9tKj4imEy00ZFqUkp1rJKd059V01kzVt8gKvpptqLBoT3ZEru
Nx9rOdn/My8A4DWsCTBPiTx0aGwsY7mZ3y68jxRZugqR7vVVoJirWjwogQx2U+HAL+ppM7TF3xh3
adnpb0tyDDJk85K8qBtZhHb+45Jjo9cQsJiXIC6s0Ss6a5MVLVHoqM/2VJQP53q+kRW6CK/E57O1
SYWckpw8rQ1TqL/hXfskeKrKB+ADmQpsGOBbi5+eclFoPeip1ygAHvxMdNtFMrZ0bLNupST9eCwn
VUs8ecyb/hvR+/SyVegqkAd54YbVGNNQPr00+LDHUdcGI6ynKDpKUEnQ0yIqa2gX1G9k76ulTFhJ
0cWSgQ5fHsFvd6yZSmNO2miE8yB1NsTFm0acySVazdPfpenzQv9zswuigIUoQTH3caH2PEAjfbEu
gTroqwLuDUiQhrfcMB/+vs4ft6bB2ybKErYKdhGu7eM6qSFfRx1yurCzUmNv5WbsT2k8PNeSSUOq
aFzeZNitv1FS/0AKfZZbzdQQFKakYM/8ZIUEI07HpGlpg2qlnVyef5XZBM693pympHgYso5Yd7yS
uZCkDVw33lAA6Caq3txSTkrpr7n0/uXcbDRRP1hytm3UjtyfFIVyqX7zWY1Fen7/rLLMJTC0ikbn
pOBE+XhCEFPMoxbJZZjl+UZS0z38DuRFpOnurJxJi07FaKtlfCeajWBb2vVg1QZ9DWO6iyeLzqwu
fzVnFWJ2taBC3CoXu6ovqwy+o4s537e6iHo63wLCJKyNs2zCP5Wpe8vSqeY2efRkCS1tgOfr4EWW
tpPzBubKoTm2qXY5nbuZDJ1ADsJQLg9nS8dMV8V+GIttK1nPilQR2LZ1d0qk6jHN8tTNJwxA0gwv
ybV0rbTftfJ829TKUjmLf17qiXjpTEfMQNZjSFsH6lUFTSI8FqO0KWszW1WyTMeZciEKl+qjCLts
2NYzFk7pqbgZDcC787QW5ibszYHCrIrCaTW+W48T7++y+xFTXwdl/J/nIaJ6ATP/Q+GezS7S66Si
hLtkOeKn6+Xl7wtIn1/hsgJ6BZfBlGVw+z+p9LzTz2ZVaGXYpPQXKVm1nsfhVEvZfZ60D6rIpIiY
41Jb6e56rk6llj5Gk0iXT26+Qc9Tu5dR+g8fLGDobFbRFHxL/U+Vb0mdKA2i0YdVGqVPOeQllt1f
mF+zJavK8DBGIaPQ2Q/Nd9YG//TDQ+C8QcZePEd9UbXqJwU/pJBndXFfhIV20e4G+cy8hn65qPVO
HMQzmIuSqUrfWLg/1oTGT4VdlxlK1ASc0B8fnz4YetL20RS2UkRpdhwK8xxOJUzPgXQtp86HKtX4
Tw0Z5kSHOVTCjdd1SK8/rjmd+2ujDq0ZnlV5YXavPb711zAmRLtCeZfAZfx3MfssZYv9+n3BTwfb
lOola7SzGcblRfpZNiW53ssZuMpEGW//vtTyq35XZv+YShHCYhV2baKRT0ud06hPIDKnA7iTr/tZ
ThRHnU36d6RRC6Ad6/zu3JNohTXM7tOSRve/r/+HuSEJwaFCLUUCU4Mk9+PZlmMkz00s6MHYGXGY
Lcygw3VI3UrJ6SJup/6tS4r4G1LIP853IUnFObE0aC0XeJ6Pi2ITlLKA0SrU6ezXz0+SVTpRH32j
jT55pSpiysswDYO/8cj+sXm/uQbyOTKGopBFxGZypTZ38vRhHqcgFi3nfIHSRfhmW1+8DYXwAtJj
HWx1/bPzNwz1mE0a2zqLpXMlfzeKd5ZInVwY/f/w1pat/bbSZ2ekLNPRyljpWjwrgnseVk36eDU3
hWB940R/cVUqcAOoF4OkFbHyx6uS8LzqVDQmpr1i09bP1ry5dhYdJcq1WP19U5+tB/cFXecSoMmi
IaGbPi6lpHo/pU3HUlpehGJfHK65lXxzcl/cEX6Obiy0pAaJgU8OugajTyrXAnWFHnDnqnKjinSt
kobtoH4zQvnH08KTI8+HUWBnMHssH+U3+au0rhMLUyYlbulqHMAz0/80k2y6iayOrsrq0kQk/Ae5
+ObKpC8OElBJ2Gvh6lA1uEM+LpzMmhqp2WUIS7iQnXOs9Kl9mWPGEHo/yhW6Cs/xcehLpoQgkqJp
a+ybmwHWKhs9TjPiRS39Jh2bb+53EZUPqo7zsFRZ/ycAXyiaP34s42KIeXdu5tDINFjYlXWvanba
XWliuvqp9RKPfXi2hO+Ifv5cFWEiApREEkGwp35ctZfTq5qYV2qJmUyqHgof+m8ymrprLb7c/12C
l2TS5y0aZHRl4gMD1mPrk/PexVaSjvAhQoAHl7ncGPY1a+ranS5zu5KbSoJztEh3Wl1qb2Vf8aHS
Nt5IylN5jTEyDZRX67m14sItJ5MJR+vSuVqVt34eJeJzKVrpN5buz0+sqyYkMahHMlFENZ9kBZbm
Qi/PlRwmFjR6kAskUHWep2OlxPdXYXiSr7SlNJZb5d1x6hjC65XQnFCeYu73BLVJEtuCVHrp/GBE
P/9+nH+8VXgV4V2HONywGEH+fHXatTP6Rj9PmIkMhrPqZ2sUL0VVHsTuu3P4Q82xFKkZOKHIGUh/
qAW5ka6XLM/msLjqkemI1XmkeUfJhMfEGNIff9/Xl4sRHmMn4MVWPiu6rJGvkTmoU2gysYjPitdW
ZBdHyavvCJ6/XgkmTBkDz4j3Ekr9poLO5yyr+xFv7TyJq3Mx+ZaULnTk32icry7KJHnJVmR0+Gex
v4hRpkylMIVRPh6rvPGq3iSq6ePTbJTfCMUfWnW5qd/W+rSlNJ7raBLMKYyV4k4vrYNmND+TRHox
037bZMk3vufnrCG5jI/rLcr2tyPULvUslSVHqE/SQRdoVWjiziemuBu7eCObc9jMxrYuy6NawVv7
d0mRPqWw/md1+OTxDlVrUecfVy8jtcSTshCVMoajpVOskPgVLzu5qOGlbDP72tbi3XXsR6jEcjEo
NUVeTWaunL/7KMtSH9T3chAEOFCm4fxryidzVpSQdTbWTDV56gWa27tpeu4Msz2WTfMiaf2wgcLP
8hOtSY6J0EthOhX0ucRSesgFkTJVIkxbuOJb/+9n9KeMwzko8pJUiRQQpv3jEaW5qUVqlJmhZmbj
KpWi9ySKGt8wpsH9+0p/nsDHlT6Zkms3WIVY5mYYJYKZuPM8XOEY1+pW+mZLf76nZSHccahsYf6S
P22J8L8mcSsYYS7QNF+p84oM10k3lJemJgL6+66+XEyyCABEknZc7sfzG/RBHMyiN8N61q+p00+T
1W9Lqehp0VfnmDZL4zon4d8X/fLSyIZboLngISnL1397VVYrW5VB6i6Mz/Joa23L+MA1YUani6tv
bu3LpchKG6RCJXTUsv/flkpzxZoKRTPCczmqzIaIKvMfEkAFddl9c5RfLUU2nCTYgprxh7OczJ0+
a7lshrJgWk8dfLInQ6g0SEfP5Te7+urWdHxKyVKwIfiYH3dVNrXV971khq2S0E6QxPeCdn2dLsJK
FuPX//yyQIlTkUkZn+azHW5Us4G5c9lWLKthpNadGxtnw9VqRf9mW39qd+5oYYEny4o864uD9dtl
TYWakWJiqcq8ekI6X+3EUryum/aZJT3EUer/fWvLk/2o1FiPEt/Cbge9nvVJ+BNFLqYx78ywia/d
+9VQ4rAQmXqa+7oMVUkw101lJF4056Pz95WX3/znyotHTJFCJPX6caeaUqrC1NVmKFZw1bapBDdS
VTbfnOdXq8AoKCq6SW2GhT6uQmSXppmeWqHeJXSTiyQ5rfgaffOav1xFlVVjKXOJoO1+XCWzrnHX
XTIrjKlz+mIcNS7lt/GbVb6SDeKHf6/ySSvK4zSr/ZRYYVuqp/NZupnUnBGeyNrLU/dqRo32zXP+
ckETh54ADnZG/dMVyVoWSebMG9PyMTxLl+cGZ33uatoxxGFDFj74j0VChuUOG6bgitIf8vEYc7Ot
c12asS/qJT6YmaYBQKJl34j8F5cl/6MxFKjSqUrKH1c5q2qeyNOII6HBRH9RqyKA5FT6Jq/1hSr8
sMqnvURFXwz4IxZa15Rkm5oXxN1mobb76xTF35EmfKENKfT9Y0h0C13+STSktm56dSytMCqEIThj
7YImaRngrsrxNs0U5Zsz/EJtUCnB2ZXwyggZPmXNrmVbVtWsmmHZ5fJT0czZ7CRVYupOq2npkxXH
2p2gyPMhUzKatP4uJl9uFjwmojWdsrnxefEoTmRhsEiHVrSJ5bN8Imf6Y5Ct+wZcor+v9dU1Sr+t
9d+kXdly3LiS/SJEkATX11pZpcWSLdluvzC8AiAILuAG8OvnUD0RI1GMqnDP7fvUdisFEEhknjx5
cnFYBk4Ep10Gf9wN+bYWJNw6bvhrDOndZUPuymXzXGShYYSyJfD0edWvPL8Z7UiqAZir4G5QpFqG
8odGcAcBsqSU3mHofItp2yTJUt80YPl4MZF3US7UdBxl2ffg+cnmnqp6vK2bnvgbOc7FD8u4/toB
UvL/3oFjGqsHh4eXChjPfEZe/cKZGtzJGjwdY545e1I6zp75Su0v78vaB0ACjLmrQE9c6N4trLDJ
Hwcr5ugWj9NmKqaZc1q0DTp2bFHKK2dr7SvgoUAciMmQyCwWi/K0NxQo5EdpHePVTEFUG8Yts6L4
DHgOMipOrNGsTZLOu3KjVvIsVHTCGYWAIi2w/sVJy4oqEG3gIKAp2va3xiD4czOYL6gYo6Xc5+jz
LgCXSTWio6vxm08YS3+NMLC61whGESc6mLSbLH6FnjespB4Oe927GmPDs3MYYtZ8I/UVTGrNBVNs
MKrkqJRRunBXPKQF5n+bOHUpSpBjiAfZuqa/sqWrVgIfg4XBfoK1xdFJpnIu6to4zS0f7gPFoSmS
teGVE7O2aWAtAWFAbO0hmnp7QPnIzAT8ME4n7X8LMLw8K7zbgJc/L9+DtYNJ4cfw/xkcXn4bz+mI
YAzhUueyH7UcHuI2TDk8gEc7cKaT8crmvUPyEDC9trd4v6SoPRT1YK9xFdrmVPVhcqtb39ZfEYfc
OhhuvomS9mNZuM+XF7r61cI4oBAxfYHC3+4nK41TgEMCt+L6dis8BU0VLh8vG1n7aIAn59HnIQCo
JRTb8mEoI1+GaWAGeRjyFu3RE1o5pB3d/d+bQlEaANRcJkW88XY9zlCNOgeMl8aje0w6A5q87j+6
ZPznsp21Dxa5AdaDkIZiKPZbOz43hpoAdtpK000VkwfBxElh+rnwAUNk5V3esdOo7bUq7NrJROkX
UtkYxA3wd7HAsLTWG1oVpgNC7Mecx6CfFEknPmRhxJ9zv0r2ioBRcuXerZwTOkdYIGxEDv7z+RO/
fn6IiA0H+p/WWYWG+lbXOy+SbHd5V+fbu8hSgOjh8UGggVka3sJKP8ajaPI+TLuAy3uPOeGmcoj+
UPt5u01MeK3c9I5AhYId6vqoEcSz0CuSzrfLIpmWiW9IkCYAJdAn1sL8ppaCoUMky+0PhBB+s9eD
rI5FP/T5jWI4eLu+CTL0/YytN26aOHO+66oani/vxeoTFaGggzIYLg5dfukW5ZTY6bwgLZR3aic0
ccaHsO7SogmREUCApUHfcdKiG3aST5dtrwWc8LFOjDAXNMJ4kReLpkICN9koDWiWbBynEQhsQKDL
Bm8vkv6nDtqUhNHff30QY+evMbNkqbNwgqxySmnA6UhtI8i5BNS40TxTXwe3cNOoHfXf+wqwO4Bn
4v0FuWdZnPNMzrNAM0A1U+1A7I2jj2Qa8jRJ5DXe2MqGvjG1OGfjSLkbcpgSlY/aJv0je+igONCr
cnm2K3N/Ywi/4qLmy7K4THQe6AbP+1J7XLgo0Y5j3UwiSouuQRtfy+jRumW3d1x5rcy54pQoQlNc
JuQIAWo8b6+R1jRIioawU4MAfgMK4g41v48SBFcMedzW5bWSxpo9xDEINkBbi4BHvbXX1V7SlLll
J1dDhnMsmLtpwvzOFN0HkfNUimtHZdXgjEPP1wFUx4Vjik3eOWXgshN4hXuTZZBmbCAeqp3ImwnL
z9rlvy5fwXWLYBNgcjp8VLK4DCpOFCXliDekgZSTJNDVFGGp9yibt7e0d+UJIyLb9LLRFf8LDifA
twDhPzKrxb0PC+XXeeWzE6nIF9mbn2E4Pg0dBH+m/6epaAEVaZdORYti1Kns3GZPc/cH6rXdnaGd
2o8d/Xh5YWt34dXClklsHWKvZBnh+1X1Z06zHzRPHorKK648k2tfDe/XDO3hBZvJ+m+eSaRIqOJp
D3amxGxUR/W55374GweFQ0WmGyIwxlzz5/LqVuo2M58/QLElQadPuATVTVaGRcESkrrc9c+JUurs
EOPsXAlHSlRJT0PoQHMl1L+E0VBwdKDKZrwsP17+RdaWD5INXAAyDRArFucn8HTZy8knaUb88GdX
D/ZjB+hApmHuK34XYcwkePDEyciVutmafw3QJAGH575Aq2/3fSzazLpkYKc6UJ/7TPzG+/yRRoB/
yhhMxmanskptLy927bLMRCZ4PTxWbrz41h0NQkvdFifYDSZxlP4U3pqmh0ZS1Fb5uIubvLxGeXzJ
b5ZOfabDgYKHKAz5yWKhTsBMx2t+IlEjx43nFRxNtKKT/Fb7Ux7d2SAuu5s8Cmr04Mfd3g/zxzHH
s7qJusmCi50EvbchE68giFebDsqahLjuDsTGqvz7uH++DMm8Rf78yr79ZQ3eXA9kV3TMeTy4x6iE
Ch+k6dz63A3amtvL32P+ae+3BvlnHCJEfVc3SHiAiBxbfnJ0OZy6GP25IwF777KVNU+CHhrcbSTt
cznp7ZoCY+XQ5i0/RRYoWGt/ZZl4bkh/5fFeOdA+QnzXQaUgQkY937RX8bbV0Zj7Gb6zyNQnxdB6
66FL2amTAyCnmxANx51DrrAz5tu52MAXmhyoD4jC3pHbUdkt5EA4P5VB0qrnwJLhpz8hK72tw4Go
LWieLUQdgqKHMJ9bAA2XXSbYlQ1e8SEzAo70Bkw6AJ6LlUdcC+t7gp/A/+g3pQeNvUGe2ehBFoLm
d5Q5V5a9bjCOAPXPb+0Sd3dMDxJN22HZYSh3uZmeWwv5EtMcOqbCHSg91wgMaxZdH8gTerGAZCwB
mXwog0gOgqR07BK0WZlhgnSUcWq6GUKFiuFgHFzuMUCQc/jr4zuXn5BQJB46VpYozdRyknBmSEoc
2FFgeD7EVLGdwCf+e5+M8gnKvHMjEqDWxWNQ+BW3wJNJ6tT1vS6GHw0OT9ZBSapuz6AVQPVFXYsq
Fj4AxAUPcQteX993guRdt2sxRlnfCsrOWVg4FEqtREJePqggxnh5HxfO/8UQQk9wohF/gpa4cG2j
En7juJ06d3Zy/9SqktDNVwPY+fUUJAO08XJI5l22ubY4cKDRpAEmeggy9Vuf0E2UIW5r1Tkztuy3
g0BitmmNDT9ftrM4ni9re/EBPrwcUPKFi7N1XY+Mleqs3R6qXWWIWQE8ICeponrrCYjKioh3Xy4b
Xaa7/1r1UIdCf1cwg2FvV5d1rYimpIAkeBXLrQ0F2bQVHR5BfQ23PMmSfdn29CkZKJTOqwlioQqy
b5d/iZWvijYPDKBAjSXGLVk86ehEGeupEerc54NBTzZSD/SqM0rQcu9XwZ8hc/xrNpfB27xw8Fzc
JPH+hRsX213LAMkhq6E8gGLCjoR+thNF9VHm9AvAj+yHpc10JE6BDoS+9aEEYf8ByWr6+8MFXrYD
qAE0aURRi9+iwskyaprkmSdJ+cDyKoGEcRBfsbJ4PV/WCkY/iBFok0OAtPjIXedNhg1jcTbjqHcA
69pzZHieykD3x7//ljjFWAzIn3DuC1PIk0hNgkyefZJU38rGCX76Dlo3NhkY7mRX1AiGL1tcuZ/h
TMamCHoQRi0xskEyW7clk2dtQYXbdEahIJTL5utlM4vQ4GUPX5uZD/Gr0EALr6SjzfKzIrWC3I1T
+d2Og4UMDcOKiy+sHoE6lomsIFvUVH5zuGx/bZnAAXFRULwAp3mxsUOUKQ+ITH7WXq+g/1yq6CEx
RpDdZTsrbgiZPXXxXkVguCyLQwikK5T1XXmOwKBGa5E/bJo6D/Z5BNVixI/fJPiaV87nmgOYfWuM
BgmUBpc18TDrxrouW3l2ojHeoXEAPcnC4qSi+eqWWnaNgLL2LYHOgFYDWBwP8rwHr75l1YDRpuIa
hxQVh9uQQiVjqtF1IdAH90mX4GrWo5q21iuv8bAWwd58ioDi4qzGmLmDOHPh6tRgPclaBUXBWBNo
koVTiZ7RJh7LbULjDMomsiIY2dC0yVNRuMl3lpTBlSrsijfAB8Z+gyuCnHm521nLBNdg255zWdEH
jRP82JQWGp1T/pfl05fl4iSh+A9IM0Z88HajfaSOfd4VaAk2VP/UMg7tBqRbp77ygqwsCUErUGE8
IFjQcltRRCFZE4niHNmWfyhGEh0GFHNvvNJc42+8MPpfxesva4IdpPxIRpBwLy5iHvo8UROV5zLJ
BARgwfJFL7SouQIBIhoeeB91z86Y8285mkxvE5Un3+tMDj8witO/S2pdgKNfEwOdiAng+DYIBuZu
nYbmeGWF/uSPYyC3VTXSf0q37+VxRHno99j4idh1CXqhNjRAbL5DhBs+sFFBH/yyB1i5HQC+oYoA
JhGGZy+TIONZrmVNyrM7BAKCLG0XfHJ47D2WTAf1rnZ0259AcUGlOhiS6Pmy9RU/hwgPlEjU3QEz
LuNXz5iuyyqvOgcNSh4hqb/qZAr2l42sODmEPMhZZ845KDLLZ1dm2hDdwpmGrIAeHB36jSqH7xRL
vKlpoj4RRX9dtvkCxy4ODu5wDKbW3K7+bmWO4UMFcitK3nVj/3h+mzxS0Zt72hcTBHldFd+arK7/
ycdgesx8r0r7krXFFm6AQcDVDpD1azsB5eWuajOo6/bMh8NALvBzHFCc2jDwKdA6N1j32Execcf1
OGLcB+HsHwDuErrRDRugKMV0e+Pn9Rwvt55ViDhMPGxoZ3O9bbOkgzZvkyd849bj+D3LER9uVEyK
59bJmxuKgBhiY1zSrzXlod3i4gefi7AIbgMX734V1EN8LNwogz59MUFPTeIqhjuTOxxRQEegvdoE
gtorgceyqDTfS0yA9yO0R0OmAFneW19DXVRuxEDFOep18+RIGkNdi/bDp6FsIV9YWAotGDfUH1Si
QVYKsjb7BPCi/h4bt/xstFfybZSbcrxynd6fNcQleGgQayLCjl8C0VePDa0CokEa5+euJjUks32v
/j063MPAn6IFC7EtJTmbkpb/wSnirMHnzGoN75URipBnFqlZfp5CRW9bGWEojkIM5oBN9PXy2V55
wF+afvCuoS77Djdh4JNkbY3gpKQBgdaFbpjYKmcUjyPYiN8J8rQr8MGKk5qp02CDz9xKpLtvv3aU
BVK4xhVnZ4iLoxoHyJpnjb9hgJkPAXq/tk3tQTGpHX9fXurKUwMibow8EPUIHLSFYZmhqVExnp+r
mtEdGDTOKR5iiEU6ZrjSW7ZmCtECHipEt5Cimf/81cnJkmKwzJnEGYhucygF5FNQu3c22iCA+PtV
gTwKThb+N+MGb00lJXVAEOjlOZGReAY/aAK3Lgq+AcIk+/9gCmzVAFoi8MEvHLFXq4rzCcmIbeRZ
9OVw7ylPbNF2j8TSVO7TfzCF/IpCfAb9RctvRZvBzZIaq6JOhdZ55dkIffGBoV9jx/LgykVftuS9
eCDIDCUByrcxmgEXYWUyhcLlc3A3ob9IQW6mC8udV7IAonykmKAKahL9g+Rd9VN6UfZ9mGoIgrmQ
qzJeDvUUSTDpzUT5CFFqfA73yu/3/jgh/QMX3wMXGUDj8l2vHduPxokhmj5ofUQDMgYlQlfjK4J6
/u3yxq/5PHhj4LWIsZ13Gz/kMQDUpBdnyeRu6NVjLUL0PrG8OIrAQI61kNfkSN67oBnzhv+HqsbM
DlngXkYJhs/dYvLN2P62OYdoPUqZGJ8nff4ktDFXQs739mCNghs4M2zgYxchRJLxAmUHnZ89Hll3
01LhmK2eOsS2pWjzjxqtz9cKvu+/IGwie3CdWT4EpYi3t9Ql0k6iNNB2lI26d5wcwugoKRz9BnXt
y19w1RSQERRBHbypywhJN73TVq6DYKV33Nt+UBitxmN/j9ZPe6WCsObK5+oB2CA+OiqXkIHSSnVV
zvJzpEb/h8q84piFGqOPbG2frBl+iZ7mx6n0rzVYr4BfMyACF4s+7hn+Wvjy3m3yppFNfo79uv7R
+dwiNPd5mN/3U9KaTeJwVOy01tO+l075CSo68kvpTGS4cpje7zZ+ERBA8c8MnLyoobzyiYShAoAa
Bz5sl5C96jUqSCIKD7yf4v3lD/t+t2EKOgCIQ9ELivD37RnqEkeWTotzi8aVHyNR7QF8N8yYgsPY
eyqJbkcqoEUb8C79e8PgQ0KkCR26EcSa3hqWymG90Qk/65gE9yCI5JBnRn+Oc3ClH/9QCZluZSmb
u0IHAEAvG39/WxGEzX4ZNGeU8ZYd7sqPGUSiCIIw6YhdM7D8ebTkZ9JGGmO0pul42dza90SjO0V3
NtKL4F1F33Qka1EdPFPZQYZ0KDGhZSrptkNgfWVb11Y2a3Qg0MAL9+57ThE2GzEPpliELiRx88Rs
m6mvb6gOxNaNmvJweWnvEQyKn4SqIRBx5E7v/B4lUUZLX5x7CkDIJ4yljYR2Z5WL5syLxtsNyGX3
oBxCxLltks+Xza/tLEB4nGHEmXjU5z9/dVPcRrpVQhuYNyzDMBdPm0+80OMTMU17umzrfSqKtwst
9qjv/1tweGtLQlsnZpUnzvGU8w91o93PPa2rKx9wbUUQFAONZ+bwvnu4OpE1FfNyOCGghncJkqVh
l8TJEECXr/fJFU+zdv1BvQNXAKIZM36xWFNnyl5RK84KIFAK7PuPzAq+Za7EbJakKLe1yoYtssNr
dfuF4X+bXGfkMpwT+3j5dk20dhpD0Oc9RNw5NNorbkAlSuScwNqnMRTTGWURuYtMcq08tdjhf00D
/gbJBrAXcu+3a1YA4vzcdDaVLQZ7ZI9QU/tSYqLQ5dOyuIj/a2V+mFHKQHVx/vNXJ7N2sqr3WWhT
AnLoKWy97pcpa4x+Qx/ptnN5eAXGeyeTNDct4x5iP2fWXrK8ClDAsgEfjE1z7bibiRQKw11yxuch
qHl+nwNBOCQkz/aa1H+saD80FhASOCLF1hsL51NZUXnPQOaNNrFv7bV+sZVdpwDkoEzhAWZxl11p
Gq7OqGGcUGWIxcbPbLsr48ZupgQKCZe3fnFR560H/wZUQjRPADpaxvk5GGhugLZMeKIEzDTb92O1
rXPJroHjK2ua8eJZchBX0F8+I3kU6lxqGaVl02KWVUv+mSqPHeg48Cu+Z8US+C2gxyKajefw5O1p
akQpEhvmTkq0pz642rV6m6A1/EuBrOG/2ApAAkXRcWaBLkICMLotHFAJkWo73k6jB/Sxib5OOD6X
P9P8c14BYC83JHllZ3YRr27IGE+xralyUqMzDw0nrrrLo2J6hhRFhtm/TXXjsda54l5XjOKxwLkA
J5OiFWN5+WnrmgKCoGmPlirMgAmpSdEuzD4GyQSNbeZgYJ7ofJP8vTsAQR0pCXItkOKXVHUat2Y0
iXDSKNFlsvUyYr+3Q+YnGx96kL9i1qhPl7d3xcMiigWJEFRCH1WixUoZb7TjM4gmBMLVH/PYlN+K
lv9xmr45T+gTOXheq4Ez+uMVT7RmOASeidQL9ApIbLz9rqx3kVYiW0hZ5T4axiByp/HXfraAvdm2
DTEPuQQwGXS9vXKiXhqGFkeKIsLBIz0/nShKvzXdtRCEkGHmpq6oMrMPokJiKkZLIghhN6qBrp4K
SswgJz7BPDEUt7yN50vANZbIEhO8W9UA0TaqvEY2WWl1QyyPRBQlyZmosHR/OUgQ2uYQpvJ0hAGW
rl+O7T+1EdLFCAYXaEQh4nrjSk9CE1gKiKxDXsLYQ1+EDcan1pOHQYOVM0xbSsIkPxnNvcde18WP
PgdFnleSXKvWzJu12Ex0OwLVCkAbAzQzu9lX93OaahQ0ACenVVShJI68djuU4wGNZCirVsnjXx9X
pJXYGeTts4bp4tRME1ODx2s3JXk9hTs6utlw8MPK9yGnmAeYXO4r+7vVhX6CGAiEcy6bX1ss0iCw
bSGNAwLjIhDqyiGrZQin1zpVsuOtq7uNnzc5Zq1Jq7bURuHw98/Ui/wVxKYR673j+RaxLFBDhocj
0OzFPPFa8GiO+kbvry8k6lMzqQDKmTMJcOHQY0HR69tS8N6DEmrsvtEPHSiMDOJyDfr6WzoNz4RU
ncKgwzC6xmlYcQc+vAE6SVBj8d4RZlAZ11kdwvNlkUy+UuSbMUa1C+gOZVHe3jWBP/7OCkyzLQHT
/L78VVeeTXghBLYQC0lAeJh/t1dHuIwrkI5nHYgWczWBqSPSYdueX/uS18zMSdIrMz3rPC0FzBBZ
nCbaPUgP8+z77PnyalbimgjhRgwW18zmWno3VHnIUNAQEiEhZob18S+ey2vc6ZV78MbG4qxopSVD
4wlGLrvoPBVQoiKYePLHqY+X17K6ZQgBkllfBlJdCzt1HU0SRZsoNfEJOMpG+OO26Mf9f7CCnwJD
c4PC8ikKC87iPujQQpPJEwvlN5dPWFJ3RQRw9cPgoMXQC8Ajv+y8SOKm9AvVRmk3KH4cicW4+qas
/g7/n+OlCOiihzAaq3nHL2dlI8SQoB+orPuzzpIj4pgbpq91Wax9GSAIgGXQLOMB0Hx7mKl2JxSR
kyhV8BkzQR1ueRtrhndTeaV3jcP33hxihFf9Pwtz49g1Azq8w1Tn7FeA9u3zTPU6xNToj5cPw9rR
fr2whYuXYaPczs0iaJmFuwJC9w4kewfMY8Bgl8uW1s7DTISfW8VDkHQW/sCZVOWjiBql7mi+E4Yh
b9Szf9+2jZf5/4wsezd6yMFMso6iNAvraVdpcqPM+M+AV7M0idooU14BZt9/qdmgD1gWgUyC7oK3
B6OHzFTQGigUhe6TI8ypLZ/UVY2b+Ycsgo43RhYe21Wc5QQBW1r04ovnEox6DM2fgGmFblX1oezD
/+eqFt+qbSAxMAoOVSI27ArAdzuH8OeiiKsrz/2V7Vt+r3xwkwLtbXE6CBBEKObSdXaTiJ+Xj97q
IQeLaaby4KlY+lU+oHQEviKOnmijrUDVyKBj0W3zBH2D03+4UfMkgBckZZbbf3si2q4YaIdqSMqG
Z1t/RF8b8KLP4XTtqK8t6v/svOPEJ9wq7nd4X8fauW0i/dhU3c3Q6B2YL+nl/Vv7Sq9NLbKmPtKQ
/uUe3lhgYhgcoPkpYdGVo7B2yAGaIj9CgwS839IToYEoYyDew+dhotkkx+cOsvxb0eqfI+ZTNEW5
v7yq1Q0EaAmdPsS477RSGjezaAnCq+55/F5jTGWc6Ad48y/X1ZXWNhBYCEKUBH2572r/4K36vWYK
sdDY3EFL4pTY7uiW5Hh5RfPRWvqJ12YWfoIp7JryYMZr5X6If5DwTvRPZY858s6znT6P5X84GLhO
L+qUYOwsq7mgLBhEqsB6vAzJkB3TsuDHICTXzLzAj4uVgbSG0hcY9IiAlvJ/PWlLonURprJqpwfi
zjIYimE0eKTojg+6wQQ5B3MR/XrEU4l6QudxhINdgcHCVGHsHThgZ1sTe+LNoL55eW/PZRF5T5Wf
VQdThdldldjgAD0g8+yVdQ1+Yehj76TkP0EIIo8MlKW7IZT9d1t23gfB/OFLltfskMcO/9mb1n2u
+gQzz/DvngQzaC4FRL8HgQqBnBVOUW68XNtUhQ47VKoKt35B2Y3tJ52WxAfppawg5sJD/84wXf6a
whwFPTX0x5nrBHnDmA//uIBIDqyq3ce4o1C0rSBQ7YwdmiQqxjE2T4rqJmua+qPpXX2eQMO1G4XN
22V5iai492z3AUo9/l3NhfsQmSkrN52l5U3gtsnH3kb02E+R9bZlIYuPUGht/zTSiNuuQkupmNUO
+6Ir750swZjMIGxOVBf+x8HLwM7rsoA8+qT6oTONIZ4RYztm8mLbkuTXXJH4BD18c0gi098xCCf/
sNwKzE2XmBAMtHBTB1l3D+kC9QlY98Tw4zSmX7esTk0UicNAwnjbqKDae72tjqUtMOmQ+KDXjZ29
acmEsQt8IneIzNStCAb+taAI2TZjW3MMZgjC7z54ctPB8Xr9q+hDDL6vWzTuAB8WN2M+YAB2QUQ6
FVH2kaixfwoSSzFL0SA1onbYQUHb+TMGgvg7r5k6uYEkc32sBojuVDxQtyjlq4+jDxQrycv+YaSd
e5TR0PzqpcXeAATG6GAdfkbVod4LNVQ7njXsCGY2Zh0jaoFSgh/cYSJF/ZjhLz9D3WbcmlZ0xwzj
a26An2H0KZiOJ4hVYeZnUCd7MyXO3ocSHWbQ1w16WWgLEBR6OE5I0BbvRV2xC+JMn5ispg9gy2YY
0OwVkEpC9x2HlkAV4AxGGFQZc+cLroDeiJkB10E0aDf4o3+EtKWzBbYebnE1wUxDOgF2vxMVfNe6
vDlq5mEGQzLWyZbnozyMxSDuBtDK9oXW9mFkPigb3GsxHlbkCpgbDz7yVsunInZmRSLMBrgthxi6
IpHIMcrcnfSt06A7rneqOaHDJWXI4T+LTLcPCVFdKkBEVruBo3FmY4PRfqG6Hra6wND1sPf7I5hH
9V1Gm/Axn6AapqayP7WeEjtCC/fUuL49tECHUyhyIZyuGROb2tQCAZUg5i7wxnwXDiAp1P1IgMpp
c4pdhkmLxIu+T/1ovxZQhr7XqLptg1jWR1IP/qEeOve2Esb5mns6LFLqNwk7OtjlI1bD9nEwYlZ3
JptNVKrPLeXZvla93YeG4YtBLvYJR8rsmBL2rgep5ZuM8/FmmlVD+wQCPBD8+chkN4ASMtX7XkwK
jNgGFy8BWIn51Dkm+2HukHlgWW4+uEBL7sa8xucwTdBhXmeDQ4nRUtDS76fy1psgIOhkfRxtRGbC
fUPllKqhxNxUn6CBxUQNxKg96z3OGkiYR5gQ9xE+BcMCwXo/d+PU7UhbxI81d+TWDYfyY94Z8jXs
gNp4KCD/mFqgc3HOaYmG+8F8Dvq4PNvS0F8eCtz3WZt3T1HvzgPmc+YeUfDwzmHl+bPOob3vqwbM
tKAv6lOPVvNNQ5Q9AlQVeyhKjj8dkWV3GErwOediOiRTHm4DUTp3WVANO1UR98awGaGKddxvwUHG
pHkaY1xtn8QbE7juAT4p2jKDf5cMmH/lYxTJE6Xc22MUSnOUqMDdQEmSHYMgKPGWlcNnw8vsIGKm
7jiNCNid8XiwTNRfgnFuZ84QT/o4blvuhfmXolPBvu1s8+hImd23ZROpjYxUAY7lVJzo5GFSpe3D
r7rW8cHrkuHchTY7yTrGFO4yKR7CCvNnCXhtiE5jYVGvRi8F6Hrkm9dZ8Phs137vR9F9NVZgUnFI
6C13C3JQyiJxK/EabmXTRntvUu4Jz8b0x4YY9uUlA+bIl9R87UmXHy2EQk4uPsjeFNHwLeqz8EsA
EuQfP9ARlDqHQN+ztqu2wrb6ELcjRtvmGbtPxhw95Erz5xaSCnsOIawDAbyz7+ui35qKx1+VLTIB
9ySbPbBRTJQ1Xb7P9Ng9TNrnW+jF6SdKRP8F4sjZHkNshi+RycIjmTXrej/WD2OC+UiOxIhS9HHm
B1JS0d6Ce5vbbVWW/KklLq50gIIwm+LwyQdmvadVZ/cDw2AbENy9o2wpFAp4n6W5B1QPf6NPiTXF
h4wm7JSh6RrtBHgjDBi/vZfaOup36Mdp9qBjsR2B0MpOt6HaWTCR08bj/Q3NGcXc28bHkO88DFKK
C7DNJjocy44KDJdy6InZaNgWuYeh6kmOkeoSw2HA4OjUDslTiFEwxB6i2sXQ3mZs90KDaBHVCj9B
RXbXONzfKq3dj5z18Y0qM7RLo7/iRLte7np0S2yGIuF7h3XOMZOqvGt1GKA1IvO3UxU61QYOFYO9
qVZiE0Kvbm9Nzz8ktg5/V2Md3yUsb888D+m3GMGJt6G1FidHxOR+Ug1OxzxNAQ9DQ/hTA72iHx1v
MLi+gv/oBpKfxthgNjipsl0WS+cEAhJD/20Pb4oG928Znt+vfY7fJUy6+q7Fi7mz6N/e1tVodxSa
yfspbhN8zMB87pOO/HGZq49Qtgs/OQya+63AFOU6YNmGZi7G/oB9t2tEn+9IM6m/T3DRgwmVDjR5
YJrKsoPHUZTZYdB+WkwB3F2W3UBt57PNrqn5rQT+iPhRbJrVfd8r5bhBxmJn6P3UqyBdXfX7qNPH
alJXAv+V3AkkZrwoKOGB5rKs3jMcvTynMGNc+k0qvDttBY5LOX7oSfwn0t6V7VtJNBK0YEJKHQRV
FAcWdYl4JFNTGgF7LZN3XVYG3p7rrAk2yaQRdWngjvlOjiUG36LiqHYQopZX1ryCJ6FsNDfwzg3D
kG1+m2d3OXRBo6zG1S0z9qXXPUbAt/qa7OBKkoihFPM0DhDPQFhdWOGy4PDJsZd2YBlvOKC4hxCs
szQox+Bhpqn+h52di9noNQ0whmBJMp5rX72ZlAeUzIoPPYTNW0RkJdr6DxRC42aLqnuUbTzCnXZD
0QUT3NZkdK4te84U3+ZboEpBfhhUXXCIwMt/u7kR9yEchtAyVYk8EON9qxIMgce1VohAwrI5hQag
8eXs9f1deWtzAXr6COe1QRtrigCHiq3MGPN38eggOktcS8fTZXPvvyyOL5S30SMdoPVqKZKh8lG3
UNPL0iQD7DmM/q6vm32FEHajmbgChr9fG4y9MPoQqb8n+xauNXWS5CQddfLDH0ckA7WgN1WbtFck
FVfKvaDCg3mGVg/Xj941mleClpUHqdI0a4QEPC3hMbbcTtbuayGzz6aUYbgDz8h7dAQZ1f9wdmVL
cuJQ9ouIAIFYXoHcKmtf7Cq/EFVexCIkEAgkvn4Onnmw0xmV0fPS3RHdbVIgXd3lLBugwgwy8B7z
byiD9B3fxLWsLjkwnHJPsHz8LghGrIqaeOSps57qaCUlC5K9IbOJ0jGOCieHS2SFQi4enWfVqBYD
TV9jHo6oxa9b4C06MPEb19vaYfZ5GpSScazFqP9II/jfHweqI8W4dZ0jnez3LiiKMVoVLyVCwZ0x
bXiFhNtkjVn+s3EYjjdI1dAQB7wfsLl1X/4xF/MbVrv9AI1o/FdH2jpDhh4i8Efh41SwS/yWfy+G
NWZhEyDPwJjRPQnUqHPnEUCnBP5ILfhRgfvoGLUr2AJtKl3tiKqe//OpAlYYpDTIHK7YztN4ie5r
4UkIAptpPExafUXjNRudyaQFZvOfP+vs4n4TDOESgHO8Hro/3iQDXIREAkq5xdCStGUk3COPMsgw
mL0neijzeTKXdG7+jYwgxUKcFy8VOLYz7d0FgAg2JxCnWbr7ic3oDcR29X2Z6VYAMZgW9Voaq/Dl
89WeCSHQ+wRbwEdIBvP45FM2tIsGFctkry2hmee4Mlv8dk795OLo9t/rHWv841Enp8EveexNUHTZ
z67z4sv5a0zlDSfti6uKl7geg7S3FWZEVXghJp9fI3YsSFkgxp+q+0UzxE1nypM96izYMQGUnpbG
vniNFhemUWefBKGceLUrdJE3/b13ihkSOtIfkn2L9l2KmoOkbGFH5l/yDDj3LpGaIVuCkikalyef
DdsfF9mMcByw9lshqrvEAXY/pjcO47+8Tm3bjt414GR8vlvOnQ0ANoBfXR0f/sFzQhSTc1cMxX6s
+yYNNFTOdfiMGRhs9KZ7bpv7z5937lhgYImhcgAwMBSa/36fAu4ElQjcYj91I5A8vt7bEpBG1vc3
fTQeSOvdRDx4/fyh5z4iRJrBSljxhv+gKEjY2oQlQGVWkDpBp8mBrWmm0AS+hxGzf2GItEauv1Oi
9WVCq3hV4wQc4ORDLrCi9RFEi31YwdgTwoywShuaZvv5ks5kJcBq4eyt4lQoGU6ToMCEs4Xxwp7C
dzaHZLd7g6okyYugN+imOORCunD2FcLAEqA4gCT+wVAm0L6F2n5fwH0hngTaoUsoNrwcip/AytHl
wqn7TeQ8fYkBBdcTOgbAnpwmXcryRMQC5j1aogUPj5Vy/HCnbhjQu17617pkCU3xX4BlC9RA+a7o
QlVaMt58Y9CS/8/gAeT1EBwCE+23o8/Jy7b4zBZaArBrQJ9500LKJSds6o51LfiF5Pbc+cD4AtBu
oCEQW9d//8ddJefY2gV4nL0OY2NT6vPuaYbNSHzlF844bQayemDJOSI/BORrm81/31ZArK2DLpgn
/TM/GcsyNKglIK/NjMgC6YO5TNGAi3iX9565cDGf28RAG2IojgALgO7JKM+HboyyEA8D2HGEh1g7
X9dd8DRq+u7o7kLBdO5YYgCPGxHHZQV2/v1ii25u/No0xd5IJvdCxuzaUay/8PnOHROUgQBR4kGr
PejfT5GFx2QYItWgYoHujlyhdzHUISPlXfKXOvfy/nzU+lP+2CklPJxiHUBHnNf8yYz0pezRsp/6
5N54/1H0Zk17MVFFDwRpOU7BqTqjGsU4upOLmSug1A8DiP67zmNjqhuJMujzLXjuRsKsEHK2KKSh
mnCyLmZQSkskVXuvJhuwyjaeqR4pR9/bYjYyUXkJ8X7uyAGpjT4tEEgRIPZ/v0ikqIsDsXcM4q3x
j2EbhU8wuSF3sx7jD9r73qMUc/KSJBotp8/Xeu4bgq63XhQADYWnafdiSkoKylZniiXZ9k1N9mj6
NVmftOB6Vo5/4Xif255ow6CdhWC2opT+Xmrr4KeYdXbeepO80kKGL73U/Ta25hKW4lw+A1InUFC4
DYETXJf+5/bE4F+DiB3taz3o/tBbbcyWRa36HheLLVHXgbyXD0lZ/0CbG6xPDtjWhdd7ZrmwLYWA
QQAgNdSwTraSU4ABFPMeeBijb0vjXNM5DDINQN2FB535jiBfA/q6quCgxXRy50/cQM639GOge7oX
UUy3keq2YA4dRSm/fr5lzq0JsGJIkyL1hnzmyZraAUNPblGBophALgo8UForgRFWVV4y0ztzMPAR
sBqcDfzllN80QoChWu+qPa8CR6dEDvLZwrUd596X/KMGSItnUTVgiAgpjvJCHnXunQLcCA3J1fLp
HxyYR5YmGV2cDVU24qabuirv5pBlNajSaduhXPz8xZ5bLbYpQg4QlVAPO9mwgkJqv51n+DJY/oM0
86u0uP1s4e54XG2TSX8lSXchqzq3RmhtAcjprpPZ048Jzam5gWJJvIdO8nOiFpKFEyxZIrst4DJ6
YYHndg4uJZhB4nXC+ufkBoQj9tgOHJu0jfzmGGsTpy0t+h0mNWT/+bs8+yikp9g3AFP90w1VfdTT
maO6j9qkevQhRIOejJ6vIhZfUtg5lypCax3qRysLF/fGSRJh/WY2w4R9UpWzgKhDk8Ys+BErCKhC
RsgPcGck3lYzYfMFIm2H1nGK7efLPfcZ13Yd0n60UMAd/TvWMdElUnWeg+6J7HOmiJNFuvaP3Fu6
K9MG7MKX/M1YOkmP0SRDUx0JIj7naR9f+pjLdu3g7LmFYdlmUsQUm9XD57WAagjmiF4fNlsOWc7v
dhmgqizgy05eeFDiXiGFkVvhmTZFxAQlWxRNpsj8EBsmMXBaKjbkxPZek/Y6CeedL8oiRvsgKXaA
fICYWvhTt1GJWX7oBQM4tBfIEmxib6Ayo9Cm8bfEb+Jv+DO7cgs1VHkMkg4/8POXfiZPQEoCkdVV
6xWt0vU8/3HBNBoQQGAqUQERXmUjV2+eia5Z4N/5Q3tsgu7pPz0PFfkqkoxqCw1vOKqcpgkOhHgt
6ar4APtM80iATtXpCA2++4V17ZImWhQPCS2AV/j8uSeb6/+eC0L/OrzA5z5ZJwcOCY57JDr49djI
lDGHD1lNYGaUEq9qHjoLM6vPH3mSK//vI9FzxN6CEy5UOP5+tVMhSqpAbzmwePLuaxnpG1LF5MIu
PvsURNvf0pHwnCB/P2WQVWSF60cHzEmWO2tp8qCSzl5oFZ19fdCWgT4YEop/JA17IEqmpB2jQwLQ
WEp0EICIU0oAqso709fjhTLj38eBP4rxKRC+q8HUaQEw9W1EFw+4fDEW89FBw+eWesu7CJNqr1vB
Lqzu33e4Pg52RRD6WyV0Tt6h6mBq0bRTfEigcnzjNTZIfQgtbD/fDydXI/YDfid6p9AHwsTpH+5E
4+iyNgxb3+nQOBkDFgAjV89ZGFQt5s2hs11qL8pI31xyFDy3vrWTgvgO14J/NP6MpAWFr0R8qJCH
p2HIvGPkoNb5fH0n19Xv9UHYBvcHXuZavP29E0sSs6S3QXTol953N67DgzaHtH8v0ojx8D+i9n8/
DikN5KswU8aVcXJdUCRSs59UCYwRyJgLEPK+AJ87Ryl80y5JwJ35dKAL+yCnI9sHCWLdr39Eydj6
0RAPPT04VFO+hWQ1MCSJYfoJ8XwwuY3mqU9534zhFh0OfYkadubVgsENwBcycExhTyXoAuGXkFlJ
ggMU5t0P9OEmDHMALLkDst9cMiclZ1aLTAqZOBpivwvIv1fLvN7BsHIIDh0TPHljQLz3gCPB6XJD
rfZk6jiukF86KyeMU0qrgWB0qACqEP4VEfB/1myXsJjtJmjq6gXzPeRmC/ZfsIeCbnzfExY+LnNX
9O9oZ9DhjmNOP6SgReoy04HHEFwqsBUz6dqwPWBguLxKGG9dodalZFvQcvDfP9+7Z5bsEwQcoBPw
lrGF/16ygz+SQms7PBDquHdBTaeDdsMpSt1ZOjuMsaYiDZjqvw8OdJAv3E2oGfHH/5GJrHsZvg0x
4gNCK4ASJ9mXD8JhOMMM+VDM0fCoi7Ko0hEcjvvBmYGpWvqkSpfW+Dsk8aU5DguUS6DL1Du5XhqI
vlbBtSp5kXe81dclZufQtaMOhB/Dn/Poqrysx25MgbYN4MxSLCk4jEFKW7pKIY0vBdgaecNgPb8M
fv9Fcq+AJqbxXiOuNLpWlT/m4dRFm3qIRarQ9LqbO96lJuh0CpnrJh0rAtHZsJm3uuhJWni83btL
AZwwejmrafekkDDxMa3FUqbIZssNKUuRUo1ZDvDFY475N8iBFbTkE4ymcz5DAhkjS4ATUS/lYGMM
my4QVRr34ZLGNumh8ge/V6BaGb4RzImqEKDZArTKlJD+HtjGKZeoJlM2tv0NwyfZIgPAODTE8msr
g3vTmce2Cf2r0cQ2nyMnuZ7CyWym0jUbEFuiq5ZCHS/Uk4NOQhXdN0Xp5SWAqy9wUICHTgJV1gFK
Bg+g1b5bTFK2FW9VPhYaetRO00cHx1+WvJodN6udzt10pf+FNUOysbJc9hMqtpSBFnEIE5G8kFX2
MeJjBAI//WF9xTI0Ur5Vi+9nxczoxqnB14YNE/2oyjI51CGRSCqB8OriMUYWCobxG/ZZf6USfSug
avzLL6HvB85FNGQsDjrAkoflYwLe4Zsvic50SHuY/w7xQcId4wr8IJEOCHJpOEE/dHEFz2BpVT+U
JTQSqq5zb3Xh1W/+zNXGF0m7c7Uz7VsWNcC9JfU2YUH51JPBu4bsVX+MgVthWSOk2qHLXWR0bP1M
Fy7ZgEB4j9P1BDQ5NoPQZEpdQYon3vLpCJDJj8XwHzqxzs502t2pUMdIzqtVmQMp+TbGDCd1om7Y
WDuaRz2r56Cc7BWcLlBTi9bF2emjITdioW9Cdl1et/1XCybehsXte12otwRIrR0dGQBWnog2n8eS
M7cthW4KFBbR51/tOU5iCW7WLiA2OQCOWsqs1h17wTRmvKT3dZK6r0EDQoprSwbTO+RlJ/klXKQU
cxIg7UFU7u02DiwUXD23UV+5rVmydWuq21yWtX9pzn3mOkIzI8RAcO1N/dNUCOt5hsSGjQ9AOtKd
EoAsL4MyiNp19PCfXyZgAljrWmx7+PvfL5MqX5UVd6LDCD+ETd2VxSP08+R/m9/9jr9/PuUk/KMT
RDBoRYJUll6xFWODxAWUUFjER8J81Iur8xjI5Qtx/8xrBJxqlSdYSdGYNf+9tgL6ANM4NPFh8qnO
SQUQcTsE/Cnu6CUPhnOPAkgF6mmYioJSefKontXQWkRif5gaFxJtqh1whCQJvyZFKx8//2Rn7lII
UbqYvsBTGsYOJ9l0GFhJEkbDQ2+kgYNvGOTUlmW2MHatK0QkyIXnA8icF4aiZ4qGAL1DaFhDVAPw
v5MkrYm8zsyogg5U92MWxaBzpIMDoaukQ69rQq/8wkDrzAPxSkNQqJAzQFdmDQR/ZIU9GyFfa2CI
IDvRyXyu5/JX2NMIl04pqcod2E9f4NGf+Y54JCaIgETA9/Q0x57a3qdoTjgHPU7LEU5ykIICCySt
MXa/UFie+YxrmeJCdwF6Cv+MlVRJ66oELu3QeLS+xgVKbzVieg4jbS93dCJyGzjzHmJNdf75Bjqz
SJwGP8SYaVXQOT0XrJ4K41svPiyLHu+CsP3ODeN3QClEr/+PJ6EX8btgWSEQf39BI6ZWkATnnqtI
XkFur3ikvYHFJC0vHfYzm2XtASPFRJJJ/tEznUYvKdw5iQ7eYhmsXQdd66yM1fAxk6SANIALzvaF
AHPmJoJBAA72qgr5L+dOuFNpJZqFB73E5ZaUcfyWhF19QVrz3OeK0LUDOBT6Q//or9kIPmNmaIoD
mySrU47BFpQ1i1k+RUsJqPrnn+zcmtBQAVoTFDXsjpNUWQ9TvJTg2R+AqHcgTlZNV5C5svvPn3Lu
a/35lJOjPUJgZIK/Ji6EgoJLSmrGZSpBhdZQSem9L+PkVZdMSM+8R1h/ALsC9ZgECqUn8auoAphu
M4W0MWyWVyXAa0mnAhDzZKrN++frg/jGmfQBCskQwsKQ9YzIZeVWIfqYCJfhKIKMDgmsVWt/ngE3
YkMYZcCGmmE3WHnriso7atFDC03MpMigKWay0efQEALfaut63Y9ChY9dRHdeWRXpHOkqmyuYKM1d
U2amZq9tyK5gEPHYdKPJVeO1sLCalweg728kbcXd5Ppio+b6VzGVIofG5Ttpmx+0adv9TKef3tD0
BegUragBm/ena6tQ9kIhrt4qdGqhiwlc+5CZapJhmuDHeFkI0s+IsXGRZKCMVNtITuolsCX7FjVW
xlkx1tOOdx2HzYFOdgzGfCpHD1bsfIAYcsPQqVN9TO6Jr/xjT3oICurki1WcQC+p8rJBYvKWRBpU
PRvITWXsY+wCQ+s0bdekis4gk4CYOH5TkHzfu6p0D7Poxq8eRk/gHzYyCfKxEvp2GvRyVbiOu7UN
nbJ+pVKMjKi7qmU0V6NVO7eq+lTFIn7Vbhe/4Ki3qMg0nMAaWjwNWk4g99TVrhjtO/HGnxLtll1f
Tps45K+1FdVugOfbvaNC8U7mphnS30CMoFmJhgNiXTGS8J37rQ/SFDiUmQIn5KqchmbXNKLe1WZu
71uUNynyXtfsJqnHbTLP9rAwWr/X3rjsNBS7Nl0NthqUVpLDaAMLsLiGop89Av4KVwuc3SzkIDRZ
MPQAM3ZVtfHL2WyQA1Ub7k18TuGp1ia5jSt2jMCfuBln2b75jPR7bQjbWzVAPU4xkE89VAH4kG+D
EHAz79s5uQ66cngCMr49uDH4SW4RBd9iqJTk0HpBxz7GgG/mrXODsoimI6qcTecmxaYdpHwtVNXt
QynNFzYW/GDApdhWsg/vJ9OjMb0Mnr2ri8HLxBy5XyLHGR6FnKIn09sHp9ByZyjv83iAhj769i7G
JeKrJcN47ZeOc4ybhd2OyJUyRcs2c5qpTOt4FJlrIw2+RxVC/oYGP4bQn2CK3RDxwRsZ7AIwRzvw
19qJwroQZ2PTx349b5RA9byMvNmYpm1qLHUpfhYlGGO+X8hnqPgD0zM7ADCtmOwfqKabe/x/4tgv
Mdi28NoAoJ1P0/zFcVk0pQ2GA1exJCrzBhPmbqSnvG7IFGxQAkRPS9mhL1oEzaGCwDB6EYAN56Jd
IFzm2/BbhfbJzaJcexuQaWX6DfrODHJE+Iqab6i+Hpwuiq6MNydHupj6ATde8St0RfQuelXN8I+D
dkSFQmfLAlf8QngMnrqlstt2Kqd8CKc3U8zxNR2lvlF+AzUqUPEyD26szwtIQHlQC1Q6INyAEAwS
Jaimd4ToKTWDULcC1/G1LgUYNwWGyVws8kDGKMy9oRQw+ZXxh5xY02chM+a5RlGL0lFVNxi2jzkF
Rf3Nm4tm71Qt/AP8qd+GdYwGCY7jLXhi9zBepO9NObc3Ex3dlCoXXQfHwMo3QRaziZDEZEYE0M0s
ShCQtEPH706Mux7lVXHoSM+3UT+KA8Y8/Cdsh1uZBjZq38TSIja4YP1NA4zhsgUMGpoG7lQgeS5C
uIqCN5dhbVHe22b006XWH0zaehf2wk9haBDuGoYvlS4Q0YKaSYvkBvJnX9qZlA92WIZd7HRjZkxN
d+AeVtemHRSE69na5HFsc1WAuwcZXsLzwffto1dyhN/Bi81DBxocnKAr55YxDmpXFAxAsBBpwL7z
iWP1prIe+8n8gVH0BsMCCvy8apa0kAmCEuA9V3LiNb5Iso7NeK2eZuXyHdGei3WMcJSoXdmvBKUK
rqErtRd8Sar2QOEPz8B6+27OdIedCpfL+Gg9jgW6ukTsJ78g0uz9QL2FI+ahq6XSqK3pz4A78g7k
uuaqdfWUWdmLK1UCq+3VlH+d4GbyY0Yf7KpgwZQ1Q4dmiN+PgwuziBltycAs5ccM8fsb1HIjTzHI
CX5xqufMXUiyF8btHyV+TN6WktzYRpFyJxpdh9u+qpcNRUhYr655JhnimtgJx4oXJ2zZHccJhuzV
FCRHYpL5OwbM8PQdSphe07HaqMVGd2CKSbqaVJBtyIolzGxHitwDUveGcVXlM+AvDYwcwnhIcWlh
zhhF017rGXh61OToP6mevqupqL+bKQpRLhB4xM7Ta+K28qZrHf6loRVoEiTSX5yawmnY66v+thZ0
fhWJK66mAvzxpFLf1BSa3eCHSw7o+QhdxnDKYXHjbF2JPvAYtAfr2x9JUOm0qkKdlqIE35eqB/Bd
de7FuKC9ApIBUpXOvoMKKZwWZ3ChVbykxnS3yGd3s456NIaSF9Hqby2zP7SPa7ZwqgNQALDwm2Xy
7s7drXGcMBMTqL50cg86ad6IdH+1xG13jQXYj4bSZgZk8c1S+9+MhYhsKotJHtteFzddhS8tCZG3
geuoMjXdMga5O64kv9buu4l+H4CeyETh8xsU8mXWTiN0hOtO70u/967i0nyE9fLaB/WGo1/2YMFF
XLn4b5a0M6a/ibuTxEr4GCPmNwVYtpuhLaejYtRLpUSjyuvh9GRxkXx3DeTeDF+8bcC7uk5nA8Ab
COIb0TdqG461j05iqPaNJ8p8GsBdBHDOgegORqVg+k0bn0S/fIY8gU7tFXOkmyk9GQQwANYj5F15
AT83WNo/jGExpAS93y4YwmfcNXafjEWzAXvukHA5MHAI650c/avWj8okrRn52SLjeI5tMF8Pomyy
ENP46xoMSoGmsjx4LocyAtJDFtMytzLsshLM7VwbmNYX1j5Sx5+vm1LilE9dOvTDt8gFq9J1kXmy
kigQMrouW+ii8nAG4B3SSB8+GKCZpazLksFFI97Xt31gRIoC5nmO9RPOstw5mt/Mnqp3XSJkFjpE
PYXtaPdlGC8cK3bLHCVs+aqpeozQOs+GmUCWINB49ZAYSzFuaa4Vc1kOaWWGazAuDmQuVN6I4auC
cUIFaveewpMQHjEufywcru6dSEeP8AVE2jT0DA3jYdpa37SvaizfuQpX+FkxYrYfkgwlIUmxy3Gd
9EipRgnYhHD6DVifD+ifY+KtlowY1X9l6LtvJ8a+2yFxU42UD7p/83unCU2bWKp0WAiMfgsa7NBX
bA8Rm98cqEls+xmKcuCIT9kC8lxmWk9sJHwTDziV9UEKR2YuzIVyGH4O2QwqQ96U4lpqddsuFbq4
sEveVmw8NopLZJVRf91w4qChPMxZ0XryOgzh81H1BJJV3tzfox/XbUtDzLYn0qbgcSevRTfEx6D3
/W1SiGHDDFuygYoedm1kECmmBddqKIuj14/ODTwMwzRMdLzHOKbauCa4Rxscxgj4GhnzoeCN0YL+
Rehym4jJu8P4457Ovn1OAItIPS29jVdoyFDGyZ3TOU2KkcxG4OJ8RU3YY54PGiwyvHC7aDseuYkH
aDbI5slWEc+17zsp+mReHhTJnLrwkkVvyPnwwxl2UuzVU86uVJCcKPvhZWpmZ8tNDURR7W2bwXpe
amLZPIsRAYRjuvWlCZGOMDG513NTstSBwGqqSyhWKxrgHoXC3BFOlQRym0EIM1koCETKJXCTM8FV
UI0Txl4LWB7wukyjjkNooQ7shmEUn9ekqPbToOidbQexcdxx+dV3yYx3wXADIKOLWPkzbmc/T8ia
NTLFt3qsUZY1xYNC1+q6VdBDcjwVbBFWzRM0DuKshIR/LoPlqlbFD6gYMZRC/XQs0W6+Zg7pv4Zo
+KcsXMzdEiJ7iB0f0gcAVzXLQY7usGl59Q6/3/imG8OHQsG0rphqF8I32PPOWEJiYGy2xIXrIDjr
a5bZfiCgV8coYV9LQb84Nv4Co8t4y6v5J+xZxX70I5WZsuBZF413JOTjtlmGKp1xi2c9xweLhCDg
HagG5P6Cp6FBvK/r6Fj1Qh8DzMyIAnuFO920kUVss26MHoNKMMyL6g9orPRHmBpjTBk14qmTY3KY
nHF+rsIBejZQc0lhAtEd3YRBNGJq6H5pJvladt1mxPQHWyu6oaoZnkM6XBvpF0hm7JOj2m4Dj4RW
pU1Xzk/zSJoDwOBjnpj2yBt1W9PwZ1A6L11gHyUgGYjaTQ64DWpi2P2JXz73dV6L3uxlUz2GLdlx
6GYACNREt30xe6D7628YhyKtIbxH4ONNDr6vziRvuyxIlAH+c3wA0hwgIwHpigBOOawP3cwBe6JP
AzU/1pN3jfqdbROAUzOkpV0WLXF8paEPiRtkJY1E00urgPvHKPEubMhr7zhXIRH3Yd1tw0S5G4/V
VWaIA/PFZOIbGZmfLB547hux1lMPCzoAWyp4cBuMiKlljDJBEgheVNEvHnfhGy8DH/R3dt+g55C1
kII5RlPhQBYbbCA/RPUaLHZsMPv1PbxSEJJk0d5GEEVB66Vt4n4lKcADbEYokUXy4sTxK1VxDRNa
hMqYsz0E+14WMs4ZKs67yK2/ek5Xo9RVLIcOCjgNrmefZtSl+2Xm81XJxmWrljnaSjv5d8LBKYCD
+nBcNDQGB1qTj66Sw76zU5jFoXJBiojlS2N1dM2r8iqeafA09dAYsBhjZ45u5bYD2OcY+PLb0gYw
0Wl6uOX6/CjLIUStWcCEYMI75u73TrTtFuIIT+Dx+5tlgf9yH48UO0Pu66ifhq21YXTv2GDYe6Tb
daq4lar/5Vt+J6gbArNKv4iIyZ+L5yt0t9H/oB00m9LSg4qFx4nKkznOFC7jdNTlvVYk+GpQ7MNU
cgn5cRV3ylUwddtBOLlSQZQTaJG0Xj8D/gexIQj8fGg1sU2H5DWHPmyTOeDTph3IlGkD1H6Gpvic
49hrQAWx30iAXAb14FPct+wI+SED+Ef8XE3+t1bE6601fo8YfQzr4Aaegzst22ZMG8h0jKUer7qi
2/rdwnZ966sHZw6bF5Sx75bFmAQXPEqnuH+OagTfxOdi1+mqTiEGZHZJofkWdCyEmtBH3TRUyIox
wtm5nZluNMNoGvG5TtVYXZkQ0cNh8hrDCP77HwBq/lIhhXagY1qZ6Cae+RumTU9WejpjlQ5S0/PH
0XjhZqHau4t7VQDyGSLVVonfQu8nnFXWmnpB8KUDuaEVxF66umwxH+2qL6Vg7haMSffWRMFRLiZ8
nBuatbOL28WnCodwwD+hQfu8xNG8bQOUT0tB6TYsLd/UcdzmGEp90XA53DESwYO0c6+8ltavEEjd
cT1dgY513yE1fZzd4oEhoOIMOXclmtlFGfo748O3ZGkF6HBzs3OV/5AMyuZo7X+11Lqb0Q+vAgAe
ClZfk0m/xXJ5aGdODyUTUHqRnZsHfHmYQC7LiDv/8OOmzy3jD6xm9Brvi0J0Y+lzXGtBhmG0ydzO
9nkDqZQXS5EhGALcjwYuFx7qKIASwf0UAiz2Oul7SML0lqKPq+AP0JbxowcMAKSDYGEZm8bj2Wws
mhasgEad8yhq4mFhzaut3XnbCxTZaKHCX2RMnqIpitOkLs0z+ndVJir5AsGeIe0AIIdOTCs3HEIn
ZSohnZUHZa3rtF+aXzKonS1UcG4T2Ukw9dRPsPYgOxCb7wxjuxsoU40bllQrXbsK4MODyQ6CRruP
WPUheFEeZgyGdrKf5aaYwrseSKRtP3b3RNZD2g4tRUsck++ODBzeQagrEkHu4V4oruvBhR0X7F/S
pEdOK0C4zWobfq3H2ksBRu1TU1DIFSMnhX/dIa75Abi1BBGz1Gky+sd6DJvUVfU1/BYUdJviZIM+
S5yzYRWWSmSRLUn8E9JMbyUA8BiLT5ueh8hsPB8GoVxeDWh69m6M+BgC+Ln45TXI2Ojeu+DUGrLc
Ob2joSZWPqlqOcS6djPqNT+6ZEBVUjpiTCsS85zBADGP2ODvREVZKincHAcP/U0+9C+0mN+gAfmV
49NABxLyYW1Zu4+ULTPGHUEASqsn0Stpx8cEWlUL1IxypPmgcDjeR1yz5gdEyJN8riYIQw0931R9
/MYJHNOwF5806A5Z483w1ZvHnxDUKaCjVrNbzFi+EzQH0C+rZNpoDFVtdN8aiAzBJvWrJ/iHx+Fn
CmtjPBefKg875m1s6eITLLh2UAJAVyqBblc/bSAaYX5Sr/rpFN4TSu/1RgqgrFYs3g/fwf4P56W/
kqx71quIu1JRiKS55mkNHayrBXreGV4H33qEIzvo/oez89qtW8m67hMRKGbyltxZOViWfENYsswc
qxif/hs8Fz/aW4IF/xfdaOB0N7UZqlatNeeY8h0Uz8sc19nBsSR/UWZpt/o8/Kq9itiheLkZqETQ
XZT6DSWSpM2Z/QI4tiqH3eUa4PzPZe7ba1fp33WKl5ZEzbC2Ud8whxy3ZjdOoLLM5yKfsTPWamMN
utx5k9KCaRnfy8k/dDVAnEQ2DDQQdl1MS8uhWE8PhUwJq3ascbiEy3fHSTvxw8XNYzfQpym+pem0
bKMsszdxNL0VgyU3FM/xpnS5jQMRDUnU51emr66brHydOZRQMmoHyGpgfag5fjnu/N2T1q0w6qtW
m7GrOY/Sr3nLOHkEsoi8azoKyL60snyyy9K+zEwWgFLXb/Iy0i/0rn+ASVfcFZXv0utPtL3beinf
H4d0m1FlEEP62zakgnFI1+6qjCNUPvqvRUdrOaRnPYVlYT/MAn98psRzkk+csz1ND1qjuYMtSzM8
MdPA5YZuuJWHHqH/saJzRf8k26Ut20ltlNZd3Q5l6DodLVh32mtQWbaSyEUwnbkEjLeGRdfKDevO
KrY6YKFQKeSBfjHpx4bAvcMyiWtTHxhC6MbzbLtvTB9vIwIRNm3XePQlC3Fra20PkarRg7xFC+Wk
Q/uOhRsAfjdkB2Ck3eVA4yC0Ot2613ri6M3agxqG35P6MDdfbagie3rZYlvWyyvyjGltnMxR0BNI
FYpKi2/4RSZ++iK7XnQjxresiuOYGTXQvZxDxezE9LHz3NvylUwNnbDG2ynmBT9Uar17wGDyNPXu
ZzVUJ68EykVIV1k+2LRHX3vX+9Ug8d3U8aifpN+6FDkxgAxLQl13mh8VxWGvg5bQepUQU9c8sU/1
zyMQtU21VPomzoz7fL1s53o1Z6g5Zg1Zl/7IvtXH5KeXA2tnHRH2pRWN7VZSkNOiyoClhVDMbNqR
kQ3mCN8Az7Hd+FojCcIbM/p65LLuEORNL1U5L+gWtUEPRKJyZg40EdsM1FZfpu13gnKu8vQ/Cpg6
lMxvtwmQmKBjOBgshaH26IB+K7984NTLqy/FiaIwDUhKLMLUQFCHsoPVKmoOo2m8J2ZObm3r3adi
OixmNBx4aadjaxa4O8TwW1oeIyHbnn509sBmYdpXZT4jVCoXjfZwVl2jo+12Czd4E7mIt/DoGhz7
BgeQx8KTVNOz2VfLDuicAd+qXkJ2I6T20eiHnpU8ZUQZ8M4u5hDQ73w2ZL3ssmE9aTHGMXZ1R9sx
6LEHbbpU9RdaLLrAkdUPWQ0j7Q9h3sc8mcvVZ3RXQ+ShxTwyepvoi8/5eFmRcHscdWF8zzsvpWLw
gWqm0GcPzFBEqGsYuWuhBYZZeWzuNU1qDr/h6kwIzab0nh2X3o9jUVqgBzVDP4fA44Hov2J85Aft
mBdvtq0AYuHx27UJ9NOlQ/qWdaqj+i8LhIeQVOxl+NmmybQ1Gl4jTVjOtndp3pZgP2m330/WfEPz
AVxea9e7cYjr11hVKHwiXd6ldvnd9LIXaIH1cTT7LuSh3TV+9BxnzM7p4bfdNi/oy/mamnd5klaM
CWV1shbGKKlXt0G7mscHQcvP9+Wvgo1pXzoZp9zU5nZgr3gjIHbVFI4I2uR4h1D6PS+Tfqtj2L51
Zm8MFyqXnVZWFx2xWb9TsibYAAqO93apvzl1qm9at292uhIMD7L252DlMx0Vpwo47zXHelXezSKS
u7ap8s2cO0ywTL//MfZUDd3Qp9uyrMFMl55FG7+6mOfsXQr7tfHKKUwcEouzkUNB7T8mlbsc84XO
EDF1yR5aMEtmYg7b1PEA6mi/x0z8gh3XPhYTM5zetmm+4fAh2NifD51SbOlW0e99b8j3jWFmYem6
dViXKn3wcmoAqn1zF2vVNx8EodVlv6tCuPtcLcb90EJdnYAOHqHPrpOH9r6wUcKmEczbQRA4PdP4
vs6XjtkwNqq7yuQAH3XisTAmur9oLhhszvZBb2JQcqqyN7rF2u+2uJYtf4MUFDxY1HKgJsVuOwom
srPglywMSEs9bfdIANSWjTc9Es58PfvrUaLgT8k9GKqzcH+MydJt575zt67FZxBXYxPWqqezXTjV
naqSZTv7DiwdDoY3pl4v131MaZHUVCOaxueSW+mjr/kmp/vW3ksaVqeB08ptLmmnGr1vXIi+qpbA
luUvLZPPKK9GXni/o4Fe3ci0fIvovWuo7DeFlT3GdvMrgZ0YzG6mvdDKmHdOLdSVk9TOTaLiaEfX
+NUrnetUa689a7D2Q6urTWrp0e8kicoLM2GBLnEmXtYK7OnQWvJaami4aiN7TJfsjt22R7hLoy0h
F82c7VOTV8Mu8vyYvgwhF0tdqCu9LMVFVSzxIbM1b6N1BWxTJ/7Ftk727DBpAS39Qy7FEEScywOA
mq/czBoeXvsQ85qx99E5XaboFsfydh4HsYq5HrUaTTCC33qjRtOlsVk/j2n1qxr1IRzN/DVp1HOT
j1cTUgpsa8NyMrKSeSOzpwy1DV33rNwYvvKQus7bySvL0GnFdyjypCKq6aXR6juwxu91mjByW9RT
Y08KNTQLo2WVJc0vOtyKFt2UoqsWQ3oxkVVBx5zQYAh9dROsek0kAa7+mOADgbsaddn3NF8bIplL
bucy4vcO9WaIgyRH3ko/fdcvlr4brazgJFU96d3kAw9BiWvm8nrp1LcliSP0ZbjfmZrkB/QMt01Z
jNBVrWOurB6Momo2mlM3T/EI7LpqOdyzcPlbf9FvJxiO4OXBMTfKq3YxaRibWaeniyT7ta9Bus5u
5e4aq462wmn6rUqTeLPY0VsjYIs6XZTuel1HNFAa/gZZnXlMVTNiRpxp5qd8h00GCLKqK/6+rr7r
ffHgl8MSNLpzGPpZ26RJO4aAKvHUxdkvnUFDV9bfo7kudxnszTAyInlA98znXncjmvLoKcK0eqq0
Yb7MKn+va+T/OLGst+1kw9sr6TtTKdW8sXypDBBSX97p/XqUapK30eiqne8MNyzCpybpv5ML09Oy
9uQlot0aSDWR4Fornb3IZL7JpB1tIHIB9tRw5ylE3K5OVWiRN/1U1dldLwgkNAGpbmWZueFAEPUO
BHRLg9k0LjVnflpcq79raK9RWNJm6Qlg8ZMKaGvmBg4uimPCtDtkZSMXSo7tye9nBuYcKo20fS2a
ug8EUYOhMOnOo/PONp2cpxO8TDJpBMXGzKzqxiVLDxD0VG2Us4htT6s8rJumLQLk+B4CCsHR1Dee
SXVEWZ5SfBrjkF0sBnuGqb+zljlsWLRk6V4noZZyINfK9Bv4t/hXUuFk5LgVQ5OJvgre+0RNhWQR
XxCJIeALzxXRsbVkdl/N7jEzF+riNvJNi8FglZmBX+cEO6a+NhVf6Bc/k1PhVjdwBRMM+iHE17Jq
UgpbtH1GM8VvlRPZ7qbWo+rnWOGT+ueLYR/lEVlr9iEUgjPtVkpqkaNmGR2tXBYnQ7YU4XGa3CIF
N7+4lLFKnv80i6wmSo566N+Qf+tnokW012m3dE2Eqo9qahOLWbvozGLugnmJ3JSGambrG5sxQxZC
m/UiGKW0toOGqflrDt6TLkntvy8aWKR8jrPb2s+mPqTB0ubbJNeTZFeubmBy4Xr+l0jkXev9C/nZ
qgE+/w3cqlUkvCaSnWf+tkmu5qUwAfFC2TG3WeTL305mqt9jmYmLiB3vqfIamqKNiSIiiOVS0Gbn
j0JC4OU+PSXetK8E9R/fGGYcApXmGscLf+BMUJ/7sSzQukZHDAfM0UQZb5rZWTgQUr0//f0OfFTf
cS0ceeAqUPJCG/9TeZrGpjF3SasdSafz6Pj4mGHMbN6UbZxss8nE8UD7fPv3i378gSt8B5MRomUE
9eehMGUBTcIj6euYNmZxoLySu0EJcxMXmfbPlko0ysbqpQSEwQXP7iXNhpI6gJUkygfFANyAQmL5
8guBq/5BDWp62OEASRNXayGePNO1K86uKVOM5MSYrL2zBsetsB92uRc0w5Q6t6ZavOlxKhzB+Tsp
rDysGtNnlmuK+rYrteQlm3P9SmlKq6+6Ona+4i98uOXrH4hFkdAaqAEfXnToKzjmhEhODroDJu4J
0paRxuK+QwT3+I+Pl2uZuCTA87nMPq2zRSguisToEacAOWLXCnRwecXGZVvPAnjrxrz5++XWdeaP
b3i9nIt4FIU2wR7neXWpUTDR4JM5FQ0l7dAV3i7XtOmR7OMCuPhk7QxVLj8Mo6m/eLn+S+I7vzS8
Q9xcOgm6GKX+/Hq0bihrVyTFqdXijD2N441Tl89xIuUhmav4UkzxcFHmaKukZr9Kwej57z/+w5bG
jycpEDqRIDkPG8yff4EzFByjiTw8SYsax+jTExW7vzesWB6tWJu+WPQ/u9doq7nbnOIwOZ7ZYFJ9
VGbVZ/kJscz0Ui50DKe8rQNz0YeAlwyBqS+cHUfnr7g+n73ANlwIjIkmm/h/ZtH/MTmMQ0dxmqjs
JBtt2eDhQF6nZQaP2ml3f7+nn14KNwwxtjRfsJ7+eU9HjaXL6N3s1EczrTi4pusPov2o42b6+6U+
LL88PixK/+9SZx4VzdL7RiReRr8meTVVT9Pda5dtkbfLxukUpJ2h+SqU9LO1Cq21T1yBxyt77k+p
zcFp80UjVnuo+m0DlmGLSD75V+X6+sus1edjwln4QLbJ/DFShZgzglkGAT3PYbNkY/U5KiXdaR44
k3yxCH92L9lPbHsV5QthrP/8f94QRR4Eir6Ed1PL6i3TnW6LDRUFeMEMCWTGGCyz+GdLOz8Tbgcf
3loEfUCtprYkttfm+yscVR9UWzWXk/1l5vFnXznIUxpQvPgYr8/WGaZ18BVbHpmumvnKAtUT1P6S
XKe2L7dR633l8/70enzeNEgIWeb1/PNW2ogBal9WKCryobqQvpFcGVZ6T14vluiFGczfv4LPVhXM
PciOCVNj/1w/yP95cnouPeUoNgx632nAmNcnCQERrVgKtNtkpASk/aF2QPb8xff32bfAYoZphHtL
jXC2fOZmTXLPkBYnlTSYQMkVBIgP4r+T27//xM9eTk4cREgjTPeICfvzJ0aglRGv5sUpHto67Orm
hzZ0fPZKV0dlj2441sYXfpj1IZ1vTlgVsa5ToGOtOLskqQZdMftdcZKOlt/hFmlDIykRuA+q2NXD
sOzNWDMRuvXpjhyTL67+2Z314T1STQEN+kDqqCOOAHOs5ycsCzEB3U227Yv8q/Luk6Wa6h1XiQHt
zaFc/vO2mrFllHbCjXSsiJH+2l/0C3/8YVT0q//+BD+5nTjzSYFkbsUVz91gaVLpHjqM7DSnc3tA
Z43T3C6MjRTC2hQLGUy8rRfNOJBX3GnLF1f/DzR69jRxuJqutX4h7oc3depbSdhvyuWTNNGJr1/G
F/ruqM5yOdGkNujqnvw01pNDUmTzfDQ0Wf9m/lj0kliKiUFK0g/tsNFK19CDMdbGBKFGKR8KpO9P
DRqXXygsE3MfgbDCaO1VADOssjEJqtakm191qAfdje0Y81NGNvgr41vzpRTt/DY60oiCBsmyBnuo
qb8wVH6yPHDGxFHpot8Q5nmN41td31FnpqeM7exFLx3GPBZvFWopR+HTN7KQ8is5WjWC6L8/9E8W
QoA5UG3wLfrGhyzkCJFXFVlDeqqTgVNKgU32gRQ3stUMOzLNW99Qk7X5+zU/+XIM1npIIuvyi/r+
z3e6qAd7gKWdnuze6Z1dpGVLfmmYKLf+P34cdjyOLPjDQWKcLX5QWH2RGkt2okdGI1tNcyiMrjxK
q6GRpU//mA2Mj5IIVfaTlfIEZEI/ux6dPuIszTY7Fe3UPnbjMJLLRvgLuj/r36sPanLcm+ttXEuQ
P+/hPC3WoMU9GyZVwcYsrGGDUp563NJgWxET98X1PluHWGhhPgKdAW5ztg6JuHNy37bTkyEW68kb
U/lLZSMtLnzX8gso0WenjrVuo8nDv5BTn/24ETW4JkSa071L42SjqcU9Rr7bv8S+u9rmssi5I6hM
4B9YhrlBbZePr+hTjC/c6p+demmbrB7BlWmPSffPuwydDbqEEvkJoIjow6yGW8zWpl3EldG+CL9S
FzLTR3cr7Dl9hOEy3XXFmKNn4nO90Ud4TQjnkMVmfuJ+kb3wyZfLoYyobRbt1XR69rc1fZVOhrXE
J4w5RiBjQ9/2zLyJzCIpKVVd8sVX+8kGj+2UozVaYY4M540G1Wimaa72QpF5DNTi3lDdBXKkCu0b
OUJPEd2ieBvzHTtfvHufXXnNYjTpQPARn185QXrfkl4Wn3IjJdLBQbTlH+uudvXQUwntdVghzr4j
Tnb6YlP6ZGE2HQHx1+Pf+drO7rEFANRVjRufELBWl21tTY+o3tSGjPN5Z/vtiKNOZ05mGtMXd/uT
780EBMoxFPShR6PzzzePjLJ4kowHTtogsl3c+fbWk7q1a91U++JS2KL5PzvbeunbgltC9sl55hxa
oCWwRSqZxieNjNJp68Zi+s6Qzg5XbvA9EyMU/+nYHHLVTFunTdLLBVDhVWxiV+V0pdi3snLHdM68
TIGVb2ka/CZHoG8DsuhmdKM68tNEUbG0rfRuY9+aTw5JXPvG6/QDu5ofmAkv7CJdDVsH/PHQHUEb
II2vpqBrSZYrXLcx0XbVTDtUViF3AWt3GEj3U/g/TPOgs2a8yTppn+t8kDOBYXhrnKT1j5o/Lyd9
SqZnSjmmic6gDjk8YiA2OltOQX/o2jMa/A/S8/Cx2HZrgPXpHesoShJtCLoaZ6Jbi9lcQrQ5GD98
X79IufjBcuZk0zs4OQ8WQh8AMmaP5HQuNyYmSKbrcG4qHT5CkZbZlr4XwyhvXPpLiSz03pi0B6ua
7Y3DV3QTzwtCF7Zj+URPjW4ocq7lTuAFCobUrFnfeULr4XIJrKE3tvTCvyMtz0+L66IsaFoiu9jy
2Ln5L+3oGkyo6X2TnN7Vcy8GK8ZzT0MeELP/zdG6N1Bb/XHRGrSf2I92pRc1DMKW7DYRJeY2VNQU
Xa0ZwGh0w7lzoQBZhBrWbu6E+bj6i6ZV4VLmst3V3AnueRZfaBXhoGGbF8126lZ+Vtrb5nZcxuqr
6O3/3suz93aVQKxAKVhjHxaGJs9JLMMFeLJHrX1AdakzK+6Y56KDy68mh9Q8eF7Ww9gXxr05YDlG
QoKbZKmKcl/FubmmZXZ7ZktUlrURn7Bs4Sg13aHYV7oxI5gS7c6YasS4qMi2Day5rT8u81XmZ+a2
VjkJiLnSGoP+9Yz6WVBpHi2yBHEgd977pApzV+WES5paGR36cWxiNBU1bIJmBsMzZPWtr6DU8/NM
xtTZeFnmtoEFvHGva7wIV7mmGPTmreaeeCbNHbwfbN2VZVzWFU1sJF/fjQr9MPPVZAgStH+IMZtF
nrzYJimLye7JsfvBpJxPum2EIjPsKsPwkHwkejgQC7D368W6xtOR71rh5jfjlFY/Z2AVWwml+861
ivZmybvhmxwFmvIiWtlhY8PEmruP6cAy8FRLFIq6rJZbVPrRToqs3y4G6CZUA3oW/r16/GQ3oEEG
rQL3ISCx86IusfvUNzQjPam2QI8wxE2yH0cH6XQlxUNqYYeoNNf993M0zZ41CIK+vv3heKsTqWer
xE5OJNjjdtBIVSQMMtGnr/otH09hFKs+AUdr7Doha2dbjoeiB/8SL6SSjY2hx7AezSiFcA9mXjgL
JzHykHdNI6P9aNnpr3+8ufw42llIhagr9Q8pS2sTwTGGyD+6Y2pcNmYmTjb5iAddGe0GSZ24mb15
+NcynYvSSzMZL9gcds932bQyl8gawZCUddLdShISbhfKv7DMTLxAuhN9UTl9uMXr9Tizc+6xGJmI
de/9327MUmj422L/SEhrmoeoZ93bsaXSDInPKzhv6hhDPZmmC8omFNyTIgT4i/fps7+BB6yDRHEh
4553e+2pl7499tQxTk5ebmqNgUtm87Z0cx3XRNNe08QsIWGY1WakDvkCb/PhI3IFpTxnMCa2/7Uv
/rwFSer5ncd875hp5fSAYHlhy0Ufvy9tZ3g0OR8dCYj7aor0oWTlqoig/4vWo59xXmfoCUNrf0Wz
xGOXPg59P930uJ4ezNxobswOYt3f3+YPRdR6PYpj2CwQR5mS/fkrLa8yzKYGnwX74KHCw/FjXJgi
GCBgjn+/knVeQa1Xonm5rg/AdM5L1CJpOmIfeYXJfTT3OUI1WviG1Wrbv1/nY6nGhcjxInYH0Ai/
6+wnObiO5qEA+1B5PX0PpOQIzcq8Q22ulpFoTIuoMSKIG6sNTIn8sew1LJUiTrMfmqnYvivXTL8h
h2yWfUE8wXxKWxfuHLrIHLO922bYs5ri/e9/9/pn/bFTu2IN3fOwq3CLwHv++SRSP7WHbi69I6cn
AAvtqribSoHSpFZf7A+fXor9gSM440rrfDVRddvYDa8+4rzY+laIHsm5lMPlGFnf//6j/sPVnv0q
lhCdMzhRHR+B/aLKR6PRC++oODHhcFzthv0cb3VtJotXJ+eZHdYkF1c0pw57zaH2nOZgrE+IlNev
0is/+eHsifTpOaC5vCHrkvM/yxrxhWY5MSA9ksQ6X8ytthxQ0dvhRKjyF6vXp6/hStlnUmWs2Rdn
z7O1Cp2ydoKjaVeYEGpr7t7XJtpPg/DIy7iuh2f0gPOMjFMubwA1ceFiGyse26LXyoDIDHlnWukU
A4hexWhVlGJ46dPUPyHrGR/mUnxFS/vkE3WZ1QpKXtpc4MT+vD2CAJJWY5577MxIwMesk/tFr766
yn/pbB/eCdsDUka0JmO09Sn9z1MoeeDEEdpw9LrGv8ZAbySBnOEsX8QZEdnBSDF+6XQotOY4mjeA
85sTI1z+JEgJ6sdS1flNPWNRCyJ+zgDepPsys+Tj5kOwNHQ6UjDpWSGj+fNvXIRDUnO/OCwi5CwH
KhcSbUqJ/i7S8gTVZeI5N8r10pdUmiNWTU5Hb199O+46ZTy7Uy4zdHpJUP5JMzn7K4qhIfKzGk1U
r2VzYbiLOT8M6M+6LYLqrMMvWak4KEaDnqzm5+HIFGDN7U4BndJ7b44L1P5Xzpnls+tmpXspp4wM
Fk1b/RlLHn2rJ0On6rWV1/CsAhOelXs9ml2HbaGq5ydjypFH4rprt7aLxtgdZ/PXVDmdQ6Skt8z7
oquqEv3bPHIA6PIR2BFolSUEN6NXO6d3I8A2hebh1+xkGV04VleOBxdY3L3k5HNBNx1TB/NqdbJi
ukGI5sGgDlBnnQ1yG1zmM0S4J9KNR1YOJ50e82rMo7DT0/FhykZyms251V+xyXWUX5T41W7xgXCc
8k7Fc9hxNIIx6+FaevY5uT1phpEAE551rOvFPGOCbWIRXWgcnm5ocZiXg2rteFuLya83LWyUVUJv
yT5opU/WPMEo8m0qpwSbq9HbyKrH8s3s5RqhAXHpSZCDfOXin/iWmEt3tWTRIANtjpt3bVHag5bl
sQxVRc8KoEU9MjAHEbLpIkwhFaeUMlATkFWsRvEhcsokDVhcmyGoVlZ/IeL5dbRaZztjLNlNJdDG
Y9rS5uFDsWyADia8A0yX2dCGjRMhsfO7Nv2FG6JHVjlXIHHw7neqtJ7qwRphvHoC5+BcJlWoXNql
gdeL5ZikbfQSubLmEsJ3DgI40mPptfmuHqPhVbRTf9EXjuYFY9XiR6/0pYPtoecdx3SWKX9jJE5l
hFIu1ntqlKo5DFmi0ktgzF0RWkMt8qusn+qDxF//E8S++2xjn7Q2+iC650zn4UKksevHdurcMZA0
s5p9ii4JC1yvdYwu5OQ76lLTBxotPVjadKsWC9NS4/pvFQbtBXNyhrAS5os0H1ybV7+rXPm+EB05
hVEXqTRAHy6O7rzIb7KtsgPAIu0Kg2R8nydtWxwi3cWyJFLMkIluyR1GQrl1DFd/BhyduRvES/JR
mFlZBZpeK3Wr5VIL52JeLieMNug2hSGNQ5Gqot45eW5eIzz2NyluH+M6mqMZtB/CUvO+QqhfB4uO
EG2XO1iPS8VJs8+8ZdxVVk6jxV2IDxvmFp44nppLoyPJwY4wfbwkeRZjOkqAKTnueOqsLL81BHLL
gMdj770+zncyRyyMLFNp+ckFwfyaYfiX4YIG/b6NVIKhVzlpUCKBe6GyIoYNn4T1imXJ0wI5KP+V
QBP9PktcayfaRsBGGHId3ThcZogLiJ42ZhPN5kbMU/4dBniz6n209laki7aheeOTEJ2r98JKXUxd
i5QAtJzGuFap020XX8grW4stGeptXm0Gb17wXon6MUnhwXAkGgIzFe31MlkVHvgO62k1jXOJgRFk
0DYqiuHEMubdAf8eryOWmiuRj/MNg6juUjS9CMfWt34rCX6XmLl0SLblPPuXozG2E8+r8m6MZDCO
nktyJx917bzlPXnAhaWn+85yuis1EQUd0PvxAjefKon6WmMy0zSxQz/BdL450wSRBp1ZjYN2VLsM
BM/Dmk2GrDpKJRBqqXfP9kK43k2FWkg7RtZkrMQVHMR0z10zbKYpeTbSuoD2VWm7GOILEztjutcQ
96CO9iN7YyBD3s5K9N8Gl9o0wL4XeQAWRu93nHfWERU4jJ2xyNVqnesu0zRpnorIVVjDhSNJU68k
1rMJoV9kWorqW0n8LPTpu70dsShB/l/6O3NOixsGKuU+Kefswk2JoLeyxNgkw+hCUS7zdJeiONoV
LLOXkq8PxbBnp2FUx90vXHpvDXsUoH1UlbuILN85VClO8EC15IuGRWmYU+iCI74rF9N9pYHkhzQ0
7SboS4P5NAToG8vTJPlx7TIcVF/pp5bbhoFCJD1aYz8aT35CkbTFZubuy8hPGuaAUwnHLBXRg0ij
Bbfi2OKR5Vq1BVfKXrVJppVdFwl7uCTwxA6bRrO/tzG/3jII6BG69pbHSUE5OOFvjGJpv/cDroRY
SgvLSc5BOItm/zRORnbVm5ApxNgvxUHlAGxiYRuPSax5u8FQyyUm2OxRyNkgUpnWEMuxyjbRKMwn
EmZJAPY6bN1F1lRbYxqL9ykn65rxgdUcKKKtYzRDzYMF4EbuBr/wNB0thtLJJu/w2eK5GJZLt2Qm
GkqLn73psxGLohod55sxuu7bbOTaizXH7brmxPiYo5Knx1A3mOgi32CBGpC3J771XMaNPCLrZ/vB
Z1qHqZNmW8Kp5wcVDSwzMi7FcmBMOdwrwXnI7czswgbEdTP3cgWmZGa5yRLJfzITB5j3Em+pQjJ9
g6ZV4tKwF+cldVNCqIMlNZkDWfOAZDaL9Fc8VbYIKQWiayMZowCWGZ5U/Pla4A95fayz1juJ3q33
RjYZ5b29gr1A+6A8F2wSxcYz+4groKfX004sQckv/mEyH7nVexJQeStLQSQSldIAOUVlxT71E/Ob
TZxQG2DemPZ654ENR8l44WgEG+/hXchyb9GUHsBYCNaOUvIWeZkocdH1bGs3DpCKkyg0Ywq8uICh
OPX5mwsTMruc61l7UVZVQj6Q1bwn82vZoiYB0J5n1j1ELO1QksK9JrKS70Xc58EwImubQBnZjp77
K1OFdYe5yeu3CEwjupMpr31t6flVNOYZKxezrtDlTFeEELi0d72TvbUbco1lXkngu5zl5hM+bpH+
rvPE7QPiJ+E4acngvvOJLCq0M5HvkoyVxhKDe4c1Hxko22T+FvEk8B3nTR0MDo20zbCk8h0Dl+eA
DhhmdkeaPKQTMGAsAXUFkSGt4QcbcoxbEW30lYQZIsHRReahsS2yLTX4kea4qHvmX26D08+08KPZ
g0ezTkQ7BmQ6eWN1dop6PnOMt5p+lfG1TnteY3SMojUubEdrqt2YWGO61xhXbPs0KcwQI398PZv+
3AHqm41vbp2517LUXPVgFGMZh85S8ZYyV7EwQqjyidGYLTayyjDcVCRjDLedHPJHZqLZFjuQjKAS
mWgr4HQep6TOvuGdBsQne2OfMe+4kEL1L+a85AXwNNXeQ4LUD9Sp6Y6PrAXK10WRc+pMQ2VHM6vl
VVkW1eXC7rs3E17S0IfNiPSYG7HHVZt/c0CtXEhG4heFLax4lxl5twc5YrP61u2FzpR0gVAyWTxy
nGE3glCmMsBYbrOg5zV9Vb8e6yiYSYWi81iXB1n34sqbrOZbJDwsnxOypjZsacRuhR6bb5lHOWvx
F5yg188QBelD4EgTHeQDGzPpaFZdF0w5RD3KrdWQnKW3SRYlQA4K69BR4VIID3Xybap0PHSlD8Fb
WXytWD/r8WDA3Pm5dO3w4sf0T8IFssSt5SnrrVmWuQr7ynM27rAMVyQvdT8J0pC7upjcKqx1kKE1
iWZyq7nsJR4DicsYeUUb9HrR3/Z15aeXje6pPYRMJlMiF+aNgVn6aPWIWTZG7qa3xVjrV5ZInJ9R
i5WjJs6GVcHp59fEmdVBLbazn/xk4GMZqWbjBK1lNBpbKEbQMI0U6FiVLiHn8uqo16Y6GTk+Jn5b
WZN+YE2XvuF1SGF67y2dOvugmkj7NvwfZ2e2GzeybNEvIsB5eK2ZkkqyZEuW/ULIE+eZTA5ffxd9
gHtVFG8RPo1uwP3iLJI5REbsWBu82Pcw7gSRbYGLgTnUd56GO1bROun3zhnjncXmc7Aka+Ca5g0H
xbP6F7qT8GuT9Fg+gq+VYV4M9kb3BnBgXA8M+pkpyzhKp1A7TpLH2hpRNqe00PP/uX5D3q76pFRa
u7cSLBDLLFBcxQ6aozSW47H36fro5N5yW+Gl22LQzZ/eSJnMHPEydOgUvA2Uzt6hEw532IjgpuJ5
gHUMDRNJD2iLjz3eD05ddWtYkXYrKdGAD3gU/bYsQniMNiBgEjXvTKsQO3h9wc6IqvE1Cdr2MGY1
zUT4Fz0rFPtQtUnlLoBtsddZWsMeyWGDn0aMGDMSrX9ftqI9gszlGmR7+Q9OPjO+yeyqeUK1T6q3
UWEkoeGHRqdow00Ej9bfYxoS0/ME1QVLa/J7Afz3Nw7HPN3QgF4caPC27sA/wjyNy+Kus9L0ubU0
yDItENlNQ3+f2JjyUD3Uoxd9ijqtrLdZ76NLkI1gP+oNDW6UXmlAj4UoQM8GkAtjGBQIMfX72Cno
cgXAxo21UaLms0wkv88SobwSfr+U8CAIowNCj7FW8u80ksPWkwGMcnb30ZE+C2fXWMmw6+Tx0e6G
4GTIvFetNBLKlKRgt6Mi0RugYksOEDmaiogRfsFbTzDjUz/3qLkFwa6wc+VoSrXxNa18jmfHM+M7
E3Qv7MVeFTc6V5AH4lftNXV8sBxDmu3atK5dqjKF20GeyrZxoSqHwknSA3Kf8raAErdzqDjgMl/m
CZCInMqVGPtXq4qip8qIaMPTqvhFr+n49mU1OYFrLF0vHUidVlKLZsjKNGW8Gftc+l4ii3+JHfrs
dtBNyRWUdNpJe13upadGaZkeUh++1ezCRNCgPVw+Wvxgi1R95MySDk4KPRbmek1gaw+fcUKFHqJa
6XcpgXWZJqCHOXB666nQTYWbXji13ZXWsbDAsGY0Fm1QUgVnzweC7zWwd4qWOMqKNfEALz/cS5CT
ThSS+m9NU2j0Cgian1VJ3HukPm6sXpZ3+eB0P+zaye6S2lLfyp7+USCO/nNT+VqwNQBV7wdfA0Nb
ZbFEjQ07N59ExwloaRIdVCcJf9mNEOxqFFMOdt5K+5hH36h1bdzKmuqQbOmS+6C1/LvKtPweyLeW
PJYdk8iqU/XgyBx4HCH1bWOi1NTYJHbjQDPdJso1GMySb7jEQfqT4yXKFxr3usNIp8ezqHK53kUc
jQE92HW2DcesA3jiqNBk+pRXKZkivReKJXZZO6Zbkqfdg7Bt6nfcpvIDsg0kDlXOerY7c5cqRnmf
2GXxlHeFsqvUktZ1Pq12opVL31hSO3pbqw5kLlYwvu5yWfVuZTpNC/qHFcEh7llubHFpJ3fSY8PZ
tfcEm1M/aZ6iKja6+9QoAzeAnQNUdZDA8WaAG02Mg7JbKw+MfWRUxa4OnfLL0JnBU1Z1IMYi0tfc
eSTtvumU9lPZshmnOPhAvAisW051IN/hEEWfJTrDDyGR0ymvQvPgI5l66EjDHJlv1R0hSNVCPTJh
4EdjP9x5kR4+K6UjQxNTxl+qIUGmDgrwDxyE+an1df/UDRLvSBEam2YWA/5O2mYvW7n+xkW/PZuS
RfJbgY+EEaB/wD4LD1n6nm6Y69JPKQoqlE+qdTDM1KHMrmlnoIP23itEtwsVLHRCeiX/oHbn9plN
6LWS1uKzMd23oZRA0q8IIGESeFtvYPWqUiDfdnWBXITkiquEVg7yqsvy35nSJjsIFSMORLCZAYLU
LnSR6pmTpT5bYOMeanKsLrVNXJ5UflfRRfa+UdvoGZpSe461pP6OHCU667aPjKDSwkNjS8m9U6ca
PQQydm4wVLZeAkyGtJ52IG0jwEjSNFfqer+jQQRuDhP4HhZvRNdlC4RuK9MoxXFAoz1tO/lZFeH4
NNIG+4VoydtoGOe4/ehEnwZu8LdTqnSX5KgRNu2Ad4/L7U16lsI6fmVLt7+qoq/Pak5isqJxpd+U
QWE8R1Gsn83CILSh3jH+8rq6/aaDFTkqfqLd5N4YfxpTxT/QhVH7m1bISburotrzaDxu1bOPWuNO
TybxZdqN0h66jmrsAksB4JRrPzNplG58+nq2pkX4Al5b2uphLb4gQNaSHVoP8WyBZ/zd+07Dtc1R
z9TiFRqhNAW1ip+xlwHAP6SNFz3JhTZ+GiLdO8VSytYWSpJy7IypQBXHivM9bSHMIesVZ6WxR38n
kxnee2OknqtKS5/qStUNtmcaMMO0zM66lKVvRiIHFNwc1D7DAKQsIFHL9uGEOSAC03iie0r5Ezd5
uIen5r2MIYygdKjlbZGZHNoJcQ+2mGQV8KRoPtOBM9obs2nHWy0exNS8a+fkALPotijl/j6qUHAY
9Hb8TONRPxooY+7pXorcRmvUJ+DB/b2dYaqamr15W6L6QBxHjH0P1wW30Vqx9dsqd4wbqYWYvGlL
Pz+mmNWL20xO4yMRNJ8oZI8JQcsk+VFYuvmmDEN3Dk3oGqMUVsemKMzfdttwrkHdmnicZXnwUw1L
+sbspB9NpTpYUMSg29DVCiKZXj70UQy8wnQK2JwS12Pda8RWsomjxsQgydalwbDD3qp8MO1A/FIk
rg1V7aQTTgoEtNZyytQF7F68Q637yBYNc5RW2Ii+agX+UF6pR6WW4blilKXdoCPEF9gY6Js2+5ZY
mTuF9ajrILMqkHRgH2veql5hruYbQvpMBhuCMUBfs9okJpgcNu0ioyEe4qkfd/prhCUBkEQt8mB8
1yTwSaj2XFUyP7iLWDzw8rl+vwglqgOykiQzehtusfDV5iR5cnXUqmh8aAPfeSCrKx0rfDZ2kPPa
e6PXk98VQecbPLZ+m+ht/VoNZfkJ4TJJmljBn5abo/GIbKK9g2cwsnd71UGn0PpkZlj19aSPzkUu
5N04lcyBTRBzJxzQhtLW91FcR4/W0PjfTVlikcExFtF2CB37nDmd9NOPBnFrg03N9qbwAZmyMd34
aePfBbkikSWh+9YZAq0662RG8/2QmVOfrtqBKB+19qw3I7wzs6EYgjtcMbwOogEPgpjM5SirSVqD
1T6kUYhSyam1V7/Km0eht0yxVHDh3EY+/l+R05rhraAdGiaAbJh74IuxcSiVMHDtoBDtVq4LHclT
0iKR9ykJPkd1N+ziMsCCsLIHrO+oLu8xSAXM4lRSvlMip8nvU1DCz4mDVk/Bn/oNdJ2qbeNQJZ70
8NxwAZKGIOdscha2DePlNu2r5r5USW+z8JMDbUHaC8nI8pMUaeWjl9vpp2jowrMXpPlNltRA2Wpy
4srN0AUAy1LgwxuREkzKZBEfANn2b9DGq3pFNLlQTSRXpVA/o9/vY7dClWCiqOKW5w5Dae9zrmFP
EjfaNSX0VEed1cg4Oan5T02+iNhn1cRkjEJAddTNvTABrj2yqtCtKAjL+0jeNaPgRumPDtdUJXPR
pEfHeMTGwsp0blY6gfL1qt3HwuFfr3EeG9dK+iNnJbuCfGPfmJNzSitwayFWlGB4m6HzqjnS8Fut
rPp7bHXmdy7l7a+Izr925b1/kKpaU4UbcRK5INrF5jr00gJo2Y+twdVvvIfWA14kqeUp+8r2wM7w
lntmuyN9Iq30oU6PNvsSNFrgTGqZxCMfZAVV0yZ6gWe0K8GVuYml2rkrumQ44G/gH4aw+tZKfbci
ZfgohOdpqdEiPkebi6Jh1qip0WiMUisyAX9HVXcwKja8nYWMN77F1Ta5a3Gmu6sE2ew6tnqwxyTU
bwd/DIaVX7Kg3MHvC5m5jrTAocWLt/Ouqs12WZgCNaxrk+HbQBtu9lkHfdWTjHRL/mftyRe0DDSn
WjQCIslFqTTTMgDW6CQ65Gig94zX2gGV16UVtGGpXOsvXhyJFmPkKVN/gz0bKU4s2tepD7uj0Hi0
DPTHZ4nMkisw9ixX1s/SYIjcEItgrEGP+ux70nRbglThe3b6eC4KT7htphU4PMNjv75SF/YnpBkq
xoh09dCzMds47KAj2kHf58rCgcechBX3V72mvL+/PtDSuiD20BUDey9Fm88MLzfIgFDgcIM2hnbD
heE+69JyCz0xO7S9Rt6u43i+PujSe7SQcSA8IVVMi8nldOQiXNY6zWFu29r6T5I91IS5MaWUKPW4
ylbepbK07dGXRmcabejqh/6sklI0yktPd/OxMO6qqsJlPgQ0luKm8tAVhDgbKWrTz61hF/JWC/vk
aBV2WGyLMgfjrqJhJJYhDZ6oZvcMjJ5wE6Bm9pi0Y+02EUJf22/MlTW7+JIsTB05jZkGcz2Q5PuO
pCpAKMAStTgEG+jn46I7ICIKV4Za3h4UGoPoYKN5cHYu0D/bqWnD9iAl3o1e4lZbd+CzS8mRD0Jo
5toHmZNZkDcRWbMd8ViWYczbhUsDzXlkOoPbJtxIsB8ove9jODLFO53qy6ZScsKQTrI6aV/1FPwb
v83y4+ClEGn/bSpOP4Uo3EB+bht4dc6WdO5lRtt62uB6kXME37vzgkkzYql//nkchHPIcvEWoUdj
fvDR4iCzN6WdqxiefHKmqlyUxf2jV5j24fpQ8zOWR2Kqs7AQOk9byGxLJCyLUhiLvSu4hd71MqT1
Ai7WFt9TGcNg2myzcgRNJeLX/2JgivDoUnHT+fCMxZhJCbyA3o2bNyX53mtvivdajzgymEDjmpUv
N5+0fx/z/0YzZqgHFSeAsdey3nXsNzv4rUB05QaY1ysfbr5BzoeZTZAmisk5D3nvWmARS/E9J1zJ
clg39XellVeeaTYYk2O6lgBIQoRqoO1SLzdGp4DkVw8dYH1u/xRHaMqG9OZVXFOGmLb6vQ/sMDj6
NhnglT1gaWgktmjW4aKg455e97sQIajh1VltrUNN78JfJCeRYXH2QJxtPNQKG6jGMItTx6R75Pq0
mYdJ01PTh8MK1G0ZSewcCiV7HAUhu/+JHJtcnhzS3daDj7l6gCdS/2JWAwjLTQeBst1EKJybg4y+
iJw1CPH2H0N2fgxmwfwcG/E+h+K8CbQblNrXgaS4ECJ078GrjBoSKq7t1BXLElhlLqG72BgIbcMp
7Y4xWrEfqfPHewcn7y+Gr1bJHWYekPSuv6fZhP/7y1DYExQTVAEDmE14r9KtzOfa7I46ipO0wtu0
fYr6+iYfrLW+4o+zgTCUXmY0yrBrzHkAZ2kdVX4kb25GglTalWC0oM/Z7YjlCC6cGPqFSdXsyxKv
Nff6Y85Cn7+PiTaVtk3QyahzZ9uXPnAF0JsooqyS6VCTS+9gpo18uj7K7HSdRkG9T/HN5GKmcUm7
nO6d0OLG14OYuKfMfntVHNwNZh8/ZK3IV8T6i0OhXAU2YMmT/PtyqDiucg1fudgl69nvey0fDjDz
jbsCBsDX60+18NksarBc7Wz4lFx1LofqrLpB7mDYp8LXHq1i2LcFXPkKQ6gQ1z4Y1Sud70vjATTi
VYLn4mI1+1am1HCBpzZ44nXWh77Iq12ea/q5GPNoryM93BVW162EDwvrgLYHDXXuFIjDibl8SIEe
URC6OSf2ApfVeaLBmMKj7r01o7fWg7A22PQG3m2LpYV5ny1q54S890sr69+DoH0wNOsz5IFv1z/e
wjyxLFsBlIReBlbEbH0H3gCvkszpKQgl+RYDE+dlkhJCcC295+tDLX03m8DbJCNEqDDf7M2+66pS
ye2TpXRfs8kwAvuQc5A2nzqwcRt8zh6vDzhNvHfX72m5kXDAupsiDfnjuYFwUOEmgEOFfUL5SjM9
We6occtq7LFBiRS8O7oGaxutmy7IXdlWzv76+AvvFqgYnR1TBxS3t9mcwStCGzRz8PDtIF19L3up
wEbUUjLqgaJcc/pd2MJo7afVCoU9eBF59iWrrBI4PcreqQTVQQXIMF51q9RW+qAWnsnWCNhZ7+T0
nQ9x3hiD788a79TT5yxtjQEX24MTquIHDckgxK+/waVnIm0DUBEPb+uD6By8CEaOdudRU0rtP9HA
TP5iOiO+OtfHWZia9MUQhLAWdI662RbmaWGZlBZk4EpWw71Dv3a+oTrSAJofh72CfPxI1b9fQQUs
jzp1NnEvNQx7etfvlrmqWBwD5SCdBsE5ewawQz9xg91UcAgSn9pYEY/dTzCZ2sv1x136iEQ//zvw
bGLKdpM4NtHWyUD96SLm1vZqbYlDQAJlJc5aGorWOcs2dHIzaMsvn7EtfEMFFu+dMt0Q38CeJ8WL
iXPXJ2koNGvlM34cjK4aBV6jpkA5gahxOZgUYnkA1cI7BVKqp/uWlj1ajwcL+7q4iH/++0u0pnsy
wbpsozq/HMyGq4dZjExXua/oN6C4YaKbGf4o6AOr++tjLa0DEscaJzkHnzzvT0LZGKSBmkgnM+vM
A0GtimOhLVZe38KxQx+/MyFWJnjgPAjqyWsVOkKwkyOl1XjIKUG6OT3hW+z03qwBefBKfvTj97KI
T4Dm0VlJ85U2e4VyM+CPmaNa8FDbHrI0wkYzaZUzzQNrseXCWUB/DUl3E+wFXV6zKd+y39N2PHB+
4/lEu7O40wrpEOAWiLVk96cXzSG0/efrn02ZHmB2Ak2ZeHKSCiBCGLuXc8T0wlImC8xB3vwYK2cz
IhpuO/y1S1QZ6Dw/eal91tUOol1546trwJfF92vT8gOF06ZrZhYpFWUhbETmtOLakffTtpC5jayf
FMekKFxLsCy94QkKREYUwgOH7uWzVhwZpjk4eLamKWVErIZBT9pbluRnPUTK1CEr99eAWktPyOXR
gaJDso2N5nLQURbUq4bSOfk0nm+7BsWqQZ/osewoPF3/mIvPx9rjmvAXdTXbXOQ6hHknF7TkZ639
zUA3i/8GcpunwA6IABHfA8HGqvfBGMs1JO/iY073VFJYIOHmHZwBGVOpQCJ10igj77s2KHZeqnVk
qzDDuP6YC0PxFUnigB2mz9iYtqJ3h5JMfiGkMd47jaGDpV2h1Rl2vtgr4AzSqONaVnZhz3Gm+7cJ
M4e1ac3OBy/qOqzkEIDjxdcdpch+Ek6cvAipAwdg0Utz/en+8g5nKxLinExPKRA2YvnZeNixNWmJ
0+IpQSaOnjgSwZn9lEYm3Mt6+2gNlve5RX2u3BY9IuCNaE0oCajhFAciZNZlBIw2lPzKllFiRrX2
XUc8T3ui3nmHNExp3RM4nSK070tQ4SiMreLO1kaskGpZzbGmqMwRmze1SOlMwhLjye6l4DnBvS8+
Xn/YpU9J9MQ1CZ4wVajZ8o8S0ccRTPFTrVLL1OpSvfHCEV1nQuH8+lALBxQd6awO6o32lNS/nDXm
gOLMF5p3UmmxuCtKciSwoBU80q6PM28inWJ6KHOkIvh4KCXm+Qh8FbmEaeyoCrCBM4Gb/xXCpdHQ
OquSQvZbn/6/PLPsp5bS95MdGCj5G/rIslPUl/joeEOgPKhIbDDX06xWOyZQthHdi8hUjlEz3AMy
61byO0sfgp5ymmy5hCgfeLSdrFSS6mk29k6+tgmITjZj3Op7PdLUlQ+xtJ5UmSwKneVkup3Z/Nax
tS7HaUM0rDZ4MkSbnKoY/yGZSXtKnWgNBLT0aLA/IEBMX4ZrzuWHh2NIU6+eO6cGBjvKwuA2VCp1
S8S0MpkXgmU6Psneg2bjJeqzfUlxeqHokWWfstL/ISztGV+hr6Em7mJFuXPglxxWZprGL5/vFPDf
YIqxC3I/nj1Z19GXUQd4kNPJYD0W1dC7WCInTwWgX9vulW3V6+oNAcyAGZPwDrLpY+1MqvWUaFF5
Mgv6Jq7/pIUTiB9Dfupv4fFDJb2kZ6ytzR7LPUwjsb3qgfzGkojuRGQBBzXihGa6MfkdtJB/rg+9
tL4tddqkTUuH2j9b36jddKWRPLZpFXEvDWQ6u1XixOx5/zoQmwfjgKcjE0rh+HI+iaT22o6K2knu
4/qxwLTrOUwxOLk+ysdZC22UbQS6gMYO+Zcr+e6QE0Ue93JVWbRhDiEyO2WgSQnZezyaa4zKj/P2
cqjZA5FVdCSoONZJ9eRHu9BcItz7KGrOSPc/V6q1xhNcHs/QTO4kNPbMkw6JlYa5HivWKTXtz3GJ
uWGVVJ+VznlASfcAKWjlEvtxZvB8FulMlVXCFXp2yJRSziAwnU7gLFR3AkgdUq/4x9o+2z6j4M3C
tW6K3u3pV7z7YHIWmWHOzeVEm/JwUpQ8OuN+6h8IKqqVEGFxbpDiQ7CiknOY9/wHtu5rKaaVp66T
ta3dxsZe7hBHBHGprWzWS0PRr6nCv512tnnyzadrEcUT0xAJaL0Nhtw/0tr/RsyV7v99wgPpsdAr
kLWh8H75/rKolp1YzvlKAYYlWlV3OyUMX70OXeT1kRZOaHZnlV0KxQu7xbyWYYcD3fStZpwqf7jv
vfihoHHAUtsdUiwNLWoqHfM2vu9oOzU1xFec3TKu0RbeoG2Poiv8glJ9V4h/TohD/SIfyNtGcfDB
04G8I5Y7A9nHIFG9LSDXYW8Rzm1RZBUre9iHM5ibLP8AviZRbEP6uHzZdMPEVhEOALQQ3I70q5GL
2+rOqRR/rr/rtYFmX9WJiklOyUCR7ZrRH0JeslbOtsf55/pAH6tls0eafsm79WdJciBM1Lt4xHWf
nZblUA7jDi+ho64NxiaZfPqAs8IBw3xzDQTzYYuZDT5tee8GH5verOW605D5mnhLJiXnHI05u+vP
+GEx/h3FIEOAqoeayWwjy+QwMrsGKiDN3C9NHyKqhcbXOXhpXR9o+av970DzpEDRxyKRDJkWARwM
N7JH6gGGlQI3yiZUp+q3Ui9ZHo/ok8gcFdac3KGIwjQbMBWnpLHPVljdRZJ97PCgLjvz8fqjLX+p
/xtqFjONZMKS0OfRag/fIKggCA1XtucPQdD0maj24y5PGPjBrsjEUY3gXdcQ0sBXxB5LQbHYVE9G
6tGFeFdBlrn+TNN3v4gDGZB7BlU70uuQWGbzwgH8XKHf009KU95WbV3gHzo+K6Nx60vePnZU8Br6
I0bo/6g1IMpjYPrnkBWTQ1Ks2eruE8Wn3VvWT+VgPik0VniKh19x3nzheHq7/pBLb/X9WPP1TUnW
KEj7n6LIFLs+V48IyF98xTnQdHmmqexB0pu1MtfSigMgoti8Xv6zZrNlsOW09aXQOEmiEZi/wQVo
7Ooz9cSVosWHmGhi001kJ7KaCtHl7E0mhUyWEewOPWXh18Cyo40saJToHjxVv/cHZ2WKLiw4YEH0
qKAqkCex7+V+pVvC0WmJN0+e1nyje1ZsiiaJHsQ4ZrCMtNXNeQohZzOUKiheAdN4iE1n+6NTSFxW
4HKc8Cuu/K3e6QJjsyaQu509SY03eW0KCen2AIOX7FQibWJ9V3gOjYpI99cI2guf1Z6UvpjdQNmk
Snv5+BXsCCuQU/poNbvaEbhBM0jzDGcxgCTXp+3cbmtaI1PuGC8NdSLemrMEq+LXTmyWAQ1rrcHl
59cgql2M954jjJ1k6ye6svYqjIVhaLYlKEoVh5TM/Fo5A6Udc5cAloWJk4713gK46g9r9htz3Nff
H4hqk5QadHxm+ezb0HkGdgMr51PSffVSkKsqLQhd9yUCOZnSkx0m3+Xytdf1n0b3NLlXXn9Bcxr1
h/Fnc7HX4rgIsto8xbiJ+t25kADHpBVK9xvfv4+M73FzUyr9WxrcaeEt5ZWDKtaSNn/z+PMJ+u4l
zPVuoAL7UM0a85QXn+zhm2P8nFzItdzfSp7/o6n9bWU0G6yM9vgWb43CPJiwDUNg9k75OSjosyFD
o7VwSAkjOyPCyN68zRTnRKS1cdTJSYF+kxLPdZsGGSfGw/h3EH0fk5/X3+bCPmJzE0HlhgeeTiLi
cmaXHYo2ucL7HeexcFOhRj5BGw5ObV0VB7RKoUt/CoDT66MuzSEc5VhRE/qKuFK9HFYfhxAH0Mw4
ZW38wHV2Z5bFrnDanZPWh8xqtg19Lrls7Gqj32shqFWxZqE3O9i5jlNDQFXOBYzxP1TWMI8B5+Vg
dB/ofv7FzL2XfOorvP6gi4OYHN6k80m4zHPBKaRjpclEAkI5gohhYGyimal3vD7KbHv6z6O8G0W7
fJtxJZcx/o0omszxm+F3b5mqPLagYFY+2+wU+DsOG+DUrapRap1XnMDmaPoodYlb0vC2NTsD6nFS
hPqmjv2iB+fUrlXLZ5HKf0ak9E+gR8npgyw9kOXaREaduJXVtl+a0PBPiV5GDUoya3Q2fVDSMRPJ
GSEMSZj0U+Ll1u/rL3c+V//zG9CBgrwlOuP0u3y7ZZKU9LxOTw0w9rmurP6cjw77nG1Um7TBThCL
HoVeRcheaaNDbAvaV10MIcK2Tv+68mumb/lu45l+DTVTgKVICOCOz9NWUpfncSTq3LUi49j4t4nc
nVtOIat/0lr7dojbY5++EHLvQi3cdb62bYuV6TavAf7nN7Bi1El5zA+aNpV3txdyXKKObGzWuIHW
ewovw7MMbWErnB4TW5VzYExBKiD4NJ+yxGNVg3hl8xvKtY1kFuT9/SVkTyZeDuJj0vWXv0S3SzmF
Ck3TT9Pd5TRY6oLfUTrGEb3DT7VlOajVyo1g+jvnX8Dg4k3ekq6UD9DHqhCJk1UOY9oBBBLVeLK7
5AHDW5eOrB2+gGvRx+KAWDJOzlD0Ps2L2JJj12ZuJpmb5/atF0n3o5FjJORVz4poNpVvBrvrk2xx
QOY72rDJLmRegpR7tLNl0GaumYxfo7RS7qFxPCHSxwJcxL+tRjhfro84v43//ZAEPMBwSblRTpid
Q20NuD6vmVKCctYOzVb90EZFsMdLRD7DBIS6hZXRphd2d9YExalIWNXT9R+xsI1OOR6iZg5Cnn0K
St9Na0evnZD+09yVGls/tt2o3ohUAE+AOvPfDDXFttMKpml/NtTQVUkWan3m1o7OKi25diEYIsir
yMJff6qFTXsy/uSWwAlPSXl66ndPpUQeeBJNZK5hR6++V/8CR7FTVHE72vWv60MtzBu6EZAHkPxz
Jq+0y6Ega2jSWFVAJxpR7mN0ZAcaz62b2ud0R3AsDhQQ2xUhycIWwF3obz/c1H4w71zywsKAtyRy
15S7T472AwOdFoOv9m5Ih92Qdy8qzMmVg3Bhprwf05nF6P4ArT7ymtwN7BRxftjSrtu7dZB8u/5C
F74dbhvUh5BTLZghtpnZiwzfRVercC2rRVtusEqHPxQdq9Bau3UtPtXUXkdKhevHvCQPcMQ342R6
Ko6OvQe7c6N0yOeTnIP+v3gwrncUrdnQuMNezhTJy83a8sLcbbX+RY/BN+kpwAK67rFvqel5vj7c
wsScDD2mDPgkupunL/U8zeQiNDM3zGTDO+GT5hloqerK3AoYPJgvYTKR7nu/65uv14deiGCmNg70
FWicODVmK30sy1gVBU9KJ/ELXSOkqukP2MR5uJVShbA7glpZPBhx+O+bOANzTJH44995hqCVB181
ejN3G7hEmpY9RYn5ywfluBlKfBIVeX/9QZdmDxqZqRUJtdoH3UpM6oOkRFa4icFcBWyTbiwvwkHE
cFZeqc7kmB3AENtt0pqT5oE6w+Xk0UOjbDBpIwSCP7uV22ZC5Qp7Zc4sfjiuCAiNKDqzKC5Hsaym
tIXKvpLaYUSpxHiGcPcjcvpt3+RMmPpoOg34mar9c/1F/v2b58/HWTh1r0zy83l6jm9mOmE6EGAU
MSUEJHhJtU0rnSmjFejmgAWQdzjFY5k+pl1dGtuqHs/1kGCXOgBmrfVwa+gtHhwdxK/m4Mut5OwV
rS3iXS/jcr2yGy7tUjQQ6ZQgJi3fvI4tPDuLG4XDrJe8cCfa+jMtz69a0XwSzr8S5tnfbfTPLCWM
GVCuz3berINenNjEQnKRVcZWJB4JiMiEhrsynZcm2dQ5xKrF3hjh6uXnx9+5BVRW81BBAmm2jbJN
VMcrM3np7Ho/yCzqERLI+hK3TVeC1LbFtIxiYH2KhbZTO/ucatJjCMHt+vRafDB0JojniCY/uLO1
oK6rFKqGa0eZ8iNObMnt5Mo8/hejkAnlmCSEBJVw+foiQFVkXQiSBYz0bVBLiHIN2MHXR1laoyjI
EKDQ3Gt9CP9bGyFsohL+o2oIQK0qyCDHZFPnIV1N1i8/bva1Zx3lSv51feCll2gR+kM4p7OYrMjl
48ldQkTsdJmrNnR5hcNEtY5ie83yemFPnRRrdO8gpeauMZuEuJhXA0s9d+mlOlmS8kYI/nuM7BXR
6jylNkXfCF0slhMT3uZdXj4OnrY+AM2kch00Wz8HM3c+1Z4kgapDW2WO6I1Ckz+B0g6PtlFMGask
2sI1ULZ5LYId5BHjoc+F715/zUvPT+/YFCRT9kdxffm7cin3687TSlfUBaxwOQH/HacylijDWgP3
2lAfJqzaYl9ll243mMVRgeX5aqhJcFOhijxcf6qF/ZJ4jisrN0gu0XPp85RXDXX46q4l+b+jwe5o
TeTObFb5gUaVNaOgpQcjVUPLAWrrqV5w+Q4zYAjsy13lao0Rfh4mCq5RNOVOK1prZTkubGd01fFk
GH9pCKhm0zUs7aKAw1K5naN+89ToWTesoym8mz4b955l7Hw6+1YOn4/JCFYInbqsEfrsyOnN5m6n
OSXMShliXkRyDXoKki352TFfLLUC7Srvu87/AeXum0DAZWsrNfj/Z3imJgq+qaw1bVHvrlepnaZT
B1zhSr35UzaGXa5lG0iyrzLcZiSXed3ej3b0WxWvTVWtrI8P+9+UhCf5QTO+g65rbvHdpS3+7S09
flKn74vI/IT2Yjj6ja5t+t4ON3ZTFptAjp96xVtjYahTmHURpjA4ZWUOY66xwEtnT573jlGFkRW6
g5am5q1iumNfixevsGpxk/X9pOfdAw4FLIX5R+RkcDm1SLfxMvAJ+BtN7vR7O5Gy8SaMhzE92VoL
mg2COHTtLgFsZkl6Cmce0SkbEN0sO9L6UrpSSfswadFPUKgjdGGD4aCaTdpcHmp10L0QnAw5jlRU
IO6MVzlQ3SgY77JEdePIWVkoH46PaUyCSr4ZKTRuQZeTxglFRncyY9owL44AVqVTx1a3sjQ+rHxG
4cqBOoZiDfHkbBTP6Dj8oMe7dQ8wPWmiRx/W623SdGs3x7+byHwuTJ2EtEapKJHl2SaThoJWzCKM
3BSKfZ4ALSy1/pH+u51Vlzck+HEdML6FlXGWnWbbp9rJUsNvtCisVoemz/Xhl3A5QFpFhZSD8/LV
thXMMaWsI9cEgQncTXg9HAK7wB6hLgccaILOr6yN19Oe0SpSInaVPoTexqAKie9fGHb3AJQKbBKo
kPu3Zuw4sIU923guBxIsWw05g/Pt+oGw8JtpcSNnAuplkrnOVlKVjT71jTZyozTY17Wcb6S0/AaB
r9igHP3iDXlxuj7ihyOICcHlcNKectdn7Mu3pOpJC8NNADHO6qOscNtXDWtj4WvgN+mX62MtbFLQ
MJDHqljV4eg2C3IlJfWhJPZ8Ea3JAcFJpfoz15N+IwWZPeWH7V3nxCjPSWE9RrC73OvjL7xdTiPi
JxN7E5x0Z+ODr8bOECQ0aBtzL8F6h+d+VgqEWci6Dqz99F/PdzZGXi4YELqiJ9vly5drC0ttII3H
blVrCszG0Qcgh8UUYGJJdpRmM7Z5svKSFz4oAmITHSEyn2k3vhyzVwg4cMSLXeCg9U5uyj9KVN5i
YZfszDj/R5UfdfCp9xTbQZi0VPDm+RRcZYQ/yi2t2Fr6O6md25E0D1CDQf/3LQzJLN2ftDZQdp9/
u/R/KDuP5UqVbA0/ERF4MwW2lZfKakKoHCYxCST26e/HuZOuLYUUNenu6DqncgOZK5f5TdLmRtIY
4rSMU3LuEU28H3FEv9JN6X2AaH8jJrMUTH0KI307hX+/wbZBJbCaF3EK9GGIW9cDjkyB/kGq/UZM
3oyyOHLb8DG4DJTc1QNjzq44JQ3ayFOdcM2UIIuUn8+79/f9Ww/kwgyBqUVy8goiouOgmCG+Wpya
gIy2Mb00zlzmQv++ircZcG/j4w0u+/drQ8MWeknrbpFfoq4psnrXuf74wSpvvTYm9cQq5AyY117E
q2D0RF+WfX4KGlOgcOk7u5p0LMxW1/v310Y+wNCKEZuNaNTFPiibPJkzf8upSr08tGhAns0KWPq/
vTamCyYhFRX/zd771XlFMDXX/bZwTp5ZyR3C6urs4zr/8v4ql6FvWwXcDr0SYF5AjS+6JVPm2rIq
W+dkWN340Niquct6uo5OrxWfFrCW52Adpg8Sqstv9d+i9P/IygGyvD6zEr9eKXQHU0U1xikucEfN
9P5k0/SP7E5mNVsXaINQU4TrgL3+3ntaywwfXaP5NM/jF32A1LS4zvWsFZGncO54/11eRtj/FoOF
srUzEDW53OhmmundUqLK05ctjTi8iL4aLiVH4/kq6owuefr39eD/gbpCXwP4wEVKpVK0nIs8HU6Q
g5DwTOzsvlG1r44kW9YQmR4+JR+cskvs0fZCmTOC6mGgglbWZVrgJFnpWV29nIICytyfXLmae2uX
qZ49SM9GyQav38I8KRPd3J1oa+MBj9vij1NN3l7VqbOEg6B+DlMEM7EXWHCDBKCmefq5kIX61ix6
8nMMenHdD5prPrjBZHzUIHzjM+EJCWqfjJ489JJNNVW2tWajtpy8dFwPYC+q4zz35ZVVCfMnLcPp
2/uf6Y3dToeCpiQ49O32uIhMVmZaI9+K9XA6RhtBRJnf3IyG//Of13F1QCQO3SDMWi+3A3Mz6ad6
NZ+mtkRdSzn9ofcLQBd+2XzAf3jVgGYbuFs7zSSfh0ly2XYif67McrXY6qveaKeWmS1GEIs71odq
aSVULwYd6PCqYEUDskO9+2lkohgAXEK1NgK75yyfZ+D5AjQeimznzoW2fjLSDo3WqR5sP3Ima3YO
77+iNz49PxtM1TaYJ/hcfIpOTr6zjNp8Wow6eJmKGWJjatbHflisx1RH3OT99V7V/tt7otUBC3ub
rb4qsNSopKat3nTC4iwx9h1QlV94cL/oY+cG4NbttD6UdHqCnbOo7hnJBGnvzFxqD5j+OM0HwX7L
Y/+38uHXwMvmvqcA4X9dVj7cVp5WJ1Kdgrnrr9JR2EeJSg7ekonUbxrdXlri1IpShzeKD3LsN149
Uk9caaQaG0LyIuWtMBNq1eD1JzMQf1KzjJUhcZwJRj00l+QjfMJbT4qlqU52ww0NQuHvuN/PLk4W
y9TjaNK3bpzJSv8F6Ea8yBkvoLns22urDmQHArJQHwl8vfWonHVyuP+fDFw8aqem2cJmSNHk2lA/
fvKt68c4m7M5xOXqg+H2ZQ63fVMOILc480vaSxfZlY/RR4/feH/qzay4M5a6i7xu/kjV5a33uZFp
GTGjJUtT7u/3CXJsxcmlQoNR2nNE58I4dNJ0dn0lloO9WNpOQbXZB5ouH98/Qm8+H6UENBZYa69c
zGVC3ks/uT/VVmsckjwbTlXtpbv3V3kjDQJIzKDZ8SCsgiT7+/mKshFmDejyNFTGuMMvjzMCRzbC
fKCK2SLfyhqW7PtrvoKNbZ8OchJNdXA7LhClvxdFCiG3kGVUiAR3WhC1mcN4oulr/7tFbx2HvaLx
9Yibv7JjK/EndTAXPnc8JsK49oC7FegLpm32QXDflr2MEhQFfEMIAJuU1t8/q258G7x2xs8KTLz9
0I9Op9OK9TGWd6MN6+b91/DWB2YxWl3bGPVVUCosP9PpQCs+a54hV+4a0er08oOX/daZDOjfoQux
YcEu4elpo5f4AdSs0ogvQamBxG2Du8B8NjMt/SDqf7DWJdfFg526IL+saGdkj6RL2DIl+T6pMakJ
uo8cht/8WlQJHH4SQUrui69Vz6O7WnTUMYHPdGw4WvDnhr+OayQY4X+Ek3jj2cDjojXDZJD77BIz
0C+CkcV2UApnWT9zppy9bk3iaqb1fq+X5hy9vztePx5HA/1SyixubKAufz9ep5zJV7SsTziayeJT
UHhretPaZv1zmufh+f3FXj8cO54e0NYJ2qBmFweyIIslfc3Wk1PiLexkE/BRVOzT4W4u7Q+ywjdS
AwZpBgh+zhp78jKF6tZiKlxBWkjd4JQwu5EYqcNgZRQTLYaCWYN/nveIZPzyK1iUCOKia7Kfmq8Q
mvMK/uuD3P6NV801wqB0g2e8nljO0mzXoDLXU2771Y5/Lokz31/RTak+KtZfXydYKgMQBqUK3RT9
nb+/qpmZy4zSoH5yJjFiBqKw6PWaOnYC/JQCDJZjvZqsGDeW9vD+J/4PJvh3dDOZdW01NQz3bZr5
99IpGuD22gbuyUoLlYAN0aenustW/FHoSld4rNmyjLJZ2L+zLJt2+KRZ/i6fi77cl3Yyfs8dTFRv
Bg8FUeytEKy7WqpK1w5IsGRVnOsY+MZLMc6hNc/YATfwxWMyRF3c2wmA97hujS6PnXYYqufVXDPA
fYOZWZEO0Ec/+PbcqGsB1X4+s7JmR+nq2EXUZ4F5zIM8N8OuwoMASc5EnHH9dQacJVL9szHQW/vn
mwAEMcoTUDhI8l9xenDPGoeB4vrUam2zw1QJxE6vdU0RLuNcHN//MltW9OrDEMi2yGKhmnWxJxwO
CbfbguS3o1f7XibrjSWahcct9Ot6le0+16FpuY0yHtMct+P3l39j95M+oRfMngT+5V0EGjOH8Fab
uXva1INPJcaH4eio7mlsvY/4MW88KRNJWurw66jdL2dya8GMBD8V74R3Vfs5yXT90zzBoQgrti5z
EVrUdw5wNBn2suqPaZD7X95/2Ld+AbUbvbL/epmXncxgGMe6wCnn5EpjyWJeffvb1hVAmUlLzbMx
zajuUIzooQeisArBhOXGB3PRVzFgm2SggcP73nDizvbn/zMW9SerFJuM4SlDST7sZpnA4e1Gptx4
wJwWfU3iRBIFm5Qi8f3Hf5VyMGOg/re2qGtbr/Rd0WhWVYkx9MnHm+ipXqris98tH9H333hAEOeM
UCj9UVC6FKLCPNJvbGiopwULuIPJGOHkO7UZG5WHD0PS6XFQGPbRnVNsg99/wFcX2faAwDSBTyKI
8mozA9UQtKgK74S3WbXHEQHnU7pxyFP3Iy7ThqqqD07vWw9Lh41GJVAbOh0Xx4citykm5ssn0kfn
aLXOl9lIr3sDSlNlBs/zYDiHNWk+chd5lbeDEN2A/ehsocJKQv33JlLSSY2hHayT7D3Gsg0NvtZy
H5Mim85odqhwk1b54Ap5FSmoEIiINDBI3pmeXqy5+uk0eEhAYkmgqShTCV5zhls+qMz4SHjyFeid
cR8QTeaUhIn/iLF/P1/uaknXY01/GvSxDvGLDp4KpW2SP44OAb33bytkNnfG7Gexq+fBkYZD9a+3
AL8BvDtAJuBF6BlefNp52LwO504/BVmPwJGW9Wdp+pjTJIG2e3/fvnEwSWMZUNFeR4vrMi/Y9AMc
LTOMU90G6RKa46wF8SJcvDPeX+itF0vFQfqBHhOU40vMezKXlSbL1D5hhYI9btIWYWmsbizqHvhB
Cwil4mCHkMt+NGOp4tnOPrpx3jik7Fo0RJDDZwZ/yZGBSaD8MWick5nnGD8VZO+91M2wGazpQEVs
P7z/zG/s2w0hDhSN5heKItuf/0/AhQAviykfHQotTTCLW+vy2lhW7yt+Qdbv99d641xSZjFtJNEi
obz8kLVfOygLNPYp7VIQYVmD6zkpvDlcSyt1mx1KeQa8oCTFWOv9lV9vIcZmFn0CGq00+C6fEphc
agjhWicc1ear2Q26MzyNaf/+Kq/fJaswjsdfZeuoXT4f8AwtFyK3T1L3ioGU1bER3axR2Am91im+
v7/a653C7IIayGOcCpTm8gQ6qwmOcamJcjRJv0gM4CNZ4K7qY+B932pruXt/vdfBnEgOppVqANrE
q+5ZY5JzpeBT6CQ3Waxj9Ri6i23vncr+UXB37nQtA0XcFekHH+/1tmFh1qNjB/mfkvHvLaoJEbRw
ha1NcD0/mms+7PO0X0IryednqbvtFaZh3QdP+8aOoa8EEISRLhDly85kmy9O27m1zpg172u6Lt0i
cfbs8K1//7W+yrrozpHouCQ8CNTRBv376ZI2EdXUjvoJ485IL/LIkFhvorrr0nh2qEBm6+xp2b+/
0/8kxKgyt6r2sp3jYv6oTCs1Ts5cphH2cO5mJinvwGOLXzhWAywSmvFBu+WNHfTXotuf/0+sGcQI
XpMpzMlYveQcOLLwo4auDrTdPFuXMCO1xwUXUldYqjKdT++/6ct9tKk60C8AtGXQaYYW+vfyxWAo
p/bz4LR5hw7ZyQ3SUNPrGF+HzU7y/cUuP+vlYtuP+Z9nbejvzzZikdt8O8RxJ9Lm9dwZn7aVev0+
Nf2wyD/SdHwjAG2aPpwWZKi4LLcf9T+L2mPTFrLT1hNQXDHsCnNwrkDQeGvcJJ36gKP8xtfc6D5b
tbCJ8V5elqbIMcDTG0zo5snfLcF4qAqt+26n0CnxU/WwAV2Mr2pm6Pj+q30j8JH2bIw/H3DvK4AC
8CqbQ7kaJ0h2aYhbZrXTyGvPeVdCCDezfxS852SS0bFfNuoWUKRLXE7iToY/9TOOgF6yxsgoLse+
9FDc8owqHldcCf/5+f7DG5ExQ4uxLwGSAr9fmnZ4QsmidZ+arumf3dKyh10pJ++ZiV7/Uenzuu1E
x8VB9n4DzDCfuJRKw4sMgZV1sFHftf2zcvVlL8zGjCmOnV1b4IrtBdK7Ed0A5GRelni1bRlqifuR
Gckb35Y5AgkJiR6/5DIa5n6Sj6W32ifN8VJED6oa69tFb1IjXBlfrXvZd3Z9eP+FfxQYLuLStM6z
l5Wc1TQfPpm0T0LQ81jvasdBFrEKPtJXurxbttjALUoZRrZJQ/EiEE3pirG13wQnb4FzWPbjERXF
D/K6y2di04J9AicKnZKBwuX9lcm6b6q2sk9YMOthqmQflWap7tCoc7CQdl5MMU7H99/jG+Fn0+Ql
b/4P33Wpslq1s0LwVbNOjdfbXSisOvutp3PT4PsMyTx+f7U3tgqrbaXlNit5FX+SFtNaNbEaouoF
uGXRPsw41cRJW3WnWm/1fz+WWMKBwiKD5KBcZuZrQiTzCmWdgrXXbp28kVj8mtad62bZvbRa//f7
z/fWF9wuKwSdDTTxL7VsXB+T2RaF8lMKiukoezc5q3WpPgezMcTZYk7IZuvNv6c9dNoAstGIYjZ9
2X8GV2ZX+kBshfulj9HsEd6iYbTTn+8/HMH68ob8r8xCg4+OD/0IkOh/X1bYuvsC2Ie5HXUJVnbG
QWoanfxet7smmmcUYAYcmI5mtVpgAxzx5Ekjj1uvZdhVTiqsBtqhtkFzKNATfd+uuYhde2xjzdG6
E0wi6IQeQEpvwViG34fCweReLQqCCnVC+93tqN4aYlAEQ2SOqAqnFyupH4XmLFUIDVgiEcGrhzZm
hFRH/gnVGpjmJE4xBw6dNwOOUjVoTYWLRv7YVGUQLf46/PJMOdyvptaEfqFBO/H0dLMbu/dK40eD
QTntq86IDL8vcMS28h/eLMWTX48vcmjMEOdXGU+2fK71To8cnDFvGnPhifoO65p58e6Lalw/+Zio
B8mwgEn2937WjTdNIzG0pa1Um0USubpsIrtmuoUyF87NBhozTvplrVx95yddfoO1sHar6nzTJ8M+
fvRzPxoMWxSR3ywvLvidcAmwgx7sYfnleAL7K6ZJ4VInTtykHsDYLF9PKknsZ2Vr63mZjSfNWxPe
S/Wl1uSPAhujqCkaZ1cW+k0h1vQlKTG4H5K5PeYNnxXLpu5XVdfTuSiD7LMxeeOdKJLfXtHUz73C
W75tLS8aPI05o2cm7a1hoQ+ZDOXyG0KPgJhuw0rP9W8tt/TV3OOaDf/Ouqn8oorWQIAdHxe8vnOk
0aE16G2U9LTeJaijfa6l3T4Y8uJ7UU6/V2l+aTJfvzWIYzt25hermCoIr2O7n2zLvtY6WZw65Xtf
Db9Or4Hs/Gi10o8NY0Ksv8lu17zPo0XAW6kR08IRvSU5SZud5mr5/eLbcg8V63Zwlqe+78qTmtNj
gMs8mNF0uvOcHhvksr2fl7GMG48RRPhfa6Uoy5993XxOfC8/NAu86iKrfKzTtXzv2Vl75hJ+oNor
/zApM46+cqrv8yDEudF0Q+zGtVoeQNfXv/IsebS6tD7RoZFHq6nbEMLoF5Wkxq1IkK9N6S5cV5Pv
FqEoLY4REMGjWXcHzTamI9/MPFu5+KbXbfVHz/17pXnOr4bK9roxOnGcsA/T4qScM6jDI97WORrp
Rxtr5lC5AZ2UBIaLmaj2izVJdBm4IaPAll/KIf3KPq6vNddFuGhOOhQ5dIRZUl3sUwuXT0DpP0ot
eGqTxDrnTfIi/Ly5LwdnfJLgFHeF1X1tUkUbKgleZs9pbf6X/1RxjkILFaDQhCURlr6FgXYylb/w
t13CWuc/RCDqXW5ygNO6syIzC0REqxDyyzx3D+2krUd9MK40w5OQRttMf+k7ozjWWZ5Gjen/TBod
I3JQ29pV3nXNQy6M+Uafl/acFa3/KUuHaVc4lYVfnT0hrZ1S8UiPKaxnFHbcZ95RK0GZo3GS5Dd4
Yn42V0DEo9d/ATsqz2MKJXdVeAVnnVs84j726NctjqcdJuiBX8rPC55B46TXoR2M6F/Y+XOVB9t4
JJtjPDnKfaHkn6WztLCr21Ph2S+GKZ87Y3BCmqjB56Wu532rF/N9DwZmB+iq3vFM+nlEIXUatTLS
yiaIRIrofggnor2btTq4Dda0u5KgIm5KdxJlWLMv4yIpM/abb4a2AMlb1HV23QKX3Q+p8TtJGeeN
rW3DmAg2UdMxfxSOCq5Fb9HptxEWPCJjm+y71P/t20PD105FPPlj/s1N/O9Q4ZtIz501chZ9wOs9
86pwXtwvky7bT7pwurhbivx2de0mnhNjPCWL6MNprkjhJNi3IkQ6oARoiIQyxUrxbSqGAXaLLq6F
0jt5FTjF1WCa2n5K9Ir+YtNFYvbTMFMofITeZKu4nKV3JdRaPkzoMv1YHG193MTZ05BuF06BQbak
nN3aL5laaOrPoJuJDIXbJ02UZFYfO6nCuttO5siwRzfq59Zww3KoSZaE78ab/aoW+qs/5Bv9qiuj
TnObvURm/tbV0ORJW8EYspyb3diV/sOSB2a4rFLu6rnSdppS0HRS0R+BhS7Ryg0Q+9UyXVvWtJwL
/AsiEzfg0NS5lNY8+SPtQD2pMc/DiqYZ14bTRhpWp58GzSwjmZdrKN3W+zW0eMgkTm5j8JuPUW3O
XGoT2rXhWjBzDlUFGUOY/K1KDtVnaiItgoS1fLf0PjuTPjht2A6z/y2RVdWGmpvWv+tlgHtrFxj5
8bzD1UpCOvC3zsZ107nMuswWpHubu9anVaDl11lpctNkhfkdWd3xj1MbZtwMjX1b2RoCtlZVnL0R
tnUeVNZBW9z525Kk69fOWax93SgCAJJQ5jfyJvPJ6xzjbkqq72bRntJS08A4196PllIynoUy4wIJ
jZOOSXiUN7p2X+Ecx6eo3XDtm5+wu4v7Cnzx13kV096stfvM1YJ968/F72YUQ7QCHYSMo8/1i4Mx
ByS0enNQLPnrlWaUu6R0glO7mOP3Ms3cHcjxfBPhux5WP4NoND9PZZWHDsMhaG367xQswHFwyoS+
UMEcw/av5YKVriZ77RHx9+GQa9VVFxRYWKetubPkZNx3FFhxS0ck1gaVwYxbU4j2fNF1zn/0nW/E
Tp+UMb7QN16ZfnJax9zn0npsxDLsSKG73ZL3n5bZm2Ir95kng8aJE0sYYW+uYt8q9iv2DeYDjAf8
ICSbq8vAKsg6PVcICHy3RdKEEP3GfaJhg2Ihg3Ww6moI86af927m0LNkdOD3Ytnr46SixpCYoNne
ixRzudNHxHugSS+HLstQ27Vm/KSDSfm344ZfrRatjnWtxTrAXNtDBYjosFRcnaXhoI7nqiTO8Vni
iluyB1Ob+32zQpSty8a7AWPxEky5F6pSN/dicB/NNr3R8+w+zUZ8FvtJxmpWn6yxG0ne5jI2+qmL
zMVLIxi+1kkM/o8FV4F41oz24GTzRKi31lij5x0B865Ccgs8lYVQYWDwHJrf7J2WSYKml4++EJ+m
tLixJpXvhry0iOfKxHDLbe/SQUtOpjDv0W0w99jCf21r/VgtpXm0RXs7ZY4VIXV88BPZPqhEWjtX
G/kLaLOEYtu0jjNcDegCRUPiFlEziRM9RSKX0p/STjR8hr7/TN9kPLRd/0QrBd0xusvR4vj9uZtq
66CUzJ5GpCJifzaN42JWV63ddXGAzPiuU4bxZ+wycYPE0S88i6uQ6KWfdEmrO4UAFLrE/qhtWZMb
0Q/rzvwhq0QP3dEIwsJ26bfRTjqJptoSaNXuvLFDxGDsNf2YtQSPfih2w8RtYSrxw/Nkz65znCTE
dFTfSSHmeHTzz32v4Qo9IuSRbEyIZq03CTElQt/N/siZdGaalvs2MRbw5J6MR/7RkBMiEYtxBQ2q
2roaSmE66Jq78pYygkuoqpN9IgISlL7eDcg8R5Odt0dDdtluUCsgXVy0plTfO1MxfdsUxB5l2Q1X
k64wsxi89FGz8vpm0XK/ClsdmS/0FLowcHBLLdpp3jtLL0LXLpKnYDH5d1CvCvYIxdVYEtvlC3e4
eejNdvwivDGN3TzxwhQ12HDp6uJWKWfPg5mPsJtgGpX99ofdo+8u3Tcqwa8DGROjepiyLRHCbqb0
XlcKuKJR23h/rTLOS8UoYlh+WNpsXkPz6U52sdLdzobhwUq4+zvLsh5l3uW7KRN2mK+pu5PtlkdN
3V1vKDhifu3FArDMwenaZ1NHwUDr8U6jWEU+Dpsap+BBpxFupLUob8frFefenw5O0ad3iaJkMjqz
Bgsuy2OJ9wx3gDMf54L8Tfqi3dHloRjz6ptiGb+zu81QGIU8OsnySQxZswN2EGCmHPzAMrc7Ff06
HPy6Xv6IRhufHKtU+2puYQ2abXlL44A2pPTbrxoqHGMEA6357dop/wpJGTUIgI569r6WbgJ2de2e
cmqlOO1sF1Vva4nTtplD5RVAXAU6l+DczmggI5qrKvJBlaln3Bu1ew9r7LD0uLXHNctC9r35uZq4
VtNeH17GlVG0lTRlZCdCC1sID7t2HrVdU/Km+rrd6/4gHwu7ms5Lt6whGjVUxSmZXWnqAwYp7ikQ
lXsHKrOJm3EewCPJ5ESOKn4MmqivvaL4yUUvdm3XeD/KpglgtPgiDsCFXS/D4t8uTpPcFXk7HPOU
1FCsqzRICa1g17SkL/rQjFEjxq8GbP8oW7X1oeJ2OMiq8cIa/k9YmyvOVe36rVPFkyXSIaat7IW+
aato8DHVSd2yR74nK+J+CLj+lQZWzdVTdk5zQtwugZOKSlPeZF7kNgBGEYUgjQHvcQN4COm/Qsxn
cvfbavSNg5kOKhI96Vc5ZtlVM1sp2H9EiJoWkvDqWSrUGjleFX0z3CZ56V312XIDQoVNtGgmFgy5
HsuVfSMVrQKR8W9NS+FEAjNWzud9FbRplEkkQ9vBXnZ627vh2Jrazq1mbkvKtXjo1mcO8ncCogOh
1+CIG60eA8D6bc36tZqM66lnhzs1MQpF/Wr7wSw9zz+5spxY6XrFSE6nrxi0V+6U5j+aufpmG0EZ
2q35R6xefobPIsKyKcy9MtUfbWx/okW5RLJc12vHIdzMTp+Ga1t/SrvlSs2QsWXahpZfDOQm7i8y
14leRTfvBrtQP5xM9/dmStE05uYQFYPyzw1XNVIRwZcEBOi5U2V2BQ/ns9SG9DBU042XZSbe9oYW
VqIso6Cv2mOqmdn9nKNBa+i5dk1b/CbDLug6GdYlsoRnx6lMfpkTGvsQivQ78q0yJtldn4Mq7UJD
sAVNwLV37Wg5Ue0RJRaf/Clpsqe86OoQmVEsJXrqlUB97er0TizKiV2nK2VYp4Z9JSGeRwgG11Hv
UEeOnvyplPcJv9tbDChBzI25xKvIcZl/Vn/IfF3SLmIc7GQounwNO5RjXhwmo1l4nPlHafj3c+Ef
hFHLCJG+r/5Q1zt0aL5Io77DJ2Q8TPZURmNqftG0oohNQ40/tKR8aIpNjwqA9blPfBm5g3Y1EkE/
T4b7vNrTQ4twgaO0nj4UcEUTWMsnhD+1UDdbL0rdxdpl4yaqifpnqNVLs+86Ropdpz0BKEyhEgNJ
mRkCPjl5ZlIoeOsOdPfB9wf9Zhpm+9jRxTgWiAJeN0qJCKcuHAf0WaMvxBU74ha4G5hvR6movzO7
hRioCnlNCZlArTF86t8eF23qxMegnX22fXfUas2IFtd2DxIX0FgproKa6lRwA0R1Xqc7Oas1qnsj
uyuAjDHr1e+NYbx2slrEaNe1kezUDP4vraK0zOq42aSJa1h8+3mZSemoaWmxVNcEmOessJLTqpGU
NZVErsTpHxW7I5xM9dLa2pYcV/3yOa3nXTdZ6dGtnJcunbKw5jYM03kldo6yqsMxL6cotZbn2ah+
WWbxPWjJgQhQ6mhOqjiY6EqsCNXvJz3zYk9kXTi53RgHKO7tEZ/+MZglDSpSpV0RQISjE5B9S/rF
+p2UJqckH4qwwoNNk40bzv38k9ntQ5us9z7oD2DbLvKtRb6fuql8MYx+2FUDMA1TI0J6piYZeU0I
3OTaspdTMOzbyv06mMOTqXfWnmprOdmYV+K8pb7mnW9HwxRUV07S5NcamWE4WFv3bJI6QjnG3oEo
RDWZnvIyHY8WZQekium3ltvzHoNZdaytnuuz7Kof0+SWez3TmZHbRh+1vfq+FcI3fYOyuZvq8zWX
8oudLAQNYgzFmP9QLTkdoKFR94F0vbDKqXJtCA1HDO8xrU4y+6CbaXcw/Y5DM9nnhIYPwuDJbzc3
qWo1bzokXon/hS3XKzmo5rYV61eEKZvjUqGboMtuCY2RopsizoxB3c4U01TIpfDualFfacJGf519
FroSTGsGLC8s4FDuJtjbe4Q73ZNXd3vlZT2GhtWtPmkiXlTQX3eu9QzC3NuVZp3v4RuCGtGao5gN
PAky1YdMsK4gdKqQDDeP9aB4rnHKiVSdqIjmLF3MvtKv8nWWoW71Kg5sMcYYeQg8YBVdrMz4pgws
0cxR924TJS3+saC9z5LA32WeUx8G38Sd0+3tp9kOXjQvFRssiAccgjZkY7D3x1GcxyGfdrWy1xtZ
i4JUu3TPnT2533Emce9HmhO7clyqW28iQ6LSAF3t5A+lVX9zjXQIPb2/tsvqOnOAx/j9cEeD0osV
2mC0psc/Y1AiDu63VZyVZE6u7MtdV0JhnVblhpmN3VExCiNO8k1Fui1pFlSFfBCVZt3C8KLVAxA7
dnJjitA6LGIcxL8U9eQdpUfDrscNegz7kgQlyJUXUf6YezkExUNZMimL4B3rnMXp57Q0NM+CMh9u
y2YcQmceLQRn3S5WzDeooITkpDt5bKy1i+ce+vKmGMZo4PVTVgvniKdDGTJTfBJDUz/hIrncWguI
Yk2nM6qKfGcuOleRrbeHuspIVQa3idg+EEehU0UZv28HGgatJy8x0CM3iMM+HYjILtL1AHoVU+a1
T3aJ3aU3bu9rLFbnx8TrseFp3OmILV7wpVz85mEsC/vGoavFW0ue1rS/4//IrhU3bmyX40MPsvBK
mvOvSu9/1fOy7jVnIPOZ8WzQJ2meqx7LVmaYYq83nRY1FWJwBg73v+Z0Jqj1krFE66VzZA2TERpW
qjYMZHKAD1Q9tU374GbUQ/lAAJLWmh6cIIH9t/jPeSC4QBA35OfagiZlLtbE3znleHIpqXdzZ6Z7
j4nNlV7bPKYXfGf3ysd8XYNdaa3N5/8j7bx25EayLfpFBOjNK5m+vEq2XoiSowkGGfTm6++i+uGq
UgkldC+mZ4CebohJMhjmnL3XpiHnscAFdtkwzsjea/qpe/ak84Sm/3tetu8Mj28/prHx6Bmddw8f
9RWWfwx2xfRPvarKfd7Oyx3bZP2dSqeZioSPON82bjqrpUAXOB9bK/4el7n5IOPOehZ6Qw1T95b6
aLdpuiNv7LbRWwOhYOY9zVY27YKxGcKsHctwGpfyVuR1TD0Q8EYe0zRsDWyBdWBxdE0mY83GiJkd
KaZOkw3YV+avmm72N1XX6y9Jpi+hVFOzK7W62FWG096O9VRv66TRQ51ISrwF1QtL2LApu7rZWHK2
6JHE/WFsiEZWGHSOxEHPW2pybPJojQij6aKSg/1WlyzCSPeykC5ZuqExwCvMjHsZi/kw1AhJAlhB
nFDdemNmM+e8cVC7GjPikzYIEYqxH46VOQ6HvrLGHXFaYpO0vfU+yKm9TT7rktmIl4K21G40hLPL
l8k5pIbS35dz/ppoEh2tsvKdvVBPdvL0yR+WNlIt9z0RlN1NRXCnTUQJ+E3sQtXIxD5x2VpQ80B+
oiZWFA0oGad0ZzPK2YuC2jFehD/fmXNZr0dVDuMI3sNhaMooG9N1C6fc7RCzpnEbjzwFLMSzR/JQ
oh4MMd+VI/98oa214YN8nuuZQ0VN7GTtdXDDCvZu/eBtgpxgkXK0i9Dwip+Zkb0Yw9xEZdCoqFJ0
vKgmf1/YKIaoHuSdwUIeUaysIjpAOjuSMQnlkNZ7t5XxwSLbPcyZHaJcllRmrDYIwVnZ+5F83b0e
NJ80vX/2C3ayNpY12ut6udUtjikt6kJKw963wu9eK9Fl95Pl9hEVS6Y/dhec8dpuD/HgzgsWTqkt
RR67e5aZX206o43vefBGpI8ULsp+tG6simqPSa73qSHiZLtUrcfX0Q77ZRDsiSgQPotZuxGZ/DIk
2Y+gZsV29ffz0hccYsvPOd6lCEcqdfm++YEeoNk6WpfsOtsXYS5pwwST9zmWBIjSO1NPhdHUj6Zf
fh4NqovK7N5DKur2hBkzQlvjJ24B3p3BwRtdgfvilfJUMV6iruNMiipwWGXJzte0UsmXxM303eyZ
04b2pXUgFzPe+FW7rDEUxyutXpNG7hsPB51TBAGrvATfCJyZt41edshOllG1P2Ye5vo9CjDTC6sl
0RM4nEFVbNQs9ZqQVOiIO2zinhMZdTEDYdJ1877tXXAQ1WjbV3gTf2ZxAFRZBaFQn2xEEud24Cpx
Y4YLgeyaIeI2AhEGudsq4fFHqaX3DNBeowdKC1lY4ZDqVOsQKmb7WCV07iw7+SnKggKYUMMMXcGC
yBt0fRIaSbGgazfzVVpvu81zU2f1ZytzqwfqyH2+IbC8tXZ9moBai1EqlOzIy+pnEQSZwfw+61bY
pjVvLsMkQFR2zqzBccEurygMzhQUa5Qgsl88pvQPkP+c61AcyL5Fhff7QLZS8SNwZtM85EPC/sHq
MBxtOeuxgP3baPh1UUBDaIxYFfgGrLejoRGYfAx0Pge56Hm5aQny/OQbwHLDMdATk2hlsXBgZ5Y4
6cuY2KEhC+1OG0HE3La617QntlmT8+HvP+tMkvPrV7nIMC2QeIhKzvNMXErPZYd0FaJq16CPSQrq
E/ly5VM4B2X8ugyhHrBHbXIByWF6e/Oc0M1lKF3t0M2BmG4aIigoxqwo0m1sVc1nXCMjqYQMI9q/
NinTwS4rAy0hyyTIP6ALK9SnPNc4COlJET9Q6xYoFXLZTjcu8T3FzSIma19p9G9ustmvEUSgDbqW
dHth3DjolrBlrbJcKLdv70Jvg5LFQUuPqmqTgy8RrXqLbj8McH62vQqsK/oshz/vtwlkfWrIX9AV
oZjiPH5uI5l9ozQMEdBXbpX3zjBo+efStj83dXItaezCOGA+gAdpIIdzMB+/vTWHb9aqpyU7Urgr
RLiC6ZPNMnvLp38fb/7qaYNEQDTi+XgLZnz1EojhgTqXfucZWb4za/ear/HCg7PB6sPwtDz0rucq
31if+t71tPjQknhFNZejNqvOIEzq2l53TSB1Jlj6NbhRm8HSIN4ePOHZsMDFDHUWDfwhLaX2hJpY
zuGyOLV7WOqfHQSQ26L3hmtpyOemjV+jA1F4QPwCelBUdW9fWePw4SZsWw5UtzgTJFEpDar0ervT
tPpHM7GbNLoSDL5WHVHnX9HZrYvX+dhk8oR/s6rwWbreXr2q2PnhBsrY7pj+xkrpZTt+Dx3AfijL
4Eba4kjf6KlMrsEJLo1UQNZMoHwXCP3O5tGY4pbQrDk76rXB9+BPaO/tVFyR9J0rQ/97uqTSrcZ/
3EbnAzXHOEEXrAZz6YqedrBXBsUWNYA7Hk1fTmaEUkZ29KSG8WcjhfNEQbPgXG7DL23Lxcmu4NYu
/iBmaZtRTfK5rZ+xqTygxN2aKn8sgOSF5rJ8p9tyLzS9DQVuvaQrd5LkaRNWZO7aoemoKyg2NLgX
3rltMYUjB1wR32cjrrQNSdnLTo/wZUvKGbPjfaAzqW/ReH0PpsJ9QCJl3UzjgERhceuI6KH6a2c4
xYvmUnTVOZjfLcj+ylDk7nKg+pu+M7usePBnOrqeWmyw0GM5vdJ41sdQ61ctkYzXvmInvG1S1MNu
6JviRGM7+Az4vagiZtDhyW27GkiS6jb83aLvKGXZHH+D+plfOlSRWaLIGqRIpgPLbGY8YDgnBzb3
vplNrEVm3nqHDBHerVOXwaYBQXjjVeMSNq5YwrZs6Yi0LAqR3o6C3wkOuM+c5sOg19pe68xv/mC4
FJ1a4wiiY9pzPr1b4kL72GbUHpQ7CaqvDv9/iVtNsP86MUfQ2ZQJEQNNhb9qjhtAvBwvnpvFGn/S
Qsc3LUsniBoQxB8d8BYhNibkKx0iBLq7rXeji9o7qcoSe9rTHAkDmpU2aNmNRUHnticHajsq415n
d/XNz5tBIY9xzR+NXcyPaWn3723TSHZy9scbzif1hgjSAgmrUe2GHFHW4g3VVyv30t3SNuqLhSf3
AbybxCaVltXG66zliKp21KLO1KkDTmnifasrIiO22qI3P0wNRPQV7euFiZ153UVVojO78Gm+nXXs
ucuapdTjg9MM5snXhnJXW7J6H1OACP++Ul384JyV6YTnG/OWc7Yk+nHsSJ8P+TjZ7k0PwyLiXvfU
MfxQJtmrKjSee3Xy7exdP7p7vv7nK7/g0lSHkBk3HAo05PhnU51NHbbqZxZl8GqBtisD6p5bu7WC
jT5Lz6T/ZFba1hdz9aG1nWxnFGifaTWU1IzW2BJK6WkLZN0tprUOiLkpuvIL10nnfBWAMkh738LD
A6307fvIjHoRbPCzY+0HR0M2Nf2y/kNq6o9lEDxUpvbOR7OX/5IM1/8cHsr26PeLnw8GO/FaFVD4
7tuGMM+Yvq/vJt2RAm16ZdtyYYnnUmz8PKwQFsrks/sUFNM1CjpHOnvsk6cppWxLIMpzN0JxTGQm
N741XVviL+03qRDjqAObha3l7OnmTl9jj+bpZkPw2gyoMum40FmjEGC33TX7xYVvCyLb/17t7HFi
BVHGOHE1t1XTBvuehRiX4vMi3/191KwP63zQIP7nUeH0xEdztozQN1OqqSFG2m6tCQwXqaojV1LC
Ca3GFGmYjrPw9osGK6rtRZns/379Sy+TuQOnO1snYIhn53Istx2FrYq97iQfitqIOmHcqUVucruk
9Fxdyx2/tGwiiw4C9OUmku+zByuSshBVOmVHCkP3DZS3sKzH20WPX6euvUd1vkOUelPN8fbv93lx
hwiUE0YV3yYk37Px08RZsPiLDjZ7Ml50WQryRrsn6aeHdqG/7a5tAqu9ken4LtPzK9uFS4OXVdbA
aEecDjWQt5+M1BaAIxzkjxLkWF7Pz0jkyCFs8mdfLh/+fqeXJkpMkhTwVjsvto+317JcEhmk3WfH
2B0q4gHcFeZO4ZqW+98vdOEbwc7P5gvYHzbJc1qijrjCAzKVHEuzdbbeaMY3vkZ7sqTMdOX5Xbgn
l8XHYpjihmDgvL2nWMsMZKgqObrNqEK7E9kd3XX/+e83dOEtuatjDjsJBxfr/OwSN3PLpJclx9a1
dOrA5g3qyZ3U0HB4bv7vq/ebi50NiaYkm2OoBbc0m2Lbjl52k1uLu69tb7myf7/4oqCzcTrBpsfX
9/bpmTJWjVEkyTF1g8Xeyq6jTcE2JmGzxLx0DfB88THS+QJ6zpRC7ODby2littuJ7tARUPc7T0eN
Ec/5AePnOyu5xkq6eGu/Xevsq/YVhXpL8RSLQmIB6aUeLlqLW6348fexcfFCzFrrhgvczfm8NZat
N+OC1A7eWMsoxjxOhWUOHjIk3V//fqkLU6TLJcD28c74z9n62maOn60SoqOvgxWKAKGKDyhWJhst
VdK90FaNy52VjfWCktEs/Dtku0Fy5UdcuF+PgrgDoAQP2R9VAxMODClJaXCgBem8z4li+FFJuztJ
Iecv/36/bGEJGqACaXLrb8cLxcehLqGNH5ZyTTLzNc20sa2KxoxqBBGfi8UgI3QaZUNSHkR2IpvS
ydz+/UdcGrTEDzK7QNIPcBGe/YhEkjaIpP7QQEb7Pkxo2feOMzsOsCaUvFsrGcZrPquL18TEylRN
WjdV8bfX9LysMdIUoE7tdzu7H06JCrowbt2tO/VX9hkX3ieY7f+91tn9gZGXGt2q4IAazdgg1Fn2
iO6XI82rfyVorOUCisrwe8BtA5w994+R452Y0qwDZFf5LignFEslfRWJEmR4LFr5oGf5kzaPu9S8
dib69R2e7afWnfCa+wPMyzkvVSxGotf+CilCQ6tvEnO0EHPGgHXTHh3wiL9zmnv4qnnQc4SZ1dYT
JVptY65Xketwpb1wadfBwwjWmhC28z9SLQX7uwaOSHCwO2ysYa/TS2jHLt2M6MI3IpkJm1VVsisU
3kwfstk7d9KuTZJnqydCAHYeFicTcPvUTM4d4eXADn3osJo2jt2vjbZVlD9Mngj//g2d7WX/uw4F
ET5kyve2e7bO4AmZWi+bgmNlQS1bdKDu4ULk8kkjYm8Ds87YT6QbrGoy9woy6mwb+9+lwciTq8V/
/8DG0UwZ/UrGwXGw3fRbaQsedj5JBAA+0rjG1qybBgXxv+2A1quaOJSZLrBLo5A6+4BTr/VkQpjn
caD49xA4WfyIvhuxvT9m/89LnX2/WjCZXkzexbFbMrk3p2o46DHhhTb9sePfXyNZeEw8v31Ev+6L
IcMNmey6KKe+nZimUYmhE358dHtz2Fr5Qgt7nhXlpnr8oXvtvCccqNiNYCtuieZhTOViDdbOLcRq
rCVBuw9wMHy2jBqKVVFOMC3GYV+oYt5MdD7vwf5X+x6M+Lpcy6SInK6fEd8iu8vDKjWzLeUx2v7V
sBoTVPW1LO3qNY+D5WOXZvNHHGHV1yzGCIuDtD8IJxfuxkGAbeKtmOE3d42D16e3szJMNMP4TmVB
f2r1rtyUgqZ3qqAETMgmv9fCMG/0tsr3LoYoGVVz0pz0ea4Q3GmdDfq4wEqXpzgO0iy+se1mwBbV
eCcPTwgSjyKHWeFDRUWBSNxPUTgwo4O4KLeinFBol42fPC/xmEZ+ZveHeFiWr93kdHgk+qB5HHR9
OskAqyXFYmOfCK257yc3/24q1A11Z4mPth2XG/bZ1U1imPmNXQi1b01d7QNHuq+FPyX301jr+mZO
kD7u3AzyS9/78h2/Us93ZUf3YuelcVZu5pbsDcS0mn2vMJF877CUvhulEz82iTZsBom/rjXl/CCn
xPlg0ZXGN4vXkVzz9pAZeX6DC9s+4UIy1ZbkGfO7PfTez7JNArQGWWW+Vym+rLYcZXKl5HthDlvR
L/wFLJv9zPmQXEg5zPwxOZVenb7PaGkQou5Z5fJv2/JfQ58UMr5ofcXcnAMtxhGdjGUsyUkkvvEg
LGlFHN4N4kL7a+kXZ8v/r0vRBTTohkMWNc5zbOem8glYW7KTWxcE5fUbLZGPhjMj4nX+FdTFRPX7
pc62lGNrk6oWWNnJGtMPvmGDnO1ufGO4sgCc7VzXO4LxyjYDbJUDCO3sJRWVFPGUa+nJt2bvxk7T
ei23qXvSHlCdesK6l9VUvEzZEuxaOV3Lb7qwCKxWeU4sPM41u+rttMXCJ4Hu2ckp1zQXfWORd80O
eGnxoRNNc99klAvpCcXX4v9+QWPO5su1JQk9mC6b+ccC67VFXhexnq6ep5S+R6eCQ1tbenfoa4+z
ljPgjQ1RM+SnIeiszwvK5J8BFsZXRc8KwWzc5jjykF2Mm2muAGqkqwp7YwbalTd0YYn+pb8AscPe
CEbD20dEl6yVylbZaWrtcpt41vxx1JAFC1AGGJlshEW2+bnNl+4K9ufC90vRbIVHe2xD/gAneKWn
XKPKklNi6fGdvXpjGADj09+XrrNd7q8B6FKNILqMowsUyre3h0TYxShR4P+W5E5OtB32iLDUPtPj
+MqEdPlSFEIpnvFpnZ/S5sSQvYlZ9UQyYry1WFbe48oQkUpn48qcdOnZURs0we8S+sb09/au3MTv
CcpstGNVp81rQMUOE2iQZNeCtf/8fujxEUjg6S7ZL3+0tFRiBG1B8OrRZve+L5rYpI8a91qERsuK
2ka4kZm47fbv7+w/qOb550Pgjm4TAMke+bxitSBP7Tvb1Y5SkbW4F76d/hiDBhGbY2EYjWh9znwe
Tjb2T0ZRdzv8lWX1YmWIzvaeDPQmWma/+NoFRRqHdT7g6otzAXMorwWeu743kEwpdKy54yQ4oGil
3Xu5ZT32iV/0ETZK/32d6f0HG57bPQ7hAvcHK3MT6jL3PkyE3sZh38Xjk9naxs/Eadp8k2YquMNx
uuBQDIT6rI0d7oSky97XEEiQDEGn/qTNmOLwfmmYHA2zkz/a3EP32PROOYXJolavajZgAx+K1Z3s
91LFmwmYy8dAtUxhdUX7cOS85KEUxTCz2qnMJsysoIvDzlb1O6PvaHdjWqk/Ctn4j8NQI6trlk5+
XHW0RtQ3jTtGnE/kultkExmOrVGUm07P8FbTuO7Q84kqX8LJlsXAZ6mrW2M0MKlVpHipsODo3h/r
vhny22BZ5nq75H1m4aETaF5pPjZ2xKxcE5DWsS3czm7SH5D8dfqJzTpi9gJvmLbpON6Ph4SeUR7p
aed/ZqGQw7Ys9PGlBdaRhW1e6CeCjYYyCvLJ+9pk6x07uPc9pOjaQFTOLMcGq701mDs/gHBBXO+i
QdksJjRXAHzA0ZMb/agri7STRPijFxpGPHx31LK4UeEri54xu/mH1hRYqDobWX8ohsG+ddoxfczT
BNoGBr82DauhW37OlT4eUkf1Kuoh23z/+9C/NBtDujY4GkLX/kMGVS40rYZgSE6oi6dt3C3+DzNr
+9dmMRHCCr1GLT4Zmf11mGvzyrUv7D6APTrUbtHuklm2ruW/YcIKu8jKFsDKScvi6nNTAKbf9GZS
PaGrbd9hXEuvRp5cvF2W5QBBOYe0c6ZVTIc35VtPTwoUSLaXZmV9Gvx4vE0Wz7m1R7842sIz7nzU
KemDDCz5UgHC+DJb3vgYs+u8mfTUQVhqeQpVqTTKjEpGqn8g4Mj/WvcaPvq/vyCKFTyGt3MTWwaO
7wYnPQ4u50q11q5Vh+jOB/gTV3dxXUI+ntOBSUT4QA7tyjbG0Jfp8krmfHmXgenZelntHbWhsU+L
lAM698XzPqCQ6LHPN9ZX7DvT8xopc1QyWXboOGsRVSXvI0RU1d7xj714PRdNNFiTuQ+lM3gQxmuk
Dk03SoHeNGlPnD2dh9oyU/AxqdjGWj999BuELjjcm1NtTNW72ernT7KsDBp0QWW8B15xrxy8IYMa
/HUSsULXT4JI0jy8mwQ9/izFrBeMAgfKeqrDT0tHpdxjHyYATuvVswB6Vn4s/CSdj8pN3OY25gO2
f3TjCCuhaKEjRrY7qi+VPjDzOcbSpQcn9XtSDGMsCKcUi+ItKnM4M4Mv1JeYMthHZS95G/ZDANWo
5cRO8raVBhEvF+PSPKf9qzUN/UsbeNVzMFjxySJTBI9mPjWvSmEnLyuY9PBPACmXPnbOXmtunKrS
H3M1+V9wBmEnsjNjM01ZsIFI7N8OUKx3XTCP9xng2c1EgeyQmr2RbCfL+rZQT7jLzUU9Om1gVtHo
9dNjDWvqgOo8+VT65GySoSVeO1Nrtom7eBH2xuklYP385k54ojiwW/t4ThNzj+W/OvbsmVlOU0M+
pLU5/5BF9sslhGY2TDGf2Zj88FbbCVNO2HCIzbaLcPQb5eTWdmGDeGv2xEDy53reQR8n41GAVGBs
9ci0k7j9Ws11vTccNd2pQdoHe57ne2MaUWNPRWp/U1jXMOchoPStMinDCujNM/Lm8nZ0quzKeePP
nQSiHM5PLOZr/eBcl8TBJmmcjt0eEsHX2k2BKcBp3wYQoJ91t3rxGyu/VrW4dE1ocZSdbLJkoby+
ndC8lFNJIbhmnSfzu0lD5F6MUGaXjk1/V8Ln8dmo/+wTfPgYsUFPPFB5zkzy32t1K1DfofWgiS5C
I/XyH1lQp3cFMt4kVIkzjldmFsf8Y2KxYX8jiF47gnRKzvo/qhnioVWaOE3mUgD6LBvP2xDspOMy
L33jVqD9TaOxdD1oQdZ4S6G+RwWEJvl5MizZIE+uLP3W7Qtvuhlaz4RKL8v0/QiV5GNResU3wiw6
PMCllViwmalhhKrTgoQTRpBDm+kyHa7NkBIDRgb9cSDMmJ0enyd6KcuviWCOC5lEknO3BWnBtb8q
Oy/jmylpxwNxrEZ2E4sh18I0juMKgU4QP5b4ST+6Gd/XtpBdG2wKZ/Q+qsFpv2MSoCg2Bcao72BG
BvWuypx+2iPeEl/GYQ0Mw53+lenI/oFmh19RdwjIdtcm9D8f+9rcQ/ABuprhebbslUTOt3aQZyfV
NrL5oOJ0OKC10ueNTJz5Wy304n1qOemNaY7FfSlAJ0VI4iYPEFOS39TQ4a0dhfOkCW2/a6orW/0/
BzHhUEix+Ys1549RUel1sGRsUvGAk1AJhGEME5tikVzGNfu61cPBVtekFReOMjBuIe0T30Sh4BxZ
XCnmtBk/9Im2p4py0PP3nhx/5mocr5wCrV+hq2/XUywABtIKQOmUV85lvPU05sNQ+dlJdMEUdWPj
0vAhKznm+IxfHU8v6Icg9Id52IhOBs9a2Q0PqqB6r+l2FVlDWZ8yd9Ag5g/jVowC3Br4k02lt5Rq
ct9j0kUAZijnthnFewtXw3s4Wd5W5i0OlRjjYzI20x5CB1YUlcptNY7WrVC2A2jKNXGB1yqU6PTz
0pCh1yg9jM3pnQdtGDn1gr0fPzIISm/CG0rcxtLKINQyTR0zlRT3S5dMpylxv3pCm160wqSuX/Rw
xHQbnIJR3ahYfSZQ1f+um5W/ce3J3bewbTallpQHtbC10Kr2sR6Mn6q0nL1fjWrHZ8Uug87GuknU
75m7QKAbKruzmqKmoNd796bstFNeergn9MTbEU+DcSldaj2y7BaSQTrgtGgdscVinz1gxiERyNJq
gFM++wHXe5h1zbjTzPKj1pafhBF8QfE53tvJ1G/JksRDwy/97ACU2LulA7Ah43m3qoYlgeL3gVVg
ithaBAc9mD/z7Tyli4A8pEEJ6ugxHTvO7c9eMdDQDNjIpDpkPoUd/L7WBQSsEt8wRz7v09I6tA3G
FIB+32TlB+Re/XsrpWzFNjyqmxR+GL9HhBzNVRT0+mcSjQjC5Ti+Vcv0FPQg0hAhESXY+qsbP9cf
C0+/AeJQQjXAegDoaHGte1Raw05rcezP6WJsujZ30ROtVBdeXLedzdjgvNhW76HBG/jO6vHUeDZu
JxOCksBDXls2hKYmeBwqCJ560Xe3WWdMt83SBltrxAJqj+ySKvJcQmspv8WDaW5IE/9PqIqQcJkO
Sw7BRHbqq5QW+S1W6XwZF9/dFmU1hKwbJaLeojnFKkfsWfXL52AwnJfezcY9+19tU6f1aEckA6Xv
YCU1t+skhlpTG3dLbT5ikxQIehrjMI68smQwvwMqQtwIsxAnHoaDRihskFVlnMg9pDRMGTLyuF92
iM4Uut6kb4bOcg7+gLkbm20WFsCewApCC/Cc5nM+FD9abIFwHcb26DUNJpUcR+UROnq6sbBw7/uU
IBvL4pyVKz3eKErmPyeF7xm8h3FqltEIHVcrdz7tort6KjWWH9Ajs0zkNhMZhDoaGE+zVM/exDEs
qw2MviojAkVrjO+5rTxoCCXtnoYEDYbsUze7xdYgVfrkJAN4xLz90SFyCkUjUSvC6ogGY3HCzEhL
nH0SO5i0xq3h5XvBjgFB2+izOS6WF2fhLiFDTJFLJzMKRtyhaghu8zbjGQrx0/BKQBKLKk/MPmw4
+8y+VUlZ3c8tbIqmHV/9tvzhlMOL8uzuWMKPoG7AvwZ8KvnqWRT7y1b0rJ0zPy9xbHzAkAbnpm2i
LqeW4QDu2ue5U0TVMiTbgEEaLuncRhQJHU6985FmHp+05tFYlf1HHWzRran5xm6ynG63uNoX3VTV
NpvzG+Vh7dN8W0S8SyqMuplFaRvnG545m0ta7UwD7vwlGRy2EhwxXsxW5HdYT7qDnYj0kMnM3Mxl
Ye2qVOp32ONAKFQ2zjspp2go0++d3wDs5CgvNuQ6ozrK4nrb6KVMePjIx72qy34qoqTYffTUsIzi
GyXBF6vxlrtCt+rdAmmQWlo9M4NK/ZtE3ewNo31Aqru615Zqbxd5up0KR25aG4ZmpidzVAy2tgv8
OTsIX70XJdw5xAte1GI/gPpBgnngt+neSRbwjyBCNjFIJOKbHL44Z3jM2NYguROYiYsOr3PbP+aJ
Gt/9fefx53mb/ZbPWRK/EzXQc4B01snUTA2KeAh/3F0NKGiLhv2eQULcOg+1ubLBPNtJrE14DCyI
sHDd6XBc1/3nb+d7o0uHykmwfQwYmcIiRWHg6O/bxL6fcaFHhUBa8k93+N8VMSgbTMm//ubtFS2a
f2Xg2hq7StHsS83Ut84ifPpUDHiZY2D++/XOyqLrJQIdMQ6BF6sR6TwsaUDfKt3W1A5Lg/0cI/KN
7uTXOicXHiNB62tVFIPg2jx/e1MebHjAYdxU10hI0Bz7glndEv5wY5NJWHfZcuW9Xbwr29dd1117
9sbZBnWqNa1txaQdIKonG5GCSiB+rPm3feZ/z44KOQoNOjV0bd7eVi0gYHAi1A6Zmqjetam7KTgi
sE2xjW1ji/aomdY1rev603/b+/13UTQZVLAZln/01izYd8KCDX3wqMg+jH7rbjLMDgWzSCc+z25j
7ki+/CI734THH9dX7vnik/XYFqyHLmx+6xf62xfBokmEs25ph4mCyW6E4LJHcGFdO4eefei/7pLv
jigHk4GJsuftZcqsD9RY6AkLAx2KHZU3yfQtSPEN2wX7RGQ2XeKjvMPiHo0qc4a9PvOnhUNdJ+mu
rZKxgmnTGTq853RsQ8PHXA4CGJeLjcZ7/Pj3z8g42/7/+sF0+w0HdRDBe97ZWAha3XHpjQUHU/sU
UNOi5LR1SWfCZxn6CscDjIipguw2jCBVYY34QTiV8AHrBg/ENaHDeTPtv58D+15HSY/Z7zyGr6PY
5y9WHh9cT4VOUzzX1KBz/OSizPe08HCbZDvT/gYNigrv64hzVqphx2lzO0pAutWy/z88IGeNhUbp
sdZpzx6QVmNm8YI0PsAdDkf7CThZZMrixUnkU2z5+M1+rGff/ptIUozwtC1s63WiEoEp5crscMmI
QcY6Ex9LiEEjbR3kvw3iuhBJhXE2PtiBOHhzsIPAtWvTT0MQPJcuZ0Q2NVb9wQmKmwZY15UncVYN
/fVufr/6OpR+u3rSSmymTRAfMq+4Kec5cmN1S4rXQ0WlwO2c+0yVj66l7bI4uS2n/sr1/xyppONh
GmbyYDE1z9fQujXwgeN3PxhQzyPIkTWAGNVE+gyW6e+3+uelWD2ZHnVKBXRMz8vjvk/+ZlUyQcaj
sx1j/8bREKvI1FL/vmr+fqFfWpzfHilmfCpSWZoceyvLoiCOvwW5p4fKau6KeLpyV5emQJyCiG6x
pq9yirfvj0A5p1o8Mg0Kjzq1DskMnm9iXnlNl+Z5qiskLDEL8sLO1kwdZsbasEyO+UJUJ7aHKewn
pd0mBY53x8NcUNrjQiAmh9PYUdfamOfypf9mYLS66DhxWP/RazaCXKLrxwyKLxP8ubCVem9VBm1C
OmEd7bipRRuor9jjyKkAAYbolMYXYtjH4MrccWkYoQzAELQSDSh5vH3gID8wgwKAOAAQJnIOzRVb
a5gcpGteU66sf9T56rq2iKlbcz3E8m8vlZML2ZZE2B+ACQBQBOx2q1c1SFOK6gfNtfsPie/I3b9/
JhYWdhpI/A/r3duLNo1lVsDdGVDwyz+6QJTvukGod0vQ9M//fimKyjapU8RaELD19lKjm9RwPmrt
oDj/7+oR2aaonYZR7M1XvkmS5/94mL+2lgwelwAN/HVvL8Z5o6mnNAgOkxHnzt6C3fkFYF4fTkOS
GDBEc+ouOlzqzZAlDSWW3gc+6JUatgFhfJedqCF0BDPJvIim89o0oyEGgNvbYx+NaAeOUnBmbZe4
vpWOFGGXe3EkM6RqScH2pyDT+8h9Qv1AOJphdAQjuAQQPbK68OkNTtI5jvSMj50aky3ct9UXQSsk
TATXsjUcEja97hPnQGfnA67ccTRfHhNPag8WoYSvMKDjsFQDWDRrnvbWgG4xyNLshtid+kdrQR6a
GwW6Fpk7mJ06u43ZsX1BRUQPpPTtAxjqFQmZC3Fwl2ncyrlUpxKN3y3p0vP/cHZeO24jXbu+IgLM
4ZSiYie33e10QrQTyWLO4er/h/6AvVuUIMIzGMzB2ECpihVWeIOHlun4lATC4RE3hPRDENzcJQY1
DwkR6j2NCOeee9XY0oP5aldphEkjErc73a7ibREI8z6NrcFLVCxuq6T5bKR47KDSZaPsWWee0kfC
U5SEvDBXlBr1ad5d1cjSxBNBYN6HcRjutcHBV1LEdXKCkGze+apVodiZW8dJjwwCnab7mIosrVGC
csps7pxZH41Q971Z2Xmg/BOnniYJnV5VB8+1mTRaTWPYHAt7mj5gRMuXo7hVH1S0HI6UFep9PiCt
v4HJId1JhsWNHqfdR7qE2b0iKfj46UnotUUrHmNHqB16lpl9V4Rl6KmW0Gn12d/0SNRbSLqfdDWk
S4r10Ba9zuZjqDjZcdBQN9I1K38pEPo6lFZamVixIsKFYbzYJIFRpy7soOo76vfWVhoD807wSIIQ
UH9MajDs4WyOHkzKe/IeROKNVvWkoUBHtwrLbTK2ypFHDqgEo3maDvAhMerqpNRC/QB+P0ZSt6y2
TjZ+tNQy2lUobHGnm/qzaejVAcvL6dlHxlPsFLrxdK6GzDcRKxvLyfOVsi3ZPP4+KrtkqzWiA5Bm
DQ+92jcf+hx5Tl+RchjQkjxT6NEpRMAsDOW7AF2LY0LVKd2jyCqmuyDOp96TJEt8liPN+EQFpP2G
y5n6CSHh5L4fmpH+B64JkY4E237Uo+ou9zP9ZczGUtqqcPskV5c61EsRDDagjOtS/Rg0gUOP1WgM
2MnUmhQKBRaKV0H2B91aOr9Jj1S3CwG0I/VTss+YUuN0maE/a7uYs8gTL0ykZV6n+L74hgB59tBo
QcUORtrKWokFF+10/Da5Bkll4FqbPLfLsr3aToOD73F7GOU0/RRrY/Zowgf3KEinD+iLOOyzNPpS
9fq0/cermJHNOUfl2oeTteTSlXKeIG1vtYeGD4uCs6QQqtMElyieZZFjrEz04jJmOAtEH/IOCl2K
ZSkDOxSsgmWjOSQV2OdOIQcQPdUif0Lb+/bMLpI3hsLLjHufJJW7bPGeFRVdsMYQCG0aBhr1ivEj
8KV73cw9RfZfb4918WDj8QzOCu9G5kRlaJFWFHpb90mRdTTTsuyHNiES7/aELOEmiOLCOIqsQaXX
tu167X27fN6g7kJzIwQk7eNnzMvwLugMSSO6Uqv6Q+v73RfVqIZPRpkGz8OpKBD0Fvt02KGG49F7
cvHdSjfUb/VHPMaBMZdU/CjkVh//eTVQsJhtqpCxmGma5z+pydqQ3EXtDn0Ti9cmoO8GDgyF8nYq
vgVGZH7jvgxWct8rO4uC1Yw8o9BCd2sx6KAqfWN0YOnrtN9FiN87fr9V0QO7PbcruwqSD+HRvKVo
UKvnc0N1yZrMMOkOBdCm3kTnmFhJNSEyFiv79y80/ywKnL8sIGmVxjtFg+VZkRO6VmoX9rBZJv0z
5jWatI19QSPJCodwdGVT6e4lw+i/FFI6voK0yb8oZtmCesq74huQpJR3zy6Tu94qD9jESQH6oHaA
94Ia5faH2wtzkY+gCkatkP0PZ4NjtzhuSTDVZlg23UFKS+uHXBnOQ+TX0e72KFe/MqUE6MasKhjH
8+Xv7SGP0pyDllNucHEbCoAH2nu57La3B7r6nd8NtIgas86opI4WAf6khb8XTUaNfgDmPIUGam8D
HZ7b411dPi5GmbvRJExd7Ku4NeQCD2bODLb3B4MS6TbSEOW8PcrV5Xs3ina+fHXalvLgsHy93vwE
FImKqYBLNaQv/z7OjN1gKtQHKdKdjzNNQusSucMIr8bluFWfujjYltWwAty9tmg8mDI+buSIlCLP
h8mERrk9HbuDU7fyTkYF+GDL6ZrE2ZXLnQ3NY6LwBttU185H8cGjAu6zWzpnJg3kua/CI7Cre3On
xv0+R+z69updm9b7ARd7wWwaAx81RCzDrH6hfbNV07Vk79r2BtTPpNB2gtS2OEeAOyI1clTk4+Og
KHd03vpdUIvolZ2OnH2QdHK6ssOvxDg2hr8mlyZ3DRnm+TJKuWhiBxDdQbLwHNrHMm1jb8ok4FJ1
ENGONAM1SHaRNsTRBtvsfFw50hfLCpuBf8CvAlqfmwDnP8AQLU/d2GuHtC6OyTTuRi1buZ7Whlic
r7YzfRRtBo19Hx1CM79Dq/qfZyHzGJA7U8RUMWxdLGPVOmZGOW066FWi31e5Wt+nNu7wt7fgxUVB
/G9xj4MigQBItHa+ViMd7TK1tenQAlK+c0ZTeuYESvsML5Ift4e6OF4MxW5nb8yqVJQkz4ciYwVA
g+DKwZBGxD+mLql/4O/lkPpU/nfJtkqxSWFLf7097JUZwj0CugLNhf6FtlhHX9LrNMRW+6Cl5YQI
dzp8dYCso6fWSyulurWh5j9/H6JVAkw0gpMH1SyiXRkZ6ccYs8SjZY1jtHLKLitmNtchxxq5D8ol
zO98sEkN7YIW9XQAmaveoUAbVJ7fREO4pcQS4z/Y63G/EXP9kB6tE39oC9RMP9RlvqZodkng5bNq
PGczQAjg5VJ8rylhx6XgAw+k7vuxAhk/podp/BnIwaMvP6Zi3NC43xlTBVJIggO29txd3HKc+Jng
D+2dm1tfJjcQGWGPyi16qMkfS3rLIwXSzn1t+96/7qXzcRanBTUqJAAmJpqCP79LQkoLaANJL+zg
6HB7qMvTcj7U4oYp0xxpcwxIDmaNN0KEOHfze+qwiJS3jvLp9liX+5YLk4AaLWCZdG1J1MtkoxNq
hfBaZYOV0pT+ecidX4h9Pt8e59pnen8xLx5YM8sngrhROxStSnvq6yy6aqX6BreS7e2R5s3/LqQ2
NQKrueTImYcVSFf9/HD4gMdKaF3xMUULXfE0kao7ow6D5B690MHZIObd2U9RXaEoX4sxQ07+9g9Q
F2s6/wKNTHtG61NKoSNx/gvgamZD2UbxUSoN2Kt2bVN5SxrJ6F2coZPILSGkoHiOLSZuowF4JGpu
tBkR1K7CPZDOu1aWEfUfgsAOsUKaki9tY400qmj8ipdpUsTHEsOwZK8l2mh7tjw0mGjFYfowQr0Z
3c7QqnAz4HWnbKC8ZObKEl+dIOE/c5s56n8vhXeXHSpOrQUhIT4GkzlrztJ+mWYrP2kGm/nWl9vr
udg6/1tOVHrRrpnF05YnHFpJCmywijHBNJy96NpY33bY7XWbOolj6aQibrq5PeSVPURHk6SMUAZx
sL9o4HcTRFgfoc8KYXGja6sjenc0XfQhkpOHMCfn3E0D6pWH2aC9w4NwlWp6bX159qFmEpSiZDdf
EO+G16gpO2Bs0+Oc2Y1492nJ7IKIm6mr4Dey9p4s7pu/C0zjFgkd9G3puC+utjKCjVRYfE5R9UdF
LnHYtTu81STsbvrWbTVnJY9cNo3/N6KOhBUZtkI9Y3HDUSqJ4qQK4mMBJuQ5yRVk6EsfFD7+o9i3
qm9Fl8RQRoCiVSg+eH6QjXt6YY43lobtorg9QySrdBe3PqV6pbVWFIyuLglpDV1FGwyQNn+hd19A
Qbo8lMNJHCkTZK6fYIiqptHJSnE9Ek5A49RaASJc2+XIiqiKSn+GYGUxYke535ZMRRzbijy0lDWw
4oAnzUGhdT7+o/7CfEO9H2z+Me+m10/aKA2+iuOWb38IhHzElxkQrpU/dkO3N/N+TWRkETT//eBA
SGbsPPwpotrzAYtIQLxrs/ioBx3Vfs0o9z3Y7jVK8bWDwxLONTKbZVQXBwdQWmPiOitQ1FPzg7Cw
78xaC/wDQh6721fE9aEM5MHYvujsL5YwNRs8hOMkPg7xJDwTdeCtPPmaWzpARG8PtQyy/rd68H9p
lWoA4ZdShYSUlCoKER/R+HuuJYfGir5tTFGjWSsflDE5TkO1n+Xz5U6972Sxt3H8XfkV1zYo9Z//
9yMWn7AbQF/nBbeEJoiCElCfyBS07bMeD/kHhEC7lQW+dgdTYqRqTel6ZnOdbxmfZ8toAhaYcHfT
9fVXuw8+kUNsgzY/dEDCy8ja317oRSf8f+sMr484krgaCeDzIfM48IOhxCW7LooeVUQf3jtmdi+F
OntEGdGEe2X426dtkfFSryXPVxd4DqTpBwF7WgLkZMWXm7gzxNHPaqzSYljfURt7ulY+WKz47ale
H2wWx6J4jnb2YnURxoiQew1jTB17UEzBlFAisnsPxdYCK6DQWbne/gLhFmGZBsSKoh4USlQUFgMO
sP+cBgb2sclRIzgMOeEohdXGzD6KMR81Fwd7ecCdCHms18hqJi78Su06rCVG45E0Skmw5IxGeqKO
EuzJ67rfuBf7dzIykyDFDZzGNn0qzYJTOF2lKw/CleM+v1eAF2cdeKge51ujhSEpjNEWx7CE4lcb
iThM9VudaWvVzyt78Gyg+cO9u5oRd/RpuUniaGEggQWc+sFoC4OirvKInsoTPgW0+cZdjGPq7R0x
f4CLD8TlPNf0tUvqpGZI8ABBrh91g5qGYhKs4tOkOuXPxs5DVw61lZRZufYo0EmhXoRQvAJX+3yq
tFD0sasR01SbctBOQUIIsEE/hjY6FuGC4rIy2QMORAqGTGZZxpTCkat7C/RSkt0SGom1qTT4TLhO
lJJ+kute+nN7Ua78xPmEsG9JJUz6P+c/Ma/8xoxDLT4SUb/WklrjKZfaKyt/bW+BAKE7SLEHKdvF
3hpUdexUQ42PdWaB8h4Mtf8kxiipjrGfImpze0pXTj7dN8JKhIKQ31iG04VTzsUlwmlQ6B52qKfZ
LGMTa/rHphjEf5kaZ35++Ge7jnl93+1mrAxrck/WT8BDdfUuxKmImhmH/R/rxPPdDd1/xg85LCOq
Fecj5SKdRWAZSQ/U7/guPwcORjS3l+7abqDYAA4X0M6lMiP+agIAe0omourVQy2y5DXBMWJlFG3e
VIuTONf9aBHzGtAvnq+Id4sWN+SVTTLy8kG+h9sgSf6vslCndFdOTku5bCYB+6jQ1pumA1uYKENR
eWaqRNXO8Ft4qvI0ysZGyopE35IbjsWnbiKLcsOxtGh621F4DzsJ28m0yzltmrB758mvK7oSE5nA
waSLH8H4axIoVZ2O7yjy7vnvcgqiJxMEyK9JdobfdAaKxA18q1jreF67BEFTc5MDydURCjtfgZHC
cEgjQxzhQuPBFaZeBJ4TqMwbkgte3aWnOFOfNSg8tz/wlZiDGIvsfa5hc+oXJfMQPlGjwBQ/SgPM
iLSxhk2q5/si0r4JhB+QYkhOSpStvMXXthVYLOChoPAAlS0umR52Sck+QPCzll8SI/hs5MWwsqmu
jkGXHOkT8lrqyucripun3ndwS48dZHTcwhx7I8OaW3nlr91k1N2R1cGihM07r++7ndvWctUY8hgc
HcRJPjRjEkounLLhwUQyYQ16f20wYrT5MJKnU4U8H6wILSJlJLeOODnWkMTsnyBcaN4ozcpDdW03
ztW9+ZEiNlkCivuI5z6d4uTIUdhm3JxTY/ywmgEmDLymwiFNa8bhUyPsf2SF/L3UUCHGpoKCLy/l
IuZuER7LhaGQJ6fmF7meTmkUeUMp/arbGpS1jxPa7QNwbU1V2g5IXODcSDngfE0bPWkBK7Gm6eD/
4grCVDINT1CwG+/2QMsa9t+pgbTEHIZTriBtsRhJUUZqmlJ8bFp9Z8LlS+t0JyO92GjSV4jcL3g3
7prQRhx2LZ+69gICENegc9NgBk5wPjTlvxokX8MunbAbjILa35kZRg1G2Jl3BCXq/vZcr0RWQAZY
zL/yg5q9GM/AzFwaFeSQc6OIQWhgCU2nOQ0Kl0/R5fh/+81zqvvtmpfMtUNvUYZELYZ/ienOJ1oH
/G+jRyEZK778DuP0bItxd7y9Pb1re+b/j4I4yfkonehrAnVGMQbEG+0o+sa4n30idvc/DEQ1Blwu
j+OFuEc1tW00VQ2MkNH5HNrg11r0yu6z6dvtca4u27txFt8LJ109t+xaOlC0sPfmILpj2udr/Ktr
t4oF+ANclq1RsVhcX0GjW4MvgTVOHAhtaj+anxREgvdya6AvgIYTrDMt3JTUuncRRcpftyd57RDM
ItMqW5Mq11IpxaTdF4UCbHkht6cxNaOtBo0orFtrg83vf8ie4KqgnUd1EZLNYq607uFIqVCJFFGD
Lo9lAHkVnsS65DQru/HavAgYaNZTSqNcop3vRhl38UYSPEG9lt4Xfvk7g0+Lz9GhLJS320t47VzD
ZYOtB/9/RvWdD2WjCOkPIBMPUSVb7tCkw3eYROmDqkjVyxxl7FR7WAuNrm1O2waYRBkNJeLl5QWS
Wc6VFmVrtbJLt1AGy8MbRl958q6uojM7qxFJg7laPDxyrE9GPVZQdsYainDSfZuw78loOm7Urlwp
B19bR+o8xNWU0hAiXwzmO8UwNEoaHKsm29pTDUygUl+cVL8vB84CwhnZyjN39fV5P+Ti9ZHpCiuB
yZDw4mcaW4h1eMHATdyWuyqRyYLjyAC+W3zpGpHtprTUV8QVrl2b1ChJjljmS/XFoDKLejKM8KgV
s1xZr/mQxuqT71hrZiN/64OLhIKNQuUElQoimGX7HcQs5RSToagyq7sMR/TnoRwBIfsDwq49afPz
GPuy4erCbLBpB7ScuHY2Oj+M0Wm/4uhXf2jiGGz4bH1rH6GSOx96hP9np0Vhh/CKavqhSJQ0v1Sz
4u9FzVCdSO6jz/oA472we8NLFHV6EUnVnHyYJt8Fcl97PbCllzp2noPeMF8j3MF3tYl6iasktFlY
uehjpthtibS4VT3WSlZ/L8PU/pm1SXiU1U7cSVgHzZx80OFu4qsTVOwS11YPvvigQuGIrF++Egef
p8hUcH9qJNncCMnP7yUt7J5qCQEIFApG5xdmfChGVXVXuXkQdd91yNyYTAvqnttG68K3aKq1P/ii
5snRtpq+fJRK3fxedUOLOmwRT89FGE65F/R6CPZV6ZpoJ/tAAEiixpWM4crxJFEwubmpnVAaWMTZ
nVyDcpms8Fj1pUV6YvgPUO8qFLr7bke0scZ6unJCCXwRjmNAuiJL4F9n1hgnIUx7lGjFuU5CCmEC
7ReTsw9D/4eByeHKW7824mKG6I629WB2jKj2MRQ5+w9P6AnzAIEP9fBnTLqPty/zJVVvDkiZIxOk
BQaFbDnHLGlGJJIggsINUDdNK16wjX4AWf1iNerrCFOhRmSeZNVDvGKbhcbKw0Whl/fi/TGdfT1B
x8zXOiwoyrLn74neKQ4yhw4WYUkve7zPwu1Et6+clvyb3v29hPIDwnbh1yRxJC+W0WL2Kmf8nEfo
feHoDjo+1xH+txtPrYp+Y2pD8NkvEp/4Qm+tWRsidJUpPGnIynsaT/LOD5AEse2oBD+R00tQ6ydN
0oTrp2n4GIWGspWR8+Jw5U+xGH/hMPyW9/6vNo7onk9DvctGSUe6uXlCDcz2AmlMPak1sBCT4F5L
cbMBvNzzF6yPvjQNnjr53CKp9SXWkfuObczqTa2F91/I49bI/dEdoqLb11aBtAzqpE9DkULgSYXz
hF8e7uS2X6M3ohfBi52SoADBzvE+rW1xSC1beh0lKMOulMnC862u2vZZqG9x2ZSAzXa0xnnCgtGN
W009VChRfgKAm3yquOU+KJMmP5Za2B7MKv+W4579O+6h/0yYGmysPhu/RxqaXEFqlIehUQu4FHKw
haxSPTiowz0gXmg+5cQlOzBG2o7SnfGjz1JIHZYyArxDWUyq1WJjJAimZcghvEqibvmK+GG5oZK0
nwwntbedGttfShlCr5WZIw5yon0EUTpswJ9nnpzr0y7NkXJAmDV5tG3YF46SUB21zfsplUd3pDr8
S7JD2+PaNkM3pVa2mfKMvENrAn4CRd0RqWiE7OkzpqoMDWGWxu6UIHS72Hd+hnnavY6D0boqbJCt
VgzT1yKuJaR0UMf8lQayclL10tjiXTWeVBFL923ctw952Uih20Zmd2qdAJ2qQKHmVzci3WrQVtxW
RRBClsvkQ2LnZoKcDAbyVY5XBg1dx/KaDBUrrbKBoYnSPvbK1H2pHKpsrm/loxfPYlhTEhv7ztZR
GzJnoQQsvMtna6qUe2THxWHU+U9AevCtNZxs3/qp8mrFQE1SBwYqTjuBtPURFvqDHxZKnY1V908S
EuVHU5naB5648ikoWw6JOvZod1hRZ/5EcsYsPASbFc93VBQ3O9RxoZRVKrVqS3ht7ydIdyT1F19U
yVsjIUuOzk72Ooi0306qP3h91DVeZfDiIFQyTE9+EBX7NtHiQy/12UEuTKneJDJS4xVw7txUnNNo
O/r9ADf32LZTE7kiAlnbhSI72V2K/XbMm9XPVdt2E9XC+Z2JoHlQ0J06GVPw2po1gD67cIdqNiNO
lHGPgmHn0q9zNr0UBs9jY9P26fwvUekkH5wkC2f2kHoKTf8VFcUatRIhsYmRFZ2QX00n0DJQgxQP
wlJ01GvfcEPJpOdZRYob561/DLKGrQnb11Jqy9VC+XsNBXyTDI216zPhY02cvWWtgDpUI5ZMZfqg
N1Qxcs2hftJMxhZQ1aOOrcN9JRhI6iO08SKlP5YBtz622fFBoCzkRm3XofpmTNm+ArX0FvTZYyxy
bkAlKB/tpHYek0b92AfIBji186aZ6PApiF2juIb6fJi3yT5GE92VnPbZbM2VrGCZ13GLI5hFf32+
ybEbWISWZoHCTNRmyGY6fvdsBWmxy1K1cDMnMJHosexNlGcn06kPcpNin3j7GVtGlX9Hn0GPc1YH
6nHxhmRzgJYLJJUbPa8Qd+rHe12ZEhzkkY3/56Fg/VNBAF+pko/PT/i7Yl8QqrGT9KZNNTzOHyjQ
Kp9qpdcQ4kJQfiVgX4YDTItElW47KQLd2QuO8lh15AXsshHBZY/Xz/RCZGD3QyZXcOqzMXPnm+3P
7Rn+TXMWLzIhj0L5BM835A0W31KCIxdUkG6OpdaiRmPJHb72QilTw6M2gEJvGdvmW6kO4oRkuHFf
5ySmHtDusNshvVVWbpvI8MRHrVVekBMz8TeIAqPw4B63OPqGafAJlw/c00GMQTZmEOOQiSJO3FjP
su6fV5Fil0l7EWQ03j1LNTcLB/keTFyMmptOSBFJ/SbletzqbebjgSk5x9oI1+hgy4SVT4fDCPwW
6k9Ej8ZiR/ZGodSqUnBB9G3zGMqgE1rfGna3P9WVfY/gAzuRdIoq93IzmlbcS2raSiC2kAhDBNXe
slWUY5noa3a2f6uui13BWHgPzU1LQ14KfEe90Rk4oUvHngxARxhXSSSM541WuXfiNnmGg1x3OyFE
tUfNpzZcVMDMRwjwdQwtp1TbDVF9+XlEHuHRyfyIa7/VvgoxTpoXRCD5PT/MaCsVCfVt5GIRnXfr
OmkedcTghStPdneCSi0frCrVX+GuNi+q3yRPVmgMsQuru9tROFB9dzRMbueibaEyo9wUSB5+CeZd
l8CexGtTySs3peL7NGqBkXhoGCifi8g2asTDscrdwhhQf4ad3D1JjjR+axF9M4gpdU0/zAzAdGOl
2vgRIXTF2HS8pwPSbIWkblX0u3JPEmZ6j/5vZ7lpZdlPjS2yzoVwDIptoHP0KzOs6nXsy+Rnm5bq
I44NWBhO6B2+TVVpHoceAjMkAb88FiKJT4Y/pDyVvvTNTsLhKMuViYeLH63pHl9eNRwS0gB5noN1
0Y21fJjecRYnp6hy5tBWSxRtk9tBQ8QS9Aj/52quP2EW3A/e7T28zOo4KfScZtkpVGYgPi3qSY4T
4USDVfyxLGU4rnpKoX4zEn+g/5T0mrJR/UwJvtwe9MpzRSuYAiDlAYrhS7chxGVHchs28yicyqDb
VzSxK+ng7D5kpPn3g5/15qZuDfCWetcN5Ym+nLHmyXDlkjhLfeY/f/eWhDpMcOoWyQlER+0ZSaId
0BqqVkouyl+20OLoUjemzYYalcbbNa/Gu3FiENthX6JTJqND/nuwJm0Xoea4EZo/Pks+7Qa47dJB
V1PzoSTHT1zDSiSqYIZ4Fv1YEmyl2azRp27Z8f1mkmzzUW/a/ikIo+AeJXodFeikfNOhFN8h0I8X
DJrYB7MR8SbDbGnjq2nxQPtBOQRZCc+7EcoJyTlnN7SOgdPCzOUOMSY2i6k4OIVTIcMWNNvCVhMU
lHOnoKhgjieRz1GhJVDWJqszv4FRlUiLuEGcCEGX1o4Ql8ktY2+CpPhUtXbsdZNt74c6xwpPazQg
azC1I19G42Mwm4OG6RK23FH2oUNV776vWijcCDBt+7y0Nwbo7Y2lFcWRFCG/N53IfoCzD5c9c6Z9
WclluK2qcTwAru62RAW/ZbxLPKXpo4cSnYA7uxlDDwVA49A54pfckOByqVQvjt/a7iSoYnApWXvJ
7H4FWhshBkyals5ydUMoS6fS1KKNSPT4JbNGfHkyGjeFXaEyGoC5C5pQ3XLdancOBcMdyn/jtobz
7CrBWO2wHPThoaMUH05YRetSAUNCqpHr06ZkgypCsKswRHJjKfc9xeh/JyGXZBsUxE/NEHm9mXRH
Avq63hvjED6hAeA82spobhWnLbfI6RGNBE1vPvmoBP/22+kbPeI+d1PLkk6FOaGVnylthkSTbkW7
toImDNLbDFzGp5xhWuOuq5pog+WB7TlObru1Ojq/o9hKf9lZYm8av+q/VIjqeVgn5/su1n9VWWRP
HsbN6Y+qb9CbKgb/1S4l86WalM6TlIxOUwRu+ClEfnMDzgq9iiqr9qUSk2vEZuSNdtNsAEo6K0/x
5VnmAoW0BNyfxxgBvfMzlo962Vq+SaccgW+PpGs4YNLnf759b80FoPOTzCgUTrm7HEyNlxhp0hOt
sNA8PlW0nfYZlctPdIQ+y2ajncAU9BtseQw3yAd9ZXqXFyYDz0JDJlAwPOsWYW+XmmhndlxVwE+T
e/BNKDQOY/sqJ4W0VcpBPfR2qaK0EY4bP6KteHvef7XelhPHlIP+FB5BNGkXMSkwj4AmSxOfWj+q
Oi9TK/UjQhtRv8lDKbQoj6V+7oZJo9U/Mc4N/sRGWSv0cYO+I/pMrQ9Y6xa4XZc9yOqqVQQ7Qzi5
sc2jItE2sYTq5KGTjeKEKFGKtKoVB6UrAm3cUUawvw2lmhd7DQjuvQST65VOZmajEFuHnonN+BcY
rrMse9vhNXt77hdl+1kryNB1KAfQxeyLViMHkUrtIJj7SGkjnqzpOTAERhyJ1t3JfXgn50ZFWq4Z
O3WisJWUU/X19m+4CA/4CTP9yiSIZv7Lpo9W5JJWIJh78pXA37VtZR56Q0WbOBPN1gCJfugCf2Xe
F4HBPOZfvWeY4qDQFiG0GfY98okp6pq55N+j55hsZWw84HmIdkODvl/p/vzNEs/22Dyghns7rpD0
mZbc3qZT0tiom+RU60F0QKYx34ohDHcicV7oz6culKEB7zbJx9lGljah1ZSvfowioZpU30rbCv81
c5l/EJ46ADD5NZCnz++Uwk7TPLGy9KRWNQSauCvsX4EV2s84nBEwVGVRvim+gzL77a99deWRH6QV
BlwOktn5uFpuo92uFOmp0P38EIqyOgJ/cu5DPwgf6QT0+9vjXVwuzJOygTLLJslknIt5VqOtdnIl
8aWFH24UGzGUGDd6a5LTt1DJ3qRiGHe2PyH6HmjOCvrp6uCzAzCUUO6XZXoYJhQg04Ft1hcTQk1+
1nptjl8CMtXabwtZUK8ryIUR1B73hd38cz1hnjsYCb4wuT653PlaV8MUp5pO4E2hMrxHjLZ9TuXo
pRHNGnLo4u3QZ7ob7xP9YbC8y1K/SfQlTWQip5aU9DCWYtqQfvsBxUu7cTCsUa0Ndc3uYIz1j9sf
+IL6whXG2Lw9QBWvlIdyKaVWmiKAl9pm+6AEBbBlOw9GZz9KKefGUKwpx40zpmSE8Dz1ygZje5ee
fHAnl0MRHorSxGGnnWRY1bOtlnzK4SRHWJD01bfbv/bqQs2YZ55ZCyWGxXZMk6qS5cSJTzplwrta
x2Fw6kKlcmG2iXv0DLInyvvIPtmFvkKQv0jo53Wi+YzZArkQgPzz3ZBhboQtI99IbiMDshwB5A8U
nieGNqeV2+WCYPH3owAgpTc6QyGWNTs5C20Uk9h6oqrz7w4cZS+OHO3Im1ltK4d8u24Uwx0Cud80
sM62Vods86YpYsw/bDQ7bi/7lVsHCUPIX7MIBsqRi5MwBXljSylzxw0vLNyOnus2UszGQ73JeE1y
SB+3B7wI2ebFfjfg4jvrPKrWmJUcCCpYH2iM+qfKjD/fHuTKywlZcAY48h/abIu4sJXMqlW1aH7F
7PJBVkf0BFWMPZA7DpCbmuyopyfTrGzhazEDqjlg6DjuQLiX1RoHjcYwgVJ3QsxBGOQaeM0ms7Fv
2dMass3ovrKUiuqH6SP4ZlCJGeXA/g9fFOVEqB3zpQO75Hw3K7kdKn2esMCTbLxGhVJ87bJAd2d3
BZe60L/i+Ki2AQmiAOzAJLk0pphUadSQDUpPWY3UHeAw/SnLQ/1Hk5a9d/uzXh5UGv18UGphgFip
Tp1PjWaoL1tVm54mP3B+V4UWPDeB2rk2Cir/YSio0SqhEDO7wAyOhpr3UsDrWEthv3eaRrrDKije
KRjJraDkr80KjDcMTPXvUi5CrqDrzG4s6MWqSmp8chywAjria67cBH9ur9/lHYtWBnj8We5hrm8v
toYxKKOUhXlyGn19OAGlkzwbcTtJjnNaeDgIOfV4FLG8xpW7aHjPe2RmGoFfIpe5aHjLmUySmKrJ
SUdQKneNGN8JI1T8XV9UzVNeRr0bORIwcj2tIAqG1ELwdKAJGK3JW19eP/wSZ3aCpOvNYVXPtxCO
16kcVyI9Ucrwv5R+m9Fwi6GfrJzCqx/V4UiAu2Pmy+aIGU+ALgHCnwYCSGyEu99d5odvlUTb+fZH
vbzB5xwYVBjCa+QKSwUPpe1asnKSRH1wHG82b6NVWeCBG0vJUer7Znd7vGszIy0CokxzcO7+nK/g
FGdB1CC3BpKvx1QQP6Btjb6M5/RJvILlu/axSLxN1JWBXctLfv3YqnmrV2V6Qh67eFFC2TjgFb6G
V798LOYsm/ePFwPV8+WtHSLVmIaZkZzKZqIV3gz1g8CC96lBsWCTwXLA59dY87ZU51N9nvcwKr5x
4DBon3GZnS+jQ6MxwNghOYVan5YbcrKRTiheSZ+j0My+lIOoKQGKNnzN8bip4AMEJRqSqD8CVpKi
pPfo6JjtfQanWj6qkZG/2ZHaG080LXTS0TxjMtk0PEVTPOYu+bv/h4L7jLzqbZUAI4vLlYDzYmcQ
06i0ReZ4k+PuLM6WXklCyGNnHm0JAxIZTPCTjYDYYxOW2svtTXh5oyCxMiPV50den+0Kz5evqxXh
THrgHCWQE9FDUlb2uP0/0s5ruW5cadtXxCrmcEquRAVLtixL9gnLkTlH8Oq/h5r9/1uLWiWWZ5/M
THlqBgsg0Gh0vyEh9mAyF+IQfppSu/6URBDfqW9KDlSUIEL3aIqbzLoKJ3PUNs7FhcyOL0rNwIDR
QblkfeRT1az0UOFgdAV8ILdrzAS7oMi2WeyobqjdiMWlI67a6BGLDWRUHZucnN6wifSwOeIlCpqk
2qpEq5cCxFJHcJYzxD29ul+48vEQtqLiyhJa1bppakwUJCe7fIpAFtxP6iTfp4qYEEADM/4Q5pPo
PHVqtfvcGVCorHAZNfaD0jmtiyReeUqdWr6ClmNRDelU81nr4ubzPII34DoBUrcTU9nsRpwr7D0Q
mekhmMYSq43M0CW3QmQh3Vj6S3GCxIJWHMD3RfHyfDMYPSdPMuf8yoriInOjRI2fC2zuvr2/6S4s
pGGYXNMoNSzE0iWQvKro6zblXVNePF3ILa8sEzBNLTeTK7C1v7YTXdu/P96baXFVs5OAHtIAhOWy
ChHc1X0NO8nwG7XK/aoRvWeAlt0Y5W3WChYNqUnAOQhyI0a92h8i4MqGAmn6iK3CO6oxX4ikAtRM
UTjRUcm5IcFCNDv0RLDM1Wf5VNI/3KgDXZgrys24rgFIo/C21iQAM0Pah5aKHw7tcCsZQqDhmqje
+yv65gsSNcDcgSNAXpNzutooc5RomUCoCtJVMuwARv2KUhvfqagZj13bqRtL++ZmgVemkR2TASyi
/M4y6VcbRlhh5rR15/iROlUPton9roOwcBLkIM4gIl+FtrFlTPomx2NMqLWIh9I4ZrrLErwacwyc
sOGTOb4qoLIS7uLvArDXzagmXwo2780oadJNQ5PPf39t335BBqaIBztqUS5dTzaOE30C0ub4iDBr
Df4k5NbH0sn63++Ps3yjs4uTXIBApqPmgYsN0jfnE1RzOrG2GC0f2r6zo/s+3UuD3h/plW8JL7yd
Es8n6HBL+XV52K1OhqZnQzbpJShkCQcDOanMT82cBsFGBvd2m1Dj16ilvtQDUC87nxH9SHtqzYm9
H1b5L710xlMipYnljhhef27zbLxTcUHdYnxdWkiuawD+ZOU0ZlcLmaezOoNbMH2rn9WDiqi2N9n9
fLB0Os/vf7O35w4lT5OBuLEvoEFSKCfOnOtsSqX8GqQBnnbdoO9MrdH81sI04/3hLswMSx5K98Qz
KqrrmRnqoCqtMTs+VjYgs2s0zL43kWR9zIYoDTfmtj5wL2BeedGK5WFlUU88/3pRVE8hL+3I7yJt
9kMAQh6Ki+GJyo6+S9M83+kFGEg90eXd303zZWSUj7n02DxvMn9Eb0WaCVofkirCPYk4PFprKA/m
BCbi/aHWW/SfodgmS7Kl0QM7n6ThoCNa1X3oQwX5aoe6oBub564C+nRWdezv6Iq+P+L6Gy4jIsVB
GUcDCo2U9PmIliMaaUoTzHJk3LwigQtNWKvC1ftG3ShJrXfnP0PBGEeOg8rCWmDYEVJiYNYbovqU
xPehNrTXLZ5DR3MYx13RzFtcuUuLiVsM9TaYQwu97HxqeqtxsSrwhnJF86dJ/zLX/deEhiwyID7a
hVuiSxfnR/+SzgJ8KCZ5Pl4r6WFl5hByTUDCB3j+YEoBXnq9aAQ87/r3+1/uTUvnZT31xcYJJj53
0Cps4muRIyYFayKluYx/XGvtqhZdMpxiA4Q1IvsTRMjUbaKxPDpjYpz0QIefQVH0RgHasGvNcMv5
Y9ktry+Nl5/E6TQW0Ds53Gr/dkNTC6OMIlhnsQmsLnoM5GHLZ+PiOr8aZPX+icDIowG6DBLmtRvV
dufaencdlv29M0cbkMiLm8gEnoggOXpaxmoTtXqlZTjpRX4lgFwNynifKfqxKbT9kOBJk2sP73/V
S5ODq7AcEGrXvCHPN1HVFsoUTA6sbmGb5bE0zAj3wFAPgTTkpIMYOIASfn/MS3PUXlybYUssGJrz
MRUtAJmSZtKp0WzhDUn+2CX90xjLnym+3tvVlovQxTnaPChfuq70/s7HG+wSK4kQoxTU8JQUfE7V
HkKU1x4mkRwb2aGq8v4ELwU5MqWFFMmYkKDPB0y0uNKnBpMUPY+03SzSBki58SV0rOD4/kjLdlgf
gEUqVyczo8eynlrVA0PpU0U6mYGJOGAkQGXUSVnik2rYnzJV7q6ssFZ2jdRNP/MwljeCwqVbEnsh
igOo3VGYXh1ASWCxMGuLB02q4hEROqGXTlkCOIpstI46GYJGI+7xt0438tI3pYLl7P/zbkPQCnDv
8hFeZcRSgz9z0zC0M47Ggz6Fw00HrjLZo+VZfxhEH350hDz/rtVaHvDnUILvSSkmya2rtNqymru0
xXjkcMksaoaytqzTqx8TqoIjmsNgduzyWVL1o9Ll12Ef/Qj7YqOtdemTL/Ul2ps8jXn8nw+VzNDu
EPSA9Rvav4qBomozZycxaDtdFDdO3O3DEpM2xQo2ynaXdvVS511yPeettlWt6SiIZJDeu3yugaKp
Fi7jEvh8C4nW97f1peWkiUZVg34L/avVtxUj7teoaYd+W6KoHQeSva+M5oewmgKoWG1snKJLAYmP
RyiiS7i8r86XVKhTNkc55LSprVUXhvht1pV7WhUhnNzZo6qze39+l+4tip/UkQERLtZ35wOaqYhk
AOGQR5EvxBqoasLFwZWUZSOLvTAQRXEKmYsiGM+3VejrTJ1CwzwTavMmvlGhP+5E2m8l5hfWb1HR
IFteAEWg3M+nQx1qbp15lE5jKL7INjqzcfA8pvFezqtTn+Mo8P7yXTgCZ+OtTlvZza0eBT206Tb6
RIv3mFSqP4S5Hyn5XZxOflrrX0T/1yUVQs7ZuMvvenXKEQiRs1JaQg79xx2Y49DDwnEXtYbkRhrF
NC32E6n8oEf9lRz+bYV+Gf2llcTjGDbBWiVBq4bGcRIcoERPpS9V4HbhbS27Zt5aG+fv0gfVlssZ
2MryvtPOJ2rNdQuDF6/jWk8k+MtYMhHIgqs0nuNj0arG3hjlaiO+XBqUewzNFcZdZMXPB5XHZi4K
NHX90dS/K7H0NLftIYEm10YyhfKpP76/i95UyJYFRR6QLQuMAguN1bGPy1KvRcATT5WK1i9lDVuo
CVpSUxm2F8qFhsQGxTkdB9OnPqlj6EWF/fv9H3Eh0oHT5vbkbC4yYatcSFab0BxjCeY6VI56lw21
rkGJDrLqGGsymIxBsruthuuFW9tEvkS2KGERgV5opK/2cWPJNU40XeTPdSifehg/vpk693bdQDvO
MmlPO0b/VOFD9vD+bC+FIx4QvB6QcgCrvvrEYWOKDJlxNPDyoL/P5rzyEW9KNz7spenhLbI8n6kS
aGtuc15AZUNPOCGutte17nwSTnmTyekfFHp+SXV6ndX6xme8NLHXQ64iw1ybTdYOAiG6xhhVt7V6
40ORNHDN3l/AZUuu8j3LMlDcJ7PkH9bNCF2PY1M4IvLtwlE8XEpvlHCY9+V2jL04EgEd8AzsC+hL
56cRuy004nVOozzU3TctbdI/ZmD9LuryXyi8cdrJZBjkhbd8PlJkq4lmVYhDRM3A3g/lWwhGM5SX
bAOdduEjMRkMBJZuIG3rVVRrWqtukiGNfAGd6EYbC9NtQKIe3v9EF8LY2SirK7dqqmJqkNL2izDR
PSSgZ1gu1ZOaafeFjJqVMpmn90e8OC+qfQu2kXfjOn2xkshstdHOfam3qxN1PtnPWlP6SzwD8QK4
rLPIfxGjKX2ffyY1t+QkAlTlj9SSoOsEvfxJHnA+x5iDNd/Y6FRp3m51cISUvJFiYb+vt3plpHFa
Cmalh7K4jU1p/ApXddpjFo1GkAAd37bdvdaJemdFZuMqqRPB5XbuI8gHko7iW6g31Q5uVXRsY+0B
1rp8g338N63L+mM3pf2uDpXkzqqrB0A002H57/q0uKqShkdUXz83BvxgtNy+oyjyQUEjIuyn20ZX
r5I2eACaZ35pLQO1adCMI8RnhK7hXojDrA/zITQq1WUl4e+ljeZRr5d2dRTLt4XewyooIU4prRb8
CsfINwvMVTpeKIeK7rFXliA1tDr4HLbRAFe1umKTpi6E6eEYauG3JJgUAP1D61L3QnrCGr+Ww/An
sp17DODxSbEb5brQ1V1tOR/kFnX10obeleMx20A56LI53Y118gMx9OzRhCm7C4c085zCuFHNRHG5
kxxPdEmE1wrUablGQaMvjoMWfmlK+wTbN3RDFRpjX02/m2D4StZS7BD4wjjKkp6nlqjXj87HIhY3
RtQ82Wlxbczyp1J29vEo7bV+iK8Gyfk6dPIXZIaLvVrD3w9nJ3SRjbmfZ+tmcsQPOTZvEqndgSr9
Xg3ObTlgoJlWOs6FoW1+LAxcIbDcHlwUMbsrYiVFxQDdgHq6jcf0pxhYNGQNZDfCsRE0vVV52TzI
mFeiG2AqYXcXjYMEEDk4ONns96P2GT2l2LMjmQ8WtcE1myxxTSP+ko7Llyjza6Mcf2DecichwO8j
/XE/B2N/hTB/f8xTuT8oJWANMzGRw6zzxCt7LIC0CYIJ6sYxZAu7o9AyAIsJq96bnOlbiKvjzmyA
uws5cY4mO+NozZZ9nTiRuGm65F7ONJ6TeiVft33Z384GvXAxON3RiKbmzoDPfyqsoHV1kY17vUb+
XFFT+SaLkuwKJb3BU5ZdopSxbxjzeMDQ0MEIsbx1ZvVOy8wfDQ7EVlvrJwiBX0U8NB7RsXbbVMgH
CaLpaMbA9J0iu47liO9sjI+OMxauGE20sQcKjpOW6ifHzm6NvLxTOvtDM6jfHSiusherUMijuHvW
oBMcceK03SRV+merRs3BUt1GL6wTvZpjHE7hPWgHPHM7Y0CxZwSuoXY9Zhny4HJYkWToA2WvCu1X
g4aIi4D7veYE1cFuzPpk4ZRyEnOY7GQ7pT0Ne8WLFNRl8Px41ibtcxhN+lGkyXyvV/WCl1Uszyzz
+zazrqW0/KhmrbU3BwyCxQs5XtFnN877fCGXf7WFBfEhou8llSeqnZMLnI25synqXEbZdurGu67j
z/MsnK6AApSeFVWzq/FOd1NTrr1BCn9aJUJ0iPEN+2CS653Zmg8D7MV9UcXPKChB3ZwkTLwleBTD
/GkI9ROCmoWLlUfu8vo6hUG8F0HyG8fMI6hyVDCURj/YpaQC7mVZHGQKMkX+GEXFSZuUyIvzzHIz
fTq18jBxdIanOBaB29l5fASseR1nxrOTxl9JN2Hv1ou3qSGhFFxqwUkKtA8V4O2dgKV1W2aBfORV
1XsBhEdEJNrqYFpEsi6JvwW41nAJpAdYNr8Ls/9cVMGuLWB6xeUOSHx9NCr7Yz85V6WlNyTV9Q1a
HUjHIszjljq+m9rAQbTGcnZrILvuyDPHFS1szd5MlZ0l2luVIqyXJpF66GL1mpThuk+HX3qkPphJ
ne4yA7V/COQqfQvjd5Ub96nZ9jDCIuuPJUt/ygLCJ4SFL+/fvBeyd5scmkIUuDOq0Kvyl20V/exY
ZeHzsSfsaJF9S/YoJJFCY1GuEyJLNVI2EowL1z2DLpUmKpooZK5yTdmoU5MWdOGLOJm8wo4ytJyF
vnEBX5walXXyzIVNupb7xPhVH3lA5IuWeHsLKxe5lk6RwYeNdQOlcEriLZ73hZTz7MZfZU5ZL2Aw
mg5DNuVjMhhotUORcKof73+0CwkaZC/uXpkccPH5Ok9k8i7Xxrg3csQbmz0a5p+0abjNzek278y9
Gs8b2dnLJljl7LRjaTcvThD0TVabpE5G8rIcKxBJCLQ6lKLryGn64FHJ9Qn0O1wrqW2UKzMasl9G
HAZsIQzLsSsu0vhOK8Ps82SNcCEFgBLTk5OCWN323MKxMKLWHbhCUw/LsqA7pgm3uwc0zNjCWFz6
OFCIEH6mYE9ZbpU8F7EZtei9Z37UGfPO6hL1iPyrwDSm/1sFiiXThMeB1hiUGd6nqw+E3Kdm992U
+ZjXKJ4UI5eFk0ZPCWBMdu/vhUuzWnqRYA4MgPtv3N7GyRqkkVmlEjlB3f6EnPWtRbrHe3+cC09S
Pj+FBtIQtp212gNFnAC10Sp0v1rU4vAJjj73CJTBLoTz5pj8xTYIoqABo41Hz8UZUtnUwcVCXHZW
pcYxlds0i5Ce7afe2mcz8EEpfhBD2P6LsERNk8LUwnaiw3t+rJq4KUK1rTM/mxRrV0+yhizQZG9M
5+JCgq/EAY7lZJjzUYJYmqQxYDpaoY7HNDcfUPbR3M7qIOyJuL9VgzJFbCOoNlBil6IuoC2KtfCq
3hYVKvRewnBuMr9JYK/NhvJxKpR/0UawXw+ymh2mTnOGanvmB9iVf3TKgtMdSNGRDrm5d0az34hN
l0KhQxnGpJa9MFiWzfOqEBRUxPUqKjI/Hk1f0YYnyymuC2NMlns4hKXebRUwLl0rfDtMb7CeQwF9
FeNtabacFEyhL0Zj9KfCoiCNGvnOqLFbR+dWbA14cf+/GnA1RUW06TyjE+XzUiyIlfMes7c7re76
jQvzwkAL4Q6LbmpbqHqsZpZkFJ87qydqFZpClykvFBezbhBMQQ0c9P14smyE1Z1yNtjqMW51ZZni
aELcGgUPmuYayv5T5ohvJoxGJ1OOdVf4JnnQRhy7OEmgrQtcEv/AtfrBIJUTJYAhozGDV4wzK9oN
BlStS996Swn80hQV8hwCM9ELiNH53jRgqiXQCFOqNbin+Br2NbPf2DmcUjvQsm/YuEtfs6EZlE+p
CEf1cXSGPNu/v87r7QombUGPU5viLY3s7BKOXh2QUVc6IeFXiuh59ZA7+vcSvTSVvNijDPGXd9Ey
Fs0aylMyIhoQC8/HMix6QU5nz77SzNUuGOsOXs/AWzvcYsGsg+iCc6VfsxR04L5z/52P5EAIzRB+
o08im8HHyAAwsq+cUDwtak3jkXKGfqW1NPdgV43dFofiwprif0LBhwItK7v2PUpNkAwZrtOcyOA6
TO2HIg98SRmuUZnRNs7JOmovM12QVC/w0wWveT7TKcBlYHaY6ViPJLDTGAcm8tmU2jcGujipxW/B
UgxgvWtMoVFoLW0we/QB3MXwXApMv+yks67Voh0+0mj4/tcbk2SPpzuwTKANaxBxJcftlEzF5BcK
WyTJ68dm6lFaC60WFn+/gUq5uIz/Hc1aJREodIY1VAo+WTX+tKcgPJT9uHXW1rFl+VaoMdAQxbKO
5tPqW4FV0IbZoXs3Oo1oblSokg/45aTdYZ5bLdo4bS/dndch9GU4JAboMNOxZyXPt4ZWq9C/mkr4
2Imkjzpvqn5HVo3dcK0LOzzK5mSEu0Dtx2InmbH5XYg2k3cxytD4XeS1edtUpvWRSr/0MTHn/lGR
heMVo/3FKhGY1KT0d1bNHuItKLZ04wcitVV7jpkZhWfEJPRuW4zNU6KU2tdhLqYH2Lfln6zW2oyK
lmNGSNKqZejlSoUKmB7V5e/JSNrGs8e0VL++v50ufWBeQog6EYTesn9GbWxEiDKtn1lx/5jktDk9
HgJ6vxFPX0Bi61UHsILqAW8vUE6rgArh3yyWR4qvB4Gc7mTRGb/LUY+bfSCNLbxKc+rrHZY+qXzo
zZ7rs5hEaZXuYHc8O9NcH+h4zj0VRwU1nWY/vKS0CNo4V1qRKX4fONBqgo7qmwLT+JMI5wFxUG2u
P0ulHqJBA23E3uO8Zv0sql7OT44SYU+SlxrymlZuPIZoc6IZ3dulfoC1V7YPpV5RDBRa8NckS7Y8
KACK9oRDPqq62oMySn+lPAm/ClK8tcWgVMmOBTByKqh5vKWBdylI4QrG+eJWA2y9Wnxbz8rAlIPJ
nwcr/lKBHgypi05JeAugtTeOkiw18sYXX07t+oObC0IJvTiyovUU2040VtxCQIzDPHb7PD1qlJVR
DUPtuBCRB0FqIxRf2stQdQnEL55B69BYxFFH008wy7yd3RyAFM14tsf7J+ali7ia2KJET3OMg/O2
e6xYPNF7u0MgrgAi0s1uEAZ7w5luW/4+SNTSlM9ydkK5eehBufEH3aLCKWW7Rqbc+ZAUH6ZZQk52
Qvb6abbaq9j644zWF7t6NuvKlRS/7e+V6K9ZNTIIXGy4Ueoi+mF0e77nYGkXi6CU6idRY133ql2e
QqdvN8LrWylihgF1gnQbOpbAtldbmytLn6imK7gb2kjauaKqeUxkk0rNquffzd5gT9MjHXX+IECb
4+tYK7RB4sTKvHgumw+KVM71KWJTqidYcij1Imyhfyq6FF0WTVCf4oY16FDE9Mt1D/Bt8rkZh/ZL
rDrN7I1JI5tu1PW1BklsrtA9tmflRunl8loNzeDZbPGzQQHF7H7EZqX8sYwufxxEqn6y0K+Sr+j4
K+FuRDdlgOvWRcNVhKsxqsBUxUfXGVMTUb1cp4vYCSFmTmxWpAfcI1EKHu2mdK1mdkqvSmQ4/2pb
Tc9KMTrRqZVsp/CdTu+ObOHRxKoMkVJPCHO8l2QjDrwJYe7SQ6i3+NE0dmMcq4am174cRUdgCPQ0
cm1aJjieVGr+TRqqmB4YpOfW06DG3YJbz/4knWpmOyWv0p+OM0m/xlzoBjI3TQ+gSjPyZ9PCoclF
My9FWLeCCnQYaByBIaQJtR9FkH1v6EQ1h/ePzVv1Clge/0jWIw9CWFhdu0UXIW86GbPfho0rZORy
1ZyC1eiOCB1r2q0Cwiv7qAa3fdee0qY9dpa4TerJC5FNa50ts7w3roKkAbwvYNRQSUUtYk0+T7VQ
cpw5ED40uutI6l3HOSKA5c11dILI5eVhcgT05vbO9ykN9tZ4l4fGSanNXYWXXvEZZaPdaJtuamxp
jCgXEiKTuxI7JA3OwxsKQm6SCrRhOftslf3i89Enyi60F9fp9pdQgFqGGrXyxdi3+RXRqpLk8CAD
SioytJO15i/ffqwUYlGLqxXLtVixnQeOukFy0Zly3Q/mZvAw3kFa0K7v4Zg9b+wR68JFZVFBYqcA
coD+t9okpZ6nWkxPyldmWUswGbDbDkTjEKoeGL6xOznIo33INS1+TgKEQeERD1dO4iCHMKF/HEhp
6xKyu09zn0mwNYUq9y6vhMfEQoq7LzRUxXRcEsyqNb6OHXUHt81mVM1KFC77IcyeU8b8WRlYd02y
1dLjLorybimK3CVl1O7aSaeDU6h18zCmWnfk4vsRTHp2AE81+BgBJp+gogV3GpyNG7KhGMXxwRoj
TleO8r0+AgQoqzDeIeuQ32kahF50L9WTJQszPwi6eHsdDOIuUrvSM1n6L0VpQb6kmb2rnHLovGyo
LPp4mr6PQrOl1TxMnq2NPD24iO/jWUOlqxiRpXCCeGzdxjGEb5hIzblWn4chf+CMz10ZNc+xMRu3
mAe3e9Uqdd4QeAheOXOYe05UFh7b0zzIohIfO5tsuRjm5FjXmnnjBPpyTKbJm+O8uwFxlHnKxHJ3
gVy6obDEF7u29VulocWbQahHZR1o7j5oo+a+Dk3dNRCrZQcP87Rvqkb5VmBtToyKRdu6Ck4Td60T
SDRnc9pBRuqYn1QprDxUb7IbHI0Dv0Hx9uhEUXcM9cLYR1o4eGaqtZGrV0I81wqitKpT9HeNiZxq
OBricerjbpch9H7A1Tz29KYhribwMBElFC5k1IVdPASHpub16xSFfEgcdMDzNAJYbOTVh1wJ8oOl
Tfapc9TuiI2CeRVYhXSdVInygRR28JJAUr0gaKVv5mI8gZry/CPiFXJAS7Wsd5KBsNpBdtT6O7Ev
Qs6v6r6UInUOYSLdF3VdjqcJS4ofKupkOrJgRYqhhMI4pQzOEcz87wKN+tNg4SUXY8ekemhuJ9ER
RWrhVdqSPSqZHafHtMgyTOwRXcd7ukegNagG9Cp19AifZlOU3JkwDbRmyNxETp0/M2g0ZT/pXUyH
cwpvZavsAb2V/V1q2l29cRVcCG+LMYwBnASkL4+B83gSoU8UTSTcvjmof6IAL5rSNLhjzQ3NzgsZ
qEECqpFmQzgiET0fx4ZCDmmjnn17nBTX1lJ1uA7o0Xauk1qIhvOolx7bNt0y7XrjTrpcLUvcfgFq
I6GyyrRkCT3JoOaqq+xhl/UG2cKHKXWuQJzss/ppsvSdUSyi6Dc6COoRAhRaMgg3bdUmLt+5r37I
agU0BlXhh/JDFtfn+jQ78b4sh6syUP0lo7F61IFUeqcZ0LWGlktg7SK7+DJImmc13ySx5cx8aWnA
eS6FYFTGEaRb9sarulo9IrVXhqHhq8AEpKsoyicceKs0ULyMTTjtRRtU42850u2r0GiVJ8loU/x7
C2mMPiKWLLQvOfz6hGTK6WCt4Q381zxKwE4kybQKF1HoN8wYXeVWTYPY9OVpTB+sUVbuKyOqntpM
FH8JrVpuViCoJMpw3RdxuvPVULXaCgOR6X6ZhPJVgZfQAUmBAsb7lj7FpYsV4yeYRdDpAVet1h3p
WUKaJOs+ig7VL11JNN+ZUuMpb5rsI3XrjbLCpSOOBuDCd+eYv7GaqrIpqwopNdC5NgPXwpBk3yq9
ckKgJf/8ftJwcSjId8jOoXoFZOR8DaeMHKFHS8VHN7eU9ulkyfFVp8wWqqiI9G7xtJYjs3r9UXZb
Gof0oii/LQv9agNL+kjdYdA136pTzTnEUmvdCalTumOhxGH3nCv4Ie2suZPG3WAm1q/3Z/sGu6xT
IkZohJcVBFyLDXo+fiBnUzSGioyh+xzoBw0BYfKGKnamHRbk1VWpG/1NlIzNQ1WPWufNFdA2tHVb
IBzv/5QXitjZUsAG5HVBGg2SeRE/Of8pWt3kQ2s0CvrPyM+5ZtJ0kpchlnEtSj2+0uX0KaIevUs1
83NdmOkHrLPmZ8lInJ019tJtGmZftAolukCaeI8FwfwbnkbnZ06mfYnKwdiV09yAIhrNfQ2nSIDQ
CvRyNxjkwG5s9lqwS7uEp0Fh2yhdW11lF27Dz/hmdlmCZYKWI7rSNer8EURfCKa6MeefvTknP/q8
HO4lG+V08i3JScFpaSjtgFCrrqrZ0a612M4/a1molrtytJVqo1axPo98QLAcCn1h2jkLKvV87WJt
Ajky1I7vHER6tPObItvr06f3v9AbCZP1KKv4L7jlzX5CPID7rzr0R+kp35s3mvDk5+BpvpP+dnOu
x1taO68ORx4btQAqtYgVePNddTBC10FPQ3G7o/Rrc7TlZL/ef6vR3jwWFqviNCgcejTuDl64/Kiz
FV3tlgGT747kBvv2GizO+4u6ziqWUTl8CIpy/ulkrL5cN4B/ydTYwckk3QMZ/a53WIfk6Q27ciey
rXLTxW+IWjvEiKXa/0aGRqhCLqc4cfzxz3zXDa76+J8Jlofs+/aqrrtvy/ReD7cKpxaQ0LxH0N3X
hafeSk+R7eo/k+/ATbB2en8l15F7PdTqTupzFV27kZVE0O+AFKJfgfUIkSd+f5hLM0Lq2UBUeZF6
WXPdyzYZ6jxkU+KeI9zw98vycdpCYK4bM7q0I18PtQrOeaGpIxgmvpV6JeJrLdqYyhvu48vmezWX
9ddJbTGr6LgwF45Yf6Tm85sTpt3qP5f5bL38t+az+kJ1ZmsIQzOfBkTlhHpuMp7e/ziX9sDrFVtd
p0mNr61RMyGju0q1D9EMSngjybp4YF+t2SoIOkkFRTRjErXhpt+rQ6jsykN3fH8eF48p/KzF3INL
kS7HeejDKb2kL928hNrxj/xYHV6+C39ZBts+p5cW7vV4q4Wzsy4d07R1cNa81aMrvfbz4PA/zmkV
6mIx91I9cn20uAJZKo5DlTy74dScwKrsi1L3tML6pmjSdafod3Oba15tbckpvoHRLXv+9UxX3y+Y
qooaAt8PcZ4er7ranycnwdZq+mAP8LUK+boK+qsefoqklB9L+1sZpA+NU+/KIH/oihGV7dZTeOua
Uo1qp1O6pbMYrA5/CzlZ/9LV9Tf3De/e/3wTGRcZQMxb32Tjs68JpM2YGdo4sc2iPtpZlEuEejNt
SY5eDDOvlnwNb1XTkf1V8uG1n5G64zp9ucr5+/xImCkPm1f5UtdbX+WvB1wFziKtCh3fz//ENa6e
QCKoAdzXboOnLaLOsmHeG2x1VEsjDR3Efxy/r39iBe8OBUr16o0WXgXyIe022I1v5DP+2RXggtAe
guq0TlMkGsWa3rF/r53TcofbOO3d1SNTe1lQ6ddminJ5k/x3xBUiL0duK5mXsJ1FnxrzNtS+/Ku4
Tb/+/09KPQ93mtJrou6XuJ0eEhMjo1/4V7wffrZmsdoTutnIfSsYooECUux05DfG9OP/Nsb6Pi3a
MG6DnJXKk108y+7UJ3cQLf7HYVY7ztHCHuoQU8nnJVhH4lu+WVlZPurbXf3fL7K6EIQ0z/ZY8dHT
71x0w0N/fEkN9J/zY3n4d1vMgDzLTceTdA3VjUu8FJSO60eKHh3tFNWpq+sbF/fFDfDfMdYIVgnC
PkGeMVJxZwr2GL57+ff3N8ClDAfNyf83jzV4VQQK7M6KMTqKqdq3KvpbwB5UW1zTqBZYVHigbq46
Gja0GKDB+eBHWuwG7YdIS2/0tP/ZOcOfluCTGuNTFM4P70/rRX/j9W5gWPon0PWwvKMfK6+ubi0E
wVb35eSLKDJlL5eq6qucg0j8HvBKG/dhjS/VXoJuVT5USG6C5Jtm0R0FEhA1/jiI3CrYoQWfCj3A
kY5C4vwry2RreE5bmdI5bgN98tO0AgNRzKYOw4dILUV2JeEu8TsdbKc8NfOknEzJAXuMS6orZkn7
1oG4LjvL/GZXloQLGDo61k7CmyrfZajcFp4pQy/CaLY1x30UCH3mEpdskk9T5M/4dcDZMiop/Kqm
85B6ndOMH/g/pdk+EnQT3LKYouCmDKz8jx1043WuB/ZnqRXqL1XNFvcfmyq5L8nR6CthKTBH0rt5
vJfn0mk9CeH238Y0IFmkakOGAWpP0+booHUSHOdwKKfdojyafn7/W71JHflWYN2pUlOW4z25xi2g
U+IUsaMMftO35hGBqfA39Mqh9nQsAh2XSbfHNsl6NJa7thb73Bx05T7pyqH1rGC0qKBAcwk2MvM3
lSZ+loUoH+UmzOrwxVvt3BiDbdap6ikUJpV0naIFE1zjchtouyINy9/6jKwOxZg84R0FqtfM/4+z
89iNm1nb7RURYA5TsqNycpwQsj6bObOqSF79WfTkWK2GGvufGoaqWfENTwDVjpcczqnuBfD3ened
7Oa14MUPQZ8YhdiTpwCKdRCXfSaPTluOG5xloEBh0vQmfXrHNYyPC52Dc0sC9BRsGHjXVaxjvWz/
KWSMCcQoDxcLliTT+7si6/IHlIN1Wq8D1bBNjjDiAzpw7njtVWaTXTVLU0a6kdy6Zm8ZoYcjVbX5
fJ+c5rGk/mu7ZK39ARJ1TtuwzqgLZ+j15ejES77z2uCP2Y0oA8+xt5u9LGz8nSOGX1ZvOhdGPs2g
/o5srL1fHDYQFT2JazOEdIiYTRopTRJEACeYALNso8yy8fmIi1uRjhfu/tN7mSFZZoNLE8mLj3x3
Qzalm9bWDFendm96iob3razi7edTevrCrKNwnqBlgITHYvJkmRuR+LgxjPoxLTUR4WPmX1WVsrZl
4i3Hz4c690EItfMMUO7/KDUT5H49Y+qmHzHzpZ/hGHX7oxZJfkkc7sxarSsFwJeoEg3xk7WqNTfQ
BB7dR0vPxuOS4N3qy2HiApU5Am4KBjGItwsb5K8K6fsDuqqGIACz6hNA5j8JcMoaeKydLZBpgU2L
bTLWOH3kgYl3tFl2JuL3ftBpIYWl4U+b2I2MZhwJY3zhTOtbjbmyCLGFkbhMogeaRBJRdz8cxWA9
xUI6O0jD4x9piqzdOK4p4rDrcWsKwVv6Rkg7ybePJsJF/koVhY0NVl0D9YPj5VdkuRUAy9H4Y0zV
fTBSp85w2pNhC/ncgDsO4nqoF+PHMpfgUmjt6j+6oXBvZm8xX3rdaCTe564C0j/HRYtKQWU9xMoY
kmhCH+TBXxRfl+q+vIRgPnMHrewkPB+orVugqU5WEskViJvMxLExcjAfdaCW1cGYImHkF0OiRcMQ
l9nOsL0SWATI2qgzIAGYRQJttGnJ3kOvK5tLG2wd9nSp0amjq7n2rEja3l+NuCy5Q1AXC4jRyd0u
1qDu6PvHPj3+aflTB12BtXm6yDHs1TJed3lpXbgbPmRU67Fdh6ZR91dM8iS4EXZrF1o3L8d0LvGy
alVbPHixrT33ORqoNILQyimbvlM3WGqrPaqv8e8s8ayvHE/DCn2hjai7IJx96Yo+zSxhWcElW/8K
NzUV4pMnMxESV+FYFoi6xBq6/Z3WPvMvNZAhsz2UXpJfJ145Xg1D610o1pw+kevQyEHSuSQnc2iw
vl8Wr6FLOrmwJqzVWAYbdluYdwgh3McXQeFnhwKATguf1f6gclcVeZUicVscDQA0h9nM60jjTEW+
hAqc94n+5/Or80M54u+3wUdFYdihOn1K3Cxn8LH94BXHonc3MvWuLHe+y4QOMCV+iKv5bawSE+KE
u8uW6VbOxtOFH7Bms//u+fUHQPYFIb3uO2Ki95Mr26mgyo+UnROPQXFXO2PxzZ9sGQNH9IbfiRmb
N1LmSxyl4Fveqt6NzUgqjQ61LfwSAGNmWhdqwacPyt/fhDnyX4oDQLaT60GrJ8uasZg9zprmzWFg
LmrcKwXB78LO+tCzX0eC3GQGdI9XgdOTr08Lw/AyYy65YwHxRR2UyeKmzBBPCmXZ2h3BDy2RJwLk
4EVXS7ZsjTxvUW7zG/ki4n7VBq17D6Tm5Ao3pHuq/R+o0YQJAeERyiEwsU4CREBMmZxiBZ9NpkFE
smOH89hdArGfhgt/J+IvJGBNqShLvt8GWWnUZhJAvhqytHiaO9eDwGuXW89P3e3nW+70GV+HWruq
BHp07OkVvh/KNTVgEKmD48cI9LME4R5qwMXTMsGPfemAFF8SBD33cSss2P/LQQKV8H5EPKvaWpeM
CN3DfDZYXWeTgRyfQ9El06X8lD92eqD+HexkS9mBGJd4cqHF6ibCcdQrZq9FoDMvQlBd3z6fyw/e
HOtk4gYGh4mYcm26vv80t1xGBANYNxRz+n5LB7/MI/gzvKpJjzEr0Nq+ecA+1WhC1QfyTabdjHlD
2tXWLgZVm4fLYvj3M7NXRJV0my6Eu9tR4mXg6jbTpQUZD8kTvA/dHxpWWK80glqxG7vEtG76NPYu
ATo+LhdvzJra40OHPNypaFqeaCMCnBnSd94EscQlP3RwhS/SJvQTMsPw8zk8cwfjyUqG+ldbazXE
eD+HuSDGc9ogPypj3qD5/2wjDLK4y42vBTfLvGx1t67CQIhj7vdXfr9cuIXWv/9+x7wf/+S6G9HQ
KUWgrUJb5d1C0Z96k/mzN2lO1OX/YSxk9kzSv4DTcKqNm3U228W08mO3PkkRgEYIuLGYwBjMS6O+
CbCayYUy8ccDT6jnI1KFsCeGSqdxu+bCNCqxfz8aJlZj2SjxfnerYxMQSHVi/K4uEqHYL2fmFCMD
FEagXVGiOllT4ebwtFGuQJqmXKKmSuQW5nW/F4lt32RtWrzolS12/pQ3160np7sacaYokEl7t8ya
v0mQsafj03ZIF3EHhlU8I0bq+ZTthf01qA3r2l+sOmoNzT44bdI+oUhpIryUZFewsOrd0rrDXhep
2ILt57qpID+liTMCRbTENsYFp8M5SnUPkwuYZOl774b+dDGHyOCM4ThkoOecuthONZV7xFfsba5q
63cGMO/ZXLLmbil87U4bSrmvAm/aTLYYDvboGrvRG8YXCtx9pBFjRznGbZte1XKjiznYE/hYyDTZ
7tavY21LAtn/kYaWbkQOkYhh60cvpjoSGuyVjawC/8tYa8vt7Dvti58J+bAg8BlBYLIPZLHDrrH9
+SWZBalCPmsramfeoOXq7E1NPqMr1G/qqXvwlTNBwPbUtm3cL3kxkG8YeRmhTVjdMxzG1YXZPeuD
GHe2MyaY4kx2BBvGOIKItr77cakf9VYbosouug2PtX8Iygw9lrkvt8XgOBuzojjczAgd2bQrd66G
GJBva/XONjttrzmai+KjzIc+DCiNRV2ytBcOl/ExSAYbiYAtVHAcrsiG398kFYrGRVkb5bEDTPWt
TQbxmycwncO0B4EbNnLSh8M4Ynd3U49xN0QCvmMWzjXYn72vJSrfli2h9l7PlqCOajGqYAPBoqpp
7lE42E7dVJEzqvxi1fvcIf1LYefqxT75tAQTg0U23cXIiAO973Esnkka/zPseTdXGGzL7EKic+aO
58LVKeP6+Fh+sDdBD6nIpkLlR68uN1iOp5EuXHNjpMslCc51zk9v139HOlmTHOVoG4mr/Di7nTrW
gZVdwytI7mAgTjT8aFh8/pyc/TICNr4KdCC+zO/3wFwly5Q6NTePv9CnrfwyXHon26P+GRw+H+rM
JQcR2IM4SVHEck8xlhS0wT62xO61cnEtxx6nnok0bN7wJgAifTCKVvm7dKibN3xy7fkZvH7iPHz+
K869n6saL7Qo5IJW/vP7L27apRIymMXRGIb0vp4RlEIOAROpwMv22bDIMPUzY+sj1R3hUY/qVcoV
l1EtulCrOTP1K+eQw7cKknyAt6IUrpQ+6GRvdT7/582V3Fva4D5KZV4KGs7sKvoP+EtQSAYSfRrE
ErwMWt0jweCqRXvkQFVbWv3TVhZu+gTwJ7+QEp27WYCArv5hSKp+ALlKmWWTXc28mm5zNwISiMBp
QYHAx7LFc9WH3RWOtjddiI3OzCgOUqvOMog+/JdPImdfS+u081J57OK62TqmiOqi6aMUA70LH3hm
QqFU0q4i8IMWdKrfikdQYQeyI8aaKLh0qXyuY58HKRh+FtolA7QzswlVcAW6ohICmHf97H9q4FXT
G3LqY3H0FmPTZfpPbxB6ZAxQFG273jmyJO/XrCz6/KScm00P/DV1Bay/AEi/H9bBo94wMIJn2HZL
PHkTy9aCzqdfso780OBYLXo8dL+hGlEBprzwfiTXQDS/9xxxnEZHbPxxmrYimZY7GWffvdxeYw+j
n7qQqHrZ2E5BRIZeeHlh93zM49dfgQowSGlkvU53T7vC0Kkb0WoIvHrvzqq8HhyYLZ/P6rmdQ1mK
zUkCBA37ZFaXQKLgPrGYECC+wCaJhA5buhXmtV0GPz4f6+wXgbWjeLsKMJymyV1R1+ky8kWggpct
LYt613ua//T5KGfeYr7j/49ykhAsVjyoxVjWeQu+1FrQf2PjIOLuLflVrOUG4WMF6enzQc9+Gg3b
VfIN6POpyfpgTRDzOl0cF1dNOxnY8DlNzCQ+H+XMYnkY37EfgDShuHVSzQhqD7JSyWIVNh7OvRHO
dnpsHO1WN1J14Tk4c8rpFSBQRSUXR7bT1toyqd5GDUEeDSSbCqQQRJzexzSyUqN8mhGbi6vpwuN/
ZhLpFvEgr+nkyrN4f+5K6XYGJpk8hQD2Ufjymm0yVf6FpToziRAJAVxRQSH3Px1lwn48g4/GjhfL
vCtwjnp2ISM81Iv7aAj7EjDr3EdhCw/BmmVbpdLef1Q6sjRVkIujluUxsbY3b0RCOP/5zjiz6WnJ
rhsDE2OiwvVX/HsnL8kQdK0Sx9IosCcYfuEWo4eO8q9qWW4K0pML2+NM9MSALBM5KZWG00dgbYTS
chj5LGlViDVl+PjpCDrGYNcP7ayyDX2VaoOFVLFTEr+Tz7/37CI6yKTT+dUhMJ48rbVhiqkeghHS
cLzV42FPFz+7kjGdm9a1L7yuZ5cQ6wluLR2s8Onhdjvh+7WbiqNTCa9EZG8QBsQD25ou5Pofnzj0
dIz1euQy/lit1IWla5pu8LL6ytp0pgbdwCmMKxAX8sJr+vGbGAqZEy6r1UT8dP0yCalbV1Ic0WGt
n6qi7sPBFe3j58t09oOIFVCyoGpin2pGwiLP9K4CKuAbnf0HjIItETUo/DtHGPF8AQxwZjAD1T4i
IKREiC9P9oRHOSZJxmU4QoNpr/qhT589Ynpqoul4Sd794/7jnvpnrJNTXZqNhIvFWHLBdDfv3G9B
V0dTaui7JQh2n8/iB943t8Zq0MdmX4MBVO7en+4kdbtCuv3CYqEvY3ZRPNyXAnMLZKn9dDtzjeVY
TvYqKrI24mRcF3W+KXXqbgVx7ue/5sw0A7Wg+05swhN0qkrl6Snd1dKFO2gk9TbLxi9KJtmOzOHS
HXNmJFQ59dX+AYFx/ZQLM1XCoHHXQjEWk73pOoeQPZlg4duE0//zR4GJIqwE0mIy2rre/9yfsdHg
mlSZ87GPlXMNKK+EyFzhGGpYzYVH/ONVzR1C2RkDOnQ3yA7eD+Wr2BiTyZuPTu7si8z7IeI6jfCN
3y1C/tFa85K71pmjTppF9YQm2RpRnuxVX4uFYXewvQdY2ZHs54pV8y+ZZ5w5ERBRmL9VnYDGz8nj
vZiFrIygn45SDzCWQap5rwM4uJrBwWxio7502s9MIzxchCPAvXAk9PWr/1mxrmRAV+vnYzL3yD2a
1m/RxhTiPEtt88r2rsBUHT/fJGcmkiFp8OirBTvf+n5IA3WWVAua+ejL5s2EVLYPRuSCPh/kY9xF
U+efQU5Wq+zKqW2YrmOV2G/DEszXeTXAObWsaVN39XDTKpke9KT4nzsvjMsW4Rhg7P2hl5rATEZF
25yOla199VYL8m5It2k7l+GUuV8+/8gPWltsRkYDEkLr1PTJkN9PpaeWYIJ/Nh2xKxuhvsfFA77K
42HGTOfFlambhk5T9j9qp3Zvq0I6CBL11nPaWeqxRqn9sSqzZl9WcUqtuBupqCbWTdnozXNqFMW1
NabDEMHmNiO784rrwpsUyKh0uG6HCemFMek8Fdp9Fu9iu9LLkKpzfAsaqA99EIVHo5LGVUWN5MEE
0/GiTWPgRR3msPn/WMkDqkBfknsUpgKFEP1kHlqN4opem9Zx1GaPvCtp5+cEwuoureQl/vLpCV3H
Yn0pSZA5Ass5GSsZVdOhcWEf8fCZhnBcMpVsStMp0khkefar6LxMv/B0nR6ZdUweYwq7LDXVnpPL
rilmPB+70j1OZuvt09a26eMpI/x8O537MryJPIagqMSQ73eTjGFMFm3rHktHIQ9RNGMkUquJzMKk
DlxM/YXX4kPRbv0sFGfXEdm7NGfeD6h55szmcdyj2wfjQWtaM2xQwHgaLaSJ3KQDx5WzccsmxWbX
x4xdzw0LLSh0TT//8tNbkB9CYGqTc8KeBw10AiyZBn6KVWguiJexfRPT2OwNQ9Rfg7yK95U+ptGY
65eknNZF+7co/HdQ1IupFEKtRs3g/dcHhiZVQ2J19LJCHoxeS3dD6fR3ZY51weffd2b/rKovRMRA
DKhNnly5NioF/bTkHkYORk/H2SzEazksaNZ/Ps65FSWfoapEIcQC+H2yUcFK+JXIpHfUO+Y6tKXX
7nSBFEKRQRLqlAdrtEK6ZUgVVrhD4m7l4Po7PZHehZj53JJyTNdnBvDhB6xQ6aJ56AeZe8wGZUeJ
Ld1D57VOlKfLT2VpkJVHY7rw6JybZoBwKx7dXwsYJ19fah7aWJPmHOU0ed8VwVBYdal+AT175pgC
R/HWxxrXGGqI7/dNSpMvR2yOY9oHaKm4mKMFiTZvirjIIsvLL1If1j94ulFdIpK18ksB7TRUHaDd
dQLnmyP2H0j2xOBMtlk153Fo4LLnXBeA/cRumBHdonvv1DAlqbIi1ZJJhWgQUZId1lRkLt1Xp8nz
eoBWkJQDgIMg+hS3lOhGnQhl4cjtx6tM0SQf7LgZtgn4uD046tcR3Zsbp9SHKK+94cJLf26x+c2r
lAWND8pJ75dBwdXzC+GjwYB+z9dW0b4EZ29+//xErZfA6dzTzQBcQaC1dqvej1LFjZ3mHneyKwgh
lqos90kz+QUQzWLemBO+m01itRHQ5Usi1h8/0FhVK1dcwAqFOOWgLGnuN2XugedXi5Rb9JgoRsNI
kBeMNz/uZ2JAC2VB1PzRXjjVkemNYnTnUTOPrTv9Bh6E6JJ0X2bN8kNUXi6ZIZwRJkNFGuE8QI7E
n9SE38+oU8Syt6fCOprEgUuoD+5cPyAEh+Zls7g/iNe68oEuw/KfmsvsD7gWW4s8bQGQ3bm6tkQL
DdBxm3cWpiplUIMFwf1mMkPl600ZWqXtPw6dnBHHBNivX6htcOA+7AimCwl/BI15Mqk5vP/9wTzk
DYUi6ygdRLeDsb4mX9+2BWmqrVroispzb7S2tO8dDQfgGXPoqgEozNdgsAx17VHYeBNZtWvvgQU9
pmp8NmJRbyt8VXejXkgg/+qXBXR3WwdJFY4O5j1SlOb94gZym+gVgB1Das6mdSGI+ll61WSVtcXl
Dt+WmExZTXq+n5FYRFkw0zdlU4pw0DoERiGubAsl+/1gus+N211VAX5RNI6u+2ZtfGSABZrZfaM0
hwUHcsnKqts7LJyMjd51Zmho3n1hKR0DI9nfNiJLyC37274bf+TJMN3mqf9fr1fXtFjN3QynDdVP
vdph//TbTJs4dGSQhanTdtjOzD9JAYLbKY5/Lmn6S/dHVHqsQYWxBPGr5DbN0mkLWOWqm1S7awF9
Nv2iQi/GvgrNU3+7lKiQiHrIohwlFFQDtb3U3SvkncxwyedmV7Rm/6D8ad7hLTeE6dAUm5x12Aw2
CGdS8TYK4vzLYvrasV5onE6u+yuVgX6waaq+wBZQ2yqu97j9gFBenBtl53qkpXBz/KYrML1ZvM3o
dC+grbzHdQLGSrtVgfvmOcPdMjTHbpRz2PerIOiAtU6QvnRLuuVA73J9LKM0HhYwpYV28LPytcZj
qMy6+GkG5h4GDqyqJMMFxe8fEs09KCW+A+e6w5Rvga5e/SmFlm5dfRmQhzNuyjbdsFL+3s5q6Gpd
Zm9RnX30xPg185O7YEojI6saNMRcCllGvPeaJgmHBg3yQDl/7Lo/xqP36tW9BPjV7hvdua4az71t
5m6/5NpOtvaXtCoxpqqzDiBD6hy6zNegU7moOlaOj0tP8lNIeDvCkHLTjq0WEnnJm6LPfwFoNVCL
EldzUdwAVH/1p8UKqek+ZxkyiWlC7UdXurXpTeBWWdu+LDbhiqyKAJnbctgK3EN2U+wdRCeXFcoe
bD0hIGzk1KFT1iQ0lf4aj5l16HzkMaxYMjux3R+U4eNShjBKmE35t1wFd7nw/iOsdUPhGU/Cma9p
sGyIk5ddrTymwWxDifYe4iqLOsR6JvGcTo0wLZJIc+wvVWC9eYOBdspENUcm3cNsTMNB65Zr5WAc
Vgxf2rQLIlPv0Wgd9GuZGPFt0tZP4zB8N2b9q+zUN6qKSPfjHbQtMIsMjR4/3slLobqARIsg1qLt
J8SPzJLXyJvdCzVfQX2d91KYh0Rrriy76ratC8ylslbaUKoio6h/zqJ+gr4y3y2VfHMRYNuaNbau
y1IHsM1MtbpfYQjXbC3PXiIzKbvtlLtXWaPlYRqn6b7s+2nnIT4ftp1RbvAu+w4RHoVGb3mmBPs4
Vd5RuAIZ6AGwjVaRU45xe1s4WIGVDTA50cS3mp2hT5IoNsqSfEtj/T9env80X/sqJs88Bl75Jatk
jrOdLHejabwOHUDrErC/ZYMJKxd1rIzkjn9w9srVHiz8GkPSr474p5z3vdlYX4LSVbcYQmENtszH
rvcfHFWbd+Sot2ua7bVmjYmt/Ko6TWxmLf8B4+01DpYxRCgP61Vn3utOfYerjL6x8mDccjH9abHH
u4LRKu6txVkd9DgjORp3S+dGij7nvmizG6PWvg2OP0Vd4yVRm8Qexlj4z8GOD9hp3mpWlv90tO7a
cZJfdQykVeE1tg/c8Xbw2yvdGg6zyPWwTNSTE7RvZUcnNrN5xvqmf0vc/HW20n4P7P3NMkcwKmbw
RwTGXRKbv3gAYcml1ddE875XtXvl5Ka5aeDDyK6/zQv3JyiAl8GYBUa6wQOwfLBri1RfdFdkaNK6
SMXnhOJFOf7M3OmZ5v/WGf0XByPMbc/9E6ranm4LmX9dgeEH7idz5/SuuPFSJ71JVTtBKom7Gy55
gSEc9dvG5u91Sepv0KBE25qs65byUh0VnvasbHPvxph4icp48TL5zdSm48COHms/uQqEfNYS/Y7a
RBjM/TNPz3dhT3YIh3IzoJ7npAbagxqazm7fIrTVGPa27rNfdo6VhwOM69Ap+7FbwKFPQDDmtvo6
ZTjF697ek8GWlAyLIbSsGllNyAhytDuVVbvRTrbZAr1zoh+/dQZ72mBL10bIUNKRzK1o0GEZ1Mn9
0A33cxffu1l5N1sYg6fp8FCv/oJSl6/66D+JgGtohJ28IzV+6QEVbWi834qGzq1uUxWl1xLimvmS
UdmZ+vyL8tsyoqr/Nfc6LPzQrNtqqbVPF/1xocnFPRPcigA5YD1n50g/uEsrpI2W5cpptDvXsI/U
7d+wqbjvffFfPJk/ob3uzdr8Vc0KieVa26dO/I3I+bUa6GY1lRFa0nmKZX1wuurKG3GtU7ZfhYDV
H5yEV4Fw7cc4zogHZg2Wht2fOOFWH13zFWbQT1NxEbTxtDP6am8LHAgX3DT2fU1qAV/2ALzxuqMY
XPLANRSowq7znNDp/Ge3cC04WbxIXV3cKm/6aVeLwy40H6uOylimXScaFHuJ88cG4f9DMGrXsXSX
zaL55j7AaSxsre7el8E32QYPWm4jDNu5zyM8yVBzMomlH7OZV81D6qVJFPfxI6U2C4NH8zEtml3P
Mx76S/86lQ3wpGWHjeqGcOgw2Rkuc3gVFuOXroFQPjtBNEn7SjNMCqPjW+0b4qA07cqvNOpKZh3a
Xvzb1GO8sW2t5ayg6JOZfRa2dBKu4RDcJ8VKh2i8K9yZK0ZS/kbzVbWHceeFZjU/pOTuYe47v1k1
n0bAcDcnxSPOFRHv0u0w+kZIXNxGnu3v8YaWYaklf3wLnpOZu/K2DDByLhPXjFRh39R20hahGEDu
MjfabTs6TIAdjI+J6cMzMydEl80xu5fVEO9qPf8dL1N+U2DCtsm7Gmj6WO5Eh0O80JjamZsxLiVP
sxqdLXnbocenekOyCxlNzel1ULvZC53UH06b59FUJvNTJ2Qk2jrbNW7+O+mBINnJgE3kZOR7G2JL
2GMhvG7hVwWCO3Yn94bewGoJ5eY3msBnVE52HvbaeKUEsCIlKn1PoN9GOUrOh3JkO2BrdlN5Rvk2
140KOw2mrCl8/ZdTd8WjNphylyX5HVTz5xY06gH3UxkKIt9rPDLuShkH2PmVzVblg7VxVYzuRxCI
QwHJ4FibtrMxYsPZi6z8ilmAFWa+sdW65kcv63xbGKBU025EhV9pMwmgTCLP5ZoeGrPZEtijTlug
eqqXT4v0f8Wd1e+mPOXpbJ04nBMptsNCpLIk+m8od3/oljxKs8RnNjPlNqe9vaMwHmAzuPihSpZD
TKt6Q8Wqi5TUhytRV6B0TfdX2ec3cN/ysMlrvs5ocUl3gmtKKQtxj/E2L2UQJqiBxihx9pNxZ4x6
HZLTij1w9mORezhHztYu4Y92bvcNPP0Pere/nK4Fthb7kMkqZ9o4fbscZlkjf6MfGiCZWYYSCz7M
P2okrsMkMJ+kVzZhoEmuf5u58eZ2r1JLorrW6M/ODHFReNn9ovRDPy+/e38aN31nPOCR+UsrF8j6
bpnsQYAlLxhjkLChORTOMjPCJG7b0DUBSaOzRh+w3FVa/4VK1c828e9b5Co301gZUZVZdw24x21r
QBDGdOZFtN73oB1V1HaF8chmyCKzDR5LDUXx1lA5dEwDKHRQd0cnCx5zvyXucs1mr+EMbvvZofHQ
GIIgf+eVAQaUFmo7OGQ6cSTHZQSU3UwhD9Y+UcPwKjrttl6oEfbDDB5uKBJaXtMbUxhH/aRlkVKW
v7MHFBqpiXehO8Xtply8jvC4f5kNN9lS1dWwdaweV0uiULG8dkfcNPZdGmqFt6md4UHXmy31HdSv
qxphDWOOIAgc52Bs0PSNjatpXCXMMJbfZq5/QNd8iaoC0LS+WNiyosixHd3mP6iMxsFyxiasFbsy
IePaw2xsrzARuAls0uqQREkPUTDeFNo43FkF3ohDX+1KS/wuRruNJMl05JQZ8bHGljWzgX8KEDnP
tDe/ydOorfp9F2h3Tjdw7UGh1mv1a6qXXzObjYcl/q0BdCNU6g+uGNxrLGStQ+kQtVu9aI9gSrcw
BsdXVTkbfYiJx9vjkk7Yo+rjI+0GesCZ4/H/qiCk1vhkwmzcydl5rTyCpqJKbxad/njeBPtcmN+o
CRn3xoz/Ao/wQRe8sDQN0GsYf1ZprR+82la73KTrW3H9HryquK1V9dMZTOMwDi17u4TYpgzpvzRY
KYZalz/nI6TTVLgJikSuj/i0HH9rJQ3PMSU0NK1rah6vnqDZAWOWC2B8TQbQWl2pmde1GdzVtEsP
1JrvYBxdj1Ruo7FOyDlFOvG6lfp+0KS/Izh/FALUf9VNPFPJ9BPaxBgSU37zxKQuFIv/ChG/r23B
uqU2C/ONYilSJ+8rGXXSL27V6PKY81D7N/ZiQPJvGjfN7mY/GJKH0StMteG2y/OrdCoauQuGDhgt
0tHBc10Wbr8ZAFA7d+AZdZ/kop/tDU5E+m2PyN7wvbRpppJr9+NXMcSy2ehjZmshssW09oNZY0Om
2mSNf0pVVD8FNgLkUGmJ2Cj6K36wK6aBXL21lcq+DFOTYA9gCq4FANvpJV/QD3xksIPMAY0XqL8O
vjkndZ1sMhq39AfzOC9FHVxBrfDqR611Ei90tETzr2slWbcyTg077OXkabf4wHqPpjkU2XWVBMSU
wKLsC2XOj0VWUFcrksaEpUgx8HSRUGPt9AlZBCF0iyuiCG6UBdfDAPobqSnF4WrRmr01D8kWN9vu
wvDemSokkA1gZqtQhIfqyvtNkiReZ4ik1WFHNn12NLLRcTd2kCCPrvrMe5n+3iu+1aJxOhS9eJHO
0FIPNRQFsbLI9Nep07MirBCinnYK3nm30euUS3DwqAOGXl7jIy5aAqBepWtlq/VFtotbEIShoaz5
ten1Hnv0phnmsJoG+IJu37vVNh5hZEbkqvajBdL1Dphy8cs1Kn2CIqYnPyg8VMEGn5YK12JhjhiV
GOimEvJOrQ6htJpeSZPj77C+HD1cBuET87t5sexaZfWbaUjaLyD5VwyFPxffoQmp34VvVzZ3+1Bg
LJyg4k6RHU3zUC1TbW9yqC48DXEc7Btpyv8m9F3bDSyBct92QBWaZpI3EiLCiOnSMiL+nJXf7GIK
tH0ghfIo41hVs8kwnLyq+8ZGzhEjVBEt9DXULZAw3NWTLPCvmoZ7d9PCVC6wg+6TcfN51fvMolOd
BUOPpg8w4lMUhOCOd+epso5uGzf7sU7lbWYX1oVa6scG3KpOsfLcQSdbzinVHjy7dAiQ1DEvAspF
GX7bwd4YwE4jXZmqS4a1Z+rccFoACVN0Rlr4FDFJ1txkbtGoo45Bgfc1j3Pzvx7uokuuHpAWWF0b
JxewFn+p0yd3LOpLdCjgZiC0clrEd+zRKg3V2sdFs6s2crGfvvYNWSAg23RZvXVyNbe39JPKFeuY
sltm4RUH2RbLVemWMc+s3fVrPSL9f6Sdx3LcSJRFvwgR8GYLlGfRU6SkDUIUJXiX8Pj6OdAshkRV
sII9i9aiO1pZSCRePnONvRaB01m7ZgpN5RDLZfpTTifIY7Xd97dt1diRl5ejP93VtZHc+T59my8f
C8QaLAD6WKFCGJ93+B1YJcixx66jWtsHoRI+ygnNJQ8pJkjPn69zOnQh5EGfsBjN2licz8fz3TrC
mXRfxSFjP8gBruuG1BwjJQ0ec9pHFhGYEeiqwySkd0H2ZhdxkmdCLvRHTDzR5EEBdykPaDRlCgY1
NPaDjiXNrWHWKNkXKvoZqVwIw5WcyrfvoJIp4VEddfNZZHEzYjlU1P0qwyQe7oJo2tyTS2y6jdgO
pU1Uympw7EWBGUfOTOAxjsxc9TAnjJQXTRiZsuY54YtFmvIgV0X1R+nRnfbUAUovZZOCgFuAgFK5
NegLvcgDyIpVXyVO6ULUVm4bJcXOuk9bXVqVda1c0yk0biYDBSo3SAb7xejGoKEsy/37QpKRA9Pz
ycq8EQii4RmtVESbZmqDcW0qUuXfW5ppv2L7iRR9r1ej6Q41/++FGfE/9PXi6wDINQ82dQac1hJK
39HLkfoA32iaVWvf+AH6YldPyYNlBGvukQNdh10ZG5s8skAA0B+WmwMMzgvH7Uxg0MkJoZegNjBj
PD4eN3goeO+aoHADs6NnNKbjKpRL/aXUJQYqWhysv3y8EcOfx6Y8+Smc1JJFYtQa64EZLK/bQES/
xzDSGNZUSEDZffjDYgrkmWnaX1j5TFwH3A8afh7AndrhoSzSJ0iatNhGimYF4ETejJNzict8bhWD
YAeXGimnEzKGKDRinhyDoQsDTGpiW2aeICW7z3fx3CrEU1QEYP7y2hbBSDipMQRWMCCrXCYFVbuD
gmIEJ/SStdNJOMDQFw4NZQi+figpLQbNXUHPsGub4DAZGq1yNdBvhiGTVtTX8n0mR/Ha0H3ai9NU
Vfi/0Yr/4oP+W5914WoDrVrSJeRZhqvO9OBAndf/HH1b9Yqq+SoQUcfKXWWOb6KQIJ8eyl4MaH8o
hb9vpyTZQjgMjlmJzxyzfccrU7nayIZvXAgAJ4GeqTpzZwhYMoRZhqkfv7xWCzBd19vwUGmS2KH+
PEvxBeP9MPuJST1KY5PBGAI+xZfd4uaVDSTObSC5gJIXaW2Vk8XHWhUejCgvnmKpQPnX0Ow8/2ps
YR2SZmSbZoS6vZx2a0YaDH7sh4c4nEv+KvW3bT4hYoDV717z+0vyRSc5FeuhB8GHB04NvtXisLaT
rabxOEQHC2D8c8EU0O31ybmtQmaGXz6XszwDsEfWIo4tttCxuqIdTMThACjKWxv9tgc8Iy6d/jMP
hNEGnx6BBBzGMhXtLNHIKhZ7B9r4Ykf+3rpiSLJjgyn85vMHOkVPzXJLMIXYNxuBhCVMixRqkvtA
zg9SiklxC99x2xjW9zyIrZdylKeVManaNqGQWYuZvkq3x1r5nZVc2NkT7BS/AzQGNTn/IJI1h753
+U9WB/UkCZEdZFr8ntUpsVeaQbcpmnDcIJI0rAqcoR8+f/pzixLjZigrtwPAno+LFhmz3ppxxCHr
5cSTcOSiM6R3qzBUNK8ou3hNIn9JUcrS+Fs/ZAA8KpGN5+UYIR+6OK9l0ha1pCkzp62U441dYW/h
Vl0bfe/qDhxF7xtvbRjR9Ml6w6LkMaa7SC+jZGUQV8JN72tKxJA5Hp8Y1RaPaRqZf2pVDqp1JM2D
XkO6GtqKq4EyqfjeTckwrVsldWig9aneYszqyygWt6Vi0i/yBZYOCXo3nuYMs5uQxX2yDjNMNrAm
NIxvzlhVt4VRJN8SBxiIp/YqpmOWcJLfZtOn0ka2eiAMijYzc21f1e5VLcJRrub4BisqEJJ0M/Mn
67pXGiv4mxWK/RZM6viWGVFyMNq2/5soTfV9svIhYGirhA8Jog3YM/YBdpNZMaQMXRtwfcRUUbmi
RjzQjUEqvOVaNTIH7lvxB7/V6RjjifmSlcjcrwp17GXM0foyeGOMWDJksAFl31lKYon7BCWe3KV0
6vztmCWwMtSxlS4c6jOxnqQHrhrEXnA/S7RYn8jCxwU8P9iR6gYauJmsgmRo0h7fTjQISsZAnjP8
+PxUn2QJ2kwjo58PUI00YZnLq36WMEbqWFVpHZSJUxtSiW5/NReZV8EVlJDB4+nLqGvS1errqckP
wdQAlcHa2Ehcm4ut8T5/nDPRkMgE7EgnvQK7uvhIE2PsYiVV8oOcS1gF+3qgoKgqARxKEmzWL2Qe
Z1abmfTWLGKgwZFe9J4ceUhCIA/FIWnVGEvXOqHljD2bCv5G7xCa//zhzryr2XIIWLcKIe+EkW31
SjZ0tZYdQOtL35lwNuOqaVtH/Q/rgBGlrcWtDJtxjoTvwmuqN6GDNViGA1eo7+TUNndTFCgXYKKn
DUVaZrwjBkj4fp/y7boO1FRaJtkhCuRhpSZj92yrpX8jsjoDeBKpU70rp9iZdqpCVe3SvCheK9sI
b6m1MHqMiZYXjs9JpTN38fQ54HKx0O9cRNsMmJSGKmxK1lMXK5zGKtxrgsizZYpbua6au8/f6AkH
nayS3EfnLlPpI9HA/LjVdAv1TOr19KCFCsncYHRPclXj+iml9SsSLAaen0ZVuGowNl4D7Y35QnaJ
pnHuGL//EYvrVLKMyJ58Mz3AjmC4C711VzRAPny1ji+Q986lELTUycHoqlunZqK2b1QN7oZEAgP1
Gi8ui/pQ0yk/wHepfocM4Bl9qipzqSkx/B9oI3cSg7zBcEJXhtNRfDkyzckgNd/sgG6dKP0WPS4a
ShrGh6zyDW+MrBB/JDm4QHk+je3zKrPsBpqZs5Tex9es1UVKyLOjw8zRgrEyltpzN5ld7/lG0661
vCp/VwUOk66P88HnZ+w0apB+IuxGu8hiyrL8mg2RiTCumuiQ2h02v8wupWrTCtFl2/+wEFcIYQOC
0Uk0ZAQQ24GWkFpXpc4wXx2K9dTWxiWXnXObqckYCMILQ0l3WW/WmtbnEHSjA0lNDVRJQwWoFnHw
NA+2VlqVfJdIWjzKl6K9sJenXwoAYLRkNAjYc1m9qMfU0I5bLfXjQ6f3QEZEJJyHIUCM3O3lEsna
zzf0THSAHMCtSWCg5ARa/PHYWPBBtXoq4wMF3jYtlKZfxRb1mjfCfVU3NVNS4Zkw/XZqYgWPqSM3
eCpn5Zft6mcFPZrQjJpx5mXe/PF3iLQTfSJN4cHqDf8gNUN1aw7TtAG/Pl0IEOd2GJk+dA/gF9Lk
XFyp4DoxS2V8dQh72/oF1Vg86MAS1iPF//o/bC/0A3iaswubtcx9tK4Aa9pS4wZzo3MlosS4atKi
+aOTeIWrphHFuqvGIfAa1QYdbPsxvFuupOH357/k3CfK43Idcq6sk/Bg0+qEMiXCQyeN/Y8qDtrb
MKFZ8vkqp5cb2tMU9Xg5z+d3ebm1TaJGVBMEoZCLbV2YzV8wBMIre/GoxhqmxJ+vd+ZVKlTbEJe4
3WibzP/9XRoxpZox+CNujLEYsodYNqqtqDv5mBHSL9zbp6Nabk8E4ok9TADRs1h8mPM0PKgjgpxV
lmCJG3K2h86vC8e1KqupQJj3IvCytM2eTRGq8Wbote5+lIZyem5Jt1rXH035NZODCF0PVOTSXaMh
w+LWdhRhiFzVirmBe9u8KUoQQDnrS3BGVd0L040m7k+Memt8kEHC9AXaagaD/c7oyuNIAZFvGPmW
+Bf50vTQj7ZAEBjn+Bmd1YTShSg8XyUfC0byCLYBiTWONBzTj7tep5HSoYaWHEYBkq/VJ99Fbu03
1q8+DicCILGlqLtpgpiRd0V44UWchKyZ8clnyytAJAX+8yJUyG0mpkw2hz0grZc8WmcJNIPC1cL4
yODpWIsCLr3/VkXSpaHI8rjNK+uEKZogSChypX98cKOrjE74ab9HeiHZZ9rcCtCjZt0J6ZJ00PJL
+rcUrVuY3bgAMur5uJRplllTZXkPwwnDwdSXQQxZOjBYAUWgVC7s6bLxsFxt8WAhn1eizXO5xE+v
gOwea938MTbGyknKp0Q1fn/+2Z57OOznIQ4R8tGdW3y2dNqlVhFTt5dSaRdC55zM5q719WfgsPV/
eLTZCpqsAdF664SPX+HySZE+7AUobbxEaChQhq9DwSS/mhUJK0N7/vLjcUZ4OsItvjXLKFgiml5I
ld7vcdnm+06dJn4Y/crZMDsbUZduLmkTn55LYhKqnhTZ8r+u1cfD0mH9ZCJXUe2DDJR1SaXo5nr1
F4+TC5s5n4P3X75Gl59CauabGcxr/on0v4u3viJNXSyxECzf0pNMs732gyG+sH/nH+f/VlkUh0zD
ksbJ2mpvZqG+iRK8uxCUrPVvTZQyhfr8ZZ1djL4EvSo6jow6P+7dlIToOreg0uxSe6ps5YeTWoXX
OvHb/2udpbBaNdkNKhRYy4Wi2ethsg7R7fbKTsSrzxc6945m6SN05mcJt+WMXaq6JpFGIfagBRD4
SEvDzFe9VEeXMtWTQms+DVg9WwxpOXjmMktGdhQYYdlV+7pDylj8iCMd9LUF0D15SLpx3U05Jiqg
Pfxcd3ELW3/+oP/C7eI0qmAJKPGo8EmfFuckMVrDzlMrY5QG66Hf+kO678Nx1zjVVo4tDxbUNs9j
17KuktG/Lemn4d7gGYVy4cCexjMyPK4i+vBzLm0vMkqU/4aiUoZ8bzLUdeJIWulSeEse/RgZxqVE
5MxiJipJFLhsvsk7WBxYf6x5JVa9F8ngg3RWiqCxXRV83wytrnNnp9eh1Ow/3+wznwkYOp6SYzW7
tCw+k0FIeHogiLYPcjW5UofWWsfRaFybiONeWOrMAaa3NiOtCGmgYxevVY91LJBiX7CbkX+0STIw
0dDlly8/EOxhxFMg+s/15LzN70KZ2nWAnhND7ONC92sSlcTJoaPoyiZGhjm+EGXOPBOtIplXxofC
vH2RPNrlZDX8W7HPchlPXyMb1sRsafP5M51JjSCR4pdNeGbzThjfdmPCDgk6sU/VtxFKpmep0ZZG
i2clfxl0b+Eo3vmT9sdu/ny+8rnnQx6fiTq4Q6Bq8/F5t5uZ3tW4QCC4hgBcsFZrKE44Jny1SOSw
05RkNgRTmgxs2b+uixof10igTab1vys/XoOId9xuovv++ePMR2wRWd4v9G+f3z1OLsVaDUis3det
+TA5+o0ydvuxtx8mXV8hNXqp33Dm6yKNpjyUZ1lRJukfty+Mwf2nWNTs+1Ep6MeZEwJMbVjdSUow
rT9/tnNrYXHBqAdS82nrtdSZlukRz6bHbYPBkvUoZ3XuNZAuPl/ozCaCLOOOAOgFQ1ydz8y7TaQJ
V3YqqLJ9NoBXRmSHhL0/FilqvIU5oJxyCdQxx6DFW0MihJb8XKcByF8cwha9z1jWVKQTK9lGY1gD
u+TWFXOlVdE16R9DjihOKmUSR7gmww+0CMcLvb5l44gTyvqkm6S2lKNLnYDKKPLWTLVmPxZj5AX+
iCMSvhnXlVRJByHPqLIUqL1yybb5zKXgoIZJljsj3bDX/rjXMvysTEqGZq8GffCDSxPLAaeQqc5q
oXpm2SYXYAPLBTk6BGf8DnQedp4lfVzQD0WQhw4GOSP002skTILrbuooGIAX/8hV5dKk+9x69E5p
EtHJP5XpUzWStDSN5T0ZfrIBMrYJp15sNDW7HSL9wsMtP5H54UBCoFfJZoI3WXyOqV8yJCsCHK7Q
xD8yJOxpz1DnVXZyqXW6PDD/lpqhLViaseSylo46VasHP5H3NtxFiBjaqq61LXPSwLVTxqrW6D+G
tXShWXySuv1blmOC7BXX7Onr853YKUEG7ztziBFit7ajQGYr0B5M85fq9Pd6r/mQBZPrIQe1q8D0
+Dw4nN1ikiVEPNAuY/D88fyAKQiiMQPTXKkyHN9O/xmoAl+AJrukMrcMQ//7qIhR0c6dQ8MiOUtN
xIig7sv7tMI9yDXGsFjBjlH/lKJ9sHo53ESjll0QdFiGonlR1OaAm5AVUlbMr/1d7CP8SLqZdcoe
24O2h5smwaWlV7QKsaNfJc1YelmW29s4r4dNRbJzQQ1qeR+zvoJehkmP3KRZszQdLRTYsSNTSlB9
ivqUp2F/JQv1En3h7CqAQ+em32wuuYjwcYH6dwU2ntraQfEcy4q1OjXDF3Onf8/C65vVfucm6iKs
Q/Pk27M4KoBOtZ2dY9HWNqXxxdtqXoUtAwPF/JgZyuKNxQzxcwEwA1o0ZKjemRD6zXPdG+Rh9NCD
bFaYm14ag575CliUSSCtRWL38roQaJKGKu4ve7XWNo4ltmMT9y7wl0tD63NvSoXWCKgW952TMJMh
WU51Fip7GY0J2y1BThwHToi1+vyzPiMtAshqBhjw6inK/nVR3x38wbJiawAQzEJi5bd/pvEumb6l
IQj6CO5Z4VLBr+zkLamctTZLDwPuRS2nCaDF6ccpVNzKRFGs/jIIjIk2GQEacRotGc2co8S73+Ug
ipbkkqHuyfY7VwvM1E2t6LGZsGjP1PTCkT1JxDlNKJMw64OMP7cLF0GnbWfqOM4X6MTD9avrfZrr
a9tXrqPM2giteYtQ0QDF9LPWlf3nr+DMTQkwHLTFLN9Lur2IrAkOKVGeOSqWDtK1MNXOE6PmSmUF
Xwtjv88XO3N9vV9s2RQ3NGHXCCKpe90HLOWqUaH3bpGgAVf4k3+nWR2mSwAV8upA1YpRy9eXN0yZ
XB3VMnqJiyxExh+8MRhG7eUktdZDVwVPiPS1Xo38IBayloV2MEeJi+7SpOPMl8uAEIwWDA3GKvL8
Ft6dpzxq/cFSSgwCleHR7znJgaXemd3w/fMn1OaT8j6p5STRx6HXPM84qPfVjwsNqhjhn0bTHrZB
7x/ryLJST6Sq82Shh8nh7awGJXtLFN0BA0dzBP4eN8eskrU3GL0VzG8JiWVeTWQ0LqIH9jc7ldVf
TD9N0sMx8jtsqcsSIY1SgesA+EHTd1UriXCV6AUAKLwbemsLBF+/yy1VLVz+sI8m0aNwR60oXvzC
BphXxY3TeMIcxVersXkLUMaDMmLOw5clF6HJrakJswoxRQP5kTYbpT1M1g55PDNbhTG01QqNo93n
G3/mM5qBUvM3TLFEr/PjvmdWAY1WKaZ9k+h/6YWuCym41hr7ZaqcC1/smeBM04i6mcM0WyEsTnEc
GHWWq4hFitDorxL8CVy/9L9qOTXvImpWc6+O8Yu9rDF7lJiqyUFtFydVbSXF/iMqlI9q7sgeOjLf
Pt+9M3Hhw2KL3SsRDzfTWp/2yMP2m1RShj0gvAyOaodcRdjr2yKqOaqSVF4o3U8xP/+ekwg/i4Li
eLWI9GmWlw1ShdN+QCX6ugvD4Waytekw+fPR1dP4MS8nwEB2W8K3DNV9VPW9i6uh6eaZFK//y0b8
36+ZN+pdnMAxksmvqUz7Dh9aN1GLvajRfQCC0nYIxpXNd3/66pjq35sGWTR3m2ZflEXImBQ+xAKn
zr2KOfnWTAvrWgnaP+zEpdTsTG7NB6nR+LSR4YPR9fHphimMjLimChSpfxUO0xXs7LWJoZSb9d1r
nSq//sNuKhbjMOZw4J3nqPxuNw2jhYzgtNMeNmicHrPCKWcqbGH8jfNCe86mOnxUSjtEsF6W9JfP
Fz8X8pHg4ERRaM+108fFiZqIxBo2HtW1PxlPk+23P+wOAe/vPfnxhXT0XPiBB0MRCoYUYMbiSVGQ
dhq1p0Cr9K5wm9ZcS00OU0T/a/XpV9tP/w7MDA9j0EhTeQlpLAJgcrh3QHCVmnhlhw3KSlLDRDu5
5C5wLtQBM0YZGD9RyqLFgfH7IZumjKjqFCVzU0XoKwt874UYcPZYgnqbcQ7k9MvYPaE5YfiOxuWs
o9pQoawG27QIEU9IfOfv5F9y3j6X7oEkofnDxzY7Ay1yrjGqBpPuyz8lbgzYwhKeAY0Yz6lVwwt1
RE8MFVpX69waUf+GffKlNsK544IMJDekzWQcoMfHs2nWlGJyI497rc3+IN3wJxucZz8LsZUMi6/X
lsxS6ZvPY4ZTvDjVoJTJCDftkd0c74Y48G8rtcwvXIrnvjZuX1CbM9iLJO/jE3WVGttpiXq1b0p/
Aju/aSFxuHmkXqJrnL0w3q+0yNUh7HV+oiHGPZgS0lLY2a0oy4p11EXTxpHM/Hsn1eWq6/x4g0WK
fKX0s+CHX6luWBjpf/jwwTcA92WWZIKp+/jcVouL14Rz6d7S+9IbWyyHx6jOkKoI1DUI1vg/5DlU
RCojJW4g0oOP64k6TuyuQw1Kt8pjMPEtqr781CQFJkXOBTzu2Xc6+0fbgM3IaBdXsyJpgzpG7Uhx
iALMkFco3GRpuaNXYl6oDC4ttbh3QbTrvUQZtjfhzO/TpJefKmk2DMpmnYrPL4azHx+uLGDP4ScB
9fy4hVZUCuE7rNXK5bFDzKYCPeKNWnwzmsYlxddzD8aL4vvjuj1Vqw90U0pjxR73idI3SNRNsf7d
gLeA1EaVDdqFRzu3GoMkRi0mRD/aWR8fLZ4CNc2FPu7jrkHRx4YSrq8GDY0dbCaLPNx8vpPzX7cs
dhig/i+EdYZeflyuQoIjhBIr79vR32CF+JNuXbJmYrIr5fxeD5yHEM3Nz9c8dyW9X3ORLY1JnRQh
1Ii90KNoBfczP4QhjJPPVzl3RkDEAUHhTx1xi49Plk4KQl2C+5wq9lXI0YPeIzI2SfI2L/QLpP5/
mIWTbURCY+a9zdXj/GPepUl9EoPPaumYxX2tHNBKjlZtaQLDizXL0+tKhDdlqOY/hF+kT2NsKlcp
/IWbrpPFL78es0MY+ZNbZCLZVE2ebPyZ7jBEVX7QS1t9bEOp2PRDN3jUQ9IV5MweYYdaU7w+z8qn
Hvkk11Fy43dlwScRhV+v9MgJtoBNTcsN2YtVUkrpW+nL3TYJg4pb0Z5es8rR7kDKAYZHbgNFpK7p
3Cgp/Lt0kqpDiqnGYzQYytYP0J1z1UFYGxSYze8GwgguYTz6hikXtinJ0KEKGdVX0mCnXl9Mpuc4
EioyXe/EMJtGzEy7cHzudL9CSDMzr2sjm1x6mCkagcaYfxNjIa3CJJHWzJSy29wSduTibdahvtr4
WAVZv0QcQ/RR82Zv263+u1LT6HnSKmVvTALJt07rVvCt+b+UBN+DIL/UeTl7oBgakh8C9TjpC1jO
6NddR1tbY8/xJJN3vd1faWlK7ttid/358T2XUQGSAWAOuhvMxyK/sDPfQhBwooxJUuUOYP2uL2ic
S2q6Qd1HXUdOpV1ooZ9dEh9CSn8OzElVPCj4dqK9Ku9Nv3dMhFWS9Eqq0mK4M6O6Mvf61MegLnVx
SW/6TECAhU7TfmYQALFYZB5tjB5KGJDMAdwaMMGp5jinK5Nvbz/fVCDHc2L48UuljqF5TrMFFwto
4R+/VBpbUiJrITJE9ZS5o1NcO2Iw3bFUH8KWyjyfmuuyVPew535IRn8tkviOXL1D3NB51muxRns0
8/hjV6j5vu6bdRPb94YdepKwj04trdXMP0pydZ3ZaJkwUvpjm+PvVpUeQxTuBmX824Yi8rCluEp7
CRZILHmFIq+bpl6NVY4MY9p6UZHc1Lhju0mATlRm4Y4M6NYtFWRh0+6paMH/YFvniTDYUD5tu9hB
N8UpnxUn2XalP0vj6b3ntNWByTMyC3mqbNMqSb0kH65Mo8Xqu6cwrq8zM3jumvIPvBQohXqmrXKo
c76wry20BFddpb8YfrFu9PQ27qK31FeVhygwboNcf5FL+XmIteu2TLcOot1gX7OrJJO7FU2v3ZT5
dzpm63KNnFFeI3xJKWXgj1EXArLC5Kwxov7JMIrAl+KIDK+XgBnIt2YWrZN05k1EzKYq1SfWQDn3
pqS7hyZ65C+69sfEdO0x3FXx4GZlskM18LuA31PI0rrLmr9N5t9LuvKnxlZB7sHvpkF7befjW5Gz
Uz7cuyRMbirHOjqt/WdwKhtj0eZHj7qziyTVnW9gdaEF1lrL2m04NK0nxc5ecbCozobNhOZcO8ir
eBDXSdxsIkX5bvnd2jSCYTX6GWAC0N+uPjLKizX1vuzT3Vg1T2KsXjK7u8mVsKUjZP0Rg215cL4Q
+4zVHzAqvw9R/xuJ979Gi4imr6a/1BFnZ1FPmLtO28zOV6M9Pqbys1nna73TXoN4WisSSOiiN1ED
TaJXrfJfy7C4CXpnSyv8aoQy50ogHFC2vYKsk7ka3UuXa+Q6auJbJcYsSTMQjMPwDTDLawe0q4/9
mzjJ7wXOLF6MAnyR1TuQmzeF3qGs38e7TvKTzTTC14rQDIyETmjXh21Zck1NLejr2PJLys7EXud9
sm80c5d30QywkKE8Chs1E30tm8FBDZCYQtxnA/b5Xvih5aHwIQPBjl4dv7kaLRpFSoegaeprd5gq
/JoiRGSoC7/DLAvdyISgV+blNuz8TaVVG110W1RoVwhVvRq1A7mVz6Ao6Jb7lvKElcy30rJTVMCH
K2w9jlmMY8009UgLRz0C1OaK7x0JBzPaTur0NiE2lwJo5SBm15JlInUHm2zdhWyjoSS4TGhicNsA
cVUkT8C+PsnBUD3BlLkqYuPOtppfhZnNriLSY5kGnHNY/5KRAJkOes8OyitHbh+Tqr6qxuRnVpR3
zlQdw9Z4UfLuR9QoCOeZP6iPvsmwJF1tMEq3zPQnO9ME2uaBh3Q0rQp0Qwb4c5Oe/ia/+UlD7ifv
5rqQkpfYsa4nJ+ZsNMZT10trQ8jwuPv+0HbOJhBB55ZOey+S4Gasx7vY1tcWYWGFt4LHFHJlxq2M
qttkbsxA+xb6Y+RqvXEzgxF/a9l4mzTRQ5MJhJvzcm9p5TWN6t9Fm6LPYj3EgbirZYGyqVYd4iT4
LY/mtVQNCIZqDGbNKrovcvVFmuTXKC0OUR6uUaEpXKm2wF2nQ78OGDKsqBdRlnMiFEGLPrsyJIUd
RUdoJaY88EKbOVcAhQVcenhIar7urA2/l0ZpuIMwH1p0AHqRh4B01etc164NJbNWesUhNcLxB/XY
MQ6KxyBXOLVG+pzABPLKsVZQ6lKugLMU63LsDhi2II2Ox9M6VLXrwJmOpSa2eqHLHsTG1150uxEJ
UFcfrJdR1jfM11G8HQm6Wr7WivAbgeXW9/nQWuVYhfwUu7kNh2zl19pP33D2k67kdKL1xjV881uu
px6eSvd5oL9mg482p/WTz2DNt+rPKuwI2Vah9c1uqtg1asNZ2313nclS75lM3LoM0FQJK6MyehQr
g+JeFORcYTryyuv7sKggDOTHBoq4p8XRIVCGlzyUN2Gf34LVCz3B7jgmkanT0giydXnfSHz1NdhH
h91T87wibDTlfd3Hv2Q1zLfZqD03cdasUatH8N5wDq2ahUg16qjSW8ZbL5X3YxntTKW2XFspJHdQ
swdI97rbSeWrGdePRVA6Lhaiwb7RpWsnUmVvKIbfJjkttX9+6PoUkZhau+7s0PAQZ1LdVkivvqw+
o8y09QExu6ZfEMILVNF9FetTnieq4nZdNdntmFc/oyLV8ZwfLLfsUf4NTXs9RMmz3QB6ZqK7Vmzh
RX61q4YUVU8kCNfdON5qSY9MZe5cl3J06zTZUzEUd8KpmWrqwbGy1Z0QxqujiFsf1pjX2gmY43jd
5tigh4l57GXT6+QAqa8QtwEnvunrsMNjc5JdivR21U32xnDQ1yxrVOubdakgVJzkU7bNEhk9rHCr
Meh3Ebu97ebfxDf1IPRu32IoY6Jg5FfmVRv6XqlCPLVFghve2Fy1I39LQ3knOeljHusJQrnWMZyK
70GpM2HSpbXTmStwBLcSdtckFw6Ldfp3k9uv0JPKVbvqpWqYEDulP61DZWRUz7wvD5yfGncLAUff
9o3xwA3eeaVU7HNpegrl6gWhfWNn5NlRL+tnkWf7Jgy+N2XkRa24AS+GdwWMwivdjDgg2iFnO8ek
N9eWEl6HorjutHJX6uIhDIJdMKZrusHPY9vuIzXfjq22pj6+6bXoRdKbO4PXW6sMeFG2PeaRc8Ws
/EpHgz8268rVBRKdbbMNRLnrnQi4dEOt25eHxsF+oAyOZFCHcUIr1Z59yRqPcq1dx31zJzLmc4Q4
1KahZeeKgiJftq8MNMw77hI0j6fIrZuIqZ5QvCKpkO90QgTOJquAizAmXhoPpdukY+vJEUFN83fK
kLwMQs+OQxNLNzS67iqU8FeamF455DulpbhIfeM3wqI/1SB7a4Z0Y+r1duzaJ9pKv9J21tbOdFfq
JflR94doPSbdo+rXh9KoVthsl16OEUXsBxZBwIDuoT2gZ6F6ciJdjR2iykWiXSNNiPVaxnlvQ5SJ
uUkPUvRPZdrI1yPYk2tdq66StLiCfs/Y0epewyHftXaxseherSXfrjC0sNOjhuNHqWUY3tvJephw
/fAbqd4oQ/krarRy00jyXRRrt70SSl6m4ngcw/a2BowJ7Pqp0fT7wFe2UtY+Fba1UzKpdqVxQMSw
898ktbmVZtHHoIGPqfQKgFp7h3b5Vaz3byryr5HiXM2sKXI686YS4qhZg7qibfxrGObMMtF/+gjk
epIsQ7TMkm0vpt8QfW5F0xx131olAclRhtp6QQ/Wq7X4jxrIiH5GAjU5eYtJGCB2E6Fa0FtbU+mP
RptfjwoIWJxabpKk5XW1GqK0+tFRi1WvlW/pFN2OnGE3sY1DXRXcoj4YxCTR3UYSB7Spr2gGMPkN
4t8DqSdqn41Ya3HuuGGnZOtmcjbd1Nx0kBeEL7S9HunDnDb/APJ7G+AgsBJmuUHY6klCgWlt6ZW6
U/VkSy9ll+fSr7Ztfk2x9lQ7+l+RV99qNQ5dETtXKK3dqJ0aeUkgo5I9aU89HQmy7nBDS3aHKGK+
Qkvyfyg7r97GkawN/yICzOGWpCRLDu0c+oZod7uZY7GYfv33sL+btSxYGCwW2JnemRLJqlMnvGED
enOvslt9Xcs47Mbsw7X7iEbn96KCnEvhyboivnFiLUTm7KaulQTt4gxiguj3TpbcrWNGtXP2+ZRf
9ja5/GyOP6Hg3noKCXY/yzcs7HYdEvGmOyu+o+hzWGTAQkhHfkcC3755sg61bUGO9TYobz9ks/wo
kfDGZYWIymxgk0pR+3ZbhB1Ou/444MsyuJWzjVv7SRlb4C3WHx1n3AA+7nun1NUWFed8U8TJpu6H
alvrktvDMXFp6Q7xDEjHbEn3IR4jQxJSlf/tgKtKY/xJ2fqjMrEuIbk9jI1KTmL9yGo9xK1lp876
8FB3zv0/cduBZLKd5M90MHYQsi+tqG03WqTcY9ih+87Q3kWFeWEghhLovXyZ9IVCCYOHVuaXWZRu
B9clzOrUmGDxGyjIhQzLKRl82+mv6674WbTtoevaH8WA9clc14doNp8S1XquF0GKhP8HcpnF7AvN
m0jyEAxHcDKI3fpqGJc3Z8h3zqLf0gy7TOP2gIVgG+rL8quNYfTFCHsF7pKSD8va3HLFybDV8dXW
ajPeOxoSwWBPpmBGsOqqGYpbO7OQrCJZirHp8l2IgEphbORiJWEZu+hHu8W7GJI/RuUiYUSi6PdG
imJjLRIQ8kYw6i7WPO0uw5UCtNQfTa2vmdf/6JxyRlI6rsNet356Xv2cp/SC2obM0FRjK5jWl1Np
9i/aNTskHqqgzZ1tlMoqxOXz3sFlPRCuRIygHj9MYZMRiJq37E7vY8a/u0NlDxX7+dKt6huYZSQo
gkGHlRd3Spf+BKQR0N/aN2nxpjvlHzOBMNoO6VPtUAm6Mnnqp/yprON3ErRoIyfvMsbxJBm17VhA
H0Qb5Tbp5itaZlbgdsRd3b4eUW5HHjGafKV3h11XOtFzHCuY/MhdPg6Wby4gFaW4SBS5ybFiZYwe
yRAN37doyZWQv9jpSLz7iF1tFzW5QdmAYhXN4Ch30UXsbswUcx8mY++REBy51PxdcV+rnf6gI38d
jML50y6WrzbtLdXjD8y399ZQfdSrGlCiN5SxyyvKxWxR567lbDoxd6qZa/cRUQgPEv3a7aYxkGrM
OKZRLs2qvW51OPKjjTAL6G/2vpL7Ql1QkSbntie6mIjAXuCAiitO73D3GNODmNM+4B78VaC45qeg
4ZGCL69tWp/hVOQXImnv3FRd8GNWNlNN5PeK+NUzlZe4snYeHrUAk/2iHJ2gRAvPEx3KRcqD1453
Iqt+xkr+BjJjRztLBEKJtrY1H3qxthLFRs8wHYgcmLy1gs7ApEAtpSXjFC+eWuAGYgGttoiKxkWn
THngyPymk91uaSu2UC6Bt0u5nWfjR2uKjyZR76pIaQMlqh97R7lM8nmXm1r5q8i5KLu2eJjiib5N
bt1REP6cNDxnbelcOAM2HrkjkHmzKJ4dHKa6rDvMo3ZAPn+/IMUZwPVTscAipR/ay3o27+GZbVxh
vqEi/Zzlzh7M9ENfj4d8kU/JVF8WboZKXteg7ZrbF6nEysLNqgcHvj2ePumLrdrX+Tzt7czdiZ4U
Xa0tP0pKGgQ92U/U1PSnuvkATe5vE8t8a0+2i4tBRD9KOk/WEj2TVsud4013rppeKI4AhGQ2r+bY
8RH0jUD+kH/mXink1ZgqFwiL7VC3+ZELVKwXODibJuv/FGZzWC8chrsoOWGTYukdlQDZmQ+L84VJ
3MGOcywVcoMj4aaZv7rTBAPVBREm/Znm8YPRZS9LJ6otumCBjL3bBRi8vzgcPYlOMxeq7Sf99GNO
xw/kpahvPV5hgiOYKTcEbK59tKn8fpB/aBc+FxmadObSxL4a17cqk3I/k1EJn015xeB2A4xHJZwU
id8s3i7pq3erzP4Yen+zFHHqq4woa0Wul6T+0Kf2k1mqu6QQRhBb5kXaaT8d+gdJaiLqWUScATO7
0734IZrcJ2tMsckq5I6k6rJBCz8QuhlA5AvJighoBEkLrP+ukumLprdbnborSFIt33aJe6ka9RPg
j5+gIijYuK+XpGTiNvTb0bKZdtACQWXB7rCEHPrQrqELJCBsKagxQ373rPgvLfdmk7XNrlh9clqK
GQbpDdlEVG7pvqAJj/sLiA/9PvLKASkur7rQlIzBsBcXHGkPlf+Jq9h6Q1b/oac17c8qBPEEqw/W
b/dVLF5RzpbbLK1TLt/+ysN3ipNXXPGBJ7/NqHrspHhoxwLKdQIyF8+wAUcJUdfh4qB86g7qxUKI
Baq+rZBK4p+PuN/AC+fGhdB77AIW534Wnbs3arpTYOmMTVzGz5Rnb+b8t2I04TsLIddCbGiZzE1P
JuGrKEUEbus8N0NzAdItnBQFO4msf4rGckM2cpsk9daGszO69q5YpXerhLFEV+MO4SGrc8lI5lqr
0kNXe+luMhV9F8E0oXNQPi7FdEEf+yJXYnzTvPgHjK040GL6Bs0Ypi11Kh5uhR9X5cZJ8lDAD2rS
8XJq5juQY6En1GviTRc4lrUFKbLLbe/ZcKS2uu7dKFn5l7rjXZfac6t5e6OLL9wRbqLEZ6xOna0+
RwcjHQ9lpGn4h2HLMSokbaYzXrvgQejNdTdSad+XLqZn1f/0kjgJkNbWCAjGr6yZNXaLgjsTgRXv
N/sjrxHOtclRw7YTr0PXPNdlPoVjNSe+V1nbXnMvnUIBlJRNJZWsR7aObwmkZkZDQ1/5vU48Msb6
Qk+7vasY103Cf12Jw09+naVs/E5TmWql8VNLroUZVnWRae0VG1T6ZlL9AlB9TQ58kHZ7VTnJW6Kr
4cJOt2v3QubDDY2eZ2PUfxjWcKEibd3EPXrpoqX/tRihNeOz0dMh8UcSgNWbNQ9Mt4YUEMUbmj9E
w2m8b1v0Mxzm44P3nObOR2w5d2mDC4Ub71N8Nq3YSH1N65+WWanJktVnjfa92nrvSYRzGh3YXygl
vWO9dYstXLB4SUrzs6iDKJ7lhvSTCkAjujST+iL06Bkh2o2mD0/VsOB94lTXTTTkmzbuftBz4++i
L48mP6ZCWvcivPTCM7oNrpnUHvgFjCZfKp6ulcasNtKw7ghMpS9sWNUk15gBRvcIp2FsUecPQEfL
QDSlEqCVLUHqMtboW/bxUiQWHaXxVgwV3CXlb9st156e3uj59LGSOKa8eRFJdF+TVpGGbPtsueEE
wwIUzQ+HPNF3K6sPTDl723TEKUhvOr8WKBq6hrLTjPKPPosPK2peZeeQwrXag5a0tMU7/DlcDHMD
zZK306Cs86XOX7gLmtp5KqjIrJmHVAmyspUh2mnt3psyGgmlGAIYe3SW8nZLHMI4MSpCuv6HFuOW
IAIH4Eh2jS2T/ULt4MdN92PGKQM3LCeANfGQxUMRlml/KRZiYW21KBWUxaVj09GwpVkx5WofDYau
6sAlNVOD+3bncGfJ9nc+LuFsZ79REuaPZvFnjFFCkc7kV1ns+g5zLDSE/tBYPDQOwv3R0Nw1dfc0
6Oj9qXSCm8V9XEvGDP2TC+H8qyB2vQkpx9Rp0NHcGZficlE9RkmiCuHUAuVM8uulwpVyJL5xLEbq
gWK7jEXEi+HLRRia+FOZ8NM0j4ZoWe76nnOiMSdKxsdabz+ENHDJGuz7bsJ7Z0Y1eD8Z8aFThp+a
NfrSs+56bNCmDg5GWk7uxjWTX2baddvYwRrHa187xzlowryc1L7ibvTQHUFUfjMK6xkyxx9t5qBU
y1uv9jqGSNp9VstlU6PfhDDjbsTdMhgXmfq0/34ZoPpQuNx3TbIbh+w1raO/LhcPDS7nRl3MKyu1
FR+jzodZxybQow9Du5y+aD/8ilt9lytcjl6+KbPJDCE23Qye9beOcA6Npbuvx/y9y1Etdy3cw5SW
NMeqttgn74CiXan0xLykJxoLF/Ck2sUhuvIhY8GDN4+vhTY9lpICzM2IFsYwPjol7mh1GT1GvfEk
ZPdDM8i2TBNnBPmucfsHkcpwI66wf0yct8VZwaflBYoNm9oUB8eIrg27d/atYT/2kye3yqQ+Ssu7
iqzkIUuK0FLMTVNa15nuvS3V8hO71RvTG9/LLr2K1I7ZkTP/yep2CON5uS0Kg32X7dSl2ilRdSez
7o7r6FEHzeGX5rQv9SUOO1V/sQuHup4IPJRrHYI6jTG3oYGglFZXdLG7FMtxbWPEtKYwUBy78W+G
mzH/T3KZJX1prPF2qeUPLxG/6cJrfjFO1wAEKGmwhnFkagdJXDzIXpDL2NeZg+NkLEJFeMCM3GcX
AjRg2Adv7ZC3Oq3RyrXDJSsmv3YeWrv80xp6qHftIZEzLYmBnlNvUJKnTGpEHGrZeDf1Kv3Ftgty
Oz0DxNJWCMjxLBjCCIg6A33ALyLTUQrFfkCYdN/HnnGR0gH+m6TyoZ/IQOxMtyE6p9rVXFBLJsjm
3dZyoO9NDnxm8P51/k3M1lUDnrqlAfs5gqp00kgsmi3uPp2hPW1GKylzQv1sn51/r9Ca4yeGs6Wt
wHcYs8dMf7yrREvX1t1XKiPjLTEkvyt12HFsDIZzeGkZuGpDFI5/ebGuaRRenvabXG1N3fAft4OU
vPK/c6VMSFn860Df2miCrO/nf9Azs4PfCKHC2SfWhD2OnBbZBHoip/bM/P+EM4UJMpiegA2QC8ry
EWxUztTP6ii8vVImxhhA4PWuKQLEq1oU03BbY1B22zD8ftEHD6cCSA6L5y/I3b65Ro4tlU3TAueO
robgnKZSQQHaM5/rRDZPmpJgATO5Bq7GVpxTFIulSok8KoZdYaF2NA6+RzN8BaSsDwM9V4ehv4Kz
P782xTC6psgbptKGOW9TO8a/JU7L3xElF6Aacea4nNilGqrsfB4+kwc55vNyYyfbSVeTCO/xxLua
EyMiwdHx8TrzWF8gaQbKImwF6CfQj1nq8zpGk8y9UDHJ7JQkn2K6PJOpbwqlERlMm1EYvoW5zp+B
K5QL1Yvy39+/1q8IPKTRV6wkigfAQY73SANdsY099oiDbQDSwLT5ei1LNiDx9PD7pU6AUQASoeoF
dQAM8bGeCviGuFYLlmIqVj26PaPEXS91C+NzGiJjiNxtR+HZ1c3duOB74dd92X58/xu+on54XBfW
ArRrnvhY0bzpQSrAGKZ06pZik/TW1SKnG1xIrGaHCJpxZhd90ZBhp7Ie6EZ0kXV4mEe7VuOr0Ych
2Cl56QF00dpQKZF384ZSD52JTm7dedvOXvwlMt+jdHiNrZl87glo2a01KOY5Bd5T3xvqCsEQ7K8G
++jzfivmSlqpWuh7d5INoIG42payGoKqy/UzD3/iCCHWBwEb1L+BWcTxUnETxyYALJTMLKUJF006
9EAz1j0T6E5dbSzgAvuH5rSKjH9+KPzRa9frDXh6OhP/UBQOpnxTldfiAj3jvMFis9BS/SptawWV
RAyNS6THcJJOog+3lvU5murXWAUAmf+g+YRsNHqpn39POzWZ3qN1s0fd09tNXTE/AkM3mTxr2jUW
INP997v660dlPXCtKP6ikfpFAptun5lHNZlz3DG8VpJxvgSXP4atUdvb75f6eoBYClzgitiF6noM
oaW9syiKPTh7aoXudsLoZDsU/fLL7EnJ84URU6xY1cv3i556nyu5WCdw8JzHpxZbdl2TrnD2Vtbm
u7LTp7tuMuhrY/cUaibGHf99PQBYHko3xH8W/Pz9xtqjBQs0Z19o5n0Ra+1fo/bUF6apGP/MrdOc
iYwnXupK017FSaF6Akf8vF7LqcR603X3tkjGpzYVlbrTx1x5Ep6T/E2ySMs3sWZnu+8f89SyrLmq
88GE0LwjaLIl6OrKWnP2vY6fr9XKhuPSmKHajY6Pz0Szj6WXbL5f9OstYK0pGWpoLsZLX+CPWDub
CTUZ31JNQtWBejAxb9zMum76TiFukPxiABpjH4h635m1Tz6w6WqIW62yYseXuoJe91hVqoP0E3HA
owMVFIrd7PHqwRiyBZdYTd25B/4aBhmegcxGOs/De+E4C9Xo5owFNfuF5KrNfFdqeWD3WMGcwdCe
XIfQjicIb9hV10zjf/LKKAPFvIAfvDC1YgDY2C+RETKfOfc8/yQNP6XVBkENfpVFOwuCwXFc70pt
UQsAPoe0BdHhR1qHlbCFP/xdrMjx0ZtTXUC9bOtiC8gMbI09Q9ymIxxle7My62ir6vBOAnOI6t+0
ULOHNBEMqBjfF4xp80m7tvu5+osvYvyzN8oRlpGm1L8cbxktckuM4I15wB/RnvNHYfXjb6+Fu7Tp
O0UxwHFRIfqumif0PKchsi8ipqLqW6EnjrHpiBb4i6GnrwRkk+17BFyh9Q03n+0A3ySXkYe5TAJs
TK/WgD9m1EfVyujyoFRq5TrthhnUT5TRrjOAsYU2Xn83S4TWOfhS/k8oLPGh+9EDQ2Rh6WAXjRu4
7rRz+jyPV+PY/GeuRBrgraXBxjVpEw/81uwmeQBPTnYbrCvmLjDLQkXuNU7Mp84elnt14IMySi4R
jgBTCWRPkJ57Pqwt7XWM0+raVpa6D8doAZFYti2tW6pTQFXfH9+vXDTDhPvpgSa2XEtFf+TzNjPi
LDJMiJ/7yrH6sB9nIywQoX00u+xuUIUNJofIbKCFAIjSjbFNBTPw33+D6qLmDBsTW0FwIJ9/Q2UP
hlK4ZXzwJhqI2diMW4FHS1ip/RLaIhu2Xaq3m56G4F6ZC+25SeP+zI/4cufiaghFjehJwfH1FEyw
1hkM08iTSbXcNBMzGKPKswdHZab+/fN+CZnrK1fR9Ie+DZbnWO3BklGC6Ti09NiGQOw2trlBCMGg
NYvTZgnA4bKprHST1aq6K5YxOvOk/8RgPx94U1ujpgZO3lE16+h6SulSMS1ylX1uOkCxE0Pgc592
r10cHxQmRk3owJ95GPUOb+2mqY2GGqL0AIkbtfZSZb2JiZbSxsC6qw7QkJNGjk+TmVFL1aRkZ9GM
2pMPbdtmGCJH/dV1hPGcR9rU+xUpm3rmvj3x7dg8pKRI8+lYRKx//j+hcpCY7mjElH1L4n5N7TG/
CmOwdk2lzmeunC9RmW9HvsSR4bpbP+DnpdB5EpADx2jP+1Muxr7pLocG44Az3+jUMli3/vPxgGV7
3FSRUQuCLqa5QwaWvZppLg2G01FTnFnnRLkK65tK3IYf9lVJrkrSvprJjfYkLPEFbqeejyCAchhc
OV+Z84LQe5p1m0x6oFK/PwVfLm/DhLHooP4NMGf1Xvj8Ji230a1e67OD7k7zdRLRPs9thI4ipEd/
jGWdodown+uhnDh6UDRg4ZCWwBI85lUBF6KxqnjpQamiqAwRI6Ev0rRM4QJjWJrkQh8NcHCLzNK/
KsCp3ndQyfjz/ZOfirnwtmjbgX4gxTxuEtRVNepwYpOD6nQcnclSusdkmOgsunrZ6AF9ZaTobCXV
/tp6FKHtRYdZvfHqYfivmbGBBQRiGRqSQpydY6JOJEVfjLJMDpEJCA5AMLNjgAx7q/HETdn28Rky
8ImPTvOFhiGEGahmx8nT3Koy8shhDlEjs63elHedgk71LBHgc/Ok3NWqlZ6hkZ5cE6lJpN7oU3xx
gRgTBTcPxYsPdWZqfu5Z05ZJmoXWbDVfAeXLLksUF87E+FOLIn36rwigLD++0nRAxphBMF1tTXX5
02Vp8je3GmaSo23E70a+zBj1yaQ4lzWeCIVcYDC8kL5CsPHYW0MVkwROjKQ+CGpNCa3SzYuQDlt6
LQGGngsfXyt19g8CC0gOYAgGQW2NY/8TeR1hots4JDymond7jPmUXc7kbOOu07Io7ocNL727yBL3
MffEe9WgE2AODBG+P1EnwiW+gAjDQXJlIx8fqA71cMNtlQQbOCX5Y4nY3IIdjvbfr3Ly3ILNo6pb
WyCE589PO4q5w+YnxT8vMcGn4yYp7rylTjbVsiyg14z2r5UAjSg6dYAemTSbwWz6M22YL8Uzr9xA
0wLdBS5vqGeff0REOuTQFUkOzNGmLZ1ZjE1g8cCJwEntcfTcp++f+p/Y7Od0gSoHUi/kfYjE+NJ8
XtBoY9UqI1EcwJ+De61QlbiLuz7+wJAxzxmIOfMVha7j3FS2Fu/yHuT4rMdQjG0sBd4xPQHV58SZ
jfeaKWMr1GrHHbcZDK0bY0HlIGyiahZb3CqZbU91ir3F94/w9TCS2ZLzrDvDXfPcz0+gtu7YGyNe
DOiNQWltjZwpGH59EJTz/sYa5uRKGHHinLnhvp5F6LQWwpfUix7N2OOGWV7baaUUxQF+d/NQISIX
JHbX30Sqec7x9OsBQDeMqv9ftwFVh6OlADo05TyI7FAtXnzZtHO1SZL0XF/q1CpUXqtSDk/0Jc/K
VRETSc30ILxuvsCtBDPayjon1H1qlbXBinskZE73+I7olRFzO6rOQ1SNxuVQkHgWyDk9fL8nvh4j
619/jVjpELeO049ZSed2NNgTbuEmlw6T4otctSAKa7P6ULT6eGYPntoM3LNk2xxaNG6P9mCfTXaq
l2V6sPW63eGDq+wiBQcZtXLE5vtHO7XdOatYTuDDSWp1tJTZ5C02rUp6WGxArTt3jKu7SEzjq6bH
yj/0aN5vSnxFpvD7hU8EyPWgkde56prSHVcWKLc1oAa4ferCpiwvJAoqwOpNmKIGLxwLgLtM9fTb
suzhJ2Z5eeYln7iPqI85BXxP3Gm/vGW3BsePLGR6aEROW6+dOu+mHURyuTSOAh58Vn+l3Fl7aOIx
msKolbohegXez4lphrn7/nV8TTaRVFoFZZBqhrZ7rIbQKqis1BMjLnoF0cbMxV3TdMpmbqAEdm2a
wnMzm02qWdX1pEbJmXvinxbsUdxe/WfoWfMxSLOPtkHn9FWSScXdJyIS27TVdfzaWuwAqxmjqBKw
LZzbPGjjJQumqVo2VZ5MgTslVWBrcgqdtsHFdJrnm6iPR3CtY3vmc53YqAyOV70WDKXoIB5FrdJz
+sYYgDxYJBKXQ9bGF102FBc1ZqqBitQYaPhGPfNVThx8iFCceDq0rH4sTZ/Gk06fa3L3jWp0V7OV
wzbJxiSgdTwGeCqXZ3KTEw+5JrycCxpstNiOHjIyaxvsOJPHqPbiK89KtXBR9HzrJrqzHd1EAcHD
6/1+6xkr6/zo41PTgX8gWdC/mh3gqwOJUnrRXpNZ/SNqxlKEUB5p6rfWMl1ZSmXPQV/Y+hCCt49f
i841ga7RiWJ2rS2kT4u8oZ3bixVLAaAcwJNpB3GOzLM/Cmlm2xLEUPtsiqL7cBi/QToF4G4BNs70
ladreP6YLNG7Olnumwov269rwYwOM0ffnd1pZQfa8kzoW/f00WPjXEiGhrsNyqXH5s3YwA4lTb/4
IPJouCil0R2mrkVQG3vg2+9f8emlKCnIOte+91EeZjNCIM9TlD1Yi3jnesv8VpZTfDm7ojzzNU9s
oTVtYUSD6TYTDPdz/oJXbeJgXqXs9SnLwrFZ0HHk2/zQhbjHbYPOICYMZ87mqWNC2KIhuFr9ogz6
eU3whHmscEfvm5EO/q5XDPsuHQE8MVdOPd8FnuaeWfLExQ+KZAWRUFEwwzA+L9nkRooKIG2cWuZg
AQ056dezGeXnBCJPfDmCMapXAA8QqTlO44Ev9v0E8XI/9y6almQgApBd6V2p+jSfqRlO3AHGatyJ
Bh27khLp8zPVY9Ywjq+UvaK5E42FyCnQOClUYYZibI0Hu8mKvyV8sheJkgi8mQFyy5lDceJTMhxf
SyOm9Ig7H71XnEKFJ7WFAtjECzG16aogH7n49KRdwNrtOXuor+ut+sT/7xIPT9Zd//x/ikJvEelU
dlzCA2SCUKqV2HjuIjaONVWbCZLPmabCyfW48rnneMYvFZG5qEavNBpZR6noDNyJLY2lVzckcfNG
A5t4Jq//ehx5PjxkqDhtEBDu+uf/+3woMtitjXfmKCf4NEi37eQyzo+e1/X3Vc6YQAjjP6s00pjG
khaoF10FB83Nz4sypHRAFmbFwVbk9JJUUev3i2tus0SBHP99aDv1QlfrPzqZTKC/vFCbm7AR8cRa
Tv+cpq53jUorlDRXpjuJdeiZ/al9PZDMH2A1gmBY0QXHczwt8RTHKKkwsXApnmdk3J5lnUMysTol
vrH1nOzfzr0ByH6kFuVGTZbyuk5QpN3Abk9+Dv3SlEGlJGJiPhDXVy6EhvFMcnvipawgLxIGkGL0
749OMj5utafDFzrkFdDsPk+XEG1ZJFBUZl3ROHb3//kjkLVxYNcBIEF4fWn/s8sSu50XKO35oSaZ
cXzNoEGI7AAff2pG5RekjrPKues98vn29EgWCVQApRzEe44esQJ0lncK36GvnS7kOnfCnr+Bz62I
3lMGL4GVxvHeczv94/uH/RomWXkFtoEHo6v+b2Txvw9bMO1U9aKkI6roz6LEz1PLJ+d2Skqkt0Ek
y8vU6IfrriWc+CoZ7TlTtK+XD6vi30CMXIu0Y231BXcTeEJZeXCVvNoZuZLf5ngh7/77c67DNorA
te1+XCDpUQez1W6Kg+e1v12Nv/LNYRZPgk7CuzdZJOC2jO1br5kWdad4VX9mF596zNUsifqaaQk4
i8+7qpicGBrGgL3zPGi/tcJBw8oYsv5cDXriSAPsW9FhND5wFzsKV2j9t1gkYfqYl06/0xevvi/b
7slYZPSf8zBkOwEQ4l+AlzCwm89PlEWyK6EY4ybcqPolQiV0m5BJEpuljPOX7z+fpp84ITg50tBZ
22E08D8vZsgoHrVZUsUv4NZb8mpIuJGoblIq7vsRHciLgR95TfhB9kiKDsLFnKeBF8ODcGWVnUkv
Tn1Oj74neD+TCc7xVZvRErLciI7k5IpsZ7aZgJDgpHffP/apj0nyyZ2+ntEvfc8asDz9yJELlkEt
/hNd9TIyoDpoRRmdm8OeCLPYxNkALAAkUT4fXa5URcVY0pfj7mmwPNXyatstNLYaZWjCvIYI8v2z
nXiDTA3X8bfKy/qSHE1FaakxE4JD4undfZ+22iX+1Oe8htZffRRZ6WXRmmZoyM45PvflovaZYJR3
aCS0jSxhzoIBqxOCXikCy1iadwKQfmZznPhsq3zgv07IKox2pEwWD9RAXuxlB4T/51WQzzIDS1Tx
h4Ue/Dlv3VNPSMuFQRJP97UDmelTUky6kR1EqsK7hmzzZuQAGtJ0KTdpj6nSNEVnbo1Te4XvRuBG
8piAdvSAkGuTrsKR5jDmxpuVKtHVIuryJun04mJqTO+/It0ZV3I30QVfVe3I/j4f/rnwIq2co9WV
vsteY9AQ8HaqtizC77cknbIT28UEabhO6PEHPIaZOqJ16LgzG00WW9FCrzQ2ZRo9WwIVK1goAZV8
1wRuoxZXmk6uuclcTDylhFkXdhFeAyEk33bFMvTLYwRdat7NSdHe5GpNjZFOWfqRkSGjrDNP3K8D
jjK/29hQ3jXKD5CdOsAdI3XEIzD2+k3LNWsI2lI1yzCfvUzZIMWK8lfe2B6sR2lZcNOtyoRgGjfK
w0IDvkFV0DGk73iADRC5KvjfiD30ZpBUNdpTqNZitztmWdGHymwsj+NQTR+wDcEN1LmFDkIjrVz6
lQWV3++6Oms3OErmd0XeiwuyIAo3d4y810n2BZyryNNL2Nm9Ewe2K+HnN23pLD53uXdQuHV/N4g7
rsO3ZLJvKkx482DUk/m6d/XGCeq0cGDXIoSphEz0UDWZyt5F1xeREgtOVDMvl42xmokaovT2YzQ7
yBd5LSCUGTPV62wx3UDNmpViqWpia/QZ1HCB0wQMuD5z3rUk63/XRqG4QYcvugNhwRruUnOclYA7
Y3nplIIxb2na8h40XU9zCHtARAakeNKiCqaz4o7NI2WF8ZZgLIdDXxlbVYCnovw512qLEDFYbMWv
J2wkQ6+CweNXlC5vFgyyLBjn1PpN7LSundWuATMi+zJTQaA4eVE8WSUKgGFeNCnKJsai+GDF1W0/
iHHZpI7GaKaax8Xat5GbGz7S1XJLeyDSAwXrmRd8atoOTiqOMZCTB/cVHyEzQ4ZCDj9VOagQSMHv
3gwZ+lvbbqQLHmgFlq2wCqUsAtMUw0tdjuKvWaiTFpS00rjAJ8tD58POxfWkIzIFmTJhw2RCLaat
Xkca7ORUK1vUS4Bp+eqsiXTXsyaOMfzMl0FJ+x/uooxvgDhs7Li0KWyLAsp6mjcw8EeyPTT0Kv0W
aaf6IkJU5sPIeqcKZKuIS3WCEOlr9mKilWlPKJoNxXJLsEX1yOlHCN2yHBqayibDidy2u1svHtQ3
OWoNZuIGNBCzFeUTGDW+uKZnLdmIjpbT1m6wPfRRQFubNpri/cL9HH/MPOYhIFZXI8pSTFSDypbN
b2QkqiWIemd+BvmbjEHpRnDkYCA5hZ9Vaf3aSq0d75fcnGZ4ZBZysfD+mwujcKbfbCtEDZ24dD4W
gZNx6FSdXV/WSw+J22uqQfgM/sc/KlJy9xk83GqnpyrE0sWMJQpX0kz3WY8NQ5AlEzuucxrZvhAw
+j/m0noPqZSz42dp4aFa2hRD7Md2nESXHXaOvyZ8lx6BOIz5Zoi0zMToQxNvpk6A8BGnmW6VyZii
u94EdRYMU9nYG2OUiHP0tYLUnWjL+RyI+9RtyF2BqC5d39WX+yh6m3MTW7mWHRSzc++yFsxisKhV
8xZ3NpKW34fwL4utVwWIGsTdKWcI458X4yc0Yoim8mAlio4AYpvUCjJApvaX7lOlbr5f7ct1wWo2
A1quXW5761hPHqrO/3F2njtyI1m3fSIC9OZvmkpTpZKqVLJ/CLVaonfBIIPk099FfcBFZzKRhKYb
PZjBQB1JMsyJc/ZZG3o8DtVnswqKjai7KNqksdUdtD4DTkX+Z9s5bb7LMV7ZFwX+dPfHX8RQjM9Z
BQUVKTAdnVdPK1gREYlz7o2YDJ9aKeNPBRetw/1RFqf9PArOPVzAqZ8tlIqeFhbo0uribOV9c6DL
t98N7H0wkQb5VEVJutZbYd36ilwJifcZdhb9Xn5F4NlE1BWAY89o+6c5A/MeKrj7cwrTDpugUgva
x7IPVLt16EsTG68InCeMOB17X01W8dK6sQ0Wg6NkZhT238CcaelhYHZ8RtWafJD9pIoNCZ/Y2oYK
X7mNQcEKwsoYT5+auIifAfAUEvqg4uGo8X93LS0+uANUjtxM0c5MFNWLQA5vqU+n+d6VbfzTbVX7
MhZ58HT//d/4ypgp8t2ItaiwXX9lx0S37vbc0XE5VTqJPM23tnYFoPr+ODfeum/A6JrTEHMt8eqK
GlGPqujlzs+xnQwPpAKGXeUn5ZesLrsVadCyXsicQoUGOJ/rsE42+PILi9YvcTOaoxgHh/JcM92D
HoPFzSEg7qG7FfT1GjAZNJcZhx3ofvKG6JnAVq283BsPTZ8AF/JZhDvbwF/+kIZe0jw0nOJcVKWI
NkIXI43DSWN9H+BMi5UFuwjWeewArSuVIXJavOXL0Txla+iQkvJM8jvb4QkDOlg2BD9J7mydAb10
b5VraeEbj+jr3FXnaxY9Le7VI7ZZh7B3zMszh38KgJNwKUaS2GzYKb2H+3Po1oel9DoLCMxZanv9
PjFKxG406IpzWXR0+0cwlPyJnGnEtr0tM4Tig4KY2KTeRgLLxcynpwYoDAKwlV9y412T1KIoDXmb
bqbreiPI4REzLL5sSNP0x3TqvsHZBRXRAHfRx5QMm6R9m9aKhxF7Gvgqk2JZDZyCcZDYR6TA+WMB
PfxY0NyBowQiLs+o2pUZsUj94UvGrPPJ12CXvGjuUoWiaTw3eF91UJ+BG0K3zWV35HrR781xcnaJ
ZQXbXjTZym3n1vvBVBvuPNUR1sC87f8n9ddkpoooRxTnxq+G5yDjYuEHobsd9Mx+0Mei/9xa9coW
c+MoIcVJgsrgdrVU8RYc/preNyQZBGZA8dDo6XZq+vpT0FT62yQM+mdWpsF8F73IAPCCyd5TNkA5
TEp9fg3/eczetmUb6lZ+7pxhG7gNMMDUxS9VSvklbWBfkoe34fZGajdqTFQhoGnf/w1/vPzu/Yar
OqJb2hkNSCaIzUjEH3Buo63B9eL4xKuIIDGGdnHABlR/oTGqeoYVa703TPyIH7LJtTMSwn4JR0EP
y582Zj+vXeWU1gYx2pD/MjNgeftBKd/eTjT//KiEsn3aTovq51Dl3jGJAvu16DNf57bWmx9aLbKM
jZFAhNuzaQgb+ovZe9upCJpfpexCua3MoX40YWAkL9NYpuegVIV97uGNF9+ruEXFAaIRo9SmCKhM
cxF4x0Uxdw9IucR7PwphgoUW+/qmz0pcgFv0ACe7CfPvEkYvHu651lZbs+vK770DwAoyxYw6plIm
g00A6QRoq6ziGFZIpn+3nZFiVqbs6LXFjWi/8mluzI6Z6U5e0aXweb03aqzqzLYj0qUEaxsMC8qj
3djqwXPa/u3+ULdWukNOgeIORsx46l5ORNlnPWoPMz3rQzNtU/QeD2nRBsZGDzPjRB92cyjb5smO
G7liNHHrAODub83JPRbCdQTuD6ECGkQ+KhGme/TyJBq3emz5VCPtbK0R+9YSJwZ3cbVkYyFZe/mY
Zm5lQaJTPjFDEBdRAh5LBPm/rZLFQ8f168v9t3rr2QglOEt9y0AjN////1nenjEldDyq7OzR//0q
w1yjlNGbOyHceGXDvDkU2xYxsI4TwHU5t5QDfvMhTzZbVRyxx8jful4aWztbIy7cGolnmt0kiZEW
Ca9h4HaTiIiqTO+rp8Yb/E00eP6xj0S/cv4sM+tzfnnGJ3A/m32Xr74X8Crhj/iInapwhtrAigzF
kD3k0n3EDcR/hmRVP2gktd5Cr2/fValytnntBNA3u2AlevjjeHKxUc4/ZtZuU8Qm4L0+s2O/7MyO
vPCZGCp7Hylr+CdCbfPFKr2xONitDyA0mUpLkdAQbrOPKts2kMhIMHBFZsF/z3MfIgXRFa2XSVL7
z04Z2D9z28/JMYeC8z/uwGVPHiRBwMVkCHZV60h9k2lu8Y+R0U32JNpuAiWFNswg7tSyzxp4AVJt
aRe/n5zIY2OzJy/ct2EG6rKsy/AdaQoo1nkaRbuiHQyYaHOCj0SNWb7ldZo8gx4frB2MIuNnbRhS
B9UI3hJP22ainhH1g+Dnepqz1QqN3xcFHf4SXWSHuC/mWl48WIPvh9tMgFHYTLgPFFt2+5kQD52I
VorIDJ5QpcG9u7++lp33pPdQIc+6gllScF1+7UsxQL1BxT9JwKlVZ743R+1QGN02rbXd4Ay/wt75
XpCAw1ANai2dT4/Sq0Cnp92b1wbH+7/HnOfj1RRxZk0HJQoXsOJ1Mph22EK0tGmcnbJ8znrUDURL
nBQHzCzfBTDiN67Kn9EJ7CDpFFtHxvsQLjcgV96S6z7JPHnFIwyilw5Hrrbkk8C4oBWTMTd8AzPJ
9WZvB+LY21UMIb3c+F7x0bWjz/cfZCkT5MUitsFPdGZGLK51ELXS3PHy6OxP5ue8tB4jm1yqXRsI
vDqsWpADxk7zLVU+WoexUh8aYZ8iAt1NQtXEqySBjOFurWJN03zzk9P75Ls+GzkqyqvLGU2YXu3C
dqY3ndBg09id1v6O8gaqQlzzRzZ0LkJDUrmIqge/VuVHQ7pBd0zpAf0I0m30tzCTLXSfICIhq+tc
8lam5eKUQaiMNxmlo7mfxby+E6tBg3BEav6UDr6X7O28zp5Jh0/yIehFDB+86VfKnUuN7bw30ahI
7zyHNx1ElyeNCSbWQ9AZnVVCqDDM/mSJ7zzUMsZGSZcvZhun2yrlSkeT4T8VVZOV82cp12DGINik
W5K7AimZq4scFXzV+E1Kw7Dt/GqM+MUqxudRr98KEb+bMtFtTeEdVeQcwLKfLHsAyxyY59ogn2Gx
RgN/7RctYhp+EZVOjg/2a/pArt6J4YfSjiba2LK0omcx7nX15BYcVRsb5D4CgiAMzo6IgcIBRYet
5gjneSLTZAAB8/LviRhTyCzp5Dyave+pOUNbmWfPnbg8NtLEDUWO5FhXlt7iTsDP9klz8A5pJ+H2
c/kpUYaprADBiw0jTM843PXBgE7Y3sUppKta9vneU/ovGJnWQ56Mzun++DcmLzdxb+YFAGPQr3Xi
RaYJO5ImVQApy+NgW425wee2/yw1FgzHXF2sJR4WQ84iNBetj0eSC3zKVZjUmWk90bbvngJH/XA1
azw7YR/iNaLki2GVa5W0ZRrAQ6nD/sy+Rh5vUbn2hABcVRjOaWo4oKBDd/bnaLYdo3pkOj99REUa
7XZFpjbNSA58H3HkflaD6MRDRyfVqij7VpxDjwnLxyLNQzrtKvxOrHFiE+Wb18ojJuUELd2d1Zfp
yzSNvdhA0JkTEyaXq2ORGPoHnSvx13hIAtDEoC3MfeRBRduJwJHT1ioToJZIMb3PtS/Kl6JOXe50
ypo+w2Huxa7U6uHfzuiycdeLyiuPdFrbkOUlNC1OT2pSG70S3aEL4DIfKjTFP2gA1vEe1pSvtqEW
DTQ6qYCtpnE6fIZkZ7Tpa9JlE3i5iQZ2EIFu9BZVQ5c8FEGpmbQFG/KN3tvsUY967o11iEZjMyjR
vvRxZXXnVuhYTGlGA6VWpTZEyLAe3aMp+wEZuJkUyQMaZKnvkmBwxROkobT+gDus+gxXL/oxFZhh
xOBX1dYayuA3qs3GwskC5vrc4I3JtzRKTKQQ9ASH0auRuydOF1CECMfpTeSu9rM01FDt4lak43HA
/eeYFvTp7U3NKJ5DwSVhW4cdpm56kSgw3P0E8CbMhFHuemeALZ1kjvpn6gQBFWbu2F4NgTyNdhuW
G4zWBucBk+HomVxu9s3MsyTcRKpj/hVUQov91Gh0QWWFO3wr0cOY22xqGmdDVEzmEUhQeoZcoEqe
3tLUDoJtQFdKbfo0o5pe90WvZn8LXWV5sdFJaqWbIifFtDXHYah3pkSltgmmwOS/B137ztdre4IU
is3E7IeRvt3fROxFHDTvYChwAHqQIreucgoOvQ15L5U98wGNL6OdBnSEW03717oQ7sWsX85aG/0S
J+DlXjmRRNcnE8M8QXl/CwUZY+5568DefUBoPlSv959rcfeZ06M6XU4or9idnat1SuqBSoS06U2o
uvItyxw+rZEGzj6KA7n/+7EYjC0KcpgDhOPy2czUrj3K85Bwq3B8Hij2Pdn6GAZYkrlAOf9+sHk3
pCmAFPsCThPUWqwlNbw6xS3mZaAU/gXmxuSBWay50NwfbHEw8xYpGZD95GaHmPHqhBN1KIVbKx/N
IPqXk23aNBigc3OP2ZSk3y1kUeFmZNcgiLFFc7w/+p8D9CJIZ3iidC4OLo5adABfvlhtTIVHQdw/
FTnYib3SfC5USAbir1YtzWZnR34c73zgFrwDrfQOml8g6R01UUd7pDXhfgDl+BtDnRSeoh+6H4xo
bIeNEco4xzKlEL/u/+LFauIH0xPPRLc9jsdr6ItfEtIOKgpOmetXz9gkt9+CzC5Xvsqtuc1pOFcn
qRoSA1y+lrAYSjvIXf80BmNNL4GBewtFdslFz1uzf741A5Dn0fU9p2KQiV2O1ZeGFsXO6OMYlum/
6IMO3ypb2G/S6SixW0TJIPNHCGmzH8Bfd2ByoaFdkcCcPjiUNObl4KJBW5KPkFplShfIth2jzNt2
5B+xXXASc7VgeOPz0eVDEyl71Y3NsG+MyBOB8k4aCsRHU3Cr/ocEvvuhTJVOpaHRI9DoetgddUOG
7i60yX9tmpbcaI+UpCDDXuORCvfWbV29wkFRlIO2NTVHPwq37XHTIF2uP9nkyk/gRuHjQGCVbwng
ZUQTQiN3l8gAbxLXwW8J3oZ87iDVn4QzeQlZsN6tOQVdItwQyvGbTihSc6o4xaemaAtjW+q0rO7v
z+kbMR9rEBAWmfY57Lu6LsCerAvllsHJ9Scf8+ax2BODGI+TNVlbbubl4X8Yj89u0SjtzMK+y48O
W8UOHSiuJ+HBIdmUXq6icx1YHK7o7oS7qZqMBPv9QRdffs5pgmnyAWmw1ywk7Cm136Cgd2VyvfKH
hrAXMG6eEZz9/Tg0c5CVmmFmi7RDppdYnLUe/JGoMXZh2OfvS7NPVm4Giw2Cp6FMh9iTaH1OyF2+
QhOxTkkHrnaSqiYn7GvyEXdsd+O5uIrff6DlLZ+xeBgWKnG6CUrscqw66XNYMhwOcRg5rwkaBzrF
MFhXG+kBAj0JF5o/edQBByA24y59qiOoz4XRRp98EPL9g4GkYpbTEMtpHa0A9fb+T7zxNqjKErJz
UtD7f90v1AVlmMkS2vRkROJc2mN8kJUvn5pB61dOrJtDUZVl5nJF4oS5fBkGxNpUFWV0xv2yeCbl
icVArIUHH+uplRc/n30XZyN0RYc0PCABz2eLnDfu/2SsRZ9jWTh0NJXRUvEwOD0Qensyz4Jk355Q
tNjlIL3/tgQwf2yLhjlyvYBfrqOqaYSlWwYmkYDAqWejUesZuQd86H3O2r/+ajPZilQJUoK5V+fy
+bjcSq7W87YTJpiQ55H2ZLXYxWklmLH7Q91Y/OR359VPYxDv8irMKLA8CI1cBSfd6kEcjXkN5LoE
aqD+h2eikOzAEqCtd9GgIVTot6Wfhqcx8+JHK+hCbnIYeOZxH68IEhbnNsIlkHBsADMdko92+fri
3tGhsmchHjuZ9RQrs3oKkD3u6zzVyLBqOY5sRbdFdohH1f3XuUxxMTUJF1BkoLFHBns1ttcOceZr
ngbXzx3OXVDX+9Ygpa2qovkwGFqBCVdCGjur6xBBYuqpY+9J69f9n3Fzgfj0SqBpYneyr9TFplcT
9cdsggMKkX2FMQiYc/Fv3wn92JmjdS76sfl0f8x5Ui4W5X/GvEpkcacbMCDD4FnPsuZr2Ip+77Ox
ZYi6aCW4P9bN5+PzskpMYylMEK1dY4iCh1BZTurBSGJ9l+MZAoNoQsqUC7WxrCw83B/01gOSMSXE
ndtCzOurTppoQRxa5JwA92JAMKCjon6g3iO41Fdm8DJPyTT6PxAzl4+ArMvlFLYU0h6rleS3cuWe
eo3NWysszOyUFfSY0fZz2V+mkfVV1yXSUPTE8E10pYvHsbCKB9LlHzBT/YgOSb0mfhGvzPOb74Kc
MSnumYJ9Pc011y7iVAs5yx08BMGfUPL2puqzNUV/n0uf38XcfU6+msDoOtXYaFMWOXWOJNwJpxP6
rfAwUAPyQTztNNStQP9CfW924nsnGmeH4M1/FtQgN6UQpI4cMoEogtqX+7Ph1hT8AygAKsZl5JqQ
EExFH1jozk+4G2HkqbmvtZuED5agzSR2IqpTMlpr+LixsZEFQrZAlEYW/Tp7jeZuqLVR105wEKI9
yd7ZcyhKHikRUI6Ghv67zXG9sTMh/rpPlcOIXAIMbo5dgLSX89Gr26EYAjaUVhua49hbE/oWM9nX
UwT3r1b6ygJfBN58c6JgNJezim7BAWnqtvRoOo7Pok2Lrznyq9esxzxkmyOPbje0TsKrvv9Bb5yE
XPJhXaCZ1A26Mi4fEZRbNpD5i85pLMNxH9hdHu4Do1sj+t6YODTTmAYodyqCi6VTDj4unfVA0aqQ
5ifPm0s92HKjv2/E2QixJDK6ulh5uFvn0sWo89P/J2RymqjoOiimZ8zDzfcYBsmtp8fFSzdGBjZY
YLeDwUJBDR/W2zea+AUM6n+4aJBOoUtz5sYtdQ0xDVLMIiM6Z7nbjhtd52xSaeJ+vf8hb8wd+o05
GEgQcKm53i/6ziuELRhGqBSrOR8l967uajxQhWp3nWn4KwPemDlovyDWwCqZA8TrxaE52jhZcEhR
mLXv2jGO3mPxtFby+NMNeHXAwlNEiMXfXNGdqwM2loiYM1OnphgbIkZTq4yfFtbGmBNWMS29YKrE
J5dG8nKTpGn2r2fk5lNvKTreChO87WygQW487uRGRbZ2wG8BM1XFoRFupR6NgMcwvYyh6Dp1jAnN
1BrwXWmf2LmThb+8VWqfRZca2FHjTdXkuI2WgvIS1nT211y3829xptM/EM1XjUCnL3YjSbrabNLu
qm58+c6poxMfg5WAebogxOCdEZo4Z8bnCbn2ZzMzjO4h6qktrkT9f+5wi7dOUx/Ib1gSi+VaGNnY
h6R+Tt2IgPsgQwXwlj2LjubRKZsRDWbtqKfO47JzsJ1kpl1iI4TrixF6aOH6fPjSm0ZDd0cqrGkl
JlluJrwA1JmogClNkTm4XNZtmFaDpUFUS3w3fMLNrTlgjNG8DoHnbjTMR7dBahUrddwbhz/ZCZ2i
O1L2pXMBuPU8RJ9KlsLWjKMKMMvbdHmfPeKrZ77dX8w3x+K8mYlM6L6u06CUo0PNcnj9RNLdWYWx
8Zw2fXoM6IlYyRwspxQXV2JlUudsTyB2Lt+lw1VZGXRcnXCOHB+km7MIgilZeaD5i1zPJ7LXM1Fj
LqJd705j7aqJrpTwpDVJ9T6P2mary6T+InoN9kxc1jsKMtHsXj9uNF2u9TssJwwWcOjYOHggpy7K
zdLLer/o4QtidKFtrMT/p2lwgJ8sb5dkCb362JHu7n/CZd2QTkBg+XPOx3PJ3c+/6T9nj1HrTjTq
bFx27k5HE2wA6kSog1qB9qSwTHw4wVjRoKgAoZuYVA5Y1Sfpp9Ass9f7v2U5ndg2/vDekfFxDl2t
F6p0DjqsNj4PvfkR0ZP2HZmns6G7Zk3ssHzR5NJYl/DJ5/PuOnVYln1vRX2UnB2v0qmBUaUwirLa
wben2azBvS5sUWXef7zl0UeIPGNZSXzBtlxMLtnkVp2hNOpG/PLaWsi9O8jPZj2JXeoEw9o1ZT5y
LifzfCECfcFUpip8LeiInCnJ+IDJOfNN7dkxu+kozCzYE6vl2zbt0j1+Pw28RLt9hvmg7TQXJz5R
YKL99w9OcysnMCJNYBxXazdPetU1lF/PKYTac1VOxiGiYAV+ofE3EgvolX7aW/OIMgStF1BbUIWa
l1O6zBALu60dnzPZfLXNynjJESRsMSVsViLvWyPNkRuhIn8v2rGEEbidhYPnGU2IttfbpjugWbLJ
H4o1deZyA+RpcAYgBUzUtJAOimiq+6oHgWfYffVLRugqNzHmpmuCuFtLg6aAeR+aoVDXF2nJDafI
Bzr/5RSro13S8pwSeDyRCmpwfMTRmKbz7uP9GXJzUL4U0SejLpQ/fq7yWqZWfA6gwuwnV9bbLvb0
baBN5SNoM/mQTom7cqTcWo/MD4MlgsrKuSYnTgNEwaAPoCUPyn2f0ThYbBp9pCJSTtxbbS9bmZc3
PqExtwPRp4+eYsHQTUovTJWoonOhyfKMe7R4QCr/1wLlP2Vlmg/mKjPBxzxn/7Oh+90klEf2ge78
2dHZK6SVHtnHFWl90OspqTUna1fe5Y2FQC2WrzdnKqnKze/6P4OWeTW2RozYzxPxL9QaxY+kmtWJ
COn/Or6h3sPqnikON1CQwtXadCQGPptl7j70g6/e6VSpYN+1zsq97E9F52oHZQ/hlKDNxrEWDhaQ
ypJoChKQuGbe4gESjLh+DJqLf2U/BD1yLq9PX33onrh3ttHHRNniNy7F4Ak4x/V/RlX5v6pqSt8S
3l2zCYc4xL26jek1Fp7xkdB5+q5Vs1SXbmrr3zqu6RwobA+jazojXHmoHKQjW+UaufbTCJPA29mc
5h3ijVmloncUWxH0Z8VPQVNEl7cDDfJQqfE8o0GleyhhH4qt6AEFbtGXR/UGM4jY2cq+LqfNkJRp
AC4zUp9FbDcPvd5LAmc9mx4L38C38f4iv5E3g4cBpgKnI7yzOJsuJwkRb9q3AyXbPMuktS95hpFG
AfqCdwOIX2fOjsFHzcNGlxuamwfsWkPCk6Pu1+NDnQYIhzHAdX/3IDCffDoe6AFvi2RNiHiDTDwn
cuYUx3x1XKRyem8IJz+DidXCLP8GQ6c5aGme6fSk1OO/hgJxwC2twP29LLQw3VIOsX7ZvdSetKlx
H2Fq0f4VtbH1T6RnybABA48LqD8VeNV6pvZP33q58RX/4s7HwNMq1+7yyzB21ieQ454p2vYiIdSl
jjONeVKcBZjLD04NgGRKgmLchJqGFs7LEgcbhVBVWGeG0i3pUOnEWtH6RlaDmMNAvUNTHiWZ69tB
Xkdp4c9aXkzakgP2Wi2SaunSKtckW6p+5imzWn1rCX3aGQLL1Bbrl5XdYrnlzrkGhL7AcYi4rlO1
wVDmHuSu7JxIVUW4DpeolZh8w4/7c/vmOPM2YTKtuZ1c73890nhbh3AVATA4j1ZmvzcU+c77oyxP
LJ7Gnx3MdPrMOSgvFxA1vC7rMihPRhSqbSCb/lB3htwEViEfPIxgVu7XSzH6nMkEEQmPkTwylajL
AcnkiyI3sSDPtbQTu4jCFxvGXI3amQOm45vJ9sRjbjZZecoi3fpqqMAadqlK9VNXibnKaOoa9i+h
qdpnOol12Ngabf8bry4Mewv4of5RaLr21DtByUIxixKr6jL5GUp9OhujSn1cTyf5RJZi+jjqsvgg
o8GbVl7sMnfLNZ3LD/2C6I/BdV0+p0efEibmMe26QaLeSTe1Prh+a3713Nj9UCgv+6VxWlPzn9K/
v9jOGYK5KGaQJ+BlXw7dur3mjbFGP5GY6ue4Rv4cdWOzEnrceMD/g0uZM+ZvkZHJcTKCS86HrEp/
/CxQDu/awNR8WjCVJvfMpDDcqUYZfJ+0XaOTLcM7NEdz+pbwYBapXoUkFXYpBdYE6TlzjM46xX1E
rW8EkPGh7KKxOiRYQdJMIqK1OsCNZTl7VcKNpmN3qQHo4X2GIChAfquWwyPMEbRs8wRZ3EqocOsJ
ZxwZMRcdDwRAl1+RBO7kDgXRuQAb8trn1e/QHDoWDKY3JYqrwYGgdX8zuCFw+NNrjf0cVyvAQVdv
dcQFYsoCwZhNkj1gdKSf7IGuxNjJ9F3W+vm2VI4AwTxO+148anG1a01zg/bht2aq8FPhADm4/5uW
YSA/CcEhuVZexgLk7tm87XpwgIEakUmTGpY86UPb09WJNH6K1oCZN2Y1agYuuHPhGtnh1dopSBmJ
xPaJ4PP8XUFBaG9S5nwQXdFuRr+O3nHHho3i2Mf7j3njfGVcOuSID/jP6/lcRBZWnQEXTAJt/4Br
mH6gF1Xfpp2XQY6Jgm2EpxWhDbXlatD/vr7HWwb6BZQDHdICoVsBQtLyIcdsRoL+L4VmvO9q53dq
tt7K97xx4JDwmRujaIFgFV1Na7d3ByvpxvRsSBUe0Dul+zoo9GM6NdXekvWa38bN8eghxfAYSAPZ
oMtlFOfgyl0b8JbbJMFz0UbfEVlTAoE38sGOVjnht7YHZAj/f7irRIEUDeA5n33J6iP5pXFnk2Lo
Vaf7s2U5S8kwIfLhnz9GkVcPlXHnC2j9BrhpefhQ2lphqw0WaHrHrGmMl27I9W4j2jD6kncBNt/3
h18+JMNzeLP1Eo2xW1y+U588F65cbna29L5zTlnomzCyg95d2wOXq4KB5pQ/H27uXrpajV0c45pL
6HMmoqZYNrAzaQ1u0HO1YZu3ZJDZgDOTKocTPmWtyFYm641qwPwDyPhwjCKsuC711B616Ba+xbko
+/qhcONo5+GieDBGU+ws0v6bSK/8DeDR9sHPOyxG6lSdZjY5JnvS2YZs7H+/SRME//FLoKbItf96
BcWaocd9xRQLndHbiB5P3XdaaAX+oYzc9kz/nv/aaY7xbPVPKbHJXrN6+aELMudb407mXg7iFb9C
dyXjstyp+V3W7FrE5Fh2Nvm9KoU5pel5NNXkbntzGH5YXHl+lYZZvtyfgbcWAOsZz1J0AgSvVwuA
HjdPT+IsPTtK5tHe6SLjJcu6SB5pmUgf1eQLd6+Hk0VBxE711/uj35r/8wlJAEAgQPvt5fx3pl71
2PzxpJlji/1Ia6mN2siPVtMF/IsuswW0O4HuoRRPCLnI0A0DjTYCkvpZ6diBYVPZRm9BJsFB3X+g
m6+TCA1dvzfDxq/O/bJzwyqSgk051f1TCtJKbIKw72k7aaoKwEMo/7UGm7JPlXQrm8n8sq6f8Q9G
kywmC+36ZSpZV0PcAhCcCpzha0j7m94byx3dJfHGtyrAbnWn/pdB8fRDc2uRNrg+FfQYRUBXm/HZ
zeGzNRB9z4FRdS9xWL/Hb6N61Cv14/47vrU8ZpkvGZiZCHUt5mg8bIbqxOWE90sBZrIA44cF+6OR
hGuU6ltDkTKb0600u6AoupyfdlsljpuhpqCPKcLmO7JOApjfsS3jfuU+d/NKjmQRgBjdjCTGr3Yj
uOx2VmJHdzabGC1FGsqTFhT+0Zi6tyAu6c6e/xeFy+Yd5qNIZ+uqXXGGu3VKIAJG/cZb5UC8+gmZ
VFaqV2Rdy7Yv7GNPm/N7u/ZVeaDRO3Yeay+s1Cn3hDVumtIemk3ZBKuVthsvfWbnkIWdgQeLG0k0
ja4tMr4vEPLuXVPQnqwVkBKbtDf296fSjf2HRCWbjwliHbnfvJz/kxrVgy6qkglisSOk8zZICgU+
tdiVUW5sCpQGKDCR8GVbuL6pg2QFr8XXPdtu7H+CMeLv+6K0t3pEBxfqEkT7Zi4fu3bVxPzG8yFe
ppZG2zDtGNdyxioDnpuPXFvxoUvEriXn1D33kZeWK7P3xjdjIKKYmWcyWxxevkiralWXQ5U5B5rd
/dYbmuZcu/Lf+8Pw/f4nuzUSZh+8MU5sQBVXR0bXhGFS0yJ1zlyjPBlpqI4FxLQHe92qxpzDr+sd
FR2MQ4YZVTHFwcun0stIYoTGeshquCm7NMz6UgeHIbrsQbhl+sXVlemiRcfZ8SDZCsVRZFp1VpKg
JsncR+CIcDjtL4Gh+d+HUWrRNrVn3iI/uf5lq9ijE0Mj8NmpInOe6NjUy0NDB6u3UnC8cTZwIyKL
wUyg6+x6ZXdpjrf0yESfnBRSbJDHwbvED1N/S4ba+mDUUfwBEIdcYyAvvtZcUkF8QzMIDDmW9eUb
lF7X21Hs4hVohd4hH8rmWMa1OEuVrMl8FnOdoUiHcbgTaGJOeDUU9LbBAqJDSbWqrN9AOpUPRHdM
1lweyY9eT4t5JPgy8+6EKYR9lVCsrbGyAkyfz3TB5o86AD5t2+Gp8D2GtpkRyIbOe9JWiJURrAF4
Auaqdjrv4RV1tzxFtZ+/FIos8NYMU4iukDutk0nE+TJmhfNkJ3H+LY0TIyT0bRuxoeFVvSujKNjZ
oere0yZMUyz4R3IGsqteYBTBBgTxaH8CZjq+DlUqjpLOq5MRJQq+YFWjGaiaeCzf5VLXOoRKdvWZ
gAxgelKY9o/Ga/RfUlbpYxjFhbXNYlRZ2xbnl5Pp0kDHH2iNx8KJyhT5UqSDKpuV/Lor+oe2NUS9
620c//ZeGJTmEZqJtLZBJyZ9x5btdLvBjMhHVtJMghnLWvibLBuzx64WerSPTfy7t2LstK9iSGhp
sgt6d3yJdxm2mf5BdrKqd/4YcEfwrNT+aJTJCCsj8/InDY9wtXFzPxCUIzLtYzOmtLTFIQgGY/Lp
vo2sHrBGGVXelyTupq9upcJXzZjcfx1PdL8SsxhBddqaxzqt5bQfpqiI9pqeJphLKPh120l54tlM
C/U+rAb7naBQUmCRNVlUrTkx6qPXlE5xDOijps8sbqSxG5tYcjZSW7cIwayhZ70XrnackEamR1cL
vWfc5M3xIOp++Gm5yo3osc7y387gFz9UW0WvXRInj6AlppfOSKwY93TTOwCvdRwgaX1uoNge4CZr
rVb+GmkxDnaQcGnsHmXufLPGcXqXNynqqrLNgXOW8LxsBGvdI96EzSfHzM0POvIn/TEM09gBizWR
qooHimd5W7WUyyPqBvvOSbIGBf5QdZs066W5B1yMIMs36vF3UmT5Rz3MxRrffpFoYHkRO8/VZnr4
qZhe7hnmSBUz070YOIlvwbtRlv44TKX30lTB5w7RyO7+ibKU2RBtkdWYZY9kehfns02PfMjnADY2
0efpeJH+FIXIZJEqRy9G65rUg53yGEzAqf/ojtLU+XewB3OTFtGaU/ciBpt/DIcOOcNZx36d1rGa
NITwA/zejYtqB89seJCdFT1puUv+sKWC2bxHMybSnZ4INW09b2j/9rDgJ5CSoCGVvyibXIWBZddh
iYZN9FmWYnwoACUjhtGSQxCDXjJy+dXM2bvuf4RlXY9B+eQ8sE31eNHBRwOs5Q5c/89KfQdQ/Vs1
YbaxNfFglNsotLZOnLag2Dp6+ctqa+XRq5MkwSHtXhwbH1G6IuOwsg8QQdSerp3+SJSgPzdSD1eC
5GUqg1+K2o2DFEYN59pVVECrVgPZI83OSPizgy2S7MRWU+47OUz/j7Dz2I4cWbbsF2EtaDGFCEHN
ZCpygpWCCTgccLhDA1/fO+6sX9/1elKDqswiIwLhbnbs2D5X14XNYszw6ffVhyNbmZFrF51cbx2L
cfftc0io1/l/f++c/6fA5DcCwM/0iZE435z/8YGh3usxHEkaqNVqi3xH/vy2eAMzEhjBf4h5m6oU
joMy3wbT1cfJDO7wg4FCUKXSixXxgAAeksKn4PkgWKl/RysDLB4ZR1pp0oqDw3ur9/r/0zv+lxvb
pSCGJYAvF2P3/yjlorpBK/UEeeNr1T55lTZfe9VHl//93flvb86N1kRoGw81z/T/fZywDzeNzVRD
oNsGmddtvaZ+68rCa2KRoeLIe7YowI8LZ7O+/e8/+r+9QKTZW0oJZxk10P/9o0VrKRLAwE8fwl0L
FlOrrGQZ/vq//xRahf9yZN72tgIKLFxszv/0lcwDFNvIsEK+2SSKFbrvm+BxPTbnNPXsTALtspxi
XR3wZOvc63S1jI5ToXZ1JWynepp230SXXbikd9rr0OaqbZyz9KL9pJJEnozw1HXTG5GS7up/mVZX
EirYmfa3pa35XUhr/G4fffilBEihfnWShTUChcoGnn0T6p9WkJiPTgxxxbbL1r0T2ayeGo5ibNQc
N+AhW3/s7v26YvGExNkpzuJgCyzip4Tzctgwl8taWy97OZNVyOodBPaRXKY0aTrnyxi229d5wgOa
zofr3BHz2/sQzMsOLkncRCfmlc2WjqV7PAxMHQps5/JD9l30rZFTGVzUUvZfDhzhL+HkNM9m8vw7
lLf6S8gCxVm7hoVYpjfhL930Vp2RHFl+kYKcwTBIrEd/H8JroNcbHC0qywtbaXbmsFa5ndiAUXOq
98kbviRuB244qT37S0hE63vbCMAESBzjmNOR1wLd05f9mz+5XfTcrk4kz+OBqHFyeWmFJ7z1eahK
W+X2ru0mBalj6Y+uSvo903XTwn3DTOAyp60B3/ZOMr7NJNGd4r4ZPxcDzHif96OHY6D0q5ht+VX3
3K3ZIDqsfnGkDF6DYFv8YvPUHrwtcaXXzK/IiS48ipP1TYfK+t03x6K/Wt5RdmnDznOftX6CcYF3
s5uLdgZMX0iWeX7vDniBbNM1sdjJGnspgIWFD3N2hzckwXF9nH2gKA90UKH9NyFuSilW3ix+XlrG
WxI2V7cnHk9RJjv/oX2GHQwfIkGYqqsZAsuTxKm73uwKYrj03VI55ykiaoDVYvNHw1P5SPwyfjOB
RWQ1MXj1FxH0DusbJpbF0cY6yEwUV6T5LMl+x/QT4JpThVabuiPbJqm1NsudRV7wQqvu7gFPvIrX
tG+UfNSjs5QpWWXDtWUfQKT+bJsPPc5lnQ7urJ/VdAg7tXo5v3O6YHp3PGu6g2k9fuB61N/Ubocy
c8UcFntSgfjrF7zhKV+cYyv2ZvWeO38Ifh7TGrckP86yJhVgF3vqEtl1rZOy/utXhERmLPnDoRlq
oh6+so0+vCk9eG+2K4/qcXIXednrUj51vVV9H8bJGdNhDcI+27rQ6Kwm8OtrtCzmXo9J9xYsuZGT
fFfx1F2YI7by7GL4s3Ivmep3Qg7c3N+r8luyuNFd7dosOshS+XeHUc690ZVczyXJHicgg/rSTbP/
m6gmMb2w7tDA4izrzct2OI+Po2qnV8sGHZPyg/VHv7YmpKa13H+e3fVober42U17zeiwb/LKd+vz
Uh7BN6/U8akNqfcnYplY7OUOozc3RIjs3pyxmaqhlKuWxT7fFLFyzKkF7PUU3xxpDpjx1HZNmw+d
rH6KZfw+DHq6EUmdvqiTZVP0UR24hnL6HsdiKrBVl+m409ssRFulm57aU0ui6heMYUzZnN7NzHSs
d2rfyyyxiRdP5vAe2EpTxJt2oE8oWGzlnDR/6kAsRQ91RZ8W356+YslnN8SQcJe7g+PciF/rlfVs
dvCkUScWSOzLDd7QkOcQbSkawwT1JzABBN2jvV1YIhKXXtdsxm5hCbRmU3yDVnxEZIL0iX3V/sIf
c4lgJQIDwNFlmG+Dlt0JV79Y4y28u7mDSBO0EzJWhuVb3UAyZZW5dNIQtt580cfqm2xdpvjlEN6x
p35EsHNux9hnQFO3L3W7412MO5qmdJ6RDynXQw21yseZ73G2gupT0rqfWPD4Wc9jh3wy9+qi9iZh
x+MIvb/N1k8imwI7+esIe3pgX9t9YAkXTm2L6JzavUX/03pT9Yui2X70qm2+dH3vUNIEnHr1voRk
zTuo3lTsG2+SG3flUzBocQ1q1V4Dh92AGTwj7nns4887Shl0RTn198JI26jcuJYoczcItiEb6T4x
D9bV8ZeEkj7JlDv5D5aQ7fAvasd4zFmsQ5JUI+s7Lzzt/XIelKzCjNiq+a2P6sQHGsSazWvTgKT6
M5bTmjwmYtyi1Gx7RyK2V5ktQy2T830rV/58jymUe4VbYE0HZ63DrHeIxLlI2sD65AeWH71ti9Ai
jeCWax4rwKFXqBdRe0LcnJcikfb+T46Rg18d756D+82Juit/yYQYygklOR+17Kz0CMvwb08O7xtL
OGKiALQsmTpxG76XfT2YE5kyJZkcaxIsLI6yiXw2trH0U8IXqoKbVg7fzRC7/V2NkrQWfdgNy9ny
g1ZfQ3sZ22/CVQ07Ctwid6XpetZ6mA7zHNqE3j0lHQE3+bKEUmH63jq+Et4+Jjkpum3Cp8SCUF7t
e+OmvrqZk5aS+Ss4FaTZdDfBGJzxbO5zHvab2w8pQK1oOLnsZlQPao/rHxXcMMSPo/k3VJCAUymM
/sO66fonNJuer/FG0GC6ukNsn0rrVlOU+ODonieC+O7bckTtGz0c8NlRHfP8MFlOuHHdrPGQOlMU
kdYqAzxyizbb5xKFw6+gttVp8/Co3olSOOq+441yrkugzXTn9NvxtoFxWdH5wrXMQsfYH8luef2r
cIfEoaWhYzhb+O3XbK/qqiucOU4+e+W3n20NITe11bZwdnmxN6ZOsFHLW0m4xSfWeyS8L8jVP48w
sIj/oNj7zaIb2d7d6rSE2SAU2Kkt+u3EokiS+Yc2Ml27yuBEWYLoi9XtGCmJsQlSZvtxSMMVkzDp
HQ56e7JYnigYNFUiF8pzyaBs63+1Ncp73CXWZ3dEjJMCBicmndnL/KeGIO4KbxGIH0s/ek9gvRFQ
pmbFYUnkeOWkI6Pmj8Bu+XNy0vE/4av6jmnIenAPUK9lWH4bFlnmWv5NzMh5GjmqxRA5CohuUxN2
p9uXsi+SpDHPkq/N/Z6UJDNVbjOgZk2JehjsWZ0JTPX+2ONmF8E+IBm41S1iIfSt5rMKRf8tOqyp
y+Q6um1q6X42mc+2Q5+b6OCMGvzy+KuiUVJ3mcr9wRK1uMRR5aA4KemnS7ssVV7bZfcItOT4uvSJ
8+iKWlPgbwEpO1awLk5OBI9rigPftQYAp1hnwQulnvlxy9Vb/f4sG9fS5BDPcmITWnEhA1Mf7mav
nb8xWClfh2ly3/B/Ld+B9kB0Y0Zw7Sxr59wYD7aIQ02gl7TxXRdirdvus3OjihBuR5Yya9XUfulD
bT2slCEfCK/JkAlOH3xWrF7I6zp0DalCSO2nW7P7zmmPGwCOzTe1tHSIc2XfD0QNPugYdBHZs6L2
T0uiKSJsb9iTVBEbhF+wtirnMhu1PgjTxDpHvinnzG8bllXLtkehF3Le0wPFeUJL7Kg0NyIkA5DC
g9opHY0ICtebtidZJe3z3Jjknjyi7qcqhWflU9tZeHYVPrnMdav5WZVTGaejUpQP5RSvF/xO4feQ
v/HUDgl4gUhZ64VFLfY2w3mLfg/gau8CcMxFCxflutrgC7M4PPRdMJbHc90moGcq7rJLIm6ZZiaa
wqJfQHOmXlxT3VVGEc7QaE+eXJ4Lm3wrYz13Y72/zM5+EN8SLOoVhb97q5eFSzbc6MH3fbLJ5gms
8sg94ew/gtGqn32XsNEZdL7OjjFYT3Fjyyt8rv5OIkxWJybxkAwbFyg7dhuzZITJhyp3EBUfR7xW
j7G1JN9kdYg5gxPpXyZYtRTLkauf9aJd5M7YeK8BvhkuYgXqH7DL+puK3zloeAfe0Nt0MdVGVS9L
QAYYEQS2hdF7ao+bbz60HpuwPMjHYOeY1JlDknbLfKtFip42nu6+DP0HUbsIH0FUc93Z0fzgJ6v5
zpGUQLKcDI1GmOhjuQBlb86VkvaP1QEvfeHHHTBiXYvEJ71KlWLb3gsSCLYiiFv3V2BhG0/7kZ38
IGn1Tflsh2dmjv5EhnbfXyXzMzfjXK1BFkjWdRu7HYfTygFaZyyKANgkRLx9bhQj8HQcZu+hX5ck
hBys/ScdxPKe9o/ChJU++bDMIoSxWI7dg2Wt+E6W7RjeB2f2aXDlFucjbpprssf9Q5047csgYoDd
gqZpR3qrty2vPZZuUroPOaWDaRpkbSM5AN1V9elxdM1LLJoAuI+3/W00jxfozsE80PCK+2C2oook
hp5cFB1T8qWWG3D0RpVXd0UJutHNxQ0QG6yub3ifcfhkorNZJWidgyC5DkLkdzNK76II4H6MhIle
RJ+IX77Uzkcb3GLJDll7BRBxFPAtKJ/7FS7vAOfnEiwN86dq4sAq5n20n+tg9fqUiojWlSUKduuZ
SkBhBtM3vdZa2g9bu2wEoVk6+DKyuHM+Qrt86trJOlLINIo6U8zN36W3rWIaRuDRDr1HfTT7+wSq
/lpvzJ2GG9T3saz28HMkXvr7bG9ksIHvtKmkyNf7ukJg+ZSUCO/uMobfvWYXvJ9aiBcqNPW3J8vw
3Tde/ShKa/7AeEB1UfpJecc3YJHpxgncI2k11XvjGPa/ZrVWWP/24Ja14Y9v5VwtRcO78nXvG96g
oLPqIe0OzepfM5TBddoD93sgRvEz6pqoSlEdxEBhNnrH7X2311Mwd/3dNjrHA2tf8nPEK2MyZ62q
Lk1UTFtkLIuHaedRfYBINz3jS1+vU+lYz+xK05+DMz2a4tCi6tMdGOl+NbNwqwKP5Nrd0wa3Sz7V
YxjnbLZ67tvW4Qq4d9to51nzGR5aSNTXctIqPK/h5P52wGY0z5GvlupcdxxS6cEaRXjdyKdL8iWy
hPq3D2yhQG0PBUWOWnqVH90RtIV0eel3a2tbLolxrVr/M9SCKDrFyy8VDYSHMT2P7Wxuja1zx+72
X60KlyS3fMl1aY9WTyyf8WdMUxQkY96q2tEFbLjmh3E2bILeUDXTeeoGiS++Gz2ZMZDePgNvsa3L
Urfqu+H47XN/2fYHZ7L0kS+jb2/5itl7yUeWUPqTsI64PdXb4cT5hk9WnaYGx0QRDtC+b1KF7Auh
dOcWNYlKfu4qSt4nQm70a3x4HURWBGg7n0cApveSnZvt3ilH3ztTTrO53OKKn3Js/NsDnmDnpz17
mmyQbbaz3g+XiNd5RG5GwdE8wnTlcPCY9HRF2M1rW7Dk3v8gxaYSrywNjUE2J5WNLuBtw3jHkLWs
TtAHNnVZFztGOoCFs6U1SLMyi2Jrdc+ljCgQtRj3z6SDZPFS+oP9fZqFl7sCZIiPYe/nYh9HwpRH
bBujuKORl8afoVSbCVzYiRa291NkvCi+53ebnUzONqnoivsLbcHVsOn8hBa3cHv4BhyzYrYuq+ts
IZXpuI/XUS+B+UEWX2z8VJpIxOc9InP1BSaC7Z6AG/j79wUVkF2DCVfMo2A9obmHk8cuexU4sst4
8GPrZLMx/DdAnIrONZY/UgNBdnWPsrd6HhtGDAfsbU83uU5i87GCfaMXaWfD4SrnPrq2zRZsRWti
6tjA3sgrOHakmAxic+eRvzwRDSEpr8cMp+0tcDK0RfxYbwMNBLhfGZ66mkL6fOyg4tJqkMN94Axl
+7ja3vTpzzv9p3PQWKQ9lNwos1n5sXPVx4m5g1Ua4ckcpna77/C8mD80BqW+KLXt/sMUlcOa1Y0v
cB2U5ZG8tJHdvKGka1WM7gg4CDdRUxWh8KjZ+rlethPPrPfNKicvIPu09RXynX80J+NLqzqvDCA1
FXIs6tMMEhj4zhy186npa673Oqk3LgbcTqwoaSsGlUcBJNN6jbb94h/enHzrjtWI27272WeKbuU/
HvXQjacSM0GU9wvk4KtH8JnkTl999wWByyF0gBqhyv3ZGVz6i6qeXvQtrecS82LbQuFf33L0KNZI
UIGid1OKan7YWaHuGUTt1CQIsXv4lcgqBmUh8WL1o5Y89oWPeVMVdbjA2DBBRMSlMx9KZIPqj+4y
edb+4c+AWL8xtK+iU2hcLS8Wjl9zz9Pgt1myatYwg83WJLJ6NWg1DiFXFWziMVBPsLOWr2RodWQN
gyVb7sc2HtuT369yeQq6yg3PJhSEAYsNH2U6jyRYZG5SqhCMmdq50AfZOueRO9M/lapdvYJfL5Yp
dKj4JpnIsU3rmNlw2qyggQoJlnv5FmL7ehUOMbZni0vmJ+Glh3liQDzb//gwhiDbBWl912Wbm/DK
qqo/F3sQbyKPhmPi66lb2um4dLGsHY0DkBLq8TLeozkMVWaYvHCRgYcmETRopiPv7GOczwzqbOfU
WBTi1JKOAmAUWChVScX5Ugi7jpJzQrOK0V2VM/WBQ0WJVaD22OPbml3m1ipNmRliMrdX05WqTF2r
tUkAYdPQLlo36jAkCru0f1uy7GcexWbv5m9VS07ZuTUs/dxDhjTJigoVOMevCsQQIBV/aeV2B/yZ
vTpn9+KfkvBSN9Wisbyf5ImEP0Omy7yYzadvIz7C0hc7Kp0kG7xJrdnS4ssqVuEDaD30tlVnLxGx
+bpxshwXg+2Vfp2+R14RHchBC7iS9UUEoiMLt14ZFpWUmXY8BB7F+1z2rzwXei0at+yq52FGk4+u
S2dVymQj0XfUBocVA5vGusBucWhnsIH7LsxKigEUhzmKO5FxA0dWthy+/qUTZuEZLPmyT33UTZWF
TQSYvbcrH028I9eq1oi7KYG/rlM4PX3gpe9ZE0/tfd6WixdM1X0v0ZtOrFU6CKzNJOJ79jfVkIZm
2cs/Nj8TUblOGlwTqTW5yWilNHwkzKcQ/6bq5KGoEgviqhlWsRGVLpChy/2d1NxOX6WTUJGPTUn8
CtOMkUFH3HTC4mM9luWiyMMdiqZyt+kc9S6TvDGYCTjgKW7wXMNEr2gJxVH+bW42yMxe1nF6C1cV
OIVvocd+U73lWLf8ScnIRjYdyzJ11a4izGzHVFaXja5p7KKS8eS9a+lsZc5UBKVJbzzDf31CmPuL
Z1wawIW45PlOBPOx3XVrPWKohhVMW7uZkXBfyLUyn3pBk8WtLMpX5gNDdWejnn735dydzOGb8Jn1
DZLMSzxH1sVWbtjB9cVQ0KU8vLo5OwLg8I+1nILhBTEhHB/l7IoNY5+nliteiv0W7+Wu8b4QALgr
/9++Q+TKCcSyJeY4hP5fc90xm+FLGblwa7djLCZnM3Xm8t7xMhJw+udkbnzrT1m1S8SSFqau5K7f
RDc9VMbM233d6j06ray4/7N2h5fdSuXtYQaNhSkK2wDyK3295V1DM9vJ1ZID+76IYLMEStfyIH0E
5Bx8Oru1mDsfpMxYVLbpy5NNVfhhWQL/kVw9INo7QYHtJQbhpu/mo7SwBVXrIoqwTZYqW0sg4+/D
qktOz8jv5WtXAbXPt2MxoHjxjHEDKt8NLa5De5w+ZeuDJquaAxXQFlNgHgZpYzgRU1T/GXbNuGrS
fDrnTWxSPMQLaygPTtcvGg9wve7nKNb1k/SbbTgTEMuwAgWYcQHrBzouRJLo5eRruwpPIcySmQkd
3TwDDel8khtfjwUTmcA7eUSGPMezizV9W7ZoPk86UcN7aSeVdYYJP9pQUg/vN64iTxCEDBPz0sj+
MO84nWJOp9nyyv7bEot1zxvTGPsplrBFLsFG9XIvwcEFD6tXJdNjiQdlenOPam6/4ktdNgxQlfXM
M7m87G6LYE9J23avOq4bmYtBh2469GPZZxO4taZo/G2cTobY3099S4LmxINk1KGjEb685Dro4hY4
DZIRuQk8eWkij2i/drWethzqqrUV44T9ngNx3ESWGK85kLmOMcFrWC0it7DZ4MZJytG7A0W+Ry/u
ruckcw7f/0PYpEP3eCzEROAroVyyGX3V+XhMznLZx6AfnnAFDWXBYw5iQLUmsu6tUrTt/Ua8+np2
LV91PMLMIrLBXg6RL/Gwqexo3EDEKXHi1VR0zca8peV7cQ+h3AXxM3T+8qDM4SiC6oO2zOVx1FWB
SybsUHgP6Fh1fQtUAKs/Y1hqwEAWxjGNRLOL6ilnsXGrnpvYa7aiigkWRwboGGFMER9RvtfK/0U2
/IhR1t6sqtBcvA4h3N3KmrTFC/u9JmsVE3Ps9VQrjVxNblN+MXNeKNyLcnT1+tGTpdnkYxsla4GT
AeQs/ZvcyV/oGfcFbqhwc7m2+r7FgNHzW18JLbqmlnvoeUoNLVLoPVcmbFdmXTbhh0m4vmCB/ka8
Cg+xH3VtmMWsTKvM1kPi50btkfgrjkq0/3DaOuL3Hh63ESQfiLJfpe4HRSxzOKFrYiOT4eOgjb2e
YR9icnJ07+pM9z4+tnjC8HZiwnPIolzcfj33sVUGhDDBVkzdObrHwbkPvxHSmaEHqp+ZSbH6W+Vu
17njNWIbjqAZ3YeU91IF8orv0kL45ldGqWzG+qdeag+LF5EkdK7AFgjLEeFfiR5SP6LUhUkWa65H
3GV725MVYiJG7549JaewGyOdV4Yp7oPtNEhEk+jm9nuCVtFfe62mn3i1kv0d6lXlFDstUfjIumGo
z5498oT3EJy/m+k/AM4IWwFq/c5hYjUp4faxf97JzUKaMe4+Fxoxy7qTx9qVbxtfnuM8TlVkPdIT
+NvFqGOv71pha7hs8K2mvYgcotEypSov+kpR6FS5iOzKeu+xbCaZjPuwffYXPMaXeWekOGdrFZGG
FkSiJNKMRbMjxuwWev23aqw6693dZPyDlrf5SlEYfZ02TSLFCPiQPI6QrTFksyMQj/hoWBdOvLhM
zi20loau2ObKAvy+X2j1mCVYvtgfzXiEMdVm4P3ZpsSbCJQnjitTImEYEFJ8uC8dc4TPufUWWu0l
aIoldDydziFmj9du4ex95yqDlEnK6MD0GI1LnDzjdepk27M/XpZBj+uHIPaS7Q//6DpW9bh075Ef
N/3VM31T3i903tOjH5nNDVOwdfr4A+VriS+yNkacwonL8kR563f/rGje4y1FyQ1agKlqXAM0E0Hj
+nvDesSpMyTNU8lkkrQFMgGGbIJbXBbEhYYf8WgrK5ccy+ZpVa3o0/I4RHuhYup0Dth+oaihSjcX
coGb9WQAFDzKIBz0SVR4KtLF8kN1N4x9MGVNSGAlTWv5w5Ta5MM2mvafdo17pPSx02dT7kvz0IOl
LAsLCcN95kKwgUBHffmXmSmjMCn2tTthVuHBHAFJRveWu5QfrF1/MWaq1AuL11F/ijrfq9+wd4w6
X8uI40t7vQ7PdF4MiSc66Onmhw3G65RgrXGGSk2PtB1JU7iBppbsabCWFMNbRAGJ6wr9Ve7ku8BZ
DneSAJYdG9JIXI5txdNSSGw7TMHtqX6bg4bp7q73rc9uSit4wRGHgTprB8VIaaS8jFWn/rPF1bRm
XV0eL1Wnwilv/Kqr3wLbDGO+CbPvp5Wxye8GxtTBR3DYbkYkTjumnqO9d0OUaw/LkMjA1IJz+dOT
SuBPt/5DSnTbys2CRqzf3emYCVXrVPQ8cgRzBrkOKMwwbNU3NstmiCVm6wk3XDi+iBBsWKhzgWRj
Adba/4m9qH9sCYp5nXtjn/ihLLRwz4djZrNA+uEQZ3SuEAIFmljcf8dbsF1iMa5+GoQlSAM/BidI
vR6Xb3rqIuc2ool/CY1hjAdXE+xDwAWVODPjZHoKSYZ/lnswEvulOY5TSR31NPRW93Z0q/fBok34
tevXAC8rj4x67LvOM6k3t/6SD95NMFWLWV9nd6rkOSZN4YXQu45Nbs+adeqEbVVma29HL5aPckYg
ZMx2xew0yPDttI8Poxysn7ERwxXwxPILOwmfxo4u8jNoKh4XK+DpsIOxVam3czPm2sacdQ5kYH2N
EztGrd7X8IdhN+nXZmmbmkFZdREwTHmPus2+Z42dyVFLDLZ9FUoZgo4AeI1XjUH0qYyb/sGdIhd3
iJLiT1LafIcalI+f+JIqdGq/IlweK860pNNW0lKH69o9IK9beeskJFoeixB/REcCGQFlM79PNIM0
TGs/OGSmZvgQjU88ZR6VW0815G/RmRQ281Vwc/7j0PK+zxbnSbrYA//d1VwtCENDf5NOd9LipsUh
+4buPBnvajquIxOok09w7pwfFQgC3pcaz3dOCrz1Z98Fao0dQglN/YOqZhuXZGBWR9WRrVPof6lu
X11kSGU96sA7gsv+n8Qq8jGfuJjRdaepjZ+SzbayhFjYLzyK4sbumfDrD5PpHvvRbs8U3MGXHseR
uqOGCgz++4Sd37mrmjzY7aRwpE6ebVt429MN+INbwA/LfFsOTubAddS5sebudatw+nBguRfMU/xf
/KnDxcHpjaHEoiMYeejWDXOZZ+t0DyWPxsGBwKyp3farcuv6WRCcO2aDmeVDC1jf5MFY9+d9CZZz
cmBJqY6gfNHRuG8Xx8jhLCLa0WwaNN4dfnWVxdIfXmEPLH8mLxl/O8E+hnmNrDo9MrsPoWkt6LII
MmOYvC4l73BhdlF+d4+Q39hulvZ13x0qaw4p9O16Wh+SYF5RCxIr+KWQAR+6aJzfW7dP7nbWZ9Ht
9Fi1abirnhYj9l8oB9vP0gM5kIZNUF7QHbYlPerWYog76v0D7kMSXTuV9HfEkXkfjd+Pf3C8HGjX
5pa9JAk+rIgCWzQdrh0pgV8mtnXmM+nz01Y49ZfjGOxva0CaNja7uTyYRDfgcugl1ZYxAkANd9fI
u5PNtjybPag+Zu3FV+w7m32xcNfZp2CwGUPhqJlcqo1OjBes9GODXIpL3mN15nlIyu6TcXtz2pm6
VLi2fBLXhFbRKVKed9A1u7e2bZisy3yI7su09b2dhXqbcNKPFRO7wM5k1ExWLpCw+1RLvb/34ezc
b4tNtphZA4dhyXgXHTHzOTmWJq+rTX5t1UEkG30nL8fffFJiAv4VdZ/RH1WM5zPtadJn/jmWv4a1
d99ipzKkd0cAptMe8ZyJ6yIZYjh1VD7U8VFR2EezvpRkdb/uxzAw89zmT5d1j+BkRf9cWOJ1vqK7
P617Wf5Uu/aKlknnzyHwyy+jCRnXgU+9X7UfPphd8Xbvo4x+rARv7tkgmz8WO1UTbrlDsr09cj3c
5lS3/Uyvyfgw1jv+YT5jCItYoVZGc5YVYjIbQnf87YqQRpt6z03BtjOdkdpO/iiOeKqjaPhcSdqc
s+3oqqvg/XxXFMxjji82lueDq+b/cHQeS5IaWxh+IiIgMQnbgrJdpr2ZDTHTPYP3JCafXl9poYgb
0h2puwoyz/ltgnansa4JDLcHOJqmHxONvHTO0UPNbYDC4ly6zfysvVY/Y/wq9J789eJt9kr3SiuS
+AjMaahOK/0kO2eV9LDVy2jt8wGZDXO+pR5XnnFYjGAV+Ok9+n7C1EobmmBzSP2wSsqODAH4vgfZ
JxzMPj1fZA/BMycQqpcp6PRrXy392YzHJkLCYP4OUizDiUPgnNjA2U3cY4D6zobu1RpNmComOLfB
6/eT2VR7NTFx9LU3/5n6wc+OjYMOZS9pNyKwvc2IAeI5GT2y80Y73Rleqt3ITxgtd2T/k7E0yKz+
Y5Ze2oZTbfivHYoocTLgX7ytPVdOulu9yuNpykwPItvqP+o+C5KIM6oxDkB8qtr7zeAb4ZChATol
DU6SEjAJk/qhmJQwN9Sa9/jj29l9i7H2XHhL0YAIeoGyTQo29kfFSfy+YJl78Ua0IptVJYN/5ota
zukwBFCXw/gwmIKmcK/rAxnKhSalMOBmyXZWqcRb2jjlSeTaRiw1T4Rt0IXInJY6YkwjZHslmCmA
v9wiYFHr1oh9HDuqArPcF8kqvWtTYvr8kVNmZm+N4vS6ZXPllVTwNSVPkcHFI5NBPAQjpzop46DF
FM44Sj+kNPxSCha/sCcm24mCmnUDCw0HpiRUY9Y6zQF3ubnvWiTf2oF8p073zrg3NblMhQdeVvJd
hGKw+tO89uCLcTIUaAVALViP+5ErMggaF9jf0hCWgXVyVp/AmKBVWzIp2hAi2dsxIKHJyvkUXvx0
4l43B5cEgyUBVS2scBH+vGtR4X3kQJlXMgddmtBQG1AzXu5wiXNOrM3XPLbWqQpK8VP0lbUvayv5
9MkKOKh5IMaNyw2+zS3oK7WkTmkMM4TNI5YYv3jKCWadRx0fkFB3e40lZQMvXD4PY9A+98Fw/7QN
b/krDFeVUDtrBrbqL/lL2835ijetV+pNLDZaXJGNWJE8IYeDUeT9hge337JM68iH7eI/mKcfjpEG
NwGByQuREPJH5La0o6GhdiKygAs381o1f+0VutoF7tsIjP8kmLUqjxoiAMgOHiiGmwGEp4JUCfqb
9KsB3/w+QXm8WnpBCWaa8mloZX6lsgxMD/VUF2Wr2f4Okrp+WnsehrJ0mp+alRD1DDf1qR8zCLFp
QMa0FLp6bxhi/8i51rcqRyZM9mD3O/bNdVPFMTE0VPGNeWgGS/ebPkz4FmMZ/5mibWLABV0+Ui8p
9wKtSJiOFYkgjo0fCoHwUjz0WWLuGZ2+STUDNeuE/zVr3/x0tOE9lczETYhGUTAqNOu/UjvWDjE2
t8ZdHi03sCrBNh0R1gkmm0vZmzml1KX3OnIg7UBs9G7B5b4jAf0H62B2NGNnNjY9dWbAvYkjT5Nv
qKO12CqBoxrcQ9Z06riotQJi0RX5o0Lvkx7L4S4z+/hrpGdiDS1Tdb97wsb6sLVsh5yj0v7SDSWo
aZ5hK7lnf9Gnbla4DwJr/ed1cwHC71Rfiyu977HK85sFJL6pklRdrAaxqWulyWfiIJqRLoI0zr6Y
HLkmPTbB5G9M1DiYHOz+nc2ZtYH0kGNdAU8dBCaXfx3fD6egnsOmk8NlyQtrW/ZSkouGi3OppPGt
Fy/djbCGHwl39T7IpfptjaN94Q2LD8UKJpFkndp2jjbPVqxNjI359Dce2vZVu/aI9bS3o7mIPxK/
sl98iOLPObc/zAEa2sXW+YWMzfjDG+mT9g5Hf+HKLw5tuxQinLhomQyrQSDGDbxP4csVIi0NKPxM
1fJFNt99kgAgOSSF57zauTIHTkG+z90YdEG0NOupzY2MmYO0WKZzccBpWL1KPx52HpjorgW5eDKa
RIVo76yDVS+B3HfTmEfe0IgSSjqJy/uqrZO9pGvAfqisyQEInYfzDBGzH+o5jzeV6v2wK1r1v/y3
6yihLp0+VDEBW0EfD4cMTe++cgaUVoya+55axV+rRYN8hX/iGULffWmX0kU8blj8UwMTyOx9GtOA
HqkdSbQtZNC+QGbOJpRrQgmQoyH/U+3tYzf9RoHqd9ve0PO7akT6CNKIEBdcVPH/rge9GXTaPg1S
jifkBvUz4S74F1cEA5E31d4Hgazpv3kctdwamXUn/XTBjE1gaPOPfAPj4vZscUTDSORrZDKuzDNx
/CONOs8QSN6PfGJ+y+8uDqx3Yim8rROj9S9juyk2UsdcJPGY9FfVWN0LurDhHykTGVh4Ttiol/v9
xxpX8XnpXPE2C6EysPgGoiOhUjdpRAf44q4HotJ0dL+6r0mSfGuPnIAiXfvbSirSAcjZDAcbqymC
OGuKoCBNBux6BnMo7EJ43NtuGvpGIV+7Zar2GSPyI15PH0GCs3jMrQIpXwacuc+yxKeTBdymZQNK
6pMaMRpsFKVQVzPv562TBn98qEMYNGhgqL6yPxjoCm6DSyudWUxzsRGlc4/NcfRHsKKJKviDmIqS
8hAQxMbsWU4/q5cEG4VcujPNHgWVm70YedyerWBZb6BiQ+hU1XsiLP+BrvpyN+UL4jgAgBZH7qVp
gX3ydSZELW77S1fo9IGgbuqKa+mhoIDe4DFZCpYmXT1xQaS35p67WsLjnassM7dtLRJuoA65m/Tm
5oYMdrnOsa3eNCjWyWoxCzhZNYw32OzMjah9QJXlpQ6AemF72ztKVZDOmo+POf9r3AwdH9PSGv2r
BsQ9S872J71M63U2pLebi7Q/Dtq2XhcUvfAN/vRgdmK6JXbifg2kVAPmlF4M3Nelb0UP3K6JkBM8
R15OPTVDTN563TGV6ER7Lrsn2Rd6J1i4RFiiBf6wcA/A/9UuGuFeLlMLxpM7H+kszGjCw8h6usri
4OfLN7vSk/aTLrTH4rwuCG0UnN8G3aA+V9heLgFiGq6GyghlJayDTfCtCpPSDitvXmhtdruDHyfL
yQcTQvfWWc9obk6FlQ/n2svGyFd9uzesub9kLLfhxG2wEb3513TGlJGMU0nPY3ca2HKOjqlU6DHF
XsYmuRGzNYa1X1/sTr3GpNg9uEUfXIxZehHZdv2xojw91AX1EA0A4mmdXZNhEDmCwZ/atp1d7Ouu
UufYN4bdaCxpmFHpvKVBmmTD0USwOlZPnS2XCG7sA0flC4fdgEqPJ5hAt/6pF2m2mZSvDr4yo3vg
pJCcbRZ7kF95L7qTe/pFvmtuBwS7E+VNq/+ZUKCO0CZ/TrDuPUkOkB3DOcdZHXRPwJDEaok5jZLe
Wy5LMX4tec3tl1phHoxOZGHnPjqylaFAyroiXhm8TUdyHnSdSWWGgi/4aQk32DqJPCMwJ1eH0Y8s
jpJRbFDB2UBWQeG2WT6b7liHtpGI69wb/yzLTzCvICZdssHc9mXbHHlhlrNvQB8UQ+Nsy6T9MleY
vrbnQUimjjOg9Z8N0Syfw0RAn6kIQKYmKgvdJUXTW8QolaXqw7tLw86bH24mDPe50YV1pb6XxnYi
OVnmybezZ4ZO1L0gCMgDEpYvF5Vl6eojMQ5XCYd8xsw1Rfj/1/0i8vqQg7hjKmtesTmXW5vVEYlG
f7CU+zkQxgloXJyXtU3ub3L1NFHSDD9QTcYe/S7HX+x5G+SZ8cYzhLMxK7N97HFXRLEd26fFJLUc
f5m6xXr+6kgR6ggdcEGlloCnv02HCA0ftgyHQ4FlmqXd9IN/c6XfoJe+Zd2rxwRQNEy9QW3hODFN
9Mmn8tJXq7X6Z8AdbHR2Y7AAOGVS7v28qP5VVXar+C1Rxzl0mGRTfKCn3X2jmtUAMK6kmja5p8rn
lpt/F2d63c6mJFLHRTZyzJYgjxSw7iZb2cm9OUdghAj/rNJYhh6f4HuaOOVW3fWDnCW/q9RApZNO
ETY4YgiwqzzYE3YgfSf7ZR/8Hlq1HPJO1pc8he7A8GOjFMmC19kp/oHnVQfb4deCeYpvnl1Vj51t
wuwQzjU/sFGZBxMH2c6ps19I4q0L2oBH257dbV26Him3UNgVOFhYsYU+4AtB0VCgE4/cvivT+5L+
QjQ+5VC0z31CegHrcG1ozqo0uTPG03M/OSoi/+dnMNwzmbe/xGQ+pnPJv5KL/EY03rcqnEvd19ah
HK0UBbrSW9dQ//BOBuAScn6kl5pPyMINptyu2U+qK3cx28quWsdfxNPgINUVnhBMELFu4+d6xfOY
9dP6HdR4kAz5x5ldplLXFpwsSyme/Z4/lJgw5eDabjQ6M4ImmMyQTI7+MuSARQzWgHtkKm+t2Pyt
Ous8pfLaWL5+0NST7riHB8xabsK3iOOrneBaQVbeWhetcFFY3laW47AAnwScC3b1y/ARvZrF/Xsb
5wloL33CICbBqQBBuZrhZVu04gbTFqIqHAqA7GujQqjMz14EZUgI3y9UWv9oHH3N8oTKZ9ftD0hO
7HAxFvMo7HI42EbKZmRT0I1isz2UWXqs7KzkbIuhRZH9hq0qP7kzrW0vFqRRsOfufkhceUTJR3vo
YPeP5HGkEUqjeNNBJ3LQJvZlDJiQEW3WIaJG94QGRkToZrLt1JavRrXcyAdJwyatysivqYmmL2H8
Up4Dk63aJ28pix90ROcsa8QOTfTV6xwUTMSq7hOKRzbeNJ1dC6FU5jUZxCrOgFRMRmh4XvrSC0oY
KvOFWe4PQRO/IIPfbeG1e+qt7E1Jans0oHOBEWyq78pPxmcbeeYrQqfhAbDrtiL8wpTA6m547nhE
CsXHvk7cVnPV4oKIy2hw82JLDHQa0hdSviSt9bHUCDN99CX9JuO/9gNiJ3dZjFBrLAm7QVxbbPzy
7kBchZMnmLJWhw17So6y973j4IrkDfRAfAh7kUcnNuRzRVL9gx9MY1Rh5NxNvj1tpqL4twT6PNd2
vnXtftjrgRCKZu7ow/XtOj/mgSawl3xZMlhwGriihz5ZZnUEQfAe3SZG9T40EIcdoLp9N/NmgG8Q
5x+p0B8INJg+Op4kozGKnevN6S0uFuxiKv+wm+xoaO0/5MibP3vp9+AeEEC5Ng79av8w9c5hV+fn
emDx7KbsYLVIzKuuShkT0YkipjzFafLtFOWWVUedjST7x/qbE1uKR6oay+AhM7qSEH8U73kY97bc
I8z7WyLyq4refGJWBRM0NdLa0pt+WR3wslWt7S4uUTxtVj3V+2EynzxzJTRHIWywUYmHecOxJGiy
uPjtMpw4yLF68sJForfaJwFzv5/mqdnkg51DavCLTQ5xEj11OuepshuifFq8o5SHbPgxEL431i2N
+w+r7FYMKt2w1U49V2G35Je1nIcCiVkuTq25vqI7ejcry91Zqpu3c1vlSGpZTcjrktugn7oBvplS
Jg9oIGqRR4RVw3aQz3c9j4VPDdoseUgLu0P7w5bUCRf/TBU8NTRrkuuDK78v1ntmJR+qg5hrnway
22IAN7E/BN+0of+086SB0+YT5w2Hbkv9llWmr/ABX83gseBIjiFwHLj3RGQXMOu7dtArAXGpU5Ie
zvm7AwwknoKCyuzPOEh4zpPl7wwdfx0nqcF5rDaquuDVKbynOjCfKJB7z0fX2CbVgMdWqHdMmMYG
MdoORwRgV6yqjcyKD7+szCe38D5h7pswxTcCs4yuu1IQJGRzlsAG3q9Wxc+2RLaJVS/e8FcQaSWD
EFE9EnD4MHg4v91hX2JxrRf1XKzBU9YjRpEIbKO5BHNpeh+kYWWQkqZ9ZcZDJG4tL8x070udXRZ3
vHUiPizAC5v4zoQUsxZsL+nKrqEzVMbiQUvxnlbDtzmymCZx/TNXqfeAWWV9qOX/CuVx2IBqd5wX
Y7NrM+MvqRzgWY46D2unHmf0OTweRbHNcZe9LGglmGfn8QGIszrFdufC4Fl3EsSc2G3JQTEN6x9h
Qz4WmTb9nRQm+C/k6bGnI4Xfdfyuy+TMz0PdgTCCLWkhuMXzuw83tz507lpRS+DQtmJt4YzOEdcg
EWT8Eelh6eNPK+1+LNniqowpQ+WzW/CwFxePjtYgjk+6CW51P/3CNdmESd63R9hiEU2zL9574DIs
Ckl/1klwQ3hzjVHrhotSIuT6NMLWdm4JTYIbgYBkA6Lo4ajlpbTTJ7temJXcCTN192x13TO2tbPf
+W+WXZahaznjxkVWyOs9GmFaZDMJ6SN1cDVE5MDLojarg9YElmMswhhQ4ly5rXxt2GS3GHPR4Rp2
fSiCGOPB6C3omYY8DLB+8vaobgjHjMOlTP0Ric04HOYkNjYOCVSPjbt0t1o1eicTLw+dgEIO35k0
Tv15Dd0KGV8OKwdYhWAnBp0+OhDaJy5TdWyQ2/3QcNofVOKt7B8lrbMYjv6mVXzyDZw1pl03O7pm
z6R9VXtkcu+EUgEkQhKfjRHvYo6A9aSW/NNOGgTLarglDqpRZ5bmLnesmEO1tjZu5gxhZZk/ox2P
h9oogq+5Km9r2vXvpCcIsrX9G/MJGwsXYBpNC0S/QTgnBAnAbzAt6GC5uV/tqcswuzkT1uzcQ30y
igs6zTIykuqb3TPZrDUmr1om4xE7cXtERye3gE90QjaonhxRPlaDlxxE7a4szJl/tQxEZClSkO3i
yzFE0fwSdwBdA8l5G5xrCtVFZ0d9itSoQGPvuxe3qp6T1Z0JJpfnIDM4FGMQ47vMbtPZWc1amdL4
1g/ntkn0jtvhzVLmpSpZu9Ks2QkexC3y0ywys2l9K32DwYBKiwcvhggzppzGFWv+I5aGidsd/29o
rCBYbHJIHPy88fSdDgZlMHn9QiSfz+axoJDO8TQxLuHNteeznFNx4gp/LBT9mMMEpO+niTx4vka+
nicLPvQ6T34DLTWv9l2KF1DruxFznpy9ziiPnFTeqa6WOEQQ1kSLnPyoT8rsCGVrPegAD9M8xSmL
ZzBHi8Nw2TgF17wMmr2JgfChg9H4RDbyr8gBTpAOYHuRXIjCnizk5YhKkOFwnKfDn2VexRNFldZG
CodU6UI8TsNK3EbdbaXUb8gIrAeccnc8fhZfkC7wtLHuDymlCge7HP2n2jefa2lnf73EF7uydqzQ
UhMfp3TjY77mH4Nh6LfKgV+1nfWFJUUjK2lIGErzvNtoIEII7/YoJzzfa7VcILD/xkZ+ZWdkxSED
IvT4qiNTkvigbVE9OpMY+Qfpb5RN3QMOpXgHezPvoZPUTTtIjuJ7rgOhS1cz9hGazJYKqVQYtrKR
NKelWRIVJIgwcMZysxr82ywxjS+J0xKb0Af13vFn91LyWL4Ey70JYLQfA7f5FZjqkaTTYTN5Rh+m
ahbRsObtU7UifsNT6nMQSwv9u7Y3cZU9ZZ46rgiXLq7BpY5Ci8Yv6js5hvq/fls9K3jvTZBph1bt
5htZ9wpAnGE6He2bTAtjb/bTS6oc5tbCZEs3IDkzVNKRaBzjasi+f8z4+nuBbY9EBEb6utlaqcox
tLjTQ2kpdHWt3g6JyZLbYRYEGgxHS3zCiAVbkxrF42yoEWsyqObsTiBmOCjIcvBubtXpL5QjN+xI
+FMIQGWmqZzQum8VyVoT3TO0xpMy5zmsl5RUiipZwmwcM0Q2RPs5cY+xkiU+mjpsjxtrXf7kbVoA
BnExO+STDMhuVvlmwCvu80LYYeoT3WFPzL6reETgHRwx2tdfjTQm3u5WfidF4B4Ak+cnKcqnTNKJ
mg77pWUOXbN2vXazvLhOc+X4A3gdXBmWlTqaNiNUnhvYaylS2kz19OE2K+trIT4HkPWwNLtyuzZ3
m4Aqz24cE6zo/MmkIzcIkW1ejYxT0Uor58khHeNNzVZ3sUnH3Dalv196xpEliN8IXfpDi/L7mgyX
YB3/NhnoGHlIEDqZ+ohbHKsJu8FXZ94jXDz9OdnFyzzKLqpHyOBqTYvdekfhOvbkrX0H9u+qqpDY
pZ3fg6H6SfqkJqYUqdgVJCK13Vr5NX3D8VcGXPgkervaL7OortMMcpDizD15/chCBu6285TX3HoP
KtQd0WgE/nxBhP7hj94TZpVjbhWPZpq/WI6xJV7OhSdEexo461mL/J/bo7ldTdSwpIPojUhhnEhM
IMWkrh+DJuWhKbqzQGV00DFXBN5+hUoNW1LI74CLaHZf5ixOQ6X56QY90BRXUKVlt39T0Yz73Gz1
0SJX+Klm9YLrX38bmCSvnTcup46UyAdppF/EUKzEA0AqI2uYiWTMv1xlAlFI65k/l0cBYb1vzorh
oEvbZ4yHhFHNynmsbR9IB6UlJv6/WVU/Fm1/czvGYEZh6pvAj+OzXQYWsQ/KSH6jP/R2eSHJ8MHX
vHOcaUTWlei9o0Swp5VreERHrnbllOVVJACizXDWUj9mtOq8sLX1R8JpqtC5O0XLXOBsG60H1pfT
VNQ/sZ0kN9/3vzuaDrfpREYHAoDmbK3lZXUqCbLSN2dM+b+nu98Iseobtk+POBI3psSz5Yo2sR7D
KOOJcY33YRJHEn5K4If0LUnA2uq4VhERRM12RJy+seBKQujB57GrH9KhaaJGxPRXzRfJD72ZMjLO
0zV4M5n7Qm+dX/zsrpGgXPOY9OSC9nHnHTKPF2piiMTMYZhRNVVXD4Mdwe+m/CFlUD1jMSguOFsJ
t0sXB/dsQhYgu115WUTrfBnOjMmLqaG9VCItiNmS6Se7nd4llJju6/HO/i5Li3TU84I3NkN7y75A
ZQUKh7BO5MrW1fnyMpCPTSLBaiy4X4r+SxKpEaEvsjdZPNRhnMbqWAbdumuSwT4asuTv4ZLerToN
wqGxm2scj9mLP/iwKEQhHL3exypV+LB5BVSyJzWSL4Mr44zYGHm4267f2Vq31zvE+jiust4pV85Z
2CYJqWMt+pkZ0dzFxAd+yXW9HHCpuBHuIWNX1/QiRnzE6bzX3H2GuSnnvPC3pjl09xl7fIEjIt6F
nAmqpV29o/az3CAkRfaI4m7rYyUAXxhnXCvBfB5kgnvHZfkbWhAKNAF1H5kjGKEFar9tTSF2JKPX
ewSYOQmonv88oA3YoVVLH8tYDJDiKo00KDaXXWeETt0te11OzCWG45P2ZBFF2mWSuBPQJQ8ebDd6
Hk6Kxab2mGxlm8S4JLYiVaEiUdrBuh9boOiCQcNMeVWXxQgOAaooQlbzFVyhdHY1kaHhXIv1KGdP
HYBApnPqrMtrJVoyKoolOSvhmSeZtd9kegovLG2jPWOcUW9eMda3ISiNsEcyeuTqL19dTK5PIymR
GKucSuTh/XIYjlk39LeZouEDqXrqIBgajiadDXubykbwK3KNeeewBNKy1x6UZ02v96frZtRjzNWy
JpHuDP8Fz6iDgSBfxjeBFvM7MfFEC1j8H2fCAEXrXLl315WPNstY+fHsIYFt4/WhcvL1qR5qeLUE
PukNe9rE/OKZj0z6w57kiYGNo5fg3Lb9OSo3+9Dz2rwuYINXc22cg4mof4dEonufFfbaxKX0yUAm
PYS2TvwfYjx6kGUHj5bu9C+8BvVFIP3YKH/9dMbJfKA14M6md/0V/ys2hcAhmMF0JX3EQ3HKR5AX
su7mn0TVgN0jkqVl0yaGCUc2pX/bFEcxwTxQKjFtH200UkF35Zos9wmNFOHSA8lxydLhPNWIi1AC
nZBVGUQEjOa1lSZExiJBg0npOELcVBG+re4C1tNcSaNt32RdxXcEc8YKMvkPg1fpX0Ovp8vgx8YH
PoqexLG2U1g6ddVsWQT8I2a/Bo3MmLS3xRv0IXGdYpfDuj6oNBkeJ2OYQaI7dxsXwXix0FB/9Uhz
roFSXPSEsybvHWwsUg79jdJR75DpigPe7vqILpiTcu28a9K5657mrnmnKnM6tavd7mCGm10fVyR0
t3kb3enf05o0M0rNxHjHVIrcZ0HNevWc9R6FgUAC8yAmHYz4Ny+xpie/9uzDsIjgIAefmzYG14z0
MGCsNpc4fr37Mf7qZipfpdYWA4NTTK+jgEYV+Ll2KdqNzIarJV2xw2CWaqAxOlmyMc5e4PY0gBXh
jGRddENwFcJOt3XiJ695PmHNbozlBc5ef8jEp+R7Kqut7yu8gxN9DI+QlsG1nYZim1qoIJASDOfG
nNx3HM8V0RdNNVxigsGOE2lrL0oOaRW5TqY/VZrZ54XbkVWv0p+FjOV+KTUBMbVUd8dWdrLJZYsc
Ypu2vmSdYyixo/vhF2KXs28aRxHYEoe+19Sg154w9MKgYHSfdtm7Z42HxCdtyEJ6zKWSf66wmCfG
qCI0l6r8lGY233xQsQvIzfTHHCogPOz38wu8cvkuHMDyqJ+McqvpnSUOUDjkzaW00W7yBT3fpkrZ
GTeWHOxNSygfkqBuQuDsAKSQs590RFDruxBKZibpl6Jz9mhBrajWU7Ad6ua592RGrF1v1g+mOd+v
UCAusjJRfCIMQ0OWec6X6WZ4uo1kjNBXy2bbZF1XgBb43M+15X1BaXN2BF1pPpnJMrHl2/Nfx8vv
jvG7DzXoRjdq5jn/jVap3Q464EeABwr+VUSS3sq0RJ1jls6TMRhc4MP90DSQGgLIWQUmcXPst0Rb
xmFCaMifOyHx6gUadEebbQkgmnQNZZ0YHqIaodN2GTA0oFRQ8ZHoMILQmrLNd0Gqxt+rLspzG1gQ
fKtsr4gkMbeDEy1HAlbyE+10cLK5EsMZOStsFLE9G9PJiYibIb0fkjaxbz0Gp62J3J/AC1kfc0ou
4C2X+HsO0KXMZl1dMWhmt3uAVsTTA1ZJfeCDGbgWcB14CYg4wrheDaLa1EypkfTXFdoyGKatgj/B
GZF2JzaJn6CDnViVjyhJB/mrRywF4yOCiNW223PKM7u10CX9NPXErDIaXffklo6x603c+vjWkgiF
HfohgUn0PXb99VH5lq52rRpKxl5Po+gg/FdehaXxXNipDn4MEgTwBDmrejDHRP8RnZfyHI/Ot5Ph
5N0IEpHOrSCKIPP6OHRNFf8m9759D6p1+nCqZYH16NA/LAjr6UuT24wUJqARcuuI1WmOeY/A32wt
h1bF9Y9h5Oa+njF+EOcbhwIYBvAmNbaSU/0v8DEosV3ijxoN567gcEIenPSKfYeYPMeSx2zsH5EW
D19u6vxIr2BFEgsHKIqeF9Y0GGLXWqJVy+oEK+GDNLMYtsqgtDZlKUnv+oskU3WEvlzhAs5YFmZX
q1tRc7tWtsG1Z/FUTLwjiEUQP2E6gckOyqV9rA2d8nWJb8YY+5blgdk/JIBqEYyXgbD8f5NUu7L7
rDpuQ0HGREpdJuYvOy+rI60ixgMSVoGUyO3LA/GbpAHI3jiOpFGD+a/ZeG0c8LJJcgiE5VgrN6pF
LHcJcR/7FNjwQBwIQlxWpm5rDIve3W0S3r5A5/qSkTrLXAULT/uCtxGE5nKWBuRN66V9kS7pZWR8
lxWZm5Wd/8nT1PtskOgf+napf0l/RLRWGTXzD5rwKrItYZ8o5V1PE6bOeBObg4MOOCC5Li+HFyRH
xMH3GtB0M9K8i+3fLjGfjku2LYvmg7EijfI8yfCloXrma5k7HHyMU0Fr+i8TwsGjNzORk3k0zhFA
3viaE/B4TB2SPDrdDQ/4lgDIOqc/BvW43LR2PrNsoDxFruXeJJwyTNxVJ2FRBwgvxqk9dP4IXiiq
7ryS/MjaNKMEmsjZmjhRUbqh7eNwFMGxILCPwF5RWH8aw1e/nLYOeMSEqwjD4Zv8i9+gRYgABwXV
pkPVKCBtTiC28YEur7b8adM6exDpJF9wMuXgYWaVovoaW8Ipu+lzWCpui3pmPGfanPUVB8d0U4SG
vK1V1R9qPuMNTo0itFChvBpTv55NY6me4ju8o1k/0elK9cwoSICcj+zFKtcCjCjzD+ky8HpZ4nHu
aCheyrI++nkQExUAVHQFDAUuZOJ56L24vEpt++ce6dxJrPruqS4y8eFV3fJSl8P6MGkZXPIq8S4c
XM45gRW7rl6Mj81b6v84Oo/lxpUsiH4RIlDw2NJ7UpTXBqGWnuAK3lXh6+dwdrN4MS2JBKruzcyT
4q/gCkVmFAMzrB4MudMw+BggWSasWN+Vx3yM/GgVGJioF0Saym/gYKZFgKwTK+jcgoJsdJXaB6Xj
GFjbiaRIecGF4pTLjNTsBytCyYACDCLBE/IDfbf8ZsVjPGdIfH+GwIhDno/z60EEpDCW9A388Y/M
KsNbyUG+ruHRnXBtsr6oYuySAbUpiNz6wv3K3lSkGHD7KN842ZO6erXrrpshIR/funQKOGVevmNt
d04BzueEwPncpQfT9WYAFk1WJhuQxxGIJobuS0CWdY3SFD+WzU1rL0vTibcSYyUCU9uKW2k2jNF8
yVkKKTEuCmGwo1TCB85BenH8Ciop14Y1u+cZOjJ81bABXRDNzpLMZPBSU7JFnIf7VG9W6g66ocWU
ZVSbcO4L0JiO9G4eYuqpMywiAYCUP6M2tl6BA4itgRl/7biPtJ5NXGRDL3C3iKPYhHky9Zt2UP0H
MOwcF0Y0H832/3p0kq5DHdLeNSt3I239o9L4Hx8Rmoaf+KcG1NGSOyJ2uKKTH97ous+V6aJI2nG2
nVgmc3IV7bVki4BHLM52CgOks9AVbcEkGiHbsjnY41UgZZW6H4bO4hUlld06mZL2t6e2YOlFvfUG
hNhZGjE6JXm23rOA2WXBvRZZc6/bot1U+G2WRpbVxDhATHUWvHjuQKP+ZyUkuHJbUDZaWfS5dTJ6
sWKS6I09iO/EFv/1VlzdZdGLnaPsdqmtWOzJAuV3kATczGXa3Bw7BgoM1PujKdru4cWz4kOHKLSA
sMHyURLaJLwOOEIGqt4Po+Hy52/hysUYx3bK7FWzsZvQ2CqEt0dedL4NqS8ucKjHPfZf/aynONgM
AGmTtZhmhhVdhCSLRlHybn0A7l4GtK/byJj1YQwpcuWg62oHviDY9Jg+NyXeg3UYV2I7wOKCY0GV
iGlJtFqKBpfTw+1IdE/cxwehmN1S+a+oCXqK0ngrsJxsqsDKjsIXw4FXDTmXBPfqNIr5HX0DLqMr
W4lbw0GJIIfN6pOLUx5hgzSKN4Em/j2anv8WixlY8sgV21N5cZSG0cI9VW1MD3PtL8TkEdtyqrkF
rZthuw1djFmE1Rue39T9DebE/G+WfXJzxBgzd0UeuIFq3gPLLK48195CknLfTtkQnGgUmXcRYJcr
L65q35epib4rO+vDbFDkFo5KxKVAJ8BGaMXvxlT6WzR1MhN86UCGWi62SRnan8ngz/W+HD1nS/Mz
adMiMnce10u1BeKKO19hiYE8huDYJOMnthALYLyCEogUPh76erT+o8kvuemmDnZeSrLWI0t9IL3e
ahzPcK49P/rzQMQs3ck0/nh2GPDl1FTJsgmRtBm3MYnF7JcOsnbp4LB7HgSvVf5Z9QYWqqy0xN53
FRem0FXfZZene0DyhFQU+5aTo6Aud5w8eJF5l2EMdMaNEsPY78HcyGJDFjJWW2BdyI5jEslk7fNj
Pnei+6m8JlsEuG4PjTH1N68W1Qf+z3YVdRg97NHzyTaExcuYVIqlQ8iyizQ5BGNW/IuyKuujrBzy
BDGReAXPeMZgCAHm6AkVfvJRxztGkwd1XT7WUO0TBjMq4Cl5Lm9UAMtzkXvWhRMQp37eY9Zb9F44
veBNKXeuHZa/LJ/Gt1jNqOYEMfIK0fuB7pxS8rvc61VxQ3CA7VqpvDzAW+t8ThI3/wqNMsUuZIek
p5CxzoCxgoDdU5U9oRYZj/gVw+RkwgNauH3VvmXBzOAy1IV8UyZbN2CqIzq2X237kZe5M7vxH+in
+Exnc7T1eJEuW3swzoUgK7kmbcZziuK6mBDFbVJH1rc0BuPJiSEUXQ0ZRhTqRIUNEn4QT5MTeqsy
KzTpaO3Io+8g+3VsCQ5eBCZ8mXRRtitkExnrBrkR2Vbbx4yL/SrhFfyeFBwcZaviXROnzgekCHg3
Vk1t6OCnTwnQx9OI+HeazLZC/Sj1IZg12fbG6fbDVCX/cSXKdywXhlVVps6FHVH6ZJut2IguD1Y1
HOCNOT+c3q6K+02cdmqv2J5gu/R1RKAjm3bd1M3o6pm/pKaHECL3V/5+DGEyWEu4PReWT/4L5Q3F
q676dmbxZEYnfGzprnOmhuB2EiyCNkvrVe0F/zQ7WSoTWTh4ngMSLqRITTtc7BbQv/hjJaZEr4hb
akjh6WbPLP5zjJqpeJ7LUL3GoY0zCG7evkEFpVTbJHq+9Fg3rCqqVy6dGHIgx268NLMOHc9EiXhC
4s/e69o03vBhFKS2AY/TtlQ9zWFbMY9hc7563NJfDC5X711GvKuJ/WLXTEo8G2FYLIgJE+xLHuRU
NnDxPe06e2cYeE6dqsSIW3J3RcLkWPHNYc8+hSOPnQsDxEzYEoD5svQnECO5itZ8ua21S4RpxbFQ
/0WeGN6JnAo0uQBvNz/Nzsq479Co3LGGBtxb+dQTVbAQVhCxygtmVXAVDyCgFzvHavSr59R2p2Dh
pR3GKA/VJCZpm9vbVIT9dmgIbZIk9VZRiyeinKpqnQlsBm03yAOOAUAiA2FjetPKLWbeMlzOmpca
bvu+Pc9DP+9STYeJ9lS3D3rX3w1Goiwg1jGB+WxS0l6ZWmbfFquUfQ7NapGaIKgDarxeWDwwG+Jg
JgtQB9hQ3R6CPGHxF6tO7BvfGAVprIhYmybsanhvngfuHfBZPPkDFCj+dQBRHq2mzD/pgODtoRse
nEUoRvpOgsQm15xVq7awY72WFZo9tDs7u7q+Ls7AU5pbyuTwEemuxWExzvNfW2bw5XgFbZ3ay0/c
VupbwLL4YluUDYWxD8S8VYxg9dQfvMSVK4r3qpXoVbwcSb5jE+z1k8/7e4lT1zgpc+6vBduyc9e0
MWpaGQP00RASQOzdSCXnfD0Vdwizd1hWpK6606GKmGSxuLsQjiTwXJftkdoQwkY07Kyj0oSLDCJs
6SY2t9GAkFmxMkvgvqaqFHZJKTjYcis8VTK8YO8I8+Ukic4TMpzYaLr+6K7R+GoyZYZjfPaGTLbK
bpoPT5n1VoMAPRSmkb4NxGRhiEDTfE4dEu+9E9OqYoT+kYQtj6HPofHTpOWndjP/CzGEaAntAR1g
9pRlE5Ky1a8jw4mA58Aj9OXUvph0dOyaBwcf+PL8lXtRdmhJYW55SEF4m1ZPhlrZuLD4Bknv1WOK
RqWLYN5ArOn/iHywXiOTRL+gGb0ToQ1XsRdAoXTAXmxj1bLtSTWumHaImmeuuhwQkWGDd4GKwZuy
TudLO4kvO7NHijZ6+0H41ULda4Z7c+H1Xn9wTY1MUaVS3SpHcDQnkZX5OEDKeFsR7l300Lguommx
HEJqcUkXpA1XGghnXNniojgAhBnXDG8h2YdGUekLIyczWvsJxzC6yeNFvojCtO0XoovR7Hm5cW8p
gbpvB3yBa4TUZlkToyZJm/pk9AEVFkh5fbVLuoQ4oo/vmaLiIjvOQyop6yb5n7kTpHJ8T3xllHPR
pUIuSWT0PlUuQIG+Le0NnDpjQ9aeP1WmEWpkz8I3mAFDSJl7F2ueI1KFTRWyU4yR0Kew+OCjKfnu
Jfa2pqxgNxkxyjQNpXi4UEWxH6U+Q1FMmWInDbkJAcYdkcjrVUvuey24tSAJGC30hswFAvOYOQ30
BdfD/BoxY69gmVirwJX9rp9ysQkNLAONEs0Lr91gqaR2MX6V9bWlLmSDsTM6EeRIeXE30ckjwwj5
TNm/jhjSb+UC13aaTPx2fmKtzSa7mtp8g8rWHNrWwGMzGs2XPdKkzvpag+OIHVZgvfNn9eM9YwRc
dU75OC7AW02iT8AF+PErPSZ8VFMBegQT/A764fzkJjpYVZyry4poIuKS3+7nGZ43eemRv0rpM7La
2U8qpGRylNXKpYDjrGowbMSf5JGfP1gNUken0fL03mpZV8eK5MZsDuI/ektbez1UgFClsMCFTjqt
//OU6+wqgXsq7QfnbBPwXdbzJD84tuK/PJ66bTdX8hcktn0KKOvd6MkX+yod++NYz/oczBY3oqQ0
3Gf0J3CjSjXqq/UaQFITpmFX12a5Bokl9iVEBHpFWA/RT1QpQMQzNj5rskf0uZzRVVjMp9zFYejp
rqnvc5wkty5vgL3VbXbjdeOhZqfjBkA2KbKs8sRvUOO79/3c2vcsOQ/+pNKdyRvvqHFELM08GDD/
wZqtDSveWBYcDhYDTn/OMr5f3D3s7diLaauETG9IDd7Wx2f6auPCZPvU9fpiKwDosMsey0tSxIMj
/rWtpw8Vq6ctRwhpVc323Bgj95Lb0GqAUDnWJqdkjfvaPOyHts3uxWj2ey8t0k1rddXaceKqWfo5
WJXasZ21oSrn5uENfupZwLxPYWbuKAusG/5So9o7KkxPZglztZUKZaBPH7kaYAN6o/1oImvueCsr
N4gzARY0SG3k41OZsfeq50GtHlbeTYlQyYwsuzXMMY4ZcAKk1PJQ7fyxsNDSantvaah2GqjvPeBq
/AxR016FRHWBbJkxe7rxZbK86rW2zb+ifSCu+kfYgwVatlS2FrvJc8t1LyvzhTVst6qn2d74vvLo
QnTIuBBM4vP3Y2yVkorOsc3JnpMd5AYm3fqL7dU76o69ScgzrKJs4N4uMOrvGg49NjA9dikOp7MX
zwJzjJVGN0eKZufVnfsORsHY1RHSGXp6fzEA3e4sOnjWVRNkxwbr5L+8mbN76iC1rHDgxDvMp8Er
u8v8l3Wbc8q6CY0tGB98NPyV3mQ17xUyxBan5R+xfUzh8UQWVLqskYDSF/sW4CuiPbsAFPT+m3ay
akcT7bBI8iTCxD77ByQJ3mVgKhfBBBisMSKBPtWzQCTonGztvjHe+zZNtoIamaU3NSpf2h12TWVG
EBsc5Cw2E+DpC3taKo+yTPaZ2jI2kFZHLvxyXpW683+AQrb/qp7EqDmldJ8wwja/Vu0Uq7pwJ/yU
pX+OmHQ2j27PP0MxNXaFLA5poTXUaf5vh7CX29KwAdTYQ9/tzS6P1HbqB0A+feRwYSdPhfA7Aruu
HEWqx0U635tQ63bAXsdt7sPLWAWcrc/O1NFkmmZ0jRRT/4jI0tlX8nmveubTW8QAR/HnzJak/DeM
hXdSwuM166LLlWHgLmwixMe+0cULaF/MndDIjzZo/RsP2I17/gBJcfIIXxUj78ksA/Mh/ac5i/Mz
5tb2Cegs6zIyfGs0IfvykAyWZchqNCdwsvRMXvGK9oMPcljTF8J2SSnQXJnMPT20u9R0vhOvH+1l
4HjpPkiIByFYaXcDoZXsQNu0PxlQeCCvbWmuMX6qe+g52DF9hVpOAHKtIUmgvyZps/QCnw+lL+ud
DgL7ppCisW2Bu11lLHlX0InfSyBLSzi1Fl5wZimijMPa9vzM5oZV6D/HlsTIyocVJUiCuw4RvOx5
YpeZuuxSp8m9eTPvAcxKGoYUEpf4e6C8kMUqWJr8vM7GdEIs4yAKdqZrmdw6morjVQ2xwRbc/gOi
0Vxx7jy8baXGZ5SrixoTcMs+QUgYC4HXbJiBpht3X3xq2tR7lNjpWQruiVrq4JMeD7XOcDE9+ek8
cpw4wxaIpjRXQs7teXTHfDWbiDrcRPk0baF3BLkAMbXxgyMfaeaCAO9zq51rGVBJM3HXX6RKelvK
d9t9CVGAfKNGKuDIr18ivIMr3+qLNTKlgdOEa0Hez9a9lX7+l8mSkqfWc3xm4TzBPUu1wYLrobfj
yxAtIw8aQGDhNgCCFbY039Cb99sjc8cstKmkWngE04mweUhqCnfzwp9MZ0ugLHojk5dz1RO19elO
g02HX6F/q8RpN25afyKr/1D7UgIWKqdk4QWqOvV5jJmSgOFz6dXNUibQWIym9bjsx9AZBht0XGQ2
ONm5DKJDJcegAgEgZ7J4DPnZO/kK962QvKwL03TYeyVI3Q9v3GjdGkoGjiSum6s5lea9VkbFPSUt
tn6KpdDybB5gBPpwjePb2WHA77ne5RWubfjGOOszBzyNHuJjpxPykSRszCcn6jTrUkIa4Mp67J89
bhCKIyhmpnpznWTD8JYjo58NOZd3NrSks20RgJQxxao3Ae0MLHddTtCq3mVpb7qrIUKKUFH/E7HV
PQHJKm9DG/XJGskK3x34jiJZGJzkHPH5vC7ner5gqMc5hJk33luj7o/Zo9KGskTNok/7P3PAdWsh
kxRYpkdmfxuq0OBph2dBzQX/vcFD8Jyprtu5WsRbDjGYi7kQ1yHIzRWmAYzDgffn1oO9rthaM8ha
IsQzkpTvnEHJ1icH+4MNXV9HoAb7roIfzqoINnAw+725mhoMXotaACaAb0QABl0coyp2C/IO0m/+
C0HjPTe+XR7r3KFyyROfQyaSHz0X4XOiG7j9tAdj8yv5k4Gmx3drwbVAbg13RGmyO46M4neUcbJB
Wxu+tBOFp7T1bbS/xjL0DiIslugQ9n6/6O0AUF8/PNxVdvjCtJv9WiSfvvJ8sF+xg5BLS2gJ/Rjc
wf5hlgkp0054f4dd7TAx4eB6CXHywFJOmGbXElLOzZgrf16ZdDp8jV04/2tMgeXb1ia4YYsr17hu
Jl6+QV6572HuFk8ZC8ELqKL5YSB1GEy9KNzHPcjeemrT/eD31hcEfP8Ycs2JF01p6g87idxNYozV
TkSW8cqZqht8fmQb7Ri8VZNYISu8YCRrWWTn+ZHSE92jHcHIjCU3fRrwBNkzMXb3sMxpzcN0sO+n
Tr8PaZMiiminu7Ztk25tag1aJsJGrG2ekmHp9zre1JXP/0oD80X2NX3VMvM27NJBR/iG/592zfzL
iso/wdqNRgcgoDM8pyXLk0+wMWAhKmvrVgY+M2nEH2CZT2MuX/tR0wIe/EN9/Z4puydBPZ50ptWr
ZZrlwaeO4D9jDN2DHvB9hLkCDhrx1dVW9GxHnrUU3NUZUNW6DaCdD32Gc41x3d+4jnlKTMjVlalO
GCBfAoOflZWhtaZ/Fv4TOXBa2IqcGcWS26QWGqvsg/dllfUpzL0vdrFr3VV60eLebLS4pCbgJo7i
hR90X4Rv8p1fjW/4cIZ7EfEQppJrqm9SINM71gsXrVNtR/8apaynnsThRtcWUH3ln1qV2sTlcFUI
Xv6LIafbLsycHw4fihM6+9EGDh9MaWQX3Nj5BkgMaY0IMceSETuQhuWidvQStMvJ98Uf5Ol8PdCg
tYTLUUAO5fMkx3+RQcuuwSoAqURvJEU/2iEDX9LUV629d7v3EcgSWiZNIq3XgqE2Ef93V0GGwpS1
KSXsJBigMSgiZOE+ZadLXyvGQiYWVrjG2YDZGnTDkcv2j+FzW6aYycPQTWmkzHP4TXn3GqRmxQMQ
iT2IfvSwJiGpPJtiQdiAW41zddXkXMgmFXsddkw7fjrwLivsxYxHdAEAatpXKLNUBNzpn8CIFPVX
fGT7NBzezAjgmdWQ6pK5z7cWjMlR1nBbRIoJMzEd+zA1s38e3L5fRa6Hfy8ADs4sW+BYHyh3AGt6
JT4nDhLTzuoR/F/zQvDPPFrDlb8XVkQ9NedkBkkw+f2nptKKyg8y17mTQi0EsXKjjADP5uz066x4
RH/iBH9fwfyamZim09GlnI1miP0QtO5CGjP5g9HTJ0AB1hol6a2Jecs1JnpeGWbsHTXSQOP4UI4L
quQxxPkL1u6kYkS95dq694YKkHK+d+hbaBz7NLHshnATwqLq8XTFbhNuxtI9GB4wpKCJtkFhop5i
NyFDTd5dmQzUHguzgBKoRThlHQMEfzkfVPg+CFCMDCDcbEggEkNV+IWhlWyqIvuvYm+P5Z8qCJMo
7KoaIiroKHJae7iH99JqQGtwSnGHjV/yoH4kdbyMC7XNm7dgV2WP/tnvvPmAhF9tJ4pX8siZKeeA
cjI8AsZttNHdA5kY+iuABS+Tqs+mgJ8LWYE85/+PNVIjAfZY5ZnU5BXG3S9oILHN2VgMLBwXOdGq
J8ttXuF7nDiTlmOKbjCBdl2l9kQH4UwLFnaLnT0+WnMy/VnbhvmWDvSK5VP6+Fz15xSYv8lo/dKw
mC2zpm+3bggOXqX+NzWDEZt67xFxldNhiFnukjT5AxDJq7qnQoQkiEH9Bp2KUcPy1R8ejWsPB3s6
dz0pfdIJhuG7yDaTdbSTHMk0bP/BT6OdlQ4NLt4Vi2byrKivu4Q7xlnOxi2rnWk1JwDC42GbqvSN
AEeBTyrcdIySPOJ5u8nmALP8I2BdPLKtVX2eFOtjsx56xNKYCIb48wWNjV6ZXiwG/gUYCPZUg78J
OKvrhHdogYMZTHPcqT9ShjcH39xuHKigKnV6TUwGbllo4NrCdg5x4u8CE43M1mjTrHxdQpfGb5ST
vy67D2/IAYoKm4BC9Rr5Q3ekVFYvVOl0Ky6TkNi9aYsdfJsM9amZcKfnnAZP9uO8nYM/UXtgQETe
LifDClZgKBkeHcZzCBNfnUtsvamV2FoeIEthiBLVqPgMrSi5KY+9vsrjF6NXQA6idNtIY2eEuJTn
jJWSdPRZ1gHkiRa+d5zeVMXm3bfPHIhX22GgYN7HWQUpwv5rax1uHGmXDBc43+UcHishVjQh0bXT
BZeEsOdyxGS2Tv3oGaPaS/14xAvenmS4XBqJi+FKV+5DdQnMLWUAEw1nDCcYtfW6D4n1NeqhF1Xa
IYBETHjKan58KzkVbXIxxwSvsT8w/4Z8mRrMRkFJ5e9cPZmO/MGSfZGJGayRl/tl5EPQKC2eDJyD
gtMjeh8H9zOHA1U6aBh5CcyjtM0dbBjNj0Izjq4Ml8K35DiESbSh34L2rZit05yCIMy4oWpYhIMq
jtajoSDjBbkZJ+kcOmc+VYY8DqZ9thJXYeETX6Mf5Wus9u0qF0SnzJQGWt1Nl8fznFnFHhiAyWgH
c58E4pOI1CYw9WeUgBpt+PdXloE7jPXSCYv0zM4neSnbAscefbItiTP+ee9qsx7HYsRhmkwtlADf
qjYJbBIe71wtI8mybSqD16H2TT6R9GHrJwPcjPEx1qG7bWi7oob803Pd3znMffp9ZLLpEv1NV615
KEUeHNivsZNwWEaXBpT5zLqGgEL+M4nnbEmiAUj2IJo1cd5dWO9+eHH0Cy21XPuifQFX8A/I9H9u
ae755j2bQfkszGwClzGYD0gOhngzYYIvA3dptKDThYHUHjQmxCeCucHGn5mUEXb3A4LLg0p2kJM6
DX5wSnM4SG3q/+N9m22JdtKGigcD3/U0LBAo7p300DPpM9qMgWahH1Jpw+qGJ4adS2ez015Ivgtu
ErZEjpsrFBOCwaJ6kpJPk1aBBZsNEJFV/OpXLW6NFrh9GHvYSOg82nKXL3YioAadm8JHV9inxNY4
rCsMh7kfr10APxILwwpJ/MDNB/84pZFLiHTkHZkfV01SvYlk+v/7+GYb04nX4qdgXUtEFCGbxH7I
WmnqWXclEXsyXzD1m/7SHdthNYB+WxmFv9eduGc4LiSpaluRZXSyHmtwgoLAenY3m+w2EhppRGFx
Z2/uQLLDpaRdOJBSboZKMp8BslrZYXhBctSbOMkoRKGJe0lK+aNte/zDLmJ12lp77FXdBfcJy9eB
e/+AN/puNCMvW8MpgNPqFUuFF7JcZ0DI3qKu3e9oQgeukq+Hak1KlD12gg9TO4HctgzmC6cOPls5
ckPpBic5snNH0YyJgHmaQki4RsaGnSWAywA3CBcG6SzxyKo78UVrSVwZ4Fg8syccG14ianimErE+
FH0PEzIhDRDU3bOj0y8Kl+ClpZTZ5Jm/tnoYiszxV8sKHgEY6zop42zlHh0LYZhf5KAYxtMm/MIB
/cAoJHdR4PSjMOXdMUkbQiTLdsGETOLmdvlhkkWmE8VJNykFOYu4G+xFEiT/tU54Zy/F2rt4fRRo
AsNJiRn7CEiYOz6sWhSrDDABvgtS01jCxkXrpvrg8HSCuhBvtuI3H6WFYTOVL2kjzwTswalqgsS5
GvcYafaVMf80vlMvh4CJrc/6z7BJppsISmdZUvi4tBvSCrXt/Jp0Wy5S6oOXLY0hlPJ1AJ/m+TkJ
urNgGYtXkqRvwKaanekp8N1hoVJZQtWNfuaBkFcwchsrZTUvCTtfbFlYx8khhJZHyctQ4qCiAOXY
kf5eZYH4o2QJVJQqvsOg1HAJ3fJkSn3ViucMyAtp8DD+ynpwfVkcsNWtXfr2TEIy1YALYBZlci1U
2B5sDo69bVVv2N3sHRvDdZtkW4lysIrLSayNKmsOXMGHt6CyzwMY8bXXUCydRl7/BJuw3ooojLfw
0OJNksiC3z6DylP74UpExsEA28S4zMoeSuvZtHlkzcecXvndLzYiXibCfKP0l5tEXHY3bXenQfpf
GK6jZV7M71VYI74Vr4lh4TYqb0kbF9uek3DJjV5BppYvAChw5FYfMn/gYSuAsgQByg3VbtmRisCC
X5vwB4mxKx1yL8piPJty9+6TWFmbhPwXon1UCvrFf8EMA4Go+yvgxWFVdOJqiIrXks5/Z7t+beY2
2vtw8nlz5EfshNQc4NxfxVgvDgDSjrxeu3NXu+0/UHn2TujaL2FCaLzMZjKtR4Jnuw53FTKSdS1E
taXEjzJWr6w+/LQ11xSqD9iajGjZh9kRBgdoB7J0Gxmb3xU6CAFG42YRHKZiFlS7gx8GljrxqwAZ
Lsc6U7jhoRMGrCr9zVPD00fQ0vUZOeVYbVhxUFpbeU+tNb3bUfnmDdmBf25HpOMT9j4Nam4FRWU4
Vfn8FFfupwIuObOUdwH5GmZxtwbz7s7O+2BZ1npKknE3lNaKSTRZPo6nFNYgxlm8KPkbZKszFxyo
9RlcAEhlLpkQbpIBF0Di61LFDsh+LyWUlfFlTca178ZXK2QCGvUGy9WDke0GWDc9aOZJAm2w6tRK
5eN35Zgc664K1l0HAjVo8Gd6kg1cUG0HTP9L6KrFpovEs7C9D2Ls7LEmIvojll2aLKslQcB3VQeX
wBI/oVF5S1wUdyPQd4u7Uz64r96Eixs/NuV4nr9KAOjz2dRvZZp8BX537wXdNIFiwMdt001qwwnk
bppcTQv8Z7jmwb5j/gwXmRDxUiXNB0Z8CEtF/mM9QDfZHIN87Lv1OHPqP/JjU9CFS4hZ1PkFDukl
7QwHu3b3Uee+jiPJjNx25ZId9ofByHPzfOe38cFhWMSAXIM9rK3ViRqbngeg/Y6r7B6Q1VgrdhhY
S2Ms/dEJ8FNyceBYPPLBXxhY8YjL6b/SkCteOumDx4s5Xia7Wal/1KcdgjhgyslqEtEugYFU+nuV
dz+UhnwElaI5UiXRmZnAYqczvHml/R3WcsUhv87FA4wtUPJTnNGW7z6FVm/vYlQbZkuc1lORJSvt
NZ8aI9zabvQhdVB3w5FYjXZqF+O0fSmH9jizvV85g3uHLPBbWBJKke/Z4BGRUZZENeSy762TNG3n
WGQtSjNX194Z3+yuu/tm0q74KYpjkwPuyHTk8nQNx1i5Ly1jIVbCf031EOqDime643soGhRBYNxk
IgbuIoKm73Z2vzocw8QIiBMiY7019PEueaKJ9eT9jwqdZ+31x4bEO9/24c0nADg53Wtqx/9SQQgr
H9TF9MIzFw/8+0T7J1mCha5K7oA4opnOQCrPH3EI0kj7fPFLl8PH6T7ZDTPwxKSXKSBYdLwHt56D
w6+v+O76j5hjF342FeqHSEYUwJ6geuNU78UEMDmbkbuiwWDqzN8cjzISWro/bdN8G2k6o3a8PZJF
exgWsAza2IcGXtOrOcWMNoi02cmwC9eInVf8aC9uMx/I0Z96m8LHTBB38Kuac6/p3mSmOcTy+sKc
9JzFIapZXogntinFCsrLEZ8ePKKy+cwrG9B+dm9wUkrtD2tc8d6uV/U1oasWV6aN134sj2msz2Hq
PhOQRB8nLw5axbtZFq+zbOTp8rv+0XgoJvaFjGb0xH4k1OWumUiepcxeTdO4Wn392Az129ohbOJ0
IB5yk1O964FOuv0XKc0bFUvU8qTmTxbaW8W3iPqXHoxx9kR5zjvlSrcO99uijigV9530qi3rosx0
03VJvsNkfxY5h3KSBjxQE8dVIqqXSVSrhJ4/UmnLmUYmFqcJBgE4LIMF1sk3om0MxQmPicsLAEwb
lOsjF96LTWU6si8pClXX6z7QdIjyNK2DwM0oyeJNkNWfPiym1tQ3BvtLn/Z3U6TyBLTje+hrNMAS
0345GkAB+FW1lgZTGNs0WpMW9LQdrDahLsxFQgp0TgDapapVGnhAocrfkwTBvsc/09v+wkdlWbb0
SpAVYy2Ro9rQwsVhBENtZPu1ombnV9pttqNwma+ShhBa+NZnkc8voUcHXWxwwW8DdUOJL5Zx1WLR
inJUHrN9btIAiBGXojSgw82a4a/UXfvWetmT4bEoSWSSn7sONUw6zit0P/LRifvkdul33zItNUzn
3DEHY9/GIjm3/+PsTJYjR7Is+yspuU5IAwoooCjpqoXNE0fjvIFwcGKeZ3x9H0Rt0hkUumSnRG7C
PQgaDFDV99695/ocmCUmoE0zNJgF62u/nigSkn7kvwtfld+/1aFxobnmqSObC6djcDX1vUTHaaIc
H4c9gqrnCLL9KqqZsjV+CyursWmlDMNJn0bEmmP+MoQIXHG34DplyrEh/bBCmVfEa0Ae7tonI3Y1
9rG1IoPkpo7USRb1CVD3I8wLdrsmy1iJ+Hq1sWenoNN8AiwGEjcYya6rEdNrIItWqejh1SjmTSPc
pcaEusJICAIsWKB8YibSW+abFJaLR7TT93rIvM5WUKeRoJ7TBoYexMkOpVNmLKdC77aQGV7moYYp
ig3FgHWFo0XRsu3uAfSXi1QnGy+cvRshegiGJ/TH8ix4z5zwnI/BxzR17bXR+i9Ny9uHweUY52ze
5MwAcB0QanZYH5QbEkLCBGohjM5eBqVUu5YAZldFnKhixDi9u2AIWm/T0rztXUA4dtfdAi/haBWC
0gDpsox9Xe76nGaFHgEUKvs7c7YNhbV7L836Hh3h5yxF37lWV+GmBFTeFECvYOYemnBkRlXov0IT
uhbjgn5te+lD7fSzb+jZRMO9Qv75aCfiTSeSb6HVCGv6nP5nxtRdVsSXdTp/hQ8lKwiRdYI8nuVv
AUr/bHXUHJmTyFOtVx8WDYsjZ3TU/gPN9ECpczqNr04eXAxpRNaV7rVvgssSxkp5y3Sb/JtJf8rJ
fbmzVYy5FAeaYlldYv6Y9f+y+oQGdEIk3CzIKX3hEbjNqnl+V8C+i3LnNiYYqtCZaETmeIzsqX2g
mLsMa+bZ43TF4Y7s0onAkxpxDrkjeyARj0VmOVdh23nHhvnKObKL9IjtHAbVSAQbiYxEoPk2E4TE
AY6Bh868bJmofAZx07+BKa3WMY595HaS7Ae8vssJQwH9b5eAwz6frvRwUJ+SSgkPalwgjUML2vN7
WA1hrwM69wVmOeepGwvjYmqwJrCNpcybaC+tTXI2VqQ8Xdq0li5qRJ83SrDQRuAfFobgzAG7hRQ/
GvMYh18Ky51DYyoaz6mttpNniOUAxGUtjZrQqRDbggr9+8bhVJAb0XRiqO2tfJNxbc7eIqmTiH6Q
1MhKLMiYI1wHiSy4GwFA2WcSDcvbvASQ9VwG1q8aWoaCJgg2pi02iGJf0A7ay35gVTMG4xLH5qpM
aGOSA3JhBcSTmEpHUO3TeGjyio69o55pAcVHKAHoirTKmh3WoX7S9XQNUwj1onS2nQvlnD7FXV0Q
oRZMgoSoalfkxR1ClnYRS9c6MaUhAYq8mWRd5820bYGr/Cr8Dn4HGQeISeJbw44e9a4Jb+Dxv9ii
e+yH9K026gxDbmHvDCMumIwV+BXibqPb42uWy+NU1pz27YcxVESEFQVrn9TXdG+qbZLo77jNrxqa
QkuhEDdg7P7At7vDZzhcAg/jBgVyE9fcJUNwAMlJ2rTK4n4cHGPdevZ9ZdFe4DRb7zuLxn+YU9C7
RI7NsvmdVPFLaYtrMdGL5u69D7U+XPEXTzT5GPfgx1yMyrwhnS05gPku7wg5c82NJhJyMsq8GFbl
PJEWMGKY8EsggYZZgFTpiFIcp2zma7QbqTlAJqFyZjGCdScdb2vd+MBMhR8PKjBbWfKMCd4+m7wN
S4EOocQ/tCiGxt82un2g+V+3Ykh2DJpwn3LmwCWKwbh3lwQrgmwqkQrVL67tJCVLg8YajMNplboD
clFTio4EizTf9FP5CR2K5A/nzs3MGx1GyArl+KqvCMirSGnLyopmme+lbNlBBZUSqxyLZb1owoHc
5/QyBy1eFyJeArPQ3GpaxpXwP8FbWffCrWhmBWT7XBdkWspVklSQ0Uppd4u+oPBKs+ZsAoyG17Ox
nfFokRmwJNHqwx7Mh6yYpT8wCxjo82BDsg0X/TDQdrJ0U6q1Ciyg2BFN75FIUc7rTmCmJ47IUF5p
3Pl0qCO1ZnLsrmhWTKcSIv++kbpFm1I5YAcEEFUJErXRkTHX5LeT7+qdmbid3DG9nKixpza7Qkx2
y4K49xHO0/1L1daM0RLgrtQlQauFULjAC3+rkxh6IpyvXCHIGFYBxcvaSP1n13dpFYZEdnTTpURI
itHFQ107KB5Nh2GdVsbotVANZpFGmktcvTBevkgdRCUhiuyd7/HUN5i4NjI19mnJ6hm4n8TEAs+s
COwudrUO6Td3ENjFvqM2dljKfWah64hMNo/B91YTOmPqUvJr83YokOaI0xSz5AUFADK7qFjUGoiS
mCPKZVxM2smrxDlN6k1bqA8L4KST1y+t22MFRGW8bMf+Y5ScJLICOBipWSn5pnrbHNq82zukEy3d
WIwPZeJ8etWIhVEEjxgAT6aDQUBj0Say0EdsiKsI+fnn1CbvZsusPKGTOxvzsBRhslwgwHB3RWOU
z7YO4BatCbKmdWZUTN8ZZJJ9oLUWuSg0epFYWFXWP6fkUDuoK2fFGqUmrIPGcpH2h6jUXq3cnm17
jREPa8hQDblerpHcEvgo4bk4croog7KLVkaUt4+jmi1FIxlMIbPOMMpu2yjtd8VUwHlqBzt6SiW2
1kNd+mzRTRQF+X09Ot2alUQLCDuzEV00EK6ijaYP7cGLwvqip2iGBd/eT8FwgoVxzxx7g+qeyjU2
HpXJx2dDfHYH1uDJpuppRbZFnPGKMPUae8WOlvkFmbvDM7NNzgSeXXAEVXcJ9nsKANSHFsRUNxuP
TWB5myaPeFzD7DXGFARGRQcIAR7tFFLVPEVklO3wIQdLrEsdNDvg7tw4dQArUhws1nfQm6SUIurz
R1xqQd6/d6yM7FATkwyV0BTMacqjrSgL5a6IBA3uJmVVx0SSvr3MY1I7EVdr0zoBy3Hfayq5AcrI
cISw5eFCIe08ZwI+1K5Nu/SOLCVw1iQlPRMpbF0JVcYPCM5o/Tv+lAwbEz3GL7ZcfdgEveEo+hhJ
fO0FjO7YXT0iLsAR0bDsBywrDXAe3QqJoFcd6adRREtFN82x2pGqVKUPiurFW5qmVm0ymvXDilhh
GomOiR2+KStqvVLKwkA4WBIux9rZbQA+arC1ahsiQdOtgoKqP1JZ/qh8W9slkPne9Sgvj1aVwuxh
7p+fChL21mWBJ2nOrovP7eQKf4mRsv9IEeYrRAuqOaD5RB3Ow7mt4MSsFfalg0T19hzmPtHwnkqr
fmWJqQGkxVsbnzkWD87a6yeKDGsWXJbEot0USRHCM8z0iLRnl/eZMJwGtXYtOVTQmu6f6JMnV2mN
zsPxTefS0kT7liAFu/YGuuR+nSLwMefMQfwu2Qs00niF0povTcFa1fBW3gOh8LdM5FlHvJCWYV7H
Wxca1hZitX2n60GwZsSWnycnCLcTKp19RPLvAX5Gv5NBaT37FlldzEsnOnnMHyoUDG0Tu0sc9iFM
aVBtz4KG5Rl3A8tmiSlrie+ivRlE161gB9FQsNy8FITU2my6fmMmHEPBwJuHcqzlAK24lmsVSqdd
TSkRowCzCv/NQIB74FurzE0E+Oh2CHEHDYxNrGXRWQEzdmAqnADNdLzwuiDgyeeg8O6Y1uSuOt1J
9+RYFtdIcb2Niy2f89DQXja+tF+SqiUwM7fErivBrTVaDlWy0RTRbZ0VzvYr8uCEDB36JnCW6J/6
+wFS4A7h9HRtphOwjibq1VWli25HzmZwAXKxeU2adnzFY9ne85WE1+j/6CvloYVoLLYbXHCh9AnQ
JHfMviCSFVYbnWFF6ClEomhFFEF4TdRIsgP2ALgBZ4E+XBCNGAfrCqPWjUrj7gVSpkRzGOBZW9G5
4ZROR6aLGetGw50cYyO+MSsGiBelSTInJlJaY1J7j0ogdlppX8e0A2gd8S4WSh5lxpnO8pA3NGm/
ZW6u9iK3fiGogjnPrDI3sP+Xxpws2LOaiuHSB/LAqImDNdyAW1AbaIrUfqzij7jJt6nhA2815TLU
/MtKcTTyvSBdaqV1F0KtQTZtvkpXPecSRr7rGAcDRshSg6YDMyx+0zC5LeoGjDVdM4ZITjkRY4EG
grgkawUfVDuweNH/c9VF17vjPiBghnqL5SSyU34+E4VsSXzXjZl7IzW1GfWAsSubNnA4FEihjJPw
65pUOCCaoaZ1BzU6oMhangLoaKSpXiVm8cYJgcMRJCzqKh3OvLeJ/N7H9NbZa1fXrnPDsR6CxL/3
IQoEJeO2spR3OcOclZTaPfCdG723taUhOKcBRENVUDnLwTPtfWC7BH8WcOikmeGBawrU54gyGSBA
83NM/67u9XLFvtnvTBVAm5wjTzsAKc4wjgt2OJJkEv+2cAuacSNTA1Y+E5wpJ+Y6lLDYIBwz66pJ
S3X6Y62LYdfqfgAtTBfrGEMTshgONCn7bK6x33UiuLFtAi8TKEyBoz5n+zpuG8J869iincQAQIja
PNqqRJslcEhC7BndJa3jcttm+oNUcFGwi5zaGvIQIpfbv0AlinNNGNrP0NVpuhCPiRgpJTGD43+h
03CLWgv+PSlP5cwywaByZpb5jnNFMkeFgF/qBLRUERFXsHGR08iEtEmvPQSBvOek/5kw4Tj4vLZL
wBevTUbdMDTxR4vNnUO3unEILuLd5fQmk95atDPy3unaYMMkCXqUV92PRLcvrbz+7KS2ceHQLkTG
lNXl0LaWPSIwPzZeWoCGFAVxvgOE26/9avbeaohpPOl+xo1/QeVK/nJT3ojM7pbSUUz/QkV04IQ1
EeXbk7JZuQrCmddFmn2oQKfSKIaMH1BBzXfUtGshadV0Bi0TnbKZWZ/tEINvARU8qebWDf0n1/Gv
IZa1bJskFPoCd5ZBrNfSGcW4MovuWCT+p8iNYFWW5X4+09vYL/GZ8iAXmryP3eq+idyjE6VPnT4c
K1ltBn98i5AooPujwJgylMGZFlF8pdOyrJEpKkJn8IX5YFmlzsCQIiey8NwlUQNpgiXAluGN3XGj
aJtCAwkIc3BI74Ud37/rbXiV69VNVipCysLsFA/hNuq0YhN1/UtSz+mrMpjD2uuHOtbeayP6RZeX
FCcN65J0BpKsRuWBf/ePJtjY2o3kwWJUTg09XdE9Rf3AdjL4YAkq27iUET2Wbuwekrrf1GRcTCik
iVipN4YGkU0H17DMGwPSduzugOMyLCyS56T2nrwwe5vP5pyO7jUZPJmEAqzsoLjXC/0NM+PTUIqT
SFlWAw16omGkr4M73qUD+ZS2+8A8w1+1AewG8r1c5A3VpurMQ4WmkKz5o0GYkjY1m6yAdASE80JQ
IW8I/SwZHvrP3K9dQDj4orCqcK0MB1KYbI+J1WPMKfO9hfcLCli0GFpjFzGyLFLjzRlQyFSzN57s
bQ5z0K8WZtmd0nlqYqfyOCCWW0HekQtBuYjUe1PlwwUCQpoA4MZXkmHxUnVAVos6AB470rsk/JMT
ByrSRm7bJCvWkveGlQc5Gyk92l7S2tfSRltAtsGVREfhhnn1KwGH0Spgdob1AuhBpZfr2KyvdYtU
hKxKGJJU96bW3itMWtgpLPaHEmWRFVNfERfE0VQJa01I2aHoqo42T1+twZiyPqTCOnoIPHHnVVdR
G1pw3agfpYkioXXKagOA7JOWOEEErTgyxZELXrBzGoTdBZambVN2lzT37qMBHaiIm7OKNehOGu+1
jyMNttXnGM/NFL12mJ1yBIVZmnWgfpRDoEeIvcKket26fvWLI0+0iMvoQc1ih44b4ObFvmLcuTHz
cje7K/ZU6uFBtBHBfUgLzKS+oNHPINYMzyG4EpyQKU2Ckbm0py1L2T8GPosbbsRnvRLaLzNSByJ3
unOYlt3Rt3GwuXn6EeOj5i8lDk3/4oY64UFhBVxbwo5XGemeC6ge4Qp1OOIU7agKxQwwBHdgu5tG
J2QoZw+F7jKLExnYF3F61guEuSo0LquwzhduO7wz46amngZ0dw05COAV8oKZWu1g85r8T8suL+ds
yW2pIblR+oT2gZfaKNszcHiGv0AHTBO+Ff2Loyz1c644o7QdowJvAOleas1mzNJzGhovg6f2ZkoX
ZWyTB+LgpgfDU/XSkONjkAmC+aIRsSPJW35bfXr0TDxL1MTXAP3qJ5beTifBF7AA2oOxuNSluxzo
pLC/GBxLJpNGP3jgjciji9gO3mm/78YiS5YqGZ/iwIemQm0QsremJtMFAxE6bAAb2qY84FJAtJxx
FxIz3YCeg3qqem3TGmXDD0mPkjn6c5zkGz938Vb08gi4EEYnLcgosuMDmPp1ZaJdNvqowuZbOWsn
0D/5v7F0yHCncuGuhF2EOIMBqlcl90TbX2uIuvqZRmXyL6VCRVlN1Y0WjWcjrK/wGhGEHI0+Nrfg
6Ib2iUjc5y7VkRY3Iw9N+O47xrmIJFSKRFwje99Cr83m/rC/otF+tJwI3aLzMZAsCOsR8ZmhG+zh
JXEKBNHsColC2phqiZ9/sEkmZvdDAorBD/SQNooT0pRijQP6XlCAA2qMsAUM8JJZPlZdrq+skL0C
bBmrdu7M7THxST4rx5HIQ11deIuKiePs844fY6Ndy1Cf5Un5qcPQECKSnH0zu7SBs+ADR4Ec3iEh
IBYF2AGPSrLU7eJe6S4srKjLVgT3kcTau289D1uYoktDsSlRoKVOJ5dY5y5Ti+QGJ82iTc00noKl
2iS9d1WYDueVCE9OFRonjHRnOHf8JtWorzgdP/Si/wUsdVjUAdHRaM8PRHYctKwK9r7fnaVmbwPL
RdlW5JfUn3MQQwJYxcES3JekCLDvs9tuadNjNNCbyy5omMJG8nNy3ANKLBZ24GV7OwdJQpT0bYoN
lrDGgUDJSOvXXkI/KRXUq54OXctnRNhCYazjeKMxKKJ8ruFD6a9Zx5FWpsEVDu/nWssvB9t9rGVN
Qgz2z6wUW8MuLlAIpGuXjXYsJS3hojlU6EGWfW699c3w6oT5FhYA5kxdO2Fu/cQAd9uNwQNC2Svg
bs9WUb2iSOcVSOyKSVpKYoEQO4ZUa0a8vPs6/no1Ta9BybGK1uerXs8YlBDRAJvEi1/3W3DoRCJ5
8WWKqQJRqPNKDMMdyCnOKIDsRUKki82NcvREXxaj0dIPhAs+1gE8rynZG7VElyZ/pYl1ScKGRoM6
Wpl9+1FETNfDef1V4R1l4SUt8regGZG+R4ZYRYk7T5Xs64qZAZyV6AreOf3XpPNWUiDV7Nz8rg0G
WHjEzqCNGw+w4DHiDpVcykoc0EsztnRlh+d1PqjWwUXupBEwDu4FZvKtWeSAxh0Qhp1Y5QZW4bgN
j5nv3taFAzCS3ssQqKdRlHJuY+1Hr5oNec4ytKILT3NvxDROs1HkLN3qLtDCA+LKbFMUYUxn2YjE
ogIoQdM3nY5pG2P3SGnJ5VH2hvgNbGBAzoysM3SeiM6jwLjykHcsQoIHMETU96hzU6Y+nBa7ML6w
QOYnBetFRr3DbL26IcMSE36Bq1UEVCoyvPcBWkF+GXjcZ0pn4FBU+SY2daCblazvBm7GqopK+i9N
Pp6SLHuI0uo6BKq96pUBa1xHYR+pXelC+Ew97JZTXP7CDPXBLoz+JtNfgryiuGMkBlTYehyJAlhV
ludhIufbtCKefjki/3CCytwxP8IYpBuoWyxqQ6Vl7q7mv1igU8MP66T9ikn0sFC2POvMTB46TzCN
xHdJwzTnB+XvLac3hNc67USRO9umSrKVNaQoA/wbk4JvqefDwewbMqAVd5h7hrCmSBBJGSgS+/we
F6G1zkznIey6j6GHjkqI2ltbAHWte3dtTYTaJEIgRYTr20rSTDLtypTujcRuuo51i4Z7kv4aI1vQ
zqqa6dFHv3oUOUURU5CmKRjbzboMelH1sZ4c50U6eraJMsMEeoN0n5Giz4gDCBLWEDf1HMrcUOFN
Nqu0N5ZhVDoXEXEpx3SAekFzTcclAl5SkHlpU/Uux7zD8JBr/IBF6xexeFIuCSpMpZqYztko6PPZ
iW2sujbyFLyLjMRwuJ75B1twcxF3Godr2lWE+Qy+NE16HXryi5YPVT6i4dlGpvo5dlGJXUqgGm23
otYchlc9RBE9AnW6CRrTdDf+VLh4R9Dtw8MsI7pWvnT9w9Rwtl4LQsFPhJv2HnSyhqhbxGxesMmw
WgBuQ874AiIge7VzgeCvKHrijQCKkWcH3e6+0JEQmHBHQBnOXI9lUfjuq+N47rHh8faXKRCwC0l/
o16SyEUxHXg5+nAFmeVliokAXmh0EO4bjNK3XB3UAsmiV8pw418+50kUeW59VJjICRFI5GweB6KO
pCnrtZhWveIIS6iLHZ0I6a4+C6fHlFxR9aeH0pLWPdgA/zI1CT3GNBsgJTdovCHDdXyG4vTJntpC
8GLwfLpQkPWAWTmL1HSMGocsSEzp9I0mTq1PdJoxc4WCVV4NThreG42pwQiLTbJ7ky6CdDOYgMsJ
b6BjOUQFdTA0APOl88EEkJJOp3XWk99WqZyNZaxFG7y45OEiaGckF+EfMppEPLRt67uLiTftSBi4
sRm1snyrFGsR42vKadHX9tNkuO67izH6GiVOi7nF6OTwLK2UxMwqUvSS62w0d45mhM6usW2mJqlr
FpgQND0iqyKLqPOLpGxe3JSOd03fc1lwNFinunKuvCrQgm1InsjZTgd1nahA9ouJjAPKajiUk8oo
Nmqm0GBFGQXclqqDhIWuVc5NJkQVCzhpxFVYiHFv+E4kNQ1P7QFJEPP9zCkoP/EhBs2d7cvURSIR
N/aya/0yWhPuSone+GSo5gMtpwBd5BpkVLTTlMiSdTqMcbBtjYQNlc6v86DCNvmlnAFJVZ06EX+m
mwkikAy+30IL6dUf6TQYT6Q2iOGV/AZO9HT8zHILTIbwbTqETrQFwB/oLOuEhS2MotHNpQcFpmYF
dBpzKTKZNcREGk64aAnwflWRo701GpLSNT0ZrND5ULOGakGJBL+MZXtKc7SWEkTn1ksL+mKONfre
YagCVobO8+qtV0zxo8bB5RT38NooivFaIpYo0Or4RDRYNQU+SvQErlAyEqdK2mxKCILItOU8SNmk
XT8eJqgj/kp1DaCqv8JOGxMdKE5yZ11WtbYOhFnvQrNTYk3tNBELZpEN6UFVBIdYPjIcrnGQ0JWj
wvSnO+HiiYIRlLpL4qUHNDGGjZqWbgva7AHsCO9OrkpGhQ6dKMQnKlv5tdMa+2EC64YKgkBN9IW4
lcHvolYB49uKgvAE0y9WRtUal+PUGJ8cJOAv1KnSrMNEphduYXgiaPEVmueUUNNrOMpQz/EMJ926
6xqovESCEwBop+2jg9lgU8BqOvyV2aXord9HBLl4F6Y+dj0B8CI+OSHy1VVtKxbKyeQ3z7WxqBjW
ToT+Il2ob3pT+kSARAbKCIkedx2mEJouFeS5dIE9LgUt2DYX5LcjF0It8KIXYKgHpsizdLz2NknK
UBSTMl/Csm3lvDZEMaNMu6CRYET91G7TgPzoHi1ESqk6chjugXZYF1rVthPqVzdxr//Fl0fop/CD
g82BdM6WdOuPdKx6bYkadXi0GpRj/yJuPogY4vmHqsWn0Weo4IVHHEWajUDhA/tV69oTnRAd64sG
vSbisdTq0NoGSbOPNPqUVeSIe2IM52hHKzyiLZQnISLBILOoNAt9SFI/YRVzNgH4hU1YdmjSga49
VGWONMqDarAj2DR8C62Aiq9ztWhnFTk60lTLKXJd2iTX1SD42kMC7y7/ZXS0HkVn5Hu8Mo2PtgH2
JrkXU3JuuqhpF1VdAtURvJMlnWOsMk6qm8bS7uy2e/jnP/7P//zf9+G//F/5dZ4Au8/+kbXpdR5m
Tf3f/3T++Y/if//t/uO//wl/zjbZ6/nHNQxT0cvhz99fb8PM5y8b/6rarsYroak9cFtmC2CgVm3W
BeBNTOOcQaNaDR0P/M8Xld9dVFDhk88H+VCI3y9KY8YLZDC4+2AM/QBZ70C5Z3o5bk+k7K3c/nw5
6++Xc23LQECoI5Z0jPnP/+0zJqXFZCQJ7f2EVRtmaeHVzy4hln/4VPY3l3FdPo1t6mzFrvn7ZUpj
6LQJ4S8p2hIkiWXctiwxjwr+zzqqtOj486cy9L9dz9L52mxLV5apU/r+fr3eHpxWIxSWaL+GeAlJ
PtDQ9MO+y+oEYJXhHds5CRBoVb4VcpYFV/Nx9effQn3zS3C+twyBwtyW5pfnR3oJaTWN7h88zOYB
GtEkfmriyXxz0rZK6eAkZbJqjJztJRkMka3+88ubQtqWyW20XfnlnuduDHqZ3ImDnfXhLZt1Iyhz
BgpOyYijYqucEZ/dwQaQsf/50n9/qixdonH568oOX8Lvt5/CaApSLeX2CyefcHyZE1m4ABzd9c8X
MuYv8vd3lCuhdTToKDAut7580ZFIK2zsQtsP1DVIzp0Yi0WKNeTRBbN3yYbkMA2qVYmPvvUZVrbW
aIxr5Kk2/ZHRzv7wC333nUuHpcN1DWALX9cM4o6IKYpD/9Dl2k0Jx3JV4Ezf4WN8mzxTrJyqELdZ
R+bJzzfi78sG94GWk+VyUSIKvjxrJrWkpyN325euXlxh8J5Odhj7t4ycovN/filbh0pjOOBYzK/v
Mr0Fvk2N5yowYzYtw2uuK1cglC1d4w/v8Xd30xaWdExp8dFs9/fnqBzdJgob6R9qzSwsulcGXHyk
xwVxcPMcA1pL4jCBxGiPOA6P0c+f9JvH2DRs3cTHgn5Pfn2Det1E1FG2/gFl1dzoB5cWbQna1Mzl
zxf69nPa8+MrdIClXy/UxV5XSjRkjA6cGkdEFiKJpsFi6jmGNqt4L/UxXdaFqXY/X/jv6zKXtFiY
dUdZjmvOv9i/Lf9tPrZj3mve3kPDewAI2jzypTrHxqC3kvPGPv18PeOvF+DLC2tYtF4dVxhS140v
V+zTyuVPG2+fhdEoNo5F1bgaPbwHTL+aGG0lqRwPIeU6QbwC6/USoxnHUMD2c0gLnQZYdIRkdYsa
VyJmERP/0AqiLJkoksi8j7yVVzGjnYtYiqZYsrqi/BsQ3i8iU8LL6WirBIuh6tU1ZBJMdWUUPmh9
aQScqCvk0GCCyEQtQ4O6Lw2rGLgy9wU5hF4aq9xO7SvpUaes6L+5T/N2d69TaKr55MRRzi/tDlgE
WbDDybcTnSQinL8jXCOMCyCms7VepCEGgCRzHxPEkdeORSZCGQ1osibIKfbCyHvSSkYm4vUykE27
o/dA2dvghXxOIG+e8dthlVOVZtBjDC39GeCQ1PZtGUMUwbZQ34BuRrIfCAu1uCBRK35S9Cm8VW9x
MyGjhNOtqjKKfloOBQqKdGLGSgUlSfXSatjqlmC+sEy7pmlXDZKBmx6V7E6v4uGdRGfrwkH95NOU
sgESQXfscMfyk9ydTPEYr7Ush/VXZh0lXcZGPJH84EPXF/3woospvIk0N0ILlhPGsGxG2d3FgVYR
OOXTJEpBg58TptDVPgSWDXJXpPLOIyxql8a1uqJgQuACu5QBc8wZ/sPDoYh9gL4/wZkU5GglSOI5
OxVjGLTlhXuLdB8Id54CqL+DDAQFRYVkJC57xoVv9OO56T8/5/Ny+/UpdyygBPM+YKAH+fJe0dhg
0hmHh6nwohU4koDM7ZpZaGVNa4ccovXkhM7h54t+swewfPDA0ULTBW/z7xcNlJ53oaVCkC2a9JZ2
kw60bS3HeZVBQzTnz1f75iNyNQe9tJQ0V8WXtXnUdSXAnYU4vm1M2VpQ97RXRiqYvItrXAWqBqRm
xt0flpDvrmvYnMddrsxs98unHMnqRUQdR4egoMzEJoIPmDq22LlVXGCv10h0XNskf/7hOPXNUkm3
1pFUqMqU3OXf724fTlUMcTQ4OBFCrKFPZQK1HgvT0o2AJ9I+mKLPn2/xd8dYYQpKD1tygJP6vEH9
2/IsAb7qLcGIh0JG2TJQGSqYjGN6ZY2ws5uYbjbSkZVfEQYWgVRk2tN0559/ie+eKtPiHKmzBau/
78Gaj08fDeMBeEu1kwWoSnza4TwU0/7wSM2PzJe3Rpi2aeDdY38wnC+HGBEHPFFlGR7IR8msXaJx
xjzxtDsnqafpPdic+kkZPdPzbFLA/fPSTf5wcv3u6eLk5oIVE5wpv56jQsvu8gh52qGxqg5Gh7qL
BAZ4DANvArHbriAV5w+njHnH+/qpXYM5rIWgbt6Ef/+SHWPmM5hETRi1HexNtCiLSOveYTiRIp3M
MJqcmCvT8vQ/XPibb5btiYfLdhSLlfiySIVehdYppD6RNap8GLfjky+ybql61d38/BB98/KYuHot
tnNdcdz4slgkXtcVPuCLA0XI7L9gXJhnnMnD3H40C/qRP1/uu4Mbxwvx12HYogL7/ZYinBvtKOEU
buIoGNHLR6yEZaBw1/x8oW+eWE6HvBuSKseV1pdbaFtSTZVB+eH4dFHoFM85pn50Skf1Nna2SWSs
E66zAbJMleXhH96X7+6qQDCruybZSijRfv+YhNBwD02YT4iRnH0hFNaG3FSPA1zArZVqYfqff1xL
GpxPDZfuhKvPv9C/rUfMf+qpzW2596MKRTv2XURqMDohPTpj135CWG2CnU7mR37wo1TBS06qqrv4
+aZ/87GlJPdM4alhnfh602XuOqVtlNR8TvdOuxYOWYsLWiOi/igo6rY/X+6b10TyP6oqXRegdr88
u7LTDb2dCm2vJZp50fd6foiDIjibRKVtfr7UN0sBV1J8Z65jG9bX6nEOazZjTnj7EP3pY1+jYjAJ
ATrWVMCrWbT13OQ41nRmrn/4Zr/9kI6g9lA0gdhcf/9m6zF0WnOatH1BUvCu6yNjTYagvsqolNf/
Hx8SPbIyqQFoCn15ZyKZSgIKR21vS6zOaedOF1XZ1KuqicS+9GoIRoVF2z7C6P/zlb/7kI402Mik
YfBlfrmyaYZhJ5o5aq1X/QEORLMEjk1At9O2tz9f6q/G2e+rOqg6izKZhV3RhPmyBA1I+YxMzziM
YZ6e7KxZF1C7NH1iI42ttae0C4Laz5UdH9vQPswpXyvd77ACYkcIzKv/x9mZLbeNbNv2ixCBvnkl
CHaiJFJW/4KQbAlNom8SQH79Haz7ciw57Din9ptrl0ESQGauteYc8x8f57KJfP04lyqPct13g2+n
pqZZErMgTvugadbd7DOHCsxoxF8meoJqPVQ/AOhIjKj67YKfFXeIA6Ui6Z5UnT/8Xz4LN98IWDkN
1/uy4SFDINItLZmig3Db9ll5BzqiCDPdwI4Lm9elbiIasRKrftZQCyKCVZ3zPKBlq/L5H2uoYX7/
ZaiADf7R6ZQF5uWd/B9rGlmEfPNiTg+iNS76b/RoCP8CkK+JZgXZluaSPMuFBF4PBd8Kunz+YHkU
Muge7ZeaYLPiXx/p8mx8uVkcbanLoJDQK/3aODQDlZiOwZHLyQv1y5677NlO5gQ4zoJZKDYueopl
siCLJYZm3QgpnVeyRQQ+tLgX/9ut27HpwDgWgD4abbRmf/990DQUQyxUsNeTHj+TTLrsNhncI/SK
eJdfbFd/fzy+balcj8YAXRfPYFb09SWl4FzSFm7znoTIt9FukEI3E2IO5c4nUnyDfdYlN1gl1INk
i/nHxb8twJeLG3AiaMNwLPp6TkncGE0vZelegJoPtosZDB+D5SwDTo9x6gmSa5yXyXGblzIuMK/8
/at/29j+u7rlEdZo6I7+dT+HWy2wxQ/81ITnSVMfwZcIeytT8OIczO7/frVvh6TL1TyH/pphBY5n
frmxXcEqq2w72DeOkyJR0y7xvEhp/36VP3wn23LYUC5Nn8uM7/fHp8Pa2oHZZ7MmWyUcW9sOMUyG
g9/CUigSIEt/v963NZ6TgUfrNQh8170Uwr9fz6XXbkD41vZIn4frzsBttpLzbN60Uub9Py72ffGg
L0m/VXegkEEe/DpncOKuarBUwtrEvr3r+sG7HbQcsG6ctrumTRBdYcG57YqOGaMzGcfOSOmULuhl
XVrk/2gA/OGO4vMHbufQCufE8mVhrbvUInGEO+rMc33bzrodFjVe67//wn94Rzzv0g2lSGMR/3r8
UqjfS4Jlvb2B8mJjpzBn3FiLI4dZ5DlPDIhgiNM3Tdvmu79f+Q/3lmhHi9/Zd32epi+HFA9Ie2zA
/91XXVNdDRJBh7qkLl0yNZ7/t5eim/7fyd7lrlr2l8c2yIK8myED7q2WMvu1j53FfyP8YziKJXdO
f7/Y93eEAsI2LcuwLjhr/8vFcgmGoDVGfc9Eu7j1JSaAno0F1ktbwL9xs3/cwe9FruEH3Du6J9QN
tBZ+f0e8UjokGNK6SZw8f6ExOIWjDu4TYAKJuUEMyKFJ/1WsfLt5Lvs9YzCGcR51rn95rP7HPit5
HkaBCengzplGzEFPo1NPcMIJN//Hif3b7/nfpThaIiW7NLa/fL9OEEJBurFgS1+IthTwP5k8LxuT
+N/Q0uX4j3X72xvB9SgMLI7ufnApO798tRwJezXZBNQDkVkpJpIb/BZwU5T1Qzm9dhQ6pRmAEe/x
7w/Otxf+cmGLEzuruMdA5suDU6g5aIg5zg9WcjH60rk+28VS3/3vr0Lnh//ZdGYYrP7+9RYoXK1P
0M3B1wL0LUVqHSdTVf/4Ln96PvgWnHZsM/CNr5NoTRqsjabP8ThYkr2/xPQu4aH90DR6/X//Qv9/
RvX7CYshtG2xVegme4X3ZZcIoICQwE5whjkmRIHQO1vCsSJbR4t7gHKZpaOL9NFtZbsU/OCymvyc
rqI7NRWU0jGDUa0ZQosYlgR0IT0OBEss6vOCE2KnqE2daFmaywtmJVeAbzBVekYT3yMryW6RFdPC
gkjKga3LZLru0DeAqx/L/klLFuOHX0iAGwCDgVNhfCsm0ED8pUioJgNiLJbqAXKIbc/7ttVMdMNd
TusPY+GNBW7lOE9eDeFsLEnn7TL3cTaM6REB3qiQxA4pYS+23X/qVTOggTGKKEvtKdv22uS+lHYL
3wA2d75VgSs+BtdEEB4gldrTXZ+fPa+EkFNMsiDMGYViFWZEff90YD1tmNbhYktgD7GQLNm9yV8I
Agn8UuoR87HSMZLsg9g3n6bZFGM4m7laD6rgUAnGaESRWMfb2gz0XyR9Wjpuk8p7FZgYn/WBwcYK
j2i5NumFbVEk5fs2defryvTUAXkg3CWyzTbOLGsiHEYcnOR1zjtiWe17q7D0CKJs+epCgx83xnJB
pQGUaw6Ta4ANL1XTwmMAXfmLiHh51EDnTytL5hOmYtNJ3pB6uMwABVDGxWpzPk/dgH/oZGTwxoR6
0Ul+/9hCm8pMYEsuJcuaMVu4VLFecvxQ1j1R5/aOoIJqC+2r2neik+d00QvFJ9FVsZZEyOlbGN1I
uBqtGIvQbPvpcRrH+JOMGuFcYbmt73UyTB5qZspXyMWm66xT2lbXxHKKjWR51GXs35ODgCKvcVD2
zQWe/oFUhsNSqOyYmC4SCC+td/Scc+CIFobuVZWgtV355D8gXVzgchahoLt6AvlOvVMnTVtikagB
sWBXdot1IiSZSpM067XZC+1Qg7Ad1gIfEj4lYZ8GhnQ/xtRGumQJF4RAWWv1/SCX8ZlzmyciRB9B
sB4mKzgOcM4fGALRmCNjfDgOBqfiPaNgiH6V4Qygi6uBaI4Z22Bixt1Zx529d+UEP8c06vTkFZJZ
St+kb1reS9KevebWHIlWQS4/7dmL4G3181w8l32bXdvMtOHlk+L5FBijdiuC1OgjAw1Vua2H1jq3
vR/PIeHUnlyRh2ZwLwhBuHENpmrrOCvGLVmkrXFqg8Xy1lY66eR7aaRNwl5Nrzr8R1dulo7GltSy
cbjgb9RhnjRj27W284wmEThgbJeph3jX7o6BZpVPBepTHKEJ7AyfAi+yERnjtl3cujsTkApzgpTw
Gv0WHGbkdvSE6qDFjysXZz7Iceww5Q1Ob6Kv7Nqfda+JfemSd7ruK9nSMNLr4OjElzgvOEKFty7b
pnfvbErpQ9sVWh26dqw+msrQo05LSpYOv9HzlUGc/RLaqAd3sQuoZXEIe7/o/t3rNAVNjAUxVWgC
rdgOJZP5XZCl7qvUS7nVkJtt9WDuQrCXRSQUzj6xVB3PVR48JGWLYxBRZr4d+8z9WTLCeBsHp70B
LERmLHmkDE0hHFDutgEy9i59cK06v2FE2tK/yNW5s+3ih7Tq8n1uBu/sS0Rt3qjy98mW801vBTDy
htkc9xmsindbCdCeiwRZacXWArA3J1yd+Z9fRpiBm5828tIN/rVlC0LN/sgGMt9Orl86UPtM5RyU
RGJyaU2MB8Lu6p/QUqzjkPZyT+iEvZ+8Sj0kwoI5g/n5loCL8pD6RM1Lamd0bblxlZZ22WzSMjW2
0P6CzYg8ZNNbPqgYivn+dcp1sIGaLaMqb2re2ZlnmAjNxj1IJx0fOevEEUwIiApiKJw7aNdJsyK0
Ds6rY1zoFjSz/P1swetmNmbeVuhIdw3xX/vKs6NphEX62Ds3uVaaGI68oGaSoXsyJJMpbTauC6EI
YJ+4hFbMSZrsWz+HHiMYckGZ7wb5oJm2fQMoxI1iHfBU7NjJrszhlvSLG2whG2AoUJ5zyhKh3zF6
hZfS1am4EdOUXpl20TJRaWEsV/WohUR+QcLG+GKEs33J+cWzXYZl4dYQALFDPVaerAm1qubI1+bx
1nGGdlv3vdgFbQGBvnBw8SAch3Q15kdhgLjgBdLV48xp4SbNHd76OolxHQi3X+N0Fw8KdkEXBgTf
HomVJsUOfWKNvblU07pF/M9b5izmO6sIyObMI4wMuNre8mbAoPNiMz7V3DL9R3H8/eBo0k92L9NM
Cn7Kjd9PVmlnQxErPWgRQVxszcT1iF/qCdGdtclfz+2oX7mdeEkNm/3272cg81IM/n4EMik6mMhw
46g9vC+H1lSPC9U0HedxVyCLcE1ShQrChNqVkysS1vHuRlbtJ7dxQRvvsg5r1i9cD+6dbDtjvRiZ
uUXNp247bBVJiKsREhGGXXHVdNaAeaO3smhxm349zH172SAUwQk+4JIDMUN+svn797kcdb9+Hd/1
aGFzTP0+pnSrhEkPL8RBN+bucbCK+NxM1v3S+/CSBuH84wj5/bTKr3cpM0yKtsu28fudgwtpF4Nu
iIPjzslxQe++lZB9t1oDFObv3+y/sv3rV6OgJ9vsUnB/Ky9IISYLzVmKgwW3fxVD6X/JJ+JTKpsN
gLefLFnFvJA16nEg/H0FEyM4OA4sUPg3LXmy4/Efn+hy4v/6iS7t7csPwIb8tUHpeenoo/ErwAxX
BN7BuPIiZ0l+EeKLuww3wImMAPjnw4SwdBDEm40WVsUAi9bfP8nlIf32QXh4aWnzHH9rTsb6kKVm
PxeHJgMbBSa03AiIgeu8wVaE5QVHQZqM6Fgm+72FtPSPy//p/XV92j+WZf9Bi9Aa7py31OyHqpHW
rcNc+Vo2eNlhNyyR7Vav2YQ0zWUU948L/+nxo4mP3s+kgDe/dkJMKCowDqg4sxYHnZCcRxvk49cl
mrV/aPD+IEKg32Iz+uJu2+a3qQmWR/zkPYbZXkd1oepylsA+mwV86zhBewtUJKsh2bGEwUsSSgdL
IdN/tLb+9EtT6uo6uzIvgfulBm2VVrR1PhYHkue6W8wxfRSnLuzMLqsfrMFzwlw0TMkd7Oh/f8T+
9FMDcSPeDxUtiuIvV078keK6s4pDh+NoLya/g4U4JLdqkN7u75f6w9NsUFDYJr8yEvCvfRlQRxKN
qFEcdMnwgyiKkUNu2YXE7w6bDLnZOoOh4WU4wIyAOeDfr/6HnxipEo1gKmP7+1gGPbyYyjgpDsKS
2Zrd+sHqBQcSUntW4xzgCe4r7YmJ/fDz7xf+wy9sMPB0PNQB9Ny+tr2TicoVWwkPGAHSm9Jn4TIq
rTqP7BL/eJj/9AujhGbe4xlc66u8Y5wXeHmeyaanUw+RTqiv9QWIf9vPj3ZWVQe7UvAzimZZN3Hc
/R/uL31pg9YiG5X+9VHS5ovI1evFoYHXQAu8zs8JJ0MCzIyGtAJvPILoazgCIn3rlZ/s//47/+lN
psCiYx1wIYuH7PdNy8DkxhqKntWsDM0OS5hJlFl6knwGQT7bW9+Jh2fVNfJo2bD2AHpn2Ccr8mPT
f3TovjeumKSjeGHuxhOHcOL3TwJufbGSKk0OJdFYx8BD6wI3Nmj/1ZljXvSnW26xaPyn49WRufx+
Kd0BqlQmeXFoJWc/4MrW3qvKYsOcJd/g1CNQfQQTPZalu86zTkNHNsM8aN23RRdPoC2h77bqLSip
M0azD1EeUCx0oxmqjCwP5n8loc46rQmCRnAW12YIxUiHww6802g/9a6HmWpld06A1cztcP/ZKue/
Jm6WUhiY/FwYj9oQfKDpu59MwBVs9i+toU2rOtDNVdajzTTn0b3gbfdww5rQDEaxU029vNIuEe8c
rA6jgHsn4ZzjKeewGvvTTDSTe6fPKdDhPJ2jxCxB5PeQc83e5nuMS7emdXCziAUWDpkQECCe3NZS
NGEsRuTzo8gzeyWH1t4XZUKcg+9k18FieGEpMNYHDbNa1JafyTTvGm2k8eB00OIAHZEBrSLHH55g
I1MXAFGIGFfsZF48LBNhFujJkNz2xFEy5V+hJKWK6QuqjhkoFM2BGyRBD6bAtdBPMYAVwkbLON5M
xQBnqyUSjrxOjD8msYegu0La5B02VevG7Z2DXzlP+IIxA+LTR8FVgFdq2ov3WDwt3fyyWKn9Vmj0
OrDwkLFqtuM+pv9+sOp6w2CSsEgkX9Tfc77xysbZzoE7b1RQWqHbQFz1BzorE5R2UpyBO/nLIm7I
DV/CUhudVet6A0G3NaD4AOgaVNz7JbHzG+nP1xaWthub3t3aHJuzbxNYpufWK907fIRusmz0YEzW
UzoGa2uw3hsOX9t2NBYsfBY+gnJRYYdVOhrMcQpLw0P3Aglq7Qn/Z2qYGe5PD6tTF1+wKvo6pz49
ACfHQ86MZtXrHTmnMTsmbgi1zpK6XGvFYkb25Nkfk2bh6cdOiQfVdj3ypbzgvQN6Bg+0u1UzixS0
tC2nmdu0t84LzxhTLNdcE3ZBoN/s5VHV5u9jqV7NZc5W2LZORav8HQyNH9UMHYEmy0lwMlxVrr1F
qEzSlMKcW3gkZiSkkoWdXYqNZ6gsuojtr5ZU3/LvSLoNmL76BHOvAEySqOLZDzZMhRCRq8HPNr/h
pZ4xH6RnHLDpseJcPl8QJ1AkEPdD4l348j1FJ/J7tPW1C/lIBDe1ATspzQa8l1jUdNhqHWX2YAU3
iSCc2J5s+oyDNQMoMbyoXnL9nQ4V1U5uvAWFuQfpdm4Q+FZl8+mZ2DED7xJ4R5LbeqjhyDpknu5G
3//EQtAQZpaaYSz1V1oreN9cHDezNhgbXJdFFBRlv7a05OeCDnBNl5EnSGuu8buRMWdavwIgUuuG
cwhRV8RgdA0hOFqineymf29j73NU/jt67wB5dvXLcNvreeCEkF0S2e2MsAuGwD/osl7F5M8+ZdZM
fCdT/E8py5tGz2BgZc191XNVOH6o5CvnGUEA/dp8esbRSWyflQAf1sz5vU8TexMT78XTGIAXRb2n
pnpA81Yt0QSdq6rs58ofosTF8s8x7hbR5FEHJXQLv6Q+Je14K7r5dYSYGupDMd0YcfdIjPvZlWXC
0kUNTh7ZRAIaXvAgbAMISMMQV7ugKgy8xmBqhVuiz7CyT+ARY7GZba885i2xeYQbREk22KcUz2w0
d6In08V+bms4Lf0yiKcqIdQwZb+nlQx9rEwv2D4nM8hBt9rPBXhKSOs8X9MKa6/91rDXepXfzFXR
7WwTd1jmw2Eg36FZoYzTQ7NEjovbgBZM7OGXtt1l3KgBypdOhC+p5+SH93oNA6NipedlOjleRR2c
W08Qi55FpQXzikBXuhSJ/q5rGKJLsHKHAcJxCOA6WOnScNatPbEadclGkkm/ZhpdXInF9i8+Xztq
kegQbymxEJtEe/WkgtRzdZ8nmK4HjPPrjJUaqlp61hbnAs7TF1bDyrvJihnbac6Uw5N6dZPJ6Z0c
U7mi+KJVRg2rCZUDXtfPZLTAG+xid9skCRsYErWttPXlxKEf1nZFF141glFDnq3J1BtoAs8C5YRx
DZf0F7FyNGXMjKai6G+9dpBnCEcfXoO1fEIiDp7ksse0hbHxFQgGCTKaO1LfjZUz8LLD5YRI6YZl
YtcAc+ad0RJDoEoSc7ArgLwfLjwrKb2FjianVWMmRtvsacmOxKesg55UjZi4y97j5/HL4ZlIEZJk
mHLxhqbanYG5YGvIAABHq5+xkdxVbeUe6wJApbBoPStNELxnWt14SzoZiXiq6e4bkQBZ5W+6c1LC
E72OaChEEDJqprbaIH8fNjr9EzSY2Q0P/s+mzFVoxAYbFKEMuTRExDxgWNGVJQdkKMZTQSjdSsPR
yCGbbGsI5i/ka3yQ25hGoP4AevrwshjV4nFL5DPu4GrnZGRGOyWoQrIKz9p/4OvBxq8B8nyF97cF
oV6ktyNw11Dw28zdAkaj4/wT6xggwUoDz2hsJlM2jCGFdzj3tRAJdseNVB9xQQNX15Jr5dTtr9qv
NfL+7Glv0W24jhUsHsYEpK0RdOJZxRjFts3SVhPKiQngw24JUGjGdrwCn3pr6O1Tk1qvmeaKbd+Z
NJ2baoxGWSUhDz0jtNLTdjUzFOAJ7QeCZBbnwLkPgmI4Jz2k1clr6tAZ2PQMc0ZRN2dqNQQkL2BZ
/WwdDzI6su112Qc25BWarSjGWwIVAdmVWIMq1zgaFjPnJbXFxiH2ds2BEaV17Imjiah7W7Wp2BZ+
UpxjU/lhkdXFKS8XgCkK2KzsvM+qjl8LoYyDcsi9HNPxDbfLmwILtl18GUTGWGHYsQkxmhFUQ9Vj
6JW3YF06us6rAeTQJkOkG2K6vFJ+Z547dG8bwoWZwQTiXdj0Ywtam1FjKhv4ODif2AOiP6bEWTKk
2uE6PPel24eWKEgx1BiaDOpQ2FBokDuSXlUaHynMutBroJGpSazjpWHcp8ozXZVbzsgP2kSjlxvQ
3CHrh+gcxPFtj1sCEhYxS7Zul0fMx8sulb3aTGl5h4YFpFPhx07oxZ18IPXmTk2mcW/L9NYYg5/p
lB9HssCYPIvqNPscbwgE9zbCSeqNZHoN4Hw6wbcg6an1Pog+g5LkgstJerEvTEPbwuiC0xtIDEI6
oDfHrYHjQHp7cWNu9+gVL4HkMEZ13myyxKUf20C4Sk0nv4aFCCcs1de0FZPQHiA6Vg6oPmhhAfDN
Io8uTVAY050JMwuWmI1JBpxTzKinmtQOL8k6I64lUoYtiWCZfzHJvzHl+KINerzx8eStWga5oUx6
FsdMxwK+DOfehE0eVw9pju8RCk75mOtsg2LI8pAOjLW2kxJ59OI0V0w3QMiOUGA6Gy2/MP0RTUA5
rbwLT773IGAHA3GK7kLc0NLw3OjSmcLe7K6Au13VIviRBFa+HmE38zgIe19fxkVdIJ4u0KZCFRmp
3s0JO0MFsIXIFln4EWiZ6wlm+xSqabSPU54k7/z5wl6fLE9Zh+VYDJDxYsFoZip7f2vUmWQa20/n
mKFmpHsNUHEdEisZw9Wxt+ZxG+tahDvjQpusrLtWxt1xFsqNrHIaIITlrzFbAv1ryStXOlu2zEOl
ZWcq4kOCCFbL+cKdsvqQNPYyJFNtODRL+6QXJZGvi7RuPOlelY5V3jm6Zr87vEoEYS3qNZ+Nal7Z
EqhRBQkVaFCmblqNXEFz0dl+u2Uxjq3l3EjIC8xT65H6h5Nu4BIDLUyCfYmpG6kzMMlpPUHYM/gW
yInpi9OMD7oiKyRGe0BCbk0fqYL00tDGQyIbyxMDIDLTyoHhmJPFTKqNft9S20OeN94KpP5m4as7
DfzBPsBMFihG8wBig0i2MgNjUWXGFStT+VBOqbHvhtnbNPTbwGKMGNCRqcyn2Zp/AhHK3xjaLKGf
5XUErYMQIAj12wG0RgTfEVCFRrUltpA8rF3dBTxpgDxWHuOWXjEw5NQybfD45VeLiCEtV/mU3ArN
S9Fk2YxY5oYq3qcotQIOcYFf3He9fPZi48psjB9p5tZbwkDGG9CEGGt179yWvR7CNdwPaoApabtv
maG8Ha0DJlMtuaK2Q8qnbCgSXBm3m3xqj4tOELw2xT0EPlh/k0OYVK6nr71PQhCun4l/6cOQ8mGJ
ER7t/xgZIx98uVwg6khJSSyBCBTMTZgoDsqTSeEjXBKMzR6ERtBIppfLKyPPjJBFCHduf4RfR1lb
qeGAwnlcwZO94Oz2QZ4Fm6kZr+PWqx+rcrxP2v4zTrLjhA+cWVv7hor1xSead2niK2UFp3jyYRDH
EypssnY4NkF9gq6WXNZZQidHZpgW9bWFiPvVLxLrk/9D+QZHjTcPqVh/bIiOlgebbCGxDnirmkjr
TfkOVNsxIP8z/XsTTusWe9vJCAmxBgDTHCi6+adu9OZP05tEiQKFxEj2Wmutd/ZPU1/ecA+etCT3
VgGpe+vJct65tU1UVFp39MkLBZnePLXCYsRmKow8IwO5kWyN4+CYFLi6/8uz4h2N5B2RIWRQZYaz
6+KcfamKP2ev/uFZDRvS8D5m1ErM/H7SHFuT/kex7fd5pBw4TkZikQySxyxCeUyyUsOxWbGRk+lD
oG8nYmbvQuyqPObRM4zbBPUGMVrzDyzaPCp9+bKU5lteZeUHRd5H0ef9GaeqF8EJ6yNo/y2+V/+8
DCAcvaE4m6WAldzyTDN+YIuwfiAyxCIFUNZslzbymHRa4M9DyWKEEVXM51jRPSi0rgMVBKl2Soz3
SoD+aoypjBRIK7KZ2lvGBe1Ka1oCmhV/5KjOugGA1hOVWU2rpi53tk4Me5FyajKmNgbEQQLvxdMU
pbo1kKWdnydp3HBmLC+QlwuCVd5lafNMmLGx8WT8SrIMb6+eVreWObzPZvmoKXFWiXtDdNW8dkDs
rDuIYpFXzQ/+DEffkOXetmADkU5424xOfL04y6ly/MM8p3DWSURf2SDPwnzQ3T3OtaPmUB3Cv6Ar
ZE/BQU95agniHCOPLt5qjBdxblQ5hDi8XyrSbolZTO7cHC1Hred7uOb+Wnr2qRrnx2FJgo3f5cdh
FnHY99K6UgNJhLOafhZJfzEW6zLsxvR5pLaHdethUSfoWFXBmtsEVMat9kllH1UO364C47ctczcO
0VZl2zrGTC0zAKPVILoIYuCenoCIBsPBT2wWr8I2b1LZwoi12gfXoH2SzVP2s3bx8Q6+TjiNIeHb
aaYGbQcZbeqShDEu5r1WEptnXJrknXLLEDrkydNM/ghSQuRU2QvLZ0HhkE1gISZ3Myo4xJl801uP
xMrMuxoL55ms+V/0SHKgTu2dH/f1roIXFlkuiJrYq8myyPBu+aS9fQAwP5i990Gb3DwT6z48Gn7c
RX2lyLYJLNygSrXQqLP+OKfDvJNtc0ss394fm/GUtctJ4zC4gX/GExP0rFBLcObtIxghgy9rEbto
DHUPwAnA1podh/OA76YOhaXhO7tWZQmVUe5eTMRjDJlvfIBgjsSlJS1UkuXX9OYTxBGNLAi0A31n
nKzUubcyYoP93CmuPMA8+0zlV0TS3VSaTkmu5cgmIJhqDh9D/dd8S5FRqWSEUj0rkhTLzloTD1dF
fuVyfKKPcWoQenCynyTR6lLGhxzYLlGv+S8XIOhOLNld7gafEGldcEWSDCjhbnWnSQmrw7o6+Ka3
64xpACY5ssnQgQgHgh8oZACaVxb2l0Z5yxOtvGKVcNTfBmPlkXqVFxsjFgOdD90l4S/WgdHbUHSD
zlqRDPRjIc0vdJXzkwZQG86ez9knyK/TFgKjF/BCzkC1yE9rpmOfAXz1lVdHo9stoT5X1cbIxkfF
SQDarLhVpjJBZrkQjNAJcO4z660wl/2Y/Xc+U9eQwV6cur9CjfzkJe10UziTuR5om0Md9q0o1maM
/oJj1uD7105TdSCLguBOePa7KpyX0QqazZwF5b7WfRWlLVHxSBIBXmbxpyrqU6nrHzAQrhV5uyuk
GtdEfsWrhGbHXmu6miDDPuGejHu/5666RarWi9drBLWYdxlq0bBB6YeiwguuJz8YtuSs33GeehST
nCNJ4zL0WmLZXeczKGvET8uloZsn2lYhM9p2Wt/cEDBEnNEk3VU7qzPKsre61Bjxy+LTmjlLeCVd
OxvKC7ulOrnBGK+1i3oOs+P9FHPCTcR02/sD1FnNP7VxICJH8PAPqhmf2pauBoSldEv78zPR5x/C
oQKE0RasBUTO0Fcm8GszXacmiF/VqTE0mvbOGUyxplH+qmcGcylrTl4tTxB0jToQxSC9Z5GSxyiV
xB3uNOW+qHsC3UTzoMCNhUDqKRsz2fFHgRmSISE3hk/cHnHqdoRnjR2jvu1cuUsKcoNNWniLdpeU
U7tiSdSJY/P7q8vi0w/SvKGgRvPrNJcwCImWs3AE8OQl2zQFKj61FJQqULv2iMeng/QRVcHVGy5n
06sW5zyrBjB6MnvLo+XjuRoyGH+AtS4QRE3TI8OhXe7STAlUDVByXu5Jmqg2ZRHYP12SazcKb8F1
bMyfzZT0OxASe4JPmjUlzr5Bog9DUj4uAKlDYprEZxwYKmrH3KTKzdp1LuI8atyApLvOv7cWMUTw
NKsLaT85s2omoQ+bKJrL+FAmhKzMc3daguKpklb+s2dgR5BJnmzMaWEc0qIIap2jNsh3vUn2hSUE
7uyKwPfkUauc4pCgFAgz14mjfHFuyN7+kRCqvY7zPF87sMEhvp56byl5C4B510nwpDXZh9R6Ei0l
XN3AbO8Z86ZXtjZxOKwbQN12WUSqHYj4RLf+2pG0dqy8YL4Ha+fRVinLyyglFUyrJWxwZjJELpsz
u7qp9dE89m0E6u2zgAm1JXjputS53VZAAPPSqL3OKgx3S79NDP9N4sLpe7vetFAHs1mKSGEzQaVl
3E8eKb5Yr5KrPEa4JXsPo36q0+Uo9Uc1Wmg6ER9cNaVJPDkTBjCWxJCjtLru+uAp0TncsOOesNay
Jy7xY6pBZ25K+drP9EBYGU9MKM69U3nrJGeFqxP3qNVIeV2GMOs6K2ikuXNv/bBhKjNWozPjPnmU
fgfVG2FNAGHoTrJ7nYRgM3PSu6QQBBt6FSJB3fthkygG+nuilSg0Js19RzJUa1RXgnQYLxPteZlN
HlIlg2tHpDzVU1HdcgJsCQjGU7SyWz2SGiE6cMqOU8OmYJsJ7m4d9oZhgwglH82LprZ9dGPCWYCi
giOf03NzGbIQNBIx834VMdzXSQ4vjaP2Li1yaMPVyawv6tUSbHbSOBdJJB4bFNBtjgB43mrEIGx6
O76Ne+gsaRYgqRaz34VDZ/VRPykJ0bo210oVSHKXzP1R01goCFrg5IoX097MjXiUvjlcaczb4qYJ
9jkMpRt/5OalsPRFKU+V3jyqyrpnovrca9BU2mqsdlD29yLJX1IzD4uZSbJPwmvI4HBvNWlwCgLk
aVCUt13COjnSxOb3iD+yWv9IGCuUXvOYJAhDtYlxC16ZyHNqADM5ibLdRNdGs/wPlz0piSUImpIg
LwMOqJsnx7Z161Ab8hOrLABeI36RpvGD4Pru1kPxTFSi7V9pw3xidS8OWjqyeMOeWnGgJyk1NgNo
qtavIjPddUKW1SGAeLPS2/Z2iN2XISAsAu7qM4lFtBAkNYaVFXe5Vx8hfd5AOgNQRCAWFLHGPE5u
9VMvCTPtcFvRztPsjTXI7C5biGeNbf95LJLnrqe8s1T3o3R4RKaM/tH/4+zLluvGlWx/paPeeS7n
IeJ2P+xRpGRZgyXbemHIZZskOAEgQZD8+rvoqnNKgjc2b++IeinJAjFkJoDEyrWG6MdSopSB2vFY
Sqhy147RI/+IA0E/TzddY70Klj5IwBmLzLjtbHGwSyfYQ0QULMXgGd37VQG2eP+p4tkjs3BucgLr
BfdIgsNefl0V3bOLS4QPwCkq8kG3SfFU0fP6BxLP5TGN6KtptMcgpPVxZO4KwOD30hrgZEDVgXIQ
D8Lk9gJTe1PlAsr7QnSAU8YukdGfA0hyr1IDboJ8VhpDX5vfWHPTfTr/sH8CQIFSPhAeQKrcxaln
eQJ/81FqO2PgkhLUJBUEx8Cu8CnvIe5OstBeKb0/9SXcKQIEKccPTVP5EoQTZwqq/TxhVVYBKG/B
Ynq/yHYN8M2P50d14uF+ASZGwMEsVdTugld5M6qisrhsAb9PIGEE3KsxhxQJs5Kj7DVFlfwDwjW4
dQjYY8dDl2GTiX2Q2pkrIz7VC5RiooQbhaEREAvve2H5wm0l8g1J54A60K7ofKzAUw5hRocdJIGg
fPBLxw3qowSEVQZZgYiemnHAyyKgJVC26DvO++/TOhTQEymKpDJAkD07QJzPg02RkK6MFXjKCQgl
UGz/fEoBZeTI6YTQJSuSiNHqJiBzlHigsgPJjjDvGSjxV753amigfPZwrEIZIS4x74dmptxyBMvw
hsoC82gFEb1qUCS2MFHjPf+8MZ36FsCaAP0AYQXoi7KMft3O1kibLAEPcPoKo3usUHXzALHLemXB
TkSApQQTHICeA9iYqSBDB7BlQ5ACpKvlRLNtboEsms9ps2/xpgKx1+wbKxn/C7r1f95RlXa/qEv/
bOnEwfzZK//7P8cf7e1r/aP7v8tf/edfvf+b//nU1vhP/Sfv/gLt/v3d3Wv/+u5/9g0KcbB1/eDT
w4+FDO7fZKrLv/z//eV//fjVyqeJ/vjvP/5sRQN2/ocfWdE2f/z9q4V9Fc72ZoGX9v/+5TLG//7j
ufjRN6/1b3/x47Xrwc1qRv/CW4jluQu4aJHH+OO/5I+/fmP/CwESa4OgAhDYgjVrWvAe4IvOv0C3
ChoXsAHAzYIFU9m1YvlV+K+/WPJQj79glUCu9ce/R373Fxr1r8U4TSu7uNE/mFUEe2CuAX0yFffC
N0H1DVq4hAdQ4xuh1QDC7TeT8Pen3jLWvrfyf5pWgwQZjbSFFgBEMoMZL5nWAwRyPxadu0ZNoOu7
AqIam94xmQ1ASTuBcJGUPrS8C8g0XdZ9BWIJ4jhzYl49JEXr0n3Y+eFOtIF5MEYZrXinbgBKwR/I
9AqUhvsohDKNpELhh2tEx/O9f+/4/558J1JCiyyLYYTyzZBUdmtCo7ApoFgnLHBx3EH4ANT1pPYF
uPRyuykvGo0TKaeMCM/xAempSADK/wDNuI0gwZfzozltSgiE74OyJfCKCeykSFgQTP6mlya7t/Pe
2xN/WqOQO70YTrT8/M3Ojve0cZg6VNNw6FzcE2tKr8IKL/LnR6BrPXzf+hhCWrGZRpGgtGPvTC6K
teyf55temvjdhZ0lerztOMTCadXhzJtYUZ59NxAicbXGRamBmiFqSSWUxQrS8TtDRMW8ArpfzOjE
N9VdEpzlTtB5XZ/YE0WOIRPJaFqACkWLMPErasviqbMfXVqtMSlo5i9UVqcI+9nPpNMn5a8zMnig
6jvQ6M7/O2aIf/xFCVZZ5fY5TuAiCTr/MaXshsHzW+gjbqHU+XLZQinxilIk22egjSDD6kLzJKSj
hSLCPsV9D9XtIgPdDHQp8KKEB53X85/UTFukBLE8kBFurmmfWBA7bkB+KXmzwza3xm2ta1+JYKFA
oqyOcpE4zOyPERRqjxaQAStOo3H73woKpp6DGQm9Z579oTGcjwOe3oBOmnbnZ0cpZvnPqqvl/36V
WtWUuhCwRp3wLsgb0PmiQt+wvD2f+JHy/s7h9LWrBOQejKdZmnHY0iuDlIfzPdD4bqj4Li0F4Kt2
g7Cw5EQRl698Ak15L7wDUuIn96jcCdquDFf3MSVAF73fNmmJB27XxCsgtWW3c03nhjf1TSo5YKIQ
X8CrycoOpDGNUPEoCd1FaGDgaygP8HDQRN4ad7T/HUXYPyun+BKgskEpzLpPzDpi115v+RComoyv
kNANV9ZGZ32K7/TRQAq8WvfJTIP7lvbfWTvXW2atXSl1E6T4jl0BwyGzoEuyArXcR6AUZX4AaW35
/bxtLct6IkarhRtuBmQcHi14UtPvjd0gMdtt5vlpYuOKPek+oOxpPelstzRGngiz2xtptm8MnDSG
+iZrmvj8GDRz5Cv+0VLaSqfAGIJo/ujJ4tpj82XBxVe8wctpOaWe1Sdt5iVUsjsAYGFNzkqNkK7n
ypEF9e6lIaqCA+0MJWNkn7I2WJl3jWH6yyffnFSKyExny2944rXlRzyUPE9DeRw8d2Wb0vVccVyK
nLWBAnuejDkwN7ItoXiXi3J/2YoqjktRY5SzEfPihMgEm/MOuf+r801r7FEtHpU+RaU8yqaTgDaf
oT35uQHYfQxLvMhU7LLuB4rN8xGYRZRTAiRUy09hQxMy+RfGNJVpVgpIPlIa9kk05De5mHfMNrZT
na0EZI3ZBIrBm5HfoH0c1dwJU4KT/1cpyC33AcY/P/+6Dyw/f2OXSwE3Lk04o0Vl0X2QlmUcmNk4
15ndzyumr7HNQDF9YQH/2ZOsQ474OAHUYbfl9rLOK1bv2VB4NXubJ6y7qcqHspOgVljzWJ1lKkbf
LGVfOZAxicdAnzJNse1SPB/mnzKjXomUuslXdqsReQeD0JknKN2Grrrpfu1pf6Sp8/n8/OiGoOxW
Zm7zqeY9ogIoKoAGuyFhfYQs3bPg1dNFn1DLKfHqEXIIfPJkBtVkTqwDyhpClOUAsQpV3Z/nP6Kx
IF8ZB/jAqh4KO4jLjvMCCvZ70vLD+aY1S+Apd+5Wpq0PQAs2KwCIy4Fshf9QGCu5fF3jSuCByoLX
hUvcNObbAsKhGSoTkPvYn++6ZlY8ZZ8NuyBrMorVRde/s6YAXdrk/XlZ24tFvQkLE4p1iHBaSKH2
OAOGo/8NzCi7823rZmX5+Zu2QzcLClaRLgkm+9gH0EgcG0BJ1iq6l+GfOEKpFYF+Ry2k7SpMS+A8
pJl3IxdAOAV+jI9HIH9X0vq6USixh4YG0sABjiKjaBlE0qVZWahjGVAL6JKQ356fK90aK0HIsGnR
IWvPk1RYPwdz+iyrr+db1sSGJUv6dhWiDFnlEdi5BLyK0HGnQKcIn0CzavgIqYoVB9B1X3HcrAM0
d4QECORF82vTA7Zm6C478ajPKXKOXALFOA6NAusnHwHD7WpBVzaWxUFP2JD6YtSSca5HaI4lhXFX
F1eslzsyPI3VMxtfUMyxsvdqZsdVHLiOoGUxFzgTjr/0RwYA4AxqP59fX13jigdjX8fzoUBgg4DI
3g6vPL52A9e1rPhvB0GNEmVEmHkJ1COD4qJ3f77PCufxf26I7vLJN6GBsmaCkkzKUHspt6NX7HEj
vcsAWgT8AmIcBrQbg0MBLJ7zSIVzYHIGyVGwset25Tiq8WpX8WpzAF+bP8ouQXXguAe1WyZeqMBk
PqfCC57OD1Pjeq7i1BFnfYA3eOyZnAKsCFkx31oUtDYsTHfnP6Ebh+LdAFyHI40iBq4BtkNBIsCt
EmmSC5M8ruLXZYeQ19shS0z2o28TT4JC98f5nmsmx1E2ZGDoUdk0o+dA+t4wt7xyQlDQLzxo1WUp
fBSOvLcyVxBwY7cBR4GcG2wEtKHATLTG9qDxDpXRBAkBCewlbmJmNEIzUxT2FvyAw/H87GjW1VG8
GtngKHWjZeLNYeOnP4j1Us4XPgY4y0ffeJ9hg50qByVYglf0vQu9+94YV/xKNyuKY0OVswclDRy7
b7xjbrW3YLZbubTrpkRx2bIDPxskj1iCFwegMr96Hd829d35+db1W3FVS2YiAPATilZAZQ4ArjcQ
fj7ftM7QFRcFgWUGsVRMCbAsjF1T1Du0I0o1gzXqAt3EKE5qCkQs6ngsSdNsGzEUK7IPE2j6zndf
MzMqVSkD4VTZTzCWiIVbnpU3UKFduRbpmlb8s0D9R0NQSZukDOVBAeBlm4aKcaV1zbTYyq5rlZMM
QJGE0OhCEZaE+8kxP3WRXDFHzfFTxe0EY5cD9YwkpzMOQQg6XMP+No3WUjE2BtF3c+ZNuS0Z5e6F
C6F4LSABeSmaGq6FWm3w63xjdr+2yEvQPXEOslW3TVEg0U4Sx8/MeW76mi81bE8VGz45Mn2xiu7F
mUtjmxcXpmp+cY29CUFMWAaIHguWtJwm2QCwyuo8afzNVlx5IstDqoumrcw85kZ1Zc7mtcvNQ1T4
Ky9sOtNSXLrmBcggSzBAFPaHPnCvfNBhprVxOO9xutYVf0ZOTAQkw12glxUKvsEPUX+08RSFGl/b
cFeikuYjlrL9ypbLdOw7lgyFYW6KaLgPJvfRQxHlZeaqyvYVHEUVRlRiGWbiQlStBO9E7Xi7i+ZI
ZVPjVsBSpwa7I/hYUX5uojZlBE1IXouVRdBYkUqU7Ip5HIMc3gaKycRmbRy01i0hPfS+ocF6fhCa
+GcpHo10a2kPqA5P2Ago8U6mYNM4ok4E1JHnP3B6kW311X+Yu8nBqzk2+tIFx8xINwGK9oLBeTzf
/ukB2OrTf9pRVMo3PUsgL3NnMP4KGse1kHS6747K7izqyXYJOFgBBG+3vexQNOWC2eainoORTzkC
pV3gzwRBYo7KnV9YH3s2rOw7OstR4k8qKDhMI4JdbXRQIJkE7W2IxIFtpfvzs66bGSX6AL0RSdLD
swAv3iHxtJeoTQeh84XNK+FnNCwOZsyaJ6DMrfC06oI+waa82LOpK36cH8Jpw4HQ1/vpJ0VOIHY8
0WSCosMn2kzDNeirvAtbV84VoZ1GdU4YS2jp/2lA3NKApMWKS+l6rpwqoCzv20AEIvT70TdahDeA
VU4Xtr1Y1JtNscjBrSs9GKUc/R9ln24paH8ubHsxpjdtm4PwW9fHqoKc2a/3KJhLiz2oKrv5/pIl
tVWIDhCYed7QFlf60L+yy+xTAMrb800vfTxxOlFxcKwPZQMaY5bYYwOGHPp5qkKQuxqfzzevW1Il
FhSGU03Q1GYJ3hVuZ89LWn9eyYtpYoHKn9Y6QD3nVoZJqetrsMXuWlvseBYmYli7zGnOoSrXPiSV
ISJHOU8ikIuy29l2TXYlrQYs7LPdFOaxyoDq3mUjMcaVUZ2eMEgfvrclH+A+lLXkGFXA9n3rxnbn
PFyyFnZkv2+6N+aClnPDEi9jAIojnx7Jyy6QEK9/33YzFCj44zPODGaDotAX0vysVrcr3ZwoUbOj
KP8qA1zCuqb+gszA3iXp8/k5OW1Ev1F3opqxmg1L4qzsoFwkBE9yUHsJqLsf52lNqkXTfRVsU7k1
GLn6AN+ws7uikR+bplxJoCvK6/9O9kER9f28V27XQWYWpxDRoeBvKYrscphNtYOcwpNRjI8SxPoD
KAWkl+Je7KxBuk6PCUyg778rMoj6hhUiUiHZTxm13Y5wR27PL8rpmAQGzPeNG4SA47pbniTBJIqY
WkI4x40dEOLszn9As+qRuolFhoxsjrMV+AuegXMDSTIISnz5rR36ix4dfqPRJI491gNF9judOEGV
8Fz0ce6H7O78CH4Jov0et21VpQaHCJBjLqmDYlERoEvlVh4CYJnKfU4asvORfL9qbNRj+2N4C3T2
ISJpB52jaOt04/XskX1dRC+8AtlZP98aBZ6Smm5XzSAta7sb05m/hlNwZVeoHoN6dEMhRTfN12Cl
PZwfwTLXpwagbJruOHmBbJAVIoWAclqAgdxY8qsddJvKNfaSrOyduu8sFvxmcy6YbXFrOY2CEm7r
pQ6I+I1j1YQfSr5QSRAQZoAHacWwdB9Tordrpb47ONhNkekOAf1eOIYMlIhg7+v7uHPNzyIiK2fh
0y5oq1SazMh64XATJPwMYgc5+whVna/n10bjgKq6sph7C/RsaBq60rumDnajZd71XXbZRhQqwaMK
+eAjTU+TsATLX2Xd28PaHqfxbBUKY8jJkX2KrSIC8x4v+KeauE+GCHcGRC7OT47uE0rwGLuqBPfh
smWkCylKjkLFRXgisu/6ai0JollbFRHT2WVpRRxbRo+SeyC/40qw4/nu65pehvXGH9qiCwNQEmKn
nkHXVba3g8cezzetMZtAcelx7npCrBI3D8gkbCDX+FE2v3jtVlxZ1/Xl52+63od4zYpmdN1F3sCx
xD7M1h68dV1XHNfo+5yGIRyXM37HO/BTUnnbjuVKQlPXc+XoFdIJPG0or0ocYT7lrnkz++XKRqMz
R+Xk1UYDYvVQ06RKw5ehaq/y3LsNR/Kpbd3ny9ZV8dceNcekXA5JQ5eCGYizDYQgr0BwumI3miGo
gE0PjHY1KTnSWdiODmC/6F/SDoR8YVOb92EJ+Yjz49Csgq94rgWZjMAF3VWSd00sB3Hru3Tl2K6x
HxWvWTsMDOQZo0nLnJswY9DH8Z4gxrKiHKvrueK0A6SUnGjGJuZ7NNtxG6QyZRZ4h/PzcvqaY/uK
37p09HvIWiKiUfFpaNl+6HOwm7LjuJDolu60smPpJknxX5xTLacAQ0Pii+ZxgphFSZ1jVZsraAZd
84oP50K2OZAeDJiY8ntddzfZ6Gw7z1zTRNWZqeLEgbBJmEmYaVCI60yMD3KQz8jO7f26359fCd06
K84cGBXEc5bUvQGS0q60d3VorSzycng+cd5S8V9ggakmgyPnxw0uQOMw3hDPfjZyA8SHIN2EZFBG
QTSfXYabs1VQmEx7CaGPCTd/5L4bLu7BV3IF5rE9YyDvOz9dmuOWpzh00wmvSzOEVeJ5V5VvXJGh
eAlSscvk/CUCiwVuPMXu/Lc01qUixfzCprMpsPoGGCqoXzxEZvWJ+Wtc7Bof9FQPL8tmiAocXDor
25llBoHlPgafxofMMe6tbLjMR7xldG+20MyyIQopcE9HQbwEjdgIWpep/lOCW3tlTTQmrELHisrI
06HtaJKC+1pm3guEVteEgXVtKx4uzRQSzDmwgDNvB29jmD4YbiMbFLcri6xxcU9x8Wi0XVCmuzTp
XGNTAjvDe+chdMkVmfnKTqGzWcXFZZ33PoITEqiLzN88xVYdXPc5uMZDGYXg6yhvWG6tZPd0E6bs
3HkFKtYUm1NiVs4HF2I/qGnfnvcHzVSp2DHgbxyjqkJMVQ7SSyefE7sq9xGnHxzprKnUa5xOxZCl
I6ROwANKk4BX4OUAW0zWHRaCtPNj0DWvZE8aF1Q5vQvwGCrFDmCN/o67TrjQ/a4cbDTTr+rWzsHQ
G2GLOQJ/8rVR17cFqa8u67riyEjBG17DIuRtC+uLk0U/7Xy4mXxn7XlL1/Xl528DBeizgclH+Aa/
Rr6dm3DagCDXXzEeXeuKI3Nz9qrJJDwZrDHBg86dbRqv5ydG17Tiws4kDMhFYE8A6za4yKIu3HYA
K6x0XGcxivdWUTMPIN7B0yU0HEYTBEpj+jAE3tNlnVf8tYPrOLZv4AYlpycrzY5APT1f1LSKCeO2
bTcAOXOoI7Wg8nIA1A73lzWtbMMkxIvx7OLRrMTzx23QQ7UM41iDa51eUMgsvLdEUM+b9thBBb6x
2Q5Xs2Rm7sq17PRqWmrWWjqNB2JsNG0Bcex08y5yjA3kwFfOu6f3dPCVvO95TgsX+KEhivlof3Gp
dT+hVGEDzqljl5nPnkHkZXuuipeLDBoBOi0RZ2wQOJv9j94IPp9f29NTBDqd92MYee3j4IYITHoo
hTQFuKCMfemsOKtmE1HRcuAGBFlunyGKWdNz11R3YWFe44X0Ix7PVuxeNwAlkFlmW47Q6GAgeLK+
l05+Jfv8prT9w/n5OW2dUA1/Pz8c8IgUSndIODk1Hruzhyz0VqxT0bX/T3LfUS2fQQkZmNPlvlqW
38K2J1AXlg64szlARCbkb4YSUj0R5bcpaOx31URQis7GgydccTw/Pt0Lg6NEPAs38QiVuixpBlAR
SuPVF9YD3lKvIfNw5EgRV635wtz2w4Iug/bNl/Pf1VmG4jtguLDdesBlLrPv8/RTmwXbsL4fQH16
vv3Tvgmdq/frFrgissiA/TNrhldwivWHKC0ffLc7zGDUC1iwtpFq7O9XAv/NRhpl1lRyUO8jIymO
QxHtuhFEhNZaOk/X/DK+N80HGeqTIugiJV4K4dB6n9LwAaxsK96vWQUViJc3IKcf0NkEygNbvzXv
iAPSLsGuwQL9cH4hdJ9YBvZmAGGYp8xCBEP+3xQ7WzgOhBpAOV3JrNpMk1uvOKpuopQ4kHk2baMG
D6tIZt10HbTyyiKmhlh5idPEARV0V0B3EJS5wDQVRQ++0/ow+e7KUU/XtBIGUnMgQQYhikSM9nbq
wBILwoTzk6+bFMW5cU5qQOgJ66mC+QpCXDuoWG5Lb+Wyqeu44sNQNMsaCvGcpIgKENvVhoSQg3sZ
bwn0yN4bTmQhINIGEQI1wVvu29fArK1EXo1Nqvg6pJkXOm+8+8/QvHFf6mCAkhKYiIZnt8JZD7zq
zt+kUe84o96SBZ2OQ5ZK9eAB95PZNoviAlzUTl/9KCvymvrtR8MTXwQLVrzs9FJY6hs0ScXc+AE+
4xp8g8ShHzWbi0xIRQumzpiCxQOLHFFy18sgjmZ+KEFxfr75X4C9E3krFSyYRz6AxuAJTBBy9kVI
YigX3tRuejOBD3rIoZZmQqYplR8YRIv7fH7MveLanbPbtMOOSML78/04PYFg93tvbSl4jO3ZwptV
YA770hM3oJRYaVpnbcsn30RA7LAibTuMEGIi+8iZr6EfloyW9RyUfHdZ75VTStAXoNfmWKQwiKAi
5kyPPQACF1qAEp+yPI8gK+22yUIVWjU+fwAprf85neTxfO9P+4j962jyZoJQ/Fbb0RjQxHDALm9P
3S4Ks5vUbI4ecAF4jtuf/85yXzllakq8QmoMlPsW3pdqiL5vpGn191beTqCxtwTtNqHjc7Lt3Lz+
wsEQuxKCNauvwvWKlANeOCxwPQke/Zxc4SiPaoPgQyD6y14PzGW8b+avFw3NIoG8O1jCAfxxsPI+
K9ZEmDWeoVLsQeOuSLsOb5WN9J2fuWkKAM6luPDRxlzm7U3nLQd1iRByRxXtENZPnYsCyBbo58sc
w1TcejToWM0DXroHe86vccM0dmUNOZzzBqUxXBVcZzm5tLmHe9mI3LdB87isdtJPNxw0yeDqX7lm
ajZxU3Fu5KGJ9C2kjkXQs6eOOiVkynyw43pRuVZmaf2C+J9wDlPx8sZzMuhFRG3C5wGsm4JWzzOA
FbumhNxblhbuHpJ7MK8RBbE3gOdCbgMSL98MI0iR8o9AX9T5LlSLom5P83aGQldQQ4Cnqjd9M+I6
U0f2Xo6tsxtNh+3cYfhRu4sGFESpYg7cxqbwZ/GMXGC2r6sxNTcGaP13ePAfwYCb5rsgbIorHhnV
9SzseQdRv3aRcsu2Yw1VnWgqWqjNAE9kWGLc2DYXkA2tQE1fDdFmrjgkobwy2zLQ7sZd1fZXk9vW
kANpog3H9WvbQWBnA1rRP7NwbvZg4OqPATfyLVQR7V041OamFXkBfmPRbLOJfuGNqK88t+a3dg7h
o1yMPWRThhxySW2+wVPYtMGmZu9rJ63uGy6na+jjdjuoi4LlG/TthzLKn0mX0y23XQcLakMMgtBH
aKc4B7NzOTTN8CnXFtXOTTsoI0ay/Q5taGfr5Tzbte3UbLvGC44TAQ34AFmc1E6HHV6KQRsUeM7e
Ye73LAwBk+BRcTtSq3uoO7f4QpuIHsestT8wz+yumgpfDszRSBjI+K9R2xwdSeh+sqfhZ8pIsJWQ
1bgGK14OqmqDHloD5VHUGKqtDPDEYIJ178l3cN7mEdjeieGmm4KYEJiAetjeGPJul0WQoznvcKdd
wVLhcJYJiUUrQ0LHEMfKibYepH08svLSrmtciUTQJrG9ymqiuPXpxip2YLfYRPLr+Z6fjqK/0a8S
Mspw6Fo/hgZVtQW9PdlaIK1amRdd68vP3wRRt0+NKqhJEIMgvNuFAnRUM+ToLgpAlsp4VYghzYyI
+7EBXZ59lqfZQwAut6uctuXKQ8bpXdJSwU4j5Aj8KqB+XBskjz2jr6+gEMmPZFHA8lP3MjYRS0U+
RcyALunoeyAfTzehZ0BRHXIgw4XJABVQDDFB6tbgnE4kSiEbI8ATlnnTFO3KJfRXicWpIK2cYMCz
3gR4AS+hfGx0jybYmJPQMezYHZoKPs2ja1DvBteWCOyvvLKda5IF01eLieF1ygO64wgKKya3XMN+
74qlgjghGzO4EsE1noZ22+U1tOqtnQ3mv3wk26moNwz+CdTByjFKkyyzVExnFbUNZNjwPVFtjM/i
NoSO36P9CIE59tVIHHdjXhYGVNpJMIqCWJ3jQ9TATu597JwcemuXnaas38qKUqvwkZ2IYsgehfe1
19gPyAJ6K1FG40ZqUVHTolA789G6FK98+GLWr1Bt3NDi+0VBTK1TsLKSVyCqj+K+eO066LtAwfZ8
y5rYq8LiUyIp9OOWR4BuL+1rcAhDZewyxltLxSNGEEum+Tx4MW/8vd2++OkxpGtsCJrQqyISiygM
ZWf1fjx3dJP533z586IpURm53FSYDmih/LjHGkKXrYQEsVftAq9bMXSNsaggxAAKt6wxXA9hHTIJ
Q7olhF53snsUZMVpdXOzfPnNtgSJaMKszPNiYUMsDKelaiNb8DhcNkGLLb1pPWv8wvVm6cWplAea
0msPNSi88x7ON6+bHmVPtUIUVZklmhdUHshw7S4QaYFCl4uAAmDKet99ORAaAg3kQfIM9JzlhGNr
6AbfKfgEIpkeooGlIIPPL6sJtAL7/ee4HUA5T0RY7VGKHUrT2oMpOzCI9MZacZ1uxpRsYzcRpxtq
+Jlp3/fuU5WVscUe5oZfdg4JlN1PQqoailXCixvnO2PQvTCibeE+nV9uja2qIEUIdBDIoU9ePFkg
rA6JMPfg0V+7X+laV67oNDDw/CDQejkHct/PEKY1EUtXPEHX+nI/feMJBjLIHeRHvXjMvZtWkM/t
7K7Mua5pxYV7FzpWXY0g0bYNezWmbBi2siNGd7hs2hUnLnvJuhHK23EBnOvBq4rmIJtg7VysOTBZ
KqXknId+YeYGznvlS5vP8CqogzhgbUcocsrPhPFNXTZ/hpG98bkdL/JskOZZOdTq5k7x8LAaAKKx
8XHbKlzIt0FNxg/L6MJFVxw6gjgNsXDRiGVGQmhBu4ML2mVAvn5etjKKN6OIO0AVN3djqMDukJzd
ZqvsZppAoWIVq9ZCVW9bmXErsz2uEpuxBsX9HOx4VVxmVyo8cUJ1g0Q9nAm7wqzjSDpCUvKiiVFR
idQqx6rBC3/MUvI0M/OR1WsWs1j9iUO1CkKsm7wqaT7McSEoYqdE9fAc7eoISr/n+677wLIibyKF
7wy0D+ZwivMh3MoIxXxTLV66Ilw5U+jaX37+pv2y5sPM6nyO++Uhu2iKDF9gYXgAap2sHHI1bqUi
EJuSjLZDgjH2hf/Bh2BvF5krTWsM01M8dsqph/fQeYyRctn2rrtlebFFFRMkeOlKslvXe8Vt59Qo
XZ6O6D1olzdyij7542WgMUvlq2uQsAsz5L/iEQqQ0Dls+CF3kdMupRHuLjIgZxnWmwWeXNSuFF4v
4iYP7kBssitG8jCkl5FrW56yxaNaOcoNSArEwgTrVF/tmzxdiQiatVUBjX4krQ57u4yRctzb0n0l
UXaczeA2nZov5ydHs7YqnLEFPiQziwifsCAWXI3HVlxGbAJVk/fzntoUb1+dIWK8J+yCLo9Db95l
Yl6xSo3fqkhGZHtFVwz5EFvj56b6CKmojeHdnZ8VXdtKTGjB8DkGViriGYzRJsDplpCHefV2p5t0
xSKJOyHfDEAMTEbKB4a61SM0FvvLrjAq2V3VOvXo5KaIJQ+CnR2W5d6Ra8zFuq4rsaASOB4UZBBx
55UHg9XXmbRWzm26SVd2b5+4YxG22RADfXFE5UqcBz6Cfr/iTLrmFT8dIITteqwdYuiWQ7q+/hMv
T0ltsefzJqOZGBXMyOTIqkn4iDKBe+x7aMrKteJETRhQie3CaAhpWsAaRxdir0buT8gBPpf8EzAM
4crk67qvOKs3EqvnpiXi2vMomMarbEuicNxdNjnLyN6E4Boagw5k2ERcNMbDTOShKP1vlzWtuCo0
bc3RM4mIhxmaNDRIwrlaWVKNxahAOqjyDgIXFRH3uDuMXnboBEofqzU+NF3ziit1JJ9GaWBfcjlU
twODXYEm5XXE+9D5mdG1r/iTBTF21GxSEUNyGqSC4dYZdrzJ9udb1xml4k5NX/VeiFeh2PCvAEBp
IusINVAQ06zVNmm6r8Lh7KZyocckEYMLe4Aip6QjbLJw8IiEp6fBfzw/Do3hq2C4EQJGZhsJEZMZ
dMXcOVTNGlOfrmnFp4hwo3yu0z6OSrrFg9jB5GtZe13TikOls0Mnu3X7mAd+8wwBIP/aHXF8vWxO
liV5466+zwLsIUYfT5CS2JmhCyKKsZ1WNm5d35efv2k9yAciCJToY0GsbRU6hzIr7i/ruHIYhuhm
KB2JaZG9f3Si7gZkuYfzTevMUfFWiAkv+hpGF5vlvGXQvXGdfk+Ft+KsuklRnHUuh9RyZN7H/ks4
7J32wmYVLw1wjYxoBaIHazC2XkDiUaRP5yfkNDTF+g3sFpCg8JFVicvgy1wDRNr1HwmbkbqHbHPn
byChsjIIzdSr2DfHHQczrzA3We/RXToWNDYHw7qiw6WxWIWM1aMPuacq6GJOvCeX8Q99Ll9AlrF2
iY1g2yduySpkrKIVA0/21MeoBr1iwzBsytDbRRbewY3y0UQ5wXaS5ZGZzmUgOEtFh9mddCKQI3bx
WNtxKcrbwOGHoF1TS9KAsC2VsC3PA1IMWd3HLPS2DeNA4H/yW3trIu1iRY/UNDfVyHdeVW5Ms1lx
Qmux21PzqDi4ARFp3CRIH7tQk+8y/zAyhlQMv+rmfp97TiyKeZOG7KZJ2co3ddanOL7fhzwkVd/F
WThsqFNsTXCOTJeRgFkqkMwDi4Kd9limFAAUXkK13J/35x1U13HF9+U0gcfNJx1wnLZ7ZRpVumO8
7ndB2axpgCw72YnlUJFikdHg3RaEP6BLJE4igV9/bbqwynEPHpi9d0g6+BuH4bVgZWc6PSZTfcKN
wBeeQkaNxZ7zM4NidMsoXhwuK1qBqO/7ncnv/C4tCFofAt7u+hTg5j40194CNAFTxbyZUytRO0Gx
1HP4GTz05aaO+i3zyT3L2TE0+M3omhfh60CB+n4kNSiwjXCourgxZnoQTPhbk5DLuEAsFQBXQkC8
9jlcAiIG5sbzQ7kPC3GZoKGlAuCA5Jl6EoQ8rqDQYrRBDLrwQ+7zZkMc+Z1ECJWzBZAPTcWKVWk2
XxUUJyurLaBbzePQ59cGJTfTsHap1TWtBCwndELQOrRoegp3FWS/bIg0XuTfKvzt/3H2pU1y4uqa
f2Wiv3OuBEhAxD3nA5CZZK12Vdku+wtR3lgkBGIRoF8/T7p77th0p3OmIrojXBuQaHuXZ0EpFAcU
4FxHb36m1k9y4J1seUk36NyDbwISsoRwGSAh1gKN0pwv6VDq9PcPfu7Sm41pbdqTrYbVx6YtimeX
yBI6NZJ8fs3VyRYM0U6tA6FpLGJNa2D1ZFYsl5Df//zgcGn6dVXVfVkUUSGh/964Y+q3xbKjUE+7
8FrOHKlkC4XoTqQ5zwJc2AKPt3igFgfALftxl8OVHv7eV1J/Xmi199fhVVk/2aIjqrlhVU6WGhAv
ijZTruT8vhls41yI3M40s8gWJIF1lecD4DXHQD/Xo3N0C/dadl02uEDcNM3jrMMMGuzPkF+6ZdMU
T+iqeOFyYYWcGy/31/Eqq8b2xq+CzLQTbIDafMq83GkeXjfRNitkhcTNBP8xnsHnO16qKK6r76+7
8maBkLHyNaCNJhtWGe2hz0VTsOzUhbjgn2NRsuV3ACzUBwUrTLb4IyqDEC2geezzm5zLmPLhqpL3
4yUO0pnzekvyaMOBwhAS710qqOcwXe8By37rsvrp92/q3PU355yc58EF/MlkVb8+Na637+bgoXOi
4sIMOnf9zYqPHFhudAPeFcunCFLv4m7qQHWCDkr2ug9wuvFPybAHGzh/XiJMTDuZtHWGB1fCuKLX
8kJKfHrSv4doyNV/vUGTl8aRSzBl48juKvcelKdrn+okny+0jM+9os0J1zedGlblmcyRXULrMj01
n8DRu7CFnHv+zRqmpV4dYNanLAKsmsgjSFbxJG+64MLjn9kjtvDKqaeN8flqMoJunxzqY0vmC3CZ
c5feLGMmIbRYtjMWWqivqaI7iFOkv582ZxIhssVwdWg7uWWpTeY16o1mwzstht3QnFZz0eqk9d2X
hTZl2p3QdFq+rhVItgivyAe+fphak5V22Ye0u9fUXthOz8yjLbbLNALFBMA+MVHprVsUMil98M1Y
//z7V3Zm2ws2Sxm4CYPSnjEZ5+t+MV0yrZ8MQ4bqOFczH3fAaGNilRf4emfGfis8FyhStboUJpsH
mxSI/0adv6phTbbGi0NPIAMjMPSqmHZl60E6Sdud7vkljsi5kdisaMfUeaeJNJlfzc5urZurVVi+
g9vF198PxbkbbNY0HGkM+OCNyWzppIvzbNQXr3QvLI1zb35zLJNwbFE6xsUnp4aSvAAWge5+/9z/
nO6SLZor7+mqA4FLk+4rhPBjC5LDiTigoy/RcClNPLPhbVFd/aThYAExoaxGnSNuHHWbo6ncE/bS
U3Lh1DnzjraycxrkK9YvClOoJsnU6dQt1wv79T9nuWQrO1czUhiK/7PIK8FP6x9b3yTGuYFaaFb4
amfNK2sBW9fgyo9Qsh+xxDzr71sC71TJig/deKnVeW4gTrP3p6NZNesAndwSs7Rw7wY+x4N+OwUe
4qNLyOpzdzgNz0930KqN3KE9DcMapDUCfsGGOIhIXOhLzeAzS41v1jKZvLqtZwxHg/LfungZHYfr
abmEnzx3+c1Kbn3UMymaqtniCJB4bWyGL5xeql6fu/pmKfc0Mo5oahwJ9k4ZC4v0Pl5ASfr9aj53
9c3xLF3TusZxpszhPLGeF3O2xGZuLiyEM5vFFs5FdL/Cche7aKfZkmgneATtab9S+7ZsuqOi4Zff
f4xz9zktxJ8mUVTUXNACHyOK+s9B6DxEs711I30DX5mETd2FOOnMXN3ivAIJx6NW4jbQ+afh28A1
sQ5ul/Db7z/Fucufvv/Tp5C0tJxAWijzvTY27F6y58pcqfpCKHZmrLcic2NRcjYumElhk8dD1Z/0
EJJiuLTKzuynW3wX6XjZDyqcsvxk0hHKdUga4bu737+bcw+/WcNlKDi0HZEjFJy3gNW3T4GN7gc/
qi5M1XOPv1nFp+Q/mHs8Plish8U6hxkh5OuefbOEAep2l4BzpB+u/tj7ZTpO5QLk5yWRwnPvZrOI
vckbQfX3pqxzArIvws69hUufBleSXnJ1OMP3J1sYVjTaEMhVEA/1MJ1GIbe6uy+7aMoTRo3MH2VN
6zDrRD+XBx66GtzM1tFkXwakKPc5tAKWtOGdGK+EI4IS8LloyeNRlP4rQzZ/85qZxDloZjngLJRf
poU+lANyYHg5fn7VMG6dIY1wWN7AljWzXfPR+t4NU+BV2te1KsgWPGNazy8DVwxZrSUKXd1nKCTd
zmH1ugW0BdBY22gRAhSe1TwcoY9dfBF+vfNncumgOrOAtmpXLSmqxcI3LVuMVbHv2w513uLSSXLu
6pu9cTK6HUaNlz9zdwEGXLF4oux1SHyyFbya0KOB6xuePWflMxnno9c7h9/PmnMPfvr+T5u6cStb
Gj/vs8ktUh/BBwTvX1e53GJzIgTIlI6YMcZ5W9WTTCKGxsDvH/tMCLsVuSJzJ1kF0YiMUfdFTo+K
DUdUffaFMPuw8tAAvAT2P7N7bZWsDAYUfGc5ZXXkq+sIBljfYHEQzrGiw+t8MYCA+HUQcsO4UWoZ
Mq70rhBixaZ10bbizAhvMZ6hIWFfR8OQ0Qg2ZjNzjgIvLv39OJy7+GbeV03BYFc3D5kg024O0US0
RR9eGOQz5QD/NCQ/zU1eeFPZ5D02dVUerMoRdXB104PzktRFfhNa1kK5yr+ThLxOh5ZsbZChoEEa
4Ox+JCxwmKjadnzRtXgdCxSCP79+orpuSkGJGrIC432sal3eFCvOnDY384VVd2a++ptAYYpmyPNC
rx8QhndVWcRR0R3EdClIOzPe3uYspyiRkJGwIQsVNE9nNXzJTXeJTHYmTN7CybwKrtmyc6EeUDcJ
4+/rGfqkMoUuQtm+/H6+nnk7WygZogRHWY1b5FHwvnT5V7j3vA98WGm/7vqnj/bTlC3GjnbK4vp0
Wa5YOx0gC3vlTq9DOJGtshpfRNsyqD9lBcXQdpMDk5tCfFbQ8r+w5s5srO5mzTXcd3sye0NWzaKJ
fVZ/ccG78F19EPWQBCpqQXDnrxyN0yz76W2N3mz7qvMHGMagUX3a+4yTUsAtfz8YZybrVl0t11Dm
CaAJmYVFVSFwLuHfNulL8dy5q28WWtl7LcjpeFNqcmDvZdOm67PXPfgmVOStU0OxAA8eVfKQcwUR
Q36h6HluAWwWMGmXiq+jHTJ//iRATRtNXFavbMVs8WZsAbAEQgVDJsHYb9QNNESC5cKDn3ndW4RZ
TUrR8QDX1oSzOwV6C6Jz91Kscmbr2YLL6mgKiedOQ9ZzR3SxlK2BnEY33AT1Wh9pVea3YK6Vr0Mz
kC3WzIX2bdgN45ANXn0IC/fW8y4RjM8M8BZUFrFOr5VGLGFl0yb+2N7l4fqmgWzDhS3u3ECcvv/T
otV9ABPHEfGE8MfDaExaKPd1weiPFvVPl3aoBI1M4tKQbL+SlZc2S3NB5OLcU29Waw4RA2s8gzfu
ROVtTni196TDLzz4mUhlCxE7obgh6EoUwiDnrij0M6xRPxQT6qgmpFduyz8MSjw34Ri+cjVslrFt
/KinWqsMykbEjadwEixuGBeXZuiZabSFjTFnVTWTncpct75Sg/sc9PO+rNen3+9wZ9bbFmjVjG6v
c6GHbG12vnZiQKCu6dokuGscmkulzx8bzz90VrcYq7IeokHTRmeFAw0t+XUp+4eigwNsNybtGt0W
9Fr6JCX+uyJ8ElTtIIKa5nJKg+7z2oib0PHTGkDi9aJXx7kPvgmYW0GnChnokqES0InY8cbaSWth
GdSv/b6xSTuUdHxiYS4v4UDDH6Cvf3oNm0O9bjS4gSLqMgWepv8Er+byKlwkG2+Qbefd4xxQt34a
ClFVXkzcfpV1rNC2lzRmjOOxYuxPQz/GOVSW1dEvJcEweWEbPDRlPkcnC56puhrW5YT3G6SpP4Hz
PIUHGVIv3EEMioFCQZsxvGkHrca9IJBv39FZE/0dvTJIyxF/rFt4YuYRlKkK5qDQPoNvkaykQO+D
emNRZHk5FOF+bRX5UpVOu6B0Onk88+DbAY2ivplgBY3eTBO3S+8Vqe1QzYW5Xeu3jzDqNt/tArmX
uJprCy4HGab1avYH3X71CC1GXKY8JRSTV3XVNagNMrxuoPS/Pk5mLtpHCGWvUwaidahuplVLk3Aj
kRaWGorxbzrR5cWb3NaD2IkWJJ1EFJHiSeNFOdkrNYDUIYX2zTWi3M4e0F2rkEKetqVPkNoJvCTy
cpAnTFt4S8ym3tTv4LFqPlaQiidHxRoLs8SpQycLXNsJJhx5B873AJ3zIFlmZsOYj1ypPYdMlrzO
3ZD5qcy1z2KqfajatFJAHsyula+Syl2cKq1lW3cpCutlE4chauFJoXMeHGVkSXcIvZaWh5JGA08j
vLg8LhFJrbta5nWesonbNgnLsOqyCUChvIsN7DaLqwEg7XA/rWMOCEDnhSoFerY3idbreMPYzNxY
j1UXxEVPq88EMrKAbNSBvalbdGLT3G1c+uhOEibx+Vy1U+xHSnbAqjpAz1UTC+iHYGkD8s1zOlMl
Tq0im8ohqP39qvoyjLGxQ0SQLdbmSataEL2YCAZ3x1jF3UQ1oYcZyuclT4zp7ZostizKeAwYeB+9
ijB5Bk8InoZEROZptUEZxNUCrA/YLSzqocPOSn/X8Wm0WUdW7SZN45b1GzUBxR9D5VqbQ6DmGaLb
op/Uk8O1HGUMUBWRmaVEtvd0jcoFynEA5Lbfgirqo3QEIG7dVTWH0QZdQDuELmpZ0li0xfRIQyV4
Eup2CdJm5bzeQ3XDknjsi5Xds3KGf1ciYOJgd5AXnac2lr2a5VEVXhjsHch+hFeqccA7ziPCoVKg
Kvx7lWCjHIeVC7InQnUfYMX6yDXd2dyLkFoQX18H0jTluzGEIzSd/fKzJWMnnscubGS3q8dFtmI3
D8aXbyueS/UdHQLKd5CkcMMpBiHO41fL6EFAKlamYKVKBPTgO4hxjmSOwPyvJ3rTceKbg5g5Yzdh
MwoJW0cBgDXHQNp3g3Qac19A7bI4VI1o8u9uAfdVjdfhNcXXAc4KOrUoAi2JKAcD5FpD0Q6UAC+a
q3xkMJ4EX9+wfWO9pfxoRS/0DXbbsE58hqn62PYCmzGaZMX67ES8qB64wLLcrSW4OrdNUEfi0Ey9
K/ZsNGIWyTh6EujplQ0+Qn4moOEHBbbZS6smWPVBrrJpoHhOQfduujKYYy/olbxB1bSAJlgYFN7O
hb0KT7VlEb+tHWd+4SpU+tgKm04hd19AGOo4Zt2DCwHEFUtbIXXx4zJfY+v197aAGGI1vBVOH9ld
Dc/IjxUI6yzhivPxzeK17OvMyQCq82pLAd0XNdZZ4a7Qvk2ZXyce8ODvhW9In3DK3VhpWBIGUQXh
2xxnXhuEAr6XVeMdQLyK5JFNAbwrcCh8npbqVrBA18dyouVL03W0iitfUCyJ2pHP8EcVNl4Nqe5Z
PXzFLcVnunrlF7cjnXrbipBDWctyOGtABIcEO8dCBPRqrMLJJoha6ZqOXb2It9ITpLtbi8pOyUg5
7eM8lxr63m3Ii9tmYd4eln4qniJyC3FrnJvBwq258eHH1x+qbh1UGYvRGec93H8KfavanuJlzTi6
ElsbIWLdUu3FEYQ6prgUQx4lynYVgekqKDmx4u2QJ7pYgd3op6lorjp/7ddrT4ymi4kNJliigiMV
7WevFeoQNdJZE5dVLEpKJ3QhLYkof7kirUdvV08saI1CgoEnM8JCBscs6o47Dc0TnAIV4dP1sBTQ
QXX9ucVVSrgN2D6ayrjw7NrEdZB77rEpBPbCKEfZKNUDzsKEA+Aa3laNozE17IoX4vPa+jEvWt5/
7Oykq+dgLVsWY2tj9b6jfeOn0TS7bTpYSUWivEj2D7KwRN/YgqP15sBy0AXXEWyym5rY/OT3mIf1
TjttV8eeDIoqnayYvGMFMgTMYYHkvXdImdOE+a67Hhy3CvOk7JRTHzSUUmncAgRNPvghNx8Z9u0O
EpOdXpJ2VtRPV4bt4o0pm7bdVVa19KplTc4O1pUdsEWzPydI/ChNSxgZ0zgc3VUmS9k5TQb01lrr
GELYU3NL1nkySTMZ4FNND19YaIPO4/PAQlXcRl7A2Q3twmiCWDIGGJ1FCBq+mGBgTpkCi2K8twVH
/hHDPyDyDstiWTZMCFk+jtIb8hh62w2Bin3DK/CGlTosfe4vd7BHgXxTqLrJS1VIe50Y6BXNb9Yc
bgdxMUZ4oyyHBtZbRy2qvvcsjmxMtUZOa1LSeZaJ6fplPLQQbyyv+gBiOCkflcIhW3frkmL3qtZn
CbykkxAKaFeC2dRALLswYHEpzWWeQekYGy5aVtJLgYYo2LHpm36OdehjvQXVOOe3zHDgI8D4Amq/
x1qSSQh3l/FFdEto3zRQy+EpVmnZgyrajCs0V6euu0aw7Li73u2BHcAql+/BKYL0CRPzII5+NObT
jfS9tXljcQY738k4ACLBGlafXB8kQMpaw3I4pqOPTpF1HEOv/IEOEXAOAxh0eBr7fVIeSsa0yt0K
YxyEds+7QVY7auHidB80EIjbixYzBlUv2hVJ5UCTGvpWzlynFfDQLDY5M5+AcaxJWlNSBXtZGb4+
gK7u+aldlTAJNQuo0gpChlVSRfDK2k9BX8m4tPPg7GQgJna9lBXoJCz3I5aKNtJRvJZuS5N5mtwl
nXWEEUVE1fATjKLt95PD/LdTs3rLrW6LoThIv1bToetGizmv1nzcURzaDWzfK8LirkCX6CCaRfpp
Lsa1eHbE6Abx2o7wjQhsQz4w4N/GfRWwud1BZr9E1SoQWsFobx7b66CAFq7f1OwaNdfBO0SALxTH
tVaN/85diyU1nr1fRryQ1oW37JT7491cAX2Aw9Q2Xz2Y+cB6SFUdHMPM4rbD9QjJc3+fY4u48ziM
uWNLpUsyx4el2R79DTFdVQbKNAgWychSnFvi0Q7URNcud+cmjtwxoum41rbeLa7RNEEAUELEF9FT
s/OqpZN3EEaWwSEcGbqddee31aFac7l+knAWhIqgHR12D4/H1UDuNloKOA2Os3vUc6B6OME17bgP
YeLt3zsun+HIO8zrN62MB4mlyvIMacOAHXehAY64OnLaPnaVV914rCB4AEL9fWMsNIZgMRvmwGh3
Dd8JsMTzBCfNmO/GzrNVDBeD0N3PQxlig7V+8M0tA1rCD3LMya7ssEvEA1AcTUKCciQ7ttbQF2qG
yP8om975nGtEivFaB62TLBGUP69zAev0dEYkf4PAkxwgSI05bicx7sQYQLU/yAVAAuFYwX2DaELj
iJbBEvt9CancbloW90rlU/BUDjCKuQ2XEobmNJQ6uisQYEl6KHGcOA95h6wLzoXavOF+UJ5gpdT7
UE1CAqIkGnXPpOOPXyYbLEUcCp/ztMEuTTLU8X3IIwErjZhA0mrX5QaW40C2YWuAQfSIUxlLpoyB
ynR14qCdiSytURJboUGn+Win2pOJiBAXxSGCoYca1u4uZJWFeGEIm5/DUsxRhtSll4mU3ewf8tWd
b4fJ9G/aWbTOAbv7ANPT4DTPjDRzcCgCTsp0CeuyOIRt283YkwrN7kRBzHAXMT8K9nSe1vVt1PfC
f1FFOXxdsEa+r8aBdvOMWQid8nUp5kSvXtilQw6ZkEPXA2J1o6eAi4OHx4/uGVnZnb90HjbFavIe
SJvPL6OtFnUwQ+AjCStRPkhDKCfRVKHgpfaim1Sxl3xB5sGshfoWqZyAJmsY2fmobR+qJKiqjr5T
fWXprTctcIdqcbSUEFruWJcU9YwZjnNTnTiXHIzttJWQ44vJPBVq74vGH9K+byK5Dzw1VHdt0eYi
hXwQ73ac1jTPCJyamtthpKdjC0Ja3nXTu9765AFSvx4Btljpk1toPXwt12HV7yophmAHuwM+H5A1
uPweYYyKvvcVw1MCL0+9Na7XxfJ77k7I/2dZ2u6xJqL7TOHM5X5aNB+9a6fUQfSxXcd2RliI3DRh
sibRLira0r8KZoKTVbYwgEtah8wQUFaWQmnKUQX13ziRQ16QOSJDV1qLaFcPiuhriK9O5FADCSX2
S+1ze9KhnHRGJlr1MEmDIQDyd0X7xAFvsYbEi+X+LdXgq2TWXdrhrluQqCODZE23X62YJxQbeDDC
EJFPIi34KpxjMxYW9hVjWX6wVusl7bwISO9pBKoycflAu7sQu6Sb5p4fsIdFEadLcHaMM3xgGzW9
CaZa7/APiMwYjzdin4cVjb4jL2PzTgWS6cwhITAzejZUPizIR2ckCEteHo2kARMon6zOuPeg1Rc9
e9hQKxEP3SlQC4O+ceNSrt63Dr6n/VG3jmuPDTYi8MwdFVVrHPjNYOD9rDph4lbodf5WzxQCTN5S
dw8jBMFfFLUeahrlUtp4YH751ZR12GQ+L8g7UfuRmziG5FBloCuy4HbCPoL6fGCBV8CtZNouxAS7
Aerl4fuuh6TjUXYMmpdk9MrwEAjHRcyWF8p/H8II1o075Pp1Wq+kDCoUIYDzHLCtqMX/5IylYJ9D
q1ElWI2ekAePFm2qSbhLtUM9hbbxIhu2XmBRnulXbXmBeD5RV3kLuhIcx7IgaHSqK2qSIXAZpDTc
7o1qLT+EkXfJwvJMJXkrnN/Tjrak6btsQZKVQocUbOZl/Kur9F+/WLsM//lvfP2l7da+Kspx8+V/
ntoG//336W/+53d+/Yv/HL61dy/Nt2H7S7/8Da77133Tl/Hlly92aqzG9e30rV8fvg2THH9cv/jW
nn7z//WH/+vbj6s8rd23f//xpZ3UeLpaUbXqj79+dPz67z9+mPn+18/X/+uHpw/w7z8eX5pTE/fP
S/3P7397GcZ//+HQgP7Li0IcTDDMcekPFtz87a8fuf8KiY8eCqUeUqpTxxLJ3Fie/sz7lw8N+RBZ
auSHgXfiqQ7t9OfP/H+RgOPHIQv80IWL3/95tDd/lkz/HA28ir++/tmH59e6P49A7mBhiBJFFHp+
5G0bF0j5wSEhwfIkRu+D6OpHZsUeRTyApejtacdO+tG9WolLL7Rpf3D4/29J9+933nRjFuwm2lK2
PEWATgUfSc12ZaSulbN3SJ9S4t117rvaRw2B1GkPtoYwNlZAWf6+jr8hRP79OTYl5invXLea/eXJ
u5937k7ua9RFrqbU35NsDS60njZcRdwNIZ9Pg4C4BDlltGUEVT2B+rKx61N9DK9oSuP6ccycWy9x
42bf3Q6XPt2va/3v99t0j4aunDA1cT+GTwem3zXi+8P60f/i792YXOd3+gII9tQG+GVYNx9wAxQJ
YVuCs3i2T4MRcLSfYIHweCrHB5fccS6+ys0EckkxS5Gb9WlO7N6JfWjjxf7Rj9lhTYf7+cMllvXF
G25mCraNDpE7bshvzY15rFMYMMU8Zt+xSJIivaQS/aOX+rtXuem4aAQmfhSVp7kyHofduuPJcMiP
PJVxfk8Tb+dn8/UlXx7vxzHwu9ueGkA/9TLXcGlQfcbCbJbwCxu09zj3/o3WPuLd4UAMesmGONCn
qZfHPrAfNferpF7DBJCjY8T7+8WVmTAu8pmlkqhrLLe5DnZsnt/YiLyRc/iudd3DQo1OW98xiNPD
ayvDG7VC0EHX8iHk6sDp+Cky/duVo8HUT2GZjC7b+cGiMuu4L4NwKBoEZQo7mE8jUrCJ1M80gIqn
o+aHZZzeO8XiHGXp7UIoIKA9oT4ZwqpUnLJMytSOWKR7bAi6jLlU3DqGFUm0rHc5Lb80M4K1Vu1X
Ij/z0rn+4asyGwSd1rspLAVO2rlZOHsvRxiIFM53GyIYCpQ4oEbwIQyQsg7112gBhceI9hPMSYCX
7WASNkqALK1QUEefQZdUc4X+0TDvF7F8d1Qu4zEfbmzV66Pr1HsuCfzKw8ZH+Sv64kSe2QfLMiW8
Kd6EDBI4wVTOaejIItaKNrHxHQb9Al2hfmo+VTq6AXT/GRiAA/JrPwnH4Hrx/Oux1fsCqp6nEsKt
r/03cGJ5W49gTneDeRrDELFujydDhvV5sWTdo/uctrOzQhvY2aHQkUYgXU+hk3Ho9I1j8E2u+YM1
k4kHuYQoC1AWL64qYo82aMsVFi3CYMnWenioGnOH0k5S5+23tfpk8+uoSCY7HUXovYXE3bUY+wcM
XTwDZZB4EfLPNT8a7rwjyt6Ak9jGzOLNwSIAfbpbXVCGblF3V4LCgfrs8k3Qco4BoCng/7B8ChDX
x5FB6FaXZHyHZz76qjNfR8LrNIe8cqIE4GDSjuk8Lk7qhKRLFq/34OZSFXtGPZJZzIZ41sI9kDyv
UQlARVsIgyBdAtzSKzLsGEhPcZ/T/goNuWsJEr+nViSqsGKYa51MZkTZQd9wr30PAMUNaijH3Cmf
WAnPR5CaYK9SrPCczE1szfzBDvCtmFdwglAnifvS+xxNdMfERK564qfOEj2TqjhAI2lCPWd0E+E5
N6PtBpSm0ZFovPBxWfysd52ER6CQ53WYNO0E95boinV0TVCmfxxYT9Jydu5ruFndmIh8oqNED8UE
Il05uYP2zacS8TGY9Pwrb8EvLetdPpoabcgJeCoP9Yphgu4mWmCqXnbK7bO+amCpCO5X7Gh8lhlV
4tgl9qbBiplKVEwVKcME9Etnz1Hv3skGxWWOUUhXR7+AMIOikXwRwbTXHrlxQG9NawvmZBNGib/q
64ENDRLOvIEsiEWOs0CgJazX9+MMhxoL7jkkWwKVKtO/Z53laRAFXzUJmxhQzCoJaX4/F/Z9NVZP
keFwTzINIgongKesz3y07fgnaqO3OYOW+mLdESs9uiZd/gy2ZbMPGp7NK0uAIcnAl5jg4zO3MR9I
nlZ27p7qqFcJdyR5J6MJlaJGPl+IVC6d5adM4qeNuY1kKFGfx3lwY1Injj6guJEgE3vUxz4RaXS8
xHv4xxvCf84LCeJTxIe/3rAjAhIL87w8kU7U8Yg6xjqV/3+qVX9FKB71fRb5cJfcagxHtVNiMfY4
bvr1ykFhf52qpCXPHVTWWggwDSo4KNVcCsROOJO/nXI/3XYTPeB8IgsdKcHhuu6GmGZAZB/ojlwH
6YVhO0U8v7vTJmyg4ToEFW0I4hSkctG+etskMGuBHkJSJP0VOtaXQusTyu53d9wEDiGaQfNku9Md
552fDMlynWfRQe3U4ZL+7sZ/5u/Dt4kWJgFmtedU5Gm9ovv5UFyBA7GPDsi0ERJdCk5Or+pvHyxw
eRBwD8o/fPMqu8J6ntNgQvbVy8TfDAhF5upCPv7PYV4IuChlHtKMLd0lJ6whw7IuT/4BCUHS7fNj
vzM7ihAde356Caf0j2+Qo3MDUHWAnG7LkRjrss+BJ1me0A5IbTokxQ5xRBodYOiWeRcQpRtA0Z/j
9fPdNnODUIEu2Y+73ZuUX9Uf/ffwtE5NRh/QNuDxmrb7+UNF4/4gD5fWgvtPq+7nu29mC3fqdg1l
tDzJG341xNX/Zu7LmiPFtXX/yo37zg6QkIBXppwznXba5fIL4RoaMSMhBvHrz5dV55xd7e7oih33
5b4QdoUrEkiQ1lrflHjn+rO6OaGMRMxv3nWFeUQ4X+zDHDY6JL/h0N1XyI/PD3cdNN0UvinBR7bb
NGcm82TtYCBQvcBH8DvpUTaVskoww5XAqe2ttty3f14A/m4V/fVDP7ZgoMJqJFI4NxtTywCL22Ae
/98+4UPPdef61KAnmZsnDMggYCg0gf87GckHhdp/Pzm/3LwPK2afiwkkN1zHkjopYHM0QNXJw5tB
0f6Ifb21dr9ruf7MNfvvj0SRhTGHx4hNPjwuwN5WoCza3Kaij1YzR27fhgxTea2fc/lbI6G/Wzf5
Lx/3YYMVtM8VJpwOns7pKPfLoU+aG4ntEMDpb3aFv30Sf/moD1trBuQ4R8XiwFcG+Yos4zJdK2ve
CEKiYAby1mGGHGqLjOk/Pys/mPZ/eQf+/ckfhRCizmzVC2Pf2i5sozISeCh3fcyvBltFty8SWInF
IhZAYXZTos7Aszd26qY6Esnv7sJfhy+YFvxyxz9qlIyBoAcjsPVm72kqou47PJA3wV5FZuv+xtHi
B8/6ny78w3vo9h3ikWoADryOrTz2N26yoLjHZbYHP0aJH0ssQBj74OvuvvzzXf/rtOvDhX54RUXg
9t4MGOSmv5pofIEmPMziNQ/tC8xM0/WUp7/LzPjB/P6n6/3wvio9ozVb8YixUL6g0uX7Ni4SikYl
kTtQniI7bpPqCYOSh3++2B9yl79+suth7OkGWGw/fDJfjF/qDrXVkKhdG5cpIL59u+Pv+ZlEyEyO
u1M9RGAk4UTMDjwe9ajO+h0uWin2133zSX76zRn9/eLF/n1KHyqHaTL+utDVua3e9CIsUAYgmNqZ
ATS9GK+gH3ZIiI76xe1Bpuv2kjksZUNf71Dax7IFZ38G6hpWBFwZK1v7b/ZqnVvfevXlcjJC7PsV
GB6IOWG+WlB/c7ZhFr/Hw3qXIqueGwSyHggBgDRaQRW64Jsde+V8U2iGd+BCTBGq7c/O4tNT71hD
JGsLluABBc4/Ng8OCCjHdUEbrsaehdqRLbrPXHwHvbFMYcJ6zrS7n8a7UZ9BHyhH9JQg4vGDyZn3
Mmq0i7ym00Mv9VYgLHSajYadtnkRdLTeqkWRhMPL9wGten6C7BhvRT11u0qwLoTd/3NBrOuENi+0
eMlTsLWvBTJSwxw3LLbNasV0QqhpZdA8FgrvlDs6Axpi8WaKWcck6AxSyfSU6lHWMTNOFVfB4O7y
ki2J6oTe8B5QY9UPz9kKppBhmZMYz2pCPjmfsB5+xoj9OOmmSBh4SWkxo2WkCCcCQy+ahgBxNqvr
HyjJDp2rrnPGVVi2swoLQjqkLlLv0CDqcgco3Y2XtsATiMypuBXrVzkXexBrTwgKaaJFInt2WS3k
xo5j2tvNG6QO/tYM43pqC4IJS6auHptAK66HF3vwhyL0u+Y4KLEcsX/FTi75wR+nr0VTknjQ+HYa
4GuxNd1xJlk9caKeqqJ7qgI3T8fF+5q7SoVwJVpDkYMh0xZFmLvOa0nlBgzwgz1aXiqdykLyjd9e
3NxLagR3g0oCfbHVVSc7eBhGBJtIyuJlkYgYdoEHIkAhFou8EFataYvvC9OzViA5tA4Qk4z5egls
+etawWq2H4cyBghnMA/x7wkvFUlaF3T8Fu5kYW8ooLbB5vu58hSCLZGku0IGuEo9RgUt8yc4ZXJM
IBDx3Ky5tykLG3hec6cy0fZ7ZjqMRjPBk7az37yxqzdg6thhBi/UkAbTy9R4sazw8ApsSTFf2Hcl
itRp2Q3BHp8w+9gAkXupGbyO+hbAXVa9VhltN24r0xYcHKQKz+e2BTmUKwz/ZKd+54D5t/0A/2Xp
+FAxk1XN2lqwYdZHJ6XxusXE0guXyInuBbrcZgCH/hc9evi5Tv4KydxXx4+rpwcInSAIhDP/o1Oj
znrfEZkkN0Phf4pizg9u//wJf9dyAHyAgsxBG8X+khvsO2sGaQdb0SDqeInxrUfrlu/mlKfuwftd
y3HfWD9cENp6AFaUgc/K/A9rrw9mtd16C8UNRDuarFuAqmgR8wih1v8zNf+P4MdT8VV1Q/eH/ggu
/gmPvPTf2yetvn/Xp/f+41/+/whD3p0L/vdBusOcf4Ihb+/t+t4Wf0Yi7//lJxLp2v9yXdvnPkXz
7DM8z//3//wEIknwL0o8B6NARBljyMNRFv8PDmn/KwBE6Nq27RAAlQQDml+ASOdfwAF4gEhPwmyP
Evc/QSI/vGe+A1QMqY/EQUFog71LP7xnAWaD7jRjG7HXNXQCTz5PugLHcOrO1pyJRA6ab20O0o5u
7HfdwfeihSd4XWfVJTPff7l3f/MSfgBffp6NTwCK4n5RjKY+6JRkJyzpdrwMeV/kccVsEC+DicH/
sWSgN3s3yy8YJN3Qm/hNVOTwdKZT2zwuEwy1TFe08TijmKBSq0Pmj+Pmn8/vh0/Av18qnF9AXDuw
bf/+hYI99KGa7eH4YZUT4jB7H9GMtoNRiGcQU9RT8ioJ8hRA3kACNrids++HWQciMr7IMe1yL1Tu
QC8cYrsEAYky8qranKAPeZ3ykUYlGCvh7FPIRDrlHachF/CGGS/SiGtFyzoup+x7p8H1mgaBif9o
TxFBjGME5QpY2V7zmysFUP6n9ePnpVLA1LhalJPko7R9tvPSbQTYMqXvdC+aLKc1aNyLjTopDGqj
4iBHcGfNgGjY0poeHDlIKGf9JQGL6QUVCLlM3PnSkuF9BLXn4cehMYi1lP6dCpV7O8hte1jUwpL4
nCsYKUNP5KX9Cm8loMNejNi21sQL6sFwGb3+oUDYr6GDPjUDEtKASmfOOS8pOI7DDbw7Asdqh93W
0TqC39Zfu5HV9/z55YFg5pCt0TKO4xkM6O64MgsmtV3D47GhFCHfs3+oSXXo6CB+HoRysOEsNovv
OWlgJ/PEjGuXwBQ222Aa3Ec0R6p2JuQevBigLDVcGAjvUiOy7tvUWF8K/J9XZwBW6Plbb205/HLU
ADJccL6P2R68GvjJQLNjy3NnbxXf23t1KLzaT/3FnR9AQBfp4M/OoVtMCR9Df7gMY7VuPC5L4BJd
PILcsw8YneNaIZ2IyTzb2zSSYJLHNSfrxpqRYUlrc2c5mys2f3GGIARYjmxQakHqUjSxXtt+Jyvv
vV5bf5+N2QMnzNvw1dHHaurSfPRsPIX8E1sYSWtVujvbbSRSlwPnaux5pxe+HCALMsgdpmIjdeue
ydaBZOZU+tCnoMJuwKpzywtWmfLSd6AA2b2L+q91P8GFpoCkAzNuqD/8vZYqDzMoB+CwUzQbB6eG
ZpVsKjgvxdpximtfvHAQVB1wMW8OI3TXcXDzLciUnkQzvZeVS/e2ABWU5ZW1pb44UZdtLKuuTiDi
VXCWH9JBrtPeqlFAvZST7lPMwUFthbNPeNcI+SXZSDzzW3fQU9wOQKWkov65GfAfdEar2OHqtVpX
76xzBZ57IPuU8qwBuuKFM2+nI0CsEq+71gevOwbKaq6+CLIocGPVxMoUy+dxhsaF5iaZlAxAXa+S
3nOdo7GLXUlUeQsqkEypg3Jr8dipr8VyE2Uhz26p3EuLdN5Qj3rYC0f70ei0OoGvY36sCR4Fe3zm
2nkeFMmfvQmNAgJ+k2Eo9KZQxZ0e2qRSBTx2jFofNfe/ZI53gojQPdgrBF6BGItkFD3FNbU+llhv
TTC6lDEHdHtV5Hd29h8GBCDgYKdzuR844MGAVvWRmzFD6jXXE6zzgwDAoGjrda/y3o8wQc+F87iA
1bChOU5YisXbWj7LErdf+7cCNMU6raESWqiLk88LduBaVyrsZ0qTf174/7Ix3ZlEgEkwDIOwO4CK
EavlLyhQz9uO1nChDPGm5ZcMe/qeTMiWNHY4NDl66HU2b43To1Xz4fW3bJeyyraZcWZIrTxnNxXk
c7EMGfrJ8vl35/bnCRpuIQGkQsBOsh3mYZr9YaxVFhZkKeuIBtC1chCfAYsWYxa8dqaiIYir+sWx
5gmpd464EbtLysah+xE5gVEH5UTCSaYwD3H96mgptbXmFTJN1zlDr6eeTQUAVjTHdapel7J19+Xs
GuCPM8isc31SuV4OJV6KQQb8UIJ+HU6GFs+QB71m2TSEbWWava/QmHrLLJPq7scLL8kUr/pwEVMf
ANor7C1o5vOx1c4MgN9CEkAzOpu29+kTRJ2fxtp13qGh4WjLB6gJwEuKy25VjzP8PnYl5nWhFJZ6
LGjQXTIvhzCJBocfB0hxskOeNR0iIi0Fhmc+XDl76nkDph/+wfZ0eTWYR0c1Vt4XMQlQksG9hTi6
eF4Zn08TB5WiA9U2JqiAJtAr+RtbEVVT1f7JGNaeSgOBWUf+gPLSe1zyqoyh9DMp8vp0ZCRniWll
cUaT+UV1GXlaE7TG3WHWlfx5GBsBSSGIkLviflFkgAmXL0CxBkl0qqOyt26r30FRpcvmouwRtMxx
uWT3qPcmGCfQgIMVe1g/YJzig6mt14eMwW3L5bMN/mxrDnoqwJ6Z+zIqq02p7OFdNvwwNjbJw875
EgTS+87b+b1BKApsEjgP52Bxz86CbJSFT9NOVLjlbKlySJsDILuyPkNDyl7Aht2OcBi5shbCT6ce
PgP/blK8uM0Vf32zQelVDUqWkAx1uoicnZE0kYNvu0Ae0FtVIpp22+e0f4GUQO/afoVgKZcPsOMO
V/3G3Mmk0AgUCebrzY1hQQNtAJyIlQ5sTxult22gpt8AFn8pignIhwFh3EaBDpKd/6EMhZRdEJoJ
qFSVg8kdH4Kbr/uHzBaA3rF7pO0Aziura7UJAvAqauUgX4iK8lbND3Dye/3NG/5j5P5r3UkIB1Zr
+zifHyvRhxl5qeUQYP/q8fR5m6xZ1JaaQKZQ1TVvPbROWtkHotr+3cKUpbS1DU1rnTYwhUcms3I2
NajdN6BuT9Ra/CSYChvO1VLc1gCDIk+R8pKPTmhUpc55xZ/zpdRRqYR+XiqMxbox4ClCoPJjYeDy
EpT1ejN4VfAtNKd86uUBGr0jePsoTBtCnrFvvWWutSk8cCIG1n1uFi/UrHwsRCtv+f3AFhOt0Jhf
f/yWZeAVVe386gHdTzKRjSKCZvRLlo3u3pWFOS2jlZTEEYcfh/r+U9DMkLlCv7VZGuQMaIC9UTs6
0y2op1hXC8oTSn24i7p4O5oVMxdoW9/AQ4DPEVK2aa37RLUMCh5de0en8ZcrqRsBE6fqALPklKJW
uEimUUiixFgIKAeL9ckbJEmhZeUXuOiY2DfMhtWuKi+NOz2iMBFrk1KqQCseOx0tFp6OzszlPnfg
Nu8Xug1XuyV7+NeVj+Bx1+HaAQPLaia2DEvrRTV2szPQv4YtQKsFodoHBVOxdB6D9tFxXutBL0/l
/dBXax+5NGvRJy3FoflyV6ycK4Yg66nJH8H3wCtUZZhyz1XxDC5FBm0faZ8wOPRjjDvt32AcH6a9
922IY98LXJAKQJ51Pu6Ro3FHKh0KOxQYcgJI+cJyg6ygMSuOvAdxBeFi124y7x4bv1cET6zEkBPq
1uWtYJl/INT+qn6Ln/1lbwTUEXhw5vJ/bN4f2xjplUqBWiJDj6NqRWZzD1oX73cs0/AOkg37PIyU
XBZ7nCOkDVjbvKgx2PSn5T8uISiIUz5l3p2T7DofU+C51/T5TD0ZSo4uYJh37uqCQYJh3alQ3ZJ2
Aow5mK7Z586nPIImsQ27CVlCxrz0pvIuuTtMCZ+Cpyzv4t+sMPcS4U8LDPXsOxsZfZ5LmXufRvxa
36Boz+xAkDuy77dpWw433JbENyaBX0P/xR7lhs+z96krs3zT3++dT0APIc0YgxfnbCXz+sRrXRgZ
NN1w9NGbPBO5biB5UL+5ka7zI8Tk17OlOFuPMYoJCs6Veh/a8EHJjnXdCIKbyXdNViwXuw+uypSp
Qhl3Lhw/7dVQHzN/UaGtmEgYR3gMGRKo72Rc1ykYg3kq7eG8jgge8jS9OJ3/CK+E/siEc4LbQI0F
CVsdy7N2h+iiImmGpthjwS2SzDn5Qf/JGvsyNtD5oT1dWTxOGAuQ2f2qaVNEcG0Yoa9vyw0LV4t9
gtkTy7q9yeEhqZjGslxOF3fOvhDYMaDnKc5sHB6lJcsQqxmN7dx9ga/BEvau2NVoSvpwyMY1pIMr
E+aPezzF2XYdZBjMwW1xUfWIfnzl3H6asH+7trXPMQrZgWkdLpYbRF6dUbyZIMB0kPPb3mBDyCVD
Gx8f+Uzlhza32D5QkAY7aLS1BMOsU+u+DOZnMcAGK1tX9LHgBxbzAkKnZ2+R1fzJOAT2elUgjmqw
JLTCnydvI2o2xgIuFnBv+IOc3dYvYhTy8P83Dxrfd9hBghXLAZPvGfrcGCPq8qFR0E/logHAPbVB
CmcCEbYdOqlRUm9f2Xl9nqV4dDNkKUL5lpUV+IWbZoGIrC84un8+jQeJTTvYafTsR5PTOywPB4W6
Xsk+49bZ04AZZxy6gl0xbSgikAOqwOn3pTYkbbAwg80JMTI01lFX2e+rvYDilXu4azOfQWI73i1h
P2G4OqHF9iA6gkpxLjX0OZxZ4YhuJjT553HEYF7TodqMQZEWyDOBenB4RizcLVh4UvtztkFMaehy
6FOFC/ItrAsNKJy44kkhQNAFa8mZhx0qyylUR/w4HJGJp5/gLFlu2wLSoiFfk7kwZGdcQC62mKMp
9/MdwSwmxkotomFCtKIsRdRbgxvVK1w0jJ+/6hmC7MFyPRjXSArhCytgle0+NgHE+gy88czrkIw3
fIVpyR8Y/XwNlPgO84/14NbGjXAz4FVKSkBza5TRGz54PzsAYSBv/jyrd2wx16XkQdzSNunFps2H
Le3Km+v7OpmMd4GCDAomTxzdscae7ENAPAPV6BYAeNNqT08Drw+VEg+wo4DqqM4DkGuLC3Xy9ohE
hFBAZLsv2AI2ahdC4TffkM4evfZTQLbTKp5I7pG00ssRQh+Mhf6YoQaP/Va/LKp8BIQnHzF+SYkm
CGpj/cHmXgbdrl72aDy2Y8uexjUA1zq7m4DkiMQQrfsHsk9kCl9HGVIrBKmz2jfevIbuRPKdJvmJ
cLi823KY49G2vi3WgOByWtsA2bBFc10VkSPsNsqhsDyO8xu1l3viWd1tmmkG/bl8tuDq/dx3lhVX
ToVaOS/OtocgC5OX0TyBcFnWJraVWmMx9m9Bp3FyKLZnbO+pt/Ib7aYxAlf3ZYb+nqqgS9Anf7k7
vITgwVShsNd5C9OduK0wQCn7w8wQA4uxz5zgJWid4K7bnIJoVWMXYWqSRSM8EgYInCMMgUXkYl0C
ThdjPXtz6kyBeU6HTW8+QcqLVwjjVjjvSPCtfVgHWHjaWKVfwU3ejrCdSb0xf7LhRXAA7Ad3NFlv
BBIfY8+BrQDn47dVWTy2kBsLxUmxnPyh70JX9j1akT4qqWOeSteGAwGjn0ooQWGnMr04zrxu58nH
tMf9xGjxyR4fvUrDVRSGqCiZlhS2BeUe5pNoV6AaRjeUAYKHPBKoZWOjHTQA1ppsiCCWToLuTiVu
5KZFlPje8PmMzbrYAos75l3nIjEtBlG22KIGh79Dq90jV/zUNBhf2pMP45uxyc/Gt1NlefllLV4y
pseDF+QT6p+EMOd1zGfAcZkXwyRr3sHQGtkGfrbRwZRt8ruPU1GweAjud6sOzmSBfJq5g72ZIZTH
KraKQ58hwRsPSvcm8/6qfHDohfG97dKyDYDA13nyYGjb5BqydfSpvhrs0A66LlXY1yNv9TZAnUUC
3XCXBq5u4l7eplV6X3BfrSjL+y5l1PSYrJv5qIfiuffbP0BpXh9sS/UYNH/34X2kJ3HOZACquKjd
bZUPU0TJbIGNy16dLsczM1l472sSF9oPEgafi9DLAnezZOsjBjObdioxmfQxMeCYYdYI5I7J8Aho
3DqhB06aJp+fp7HAaNkwZ+e1IH87KyZDha0o9CydF8opz9LSNC+CZdBA8K4+YWpzKwuyg/WCDEvN
aWojYXDpHLMP6vZhsP0KhUnFoqHAemSg7n10h0e6aCy/K3xN3K6LUCeGA9DlKLNbPOC4mXicsC21
S+z432vLsyA3NRBsW0qEvZTtk+yhZiyBRlMStJ9dSC/vAPwkkWswwQHhIMvlmhnwwOGOtOzrkYU2
AnsjleXuVdh9svpI1MTE9zNo386GrPjCnIpkYcd7f99DLo4yZfyO9eY22CpFMR1noEl/lc36SVu9
fm/vems4FWwU+pFHJT1MzSrzMow9dOqqGbDML0tCbfT8vAPhyC+rRHF8DR6m4S0eA5YPl96HeDj3
sZOaakDeBtqUem4PdJqgMqhVkHhzb0XrvHzXqtgAvCmSAjFBuK8R/EzQjg+cp11R93tnOTR0ULFE
ebhDIRYR0VoPJcy/NxCbQA1iWLGFKnkCEE3YJrBWGDKMEz94s1zDGl3Txh/xhJiGLK/DguipEc0N
shAYCoxxvg1rCg58hzwqA9Thvczu/PNVP8IV7CtUAVAKLAZWLDSDL2MxaCvRffOewW5zBycKeBhA
T7JEo25SI63iNmdYHDPYyt3lKgc1CLNxZtI8O1meJUgeoZ0c0SRa5LBmbgNR2tycwF+AfUhGnc3A
p8emnuHXv5Sr2Nl1/jXPvCS3Z/7aTnpJmg6eUf6U3xCIyPe0ljv7uYf5VE51d+lB8TjUXVZjA9iN
ypMPGulw1+l+WD221wsNjlAmiKvxJAa+6JBmPZ9YsO5hwVCDHEK7166xqtRizrwZ2sB6wIy4DMXw
FGBWXobdGPtZheIJcRgh60cDGxMkOhe1B1JGm32GxUG9X7VLU0dNJDSE5agTXUJBb8DXPHfMO6HS
6SOokLBEwnMicut+uJTBOlzYaK54RJsHk9v0qnmgIqKLeWN5sjvAL4LFsDewQ7W6w4aik7q4auk2
BVYrmC0ocS18ICmdXT2YAoOFgjYyHZmhiVrWNuon+FsKRQECaet17oPijPUs2yvYRoTCogjPwTT7
UgCaQk2LERTBi4c/U0mAWjxenCpL7KmmiKIEY2TIarr3DEgKQZtj+9YVhZ1D2d2tVt4ZJlGkW6cr
UhqzR2+ynRTK/TH++attLRek00bl4oODNykROcOneqysq74POWYn30jmZtcqcy/EV0BPqfsN5kXs
xZ5RX6Mq53lOI7xqcFgaLpXtQmjkvfCq9zF6K+F6CieiEAhPfesgP0clXOuXHm9zbYlg7zZ8ht1e
uRx//PTvw49/q4X92ep8uSF2C0KJbR27OXcuhT98Q8ANVlQ8yWlPSwP2k9ySBlvK0DqvATQd6EY8
8VyyAGyKnjn7AomOz/YIT62xLrf+YJE9vx/gFgwFQJC/FYqBoLxiu/UUvIUavhLYya3FzSmpnaBG
QFi01dgnIdsqrmF+fjchsTYT64InEXArgqIYhRHcanqTE6wbhuylKO19Ni/Ng9Befpuheo9cMzdb
a8Cv6354Ge2RPXp968YwfRmuWjo6yRZWPKCGrGKSu1YXErcf04Y+0YwoWCQV3QlDMsRpNLWz5V49
nlbf0ydU1Le6cc1+vW9F62hOFny2WMhpETMHsiK42Hmf4U62WQzV37oZM8sKkHzI7WwFT67pzgwg
Oez/CRRc1ZMkT3bf5Gg5ccgUaSNbQnY3C6oflmGedpjj5WA1K/3QiCY/+hy1C5rD7EkG2XNOx3Hf
Bn17y1C8ppiLBEA2tDrCrS+IZsu2knVZ53QgzrOaSf0oGkrOFl0As7Jq+mxLpHrSBVhrpyd97uEL
AEspv46oxfilXka8SzLY5rkGPs6c4r0R8OroKP9WwrzlPuKD7wKrKahJrnsZTMkuw5s1NOiai0pc
QMTFwZVwo64oLJucAGhLOg01vcLnTj62VU9hL/g+YHyHlI6j8uCzg9Hs01izDFKrwTrO+r1oULob
V6NL0VV2/HGAYc0nYRwJ0WF+dmCgBTbiGjyW9tTvEHwL8Zvjoovqs890RS/kM51ffOQQwvrPhlHg
DLSiGKW7QSNTXosuK64wDVSxaxGaaP4dyrwxsWo9x2y2YUmCyvsPHUg4c3Xoy6uGfZOr1LeClO2t
eXRq+KM1M8qkOriBCuc8c1p+0jBH+IrZwhNGReoFVd6UNrNs9qXjAsZlGbh+c52A3pOfETTk7Na1
lVtM70uwpDnMmAqUKWsPEuIPmMFMS79dWQmJ4jT0D/5C+wdYOrihg0vdsIxUJ0792DhjcwBLMgiF
s8g0qLE1sKp9dvhoX33raQrwwdhpvePQYLvU5iAwxzk4+mpAi4zzzltT0I6cG5Bxb+tiYh1NPnmf
UQg+TaZ8BL2geIcMbwLpkkEzSMyeilqfdcCn2LhgeZeoW4Oy6461xaa4GcUI7LOHYVx1HXpnOJSq
LJ54BjwL5eNSlu5DPfkM9g+AnyFVai6km7DX9fMYWcZKh0D0R63d7ggpbXdEigt6p7ooMXZZ4NNu
Ve1jkK2oK7oSboNGJIra/EHfDy7cK7cwxcGMDCaiU2sE6uyOn7Vv+FndD2gXIHGbg3ZTz3Q+FDR7
tqrZ3wUtYPCFjcC7hU2eJwIUcQ7yq22hQqKLFVlFCS/y0c4auKCVLK1l4x3vOG+YQfNyLDNoJpfW
OdfQxF4KiGF+HoTvtVELgC9Txbxvp7a+BIHFkes+2O8MBkbdMJBv/jqCmtCxN1SD+tHiHjTRuuku
RLBkzDGJZ6KrX4zEbBYVtnsogqMmd7MkRF8+Q8mTAG1QVzSCF+4u5bmG89e5hBoEFMn5+OM31SN0
ELWx2COi9oHm0rnJHoZ7E3aYZkBCKohGTVJZmbn4cgAMzx/62mljKqDgc+6HvMGwa1jsLXJefu5I
7L4tDcsI2TbSBsXkrHtbEZBPytxHGkydaLEgvQnK8kRLb33jvYXTV81XpBIA8JqNugCc5Yd1/kP4
1lUGejP53ngEkkQ2K8Jf4HRI6HOZIZhJ1QRwtRn4ntVAu9gAK10sKvZBq1LtPdTh7bgi9sMyB7O6
7IEpjQNaUnBN3jxLqP1EJ/Uq8kMO1s9nMzr1zjBM8N1+ATUJ7ovbCq4ZhwHZC53O2VvlQ7TawUzk
oaBOdoK5ah0xYdy3QZA/QIBHwyngvkYq2Z2npcY0/f7ewegUSri222ZTUT227qwPYE1gz4TB9wWG
chx9jv1q2+ZQFdbwlCuqn3q1M75Bw5Ex+Nr1/PLjJx3oV6tmz5oXzZa0S/GcLZNIxUKsxHEHsSOW
lvHs5XVMCq8+KAILm7ysAJ7NWb5VYNSmcKV0d4QszkZXGuxLzAXivvUzNKhOHxVco4kJggcnFwdW
OKehWt0t7P9iDmrFaTKyOniK603f9GtM5VDEQeGpazucQFie6HLh2JkvY2+CGCkEE1jTJbirACHS
0Snhs4pZJ2aXuqrABJOhbhv4JjjtdCIKa4xZSpFWXM3wq8LB8gFCBcQ+wk4T3i9FBdcfbr1ZiHRP
Z8tf9vA4nWPnrlZWYKTs6xWS1OAFdab13lkY5wlemwf4xLVHQWBqNDdwBmSSCCQvvEzIzvO1NSEx
ROTbvnXgw1j+F1HntZy40q7hK1KVcjhFiCAwyQGPT1S2ZyyplVo5XP1+8Kra/8GiwONlYxDd/b0R
WTSdGHRr1xvFnqMPW1kRyjZ8FAaiqx7/CmcWZ9nX/cTYODfNPpmnn1JawyeBiDMSzzi/pK5bPtUe
7o+MENZPTfRHMVXLc2ISOmqk9X60LS8o0LV81tVn12g9m1NE+F7Os0s4W/4hMxhocEBNMTivyMEP
TlrZq3a0Fy4tTyVJrRkD261a7L/WxXPVo+Gl9sfkOmBfuVzOhqKap0TPCeR1l+ZJYWTz1Zk0ppG0
rimWDFpmDVsXlc2nOQRekydfSfYyW7G9Zuzz9uZQ2a/SbPeT2Rofs+icNavDvONVXevgG2+eSrF5
aUx/3E7dAP79nQf4NK+cj7MhtatnaeBy5Tml4uhbKvLacaZ8IxhWIKspc78mi2irqqxmSm9/OlMd
atUwnaAIa5aR6GpE9SdDVUbZ95Sd3ZSqLLtLq68oAcZbLP0tbTPH9xLzLV8KfU9gHPlrdftsj+6y
VovlGD9IyqTr1FvkDAoZbpp2dolTOqokKBO+lPZfeX8yYAY/zTRvgo4laCOS/KuNfmKZvYA19WGV
AfwKVy8+J4U8p4Vh+qLwl9mPayCNtDzAG10Gsc44sC8ct/+otfpx1LaLLbrt4SMSAdrDlz7T0kuS
tPrzY3WIZd5ffx/1MiebWFcBvSxhHIdYvIOvJitPTbMgHnf0qJAfVypHT/W6wHOr+KXNSQgwHf1u
wpX6Sp1la0Ubn7ECLevOTJ/NLq7PnnLMUinXQMPZht75pSY0mPDNf2I5tsCqK6FnCQBJ80HCQBUg
AIt2hlS5oo1/ale9NpNO7ZXxXUZL/ASz4YKGd7UdPrpMrQftamZk1wq3QOAZv88aJnkOBMTbKeVe
E58Ebn/lQlp+bKrpsSttLFAGMn+RolyKgZk6j9BjMY3ZZelcaNS++ZcgBcRkn69tI142M8xw78ZP
ndWMT7WLEX9ity28IFZkdozLNKhLXdmYSvlFrzTK9yzv1SdyKSUgmHb+fSSTWgunLrmbfTmspZje
Z8spXgY3/m+BSJWevLtIu8QwtfubE80kFjB7eMQDA15O+p9c2mAXdtGcY9dRLqT8/isMRf9D/qaP
4kyizY+RMDU2gZSFs4o4U6Jua/+CpCenpRDTViRktufGEhZ2ad2G1khv7Ww9jUIad7oY7dVAMGEw
uOKZZZxToze/Dy4Xjz6KH2NkWkj6KLnXlLv62WQVBPpNyX2S6aWXenqFFCRQvrfbbdaZRPVyYnQy
ebE0ssTIjRUFT6NqrZtn9v2912KWfbPM16qdfeSjop0XE8atfnQbRWXtbtEKpHAY8UvjuQ/FWtA7
InlSQCfvBIGanGHAxngrC288C9YduhK7XcfOtyKD8tVLumJXSrsmRxqkalyqu5ahSKX0KT8Mtlne
W3M4zooeXfVWnh1k5OuYnYQp2/1uMz7S3hxNYUO/uf/7sB4msY3EMMB/YWwjD3T8k3X1c5sYw972
wFm8jMGTjMFLpA99MKAtmcWJqFVvQ8TuskZGU12cOX91jWJaLx2rdRYb484xYBUtIyreO8KIsUVo
2p7c6lAnq+ItTqJNRiPMftRJK8gHU1xHS75L/bWdI/nSu96/sgc3c0ev9kvdm2+9pZ5nJUf82Brx
niDT+q2seGL1tHSHUqNwLJ5ewdjJgd91rnlfLMhsodf13lEpXHIeb+KyLOLu0WJEtErsbdO6EPfC
rseVS8CiT4lzHNDz4p7IT/xc4j8obLxVN9bdQYGUv/ArP7McHrW2PRt9BDj+78O4QNxkN849Xbxk
J6KaHKalf4XzCKbYSu92YsonQ+VD/XuZEYRn+UZbfqBjMTY2weG+RQB/ePOG8RGQOChIKWV8p2rr
JrN5uRQdIfUYV1J/sMNB4dnnI+ZHMuQvlV0Zay3Vr2SOFIGVOiaTD+94vhhy5zweogHkwpEtulnU
tCsl64lOcjdknabBHKPIaSTTqSiFccXzc6yMJr0jV1gORJjBsGW5c0jNgcARKxo2lTkN61bLbh0x
LVUxq1dlgXdQiDoAaJhOTv/PkITLm60S0634YBTK8ZzF8YtLbM1T5SEMYpoxVpWikUUzKmmQkJy3
mckx5wl1+LLy/m1hTuVysc8Gp9J9ivTsLjPt2S1V51KDNIZF/Mg9Z9tjzwgzo6mfUhS6zagZR90h
cjzK3f4+2Lm2qbR+3lQDp2sgqpjr0n4lSNZ0IjUsTeeoxADNyLPUrXuRhdXeyVg1Tr1nksVsN+2d
YsnIjxKLc4lZbtCyP5egz08wzX7piRjGgydgPRxBY3SVcjqSrqQdXJyDWPnM13aZkrMcS2jKx2XT
yjEHZeZNNoSXBCbXOJAyordcdf2cmMKQhUK8W7ykdV7Wr8KWFiktwDYql8JInuDJdgJ3nNNwUvN6
repG/TIuzoa/YvT1JnHCnh6Ye2ezMJXZwmFAJ1Qq1X2dMWRv0UYPbcA27qTwynrDdypLd6egW/Ol
1NXQzfAJV22qHXrWEJqsxM2tmum54sP6u7jJZdQPFISAxxMkcI/jOSabeCy3VdV+Vwtuucd73TpD
dMars3JanqWYlYyUHN/rneTdSntmInNRVrDT7VrPm2RDjPgukrG9nYUJmi06lwJy9T5I49YMHjlV
hfPEn7NTJ0/blcMrZ2jvnJgzIYSRuVVEimXA2CGybJH4rJOo/JidRqENM+g6vHgzNO26tvXvIkVt
3yt1GU7zUobZMqNbFdPNVIppb6OxCnkF67Dz0nbnVdE6H1RYAGVWfemSxKyoRPIPGB8J3CUvxy5K
ZY0dsClXxNN/xqT4EMrjXEQvsOZjpA8GzT7Kzu32gzm+u5kakSr/GuPm3y9K34aKpacb4jk/Biyh
W6CBz8xrgLkm7FFdUmAxiK5mVgE7zkCvznIlWsRYm3+1QkvDSCvKUKmGMvQeN7/3EhoX18R8Q/+T
4NhrYxPCR7aqP9RWE85K0oax3QKaqEa7TjWjBT3kBvti99+934ckrSl7iIey6Tq4Yfrqfm90JJuB
tLy/RHxSHL7omz6Ox7BGOrJSiYlejxkYfzTXGxqbkObwM9tYduHvPdkliDfU5AdYfg71MZnDKvE4
LToOgUee8T32AtBNU6dgbjt0Fo+b8f/vla4gU1ikWwnGs2+rKzpZoqGGkEtkCNW5H0I0GXCXLO9r
2VhnklX1LUH8me/GlcWwqxVhAkgQuo+X7fdhzGRIl8C1KVNvFaX6Z8RhdiL/aG1rI7pbx0nX/10T
pkS86XS0xv0+/r2ZAZMNs5ebBSYHSblBEifRvYtfPw5yZpnuhHIk69xceWlcrBWVd9bOU14q6zq2
Y7YuvBiz+Bhx6Iv1KtTKUobugsRkOUWFbA+mGL/GfDmiSNKwbc5XRniIcTeFP0h/b+GEb0kPj6O4
6NASvdawlpY4VB/XcPN40r/PtIChWtdObxD1XiWHknBjv6orAe5gd+HvTUlf53/3DFMq26I1+UVG
GTZDXIW/98y2JRIcbiHb6XO1oeZdhgSqro1B/CtjzwyAS3ynJivJVBZMR021VbRp32h4ccUk1UDh
a6H3uMl0EIP/3fx+rWZLIH1fe0odtozfS3sW2S7OxnlHS456ULBrHKikxaWrunuz0e9ubG1b12j9
dunSQDcFY9tMInhsSjv8vYkM7sk6ujVONx5BNp6UCjR/RJC0ssz5u0my5CEceeHOulQg1NNhfFEL
uMvW1C9YlmqiX1301dayJgpbhtRPunt0Prh4ion0ckUi32migaBf5I3RMq3rSdfRUZ3s+JEnllT0
2ujehwW3CeXUPSEg4LKMvT/ZJD8smVe7PCM7a2xx5yCiRXsC9eMc0ezU50HXgkda72ka/nXeYyhC
NswVA9qnMLr6U1XBWQSLbFKYPPNQ1qSAq1JkFDKc5ny5adRSly6WCGPO93bf7DiNASREEPNTU5Vc
3Jz0qa15n8hSX1XJuaL9YVuxbABQXyE9nM2Qpc+TwRWrER8FSoM9WSn/JWNBLnmpBKoTziiV0RiU
IEFVuSAoa+6EGmcblRQogPkd6w+rdJNucp3PT6n2d4LSH/5seYCahkayh31k0HDDrDlsRxc3dUQG
f2HdWmu0EcY6RF9Xzp/S1U+4YenodMcwFXQdp0bTouFt0x3SlMw3bIRVOnz1yo7kSL78iRxjPmF9
gd9p1Kddlll3Ej66Q56w6pMhv19QPZ/HJd5VxIevDEnUb8eQpnrWsKkXkiRaFqujoTm8iy0FMNEo
i/0UNeYmTT3mQtPZEU9XHjBSxcynSGLpMK2fJpJBLww0f4fireltTrlKeevd+VLGxbbour1ORUsw
jfxYMr2f9arBgEIZFvDWt6VE5pMXj9dW4ewSV9lzopqHSidSNytqxMtjC4zu+p02dIE+zj5sPwom
3Y4CQjjweyDrXbemt1FkQS+GrLZNzSpvWN9Qrl8tVVs9mVUrr340ikdh5ukry0UFcVJVhP25jAmZ
M54YGl9zsvb8RIhsLT/HZDh6SqGvWuRdq6VGdKsI5Du5vVr65d5nKN+w8mWqsafn6smQ6NIzTyQ0
QZSbpSL33Zi7DyV7iwXh13nm6G81hSNhgf/CJx572ppuR5aHjv5wSNv+WJmfQ7J057G5g6MS/pcH
auXyGca0Tl1PtUsyZus0Gu6FCihdYdqBUTpHgiQ/XWp7oNp+NY/2fXKLEn+OdSjSFDbRGUl6nkku
470LRvbJFKsXbr2/CmKvdVb3vT91ZD4V5tYYs9e0yasViNw7qr1L21brcvLoNUCYR6NDtdXcOuYY
T8rK3MeEIsRVEbRW/lb0Ky2xnxqackCnYd+LB/dsCLTx3R98E89qCmkUU0k9oRwBk9uhyvjQm+JV
MogWqSqfFdeAnlCRDrYPabWVvROWHwyVcWwqdUbKX/8Q65+sowLos4w+mblyZFAt4gHz3S0e0ned
JgcpjJ9m+DfXxbMzcPEaTkfG+VK9GJGpHeq8CaVj/ZtIMScQIJvO+C7YXSO8F1ATBj6HNeeQD2ta
Qi1Brtfo9Gw5cgZSJwayVGB3iphRJsv1jVErRWiXUeJ7Ysq2kAnYR2hsSYZTZAduNuTvfPpg5mmu
S6OUYl/AJWBB/Tm14AILmsl2g01lmCPzOwJv9rESvLQqnM3kOda1Jzyzsd3s8mi1QdJU6u64r6Jo
2ih1vaxrS9HoEfT6ZzzT+MtGfnXjonq0ZwIzI/ExNmcY9pRn1VP6glDfn6t1pNK2OSAWX1xOnxIt
i7noh1Q4424yFTbr6sJhMHqt8rCZ4nI3T3hbuEJ9WIPXGAnewlgbW2VITpsfaX3Md1gvniXvDIP5
amhtZx85hvD5Gala452c0T8pwjs7c3FTO3c7EFyNoBRZPrVRTMngU3ygAeRo4Cp/PE6bO7uD1S/q
eZ2b7kBw5fQhhqProvlSC4OWAJZYSkKinzpykO+xL6dUUzm1fEu96V0UIZLgz+hRYkTy4LkrEpso
zJ4cjiVOyYwIWp1NZ45LwFLtqhsfI7Hi2GeUZqVZyp11BNo+WyA1nHAk37KyQJ9rqjFEi1yIE/lP
3Mqg463bKU31UhgCGpFyGfjYfjHUlZfQcHMwKD5ASmWfaA9zt2kRR35hftLk9mdUtW7TCPc6VkaK
VEhzt83RmjBndbKpn5O++9HyYeNhwX0x9Orc7BUKizD5oDYjmFKfy/ekMZMnu7QDYkd6nBVCxVcg
/4xuldwQ1S8rCoSIIGzYnxZyF1aejf2laS/wGcfOzD6KKL97JWoDi4Yut8kB7+ItiNqFZ/SoRLmD
360L0u99y5bjtp6NU1ZmobSm8uwy4qeRQiCp+7NM8NkTekIDu2IPmr7DGoqZCMfkDOSwjrT5oA70
IHhmqEI5gb8T96n0gWkuqAzkhJBDY4+tHjGtlaDepuZk30TpGGRJ+VpbUAxmL9KVrSkYohBZg5ta
NgEsRbqKxjIwct5S285JuvDmyzCgE7SfHJSIr0ZLnwiNu1XqxIFp0w3n8Zlv0WrifX4XOuysQ5pG
1Tc4egxUceMJk2707OjNATAXN6EZAfKjqxJWcx5tfWvkfHQgEbp1vDy3jZEGmNHeirxcjYqFpEr8
UNyCVq9Nn0yaCkRFAi9YkY8uAbds178aWphN6p8hbw8AUOkWSefWGwb9TJkCSue871aYmBBBfXeJ
d3X64qPp2d3r5KS1rvP4Bh0vUXYXDKkbQuIGH7GbHcATNYtEFUCmy2ow3DukUBPMgG++JEtoZVAG
tbc1dJI5WWkl3XABiCchmPCfK1hUeNam/SiLlgYcF0FKm04vsuYES/3fDyVZ6sr1hpvSLk8Fm/Ff
XNYrhcHz5C729wjnAlJM7ZMbi6vbuk95ZqoYwS2EFqSHEO85R3O3LbPkMvHr9Cj+coux3InGgGMD
v6GxsFzr5vgWZfrsz+KbgrDA02EbkOk8GU6OL8T+E7veyWzZx2InqvaDBBRAbNzBDDXuNG8oWzyY
bfxMfNq0mZ30IsZsk6S1vUc3V+OG2uTa8I4hMaQHCjVXingEqPMx1dY+9vd4pdqk8LTg2fOc/Cnc
4tX9rhisPXTvUV9uufBYF8663rxKmv9cE+dQFidiO+FA6Bq32yomAm2zORrIi+e4yk/JKNuw6fOP
bInLNTmuNC+NemC2hVzFsTgBGHwKO381RXtEFUuQyq5evJDc0n/E/1TobSiKk1vV6t/VnJwViJIf
XeQikK56GSLzr6PIl1zJt4bFtG4jKMH3tlCXbY9+gsSPBvk9dPYU5P14SkE6HQW3dssXOtJ96KNT
9jGK7rgaVKSiRpiqvdxHhbKbumzeKCWH5nxqfK2mkQQPLn3HupmstUm1d4Nu33JFgAehitNglfu/
mkVfg3TGZAv6xbFexMZmJmeHje/VaWIzGKUDSGT/UZRWbmvH/PHwQlOWZaDbIDbJLjQgG3iOW8Gg
hlmOt2Qqb+TbENnsmucMfpF+Cb3iklDU9eIiuYoV9Y7r2ldpc0rqfGT6Ho5qhanZtHVEZA3rtorw
XKsBnx2l4tk35pqBj9diSiml6Haqpb7ZXf23KyNsuGnH3jLuEKup9L7Uh17VnmU8XSmtO5AUC6+G
YJqaq4uSpx7HRlUgAqTfeLZeaNCj0WR+W+giDRut2+rWaPiT0+cbdWS7yfHBIwvZSKvnQye6g2fE
tCRpPS0wWkWK/CLz7KAKzgpTPJ/VcSTMjsg3uAXTTyzkrBO6tg1CmIMSsw7os9BR3EugjP5coetd
5V1xVlz9DXU1fScWnJ86IM+EbOIyV4zVUshtW2RXlMaFr9MD2fc5xFL+lY8p5hiG+Igg3TSCpnIe
xxh6132BA6JxiuPkGO1KDBYhypi3HPOWmJyNiBF4LSN5a5aA1CFvN0jxrJjxe4kqeJs38ioi/am1
yfhRp/hr6T7RlsggdqZ7MxjU5En7DU8b/XotIbyLPVV+oShM2KQ02HXFpS+TzLcW1pue08taIDAL
Zy+dwt97ThKbvsNm5U9x1eBzAftJHYj+Xa+RCFXX+BaipBSHjmvwUCb3QUvnJ0SRQPjU7jFdFPqj
jotLk3IbJi7vOcsSZTtxxfuUbHnPTpon4eJ4BSVOC/tlT7pQ5FVhHjOhSYf0K20xpzDSrbtBrcnG
JJPnWNtuB/Us9EAvrDjsFzdIqSk6zdYcoRnqxvKkcyU6LvqSwXTwCti2ga5w4PtMKgqzuUwCrOc2
AVODcYEkqHbNRJIQHmg3wEP7niJ0hQFos0s91hdRFeNROpnY6o1JHrWN46TTEczn6fyN6sxmaWsb
lkwrJnAA61aTIeFp2w0jD5Bu33U+sVTOU5pop6kdCMTKF/PQGsk91kRznOARw1jB1sOrFAcQuG8j
DUZ+62njFYxrupq5+tJ0aruOhod/L9JVaAkSP6wFGYKq+NJUxdNiPavLVPLppIIL7EpVO2gsx0hO
uWUBe5T6P4Gk+QwJoGOuoWUX/OtcDNly0CpnPvzeSyOTuO45fx/R26+VZSCTxIhJ5Wv6hgEfJG3S
luqotVTAGEm8APgpMCdzc1Tn3D1Rq+eeuokCH6LVbFR6Kqcjm0bG7IGPEs/OIasoRmLXMrXvOVql
fwuSrUPBz98IxXwfwTqo8OyZtCq3W8+OYRwmHf4KWB3NVJTuEUolVzXtHzEfIqi6NNsxbr2UZvpl
V3YHw55HG1Xq9PV2prJCN1lwTuDvLnhtPFEaQYLWpFq8dOvF6XesevWVSPEtBcLDW+mZ416tGzXA
+KF/jAvM42IOcF/YhkCrbPq6TLnL69mF425Wi0Q1UNGo5zvqZO10Vf+w4m7bp2L4h3nuVDgOceGS
H2qxk6GP0LQrFUbKdplFs5+cmjwUswalr1piubz0D2pv2L7su6U5F9xl1oGmFHKnhsnZuAxy67Zp
zg2E+/fi4YtsHfenE6MSjnmphMmkxQGSfe3T1hncbPu9NzRlPydcVXTRQjGO+o+t5FfDhDVpysj1
QcSvnZosPw8/ipRtyjQdXcjNQ3qqE7VmULZ5yXSOFTabI4cIFG7UGg5+UpEHhnicRZ/UdU063rnI
EfKow3Ypo+jOcUUQxR+KDESi7AvtrW17ZRORbYGK2vz0bKfidEaQWFu5dG7W7sxE0KpvvWl6Ox39
yNroWveC9OKgeVj4RRpDhxQmnoOKmluqA+H7jCvOa33bjUj1q8U1rkN+mmuDrAI+zyslEtqhi7Ro
G4H+rZG9OGtFR4baCFCUfFzIgJ7DPhP9roqV5oWXmkCMIVMQfVFaPgjrFXPUuPPKpF7/PsTWQVlx
ln8pjfrRP8SsrscrouNx4rhNQtIttUdxs+2ueBb4KUBTXC0wkcocoh4QclBr76qa/B9D5D7Zle5d
03jyzkTQ+b//9nujKAi4MFrXPrT4R9nm8touHFVwLZzmCWNqpi6vaFq7vsk/x9K+5l5yTuKy9yWh
gDvFwB9vP+p1E8nCUYoGn0SCTD8z8CIrkXsatZJTiTaiRJyfCBxPw6orzAA5kAWfMs4nvXbeMWzf
aRyKglb542Z58ixbpGq5i9zMMUgNsG3H3SA+22iqK26/NxH6mrL49NK5vsalYW8RxnBjudXbMGdP
Y9o0Xym641UiEy8gp5F5PE7Pee2yFkAtbhdbdQ/q2GA7h64WXtNfGOapuswOMePrxXAICZbVTCwd
0QJ1ny5hXNjaKi96xv6YarDGITNJkVH2raKRmMq6Wc9uBePeLpgZ6J1bjOmxSGNhrBnfopkklyR7
dlyEIBjqim2va0zdiaGtMXnYh5TTqVKhcSygUf1Gzseon6srnhCgQBeqAeWX7CljTdF0lsioGbTC
EuxiTVU3yvPcPqGbQl8n0iCzixEBI13JrY5+raCSoq9IeFLWnuehZkqHt4FGtrotKbQv0g53qbxN
rpu+VhoTEEsHDKof94D1nTdT8sEVNTcu0fdEYilZ6xvIAFA3G7zf1kbFjII77+Yoy3nJzYMh5C4T
fGJjRHMMaCTaTOkOCRz5DWpx8Zz2bXFyCO3MexzgWt8chef3lV4Syfwy1XS6pLn2HI0WVdQMxSt7
iIZd4WQ7vE+xn0fIuPhumxWrrbfm0EEI6P8iCjVPI1pJOLlPTyWPhK2V4XkxL5SXZbvRyK+Cojlb
oKmMJoWWkpnsbZrZdiKnvr40S2tDLYdOfdRVGNjGSsxLy/JtOTPJRiqgJPyUj/CfOtOCzmV+/Hoa
tRsFvWlgWpDQI8mH24evqOPnzTrlyY1VccFKlOlpw5gHdh60HDYCnYwEsEInY9qrEbwKJMhRaeQU
DOSXEiiOhuOes2LBazHTtKx2U7JrB/PU4nCgKYMX9Tgn8sRCssqSKUDaNq+lTWZ5HdUbM44WlEyA
SEUzENOBxokpRVGDhZLhFfAFwUvq/Nyw2VC1/sl81vidyuFGYaP2R3NJUMeB+UuEg/yttbfOk6LB
jCGrfY9K/Zbq9aUoCp/WVfuhr36c72UUFsjyW46uT4+JrWkZ5TBYreLUWaBG0VPzefSiqfXHymYP
wZHf60Fk7ouygX7XbXcT1XDv83SMNEEVpPUCmGf4cc6hzSMqVEj3E7rA3UedcdLdSd+blXdWsJbJ
3E12oEnklxXqF7XTf3h955Xe9OnWtBy/ijuKRMwLlVzo9R5LQm8Md06KKEYwUUtv3unocrd5jN1K
GafvwRDtvlWTmSg16CcYZT7h3tFjNMcbXQaRp5EN33D870q8x46jhLUujFW/SG+tOMaVWNRpq3pZ
tRuS8pIMFUk9nmUGrgMqPdRMgiS2MJUJktaWYZq3FSU3fbTGPRE1Q39dqvmTwgpaNZyCPzgQ8hXD
Un/1pEZSc93XaGIqd0cK7Y9LYFVsm/Z5KKd8H8MW08A6V7tFo/BctvoLiTkOATp+EVOUwflomwk5
rZOZglBLfkylCqOmk27bAt+qbFIbk4wI8FG1PqFetFTn8qgg9Fs0Lf40eEw2ndTWraMjGpHLQe/H
ae+6Yg9O/5fYKiZqG+16l8w72/ycUqUM+54oW7Nf5eXDvfFA4WcR2g9BiEXfWOAxXa/LiPGzX5KV
wfO4UDm0ouVc7JD4Qx5IZgXD3em9QuO6Mt2Upm42ZkHyTQMqvkEg6+tfowoI2VeuurLHGqjRm1+Y
2d7RH2yWrioObsXJF0fwmw7nts0j0KNSI1bLyMVdsscHWWZAwma44RDtfCDX+JpFtSZT7MxJGGWV
bnHGVtObCwLEh8O8cIq+mEByippa+wmfxqrNEIUp8XyQMWyPSDQExe17p/bviWV5exiyQFWdG/8d
qXEE5K3/tQnJAayh3Ur0GGJUc0v83I72Yeo+svSv3k8fQ6tiLOQQOvFZ9B4NQjng/aNwdq8X8HZW
4kCaF4gtFmY5Mx7yXW/3N5OkNTCNYaV43rQxnfRA99+fKQf3wAwCcpJs8376Z894qlR42bl7BU35
q4EjUhnwry4IAnDmlmM69AfcJ06RbpXeUHCu9FL9m2QfI/u1v5Bw4E0PlehCLlZyEpz5skl5t6e/
JImdpMT00fUcFCPZnOcqA3eVFqoNG9SFT76w0dbaC6hGL0aQ34wXIs8/NLV9nbAG+46NxSpRxaci
3CmojW4dCcAIbxmT9RADFuoJA4TXHyahDJukS4+xwSEsnrNQ2MscOKwCsD4YbAw1OlaE/I6VS/x6
sq91XPNpz/iP2pYLXv9i+fjb58tdNWL8ae3NQNCg6c85qADma/1iqIsdxL27BJmKe252d7RT7Rez
cdcTZbhI5r1nW+MAabfxgVZOhEnW0G3svj4OfRR2eSUYhtofzl3vM82/q0GbLLY+tooifYExOdOs
umy7iZOTSQzUIwk4oczUn4itDCan3PeFZQPZWhGKynY/dqjiF2Aqv5yzPaq+aMvn0u+SsQUSgKOy
TOhQIrSYaADGzMZr92UlWIx0kzi5CI69hEWtkbmQ+pfjB7P/sfysf9IRXUiDEQCJvbmuEv1dRgWn
uPjJ1toPkJYTpwCM+HQoxeoXKqUNUh0+T43D8ZH3gJO4eZWN8VzPla96xYfwOmIzpULmejO9jzxJ
ReWiTokI58+GfF+GmxaHhRu5X0mEOSqz8u5pjBnARTrLI2hnT6L3s5LY7rNVmh5uOoSKScrDaIjG
HRphkKPHw4lMY3RdmGsfj2j9dG4xVkkyjnxpVf2rzrX24hZPEmpi8p1522e68ZLyq16TFGC1tMTz
7yMsINvRqBI2HMlQo2fl5fcm1kv0m1l0QL5RXkw8m5f2eWri+eiUQLuLVZ08JatOj8OsxjDLPyzE
jf9+Lao7ePY+5xyVTs7BMIR7+L0Xi4XJt+5s51A9bpx2AbMpG8YTI+cc9ftNv//y+z2/Dx2MTjY9
xYflkYamJlI90Gy/iooif/r90u89woAhxX8fu6MGrVbN7FQ0Yf33Pf/98//+n/+j7ryW60aybfsv
9x0dmQAS5nV7RyOSIkW9IEQZeO/x9WcA7DgtUnXF2483OroiVGJJe8Nk5lprzjGFA2iuMIGhLz9T
whH9938t57+lyYPoKtn+5+eXn7IyimuD+OnlS0aEr+LI2y2/aGeaK20dtdMm+gmNFtpUqswotR5R
sOBpsIdkuA3QSN7DGDmUURh8MThYHn3ZVWzH/BTEdLHWJifE1czv2pBKY9PmfvnBNU9ExX5iGaeg
GIwTybfDaggztiFp7E2ULUPCUaoGzrcu3bNA75D5zLQkucPrITY55zeh8zMTtJjSouyPLUgQb+yy
FUyHaBf4RbXp3BRafBBopy4yPdbooDuhNMFMiP/ctRmRYnvZKJfOnO6NWy0wh0sarPHy1fwizRgn
DxQe7URHBujPqU46dao0KGRurIF7oCNwRFmTO8Oa7OHqpLN94ft89hM6waRG7EsGfKflH8bQ55B5
mAYdQgJ9l3+nGrenL+juB9AgDNjDr51WoknABbI3E49M4Z/KQ4ubQPhgof3SRI8OUy4QM8kB8RAS
gAo4nuHZL+YEzgt2bXKd0wPel9b0rFkqmmdOAeXDJek0HAdArBkbktldxKYHNqPlXM9Fa+yBVMRw
FtP1v5Tbv8QxfbGq2mpuearj5KGPWJfJAmS0KO1zO6KaViVPORq9hyL2T4PRYDTvylPXq1/DBK5y
sLBYpt7GnqGfNWY+v0d46BXtSzylDxPWP7J63RNB4xc3ba+4mRc97X5omtp4g7dl2HmYHHIIghZu
UCF+AWXB4BDoxM79mhIiKnWED9tB+C9dCdFMGMOdXt9rlSzXEMfQ9pr11hu/KXwDG22wP7WW/YsJ
48qEz8BwluuJgfWKjvu47SMR0RPSb3oaC5s6iqJ1gtVjPeX95xTxShhc/OqCJvizzD0k9xBr8WX6
R85qFtbBJENJfdW1XBd7DI/WcFOW5kvbhRvWnv4oAxrLqXKBTlBK0Tp/lGZ+Y3DVVtFkuNt48L4w
egXJlXvHURPk4cWiOQHXvS05SAye1pxh7m/qMlSn0KvRwNtbg3kjt1cSdgACF0ZX6rRoAJF7IuJz
oFHQKG6n+N532bMZf0MlK3SM9yQ8c0pLh12VDsMmCuJuR//4llvTHHqLQ2ccZxuJJHIbElrPCVw/
IVYBZz8O5pNl0+rVGuPACM88GPytZawRLwCzpetR+7gy5z29TXLkQg1UBGwkkrVzYPswSvCxw/z0
1aV7ckQ027EQGiI+Xg1On268lvyWsfpS9fnsx9F5OOXRElIcNZeGV85GkHPZfAYvfjPgvxJDfsMG
ruo8p7vuJHgn5RE/zB6+IoK+5sZxZ/mM7bqbsVpZQ8JblalpNzj1r5DB7rooA5S/fvDZpefnNtnG
ZQ3aMCqjr/dSUvTTp0As2vbyVwVD95yk1ZmVC1aBWkVUdoAw50oNlECDSsSGmr5KKtBWk1RH1XkP
49S5Z9+8KXjsZQ7/hYRxh44ZE+1RzDKVxF6TO9ieXeuo0Z06uH2CBWxvT8EBRf5FTEw/eecxNxJW
EWE72QxVssG0Bx1lokTHATXhkOmBCxw4F+WvuWT/FZr94eNk6P83evv/R/nRNozE/zu3fRdG4e/p
0fNP/294tEN4NGMCJPg6+GsLulj/cw6PhpX+L9oMjinxZbrQ9X9jtkv9X6Zt8TbDSND5QZusmf/N
jnb/peucyBwFrgxAnjL+G2S7/pbsrwh4IUiL8hREpeAzvo8uc0AgFqXWmI+FOQ63k+XvKtUTLjLJ
r3n9NddDY4U01rsYUfeSJ6Z+MSt8aUnDoM13NmGRoxlgRdjrhmT8OQPEa9dq9964KaX7VDAZecyS
9vUxhO3/z5HX74Jxlk+tGP840KPBoUil/s8bwlyBrSvwpWc/1vaY7VXvorHTu2fP7p1NTv+Gfj2S
0mLW9EQzGDnpN9S7YlNCtqY7daElYiUg0sbwcxHmzQdxYfOt+w2AN388UPg0w0lmMC3Cj959vKgd
2lSEuvfY98R/ll1MH8lHIJn0EaCMqkM20tg/XNR3lit+agyukCmXN1E23fkB7Yx+rM3NRFeAEQ9h
fIbvXlKV/CIlpKd0iDRwys2BfBkDkZxsgR0zvawp1TchItSjkbJfaFl7R6HRD6P+OPamyj6C/M2Q
4v9g85bvqJukm/NYW/xPvYf8GV2od9A/Hjun/NTxfa6jhjUpjYzrrsqI/+4CsR59tOKmXl+GZjr3
ToaOaCzDvdDpvnQcF/J9zkTj8tvL9w/gf2NOYnr/0RS2JchkwhbLm/U7f9BLMZnbZIU+NqUI9xZ2
Oo4R0Kq2Wo8y1Syq+0gWOGdj9G1RCMfbTupLH3kH1ZPMmTLfLrIMlbA/vehuVe3xdGH+m31jmsoc
oNsjrpo0AlmF8hVpKlMAKHlZGOBUjogiHftwD6LNoF8XmTQJvE852MxLJPmpv39VXvZ3XxWulSJA
QGdHtQxhv0NJt5Te6CSn4Kk2XP2T67GJNMbkfzOHkaNgj20r4OEpOAANlvR2pRrIeO3RIhiKc2wn
kWB4rnMh0z7cx7qPYDkKDstli0Z1XVZGee9M0kIkd+14o7NR2IMOUDvu8zygXCud6khbakrmb+gf
wzSHdzeo+uC28T2TePMaCcgPe1QQVFAv9pTH94nmbqugF5fJDxC6NmDVA9dg+G+7Byf0rR9eFDw7
w7miBPxR9Yg6OqaKKGmaKJFXygmL4dPfr6L8YxG0peIyChZay1bifaig32jQSNref1puWIte/9jg
Qt3zPFuJ2k0BjUdpEE8sfGQuNMMvcZZbKGKZkH/wUeal4c2za0sbCY2ju4IZmWu+h/NC1fIbW3Mf
FSvM0fFS9Hca/T3033CFeMUjlfGsmR4vewQowJkUvOvgIbaj5NBXGDWE65sAHdsPXvh5p3r/yRwd
GZdlWWwawnr3yfCB9ToyAvfRoFsmC+9G98GwxsN4mErsX2X33FmwCNz5ZmdYxDZmUDEotOV4qvSJ
BDO/QmrvW7upwxg/zB91DmXYTJWctuhyUR8UE3h6VrXab8FbZdZ4KuYHs4b8vCEhadg39X3YeDlq
OmpA6nxMW2rWqpAOnYkRN2vo7HytG24HncCk0XCAklXm1rSLcO97XXcoZs96iZeaBuFnWYftKcqG
rZWOwyepyi2AxFATxlcxBptGgbASsks2xfyKJPOgXxCfuMkl2b3RTHCAZLRxZXuP/ys+Q9VIPtrn
/uFpcIC88nqT+KK7c+LL7yuZA8PcQ56mPWpeoj8YfRDveqRT666NUnpEFy0DiYMgY0I/yghkuQGj
DMMHIrw+2cp+JK3UWZUJvdG/P6f6H1ucrUvG0obUpVCSquLtJwvqKpoYGIbYbEFrGqXr7CLTTY61
cVoWk5TQVcNKN6WBkWL5XBkglWrMknOPgGkdlf6O+Xe0er24qiF7rXOuX59604EklcSnv3/mdwl+
bFk2qFybfYELabjue9JrM0RUCEbjPUaD1eyEDhkw1vTkTCKmuyoibZM5JIFpXXmJp5I3zaEt1SuY
WF1c37II56fOFx8k7b3Dgy8fSkk+DWEFuj7nNL+9kOjdbUKkyvBJUEqj4cGIqEUGUe/zctuOpXjs
Oxjly77ZaXly6Jz4AS/MQH8hHVcZstG/X6Z3YS3LJ7IMji+csHSGGO67W1vm1ci8JA+f6kZJgDYj
lNahhf3DTuKWMMxT4uGcEM/JmPMZHVQx6xbYsamSkzWOJt2xJrjKIdzuCRSJNkRlxIcgycVWRhIh
KC2b5QDgCmzAnedWnyp/OP79S7xLgpi/BCdoScyCTrYR45J3b44/mHC6wjp56qcB0mEhn+yUs9RI
Qg0MwzinQaucy5BhMZamAz/EDWnpaGz7jUzulsNUzujyNFt9pyi+tS02dYnb4YNlVf/zFTeJWbBs
UpsEggT73dX2/EhxMh0wD2BfRDKhESjqNd9jNQEqmm+AwQgDra8PDmh+QhqhqaMOhnVVpXa4E5Ex
7mcCTu4G34GTFPuALLV9K7tL0aLqjif5EE362q89f91nQXORk5HdM3zUPty75h3g7d5FpiLsVcMQ
+FAc/d0OATKFMV5i5E/Cmc0jXXpFtwpIVno0u2i8xREd7oH0MJQVNibSyAYx5KSIBiyAPKhgUQtz
kWdu5SVk52N+Tta8r1f6f78QcDKnbcxHZP1j+P/2nVMwDUsvzaInP1A/pEs6TNwzO2CufTbjyr7X
wYtBM01i7Sv7iIUliuPHsrla7rRCcGl9kGz6Lm9zflwtXVdqZlALRPZLZMhvkSA6/HhnwA341CoZ
oQNCFy91l/CHef/zeULYdegnMxTSD0mkrjSjaXblDFEMdYHSQJff+0l/wuM1nUaZgc2QCfLTuhw2
Ay3zXTNj6urUIOSSlBHmZOBuTTmcioRmixF+n2y2XVvkd3VcFee/v4tvceCv383gyTB40Aln0d+t
cFkS5B261fRpKTGXdS1vw0vuFNNr1YLIFPJsHl3wXpsfLQR/vl9A++ZDFY0kxyXq7O29BtdhTJoW
p09LcZjC6Ge8uluOGcRfRiCrj9m8spWQP1a5MLd2Mz7XoUsdNZ8ahBjlrqymD67J+/AvlnQkKcDb
DFO39Pnk/vZj+dypuDA1RnQlaQTaZKLH1VuMWwIat8UBeF7+BzDBCMIjuWkRd7beRPcN1/xtQIGz
7RgBIZrnSGgOCKeBCvgbl7BQZFKo+D0t/EXo6Uxdo5yZgR4sQa/rLg51jHfkEYTdxGBYgVSQvrFP
wB5i9iP78e+333x7B5Y3jJAbnUoMbS97ylzD/PZsF21R2HVgt48alMqzgSuWdWFVojnctFUTX/d2
PuBwjW+CMEWOblQaaPDhqsTnQLOU/a/FHQCXYauQdT9jobnRTc+9yzE1Wlg5tpZMv7eVdmuYTn/o
BHX22BCQ6qMM2sd5eIrLDrcIV2s3lfodUeHOoelFfARzMRGcpH7a7URwTZKJS+Vh6UKLdqjm43/d
UMhEAInIZTjJuWYVReNti8T+4BK9O5nMl8g0iC2yeEz5P/94e4kIy3QCGsTi0Qy7rQ9bY7+c9Zc9
1Bnd+ZQ6k0ZqJYhDyTgNlNbnbK7AAOcI2pEjGr1OfbA1vSuL5k+leGGloKNK8ohtvntxUwF+0wU9
+oiJxziasWazgweM61AhtJYkubSdMcv0G0gPpaPfRTqMBB+Onl+Ij47C8wvxn83l9cMo6g6dUxcV
knj3FEWoqmoPfMfj5A7YabB2H2wcbwxnVWQDOnZBQMRKFgfKbMR+QSYPQDsTRjLN85Qgf+o86qnO
/y6CBr4C4XB/f8yN+Wr8/gG5UFRsJo00LpwkleGPezjisYv7x2Vt0WUGlj1Cj9cwaym7jrOdWX0u
p0ZuOVazIVt+sVPExu3CqgtXgc0EhxgWc6s0NPcpCvWSW7rv681yGEX2rTtkqfaV+aiN2K108Gg7
h9Ewmol+3L2eWNVtOVTqPtfCw9+/3bJIv/12TL5s4hwUC5YS7w+FWFBED++Vl1jF+qZPtJIo2uLJ
TUublYNotljme3L4iCccB3okEq5d6wfVrstifAfYXFKtxUxhQrmDmfHaSWk1i9C1RukEguXlB0+M
OT8Rbz8yj4sjpLIFTwxv2Nsb4uqBiTil6B6nJDM2FrMcEKXmleMUHFpJ96NBXlYcQP1kbSooxVln
3lV+h1ciiZ2t8JpoA+XZ3Ht0UFckXLmXxG6HvS1Fv3GS/k6R6bt2cNfvl4qnFbZciThiHDLhG6kY
kGoHzWSkIuK+RxvCqBa44b2fY5utcQNmTFiYOUNUJ6gnP8p4Hh5Y6pnceN5pPBs0GOkeJkCSY0PU
H9zRdz1UDsXStBGmcIUM2r/UmG8vjxMVVobXaXocsUijMbC9TRBXDdVQ+4lxEhnnRtnulvp6aSsm
lZj2XaE/AxPSttjcGI1TJS1ntkhk0IGbQXywBHFe/+MmKp3IyLlD7vLcqXfbd5QLQSKV4yBtb6zr
1u4/LSWif+3F47Np4rJYinstqrOddtT6mDjRAQNXzpzXmid6eLGYn9TjhZy68rOFzQ41Lb2v2nK7
2zqLfvhVF2yX/4bZoa63GH6nGI8oNtOqyE4qBB7dNZqz6+anlZyen1hkGFQa7rD3ZbgLJOsJOqGt
MrthndtdDwKbmY9wo3G3HBqXXsfyguIxthjcemen8YAp1PZq2ecBsQvgLd81hdNAQCAukXPSC/M2
WqxbGwuiN1GWstsvF3upQnj2sJeVObYslt+RCuBAHtijEUfDYfkMQ1F/6+yYyCNwfjtPnYCB9Rse
tPsmGd211qeASrpWp+lRGGqNMFqtvRzmr5GmBHUUtHDdWBwCe/AuHN+ZzzFMTzgy0jJlu+6zCYLl
ejlUQX0sYO457T3o4Z+5DsRqPqV4wJTXrFL7nk7Qlyxu9KvRJzagd1S3NpERb+nEpedwyMxjrNL2
7GdAXkOvf9T0YTy6qG9fT77zGTg0TJRsaiA2cW7qNgqYHDSgc+lFzY9lS5g75AFheTHGuv2Ye2Kv
51m7yRt4FBBmkuPSMLd87EVDUlq7OkLxBmgJlXDJCWzu7NYuVztI62ETCsbauEpChgudtQ6CcCKk
LWVNC+d8OoA1uE2L24gkA19ZDgTHLzbHl3XpD9WZOMdPbcLh0WnVPETOxEYWbn9FKUFya4ewZtK4
tzbmmo1lmgmHE1Rdupbch2iuW1Qid2E2XVzmAqwDrYe/26SBah+HkLlkhTisGMt4x8/EW8SU5dAn
x2LEMUDFs3YqlGqebtx7A4KaIaweqCub1/W2IPYpoKW0RS0CCA6bKU/A3Emav+iywtUCxFTYI48b
RB7jgrDdlW7gu1hGPhg8izWQnTnnXd8N81xiKVDmYYe+6oiyX2HrwaQRaPaexhH4NS+6iWLjxrFG
kqiIesMNwYkVvYhxDGTxDINCrXLTvXNEaB7bAuUVSmOgithNe4g8sZ6+DNhQ98M8ok/r5hehLgHu
5mSW/Cl3JStI/mHmr1FeRvA3j8FU3tCdk+tUVTpp7FCxQuk9+IVOm1uHmaxMEvHC1sdqpDsYcXm4
sAaYx7w2DiZWiAcDeIcpuuMw2WicUnFxw4LAvrn21yXk6Doiicqsh3n/IHimaX+54rOrw/CQImcs
g5coF5AamVjPLur0bundOJb6jEWpAtbPyMFXUXwBWHlJyOfre9hwYaVjBYRo2Sf3Zo72tR8/L/sK
MGngQE1/HCsrXM2Jd+sKDOOVlo2PcvSQn7c6NYAvbeoFIoI8c9rEnOMJkmP6QORQsGcyaa7MLB2u
7Jy8V+zQAkOffEKtAgkYB72buhir5lZqTCgzJF0iWSYXYChk22yvae735ToJSM1+EHZHRHpr0Vr+
RoGLQReqITPP4NPmKYQjg5z6g1mOCdT45Nn0OLrURENAmJy7GThcJmJSLskjFJoKs5b2FTnmQ6Mh
x8ktYsrCrEO1m8ru1PpJvjVdlKAaOPvRwfpcEu2ZbvHL+kxhLnGeNwfFgpuyVy9/vJ6AoAGq2B8Q
CFj1OGGL4m8NfPTyzgR9o+rAW/s6fwXhRKQfupCRWj/kseD2enEEFhmn/4G8OgzWA6EyObXCyqmt
idCh6p5YleFYaNAklgu7PMxWWHzNqxkMDSl01YT4ehtLc/YlyjvYFs6lsuyHrkHyFockETt4Q5Db
HWtlofmHJRFqBvSGMTuEOnkpnHyPiUawRA2HxL9lczRIDLG8FeffM9Jk50Ixu23c5BLlOv4cLLtb
veAYPv/WYEff+nq6Scn23dWx8avO4WstxywHse4aF+o9OtBTr0aHMJKJTccqVuDvCf0xtPouBuSI
5u+ql+oFrjhanikGYMEIa2PhaX0u4twEzlazdDcJ0V6zku11cOzirzZigStnGPZ61+Pk7SlscVJy
kZ2KQ9DcvJJWZxyXXnZcTNU5pdGb9uQAzUvVMojy7AdUQN3NsteOTKJZl+F2unzK5V/FZSTXtoMV
cUA/tnUy4y7pe/OI0uKgm4UCim+3W6TR2PAAfN3XhfOZjN9ZNWZV9T5Q340y7g6WJkFBxQezjs6o
XsaL8s0vbuaKi258MAymU//nEYa2rkX3md8jh/3dObRjOjF2faoQKmfdjoZnuU+a7OzqxKbQWL9Z
6gWrhvOeiCZao5L/IfSHTiedRNDAucX39qUL8fRF83R3tkIwx5pAgSVnaLLlcYK7IGzChkpbbLKx
PEa07C927dYrzSFna+q4S32Ot0Dr2ICWG1G6xqMn5LANR//gBrgZc0TFt7ggHvo01zBD1SQZJW5z
4CD/aWAJvrUF99oyoFmpYlt4drNrZwwHch0oz6V2+PdJhm20i9JrYgpBCWB54QVWF419AAmc0mlO
pM84wsAmTVhWxUTOShVscXi+LM1Os4hIdsqDbifb5H5BDOdkE27bdvq+DOemFqBAX+kAUoIqhlXJ
AlhJlM0DuYvkaDW1tJA65UdsVOrS5VPzEilxo5nz611LMndLx7ietPtKJHdlHfnPDHY6xLN+fFci
Otu5wCa2yzMtRUzGEb3Zvf5peTiBJN7JEGxNPWLhyRtQE8vFDCTOPDr8MaBuEl8Jujtbg8SpEcBw
zIiOMeghLg3kqAa71pdFvgbfA1a3mxrIfiXJ2zoIJqYAxyi7GZui3U/kpmE+cZ77pmmuwyF5GJoT
TW/cigVJuWlcnZIh/pq1bn6c+vvMsV56nQayseTKjvPEcnlhElnUKx2p0y6Ywo0dmQ2ebBHtoyhP
LssO4TfByU0rHv157dRGtgR6SOfYH79PotUY4yX2pocL2xTPYx3/WsajYzM+0Ua19nEQUdl6xeOo
4Hk4QAN1C9nfckijTcwC33UvBlZDSlxLb++GIrlfzhzLJV4e/XzW3OtdgzHQxP6HSpFZQqK+QWNK
8bg71cWzdmS86Q8Q6Czzx1jR9mwxe23yUisQ2XGCWbanBILpPjaLYlfbxteyKJKLFEy5HWTKDLKc
q4hc+DYQjAc5Q+6IruIoGLG01uwUbFQ3tVfdBaGuPg9VeRjC/qvVWuIqTEcygVMBAiHGmV8MjVoz
eRAYhIKdwBhzJecrJ8FbbnvAjFu8ghQZbtLsqGyIioiO8UQ4ZTUQ/dL7SM7Jsb92sTujfuMIJcsK
sohDlEpg7h1ovmt2y2OdVPZLxifsSfGIGskuQI9zb5PJtXxZt5+vclXfjGmfnNs86fACR8+TnPhx
YOP4yBp5yfT+aV5jhtb1EZ1kVy1I6auxma84vbdVWDThw0hIWqfqnRfGkmw19wDiJkF7ItqzQeTT
ci+ZIxza0qD70568KiyAQ5TFLee55bmOrxn+sAHyZB15FENiI3iyu4DYnKbi5qmE8xipeweeBHlO
enWI2/izXmXGZy/dN9A4t8St9Y+gZe9zkj8m15G3Yo7sBvj6qUUXqtBRoaavWKNq+zOBSKu+9q17
J83mJoh7Uc1EehrOY825IeR1QGtdTwSb02yMnORHYdN4iLFV3agaLTGc6z2SdnoRbVocbbIEDk2o
AZDUSQ3E1fw5ocTNaVimKdBCzds0WOWOdWxGeJNzeeXyoN8M5DgfsZ08E2fSrGDq92cHWSEjSM62
YczmCT50v1QdRVQlnEhKAWQL7EiuwnwXl7Av6pGh1HLyNnHtrlTzs7K8cItaFlCAyA7ghHCW6x0Z
bJjXdmE6gR82qGjTtjz6ChtJH37149n6Nr/yhvZFZYZ9sDPzRadfdFrCd4MIa6rvNsYjUJx1UbcP
Ofjsuy53z3YqQMoaLmFfFkPHpe+9TGsL1IOItaeZ8GV/Q1ba7sbiE/FLxCmw5uyWozoAyKYFzZlx
IQbn3p3CcjOFyc9CcxyIQcDYmBdZx8qmQh3sG6HFjHey2NsgSi84dlXPKvV/YVaNj3lXQoVAVt+b
LVzRoAWzNR8YZB+tYERUx+Whp140D31SIri1Qsp6EdzmtgfdROjfAtxjIhl4jEWxJxlRHKhYMe9S
aM1yNQtm945xX72tCYzZdLp7S7SqdUaOe11mJOY2cXLlcqPmHU2/sWV/edUqzRO0MlFHQ2bRyRTj
V4bAtNWb8irzdM7Ko/kjk939qGspp17qXgskU6bq6hPa5eG1Q7/sjZGRzO0SxQdiorgmHUhfw6D7
9xlRdfi+uu7WMbiPSeCLY3SNAQphVfDCcOxGWJAYApr166VUjXSQIRhH0lXQlt7eGKbkYlfOrjbg
A6Z007egZg9dhUxp6SIvjYh6GE6+wgKNtTTEOF45tEwpOeskKAk+pi8WVdq1L2x0O+S4Ay5yodnD
GwOGRfsrpr7Bt1QC8g/gHPgqdm+Qr1qhTB8scgfWy1IcmIEDxZwfzf1iWKvUBjY52j8myHKMGPwb
KKK0stu9neTuOqEw3CVdHu6XhQS6stkCf5CsMXuaoJvWegHw7l2TGkMVX5Sorg9LLZca5Zpwr+Sk
9BZUEWCtZahMUCeXFmHaGi3LsbBR/OWzslEj6A07d3QsosK99DM6K9fSa9+Vvwju+0JKTb3VO14P
5ZfEr84WmsJ48jcakCLqGMQVy/MIVnTWo8hv7hjfUps3m0Y6U7daLq8GBsobJ3EhqP2GAIUOVLF7
63Vk3wjrSmrsxFnXBQerxKXuOCUHpKqNt+N0QU4IPwh15rkoTOM06f5tb7fPddCMm84aqptJUuEy
wcAmHlJQJytYB0BQdPRWf2/0vh3WzV1BZdnCMBCG6AIF3bu5lJm2A5Yk032sDcAmo8mOI9NmY7We
vvdCciezoBNHpNHG1g3S6YOm5DJSeNuzZRSCjA0/ism8UL0bhABwQ4hlt8GT0YnkFJUkzdDEuw3T
INlV4ajWKTDZY+WN4E7Kxjx6uhb2n4kOjx/9esnNDT1qKJy9qname9uAqoeLcxU4cXAQjv8d6gB0
pyq6daEJHQwVl9CrWdY1nGrboummkxVOOAJCCtlsHFqqaFudaVtfj3R16L9U52aZnUvcfKum6wOc
T/yRflwdBhvLINkSwwf35J+uCnIwtAxcEWUxkHnbqh2NsGYrydCn6WxzZsqEpcrtT71DQ6+0oRrK
X0qY1tqn6lcaqdSqqvW1pZnlpmJvICOWOKSC3z0tC1HqymbtlsbwfVkasKs7qw665D6zIKTWopWU
ovRypvbbsnt53e3gT5C2pHlcOpB6yuptjvE1ndLv0Thu8L3Ki9Bnoz1tL89Q1pk8Q+ICdfuDa/FO
Wzs/oLOiltBqhixckfcig8GTOGSzzntc6gU8OSY5lQL32qza86eOrqbKlIXnG7TklBRwI3G2E0WN
oUDhJsD8Yl0CuF9dpeQ5L8VnMKVEB9ehvyORFIMzNr+4tsFFWQxTl7d+CrH2EcZ2n+Nh1wiUwhyH
iJjnaaPrxXfhc7T++2v4Tpe9fE1Jw4WxhUXSt+2801JALB20CC/aox3a3d4hg3jjx0O1zUv/C4u3
cRtn9AEzQOQzjsVmBxwcCnmCupqcYFCyKSgAHPELlTm2gY7VFtPLSqvqTxzFs3PkQhEAEAQ4ZWy2
f//s7yRNr599llegHsJtRk/s7eNqIsCTrTGr1lpmbpyNDwVBoXC2Um/f0699Pa0vXYlM5JgLa/fL
0rnXzFy/wg3x0Qf6c4jA4FmglmfSzm1/P15lL7Z7lYkAfaemtvT97mWuv1AxkjY7TSFWrOSSgnL0
3NDZIEVE1bvM/lvrU1OVBuO78KPJxjL1frvSWSiUBCI8SSScfH+DJ4kprU+t6KlvOuantRaRGCHX
jguqRtDT8QP9cXlb85QxtVvNu4axJzwj2VEgspNgbN9bE9kjBaeq/2xOfVLd+TNMNzOncj8q58E3
ho+mserPYefsaVC8yC71O5f27S1uaa/LwQSOSWRfdxebkDrHCUjG8vop4q8KJxy3Sn/pmrC5Mwjk
gdUGXqRoyM7UcB6vlqrCRxr2KfCTmIebx3kRFYvoa4gZ/Vyo8gt8tvrGHeA0KEGpFtSIyOkcL9+2
6xiITAp8wzyGUmH8gtO83id6oLOlBvUua0tG+G69njg7bapeixnzhC9Lyd7jTb8UvSvpYJ6WMphm
nW0M9lObH+E3/RKt0j6lASkXf3853il9lpcDwwczYpR1TAbed4PS2A8DA1n8Y51QBHmMZkrzoPtu
v288zuIlIYVU2vJVRdngKifMuDGOHkLQXZbLZkUoJaQugn83dEOnuzrQ7vt6dikR8HMJmq8FGbTH
qpr8DSYhGvyYyI82E3vUqlAs6+qccXsWkdUH32x+rd8+0cioLVQe7rxiUQC/fSacopsiOxLeo2XE
9PKDbBcQVpjbILWWSSHCQsYps3igxOG+Hf0U1tZ8NIdZoq9l4eyqHGfxXOouN3hpri4397UbmI8c
dkM6WH//3P8wuOfDMtWehdc6A+5Zv/KbPoW8sLoZ0ih5WtrtUtj6ETQK5L8mUfeUGQcqq9sIv+CO
dvNTUcbesa3DH2bFfIGialW1TIWXV9Ur418+f9yxT/qbPPLWSy049NUmrmHovQ4DC4U7ow41pNHB
d6mPzX1C1gQzHoBjf/9mBFv+eUswHRlIy8CVuc7y+799tSIKWgFnLX5armDlQ3etBxS4gzscgwJc
RwiqwykOw3ysDULRrieZ8TW/jboqdlR/0KWFQ++vfO10IZ5SQWHsm1RfL93IeHQ4LEHjp2POVCSy
y6sO9Mia9L+aI1i+4ojil9OLj7yBFvUk1uAiEybsyM2ychArRSF3MAGJogUCCtVO4NAYAknokjNU
lDAnnYTHefZCwGq1mQb3aunFLU8IctjmSH84RMsLv4OAEJzCHO/IJ26CiGiIuISro0m2zRk9kmnx
ps9nw+PJaD3rvtcafVcCUDwta4I2y2u0wjovT6umSOeeGut+eWzDAutiY4DemKd8wkGHmzcDDEOO
fktlCt7fXWkjFRsrh2B+oSqit/hXzeg99ECyo67YLerO2Cr168qAhDg3Ctp4eDYKTimWO8oNNn17
Z6E6Rgb8sBzOYkcUGzMH2DGIz5qTyksUmM+N8jE3iuBnECb9LnLjn93YXy0vk9aODz6T7DIqgVLr
tbNxbQ81oeUMh3Lwnkl2mK7cedBr+e0vox/FZX4IorOUnzujLM7La1fDheEcZbnXyy/NMbe2S4di
+WXh985FRBeCfoKDQj+wSqnqt6S6EURREiJoz/mWixugMTeV14tTSeTUOnC/DNIaGdFq3zzyBTBH
xtfjXHeS5e6iTywgrI1QySqfWMPY3PVj8WOozXy9HPbA3F8blkWWnWmjQPBAOUdz5Qj36mdH0Ni6
csL+hvm5cuLLMnSH1ZNuI0ItF1EK2AdkTJp7apqecLYo9Xcaj+DfXzrzz2XQwYrO0j6LDqHXvjv9
BBM+gM5061dB9/+Qdp69jSNrvv8qi/OeB8wB2F3gkhQlWc7ZfkO03W5SzDl9+vujZ3ZHZuta58xF
A5N62sViFaue8A8Y4eL4Ppco4wr75yDTClcKEXOssNJQy21pqYnro0xFDtw4n0ArY+zvtRRBt5pG
wCfk1wwfTeyv6WoTmnw2az9f7iCaT5WvqOvPRRmDWz+ggE1bHETJIFhXQP/eJp3WmB5Ue/czZs0A
WtmZKVWIixbrfJy0W96ZrRrxu6DONOkZqPT9C/nErn69F5BE5JVQOSSn1JexQlcmg6pnevfU6L22
i3sqPbUA5G/UxeIPrhGat8nOylv4R0FAYSGOyu1nadSc/1szovYSdZDolbTh051Ds89H/Ldorf9P
zur8U95zMgNEy5r6v//zz5/q/mh+fPmXFUpSzXjTflTj7UfdJs1//+cfhMb5//xXf/M/Pj5/yv1Y
fPzXP97zNmvmn4bbcHZIMMWs52AN5p//55+7/JHy5zZ5FvzHbv7L3f+5/e3P/cFMlST1n6qqg84F
G6UiNkch4E9iqqT8kxyc2peoGDg36+TglIKa8L/+Icv/RNYGXqou6gogNVX+X14qvyUBW+aWIcgm
qDWlf4eWKn29uCBQwtSQNBoE4GOpByypGh0gXCNG1m8X/KBU3f3EFbF9bR+qN+1CxL4I2ojhwJUW
n8KLgzd1/ce2/A90A6/zfdbU//WPowMbIkwM2VKICRbBQNZH6P5MkYjd4IOePUz+ebV//PeHAExJ
gkTkLAHA+hpv1FShERLpsBAJuCP3qw7+RKCfqKR8bTr+8QKhuoiyaPECMbn5OogSqfQ/ENvYYWPF
m5ru91hLqHmFMdZJoN2XIOPPoXTYQCINCNjMi7hvSPvYjP0WXxTtsW3v4WKcOFK/Qj9/H2BxoiYa
RQFgFuLOHHDVaBNbEu5H/z1SirMQB7zvV2eRvf4+Gnv8MBycotFvIC2Iu/4mfRSe1QfsNJvJxaKK
ot41EjNkCuXT94N+TVB/H3ORTiE9IEFrY8wwfFXRK8q2f+fnU0rQDap78swnP5xTkJH4JzVbzqeM
Gna/hvrEnj6+RH8NME/wINAMhnygRcIE2lbxIhEcQ/OE+qGdWOI6jE6A57/WKP98W+QaIlcsGEZ5
seHAZ5S0HxgMUfmV1Z2lOSLVqCDN1sp59TyL8yDKcGJfLNr4/zMqnHxV55JUlqTuoMllg76JuNOU
D1OZLhp6vbO89RBfmCGK4K1hnMWjsMJRzbGA70r4NOToKQZS+5DGKAzGgJDNGnK36IYS+mNTvW2x
jhGM6cooiZ37nDZ3t04DAbnh7CLygZmaKIL4PaVF9P47OVlZ4q2u4HYLOm0oovOK21wB5BxWj8P4
hJDZqkFrO48f6vq14OLXuvByFLOrFlMLjDfdhtJQ3CJHNaDCliHF2yJD5XdrKWhWBiz1HO3Q0d/1
ikCRm0hZyi8SaacaV9O+dYXyJZdJw8niov17CkSoMQ0X2IndyG+T9YRyCa2k6ub7rXt0Z8GO+p/X
Ph90BzsrLzSzM0CB7gYtep51mufepYAOEMiV9RiYf+fcNMwZsKHTIfgsfBwO18qTvOdE3TUtxsH4
Tljajd/BycOU7fuJqUe3sYla01xKoUq2+Cj5JIdJEhruAdN/GiPJC30QG9EreGPAV+jvJh/gcHeI
Gl+NVX/ZodBIbR5JQHSm9simBejCzgKarfgk5Nlraf1sg4cI0xxYzuuJbpfSji9wIVGmpOUI1i2K
zixQ5ob6omJDpjftNmYf+WntSMijVOiUkiXAY78PYtWdPWXkYXIaHQ6WeNdLj0TsLkkfusXE+01/
IlmVj95YdB3I+Khww7n7utBRRLOqTVhoHZDXTDG0uvCXVMvE7x+orjklnCUE82yrre29CuVQDr0i
01aBiCljrK2x69UUuqZGcN7QpaT+MivroL8TIW6v3PqD/BpIqLq23er7hfw8b/4KcP84GWhIg/+X
JCAY+nIho70/ikUh7fQ2hTqqr7u9dQarZaPF3RUJno2aqKMMwYa99RLUTEErzuWovs32LZ+yuo1q
ZH9DYJ2NCE26fBv64sS2XtSTifJAeasmbRV8fqnSWIsDOjF0paoredjJeCpSoLUnUM85rhQNst+l
hPNKMNocuCtFfJIRoAHACNs9WGGZ7PYqqgIFPmWyjIPl/jLHajDB4iwS9K0aKu73r/MzXjh8nctH
XYQuBkpC5RiIA0I5mPgYd0GI9hv956R9z5FDpRXEufaKV9ipE54N9tu4hC+yDE1MVj87Dwefvq4W
mS5X04DFfUZqlqKRK1KzuU/orvjWicGWH//nJA8GW0YZ8r7URsQedx0qFDRWbcxcvLS4yHvfGavQ
DQu8csxTbYX51X03xcVO9ZU4H6HODLsse0mjCw0CsdG/fL9+y1hmnhmBoEKpE6UAU1wsn4L4qI5O
AjNDOjZEzMo0phMvb1E8/2M3I9dAkK5R2ZeN+dI4WKq9iGRDhyHtzvCvhhIwfi6thTGyB7zl4dGv
EfKjkoWp6JCjjydyToYospWrXu7xcEjwDbq1sD1U5P2VGgh3pQ/0ocIYLCvO1fTh+/cBxO/IW8cC
SeOXwraaU63Dpw2DQZIqcNe7UEduTXhHhdgvPkKAR2jQrfuOVqoVkJUjUY13qwHzVZ3S1Wg1Xu1L
Zxnst1Q8a0IfKDnoYwozGaqAaW84mgy907oRysKWuI7z6VVSrjEYtEs5R7WkmwUBwK5eNtVZ1FNN
CZJVWiFL0t2qWFQAMMQjrtiV6g7TTacesIIhIVf0M6R9UP1JsK9mbyJk3WYGrmItProYY4N9NYbB
3mubZMRJL+28yd/6FoYNYeMY7YuRqxtVhCY3Pmhj73bpD3otPgDOAG5WdyHHt9JwpwKNDsvrvpft
GGu3WDDdoBOImTQvrhFoLbTzYI//Syfjp4bRINraHWKMXVHYohrP9CJH7xFT7g3bqqPLbHzOa3OH
Ad42MQVH3df2WGhe2OtXIYgREeG2Plbuxoie6bMkjXY7UKjL0dIKuw9xyuxk/5hPwyqvdobuReVr
N+u1c1uYg+oa1qs1KW7eYkxAqcrSq03SV+d5jFWd3CsXJuK2LRAxdbzq0rcRFyWw4Wn5PuTnY/UY
YqZbyoqHjXPb7vZI6kd4FSm99ASRm/Ko7ODUeYucyKOM10cugssV97+EpoPCsqcONK7TsL6N2v1K
FB4UDc2iDn+DyHDVHuUwE9wGxWmksuvMLYRp02ED3IPQpl69qrHBrNBfFa1tml9bVYnleHg2VBep
eqnOCIge/RBJWOclrh6jAJb+Hk8h/pYB60M+I0L1d600cCjE9Ezya0/TXwvxrmgttw2vTAjIorhJ
2nRFhxWFWtWZdEDAKKzpeb0u9V9N53tYF20GC1Qk23ZQy9scNzYUryO0Q+CZYRqWe522RzboVcOc
Ua9++X7qCbl1mcg/y+LWT4pdH6NWHA5I2VhIyaaOabTbCbm9aQyAB950mmJ39UuTpJeV+GGMt3ge
06Q1XEG4sKLmopA0qHSrVH3WIW6V3Y/avMrajVjol2nWbTu5WOXi4OhgvYv9Jpk8a7hBodfJZxxV
yTLg+9I172Lfn8X9L3wIdq3fr7L4Tc8uOgVZOewAxPi6yd+F8qIvLmgk2yJmklqUQSJL7kXOnDh8
GieMQQVoDWO9ScN7K/gh1mc6mjmdxA+7lwKsqDv8RPrai6Rspce/DEF1KS/aswp+vdNm+K2pv0zc
F5i3cUyULnKGZuVlaOhGw27PNVlHiCeSq2Km2N3iXSG2V3r3gNiOhxHKBMYGSpomqBjm+pu2uqf9
uFJQDkzgXOQxxWj5rEMzsMw7N+8KTA6492vcIhvkEDtCAE8Tb8hYAnC8OSVXxeSKhNzIx9iTTJSN
5YjVDM1qty3vUL+Pk7WZfRjZpkIVSST0nJI3WQDnlEM6bwpnSjFTR1SSVcVzfYdOlGGBZmB/RRTB
a7+9x6TiCnZLmBf4ZhpnVENvAs2664xdLV2kSC4XeyzlNtiVeXqlX7Q6h1P9LCSxrZihbWUbycpW
cg+OI9D3KA4FeJlECPgiAQK6JX6SGsRGtWKT1kznA5tXJ82a62Lk2JR/psMNhg5gQdiv4K76dNNJ
d0MANDZdo1hopaMj7vFL1IGkDxIUnLtO/SGWzyPOulP4ZunqpiigiqT6RpVnWXukm/McweGSZPHa
txDAvtLTm4rgW6kn7AdrWgbZDmsUyJ6Ehl3z0JkIAFUG1qRx+JHQGavquxQBVU2gXVit5vNRap4w
T9jk2MQlOfr2KnmBbHyYaJoIWuMBBwAqSd4kY5olI7M/qa+RSHyfqG6fhrsxqN5TS/fGNN1g62Qi
2xy+BX07837GyJW4IpMBDhrdjhyWst2oHbrAyXXV6VvNuonUna9I75GmIj4W7/TMw6au6d4qEV2H
J1F6AcxzG0bpVSJm57n+npvohoOAr4KXkidQykfq/CtoLBcWuYyK/nTfPbTFvYYm+ZjhizkrNMcV
6GU8WqV6VckXXfUmd2cm+kEThAlT4UqIYi+YLnOcVYb2YZ+/6Tomuk1yWU33lfCSQXTAbBItl8Gd
OgylLoyCWIGgSyV/Tyy06qx7rtyNCDlQHznVdf1sbPewd/SO61HyZjrkXgbZIn6o4bjO0a3pcReb
RuIG3bov4+otVGmY0WnSOU/oaPCOJpKRwkRG/5cFxk2mjJRiNKE3AOMYVoKZV/c2Ojminz3n2qs8
DBcA3C6UILxPKNpldQdiCfB0h05qceNjV0FD3o1pBuOf5+cXxPkXxh5oMuZskpqBUmueKyL5Waio
jF+m2YzVl96MukYYanKzqDzzUcnUumHrw8cd9Cf6CZ7Uxyys5KlZ7SAXbgOUgv8j7FCEtWlQfh8L
/R5/4mVqInZhSsAeaEt+jYRECZNuqtE4D5aNLRmpi8DNDs2m70f5xAB9DXNVcp25/wJQANLbItnp
m5T2fmkNu8fd6FBxcR4fiY7s13SFFqoXeqljrfZOY6Mv7748UEx2kpvRHk9EqZ9x3W+PQb9jDvwo
pn9mvAdRKq0pFQ2WZNwh/S3hM/iqNJY9mT/ww3EI4JxpracvCRW50Zq1688AwNv07E7lU3M9+bfH
QCdOmTF1xqcE5WH4aUVx08UI4+46xq3XcrQSRD6GFB1TP3bk7kZ1VXt0U69F47wCnJ57cnN9Sk3g
SAbKoszkfZ7CEpE6+br2+6SARRKl4w7buBUKZdtq66/Ns+I63uxXplue68/ms3XG3b7y7R97NzpR
YDj6GngAOh9g/aEUfx1fihNlDOdNIe6LS9QDQXwrtKgbpHXrDZAMZ0Q0//uNuKxd0Sqh6SWxFVEG
MPAw/DokPn2VlKEXvosonw0WdJ+S2E2EcDncRiM+md8P9wmsWq40GAbgROT5CNot0qIySQH6lfm4
Q/9jvbdrB2nutW9fFmtz9f1Qy2LNPLPDkRYvsxIj6EU9i8nlSd5xn6U/U0CFqqScmtOxd3g40iJ5
woOsAJiQMSeHipY3nKtOvApdoOUO6O7V0zkSC+v2RIX52DlFCktDA7QHp9XiAMn1uBWyiEFhP4JJ
cGlBe7gAnShtLmQ/5jSWt4j211yU4R8/lVMODogWAooWItG5G9eDN7igh13fK1bd6uxH7LZ2e+pd
/p6Ifh1vsR8HvwkEKZ/HczKX7GptOJVdOdnJ7fFZu/xtJx7MbLETu7EwsGBnpHnVrgQ7cmOOO9IN
houckxM79m0fvsjFdmw0I63Mrp+HG9fwYlzRoUa5yte+y8nixlvT5lt3KueUQt/R74CGwFwzogK4
lBkzpX0xdXk77nyCxCAXXTO/H+mw4eZ1avGOfggHQy3myE2ZZ2pYjzvixjX3tZN43Ua7zDbFJjhX
1rIXrfzL+Em5//5LV+a9/ttSHoy7+ADJwGgfNUwRbmmyz891nAFSLAXHe1N/mLD+hDzmYp5j4wnh
jI1+UZpI82v6dj/75WkxerQtOWy8K4msFPxLG5TjdCu9kWnqptU7Fkx2nn0MA2ZXl4a8QsPMnjLd
7Rqck2HIq9GphuXRr/uvGRmL/pGAnOuYzLslAwehj/hfzflIfKpjdGRvaCKnsAZ0e67wL4KdIvST
VJX0aQdt3e7xUOq6bicVABD1E1fbkQnN+G6VloWIztXnEh6cI/0QIirky9NOrwtAzIYrx8ZOVh++
3wlHNsLcctMtDi5UYLTFN02Bvi1rRRx3Eqno0PwQ+hO992P31ywtI1E8pAKLEdzX+5KzKRm5TecQ
YXKFp/qG+vMKcdCH6cFyv5/MybEWnxOqIAKqbto8FuTkB/mBbsIK/vKddHKso8tzMK3FF9SLAvAx
lWll4fWgya+l/sPv6ufvJ6QdWx7JZBsQcFiitOxPQrMXEJMchl0/izREcyojRT9MqXUq3XpUWwoT
N34IYzzvnbyATw6ZX6YGaZrXBXAQu9ZzfL1uwuheMOlgphdW+DqMP4bSTUsIrbQKtCGlqocCXg/8
qpD0M0XtzrQ0dwdotugo7nFXR33DtvI7QPYbirIbPdJmxzNP6ZurDuSyb2xg7s+ZE7hJ6gTUH7cB
BsZKhmwyel1hjK5EqM0sRBRj/Uzf5MqpM3uhDfl57YJLn4NQchCAuIulD7NQEUNNHXa4Z9lVaOzU
3tg7RhG6wdDZpflh5OlaIEmzWzgw2lwxjRO4s8BOKiG/bgr4RoHw2tYaLHeKhN8v5LwbFuetJquo
u8usJEJXi0t6zo+w3YvIkZzSDuyPl8uHk2/gSCDwZYzFh7ZvNcR8dMZ4fBXsq8E+x7rM/vX9PI5F
N18GWbxmqYW0EvUM8vz6dh+sPp7OcYm7CwhsTgw0dy2+e2OL7ysXaUmEmEfuHp9f9/bter0+f/j1
8/tBFrjtPzbNwbJ8dq0OztjUL+ueWhVWYG7nyetwy18dzHZt1QHZu8Ix1g0JclS3OatW8Za+u6c4
kf0j9oq14J6iaR09vg4fZ9EtHY1irBWDxyHBte8R4V9h8OQ8oDP1//l2JfnrobwnilOHiJF2tGTt
2p54wxSr7LPMOfGO5w3xzTp+BpUHr1itC6tsu5BIY8Kgw7oykueyD1dh8qZmP6dp/f2Kznv899E4
LOlT8bUtlba1xlfKviQ7z4p6XUzAnoEHKxH5IA7q46nT+ehXDTqeXyAhf0sFqyqqk0RB1vwRBQbH
sGP7Mbaf0RVbNS6xv5dsm3OqAm7NG66dtysUqu03w/6puYJXrgz77X6wLcdyVBtetb13Ogcg0ip7
bF00CmzIlsov7QyHWlu0fwnuw92Jj/no0ugzJA7+mSR+HqkHS2PIeN/J1M92Rfai47jZK9hIj0H8
AvnybV9olR36w4md9+k98dsKzaETcBvypCVFpoqGIbUK9kOBlp6G9HokPYZKdKlkz6L1MWAQFlMy
ReQNrou2KsAFJGCKh+RKoEBtqmcwyl2roboIG1mRHlWg6qmERth7Ft3GQ/dihT6WK/rOl7q3vvsR
13dUAsRpm+/7VQN1ImrNq+/33LG8iHP9ryktjipFz3uYZhxVjfv8dnV/e/1i2g93J74j5eiBiKKb
CowCNMXniz1YLWkvC4aGZSXeNHDdlWi9Z4P4lAirYdrbeddelWq+1WLhvMSTsQ3Md43mFiDgnenf
CI03CTSA3kA7OUGa4VIc2ahqnCcQSETEvtN+gDfrY8SOSkfzOlnU5rP+OkDgriz3bovdaZJKtyfe
nHrkc50Fe4ERf36wi2MotNQqC7px3OUr0Rnc2gnd1HnX7cK+bJzNqfDwk+e63HvsOUmVTRGEjrE4
X0v4tXUtErMp1Ku3pFtnijcSKVJaXYXb5Hxwx1Vtx+v5vMcR8hfAf+vGvMJixIs9ffV3Jn/wNIvJ
93mVG9XE0zwiPW+jDsIpHNjXoDec3Cucv/Gxo0lugKvUZkTLYpOmOINaqk9xJx4rL4nAf+GyVT70
+YMhVl6Jv/qJ6R0LkA8GXGqg14KMWfVAuSW2d5Rp3yQmh12U/f4S2eEq8L4f7lhGCzHRkEDny2Ro
y5NfJQqte3Q7doH/JKL+2EfbHJM8iIcExbpntQPiSxiSmrThUKvG9AA9C9A59TaMt1axEZu1nvgr
XS9pg9FFEctL+h9PSl/cWqjs6Il+Y2ahawkfZgWmqk4d3RCerQo1Nz86N5T9ym9O1pKOXmcH37z+
9ZoOUvi8TSoMu1zQN5mKHCM+nBKtqZYOUhO0G6nFxTqRvdT6MP3hroSu4/uzsDwq+BydsRhhS38K
TfsbqosSF9K/fx1Fi0jToHkL40IfdixsaRfbV9m5KjzEYLyPzn5/Um3MLCg+n12GtvhmuT+NE3vr
2NZSQCbLJk+hiMukNZaxcjClbNj50Z1eflgQ+mT9xKl+7GiavVcQpyX/NpfHbY1d/NA0Zg8s73bu
co7NyatwXr3lcXQ4xGJ1QyqFvo+G4C5SHhUBFBtFEt8MVqn5szMET+03FUhRaZAgre9tK0ImcUTN
kh5ra50VsW636Y9IVnHRjmrPSPszqZBd1Y82UY5HnH8JqQ/qITYS9CGbAmIp+NlC4WD376yxs2k3
JtiN67jhSvvmxD1/LLYAFUOVhC+Ss3Z51MZRB1nbZ27UFfYkkjlBWJFdI15l68Fkx8Z0QgD+N8Te
vCsPh1ycp2EExiLOwQ+NZ/tNeaZtumvlSb1GGOrGukEX6nrcyhthm++mK/k2P1FcPrpdDuY7394H
tzNRbiZbYAh2avWYhCHmgtmJ++LopqeFgUcH3kyoJn8dIZsgMY7oaex07mYZlRgUZuxwyE8s3NGP
myvyf8dZrFzkN5UaawrjxIFn4J3QRdKZkYJJVYI7aW953SR5Kd6grd5fS0plm1WCctPc9FfAQFdu
W7SohaFtOUmzFcdHncebpto7pl57ZpK4o/bDkMUNjngnjoWj39PBky82gG4peZ/NbwjjSTsFsZFj
qlvroRMi1vn9dXN8uf96SYvlNtCIVZXU6HdDfZF292ldnViGo7ng4TLMT3CwoUS1Qv1a1PodpqdI
MVSOjog7XsdqBICkDhzwqbZeAbapgEadooKfepPzXjwYHFR7GHCX9Dspyb09/fuuLLxRvk7Cj+/f
47F2qkZlEBVKxEkITBbTjPWgFgDmcMOtwL2sQ2cgEyILIlSIXAolT/gjOLH3LyTb82747fQ9GHkx
R5lbPhRSwLOajYArEdg8suq+zNnWz+9neXS3HAy1OOjxiG8HbU+iNZqY0RpN6DRTcZIYfPSAOBhl
cSvrPSKDfcurfHxEftW+ogR0+/5EiGMDZTu1PU+9vfn8P9ghIsiKFGrIsGu83lGJ2+eWTGb/+FeK
FceiIIWzfYZaKoSuy4mpeR6YIgDXR4vCDLrwivjeY8PrT3Y+ZwvofT8IBlRgrLPik1UZ81jidTj8
Yqpq02tWbPX0mOvKGSWEUarAGYLzCFajvP9IsGCIRdxWCc8ajrcoa1GjuNYVTy6g2wZ3U4K3cvxq
dVA3as3VImuloSZVtbqX1S+DgUR3LyAPVDkSgJn4V63ltxIqjjEax2qErq9krMw6B8cPggvHcauf
m/yZI0mXcdNiLZp7yGBRzpQd6sU7sOlO0llg0DAc5nna8DxUenuvo4AyVXZq/JhaxcbzSEiBA8aZ
HWIjHtSSEybZerQIjQV0s7LLJsPgWKjPk2DcgmbZtmaFxLGLA7elTXZq/cxzPH/E86wAXx49+Rih
drMXbb1K9EtfxcdBevv+Mzq2wWeOHSw+WVXlpb1GLFWS38E33+naLh23/nAtZX9nCBoimHigTU5i
+nVbNyh27NtQnXaNIjl+g91ucrsXZOf7iRw7D2Ch/O8oi0MPTMdUVa007Yg9ncjUHFM+FX/9RkSZ
o6HDMRbHW6Urf47hs3VK80Uo4/N9cCP1mL/XwU1eQnktUdy9nCUuWytaheYHOiSzecrKN0Xb2mcr
XL4i/z7CQ7fMLvbyPSZ9k/Vg4LDbSPdjBIiNHMMQ97shGlYQtu3UzLa5P10FuCObG5CHSThu6kC4
ECrfGw0DXQJ0nlVSXBxtOkT164eU+BDdUacWbyrx+fv3vGAp/1HfNSFLUrIWgU8sGacIGbSpHvvs
mBtA1eflmfFWXHWbdwps2/p6vBsuUF7zvh/0WFHQhGiLZRIMJ0qRX7cQJWVT62WBMf1rZHGS4olE
hamPo1d3Z1F0/f1wx2/Qg9NxkdgTVeF0N9IiUkiylY2ySbzcuR1swwFNS7G6ciB77PzbU2iRoy/3
4FxcJvhRova4gMF2IAhxkuTBVG4U8TJ0Um7vp3LrK4gRpU9g3k6VlI99PocDLyJURRtLWLbMGO/I
PUVA1ODK7tRrPXrBUZaC/CrOdMTFa1UjITf7RBl29DmwB3Soy2DM5oz2yb7NsWMNhRIE2kyEE39z
hyxG3B+DUcIc0508wZ687B79sZW6rVaipzkg+Fd/q9NwOOZidnKpQliuGfMRuKuzp/LUOZPz4663
/87upCJD3QkHFOAUX7+GXur0XpXLYWe2DaLN8IxmIUAxcPOJuETy11mDqzqwtcT8QAME7EBvW+aL
3qN30JfGNTH9bR5lTmQFl5b/68TTfR4AvwWBFlRq8HwKKLrFKTk1YthOFqiBSpIRT83toLqN+9dU
ugrRi4oDyif5W1Z5bbCR/OukeL3RbF88U8yHMTtr95dJ8SgFrwpUhFaOeEi7428ooqwpKtiQFoLx
V9K3fAc/kjlDqgPMNV8G5HqzytEwIyrXUZDZioWKj5U7e7N1JewIKif4lSM0WN3rAW1UnMqFAspH
cjGMH75wblpnYXUjaeC08CCA8EMt/ULEgEnbNeNHU20K1ZOEFz2+20/XQl3vvap/Ls39NojzR0sq
cXmOr/BvWGlEALpuUfA9T7uNYcQ3Go0I8OZj6cn3lf4y9ldR9DS2aMBTf7jTzNemQvkcWseTeJ/g
phZVCEqaumeOIJwsChP+1gzVlVX9MJrbPUVjhTLEcDFRb0QmevBCwNG1m+oX0Wz6oJguPQK77kgu
fWdWXg7eCo2IBMrcvrnvm50qsQtW++KalzgW52V/O7Uc3sG1mN1N2Xnpb0XhMs42QXpelFdjebcv
t0lyroeC28PLGUxviLYymKhoha0DodMVhrj2VD3EKsSSnxloliQ6n7I7BCxcFEjVmZ9b/0TsMsZO
F+cFbTAujUh6xn/tNdSfwr5zauGG+avtz+8347FjAFI/xnWaxNWtLoKCEvHjQUyA5MT+nYnum6rR
+oD4+f0ox2JptBdgwlEnxaVsEUsjCh5JiDEBguMDS0ru8BGojoEPw16dgeDhiVl9aissvzBEb8jt
wLCg/bg4aXBRnfSupgwsK2cynlaJAppfeBAEw5kC0vS0wg0Hu2+sXfAgQa1RdEXMJLPoEUnZ7+c+
D/Xbo8zFPAMyG9/7Yu7CmA+x4FMi9k2fL1NEi+gGgS2EUuRVX418ChHavacAnPO6/TYqRqBgRRHR
MJYQDoNqSokRxLhTR9lNk3QDPuXEospzWPrbGMCOwCNzlklLTOqI04qelIzRuZpXO90GIPQucuv1
/sbcNmfylX81urEb4b/m5DvBs85P1b/mqOb3JwAUy+adTW3nJzzIBycMfVJB9sedaUQOXjqU3qRp
G7R8d1Gxje++X8lToy2+ldFMCqEVGE15HzXU3RzN7NfBvVRq2PScgnwf/WQ0NDAkaTZzXZYouLej
CP4b7T1vZmZkdukChpNOlYOlU+Ms7qJY8nU1nhFFuYaiFowpfb/t3BIMArbm0UaDbSeySwfwLYhU
UaXgVjy1kY5uVjDGJpehReS8WMagV0aYQeG0y97NV9Q67YoGdrxKndsnZV2qlJw94THKNrDZ37m3
HJmH8B1ai8XJyOFYAIaWDZ6e6KngMrk4OIDzyYPUCqCUpDUuf8TQ+VV4t7+Xp0t99H6lFgiM73fV
0RbrwZDLiFag3qarIkM+tvQj98lZ+Rje7y8RjHyGXzrdZe/j2to8Ni4q9c5+/clddGrvHWGqcVXR
bEJeFg2r28i+y06szGfa8NsHplvAXsgpFA6xrx+YibOi2uD8ugu3xbn2PJxLbuZGHqCBlezVW2og
RIuIV7Ag37+Vo/fSwcCLdZCNaYTsGky7yHgdsmkTadJ6HOCzfj/M0TxmlpKinzO7+35eJAcnCN7p
fp6mQFKEnbjW19XWuiIUZorxWsHtcqfastdvtbPcgw+3/n7wYzwG3Cz/GnxRoQvQpY1b808gUHZe
uOWu3qDKvlZX9Tp/sFb6tvcwD7tRgMlwjF+dyqYgOB85QRG8l4F8quBXPhUND+Zv6BnWlC28Ar16
V9oBGbWbSda9wUhv23RwgqSEW7R3OwiSpWCgaFsB1ih0OP77e0pnxIetU1DrMW6M5LXW6QmqKUSx
ZleJ4doc9yiRZldq+h4XXAx941EpX80RTqZtanQRzVdgLnAYfurxtkv7LZQ5wHyIGNX4LZzL/pOR
n5fpr06dnEK5HPRtWaJThmrugHvPxJlfo6CI51hjvDciMEUh3iSUnIY239RWsBvSFB2wX5JuIT4h
0DMwHb+y7Ax3EzX5IQevg0KwSOzXD7WT7mPPCvrLRh+2iXZey9d4EKFK4KmTuQnLyzDfZoP60sXK
hiaT3bfwR1vgl5cmYSJU7dGW8vo+UxHQT1SvM3rPz14MZQXdTO6eAOlhICbZRrGzRh+Wr4Fb40Pc
ng9luBVoaLSxZcfjVsnO0HHDWyRyGhikkXCfW8I1Et2rdtg7IarDmJJtkQa3Bxl6rOKqqwLihA+V
Egv7noIDvODWfB30AluzZGU2mk0m5CXm6Gbd3saQe5PUmAuV5V3cDzb61xvsrFd1oTgF3JJWmQv+
P7oYevVFOu3y/MGPPGt8U1JpNYThjWr+wh9alUO36NHPkgvEclCVBfeMNyJpSukgltoYhYsl6Eeh
kMKYw0qMVATLxW0jwExA8DsxstUU47HTWY4xh/96ii1643YBPIJu8Prcv8Vrmquvt7NEscm9SRGE
R6ucHHXIN5Z4VQa3ZYAVDG3YQbgL8YgSaRElzUOg3jaoLFdj8NCqv7Ji3E5Yd1h6h0XDTFLNvLTN
VrEVbQaZWyRGxrfW71tDpfDIwogvgr8/82G8iW2+qjTU5ZJfUX5RSzd+9bMXx7VYyzeRIZ5o/R6L
LkBEmQTIUJtoYX49alsxChVBasZdT9cjVp9j7QY5RJceGNw9GuyDv/3++DkaJM/igoDIAGNBUPk6
YqMmWO/F0oyV0OxnpPQc2PdbY/UOGddG4GV7qoP+GbQsr5PDERd5eVrteYoc5A1cDteyQydx8/Vg
vw/O6Mpu7J10pjwWWRwOOB9/B8dbV9MGRC+Bu3Vm7b3tV/ub0H1/CWjugNk4cZMfu7MI8WdcHmUH
mktfB9P9wK+kGVe0jzfxGDm+/iihzP/9qrEV+DH/l7Tz2pFbSdb1ExGgN7e05at9t3RDSN0SvbfF
p99f6Zwzq1WrThcwGxoMsGQ6mclkZGTEb/61iBbbRKa2IRviRcZW9fGQ1fEI3JzEMJax8sieWiV8
PKlp0AmNi4cClFHBz41jUy+7rnk3sh8RLGg5112jGuFHP8UJGE9Tco1WcKNFc/LSsgflIa7uF4yN
puWALIAd9d+EoXAVDTFUTKaEIrDE0hv015rLqKLrtoZlYC81kFFDt4WSYY6DkxiP1ojkUYu+KSUy
sXUs64cYnpAYHn/nJcYm3VqXXtv028w5Uy1rLVmjY8XN+25E9zRtOF+Sl3ABo1iVd1qc8VsvWj1u
FHGxk4paB3IEjZCuzcHYp5lryHahqq40izCiD2H4TZbQpzIAlWOYEZoQUKezOGgRDKdDaryeb1qT
Vbut6MUVdZb2+8Khi7ZWJS4ODsWwasNnxC/JuBWbjrQ7CLuzj6ZuFuse7CD26LvTSGYAQN0wf5/m
j1zZ6fQqhdNj1G61DCkNoVopcuTo2G5PMdXnGeUrg6dDmaV6SHsqAXnkT/nPKHmritAWwh3uqTDx
oWlFEN+aEl+S11T/rg4Pk/VLWcBuS4Obam2QQhpmYwk1sazlJ2cARcxA0CssKhBfzQ/50KDCBObB
nFwFdYd6fDileNloiPHs+9AXq/3kxsjqmREnoxwIsz094NLWzAAklsJvXM14VHiteo6JfYoFTU78
U+/E6bnqA2PcdOh0dVSpZuu7OKOYkfwkhLvqQqU5vTdldEnec6wHcd4UReS4fyrqvp1eUTP28zx1
EI2wB3j3KupixQMizhABJhrlK65xbjzjQbP0nMM9QDlDyG3MdKjv4PGRt5FrUEkR0gisFBWsCZsr
yTf18Nwn8RKUM7q9Cbeb6/d6FMRdD1FoGa2tLOg+Tgw/ysgih0FirH6puu+W/iBYj1JhbVqz9ntF
fc3r8ruKfWaiwaJ9WfT5XiQTKQYuP9iSlGy7LhrtoXpSe2wg0I3EdX0T9sNKSeRtSA8iEaLHsmxI
34f7QdHvElHZlmiCJzLOptIDFmw2grw2ArpOrz4rIwVQVGwTMduFyiOiCl3+0Delxz3sJPT0+Yrt
pAquICn7zOoCrHqK+kWpH+v4Rw6epjnXoVbs1Cbdl9Tey0fckof4XhBe5XKnTYdueWwxSM+PbfkY
zRupc1vrVQeUybW8+RFhCIbKjAurok52qYRI1vwwRDKlwHuk9fnEHoZ+1XTHyLLsaKweDDV6Lrli
J7knJy4uYhiuQe61a2RGFGTuX7CS6lErwemcP8HdJ7Ea2PsoVMRBIb2H/ckz5/GEwAplGOuA2qIa
By3u47ruUMvT28ZNBwhNEdZObE9aU92rlCHRjmaXFZ/WWp0G49g9m0K3lQYd2Jx+351+k7LkMUaM
gHziBs5o13ZOjyPsgmdfbIYbucJv1Yxd3RpcmXxUtSYbaQGHfN8ee9VvChzijBNN1EMWoTmSYuc3
WPgDZYc+2YzpgPqeK6heNeduYbk61I7uJDopOmZCcnKs1gtRkDuhi1LTzVT1u6y/iwBlxOGhsLx2
SnwCUD/D1KZT2hNPzLWZbcZiAUVDEWqJfaJRGP/oSsWZmgSjKdkZHge99scpI62aXVPEL7XbRPkx
GZ8xYKP1u5ZjTzKF9dkUddFPb+B2HnD0tWf2UzZQ6aTDSrZzclr55JXlKw05p650u0jpJdTxc1fy
BgtzLabDXZq/t8s6wQcw7DZS+tKU8s408Y1PlM0cPQk9dVaj8UNctQsJO6tgElkmtb2vwmSvUAPt
tQMSpB71bO+Ef8ms514yxXcLM1XFaF1IK4skcenu0zJFlx3TBu2boIPNkkY3md7TuX9KQMBihly8
jsZjIrTk7eVr36urvIrWcTjuZISMbhyhVw9QC6i+ZWGxbV7cLa2lJOCzHbdaHAAYQz/EvDHC9WsV
Tvf/d4jL1ErUUR0La0irmtx6mIjYY/PUJ8P6hOTFsDxM9Vs094ESRt/Evl+10dnMCvuY2XIm4p4w
IaDXpokL0D8wq9TRUVAY+t/LeEvf4JxUXuYS5Cu4g6CKaIDw/jtlQaEB552BpYhwRQjrbbzQusND
gdrpjSW5WkqAVAh2kg40tPmL3K/pl4VSXSZu5b0a9GtjVXxXiM+29pBvZ6dYy7a8wkw7hNPLLfjr
N35NxgF5r38Gv8gDdSgubZIUaDG6ZpDfFQ+Wv6yzbUHjct4iD+dF3LhTP3Yxy/VlX95Nx9hAEsgu
79ElCm51a6+lpWdNSAoqEh4if9ron9LSUDAHro/IjsqDwbkLQDm7UVu4lovqCgttUHamPnpRuKmn
KE2sCZnWXjgmOAyER/2myt2tMS6+Iz1HV0TqmEU/v6rCL2F4QCDx6xd3rTr5aRqXRhA153JaSwyR
CcRdAS9E3Lp1kQjYAVyf7r8e7eqN6PNwF3s0q4sx604MhxTSelxz0T9SU37Ais5LvTJI/NNrd2OG
V7cCPXvtvBuwjrwYUlWrXktSwAJ59I42U7sUNyppf1o4//rGVfXMt6ERYmoXr4mGbNspCSPUboob
RQ1l6AQlCHcAJ9uGG2p6fvLDeOQe3e+4eXrJpnDa1Z1qF9S9uIJ70Tp/0d+NTenRF/aUTbOz7o1N
80RqBQv+VjX46q7653EvX3mUUZGjrr8gMAxEpEGdNQxtjSLn1+/6T5P1X8vCp4eQJU664iUto5Ly
ZS4ESdwCfXWAbDhKOtiW+oHzZYVqVF074/SoNg/96RClb1K3mYbIs6gQyANnKwJiifm+ZFBHMNod
mmmdJvdp0TrVQolURunu68e9Svc5G71QGVAMsvmLW5+e6FqfDvSMGypuArcepQP1VYhe0nEnEDwy
rSl+LpciqCOEooTZtaL4Fqv62nHxx45JP0OedfPihpuOkS4mJg9Ru4Pz9h1A1h7dzjXfh/Mo2oYb
780bu/fabvg84vnz+RQpJaFIwqpmxOlcaDy7oFOxk6Yb58PVD//zMBerm3TT0DbSeXW95ke91vwm
KPbU2leTr/rqLr0PvfRGhL4a2lhCgzYDR+KftsCnmVlJOoR1KSNSW2wwJ/BKY5+BX6vMjaInN1Dq
ZzX9f5/zWENBGMQqCr3Lv5exsRrTEMeZUC0jC6QKQRn2MFJyTC1fIHrvW1CNSva9rd5ol4+U1ZLc
2ofZS5JxGcEHLxE6V1JzZxgp74Uo/zSyl4/aVtNDJz9LvSKbFZYy0mE4joSGk1TKJurvoD5R/H0S
U3zbix+dSA+r2OkLEgmC4SV8TiJ8A4hXNDJufC5XV/fThC/Ov0qf9KWi20pdf9os/uLW/rLNeKWJ
U3uTP3vcM32KEYevx73aEwWEhUWzcgbMqxfhXBiNGXUXQ9ymu3Bv+ckmfWTyBVzLljPyNyab4p36
OO30FcJyubkzhFVDrRpxEbK8ws5+fv08Vzf2WYIW8OIZUXQJKMKEtJ7kAmXo2u287BCtdAeHQqdx
e88KJIdCmHuLFHVt6dGGwnKGYua/1ZeHIkk5t1FfxqOeF43T6JtKCVdGGXCpbum3/uEMX4Zx4qGi
ERIpuV2mUkmVt8NpQBoDZ6RDvx72Da943OQPJq/31mF9tYD5aTTtomQaL2PRmwWj9bRIz9Jb1uHh
vKMQtmQdhd0tut4fdMAX09Mu9tOMy+nc5gw4sIsVt/S5EB+rl+ZFWHXe7LfrcwXVdFU3usN1jHc7
BfOK72+nHvnvQN0VvrJuVm2Qr5qn0rvVwrq5IOfA8ymK1T1K8Q3QXL4y/T6/w37cn1dRkJAiLF53
7J9vhc2rFAVDAaPKsS3THr8IZVkRWrkYoVAC3dL5+RNSD/zlhorYmeD3X1WsP492EUeiYrGivmZ+
ctDvxifLLzzKoI7o94d4i+q5/98ceJ8HvMjWimZC76gGC5zSVVlCxZPPtHLN/zouXDtWP43yh9X0
6bW1ylCk1GfpuMfbHCKuUOJlfAtb8Cd3/dfm/edVXea2KaYsdWkoZyBs86I6PzOvCZZV//oaAvyz
HPNR9EW3D3J+CU/6jVD8R0bhq9EvtiY2R5XZVIy+WD8EA4X7avF7WJRzzsU6ehOSQBWpQvS3MJzX
MvrPa3uRJMmoCAvpOUbI93og7rtA245bmkub7Ekghy6f52//u5d5kSMJcl1rwzlGRNERPl7U7evi
4X83xEV+1KpRp1gZa2nOvS1DyxqT+yq71fS/Ckb5vHQX5Yg8ipcQx6tli5JhSB/iIXyxts2zuS5X
8+/yQGmkeJf27T7d9zfW8Hog+7RXL8LKINTp0KjMcNrM/mmfPrZ0orfZTtrAgX02H3KneP16TW/t
k4vQkjVc0NuO0FJE97PyvZl+ff3zr+Yin1fzIpSA6ksoJDGAHuhOE1RBfMx9YJJ+uG63UpAecA/x
8j0+Hn4fZH68h313Kw87j/HFR3iJL0DrrGubhmeYfcOf9rpz8ka/3YXBEGB3h7qJEmR348PyHG9u
jn3+0L4a++LsLOIk43+8UuS6AdKsqw0Zp2d43Zv+Nj7Uz/KtiHP1jf6HKiJdomUAQE4RakO80RDM
vUbxGYNCvNwHGhpSJnmW9mxFFgXd3o4Q5u2Sat0ldZAk0X9xa/qHsyJZF2++z+D46hZ36CnfIO5t
i/URQo399f66eiX9ZxQwgH+f/eI8NWoO8QLNwcnDA/Wxe472qlvsVL+8rxtb2H094NW99J/llcWL
95kMSQVQguUdrLuh+h1S565jeYX7Jy6HpVOJr71yCxB2tZL7eZIXp4iySI2gZATXxmvX5Z2yO8Ln
WCH8fKc9dGTRxsYKUq8NkscU4df6ebhxNf16T8nixWnSl3pThrO5bFWkR1qakfH3r1f11gDnP/+U
CkS4ASRpxV7RxeM4v2TxrUrLrdd2cXbEyYT6cs8AVZMDYEk9caEB0hV2i7HnHHZODlN8xhfg63ld
LfB8fnMXh8lJQc+EbJ0z67tOybk4aP5PWHwuIADUKkk9fBX2JSpi9+I6uusP0Zv5Om2LG/W98+z+
FYQQulGRuzMQzb3YtDPe4HGds2mTYhPS8x3eWuHj65leq8rgc48LnAGSC8e8v9+gulRhN2RMtDod
9dNTihmAXq801KG/Huf6GflpoIsTK57FPiwbvgW4Vg/jY4G7gy1/C1fm47A2VyXuL6/qjZh6dXd+
GvIiki26BNFoYm6xiBFPup7RmPh6Vlf1WT4t32XBkS73qdTP+2Qi60jUe7xm3bldpXTVBZP2fNwF
sNV+ouJqj9LiFdrv0niSJl/CjiehLdhPP8xRXWfRIcn2MFTRSujdjAZno/frRjT2MRrm6o3k4Spw
8fNTX+6rxWhysT2/dK92e7c6qF77aKy6fRbkdhCvxJ1EbCrcep/cuDtQ6bu2pw34AmdXlrPz4MWG
G6XR5Ep+lqPU3SWaPEPL3KQW3TH/noZYLDQfgxwF8il3jFPuy4ipxznoImt3wtr7hC92BY7NUn5m
tDPjs3tK3WIVjHyi9KNrD1E2OHPvySAysH/1EO63Qf4NAnYUZRrEbe/Qc3Sa8akR76ws97TmUdRH
FEk+FABu7SQ+zCfJl1A6j+iYZrnki4VhxxGfBXCAJsTUG0KFmDR3StbaOQr2XfZtSrZyNHiJCbvk
I5sBrpcVZedjHb4KOdCU3O7OcutWiuy6bpvlN0mYnbrfleWmy9F5B6Uwjjv41l7UP+R5DZwGuJ4R
OZaMnnpCtSB/XrQ7o6JqYEaHc9+xLoAixsfwZDpFpHqZSDPVfEmiA9xBW1oyr+t6TxnWalfCdMO6
xexXJnocsy54C936uknB86BALr2MsXlHEcgBaHIjfslXv8BPL/viAJwUedAUnZycl4JSUbRtHpIV
CE373XDkNdA9B9nz0EGg1QXP4yJ2cVNv++aGuzgEW2EYVb4xWhj920TPtLnDCNjm+marjWa3ksH6
vCTD768jw9WZAwpWQINTOb2sNCQn5GaNuaV2Nr5NwCLwfbhxRp0j878Oh08jXARUvMsA1OINtdWQ
bTeyp1m80/DQVUA5ytONU+KPVMe/BrMAtiMjCy9Ou3iR9QgCa+lqGh527xb2B0RtfiHWYv+UbLRD
7F+YHVJBgrHtlPYriAV+ma5OklND50fZPoi9btWtPnIHUwz7Vqp17aTkseCsIGqnSP9qWWp11Lc9
fqkjwVf4Npa9Z7bLjXTqKn/08ygXB0qWTGKpWhBlAZU6CrQVZYsA1gbnRZfmgqNuC6oh6/uvd9LV
5vcnSvAlH8nKewWnNFLlxjsBfVSdcyKSrTon8nobjsMa88Qg3dbOf1NO+jSwcZGjL7EuJc35/DS7
3Wjsk/6tU28t6XnjXG6sz2NcHAeJ3tepXDCGYpvnm6aTH3HbcEU39XB1Cv6bpfzEdL54gYY1Z1Go
8QIr77yYskMJsAqMB/Fb6O92tOfsaRXvm583hr2WxX4iWF9WzMYsVgoZHSEE8ft15wBsP2ZetqmC
XypSEH3QPT6Dg1nBKXO/HvlaFPo88MXqKhG+D3XE1hFJn3tRtZPoxr3q6of3z4r+uQJ9ugE0htiN
rcqKSsudQXNGxHfdAsT39TyuVgM/T+QiiKOPB/43ZyKTk67DfbjXEV6R7NCtt9qhXQHb2lTrCGX1
s/BKGtz6Eq5mr5/HPy/0p2lqMYDF5fwptK5+f1Z1L+nyoSXvpIdmDXrUvRXQrseaTwt7cfORGnHW
wpoZtwhzYhzjIpm8zoLK0TEdkOmex5voeOuWfPXA/jzPi3tPZwzZdIq5bwE4c5qN5Opnif4g8jJv
CugZu9h4+aczpMHGS2YLCzlQX291VK9m1Z+f4uJSYlRNFern4kCqfSBabWMebQvm40hWPRmaW+Uf
6fC7tN7FFg8L4YeQvKaA5KymdLVTu9b7uwp3Zh04kjIGE04/fYu13UaLfDW8a7OHorhVLrr1nV2c
xZOKo62ZsGw1FmjTvVi9fb3/lfMP+FeY/LQbLgJXoVdLIp9v8sr8KFkgpZuXbHlQ+ntM0O0CAJJ4
xAzDrq2fo7WpOrgVyuokQGtIDmlVoZTd2BmKTCNmHxIOYOJkebKZudbQuzpmTCcaqWSR87LRte/p
TI5Gh1EYwdRS5M7Z7Q2gaEjKSuv07fPXc7taJfn0ti/LfEqxRLS6CSGtO3kKe6zZY+u2Vu8K+uiC
B8kjiBzFK/x8bz7Ev1RUsm6cQteDGN7hcIxNgGwX2c0iVVl0qkF4GSNmheNH3L+Ew3wjFv+J8hfv
UD9LwQCZw4wHeN/fMSRplGxou37ZYn4GaQITHPvn2QKIJGmbkDW1HD/4RTmT/XEzfl2ZIVA9Baor
bEHRMC+iSSrnKALWE8XxTecBFA2KTX6cXzNHCUDleH2grrSbVhFXzva/Br0IJtEUZqomMWhL1Vbx
+2N7TAJcIde6PxyLGxSYK5/gX4NdrG6zJJBesTIGA40d2wlU6k3s57WG+F9jXHzmlVLojVAxocbr
d4Z/7hePq4yWnmpLjrzCqRIMovf153GtUvrXoBeffmTKSa20DFruKAlszmkfIgSkfdyYfGEd38iR
rgXfz+Ndwk8bbKDjKGYhUc1zrWw3Jaldqovb4PanDDAgTk8TnMrmUVrsvbLsBOOboL1LC/m+iEPe
S4RJrSi2h7gEAGd8zyUw8ULjCK1pN1WgEkK+XqAryRXPq1NKUBVcji71AcC/meg6IE1U10+VuZtF
z0ycZPFnaVVl67Bafz3ctXD113gXm2CMlKmpRMaLdzPa6x2qbyEXHcv51W6tB5SyPHQYYFwiAuea
XvIKQPrGE1z/mP+Z8cWOCPM2aSfhPGNXDDCZIWhmm34rHeaHurCXw7ih+OHGZ/WXQD0I/DXl2Pqm
Z91YimsKtp+X4jJyR5Aw/s+DGMJ3HQENmHJYlbfW97xaG9W9fHaORf3LeDfDl5MMzB+scpWOmxLv
7zkpDuXYHWIJsR8jPgPjwb4Pb6rwI+ywB8w7Lw1DxzLzY1X4WghAveRDkzdx+pJqeCJwXn29rjeW
9dJ4GcW7SJy6EzHSRNwEG9+lfB1xYvh6lGvFt78W7eKwsaqqM+QeDAInrK246B9tG+49CV91ver8
klrIY+ImkF1AVd+Y4rW69l+DX+TReEBaRTWfdbyCeGcd4w866w3t9NPdctD22Q4PnF2E/FLj6ft8
N9g/JMBON1nrV2qAfz3FRTbdo+QcngTxjISBKURAC9c9BYOfM0pQnQMyMOhXhQMzgkt16tU8zyFe
Sd7ZIgp9nadFsW/ZC11994aI4cufKrh4cXpoYTkJizKCpFVfJBUqanhMNe3Wqz//lH9lAJ9GuQgd
i9C2ViMPZ0Y8oheBhWISFdftiI1BbP+mergPPfMmDuXW3C7ChTSq0hJZzC2bfwzs5yQbKEbfKvVd
faf/zO1PGe7TDekUdsVJtDimJH8KjNf4vb/Dkdc9WwSIPj3/vfpa+ChZU+KbVjdxv+eP5ouV/QP8
+TS6EQqhHE+M3nknb6E109KrbbfjqnG+KwhgNdz4J/rHKjWqxB5dya/XeoDvweoUDE4YoORuw9vf
i+vQT3bJ2tpPPiw4hy734Xyx/FGd291BvDfu5IcbAeH81r969ouAIJom3trnvScd/2TAfr+WvcJD
gMqVgvgQP8wvZ0kyIGI3ivHXbtU6wL7/t+v/pB6fVi0Rim5EMPp8q54BOWor1TP86r4JBM84Z93f
uicF8Lrh1q6wHm6+taspG/hVWeYJMKi6+OjKKBHSJSXTyJbOSZvK6YzkRsC7Vjxjiv+McfHJoRm0
AIpmivFaDcIAwhnLWjjGYfCzteq3zrSK/HuLk/rGW73+rRsYbykAGXG9/Dvb75AFO2lydA7ziBQg
CrGszPONJnj/9hx7wprL+92t8H71SzfRQQERrMoIgf89phUNSV0qZ8UN7SFVntP5WW+Cr+d1/RaD
fSX4K5HC3aVMdhbK1ZiGFqzoP8XIzdl/IPFSH+EEEKGLcyc4r5HTB/HmlhnCtSKMjgTlf4a++FDK
GZvZ2kTs5FwEWqAgFJsuiClJ4GC/Nekf3KjhX6vB/DXgxWmJ1JqWp+cB8dr1ev/tiJo+wrEWoM3O
PYj2/S1lvWv2PowIDxxHKMn6FyJVKdWhlNTknNrN1F5wy9onm4Z7xrzitHB/jasiULEv7B39tQfM
dNrmlH3RcQMGZ7m3EIz/n5f9n8e5hKwC/ZbLZYjP9dKCbGU6X8y/gV449JtonR5kVyTJHLbGOnsd
v93qfl+/+VjSWc8esUHj0ir1hDFEj1XJ+ROiCOYu9q9f71hEPT/eqrCf3+O/IvCngS5OyLRQTqWi
tVRXpDtNfkybb3II6xV+5nRK9238S8CsHr3ZdgwGZZ3cPAHOP/+L8S/PzipaEiOc/kz07KOE3TWt
lYUDiQ/LxZnAy+1D68QeVLsbR8D1bworPQN1WvD9l0wCc9GtMSkKICJ7MRiAqTQOaA62eOd3rhCM
QX6DB4LH7dXD+tOYF+mfOqllkVflsrWYJ+rrRUD5acg8YSdVNuIs8zfkOXq/0Q5q6JSjXZMpYww3
291k66NXdX5k3impK+NRFK+E2KGipQ5urvyomiDfJatq2jfZRjddgwaJFQwot6CIEgVZ4luc/iq/
iVKMjY6h9K5FTlit0tQbYsfQHSH+aKVtH35gLCT8NNNtl7oDQj7PqWzHMlomu8J6wqu++90gjGyA
sPW4mqA0gKzHR6s+o/oxefNxkt7qzhPpTmPS8bvJD7T/NOgO2lpJj2niq5TsCtPuhMTu0WgeDlO/
y01nFJidDaEfvi0U6fEu1QI496YngTKZh7sytOvhYCx2W29y3RuUNliqIRAWv0llQNpK61r3kSKu
1BlEu1TtxpfTb0MZfeN3qXnyW49YsvDOJb4+7XL9QY/KdSMjLOdoy2ktte+GhSp0tUMai/83fo8w
Wogs6Sa9m9BvL5zOdJe18QC8smnuNP1d5J8Vstf2+HA67VMT2Tn8AOHBLJWg1H7Ud/L9EKRY1cBg
f0qr1VkiAd2fEst0GxWaGu2Z7rtC4oVmGC4PjQdJp9Efh+7DHI8IQ/DvUvQgMS22kUwsHniw6QAY
LeZ6jcT7E8S+mc5/7VndtizXFELRfClQGCh+TZPlWsbbPCl2Ju8ixM8WLZB+ZzWRK0S4p/G1D6kC
i+rIPztf3KmZY6DM4qAnsIO7aZXeBKtT3i+GE433U/M9m4A5707x/dgFbb+CbQwhIZddqs7J4rXC
aoJWbhcPkT/2b0vk5dDXoZJ/i2i+o0MdQ3V3pwe0MF4b85hKzvkJmqAsPPVt/j7GTit4053WH6Bn
I1+ZyA17fZVPrlGuJUK7erT4N5rXqK72GsalkzUHlVy38A3Lrn4mwE8WD4J5lK2mByu2ZQn0MBaH
8rg2Z78PIYgjTOkKh5xuO1Rh+kHVWp9Xs7WKupeSHZRtOib9gAVT176HmKJDBc8da9eHdlV9ZNUG
pY1hk2wxQz2VLxkCSoiFCy9huJ9ntyr3pnqsm/USRog/3Hf4JpoQ8x25sNMsKKtdDDNYskfzBfNH
7RUsRPymQ3xoglPhpu8dmz9yBJwvF0+OnQlVCtRDcGcPj9F9Ozhx52JKf2rQe3SR66i1BwtFhD5A
BJP/FKIHzUc9M0Z7Iw1q6OaRP4ye/iN/y+B9GusJaY1wJf8+k/rvijHGX57VsKNX6yelQirjhubg
vBpaj/rizSOfEy9hp3VPHSpIpSPT5P6opnXIu8Zh6W2BF9Gg8bNvzw/sMED8Nkofdbda5iB8aRNf
OLH8nbQpfuVrIwlEw6F4l32ctaxPENoxlfzF16L1QU+fRdlW0SMyVcSL0Po98QPQ7FmZ8S8wNE4V
f8ywezqIUpqNiMKY+HI1IJ/gwPrHM0iOfUE8qN33ksOYCK7t0eYAbwRq3eyCpnAasCgWeoOHZnRA
QLGBpuFYd44A+oW/I9EUdEIfipzloeo6COgEAG7L1suy7kbbGF2Uxpwu3c3yPfgCDT+S4l4xgYce
u2lbpbhtrLP76D01kbTadzSOFEJAoO2M0ecx6mGTRq7SrjUifb4eqXNvTcUxa2SqUB6xyxIUja2d
Vqf0oGZBqn+E9QmBy+1IIQiwDPfh5rWFfkoU6N5yxR2e54Lw46BCP5zAVqwUw6lkXwRIadr6D1Oz
iTLiL/3kSFtESM7/7nX8GF4KcCcL4iIez2Udxb2V7xvJQzOkPL0YdEs4b38a2yhAqW70ewX1XJuI
J5TPIlzX36rhtsehdFT06FeqYI/vk+HFMO1xiK822Y/4WLGts5UVOfHsTL1XZhvVCIo0kIxHXbH7
atVbPvrlaIAssrusQtk5PTfo4k+PRvtQzJtEsDP1l55hc4OLl3m6a6znEbyKss0ehF3/Wj2BYXX4
ixnPI/mUzmaShdNbqNx1qlvHjp5uxXjTqTOyGJ72YN6Pr/HHSd4286r9WAaHjx0kpTtluitE6Dmc
NKfssVOt2ehoiKlxBu4JCk47uNyonEmr7IUA0FuU7NHyqETNS87nAyIVkgLlLypRHuGl8rT5QCjU
IQqhQTskBA15tmV527aZPWa/jCY5qJD7Egsyrn6/4HWijqGDQRUH8Y98DtQeWYkB+5tZOhYnt8O+
jGzXS9XHRkdN4z3JXsZ0hzFBGD1G/S4J70M0eUA1GaF3Gg7IjNXZQTaDAjUAGsFQbUhllsYfRaRL
PGfQDqOwL06DEyGKmBMnOmunLr27WIcmB3nIwcibmSmezuVvU/62SD/l8JtpBmP47RR+k4bfOX9m
SMFZ1Supxs0pv8tCrzDQrntXsb6uN5VM8TP6IDGJxcENeTbZhC1teUV0rGDPzwlwGT4v9MZDLJLy
qnAl8xmFRD8SmlXGKWyEv7o6sWd43APqwubTEu5RSNvHJ0A1GaXmrFwvA85OKk86BctcBRYkIjI0
zOjLoK9zp1KntapymPw8VahwoaOyDPVjywdSlqSV889J6NbIVHo968ypLyDc0YgrETkJOmBr1D3Q
NyqcydSCGfGlU66v2+FXyNzpz9lGcswVayuNU29TwURmB1cvipSCqjkKuLZWfFLCzEamzQ4FfWcl
d5p6NMS7An600fSOIZgAIAsnTtQ917hj3Akrszfs9PQUIiCcpxxE/U5jH0y55ArzuhWweEiZCGTu
ov5o54xcIA+QlHTMxXQ1tA9OGAnmHLtRCIsNEGmJFIUuTLaETHKbl740HMeJfhBeUtgkrOrsPZdU
R031TdPimtqY9oTPjxwWTqV8T8DVK3llGwPeFPKAzhFnrdY4SrvLmLNV/FDL32U1ueMgB4bJjlkQ
6kn+iAQbuex1+GXIZCf68KR0ycoavsf90Sq3KXJAaiE56fwYpeaPpqjBG57V/FI3N1NPbk2/zl4y
uXKT4V5Um9fEGH+cLEowlrCf60hGBdoEQUac4yAIWyoxYu4kkfRNLsEFCNFLpBgIHjH9Ya8A8Isj
5E2L0Edxb1kyO4oyP8NYtOIGs8BfYuYYyTnNHG8q/qGMUovaxIHehp4QvVZFsxtTL8sOC+Uf4XsZ
30/ICybAINuiQHSJw1PaNGJ77Kz1LJtH/JE9IKu8x5eaDZy3z3L8GjPncXrWOyM4hdS2o87V9LeY
j1SOS88CJaKPgh0qtbuUElLiWRDzw0OVU1UMRDQru4MsnJzT+TekZ+PPVUxaZabp1EAeIwtrzKh6
TpTvZQsDOrE7ERyr8Bv4rF0195JwNObvQ/3Ra5u4Xw1FS4H5vo7ea51qQfpYGZGvS2sUvATp12wY
2/gcAMd9jUFVN5YYRL8Y8VYy9v9D2nlsR45kafpV6uQe1RAGNaerFu5wuBbUYoNDMkhorfH08yG6
pjOSzQn26V5lMCnMIezaFb+oMI7WtXtJpXmo9QtR/bC9nTVdg8uMUKAW0qEwd0l3JTHUKOJlXouF
HKGSNvZvkwCf0sPUQB5LMhSnh88b77TiaYwuQqWawPXdS1/blhhRioU0fAzTSY3uO+XS4dzWS70T
wlJM/GFbaKSHAaHLPpp65KQRhMWxvuu6ZKER87zuR+KfKuCj+oi7OwZs1rGO6TvlQPIUbLXpcuWz
GGqEB0sd3zS5WJU6KfecB/IExiE8NO39EF2nuMMnBwWNpmEfDCFbfn4WLfHLQ0teui8gYSsvU02m
fcgmtK4uYriLpae8eguk1zxcK/4+qR4M5ak0FBKBY6UoblU+9dAEZ+vuscQcBgEV9V2uGHC04r32
g00a+NuSu6Y2tBh0knVSZiOS9lXz4neoRFViUScg4GV7Y3FX9IBehGFusZo6pLh3TWhflVN5ti1g
Iui+bsck2DYaWBl9a6dnW2sXMq+gHw7sGY5nNLGkXl+qiGyGhMmY0NGTKE/mdTkyQEOjrHrOg60d
jatW6dw5so8JO7ivTjmSEq0abHKTNnrwEXv7oN2X4/MoP0bhXh/vExQwJXLb2o/WfvGeRlf9cBwo
VCLUpQZtqWHpERHPe+4H2Ip23PXkQGoTY+FYOCaRa/R+RILSEUXOQrwW8bH1AXTm+a5BL8IW4Jf7
I9qmgziHmJXk26hn2pmeRassRkWFKnROmO0Y405B0m7U2iNmjJscyz61D5wRGLIZBY6ST+AMRprz
TYndImbneX1dkFS1dYMvH83KKX5thnIztCtTacmLEafwykPa9wtVvNk5+YtCEwyBy8p8CrB3C8MQ
ox20LzRppXov4/AhZ5iVq2+qsrUV0kxxhAxz0ihcBNAKPOJ3TQ3aoSBbKfKlJda9Hbl902ASNCyj
ZA9CHpDyyFHC+NJ4KLXA7UpUq7wfBp2AhHQ1F+yo4t4od1l+35rBZqIgkUuxrOr83M9I7QZtSO9U
eMG6o47oGuziVXsZFrTXjebGMoOFTTMgUNRlSUk7Nf1GTUrXSJqVTPZ4rJE/rTRlZdF0iBosp8kV
pmBNh8gOONvH8C7oJkeyd3F71Ec2DZKoQ3xshju7P9nppqnhb2KslGB+pij3kGbRQKDYjzSXei/W
ukM4eY6IAI3W0oFa2l8AJN5KA83+0loNSOkbmUXVqbmxNDqlEI8tFVVKr0MSiJ+FI+5R0YwUR+zJ
vEgjUluR69UXUcZbw2weRZ87eaTtfRJ4r6+XdnvQRtBj6dtYrEmOirGBgWAug/48dCi7cBy2FMpm
VlJsdZc6T/fmLAFrayspwjDCwIAVPP40XA9psEZYj+WVXSfMjSin3TRW51y/BJVyEXq2lkptITft
Ls4ENQ/FLuMYshBmf0Az6DIFg1MiJTYYsL5SkqMJQDYau7kaOaLbSUTbaJ7DajKdBNnRvE0SKstG
qi+tReZTGscQA+jUCjb2xH1qlaXVWcu6HWjrWJSc8IVJRiIlc+Iygaec7YSSrYZG2vWhdz/0waPZ
907dJUsRo/fH89c50ZXcRKlP3fodclsj0UjDAtJwEuxZa7gccdGdcw3jUNKfiPxuaokfaERq2gB7
Rr63pfKxJznozJymzLRoUoLRY62RpobpQlH6lTHWG3PG5Lf3QV5hnLkvYgkFOrR3pYeE/6N1DS/u
k0qEKpO119w3ebhLku5Js3fDuE2UB0nSVrq0s5GyVPEmNDQiy13txTu7NZd98BbR00CkbcXJgnq/
vclHtzHPpkZ5OME9E9ZKjTVq0Gxpx8Vi8uVNR1Gd+sBfbdSbQ6jHfXkaCTVaX29avXMCVSwYZmwm
Dd8txCvLEXG6dlnyrujpu+WTFE/meg4DukwrLI8j6td4eGjR+/RreMWwCL0bvVSWZtIcUxFc+qBy
LOMxK9dWMYdCVAbGbN3W2jrPK3Ib/QqDMQ+V56Qmi0tV1S2m7qj5Zx7ewp+IJ9wcJPsWnea7HjWV
UpyqenBk+TkHICZFQ06tPDtx/zBDBBgHCC2YfuRq6HZZR58h2fVWz9VjjCZ3/aFSSfNUa9N5hJAx
XmU8xGK6y3JStXpy9f4msdSVn7812XRDanYjQ8mskVwbYkgdEnfVjWZWWmzKC7lT3GzYeggHdsmw
1PttatYLxTx0XkdEtJeq+lTa8aq1IbKb/TJTgp+25dbwYQZgiuhoSZ3/VqvaoaO/FvgT6MVu16jS
rkQDc6qmY9OEbi0FKyMzbiOShVC2z14/LRX7GKUHxdP3MoqhevNeUox5EtrIRrKcGuqbQZABhI5i
antTehIA5jN52cTdoZjpLTQfbe+qos8aU7AmWuJ4sYZXUb/sh3ETNuqi1fWzGdwH9rjQFelYT2JZ
FKcyvzQa1psnH8ozzVyb1DS818XVlDyFzGvG67wwFkxT1ENU4Oqg6Lu+Fzdjp6G6ilx/nlwg+GFs
0iziOdmflOfKi3/WAk3sH7VY3RpG96hjAa62bY3IHc7MvKBKQdpWXMoIT/oUyUiOZVGxg9vCjYTk
6np31eG8wMq0UAVqr6S7pnfMAwq6aIVg8kHtq6WsJEu9lHdCpQWUd8azLGXugLWMOHSGtTIwPgyH
cVFNpqP01P+xtxwHg6OgP+tVjtg3h+q4q6ezHI0oiIJOsCXcFsql3OhXCR0GOyGZzOpiMRT5QUY4
usyVnaWVJ1kYaAtMEkmTeaq4Rb3/blOFKXG8bDljiuDKtyCrTtuBxolGIhdkybH26DPSnpDinSkQ
hclaaEHUEF650LLnvrjLOBjGkbJB1Vdx/hplwaIv9rJySAiPU4IKaUe9DotRWula7AgzWKXBdRE8
oJO7jBprKSNGhUHGbL2n5aemo1trvNRKhRJnuJCQdY11NF/ttyCRDvWwzWvJaS1ta2BniGI0JOWP
gUKMPBVEXLUwZq3vKV+3xSEBgFpIT6oaLws5X7Zxt9SLU0vCp9AkRXRnTThcainGN1LoTuIdp+Sl
JR2SBOiAzihARderQG1XwAVLa6fV87Wc07e+El5ISKaA7d5iiL0tHkNDewy8Yu0blNPk960Su1UV
LdUw+UCxdyGG2yLahSlHeX2tFM0SGO8NbfSkOpcGDX3/3TJpSgOrRZ0IdddsE3TvqkJjJkhXZvIh
TevIBstZpFstL3eBbG6gp50N89D2ZDmJCQPtp32SxeGWoQAM2FPCWYnuYw72Nivbc0w/LlPoYMj0
6Dhr2i5mM2q3GvmyLV56C7hmigaSLTlyefA8/6pQA1oqT1GKhaNyn6jmRouJCRqHe8/gg3e8olzC
CtCqvIVZxouyp5gNSBToBzaQ4zI2ail/BNkJ58DZ3zid1jLdUC3C/zCr3STszpI0vkZG6MwtDKPO
yMAJtHZybiNl1dHZ5fngtGfS5qMHctbg15FjZ4q0rCGe5VPu5hqVh3VThs3a89l6iu9WyBOrArAp
yv2cgx2tRCxbD3LPcZ/1nBESBkXyPhDFLkNG2ur6VUn0DNNkG5AGJjawIKRnm1nyvxucVNFIknT+
i7VfKR9SXKZyJC6T+qGdkpU9PKdNu5e9c4Gce56d8wwDr/DGtgyaV5h800stm+hgdUiPURP6MnIb
crdtRHyWKPkHmgZ2Ey87hVfRi6oVPkjbOM7oSf3wJm9jW2urAWo+8AnNZB8X1VobQ9LHcJfLtB9o
d1iTvq8Nb1cG466hORpaoPZFso9KBk3YZqWx7hZDSzOeHRLUqzwf0GZTNjr6nRr15QB0TuBg2UeE
baQ/ebk3Qyo2rXGn16lTTb7TSMSXokG2X5zkkjGNeJEmYpnUOmgbrUm43Vqe51b9occAJqO7V2MM
HmjqnVonN4b/ZtHq7ezQzeN6I3F+V1i2WD44+oy00vqozOemfoyCuUpKnjIs47NcO2CLuwhYp6lN
sPSRI9e4XDT9Lq6tY0pBIVcyb6O1L7FejLOeQi06FnJwGr1h3djmMQnBR9JGFtpek5gh99psrOSY
AyRZqmT0jhlf0HVP/e44ZSBT/GDdNM0ThqrqwojvAtleaTaljMBMQm+q58bEb0NqC0ehL5JGwz17
jFJyrjjNLtykYqKAhUSaqsBYZYQHVVS8ottu8g910fnrPn3u1Wzdq7U76u9KFK98iV2lSAE+ZJgP
iCtNCnmbW5owANSH91Z6MbqjnmyShF2loCq5VXmr2sY759Zd7l+E0ZPEbHx0jxXvQDsQSwFM1/Bm
oK9UdSb3RztIo+z4xLdYkIbja2UprqHtFPN2VuHW0CfW11l14WgPpbuuUh3TukmDB6R6G/W1Ctwm
ugvliPLpbE075GBd0/ghgRLCd1W5ypBv1hISCVy35adCfgrDYlmJxImbBBBuSRv4TRq3IcMTiABL
XOO9YWeD6xWbWkVYWMK2tive26Rf5YhvJe1bK67teN/RsJwwHLuNxX1He1+xH0WHGn8HijPIXnJ/
wDVboa0abMaE2Zs8KA9qG6y6sroJZfl2gNmqhtJFry8K0SUzYNQ3peMPJ0npDzpC4Zlx5U0HJbVc
L1Z/BP0h6Y44xR7Ksj3aslUve6SZHaFXF9/SJia7dyYi9H0wfaQpium1cl8M3o84a9nVnbrsqtHx
OMpseiiYug1pfiroytuxusvqkdtQuriYQKBE+Cq5SdGsj2h86zLNmerBN5pTHgzoKGuyYxO4I86v
3rsNpGSfDheD0yLQ6pXU9JQPFdOUiiFfnbBxmcvoFa180bt+lW9U9WpiGmoXrkXV0dlyuRCZHaz8
7lr340PUZS8W1nZD3LqBrW5H/jt/XXW9q3nTtuS/TRD+/FqWhCOKYL6Ciyalx8EwdpOMf4cskc8a
0xqS8lIxX9O0Q1cbLjIji7ig8y6FL0NhOoZMKy6DQ2I3JcTzgxXvzQy0q250rmoYNzCLN63GocEU
lFILT+DxekBGWum2OPzNg1TbGpklDQcvaLEiq7Jlmz5jgGYMH6H16I+vGVPculbcRi/W6YQhFDWj
8F9y5aqEVW53q5F7VvVHkAcuzBlHQ3jaklyTHy+md435oD2NcOhNVyf+SVW+QLhrkfHvsWrpVG0G
+Zjq5lJTJicjQcZblyljmh3S5keXvIRtudHQGmxw8WJgbdEZ7CjxQ/NKS05Z8OJz9CDtskBuvtJH
aoWWYVl6o/ieI/Uk04MX3nYmo8QikzYIbZ8Cc9sWW3ruOTOnHgZf+h75/bmSyK1l60EKEdfwt1Ox
iVRz3XLEe37D8W6uDEanSvTWp4zlh5uBt3PAyy8WD6O4Ekl7ttRuo9i6k6R4GID49XCjycLoXuVk
XMzJsRm1KyWO1IVUiMXENFrxNbedtjLZipTsun7fof8uD9UOrds1oVZqsduKuw+DWJrXxWZSbn1K
LY7DSCdUjWF7S6kj6CWEb1aMLlkk3rRurnIFngWpbO8nxOGzziIcw20fpivcdRXUyqPVgNAiJ8Ah
b+IrxG4PfR0fLGPaBCHva9dtmn4vVVTUenhMDW2rtCgvEXOjgd7DVK5boa8nNB/kZiu0HxLDN+0u
Hsk4X2vlNepffMYminaI40MDjqNvqZDPpX4yjCu9PZXkxKo/nCXmShJzy3h6i+oHe3xIvHcyhEU2
nkS3aQNX9s+QbzDa3hrxIcPFF6O8SqHGUy7gHRSU1qvyYkn4xaDXKm+lZjf0V3F19IuTSI5KcAyV
ozy+8Zgcubqp29DJbR+l9Qh7i2c8Tw8TETfxRuqkMXrqCxnhxTeE1EstWcRDd8l1+jtlukqYtdKr
pG9pXJcV4d64Ca1tEezkkoE19bnbW8gJBTdGhaklM9Yyvi4GaTHPNqZBLJLUIre/7WlAtdqO99az
Eazxr0V0XdBqt8u7wjSu2la99pX07IuN3G8KfqTpNO6i4XjpR66E1LmHVn4rJfFilA+BecR3l+Yw
rwZiE8jTDxopfijWQaaTUddbqTgm1vxw962pnSSsTwF+tHdx/KNA8nPyacfu+5gqtKq2iimxkQE5
lGm3CxSgOJO5m/yr+dBF8H02wcAmI7Jf2rw9D6Iiq6+fh+rNLh8LU3cVY3J9m7FfeW9YN5mdkZi+
1kF6BVR547X9PkDWVOuVU6o3DjXfJhB3CiYIs/9E6Q+0CraVtWXDkeGcLPvUReM6NnFW6vyVnEJc
G9pbbBiWZqa7vVdu/OjBRq/OjzaieDFrEJi6totxVZTy9JW0QsEl01qKcBvGS3ldZgtACJRZmvfK
PNULmKG4LSarT5Sgju2xBz/CAj8DfDHOqTw6geaMPSOBjSEx/I0dfBh6Zc0OvGj2tuWIybH+UTat
uU8OZvyW60cZFhYG5MaHVz54D7FGv95LDrqcLtWzXGz8e8BIneoK+VUDwSHTltD8vaFOB7XwGAxx
mD9wTkd3kw2kiZPHj671flHVb6WJ2G2yUe1NMr4opiN9BMJNpXMTb5qriJm7teii5fShgOVBWrRe
GmdOFIneaAIUYxkVLlxhfkg9W5taXlDzD5A1ljiJzOfZ3bi2eM3rZTYtffOInwRRMMF9pN8OkRMx
0vmYPHrFK6nfxLq2FllEYMe7c9GKlfFaairWMEvvpqONVNj3KdShIkF8kWxuKg51zj85emkrHiRo
ivmeQS/5M7lujOAofgnlgxS7UzIjC2jT1s/1ixfv1WSH9aYeH+gdtgwwVW8/3sd39QmD5xboV6/u
cgSGw33b3yX2DqhZAvo+WhbKtSRfhpokEsPxKz/ftTzUmm7wUonxjy2Q2XropK0Zv3Kgs3Tp1Ci7
7Ybih382mC5lExAuXg/0aO8saPnyI+VIjPtef6XTQuhWSrtpc65XvRuoQ6gKZPID2yUUxwACigOZ
hwcYJF4G3iI8D895t57urGIlzNtEX4aU8R81Yh3+5vco3i+RrYqM5o+Bd6uiyp8geJaRZcIsZnkz
9BzsRwXXlR34CCCmrVsezJ3l1udsFzrfLPsV0PLXZWcA8y+A80l4fl7qiADlK3X3HytW+/DQOlAQ
l8XyWwGgr6D1v673iYEYJ/TPf8o4+jRjYbWt8v650tehDRctxRYuey3EJZzrnvgMPxNVldLJvUuO
HI3BKDMNPjz5OJL/yczAm4nh0fhWjKchctOgp3AMFkV9UxRHqT7ZBIyR0jdUgejggjAm02Gq0q2M
2ZlpneJBWgpZXffitZVfgxqbCxdJZZPzSjsFIU7I5eL3N1t8hQbHoUKxVIitaHd8gr6XohKyMcvn
CZPNNeC/aZ5U/TaghaOJa/r7GFsvYgvzkf6Yp81S10MnBQGDqZlFFkmdLj/WfrVQQbg1ReAUfXMy
k2e/v8/jU2duQlscFL1eFZW0DlpXDg5ZRC+/uiomLE+Y8ur6qwm6ahpOnXbbKPuaAYgdnaruzpjH
qgy8fn/FX4L9f73iTzjeoevz1A+4YuwwYNh0N+VVYdHjWATuzGeQds11+kbH/c7c6rffrP0VhveX
tY1P2Pu0LgzDnwUTUQZx2nV2pumWPw+vNiId8bbcgka5U1/7h/IhOn5H5Jh362f88K9rf+YaYLvS
6L0JoNbYVC0Op8Saby5v3im/W+IT9l6iCVogRgNly2VmuVIcemtnXHtRQ0twD2Xd5bhRtr9f9Zs3
2PiEvw/wFrT9WRykt0nP9o19U2bfwJF/8jB+d2Hzvf0lJNmokU/QS2cOjO4GS32D3OFNht4C1oZX
5dHEwaDbCce4FedhRYnPyVcuKAiWlROes2OwY5Kw/4498t0D/RQndV8b8PPhwsNsN1KjBNhp/u9u
7afIGBRG72tUiyj37ZrwKfaOffQNI/tL9sCvr+Unfo/SIWgpk+jtxx3lE9rO+rV2nQPQfex2HHcO
d+9oXIMKdmGnnr57eX4Sf3/3ZD/Fv9Ac/difpW3BxThkL84I4QvUg0tGciroDrx3D/nac978ZXGM
rpJjeK7W1Vq6tJv/gQ6L8eud+BSYmmCopLLmeUbMGVN9XJb0sX//QL9kS/yyhvkpAAW1Lin6yOVW
zixQQuXl4K/gYP62kBe+q19+v95X/CZFg7ql4YJhKeLTw40CHUGombyVBkAUSEGbXVXcJPZ+Ftz4
/VJf8u5/XevTk6zCpGr0uEM5IZTQrqB0Zw9q8n0FPnxinFcx1tDob5mhcC3lhw0GIM3yndq1x1yZ
vtk5X+7NXy7807OMLF9pIgMSp2w9Svl9Wt/8/mq/DHroQ6CxqmDebH8KeqWsmXgQQkMOaSrJ2csw
3OXfyft+t8anoFelY1V0Cms0eCNGt00CDeDuf3cZn0JYXcRyhAktwtLKWZ1axzKvK3rwv1/k//Nm
QN3RERMUlvHpzZDDUM71kTej34Una9ddQIh3r8XDeKHEeOmu6CSX8kL58c2yX78Dfy776R0QgV9X
bc+y4667jffUbkxXkr1xE1xbe/mVoZ5xsr9RWvpmzc/7u4t7w4pz1pTTUyDWtfmdrsDX6ZP2n1f1
WW4Ua0LFps03i4RoN2CgH9tVfT9rTkyvFJjytvjAMdx6BISws5++uaNfh5M/1/6UX0T0ZWl0zld3
VRz8PdnlVfEavWrXNFq3DL7d6Cq68xmuf6MR+mVe88s1f9ptoVZZUBoRZek6gC+oRWrWKfSiRVl8
d6Z/fRz+stT8gH/JNJIOKmrgEzgiQPlKY68KcFGqZ+4xqgGs21DDHkfvKmgvnX7Tg5dGSZK+OYDG
MVxYBeSLCKCbuFbslaw0zu8fgPrl66XbGBaZuD2hUfPXTweWIZd64g7MQ7S1Lva5cfRFsgU7sciX
1R4R9V2NVUS2EYsev93UHTfULt98ii/j0i8f4lNWUrUoV6YpHwIEgzn98CxvY1TDNxvJ/HIVXIhm
TiGOXT9FEn55EHrc1IqmB9Nex79xUK8hp8jitgWHVUY0QQUjsegyRU9gVjJsKLLXIHgF2cEzoPk/
IwhbBtHDgwciVtSvlnGy8Hcvbeoo4AcGwzPJWKLawqj0JlaYBRgXyXzTkKMxOiefJ775ne6RQLbg
CJpXAbYwYIyf5I9NCNTzYMuvYXQVWgTnizRd4bAHQ+RkTDtb2ZTMc+TgElbVzoteNP0oRScjuK4t
sdRxlTS8Z0sp91KtIwxV7grTWsQhA+tko4zBjyR/sJIWbP0m1UASjNvfv0Jf31ZDtzVMgnAx/lSF
qEZs+fSTx71sPE50wbVxBrVf/36RL/er8ecin+KEZPWlqsTzIuqTYdHnyy4TjWpJ2N8kHV/uB1tG
PljYM0X+U4gv/SrrZY2FIgACKSzEtPjmfn15KX+u8Flop8tBCFkgNfelXa8m5br0rgsaE0r6bV38
ZXD9ZaVPT0ZPjSztwbPtbStedw2VcGiDFaaz5xu7jCa3KTDlMmwGyi28tRmXAcXGw5z2bOj7fAaM
lM03gVef89H/kp7bggaFgNprap8SyDKwCqUV2EciN7dpB+1QV/nKbvotuLythQlar2N4IW7CMXzT
AwuIzY3eins7M9eWnexBf6cG3B4Nh60WqLobwyws1Q+8C+nm3AQBbJvJAHqQLawed9GQSXoFEhEU
jtyAjfJkt9Iq10joUTzHekFrCH7AGN8LFTkIe1z6sDsV2Qf5fGv0ySpihltMwyvOTQ+xfvetEPdX
ZkS4TMq2rpFP68L6dBIpOp51RI75dQDx3dknpQeBCepUxE4LTMwzjkOu7jkQDqHZAAu4/f3O+lKY
5tcPMO+IX8IiHSLhexYfgGFLBOfvZC+YPh/RLXAaYn+tLoDX6Etvj/af870axFfbQaAIbeqqKlva
5+2g6n4l9arKSEtrN3bIO1Geh5n1Bjjo55X+29vwf/z3/PIfL1n9z3/n67e8GKvQD5pPX/7zGL5V
eZ1/NP8+/9p//thff+mfp5cuzD7yzz/zl1/hL/9rZeelefnLF6usCZvxqn2vxuv3uk2an3+ezzj/
5H/3m397//lXbsfi/R9/vOVt1sx/zQ/z7I9/fWv74x9/KIL7+W+//v1/ffP0kvJ7h/cab/f8v/zG
+0vd/OMP1f47snCmbqs4fgptPjD795/fMP8ukwxoMjMjakttdqXI8qoJ/vGHpFp/1w3TpIQ3TTxC
+ccff6vz9uf3NPnvUBNtCPoG5aEstD/+3yf7y9P582n9LWvTSx5mTc2lKD9z2z9jBS1MoRjynBwi
8jXbo32K+mHVjL4+mQyxQ1Qd/bRQGU3CnTYMQ0J2jL1dNnnnpJ5O9tIMF1+PnjBLN7aFzhjHdNRA
kd2pNF8mBf6mkQKMSYLght5PsUhEbrpx4G+qsKVRxzhpssstoiX5KvM8ZZWXNgAcDBwXUiMOtdSF
286IznUOWFYrQoByOKkuunobBCnwKLl/kKGpzA6Kw2ocjaOaa+CKw9Byw8rMXL/D2n6Uk34hK77j
d219GVV4ivnMmfMaewB3k4idGndbs8vWagWb0Xrq5RLWS8RwSsvsnaxCs0yURFuGGpJjmXKDvXyy
CbPOcMO2AVFS3imBRV8jobMfNb23kpeQ7uWlV/fo8xgqdLJo04/NdQkbC7/rrRZnBYxgGBixqtWO
XITMozJSIS/sIndMO8NJ5eexaLAntyqNEAuLyQS+40qqmrmWlO5SCxhpGMTov5qIIkvN6yTlcJCV
q6TGF7qNZnvu6drI8nQbRWvRt/FVpUpPfRXrQDSsi1Wod3rTpocql65UtJRDC6piNUNUmMLbpfJg
8txSiG5dZoHtrZmujFPx0CNQk3DvmUQai9IEhe/HQbHGWpu29kqX+3RbySVsW7tj5bC6k1rw3D2w
KEeKEhAMRb7RGggpSQp9M+lapE2Lt6LuvJUhUprfDiNKK4oMR+1kD5oRFOvcaJd1r1orrQB5EWHC
HtBntjtjJQ3AU0pOUpAWvqMWpJWe7qGJlGnVPtUJoHkICL1LTkOLU7cMJ4CfrYKuhqwgXlRflZwh
xjex7KJX7MpWg86phP68kgdHMlBJEmCbtUK6rbVBJsdD8Tod9tFoHfx06i9FpDNGzJNDV4Fdy/3O
iSavOfZmPDPTpgieM0OPwF77PFnITRYdKYH2QKE2e0NrVzKNJFeUOLIrI5YFnVG/B81I/M/ACbW6
sckH0KNBWD9o08m3p8a1E7hqNVNrEUvZruyMjzhhAm8BPJdr+WM0bacDzruMC2jdGboFsAdBQimg
AcBP8SJY5MyK/wbmP17qJtzPOJOgkhjtSZLHdm1II7u8g9acp5ewpTodk5mv6itrAeNdyayZNRKC
SRyZyBittGs923ZqCRSL2SS+U8T6k2not2nbu1ELEXgMIfX4ReEW0sDgCSrsQgtaWFOMgmRFn9wY
5L5nxuDioqc6LMd9nIYbwxJYFoTNOa/x9+2L1VD1P3RV1GD9ijughdFqUsHtt2Lu3IBgA783PFX8
HUC3jFa9eJrnTsFz1k/XEypjUTPdR1BBl60FIURSKUeQGckW+sRoexDPmeoFO2lsd3q7K/2HSUn8
VRWCFFO1Hl8mTdzk2njrF1BGc/vEUKVb9OYwupb+yFhf2SQSYPzAMBxrBJeA/MddUybdfuoaFHrM
7k31O4QZyu0gUq5hxt9UqrHoArgXTZAAvJsGyWEHDKtaFA+IcwRaY26qyt5VwtpM/MYiHPOnxhD9
uirVG0M+BnF6P+o36sTcnY2rNR4Ko+ns2klGN5LuMqYtFh3A+pU/EH2RBDw0FtL/VfOQWP3RHJh+
2qGOjKDVw/WUoYNVXbmJLIiKwg+2lRrPZDhcdftU3ulG+CzyqdhKefcDW0lXzoFjRc2+8aU3s4gP
Rpfv5UnssxHrHQkcGMfWe+Q5crexK3EqRuj38SCvlRAdESCbRKJCTZfy5EMfFM16nNFwhWkeZN6j
AXKEwxX57mANV2ndP/SNyBwjTze5qrRoWMXxdtBBLPvWqy2wHNNyZTjYUXslh4BsPJGprj5pg9M1
E+IW0PEkz3JHVfuBMkvo2HoC/lezL00i+osHmiYqQSXVAYid0B/xerfYCPhyzmfNpa1jyAPB/2Xu
vJYjR7Js+yv3B9AG5RCvDM1gkEHN5AuMZDKhNRyA4+tnIXu6ixWTJGf66Zq1dVmJDIEA3I+fs/fa
CB4Sdit8/ebaEDFIvcTdzEmitGTlQ1o41bqFxJjF8aYtR7rupXo3pXet2u4qKLxrq0/yJ7seJx5h
P9qG1bCSLhblOET05PKrjS1CENtBKFCWIU5epAL5gS7sz8ZHDIFIsl1bpnWjeTmg4NYp14NKD83U
STAZbr7BoxZKxTPY1Cg4s2Vfq2E14I2wiv6Ktu5rwE2RugUyDNh/nrGJm+JVGxTEisinkZajLA3T
twqL5qpVcTX/QD+yyreWbY2swGxJ6PPpTxXRCDMw2Fdl4W8b0z0rOu0pX0x5VF3mLs+QqPC5ehoI
h2RT9qW1rB1Ean6uHeS91eLC0eq62VTOHMbiTLNkPsLpk72JOdTeyJ1z0/CutFGrAYwitZimUW5L
pOCeZvHTT3WNZG687ebSOUFgOmno1EWLu6rjdNGOt7Yqn9y8bZat7Qe3PIk4j0ogLlI+WcZwW7I7
Uffe6ZVl45ctjl42sSy1SMgH9OLITM9RmoZ28mg4wFq0MEXrGEOst9AYZq9BgyNABG5Ng9zchB42
Ms+8EAIDX96j13VmPToWpUjPbqLZm5qno7lsR37kzhPvZZuWqzTJUWVMbKB2Eueo1ENoDs3OhX2+
sqwEOl1FR8jOw7Mqg91RuBQJIVwdI3QYOCTlvmyji7qVW28Y+XYBBJfeK99tFiV8w1iQzQld1BhB
Dovhleorx1MOhowsX4zlQyG9vc2VPytFSpeiTp67Tt3Nj1JHA5wy7CcJKjrGgHInBg17tyjQqOIR
s10JjES2L1VaWytpui8Rkle/3PlRb68shFruWE6oXvMlgsKdFTjLGF3YgAdyzJKf2uSAJWV2vSD3
d12HDu5aoNOdke6qbFjofoY71x2a/WBkyNetVUsZQmiusSp045cnDDgl2H7sxvhpTJtcokZFdjay
0jRIQooO1EBWLjimTMsmYDWx8wWy6ythRi3XweoX3ZS96Gh+NAurtzs7QbzuJuja5KzBdrjIZX0r
Wv+HSOrrNrKQ9rTKJcCevUp4wYWwES9I8WZKZD1uSth55OYX/sgYBvk40sYAXXk21CjV/Oew94Zz
z+G31W+snGOkXlW4PYrLqNHirerUr3J2OYq+NC7iwbgPZM90LimXaVVdlUFn713ZPbQGepnc2mZJ
wLoz3EXN0G+dInlJeqFWnkBE3nutXBLke7Q7dMPZcLDsDFOEoxCgNvZDGHvYFunVJ/bO39TEGS6b
3MDE3vyyxn4faYG/SOP+MqvTe5VUYH80OkpSK0E55TAK1xG8dRSO5KZXNmpXDLStjn9G+ulOpzkW
+01OSYZLRUlt58fWXVUHF6GfO8BOO5+A5bC7qxTOq86pzvu2WptaJba4pm6KXgQ0e66JNn2KPShS
jXFWZvVhjP0ju91T0HA/uDEVTIl2m54f1uDJfKlV+mbX3aGjiXlWKaJQIr1dkfOnowzT0YlV206P
11K/TIb24PuhvUbO/m7icbAk5RebwcXUBheJbZNOq0jKNBAcFeV1ZeXPQgTmRsuRDKqqOcoIIXpT
IvJ8bIIAMJqfQssqx03aJFwH6B9pypx60Pk71yjwdtBGIEja0hK6hJGxyArvQU/HN3p4ECCC9Fff
oQPKe9Z5HRwvx0HunRqvO8N3Zu/OPvfw041JRVASwsXsJeocbGyiept6RVvxtR5icCaZlV46ob6J
Pcxn0g30rey7Z9ctiuXUe3urt+tFya61sev8PWjPpduvgs597Xp1Hg/js2oB51hp+2P09kGlb7tc
vJit6BdxnPBcSxyMjkPypDHgLbKxu0d5Eq6UfxNqdrwq+6BZlpFYZdpwXcLxJbRV/Zxd+m1iLRtz
DJZxAXMrx3/UJPqlWx09vVYLDlXLNGKiEnkYFIu2WbR6kSDZSrz1fKRZFiNllClhQtkVdVNp/Qj1
GU9mgxDykCQKt8AYpcsDoVPHpiZjPi7bGtNJdSu63F1Q/971NYo92/wteFbHfszECl/53i2NrdOe
V+GAXbTlSJNE09KxARmFFMYqQTGcT7dWq9+S5IFNVJbNwrcMsFkJBUZ2MA3DWOlmeBWMw10Ms2QQ
/nnnodmzAu9RmTjlLY+6rcv11wCv4yVFciYD8NAmFjFbwSvvO5ZGi81nkT14RfgWlIDQPI+9us/8
Xekmz66IDrBxf+l6umkCrVn9aH2205E0KUvqBx5n/LeJuA+DFtFyyDZIAMhaL8xL6VdsFWX3hjnv
OTGQ2+MhMkeiXihbAF4Nl0NZ3dpYvM8Sd+/pN0gGnnJVhjshZYIaPV8qjnSYEM40vXhNksw+ag4l
gsiCdTfBHylSm5N2OJ5VNJaAj/nvRcQW0xlusbKjH0Y9QS6cESy5X8JWMs87uzQPCLYnis9VbMfh
WZRm08Eb82HlJTrrgCSJmxV+o9wRtXCMdip3InDaA3tBrbT0rpDThdsUcg+55SJv61cy28uDbeTq
ruyas9YV1kpPQphdpb6b8r44xpOzroZ27ww8RoPVo6EkMGLJrOihiDQNB+p7xU03pwxfUKrQ4CvG
EQMyLfo+iGAfKbyALRsZ585tPsRA5togvqoWtS77o2hmODZ9iQ2WFC27qkK11zTPJggjrpe+Hzln
yazfNhP3oFhCurx7GTLcqnR1Fh2QUC3VzidN4IXrsQ3Wu7Iu7trR3LZa+Kolab0oGh9HdL4tktY9
M0J5Y5XJzwGR/mboC+YPSLwtE9lpYWeIcMmUcAU+kLRLmavAgcjYK8G6sbw7kfvkv5tuciws/GWq
F5u8blaJ5T6GmaefLSMfEf/wElvhz2ikSBE60xGomJugIgc6MuXKgaRny262yoMr6yPnMSswEFX0
rta9kcWH0S60FWO2GEQ4G5FCPEAfBPOEJY0bz9pOevtTrzmWDHrnrRO3ucT+ug1CZ99FOhbNPIUS
laLriepbqeMBawNKOlO2Z5CN3tPUy/AvuNAphoNR7kmKBrjn3RdmfymTmgiokPCrQpIdp8RbZ9iE
X/naW+3bAqXs7JuLvAs0zRCfY/ApU3dl2AbH8MBd9aXNz1HdDXPMCTES5+4A8TyKm3URtIxTPNvf
J1WDkTp9LeQyzGFyJRowqaxUj2MYPlNhvXVe75xzYl2qtqwXbVku+4LbY5gT58yuvG0cVJABPtq8
GcfNaA7qzNWVezGostxZNJ5yzzFRZk9vjTnx+mq41+VgnE2KlG9fC5YHPWTBtEJx0zQO7rVQW8YW
HeN6HJjJVO1FXvrntLU2+OZ3U1dZtOhRC7bGhu4M5WLCA53JrlkrvYXSAUJtatqNNVhYJUIllpos
l1pLjAvOTXw7gnNCAgpV1uYyDLD7RmB4qirfDmBSz2qr+kmi9N7zK8G51bCXpRXa/0G7+K7M+d9p
H/hvneP/XUd5817OHdn29KX+P2wpuzR0P+8or1+yNHspfv6/XTv/pf3YWp7/5D87y5pw/+FyB1s6
TVCSTPHQ/6u3DPPmH6RAgh41dP93z/lfnWWh/8P3HZvoGh82s6nPmr1/dZaF+Q8fp7bl+i5cZ9tk
ivF/aC2fhDlopoEE2jPFqbLQEaUnhy7Moc5ld2l06BNwi9a6MikxrHUhvGXj4uy3a+ib2ZvuHYy4
va6daxeXew86Bfpo7MdUL3uPbFhrHeXfzDmtv49D/vpkJ63uEvhXaAVdtq1GgCJz9CNH8XGN6ohm
V7KYPyh/q5xiA1MjMOqzoV7nIedcW66d1CQcKVon49rBDs2UG28hWgbMueOlOT5Y/MNKHdwugSQF
vNF/b9A1B/J8NH6ONfJ1LDp0Cb/9Mvb8of/q3//1ZU4Gj90kxajFKePnwL4Xhrn2TLW3IuNSi/S1
NNubjAaBOVTbMcZ0K3171Yb9IhIMx1sPv96gWDmnY2BPW+xIG/BSRDjhLivmH4c1PqCK0vSzISsv
E7sSqwCDc9ai1ocgcEZc8EWlYDQYXWHSNWAnCqKJHgArt5wo5eTIJhHl8sVSlIRt/JonyPe9MaXn
FpbfTHt5BP54CU5keUFGiB4jrGybpMWxs5lKptatbvELuJB/Umg+BQdDP/G/EbZ+cv+I+XN8mOIF
nhgyXxnpNk6GDVJ7wiDJ852sFQ/T+sMD/9+Dmo+DGffvM/J//6ynyvKmqOPe7c10G3r2axAC7NDt
Zs0QlWnlUM6oLO2HEVeQ5ES8n8IGI0f4LOquX1Wjfeh1H7xa9oqc4rXLzWNQ51fznUuDn6Gz4vjg
P2u6tezMrr4oTPdKk/6PRoT3Df/S6MKXOLXX86uak78MDbkLtP6FdNdjpvdruoK3Yd1YV7p8NAVg
sIFEyNInYXi+s9uq2ZsO/Ful4vMwSu69tnpLOwOvqnvwTQWbtN0Z1bjzknAdgyKFsrdOaaO3lXtn
T7SBJsAqdetcRf7QYpmcjjECghVE0UdhFpc9pg2z9pZaacNSBLEZl5da0T0btX2scY18c/3/fEuJ
k8l5g8VuyIs63XoppbBt7sM8vyqmgoZYcZ1hC/76bf6u6/jrV57vsA93UouEsqXvm26lqNmg0ej6
Jmbh/JsHw/rkyRDz+354/cjTpKyDJN1qoU9BW+Ow1F5lnFyh26ko+tS13wS4cPDaG/gy6fPDaZtA
O6t8m0zhg5O68xUOqPEk9ssp/aHF9sLyzTXdTxwATnNZYXTroOSmLOiGGrJdqzS6kow8MqPeRp56
8Z3kXDJ0ozW/Kl0gzADtNNi20ggftLS6qwV2/q+v52ff92S+TnkXkOUJI1QLrBuWaB2oNX/RYkD2
ZXIZtTcs7F+/1YnP56/f7kRMQDc5mQzBE+rbjvMkcICsnSlnG6D6zBoi1lSdrpKEvnzkpzqKJFUD
V06bzehEEQ2SMjlDulSfVYwaV8io/7um+tsE/uPS8Xti+4cdQZxsb00RSMcOuXer2lkkrREt4lTQ
mZcXI1zhpBHLaBx2xRDXOPSt6y5Sh85p9yWIuFKrVlnPoXOEsDFODKTQcvit/xjp/VKLhv00emtT
1fsun+6mJrusRu9Kuc55SfKfp6ItEJdF3EcBSB7H/A9/1JMdzmubvNLDKd0GsMpDBhrcZvTc/Jbh
cn1LxX9lFjRH6/E7df1n6/vJfpKlCd1UuAKwRqS3HA0ozZls32iGXuaV8V2wivF36dC/byD7ZBvx
4qysg4EhcZaC09JkwUEtu6ktpplRbl0UXbdEEfM8P4uOLJ/jLr8veu2JbZyNeSDsmQ5Y18E6SMXN
1/f0LOn9w51jn0h97XBMA7orCSZKj653X+7iSKfXSQYoxO+GB9tsnX+W/p/epp99+5MVlnzh0ki0
gV/VLR9iadz7br2Ny3BTg6KOw/qbx/ST33KWcHxcAZmvqqBv+ErzUiDq5ogKlhm98NdCud/5wcT8
zP/pwp2ss1ph+iN2D5yvYbsHCXPbK+0xVjpmlip9NcIsf2wBGtxabsWse8DlVjceB21IkgvDVBP+
ZBoDcWN0O88ftkU87ixbZw6mPXYlOTUeQ8TRHuHAuHSFxGrwOJ2b9j3P57Yd05+5cs7pNZ/FUu6H
ugs2beWDoXXMa1XU174zbkKXuVdqUDnQsNn1U36Z+PmjExS3yhrttT1SHFYtMe9au4YeOI9Tf0qL
50yHycaY8AWW4kZ51jc/y4mD5K+b/2SlzhIxKHRexVanfzUgemZhbuolJwPh3wjYoDSQnKFZjo2z
DyN9BTnJzTGpk3I+E3Jq8F8gsQ78P39wcJvzydHXfSA2vYWaNr8blHf39UNxYmP666OeLPTuECSJ
UTrFduqSlXDGA9CCpbJdjvBY7IboEUnDjB+ifQA2ejqq/q7Jbtsa8Ilg8I2QN3ZuMyZ6xUuaNtvK
fBemsVDKOANvcG5X1+KfTWQQY/CS4e0XKWj73v3mUn9SY/w+OHyoAQJoslY35QQw4JdNzOg6AIM/
iejH15fns5c/WZ3Hxi+7PijLrVMxOZfudcBUqfXyzdcvb5x4Lf+6/KerMcwaJEh9uY1Jn4Tqaz6b
OoiwNnpsRp6CqjGPss8vutK7apM2YyHlRk+0eThJu6umIc1KRhsFHTrlT/8QNkAg7ca8y1sPDpLG
JA5XzyrRupWfTU+ujnDHgj8WJTaWl3B47bWMGQI0hSbpUSmBAhHJtgrcQ+H4zOSoRyM3y2GzWBUg
OB15s8ssJAsWID3PDSZ9gGf2TeYcm6B/cUYvoyuprocCR3TnMFabaj6d5pu3qurv+rEZ4Vdpj3Wl
wCkiCRDZg62oxm3IgFZq/IoaDNIM7OEIeuLFnewl+jG4eIl/7rnpQbjhXqcOV1qwc2ts6TUDPTcb
OIQOapFlErIDGRzdsDKL6L4QYp1ojCuAr6R6/stNs7VugWgzO7RRIE1iPdj2ivlRWePUNh2atDMZ
KllHNuw/DcTkogk5Q6eefEbUvyEk44eelVfJyOBS60lZ8LWLXmuv0jQ7BhxJlV/BfQ0f6N7uVGFs
/dZY5Y2/Ryqw9EA8iAmu9MRhJk6Ly0rTbsliuhd+vk0RcSRtslIuPP8pHW+E6MhMzy5yvlPnhQdZ
aHhs1DEW0aNNB6FK0+NQDO+Sd7UjLMKDy1iE5MjWX9XcqA7ftdCAy3blyor6fciz8fVN+0kZ+nsl
+fDINeNQGcKaSozpxHImpmSMlz9X2XjZyPJ1VptqY3LRsWp9/X6f1fnWyTMiG6ukOWGX24j6q8bL
XpXupoLTwzFmqZkNYqKeAZVupr+Kzq0uR4CX/RBh5rFS9yjd8j0amFY2E11Y0V+0lgODr7KQIjTg
6B0uXFJM53aUbEeTjaoqtXdHqIsqKiE1aL+8VH/oFfxsfp7AUEhrh63Ot6wiPSWZI772gTu7qb77
+ut+Ujr8vgofLq8alWv5KUtOEAHaaJIiQ0Ah73Kf9kWRrioJbOHrd/qsRvsdGv3hrXRUYlZYO+V2
MkMUERHjJEhDDt76PH6PqvpVVsbBzu19xP3veeNlCOmUOmojBvhw8x7W2Xdd6my//jyfVDOngu7Q
ZmDCmJhvjovjLIdt3NSUCyxkVdV8d4j67PKelEwcFhI1Sb5n3XkblDrvQCUXvpGpxSCNmUX/3W37
ydZhnVRNpg0kTAEP2GrmxEkQdKlr7ztb+w9vk5MSI0o6FceSjcP0tD20LCbmbXfuQcCzbHkbBOr+
6x/FcD77WU4qBJnpka2lPH6mXQZAV7WjhVTQAsXXmz2ZrCYgp0C/tgYdgGbl0E0r8mMm7QM63ORs
NCAFh/raNHtkWcAhPO9nNAl8/hn/ti0Ek9IuOSAKWVUacpzcMRb5MI4oyBPA4d4hN2ayVj9yQ2r3
vhXvgw7ciuY7bzIYLrxuRCQ185VZudsKZlyq1qmltvMVCA3zkGohg5OWIAnN7pehy9xZhdo1vear
sAHlr0b318QuNDXw12Bor8PY8c/qQb9wZbT1oFKyCevneUjIuVP86OxeLiAE8XJj8lRKcF4Z+iMC
zs1rTTUzfXF6KGb/fGySKdf5Cystby2BvcbtDtEII8Oag1X09pDN8CA9ONg20tJKsTvgCzpEsfWD
XvbRj439MEbLPi2WqrLOpcYFstONowp49aLZAK2/Kl3+aOtPFZsRKoImX7CZ3rlR+JTF46oMSzAh
rXYIJDMl20vbldcwNHGos43S3km2l8qTV0WU34NKpM/Jdq67JHh44hJd/Dkzp/0EUKx1CYqZYnHf
ldXNAGIyS8P3DPZzbqZoUbBAgAKDyEi1IQE21xokqzK+DDpvGzXurs4qUIvW3o2dHRJpbJwApQoS
NKV/O29dbB930eDCfHOOXVCmtGmhGc6tGzuR1cKvSNqI4AppgMznLT7U35IKLpfBECwk/wHRNxG0
WXNu6ibExhRcQ2sCEwcVr1dYUpxrulDoQ0C6feNQ/+TZ1k92JL8z6sCv25KInZTpmUbMiCSupvtm
ITTm1/mfJy4U638/1wWclWjhmyzMtJFQXeW7vkV6WEtJvJWLDsskv69PSF/wN5haV18/6p9utCe9
lYSJddRlY7m1gfh0dFmliG+DsYFTz1M9jeHCql1C0NIdgpGnymvek3paIzff9GazKqNgjfdo45r1
0yQfuwZlm8+DYEixcZLkp2XkN6opn7O0vLeobrzCf+gMQKWqFRfw45n1pkuTYrD2yORBOZPxriX5
M83waqvwtdWth6+/6Iln8d9V9+8UxQ8b31BbTqd0narbtDZhECETbrZFzfDdl5CBtb6/5xuZC6sk
4s1Gh5IioVy0RXaRjRUKd4q1uTroop7TKppoBvDhuKqSkTln7l5mwnu0I9SMUUZzAf3z1x/7s2nI
PAr7eNy3oO87Xa5l25AEI6Whl3a16Ize8WHqzY3ePoiQQK+I1PVsjtwitgAS/GBdytE9bzTvF1nY
GwcolUAgmk9rlTwLOa3yMb1RhJJYOYfkcuN29wlSLj+6k2ofp8TRQAPMmTTgODQQHVQQwd1M7kLN
vwbMexjrJxmS9hD4qPO1b0qTT7/qSQMlCxKzCg0v2xaop0Z40kh9BjM6dGm7Mf27MTois78sU3TS
OeQtN1tljNPaoUIQu3HBw6dqO44Qo+JfytfJwDr30nSboab0LKTqsyiDHuIkqpspGc55llhJWL3A
Y5cSChYhUK16LIqbRPxMjRvVHhOA7HQ8OPD60TfRx84nlbR5UouIJgoB+tIlQoBwJXMLhI5nvQc0
zpaT3rPkBksXBc805kvNyNa0VnZpHMICs5gh0LOKYm06MwiYMzgzLiJ6W0QdKhJfIKEnIl6kjcZQ
HEOFqgUKG+timjsrZZszPOr6LbKP7dg6m6bs6bMEx1zBnKuClZ80d4mO+WFAYi7hv2o9mlfjIdTz
ZUVWTx7aB86b2zGtnw1noN0+4orQkaAZ/Ss13KotADHSvPFy0iMK90k09DbRz6/dKrjpexh/Wr/v
4/4WG+myroK9VQBKbYb17z80R0Y1QNhoabXFd52yE5fcvx/5U2BVUlZGPiqr2ApbXkZ9/oAc+AG0
1bKcSat1b4F0LC7nkZ/HRh2PYH5z+evrB/ez7eKkgvJrCs5Gy4utU0Lz08udOdkHF/fI1y8/l3z/
c7cQ+smyHRaNrqHjLxiSRhyZvaMxqG9e+pPa79SSmyVD0E9uw0Kp0CHH0MaKfLyYlbwoBfPF15//
s3bZqZ9a5q5hGSgvt7WQu3p0VyJGsUmODoMZFRLdMBBdWph3lajum7C5M+nvpJ65aVQOSdxyn7JU
vw5iMp9sYzFrZUvwkkGPHZUJXe5qi3IUt1XiEYom171PIhzTqG82zU9+299bzIetpEeWy57FZxfR
fa1f0WHeodX55vJ/NoYxT+6cwu68thYtyVbDs9WWJDy2SJJ0H3ttiSsma6ddFmUPsRPQ+EC+3yWb
vC0v0qL/6ZfGLA/cBNRRX/9On33Vk/usBL1L77RJt+kE6tKVN4ltXGUVMRdfv74xd9X+cCObJ902
01EcBXIGhvgRAOt0xlpUctOqcuNM2q+ESY3buclZlwZXmQqf+1D9/Oad//wIYdj++86KmTZzp5L7
3BpzqlzNw3w+bbKKgUBiRLh55CPq8pWR4M1w7fTeGfo7J4l3xhjd0oOsvrkCf37cbP9kQ5Bg8/XS
1ukb09VclKLcNZZERG7defCYv/6unxyAf1MmPtywaR+PXivYDCUcReFE91OI6UyXOmooXXupA7v/
5tt8Njj4bRj+8FYK/0grUfJvmSutPVvd5FR02XwS0LRl73royNA1tuO5tCEjCk++5srbTH14Pic6
9WMvljquzLFLfyF9ht+O0wRHC6PcQge04DHUhe5L8gaU6rn/A8g1FOXSSfPdvOuB+byssSHE7Kcd
uUHzANPBhx63GBB8jUyEisC2euBAlQ2UsY8e/4EfpzMqNlvlRnWeMi2saSJaMXWD1j22vFpGG8jI
bRps+S7Dl/L1r/Jb+vCHe/83W+XDteomXeRRrmdbIBrrTOIgcocLGUcVES96tmwt6KYGx0LTue71
6sELJCcgBA+9AEsMM3x0NfNMjYgKJFhqOOwh4Yh2tfZHGkiYX9cVEW1wkFtyt5i9jAL5AuqVYug2
NsMPt9YXblTdxIokzxJ5a9bec3Mcq9JDkRluLTt4AE7/Eubmthndh/m/V3bwK/WS214QV1D541Ym
42aAR6uDl/eTAsB4uZ9ImaoFvz9kmJuoRs3Mvk58yqXvDtDJom/aIb9XxD9dv9MnOOhblCMwSh0E
2BI1Lwjy9DEz0GqIsr3rDWcduOMq9dtlqORe+gh8cMBC2zRdctL6q6YM7xIfYoYKd9mkjolOb8Np
rr3R3/fKAeba/0dbBmTFvy82elPLopjLAYsDMiejjSiwNQbiGwHPn9cy8Xsv+XAnqUh2tVHMtNbq
qRKHCuPg1/foJyvHb5bSxxee7FELbV64rR9cD5l7hNC1O4T11jcf/7O3mL/Th7cI7MZngifT7ZgQ
En3dR8+hRHt9NQz5Nw/aZ1fnZEdFfmsbejm/g7DxyRDQajbfkCn+vHqjRvv7hzcn07WCgOtjY17C
FXfm+btqfPJk882CekJa+HcR+3vj/HB5hMTl7sRhuS0JWTZalm2vdpmbdL9qiLkCa09GY0Qk8UGr
zGdX848FwM2Oc4SmppfUzcXCYxZ6FjsYjch2Q7VMmNzXP90nTQvx+59/+HBVS5pUW1NhBz2Hegvc
P3bk/TgMe8aEeyfrc/w39b2XkbaUDwjlvnnfT25L/aRZYqfoQDtLI0U1cDeizX4WZXJdWPm9HmdH
j75i70N3t+LmyhzVVRxq+3l+onU6eZ3pbVYReTgTs2t6Kd98oj+3b4R+ck4P/GJomJgXuPv8o+HW
x9bo9wXRUBtTZgyfUxI7zKK5mrz2deBo+vXbfnYd5n/+4fpnssrt0I3LrUG2Q5s4mzAs3iaC4p1+
3Eyxa3yzDPwux/6w1OonVYojHDOh4VBsay48riC11cpiP1XRD73gpK4hn7eHXK58ZpW5ZuwE90RW
G7s+wbsYjPm1nafHGMxQxEzKb53DhDcej6K6G1vysr6+Gp+crfWTRTbUShfdMJk7xDdufMae0rOP
k9ZcgK3JFyk5K47S1jKzfn39frb355XFnlEXH6+/1eGEMdC8IXAI9i3N+GrSlnWsvSTGHKJtjFce
vc00ylCRVSydc0uZtJXrINHIAbKdjZYRpVaKwmEE5WmLhqQwxwaP2jfhca5dUt3pyWyKGJKW9hbT
4b1PRMNIPHeH7ANZDQZHNI9gwftfKazcs0wAqyAsB0FWGtb02cBEpAkU7k6NBy/RzFUXdM6yrOGE
VQBTRs/+YTbZJu76H6wTd+bcE+8Tg51SeYpYb+M+FiH9sbQhEN7dGY69qmoMgIQgByRUR29d4LPD
D80u7olkBhJ4EdFGk3aI1KJyiZIIzmPqp7mW9kQPSl3fNYbxgwwMck65QqOg3TM/oo7bgKZSxOHy
aDaQCzCTdDR5SnlOvuP5vMylbm8vegVgmMCdn0OcH7VUX8mosNYBjajRyW8YU6JvztKHpiUEjGT2
ivl0WguaPvUhtOIdeiBvg4vkoAhiLkoHm/UEEKCqxEYT4UYr6b5HebgLcnXBL37hBRSLLVauQcUt
ghRTLiZBqrdfBjeeE11Hk1r6OGFAjETkbGfbIRJLUakrtxgAEjCGtD1iyFDTjig5MAbTcFct0Q/t
j6qrHnzTeqz6okAQEsezVffSDporGbWPotFIzq4zAuPolAaT/yybcV0mw0PFk94T0Ku15UNT26TL
q+auThSuvdB+08VIdFwOhkj00REz+mXq4DvrGdGkubmyyNs7I6+yIV8TBL8ncqQdaAoU3lbEfnSL
nJI+Y8sAGrzPjfAmf20wYSb2kPgkskICg1A4XYvO7dw/TgwVkCS9pE6wqU26TEQKy6XbJFcqRo5U
uCA5akw3ZaDfjbn1VoRTvLJSorgmw72UeboBL3bJaGIOwgtWUaoTt4OeG0fnU2/5by5TBpJvd2EK
jRtWyQIGAcEQqEtLCCW13h+KBFUKc/QtMaw3pBW+e4r5jVWaZ1k6rJIJbgFXEvmDZIbk6D54lHAB
o2EOXM0IrmkPKEU1oATTK67sRVH2R7/E5BYa5AxXgtAlEV5ns60Z0QEXzQXBQt8fCzGurxolhGgV
FqCpxWVFaxh101zbeXW4bHt7Wwhz1yFDkjMrsJSygKvg7QtPf1QxIZcWU5r586b04WABrcWc81Ck
SycIifElACUxjSOddatx74gv0hbzs1WG2a+g1RCCdvnSHvyXAaP0mZfHt5Mlh6XbTZs4o6ctu8Fb
+yY/5mSp+yKwMg5RKfhyN1qKtjaWzCofU2XuKkzP7E4AHciWpoU4LqPUOvQ5GBlQvAzxSpTOLNpW
LluSf/+Ls/PabV3Jou0XEWAOr8rBlpMcXwjb25s5hyL59XfQuBfwYVsS7n5poPv0kSyGqlVrzTkm
1ilLDp/w6QDo5+HglNQ4KkZYCBt1mh8jtXlHSvpHJ/8plut7W0mvMl3XCEW1175CxGuY/OXQ9Z6l
wHOjoJlrQbXKlX6PVXMrXP+V4dm69ox4huzszU7rMVD3AW99gX7bvUUFMsfavSyUQl2qwkFe2Blf
edt33zIBEKmj7xKZh5WQc5k7f+W+O6ZOuIUUQGczMddWEj+P2xRnrR3og2uJ0RSzrPeCT+2qauU3
cTEPJBhBtYyrH5WZgG+WLsZv9obiDgzMVVCQs1IGS0PIt22jbTHT3Xal9mgYxtEfm/Rl5JPkJOPF
V43iS+2M16C1DxXaEw11zThPN6r6gSHWHcKO63FrMKyK1x8DcuNGN4oKUR7b/yrLvWCT2CVn1IJG
qZoHL12YgMLwRuLQTpeSr2hEFFmtxWLJUm/W8h374IcrIyXrkNHNyxB/spAJX8n4kxJmjAnajRwJ
jBvrcDbijEdQT+7JSRwVqfZbFSj6LDQLNh83uhtnQloSkSFsZ3MmrzN8tQSTgJYRuXPFEXCl+VAi
IqucyVSodZssaaoQ9jnYX4Xe3qTcZ1Mn44XJYy0LRJ7WngbfNmA4gYhkT3xd//2ZQQeHRTcPRRLu
+2RYjv8HT3IBidrmXhuYvI7Pf6sHr834dOTEuQLcz7CWtUzKBm9tpvoBIGS/CO3nopCfcmV03bQu
eckjmifq8gdguU+O1+PgG9d5QgMJS8na7g3l6gMq7kPuVHO8IE+0yOdKpT2MHyl6GN89KRF8HE59
tEEzT8rXjkcPuR9XwOZZdxn4+nr/Po6Mco9Mqlh7YLz9XFfOvWWYRxqe766QruMaKtr5AuT304fu
TI5OwqPNURDKSv5buArY1iJDvPY+oVwMa/7tKyZnJ/RQOpevBeFZjuyAHn8enCyraIi9uzT5OdEE
1B31v2VU4FIdhw1l7FBnN8DZ/pCac6PF5l0iF1s3ctetIDZJrXYYaq8c7/8Phf//jla6M+k92nHY
ZBARso0YI7hHRZMZXfxNp+7NZF4cAqJPmcajBakJE0W9zgY3eEvcZc+NFebzsSbSUbgWVIxGw5YM
FW4JIEthsKiuEoP0d/pcu+wiU/abQvm/NTzYvP9e5XE30BkapJsmafexi/k7A4ShFu5BVOFL3UaP
Cfr6FnUgz79zp/niaSw02QVerVh9hIjzWST6bhi1DHZ8kAf7AUfem5aLI/iErRXEx07zrlz0b1Il
/vRxgtXX9qBtDw4t+lFPyo4ZEFQO8ehmUNNt4JBfqLOhYpprN60Bv0Xx8q3cYgNqG05MQyYdnbxe
6Wl7mwBKcFIbHLpxSCM/mHVGdOcZeG1L7dNL4e9WCguQoifbbqx6FZrUMQsOpJ19ZpYGI9xGmUUj
Ft8a6AaWsjGPTJZA1S7XxOndKi2l77gZdwO1E73BDl1E0klXkaW+Egh6paUeu4QPUxWHLiTKB0uL
SfkpsGJ16V3V5F8Kjt7vfxpR7RaSxVgxrR9EMcSzUNXfzr+Syvju/XYjJ6eOog5iU6pV4G0shnnZ
bfoWn79CII5DrB+HhhJiAfFHLSrk2Hsw6HT2oIIvfPvvJ13dnpw52Xaqys749kTHYI5cX6OesklF
0rWVxt2TrOekO4xtv/Nf+PsZF2nDfx/bPKYH6cd0STv5S0XX6pjKatwFLNlbWlZ1oUd0Yuyi25PD
Y9cSex1Zerzphbtikr8Q4LIsNQRAxfpDMCZiFQ/MEbPR7wKyO7DoWw5qSG0PReXCin5qKfw+af44
0buZXCi5ydXVnXLvy5+uEay9ihTq7sBSv1ILA9rLoyX9NbEAnb/A3/K0356nyRpf2y65X+UQbwy3
eMqd4DkZ1GEWpWpOOo0K/7TTN6ZcHWJF3xiWvLOFAOrhynMjhTumCvLruA45qV9p4kLtKdHQCsgR
RGjXyJTK8NhUBHGPLZmqq1aFP5BrIxXXfkVnpBQ5VUnz6PnQJfI4WnmmA6fBfSET9kHHOXf+Ryon
jur2ZI+hLoFgpjYACeS/YXHE2YnPFb4GqjOijClhnB7v42CseH7JGkQLQN12SXJ/8tsnW02iOVYC
yDLZ5F6842nmyb1P5L+Fd1e4LiJXYqc5EfEa4wuWZKLYwOdW8er8bz/RKNft6V6kR11lGwVZvwm2
KMNlhJB22kIKwg+Ooh914aQLFrjXzNFe7CzehT2xzZzNaekp0QeIkhWepacUM0876MzJQgsXGmMb
w3cKZjfFWlTN1yAplxJkvgdTvzyRozf8Z1/F9f2sZRrnbdQCMAQpkomb7xSmvWUWPUVQ6oYEt0EG
CtHkaD5zeVzrxn4ojZos+Bra+AhGgde0zx3CLAtSv7j+B6+XLrVlTzxN1mQJTip29qiLPK6ocy0n
9kZSks/zd+vEemdN1ldhtF2X0HPZxHJ0I+AiobcmjowkX7Dz5DZeMiLoJxZya7Kwen7r5yipPRBO
zQ0tCEKL2+pQeRFaBdA5Ak2Rk0WzXhOPPbRFOdVCjIf6U0yvMXLp9Xg5tXjqfGAfJ1ouqx5iQvoI
7YZzJilH+tXLHKPGTATdOrSrtQlfMvGDozn6dYzkYAEyI2MbP56k3Tpx8hJWiBmtfGfU6VPrpsSu
+STYk1lA3+PCMqCdunGTZd5ydT8bfATlmXbtVZhvH3UVtIqaH2WUrpG1EiBoSDB1XINDR7eAvrIi
j5H/VZK0PbmwpQ9WfSsNGUQkZ50zq1XMW/5x0drLGE2SjRmlLKG5jFZm9VDJK8MkFzd6kq38wl41
PmS/vR3jb/uxR+AfcHlTefj4c1v1MFifnHYPydDNYmsFLuXCUOnUXmRN9gUSkBVFOFG4wffzVYSo
Og3j2jPBf6R+Vs9AbHZ7Y0Am32os+F3aXvm6Jl34dvV75/3tZ05W7DRgLE4sC4gxP8pBAIKLIgXh
US0kulat8+kptEYYPXqUGgkxs5loEE6FNGE10kbpthZq9xh5VjZvtXKmMmIOlfCuT3zi2tQXUEUy
6MB6I8rqEOEKDCjZmg6fQFoTxku+A9N44eXrIbY5lBryPKkr8gvriqxgUq43VruO9WHlevmOSOjB
jGcCMXkajhxDboUTQeITwvCAL8UP/KsA0zlBeZa9zrSXuo4f41YuFkqUrVpNuZWSjjZ6QBshUeCU
ZsSX63X1ERn1RydhCugBZs7ajvTHRlnS58Qi1m6koDhkZvdHk5udJiFkg+1Xb5zW2TN+3cWRBbpB
Dd8QkO2GyLu2NP2JfeZGkYf7UMXuTFwwr+dA84ghFkmvFgEeLvGWkv2aVIgDtEFaeVX9NDj11hwh
Vana/9UYAyy0rry39G6X9ASWOm5o8K1IgRXDD4g7RHntpsipvL6v16yP4dDsW56hXAKpY+QQdGzn
3UwV72FQaDbluXwddtAZin4c3euVugximMoh/EqMqmB3WlE3i8pJdr1jgzEc1plipkutrQ+xo67V
pPoU1GVREG8x5n9IvfVUa1k2C+O4WESq/ynIRkazk87qUv8iSntMBx5WhkKULiubH3lHEQfbXBch
7eLuiPM2fdAVhueuIH8O0XRzaP0IaF/hbFO1+xxQYy6gzgTzrm5eKo1oszo5Ol31RITCxs0A5wjT
e6/0QlrHZvDe66Rc6l3wEAbqteZXn370PgIm7IJ9SvHYRFXlw6bFswoIAw3CrKJpkQBpk8fuRX5P
Kvu2jLzPmrtP5mV0R0v1GLpkGXTE/c4rm8c2TskWSzlIOk0Z0x2y1qVdXNn0KMiC9J/txs+WzAA3
QuY8l1Kz+1Rwta3ci/xF70d1e1VedwCHuQNEF8SS92WSR8yJEZMYmTy0j9ZxqPEaeNvGrx8V00Gi
WdEIHbsgbdJ+MHsg9oAWZ1sW14Vw7nmobnEbUjF31a1bi2uf0F5Dledanm5x4K4S1xc7v0okZBcC
ZYIWXhEhvaAc3fmOvKwKiLwltCr+FVfg00EMsrR6knSFZBnzrC1hMVVL3GrFFtgfsGufkUfPqxjq
tGrBeILHjpSDjU4q6OpgPgoMoxy1IlPbTYHghhQN5zpOCwxZ/T1OnxzKo3ULbX8LD+MmlXkr0swQ
q6pUvhre4aqL90TaEQ1uRy9eIb56h0qJ2eqGCfaskoo1drCVh0HBI8kjjqWt0cY3HA+X5sC/FTjN
Vqhic75S+H3exTn5v/uAPfCXiXagMEikO2Yl932rXAH52kWpv2y4BxqcE9hXF77u1NY5qSLdpLJC
J0+DjWC5DwrjVenDu/O/5MRHf6tlf+xorqUPXSdhao4S5U5Gy8vjp1347BONmGnck2a6wlPH6X9S
wq1K3bsgRjBcLNKyvlRfn/qKScmGmwP5eIdKbkAFQx99EZnePFDUK2FagOWgqNHdsWDBa/ewhvN5
k8pvQxjcumZzK2nmNa/khxWEw0xWMkLJPXfnRvg4QlVdyEoRrrE508NVBl7tIGNn+VT9wr1weU48
RN8WoB+XXsHF3dc0oDdpnZszXRs+5HHzgUn/YLRDNa90vPyAIo0ZTNP6wjH31AWbVGFe4fulrErh
RpLbp0L17uWuIRuNA0egNE//9kxNqyRZb9gjgR50BPJ4wDIS+RKRYvwzf6lMpiQo1/QSjxFrsKm4
J/ghWMPT+uim0YUey6nLM6l8HL3qdR0u3cYv7IOXK49GTGwmGwLCxAuSwFM/YbJ2AKsL9B7VyMZs
850O75OZ37HMrOX5i2+fqFHNyWKh+TgrdPj4tM2NcM/OTFutUteVF95EGV17NQAMI3dZPA98D1au
H9wpebjXdZR3DpVXhK/C6H3OJKZWk+cRrf1AuetD7zbM02utdZ76+q11MAvneYjsw565lbexu2pr
N90msJqrtimpGqvMX+XjVsJQAlvzcKNn9dYYpJ2pMg0Z3AfRcMLCCnWvWMqzDsmlM7ote+mtaxjP
JsaHvOnH3TAzR0vw1sisYxu7d71uPo1/lR3F1JoAiI20fPNia1GWoPmS3nkC53jLjvhmSl7OVNS5
TlUgnEqCX4nEYFPXro0kZ/QxqEsFJzMJC5mDAdV4w5+FNdmOExxv2VLuqnivhzh7KyBWURXuu0rZ
O4OV3Ui1Axy66B4cx31i1vsgqRkwo2briH/z2utTMpRk0si08RFvhta/CrR4azHb5NS4Pf+YnHgK
p1AoRpa1VpSyjwo839VDgKk9lp6rAgr6+S848SZNsUeBIYetEw7+xpGbux6uburrx6qWFlJSr89/
xaljkjF+948VFFOOp9aR4Brp6nvclUu3gAKbktYZKcN1OGiPstxwcs+KjVKhFHP8C43gU1dv/N9/
fLGrpkUo5bR1iHO+U3mH09J8gQZ5YRU6IT2DSfXfz4enF8MPzoNN3dEQ76yMkHYPy6DV/7Uatge3
yxZ+4X9pCszShvqdGBrOMO51Kg+HMidZAJBwOyOkJK1mnt08xnXNtFhceHhONEq+Jcg/fr7k5G4f
FiwxVmQ8tZ3YDB6pR4m/NNpimdWXsmFPfc1kMW4QuihNiRqlF85WJ+wqoiWb0nrqafsIN7qwYp7Y
h43Jguz4WoOaNfU3deR/RXrzMX6V1SvbPDVINNGSHUY9GO3Jhe9TTrR/vrO2fly+viR2rs0db9Mq
QOX0Qp8Z2DvQFi9Cx1ormnS0w3Yn5Zq+8DRu7vm35USlN2UENV1Fw5NU9Y1a9sHcr/J7Q7Jv/+2z
x73oxy+CTeAKvN6sJpX+aTRkqyCJu3S5xqbHL3u+PqnxPCLQAIlxfyqMH0KqDkJnxq8Pxksn+4sm
Atpmup9CpMcsAziQZff01zh+iODSSPHEljol/zhD7JBdxIPI6ZP40PzGzdR5XBT0Gqp0NQQ98UAh
QRnnL+aJx/6bXvLzYgIRdkor9nFVp+D12+QNFYU5U53RLyeFdJCrfztX6JNlJlR45qo29zeEHrQw
FxMCiJG1nv8Zp1rJ+qSJlYrGlnr2MIZkrjYfsA9ErnUHmXjJ8jbPWyyS+E/G+tzc5JV6bxFoMfci
ZEtkDmBNFyvZHr58Wgp9PizazLqJ6H9qlrs+/weeeiEmy4tm9ZWjhLq3SSR5TUF0g/bkwgJ5qsOr
T9YUsnGUsE4lbxNUusu5weG8SxRe4pfrtm3+FtRFjqs/R6ZyjFyyPnJJvknz7s20448ASYan29uG
pI+U7gDLxRWkhJmbV/o8JSFFdd3lELsbo6nfjT7YNnV1UAflsQiRcZWkDVhS9W5b8SLPhvsqtQ4O
zvi0zLax6e0c+E4OXftSNpdFR6lz/mKOO99vL+mk6sy6Xm00m9Uli/NsWRjZk9Jr4c6U8wtdyRNv
xf+QOirFBDXJ06Sat3Lp/yk1E5/WrPeD2zi3Hs7/ilMD3imkI2GmZiNw8TZeYl67alGR/1RRBKfX
3wVwy7W1kDOzJ0S1+jyUrTqXSmvJy/9vp4MplsMtQ0v3VRMPiBPtRKgSz0UBH0ND+Lcb9U2y/bG6
1K0W+b1jRBs5ZXaKl/ch49Tb4YA9fwlP1H1TEodwHbdyzIZpblftunp4TILyw0CTh5bwQnl06ism
y5bm9dWgDWm0aRuiWkJxlRQ0FfDV5l1wadM5sThok8UL2HoAkIHDeas2hzjVh4XbJAZ8cu0DZ/TS
isw3txjdT9WCEeM6SKv71G7+NgW6ja4L4wtX89RTP1mjsIErRqOXITJ/unQdIm9UIdLKR/epZfc1
Wtrzd+1UKT3lDI2+U71EzLYJzWpV+9q6s+FeQZDqUYaCc8jqK5cxTG/KRzNCx2H64er8V5/YXKfA
ITXpSFwafYhN38xynQgY6zCWs6H77GrbrFEv7EcnTMlEvvy3SBFt79Df6sIN8+2lzKDNqxdyeZCq
BUtKpw8sk8nW829s7bG0wwsP0olfN6UIVJqqt4bKDYTqt6z9g0dsko+TLIePF5CAlPQX/O2nvmh8
gn6811rj9SnVPrym3L8hBBab+yEfGuCW3m4cYWqINs7fsBOvxtRILyxFGapG9TaN1ryrZXqU+kvm
6lM1w9ScrHiAoUJF8TZDVHtvOZzZpZ2WD72Zq7s88FdM0Bdl7n8hTyTlw9avc52k16AewPv58pfh
J8kytg2fACTjq7QIZpGVCKu8ro5igwtr9ClNwdSGTKyiYxJs7G1CvwIfKtnL2ms/5cS5amX0TUW7
d8McuLL9hbhjHZZAu/xgKWL3ddx5z98F5VSjZ2pX9l246LnDFBlD9n02tKuxrDK6DHRcoWzSxlyV
Lu+RrUCyS7RoYdnpUtHMuRxFj8ILrVlrSRrUjPpZD8ARD31c3CY1PABb3ep2QKeIIQh5KPotP3OR
B3m3TFPk35JU+AvHZiQX2mOunT0QK0abNLFJ1pLoL87qAaiXZYmFa2uAzStzWwx1P89s9Rrx1JUS
ZEevLvYGVg1EwXAaZXtZRaSTmcRbWnJ2tIRJn0Y/uokRLKW226WhMkuJDjPBx9liW/Tpo6TBY+iL
Yk/exUZPkr+B6syE7z/aQf+SD9mzR38QZQelJjeEh4eQh65lVpU3K5tgPD+37+y8v+2pqQGMFCsh
u8ek71bg8nCvesQt6DQUpEVOcpWdCjyqJFEBJgc2hNg+507GzfABb2DjQvXSvWTV0tEic1xeCFVi
nogUzpJt9I3FOBxBZNiG/b1omLT1eXo/ePlT4NX7JHDWMrfFMu1NVhLCZ8l7z7SWQaYs2NjYThJK
SKPVV6bsLxXPmkuKeVU1QAuL7nrsk8kRn1Am+xF8lErSAar4Te4nfz3Tf5LrZilao5sNJhhWBUX6
WOW6YCE1u1hliDTGvgnmhRUE8n0jkptctf+Mj6mTuq8Dl7gO05dR7zHY0b4N1e8zUIyyuQ3FtnSN
v0Ugr+12WEpRvRNGv28a6U+ICpZIIbEqtGorF40zi+Dggn9V94Mh4FpYSz99bNAxyfeV2+3G3+/C
enFjgROZFGGuwXiV9TZ6Na19FuEMhv1mR8bWeAzsYBU5yKAJyVumTOLDsHo1C/1Nyk3IePX7+Rfs
RFvg++X/saC6ZSRQRnm0NpEmOWG9stOWSxzPXFm7rVL5ULn9XSkH/oUX+rvE+6WE/q5Jf3xh0GSk
PKUFFW4qSDQwsrmuD9uwHVFLUrMxNHmZifIvLPM582sOoG1ZXVm2B5Ullja+hAklIZUZmbixUNBA
WHZGupAaLFrPm5cWq4Cb15/jf3ET5DhRrK80N9WQbxfGi4E881nVYUhldJ0a2CZq9OIkab5Ra/OP
5bb7psNP0DUX7JunCo7vrIcfv9bt68CWW05fdiAOqOStWYgTioqjeaqKajm2eYyEN6gNs9scM58r
4ZQ5f2dPbWCTw1mLOTv0jJbDGa9ZyjlUCOnCQ3PqoyfHIO6f6IqwQSBi6LcCqQ3kogul4ImPnvr7
3UaSQ5LKvI0F7p68Krqc2K8u7OnG78e3qSF+GGR4DJhdN7brrQkiXSda8fnvHz8pTgrTLILIjSlO
MIfokr4eAQOZ6V6oXk/UPlMTdojtwIwTPr5nEkRSrHebGQMspuAOYsh1ZpjLDI3U+YfHHJ+S317T
8RL+eHC1WnSyI9AAWVn5SFP7RYbhyP5+rFLvcWish4zDfRLbO6UejhFKpbDRForWvPpW+yCV2brw
jC9Yv7c6LLOlJbdLs/LuHU11F/gOH3v+lZktGR/4Tq7QZ4G+rOOVViWvNfS+PkTqV+jNW9S4QOFC
qCDVcXDEJ8NmcuAdYzeo7L9tft2rCPrd7BEvRrZuFTgLg8YhspH17lljXakdnDCVHQCw1m/GxmpN
eJJwO/z5sfPsafWtzAbVp8i9WzEcfKVAnkA4rdS6C5C4/9Q41KbufKFlqcWOEGzSnmEniaxMXJP/
myB/kgt+qpqcesRlOYic2ONtbBrZIjoXLnatL3TZ2pGV/Fl0SITk1pdwR8pb9GnPoaJVq4akFo1N
edYkdjEfL7ofuSvi1HZVmC5cBYth2l44yZ56pycrUVK1ZRm0PLhdUT7ZjfiT9emFY9WpN3qyEpHw
o5qSBUyiiTCpp/6udONF6vof51+D72b1L6+BPDlNhUHYU5hxCojcdsMO/CcVVj0PhLpvVUSqvRu/
EAG4jfpo05v9Y0bni/gQCBBFsvRDUxC01S+ycph1dnAVGPqfsSwdX5c8bF5TO3lnE5xjXVXHzLtx
wEJF4rhXxAztMp0uOWBkYnDnSPIs6B3y47jxm210NY4i8tK6hs+4Tp1azDKHKTEkwz8VuJKZggTX
l9J15BIKC6aKqhVqeArsnPYj0bTu8fz1OXFwn7rSq44gkVamj4OUyp+lKdtxp7xA7dsljvEkDOKw
zn/RqWmCPFlbbauPSKbVOAaUxQrR+Ov4y3W/u7V7ZEKlJzfYEvyVTo0tXxRCfmMofrv9Y2/mxyrY
aXbChKrzNmkONBHJzZ1W4W3psweraeZyLv1NA+yLsrrRG1La0V4HOmBJMjWNePhD8PGFs9iJx1ye
rMa+PKQ2cBNvIyfBss3NNQyn7/LxwtU9dR/HN/fH72ylTMoE+vVNIRCTAtm/grJzQ17Fo6c1eC7N
B4VjXgkttYplwSmmZzRRjNykVt93nJ166l26wbCk9PX5v+n7oP3btZ/0pjg1+W7qpWzWSf5OQN4N
ChjCzLNsR29vFQzu0VHjp6YXr6anXIs62znU565RrvIgfC3YHCyRrUOZnMC+bRcDWcBEQRebCkaj
LvWkgTp1iCIXq7BHdOHaULrPC3/6yWVD/e/11MlM6OS+lNakFOCQrrZa7/3VHPmPWxXdFfzYXeRr
r5VWLGxhz7KC58Wy26XNgSXwzU1MXiG9E4vMJ1LsdA0jZuot4qTY1E791gzFlZe0zCJVtq10sDsy
P4t33zHuFedvVtPtLpLkri6y9zYstwpXrDZdkgSJpJRTplbE1V8HofvVkM8h3Ark1+hArzbjtdMp
q4EcfDR6AAveyd6tyjkYqIEcL/sTgkxR0vQmyOVbZcAaWpvHSFPJlR1bL1699dzuRgXrhrcOuJF9
m2UJHHb9kHDEWJQc5rLIRjxB6wbp6ECGShqGxUzq9RKnb93PhGm8pmp2iOVqeKxq56mo2SqGlmAw
Nrjt0AGp75Krse73alCTXp/MbPxvyLrFoTHtg4sTfe4YKnEHcVBdDZIoZrrq9iyA6df4EMlNS7xq
FL9GRnfjcz7Hx6U+ZK5yjbPpA3o3HpK2e87sYFuk5d94rNa92rpKdZUigkp9GLz3JI552wP1a1wF
Wm4HE/qVOhZ7/F5UKR9RYXULEPL8ZnGd1cGzxiIOro8pmombQcleSrADc03XsWhTQLXqmKFePcZ6
Iq86jqNNkq7N8XgpXgrPvy5S/4oZFgf47lBpDRAbBH+F2I7H8rHl5QbZcxVDKZb1hzYI3+hifPmq
YzJVgVxkgUu2hufUDQ5FWbBBNdeC80YPaHzWIvW1XXVVSxESVCgBdvEGSFmdD29R7l/FYf6od+QQ
WRL/Z9DKxWz8vghm2rIYBy5eoN2kGd7cWr6J9eDTR9nii3xlMrFxCvvDlFAVGeoyc8T16GEYF+hc
8oqZpeMgD021eCcXfUUV8hz6Nded6PgamwX9YHtWO+K1Dlpt6eZGAKON+NAQ/6KaP9e4CHw/HogR
Vm5UW5AfEoHmVZYhe2sQkghTCHWLa8zDZ0WVU+Cs5remEWkYYutpkjOXNbpopAygw8fZCxGTX+kF
pEl2Wt5vCYjjSWyuKnJ0RycfrHSM8/F+XGNi1Xo27Q5SUc5/5Hn6mmjiwWY67INwjq6UBuCDmqQ7
CFt3si0fFIrMeTA4WwuyPubDajfqkAJD9ba0DoZ/OzpNCcKhw1w9QWi9ZiIZgYywl20Vqcvza9qJ
bqA25Qf7VeNITsw6mZYJ8Qd0+4wWg75vu/uybeeZhlbftgIy0t2/rZE96jySbpg+E6QhwQq5hC/8
vZYkQPW/K2vpOKRN51jmkjB/MngaLD+9UKaeaJ1jmZp8diilVHWJtCaedN175jaUiG7QumderzVV
4A3ROHdGWW+gpz1GSkfl5dkXbt7J6zspNaoia5IEuurai3C5l/qWnNbrQnK2RiIs5OQlQfUkXQSx
/hLm1qNcYdYD25wP5jqR2wsT3VP9CnlSqqc6odkos5nKR+r9uMxGdZwtYgODuy3pzcxX7dso1vhv
aXZjtfaqjKRLJd7vRYg2dZu7AUtrWkujlqoulzxq/txRiTOXar/c9blXzvus2SSdLm8rollmlgjt
eVD6xZq83l3riavYF/NOKzES0lhlMTj/6H/rkf63EtGcSSVSJ0Ull7LlbzoLCpceWsVSyruNE0f3
sSQfsx7ywOgmTsJwxcD/umztd6EmR1cGdmIr/RGv01o0/ADW5FcvZkxYNEa+aKTucWx8SV2+c7Kc
YHbiNXHb14m/F4ZFdjQUa420kXWbKMYmUjB6J1b7iszpSfLdT0qMfVhHBwHeYexxeg0AGTcI9wwm
yUQpi3ihOhAq9H5Ri5cuqt4SvV07Nn9qkbfZspWdu8RM6W36TwWzsTlRgfaluzlenN8u2qQECuDx
JjYnsk0ribnZGdacpHGDvYDrU4s/uWt8xIX0krfSG6fTV948lBNlQ55GmzxfuHEn/oTJw8xGSNgi
vgS4RtaNqqTXXhSvVaW68LKcWoomZ0/4PEpXdehK2jK9Rfr50OnWhTHX+NL/cvGmVvo0SYImLJGe
ZRLuiErXb5pcuhWxfW2RdHX+6pxacb4nLj+KfoyNlTrIDeyPEDaIaPz7UpXuYJbOm7Jf+8BVDLt+
Viim5hGElplk9c8mRUgSV5izhm5z/u849Vsnq27vS+VQj/3YMtTvVUjGeVTcGABTmKpcWlzHW/Lb
9ZwsrhxiQKOI0VqgSmubKiCvEODYvbFLNcxPYmT2FQgF2kElnXMwrs7/tBNQeG1q+g6yOPPhtgTE
KyrNXKQSs4P6s9cTgm5riLC1pxWryjRXYSJgM6Uc+Bkz9byzjnIbx9bW6JxVoPRvvccK3MjD2qjj
oz1GdhMMsVCDYmu6uGPKrH8//yf/ftIkv5sr+OOhgF5qJ27aBoA3a6A6AnM2Guq4QpF1/gtO3e7J
Ytq5YdG2So1XOHA6hP/1FQkwKOnYcs1Ofjz/JSd6YtrUjR2ZubAVnW9JkpB2eyKWde1GcGqaTZbh
+Kwo6YqwXngw2CnxH10zWWip/TFeYrO0bkSZHvAuHY2+uqrk9r2ibRiK7P78n3dqR7EnKxPT6iIO
ocuDRyN8SoYVpXaM0AJHkRaop4I5RzTU2cZB0pS9VDl/vUjdhlgmLNyfrUARVDTdhxVJb31qXtle
dWM20r7PtCPx8skhbqFTGZKyTMkpDYT+7nvaIpKSW8NXAeNwQ2lWEVGqQcbIqr95kbyJNH+x7f4R
Bs4yC8pwZrqxAieovBlHNE4u7WL2ji7Dte4XpjXzvPga5PlX5ekPPkSl0XiW5eImENVDnbdbWwnu
YpFdWMlPlWZTh3mgVkoODjbYMI9TF9SX/BzLmEECduZmADg2HKKn0NezOUcfPMblMhH+3pO1C0/t
CckU0uT/vhdxr9M1A4C/GfyW7IauQn3tyntTk49OipHPtM2VVBv0vZpPrwA451sfYkTp8zKff2hO
/gmT0ldT4jgaxhwFnG1E4fkiBIAUX2WN/NRK3rPE8c6GZQOkPFzkUvAUyMEul6q/or/kbj6xOEyt
40aryX0W8tgahXEcq8NYHgRbwaXhz6nPnyzTXSOhbXX+D2HntSM5smzZLyJALV7JEBk6MlLnC5GS
Tq3l18/yOgPMncbpWw/dhVQM0unSbNvaTD5tmj5L/UhEMVPRzM9/aUG59/gvy4AjP/d/TG5OSdDQ
rYjmKt1rTD06VnEc7lcs20TLN2UHMeLc2r8yhizs7G/Hin/ZJzj/mFLredSXnqHGgWmU++lgzCLS
N5+OeBPiQmYXytYuz0PoyRfKuVPOrHP2NwbRv/aaf8y3KdUPepJbCsi2mGIPB9K7EUwajuriQhbP
50MTPKzbRKEcH6SGuin/BqD+k1f7b+0t38P/aO9qrhwPVreypTYx4POcXN/KRqCZzTQLypm6GVVW
xC+sYbr93JK1LcKaEl5K5mF8585Gq/56N/KJ/9vd/GPSxXUeb98ZxXGlveTt78K+poPZqWT3Se5u
uBETJLMMMXGntfbSuT//e7f7FzwGWf3/vxlcU7QzletEV6PXWKHJHWwDxpI1nLIe45M3IEZCk78i
3paSMMRKYBWryjg1sXewht3SaACEzKChXKmpcPe8jOnfULf/Agk3/lkaKTjFRHanYV42nwzcnoAB
xtOF/5fpr4RydNkuKqhMbsw1HG+7NKgm2tjJQ4RmJQZvFo7hY61t+IN2Xi6F8gim0h+tdtW48B2x
kU6+W8qR0n0B/KlhArU4jjS9uZJUcLAG7mk0Wsp7z6B1KUCnal3ZGvqptz4lBgf1+VYz7z3ld65E
UFGkEPd73VQlx4TbTNsXw7sBVzGnGxi7v+xI/yXZYPyzpHPpTOp6PLxWey9+6LVm1/VEiQ1P26Uk
u8OOGKO6xI/CKB9pgr/Fb/71Y/+xE44JaySmCqasyr2z66hbKgIUTGVaQlLTcyWjUDApOb8hNJmc
9/+9d/7Lkd/4Z4GmmmfL4KgCn4K8e63TcW+4VGPkiX0uKbWGb3xnLcPeCAlYuTaV0exC/vLJ/zId
2/+Yjivqy5vYMTnwCpYTE6s5MFcu6FqLNH1gLN2eLddprOJ73JEkjBb8deM0f1lPZav+l+nA/se0
PCb4mnaDmxPNKWG01ndD4fxUtncaXOJzDpbD//tj/tvnyOnof0yCEeAFzRRacTc39SVTm3AloWJG
V5/zHC6s8jdsl+n+267X/sd8KyYjTLuZBtWN9n4qVBiXGcqqxUE8heYqjKdbpAOORUGHG801sQ2A
perG68wDPIs1FnTXfKjebLAcJH3SVdyyQKQLRYd9dWqicKOM5p0TWs9qnZ+0wjl0ktkvRLh1DQyX
o9G6zPDnDM16A1W9MF6VLXLTT03RSbeoNkO5YKs9rmqIpYrSmGCcyLMDXvSTwrlSzfzWgRiZxuYH
Dq4L88M+Tpre+WOlfIRqvq6jct3M4rPB4w6GkO0nEjHXAQxd2A6t8OXbA5S/9DBDBA/KTvc8ElCp
2POSq1VPmB8EyAGDMmzPzoKNe8x5T2+BLqB8apMBrgQnbyoZkkdzRoCUqCt7kqauxQiWdnkINWNT
Nem2dHPUX/l9P9rD0TPFzouMg9eqz6JSt6NdveJwfD/NJQW8nhtokOwyd960ECEVx2TOdMrH3B0w
8wqN51wBzSS08Ijgctd485caJj8Ad6mXqsYYlIFXr/LGJJnPrOfYv2U+vppECFZlWZ+mdHwarOQS
q9U2rvRzR938BkOVwDEm/LoUE+eRfA2UZldKm3pNcQiZ5Tg6WEX3UeD7GSgzdrkJ4pGst46YMlI1
6zRXe6a1I70B+Oxp69YzvyUvzKnSZC1GR90QAij9EOEFPjvvgIsPjuNeirmOSFHgsaN4FMGDaF5n
hQMv1AB/0oM9HWD4BX2tkiYkrWja8KQxPN3FibHPzaJDxiiSFZrDl3kxHy0Wlq7TQ2pkcsKwjcQ8
6G4bKAU0n1rdxGneraqIjXiTgCEuxzdTz346gnKqTS4c69wXusu3GLw1fFVYgYV11bL6qRP91ibz
TtnNr/qfmtf40rfKjzkkGCFbyU+izIiju/Fr6rVjVfY7VXVWlk3TWLaKk0PtfZC+31XUKqrpcgfp
NvFNz/jKnOKkZdGLoceIoKMTGsEPT+FwL1+1pxqrIqLEttffR2tce1YYBcs8stvJ6595Nl8p+hr8
pC2u1WzuMOb4icPmGqt1CZzJQaFYVncTo6tR6gZ3Ue1VhMm7VlrtOueGlFb7dfL0y8K6Ux2HtZlN
dxMcVlMgS3WjebPM6i6O4rWIcPGYyuhWNpDC1PjBdj2aUGe2qLNw444Op0Or2mqdctOTdtrJwWQo
iEJ0VliUCNHiu4v74ixqvSEFzDGSIxEoDRohbPLZj8PpxqeCt52LIDe1Q5Y117qdDp6VgGxZ6utE
LAMzR5Sw7Ddk9i50uuOI2D5ovB4Nioc/ExUH7TBuXMvcR3py3yIDDETFoCjy6MGs8ybI4LI2qEwV
J2sCW58YIR6eTXk/rFMlvW+JVPdefxM6+4wpuzerCYmLeVBGmDR9y67b7I9J4q6Luh2RFBLTjlvt
WUB0MT31IJ860RR/pkpGIkd6M7lHa3Ktugb3dYg2yaDj51XER4PDCts5MC4c+aiMFr4kgnsCS5Ta
lbbVEVHbzop8DmmXpm6v1FhjX69uLfxCe7OCnG3qX7gyHvvcW+Pxep8NCxvDLH4RU/KwuMVzKHmS
yjQESTSv5hkrhMh90Z34zsSSJrHoJUP6LJtMratHjZyPbtfwbs2V43mbSqkeSrKsC3Z9PlPDXiug
pevhdYiAQYiQwMJoPWeV5ZuDutJEzoRaoRZBZJytOmZhR2RfiT7dGRV1bL2bP6RheKK0PwwSrWzg
NZMzBXWa3ZNuc7d5o//ZNE4lOuU82fUWKlrIRHetcD9DYdxrFvjILOPQWN3Ixt46zggbjGSyg2ZH
/Woqx/ekY0KhRJ9sR78eCn7VpSbRV2MKIDO8R2tjAw8b4maVbc0uQ33gRcekBxOfFgCAJB5bgzEx
Z4aLpJhmmUliJKVxxfwb87rk3OThI9xUzMCKKvcdTdxnWv3sZg0EnvJod2MAs/C77swdPPHJ1w0N
ZHS2tmYYREoxp8GgkYHGX0UG0hnrzVe3ZBs3Gy5ua6/MiRN3tFh7VseVPXhb3uWuhXbYiklfJ/Gv
5IBLSJNDvMRLP3JsYfHnAf/sgZapo/fRpUZQLO7BXNjzABTURfWO/lnxOyDW+aRvKkPpqdUZD6Ei
YOUhbh5Rh9T1si/tBGN0g6oWc8Ae1SDWP+nVhg12YlJ1N427lHgraISO/dxCqKgjv86Vha4eisj5
mkR1b6YOVHINoLY1mn7YN3i0ud12rOfXlIXGVMg442nrt4gqfJOGweWTMowS+rooTxDM551cchQ7
wQvJim91Wk2rBinnqLqbNHOCFI7Qk+zMUN2OOp04tdQPa/FWKQk1U1W2ahYdaqS4SuSt0yEBF29X
j2E0XNpyAHJg6uesLYFjDSEJac8ODFZri2FbV+kuBdujtt+x63Zru+hWmHBuwHnfqbqz1lrWeTe/
hGJ+y3LjNbZhi5vNuQtHMrldESQ4cTdaW2KBaz+JdNrOTJVGxfpFYtop+tc+BLI1KHOA0d861vVg
6lVw4IV3Hp301lnuZiwyXCC7Y2tmnGh6+gW0W7YgLHbh8psUyqc75Ds95bSk6g9xidd9I+4pBhr9
KY7ZeQGIngz114MeMdFzhpxWLgqUiUMF7mrxHsiS7WtPWWnm9OQq9lpwlqqS9DOOmotK7gCfIiMw
8TkFH1XCDeMiaVVfY3PcZa08PMX6h1ZkO09eufXYICF79mF3V4HtuJvZmk74PN0ZFsae6uzizthu
JOtHH3RibhzSYWjnQd+VWlBrM/ITg1JNghiyD8cVxsdhdgRnF/BbvjeWj7OQYFPxoWcs4hSSYKYL
0I9shhebL6gCViT1UNI7iCecilXWnZ7sMT14YXRA5X/oy2StpvapVKrvFDkJEBcNj9KprdaNnUC9
Fz6a8uYdi+fZBIaeARWPDpXLXBBbAAIMtd4W+fwcO/nWhj7c0CbmaOw8c5K60GuPIVjoxGuod0Gp
Dne0wz12d6xswLsq7DM13b3JYqmoFTcHurl0CFunWb5HHLMpSvVSDnYfIBUEcJ+zGqVR4xH5mw5u
aF6FW2C3YGYXQ8T2q4GjGH6q3pG6bXVVedSS1Hm7WgqVrK+j/Mj0CwRB/Xspo0tbV/WWVTOh+CeK
s41df1uDVxIXqYZV2c+3Ft8hXxXjp8Kstonj5jsqbFw1ThBWlVWyLNeB0Hdrdnclcoi+ibAJAXRe
zzbGBc5hioYkKJyeWAN+YDhpbmXgSRHDdmisOzZM2skgxw04jczqQUbLqslAs2MEZGg3rKhw8tkZ
m/DAQvGrDt02wxlQ5xgg0uFOUNdwbU1xw+67DQrQQyt0Sk+KrV9007zvcIazhvkrLcd6E9WYapWL
91UyV+npDE2+nx/H1r7gZK2v7KoLZIl0WRlXBbiz001YIrrbqHfDjZfzHls0I5nZn4pqfiJyE1dY
zlV5bctqjEszFpjDpB8GzZnb1p1lYdJWUUaPrdCdq8FEsKCPOMMruqVjzY5NwxLW0Zmw8vqGa/Kj
MpnbAu8MbBcSqO1TefN6fKQIL4fILI8Qi7d1mW0NuznmkfqxQHz1EFOJLLma9fLSi4b9ZBpQCsB4
C8ns1lN/STVcKcvhrFvYGNVu04INs4B9jp9hXpoYK9TzYXTMklVTy9j3YLxGwcpi1nvs1p6t3H2N
h4FEPZMs832gux71zvaHpYQ/YWU8lznrrExNDm4x+y7zvam0pyTJHsSSHITSbsrB/B7TYZflQ7kx
Acf0XvvWu9pvjHq1L/Qbvi4ZtLZlb6fdG0q5e8swTzoODDK5TqnCZWjdcF2o7qnqDNVfPAXbO1SB
6MNuSSyuacVhLll2ePpmf36qFfSxBOeBXVVXeJQIDf5TdycQ2X6lxlBzVKiWwBbRcXaF4quhBtQ7
db60ZXrgJxWlIY7qe42SHjp7uQ2j813zEJlrkJaYs2BpOBe09ouQRMLW5S14/U9JOecaw+uT04hH
VOjKdcqIJYXGFYJQuQd0LN3aDHObFJQR9bqhwMKxuxWCnh/KqF76unpxGkrZKQ3TEdbKwOFgNi8R
R7qkKOsgRP67XcxOrBTmN1QaMINMBm/XnnSzF0ejDpF1aIPK7FoEjtZuke9uYUncUtJ+s14h5zRh
CS2d7ddyDUrUI5qadRwBdE9QfpAN3alRdDJH4ezmcGKuyW0VKISt+EvXY6wcPqsl9UIszpGnryuM
sQJgy1ursnpfU4o3c+xRHv2ZNsPxICtfdEqsZsKu1ICtlIKzjVeH+K8hS3fKaIsf5ta1qs9lFnu9
4E3hzA62fD/ztYrmXnYKLM8eQxHjBqeuk9aDolff2/OCJghDVd8mUomxxG4ZlmtJ/aJPTg5DRWf6
ljRddZl/SGMdRc10T9gVqsxaCtxCZX5Sa3eXTuEunsunom/ZhFSfeusw4Q/7lPCpA22PDvU24U/r
17F3rcl+OGYkAiq/wqDAx3Ddp8j9lfpWJwJdWbzOC7T/eTayInpISvJ4ZhHjYVeN7XwPJGCFEz2M
+ThRwcafY7b1BHvgMHTjapTApZkXRnLY19V54y32VYocG44DYiz3VNI6ncdKSeg4m61tCxZgGspi
z/YnaLplF01WQxy0es493jdr7n4h3uTPBMUtp3o0tVLbZboFU4ZiZJdWiEvK2cxmrZg0RdaA9tcH
LGRw/iCPKc5Gn5KIb+/MGIFAUe3DyjkbZb3J4KpEimL5hlAuejIGspvJuy7D5WiBSFhrpv0qm1tN
xCqO23fVqV40EzFvZsvQN3Nwjx50RtcsYpXjadlsS7v+tGQJqspSFn61aEY7auEwHKTyJ1tZ423K
Blb6/mvU6YE8VxdNj8tY3TVFeW1a58Odq9+mKl+VJGxWfYvrCHyzlfyNOiyf+2w4uBTFDWjWOA1d
vbw8coraVrwCq9JBZGAV7dtCrYJU13gDrfudqdSeKgqRO+NaNsVLG+oPnW0FaLcIn7NMlVa/zTx2
rY79M7SARSHsUBiZOxdj+u315i4svFtcV65vT+lF93I2fznNLLtk32McJQpv3zbeyl1sjNpNw89V
6v8a8xfS36tN7oLm3BhlfrKb5NlcelIa6dPcOw9G6V3qIl1XE+9TJx+pRctJrdOrugBuMtwPNdFP
qj6fxTStPAo0gZ23WBgUFwXouazD0Dvi3fSc1PTW4STuLFVZSX3plFtYZKt3kWH7eH/ctFx7qPts
PdjuwSHwJX82tF89Ut9Gi3aFpv+OsbFeJtjbCXLbQvY7RVtRLHKNhvAyxTayS9bj8tMqlNcE0aaS
zydHGLs8iiOcobydQLkpm8HMqaqYlc/OHdWgwt5OL8Mn1GrjRrZ2tzhs2J33edaPnnwF8lpSm9ej
hvTNdhpWcnLGR+yW8VBIf36HyknZeznvBahf6ltbQv26TvanSN5am74yEDo0un5DbWa2qvPixTNj
mmDelxPEVGW2B8DgbO6tyrBv5rtec+6L9Ed6lkRBDYLlBsN1Nu1HOdmVpLy1ylpnXfJkOuyxzR6b
57zsLhgrb7XFWjvoOmXuhxKuFw4gK6lgHiv8q+ZyLRMPPBAy7KKcPUwj6mTt4v7lYAmNfhu96XQo
Oo9ek6Qfadk8K1Qg2kv3MMt7x+VU6r9mUR1n6D2JrNZYIImyCzeYdUV3pxTjneLhf43RaaCXxTdz
/mWSSu3CAkOu1KlHk+a/qhZxDjEJWfd2+253ibZmF/8u/+LPtdDyHoymY+gQhrFcKyjYVjv0MVnY
yqz0ZBney1SPGrMmOLS+BtrqDr5pEgqm9hl/LMw1pgsWu+iluzEEUN3OQV2Mr4qN+lfucNKKA6WH
9bus9ahAyxdhRpgV6h62TRW4onHc6kt1LmhaCC8HilG+5lac2bGXm7FWCV/Ubg7A1blvEOFvgXgr
fj3XX1LWXagGwgTdZ5jsRGydc+APy5TcT739Es/Z1fHMu1CEw0ZN1MEv4oWJRMPYKNuXRnNNuuqx
oFh0XQht1ymGGijsQTZNi21g7nnLVlOUHH1C3UE3AalU9B3BQZ10h/5M0PIBFuJe5fRDzoXZt/UA
Cg7Zr7W0x96dDuHUxgiGSsVvOwLZOmXFUdbtKUN46VNlL/U7YM7XJmmyznOvFUvtpZ7D9dxxC0r/
PaM9j1ug5oiEEMmyrnLc1As/m6bCHyI27U7egwEq0FhyMLCKcNdOxVElV1mkMliqSjMBJbla1nzs
G4+wqJtTNdTnVzlAO4Uzvcj7x5bjAalMETYHPY2PnRUHrlFePcMKhu49EZeiN97yOAlkvrMn5gep
lNKO2v5Quuee6jRH7Xcmwmrwh5WpPDvTF5NKbbwoxARi/q4ZXwnr/P5h3Intn+L/cCW3DZ3CERzB
Y9JR+RQe5mzZynk9k0oWsW2MF65IU/kqugVrBFcga18Z4QMfaoqz4xD2+ImqrQG+y5ew8dlhMjs6
1u+oEugHgchlLAufTV0ZYJzaeH6WBhHCOfMbGWUtKcCOkuVk8VikUjkJbRmENxbMmXTp4P7wTeLS
GKp88fC9QsGD8SQ3FPJEW+vWhvQsv8Wn2O0P2+EVrYUjc5Dy1GTp5T2z4jvMawnRQ41KxHxJA8ku
EnZyJG/RxwQuLeUs670K9tzyntmtASfKj7FL1kOQYKcE1U+ap9yuOAk84s4MsmGTqc6VbYQuf9a5
x8zq1vJOuRUEuRfuS2Pl86AmFzrWMDwHzSkblewFP5S17fJMO8CSz8N5Z1J0whvjIbXF2Nrzi9P+
FPNTZF74S1lgrXgaoTLiRl1HEf9ZzEiPmADUeg/uvYNOzz9uWT9KsQInCvkKG1cEWoqGXj+X8sAY
65/8hK9q1l3hkD0kNNiuhz4652Oya0vJWszjS9ypnEfVCbBj8ixf9WCgTKGH6yjgQfTsvbq+VfOP
5TA9IZkXo0I0kSyWjw3gOxCfPdCFe6m6l2AC8oK7VB8e5MF8MOhdYpwvrmMGRt+eSZMjS4a6b/sq
L6X0KNZj+aEKtNReFJq+bh8RsgUKhxfeVk01XD1QYyO2KkAiqXxomeH4D7RNc4eGOOB+Sk2jPucj
ac/8nuyIMWiTNLqRnQ+9mxwostTcAM9B8YPVbRLOhDPFqTQ5DgBYAxOz1w8Q/luvlVoPYynPiHGb
8QWzujv5YQlbYIZGhNd2iD2UUxIHLL1Vnz25uvpY84rlJ9PsFPtKgkBS3yb4h3p54DOs+LWf7qOU
wK0yr2B0+hp7PrZOHStvp1LiqbCn7lZ4JfT5pTBOU0bJJ5kked20eXI5kDA9O0vywMDWk4nzC6ug
RgndOJAgtFcMH0Yn+ZZS6KtiGE4jfz1ovzBlePs8UVgw7zuHCqZ4COWisJZVx0BQx3xvxq8SaMb9
D6J9HmFmeN6Ndh607HPGbUMKIZqkeminqPcbz11PECPoo271IoeVvDk+QLbMnxeun7mgHAlavZfD
oxrSS+G47IqmXaJSa8il5XMtE5txkDcaZt3ORklf2/GVtpKMFCHSZ34rBBJShwPLvcagskDhEptr
DvwkNaJLlN8bTf/D/FO3xp5FfWXYV/kqTU14K8LpknmRUhAi50vejKxx4Z8Kcr4LAN1kEvy/PS5t
ypWJEYqQ3Wor2Q9S+oLcKB1Ocq8ny5hpRae3dvxDv+D/rmafTA5lgx2RkcAU6LUrIqTZT5KVRXNI
4RLfjJvqVdoycm0JF+m9T2QrPACuiZvKxDgje2E+5Rm4M0k/LdnC/L+/ZoYbZQyTW6W95ZzGz2T3
zknvyHlsyLs13/rPK5bvE+Xfeh4WCNcTVdcNAkDLB0ftF0xkzEa1/Rsmjzb9KKVZzd5iKRwDjuMZ
s6fuvLosQHJatfQTacIvWz1xd/Ilp4lyx0hy6u/eA0myLL8Oyd1QVKSk45XsgUS9ZN8LtWwjj/f0
Bl3fJhHocw2rCNyb8Ph5BciFUHMDDId5SNUxR5wh//5RV6WvCJflqYdQjWyCyiI7wpX00NuQzJYt
GEZfKhRCKxyCyCvWSXYcGCcWg0dY0fNCoZpspfZHLmi05xzf/rwd9TXj6cfmvupOcagFf4Ktfzw5
5EJHR0lJlmA6go6JhmQ+YBrhQnIx7tov2eq4fbgiunELstEj5zPDdFvu/hPweKl965Q3PraeRhxI
zwxUOTLkysEKLy6a1/uWSv6iKzZ8hPwzuj2/H+nnpiuJyn8hVKTc/V7Ofkb8R3wk353sC9I/hO7F
lSTrTXZEPqFmHe9Rp3E/MdOSvuCxS/xX0gi5MtoL3w3joO5vlLf6FVsHHovGmLSajbLzxUfzXHK8
jlSO6s2aFaUlOtAobxWqNuYbydJhstOWZhvFW51jTYUwoaqsB9n/RCllWET9/vQqwZ6KeZIrsioP
rEpLi+GrcQKNv5ITYdg9G87B6rQN7n5EBT4niqL5x+VIDBhp3wqCLRzTxnJac5MWO3qyTBcJZeAg
jf0FHm11xHE13bXFe5z0K3lUcM16JW+C7ULlHJjoIjKPvHO+l6CidZwkkPNq48rlUq6c/Mwh1kdn
U4nE5ZSSSYiqRFiSHfO5e36Bh5t5OG7+j89Oj9Ke0WiEyACtbTZ8VUgAmogMZtUcqan2Te2Z5pEb
Dz425Hn/c0c17YhLsdx28A05A9EluDy9gpZYsl++yxvhm3JnEOcnvFm32Me044vVD1vclPyeMsY+
xJpv8ql+XMlJqNRdklLjUd6u0EHZcflE7652ad3kblBzrmLCbVbdFLVDMcJ4W8JNnZJ3drxVjevA
FBLp/EHoha0ILfPaRMpKuD8LGakEqYuLrtp0ziPKqTC9uvHezc/T/J0qFXqOe2Vutp7TrdLYvOtL
c4vL26B2+AdKmJX906a/WsKzTlSn6Gc5g6aEbkZO13RIMQ0sG+2lIiAxYNTsztSllvE25pUJXgId
Tj6UbDz9DF5mtbARwTp8Ix9RDtG8OsuFRC7DYWgeaTjZS5hrnfDdtueVIWaxyrB60TB2iCAMcN4e
s22p3ir1txUUAzlnnl4LMUJJ4meTfUNKYMaDV0Hp5ZuS/limupqghvNXTg2XJttmEjaR1uJIDv/Q
YCVjRe2B9JzLzjZLOCiwQzEpK80JDCc4Nk+bQpYFxYFnW5tubm8ZRaZi+SDR6pdko5OlOmoa5eAG
qfMf/j/BjCxMfAc7NEx87XBhPOcqjgNqSAAZuR3f5c77/J077MG3JC9cEISCr/MkZvrE64zUL2kt
oWFJZHXGy4iavNSyO/ITm3li22ljNzydzfkwVdQqY+tLp5gqg5zvWdrH0CodJo58ZTPIVVF85ljE
8nKVbjzxQwcfE75KOSbN2Vb+IV9lU3LhH8RE9/xKHdOHiuJ77H6hP29c56N39qL8pUZv28bVdrI4
ev1K6zz1x3HFAxqB7ZR6950+3QviqS4QvMp8m8v8UaQcrFOxdpJpnWIhZGGVUpGg5yHRs11nWIfo
ZTh2cI82rvZqqHM+4xemghK7wr103rKj0XjiPqoP0ZJS7FNuNZhPG4rjZHsuHSESMvsdMSluvqU8
mhORLX9UZeZ+LGC3qdY2THOCmwL7kg5VrHv35010F96PPij+ZE+HhHHBozUquD5FuSZZuO1mA+iL
zq47vthAop0zCb8Z98WYucIbSFS11bZiLjPBkcnunsuIP3vmhikauShHgGqJbq4wfdd7oZfLlXCe
j5JGFgp0HxOIqn7HlGMwXBJ2/WHSHmv8fLmWiRqrqdLPyTXmO82yPJ9ufitLQEXZfGJXKTOQjQ4M
I/3I8E2U7Uc7RaW3XuYLvaJ344+2xUGlaPd4imy8inLRrto10b1RvUzVa5JRlhvKxu20HNsn+1Bj
OCIsFxV2CLXL2zfp78xbz8RLPZ0ZGdKNxx7PjlSNFvcVbVmH7p8LWEOgji+L+jNj2avp+ZGrSv8c
/qGpdWt6iJQGxK4ne6i83Ya/kEOPLztUEvxSjOYBbVcT2WucwvZd2xOsNPbFiDUiCU2O2ifRHxKE
YjwKARLRuddMMcn0sObjhakL8z4k3llp/U2h/ozAidrtcjX5HeEEk+IgWYEsyuBgGe0ttf5QyRbE
okQFy8CxQuIzouod6djsBXKebcgJaJ7KsSxVvzDviVa2kFbhKbDRe6tsSP50TbEnS3An3J7TVR5d
Bm36HYzyDsXRvkBnaOEu5Vsms7VbLWekD+/WODw2qXryVOVgRsWIGxA10o2qUQ6FczjpuscMyyp1
FhwqpuHDo1qMoOCyU+2KgCrup+QYUfpk851pNm+6V+zc1tj1BUrlmrKZhqoyFGjUZScqxlR5qPqm
uwT57LaIZzB5BoeVBzMYuxb9nrwLr2yLwM7rEFRe1SAI96w/UiSPucLJPAa9zCu0TRKE2bRyWJ/O
AMy9Vair+SlHfrcHBbRLpuLS6tq3bnVh0Or1ecm1nzCkZAU4OFjpnkSvbVNuZQzs7SMH6Gj6lWk6
hn5RdjG74YlEaBt0I/E3pRs+icoRVOYIXznqd7SgZCwW0OJWXe2LWd9SpfVHceJ0OFmK1NrD3UJ7
k33U5rzrwnzljFpAA11GXm6miFedY8ncps9NVH4QxnwkJsvZsX8vqKCRM2eJoVIB6pWKgZUQ6rqP
mYvGhKhJ7Iq9q+VvbJvv84FwDJmmAa8cxYT+x2RVDZXm503yThYiX0XTzEyjU61ePtpdyFYyv+nL
BGtXY0ta6uKcGAWp7JotETZl0H6DcKiINGGSGcxtQ6jcWodAliA7tIcuWgI9Vi6k81/M0f11PSYJ
s7qvGLGKlh1IovmNBu2OJATn5/kdERpqL3t6m5rkpQfTqKfpm+5kL1LGW1cq2D9CY20Trb3CQleu
kZpnwkYHVUBO6G0SNQoOmbZ+8hJXw+8rnFfC0s6xkevMj7BetIi0/Whv4qFFWjEb1061TvBAEj9S
IXto9nhrZvsXhj9kw2h49oykWMdT/umKdu048c7RGuMwpgaWVTpM1vBp7K2zxuGAIUj3SGvmUHbi
/YyhPBtmvd7HoDoJ6ZT70WR70qBfu/XOgjEDSbpGRsMdSBZZTexDGVG30IL1Jm68Q0m2tRjVXb+4
t05NDF+JnHytzCU7C7d+MKT/VK5+1aLBG9UOCg+735nliG4QeW3rpwYHz36Gx15GbhNYS79OuqQL
LOmrNc2Ee7sof7Nn8vym9+NCfa0bFNPYfuyQqKymzF7VCZHx0kwiYpuc0J0w2rGXDPCXyv2oXB5h
DRM0721kvKz8fbqaYhLY9nI/2nF4CD33YNmgEDmpWorY24rChlDPcYTTBiQdy04PhzfDrO819T3s
SARrjX1nTc7ZdV2Zrmz2br+solr9hpmxNhn+Vj2RKlSi4aGq+2E1wnX1e3pzhD4HAMV4DEmhLYO7
9fLuozMmAKzae5Ky5DTKgz0u69FVTmk33hxOboYJ4q8t6s/RgZiiWfZ0olgrftYs5U4h5O7bJVv1
DEGfm+lT0Bs1/gqmAUnS6bauqX1PjXFT1LQLlMZ9sZ2eYB4OSamxLP+Hs/NYbh0Ltuy/9LgRAW8G
PaG3IilSdoKQdKUD7/3Xv3Vq9FpRuoqoQUV5iQCBk5k7twH0SPa1bp3TytaW8L1uepM+JV4n1qXA
wIkgqTweQcwdixOQbjaB0dPrzaoao0XGPLCwPeUxnpAfaka+ldiO03UjGIt9l2CmainOwLY0XFZy
KOn6XdukX4oC69OxoV+AvQVOsMf4YNEGz82U7wqnfQ7LEruhJSvzVZ32uFzbR1dExzK9Ufdgxb4k
VbGMnP7oIPGDI7ZxCHYrFJuHF55zs8QuhS6CXgtYGYSkv8ikYU3yRv9p1NMCLMZ6SgFSqLb8s4R7
kPDi6eym+IkkiC7ozLMqYmbtdnR5VXoaMYlMUNMmVgz7wd7KkgtpaDTYtAx3ffEMQ3Ema3HGDBMx
nrrMv5MNP5S/jiBR9Q5B3mmdngfHXRptdTHgEYnK3frRtFaEj7FZnK1zVxw1azj0bbP1icqUTM0R
ko5sjmIRH4lG+Kis9rVOgmcDo7zBYygx2neG6Cez0tntty89Ts/zIQ8OVaq/mHEGhNQ5c4+OdZak
2lZeviRNKTXWwnkgriQV4Czmwn9Xd00vvKUp+ruU5rsDXSQe5KCHcGOTLHqrffO+wsIGinGhrFts
URa10RQ41hY3rKQ8XCzDa6hGT2UyxcfIzC+e0QEHTIE/a/wR9bEwthinwuZuTkOU/2ni7hZRhyfP
Glah7+w8L3nDlpaTw+sbcFsVnjY3z9EKHyJt0RGGNLLSl2cy814fOUvbtPdjW4ebBIpkOJE+WVYu
M0FkTsfEggQ0GzIrR7KpATxB+Z5i6OJpZ5GqyjYpE8YxsdOY3wcTvi3dA3OksSB7L1u7ibFxwAOr
SFs7ZPjhMsZJM2nlS1nAdeczeMEAByx0dwSwvRpBjFZ5mKTj68KnasVafGoCezXm2Oxga7wIMlqE
JohYSsRVuFAcG3kupgtFGn1OsE3up5Gf0rYzZvGjWmv7EJ+ZeIB6EfXlQYumaE5DKerkpRvTr97s
Tkbc3iIr+kqp1VUlTuGornNwb7tm2+204ivXWoxu66yf+QO7IeH5O47Wpa2EFDJWbBbx7fKJbULW
8G6U4Dthr5BvHIgBreetVT/JFG/LtT/L0AwAR/zdhEZVzbRDyMtDENnKFv5L4SlbUy2PIq+3NmeA
66kulxU8VD3HLfRIWH9xP9wM8rK0MDo2Rf2sTO6ZMLxbxYyiS35Qlz7EqDqVUL2DLnMfd+HjwPQz
tHh0wEaZQvVVni/kLO31BHoRcvKj7C9qp50nbrJWy3BnpNXWwcOn4yFzdA0nVRoNvSYdLkvgbXKA
yVZND+uVrNQ6ievjWB7k/zFlUBQpQHdBkQ3YLvsbD/BkUSQjqynXBtxV9wHlhlROxsHBwegcrCd2
1CtW64g6/Rh8hHNJDwjH1BzBOWu9Z6NdzVlrqJLQB/Gx6rdsB0odWZXtS+LJdBqt+CnKraNdjy9I
PKjAIV3HxE0qUudmtGY8U0XosMPpH1Jfu2aZn8380kR4oZJS37hbffDvQ6t/8XvlzLZ1QYjwfUBi
Xt2/kyV0NvnXUygXkemun/rXuBteUYqawMMghXzvEGPnMLUpyt4audy9/Puurne9rJ515/LhNeWm
Y9KnFVkx7wG1V2pYnarBuvfSosB3C8sj9pjs+kCJgTL3kmQ81NYtbch2NFkmeaF6lnc5KVxz0+WJ
xzdm+Yu87BGx93c6NTUq3U8Ms8q5VPBA13nEovPBb42jYX35bv8sGjtaGS03p0NhwacPrIWeuuwW
LREz3kyXaGwPjEybnnPLTYd97edXGXGqluW6zKJdm2m7OjbZpeTdvC/bL1Rn10Q13xseQQnT6EX+
knrQsvjqj6VlrXJiQZ2oupaM1lhpn4M0Y9bW2EKTiKBp6pIE5q0WjMCucbouY3uVTMO+y4yL3cBU
x++pXraNTQyRfupj5tbW0qI5HdEwE7qx6wygMeGFZFuSgeE5LndtwCpNN3RjqcAl3KYWRPx0yN1F
XdXKqioBLcGieg0qSmAa/RYp1wAe3Bwq+H8zbxqJ7NZMXKjjdUPWSMQQ6CfjkrNexutWlE/M5Req
Uv5p6noEPwP2GyiwlvBW/gBGZpfGvMzdtVZN47YKy3fPLh4cI9tM0K7JzDp4BbK1rLmKyOBUNR9E
V7+hyD5IfqyaIQDSR3Z+YX8fdt5b1bdPsrZ4cftCYihczIT21DNX/lRfkNffab3ekr6K0eNgfXZ5
yOtsiKNbOA+0HTcLfrvsxsIWXD4wDsKuv3Ifkk2IJH2mdC6drYuLPL8Ravj0DOOIVtz88lsI3G2M
MqQEqI40B/3SeBOuq8xd23zJ/PqJk2PZivGkFe7rIBNrHNFt+o5xhPTIvTYGYi67ZXbMl7Y1slk/
2lx2darHbMM5MM+9DOGAvlByvF3UPGjgirPv/IfULknsVDPEFOmUzvFvxt8ZvAGREph2rHKeca+G
jilXTjgWcbxskicGsTpd+0P33FVQjkdp2WHCi1XtN4Omnive0y3eB76z1c3oWekhhxU2liVe9SpD
LFQct+SfhTYRZJpfu9a6yOnJcHBRIOtPCgoUHuwixG8sSSyiMKbxGk/iY2BFuHBGczUNxacKkTbT
yk2RexdPxTg9UL1TY9UXV285NQHZhCleG8hopgWg1uUcksKCLAp2uZDMe3KmDwWvG8llvPhOslUU
VnfU6aVrTHsd9SHNbLpJRLkzJ1x/MLAmgDmaIONQTtmpvbv0ax16kbbEG8/Fy7YYMiyR2vSih+lV
UXREI9XehmiuVd0fncYJv3xzbobaXsrlrHCa51HKU5OQm05HmkHy9MeDZLpXQ/6eB93e4mrzunvL
at7TgN3IzKkKZqRkVVb9rXSqHUj/JqiKp1zvb9aQ7vRUPJl4GDpptxQqmjFkQEbDoz424DooDQXV
2uWM05z0bLRNO69ooGZWy9irCgU2YcrqwGpe7LA5DJN1gxa8hDy+lk+TywsmDPgZYEK44z+OfJcd
uGFhV4++PcDi0np4RiABjbuOsLPT2/yzC9Mzib+bNKQ5NX3CpwtLXErMmRp8klSyoElDrtEkgngU
07ix9RadM+MSesI1t7mt4YL06G0rrVnmtIVlJ/44eGPMK1/Zu+g7yEa4sXTfxN7Q4keB3yI6sjlE
910U1/i+dvojbl6sRzwtweIFvdTAbACx5kWo3lvcpEeTODkZ2iv78sw2CT7q6rW8dU0KQ15jUpHv
d1pYbN9rkzQu+cQJD0pTMCWPeQUeXjS84hTSZ0edHtqewWMiBEm2e7IPQ6e8dnIH2pnYjhxrCSVn
dIp9H2I+mY3tm52OCyJgz0oxrVJ1Utn/1DT5fE4HPCtlD2JW+Wtmedt8nKA5NcMxJeU4lVIWs157
tfZWTw4IOVGZPH7lPJuCrcDIn8lQOMgdufmBmlHznJU6kUGQOs41zUo27XRKpm3UG1rDuYcSeR75
09MAWaKokiMJ0BtBmQ5tcGXp+YHBLS5XwWJKYL+O+kn1wuNUKndmoSA9n45dZF3wu2QnFT+noX5O
+u4hirBzLtKrkzWrJB6BTLgFkYg/Q129U12ABv4eeeFOzje23XzJw2AE/zTSPNoNWr2jVOsLGu3Z
UFrHLGvZvesPUrfmxum5HIjMhY93lXcbAvHWhVMcWthrqZp5wEC446Prm45pGpbzyRobxO30pXIz
0kTm1e+rnT+FFzWDz2Lh2ziqiBsKN9/DbbjXavmKA/0kziUt8Ji1zZapgo0VyJI1iQuLmyvJj9BZ
/F1mucjFIkRdoKRR1R+Ijnx0BFF/vOHZoF2N1LlTHA5NgMMtepO52uVn32ec4YvJzASKMybEIzO3
WbLn4wbhnpkNL0oC8apHIgLi91D5U0sOkdjboBAV6oZZr2r36AcnSAXWPUqbJRvWBzaPNy1ECOUm
0wvkSkpYOtwa2MkVPxsMmZPPJnNAxWZyVkFWpsH2gdIUDahAa96bPj5CRHu1NOUMHvkYN9Y71po0
WlBtoyGBtyAh3wluXI0IdONHzXn021M51CtOuq3degl3HC+FdBgu8iLla92ibpJVrAn7D12/N1UL
oklUvxmmIYEbGCwOodqLOMeET0xwyHwzv7N8rOgd0+SERsyFuOvY+uNLhqzRTiZ0Jj2UApn0Pq0g
KwYLXeAwaSYEpTf+c1NEtDR1xtq56+VkMP2R73xZWg/BUN1Eou2yLpjmRFMhOou1O7MTMrMW8CbK
1gEPid3xVbij1B5ArYhbojKLcFi27Aj7tq7mSmg+yuGhQL0JZPoIbLYc8+HNGAc0h0O+bgNlXY+R
xXahOMsDLfK0XTE0u4ZPDeiG38M4r2lXwki9+bnBNxyeCByFkhFP0N7hTFZTzSpQLK1pUCHWwPQT
o//BBDPTmqGfsXleuSX4jY/SYR6i3ovpKTseU3TVGLnoNyXKm4Xi6k8xL11Qinqet9F9KOV9ov5q
hH6fMpOFvIGqL3HVYOePCAiJxyFU3UFxo9dxPiNuYK4XHMc5JyP2bqepGJ968htm5IB+aG3H6zBt
vJFTwgQeBvF1mlmE+ddcSt2lJqtMaZz1AN44JARXiS4Z7XXXyPZhevTjicY3XEEkW7T99DiiU/WM
5gXXqG0UWVdoh6x7x3wj1S+eLBkKQT6zNEA3WFfGhUvAnb7urj1zWIaPhTX6e6QkbNTEsk6MeU2E
Cez0VVGU5yL2/6hTdKga7pvgRDWClE2kOX6Z9H5SImv0xZeaGdcRSWIuWHEUKvA4NWVSom05VBBd
TB8Jc3vTMYGa0KHo+fSeOdY4H9j597H6ZJptseo8uP9tGD8VXGuUZAYK8PwtyhFLs5QKp3Yn6sxG
k0dSPfYEUJexJeQw0wA8K/SGgQUCOVbjPLEC4OHePKQ+mWCQzILU3AYO4wbQD2pPtPxZPHzqDps2
rxefEP2fU5vVcZW2NMshTJ5irZf+XdrWexOWvOaG/zydusLyo63HQ1Gjjan6HmMhDr2MFjDILVq6
EN5Ybd13VRUv6Ze/OM8PcrZVC3KLe4tjKIPMkKyG0iSksoRXKyMIpM/ClNUQPQZlznS5Dgk0IVYV
fDsQLVrWYLCRdDuPcYG+KENJUMesvyP7XUVvsNUMSBE6JiSiRrlQ+oayzfq0lXLdZcimz7Bjgtn8
5Ih2Vizk3aoH/a73nKuNbaehxy+YUx5ju72gQptTevR5n/usJZObnkdrzx6eLCR+idMs61G52aP2
Qk96h83XBmetR9OylikbohbXAB4YmDK6xVw+qp8cyR4aXQNev3U07XCEtTxB4DHQExjmNTNgZKUq
VoqdB0kkRxOq90c7VU6+DlJeF+WnOrUvNuYHAEE8An7amDP5awEML1GeUoODFDQsOjN88jaqk7cP
h4nY+cg+Kn34XLYCF+lI2+qO2aEP7k9KAk1WVGws0mglr5Cm5tlBZTzT5O1WGE5lQSo4wF2ndZmZ
oZcoJDOyztfXmhW9RGMB2UR0b7jtY4/Dj6iUgaY1YFyipSpgVNY4QnB8lVaPnELEc+EqsH0hrM9L
ZvTE0PehaZwC5jkPREZU6rArbPU6uOgyRPlFWjJe+xSuPB35pqMzCrCNNgJiG3pxD3hwpJDhRiMO
Pc4FalCvB5UlAZJS5g/jbRL1zRv6Vxx2b3EJp53chXsBxX7R0mSqzXj26YPwejo1Q4X0or/L7Wod
D+EdFCds+ckKBKNGqSR/wrW29VsPyXTOyrNk/lFgHuFKMNMdfacVJY8p7gGIsLTl0KmoF4dHNm27
wY7eMdzeTzbkrUADKPGH7CIvsJoQOsagqdCDbilNKbotazOFdYjJgHquA77iuNEOMLRWlpuz/xhO
geGuwdtmHpoFpahxngpvqQ4a1rETHSpCmQLcEKbcTXZVV+50b9zVxGikKkQ+UP1lorWPWRr7MwK1
QS8jGseqKB5SwAnmV3DEsN21htg1Y3Ga8D6UliKqMgEwiE3f4sSBqAKaZ/lAJOuuj4NNhFcDcwxI
fhI+9oXxlVToCTX0wG7sIafoj96UHQeXkuP3ZTQjKKuiLELEs2pstfpknqbTg5FVFXafCHrHCabC
1PLwiCK7Dfz7hp5Ba4rFFLJ6Kdm0FU2jzG2jgpWE+EbHnCE0omXVNTo0SQVyl2s9dmEJGTwAEqei
JXozV8duxeCyDzKVPT3JvAoNWQAKJi088MYmDAU9XiSo2WZ07jmZi3hc2gI6Ku/HLOTurJuuGg94
e69jZ9jk9PZRa6trI3KGVTRiV6KpxS2aKhAHb9dTDWyrgOlas8Hv8LPWc46BkQHfNdNlPbh7rdNO
ac2Dh1oYkLmiKWXje+FMhh0dKR9WHu3pD5/sMtk2YYsvLcFXXWNuE7+BRDjFqxDgc5SdZIVOn97D
bTkmJarVBoyMzk5ICCkwt2EyfmTZtIELfzH7lM1s+ZxnFmpaslrBy4i+uKrmdBFasgjBOEujdJZD
nyIXhzAzsjxCWiDpthACU3tTp+Ijq5x7z5nusl65x/hkrzvibNXZFUwOUjbCTrvvZwoEnFPvAbWS
Z2EbI4cpXiUtVuFqeLZs/8W2o62mDOw5BniJhVDhpDvRUSX0U5Q0VYYCfo36i91ugR49N3C4Vxxr
Mxj1NrVt0IFOf2cnfTdISoBZn3kUwfJyc5tbAGmBE120Qk+2oxiQ5dXKsAyC9tHGEYugcIJlOJC7
WLl3WN0EGPAsgyHBOSZUP321uAQNIk9psmBwbW2McwgLdEVk5yGq0ax5VkGj4r1whu4SdXiVX0TU
4/GvQS2n6q3tlDGog6nrK8eazj1BUmjyHLJTr9am0b2NFjKszrR3jApbw0XRNOmWPlcxqppV7B2X
jgpA0A9vdZQeRapCj0Tn5wjRQcEDsIn9spgVLTY+eq95sxARrwmBy9T7c8nDi4pi7ZBrX9gOe8l+
OiWjc64HdIlZ+5QV0bBQsdEZNQCswLWAe1R9rwYIou1UbBIvf1KnHpVrpn3lzGUGITPMl+T3TXaB
1QUU7I6i3WjGEz7O19Cx2nnbSgeBCpkEbGo3eJcbW6UESCi8YO826VLN0B6h98URxjs0fVOsCiXZ
B4PLFyxOXvdaG+YXqqWvoDSfU8GHylP6hAIS88zq1RPeYsGmTdyXQofFqCbuwnGtrRIgiojLs10V
903TOHPXTVdRx6JLGB+dMoFdQMBVWuNa9hXFb9DezLF7VBP7LkaV0hmYumEBhwY/go+Zx8pVGg5Z
ZngUpX9AoMIKso0f06RZ67Vl4CThXcO2wWaTCAUDzDJ3vNfALzhUqve+n8gkHMlDtaAuYcHdBXNM
1rcJCqOFx1TmsddmgnyqXTRWDUQkBuLcIj2Ooz1K4wDkRHNnvkcsNTzG1zh1v2LpoFD07rsRmfc9
j3riWHs7xFMmy9ajpe8Np9/6aD5jnzglb6Cjyl3vDwuOd74+YvkIO0TRerTyniPNOCm6/RLjLeR4
1sHGHHIm0kxlURjAp2y0DwAQTMM47ZO64otV77pheCTg8la6RBF4RF9a7JpmhrBfpMMSniS0SVNy
Z9FnkmWx9Tx9NuDQPwfQezL07CIfeF2LKsAU80lT2eLU8JtZ1WJOVo9GiLOC8taqPE7WBOtv4qSo
RvivxAEzq40X+H8cOtZiRFA8a6r8Eozuw6ggMULeoKjO/Sg/cZUwaoT1ToU9soA8vNWEAubq3Ut6
ho55Vwxi1tHOGZzTkoZn5PF701rPIrPmsUv/gcvvVs5xMbgadLn2rBjhPqgQM+ZY1FR2vy+T9ij9
N4LOfY2r8ZzV2rtR6U9DT1vTOreg0OFj6+tgtF/kl0UUHxmE7IEm1q9a4ZwSXbsq8XhXNtotd4zl
aA+LgGfJGJQ9IrgXRmXqcorLcTDeHPkQhGZrsatK3zRXI62VqsqOL8fwKjgpHXOS5lv2Imk60szT
j1KaxBZAGTO0OnJFgJP2oJBp1CLoLLN2oSeobYz4GAcuu6foWOV4Uoz4pIBX2bX5Byn9xh2TfeMN
xxL78vmoWSe1NtFSTNZM65GKF6wPJs2AQ64Vhyk0UPWKW4dnl7w5KYAiGsjxEKMTyhNc0Z3qq8fG
Q4ZVCgQEZdBsJ9DJMQ0WVdC187qlUJj9qWV4tDr9U9Ep8YbC7hoZitwnmQ2OSyN+FWrvExKR+POY
YUb6guXN+Nk4kBXC3L5rRvvN9Rjuatu7MwbvIoCqY1fZ6VgWSTjKTdJPJu5jjgd/2rMq1f0CUg3e
QqRP/dF8de5MxYaoz1WY5BCYYTeH+FWYGtwQDHQRYfRoLULP2CuduA8pfAgMoCn07s2AHKG6xSMj
58nUaHNCddoGZmXLBf5GqfHGmcYjTikhlkzmh6PZq56CYvPMVTVq8xwOH2Y/zezv/nU/mLLa32wz
LcS4egK1edMo4c0b3W3QWp9p0/7ikf2DO6r9zRxTeEGM/wZJvn6SbKiDu9oxf0tf/MH22/pm2us3
mZkJxU95mBZsuwn50PpjoIPPVYB3dvYUY2VhxwhVQdL/frd0eVv+xVbwH5/Nj7f7MBP1//s/2v9V
gbbLqOd6vDA6s4fC9OPWsOcjIhEmcvoq1wyDU52HMbsxgFzoV9waJnKinKrEuGFjt2+taBlnMMyl
Bx6BQWvNmOJfvk3jp3vyzWSygcpNuI6XbuQSvBnKF7sSK4uwax/SQsfLgfT5aKbOV8yQ7hvNSvqt
+ROKZ8AMdqmwDslIka9BEZlgAsho5oE3PFZDwWOb/AnN+DoJHeCfjrTDc60vywcxYCSIDdm7Rsjp
L1cibY//7UZ/Mwu2gyaOBwa9jadVZ9c3WKjUFWSoeskY1MGxickeZLvw9+9V++m+fTOrhBfhgqyl
8cZR2keja64y3kepgnsYFtBGW05fnDnqzH1IO+/pP/7Sbx6VRVLiWDWSz64Y4r3Qw51pMSX3XvCh
NtCFhRWAm/Qm5JjiWEfxL6/kD2+89c2xsrYV1U4JI9kYEOjr0nFnYYXaazKaXywxf/oF+v9viQmm
44zZ5EQbrTNwdB2QaxafLRuJv982+Xr/25Px7cSq6gbVsEy1V93knlzelVQ3y06qbfgjjI//GP/0
wy8Oqj9dzbcTrEG2ooIpRhsA4yfU0nRCAGhWtvj71RjyrvzL5ZjfTrFqwnXRSLtog3J2FzjIwvSR
7VCd26+RCiahpEvyNShmlslU5snFYDi8F4INVDWeIkc9Y35EmFsAgVqEexXpgeYZd3EI4w0TBbVX
H6X6syk1NKY453l9dcxa1Byq+gHfFa4NWdJO3O5Gp/rlmn64ZeY3K/OijVsonCMPQCY+YgyiEUMu
lcH65QHQfjiEzW+HHOv0wfZZM2wMqAJ2GOEawMWRCPbZpFLAI9F9W30kVIZW3tWXHvmif/+2fog3
ML+dSqy7GGh9I9rYSb9WI38RiOLc4cMAxvbf3h5T3tT/VWEqgYtIbagRBhvKyfG6N5XQiCqLV3+/
gh9v3rdDx0D8kEOSizaxnT8KNq+FbSyla7jcEkFk+ZAyqb7udzEIuF75v7gu/+CTa347ddIoJZ53
8qPNOCqvRRMQ3w2w72vVJXGDYA6opv12hc5Pz8e3A8gEvE8DUcUwb9iVwpenOtk5FijCfpJK51yY
n9LqBxciLGENdlxGJwrG1/K9VfVdMqTMI3WJ4s+QfPmE8UK6Ztldfgw81N9OiYC4BIjpmvEgRgTL
OjquHKRcgNnZkfLaVimb8IyWRG4Z9HiEjKSOR6h390FQHM22XXSwIJQGjV/v91hMFXP8C7KZmk4o
M1woLMy6Sgx9FJJG5jyYSnvVI/fFNnT0A1kMP8Odd76Jg2X9kOXdUxk5W29K3gYPObDnLDwD3yN3
grXes5LH0zPe9k64lhYotaVvc0V/Zom1cQMYqEns7KMi21W6uVAwdhpJDeIN+xAmvkwWHKjSc756
K/tUYpJ7R6PdtymOwWASOLNFeBVUrNyqYOBqa1wAp+qB3DV4C5b20ejTO062ayXo/yGVG3F0iGNx
bZX25jjjV5A7b6TWnhnrmejSdO1Ywz7tm6OBoAmDDzoj0PsBfwvArc6VExMTb1U7D1WrvlqSfdBZ
d2whDkKrThOAxwyu0Nkkh04zyY7EZy6sx03asRi2icy1mqsPc6sb+oUFpI5dZM4sZ2VLRwqcSpPt
VYz0aPiUAcgYOm670DlVNi6KKbGcsYuRH4TYAHfMJKBWF739YFj5TnPzm4X3XNviHAynzRuSrR6V
x9wXV2ReWPJ3jKdITmyzavh9Nmiy9zUEYz/TU+NzGCCTEtGBBmyGj85DF2anQHiWZMQeXQJhozxH
UCPI7uEr//tB8NMh/a2M2m6C8g6N9cYxgjdpJYMan8dt/OV9/yHg0zC/1U2dkml4LXWtNKGF2kRH
Ysl7qN0ym0WjszB8HDd6LX02OGJA7c4yHUBkTNSBGqxRl96xjdzAEMKXR9sMWYx1EL4sJpGOXc7G
atJaXjfi51hYRsUMUfC6S4r/1iIZ32ryEEZBPAUVNd8SN7NozmIK3vIq+KWA/XDrjW/1kT0iZltN
Tslnes44C7XUYbGb/8dP/608GqKYIrNTycHAcNWvIT3ixSic8Le564fj1fhWBFUv8wfQGX5+FKMS
x+EnVLOjGSX3VWDclFZ/FMr46mEKiwP7k5/GL//piTW+VcZcjJzQEURnE36VhQ7N1vxrX+S/dC0/
VCjjW2Ec9Uaty4AfP5QpOWV1dzdBH/E6sj0njbc2N5vzf7uQb7XQGOums9wyBJ4MzoGn3Peqd4tF
efn7j5eP0b90lP90mv+rg4C9Oik18noUmFGxMAz3AXZ9v7AxuZPnSGm0G634LXfjp1/27RipawQD
tBMEP8CXpDaEBuXRes58Z6Xr0wLx3koZi18OlZ9enG9niuqXU9UOcbQBlbzKd9LkKUCo8kuWi3yA
/+XG6d9e+wYfxHZqomhT98m96wxLqV7PfFzqlWD59+/G0f+Jmfi33/Lt7U+KNkjEwECh1oqGSTbo
YqwV7xZSxxo43kz8pWUEX5YoMS7AmN4DH9YxUGGnQ3pVAOFEGq3Aor/1jnVfBuOJ2PCVnbK99/jM
hhfAayzNCyGfsNkz78WIx32Fh1MZ4iroFeFHxxpzZqbmvnZZfNrmNlaGl1A0u7ZnEKySe8OY5hOT
lSiHjU6NNbSsmYtEJmvBDZ/lcrnkKQOiVDZWFVa0kMAczEi98OC1wybxtQtuF6Xj11IYeEDjyYeu
w0PcjXs7cZzFEEXYzQmkh27+IIDSmt7b2a3/5pr5NB/b4cmhYEwt/J1BgAYqOf9N22lPRuw/+ypG
xZ44Tma3M4Oe8Rx3VLuMsAAMQPqMGr8JhCpRk0mf0SInD8DGoac9emV119voM6VU106kjxUcFgcN
oZpdEgVn8XB6bGrasCYjtQY55QpcnuV+WKKjTG+kxC69oVBmue2yKLPXuYWcDVgW2UPYsNesqq2S
Ks+VY596e9jqfJ6ZmtMnjIVcWTM1ztM2fncL/80OxnxHHshjwUbaatnGxo5GwlO7CxXrS6Ao0wTW
2gTZ7aUvYKlWVApz7mMm5jtiQ2x5P8OIcWnXmHmPAw7TubYLQmdTK3gI9VZ0FEPyx/PxpoktZBhh
9TWq0xPMnXqd5tZS9o+xFe7l4IJf1hIe7okmU5qAEFRv9g/SDqgUw0koEyxKmkBjwoHUMNv3IUp2
Ri/udBxi6eDzOz3EHzfvEOA66tJ0u7OL7GpQfHZkDTrA6UDIRIqvEwuzVnfO0o3CL5KPTFd2oe39
UcbpzyRvkK26r8LHmaTxbiroHqJ2ePKNZu99ls/QAc5Qokeo9OmLpbGDkaRgYUGJ8FgNYnhh29qt
c+NTheaTfXIN9aeDGoKTmLx1iiuQLLQxDqO5QltplS/qVO8mCkhdRwGwsXvVBwONZeQcYku96A6u
VmN7X3qQmoyVKFxvVprY7UAgP5VB3uLjVdXEaJRrU0uvpIiW0gr9eawhmmlJ/CGNkJRJvZOOgqUN
FRRAfnL9o8YYQAR0shQBZuatjuha7eNHiASYWFl3BRF2c4MfJFTLXDS180cl8pdlJvu6srgbdDKF
UxXdRzsGp7BULm5fYL1C7qGbsyoLxR3MKKjqUbFJdWQulcv23M4PSdEc9SI6WD7uvi7aRXowNF26
f0daQUCQiN4v4bHeQcBfeU7m89bhumkhWLSTayWySzaaD/IumSxD6kCcSiqiQhOP8gFeoUhevVR/
gApwVEcc0INol+lltJAPAd6XrO6YTNLp08NVOa4hmQ1OdI26aVV1ioI6R5xag3BzTIR3oeEfg5Ct
nKrg+9NBNHAy7otTHuw8xF852GmU5wqpDjoJpKl4cj97gfcAaWgReu2eZh3JFDSscfQ2pSe0me3p
8FSSwVn4jfiSQdrD0K1qnIPTOHlvh/LO5+ByxjImS7w6KLqzL3W0mOkIkxqSkq2aKnI2/6pm6nEa
iTpAYtnupbNwC/QUOdoKIsJLDVttEekKaWMm+mJWLGsWr2v88hah1UIV5OSu4Ec0PCHw/c8F1QZF
ZvqJjgryVTBdUna5FrKJeVXW71lIbuz/kHQe26krWxT9Io0hlVKpCyIaMMY2Dh0Np6Ocs77+zbqv
c8MJGETFvdeay7Eiysqks3gZUgHriXL9e6RsEPoU1lsvs1+EGJHSaC3pEzZCMttDD5yUjHDnToP6
LBaMwyyWMWupfiCe/CQsQ7Uzvy1U10zp0J/oh6t0BhVbriO69B1z2PS287vQIKl0nBE22SttTyfP
rT41HSGwpZ+yyX4aFhiDFTgUt7WBWCHWNpqLZ5nZao6SG5eacjVELPSL+6Pg3Itstxa3NW/u3+wI
kVs34FJ2ygCHN3UH7PFvlW2i0uLO7WJhgnTyL8+tq+flT60VKI3+0STzVS0IfZ586xwuYPYvFITD
jcQZn0o38sPKvQXYWeoMW2g4wnPyRrGv2+zcQSuwtfgpbAzagU1P1G/xr60iIjoGXHHB0WtToKMQ
XbsMtasr7sZcvZMZ/7Do4gJ7o9wYbbsh3vGuBe7GZE1DbYIZt2zDk2MgcM+lDr9lIA/Mbc3HpOVG
00/ebpnkbiATpHV3rTb+Gk5/KLJyrdnRJjZNFO0jJutq2yTI35sCjN1ANKzQsPp65oc1ex8g3gn7
mVFVd/Gw7xtxoNt8ns1kp+DgddedjDbCkiCsR1GZEPqtT80hEp5MbzvM8xWEQ0B3BkWdEl5NPZSg
YRaEzhHa8njst5ph+7x8SQ3SQOk6Xs3RuQVMKtNJmBQkRCjRusteNJLhtGjwUiImb5cnDxUjbvQk
9KtoXqEnw8OQoqWcALniCXEg3BWfjRU8a/qEhJBZ2c240cNkVzn1Q5zE225GxaHH9iGqq2sB3h2F
NDLZhu5vJssrmArU/wDAIeKkREOT2sE/pLyInL7dPGIAtgGrEyJyJIzmMSeMbcWD9cvAWy0yr9Yh
4qaVRdIWeMTXEE3sMMrTFPBSneweAmv4HN2+WwtTuxP3QXWgoqeLjnY9ufPJqGD7m4b56mrRJyTO
R7vGU6Z29SZNaZDOGGbgDkB1KDQqrLkfFO7b0EzvQyuekV1zMUV41qbjwWPNLbTsJ4Bd2BvzZum6
X22EqBphcGgzp117qXNMBB18veoWlEQDjsXRehpZActRQ6xHrQ5W5lpNpXmpsrXaXhRmOo/Th1HL
QlXFA8BQeDtzDG4pT+CQstt7RvlZttNBvVBluJ8qn0/2kI/x4H6BHEViGw7FNmizZyMuf1PcsWp5
MkI8prkoLk7vXqdyuA2oHqDlhEx7PPWDUWwHU0fQM4HcNVHA8Ec7zT4a1DPUkQGG8utgNpBf4mcX
4E6DrYC8GHPt4nbnCGspAGezRkS4Q2G+HuquhKQ8YaXskue+sgxQv7xTGqOQakgJ0M0nIi72dRp+
008AKmm/aa3+akfMJMdJOSyCf0EaiI1EL464rHeLiA49zrS+R5+CBnbXZWgyE91FFKVfAine3UU8
gk75GsPktXQolXl64KeR+93l9SmftLMxuSc9s7o1mpFHBHZXvJdvWt2+O2P04/buDvHJYcopJtlG
ALif2aV3Hs2P0ldfVUQh3q3bfxodrZWlyUNNHT90QCCo8apO+FNa+5NBkzmzD/S2nuKqKjeFwHk/
2+auRcuIKgzoUxP95CB7100Yf1eU6AZN3ewi3C8kVE3xyea+1WraZgYNChaLPC3mvqwA5SZWfUty
53tm/S8sIDJjp13iSX47i3EREj/lf5+BL5j8xr1DVLECSJKDmm2jJkIdBMC0YISxjmQrm33VzabP
HAqe1KbncUw5UUcAjVr7QzqEayCi+w4X94yIDl9xOBwpdm2l1mzC0ttCdGZpp9OoOzGrFPIGLybN
wi5XXGXe3Ug8oD/leIGlKRkL5EtRZ27zLAbdgxhODeAgYMp57CBo+PR93UFLXYBtDyWuV5o0W5Mv
zOnkMxKNwjfkfFK/S87ouopVSdu0AM0H2c32upO64afEX6jTvRXoyOVwL6dQPiStWYuIgsxk7oMU
k0y42jw70kaxOMI4sooH18226nnbdTStq75+rSSPt8LKvwCgdWnc4NTYz6ibq2XaQIC4q48s7OE+
2s1VoKWx+MYWxziU+vgaQ7UiwHffIdboWUcDInaH9ocA3zEXB/UeFnt+M7IWQ392tpf5op6FZ1Nc
G8P46GQNhPHoOwr07QL/xJjmp46TRplZGzEkZztfjrXBcuvWW53CbQM0UFswrQXz5xLqfpIuW3X+
D/g1js3ACWOREnOTvuMVADdOtNUQLIMPP+TX9NBd1BHb6pwV77CeDxr3lryW93wxyG/RKbw2qbsv
9IC6srUtYLHVQ/Zlpwj9ZDb9M3v9eRH5E2EhmwEr9GoZlVQDBWi6KISXvbc1Ppbo/IEnNaT1Jsjy
F7bPPYWMS13F14KJSU35scu9Dkc5YYbBzXOwb4ekgfmZQs0YwrukFmEVjOBIwpJmi1ALECv8GSL1
q6rwUECGjaQRIiPvak2MtfBBDR91kHSccqu53pGsr73FRlxy17M89xXTAlcgcv54K3E8Qdnuz0nV
3qNRfgKu6OASRQc8UDp6AMiCDn4mhVFbHIhOIhdXL52P+LY2vTf8OUMUbSeFDrSiM4vsLgIPJfp5
P4T4haSNPqZgZ0SFQsWgZeR1+wmTztCDzx5QHBCA8yANQkOF/oYqcJ9l+bMzxRxXceFR4+k5U6kj
M2STbVzOXHim74iZGej1u11TxS4oVudaPK06DSG6yyBRP7DF5T7hQo9kuF88XHDFLosb9DjmiyuD
e+OYVzMDx405DsUL+fHuznYRvGiCeBQC1D4NSztXdf0gGVGa3T14ZrFbAP8Sj3Jru3DTxZ4PKnc3
9pyYcNTsc0sZSlnFTeus3kWP1H4RT4UV2GtDR0lkWNnJDUzfrKbGZzK/I1Q7pknESRuZZJu6d90N
OxYBA9yBx7wfmwwoWHMSVf+sVFvRCH0p8y5BPXEuTGBkmAdLeA/q4Kf4+EOO5Hni/G9a7HEy0jEF
lM2j7eL3zLl5aHn0sgig7aHhyya91zXhSSOdAduY/8REjltQdUdTb86tCiWX6fhMovQnDPbTf3Hf
S3G0Zuu3KeMvT7po/Mrj4A4ADt11L92zw1ahjmC6qJ6aToAB5v3OllwtA1knAX0hZFx6Tz3F2cx4
Rzg4J6+k96Ept8Ovwit3xJ74hVE9FpP+lAzmxbTZGhZ1yRx+utDe5txhJ01ci6oh7Kus1jVUEquY
t3kSdn7WOKr8weOKbp5RAZSvko2BGJ6QKCBD05cbpVsr1C5ZCYoo84KNtQzHOMYIxTngAzfg32In
M2fwlCAM2HJkSolPj5pjlNsvtoQnVlKGREK+fDRl+hhCJYlbjCEjLrSqwAU8GZAopnhj5s5xnErI
SfF5Gcuv2uUSL5yAdLXiLtRY0OxghxGtPs7BAFB6uGuJYa8gwuerIMwQ6xHDiJOnvkWZXDmmscuL
9L/BswTW1mgtrsSMPzXI20Gc3cTdlaz5WmCe1abdjOWW+Ixsw/H5KXZIwODnUsXY62phaMRHOMW3
whluXL/Odcg9PCjgdSwDNySSmFFwVkeROJ+ZMqtM+jrUe44wcz9vsyoEgDMkV1eJ1ul4XmMmmJbq
z2ZY/rkNqEFTbDPw+gKIcamO3TIDvNB6l2mwDo2YthIgD8r6zM/m6I5M599SDru8i68uySe+7Cws
dE2OJIDTl1MVj2nfvxmy+Vlw25B4N25AGB0Rwq7duOSCGk7+GJcPRhVmdBWjl5IYpBxAnK32Z957
nC/vVVedMiEP6t+01H/LaUEaPG1bU2wMhk/j5I9tRUAl0MvJlJ/xbB/nPN7HMoPWgrJwqL8Mkb44
jfgtMnkdEshZef9v8qJt1YmHgp+ZGN27tCQEaIVuZGsKTUwSuq3sdDX46nIhIzJZ/maJ2LxDyoxm
at2M8rkhXDLjvp2xfpj58ugiaFMj4QdXE8bqof9Hzs9LmJLnOHuvYT48E9bMddCoucUPyJvVgWYY
nvsWuyAQWcfL4aeY3U8mMSXG9Wua2/AncFSiD5QHo3N+sp7t07MRXoPT/+EQCOGNKIwAGzIXn7ze
x8rUi4sW4+i1tDYDEANrPttR8WnqEBDy+quidB2iUrBM/N5S139NdUXu+4KBrx1NMT7mWa/sr9sW
HBI7zXImhgf5U2g+NxMi79b4NxGNrJmcV0GGEO0gH3HZP4pF0T/k3ShINyJ5DUVidK9GhGa4EPd5
Q0lsGl5SVNQrUclrFJb+2HANilzEiyJ5w2XzSN9/r5vhneSrVytRiU95h3CVB+7ajQcIctjZpbMn
+QW7g3yzOXiIZlZOT2oJmrvDzknnhHqh3Z/gYlzpo22NZoJOWW9ycLGmB6HO7R90sheLytiJKnuN
IpUg1x7VGiU4GHC1ZRxG7wXX6EWb75nWfibs40t3l648Gj3Ysom5lhbtS6yZf0nmepBbkmNXTiq0
Orqqt+WyQnkqm5oBknrGKu5sgr2Uhoudpg7jg+7K95ZIPCRuBFnOzp2zwgW3TrIiW3Kb1SWLHOXj
spQMDOiuHOcsPL8rgsXz9dg7d82N35gPCryE0jlCS9u64jsoMSx1BGEjOrjg//fFRARjBoKuHaGz
I3DGsqe5uNWxTRh8yzlxnp2XnCDrr/pK7pvmnxiDRzbD/RyGhFp5n3M+bIsk/iTb5lJzginy9gmL
Lo7a5KXXGj9y7B17Mq6c7Kyevk3Auvp1EG9+lhc0tf6JtDjhP32O0OCP4pK49qaXf4sDfzt2fI+z
WJ+AW1bnJLWNqn8HxRtN9xdoCF8Gh+gwepzb4puDcN6q9Dk4LyyYBZtM232pR+VVWH5xbM2A1AQj
ZuSoHLEUpSarXyOQwCtlU0uag/mmPjis3amC/pEIQiPx44CR2HhcrUb2q6oeLwndBlwmED2ri550
3yKyt03vNaAxVW5ITB4tWIQKjpMjhz9LQOOKpV+zouh279cTxHy3eFXn3IgjgAyYxYo4Xm10OfmZ
451jKqB27Kxlpl9JJdmpNyhgBKtPqytmXvFmtPGZ9xlh6YozSfYkGRikV5VT8DJRBOC3Ak43fKMW
/vE51e+jpEE1Zf4yJI+hqTP7IUfyFii/2nP6CKcOiPWftF56zof13Pyru7Nmgg0h08dmqsL3gONU
HvocNjMHT/W6yvsFf17tWXwChB8PFMmhxOGosKPdYmgsH1a116LqwwNTErmUIRZ5jETjU3lzMTbP
WrWN3XsF2FRdZsZoOGMnWBlD5EfZclP/vcD+Cqn+qL+tZ9oJqsXBNt7TcvLVkFJntI6+gvQ2Dnl6
kuI57zzA9rpyqZXALFylYEyxqO2dufB5u4VDsmAVv1NN3kqHcA2meGSZa/UGeoZYV036qiN0DgDZ
qSElpgRg12AfxtO5jg3qLlDcb7FWndQjVm+REThRQ1WHkbEJDozq1nZ99VqJp11Daj2St5LUt0p4
fwURvh4/KjVqvwq0vRF4nyHeOcmJWP0VjtCg6KwXwxmoPQfc/Lq7bWWHdKHjJOajWXOENL8zocPn
Mr2V00XrUPkccWo76bukBgmXi+9lIJOL1NW++/SGnjJfv1XoGa2Sj4wO/qQCWlqDcwg62yByWfvp
x6+WDRn0krVxFryqoO17jwIivRvKbBRota2u6za3wOwxtDAS0KlCVemr4WzbyUktlAThqTJZnRIc
ymKjO/aJH5da4l1NX8ezDlOX35is6eh8eHCROnHJOZSYRbDX3R+8/c/8eTWkuLZxl+haHbdIfWLF
2orFuwFMe07r7F5z7kCPzv3cxFBo7RdedXGWH9W5Uo+zL8ghAmOyWCAS55qmXhLf1OnFtLsnlVpl
MKtb49M2v1V5YRLxzZqA8LM+qLfCe/jvE8G+D7TviYjCdKl3RmK/E7nCxQCqgvs5pHCpGJqGnO55
FF0mghj5/gglwO2uJk4scp9XitWzYiGpA3Bq5PZlYXaOY2rrODJP+kzjA4oiLb+TVocbvhlziPd6
PVMCdTgdM7K8Rn0iYLtSm59NilIE7l1dyiQ6lVYFT1fvIu0GCp7falIXNLhNV16XOt6wPzzocw50
GMQRtOOT5Bvjq0XN4nvI0XkvUZtvO+efelSAmMAFyW/+tx+DL7XaOLO9plNNIezRs4pdTdQNAReX
JMpJjmh4oDDlKYYuRXScaFu5rPEegWJMClVtYzzwBBabY1UIgSrpV8ruUc3LoaMQVKXWg0qEq9j7
4jk4NqZzVKtcQ/lFSPPK2yD+58SV6q3E3D5oEQL1S+0imOJVxvlhDil9AFx3i/mRTISNOkWCQTsw
z+euOanjbqIB1DLe1KcjKYPlsjgsmOhXau5bPbd22FMJX26I8VXPa0JgOETkLU5C7ZKyBWiZvVWV
joL90EZgElvePgnjlrJ/t+dGBcdbqlir8NnK6nXr1H/FaO7UFWqytD3vFSo2BTzrRa17LkDiain2
lvkd0GDgTLvNa/PC86sYHAMnkKahB/TfUpIYD1XdbdRXAXXVAiVQdsFjbVBs4Yg8GOVN95IfNVua
/IUXAqKz9bz0vZDFteiBGs0RJJaKX01N9xSWWOsd3lB/m3kUlTv/Rdn0o3ZYqVuNrzcUjtqXJZB7
Mf1To0OtlaZ1R8W8muzinCf91TLxu8QUiVl5kbFBVChWaeS9EwVgNun3wC3acj+DAfMxs93j8Mzb
U6Na70lEo5eXkKhN1WaezDOyqaPNYQFWlj9HOSpG80ldgeb/wsWSHT3QQxPQEODBzPw82I2o3bjh
KsssEbik0UcIn7uU+me/lrZ9E4zWSoo9XtZ7X3aXOTTI/cCEowrthvjB20Vj86JWHTU41MCuG0VQ
Yb/O+24TZlzN2D3mzL6on6jeOCYcLhTxcsYma8A44xDVlxDgWPZNK3jQe6/0pxZZ4KBRBscPv6uM
/thMLiGVlX4DhAABxiT2tts3xnBynL+EYhiVeF8je0ynioZl89K69m+NkbcldxPFoW2ok+uxzFJK
GU606ohw4RO2l2xp/oiIRhQ5bQ28lI0GuDguY5xE7CilZeM3bHaI3YFKZFuLBlpbpZj+VDaSdlqo
bWdhv088D0NRfPbS6SctjCedGWx7YF0Lh9roMAd3Dndn+O9QxGAzmnRL8nZelTGiVC9dbtaAHZwD
1WDlGoXevD6WIb6/GeP1SkyUJwK7Xas/FPHwNOoKOSetnI6GAsFvLBaIxgYDQtlFXXvUycaLXMSM
4fzgQeZKONTMrvFk5tDv+QhV3D2kY3PycNeW4C2fexPeVsveY48Iexy2p4pHGw7aEUNC+gHSljv7
mGx73RF+NxAIYmTfic76STSywgOIQ0rHp57Fb28i8U1D+mGzclUJ12+phAdc08LIfmA51dkMUJx8
VfHw4gGioKVsPg9d07AQhlzoFckmxfXrNe8l6AOtB5LTZ0l7EKqgaUY1HzBgHeyl8xXN4L48Ks2l
ydVtTGC3KutbVdyMbpnXRZsPfq4n9hqFM1oXYiHwA2Ix5SjrxcCKsDFuMweGxmI3e9ZCamNhkz02
C5Yv2QJBzqmw9K2z7bjharK+2Mj3InwVUBmCK6GON7vv/EBbfloxHDNAc/GAmIVD/7cIMH45nb4y
sumBugA7b1y9uEF81RBYaPZIpDT1GX8e5X6gJbKa6vHohNmp1zPqP6GHwhQl10QXYQkPNMGPy9zv
oQF+9Em8KahgGi29ZMaE4SDJZcVWI7ZdtJsD4xy18wZL1vxcAAskRXzclsqg6Xpo2QGZlSoLRrdv
cSIRHPHI3D7dk4J6ntqf3Clh+STe1lE3pKwTnDUCgwiR+DNl97XYoHRsigOF0VXjGP5iuMrnR2CY
Y96zQryFlLRG1q14wqmB4ehNtyK/Y3yGegh+iWkT5qo1TPWuHv7RBaWhTbF+qtxj3mc4qXQPb/yS
o5s0P3Vz2YSV9trSmRGJ99A1+GNV2aRwjlmeMsNsbIlVdltIg29sMKiNph0I/cMKX8F85HejpPzC
0vPdy+Eic7KmXZPuxYxoAsHO/JUmxB+gxF8vveWgbTY/CbhtSPfh2mG2ue8QMijLBvkWGzWE53xD
w2PvRP132IERMCRnclvD7C/F9NbG3i7qaUo4JEAAM3/Ps8HXJu+NFIGdeupV7vkmlzePOmqPRt8v
E+JAF+Pe6vnT1MIsJ7Ix2nZiPJHew0t79avdW8900/8Ajryr5xinNv0Q61IU4tUq8SIvplj/F+TY
BdmnrPunSWu5hFToQgegBowJl/NFao5gydCD1BHpD7Ovlgmbe6bsGjJjwC9yIFhNeLyGYpoYQZPf
a12/Aklcr7XJZBVZvtxk2LOl7Hrb/O0T460i8XRgfqixV+cgjfWJLhcnx9gUIKw0GNzRpK7I5qtN
41fPK87WwMcr5Sc36JSpmS7/Upg7dUaHQEwqBRokUV0AqDNKmm3UmjvK12ZCEZAjuFAdqzZ7CJr6
cSF7Qf0N0/qCuLrScoOImpbkTDb0GjyB6dxHUpwTCoIIVazXWhQQN0J9N7lihyr/LbC6HfjNlSqb
LRaDOyjI41BFemzYwkx8Z8lPta1dUHz7AEl9KvuHfIBiLmHtAtW4F8Xw2IRV48+ypl4WX0aOyGrA
jr221qcUpsd87YGcEh9BJDAxw3F4iOByajSQQmX/pGtT1VW9TqR+c5ifDsYNQlT7Q1fAj5/wG7pQ
SLpq58lh2NH5ugxadZChsx8KKD5igERQb9StQVhf3O22xjTQfu2PVtqylfXN2tKspzhw9pRnzqnE
zxheM2N5CefxIygJDbZixbMgftXoGvThws+4QRISDB5GAyXoQp0quolITiZ2JmkvlyrGkG8uBvGs
VnaMbdT0WXZgRD5bBjchzSk2uLfXATYuaKzU4BNS70MbWzV9ewKAClT8hGiAf+o5gjoGYYAycH/M
Bk/wMmzRtFSR/dKNEw749tE0fpLZpKFGFAeUH9sDBipwU6wGCqbW2DF4EIwwOmIiQ1xuxoY2fFK0
1+NbVMW3RnkDWKzVISsmeEUNt4YJVHOJ0ig8qt/3RnM7kkBoEaRkxvbdrhH/9ZKqCVCTlTRuGYUp
RiWwg4eaY1IfBqcZKYNuXDpCWdSnpzjzinKyBX/B4l4SYMgvqHFgu7Vgetjv9WQB2a5AqIPYIFoJ
guueNsKjTUknoALP51SlDs0hETY5L2HEbu86q0EluWV0e7nG2LSD1eJRDCF9TcrtzMCR37etL5er
2joBAmCNxb9QHkmIDH3esp43z2U2bTL2FJfDVeP4tqc0m6RejxDqNctih8zkk95mp5gttSM4O6u/
qIG8l7pFIcFS9Q9F04gpR1ADfdKx3Zsqm6Q7g9fFd0alrHUt9dNmq9+oI4IauqHFPFJrhNGl55bN
QgvsT63rPnj1yst/J4LnTfxc5UTcCiFusV3uLemdQYL51jwpIPL4yKYo2baDdycgZ9XlW8X5tq6z
tt6qH6fWKIiX9xQlEifIr//PjPJfmELgnaybSezcOnfcjVDfbCJ30ij2sU6Jwmx9r/md6/GlaP5M
e/oVXuD9t6C7VrwDsrJuWdqcefiriN61KAs0mMHIrRVw4uhNmwH27pFkIH2NjSB86otvp0eSqmnV
E1vCcz7Hvo1Faau7zmskKEcxzbsgPUU8RZbodVWRUsz4vwTh/LSwgJiwEgK0RqDOeXijscnTAQ5P
mI8+WD44VRUeGUcnB5e1YbaR01DNfudDe8JRFKbqze1GEogNQbrjhBASAsh5DkX0QEGPjJjZS7dm
QtlM5vOG6uyyiQKkTkZ3lCMyWN3WOtpOcKmorgAVvzYGopKp2Ls1wZj/6ZcIkpLWYZzc9j3p7Xsi
HS6lMOXY+6j0Bf5oVfV3DfqhY/qO4AUaRkWQOFcZWsE5keIrRzpFWQ3ubLJApYBHVNPfl3ZyZMEf
VxBsQASYxZPWgDTnHrXBLgtoX0TbZeioMcaAw2vO12WTvA48zCofJYWZkXA0XZ5iZ/nLiviFs0+g
Di+Szbk9GCR5sVp1V2yK3Xqxs21vhSAY88PE6UXGmJokqDnpkrvtCfPcFPpddPclLTcpbqXRCYcP
O0NNyJolrOAq2xGv/qLvvgdvrPxmajF5jefY49raFufMMK6GlRziGp+nqee7KV+HM5f6j4Zs2l6a
h7YDJcTRkcCGPyqplMfCZU/dDK5E2+9miyC8PEQ7LmqYDAO0B4eQtGKZMCoM849pqKO1RGnojRkk
1Lrt11aj1//dHjX83+9dP34nuTHvcjsOv/KEoSx1Z4NGktzHIX6iQ34bLKIjU+PJIiSmpNe5xj1G
50h0mzEnS7kRz3BDEOQyw1aOsVxZa09uXVzFyMGipBUkWndrdMDLcQPgbh18rr1vGnjm1hjOS0OB
jtzNtCnIOOGevuiPAx2UYEaFAB+30MffPu7+ZDc9zbVDrswQ+1KKG6acx75HDWNBGeyX6SQTbJ/G
QH5i2A4He1h8puKFKwB9/pbaBEwFYCz7otWW1UioSzmWZyNgHqIsegCmAF4p3nkm4iNLAoUaaT+E
p4Ckp8ot/2ou/UPopauaY2PblbfR6E4kuRyLWEM0kmYY+UPK5UNCxRYMxtotsaPLYvrpWu9Hswl7
HurqxzTdjWNwlQ1pWW26GgJnEnf7qqVYYegD5jfikmz3KhiAK4pY1ES8AevZZByNBMIosPi1Foqn
QO9PDcmYEkAMXy6aHqM6ROZAWQT6io0sw48LOD10fii6OTHUQRKBNVGRHjwDwGpb6yrm/HMMGSDs
cmpu0hcgxz3yuEAItopoI3ldB1pp6xU7K05firCCNBpuarBlzVI9CM1aRxERp0xdo//W5uxx4tat
akWNLr88hdxClYqyNwLb711NEDzgoX2+9uZxIEq2gII3SRIOk/iEc4TSgrNjoMwslOxBau1s0cU5
Lfs0CksriK7q1wR6Dr8y6406cTushE7EORpbTkWHchYXtdf06BnTId/McqZjakM9qclb2BNZsKXl
vGsJ7NI0FffQnfSkZOMNX4dI+xaV9WCU/b2dTYr0vfEOdmdBmmRTGEavtATrTn3dIihIXw/qFUgc
lDzFlprIX2Y05rYBiE7CHEr4fjQm5MjEwJTdGfrtb88HVp+M2IoDVZtaGx5YkKcIIIlw72OJp2Ki
iAgGRsHxEFZ/eU5HR6N9VC3CCOKk96s2ckCjqwF2r8MzoVoWXXOpvfUOvvBA7AisPdmgiBo6pLZI
nnJjIYnUOQvOSy11vJRUE5lWH5waMv5aNELcLMw93x7VVb65YRW21Is0UZw5lBJNXx4rvv2gFfeJ
tbbAeCxZ6NFOaeXWNCiOB0m5G+2nxg03pdm+qUtnv6C5rjVq2rdet/9VMAts1701+nS2Zu3DzMW7
zaavxp7Bui3L7gec8UNT13+c58I251JPLJssj+qYl1FFVM8tIge3MYPDf18J0uwX9Xdr9EJrju9o
mY4luXj9ONI5qUnvjrRzD5uhz/SfuUWyJKtXdSUtDf3YSBNMMrXo3wm9jT6Gx1Gk316E7MOYjEsG
EaupaA0iFNRc7bsqGtr4nY0+La32tgi0dWb170RFlTvUQC9q5NqTxrGpaIAaIozhq83Y8IERE67I
er7gTvAmrCNGArtGRrJ5E231UTj1NdXJSZB6QpmGCj95uy5mBuU3ky+1w0qH7Mvis9qC2LaalkrQ
gNtKuz2dhc+Uw0nNutUaZLjjfLvqzJ+w15+qBsEFpYqSBg3NqzFJX5Ykep1RSXlR+CqGjlJeaz7U
ZvYjQu3JNFr3KYl4yKGzRNs6AV+Wm8AC8QuR58LxZJj7HxLgIYLb4ZEG929mlM9lAqS8nMengskB
ZuHZLdMLEiJzvSTTFXV9velC8iYm0TzoIcdRnMlgWrNqa4Yp0z5rls1ADRbWKVDEkm5pp53Khcj0
qsohPc1E1VNGzvXhve312Uczmu8MblsBh1ziusy9lMO/aRafRqb8NjaeE7XsyzS9UvXcOCXyaOTA
h2HWvkZvAPS0WIegKcjs4rejpbIACvYX6KzIkyU6Y032r/lS+WrsFVF2FSa7iQWiD19jvo+C6ULL
+k8fqb6U7poY7vU0yU1JVDs/J3zJpuAxr7oPGUFc7tFRDqL8mzT9Cq7naeQqzfX54hTDvh5MekpJ
eUtYlRvdoexMGaoxwSRLY17XXJ4sGxSz2T4mnTduANmxDLFQZUt9gtB2LgSy9kzSpyo3ppiuWDzp
HC3Qs4ZmnyTtFnnoFtHoxrQhNJnBMzeGWIzbLv6ue+uMWP3Ue4R3cOJD0Hsb85YbcPnhjVp0Sws0
8Gx3XSahBk/nrPMeep3dnlNaW4sTA2XdzvM2cIbtomdvodZf1Mxou9HXTdtfxHzrLO1VvbiasD2X
Pa0pjtUwvC8hOnZTGxpaQwJHtdGQ7Brt7aq9uIXc4kDjR3RfNboPyZRSy38TZL9ObfyU+PRRXeBb
sDr9nqQMCiozdhq/pIgiJlZE7q9rde2DeU8HevTVIliXtEnT6jx6ZEtxHWpF0K3yAiwEqbQ62cIc
f5+07GkprHXWhwe1wjaL/df02UWwMuLk87UB+ldy7hLb78e3GD1izoGFJJB1UiFUmtM/9ZPUCxrx
bVzc3cyLqR+cx+UJJ9h/y776b1VNYeijcrLTk+q9daSueQiNQgpEUYpK2ISNxagyuTSnZQmmS0nD
6tVCtYX1wzeZNXVrPc69xQGY/+fT1nDAYKD4LV8RG0jl0DO0vnToXBSjDiTVGOhLyJ2v0B330f9Y
Oq+lypElin6RIuTNK8c7OHjzogAa5L0r6evvSuY+TBDT3Rwjlaoyd24DmC+yvZRDmGECntCBFx1d
8aHsYKGH6mv2kapwhMqX50uXvsHsHpBtzrx/A3e/KxEpKY+05hm3KjCaxCovgoPGuXuh4drJ1aLJ
pOtb8TKJQzBUraP0Nu8TSBduCP85HMBEmNrXzjlIgvf/f2q5ICGOQvANNdh/3eWvNSYE3i2dG7tL
bYhk+kOPiVzIPQxyKM55/TW1aqewvW0H8V52X5Tmf1bBAl5Wb0ISEqxu+DTd+aMw0eaUglX59O/x
uhMIwmk2cElAwetsnWntz+TRMunpkTIaf/bC2o299q/CPK01MXUO4TDHJHAvxRvsmLecfVEOcx8u
n5WoQ6vhtqpn7MLqawSoNNlEcPoW+GVboUyoiPBN6KuTznkPC1BRP1Y/ThPkq5wKDDbCbiIn0ncX
TpGh+R4XzuFR8k3AxjFifIYyvspBVie2Hujqd4zN4GOHK7IVkLhk+DKM/dq2IYNxIVXYbZtqOamq
2HXkZCu3fdP05rdgA+kpFpKCRw87im+l5099X2ItlIHhaHn53tfM68rxdXRDhD4B+QZNtLMD1Dk4
gb7FpcLx0rj8rRussRHhAv3k/sPgasfSCK6VJMba0YC3l3mUlYO2gVaXC8v+FQI/Jf1y8SL/0k7B
uu5UDCijNrrnPEdJj5ueehc2V9Td2oG2mfgMysnXHPFu1Z6VMXDzIAU1PRMkjCZu7KY44LlxzKYQ
x5950xhAzjLj4Q096lebIe/YsT+Lox3HugJtXObPpiu+x644g11jD57HX8zDkFLgeJj4mzJI7mQv
SAfjYZz0c+mpk8lyLpgk2+R0+2W0xVaYtjP4SpR1ICLrluIsZRsKkxy+tQNY16zdmt51ZPBGX3Gj
GzLPqbKXarE39eBt4nb6aAaySpExMCUVWR1GrU7RnoKwvIyR8dxghMH5+SydVieOqkS2AGR0BvFb
Uhl2gfb3NGcNobRShf79SQpMHYRYbEThIdWsvdyBwlD7Lim24dxt9br48cfuETnsZhmsA6cPErVh
Y1E09aazDaPs2vK5vEj99r56GADUk9H44tEa2/R3pHGKgvQaGrBrCegIE5PHrbhfGsgVof0EPesc
sqPlLiM6a3waMA4RlKdxM/IloQQZD1Li2jxbmp9edQgxPtuyMRWgtA7m4eBydfhcEZbwhwPFIdfU
/AQu2ITm6GGnyO5EMnWxtKhumH0NLAl9CiohcZI5YzLkcQz2kLzeZabl7ChtJ2OA4s1CGyrGUpbW
/zPV3K4YfdPSOQ/Dkm+rxtNunNS4G+gM0iA5plX3z1na94a6tkBizkKlxU26tyCFHiBfobUmxroZ
Nvns4XF6SYfp4idqH/NYFoBrrGDo6Btc145tnZ4IyzsUfvUWOo1+SKgOpzI8JHJytfZhdDAUKPxt
YSXzjdSfy6B9lgPr2ylJU5s70C/1G9Kf4i98n5kagyUWuaLZBBWvp2Y9JDUyFdxlEqiqSTEem7Q9
lH21z9v4ya7xSAbR0inK0dXdsa9DOaoS90WPXiz8jgMzhKg6f2ATtzK14Y6kVMC5FJ+pgVlXZQIE
QBAy9PmYOcHV41tmg3YnbfswhoeYpqvU1BsPJKSejPB3BtiprMqJNG/OAmmsW62DcmU8MEo5WJOP
D0+G3Qy88MF4lwcLkfHK6HJ4igsMnsh8zAJkeMw6dbs8eL71NtbhbRotp4bccGSRxHyIYylLzqqd
XZWHdwqzzJRwkyxtAVJ8Jh3YC1WwQ3loJmYLYQz1zkNSxOM88/9k6D0o35R4VHKmSXzvkSnGDOwJ
DdqBY0ajeo3q6tbz81+RH1OqH+quXwPAk9rNWp5yag4AUowiYHqqp7bwuGjJRnpFt+gePKhQrIKc
eUq7YPaa1dBb4nEDRXAnXZxd4zoOvNc0xrr2k71UETpoNP1sYGc/FbtEIIoT+r/CKW8Fvs/M6F6G
EGXirOT+EXJFTRi9EFCykzs+lug5rJTPTWoAWyGjyitKBWSY2Zscv3Gq3QsjTNDijKeex5EdcMUk
Z12M7QHfu60sqqyhOZiLl05lR9fvL3yLSjCUNN/K3EJBfJGndtQZZMIUj+tFEtbFYTXElxzzpJb9
CuL8SnojuB8g5curM4ZHo/huKR0DMgz80vxMlLa3a7SlCWzRxMpfwXtVhnsnSDt+BshmUC4nnHH8
eexXL5YrHapEJ7jVPjTdjaO+fRtyIKga/obLVhp4vfUfEVGeBQ+oLXvbhe0Rc1Ew3OlbGnaTlGJl
wrfVFuMrZLMVNEDq+RL6tXSc8sJQ1x4NL/9C2L2TORGKY6yHqj1bvryuHk2XMqc5EmY4ZU4fzF+1
EexKA9FlyLjcB8hpO+sTQe5WzrWe15CbYyzQIAs0SjLO990ER9By48OTrA3zJHPTjksobFWEsHvN
Th+FTmDNEC659jhv73xa8rattzKvlxIZdgS5WNixcllRmW+kNDVa/Qe94g3u3fuoJCcW1pcw37po
eOij+da1gM4LIuy7Hz673KfRa/e0uCh+UWNLJB3vBCi6GWb1C2PjFzB55dbqQeCW1LKBV6H9yV7Q
Ftq1VskAKRpoZhoXxpGY+KNhgJBV5secAinnwRlQ7/y34IQMy0EtF0Wgd734dhRxpFX0rkBgFLti
F2rnEOzQZMzgS/qt4rmJ1L52GB4rddKS4jYpIdLKTqkoB4I4P8R29eUv8UtLXTsX1TbHFNlVC6ZQ
MVIMk6gOChmujVl8l1567pJwa5vJRicGu05jKCPhHt9wMIPpKIetUfnPVkVkQdjbP3nk7GWrN3py
qdHw3hgsgSpv/lkZWpVpfHEzlLmm+51VAyFO6jnQ7wRs6I0Yd1bGW7IzyA0zlgj/XmaJVDhSoXQc
EG1q3rgc+1WqTuVif2pDcYGFcHYVhIlyXJc6zs8Mncocblrm3iGl+kNbWgDgQlz6e64E+ckvDs9F
UPEAFu6j3wAlSITPOxtZXVvPMZd7jlDE4kBMpb+A9ixxzezS27BZy4WBVvf3Qx6AYVjFRMuJsfnU
ZAAZI9YH9o3iJSFJg6Oye8mg1TGrx16z16bsCmGvdlKj+m2+kYyAZnTWQdbfOnrxIKuasTmWwg01
jdqzINlTlBesWm3ZLd4IL3V6NefpN3aXW+hrXyh2Hns4QrblHzhCmhGnQzbhkCshPdpoA9w6PBcc
C+eZA9KEUCbjMYvsgc7+aRApgTtu9LE/xel0yxPiss6l+ylZmhk1tTMvn5YtXD0C0EH0fDs+yt/B
Q5IfCRzLdhxPcqkiAHsZKlZGckTjvVq8DC/ZxjmGU/dXFko35TX5A8fIhMWw6gEJkUL9IQQZAkt2
Fznr+RQmeB6EWhPzEC9wMWxmY6F4g1VWHvSOhZeJGQDJXzMCRsbhgswCoMcElts7i9EUT6zsQH+8
3goXeCrNEQDWqjhE3OY+mzFNoL8x8Cnv2uZRTgitExcS8ikoks3gNzUAy2Fu2QCrEaiaghIhKwmX
1ePfEogR5nEyhGSfpD6BMWiK8WiGh1xbr/IaU8MInOscT95Btl99tPZyh/Gu3EeRd57y8XNqAb04
PuXa3UcY35rjtEJu8Kh7E/ElzE8CdSs7JTRU+cG7JCVPDttbyJOy5NlRapqJLkg+m+93a9naWL9+
pO2lOYKAzH/OGemD/LYsVH7IIuGHTofs5P3fXmzAac8M/WCFBArI5wdKRwJh0BnRM8fBPN+gJDDZ
YCGJWV53b/vZjunlR6h7dzEvSXGHcUbGOcTUhoSa+EOOfaf7kTXR5tVeZ+/jH2rlq6M3bN02TjEI
uiCgDqTQp8ZTvBQPrlF/SuE+WubRJfOlSbOto1KyXrhl0tjJrTSpn/OgfwUh7iXrOuiJU5MOiNkN
8XO3OH0f+GFQrec8lcqsLthW7GS36YL2SS6RPWlMpAG7spK5vvbZ1gHKzIjMHRtGjr4hpeoU0YdK
mSJkQQ33cbd+Na2etANvVY0IHBnZQnO5CWgY+Bb0hy9ab1+1ZoIxjU0/yBo4cHueGHMGjP2lAuKh
Ja8LXATmYMAGIneReyv8JhWozSg9BZIauQJdjW+da2CiMhUrGaR7Vb21K1g13HWqnYB6UWbvnZuv
ndD7KmkwqujvLrdM8siDoFccXtvAe0gt66ItEN1455jxEW788Bh5WhWtAeNp37Jg4I08fSH/AX1g
ElKPauPJlNYWHbKzp9g9S9ncmAc7Gm/zKeb2sXtTEpJN55d8OZYdpt9Xtq0GeOav2QRQshhu1Mzw
ZglSkOXDzHnCp5C/ytJ0Kz2SfA5eqGyHfQs8Tg+D9/W9aZRPra92Os84moISkL9F0VGh17OgrEKT
uEsXpI+yvzE88RLcRmz6xLINIcdqW6d/9m21l8lInxPPPMUXhlZX2cnD4YghPbR4edMa7A+3atSe
TriHRX9dYJHFshG11baxXq0eyxCKCFabfGiZ6asyXqtBZ9z9Kw2t8HzKMr6WzFuMMt8aVOR1NdzK
nwOge9ZzAZ5o0Te4FDO6Xh+lG8GYdq+6lu6hOg70ALrXn+YqvQhblUYavA3zqSMpDUhu0RcAzbFg
GN9dOi6KbO9YlmEwkW2EQVGq8KoH2asJZ4V/rsLmZeS565hAyWLiU7iKIGxgsoJtSt567o2jAGA8
zii5spuKj9Q69rXmKEVA+S82jIMGWcGcwJHSFOZoEl/d7IUmfqgmXCDrA4ll8riFeo8uU92Ksq3v
EOc37aM88NCaWzzsO24pTlafKSTkG0QBu5l3XeDZ8asDu+oAzicHUoFwic9ZNp8peRJNrO8njr6J
byIHkV/qa2EYNhohS2O6gaJssudRZr+WJudT/5ImzZ1JNSW/HVjPrmM8FX52NcG9oQBineha9ZnS
NHOat6rxj6YgfdqoyVfwrf4OBuE5o8mSo9fp2396oUGfwdyfc24CAOqWWEQtgD2kzJODEIIB9Be5
pEIbkc/XmZSZslwqBnm8k52YD/KIpsCaOuVmQ+fQccQALZ6knWMLFo2VrF7Zdyj0H2SVlnN5W4PM
DdxnOXuFWVqjgnOj6rOcgrs8HG9TwjTWLrNCeJLJqgQFMSfAEygea3l6WTysAtK//2mB9S2wWVvA
1baBzQaCe9kncT6bX9OSfcpg0p+jVWALhvW8PE7dt6YwNu5UASmHsolV3E3Dpx6LsUVCK8esXJF8
Agvs3HGD5dFlVCQniOmXzy3eILr0MLzjjHq/SMqvioTl1kboxona1tRBKZKWcsH2EDW4HKcRp6RN
iktiMgCAGOQAxvDS7CVk9TBH7D86wkwNdhmmQ2QnhbucnblnV+cizs6o8FCFh8gO3pYz4NS/YXF3
sg39/58EPQM6unp5D65MR9HkedXvZMDfZBX3eviG8a0IKxKs8YfuCbWXwIKsjZKInylqr1JfcpyB
ldASSJOekm+g41Tkp0fLTe5ibf4j95bW9Aylfa8oBhfVf7uTutVjbF9ov3J6RlkBI/UPY9enBoFo
FhPMpNF350TQyL6jp5E0au2rO+SfIOa3Thz8+1sE8QiOp8HQjftlVbeERaVTszcj9zExgbYsLKnw
ZMdTkJGdEfzKE7W0iO9koRnBScBXLy0/Z5fMjRakljUaYje0MXsMRmTdp5wAXH7BLmWByrVvzfYe
npBnLfcupSNq4q0s8djHwqLBgFROSKkYpZkLY/9Wfh3sK1uKOxfoE2ukZ2qorQ1qX4LCCz4jm1dJ
EyVHluBdpDjtBsozgaMFZZGWWcBkkWNDJ1kFFJC5Bs9TTkzOKsaFSGfJdWnx7mOe4UF2S8Sxd/Cu
5HVCoABNiHL9Umtk1qr6ddTyxyZrsQBMjC9ndr8yD3ew3tX/yTWXzbJ00lM31nhI9cWaNvHkFMmV
BpbY22Xr02clsXFBSvuN2yXYl/lQuP1zWS/7yU6Phu09Ygd+G+RhsY16/NBGfL/WY1mTGcUssjKB
f7UpPvZN+bOMkA9QgPVCFTurRjc3WpIkIpgHoWoDoG9UBW2AmwbYr8klgOPCyre/sRXeNOAd3MIV
9bfCo0sIg1I/syil/plFYONwXt9WCIwEuU/aOaDhMU7gxXhsbPGtwVyy204Noae17n8XQ4hDiE+T
1+ZYneW7JV3ukymbV1FoXGzYAxqPjZwhbY7yP6uwP4LPpc0b0/DX9Tg9RwbcYEqOjSqdk+DYUtxD
yb5F7nfVEx/psFuvRUJfc7/kCzRLgUVEspOKiCcOd5O9P/WXYJxh5fmYKzD2ZBOvHHOLycuKikG+
Vb3YII3SHzRr0vX4L1zJxEoaMUYsssYpQAXPdo2XsDCPPslnPdCPzGDMxtx69aswC2X4RB8nkwY8
mddG7v7pXIJ/tZu/+J8o4H4b37zKiwmT1+66vfQF8nXhbR/+VP/pDFmZIwxblTtZ/I7FTU84LBSl
TNaMaEiD9bhMf0tdhlA1nkacN1TA1Ffy1h3fRM4GuXthEK/0aVyV3r+5CndI47dyczlddOVeUeL7
KOL7H7nDdDEQ9MhmRPXnusRXo0IYGapVXr6XUVAz8xzIrpb3NpV+coxGOwG5wKVam+5rBhtSHnFa
BgmDS6au7GgJnzfBRy2C+GLH6i5FfZzXMwMUEcBxc0Z3QdiNZ1zGSDyutiUBw3o7nFTn9n+Xk9cb
2Fvk+9hd/yjfsa+dn9CqiDclZCtqknOEe9qNP5XPeFNf6zj8UT7Xi5AYOODt2O1BrGJEBllDGo91
iv36O8pNOp+0OCpf08miraD42A/SoXpNdK4Tk5zGZF5HJWLmYT7VQHmuPX4WIUB3hVtItmAS0qYP
OJv/5LFGqM+Ic1IXEHvSFfp041TZaYYgR071JVnAOj2oMrgTBn68QWh+P7nLo5X8SyIcGseT6b44
nLcigsTnFK4WzEIkOmyzNtJWP1z2bdPfy6XX9G4N5YEEZS768OFPxcnBpEHGXIJpcKREYYnB0/Q3
oyuc8cnBN8VvHNBY7UmWuqw7SqG6HTEppX5ulX/taRkKnyQcUWKndfQsF0TeNgSmDDhjeF17QiPn
1IyLmSItNj7x3MC8v9cc9aCa5SJH2N/s0/ugjGMPKYLyLOd7D4Ivd032HwYAh5EoqtHEWhC8kMkH
PRJrTtYkKEMLZZJzWXYhZSYPOJYdwJagWQaibTXI9muR6c1TdLDoZg2jPSawVcIG13AZaJazOluW
Iu2Ml2PDeWxyjch51Lj8tgnIUVGdUwSyMHsDi3fMTUcnlUc0TUK8UpFkQT5qacCqeDkQuHTDh4Gb
LKs3Mn2cdpAiFORAjucxiiAlYG3FzPDOgnluJJ+Wl1/ayv3sdftK7DeFl/eepdwtrgSH77bT6fOp
CIy+u01nxhHleDQ4A2QaUakWUjQ4Vyaz8X4+DamWrkkxLjaD6tFCjKhRcKG8R8Gwq6bhY/bzu8mh
CaOmjpPhX0NZE4SptXYZf4rd1DLENPlT/iz1sNyhMPRgQGavovRkDgp4j/lpg30VgccTBhP5dA9M
fodZJfVTZj/HDcCYlr4TPvVrjwL2z8uOcLY7RY4xHT/ZF0mRfwx1SXu9PCXQl1k8zuM4+rfuFL66
kGoUwzI7VPdjy67PnWEDiSCXd8wMQATnhLtkdEDW04sxJG+QMfolarg41qczdO+eFKHs2EtN8TWD
EscKVzYvQuTpR8a0alJMNmbr2Wrjj2LwIJJ6qHrt+nnIWZy+UJ3qq6tFV99iIeoiv2KlK86QyNP+
aZBCgsRAx6flt/irnbBXYj+Igpu0ZVvNtGhrIarYy3UIMujVVWoSajZxqmMEFeJ62nHQYXe+jTOA
OUxPAohhCVorkJBAUHQkTW9pVn9RcIHFhPUehshxxqzIYgjjBfOKyFGyq9gggfjCdFMv9WdppEih
3WqnyuLc0SbanZbA8kweq3B8YFpOzd7ssaz6Fc/vtDCXneitoEaqG/Gd0fXquXVYMQuldJGH921J
bqTuG6QMxEVGFRy/qhLb97gQy5Gx/I5G8ztJeYScrLV4XPurW8+QbpEcjSkIADZyPNlIwPGV/OdC
7sWgFesfJnPlpvVpamFQqBvic3YZx7rYm5Zp+u7NPoTDX31koha02Ce5eplwx4q1PJxk1B6TCX/k
RCteIYKiWZ03Od60fI/1whXq2C1EwDurdt/xQHZR9oan+bZb2jvDs6862GJk+WeHIxTREIvL77+K
2dnJQRJYzk89FFiTtQMHBE5IyEar1N1MXX5MuMtMGlcz5LCaAWvjAu5pxsCJn/TPg3C7ANmHwICa
UpyJAH9VC4KbsEWebglIoqdQx/D9CUNYyO4cnMzFh3SQPAzd+Fhk5HsvZcO1L/TXqV+exmyghWdH
njqMBpnq5KvWpdXxqTEgmD4BXLQkTc8hHrkUdLbYUoJTRwJJnZkoHIMU8n1moY8qjk6eJeuomh7k
OvlRc7K68R2q92PWNvd6nWFqBBo2QDzpcuyr8JQYl/knzL03hoYHPGWuDlQ7u63ehoEMRa5XUHdX
LC5f1US0s1XFO0tHnUvw+7rt2VKNmrktZML9rPN8eRRuOJyQKRxgZK8l8509luBlkGA7UC7Xa/aN
8WqX8Ki4u4ewCd59DvpwjOJNDgSH/80pn0ACMffqIUNDXjjM3EmxQYicZKtM/dLqztXHcypHrjz4
2clHQBo3ZGU5BIwRhT7cdiHznAw3c7/DFhoNvwMGqprmyUMsKhaABtaXdCvzqi97ePraQ1uiJFP9
pGHuNHM8dMUtrvyQ1coz7eW+gDum98F+QQJIxPeb69CPzlEHVK792kl1W5c+MF6L8C2u7m0kA/C+
srNZN++Z4yMF4j2r2LyvqKrdnCjXEGvNOtU/mpZJsdxHjvYKuUfxEw2ls5a/rnA4vAmbJPtvlbYO
FqTiDpcEaQzFhBo94wllJj5+Okn2Gng25kmYFOdOD//aK6CR9u9RRmnRWo8TrOGM3rgNpoCLWu+A
3J/wlv7SbNhuRm1gpFocBwQRsT+ftGg+qqHboYL+rMlBqUFhR1NpTDU9jIJwYwwYG/qYRSkL2YHe
+Ad/sO/a0lw5o5EAsiB2NnpsmcoPIwgfVYjWyHJwy4HYlw1UwNpZtu2ZWVK2cLAW/rUbSEuv8p1P
RUH491sb6ChAvFNcwxUcm+BBDdGPSyuAmShcDBgAccVUC0kdxjuFx4Qm4snL8KIpZWgbw+Off5wW
S48cMX2bITHiEMbphd6rmIYbjSTIB8L0OFyMjAe+qj5tPzrjs/eR0h6yZFFoMEOl8phfK/x1xiA5
pB14KN3sURe/EaeG0o0UvQSLHBggtXO7Nir1bLJ5SKlWoRqSQzNBByVnKiN9bXIeU4rSon3ox/i7
HKGHLZg5hGn/NqOjiZr8WNv9PrHmg9LKkwraY5wnm5ERKV4ePicUUZ6MtBp0RCNU5eEwAU8gZBcv
DSeH5c6ov/kMsU6JTefkadbrqNI7sr83cx7+fdRYg4AA9CEua0ULo776kmdfj6MvEf5T0QT8tvgQ
+Hm010KIhkQQiKuAg/VFP2vrdki3yUxKCLKmMXO5CFieLcVGPHzbZnoy9Orq5/7OnJf9gIDUoYQw
emJCwMWRgFToYTMbZVRu3Ml+77cPWVAfFv6FmqBydliEJCigHEpcAZ8bjvO2ms6A1YFhUHPxOzIt
RXl9dYMeRWF3LmSOLHp+2xZ/BQesJ47vrGrAvTY7lUny5vcD2SQPhpFviqZdcZFGNz7K5DGaxm8+
mkRu8MMSN17+lIowZi46M0pBjSnGFStZVj6gnbcst1gNPmo+KF3f0YXqfwQyk/KvaMEnsHjqR2cb
4H4Q2zokZNlXfioHL7g+/TECB+3ITz4N68H9FYDBZV/6s/3HF62e9N9qogHKm0cs1OAyoweZC+9B
lhnzHWrTmgvAj5koD98uTin2FjHXS6wibO8k9oPiKILV2RvmMy5bAbL/f1MJhZ531Z0n28a6lpnO
jZdgE6lqTCrcTcn4CO7gx4Tsq6HDS1BawZrbc1au3EjMTqIf8cBg1HUwIfDIElvQ7fY9njUcBCAZ
mxF4+e/Sw1ygZ4mxaYKmeK/RZ85aSLI8hHg8ETRd34rlEJdYXkUWo/KICGX6gHMYNK+FY2VmnERD
YN4agMDL0j+ntElcNqtjWEg3Cu10zU3UXP9aTe1z4DE0zZZNgI1ENU5Pi2GcPDzWMXUYA/cHIf+Z
27OVoUnEp+tSSCyNNd1IxjM+Enqvr1Rh/DhucxG/fbFZksdAzHoT9gPlzCdO3y95nYIdxmBOI98U
K5/TQiG1KOe3C9DihunBZtIpG2+axE9eOwBa3KJ6oZQdMB+o9IuCopbV6knc9oxivjeRI8t7WYzE
ZfB56wXvJXAt8ASqIDhx/ps+jIfKmPbifhHlD2VZruVZ7Q11FBegFL9IFz9Jbrc4v9TQikK7ve/i
fsMFBMHsKP2Ca4rDSoMDh5fNj12HiFmexkwl9w5hqKWdbsXf4+9h5dvhw34PGnxPgtou8eYDj8Yc
UwlNcQcPYiIUK/lOmWLJMdxUbFcYG0FghHhX7jEwWJtwrEVZYdf3TZy9gmL+LY0J7Y5vmgeJpQJA
xM/G2EycFzhraJgqpfl8K24dtXVxkL4jneYNiMOkMRgob8CErg0YM07AG7lENgeCuKzI9too44ta
CnyIKPQevhZyCvkdHekUVB73gobxI8FCTazcjLrZudN0gjstiDqQRUy7hQ0zW5YTxS+oiDYdYgpv
iFayulOOK+GIihWlOKvIZS5Ld/N373BXwmyQGOv4srBdyGXPUOuLfaw85JoabhtAX/EqyXpyG139
08w+bNTvcVncije6FCbiTySewDqulQ1LaTCz24JHG0/9LRvZjeezXxvRJWk8UBvhwmt0p90jaHGq
qbUbhrcm901OIvm0cv1pXOVqtUx6Ejwol6rbNPpLLvF+I0q2ANlENjA2gsTj6uZrDTxvoYwTa1Ub
SXZOxHE5e9imuTsGKgUQamm7tHghkr/wrBGw7HKTZF8zSPq0A+RXCcBbXeQvS2RfZIGjzzokfLx8
ardV1O11Elg1n7sSRRcvcy+R060JuHudfJIGRmRxJvHXb243PXWZdjOY3ScYAzvobVy0MhFLODh8
GPGCGMjym4rs0XP9XUu6PL0Jzmghi9CxiWNM0mc+1jkIvd88i7dyOzGqPoj1kGcOz/FUANBOEjy2
DakF5YlJbXKMbexbmgyNtPheYdpCSOs9oBu4HpxW61UNGlfDIcDQvAuYvJhZLayrkWEaS5tjL/aK
MzT657r7hZX42YZmui+69CiXpDdYRE7rvwywCNoJ2nM4wpsBlo3pOKe4ZVbbT+BACQ6lQxDhDWbU
22zs+bZdvp+RHQYm4UBayW49jHem0f0Vy0nahGB76r6c6sMY0Br3yZ1UaOlI6HFC/nho52SsxEfS
jzcDA1im8jDX8Gm2QdUVVkqEdkGlk3wD+K40aSlrc7Gyn54IPmZbWC5YO9eN7n08zywv+Dcpfa/1
3j33RqUQgq1sY4XmxZpg1fYMYDins7Nhah9TRRCzbeAzT84anHXyZFpnb432A95yd8MQ4aBUJl9m
SUSYCuyzznWaau3qjGbJponk37qMZnZQ/vxRZsaRwO2ti8lminmU/FvLH46NSNMFmyQ9xFTVXVWZ
MVPw9DDNuPMPCY9wTwPSlN3e8sa9g9WVHFaDTXaUnZoxR7AGzR7hVF9CIpg6icpeESDATuSdmQhD
tsIzTQ3ppkri7oadjQ33ulQJTkA+Nivdr5xultaJx/+hQpKdRpysjaZv2gyHA/aHNs2vWgqtDYtT
p4wPizFVm2UYUGU2EPk51EFXn8X33h2b56Lt30zMlWZo1TAantirv0jUOrotKqYkgkthkz2QZPgZ
UE9VeDd7HREsqF/Fm1Z+U4aHLUaZ+IMzrSf1JlzcfbPYqKE6+CzEL9yEbAV1Fp3NuLkvqfJ1/PRU
7+Fz4qM51gmaKcf8HDfxh5qyvVShEdbMPWZLlsY4Op32ObuwzlVgBHNJIkGSWuIYNQVlIu37lzgK
3pe2vF3G+Oy4036ysq1kOS4+StHC4i1FAht5/k0UWWt0qwD20meQibGgv8xsbAXUM7F/yPc19M68
U4ddYOk6+6SgqcMKu4tgePMsMzW5iLFayq7VE/K5Ei/6BpGvOYW3cDo2YHfXpCPYIs5or6w2ulTO
0hE5Hq1tnarWMhtQ0BlqIOwpevq1vjA3rRHSUPsNtbFxONxDhD4Naa6xpcJdXxv1NfGiZI31LyL8
xNj62PrSCD34yfTU+BP6NmtNAh6kZ7yV87x6jbk7M8UJpw1WKQR4pFhuWEt0CbETRs6LqRIGzU9+
nu4d8lAAXaChwQMvsZAvcPtn9E4lRbbDrOd81qDaSAIoqNS9/KR3Cf67+Xp/v+BPVbPoMjPEkyeJ
thBZLlWGLrJocwR7ObJ2pG17rfG3uRud7Gb8EkfriDoBl3sOwHAH7QBryfjeJQXe401KQroJEcIu
Kgx0AlXydUz4UceGIsE9Tu0z+iFZTJvUL5PCt87pd44R3bc0NUsk/sE5HGiFj3tlpT9m4H9lCzEI
3BKkQv5ChAwK5hs9Wdhfh/nZcDxaNT6ebk9vQAkl+oPxZXZjdGMGlhM14Hzmph+uXV31uL5B0rqp
4THMWKUEmfXtdvkjdtk8D6keA51QhRkwCMkcqHc6fjIrvRPkSWuyrdH8KCj1gSlcJ44IySoLCqAZ
l100ctojMu2LEwzYqI7LuxkYj7qR4oirnap6eTE5YIgAuQRlQPATPOEQG4aaCELTHe8tD6f0jDXM
QDyms0p/fCwQmKs43k1dOnspGgzf0Vembhyx1vqEKc2IwBqA3sY9gNoRq5e926qzQ2xKy/pXnXaf
5pysYfw+kRHKUwkgAd7ClBFvnUw7epxdWvWFBR7g9uSyszJejwJzE03oWFqoWUGiiLKYnQdX7z5n
DMICrjPT2XNdE25kFw37xXynMmKcMj7OWI97rg2eApA208S85HN/nhpaaWR9H0ndmrgdVld0sme7
szBwHK+5W6mboLYQuUyrvjAGYCyF+ju2jobHCHcgbvTG8Jn/+m6POjqi2eYChYRBx3F0KmkKZ3EY
pTCaab3gyewM3UOMJUZS0UHrDIQJRhuttSg6WVF/KMlQ8tAJbSzLhkPodAOTD/PXxmN9V+jlpepS
vMs8ikk7yA698BzEpUrzoEaUUIQsrIyW8W2a5h/NHLDDovwuWPBTyOhL85pHKM8kzBbIEfsFcZs7
xwTIuuWZ7venrWfMtcrffB7eFIPwjJ1xDAmcMvX+xqO8ilg3luQbcBa42JnLZmsasPAFI9QH401F
r3LtS1//0FrIfATgdBWWcBM1nDx3Ro05jsQYN1Z4WvC8t4gXqPHCL2PcPyQY2G2CTx8dysqfoqss
NDxPZjZieLLtzBNQ+g2tAC/VwbFvCK9h3T6YOv6NbXz00bLqUOutQH+zW/2lshmI/Y+zM9ttXEmz
9asU9nWzmwwyOBx01YUkW7I8yPOQN4TttDnPM5/+fJFV3cjUseSDAjaw4XSmSJHBYMT/r/Wt1IAm
GKT5IrWrtWdRZOI7fbqD76Pq/VTrVkSM13WKTrX2LErj5nDrC2spEe4vQGKuqyTeNoa7VNzCqaIC
A22fq5PjETHs+hk/LqFI3cqhlgDbeJHRlYmycEuU0gZ06Z0aZT2cJUtlDyTJTVLrwarWvDdjYv70
3MuClbsavSoVbRDenQzN5zomSLfoxIOKk+71dm3zwuM5Wjc9ccJW+2uq7EbzivDNbTdqN7wuThot
2Kn/g8TAluSLe6OAh5AK68mP3EuACQnYPhgltAROU6fdZa521zvaurG0VZwbO9vFUWN3a61OzlOz
Oy16CmWUmj4LiKlOz35OEy/2qD8Eo3M9Vu5MOZ8OH/Vcdpn1qTOwCkmr/jbqg3dkOWzgSRluGJ8C
jpRDqmzRpGt9Gsplrch3ZRt9xJCSJV8Buhjas75C/Tt2p0I2r5D1BjbSrraoa32i1EKLhegfFWjl
Od5JhseZtUFwkaLfEkbFhI1/j1WM/0rcL3215h5UFs2YsHxU51T2EQ/YlC7c2qbGWlAtzUpStWwe
7rz1b3wb5mBPfYbQV7yGP1HQ0zqbx2kT6P0FqOFgKQoYLOboIujJxf0shzsZMMaQ2VrRc1PpDz5p
aN1Y7iraZGdZEGAmpeSlg2LCZEcaGnKwDIqGmVG+AnRipihPBoS6bJkmPppn9Z0EcdKL2I53FCrs
mt5Jb9iPTYsVqTcC5PjYVyaVbFURVELa1HmX9Gs0cCAQTDZVCug2mcV5JYFrcVmnIER0EvVPYdBu
p96+U58UqzBiiL73Ee83vGrlBtXHdeDRsMRyt8F3/0imTrAwJvsF63qHW9XbGSVbwz57T8h4oa7g
60sTk12VqA2MEd8WufXRJwOQcKRBvUeNcSx/1iGdL68cwY14zMEDN14X9T2KhWDhBQFqNPB+JgOb
KWvrOc5dOE2f0JHe0xFaiZPWZyVrl6EvX0jeOo9qoAVFNGOU6rYTqcXUQwOWbZUFyXEatkGQ/Yjm
/LzlWGbrLkMNV6vlI+/gFX6mnsKSdRZJaoisJaRbk9iK2LR/WNL94TvmtvGTBkVmlcFC/nVdWLtP
NKT9xML26aJUmfXg1o/Yn8fhhWfVL36J1RiZGIZkOidOrZ0g4ffYBlOIGkbMj4p0blgmsSVedzu2
gg45K8jYRg1gFd3DVKA+k5n5MrkU7sjDVguoVsOZrEZ5WbdKDp5feEXz5vftT72nSox7VV/UvXPX
J3SOg2Fdm8xDpgif/TE/qz17YIvQbTvpuMsI68hCeuJdaFTihR02J3PmniFmfVY57MTAbesouScl
8r7yxXk6olhV5SuzdU5Dejl0Y0M2auW6h5ga2rE4zQjoidlBADKMsJMR5uYrRR6+2IA11DwEL0Ac
ecwJferrS9HL+0SUZ0ZvIvPzqzfU/YnKUEbPAwQxqKk0cRmKJHuNsujWKgv/xJPESaFzPyPKB/0C
sUFmzayhqqlOFeJ342IO+AMC0TwXTHwLbQwfi6B/0LP5pta1E5H51/+R6GVbT4Ptr60eL5MMqckK
oN1glYhYmp+jubmNiO6cshyow7AxMUD27AYD02bTV56ofkFlThfMfdBkvssx1lWu61dJrHtByaJj
sBjSSjaak11m5mSvhWViZnSv/BJdLCsEpxy3OavPVJAtoZkDrhawvJQkIJyXKzU5sZt70SIjXtYd
ijNCHRcRojEgf8mqx4m5GJweSIkb/GADmjL6xq2X5yYNuVeZymeVNo7NiWFRDcxVUURcFMlQxoin
2y1sxJCy95aaRFI1j0xslGNiUg/wk8W0F+fn3MCJb/rbuSJePI6BqIfuC+jk9LzKBVCLPOEGxLch
oDjTJUYzjjZD0dNJzTa2Xz7pk/xMS7XbRH3GbJafGZSY8sSjONQGz15bPlV5ftP3DeX2jS3n17rA
gqri0k0BTZhVMz+4NCaKFfGll1FPcn3tvlshf6geGj+Irqy6uUgLipD2tHErKu+z3q16KZ/NAYiv
JdofjtR+sHmGbzzRj8yj+K6Ww47dEyMkDR5UkmiW0mCWdXfv6eB8ZXmOHgtZSeT9TIr+hF7FacD6
bzJeNS3/Jqr3QNiwvjc6ktIZLZpo2lpSfsWxPK1COEhgLs2Hv/72X//47/fx/wQfxfU/B9rfqDVc
Iwxtm7//degAeznagaAH7pYcwC56NrC+hoFsjt4KO7W/i7RW2dVfjfC9Q7BniGZdG5ONEbWqrta+
OKR0zLW9tJTl2Uzf9BoBg5OUy86K7hCtXbTSLc4Y0G96wl5Kyy/DXk+AYGmf0prRNEQaOQY8/p7M
32d0VUBI37rCY8fk1cBWXBZXzTaX9VNoFLtQplTljepR73iFJGm7y3UqjWyzykXWyocomwhXnnlb
Zkuto4zSOu4qTqtVO/QPc9A8BTK8NjPaH7n0UAfK4sZpTEyZIOAtlyxhQh4cKAot5WNMTtMgf1ij
++qmdL3q8jGkYuskw7YXwX1REPHr3PlzvKtJ21i6tnkfZvZZmaLt0DBrqjHHLoJOVTjhHifn8/ht
tg7FSqv7//6KCj9gMBj/MWBckmSYRhs6J/pJ5ptPvjn8mK32MuZJ0FPKzWlWEFHm4FaJ6ZEu4qqQ
vPtc1AuUZFoCoCtzpPReRVdaYWLWBCnrthd1OnyYnY0PFudY5QzcXLh+QdMFaOYLeCfoUxeO0z5a
tffgRPKuc7IbreveBbk+M/w4Y8CFadveJz6ZR5GZLQvH5iKhoACl84OGDuk6zW1uuD9r9pZkiPD0
H78oB2LD9b1rwq6Q9IUh02jhxYtcz2K0FxXbaODqMJavckJ1l27vrY8f7cAd0Pei3etM1nWBUn9t
OykJGvVqkJSywqk799rq5N87xn6o+2jnXu3wjVSqQ49yVHV54AVjNQi+eZyNAzOG2Pselo3nMqZk
tWmN/iGy3bsG0LLjPaki4DQ9o4QQ9Y7QuCQPKc3AmaI/btQ7kOfHv6NQQetfzSd7XzI3fX2Qup5s
/LK5pK22dM3p5+gh7dJ9AYeZJ79ol7HZwektUmDzvlow8HDZ7KGLnq3jQCqsNWb3STojc/cRUiPq
Xo2u802Gu3FgZAnx59MmadhmE+LmdUkHV3kXUlmu4wi/lnIM0QIrABVgwUFh6Lfddk7KrVNDQUbG
2lJfVZp9+CkLBZg/ftEMdXG+umjGn2eUZP5oGfAv1lMwXFkqlQtRoFraTEZ36Zr0eVA2YAJChk9P
jB+UUej4scWhEaNu5G9zz9yP3ZBog7OOgM55QDuINaPTiwrZCax7JfAliolqAuJ25QzjopBXoC4N
WuwCz4OyM6gLWWM158wc77aR1H2x0igHHNmfx8/z0F0z1BLtt/Mk1h54udc6a7++FVhvrP5F4Hkc
p3MD3SVnzKKKwvUvWXJhsiqhElIoc4WPRdlkcku/mZgO3a1fZ/jbmVRNGxCDSsStCRd+oRpgUZ7g
WU8p8cDsoYCjus1lHlz3NCgyqzyLvG2htRfHr8SBNamxt+oojGooTCPS1ojtVoOnASCiwUxyNneH
12cE8ZRt8fFjHfyue8uDuPTIl0FNvNaRSvDTVvasR5urxv6MM/+07u0LRiS7RlqCqXOqTLLHj3xg
Qv41wf12kcsEmY8dJeQIEw6gtKMhJk2dJLKamI7jh1AX7IunztibKzUCaZssYj6udTI9CYjVs3bX
Qx9RCXo8kN+83Q88YL8u7W/fxCCcxairUiOLoDnFaj408nZIrG8+/dCX2JvMynHWB7tquU5kHtDR
YN9YzuxFdYom9WRfudL/5t1yaNztTVJRXsoavbhGfza+dMiOGdpkG4j+MwunjdX4iABtbzvQkz9+
ew4db29iQv2awzpSr2SkQpE7nSagQWMqP5OgNakSZKYhfOpo/vx7Q+7XJvC3GxWS0hMGLgesGGJd
ACFL9XZG9jsJFp1vDnJgNOjqpfTbQUyhEeE1MxpoxLA9HOPTDFpGphC9xy/bgQdH3xsQue3XdqCm
B6itSN2qdQfVr5TTujDS1+OHUA/IFw+OvjcSHI3ghtlmUmipJdDXVKZBT37zMjz04Xu3PUmHGHSA
769V6IZNb7vNmFH/nRMX3t47pAtno2oqB89JrZ+7NVm6XSa1b8br13eWPtKfd5YmmyZsMhbXboB+
izQi0DobQVDM8XP/+r4KT00Avw0crTS7pJ64LjkICnJfbNV0m67kTGvB0PCNHz/M1/OJ8NThfzuM
0wwub5fZX0813I7WfvaL4YzK+uVIvw1zy3drHvH1Kkx46jL+diA/n0gOiWgTDtmwNQb03MRgWIFT
IXrpn0WQPupGunZi40cR6TcqW02pVUbbd3/ZyiMVEzLPsH4NcF4GWbPpGJzmUQEPGZsTPcRhOcgW
4zVo0sKr7iGPvJetd9E3/Tej6dAN33t/IBMPRRAb/rqx8QImOriacLqxZbc7fiuEep7+3+dMePtr
6RGdcGdN3AsNlWpmPCjb7DBU4SqdTZ+IBPNDhSe4BIsMIcL1osBmhyT0E7DXciydrQ6hOjZqtBae
s4hn/FgqT9Ac2VSZFEeOn+ahEbM34aRlqk2VRmtaZpiOUOpQ4RnK0zavPgYXfkDmOd+8gb6eGuh3
/jlkKt10rTDt/XVk0BQ0w/itj6x/8+ndm3ZQ8NSzCaATI0t80Zf2rQg1xM3xN8vXA6Pd3Zt5XATA
2LcJ2YJcBulBZ7VWpic+0Ri8cB4SXgGTbj4evyEHxqW7NxH5dir1puOGVAX04bpZNkN0k8nhmxWH
+PrFLNy9mSgyQpoag+2twUNh0xY4ULvJwa48D0uVMtXhWHSijBIz8Qvs4x/ddLytFXKgFNplC+w7
Ux7Bps5gmaVts8wz+ays0gXcd1c4l6bmZacS3f+odHBDYsIXUG43leI19Fea23zzhB0YUO7eZBfq
el+ANPPWsxec+kS4FQQL/Xs3YW96yzuCV+WkeWsbaHlQdGeOKr4mRDh985488Ni56jv9Nn/anV3T
XguYP2mcoqqZEITQtCWUI1qm1PLhiH4e/yoHtl5Evf15qCmeorAcueGWm79YybTLkwa3WXgBcnJY
Okb6FEWNeer8ysDFuAApPKIz31yrJK0YWU4WO8DvwvBEkhTQtubd8RM7dAn2Zp42AB8UVlzjaaQ1
jFpc0Vxt8kuV71CFzB4/zKFRsjftBE4rZZo53pop4YdhGtcegTzHP1oNtC9meHdv1hkrSysI7mKx
Mzc3ThRfVbrzHPfhTwy239y9A7OBszfzJJqeDZAlyBZys8chMWjPAiZqRmR3x7+DdWA+cPbmGyMy
ijIaeYpECPDRdM4GMv8sQ/G3YLEqiBo9YxdB0zy6J3GNGd+t9KdZq3aOTj98ajd6rX3mkEniMinI
jJnqhUM9VqvtmzLodgCnMRGzYoNOxe4GazHlJFLvcIrixI0GbAFpjv1jFueyoSNmJxnpLclrgck9
S4gFJkguicTJ3ATrPo0jJiip/K0aqwXyAEpWDfT3yUZVNECVfnX8uhy6LHvT5DBZtd9FJjMA85ZZ
jXc55nmQR+VOZM7NxKtZ6w207v6P48c7dKP3JjN/jIOONb+3VoEqurB2SNafWkcLvplwDoxVZ29G
w4lXGnA4wfGjqy7xjFbS+yiN9iGo2m+etAPlBuHsTWoOkAcRiNAhZbc9K3Nnp6y9Aj9dQSyIsnUr
9zk9CGo+6b1a3k14VTWr+WaNfegS7k10etCMWEIMB6chLhkYiXFhns2p8U3l8dDH781X3RjUZKVM
zjp20/cWxojiwCnI/vEBcPDq7U1UreeBnS0Ffv9QXMGM8wiH5YlRhhYVwjWiIMFXquA9PHKxARqu
TM+9kIQI2t7fnIP6Ll/MaM7ejBbVrlPC0MHwFkPZyaniozDXXxRHrxkhFwyk0zRhCQ6iN3DCuzvR
Z0okJM6On8CBhZa9N92lqMJGraJRq6KsGhsTsbC8TY4W0BZy5AVskePkjN8tSQ885Pbe3Ideqa7b
eLTXDZsOhYClfKyyL5z5LMRjVd+ORvl8/JsdeA3Ze/NJ0onQ6khiQVb2DFiF1ri1Ov7JB4r2wt6b
OkSZo8AteauFcbJBZrZVjFNCjHLcigh8DeaUJM13I+qHlI5vNJFJVZfOkwKAZlzaFD6+cBrnjA22
sci7jptOADzQLfHN2D7w6Nh7k0/nhMJqrEiuCaTHCaF/xsSrBN78zZr20LXdm3dIXm9SrTAk9ERu
WzX6d5qHN//45T30XNp70wpaM17nWMvWNaDnKTS26kug7dygRgODSqxQiDYzHs0zD231NJA6QA95
ZYFt+OaxPLBSsvdmnjkUhQ46Rq7trk7xLFirkltXktU2YyCPzfGbbc6h27Q3A+WJ1LK2FHId9YTd
FnnHYMDM3jjtN1/k0I3am14EOqqYui0wNUhSHosEFaB5/DYdOHe5N3PktbBaAzrUGhrTpYqyM2MS
4eIkG78ZBwdugtybK6IiRi3baM567oI3bG9wI4jTIF0x4O6Ho3Z9/HsYB17Ucm+iKGdtjhO88mvL
sJONrJFN0EO6sjJAyIhO6bAhgDSJSvN9knBCCfZBH5sffTDAHaTKrhhERjVdejOg8uPndOC2yb0J
xh3K2A1kyynpyZNX0q7O+vmbMXfos/emBmB7vU+4uLvWyXkDxPxa4rQ+ftqHrqQ65G97LK9FxRsV
PukNrBirtkblIIr73vRuQy+9O36MQ8Nub3JItSzovJxuZI41LUuBOKr9s1nY36ypDl2evUc/cxJn
0m3WNC71EuGSAoNu6pvb+qtl+sXbXu497yUB6gEMZWz9iLnQFqrYQgAqE0Zm6EuJbQPvlT2javok
FGhEkY0toYRAMLEVSF35lDjV2ZDih3T083D0rrzZuO1te+uqXEGNrPlv7uShq7A3b0isrkOb8nC3
bLB6AOW6Vz8dv4EHBsmvbdFvg6TOHXfOYj6a/fiDYn1N6hrgQ7UwtBw/xIG2PtzGPwdiGCQ5ZHuO
MSc6dvtik1HHPgnj6HOuq3E55O3LaNT9EvsrSBQyQAEsmkgcBeRe6B39CkFItTp+MgcGrLU3vfg9
Lgy6IzzLbIeZK1Zp6FxJcIvHP95Qt+SLMfVLJPPb9RzdsgXRPvL5OdpItT8jhJxX5bgwKsjsjtSv
Z1ixud4ny8Savln6H7qLe7NIhQx7mPvGXQeVeRK4Jl5uBHODtc7T/Ofxb2YdGIS//vy3bxbpmigq
MXlrCb6Azt0amz4yo7ilXQeoWaosKnIvrAjvQ9nkJ/lcb00NB4tK0DK99Nr3wNp39TPRsq+wnpFK
aWSUJe+VSkHUcFzA9EL3NLkEBOfhNu5Iq0yq68wUn2Fj3PJeGCCGuS9jCgIfAgZSo/FUdOIZO/1V
3uNIYfeLa/3DKfUKGyCR10Z5M8SQXftsffwqqCH71e3dm++c1CyxXIBPiUd6lQAQMBPmF26FgLtK
yCrKX0yki8ePdehVaO1NfnbXueRoAKXhAmPHk/V11zVXAvdzNzcrumM7TwdSM48NjXz6TaAw+iV5
Ck+UB3Jlcc7zdGNHxXfLl0OjbG++NGM7zAzHCzbY3U/tIXoxuNheOq4AD70e/86HDrE30xWd5nWB
EWLe8TwSv7TokmyI06BQ5Kn45PgxDgxkc2+pNGWZLFHGBhtyjRvye6rrsmw3xz/7wPgw96a6Cnwx
LyxCnolBqBcC/aBBqcSIiaBLcMnbZo+DRiTfvMEOXC1zbzIb5TyhX4+DjV8bJ5WvcWMAyCHTPI9M
cr2Pf6VDB1F//ttz73kuH+Y0ILwMAiyz/jH1FC8DjFNSWN+8ItQJf/FYmXvzV442sR3ShMtmoJD1
TBiKvhMsddDNi8nHxoWF9vi3+aW4+epQalT89nVI3xzRvtNEEk5wX/bhaQBTJ4jADmqD2PiwZXvI
/vSFbvGAXNEjI5IohkqlGdOqj0pcZEQq49MICzAkbErgVBry7JuTs9Wj9NXZ7c0vDWTnosqScOP7
466chke9ZMItMHdn5snkxI8qdoD07xxfKQ8I7bIbBZ6Ji2pdVsG7cLqlNIOzSUzbAnY5oXyraRyu
UixoWgb9xtKoRlazePBL/2x0nGddEmlaqTwq9RvBalqMwcVg8yeEXD/VTDoonh+AVbzpU/dhpN0m
GeV1qSdQ3rXsebTgCA6CrXJfBZfBKFLcnhh7fcTnzPxFtwKkC1WS2tRCDtH95LlPhonlbQJapQzs
8aRdN3T5F0Lv70Jg7o1WgLSaxA10ClIn8Xc1BSkwWvRYOfLDEhOyVzKUXOPTCCX0W2Pniu6qi+RF
EKe7wCwvi8ncDsB5yePilQEdoQL0231IYW21Pv4p82KjwHNh6pwVjvVSu8mzgaqw0+RLGhegTwPj
etLHO48UC3eYt27hP/F+2pRMtEtZ9Oe21E6I7bMQ72ONJ75aaW6sNHz3pnKjJiyT3AryHNpFbxTn
OY71BsQe1KcRW26VnY44qeJofuwnyGXcsk51lbCosVA3cW/2Z/rgA++Ca+VPL7GOpVP5hXAS/OiJ
bcJfEJDLWiTrOCDHo/O2AcqpEge6LFl7p7is6/S2c/1LK/LXNE6tEymrjWagKgZPScO3Wft+f4nB
tl242MRsR7wp3j/qCyh/KV4lI3fJYNO0c5UZ4OGV6jzSQoVVkJagpwtN0pX15YUF/OP4yMdw8PXI
/6Xw++25jKNeF76LgRa/2k4EzU0o8Q2oAVyQZjEP4buIytMyNB7YfHqyesp6Mo7LilAC8m9MHCEQ
T3rr0nXw0RlTSyp0OD+JzkTwNZ1lhbYxLXmeBdarMU4XhVqyqGgUwHH42dt1UZNz6kz584idpWh8
SAgsXdJoxpcIcjPBMt5CYxgZZl3lk4kh01/dgrk3drPlYFl2wWc6KwOld5EGu6CpH8OIlA67A/uS
RRs/caMFEZQXMR/XVBRqVCQRHL6dyXqqMYAcFRbG3h5S1px2xdbR0WqTC7Ru2XUUQMYr1ZOmIYHv
+gSGqm92lwUhIIycmspdh9OdLqRqHNkD6VvgPj+wsV46pO6AuLXgecmrMJovCukTgQ5WbanVmlxb
ScnGuXVvu0A/c0TLVQCtAu4TRVQLGZEKSMSEP/vBhrCxHxiSTu25vKiJozChE+SpuChgPcRONlAq
Mc8M5WbImxOR+7tkCF47glhiiCR5GPlLozaWxGu8JiYYdaHvdDityUyu/DSJFRqUR3VvWtXvl5H9
2dTT3cB1NbiJdZ1cqTaqVFghYM0W2hqobA+u0a3jmlwpx2ivfLi8SzGL0wL+CRwgwIJ8aTUGsqh5
j1MvPjXxGzeolsfazE4Fmwz+5iZtk5MgnW4aj3WWnO17It94+u8ijXpr6uBs7WjaryBm3LV196HK
+MJ1r+ZAXkfczY5spkrR2nLtpoNvFapkFhwAFVymYerP4tA81R3jp4qXtXHfJV1+gSMbPy0vFwcA
atYFFDj0W0mCAN6/JdYXqARhCfMvI34jIXMAnYwcmoeuFxIMLaZ7P3S2oaFNi8qW9/Aan0WHHcfy
Ib/OGBpwORH24b61KhwUwR5giKp9sDMAwt74KCrrMkRLtGg0eMA40RCl+judAJRawxTJc3DX5dFt
brkfmSzOh7Z9C4d07VURHlWNKOK6cs/LzvjIBhzJTdO+oN+HrZZNTzlvzpSFue3F7KPz+Eohu5MO
230t+40hq52MLYJgeu3FGjR6ZaO4poC5dprxvffHE80NvplTDq3F9pbPmTm0uAxRuEyxyebCDdeO
YZ4l4WgvBm9+qnyCEjLrm1f3oYPtrY2rVAYZcarIagO5HkeH0kF7qY32tAjPwf/436xdDy3G9tbH
7ZT1nQwnxGtR9Bg4zrZH6pwG3bs/f6dcNA/NxHvr46CtPSMPUqRgICiXURleRbF968PS4OVVXQ5T
dmcnAREcg90t2rimJFbjZMKkPabZpYjNS7Ia3rrKunHQUyB62eaevTFtroUVUz+UJOWFwcbxQBgg
i76a9WYT1fLDlu1Vg3cfl8tZrOvPiVneNQ4aqeOvGLWW/GJp9UvK9dsLxh3D3jAMNLlBEt911vBi
GO55MGrf7FwOffzeWrzN3ZxO8oDCrdOehGW81TDwLYb98bM/sGkRe6twt2sauqIhvfbC2URe3gNl
t7rvFsWHTn5vUUwmwkiKuqcSCuKrWYB7Il+PfWY4lJdNqJbG7WoI/XP2lr65q8GCz060Nc1bNPPH
v58aXF/dnb2FbzdORiEzJwSMnSxmncQhVBjg1D5HFjwu68Sojy4BU22OH+6QDGjfRpG2uWmTzxpu
Qq0Hh/zmBzttICVPXEGEs9NwARqMH1ItWRfFtboWyuzsBziYo3XMGgijyqJjyTvY4WucmhehT89f
gTdq/KqUewpc7ij3vYgFdjPU/6w//Ncfprrml8nuvSinGkFgu/fjP+6LjP/+W/2b//07f/6Lf6w/
iqvX7KPZ/0t//Bs+91/HXb22r3/8cJK3UTvddB/1dPvRdGn7P7Y/9Tf/f3/5t49fn3I/lR9//+ud
BQNe2NuPICryv/71q7Off/9L3Zn/dRWqj//X79T5//2vxUf6WnfN/j/4eG3av/9liv90HN3Bsk3X
0BOG0owNH+o3wvxPWK0mf2wTrGdaaj+eF3Ub4lK0+ZXhmLpuGVIH0cAT1RTdr18Z/ykkkXGOsBzT
oFZr/vU/3/v6n2P1n7fia/sjL5E/d3OObjnSdCWKXXCLpmFYe7N2RS8ijDjOivUzhNoTyhlhmTmX
fjftXMdjezJQ5XH1OV0GxGE6qXifo8HDXMtiIJbJeQvVeT325IGixsc6PSt2TvjDN+ELZzy7pyUb
AlelUrvOuRy0jQtrofXb61SVc13vVpguKk9z8omKBhgyR+cYfOOF3Vg4M6X21pl1exLkb3iGt4rk
k+P4WHsTgGu7KfAWjM5dM7fiBFEeeb1lBC1OIOL0SposlglyJtb9pS3QZ8qcjITBTViQNU8C9ioJ
PgmtfOexYGkOCwRHGtEKSuo5+ctEt3Zm8COv6Pa3QX+SOv3P6ma2QtjvTXFWiUhsUMKsTQAa65ak
ghj+EfgcODOkIrU/Kxk/THVzPeRvvI2IijJPaFa2C1OKBtNFcWLo8EJC0zhpC29rDuwWGviey24w
NzN4YZbm6coT49a05tOYDKuW1J9TtzEviorsS91ao9QlHzIxWe6zFWx0ozwhP30b4GQB2PCewI+K
Pfcj8ivSDiokrqFeL/qV0Ub2IvKDs6EsntQdSVP/08oJLu4xN6PNj7Z10PlsAoYfOD1NIXQYc4+5
MX8+60RTneoBUAGm+WYCWF4Mn8YokcV29Y629XXtMsOU4noI2+HUrljVeVrNpoYUKJJyq7BEJgFf
oanK8fwx61sC2NjhLieC9SZHu5/HuluCli0pJjidBN08FKz77eHJt8vbsfDPQwdqiqXP/dJtxvs8
mzdxRH7AyF9c5Jp5P7J1cs3mIsymE72Tr6GfdBurrrbRBD6YnNdzJMz9shxLaraxBriae+HZenRC
/ZSEn+Xg+RKTGCDUNHPp5TXXWBauTA2Q1bgrZsoPWh1hnIvY20QD5rImit9L3+WGMvn60fzGQnFH
eD3cP9yOF22RvZXSpg5NtNPACrWtnHEVVANpFkCAVmMdglu1nIsx5OjCaFEeBluQ2xEo2gLGrwfg
I7XQpptDTt5cAmCre3T9XD8JVQ5vGsoX03ef0Ws36wihG8VJXgIkoBk6JJw6fu+Ms2mKf451AGfW
Ch4oK3SLOI/ujbD1FhTRoA/O7kXksT8FZ1QAFpLeSdhbNJbikMZLF52yq1TDae4UinJDBylbCnco
luX0aFAiA2QyWsRUpDjZhjUCNTLThD8TeqaTXRrKeTXo0Xsl2/AUUzdBbYkuSBCx36c+cc89D42Z
/WNyIuui7wac/11+4hvYrarGhLY5a94pqNmVPlTmTi+2JLzoa1MY0zILzVWmO9WNFZ62FJSv63oq
TiyioEERApNsR+NiNjDSm2z8ZEnYAKylYtkO4bRsWnljDRWxkUwDBDvEp9Vk3uv2NKy1PJQnATZP
fTk0trnreNVT8ffObe1kLnDhZ+Vn0gT+Lp+MizGO7SsB+iGbrSfp4Vvrm+5c06bgvHAx7c/TcG/n
7sPUqiy/Qr6xdZdbVwLZszRJVOfwXHq5fa7Pvjxnym9WDpCNpREO2nlrdu6GAcuOKW4vKnZIQOUN
Qn9V+K5p1auyA4Sie41YwQDZaol2U3plsWXzn+08BbBFSr8W2USYaVCvKLJosE1oVLbzp6yM+aw0
iKO1CSLL/bgDMUmqAVAxWVQxZZ4kXpIyGazCEp4a3eWnSg3dPKoekeC+BgFuzRzQSIP40XaH7sLv
43JhOCCO6rmDyTCw3khhPcqwXCaUMiKjvg+h++o2LMwiuyi6G+mP5Sk3BBT5Mov9j8ED1tWneDSJ
IG2BdtRITkOfoAxTZ5tbXgkjdDZF4J43kyxX9oiPmhhQdzmX5jM5eVQeAVqugbdBQQvi7F43DaJg
662DAmWZUm5aycQGTRK+14HQoezMT0MMYT/PipWLc3hJ4kQBAZUWSmSRZjGfQYJn129ANOqHrlma
aTGdivoHnMZ+WQTmhHy3e5qL8WmqrOakkzrQkwaqWu2uRgJjeKQ9opWbID1tp/pJH0qugVed0qro
FmHOXrRghqWC8BhUdnTuI9xO3VBe8vK7AsRT3k7pW+5Cqw6ddLhyhXE7RMScKTYxkzCNUZIaKQ6Y
b6VjButmlu6azhLnQFTLEiI+EukOULxl7arOt689w/4ZQWw2RwIludW4jkBw+N5rM/diaRW+B3YT
bUkYMzVYotwhKidxsEoeKxb6hA9Y4XllmpuGZIqlN2XdSr71QoHQeTbyGQ2hF/NTBm0+Nm+g5T6n
yMKApVDd8GqXMgk2+5IJyCJre9nFA2DRLLkUIkdfJ4vrzqHlURA60MR40yhuMwNOE5g0Ob5lxAql
7Vvi1fYKFJy1TvLsLjOaYh071rry50AFEhJp/Gup3jRgtQQRL31NyNwPjQFwPhg9eMs021U+QSmV
0DdjMQnwnP2N5QfZdeex32drDqI+m1fWFL4PfQ+kX3M/bCx/S6rMW7MsxbrPO1L+2DTWInzx67Jf
iXIEj1uOi8oElJ130Oho6JLS3SftyeDqxGiEzcq3yQbzqwbYL29hAyJl0/AAV1jjnaQ6G40BJjR0
D5T/7f1cmbf/l6PzWI6USaPoExGBN9sqKF8yJd8bQlL/jcnEQwL59HNqFhMxMdPqllSQ+Zl775nv
P5BnptU+y4gK6cnZNAvPgpvqdeTS5p9Ep8JQ8+m1sfF3DEI2lsz/acYt4SwZy1rkQnAnBzUC8tZr
TlGrmmvlp1i/IY66bIE2NBFLMgiyAHpMqXFnp7+hUa07OQUKxzbmpIFgX/Bs5tbK7L+cd199arrJ
UDU9k+CB2ayPUG0ksTUFC1DL96Zv3GPXdXADSaC32nl6mMt83DtEdm1M2Fbx4JYu8PHh05o5o5uC
qV+lKj826lsbhipeHN0dczPbW4V0n8JFMqrXKLpxYjox2bI2KcEzf3zA79HWNt1PU91pmE6+FZLn
j8wrhFgPM3GR5Ap2xJgZ5mNqW/iYGtEnhq+PE2bqVeDUD92pIucXFtMEcYxlTz1EMfbndM8wkmrE
tf8tQk7HaDUPUzmgjK2XoxswqHXpT3djDnMrZVjKzZsPJ8uI7F25+tQNmslDZ/oxWfDSUdi3vfVV
4e7YZcEKnovcnWJaue9t8iCdjh+ww4BtPtdLBBjrnuoZ+nhohRLfE+4ihhQmZLAS6l7htyphQDUT
F8mkapj1QVWzSDShRJxHzpH0LTkV1SPFGSn8Ykghih90bQkYrhIIFtEwUUY0tKcLXhDCuRzyKJUE
zjj7HglDi4gLl3zopgl3IWufkyakktmkS+RsZzeAFdkOmJNUO2D2idetXJBq/B0y8rKkYW0LswOy
50ri4juCJtrAZn8w5iCQOZok4f0bRzOA1O3ryj1PAsfBVqT6OjXFIKkau1V3ElQhN4xc3H+dMT/N
rLOz3n+MGkBZSoCGQAU/kSEse6gM37MIiAzP+6PhMMFeAu+YAhPg4/oMy6su0hTaATwXK695AIiO
jvC5StINZV7kXAl4vzj0gKofDS+kTlyYKy/VAajrQduBAwuQH8BN50R2+o+0CnVeXt21S2E/dHkS
Tt6zT6woo7wOOqFLlnqxPs+BMW/8kljTojw1mXfLQJ/shtxz0XlPuFOL+adv2nzr2HIGh0fmsjLr
pPQxIpr1nRI0Klx7lQUHLOzjTo2f/ZALuMujvZvLYBs1pE/pNBw2tIxQQNtDvhBrRRAdAX1TtJtz
P7qKfa2yNJZDuyRl1j3VdVM8WcPgb/1qHcGTdqfKYG23NBAUxoz8jBwen12wFLAbDIpFViUGvvzd
iLaIgFwoYWJUWz0YxQVTytHIvZIs+LtFTk7cyLZNBnYB/TCvHydPM2BWQG00qdmWnbr7NhNz3Nt4
BhaeuN5r1y3Ly63prFFsOqDzNBiZbVrlDzgRLgXpelsH6MemV+N0zUD4RrXerY45JGkY8HQE3R9I
P4yK5R07G0YPtjJQ0dptv6141AjExm8ZrtleAJP0An1aKt8CeFg0ybQndREAapiS9F2vcCZaK1ar
IBbPNV4Kj01GRqi2GTHz1pP4KYclXj0eIPNuPRCkczsjbVipMANn/VvlmfUuC2dnEy4OwTH0BcTp
B11MO0am0ZZlW2nbj7Ursn06rFR/IcH2lQJk1803rTGeeuOyGTvb2pY9OY93OHEfMtK/T3KmnjxN
l8exgpt2GL07q1iwQBvD8bVqzOUY1U/YyJsD9Re55bARpG2McfXq0XTErvaoPf0ImGz+3PoMjPIB
kKEy1ENh7FQRsSmkp9/otXstJe99DYCGEEu7bwqCWgEI3AUCJJAukI5kFQtTPppu3FE+xSGBYvsx
pLh1Io8ulvR6CzsDoHYUNlXxFrU5n/jQbGc7+Gt4DGvZVALhJhGXbeRXAGUozfRLrtbPMSXAz2qv
a93uDFtcyLTl4NSvbpS+h/hXtlM+3vBi0N3hieyVc1rBsXL1Em2U1g8Rq9/MT91NzRaOMGFyTkh1
9OdyTzY9Wb1g8ZI+zrDDwIOhzBbTSxF6MBbMGZTxhM3Gwfq1m0P6r6I6Cyd3Y46lFMVclITchYzT
yP8hh5VASFIdM0PHxGUST7V+pmFfxvYwU19Lj1c+TNYldnyLFefqgrsd3/0A4ZoxO/pEwQj1toGH
EZqbxiD7tG0irF1l8z0SAI/tZsF05RyJa5kY5xmbTFVcKdDuW40rx2nIDUcV9+GH4sax8zmrSz5H
5saa1UdAh8FPV0QHUwWnJqx+eYVouFp0OY5kQ0pBf/j/n27KOWW2waNamPDQClswcCCs8xoqrj8Z
FIq0YiTnBucZzTmsFgBXyVFNUXUxBig9ixlJzDasiUp8o9aS05gUpMLac0lpqMNoOzSvrklDnofB
DFZiuDIC25SWIiofeTbvrPsJTalnCTr8tQgwxNHGEGiY28Nc9+S8j7V9cIV64WDZewqddbG2G5Fq
73loR7EfeuZSkVEljcu/xF2gHv6zK/Ugsnl9GklGI00E+AAb7zlbLtZUno3yFZ3dmBTkCW5Kh3hQ
R/FjBkazH0v4Mz7tYI6AMm4z1fP17rMZ1XvZswYfp+pv4JJ8axXFqSEjdzScJc7nkao3reOx6p6b
bqhPeTQ+D6mqE7MSz85cPUWhuLNR+Q3M3CxlbhXJPFlZ0rUcYgYh5Gihsm6N6xm4Q5BCjghN56sV
UXUwqNx2ML9Y89mYgvzRAVPRN9sFU1Ky9grYj/pbiIhVhWEdPAI/k9K9DoobUDvFn7RfY76GbNCp
vgryjhebPDunKV/ZnbF8Q26C0+dqWeVD6hGxWkOTzEX0pgd7P+m7LZz1WGxRR08k1zOyuWerj5Bl
g2hT26DaU1SKlY0cJrOgl83rnndkLC0Ox1VKIGL1a1Zb/5TqdsADNq5o9hSS556eXk/qi7cDdp3b
nWb+D1G55lb2pP01mkCP4TtYU6ZRottl1ug/CnFuF5DyyvKTvgzeQ7uHlCi3ueUohj+PtIaxd8cw
rIB+ovtemmDFOlL1VtqKfsIlg009O2nq7tzSaDjTjm5OTCupkfV9ZctkLAzgIx9h8fZxMSZeU4HV
tKakCUU8z9vBHm6szOlURx5O3ccqry+rcdTVmh5d5nVLr+IMze3W6KwhtsPm0LBL1oULbaA9hQwe
CTQePoYxIsGZbJFDVrewGLMp2OKOoE5gBFZKwARrVtKym7hEaKMz5nD3y8YiUHBowmca2PzBRcoI
e57oIL/JnkK01A+mHZzlVAEKNPpn2d6ZyZZ/1akcNjYVNMIQfTTtVp+tnrZHQBmar05xXw9PgnxB
6LMrhSR/XU/qpzdvK76n87REPMqV2o9TRCQQUKAtpBQ+vKL/mcQAXzTkUmIN/R2k1fIC2HI7lFrH
xdy5MfrABzUKJ2l7d4GIxgZ1LGtAEISFngiKeizLCt9eUQVbLdPmysAWoqbFPiPSuJsWc/4OuvRJ
1SU4RYa7jIQrZCuK/Oe7YCEY/O+8q9VFjudwicbYfm9x4aMuWB7nqeNv8RzSbVZVxaVv06asYXqS
wTvjbXW1vfyzsnlEPRvCCM3V1nKrJ4trke8zBFfke7vS5pc/uSUHMfMSMdHerqTui2UgZB7vJ5d6
dg3N64Sb+lyv0TsTZbSQQII3sjXwn1Q5gArr2hDKzTPXk6hO+qYTtMWhssiFlcND5QZBUuj0xK/J
f7T4LrEwQJjts26ndEFrXc/fnMjRCR7jAR0Ky8xB1onmloily3VlD4QR5y70kw6LZ5nZJJ+VTgpO
Z+FyLQcoiES4yswv4NLpYMc6R218j4/UFwN1M4/TQ2tk51wx41h4O/bIl74bBfaCbyfmEXvhi9M4
cjM6jHkNt9L1bDK8Fw8oMBSJakS/BWPN7KuXzhfG1cggA2XYsQlYN3e6dG8KVVQSReoOwt33woug
OXc+86SOTG+vOgdBS/iWW70iAzDN4K7kIYldGfDJqgIOqmMf6goJEmub2Cr8HoBTtBFtQ8hxVmWJ
Ft+rIitFFK0dF90qtjY3MP6LdhfqUJ+h6hDgXA1XE7I9jSrZeiVlC5q1aWb42m/xHbTX1B1BBdno
gq31KV2seHWYQ4JCJJlJQ83QNrcYXdv2bn2LCtIyDJW/h9bIcqKBiSaH6SltXDq6EeZl3TwRUZqx
GnTbrT96MaAWqmkicyd79eABItH1HIZlQ8H2Q3vps72Yzx3Z+tN8NJgVlsT0oDuroS3PaG0yMzu1
hvU3AqYS0hPL2flnUOxUqZ6vnmv/sQNkWK2Og1QB6L43rarj0yfN8BoEUp2I9/wxlu5WumxdKhKB
4y6KQMG4xm2F2L0Ze6sgur+MdoP9WdflhDivYrrnL3lSlYxCyBko8N2Ju3zm1SZLkszzp4zV+qlx
7GPtklGfL0zYAEVvZUEisrRcCDHEdlaqDpOlfLVD2zw+eStlMG3WY94Dfa2ys5IjnT/ZshZN77Zt
g8+qVf8GpreEGJBHyTCdS4zpgLsWw9HJBMRSQ4Kn06DrQzUyOivy4kAscxZrFwgEyU35qa/9gqzB
EIwLQ3VDoJNs5PC2BBaqfvrbvnKu/TzdCnIjdrZAitMTtOQGd8SOexfxpDNRY0JaO9v+gKT63Cuk
bk6Lg0I2f0JnphxrGTZy7+kdlO1TK9PiQBL0BkCtcfGRWmQexhO/0SOMyH5PKQdWph3dg+dDqcip
LtawvvUsabzZdhIrYi3UDt2BU+4/Odpn5Z4KH/JJDuk10TmVm+24Kp4F6b2hF34yhKIBtHD8dJhc
itkcWXcRYp1biGH4cYe4G1c/uYM+UfH9irAyjvw7bu2IPXlSvWTB4cI1Yrof1QfPzfpDN5d/Mkuq
swqICKKg4U6MfssBKDQ1z1VhQdtXPpGDs99S/UmedFnMD62dC4bCIVkBrZ8ndslw07BgXbQdKIUW
TWPDUuta5+NZZEV7zGZwsj6GTtcS1ns0/p3MKqLhTfvYIeONKNtt6MkU3k32XaDDAWG6KdAn3idq
AeibEQOsy09oUsvQowAd+7fov6X1O4C/C/8M6xf1kqge/OyjG+tgW4ZM4Wq4WEMDm5VkN7EX8iMQ
BTyfLGTFji7eK2hiF7v0LqapP+qMjUHhWDtEpn+HOrPRDxEI13iZJpfOf2si3m9TEi6iMBlKdi38
6LzSjcN5NTikg1T2JSK9dR/SP2TjOQuWg1X738Ggfluv/rN4IwBiDAK+dsrdf+NsP07r2l/LyGF7
USMRIwPZZyqm2kPft18WUPDnSHy2NaALw8qYCbVyOdhFTbShEZxA/GLyt1Lm7faPdnJvw6mHtqwn
MBo+lbWY/Q5KJ43H8jccKZor35kvskxblqFI1FTbgnQuuXarOa+uSwFOYbU/eOK4sXpchlFffpXf
jHmImveeM9v6ZXTH78H9s07lRzapDaKqBdBsfrQWvj2VWoj+suCo+Y1kTSMvHCfkBenwZepy8uyK
l5p85MuQd9lp6vNuG2XGAwN0di9Z9mZLmNqmq1mg5P+63K/3ACC2zTLAO5mVBahEm/ugG/9r+uHm
CPeh9ho0luSEy2Ft2TuSi+9Y4cnpqpusu4lzJfvHfPyV0tjZNTWrGdQ/SaVVdBgmXCkKcS4/47NB
gQyuy9lVdcCUOls5hA2xG4qoP48+iy8mvhmatd+MdWMjWrDXaQeqldFfSNC41T2q1mOAL/wEgJBF
XgCtjGooItx0644E9VaMFiZzfhujNbjarl8ndP2UembTX4ndYRxhpB4o147+0/uRkkR4rdr1LAVr
3LriWIuM5Tbi+W5m4Ay+rHnvhspmKUbIZ0hISBXKVwhArEIH/zbauLTvIw07n4utwSjlzC8l7uE2
vRhMLs4BLmRZr+u2GczYXdwoaQauMeSkKK+77ykSwXNqZzNLNVqz3pfyIZDmVQavdeBm16ESuMx0
jQOeXLQmb65qotguUZ9HCYAWgLDQRwDFhNXCQfiHYcvFaqq9O1qbhr91csVlLt7v/pqJ1sKvEY3l
7T7NK3R964ad7DFfGBOyNFquwUCMfp0mQfkp5XvFlLizb/nkXNgZgAG6uQyFffZwBj6drmLO0JI1
5wEiIvz/LnMucT30xbvIfgaH94iC934TtmxiLbb01byp+se0/pr9P41BPjsULTQc5DKIl4UPVTn+
Af2ywPTfHbD+ngzLeEPLtzXvlDGDVPjJZG8HJAyZ8kr0vWBdDm4YJrn3EChrp8ruyWTQxZumuc68
mDv6qw4BR9YKF0awv/9v8DVqzKLt0DwPdXEcJQmUZnfNlwGY4Ehst/b2KzksmfPfaHIDShdqPAwd
9ReDGqtW4pTZNbD6hSxtbvBtPg9gfY3Bvtchr43zhIB+36JdM93sF8xAB7rEyP4N9R+yWJIyQrGR
Ia5VxKVcTJJszZzJ7j3iO+L6lgxlwYDVTfrp2TIeiGtmWc2oDHmssUFOkSzihDpixkNWEhpDulqS
h6hIarkNGN+IGtbtnG91anKQphseFTLWnf0AOB7eEJYrm8T8KhnyEBBU8bSs2TtMgD1Oj2RtyocB
TWhjMIpkIpklZFqgYr7q/sNlXTnWn3U0A7Gks7bqozmAD79DEVFNO92/qVviaTzYNsyhnGe8jNdS
0m74J1ZKO2+131nHlXSzrE/Y82R5v1OTHa9CgN1cdk1mbjHPvea2+LC8bGCgVq3MW4hht3h3wRXp
FGX+s1MTr+0c8swZsT1MwGFYRA+cL9H8PDLscYevnk1GnucAQB9XB0xVlp4dd91TgHCigTfyrJ2b
PaQItEMaAOvNH8P7RucEQGDfP4NxZG7/5LQPwkC3wL6y7c6RenVsHuKR32pzqJ0vD0TgXH+G3XMV
lAlC51ga3d7s9H7yb3NvEMmJLpnvz8jyvdfOiS6uDvhNwUqDJmITMXQ0XIJBLbLLJwa6YEWaujla
4nek9uKd3rnetzf3m0mxEA7MlynjR2BKOJ6UFSXwSs2aBCNyiAmwGggxFVDulCUvfknCb4Ryu3xj
9ZEU87yxkE34WPL1+O++KgAgtcm8YWMOsAzqO3yHjwPMDaA5PxLnZq1oMrutTK9zA2El/51oSPii
13laMGOIs6jrM5qT3EZHyZezyQiTxrrRxM2E1WJO2+Ytypt8fG4dmscqvVZu5r4M3ImvdWq8mp3o
7xjoMNYDjAm92FfQW7vJsaLjMEoZi6FuiZaM+qOc1PrMAEzxex9R8Ap5KbGfPbgCxHCHaFmrnyqN
be9Pmn1rorvuQwI9tYTAH1fIn1OLIAF+lUnWryXBklJJdHPabJl48+0uXb7PtXmhYmKj4FleMlju
n2JZ2G+Z4rNh1ATbghob/gqHOwivjZuHz0aUMWbXaI38ZknaFHONjNKNwQPjmxOkn/JxZoCOv4h2
XOdNDHioPHWcJhOSGhgq5+FNLuovSdHHpf92sLZbUYiav/udyMvHvsF6vjcyLib7re6tM6FkLZYa
O4zlnKKvzm0uGS4IB3pWa627chHfBmJ+DYDWnvWKw9ZlNtt9ylTt0wq+nKiPlW8cZxiByBg9JqrV
ucJnVZRPTg545Y4fqd/kR6i9G/GruG8sdYnqkYUfCnlysDauT/dmsKwgEDvkUie7l5Mk2A9Q1LJC
OzELk80QOM9s80BYE9vCXMh3zD1R9cdiCT6WAAkl+x52xvbVqM49Ze9s5gda2J+2/z9kfBMIi0dp
Oau03U35epoiL/bb+WdgULyUwxn9/dPQL/+pE4vYd1jV7341kKmAv2lGhrAgC6AyqPIfFVHq4gwi
dRLinOMSMduTNJhPb0sYYqvC0tCkTJG9ZLQWxPPKurB5x4jh3PdD0ZVFwV3/RIW3sPyy9xKaJIib
mI91EwZoYdqPCVZJsC7H1jCobOUzdfmDRfPgtT/uiGhjDb67lvdtqVx+izMVXK6ZR9VfY1UiGqti
P7Qehqx8bgLCVDsIzs000SRGNXyv8c3V+U57PFq86O467MzS+WtW303RfNva/zHv/Sjs40ITZR0u
Lhxjb9jlqYkvCwlI4HdxlTWbNDQuHnewEwE9zHkjunS6TIWyrsgn2HuPc0cylftRG+FL11nXLp/G
s+zRYzTyqRB4fjW5N0UwcFIafJSTue0K66Minu8sc9B6nZesgvnnTMOtnGxnDrXNsSY+vWzd1r79
WElpvdct05/81Y4M/6Qk9aI9sUTKNUs6GSk+exoxDFrhJmgGmgGF7kKhmpJMDnZR7yV5w10217dh
Olb2kRnk1jP3WajBTqJri54XJoCG0K+leecn+MPNNZx3EJv5qZuL8VLX7VU6RZeA/lxAwvCa9KVX
ItLG15QLHg4nFgWnqrxUzG8GVzz6BQqheT3OVsDmn/jKfohNIAf3f7ubPzwiNkJXEItYPjvrj2PX
LNyN3SJB5HBUzIGk8q/mnZT2Zln8Y9d/Dp9FcTP7q4ROlBlbH+piA+kc93MKyqc6rO3J9V3y0j8C
fRhUFI9Lh+at3IfIjLLpuqqvcup3GQWYDMyd7bFmLvVeWV8hkUEpbOPoz0pp2LvYz0t7uTkmrCpt
xndZ2yCB6obLfmb0SxMJybOLi6r1L1NVspXI1sMq7YgFvZkAs2HHkla/ExsJ2WOwQg4iT11L9L3G
ko9M5duwg3cJminVYtOv1K3GCARqYQ2eYO97qEm+9evllKHejursVWpxNRoQC/CqwlOzil8LQWbi
dCbPig8UoRu+WkI9CATwHnzet1MfGOHW7rwlqZYoribrMsvyIQycp7X3btEgX7NU7/vVhjbGdrvR
LL7H4mynnQ/J+E8TNiemn1/o5rcdSWbuQIJHCJIFciKfL5S5wdevrYbsCPMnl0/2FBwQYF3vzWf6
IJqfZrgs3tZqxh2iAWZp3D2fMqfWV+lpLcAph+NuXsZbw56My1xbwYuLDc0auUuL2KDUG+bokBZA
qBDG1f/MCVNUphPLN2Lh29AzaV4xljbM7pShE60QLrp6v7Y1aLoX0+ivEfu90XLfWm7VtaiugmnZ
tp0pvZrfpRgSJpxw059wJRoqfCxgnUYls/npp2WRQJWx0wTJW5pl5wgEZf4ceeRkdvONp1otexMB
v7msrL4Yc+ice3U8tIpF3lsE3KiA+z4zIbcLn51gTy7OysX5rkHXw4jrcVj2yD+baW+3L5xUm15I
NulLTHhkTB0KzGvvGtk+cO6Dcgc1XH5YKSp6HAWU+PwdKb41Sv6Cph6qWws4aAIWNmqk85oxRH8Q
c5fMPCQsP7c9OgN6L+C7okdqmfRw11EBoqCaCzYclOh9QJzbpWOxdC++0C3Xg3OogdKXAWle0bzN
y/6pVbhE/SuTfvYPwyU0+wPq5yTHFJaxrmzlUbnBi8JJhioTbySqf0ZvVQ7DGtzK2H0VK3tB5KGd
/18F2m6FazPWbMy0STpZJfSJzVkihbiyKfLZUlOcVh7yHOn+J43lNCyP1MdMqTDBZthQRR5BPqd1
08R0DymtJf9k295ktOymuX1oSgtlcElMPyejtl7EhPHUz0jECIm8yesRp27eP5Y5Q9rit+DubJ0O
hyFah+ha6qcMzeXG9a6jT3AigHfLl0kFN6yr78MIZx80c3IfS4vmnIcR6GQV90SsDfN47fqP1WPr
o9DV5t190JmfLC2SOe0P0d2rOnsFCPcMMvmEkLxN543p9NbFaNDvcnH+lYKSoS0fpBe+po5xodOI
SXN8hKg3QDHVdnaiUl0U6xy0cTIN3iIWaSDV7U2Opb0S35WN6MgJmycRUayGKEkIf2gHK47QWJZ9
irgpi9v6icn3gZcrtKyL6Kku6vlf0aOvbmh506A0oYTVvG6wONa6ZF23ZskwlHA9wv4/185/W6Fv
RsSTpi1W1W3AxuPgleG/vB0uJYvcXW7k76kLgszoP3VnPKpUfGqrOSJX2C4w1mKj9E7zMvSkyXfP
QIUubc6KnUc/Uz47HzXcBrQ3SVa8+YqmLQsMDuQ17GINw3TCagzMdN0WrokC0q6Y60ULgmFWnqlJ
/qR4yXq0kVH1Eak/kfwMcnbBaE0ErMN2vnBa71Ykil3IvT5sMaPBuuk/RRkkHetJO38f1jxGAHxF
g3aXkgXG08Te4QD1vE2kic50nSx02COgMPuYDj1W2eFVhswVzL7p47H7daapOg0zZeOab0qyc2jJ
omNZ6h/lupx4BX6k0CufhQ7/5uO7pyEQLr5x0wL4UfDdmpeuQTVpsbla/yLq54l3770b/N8AoKZj
v9sDQ+iw/YNLKxFud3BZQfh9ySbudwmcN1mJvUdYEqbsEqDJf3ORG5z6IwWm9RBkAePY3ZgKVnUg
+hRyWRZ9V4brGZqZ6GAJkazWsrfm4EVY2c+qzqJMzQMasVOXd3Ff0lXKRe5ttZNr8cgeiIUwWkfQ
oBedrnfb1fpkmALLZTplZ8PiSQUioDO8QZnJEbbMh1C5OBnTtz4yXEzD5cmtac/M3Lg6iGomwweh
zhHBWtN+5bz9zJaUuie1mJjOxlM70pV5qLDG0d1SEjEpyc9zM57rWttQafvnPPPEpmzbKy3G0a6a
W+fmKBoGrJZDdahC88twXNpm61eOXPjplCNf7z/N+/xELjvHs85hPjwWwtHJ8lDU8zHL7JeFNLfc
XPdO1+6gNO4GbaNxKnB44uafHPKQS9Z7y1e9dh9zJ5NsnMzYCNbYW9rXSddHx+EZc6zffhz3wei8
8R8qn6neWRmoexQL7PROA5udjWUjboGnhvYy6H7sWUnsuOo2RmYStpQ3aX4MzeKPjkJvgx3+lZr5
4uu/oV+kcWj0EKysR0uk7gbLzRMf694vzZgkmotGALoTbDDMFWjQWkJZ0A47pXlp8Bln1tny6q1X
RjiX2y+V6xX5SntmZPKa5ZLhaPAIcBcjiv/YtupcozFu3Pv4tWVLwWYu6gTFMiRWBCDLGD3rGevN
7N4K8YMeIC6DhbFlJv5utD3uiTu6VkQfMBPaUWU/IAtGqQXJIAs5XT2PGKuI7ZuvnGdCGS426bNl
8Ve0MIRYFUCSXZFJq9HeBjYfPw2jmce26yeT2740Zn/T7fxAUsb2Dmcco/Tmd5B/fEo8+qNs2o1u
HbsFuD7AmJ0FfatLbw7F2NLqk9H/IJJS6jXyq632512Pi941KRuF9x1WOQoLRIPrCGGbX6D34TAB
qhgIO0bGbh88tro606VsQXD7WRzl8Jmc4twY+WlweSH5khMaCqCdbvqmMvMhghk5cH0I+xIGLPG2
woDlVXhHwl6vrbMcqWeenNW5jC7Pa2+Ou4JgJG5CUfbJVLX7ELd6GxSPGakpRtPvRzUk/ey8tmTd
blz3lqMkzxfzWORvJYq4LafBGJwKKpHWRJGA4Smt/3Wj90CA/Ha9l5G+e6uZVyWWBgS3vsvCPWYj
EWMrZGl8mzrFmbLOzOK8cDiVNacVISGZ6+9qxzsbdv6qcEkiK2VFWav8FfYr8oG0eDayBpj6sxmK
r5K6AJrYC1min9ZUXCxfN7t20vJZr9gglvS2sm7JTH0I0+g1E0acBowVViSzuQs9+wUnMZg0Vi/u
2r+vrHyTksV+apz76dccjV2qPhEc7SI2BxYoiyaFRL3M24kUAcMfiCgfcMfjakL9q/X4HVQdsR94
a3mrGfIU7YFe+uyXaocUbYy7EHg0E70ATvvqevCjlhUDejuCSPR3BTLDofL2zBTG/cgfUUTJ5aOz
m6Np+ZRTeJrG9P4w1sjJF+o2K4yOremnDGmrEzR6fR+ZDr8RBpeITsgPywtsgJeiFWeyeG5dlJ9A
ft5ygj2Kc5R+tAsYbAOHS4bZaiEZgdZ3pqWe7d8xQr6ANevYa5+gjjlKJgsugM1/p7rGXaW9CewW
j1R0diMEk3EKXnNZr5SZHcJqxGjs/UD9TIYRZ0H4xjMi0ifXojpo0WwlqQeHzogMMpwZTRHstm08
+0i04r4uCBS9t3Wp0lkSBd1LkN9nYQI9pPpLYPIW+qs+r150GkrFAzw5p0kHP2uY/cL+jR2jQqHJ
jTfafptYyE/Qz1I5ovzTikXKkkQyv0YNC6XQcxnecriHwYXfCfuN9GUh4HPrWFPsouABjv5p2SgU
tS8HamWk7FITGktYonTEdMyl/0BNh6bM3yK3JUWtP1RVcR+G8BgaxF6QIOLY7pQEVrYkAbkhBACU
YMDp9lj+xpMeT97oL7ew7aBPLW8iRB5R6IQKgdCvCjU8FCn6tlZ3Serq1xRhZeAvsb0gAfQd74fz
402VmK/aP4sPijql+aqGXVH+j6Pz2m1dSaLoFxFgDq8SRWXJsiynF8I+ttnMZDPz6+/iBQYzmHSO
LZHdVbv2XiW2MTuUK3Siknjgmu0Q39jgVfxoYB2VjdM5NMIsRY3ahkm0K9jNJzjKxUdRlleLNK0b
RtizBa/JRDHuXQtGzfpQIZRRp1SmfjJs7zlUSJjn2zG6iwOwi4OXeefGJOBEORnq7W2yUM8Mi3Ub
yaOy9cuUvjTOcA9bxH4QRMtezLYP1z27IKZWPWqMgac6flTDQzp+ZY/7yLWeBisKvCJ5dZUJIoTq
7kylYWuhdu2g0qTUGo0hHEa/EMg4j5zo2wK7UGo0qb+JG6/jTG5H/TfNDxMObttlqm4yOhkeCjYB
ydhpyPq1bdKxYiSgs7czVq0qMaIQ8lQxxxsWEZjrRJV4c42XxJCPVM8/wtw76cxm1FI/pyY27q5m
TMEm1o2bdJd60gghha9R9mwPzt5JU58Lcy+a8KdMsDo4mm90zMeM9E73jyEneRmUpmMTMgwPpScl
wcxlm9cSr5N61lhKmRIU6m9CcQ91Mv6u3CuBUXxgk/2mIA8NsvQYWC72euuksIkOtaxkY5+xC+nD
Sqt8UU0WRzfxDlTH3dbSrZfg1GS3PQmJesbQbe/a1kG3qMtocdLkfkaAztSMY+KyFrLQvl2DLdBa
hplItGXQAuqw8tyfLfOkuckxyjWiU/lrNCBQqHp6Yb7/hmZ6shvrK2/axQO/aVv1OVTzzSCQUOm4
OXB2WpsxS7UbzCpZ5OcoPtypG6zhIDrEOQolVyeOMsP5J1iryfw8vassuMn0cU+6aGdR6zTKlxPz
NHEw8cBfB6c5dDYS78CogldjQXTbHg9+9hIDTWJRvNgYtBMRndlo9YHWOEi9H5mYvlO51WeNU64W
/xBu9o2RnSn//2RIDxCL3AJVgyjbhi+NVt76ul0rVfPXJ/PZsIznCfMgpowtGyxeRkqLjvVvahVz
6ZRHfZzXufZhRASGajfeJxpsqQTWuxv1u1B3NUya9TeO4C+MGoElGe5ZxAGUmGZX6Y1nlBNdwp6L
s88mG2Y2idf3MeUyyxkNpkPxG3Xpe1hlv6Zb/rmj/DBDYotN4xDB4ChvoksyMAZpnoWYmSsx4IqJ
HeYR6j1xD51M0iKd59quixFmRfnGzqNDnA34Z/mekHvzwqIJ0K3VkCg7hTzBslx+q9gxBoeGtwZ2
/6WNhr8ptL8NRklNvxipS/Wu4L+QLcJLGp5MR38Pza5BFp8+4rQ8TQwAh1geCuJxBIb54PGxJ7C3
DFhUXDeEvNcDN0yC8Cas9ei95eV4IONHRpfmN5tpYVP1GOoWbjfNITmmi5uzGHjxXko+Y4MNwz22
lihyeK8QpRknwPmyp5eMik+U+5DFymX0oztMh8uD5HQY4q8ZCRRAlgjw5EUrIEaqX7ot+D9p/Dg2
srql5oVv3z2tUv3BkGvH4IiliJVN6uP7P6ELvCILrtl9hwQfER3T172LPKiUwaA2X/Aj59bb5RGr
rrNspyKalJVyg7voJ26yZQf8hvHRc+rkD/wb97RUA3YhYZMs8K0XQcmsTZotrTSLbquyfpZpeoNS
85buXVm1666pz8mY7GPnH+nKQ2WGzxVbcTb6MlIqua0j5Y4DZjeXRMiE6MVmsmps8nILleijFjxT
KAw7azI2WAjTlZaDtnV2Vln9I7VyIbeGWyWrvuir7qXXlZs2Wopqq1lLL/wnJeDGKrzN3U+DvcAf
Ck+jsEa58mreTJJdXuE9mrg/TyJbj33JcnabxcxtHP7gJV5r3fzhpOFXg6xmVYx+cI3fyCZLst4h
OR/TwMJlGGdCTad4cn8dZAtymhhn7dA7OsVrQTVce+OW5QPROnfr18ZOUPCSte4+KvWjE8YyCePl
5FGOnHLXePq7blt41RndKmmxaa3xJgbrSkD+kHrYYKaCzdwM2kwUi6gVG82dHmG3AY7FGJnQy2yW
j9HCVtfoIl5FsYUFtya+M4cMpkb3RafyIafuvNcMLjL2/KxYF7+cpj/t9K9gk83g1k9w+fdcVl96
wqZ20OWyKy9uDOKT/cJ1jgkS4CGlm9QUzGrdg4TZc+Wg1xjZdHAb9xEZj1BJrt7ssE0Fn3PLlNAq
v92KGRj2z1yf6S00UGbRUkkPwVifvGy4m5rwe7fcFjm3Yzb4uazXHaO9Qg9fYnoNosV3+KNnIu1E
VBpeA3acbyS8yFYJ8XBh99XU02xEF5nhdVTgvxuErY1brFOamRWKcLhi3+w6MrHnk6/d5Up6KOzE
IFaSfqoAYpGuaytnH/wXs73jOAy+i+6B+eiQeaRQI5MPXN5stn80hnNdyjBTXdU4xT1nfkNYlhKB
e072neBTnPJDSM1bqUCvuD03GSdb7BSXSjCng/DyHSugtA2HWUrzEvPNNir7QCr77rj8CfF0yvXX
er6Th1irjBGlhQ1CUV4inV/aMn+YX674zt2AKC3Rw7xZU4Yy3cgwZOuBkOZajdkl4toE41qs5Rnb
ma2Y0TanUt0la9fR7orxXhn6S8nJhinGr8m/ZBnSrQ4YUMyLPIpBL++CKXM/Wo9PuuieSYcHpcj9
MFEiv4gSP86I/LSXrMhQZBIGk8x9Zs9EmZ6qm9pVm4E8NwsLg7BbAGxNurbchTT0wva8vabT25fT
C9HO77awgwHjbjLG11lrb2V04M5Fqc+fVNQe2+xxKIybyHKx/3io6PjiNPgUntjXBBJDrAbW3PAs
OXjnuxVM5zx/tQiPMPpD6gnPCvmEhoUjeUJG22wOQ+k999qtmZ9MS98NnXHU8VEp5877yXJlLUeP
8kwGzoIoAPBlYq4wJAbfjMDy5DIYlVtbqwkUO19SN7gwbmx0eFiG+t7NKMR22G3r6kNk4WpazKlm
1aF/DicIAgfqk9TPElaejdmLgYzd2f1zFx608snK9WerNTau6vhysYgLIvU6Hkqd79mdgy7vLqPE
9WBdFMPeAyD5x5g5yFskdkpyFg+8mnl2AFX2VFe0QzOEiwqOg/xtW1RjlgcHeTWdEqMKzGWGmkUv
hYmvfiDPTVNujADQNOS19aQC4tbFV6naK4UezXDUExXCPSYUuULD/HIpoDUGnU38Pudgaiv03m6M
vMVI/IUBUqNTWw9tf8GWK9ZZYqOYkrOYFCiRRZBQW2kqQ4ip3xRZ6S/JsqYRJwjg6ta0lgVwZoxk
Fj3PnXPORvA4k/KhgTxV5HAMQ+1FoQX1oks85/u0II03/euk+d5Y1mnEIZdELgP01HqtdY79TILR
YCZCum/LtbPrXIzx7E4ubBZIPCquii6UzCUKv3QYcuvGse/bddsohBjNnZwwUE6D92ANIKdtfZwo
NURpbIh77GwliFXsIOGUBBFGFT0/ybT+Y1/Sm2cwhUkpVKLhYJvzrqP1SkGHrWLKnUnKM4f1unWR
7NOw9TVverSh+DTz6alCv1B4aYSeXzMuxLJR9qlXMT/r9yLsEaGpn6ohY+QQ2jcdMTOM0FaTEqGq
nvsB14bSbkw3A+NEJN8cAXJHur4bSazQ65Ji18bdgLEhi+3b0N8K9uVgwvAQSLOT5GA0GiLyGQkj
7LDmwGNYTE9Cyb5IU77PkwAcsPxqaEVTMfNE2ean3eXEmbd5OYEGY+LWBgkT2anS0MOj4twoysk1
o5VmfMjo3aupZZL8y4MoF6fdUU6VH6v6tkai5oyavwtbu06NF4z5Bmv3utRO4dAHOXJnBnWUdeE/
UiUTS6JtWcmi3eJmxkjfIKvIbsdeuUB3MrFmJyPJgtq78Iiwwa1smNEbn4aiGmuWfm/TBPYqcG7S
vBaDYivepIzVoztdQyAz6twyfFJ7ZSdoXdOI1cFCc++ZyLdKAlynd7nWF1yIMqFSNWhJbyxJvbUh
iXncRoQbKtLpevMPzXNeTQsuZ+FecwDnZn52Wa6OAKwI81yN7YH4yQF/6c7FPiCyjke4fgrdX3xr
COAZSzpR5RDvJoort13FHQE202e82jLLm9Q/bcLVH8Yn2Zq8DB59f7RTtTfXHAna4J9Ktki5OIsw
R2XQBJnGp4shM3oakdlrrAMr6RmvSW37VGAWNEv+6Lk8Jdm/PHw4yY7xxm9MyVSk5V2l7o3jeR/l
xTYZ86s6PyVTc0jZBaYoxhrD6Xro2vfIlAcSnvqEI6YoLLAkKjXJYjAs1FeQIE9p6V3SNPFHs3q4
9bSuuQQVdkApkf4ZTXLDO3/qjGpjxx9RcxjJeYZccQXJYWI4IrHW+fTiUCrl6Eeo+P2WMQklYL+a
SHD0pbJ+jsm743ODoN1uvD492KO9jnPz2EaMFJrmMOGadvtiH2u8TIy7wvA3y7ut1+XYpX5gH2Il
e3bk34h0amUA7AjTW9ohdeeb6/VPqtzodrmLwj+v67hmHbRp7t4mMPqvIflyvHQjea3QXCI7wqpF
VCLR+PPuZv+hTMo6ks2u5oSR5aeRqYB/njVRP+x0qTetq5IS5Et3ScM+uhr7o5bxhpqWR3Pn7Q3c
JCsxqJcmVrEy5xsY8+jAmTM8JSNZaUPkh94pfKZZp8Y1N07R+6okwhZf+BBXM0Mh1/tkgHHJx1c1
PUdcyfCN0WQNlpLdFQxCgznQmaBgGXB7rX4DomCXDC/LKRg7q7VQprWhJDcn++GCJ0Qxzrtp+MvL
Yqsw6u3zv1of8QdU/limL0b15CQkWv9i5p26MeJWOZbFc0vrnajfrr0DdbAW5r21iq3myRV3IwXM
ix3eEgzm3E5rLSl9WzwGE11oulJz60xiZR0FklsIWywcu0LDy2jIPA2yQaU6EuRe+qL5xlz4EXU2
/0vpbvXYvnPfrNtbYzE/jxNy81k1vSVF/wfZ2FkRW+l88CdsK0W12BnZPzqvKF33ZCpQI/C1Mmdr
20+9T6zHMLow5PItRNj05AyEB4dOvYiyvNVdaa+8qH6XvbD9yMrd176efrQ6GrEZkxILY8+3NbJs
oG32rnVNOyu8k8gA6jzz2eqq+TFn828CaEYoLX+gQjXWkFJCeRRbWejYOpyi3BS8vLYba0g7VrYv
dM3ejwhkCCr9P5WQ+Yq1js3OKdlrOVZPefbCtH0KGFFimK2lutOrJoet8LA4XKfwe+AAhFpROv/Q
psv5U/Y7pf7VU+h0+wH7de49dEyKU0E7HOaBSbJaQ74IwbgW6l+mv3dTEaCWSZWGqVjb3l7aYMMA
9nsgi79mDv6escqEg5Y6kgey2TigdOYAAxUj4RZrZmlibORjj+xjZL2TTnSBWyeQOOqrDV8iRIQs
bwNPs2Io+8lyA03fVgwIOISyag0MZS1aPE5lQJiXQukmB9TBa0NjX1u/eIrNhNE9sXC7f+AU9fC5
gpjQ05mtf1vVfBQE/OxwDyM4sCJIEAPLufCfy98Ee0g8yy3h0bXl/UmlC2qwBymeubxilAUEPvsd
i8hfGGb2zhS85WogHWpcfHASZ/bS0UYcx9h8Ru83Gc66eLQdpU58qMRPK5+ACvqm+z0Om6S/p6jB
ZEoOSEaJhwkQyHbuhvxsL6E81mEGw8Bcl/Nz1UFErlUEmGM07F3O31weSK/4Q3NOCNl0U71qL938
JPrfWjt6v/1Ew6sdeFPWSrIvq/e8kliw4lPBJK9skmMrLz3aT9i9sQpV1acVtFhOUZBGdVD0vFtI
kfTqqxqaQqi+AcRbOdWHJMupTOynP3mU3WZcBy26vSV6H7FlvXgJNCbVNq1uaT9XYIZLrONypaL5
69ElCy9d5fme9gHyACjMKuKNZ1JGxtDtMGnTtOgJnqBq3X79/+QgZoQDyUK13Go5VYO7BMp3dt3j
7TJWZbtxWJpIoHNA6myX1RTas219Ro3rD+bWgz02p7wHXEjefKWRAJNXGSdb25r2Lb2bpBFriUGH
AmRODgCOyCbM3PnrpEv2Crc0w0OP8DHhK2bk0HKYMeLrsvD5HdSZsDcfTU60ZiK93cx4D7zc1xPd
d/ho0vLdXgK84Ys3Iv4ipEXUo0n5Vuoj9vPPzCDdQJkoxU04p0JtTk5DD1dzVipr0X+0fMoml5TO
IVXxrwNZvc65RRZJ1xLSl7Pq1GbvYiYqqjdsfmgubnvpcZDn1hdOgRBmsAEEPx0gicWkfAl4pDAg
hnqro+jHQxDb25AqsjZ3TcXACQ8MTSLoNSJ2Ng/DrR0eIWACCUctr34KlsZmxAwG61PGB3wvu8FK
dtHcQEHHbIJxFD8MBJQIQknMDsufdHlgTN+1kYrLXceIiVjtOra+HD61Sk/8avpSJb/U/FxIcwXO
QDbdrjMfPXfymPDM9H/YNHGaYMFlyMQcqOC4ShiR2j1eayaVOmNU9pCDYwGBOIEoag9OD3KROf7M
0ixGrx6uWdeiveYkiXmHa+IMGQPmiSqNUJGOKC0E6QjcbV75UoriRWrLc02s1CooQrRUXbM0kF9w
Sb6rKj9CqrwUAqTQEKUM2F2BeKV3361iAwSZ5qdBRzAs/Rn9smK4U3XlStHvFjwvxhEB5V0sN15Y
kUOpwwJCEmbLvDNMkE5EdYpU+qUnFyUSwTVk/x3O5LELknZhbUy5sa1ZiQfMtz0wJfCVjOWmsbKt
o+jJjAtfDqrnj0g+IiqKDX7s4Q2WJYHP5l+ZVdTtSg19PbXiS9ypr+E9rIyO0UaivkZpg+svyV46
2qyj5fR3AzfyAHJwgakkNsqlzYQX1yzmAEsOFKxvqSVwBGvcewnCEaIzfu5+VgD7nbTkWvQmpnxW
Z/LFdszg6PmQiqr15I4bqFX7mYEVhwlWyP4oslvVv3cEGUP9YpQ/JONW0bkLX3GiH1SRwkFp9iEq
joE3jKtu45qosBqxQdXK3wwNMgik2fT0/z8ZDHrTsWfhEQ2cxpTcM8gfq6X5l5ZD4xc2DuFIlQKy
ofYdDVEfWBCyw2XrWWoN3rNqW1T3sfzxaPlYXNP4o6b3t6U8YzwAor9X10YLOUNhQUytexhe0zIO
jFo8OUZKVZ58pDY+i8ok6Ej4jgRzZ7Alye3OuYeC5EjF/EygV8mYisfx05E4SFTO1V0WIUMebg6H
3FPrIJ09TRUDI1XyAraom85EWkAFK+Us0YR64rBo8mk9lBZgw56441y8iTl8H1qA+Ln+M/D4vipk
N6HIRdvJzuKjUlVPSdqYb0495BtTSU/QkagGtgPPU4LBh8w/WMIFaTnNGVbnQ9cRC1JJbjV+g1WL
d9gzpmNqAn43OJFLcW7n+g5m9ammLrdMvrvupKlA2nCSqsJ9B36jEdNh4a6Sd+vQsu5/jLYu6vws
i/Rc5JEL27H5nsKjXY+f7dQHdRbeBDT8wuK7rDOGjQ7TQtf7xbnTriLMdmVqnGpD2Avm5JpZ5iuB
0VtNY2dyNAwljErt3FMxtPxSFvp5gxNgxIFNlkSF/CbU4WPsm2/dSrDKtutJV9cmUQ+C0dgVmMTw
sEb5cNR7614IA+rjV4Opsq75j3sufpTCRvmVZnfr6bFHsuItifeCG4N7GtX4N0++lPJ5Up9jIPYy
DjLV5iKL9lr1UjjfHQ7D2i33mdoHU7En52BE95pQA4k/3xIJeEF93eRnLWU2gY+atcMsZmdIhG2z
8iuD7SX8QrWV3mIuaZJTEC8eGdoiO939SmU+JbAkthiMttR4JYf8Ynp3i/ehQf1vu1dD+R3Ntzni
hwKAZKvvLXbMpDBpbn54yw+lYMc5BI/XnN5mSrWtJE1iyfiRTzKYkiHow58irTd5S60ypUmw1P0i
CFlfkQhrX3PbFdl0MUAmrMoBBn5mfSXxs6HRg3I/Rjgg9QoHQ4o83qXzbuRaHSZCtRMgIggl9dQe
MlXdSD7ZeWQBbsY0bVatD3alPhdjtdNMHFa1Ff4r2+KQdv1L4lirWp4ZaPo93qXKTV5L/ajVqKD0
CWaswp92uO13Zv0xhR+yLD56dVw7Sn6XIaQalyEf4R5UIr+45aTlMyNaAzRfzwihlWk/97TjzExh
0N7mBlpc2taHkACq1F7jRL7HFnwue1q1HN4OWIz628sjv9SLa13aBzg2rEKn46RgVZC9jJgUsduh
KPQUDQ4O5oisMCaEwUF074Mo3oOxviYpHLzJV0OaC928SMQsk7G8ScLTjS52w9GlDZsiJVXb+TJS
XoHGsxag2pU0xAIAlWc7voOfolOQFmj3VNQ7nNIZjB3AyefYvFlFs501Zk6dn/EPRVwHL4atG3SF
wqMC7rYh09e0FFTaR09irmwGsh1bq0VsAqnZcLfrVv/Zm9M62cKn4Nru/cxzIPjSl7ABxDew7xa2
+ZryBRS0sZZcgEmMfBVvrcwT1t5+m6rJ2aAJp01SItvPc8k23uaVEt9TBB/JMdcbHqv2sMzfk54h
pI783PdUCllIOqFZlpvsh/lnmn6ZZh5SNcT5cVa1fhf//YnE4P/MTdCA7w43ImfAXhqnHCtpZR6F
okPT5WHDRpL11UZEP1Y3bKYCZQwq1ZQ8OP9XjRudcYp/tMl9yChB8DGS/XgK6VlsfXzqUAfM1L7B
e90ogtidHRJOp16fSoauODIkt2MXKnhDmJbq6cdie+pUbW874WZUqlOYFE9LfDINbxWEx5KzbJDa
Hgut786gntSvgp0llEG4D5X5JWZpYDMPB9B87xqlUKLgmTAYZ6pOwF66beEpRMqb5xHCHHdKPXor
5CZkkoYBlyHQ7NTj4pJWxfcIRYAtJXsgbDcXTEY/AesxbiXBADIK+y0AQlbZd/9EIe9LaaVhOGFF
bLevyd94Soc7vIpWuO59XbcPI+H/AhSAkhx17Lpt5O45XHhuACYqrJKljPej/ghD59zwDhewCB1x
LC3MQZBRStfc57W1tfAz02PKTv4pGAaTtmHngnZv6AWm8BwVVxeS66hmX9VcBObPKK5m0+7dsbsU
BaxD4kkESQfeOLgazGzwhenTXrWUZ7Mfj8zZTg3hiqypIYrpKyNk511Rl/ti2HFpXR3NvLas2zI7
AKTj3ZjBI6S9+ytoYuPuzbYkZ2UawIZ6kKPYxRgl2iYYEUYtmkjb+1HMCt4Tk0vlGU2v8Iyg0KtH
Mky74V9pOFuHABAx3L2te3zU6bRrbDCRjvzoPLSYmWnN66juPHqS3KyPgpVDM4tEYnlLRvctmcpz
bXgrc/l+4CKb7sFyX0PKylGbr86SlFlmOrweLvoWU5NCaa+KO/iZ+y7KrTn/Ziwh6ZlW2Gwrl0n+
y2K+F4OHXyHdwItHqb5XVSgpeKMFiJt0araTOuOh7g5ai0GrVf7BVH0CqNQq4q6kBMLM4aB1eGjA
YGp9vOtNTLV9dmkze6cxjI6wrRIAOZfolDYLmTKm3gmfTx0YQnkRAwAiq9/2pk4cjEiQmWHLF2ut
eMo7NMMmC4ggMeeCj3DQuASM32hY8BIrg9bcZj9NmjzIELqGs0srCEVkVJxQvHiDt236+tJX/1yJ
kiV49WkPang7fbrX0b8iKlqjfW6r+gq8mW6029gNTBRNW2XGdM215L2frxKhvtR/ZfdIhQ2vhgW2
aGsdG8dEdWjNFm4cm3mLEYMs9zV+XjWtdgV9SVpFP1FBZU3x4+XzWzRfnFz9tWQA+HrLLiLcYa9W
bwIsx7H8jUEDgFD4xLYgcM/hTwL9pJQfRf4dM30jnizwI/ZxcRXwSY8o9Ls2ytdJje8+oJEqyEDH
1eug3YBLAVhlXIP7SI9YOrM0XNHG/lbSdtsB/VHxlUVZt7Vi/m7tk5Lvs6ZGJ/hIwAd6ONnHAqkz
Rw9Fx2bmx1V0KWdEX/bT4Nxjyzbi9mdqwtbLP/WSXGnivKkOJM3pXYa/TaH5LY1z2O685jutxq3S
UVSr6jNVqsagCQ733rHfMGoFkt2yiYeHmLK3TE+lvM1O9qzY98FVvhT7KRu7DYP7VdRhjHH+0sI6
QapZka5kQdpXgU1W79jQUCnAhAFrK8Nq4pAK5z+da37M9taIdwdoD+X2tjb/JqGQOlX2NjG6XH8Y
5QvASih+Ck7YEDwjw1rQjjCJsBeW+54+FO4a7vMkWMbzPUkQr74sMTdb0zYGh5nAu5zlReBO8Oia
5Evo0Ojz4TmPkrXlYCxiAKFUQTgwUpiI19n3puB2c5+MzLotuaWixpLKzH0ECaGWTWDF9Q4MzGH8
DStAlR3gjXhs/IhIQmdJX8VGt2IYCXfGDLBy7dk/jtQ3/IsBZdDrkUWWXoqzEEQ5RMFd0p9Vcy8f
DFoUCtBs19/4ScNZPY6XkVSwkzzF2Q0jOPZTpWZXbPwaimvSA8L7UVHcWGlk3gfvRfTXed4O6SkW
5N1859MrFxjXR4kxr5PMPfV6o0hOugP0wr3BSWP/6aMXmMzXTQj+DTeWO516rVvbIJb7hmfrKuJl
WO/d7QJBakxPTC8nmRxr09uC3zu6DXqS9YMdgIcH/71HeaAYq14iSjb2jXeK+rjnvRJbtgsg0DRX
s/8rFBXXxtnkToOJRe9hPIQm+tUgr6xUYOvX0eFCr0eissNaV66tqIKxVS7uMWkfNhCPVH9E6JpT
zj65FtbkAeAimxI1RkdHycgxZyTqXlr+9lGO/1QjV7aW0JtrOX7mEZwzZYwu2CQKXwFVZnfSW7VD
cuwnqR9i0SV8P3QpBXY86F1U7Q6GhCmzNioOln6a2teIn4RsLfI8ZKip83ukIThB+DjSJNd32lC8
OB7eYbWO/TmVxXWOGvWGq84PZwl7g8jNxkoqbxOlGqRE0zUZyaKPNBq0q5SUuO9iKcC/wg6UYuM1
OLjzzCLvDxtrArz1UKstmdcWADgnQuM6+mHUoktngx8bobRxZCtm7Iuo/mLtysKazd91LZyDxtrD
1omDUBh/zIS+uq5IzgVUag786KCCRz+FkBQZ3nl0jQDXcTccWEg0HFvwaVjEq+osFCtnD0WTMdah
zTVYDPtmmT0sQLhE2///beOAHIu9Cmfo8t+SDWAj52Q8s7shf8HXblPZN5hn/iUlXgCtT6Yr6Cf7
mLYmnmiFJaHSQgezlpUdTlvcUvqUPbkY1WUDV2Vf3RQaV9vOSVBYM2Zlu9T8uZ3dbTl5KBiFax2R
gH9ic4IeZ7ifGlsaKK8Gd6MaqnJsKgEEMZ2jdc02CvhiWgILpba+B5mpx5bR0tEru78CUGbQdGru
d1qCeXQeSHlCayL95Y3sZqOLmPS52Q0Ts7zR662d5+RP3jjV/KUWjFI3CoPeAsnf1ThSdNyN3gIF
6PuqxnUr06PdJBVJh8pBeTGUQ9Z1Cr9gf5PGWAZ507NbHcCjWLQ51QWtmrWTzu7Bwt5JcHRprthH
h+zC1EFOLh3rmGOT5TFsnupClIR9yU9Sj4KeiYcr0GH30ErU71AdY2oP3dzm7DU8ifhiDbN2LLvX
2LWrEwhGvYtxzRhGR74VnUwrgGI7WozuEM5Y37q63rPEDZocaSDCRoFZNJ9e3INX5cK1E7CRZhTL
tWvzYKvMIp/m7sYHZx1VuWZFutzPPMAQOiHq6y7CM66nLCuss6X+wTfhECurD2zmMw4YdlUC36QE
jJjsdbq7mx2uIcJB55nQzqwEqRb+G9UKDmZLLymq4SDMlKO8Kj9jrFZnqYQ7bZb5PrLL32FCkcev
DTEojI/NqBxsh5AfK2nLTaKbmwL26oZWFVlNydJtm/cHrrZ7CxFHCWFmCJXRmehTcWSwB/MGDI5n
hK/dxJZAL+3oa9m9tOq6ycMVtZ3DLty1ChV7aR7r2YJtT+qNSbyFCysPqQxGjBDg+kb2dNPiQTUQ
MtsLMjLEvoYzOWkCT/QM9V5m6GBmscjtMWHDwSHYkXkqEREm8VPJrk+wTqo6hURfrhGzyp2jg9/J
nY92oXi7S4TRnOsXS6kXlE5vbMe6ebhsoAqSvLpC92NsUI4qnOPCPFnFo4GOve9tjJsIjNsyQ14r
wS/WJRi9yDxnnTrtKgsFyeghxcKBZ28CtygbLjircpP5qwIgdZ6piuwOSMQI4BSaacDsDRzqxB7w
UdOwgcZ4yWtcmaEZyjebgmanCssfliBs3NHspXm8LPVgdBuN5UXPFhMMR7IqOhE4g95de9H0V2zF
/0yZpPsZNEdU6OdcwnHJ+ykmSoXLK+bKcrOnmYdhhU/LW+czNt4mhivole4/S+dET4W2dI6sMUxy
lunkDrRq4EOMZO3ldMheZJe/gm1jsklsvhbtGLj6QP7eESzvUIY3XSQ2zPZUDbzupYrV+mKI+NdM
zXirki3F1ao4ftNZANlShAq1BALQxc5uIrjySAkfes4w+7pSkjaN/2PvTHbsRtIs/SqFXhcDHIw0
s0Vt7jz67C65NoRcLnGeZz59f5QysyVFVwQSvWqgNo7MjFD6FS9p/IdzvuM9aIMlmrOMLFr9EjW1
t7VF916lPfvo3iRM54D4NVs7ieVuTKRjeYZ/H1RZtBtJ/aB20jy+WWdszdR4J7GBcYGNlxBYRYSy
HkFKM5kAYX2IbJOjSDNssQsBGT/6Ht5YRn2r+GQA5bowSN/UHQscnQM5FK39LEIPV4YexpVrju9W
5ECMi3IPNXf+PNOEpQxqoRrxXeVBvTfmq5XRrg0lUj0oTbiwyf1xOo0Nv4RO+p1pn3fVuQzHz6qR
KaZx2pPaQb6aLebQuRjehy4oruyai2tsfRuDUZ18a/T25SzvrDFJTtIDZWt08cWoK+ZABFcSryZX
0QzLt2cBR2WMi7ubhiM0yPPE0OtSIUbwUYf4jfkYMvo+6jZZ1yUG9xJQz0q8YV5Sq+Uer/zhPTGs
L0ZhnZwAvLBqvPI4s6NO0AoFifuI9MNN4JOHEjOQZ0wPiMrEva4+TYF9YI4nMH/CfAtGerYutLxV
bNdbnFgD1Mfa31aLeZ1ovHPTZXvLaT1gd+aJ78zcajNPN4o5e1sVN35ZoVrn5bKVrM9th94lzDpi
ruAxRwOyYKhngkag7k+hB/siQ7Qm41nvglTDhhcGjnLAMU6SkPemxmYdJcMq9IrTcpPfzC7YLoPB
Fqq0BvffQ2U4wcFA0SZL4P5FwuGbGhfUoK9KloyWU72egzK9Mors146+jbSbnivLZyE5VRWGBdI9
ahNWgvHBG8UpywuF3UryLgjaPZhmWgGj2+qJ8F2ApiVdbU26c9ZB2ZQ2bXiBtklLsz2mGq1g+6kt
pbiKgpyaBsWaL8ubStkxbmUKM95PxYYFVMY8Pgi2xIEap8yPXl2rx+mbcnJGxmIXK2z4eKxy6rH9
FLbtt9SVVNC5AAicNwdzorIwcCBtQa4nNjiyRjenLEClbQVNtNX0+yIPw53peF/LQH6Ia3vLPw7X
nPlq75uo3tLMwsXJehYX6Wtaq+E8t+oBAZ6LfQ3eqKc0iHWXZ6nrPXyIKAB1xf/esr6cVMnLEyej
8F1vVSUjuApoHPhUcMsrRVKwF1bvDJTuk3QBKI2Be+gyrGuJUQqYC7JkpojDNYRA+mWCvbV4auoM
iWSYDHd9V7b7MLGfmjJxrzmRCiBuEMLCyzYZCbFjvEOXfwVt7Tz7AZvXwQWA3DXiDSaVdSwa3OXj
HOjrvMiwB5oHt7cPaek7ZxeVTszvuJQoT9aCf5+4lqk9TLw3kSVnL0AJs10F8xdHWnBrVpAfyZvm
qynh6drNm6mNj0HcU9ZAAPSKqkYPwRyyrsZd5eDfiFtEkcwtgEx3Ckh+BFWYnrnp3faBrcPRIhAL
C5M+hTEAfieC9kW7D3qW1nFTZd4AX3k0drVyF3ibczHRhLBpbVdQY+ikpXXkEiI+a1mTyygCEpl5
4cYbfRyvCXcPsF8MgOLWYn6yitIoWfCz2c5Kb+uqFM+1gslWAFiNbCPeTpQ/HxPzU+iO4yuje4NU
gY1ZID+r0746tTlqCWHbL5gCHivqyts5iU4uvcMNYPwbNj/9jlLtGbU8SW42Oqyi4ROVk9zNHmoA
wNxA8zzZ8Gh57ACaa+8Ul9nFTjGBX11L07PoRVMHVbTBPNafnU8wVT+P04e+Hb1rG8t2Q+1eVvZ7
PmbmdULEYLmsL10zuEKPaM4uRC7Lq5BbFx7QDxqDaIyuUrF8dFN9tkzj1R9R7dFkMku0FkOCfp66
bBkRDtAVp+SBMQ+DTbO6SM+HiwgvDti6PpXEHvcGfQs65G5rp7yJhsQ5j2Ob3LJpXVeG/1pCVkeP
s509WHoDdKpVrw10zhFqOThsutdMK0jFu5Nzj8I9Cl6Hwc8ueronmTBAR7IEo0gmTRkNeZxoeyPq
FuesEfbHSKUbARILndcFswAcH6t/xQB/nKLU2TX+9J6bhruX0bkn5SoXLHJaRSC367FWz7tvxKvg
aYmYMvXofHMPyU7Uofzl6wMOYVeXDOYq3kl/WCdO/WlQggaj8AGdBZ9sNT3z7tw3NOMHb+LsGjqQ
aE5L+JudR4jPW/ildo/BdWhK41qzNczHZIRx7R3TeuLEQtRrqvnRswp9m432Blyi5AU+AeJtGeYD
LCHyiaolyGtETHCtEPimx6xTizYieg27wLmVCJxKIwTYVlvTAe8ahBJneClbTJmRAC6TLzpHZY1H
FQPezVU2HNhJvLcmA30EImCqY8vbJJh7rLB5YAMINAlQ5GHgi8aDnzWyvUi/2zkRH5fwgavo7G4/
d26M2lcjoYnL6WBkvoWt02Fh4lLzcSsTvmY65LnGu9J+RO2OggQN7CqpkjeE4mzoDU3EXKZvazd5
DGtkqg6HzCZc4kP72gQZOEIAtGXd7ZV23223ZowZ5vDbK30hM1OSX5dsqpFI6NEj7oFp5jlw2vI1
QpOX6KqmCUgLRAD6zjYMvPDH0cDk0LbgYGYymcYaRSGT2E3E87zK8oVclYTfSDmCXRIjUpolzN4R
N+4wNHuJ7q5yxE05Ni9mYJDuU4b3nkCbmASChTOa3VaOwwcFaZ8s524I2KfQBJFrYTUjdqtw2KGV
xt6b15emQ79ie83Rmr1vNQS3TTDjamewswl035NlSasyjt1q1JW9pZ9Bxhmfh6mFvRMWN0AhfSAL
+2RyMbng2cTp/oXsLg3LsDhznzi7/zTJLCDjpw+2ofVgGfJSYk/EOrepMRht5Nyii4lOou6G3cAp
eSiQlzVQ2jfBhJAS3ky7QYc8rtNZH/6zSGMbqI6YN3AOok2jKSpKCcTaBVPuob/FkdpK1NJJ9Job
D6WPMKWIGgII7Sfte8OP2Nl/xKj+EhL65f8hvvUafamLpvjW/p7f+kvk6/9HIa+WIHH4v095vURf
v4Tt17xpv0a/hMN+/3M/wl71Hx6Zg9QkrulJy1EeQcs/wl71H0JKZWkhbCm0CTb3X2GvQv5BfJAr
TKE9ZXuWJAu8+RH2yj8yXReWs2fZ+AhcIf+dsFf9e9Sr5UHHMpXQit8jlujY/yh/SpmGOUvKZc3i
v7SzesMIrDl3ko22HZEjlN/3ZA7iT29x0JTIArBAbjLsHSxOalY5oqILRDq0geCk5q0MITZTx61j
IEwrE0vVkRgWmXBnRzG78YK0xt0MSHaPg3xttwGD//ygu37BcddrW0SXwEH5m3nurfYIBEogEcdt
coG1vjIQxRwCDbJvjLxTnmUfcB7AFukTJL/zeEpKCdKIxslAnH3OzEEeoDohhMTDbeF7DRI7uY8V
04oUzzCJpQoZYK8eggybJ/kPaHFInumbO5HjFB2z1EfzhnOp9cVw7HrjrUrNJ1e20UNiyyPoR5xn
kiIzcWFYqqKhKxgoMVNxOy28SvhsnEPFeKfpAtmNKpNeNyGKZeU4cbQvjAVA2+EoxYiOChSwy6o0
Dq5RXKJ8HK8T7p00GK0fgdn/8xw//XVYs8VT8lfPcTd+zd6Krg5+Dmz+/od+PMTeH66tBA8Kki7F
g+lwLPx4iN0/pCNcwD5a29iHeCD/9RC75h8WD5aQyBBchFKaz/DPh5hnX3j8f2n5zwTofyOx2XX5
f6I9nIIiX6KopWnx5PLsctIoaSoiZX99iqfSDQMHd9/KbvD/jgndvN3W6zYL8tVIKwnuuzjEgLP6
Jf83o57aFvoDYbfZASZVs83wq6xF2G9FPeOa8EW+Sxz9xWCoFFoE6PUJCLUGpc8KfiQGDO3f+PjK
Rp8RCIS8JQ1ogbjZ6Vsnm/shYej2fX5lYUB00XAS8/FK+BZmMvM9KBlOIbi5mdpzPeAPqhy5U270
LTfrs9eBGElacpDDEoGPM156tMSWT3ScbcF5GpAPpAIV/UBiZzDUWydqnhtJJdjTqRlGDmMRgoZg
llin/p3syBTqU4g0hX3rielVS8SBqSb8EuOH4xKb1V9HHFTGrPPb1vfw5iG+tREIry0/eO0azB1T
Nqz9fDvmzsQQ0GgpmNGsR3lTrQvjQVPZUsZjtDRYS+WBmdH62B2TLKT5DFrXY4mduSzkO1EGjD4C
y6QYYKqN8vkt8BXgA9/UB7i9b90SO6scVFG6Hpp14BYPDEeQ03xLo24HSOeJqMG3EPz6vm6H43Kg
OaNB/CTjmcrKdp32IGoSl7s2cHat5gaXW9sE72k3IsYIYZObA/aRmgxEDFrPollg7zdVEgzwDsXH
1NNYS8Kbvobrq4IG0mT4TUrzLcAQFxogxOrikkTVE+iXeZdbw1Mzei9mxnyrnH0bZha1T4AgIbb5
iw6wCneYaC6JNb/Xfn4bieZQo0uPQOeulnWtA7KuyFxEH576DD3Nf8cATaQORp2NlE/e6LwvM9U1
76gKn536EIn687SUtfTpd11Qor4tO8p0g3seT+5wzWv68Zk280GZArl6Ry41KLuVRwLZxW9JsksJ
UyJtgHXrIJ9zE5OX8lBWjUTHoM2IdzUEAJRgjEFtRm5zyTQMEwIaf2mxOgdDxjXHZwsplNdlvmNr
8mIpB3sVNCliLsNdDZwHygvzcQSYgPcat3yAruGy/2U1RfpUScuDKLjf27rHcWwO+7moSQ3rW4C2
4rkamwyTQf3iTBg5eowXq/hLXk730h4AelXPTjwtimx8rk3AILdzX7wOKEVPQE3m+CfCgC+U8Q9p
2L/YxAaoAZ+eUT8N5UWh2xHJF3exQPS9CHYzSXoW8RC2T3eMQfOK0+QDmAKmt9WLJmsbkoPFKH86
EAweQEgiepL9ygfeUuC5DLEVdvXYWBUauaa/tqIjbjPpLvlYnRKrectLpECymwl7cHbu8rFjlX5m
xHbnmx2TV129Nj6TdEaJpBelhBH4Va+AoCVfnGyGHkVWycpSLekT8YnLAyIj+pzYaM9xsY0luX7k
kZiHQGWnDocPwWsTOhdtvdU95BjFoHRMxJZO7hn3DFBZpoVBX+2JJvhcJDh509H9kqd4oDM94gew
kZhMzB/XwaxvBRLz2iYavkngIhK4e7aGBqVPZCHBrDbw+D6iqECLzVK3wJXtNYIl5Jh+jgllADga
fgibERu8iputrrtXuAOnyCb+ul6VcdbfBcS3s0zoD70BBa+HjArgh3Nkmi+TsE/hjJbJ0UjmIsPF
tzuIqyGC8NYyasbXsmS9y/2Havvc6o5QuBQ5DDMrnuM05XbHj0X4zOyhBGV1aVwjHgeaO2QfVUvq
ezh8awdE8noAgqjhdrbziBofbBi42WMNmSbwjWvWymjXjuMx6+M7AtixE6sRy+kAfaYGeQCOau/U
zSmvi/vOs47C4PsohgIKUfltaseDrojZUPiItz51FAEenxokjkkQvPHeufgyui/GBVYwzE8N6Thc
zIlXDQGeROA6YpfMpIo6Jll3rV8e4NghLqtFAiGAlWzRSLS+xbxyK49NUJLHF0y1FKlbdGtQ4jv6
zsozH3PtaTQlJSKVwvxg1WzzjOCmpVR0UL+sDHRYUEswGjCBxdNz58Vo0hW8PDS0/gPLH/QR8+cp
Hp8s/FmAFSwQ0d2AiyROEUVia/RZSiGDm3ecQBgdQVd7STVtl5NrJXAoFy7AXz/ypz3pJ9maMOnu
hkOZWq+KLiIBTGRYLA3CxTBQgRqYsVEYhFfsE0w1bgQAqSqpNUvGlbZkumqP+Smsh+HGySRRFkg0
yF5UB5WpbD2qYlkbkkDf5C1WvyG9NVL2GzPVycayprNrIXHsTXttOvG1NrsBvTokCYe1ml2G+SZA
cNPfMx28I/sxPoWg50ztfYgZuuB5JJ2zCtKjXepvvApuEHNQ6iMwyWAiRPlCoEghyVpolNlJfkYZ
BI84TG6drkatio23M7o71/ff51jdt4m9JTd+H7Hn5gUWfwwq8Kx24C/O0PlZpniZp/I4MDdkZYMu
mU3HKAGxuqXzJWoEk0LwEoHRMv5yu4fZZJjotzPDFmOTWeOtRlZbcWqhQc2/FSnCAJXWEIIjMA9G
DWKboIEvsSRpvUqYysjpc9Exd7baEeRG+M0Ngo/lSPRa770EJPrxWu6vRMdubd1ecHEjZ9EZRiPd
vGq/YzZkyg4E9/CQdvbleyn6PzX739TstL1/VbO/fs2+/tJzf//3f5TrrvhjKYZNhQ/clfj39D/L
dWH/YTnaNOnMlONqR/6fct3Sf1DfU0Gj9/CU6Xm04/8o1y3+lK1Nl2rdcj1Keuvf6bmtpRr/qVp3
HOSFLnIOGgawOyRq/VqtKwwGcMsGidcDRSyQwI5sXC/gaLKi67L5D9mbTlTnvHIBrJdsCbY/Xap/
jHP+I++yO2Ii2+a//pe1/IrfP4JnMw40MXi5jvlb2+83wz8+goJk1VeGt7GCED5xLxNk7JCTHfjw
cwZVjRa9281ReTPKLEKu0hZ7O8+NbeyrozZ7+IeW/DFtYggUfC3+L59O/c2H44v4eSZR5UU1snSU
bEwp0GbmbCct6wSEKiagMoZqYEi3u5/1cPs3l2X5a/96WbiLaO/oJYSFfpn75uffHNj+iFwLF07U
s8S2Gz/iCOuJxoqwZYmW/U5CLVyM0w1hQhXv1ffJcKMPBNElFLyz/6Nd/28vhM3d+KfPA9bO1lqZ
tm2J3z4PifAqzPpBM72giyMZ8mEi733tgnfG0GEvCfLJdJ6D4JxUc31lOQxmh2zhqTK/uVFZfUix
yDWmSbnGtGQT8iWvu55RMohxNKnU3rWUzjGTBlvNAmTjIB3nTqTixxn23/5FrN/GTNzyyzPlOg6X
VzsU9L9eWNAMqk8n5qX8zqdB5fG2TKIeKmKV7eypDw7aQpjaN153jBVq/DHHtOOJ1d98v4zN/nQ9
lWc6FhM1zgD3tyfP4AL0KtQaUnx7bk1yb2z20zGlzgHN0U0LYl+OcXr0yZLc4Sn2a3Li8oCciX//
g3DKuBxDnuMwfPutYU+9eoB4Y6GcKxFM6jIhlBNKfQxuYUcf6V/72Lp06fSB6HYSxqHSsA8MltTO
Qj/+9Wex/3wcCde1JOeaxxCBacWv303HO7QZLHb1S209Ezu9LhS043Icq1tU2wF1IgQ6ch13eYNf
eJhjGFq19TVxBoMZWUeC7Ug++FQvNiuPbJiK6FmWRZ7zNrOO9eO/eSrcPz8VwvNsYYIc4yi19fIU
/zyzLJFTDi2jPBZx+E455s7CcW+HuQRRUw0j/UQPFqgtz8K1y3N/pylwn4BgH11dsnkdEQN10Zjd
lZGn966NRgiALcxP0T98FzpOIS6vATojwmR8sfFiyhjg9Mk5VXdV0Nz08VjuE1Tg21Kr8joSq4u3
pgMjqCt5HtsWBgwmNZU20NgHlJVl2+cEXA5fO6OWlyazLqMREPsrOkD+JKTEg006iGvfibqIsD55
Z1UNX+fRx/6jVXybJhEClABuD34BD7EkmUB/fRssk+1fnw1reRkwiVZKCN50v98GqaUQsHU0IURU
sjl1LqIs7V2eEO1qDYgz6qyk8+wnOmjS1C+MRdgC2/LSw6lB1RCyb7VPJjvDHUNwqC6NSW7wUmXb
fj/eT9NN1WkUFPEsjyGOCtGZgNIK41vrPPlWv6joNVkgk/HSaqwCPQukAR6iaWcfMiMcd2UQgJFt
55PtZs1xxu4cvbu1Kp7dsQZLZ5Avp8I0OImhupRx8/LXl8daXjq/vBosx7KVJ2xF6cDYfjlafrrp
kHXaQxYyKBfgzMK+bW6alkvRQWxY6145T1M9f9GN7WzIQuQitjiWLUe0Z1HJ+6IUEleM5xz/+lM5
f3pVWrwePN7glmdTiXu/vSBKu5N1PyAy7EUd3kqgUkghui2wfgLVtGVvR8JSd3P5imTK/Fz3bb6N
RmcXQP+5enWBEGXKTxCfAUEkN4aaCOIyiWSr+I/rSA791lzYOwbCkosUy27VNM9DM54Vy/RbaNiv
gYtsJvUVu3I/QpaaS5sIl1EBXMSv19fzfTXUz3gS3SCiUXXr819fgaUo/Pl7EbxZXOmZnuASmEKK
307SuGGsWWmUCrzVu4tpw/JKRHyIse03g4k9pTXfe6PT59RI903rRIdhGD5EmHJCceznyTs78cA6
Muo6nscYxY6oxHhXTHZ49RdxmCuda1sBaSlQpB9kFM4bJEYATqzyJsx8ouE00DaY4d//3CTyT1aG
aSVuzE9eHt21sJXP9mB9pT+09kNnh8dYotaezebF7bS5sexcX/SS19QQF3aq6WhU7jTQmzDRxsEM
05RF6VCh8Jrj4KHKRA/MzWNjI6bxrkL1usK42p0zqMVVnJsHQp7Y55I+uMt64+NfX+4/v8i54RiX
WWyuhKU8/dtjQFBOXXUjIFodZ+8EvBcnH6Le2olUjRbH9w7ghMRt5OX2fpjKZt8ObXIgmnk+/M0H
+fPzyCuAs4qiiNJI2r8ViRG3I+JHIn378GzCiwHEPNGR6+4C6YqIiVSlR1YpKerh0l6lJnnWqLZn
d3KfXKc2j5L1919/pN+rteVW1OTVupbncDfq329FJhydMKyiXY91SB+NVCrjBULzX49oh+JsnXYC
MBiyasyBtOuqjVKAYZQ7tUUCY6T1TU0Y6d5ybefYU8CsvCGH31ASHShIiN4bQ05oCPKAfTWClaHv
xr1635CYGP5NpWSzjvj1wXIcaiTWjDYPl80V/v6++OnA8920ZzGI5mbSXn6vBNb+spnA9tjzaUQc
yMqaIK+ajKn1VKaMBmRd4h8j1nhqHEjG7cANKPuPbohZoZCJt3MIpJYXWQNSKI1OPtA+7PrUKG5b
Y5b3ZDIYl2goSa4qr1hgupt0Lg9Z3Je7MjTuvbAfV7XugJJiyJ9I2XyIYCdMk+qQ/TFdncGMPqOs
OkyVzsGAeDbbP3ISLRKOIr98d3xRwAwE5593hbtRaDMQa/fNjXJ5x6NTZG42eB+REz1MkDq+YeQt
w89TI9QXr4kizpfaOEkXuB7st6eJYF4Xte4pMZKr4BhB688xnMYBAaJLaidhedBipHsEzo2PfPn7
EtHLjXNE3VUdwoSpYYShdJ32BYFUtdNca/nRrntg0RU4h8RPb4a47o+VJsHZmzTNnmAK6yIKbwwr
vK0qXLFla8NzcuCdDM4tg6KvXZhV5ClkvIYs82XRyKKBf2hhPX1EZu+mIroJxhLDl5ekx6acXsoB
2hnqUBwCifXoQ4lc5D5MF6+hyPGUYkTdoOrEzAzTBvofMQdNnD95XhFvB+vJ8kV8J2VRH8CdAcfq
LA/SRwijM0J96GDyg0s6Qc1o3Hc8I81mOVdWzOjeSn8UZ7J+nF6CQZqy8C62jGabZul49Ip20/LZ
UTJw7SzsKcUItTn/UqC63NfoLAXsRcLlqmJXTHl0n+opulcxEUlx2O+dzBcH5ZTFC8iSbF34o3sy
tYOGPc/ueFvCYR3N4VjgwQU3b1uk4KKHjszBvPZe8LWNa+OgUXphUAj6hywqu4e4wY9ohWm7L0Lm
a6g8b8ZC1DcxlY+Irt9/yBnle6f0e6FjA7O6BorrNx65PeldbYnga5X7V8mTuE5Jd7k1FmSjtJvX
TMiXjlW3k0b+S5JbmArovNcmiSBw/sPX1MieiTmPnzKj1dw+R+2Af6G36EDk+PlFRsDtS8fNz0mm
XlXmLH9Whm8d5LihvRjahb07QOJJevHFhk98loaoLwrm28yM/lLZKDsJgxg3bX0EGiyOsZngsh9s
hYRM12s98nwqTiHfVwTxgBtYg3oQBAcZTxN8rnNe1HIBOZibuc7FSdrzvUHHeQYkcnLN2tuBPrWe
AtPDwxAY6lLVi+esZDE5o9UbWlCvorC6E8I25xjnwxPp48VNUA+03vic8FpyZ2QDm3JPg1+ZRtDS
qgoN/v5ktoBNuBDN4G01KlGYKHwyJ0npZRKARVNbEczFZK6RFdEjBggR5OrxjRjTQ1Sr6aSX7HWz
TL3N2Cn3VOp3u+UpxSA5r9i8JtAZl18Ukl7QB/psdwh4NFZ5nKzq0yAi40BrIMHXO9ZWjoJYzOUD
iHFisRKkw3Z0JD7bwRVMUNVAnnC5zsl3Q8Xb2Q94kueIASs4nAt3SPQol7vGqg81W6wVVtzyafCd
Fr9UfvXH9tkMy/mLdKtXL9DBM7ynwfKLu4HDuWmN8YESvV0xZh73QR44V11W/KCFJa518cAEKTwG
hS6OKvuaVio8VUl6J0zM7qhCmzUEcayWybKchLN88/2H6RSIL4gl4+7vyb5qynSmuiVto5tniX9D
jJex7G6gwUA8iTgjI2GGj4ksbpw6pr2SZAMUobqwRjglosMu43wt3Xih7bEoA6+bvUYDZtLWUW+2
IfK12eAXiQnTaifQD3ZXV2eec/OYxM1AFuR9JLvwAjuq3fVy1A9Tgj+8gEsRunn/Zg3dQelHVVf9
txjAfUoABrF8Pn47Xkqtxe/16vAujVtceWHnId5SlzKp32AEO/cBzPGZR2PMcZcxlmg57Ajh0ykV
nv01I8T4WDh4EbIsmB7gEr/ZIZuHweSl1wXm5wjn3EvjA/O1HZ/cirBCVU8hgrbUytgIu/M5Hju9
zhV4zDaJbqTAjBxg41x5ostZ07vD1hmiBkpaWlx9EhQPduDBctXzeST+GixQr3dgJCRSHTN9sBeY
waCYW6fCuBZgIUikIQK1T8arRUK1W/EY5NxycE2MdmfU7OxQKp0VGZ2sDTwXfLrzCbQGSMQFhNBH
4GtcewTh7+POnfOwO7sGSSI6VrumtO7KpoB9vDx+xEfDO+iaL+RFfJpTtoYwTRsJY40VU6EeyzKx
sLBzjgyEHKugeGQtiSCHEAgU0+l6jj57FQhGO8dZEOfqXrHZhEowm4/JfNuZqH3GsoihWwHi6FAw
QVeDSFMMafwUgtRWxMt3piuPLnf6ynCZ/49h0rCGqfAIBFTLwRCP67zPZ5yOIWfjCCmmdOZu19hR
86BicSjTXe05+Xvqxp+yGLMkN8FD44DhNW2c6OR7ny1hQXEzvgYVPhRSvcm/q+YP0CX8nSTdfueD
nqgQNtKXp/5Ta5hPmf8I6Vg+dsj0Lq3G0IT0l+YBCpUT9fPeq2B2KReIUiFgnpezjbG/CTY8CFSO
Q4jxN2/8NcUVBsvAzb51XaNRKhcXqfri4LZwJbjjIEZapf2Er8U3XHHpguwpqune+zBB3CGounnH
jBiH/Zkcxba6TbTVbkrDl+sCQAvw4bj6AG7yU41SBAUVbgDUy8D+fY+Gryf6KChKXuMTtj03BITt
zAkGYo0EfehB7rd8QcLpIzyB1Z4Tp9y12Cgg+cCY61woSfi3hYzrnR2itkxJyKpCB/d0TXM8hnl1
rUn+TD27fshMzc68ze5FNsh9YvH4aEwTRRgHT3FSsGOabUCnCZvSmfiLQ+BJ+27xs/UyeFqCAFvi
KAg2OogyKG+LnvVTntjhGjtfsC6ZBr4SoIlisq0OLbXb4fv5ZAyUJw3wNUaN0FnIgDQfvv+Qfb4d
TOWtW0rWtYVbEzA+CltYKvW4tXKZXmWBaNkyxMuQcmPYTQhGBeb9Eaa91yPMj7ErPWJpGh9VuET1
1sFdHLuI3iJFUdWoK7ESmBOqlaSTxDAAyOFIkJ4EQ8NcxHIHyMx2dg3ZdJ7MEQmCb5dqU6UNwI+4
uVeJhl5h4x2VvJttNuwP8Ct8TpqS3LNyjK+u0yFZKFBpZEyxTsqf1MYCTmj0dnbLehL4GLSM19QJ
SeMAfGRTPOyE0UXP9WQQFQSfZ+WMKDns1lb304lVhHP0ZaAvYpQ0+upTEJT9YxdOchvaRbjHN/5q
aL6F1u8fujlwPmI/vI884hBwmOLraW3jEZ1zAUN2so+TVzwbJEmfCLRLXM4hWGJk6bZCuntReNfY
mMdjai+BHWMv9l4n3i3DkVdn+QF4pd+XpiQs7uA7gXk23OAMNRwT70yBs7IoT7bILsjamNnA97WS
vN5JwDMbjCdGZFoY/lEklji+k3/9yFp/Al9clMwrT1ZYx7c//UjhYMcF/JzK7NEGtqa/m7q6ueat
1VxhCeEaaO49w3tOrU6drbZJzpOPealJ7bvlP6hJ601eJh2wrjx8MnIft5Sx9IgzyT2dcjxeNuV0
VpCyocMScxNxt26qOhEXMBJNaDr33kRCQp4kCh+Fq++ZKr0I3qCQ/RLASgsVLZ/DHBwhUX4EZXhE
XqY2NQjgXm7vyPvEUhuZOr3nsm3tscJeqth2j35kEeADNx33MkdS9K5jP3zBH9DuJG5XdtndpU89
pqO1ivCNe2B2RHPTOVbBJjltH6oJcpiKiM1DvAENQxFwapR3GN3WvKiTm+//bTTdYCP7IeAr86xD
VNBQtItBpLJXGHU5Q9Bgw/tVzue4xOxInkq8N/wKyKSNZbFroB+3qfvYzDanjYqQYPhqwuFOcWIG
XB7XCh49308u7Zh/U647nqJmmu4RmuAVdsUNgoD5PsXhhh+/HBkX6m2uZw89Pq0RvoHA2eSqv23T
ILs1GpQdTaeGY+hJcpQm97YeTWNVO6Z3ZwxIu5s8O7USyZjPHdx5bnc13LjHyDXZ5x5YQJKCTIuD
Nj/MSvWXmoxisiOhIfa1dR1L7PvDzhgdk4Rc3qKyxYCqdResGWXGZ50nPgAi9yVDqzfImETGYEHm
+JDMODnhKibM4jE5dAwEos9lZxY3tRBbM2+rO4q8EwQi95ZCGcKo8Nma6S+UeuYzDRWpeK5/HEYz
Piu0KSvTYsgAQ4e86lnQUtSu3gjSMA8jyxrcgyUZjFkQXDCB2au6EvOpjij/AAv8b/bOZMltZtvO
7+I5TgCZaAeeFPue1Zc0QUilEvo+0T69P0D3Wr9PXNvhuQdiFAgQZKkIZObea30LTDHekTM3CdxE
U0wUGoPTVoq6es4xwkFXJzBBY3IvjNbZyqKQpwI2EasC+SlmarQZ+Fjbiy/wXRH+ISc4+61W3Jmq
ARnx4vBIybRed6hx0X6NKRkD9vScCkO7hSQhjNlvvXPhw8vefhSFGg8qAnQYJ6n9mM4aB83Ub4Or
xN6tqBtUZoFuK+OwyZ1ACA/MAjpVu/Ov3T8n8O0dXHa3arA2xmDa12XBE1J6Pmpkjw22xAOPSQok
ccPAydrPrOTW8ZT1SIyPPJWAVFxNL/ZZQb1namsW+TV4PFvl08X1iclGIASuqsKS6WitTk5Blj3h
xvTv2vBFIK39Ms4PnjoFgeE9LxuBCJ50mqtXwwhtFDKU1EVpk8s6bzpKeIifxni3bLbGOI8vfoNL
ivOgUiXitGjgSM+bpWO7N9dLzzSBbIQsvL6es+v0/s8GzpdrOxTNbTl6dGhMTEkTYPPkxUGLvpub
dLtbNpefrBmNtZzsz3HzK9BvFMcpFT3Fg9o+c0MKD3Ytzn0uBKJwpC9eBxR3pHGzqk2Kx7pwvo8W
+krqQ/iDPFeu3PKM+U97keWovSjgq0lY9Y/LU4OvEejTTZdlizoK/JwyzY/LpqOlFnMls94tm77b
QBcWI5WY+WyRC0+Y5QXCvvm8rQDLx8X0e9mpu5l2j8Zkv+xbngJrRdVjelk2hsw+0i6p7n+OxnT1
MMIp/PM5nZC2iHD0+rDszTqv3vRpYAC/5o0qj0G/CYsOQQofo4x9hqiyh6E+70USm17tbHxfflkD
DMpTCvWgA0HUrUzC1ny7qp+XV/q5fseVlwPs4TzknVDx9f3ptJzHV3NnSObDftmb0LEkAU9pm2Vv
X0h2CNPnYua1ohn0U1Doc947n4FFUH6TVfvnl7Oyrnmes1KXfX+OR8HYV278tDwVaeJdV15yXfaF
OoI1vpXGcdnZkP+5rroMLML8Tk6tG1uNsIk/n6NFiH/g7wcBaN6bmt10Ngq0VstrScWu79TI//w1
s8rX+YJTfBHVNbbJKCgSIS5/H7SMta2Pmo5ZK2qc/7lzeX7ZHLDx7afU/wjnZfDf55edy2ajTXgW
fIs1SmXjHP23Y3wtP1f4Sw/L88tZ/r7PMETGEbLW7u9T7rzS/rvZjEG+cVmar7rl7H9PsJyvFhTy
yroa/5zhH8eAza0v3QhNj9/472dK+tmARn0i3E0mwd1/3+nvMbanqoM+UZ/Um2Lf28MVyXp21oib
Yz3ZquzsLg+kWECEnXeFQcL+CNFwTBsaVPJ/HrP8tDwshywH/91cfqpVeLVDi0LmfJLlqX9/O3t5
J+wO4Hlaa7Mc84+P8PfU//iIsV1JTHjEJfx58r9667+ffTmlOYY/RBRp2//y3Mshf9+6y8HjTHDt
5t/1v/wE//gtyBtgdTWnif7j1P/YbwBkg0ETY/5sil9M1vqLjw7ttSmZY0YR9bjQV9lrNgAT1Qod
WcG8t2C2BFUpqbE7s6k0hPRBSgTdcnAysUKp5km5V+c5JH3pH3JixFbLwRIo8bnCLINCnL1CGd21
UPrb8lIAbPGjFsGkmveNKO6eu+51ed3yMEdddknRPS9bfZIew74z7n/ONHXfzE7F1+VMykNhajSx
efpzqhklIL1O/49foLFIz80oQaKiyl6ldLRNneI6XM7LEEwcWouDdnltZYzdgbDs7s8v0JFJfJrm
cj0ZJJfB7psXv0DMgtVmfAyx9+/F1Lj7vLH1uxxqHPY47n4OrM016pZf1qh9paXTvPa9wVxe1OMp
l2l90asOw/3U2e8wfx+XQ82mPsa9nL7Z1B7WfT4aVy5KRR546sH3zKxnkBjI7eOh+IraY9Fa2S9b
I4QS90Ly5DGR39n0FQ6Z1QOgNEMAcW01/jBGiH7zRzE6/0cZpMGbE3TYEQVZZUjm3bMtQ6rTbZ29
4wZ8WU5PMXKfT17x3eupyIa0Ym8pmZxHO1H5DqZG9kzmSf+wnBZR4jxXm0r1KNFN75PMSlaNniXF
qhmbG7MU89KUU/CMi8Hd+y5YX0oacbGacuteJCZ1n1ILnrvIiA4JtaCH5WA6CuEzULKn3BirS9b5
/VOtXxyNP7M9pPlHroFKIOU42qPeyT7g9D+OJlOp2tDlo1N4j8vTNqyrveH1YrNs9gGt36ruw2vg
Cu21kyb1fl4tZOscyxH6amHnFnPhXvovZkNGcmkenLHxHz1GOcxQZv6ptPLk2Gn/PvhxS2x47h7a
2jcfNbAkiCrL/NOsKNEGnngfgGpsEc8HR4xR02OQBCjq53MQh3AQRu6966WVbxlkkmMaWeox0s2R
xh/nSOluNIFe7QavdDdJY7nluh0yf5v4zW/HwAj/3OiUe0WZGnRvrILOlTYz3p38DmhKnf4+MLAo
uLkFFbDlSQKM/vNHKofFoWAGLcAiHee4NdZA/dnvvAhfaVnNj+D3ziEdmfNUoJBuVX1djlkeWGz3
5+Wn5TCR0RleO7p8y6Z42i2vWnb8OdXf7eUl0G2LbWgP8Nv/8X5/T6mavNzLrPsV6hNNfWd81vOg
fC5BpicsTd47Uqwvfo5TzXNQr1t6y3c29cKNqsrgPY6aYe1J6e4b4ZwSY3RAB5mougt9Kh/9kJqe
VP2lmreGHpAMQHyMvyaWyAcaBISPC++ewfO5oRH5bRlVEu28wrlGkiZBMGN0o7lCsDzkEkqD1pVP
SnVU+VMvwlRRVsfRUeS/1GFPyqfbd7tMwXPvHKqNI8Xihz6crFWI+vsQV621SsPGO9VYfBmK+7PW
myi8JmwBJMXp3+J6psUOBIrEKTPhdKxeytEmhVn0/trgoiKfFQJlpu1F57+nSdWvvbjz3xDgnDNX
2T97O94XWX4NI7/5SZljj3a8O7ZkmK/KDsYMFiwIC1U8vus2DOSg1Q+lzqieYpxQTUsC5fBSghvI
h46IHZ2YOgP2bRdEW3vEuDJZuNpFR4BA3pJ/3OHsDglyQjPwHNuItGRjJszJ0Ywn4Vuu0uKUhhNe
CZv6dDdw4TmF9tF3rBe9TAYH7mAI71ifz4UsoK9B/8AaxTo4OfE/MIDspNWPyVDiWXd0Mg9zghhG
AyahCywn08zqpbcSfQ+apwCpuG06I7vApejQTITBvh7hT47tRwCC6FGyaMKz4H0pJpKbzAozGAPD
SMyJDU8y1skTa1dRAAJ/Iu+Vpf+3FEDDWs5Eo6RKHcTl6qsOWYyXbXcYimPnAJIibALkfUVvGLNl
sUL5C96oVvUGCeeW3iM5CEL96sNuG3Y1UnLsR2FnfG+jtn+WQ/k1Ft29EWbwFOjpZsrM8e5P0atn
aV/Sy9Q2A8uc8XvuaxqEeOJFtX7Vo0FbYe9DZ2mFr9ICsYWO8sF2s9fWz3YQxri1Us8O+R91wTnD
mcFVJtcUL6IPCQBFmBcvhN0ZKtJe817fWj23o6pIYE1yb4rHZ5M/e0JNVjOLFyoEhO8NslhTrUJ+
JLlV6LvYrJ4Nqy2xo/ZH3UJ+ZcsBkxla/7Wf6nsqNdd+RgsZIj6K0Ei3ZtRejFi5m1KwsggoEkJX
rneGe6XGba3MqV+F1DvXookHbuUV6pKCr1lYkzbA3B0vmtpYVsHl5LnMEkufupUGENay/WCdQIwr
bee3adCsBKrmlkiUJy65val9T03zcWxYahsjzWuwAhkI4HPpqG+i3o8JowTcSqJI+D2lmWc7gN/v
Iqi+JXzTNvGI31gzqm9TSbyj6uyvzjSonv/PB/qHr2Fpp5s40Lbovh3UmfFH02Y/JpXGu7GcMyeJ
SNvkFtaimL4TnXgbBC4A5pjAMD/ijkOo25zkSkQN4K6HIGRKTaUX8w7cbAr64gE0RQEZNdmhr4to
ydgaS0Ydy1ZHkF9PuSpAi4cvDz9G0L8Zt0EzD35qYSvgRjm65G6wjOV00arEZvKAasUAaWRk/GVN
+jAGAYgE3Q07p9GdlYSVZUJjNLKrjEZvnwbuRiRM+SKSS3KarZmu/7Kq4Glw3Z95YuKUQv25KV37
XOfutop6cGTGo98TlnmIIzIMKMy9MIF+ViGNK2siWTHRrUMhAGZ4pn4tUGURKh/vG+SLD23LMgCy
HvDZwtnrhru3OiLzihHWX2w/Voy2YPUqzDum2CR9DeXO8Xc5rIqVbRXeoRnLj0o3v7zso7PqnZ7Z
19SEj63JChlY6H/jewnRLm2OVjad1JzlyrWxjSbsbxgz0IVSf0IftwuLKjg3df+td/KTqEW7B1P0
4edld8x0AENdehkoYOA809ckKcY7odmfteRLid6GaDXxK8K3tm/JnrUjDnM072KZxXXIKndj+prA
K8XXXkjMQWa7qwcHIza5FfsJWMy6IcwEg5r+lQ/jK1dif9AcnbjcIHcOqqdOn0Rcu1Hlm2vLJ2OX
i6PaBtCsyc3of3fi6LRwYoTgR9gvTTodYsIO9gSpf3Q6NzZ9sLcAr6/AXn4gWv/MAvEtSuPxwZf5
V5aP8cVpk3DTusMXdD4Q1j8CTSP1Kz+SY7lmcppsGkwpL5kHQlFl3q6lJ25pRNJyQ39pZoJ8GofV
OrdI8XCySZI3Jn7Z0oLujyv9ta6Zltmx/XMKdJJGqvKU5A5fzbwX3DnpOfo/pTyhlBOXeBzx3mcN
7qCwwnUlw/hFo9PhA5G7+kN2NQowKp429wlba2RQ+O0AqkuvKESjkyhKcOcyYP4JajjvUHDbAHnc
JKQxaTVkV/rCv8iIbk5kUsMup0uZWdRkprjfwGC+TTDFAqYRVycR6crCjljC7KIn7Q8btx2qddA4
HTZWqQAQux+1SZOx8EzM+/iK00RuIqCMJzc0uSer4jZi9MkRX1/IN2oOxEVDYy+kdbKy54oJ6ftG
xixM9QrCcm3UjwDkvocF8njLjORei/UZhDIiV2i059Lw11qeQtozKRlOwnnvPVBwrVLXIknVc9fm
BXCR8daZQt1hvrMWSZmmGxZUf6Wnq4LiCDZB5Ho9TZIrDUozLNK3PGq9je0l32oTJX4oDIsE1CLa
VZmhgfa2uGPGklyy9GsyYrnlbkxwUDvhkPVxyEaRs0Ow9L0NFJlZBXECQsdfanbxeLfqOSkqcs2j
GxfwsVS78yv3ACRqfFRBIVbQu82DSSwavd/oFOFsLROWcaaPCcx0sBZqDCDHxgPqPhn93XaRsOV9
+BVPQwEQvWJum+u3NkKoXIeAq0myeCVS5TdEvxdLgJ+1TDhvg1nenMQtbpNqKF9EQ/1c6G63pTOx
ARjvn3RMGJuqMirynGP9AEZxJOYHLD63IjB2RFZoWf6pv0umQNcCPwZGCGWghoCQHFDvPoQRvWpR
ReOlnkkVcV9ustwVO1r3QAZnvQUS5fRSm+s0GLeO8CC8ytancd74OzfNfjude6O2W74nGcuLqfGy
1eQC1SU3nDS0BsCtnLiJmkTDuS33Eq9F7zs52bmkfrweBqGtFLKAU0SIXZl8DXU6YLL/bPRh+jTN
7AQQZqt1OanbKjkSNXHu3cogga7qL6QNvubyZFZe+FzjTQOZGZwKs5PrRhLWxhXt7eUknrQuSp5Q
74SCYgMxyNaQ3/AoEYHHX+RUobvJ2zVgiukg3ZcCE+6gZdMR9+SvqevzcxCTpGbJeUrRxJ9p27nX
viAwFuZd7ArwwTmGkb4baJEo/1w7MxK3G8luaWXwnpjMK0vkHhw2MTmZwGVHvtR3rTW0+9qsT30x
eBQmP2uiuE4ESZv8L0NSNIin3xnVOK4dz9MPUx6RbasFFf3ltNiNfU+rZdQP0aide1NrroFzMZum
fCpsgEV1mTHKWsGWMgJ+kMK+hyXhACMdDHDQBmC+1Gh24H6DFXEOHu+TAPN1LHkczWBfju5Vkur4
kszLDzOLbj3Caeiv0cCUPKk3TkdUQ12ofksxPj7R1Ue4psHOalG9bOs+7u6doJotK0RHVvNcM3P5
ToPSXkM/M9eN271MXRgeFM5Xr+3HK6Yobkpo+PahEa8yP7Zv3aBurtE2z2OVrJKqKy/S0N60rJDH
aRiAoeEPwwov6nPeq1sREr0UeN6xEOCd3CCPzr7R94dBeGQrmK48mozbETk36zghzAX4YL3RFN33
DCjjBjndZzXo0T7o2rkwX5Mj2sfRRrP9Y+9OR7+zrX0jrc+pEsNeeXrzhIwQv02XrcyePlJjH6Y6
0Z6VHngby7MuiJwMYOcoEiY7Nc5Knz4Dpt10Rmm+kEOUwRtv2ues5LsbqFWSm+3z8mDbJRjnbWmQ
SRdnFXF2ihuvrYmz0ZRXSK5iX8qdj3jroWl7ifkhvCs03A+JndxQHsFbctCRt6ZZ3ZcHu4GZq3qJ
AIE9cALnhbVsBakjMllnrVEDZqq7zVga+arXinKDkJv/LykfYxj84cOIBXZFYGHmWHvWHYo2/DZK
hh080fqk5ocxySQoRxezaGb5j6SiDSKJ1spMNETMRktOWJUTix2GGwvNYlzJ4NXUTZjuaaG/1uQS
qjjbjNFkvHWMhGSuNZvInqHdmRCvy2aAJJB5SDIABzeDb8yEVqSDv7LosC5KavYdP/FKJ2QXoQ6d
lxxP6oumpQQZWLDa2uEt72uIzGsA2f22KmL/RPjnB16MVae8Zt/pxWnwQpaRtXFXhQXgnMwMi1Y6
EGfWCGMTPhhOX5D6Kt86TX2SrRHtFE2jiBrn0Yp+qp64rn5AitMTOpuNlEkVegAH1QyLS9u5DINN
pmSLvVYKKL95MQ77ZiDnLmxo+WCu2ekaA3/jRGI3IWrBju+hFWhH5zo0N3I8EA5ibtnyBfkZp6Hc
DybB8VrOOop7GbE0qW/AM8f+NJkkGlrMkCioPNux60AraMXB9srsnNeInbwgEvtm9vRKFtt3DzLl
tjIIdHEGZjCqrNEqDdphSCJEIoAkH1rZlrs6BbwXENj3f1F9Y/78dweC7bDiEI6OccY07H9ToudB
JXOFHmK1iByJUnzLLJR2qekFF5GRT5Yw/m+WX8sd09Mop+KEXMe4CvOjmqv52aD8LWbo8iS8Fg1m
9R+oVsJkKmeKLgbdxvMIxtnPhH9Tbs1/86ynrP3Kg/UY2ztYZrRSzMIBFUtVYAwpKxgkITx1OIYa
jPpjOQ4/O5S4jNsBMq8RTlyP0b7ILf0RtdK2L60fPQzVD1Yxgws2sQnjG1YQELlY0aI1ddv+HtTR
2tPld28S/sFrZ3RfZOjbNBAA8fhyw6XwADTbZXdY1E/wI8SDGTeSwSxLyHrEJqUm8AoaE47U9OWl
qermlv2ejFXQmx9FYKPflG20s2TyTrnB+aOF71VKlhwZM9e2Gl7q0YwPACwiuKQU/JxUDfegZM4R
gIwsis78UdBzN9wSLt8QN+Kj9GfVMUExqlYPwjXLb02pwbY3oycKCKQrjlBR0H45Rw3ifNFkEXpw
hOoIvA4t9QfywZgRQN9T320Chgg0aYvmF7VldzVl2amyGZaUAhwyjsiuPV1tYs+eNr3yBBpG9bO0
sviYA/CHR6KfU9M4JdIgQVWQCYqcHjIDE652Si3IdhhZQuwfKA++dxn38tkKkEo6xlwex7wQYh3T
kn5wcD494I+Q1DWnO/jVn/yC5dociX8XdOs3lVsL5l+Zj7FRvjHJ+6KoVB9LQXBq1ZSQliv9s4u4
kZsNyOWCuNmThkyUyV36wUU8PEWF3HV69jI6Vv/R1PWBWxRJblXoz1ctwRt8Jo0PWm4EYVgnj2Ji
rVhqFh0pIEn1HHReWD6g42vuaUslv07q3fKJM3T7ZzeOVzXfpbkk4T/qVgchU7OePS1BNyqtgozI
KtvZ4fBrmTdXKQFxSkOb0b0OnI1YDYwSIdNmCUVrZVnTwJmMb4U+tDhZcQNAJVpFDVrQoDrTQGG2
S8ZLUYfvIETH713M98UfxkM92Oax1UX0IUA8I+M6A3Zs703kG5dQaBuaIC/IqcJnZxgQzZmIFXt4
M+u+TrcsEsrHdAci3wJd6chX7sef+olcc96gZ3yXs2kjqZvy20iX7ZSPXnQdkOFHuXxyNZnjuLJC
KjmptoFRlp4GFpiJP/knkWo/fE/r/rg6/j9K4OX/jP8SNhbR/z3G7/sPImZ+/BP9tbzgD0tAyn85
umXPfC/0sOZC8fqD/hLGv3hW2q6NnREXmsR8h9Bdhf/9v2nuv4TAc4pRCqIAsQSzAf8/YAKa4f5L
B/tleziiHTB+Uv6/0AQsQGL/ywCEFdHjXJY+QwUwE8tlgPqHUyedHG9kmsLQ1yMar9MMuHheHXMB
Y5VIwG0QhI91M3UH5IOYJsAbsaixEQEmaPFs7Vwjr17TIEMGavZPPrJoiL+VtrXjdxiAO1WW5Vpz
KGiZXf9bCwIyB2uGBTPeDFZ1oE9mG7+txCEBviBybIKYY89FvUmHUtTZED3KgiwRqQ2byUjCM4uf
7wlSZCw49J8yvf1ysUBNaAcubyQsDWutmPMl3frFkWQqN7Y8dZX4Yc2TZHMSyGUtX8PYqIYNQpfH
vLyh97qZirhbATPtoTSGccNs2F+1jTrXo5Ee46HKNjU5RQ8TY5tpgVaRk5VyB3PUTnfoiY5GTFM1
DL8So/W3mtl8eWhAwX/IDUm5sADSMsKwZRD+5thgkMwRYFXVm9exkNNuKMqeOlr2Uzfd8ESx8w7g
ep5BjoiGEUeuRRXTecnILMrK6Vr3OvCpoH4CXLYtYzEH9ESrxuW1GcuUm+ZBbMZo5lwbaYcrbP+B
WwJ3RVLrBk4PIa2kM2L07j1qR6a0/kj+3g+b4Xoj6J6ERj18LwPkpJP4LBMG57AgUE+RtuPkDCN9
C5prUsFnMMYucgHro4mhninGR0IH+YXd/ElNaIHHWLvmumpew4xYYnfn1rw5Mwax6nD9rUDsi3Xr
PCsDFV+u69wKXUwzRRUx1CUzdyomVTDzMucIY3wbmDEqHV8jIKfI60sgfTDhFvHsOQzMdZ1YhItN
0R5nNgGbfnIAQbEtI9/dOCXRXEVBAD0G1vCGCxc6kUdSMwsU/yG1HXHrG4Ms5FS/ub73GaiyQkda
GwSZEkHce9DbzNA/VB06NT2yv2zKZ7mRtz8mOcVQrkJ19i0uDVLp6pkdZDyIqrx3DOwveJoiMqfT
MVQrF4XMbmK5GVXOukns9iX0svzUuvYen8+99Fi7NmZmnPQorw/GQE3bRHQbaP3ViyF6eYymjbIv
UxZGt8VF5twMsyCRO617qp4dzk+n8Y5WfqtFgYIHUxDaPxf9cj/ty8p7TWLRnMeaCFkLaa0zqPyg
D4NJ6p4bPaqoRxvpR9qxorJ/DvKq2taVbT21WPbJu4xoTCQDqLI3b1auLQ9RgWe+grK0TQCKW9Wj
bLz4sQlREtA3ExRRY+K/2MqkpoJVlhyzSNb3an5qed6h96eStr78OYBG+Q8x6MZx2Uk9igC4Oik2
nbLJzKzBERpxZt6o8JJfNwTOqWrD9KPzL2YUfhcBOS+xIXrw/kgmSgcQp1DnqKgsvPPtsEtNRJ6q
HK4JaFGnDL880Tj73Hey1fcqyFhDj1ieUyqkUUbuDPB4g3tivhuBdK7EVJHlN8pqpYIrnrNsO03Q
1brUucnSoH7fW9uwRdPU5vln5DSfsRe63Pfo22URoRJNPrL6lvW615OXyh9/2LVOkpX1RjlBrYVd
bQgmyvfh4BX7aIq/pQYmPP83rCvq/NKgglLP6bczEd6V7QpJz9oy1BxyQWBvz6w8zgUSnbEGSqiO
o6EoKdhq2vzMu4bsIDc0Dr2HRnmImVOXrXcYdf3LzcOJ5T8TxCxGMRWfaO86K9j2zbo3bl0AOMqK
YhSa3mMXZtDTWJilJqFaoOpgn70l+kSgkkumfIw1PA31fS+gSbWRT7Z83d7GurxrCdeHW6lHgc+H
Gq9qVyIkRDFyky1fV3sft6X+kFnDqhvGD1+KNxRmiBbSzlkP5H0Eias/xI32DXr0VxIUoOdpLjBn
a+/V6BG6MNBqLA1t3zoFbQEvUpvMxVoisIn6FcXRzLwKSp9drkUrwCXmNnIxPcdUd2HjMFQoKF+3
iZAe3YDA1Rba96i1w4cht96mHOFpolFhJldo3yfGI2lKuFsUhL+Ca5I716bL7ffeCgkKzZOQFQ2e
mhR3GPHyTbth8HuukbMA2oenKbLgWsO40o0BOfDs8+97Cs6MssEVbMfwQNzcGbcqBEYjJLKu7V86
LXwjybdbTyFBx05B3jT1H2DuGbLjuLNWtmvs3VVVTQJYPGjEIVgb0XCiiblK07B/i73bbJVjgUgo
dDpG4863+rVRgRQ06w4oBM3AtI6hH3jkMg1u9UmipXFsLe56tjdT8Fhek7zgvxuBRXKx0UK4C4b1
1DAn76mSq1HfldTmjsiifCJrqpIrqYjJdxqtxlrX2WyERH5L9q0M715HDhSJE2aBuyKefSKFYAVK
iV9cEku8ZY4Gn2eoDhriDKbIOSHukXkyUmrNIcvGvKzPNdCAHUhugN+tPMiHlFFgO2mYFrzUpsfs
LfXlbqPss9k7FAhRPBodUUcgR1XxZMTGsXD0nFStrjiGvvfdVNFpDMdsHURUJDoLLYfG/WrrdMY5
8hJ3pWVoDJQk2CzEb4vB49tYaPohAFizqSLF4rlxTQLHmQhRns0mnwi7jqZzSFcP2W+xURbWhCrj
7Siegl3UCIZBC/FQxeiJw6REfm+EKMuwcGNuYxhu022WCLIga0e82mPxazZZtbUzbL3a3rcepHW9
A69YsOCeTMp2KjTC3aDhptUGHwPD5D9MPSzkINkMlAUfSHjCjmMQEQIJeZWQ1/OWlM2ljQEtxP4Q
b9OpOtqFThszEl+a0xX3JtXvpoc4o3+0lNF+kKHxnolTVbkVlj7QrAE8d1vZs8NziI+16Vlkl+nD
ukkJnVQ95ZOiMiihFq+F45SPYSnXjq//9Hqb5lxeXALEnPvGPGq1FZ3s4IDDxdjnXUs6ZlfaOzOs
GjpK5l1S/32we5fLpfYPKvWIAjCR1Q2sq/Nyemv9pLwwfQrbBj0TFdMG1Tn/ywFfrIh0yYz21zeJ
cGJMdnP4+SuDyq4mFZD7743VM3nqRD11WO6ioF9XFrLVqnc2/ZgSdiW7g1GlPxHgAPlMyd/W6u4l
8QNmPsWh4d8QFdOxnV7apLk6aSMJy4RMb6p3ZTvV3hGbsDJ9AoKcU1NT/e/iH1bHDGASiP8RxtND
Z5WwznOS7MdJf+j8qFuHmGAIqsAWp1rcS20dbRzfJ7e8KcpLj2SQbjvfgIq4riw+ZGM7HTy7+dJN
uZGVOkQTZvqhqdZhV+bPzYC9gzSlgD5WuQ/ryXwpunkYRpBBIio8XkrCTdI/MSnJX8LKXbUt01lk
2trWauJLXJjNPWecXKUNxaO6CXjrKdOfMswgqOMMH5VKwd3apy5jWEa85623dm+MdzxnLlJ5+uUT
DsMeB16JKfppeShyLWM+oL6Rv8XEuo+flweN/LOHuh5qmGI6npnZrN7MD4ZLWzGGFbrDQfJoMjk7
6oED0qDgVszIGIX7nin7n58q5v23xHEm3FKE0tCODVWAsad2y4dIv5S6ka9lygyP7AcrIioae+CD
3hCyGyZd80grWFEtLG79aDcwA5p8x9KNABHCU5nKYwoPGKOMxn1qqVPebHt0b0GNJWikMpvY5CNV
Lu4DbLddQybUZOQSwVcnrwSRyatUuLjS/LZsNDkdUd81oQiA9r7aziqQeJbbmEkgaVRPSUZJPmRJ
wDfhyS7l1pbEIwXmnpkm0thBzVnRZP6aKv45KLoETA3vXsh/ubSzZjXFsGNM6hhvAZH2qa7IoG2d
8GAFGnxLVDgORq+jW9oXZNHetXUm8vAs31sJIziY1RtRwvm1ny3KkVmR9JtzVzFqvgFJWg5rwa1r
B9ltuAQtM2AWSuGblvTY2iuKhcumRGmDuQgXNxDgM/SekonaXbPEF8tjY2+XoH1iSHMHrsONw4iB
GiI7jQAScstpXiB/ZZfi91B4r23jGXRYS1/bxtb0yAD9khJFHhOG2FUetUkf2TYTgA4jh+PePe/C
OrFbuW4Qc9EKdV0exqHvdx0oIORM20ibmNXRltUM0huwbFpb27KQP5i6ew5N4DV6weA56HpHDKur
n1L+9oNEFDDP3/00bF/yWrslnXKvDnbFVa4DIR3LEndgllm7MgKwTFFKPruu8h593qTH2hwCmjhP
ttkjkTSuHnmmW7jM6PLD6SccQWjRZfZlzKWtylLDzrSEWjU9f+S+CTbYweRTbjHdd6L6DftmuMkr
K3zsq0IdTLgyaFAbtEYt0+FsssKnMsvlfe4IBMGvITrbvdS2Wp7t05CZgKQRuUEwXDxlln3u/HKk
YBwU/4OwM1uOU9m69RMRAUl/W0C16nvrhrBkm56EpEng6f+vvOM/68SKfeLcKGxZklUUZM6cc4xv
PHUhknTOS1dfuXxqc4f/jfutIFXl7+WNcqNf9yN3ydW+CMQeF3SRtEVxNgBhPOZX479XMPPwoF3K
UnJzVITDrF5/5LlnqBzWJEIH3cUtqhsAq36X5R/YIBsGD9xn21bKi20e+wDbW97g+EHPnxMDpZIh
q0iI603v3Enon4Pb/5hcUd1YRcPv2TPotPKTLsVdzVaCoCh19wRH1XFBBGeGw5K08OlgVRCAVwJG
2EDQri8+VIGcoLKUl0O2jwDNm/e7Os/MBPzBrdeU9Z7uDXnLVEPkI9HHKyDobjDYQAxD67iMpfNK
0q2Bj1AihOi9CUmuyxIs6ktb0N71UveV9uZnM1jAWhZIQsX8M11FC1bUyQ4Ee1N0Ohkp2+LL10Tn
WNb0TdPm4i9sfxMbOdllJXFYLggPdwN5Og0H4Fm0RttEZWO4I6ZuearABM+IirZ8fm0aoEkiwDZL
xLSq/+Rpbt7MZtjuWpGtseeO1UlkwxtGWYfI3Lb86ehJJAQWzz1xCAuD4gw6T8b0aQrwuHVIkGOr
zpCUZcGOPRiMiylIqxzwUTu7fF6fkdKhBWazgeE+HbUudNLD+wVFlLKh2/tFS/VR3iMjJFZya3+a
WAR3fkodyMw3EfNWJWbZMKIIrdtiIVoszCEvm8udaTJBwv4+7arFMHZzz4l89AS5JT7oZz9ZRgW1
PaQZalr1Pea8e28Zi3i2M+rPof90bJxiU++gVViZZyqcArM3Z3E9it9Ok7/YFhrCBTMu3WDOMVb3
7ebLkblgGeGKA1PrnzyiOrmXfRP1l+wuK4x8q6RPREc8UlZPyjG6K7PuVqYAeNRzH3vmhuKuEcHD
VU2Y6A7aNUXGctgCAEILZ+Js5ntKAo0S9Cl3S6Z/zXrgCtrDD2hlf4BLPw1n3abE9TkW5G1bP4Ue
oxeSi4LIhcDfN4w/B2LbHrYp9e7b9NWtqw+EJWhnp7VIMkvvN+YUZ+EHP0JngjDOVnmoZ+ctUB2J
gaxoju0Rc73qnWkvkam2d9aD/uSaIHLXKqQk4xSEv4/7a1fawU1l/KXuWrerwY1W9Yh1eid/IJIj
MasKGPMmENOCOZajI8jLmkFok1Uxu/qIUPhXmFrVIQXbv8zymeZ4cSDTrThwhRlmIBFnvHLcUPMf
qjD7gJhJOZCj/GmklV+7c3FFhXvMhJt4GodDZp5cBXmMXflYULrRS1/rPWSeRwfVC6hP5CCWZ5w4
v9+Oc/arkuHVjY7iH6n3fuyyH+h6jP1kM+WqrXNoZ5eyJvF7DSoY7PXthLRwEF82JaNJQUf2pPlR
T9n9gg+KvWW61pjLaeF0iVCqsZ6zBRF07hqxWb5BoBr3LoU1TxtRfuhlFTpBPILh+T8fap9cdFpZ
VJ/tLc1ZGUkyRSkh6DPkRk3cq3ltBFIhnnCC7eRalXdy4gVwTEpsb/m5yoBfvE2ZDI899/8oknVz
vmal35VX7VRY6vvUuKaSDXqMwcrN+4aFa/WQc2K5/tFRbVFMcuQcWXbmsvxJfV5t3YlyB6LH5n2P
aAXojak74Ra/lMz3fboRJ2RuLzLoi33X14TqmTdQ9h8n115PeYt9cyuY9czNoUjBIAks3JYe//RI
XhSb+53TvHMaPzpga6O+srGAlvVLnSWIzDwyMb1zXQmOrw5WZJFeSRiZaT+gGvpqC/duEtPv0PR/
LgMO6NWsR7AyhH8phjBwxHKTJbwhZX2gHq2o/XOneiF0cTG362U1buzCJv2QLZWWiasqhjK+8Sr8
8IsU1jGGtpIeDbd59CrxhOEAHU1PFsLVvZ2Q0L3ovo/6wrNuARU9DUyS4szCqanV+jqWCCQtnb5Y
of/VFcUpJ9sVVoF+zRy8Axm6oGQVNEppg76a9o+2dP7wZj+t5ZawkSHL3uycZma1xuR63ubow22a
0GGGISRbTH7RHHa31+qDjTK7ag28tkHTxEOHSiEzRnqc1HxdnQPknorzhLypngoe67KPoIPmh6q9
CW3E1LogZDu1EOpB2qI9vFjwsUtiH1dVZHtroSGwjWrvgQOJu2xto9ZIbwLR5vupIxLCsFpW57q6
NVeA2XUPN87Qfn+o1+psSUK8Wlr9DATtEzsiAYrmEwFhzg69By2HMfxZdMsrxzuCo1PFrLkqEguF
PMe2c7BhNTN81Se6cO5q2ULi6Axn546csq/BqXXvNnHbL19DZTEtVmo4ZH5SiUEdhwLB2Bq+uV+q
wJ6hkKIlmbopJaTLzKUnUwXw7S2HfrDZXQjPGh+Ltvrt+dZ66/3pUS0xbJv3WbMR+e2WqEy8FigW
jz/d9qgxBvq3Wu9T1/tc52stwOzBrzvvXi94sbvQTtze4fDmZCTvlJ4dj70HrMiDiOEZf+yB3bnd
k3uMBcGpJ/qCNH8s9NrKS+13Q8SrmnqqaXEPuJJJAjKJqrpfRtB9uPolctwAMs/AK7MU5+CNzRTN
QHlv9B5ZhItmAC7gBcrqTDvROHvR6hvrRRhdA4M//FPJFECmCSlMLn5LcfIa0tjbubVRHWfWTbas
xxQSm0NdrwPkjLL92TT+d0/PJSFQMGgIOk5h726+SQaTDdsQr/1R86xCDAknAlCCk3IdgCnX+3ex
7c/BTvcwcX7kC+EJuivlwTIBI6NlAA9JmmBAPkcBTmADCMRglHfIv2QTUxIyK77lSOrLNqj70qXV
RlRAfoIvwAlQHAx7kkQ31O8VGlQCY+3H1ts+SyCJa7pzvfyau/mzbAfzFjnCD8ZymkVa0SGU+tcA
PG7n7zpzIyA950Rk6fwoAdxQRLCEWCYirmsCQW7SWwwoGSkd7ZKDdjiD2uOgNxEUwiJ7paCU4Sfa
qYfRF+O+LWjb1eFb6tL0MrcvMBZweELvsa/P9txeHwIsfVcs4n67IvnKmmFxR6MCM7B4tQb70Rnr
JhmD+hemKjAZ3qUYSUzwFvxE0/RkF2Z+W4T23VAb+YGy8eRLSRRK4TIVCj4yhRCrwx80L4KwHeFy
kO6+Whtfaufif60687GBkJCGYl9hP4imFGF+4z7DAEKXuTo/RKmvlsngFbiDjHRfmAeiK6Oqppfi
jIQ/WG5OI7aLNyuzEwZ6YqeLCqtvQwNyUuruRPgsd6ruj+m6PgmySs8OyKqScJJLOrZM9bwvFC0R
xRoROwYyOEu9l5PnnNZ6uLquipduq3AiG+HnsvXvM45GkluW966k10uTCvGK8bakxfs8+PLGHOc8
kVTFjc7BHhBDMzoOq6BX5ZH2xr2aSY1uV/adTp3MrMqJmxDPbmBDDHPmR4EAoEhfzL4Jjx3WJ4Im
N/DEIg7xDl9avAGR6TuPgyCNXXnr80DcxcOsd34JD0nPuUXUOUEZV7bEOpYdbyqejmHxTmWpdFS6
1lduUUEQhb0rlTjVg8EVECieECochQu6kXNgvhH72YWcYM1weF0E7rxOfzkTN/w0cn6TZlYwFmtg
kPqeGc+14x+MyXun8/9iZWiqwzG4pfNCA3/LqfV8IgZ9SRIJeiuAaQ4ZE+FrM4on9ITbfaen8xX0
txssBOxgwBBZp7OIBZG5vtmLE3B0EGPisRsaSTXnMJ+cBtArske25g0fKljc2623Tv4AAokQzN1C
KdMyndnXC53MZXie0+2tzip8E4AOaAT1L1m23LO9YDQi3OcMm9cHa9s2vEuMFCtCNXDVh8sQHge/
PWLYArUyk+lU6UEnhX/TD7Xz6DDciCY1JaFB9BtjKNSWakbO4RKSvRbmZwclhIM16SV8JpFXmHpW
GRfH2z7YOAKjMs52yjrqie6NWLgzYmMjcnpCmDuSGYTfveftBiGC6CPiLXt6LEYQpYGP+zJnalqE
z4vr7GmRa0R33Z/UQdIjSImPtZ/7MRXePesAeGEC5h1bnBTPTLHkc7QiujsU+VKS1cTcZG5ofIdk
jFu1+2wF2nubl+EzxeXSWK18R+L0tOoftLLyvctl3XdpJvarqGGVGSrCwdODg/g7DuOxM8iZSfx1
4Yjabm1sGsMTRwC5sxxHPqZiiIBLsXH37BWm4d7/hRwum2GdYUN/ypBsdTt/rpv0zZqIu9Y5qKJO
s3rXLPbuZNzjzXZ2aeUZ5FODqc4YwczKfWMbbHd5ap+htJb7MJvgiizdHzGG/iGYwAzQkqU7NBLp
1zck3EnjknUeTR/GydtAwMvctMjC7GOzEVnd9tkFneNRVc5I39z2aFbp3VJ7v+BHs0wcXW7lu16u
XuRIVPHOVr4GbU9sh+jfm5GTusIdYLaduM2c8R6tTX2ZV/VSgQM6eA4rKm+1iAYcJSX+jp2LMyop
+u1ZpfUrpEHjbOStSaethNsxVgxrlPOI5MmT4ZPiZqIx2P+pnQ/LZI1vqge9mfdXIZo922uCwrN3
zW2/9ERrQfGSqvpWhXGYQXTHm06we/zW5KH0VTDGuV+Q8hwSEVTCDYVi353F5v4pKnFbA1GhJoDH
Ya3bEVyG99AP65nf2R5JHGYj+4K9UWKJ6Bj/aYvEXGncwcr3otkYLp6irtVmj7B7VfWhXzWTNeTE
9fiSSyOP0q05obhc4nKdHkjI+TCG/Le0bM5cqOb7XL673hPj+30+sOCDUFo5FlAaWF5x25f+D+Z6
fVKVEj+jbTAhXfrf/UTK0oSWuGspjw2aCUth/F6K1k1Wgxl2O43BDnNNsKcToi9XXBhv8wEoV7Df
MuaW09u6oXfYkHvJbHgLJR0iZr3NRa7NfvWnD9DwL4Ws53iW3HiLSQKx/WWSuT7gt9mDLqSi9WCD
ZcH8ZE/kx20h3tK6Ow9+V0UluoSjRQvVGUh+FxM4Y5m6h1R3Q+yZlZn4ssINA/qtoGXZtDybtAnh
ay+oJI327Ds/QVMdQ8+hLQxelyOv+wvn1sme9MLcGDsScP4dbSgrBnJbXYbtmqIbthZaev8BaBKz
oR4cGvlPyGrKvcXvsetE92ttTfbL7nNUgj3AKYl0JdWuCelFz7Oq2HhP/SBeTAvbjpCrPOYeD44G
Q4ygz/HuuQ/2yIj/5L7k5c5bH3fKqynsyumx6l4NntMmOCHXRqcg15+8Kj7PQ5fGsmmOcwsxAhn5
YUTkgTLwz2i0TPyhS9qbk8ArY8xa1g9BR2rw0JtAIAP7cd46SDEG1oU2XA182cZFpPThjZBmBDYn
ZsMEqa0wqNVQWDF8vXg08zXWMK1O2bLgWGqX2PacEllvuB57gcAUeOpsz++IAcME5ku/LxwW0HG7
cV2MbQoB52QWK80I9cNvTCqZao6uMcfHsvcOmYL+snTiJPDkW6Hrn1rh/lxa3uUcc9iwujbhe+LF
sMr7bbkxevICS+GR19kqIpucUwA5MylIv/KMc5ouA6lXIZlb2X1e+NthRUmEy29lE6I7UI8kOm/F
SzWvsHolZ8aGbLEbonz4mf3DvNrj06I6fP55o6K66SGot0uxJ3xLHIiNz6kaS59KZgsS6jGFyvDn
MDhs8eb6XDYZx5kaMakTOGYytcivmoq4vyzAxqivmgfl2oxuHThWFV2lypiZyaY4U9q73hY3kk7S
bryMs3NHCER+JNId+gVXIggnJ5I0bnd5WD8YQA5itwRMM9AEoe1IErA9mgVoaL8msxHRPj2Bci/M
Doo4sYGboMqbaubzbJLLKhW+NeLIzBLHwKqtp22eYfI1bTIKpfY+/hnqpXQ/un56NqT4DnA0kQC5
R9iMroQcZadFnFrzA81NLMd2nYEgILD0S7/F3TD8Wuz6kT5DBb5BPJTQzHf0aOnS1OrnwiQPCZV5
1/Xit0t4izKH/gAd28MpMc2QVzrKA10efXr6GF50x3HUvVL0LMwTXItmfuGr28TVJU+pQ6s58Ksw
Nn2AGv7wtpnNgwpRpXlNDrXXOhhiViDeiLDYnPZo1s4Ff+W9UzAea+pnstr3oT8iPO0hlQ0q6n3N
vekSqC45907hGuVocXcwLsMo6x81mqEQedar6NonPGdDQqJUk2gDNFYxv6XIaKLFiDWYpF1gNAuH
PPGpW1TRXqN3dGSLRJThca29O1SxfayEASreBxbo+0ydgRryhrmxM64f7DS7wO3vMGHJR2PVN5AZ
NSIn5gMldiYGjN7FyAkanK9q+mUYcNEG4ApVXj0jSLGZQ/aIiZqV/Dh7eW45T83DRqdSFg9r29OP
Rt+Q9Sn2JIKOkNFP16dhElHeEBXHU0u2AuSNmA1772Bb3TGggjoNWn0UIT8cXey21W+WJq/Q9Mzg
Ym42q18fTLT0C4ZhUJvB6oUYP3ggl0KpL71Wt44byDdnS71DDpX7kBYr0Nu2+UnrHq1J+fT3Q5vl
ex+d/T6w8Vw1QZaf9dL5Ma/Nv0md0b/5+6e/H7IeTINfMmr91z/8669/v9ixv20yDbGp8YP++fCv
L+0aUtoKLlL8r3/4+x3/fA5N1HhW24Ar9n9/pcz93z/987m/3zX3HFbpqq37f/3Dv35mOlfjwRqn
n//ty2xt/9+/dlWoc+vRGfpvX/vP5wyDMD9z5hj0z+f+n6/9Zlk1K+L/eUH/7QtlyMEUSUH6/7k+
ypLTSRvV+Z/X+M/1+edzrRgeQ4FUYBzdG3Tw7o0icQnix/XvKz6BUzp0//nXqrJdwuf5vIDDFux1
TVo8534zRpHmJRUkqQi/fP46YpyOx9HKjn//unKSEpgQE2MC32DNMow7DH83iLCSKrXTP2nxtCKV
RTvVgl0PuqM/WdV+1q/+sNQPk6WbA74X92J383bWSGKcDfgiSLf8gzyMvcJ/+6WkK4jAc9GKB9iA
CSqUUbUipMp649UfO2u3UEffuaVon8sU4aeLI9/CmQwHZRsudE6CXUpvDdGU95Zzhoq7lXZppXTH
sbxkeCqHi7M8e0RB/sLNFJutvIEZXt1Lh04enb/jsjanTqhPH5suOb0xsE8dFdbXX7Orn0kABtLt
I8w0h94k3nEThfcGRZZ+ED2hI3TtNWZZu3Z26umNri36zp50B/CNoyc1PQrxtGDq2WUNI7CKXIfF
6cdD24y/qH2gdffUBEhvoqVDerHkxkfuye/NMstELUVGjZvjoaS3uBNle2I+gwa1ZLTegC1bGaLg
Gdn2Qs9fRq8udZk05Fod1IYY+VoE49GIw6ndIfR1aQ6ZVYLuMz0zJlgjVQBqEMqIJl+XVCj4Wbff
4yzCJDXNj4Ij4MJDrTxwykBS95y+8FwAWbRHYO+5+ZhvNfOk0hYJKiV0OC9E1Zh9jihho71BuxRd
3ncpuUdKx7T3arISc2EP9lN3OvYU6kmPuIA9naJk1t4FcCA/jtEPUjRYMqnO4qGkxT3o4cP2CByt
FPODdR3MWLkZet6p3hLm3kmoQzwqrMPZADoEd7BbfxW2KC/gKDhc5WfXKE7C9k8FMwNwgoQd03U9
U5alQN8ZOV4MOk/HfHSOhrA+UX2Yl0ASDuDSg8k3X8aT8diXeM4szzuN7Lf7ikmNqb13HH4SDhAC
y8KdNZZm9bD6KEGwbTF7mGS/Wwne3HkZkIiVXb3EETyw07HJ4MzONNyS7aOoCfvoRnWAn/AyIwvi
oHhEDw6GsfN+r91Vv1Ega8s7Y4jzMFh2oVYy8bJRX8hwq0hsP9uWeGkbzqzzQNg8vII9kAWtnTLy
AOodqcVJg5tHzMJ+TQg1GsiqwH/u1CY3LkItDNB11C6g+1YD7Em1obUaKRmh/5CTIk+5mT1tHa9H
pgqQhXDuqSDqlp11kTRSeFmpgSN2KDDdeI44oIVeI6CI1K3MZLFn2I8ERZIkgVl/buc/GJqXiDIP
BUVvweUGIH++eoF5x2ISxFwoKgXcgBpnTwPQUKdjhEepJmSAU1rWti9WZyHnktbdUNocI9TWJyhs
yhjAU86kXYP5HngCMhns1NCMD91k3HFvt/s6h2Os4RD6tnwHuJNGQdiB9zD0TnkUPRbsazyQPRCb
aboxG5DfzKL8zs2S1i6/xiWN5ytzrBULQ3aOrh5tQVKDPgyCriI/p/4KPPUEKRpkfM7Z0TbxB5Oy
FR16i/IHQCcSxrX8mib17TckOls2T7ckFiIh7IYccVZeGTKmX9dxuGn9Dx9ZBq7h1D5uTM130L/W
ZC6272kaMRKfIB/7t1ONEdxDcDsHfgE5YBwuafUEnGo9T/RqYlp9XlRlDyGTVHKZne04O86veRx/
jDQGAk0JVjaLYKVZ4ilU7mEdixPsCHvn1YtM3OLWRB59Qn36ZizTewVPIFWTvQeo9abt+ZvD4nc9
ewvKp2pXB6EViZmG6BUOEeg8KoyMRjLYDQ8IH6Sse8pvBoRbA8zfaGHxVPPJgXlm6tqMK3sGdkN/
k+ggan9MyJOgY/b3LpN6nUA7GjJe5fD7+qtMXvtO7Pqn1WY4yBYGeZPFWFnRn6t6sNa6OKtar/SS
kdVtpJ/2BXSAoEifU02nT+VQPcoitrunPNhkIrLpuTWuTVPgLDyDJv+v+zm5X0v9OzP1l2Gio7dq
lkdkSYUVRIXd0B9uGXWJinveJ3ohBuyRGC3xw+nc78e+7I+Zbb2vtdmg8xqHIxQ9N547RQutREed
j7S5vfIFx9fT7HmIVyEI+SDPmUAPD7O1vK1VQ4PJdJjAEpbRzflH1SO4se3IF/NIwvLgMEVK4Ba7
0CeW6dCReLKDTvJsywyJkCXeh4ITg4HIarS/fa0+B6O5jpQxDWQLYBKN1pLp8EvXMm3xK40odgq+
ma/RX3K943ztTZWwOBr0B8gc7qtV+ZecUIDIwh2akCHMtQjd5aKakBjztjwpFj0Sy0nFHOxX06L5
tbHHxcQ0RjU9ev7mUmKYwx+hOpEw+65vHHleVnQXoc8AANEX4dkEoGe9dbSWM03gZQc8iQ7ZHJBH
0AFhsTgTCq5lYCgaNKFM+tF9DjBWMHHpKvIROWn118ZkKX9zuuDkrZCMBXMeg26/BXIFoMvmIQWP
Gg/GXNNSLMvD6Levlp6DI2zCm1D2h2LQKrInJHkIUek6IqcNumm/OD7Xdzq1Dqf2rkAaYeYaIlCX
KDPwD9s6wtrq1HvDEx6bNudwc9PHjIbRmDvhA2zOPRN3QAqg/W+APSD2nDccSIzk8Ejw/gLimj3n
HnkjR/oqbS+Apl+N4o1kh4rlLmdd1uramm232LDRItddBS7EZxSCSuwzwCd88EKDeVpH+xnQ3o0N
DSUayP37IKP6l3TNr74W6YXyfdgpkl0Q1U07rChYU7NXPIKPdu1+Xtf4je4JxBOCl5FmQR0f7xrP
fWaqQrCdHSCWHJh4F4oOR8qAbalSmYRDyzTNcHDlm/bRUf4b8Od2180CzE0vbgpMwVE/wS4Ywsgu
vXhmsBa5FYE6I3uM0yV9QzU3uhBbvMyk5iBDZurGtzZ1FpzJ/HcXRzV1tKbw/5f66r6e6X9RZk+R
msZT3+q7KnVZKzD8c2B9r20O+MvV9V02+Ai26bq08EvMcj3i1zixv6/AEfofTWMFu37G8W92H0HW
IcnJ1tPin5qMQYlUPcmT01G6iNp1bv3klkBN5z/CTl/eqV6Y/4YoC2Fm/CqZ0NG2C9eXEqV759hF
rPqxT8bcPC0cDAkH4H0XRvNM4zsxStDZPuO+gzIZRbZef4cNGxgxPyCiDb2gu5rsnPaTkXb4kCkH
9cj7ITu6s032YUqNzroSzq5f6CrUXRIMUJ38CWg2dhwaiD6yl1P9nMMFiI2tZhY3id9idh4Q2vgg
kurEVrN7wHb3Y6TFb2zeHJnuNUFh8rODXzfoXYYSl8/BmMM7hIBG1tQPvQzB1c8fcrPFeW4osbyR
7nNYN+eFkHrG8+hkVqNJoz50Hi5jX9txYOXurpn+CH95MEDR3pi2I4/+OJK24U73ABmzg6jnC2+M
cQrMw+pm6oFWIxJ4kXiwg5NCPZVtxVtgwczMl4KBWm0QoUMHCS+Rs6O/PkZ5Ye5o0/RRS6kdVfPP
brBLOnfem6i8BxsTRDlqByeyTJO2rH4wtFgI0lH7ganiMWU3aMb5lDcu6e+ShcNRozxXAeS0TF3D
uTN5LooO2sX1T6SAB6erx//6F7gEd9kYQLrODNB7DmCxa6+dbuCQz0TsMK6nciNojrPEJHP6tUx8
E68o9JGdJBkdSW+iLahUtPCPeUt/zRL9+e8H0Rn9udrc7ExhQRnbAKnY2ZP4045Tt2/7Ll6z9No2
aebYxYFMXVj3Z4fa5mytK5wvsf02atIvvC38rOAX0fxaH+EUcmgoaAYHKwKf67d0ldn950NJkvFO
eEyrR3S7Z8v1Xy1Tr3t3uhJ1Mx9ghV0QCMXvTk3t04Iat9UEFzkd8iy9584Yr20aziHXixOmRFJt
BhYUDiRr1A5Fe6ZPhChZspDC5jPPnY+OvAjE97qsVpwWEyUzrZW1kFCQXOuswGrtJq2K02g19GcD
5thj4BZxmpospRWazFLC/0/9EOSSxWRmuaIk03CbWfB9AyUbbSGUOl8wF5lxrxMxzr5ewOBwnstd
nxEgiTL7NGUdc6l2YtshKa4bPJpHbsP4E4ddhfik9DgC12jY86L+LhuGtaPlfZvheE0/xnRihxZx
TfNzaJEA5HvrQEOQBRYh1UksmO9hxbcB3K4uHhkynQZruzHZ+JuQNTGry5vSBhxaZNOeLLhvYedP
dKS+ESAaFLrqvSVBAbumSZ26sLDO9VuDr3DV5UdzGm0SQyeo673ZOnt8pHEdTr+8ngORY/wCMlAk
2kM3WfQkHQShT1OfFAO41hN6R+xNIV4GPF3oGQknqJi6J3gAC4xSm7sfQatiXukOZni79kUPeH9E
YuTiwQFNcJ9CUopM7pRowMHJnDjc2eiMdeU86bUdds6yDMDymyGqaaLLlW2nGHECTjzQ09a8tdoj
08UfdoFc++g6ZTRHsHjuVL/kmfM9iBsn96u/r3P2cVlsyrkrJLWz58HXhb/5bAT+m9VtlBbUg+0g
3pD4y6i19VnqiubZCG8G8wQxTcCDAkGeSFbcokXK4JDiW6EbgISwzTOWlBmhlktW1trz6jplg19C
zchiqncOSsODmSPPt/x67/rT7wmBcWzp8lAaQ5eAbU2TrMk4Js7qAqKpj9ZxvZ2PNXiqxBfmdwab
AA8BkFWSrw6yFi8ZOpQXi0ZtB1nBluat53o+SzlzjXbQ55KUzKjoeJle4H+MVtDu7O4X59Zhr4dw
Xy61j+CO9A64C0VMlCxxhweGKE+j5nacC4erb7FRTsYOgQtpzrRGIs7bsDQDVyVCbLdZP5wwAnCV
Vtz5XYNz07tx/fF9EZopk3LRKzlMUSAIGiEy0Pk67nQ6eWeU3JbWGoozSqPO8uakUSMhjrTISg6q
p6y+WH3mM3Px5YGSB7UQNdc+qHpuJIt2yzY4U6w49iB69iho8rfZVM2NNJ5quZAQWJU3Q6B+ozZ6
9r0CEOb6hwEZ2QWK02UnH+BVfaKDZ85UuJ+dAygnc66Aosb7YEKHR9FkCjLOjRsPQYUE1SvvBclk
9EyvDaCAGJ1RVbFTkCPqqTAqB3osXCQsB824RpsrUfhmRxOsZ1xM6UDhI45T3qaHbtkOg9Xd5yFe
pzIY12Mm0zvOWsHRoAsXu/g2WpgaYc+pp6wbLHRMe7nxSYVn0bGk/IH5fEAmOvonY7mZW/rEV6kr
+wfXdBnZw8v9WgE9s3uLCSiFPQsuuU3ep28zvs0k83bH4xBsB92vwSJYBZpyBAN72lcS0aP0oMoO
V/BvXQ8pNkIq0aGNEO4xPejR87XO0ySs5jKFlLqOhRxvWwwNJXU4uleEWZ5XEaoiBuvrTNqKienZ
Ls+5QeknG5xT9rhg7pMeLUROCfeTl4f7jgbIqUNGNanwaGz5abON7qCnGul0gxCFc9IaZ4tT7xeX
IlTo4ncGTOfgzCC67GlTdJ16/3ZoUdB3AQN/Tyl/H2wVASdWjSUwRHzhKysOPJdtTTxbTDhCFSD7
IVaS1IVfyxJY55GLuZRkBzb4vSrE/dRc0txXw3qfV0RNDlepsHqodfiHiu5+slkq0nZ2ooz9+OyI
isxra/hKGV3vtz54NSZpPoTCeMrHS0eNFhmlh+7VVjIWCzRISywfV8d1Mc2YJ9mkjYzrEoYqj5Rq
P1zHviU9E21zYZ8IU/rs2bdf6evksYYWde9pzZh2rGOmpDEaxODkGt1b0C6Y53oj3eltea5NzDim
USdEQSwJXp+HoJIfJBsc5fLuKYeQVmZOlBwctKlP2XNCFPkoU0zJDqraY8o7f+cu2HJZKqM5tLdY
b/JPNWLyB4nzROtC8xhx9sMV6sbFeLKdidWdRPDAIfwHWQYRJUBK8txNtiC9qRuaiNinZF14RwRZ
RwyaWEur+7HPUfYRPjWvPY9BBkgmlfgLdLmRKtejgssQuYcL67gcrR9uAelIBk4S8INHenunYfKf
sfaTs8FWaAYmI29zRVnt6Ggu2If4BvSIYxURMHwj/oe9M1tuXFmz86t0nHucQCYSk8PtC86kSM1S
qXSD0FDCPCRm4On9QXXatb3DHe0I3/pic4saSBVFAJnrX+tbw/wwJWqPJcraJOaPATfyumMls050
vdV2yvBaS4rnuoSlSlWh6o7GO2WZwQrUFn05pr5HsuS30vlVxGu+Vb3+6Cr70HW4QC0pbqVFBjkI
ueDWWJ0gXxvJ3m5QuX3sxF0qPysdvmJNkIQQYZeWE+FVuK7NuCewzErSUZi0WLfh4oEMi8xwBqgt
1vU4f9JsRJLAB0UNN7W6dsrpouWPKfGCjQPKwPKuk1hT+FeU4zpOrM/lT9bFLudYCouQ4Toy4218
TwvxUUplbIOKi3ts4TRKM4zm2Grx9j7XeKhrPecQYYd5l7TVpcshodouJZT7KQbPEooJ2Jiywk34
6oy42mreousM4+oU1fF15vFOqgrwZNhXngS8+FXYzIJu2/xHWaSALeoEJYOWd2JQCfVx2U1YWp+y
y/l36Okzc3jdIFFzyPsem0gxvM2tuxfg53ZLY7PCRp1mmLsJZ761pir35YxOZmsPLiuBx5XjIhU3
enGLRLhQZwc50N36Pfs5ULfjjlARfdMdWWgvhHfoDbzp0O2tnVxAsi3mSlGC4JbKp3q5Nt+HfnBx
dBoYQIzpJtd63Ke8omuJw5sNNOdryOAefUY3cxPkl8H1Aa4TACXEWWNo26ed3otsrFYal+WOKpti
MwNixltyksuC//smsKf/uDshYGK5PiJ0zCAd5rc5H0kNROKdP3ty08Yw+uKRpfsE2mplSXhdrB/Z
8SMRZka17Z3uVyE4/NTovtlGcG2DNzyUHFZrPH74LbioQDVqsNzsKk6Iu7BYMnH7sG+hFpW0tsGR
bjmd2lR9hN+RGiqp2CEgKssrwHx4CZwIQ0pi3LbOQPtN8YnEDJHSwj4+qNfarC+l8obVkBf0fk0B
XIK3RiLwmUFTrlXXMebHD+PRplL2Ewi1Qd7ryvjRU5GNG8IotqZTn6eQKbaZR5yMx+7kYMWZ7cTY
9lwsYUmGxxKj0yYjl8R7+9LYYuNWlrWJ7DzmFC5+gQbm7wpkfBFX3gwtbiGMXKJRfYh6+hn789No
h8FOJdk58chuxX1F7FRy1PVquUoFuIkN4RyQvMCtcBGQQRJsdQQnWHf4NCTq0EzzURHR5tTbBMJj
3IKlCT7FCJI1V5/n2WUFJhjee+kR/EyMOyheuGH6Tpn2V4uf8pAN8qkpGuRpmT52/luRZjEoEIw6
KaI7k3tnm7NJXCOEP0eZG67T1p5hS9UnV55oXUajGIG8kPM9505DKeAIQP7DVVgxNb1PmGkfjQC5
KfcgrzfKW6YFG4bszMcKIzmaNDBvnag1Vs1gTbs6wmONHrUa7BGFwqh2ssAfXXRHHwI2/VTdKTGo
YyYSg4O/8u9GbO7bNuyZqyCvR2DEsERb/h7UCXs1wtzzTPhoKO6DiPGzqRk5EWMd8Xq6VHDa7lXS
T+6mkDkI8i52SGTH2SbifLE2VHUb1VV6Cmt/h1iWXUeNPtiLtTWqnZMjCQaUfXeQDqXCbhH+aFsS
rB3zsZ3TDz8q1X0m5lthcYYnY0Y7wXgXlXSW2ukdhFMy8Bkn9Lx6nSS+pdqwfsZ5a56afrAPXjyl
a+ob1rDaKYxMi0vSy3RboBUPE/2Q47cr7L4xhu5I6OIcGiF10y7tvbFqQwpFJWB+Cxq43Qt3VS8E
/JFgkmiS7lTN2V0qimZPO9/V5IV0EmUwcVGrNsIkRaml3GtnYrpIsijObzTDtlU96vgUmROb3uDR
SrS9H/qKo3maQgppid5kxjd5c6io04tg/KCmSVJdx9S27y0gwbRVsCHvRrzIcT8s28PxhevxUxKI
u1xieKQ1Y8CZw/o3JsVpVWdiIfb2HEr3rYy6eKcm47awXm0jz47a9Xm/swvTZYSqLO0nuonLg5+B
5lc4m9YQZzjVsgBZjnCCgTBYAKLSUEQoYySSBG7awdO9GC465zPxsqfUByxtm8GKVhDrrgnpdmea
FcsB7kz4buJpGpKBcJkefuQjx0XpZVtmgMbaGirYOtVwtNrqB96oLzo4imMdPIhgCNbtSCN10Bib
oGIP7VtWuKTn/EsQrUxX3uFVJlakCP6aI6Ka2VUWC7Up38bbJp8otU2R0uoiWJmsv5ihx/tBGisX
ePeujx2YwQFnBl05xtaaUEknYpSFtYBVEQjC0TrYYcuVexouXeVcS/5+jBL9klQ2KyG7x2tW+Jqn
HZn02VN8SguySvmY3DRZyI6spSQ8BIY5Ojam+ZliAjYJMBwQYbJCklHnHJMnmAYLJdd2sFi1PJab
ZpGFO3v8mJaM6BAsM3BmknGZMhitcM4YYfTpKigXZKOAHdf1Oo2NhXNNniVHVxZQlXQd7oK6fh1z
iohiSDaFQVa7SydIbPJlCuJT7oYO10T/pbV0Bw9AZ1dKZZcWnPUVTB+yFZgUxcSIsyU+tSIe+JPA
3IHCkPZQ9v6FQEu4Kzlc1rCoNqadpOR5jC3Vq3uWGJDMsc6w1FzQw0V/thsX4rOzTxgwsu5kbZVR
6daOIRswcqa9QytpMczUK/v+G5ok73cy33r0fmAAdcByMBqMrHNcnVt8zJshdjZtzFto4splBI3G
Zop0Y3Pq1LJ/BdR1DzgfFGdBVTPbBHSoa3oanCBNofxz2iAJzdAiuYjUuTRyKg5KjAfaxBg82GSD
WhldgDXJq2aBavcF/X9EOpGwKBwZDlYRZhtltwnHOetTgwm60S9FHVG9JdMUcjqmoLznvWi0eNPV
bKIMJ3i55HStAwaFo1eLLaUR2CIF3bU+LiHpvEMSrPdUIsAR7E6deCAhT7BkDk6NYBeTxjiyDD8+
5zrb+mlUb6QXHePOu5+6lmM3jm4nQoScVQtiFBwM9GwjUNlceLOZWBhqx7IX40IYVM/s3Ky1R1v9
1vWvp6VYcAj5kuq02PVGydsPNBYMQ2QR5K5B/JKE7jiprcgfQ7ey+xzEl7/B2kHiIunHLZM3jAFd
Rzkt6j7DOnfaLNPFqa/PVgQcxy+9WzOH09KQ08VbT4pS4O6mjOeuaJrX1KeSdabivNSwr93O3AUT
xa1qrnC9+812SNkYlgGmCdzMB8Typ0rM/g7sznQcQErkN34RfNpIlcgIGPGTqHhoK0Srrpo1JcrT
jcebbWuY+YszPwSjoMKh+DUn0Wu2vFkDU1QoJGgXOVW+MlR3teeWcGwWjILaDDJyj1NALN0hq+Q0
yEVuFLB3wA8SmQkpcVhKG03dli2BTtTW7K+FoN8WEtfUeWeYQZ9JpZ9bmjSywpyOPQs43Yd7LKNE
BVrSyJHKmF17zynd2gSehMB6seSk27TeBKF4St3hCIQLKn35OMWZvlJzcde0gsyBZQJZaG+khwM3
wAO0kRPKpe7vmR4/B+7Qr+pkYocN7iKtFZAcmk9AvnH54ZB6zPNaEI+jycazxktD8HO0YRWNyYes
R9yTBWecYMqtG0VjZrC3uKqwKjT9nS3qZws28d43NYt6UP4Yfrr+nS2E3kBVmjD6A5wSeNM5yeYW
k+7UTBrGv+WhmeNNE9B/nrd1sM1FOqww3+zJhjDe8TMGYbhy4fdMu37M6oPRkMXyiSdJQMAHxMkY
+0Jw1xZAmKUDg9w4ilZXV0GwXHo1xYlO++4a3l0SxOcGx9dBxA2wP0aNyCZXg+NQRqDitT9PN4MY
7p0kO815wXamM829is2DHWfXXpvAPjaoumFFyD7PyTcOycSpJmMInDU7hEa1Kue2P+h29ldpxwk6
VeS7OQXQ26X9+goz6SlhbUyExN73LBBX8FZO4FEuYesGqBDWSgICq4KGrSXpEEWvK04hJiqFb8E1
wwjp1IQ6Zwid7KeNdTE39o7N7TrSsiJW8quCe7TJmphYnCq/fBn3mH44wnoZHiMb5TPXXHbthoGM
R9JkLd+ZTT4GprHEIhgwugpscMMvJufg2Oig5MQdEVib4oMP6arEtw4kf+Pxtv39KGY6TLRECJTR
nNV9SHX7OnJG8iMmr3t4U0AVoelhwO1O7JW4Pi8zsLHc9RH0lOBgZfyE3drW+YsItCCX4hC9Brrf
9/NDXCHDayd49xWZpU53mMtwtDaRGZDWggWkekb8hfBaEBo0jrjWxPYG1ZJOX9YEPkwbwiQBV8MQ
H7pJiz2wrMVS+5PBgXlwHa4CbjxXa7Z5qKz43czhpva9my6BzyOm9mZwh/JWTjPvdHQssGernLP3
XIEtge6+KrlOb2n4pVuc1oxovgFIsdYN0yiCnz88Jq7cazhvtzjYfWM/VrZN4DG6RoRE79JQ86qK
9RvoAkZ9LO6KIYDmEKtDUdrMbT75dyRraRAoTH0qzMa3UF8GZDoWrSq7U2ghRVH0+6EckNcNEumt
qMhRlfjILV2RcZodNq9MI2oTMg9E9XOS+rcGrpEi7d6nKfiZNI2DEdUwNk423eURiC3G9+RaGw6+
LNgNEHTon26fnKymjNOqaEBAkeHSF6xFnP6YGCRVCCqR3WzQ9AWrWA2xXaafbKF4D2h4zD7OyVUd
4qUYqSQml8pFPivwmE8KmgUr4Wpg7GMezCWWKfHQHMaUWXZtlPu2nci5WzCQGFrv+4aL2kCHypp8
Jn31YWZt4VSww6X0GHF8YESiAZatzV4eYi8mMd7oawLV6IMx+8navsqpKbjy8uxGh7W5vBfaqzTv
DpGZUg0E9odfzM5ZjFKSOqP8gSZVx4ICCEW9aysaHEItZ1bT5EysTPKJ9DOhjrvqZFNjtE6i/rWK
E8YJ6Ie8n5BOIuqQArslN6dQr5fofxrZyz+ABXltpcgiTXBV846iDOYWsPUHtJhfReP7MDzMDzZt
V4U5nxtX/MoVK8qwDk6e7/BjoTGyk25uaB+j9EM542rIMjqC9ADNTz+bOVIU0LyBc2v7OtTysxS3
nCwx1XWb1ANqnF/NJBDthh7jCoO+dLExlsG+KSQmCGMkr+zLdKNpq6FhaSKVPOOP0cdBs9fveusF
29mXCAq2iBNCr5WjOjYMOdJgW4PUdip6mCYGhXWEuWYmVbEZ4QvgCBjJDjAS0dhv1i0IIJrVLIt1
OJ4ojKGrqstfXS9NjoE94ykk3rCK3aG6KpFDaaiCKVrPvHzhyIxZcFFhHiCyhWkaXldW25z8tP5K
+PvR1jRlK90ESwlWuG4cLgf+8AiHHRtekY07nfU/8S0y+xQ31FjpvQUjiXhhs0YEwrlJcyrnDQvx
aox2jkQKm8WT0b7GLtwFc8Y5UDjkqcd52hpyfO9zd+uUaYK2FpJb/zJit6faLmXSa6+ikoqsNKqY
7hhXKX6rdR561kXay66qUGdZcvVSGVdTuyrIR9f3wkCC7RteQLNk+INMuW6L/AHQ/lH7O99iO6Tt
+jSGNNfjwv3XR83y0Z+7f77lz/f97Vu+v/B/8X1/+7Hv5/j+nFEGWBj/nx/m+wF+P9Z/+lR//hF/
nm6JrDOC/q9fi//jb/y3p/rzMDYFL9nkHYk7okEaZc/Y2lYMmGPPKk5hxrRyae4TegdOaDcvXzdF
Xpwo4l5U9eW+HLAr0d3CZ/sWzWj1/SFa/ATRb/mG39/7988SocNbu/xUFBKL5Qr1H/d/P5TdZ/XL
n09WxJOBxdBts4zWBxuLwPdHdWjwlN8f/v1+Av9g/j2K/zaVIvNy//tDA0PTv37q+/7kLEOCvz/A
9/1qeb4/j//97d93ZeL9x8P/frg/X/r9cH/uf3//990/v/ifz/158GI2u60XDu/Ci6sTcLjaZJbs
lKeEuoriEFZ8KByNqfj7sy2szH/d/8uXvj/LLDnJVtnQnEZRB3vHaKmEcKyf2JZfwtggmDu4/SlA
NWphLkYTDVPfN7RcADVc7vq2dwImwsTcS9lb+D2R+JIYU16Cl3AGgs+VOhuB91YOrKvSbhovI9vE
GhpcUn3hWeIyyMCAUyxJ4alATi8DBtM9vgLDaT6n2ULhXvjEOu8AqLdmsQkJs2+LrPicu/kBd+IV
HiMgejWzdkYj1LNF5QBjiqwpQa53gk7mSrfrIfQkaaHsLoTyytPh+bAkIzx4Z3HVEVRi174p0nCr
XNAFcUPyLwuuSRQLzP8rLyraldb0MjjyJi/cV0gOG2ogyxsaIuiAGm79sZ92RmuleFMwckXJDmCL
+YQ0BPkngdVlbrpFljfpu1vnOi2WoebSfoVJeQrkTYSfe7SFvavH8B4zl8XALf6ZiLnelLS9EO9s
+k3Vb0E8PhUqdRiNDThCppicb0NuVtkXc8ZuOM6UgjQBc/CS3u61JaZf1NGIdZoSPnIshBDa8B6H
zN33edP+DLyWlUbOujUc3KdoWdZS6VGzEKZ3gSX4+Nm0dXiF3ZGGYTFvNW2RExEjssD5FxbjctV1
AwFvVpFBV12iiQQQJmqxHoIA2SMAKUJtCGgp2tMRxxQbrBP0qhHOIMFl2rKxh01keu2SOTMG9+Jn
7hv3Zi1oHsJcuSvckUBU3Q2rLEjlyveo7XAwUOBKMbbMWn5C881/RvrJrgPxwKiC/7K7cU5hPzDw
XCFlvaedxCxtx9YGD//MnFNZ79MYBVtrWDZutbGNFK0jvfUujIVEVgi9MWWGS1crdxPkZfgaND1v
biLgjmFz0c3xzFqmemlzYr+BG1+QoZ/A8q8qfwZFqJLL1EsIDU3ORfrErkFcCbt6iVW9Jvq9QmyZ
bmVLEVpZzWrt1EV6jIz8p4/PzK1IGcooyM9hlBWgtfdJxBAYhw4CwsDOenDQk6GePaRCjFvfKjGV
FYzrR39xPeX3tjK+5t4bNgawjzWLCfqvQnk3ZcEt5V9NjYGB/dd7IRCpQVGPFKKTnYJpd2vSsVYn
6Ji9OWBOJ8HYos6z8svHW0wDYJ2e3TiDrdiw3EjGxiBIs0Aa2x0mw9ohGaq7r7Goz5lR3PlWlNE8
0z+p+oeVUuTksyo3s6bcqYxxcU6NWkmNKkg08loGTXmxVg0z2fyQhvVbQTJ2XYox27fMRdZM5Znh
B+3ByyHhKMXghkYvMtfFKrXiR/wSKPYWQnjQpO+VgC+e4+1ayB2ptl8MueSQYinQAkoCB6W45z1N
c1PPCNA+mC2IsFk5J7OuMKlL/tLGSBC4oOa950BrwAjY/CT0y4LwMe4u7yn2vH1qXwrhs6QTPfaT
Pv41MPuBb84+fM59zCSkFvXI1q5l5iVEzu9MJ+Gh6nPzmq3FfE0MPb8iRHZoFj5+mIBaG13lyI2K
QNOmpF7n77sNf1pq3dyZyvR51ZYz4SDlODj8lg+/b2pkZ4AIf/n09w+1nBPLVPTnTCy+49+fW37I
mOsDlvzgpPO6nPdCdaA19XD8/g6HzVzD8v48VcSFJHyGYDRegPvgf5HdVWNaBPdTaLCiO/dzfudB
fj400rqEjTqi2HCmDCPaR+ikDQofHxywymyEAkvwDzJJTCrwOu29K6sgjjSXSJQohkyY/RTghZQ8
m3PMq3rYkMJ5xbNzh/063huLR9KKausqy0GwWhpThCBq23kZORX/1CN2b6s4vZWDoj2PzTCLamg8
kY+3K3qgC4w/rHSRX3n/rCzW6TgsHZf31TiyMh7CUxrGr2DLgiXv/kGL2InNFyMduI7bmQMchJOF
4yrEtCV2psBpIpGSDRdCxMR8ge0FXwBLt0prZ4+AMG4DIW6pT6BHylB3Gj/uBr4D3kdwzhw1R+04
v2xjPphOiedEzwMjjfpFyxzfndMeeNAOG52N/dBnr/JM/ltuwjS/8Bq8dr37yO+zCy37lxTJg+8W
F3rGhm0XgzGa5pd8yg464RcUyt/4VXZjz/KtjW0uObS8I9K528mfLxCDrFPfPXoaCpsD1ciZevxW
VOJNZftkNjkGCGzHEc1eQmHqpWbJqmeDCPzF79A27FoiBxjQS2NEQdb7bZOTn4r8axelfxlREgay
7gfdN1tTgRf0Ol5EFWV3AVO/NRTvcON2jiQRTsdCMI37okUD6KwSjKWHQBL3wJrxCLPz8C1Qe+mX
c5otDDylZWjSUfg7WzYprUVbhBEF9zrEnzM6+bm3H2vXe/cDlqmZHR1d1JFJYfg3LX4VqidwC4dn
0XVHjpyvoYRuQ03mhynFboECtmbzUTpdCDm/e07y+o7uwrOXBW9YQ+FWVbjkzMA7szFas2XGgpiU
wTrvE/Q96qT7sKQzMe232pfPWKcojAzyl8nhLSJZKm7r6ZFSaeLIzQU2/mPJuqBzLlMQveJgONWk
AFeRS6lz2AMjxYD52tIZNMZZzNuW1menHq/bln660XR/DHHGrtFuPNZIiypFt0PcvtVD8WRNMfXC
9leRJ28MLa191lJc1vDHTYRz5bhAX+sXJ0OgN0yIMRBp87l7BjbYn/qZq39hNp+tccgcyWrMZyk8
tJDg+wiHQ6xhuEgqffpk76bwFHvvdUofMpSUpWCL7j4ozYNXHV0BmhIlUK316F68kfe0QK7Yzsgj
m6Ao1FpVya9Rg9oSKoTGGxFKI3aDB406MjdikwwAiLVXpzZzTEwr0D84Xclj1Hv9BgfdOoi8pyny
hl3XqQdDCcp47vHTgiuBA8J0DOt6lRwZiWCXi7yRLT8K1iQ9Niy5XrId1x1EkF3fqYvKaHyS9gkQ
J3Z/b6r3S2LLUiS3C+eYDsa88UOuXmX5RXR+1cHG3VXdnTmlA40frCrgcvaqIz7fkAjSA75bq483
+eDes3OATycuTThFRM+LLf9I6AjQGNaO5311gohLwJ+dzkN5oFR0Y0Q97HL/XJXo7pS3oVXnDH9G
h841ULy3BvxB+kUBhBkh0WpjWSLZmIpqE6pTYw+naf6YZ2s94/8E+wEusouoMvYFfJAorjZNxaKS
tTajxm1CA8TKKLp7U9LVMXFl6ckzeFgYo1rwaijJudZRm9z/oYzglx0EIUdn9TyXHSPjrvqy0vqS
zwsqmcXnXBEjzEc06ca9p7+B0Ysl9j4pgq3TfIWQhEzmLkwjerrUR3HByAg/xK32EdN/Vvf0h7ow
v1r2EVYcnylmjbelW3w0fbjlJU+3JEuuJ7vqtlTtwqqjhjzHQo32T0FCQ0GLJLdrh6QlG+HpbVKX
Z19Rgut/T8fOkcNyOlQUBpoeZwEVXsbGxFbRviku9zAk2z3jZdb+gJLAn+pTbzGLhQ6556QBfLBB
oC+i4sawsDtXFM2qMr/j6k2TltC/GMGytyWOVmDicFi+seaON0Ojv/qOpI1vL2BQVgUdEKg1IAkQ
5AFG74awPFwyLEHl+DgL5HO6cX8MMyaZqXtuQvWT06m/7mtOOSGdmdjlUF0Dj0OodHCNWTPz/mf+
+ddVArpnnKJPj7TNQtDZFSTkjAWkbpTGV5d51U1tRYfcVLdzLz9cBhXrMfqIpXyde5xJjJM5QdQI
wW3oH+sM+yQzwZPQtbvP7crYF25zX87GGwhHhowLr4DTK5dwENu8snns3IUVpLM5ZIhLmGMbd/gj
YyfdxAqXexH8qocx3VmaEZLZCsHQ8K0ayPsa7oh0F+QIPYXPHqk482fIdv9YWpr+f53Vf1Vnpagg
/M/rrJ7S+i0ufv1vfVbLT/zus1LmP6XJytO0iMBIT0j7H//2rz4r+U9huYJTlKek61qKIkOIyEuf
lS3/abm2BRtQ2o6lXOdPnZVS/6TfTJIyMilL8AXP9D/++8f438Jf5S00/bAsmr/d/7eigxoRF23z
7//gcarf33X8/Pd/uKbNoygTjxF5S3wOwuXrf6my0n0NmaWZUAaCck9394cu69sEWlNtyY+/vCj/
euq/PpWwfOtv1Y3SNj3hurYthM9JzzT/Vt2oBIOqDHr8xini5i6Lja1E0Lpzo9jHdRESdMRavvJM
LF50IsxEGG3j2V8KKgt3Ij/nYTDHVFLf1danzRgQ+CXsHY9Y3m2w3GRW4LBTB4lQcSqkubS+WJlx
I+kUvykqL2fAh6DfFSJ/NhMSMG2yMwdSIEMp1Xn6XzeEB1g5uogtlSmfqwJ2mGdSYTS48yYpBbD6
fCr3UZowQ7KDtzYxftJWm9wC8vpyZ6CO8wD8lpqukJRYTC3SYD4pNy8PQxBBJOtMzJOpy3jcTqMT
ZKhxp5zsyta9eGSB6lwFPiyUaKKEiD7KkfiwaOEOkPTqGfXcp01g3tOj1VcoarXC4sdCubnDunsJ
3XI+zz2hBtaTwwHHfXpnKnXLQkLiP7LNTRO6KEDzIG/RsZehOxWKktjGafaI/orlJurH4YQOg2fw
zjKOFg2pNwr7yFEu0Y94HpGI6qo7sTxFWDgzuZB7VxoPjkR/LkTnH2q7oDWwx2eUwO7LiEfkSOh7
RpaPxZiaD3mtaKYi3iINAN+1eOi2YtHPRP7UuyUJjnHozg71DccEi8eBnpGO5D/Z4dF+KGbHJniB
+cAwzUekN300kVZ81qOja54bk45D2/JJVqdht5V5fOjLaL6tZB2sqZsbDh5j+sekPLeV0z8wxb1C
woLQPtRsirTJBaMpfia+1V+lndddCZPriaZ0B7fncN8MaXVPX7FzIKUYNUV1Ivc9rRUH2tF0zZfS
TtW5iU0qkDraxHRlnzSR8QOFl0Cukrl/rHTk3AqV7iW0VJz9Nw2UzBuCKu5NlbIAdOwh2lF2aAIj
sMwrRo8G4S51BOw30C/CTdfoUxcX0/nPp+Iez5Tdw2UcUshngtLJpwqtamW7VfzCM2xcbZWHIEs/
MNKdLTk1115YI022R+beYkOM0F+JyHto4vJDpR6sHZYYW0eU/g1NJgnsrI5Db+lD7izLve4wuuz6
2Xu1XeNiVxWjfW38SnScHZJssjdUJKBEUt9y7tPC3nCI4R8vlX2mN/WSzATNPOiPV233GM5pfB4Q
zM6qs8wdbUtPkRc8GLAOnlnO4SjUpMAms92YMRY2XAiTteP4wHcFBuQ4SEErLbbau7iZlrHjzHKH
uZUeW3nBMaCLcEZVaweTMs8+3VIOhoXT60ns9cGtM+jxFBTMi7DgEhHAQk3G5miP2UMRQfezM4cm
SYWRNFTIorilBayJ9eIOp/m2R/1LvzA5H1TGbCnv0vY29M10Fy1NHwDBcMZsohFaAe2xzHg8trhM
Z5oEVgwUIAg5zbsmVL0t0+HBFPhgfGZx+96bdyWWqhKGw08WqBz1PeDTUdvzLQ3Zj7kL4UpKyyaC
aIwPNAEfYqdJXlJvoyw4uDMhxhP8hOYvN9+fS2oIfWHUhvvUwOtP0dy0Nc28vB/98c4AngfiocsA
CATJueziX/x7775xbT3jdviEbHA1vCw4kNmu9/1kh3ewvquy8KourJj6X/GQGFH02Eb5njNPs2co
2SPLWNYt2YKzdIp9UxFAJYIMBq8s27ObopQMMmjOai7dq8rcNwP/L3LD+X1jJTNr4oYiQyJ1W4mh
64mJ92rs1I++p6Eb4+ILxAbc4vzI1uw9963wJoxDGcM6jxo2clqVPlaDvvfUmBCQFhB92yDcRXU2
3dt46VeV7rdR0NNV7A76QSh8dl0QX8+Gi9Gg7s7D5C6pnvFNzfRTFDg+adzzgeJp4o3ToNDs8va5
88oBa3zir2xL9wDvYuxyjss+oWGgHCUyeip78hBR4/9MWeNt5awIMbnloWyKH54twIwpKz8NpHjO
AeXGbesO57If54thpneBcKKjD8/yEsb24xR1w8mwXXnruzbjwFk2mN05pwPQkbfzRCEbCD645biA
Z/sjg6L6bOPPvurJ/a2xjw/PtDmWBzmZagP+lOh1mgmYHcZbJmX2GId1e1AcNHsrNLsnaZePlLjG
pPtBA+ZDWT6Udj1smcWeWEiPZy1bIDAqyR/hypNwi5X6GFui2cE4fsWj3usEJHhqjh8sX1+5rtmP
2QzhUDEIPQDzjB+gJ7ABJzPoB5n37CUqXJdVZjxME/UGbu8b18lM1fxUMCCvGvogwDzihc3lz9zF
PNCXY7IiqaKv+1EkP5AO2dCRBAKj1l0FTCCORgsKsM2m8g2eYtrl4rVvCdnjFTlHki+Vdtk9Ub9M
JmzAWvB9l2CStx8Sh8zz5G07I0vvvm8GC9zgYLoOIKQMH7CELJBCALnky82sUnYeg6g3sRWKfdXm
d5NkQDvis7TYMFHKvSlrv7o4nN5yeIevQi6kxiR01o6YPlzqoS/4y205qYvv5/bl+6MYz9JFxkcc
AzuAF3TWTp0CalcF9F3L6oj9qISn14hTrnnvzXB7QIQ2xi0UZcSSwn6wctg4o7C2sTKjh3noxCVJ
itumpDFc+wRAMjM94iP94dIe8lkF9NhjZHzOo5AcivEC8kMiEmflRSVYpJIY00s4xs2W6+TSXGYd
R9Vm2yDtYwC38Ou8gtaqykWFCDlzxmPeUyqJjdsXVrZ3icLj5Wuqm5JBIzhKfwPjoiaBhk9lHHfR
wjYzUtK4OVSLWBLLswEkOjBLDmqMZjoEMlQrjBwPJjXAu6oRJvKabgnzKHdbo9LSek+uVaPZUWeR
2r/Ko1WRhqrD/KaLzPH2+8ZNUlQb2mJiQVWOOYf+hfJz7wJcr7mk41UccHmkhao+OU6PVk8BZsEk
5meWD69srIkIWhCfuYjueEOWV0YQJ7f+chN3Rb1VsHi5ZLE17hJynMLV2Z3Vlt0pcpyP73u5Su/m
ZAzOQJxBBCnhvsp4vG0i6PLFYD93BQ2I2KU0bTopVZValJsel39W+d2D6kZFuqqQ70S7tkFeia9O
DaDF3GwftZ29L7XrrYAmauCOBTUsPnvvyEt9aBiud2IiBDC+pS+hHEKUYAmemZfIescVfp0kicey
TTMHMZRzPYfF2/8k6jyWI0eyJfpFMAMCIoBtCqRW1OQGRlYVobUIAF//DnoWb1PW09NTNU1kBm5c
dz9O0H/e6cMAv28urUvANvsil3o3aRIvVDOrb2VGb50XT0fHJnLasNx5Mgg5OMaC4wfPgn5U0EKv
590RwrV+NnW39Em9TleSIx99yyKPifYJ4rHCa9sW25LGmc2CRDD4jL44rSmPIHg4TRzq3drmJ8Y1
e8MdX+7GJc1k8hO+LT/Y21gT5wZulzIc9lAtI2s8z830xbe4Qhxwy4MFQiAL53YTw4PfquU9BZ/n
Ii3UeuiYqK3LL5OJnXgy6ReP6nSfq+6oRUCUDM2ZHw0VMx1RZj4SLJmXMnCgxeoYlkZPfSAs4NwI
OdImu7lUvK+27OyGi07r7cnLRLk1ZPhl2C7NUVGT3JBbrq6XTyBDPOtmm/bWLfrqyMOMD3m/K41l
oHdJ4E+Ulh8so/sZXHO6jWFxj2fbexbdU1Ewljct3GvQkKferqZf/hHfQ5f/MQY+uu4g5BNbSNgY
QzydItzmq8gg7q07RcPXox2OXmxMRxohSsoQvGmbh97ISgxOe5TV+XslWhbnedD4BFLjixl1v9Zg
FDcuRDQk8HpyU0qXKqcubqwvihvpbtij7nT8/78FYLPhzGVfYTfWsQhi6zg3TX4oNC5KonEYT/ml
EjrGWjPQNnFjqVOuc+SUWRZ+FE6rUxjwN4z6/CnKjTvFDvGHucxDXcTT6cOdFiGoNAmlMVGa0vCB
8xgvUuVPJWkLgkXjtiPQ8pTnIbhoTNeFZRnPVT312E1r9e8jbuefJuqyR1EH0TEnWMGyNG4+qrKs
8O7N4TnPtHbnVEC5WotVfKS36VPIIyNQTF/NEGRErtjLvjULXag0s89yogVsNDuxL5p9UcHHhJE4
3njXeAj+XrJXZT0zVIbzDkDL8BSN7fDUVC8MtOyeGo8DsZX6Fdm7ZKdaqV3fViz8xAtrcXc3gha7
4HGMsBw3Ac2ndZ1snQEAQV0wCuhj+jItdtl2wvEWi8qAQIOJGESrd6rw7w1yehmWq3PAQUYe5egY
Qv+HsIm6lYFYL6F+2QPJ+JRPh8/KKgZ71xFlLTJjA2Z0fqgMm5oWW/2NTJml73tXj/0hEPFNilJi
cyVH7rrFvKf2ub8mLOK5ugN9bjDi7TIWgYxtD75TsGtQbK2kkmczSOY9VZYfdGgQVEBQo1jKiE9t
Ymg7vGpHOHUJRkzj1MjpOWsVOVFKlleOqkxCUMv7gjWdvhR1sRawdlpKPDlxLYppw2inzTW4pmHa
Zm1XXOO+Tx9lY/OKkIi8cW5L+ofsI2Bm95QQI2A2DT7tJMi/58Wwa1t/eVnxe7r9cSaMcRB94ZOg
N5irClapZcxG1o0wvBi1uYVLfzBik1GHiOsOm3l2BSE7HMlK1K8WbcbcbpOH6hv6onDe0lo1YeXs
oum1VlgxDYjlB0PmkGe7mIWiRXCG4tKNM38raNY0qNlvrbSeC8BpG+7oIMgzCDBL05bO0hNoPAC5
oMR32ofax2BTc5Lp+lpOtEBrCYHvTjOmFY1xZvPu4pJdjyk3yZK8KsblhfQW/iUj+uAKY6EvcxgQ
2rfPedu6R+vSpSiUcRtRguBJGmlz2nWVqjXog+AnGiqp6IRZWWNlbCthIT/YR5MV0M6KuNg0jug3
kpMacJL3yj5YnjLrJhwWtE72JjqH+b0yYP4EM0gY/sLp5KsTA6EvqraBGWc8Apeg4RxA4UlzGjdS
tSsd4xZwVq1Kg22ww7GhzrbhUShMpADP5PTZX0ldvFB0csH0s81d7+al0z9RxIHvLVVd5CxARHfu
YepBLDYLfaCxvmOL9BegLtyznYW3ONOPpokTIhDpdXSqDNYZZlPsjfVk4qBYXJPs5mXJpj5q8mqV
86gSOpg3iYJTbHYJL3rQ6BTq7afmp7V1foKoSpEx1Rtc4fgaM/2DWNhzPCOUtZi/a3NkNyIrsWnb
a5dl3kn0gtKuknLZuT+b4UStdwQdyBAm5X6FRw6GZPwqY7ojZcUDrNh5rLDNbis27VVbNX6XCmxM
2uJ7+u8Xy1t8Uarx6IjaYi2F95/ipdQqStNbSf6r9V7pEOIIHuS3qpwn1xOfWs/DBDLm55Z3Tim7
XWfUZ8E9JANo450YxZsYvIORaukhJ2OHP7o/BtxvV5YgMweaxo8LF+xSldBogVDR/W26+FufiKXO
RvOa0DXsjvLFS/tnZaDGW179PGqEuqn5VeJ7AXjQWImzdCo58Gf7MI50F1tJ0rILh5kJ8Htvgipd
qXE/cT9aNXZLj1TqfkjWKasw++1qt2C2ttlAPGeq9lmRHapRob7WX7Ss3ookeURT9ewx3J2bzjqr
MOF4wIPZVZvQ7c5lLVIs99qz3Q+7sSVhW6m/0JnfLLTcoYn+jV34r+ATQ75eXYUB2toT0b4Pwq3i
grKUnZMUMKngDuJgJQ0I401Tvjik2teRi/QhAj056TiTfL0yX6PBmY+ewqJu6DxAh5AdyeR22XAI
rnQEgHVC1KEpbrRvSvRpbaVPtLpoub7wBvthrbryOZ1+ZGGQNM/6loISXvXEbuvdaPGjzc35Wdlq
6yQgD5sR6Sxom3mTFaC2rfoncTHPt438BZp/8cgfkDh6YUdBAaRGlIEAS79WVTMhPybIj3inJvPb
MzIoeFn0Z576gcal8FeNjrUu8qhDeYUpvjA865oSqpQNTZN9UoTEyRJF7yT4HzIZDDjgKdm1kcaE
0HsMkfedBh4AS8z6qCDWjuLkX532rXU5k09LYvdjnp1n3F2XSCuTDd0tX4pk1RANG6qSOA8S47sq
4vKqCutF0y0B9pZAeEZ6WKuJG0W0JS4CNUlf0DIwe2j3s5p7yuqej2Zsbq3UepYiQKeKZ/IOce1u
2bFglPc6osGZ9TlY4sMqUNmgBvKgZOxT+BQQR9Bohq3afVaJ/sKJUM5e5pvgU1cptpG6jwn1VPuy
10EANRAZw6Z/ooTqUhcTeWQNBch2XgnQLZgO+19qVv8a856lfAHH0dtTymZPUAUkslvXae5KTtAI
pvxs5p2xEn2N9NpOuAwmBxCQJKdoECBMR8mpP2DLSC2WcTEIJY2+ZH2xbxWZ1u0I3NDeNIKQz/Wa
AyGf9k4ePrJxWDJ3fbEB+rRhi1zeavAD0xgEB6HX4pQPdbsVtQfiG4l0WYT2QyTIrOjsRYtE20Hn
YNLlBiRo5RouZSuJbdBJvurIJ+Oprr48a944dFMSOuwjXun8oKRO4oquZlg7lnIPjmIglcVOo/dk
VXVA3SyHwbUcm6/evLCR4hJno/aVtU6DpdXt3LymwmawJQR0SF2KRdumHF12eYEebmI949rUWTyP
CDjkJOJNmr8NIa7poHEfWgQil+plC1+cav0JpthShIY7b/iDSEu3/FTb9yZ+N9FxDnyJ9rGnzFVr
evOJXB3xGujOo00hlMvQdgQw/EkUhCs6/9Y0cFWjX+aJu5izryY9ceiM7XBr9KEjZAuPO2NjttO8
2adlHACyhJGOa+KqQ0MgctauKVu+DY1PDecxbhEa6WboB5WtDLP57QSFzJ0GSI83C1P+vyhT/9wU
zZqXC5mfMH7u4fJWDYlbXYJBCFuWAAzDGOS7fG/AuJIO3+pmzNOd1WrTCoNME3TBuVZPk6f/8zrr
13GtRzVOvwJEOZgMkpq12Z0bWRlnWyvYF800lCSjNm/dsaF1cxJ4M/KSgax/tPCmahsGrtJkcM1Z
fK1dnW6nzra+xwzHgWRYVQIH3jjT6EwS+X+09tHRDB+1J1tF2rimrbHatQ70Y9PFTqgv/VdQm3e9
UZ3Zs8OPR/iA7EYlWjgDmfBoonBibwd4ul0NqZlvZ4Gtts9B0lO6XvkV5Ckrsb6DRMc1VkbfNJQY
8M/avdX23rHzoM9WLIejpRyuq1nmdolQOFHUY5CthTlU0Esz23unY5Xdc90D7JMKTvMR5kIByJlL
lHzho+gYPPoyzCUoFrw6ZmrDK2vyPR9qYmdRR2sl1JWV7MvkbqqKK4iV6P7//ibsKHEVivA4G5LZ
Y/wQReYrGODwsfLxNPcmeblA8261pekYd6MTV3n0nEAA4pTtGQ8Q/cpNfjQST0JiMnkJCPU+hMq4
1+bwifa/02vbeq/yhO5ewdoyNPrmXeMic5vnYA8ssOfLrwxSqqCrvAl0IQy3CzNseBJRTX8nNA04
dnQ/i/YHpSbYiKLzddtJAS5HP0kWPJwR2EqiL/DKYmH6HeEHNZ8qN/+AiJYHb3norL9WM/q/X6TP
kTdFh6klFp+3VfRwgmQb68abndQS8lfVbm31a+jvqcBCxGJ249Bu7Q4TWIfR+c7TCUMJW/GuI4lV
RjpIKTLKfS2uMbukVR8PTxjAPPq82sWiYofoLWw42ULpMFb5s9rJ8zCenFMz6I6ovN3RyrY4Z4GS
SUhHYSbcbYYBijdAfgiZWk55AyymhiAclLSxlj21pkWXbLi3YqcS2OfcWNxMQGCREPE/+pMXw8a0
74ws3ZvseEkDxZAB5JLKMkdKbWbVvrQKc50q7jLv1CVOvPxkF+Peniy10wodTyhXL1DnUm0Zicll
R5KYSVSciWERLLYaRjJrfMM3K3ENV+XJyome0pk2+IyXUAJyhCIFWfToQsCr8+gyG3RIidyDgVwu
70SzgLUoCTN4PeHxQd5wt8ubRa9ukI48kpZC+tF47SugemJWnKNwdNZDZCLrGPK5Rf74lgZr6gSI
6RHL9xuArsgPcu8b6qS2UzIhHtvVxq4x5V+rnTufDkF7a8NRvxlC7oSdt8/Sm9pnc0IqnOLROPz3
HynxCSlsUZ+SqQkTmr2M9sxvo/vgDufLSfumz0R/tLiTU5ZBY8DKVhbZBXJCWjni6uIcHwNjZw7m
xc1652joSqegRDaE7X1b76djqHHOuS20ytblLaoJPTvYOc0/pUEnqCieS0KAoGCQx1gdI1A0V+q3
Nl2JgRR6GO0Y0VIpUtJV8meOZH8lLr7pXDavum12WyscozcgUzsxuNqZau1L6Fb50eE5riSByIvN
ojbKMEaj/9J0YlbFwyxAwjkINGWTkOC0o5xbXwcrpJjoi63lc2QCChMmTcmUqnD4dSiTc49+yiUi
L6jlpUHsalkD9+uhhm6dFPh5h8k96XTe8AOt2NIhroMgUB+97fRPc6MzMygEwzDFfAqo4FSJeL4N
qaquLlM4ot4DUnh2SnrF7dGjBcrVSdtRFk/XotKQEJiJ7+M4RncjbD+8AVCPqPC6I4dhYRqHTxlN
95iLMcdwI4+GBi+LL4JPnVBUqA2/71vXVy5kHnGL8+wL4h+dkHUgr3YNXizXdXpZeH0k3bWj1j3X
+R44wOdDZwsgciLc1bSwaPRirTkJcUxJ7bPS39rSMblMUqHXVUO77yLWmuPRHulonKizVe3N49lf
5Ez7cGFWmq83xQkPP4m2XuOyR2/arqrsZ/L8Iz2XEATnMtjrYIPWmABhHGMVNI4tGkrOH7XWSZeu
qxBz4WA0sx+PwQspuurUG0Id+CZzqlI+UFsxDNUyuDUw5beNgZ9hDNNDZ3ekMlxYLUH5mtLGC7UR
rWZE733SPftAQQldZXl5iXUC5/FYYH3qhlvoUfYTzfbkgyFIriQ1M98qQObAaDl4c3mdPap+DAl0
CBinq0bKjDSKq5CtXdX/hnWBqzkaAAuZxPvo0syvpjvxbE0r3mVMbESdUYgz9gyQGboTn9YNsCvE
RW7wmFoj1rQSsGREfp9oFOHnuCFBn5TTtZzgdTL62OwtsV1W2P8XCY4q6EetNeF1SDr2QXCdbHfv
jQGXSnLjgTziy/3S6GDNdc29WkSGbz3tQaYzSfrbyDhOmvIjF1Y9kDGvcG9VhUVdmlyX8/Tbq/iI
YgE0tn0rrgU7IDpjuAw1yzMWLjynJPFOedEHIEXykZm46LaES5E7r/gdl74maM+IB5gqO+oGJum2
QECdd958FAu0vJTchvj8yM1wSLW/dhKB3hg8Gwt3epKT8yphlJhyELeCQ9xxvXAXTVa3rikGqkGp
n+SySQQFPkJNA8ac0mc2h4PfAUMIWgtMZpm+z9mtZPG9UQ7CQppox1YH4JNHHnbbUfyGFF3mCm1x
sNaJQSx3oDfDGy3zbiVkdGkYn/k9V3aVYyXBLaHnXHRLZ2AOI5qkakasxoZp0wd0QBlFTmWocKpN
mYZ3lfPZCcYqe5kyo32YM7qODNidICXBUp3cq2MHgNaqJt9EOmtkDavIXyDk65lWRD5bXXbG1FCS
QpncS9Kb2ZmYcE4pQALNIELOnyuxy1lHHjgU/wRV+BEJnTsDLy1Y3w6lhcZkobgh0uEp/DYIeRtK
WITwsWxLe2q3eKeiTW5IhrElnefVPHTuh5mI/7rKwrkTRAfMEa9sleZDimQ8jbZ1t6TD3Lf4eFXk
GP5/v5Q5SQmiWECIY6zYU5aQ2+0H4aPwXczCMnxZR/8cvjosfqJiL70OH3JODVE6fmb9dBJuNeFY
nYwtfWHTPSmVb3MdgPfYX1RfbIXiJZz0fPTcdtmSxXPt20H/I2GP+pozEvhvsdB3CWYjKtdpU6D0
eTXqyS6uvO5hqwyrK8PuvuMhehy8Kwd71V3Lta86NLujid3XdsAEtn+iUVAwy3C3hbliAiqJ3X3p
FWdqjhp0QHDEcT4Yx/9+KcKg8CFTfsEAQq7igrtCGAcKtawd2GWQNGXEsKieBqaR457v5J1XyH/j
bkoVatZDFl3aNa0ezacZccNGmaZ2KCnajZCQuXV7aa/RRRdjrSV7mzdxZd2pw/wdZPVi5bn9AXdk
UnbzcDqHOzEFvuwEDWBcAqQ8OG481ZWTnrlYMYM5s1hJfgZmqQa0lPGz6qqtSYLZN7X+TspKwycU
bmN6RO0ZyqRSxNgjEgQ0ro2O/2fHNueXWrBT3VrTySZy1rOwffE6sh1TYdUnsv3i2fiKbW0Csaa/
TkE/vZmFseOtpJ7E3H3pjczOXk1urJcOvM3Io/1VwBs1QzIVc/WV0IMwO455hzJu3hFtmrVt0Dgz
iQTkHCPXtplm55q27MLyrNxp/QIFm3dFVecspPWvhgXSBho1FbdJxgG7XAcKqHBYs5aqWqRda3mK
2hAdI3Ccj2xJp5jh/BryBFZj4RhnpyTilUpIHAxgIThEyrSYEtxziZZAykiXDDpgrxUJMntARh34
pm/UKNUJYXQ8/fdXPfqpTzbtx5KVc+z7fVxCmSMu0iNIcbAGS9Ft243+3DMp5wxGYtJ+bLPxp6ij
nbvTNl0OK5e7T/zmTgEoO89cIFKhyYBi209el5/TnOIWzZ3/mdIRvpLBLs1FeNZrVGNLi1/7po58
PSFj17pb12FLCqvZ/GM5Lljb9snkJ42R0LtFfKfoPHj3xl5s4mTiihJynyRN2J97vANc3Whn7YGF
1LqiT5oXAOUs2rXTp2E1nAZVmh+TTReGgRAwJZW5Q1h2XooQFtiAy8ThyuEXIe4FutyAjFNA4Vuw
Na2uWRqfWLyxh+fgB2hQUq+ddTDAbewQytB3ZUmLbJ2NzUsYQLvqa2+vSz4leqdnG+xYZyn68WQR
uswpgOO15S5UBYGJno6XDGDkWm8JAQLnPDgRiGriedxxiulgDNHnVDo5zaKVfvFC443ChdyvZPKs
aYrUuVw+kzilgLXm6dUSVBQI8bxkyPKgpko5+i5N8gR88tr9qOS/LK9MxjYAKxr0Rak0QBTqjdRu
dhxi/miVl/UBuBm0fgnY45ZRFvuwB73hOZIsjeLiEGcnmbW8x6yKFFUVwAhrGN0avnUrReWRg8eH
zzSzGD9Me2NTiMmnz9QPcrAuFIxwsUaMOmJZKrZmxWKmc/nX7Sf4uR6LMCxiBbqNKUO6lj3SVY7J
AZBURwfNz67gM5XHwg3T/ewEm0p4OVcGBwsXbbj9uCMQkXZ1cWUxSwS1uSUxOZaxAs8nxmRDsdmj
6AGN6RYEbFpx5UpEANCwzBIlSAaL6FbRX6Fy3mF5h77UMXfXHo9OVNnOroDhyBAsEQsMH236m9fV
EWSiuY48uhmcnv89neq7MY9+7Yp3k83AH7V6czUt+U8q+Kk6mA3qg6Z6iQdErE869PWVbWCHTMr9
lAB1JKQSuGyLRqdV59ll2RGP3d4AYR/H7tlq6ktBP7sk3AXC56Taah2mTXNqiRoSO9ZPsz5qZ05o
biNF2n1OlqG/8CPaFTNHGrCa+TyM+dmiPW3nGPl3SQD8xPpbbRF6T0LnjF7iFohq6hfk/3Do4rm5
JtrSHNGMFz0iSpwOUE/1AEBLaTPhZ+jq2yK0UjaQJtkaRX7AhG9BxW4yZNm2xzO91tIEk649bIo+
ojo4jJ6qubT9enbuRWcl5xrdT1Cfvm4IZfHCGHgqBnFbw422dUABZJAHg++g22fDYJ776LVHTB1C
RMdkRJ9xojHbVJl8coOSe5+r3oB9MKbWZvtUlZzAtokQ5Xruxe2yz3im2UW4kK2nIn3voYud2z7Z
lll418V7GpkuJVMNEz/mudxTT3mH2zApZbiB07bh/iMPBHJJH5UFqbZk2UN37c01ygYIDkxPHIjD
+2iM35DMocfgO966PCCN7xN8Jv5AvHMNMEa0pXGX1xYLWpsX2Ugdapjo90Dq49GEQA8BxwSiodpn
CgfeHJ0kK2r1sKvI+3k2GSyYR4ohc3gLg+HDZpDdcPltWbCmGJ0JSK+L3vOH6WrgQmUqrHGpaPMN
3Y4VnfxVlEwRn1EQdByS1UHt5Fd3cN7KJH3XlJI0MKfXitcDmSNva1tmiSsXyEk8uyfMXO+J+RrW
obdPUkCS3YhxK3F2WW6F1zSXy06ONsqw3qrKQhOzQQnlVoPD0cOfCG/M57IOt762msMEepw268ln
xiLsBaBxhYwPGXrxWf33C19U+xKV7j9z7HI/s8FgNPJAkrBt0mvXwhuWiX1lJDLw+VhvJN6BBmX2
VfRpuAvC+oZhzDziJukOqUBsQ/4/0hvwGjhJcq1If/dJdaX1Ye/qA7UURXTJEmwx3AmrwuZQaz8J
fmyrto52s8Dn403dlsaobuclsI6YYTk5eAnBZFQaTRIapcg1HbatOXpXUbZ/e7e52+DqWKih4oZJ
ynEHnGndUsyNq7fPMcWN3M4fNi0J66meqIuwGBForqfAAUhmgMacGuUMZTCjHF6wS44SKuOyML8k
+fA+BMhIYxyxTIviE/5CKo0YO9ry4XjaIZVNy8FEHsazBoBP6lJ3dIoio3GWuPFwkYhbcW+sBjj3
YKQY2jROBn8Iw2dy7fVSG07ZeK52zTimLNlEcIwhPdnFh5HRIuaa5VOZlNcA5ThM+r+jaVD91WE5
z6C6NCWDjR78zAZPBVfq18RLltwfuau22ZcgSG/cNnzwG3CMKdNYbhw7WcR33WyBAGQF+jPJZ85x
jSOsZ/SdWo1WvIICh6zdSzpQ9E4DS54SZKQvwsObOHjb2NRt7NNqZeTCPEXPWju+j3Hig1LVNrAQ
KErl2xBv45GxI8nd6d5O8ti3iuSrzNstihKVexMNfXpSt6BcS7bOkti0kZd0qVNrrifI7JX+YC8c
79rOAUAZLn6Z2QJcFO0Lk/X/nMfgj6KWEGsqdlPFfQwlDlymRmNeKzNotEUJXxr8uS4pAhlMM9sO
HesCOhxWjUNxRJHw0spSN+A8VNWCKGWHiZua6tKDCgDUsbkpjyhwT7OrP0QPlI/aAKQ4IIX80y7Q
9gz7BHvKVzwrNzvB5086hc44M/8UDJTrwbBAYsKMgO6AD2DLGFFt9Jxtph05pC60KWdL0J5SfdC3
vEBO1Nl6B5HAQo0C7cnCKX7keg67z56XapsYxh3CjAsSaNtEQbajUQWK5yIvhmXybhgQsyyJGNAt
/++6/OB6/FeZFe3cEbB0J8BMDlr47c09YQoD6B1xwQCXT/k3R4lft7JlGAMJoNdcQAC3KfhqHnFW
/Fzr2aCjsI6oA1Y198CGiNo1tyZk/pZzGwxGXrJBKkbj1gpkLM9ZQrz6sq/1BohDJYENti6R1L5a
jFnoZh3naBR90C15d1zjedBwkYrgS3eclO3oYGxUDVyvotaeyUj583LHz+NY87EI/dH0yNh1BK8p
aSQDZ5750VX3mKkcf1piXNKY+zNuEx1YP+CZ0nyWc6HvTT6HnLSAK7Oww65NGDYnBO2YimmJDVVC
Y8DCslq17F3WWFo3jLiSiotmJ935vWgsErgZkM25uouRPnlQCFYI7TgR4tOpM3jTWpNTb6Zg+dol
u16VfXdOR17PK/5oTMl6EPW7ITbgdxNhJ8EGHItvEwgEdY8jvG9e2n6ME0NO2IXNq+Pxo+8aWEoy
MPDgUyQTjSQadaMonxMP/aWZOmoCIbx14J3ukhb52bABZy2lZ3y117nMq+3ImnGklmsdiOQRB+Bc
x6L4ShHzqCuhwwITc7Inxf7aSNVeZg+hgDDBEdM8hsjuMGvUdAg9eXLcn6oVMORiFNHsq5moIReO
YnDk72JCoS9OKF47nRwPiZJvfCSALJdRsKtrvAc9dqq95k34BEtghmMsfmdRgqQMWKoI5lu/rGkL
LkhcA1ypfB0TuE8e/qOgy0DE2c6hdpiSINp0MqfdAbhCrE+v3KPvxrq0nWcyB6bf9lHs5zXGLc0G
QJxYH7Mz8ogwmNO98zJ2NIc6E52vnCQENFD45+IgFjZAP+r9vibZsdIQqAHwVvHeCed7IiFkxTqD
T4NbvV3YrJjFd/2QvxkhOJRWD/ceLh/6Wa1fYMS4fcWwpGGAnIMnTuisWumJ+J4Rwv3Zm1F1KsBs
UXaZRGFfzLmyfeJvBUC35pUNNcH2oaoBv6XmXrrJ8+ilNAzA3/MZjSI4c3NyjaLmZOrmw7bb4tZr
ivrk8ouqK3bMGeuYfDyqLozYyJULGVfifWSBuutORms/RySXjoR9xI6ioWiBX4QbL+ps9vtIeCUk
2q3RMVFPSXiOCki/DuEd9kSggxLvYTAmA7TAbtwjlWcc6Lyj8XLOCe5hZi8A0kl3xqx06M3e3YtI
aSdigTC+bBPI9xzYJ1YkzikT6sOyNHtD2HWbzLN9tEv7Z+7qfCML93XGu/JSUe4RhnPITN6fHE/q
5Lms92AEOTdb9hUgHDOm4d16+1/Rc/mZ7G1sh+wo5bQKx8G8uSulO89JLC32eo3a1Y3xYrBG9YeO
qxWt7wuu4TFq7rjGQ1QCEtDytTILsv9G8bC60ThXhbGmwDTZtM2EYYdelbsd+YUuWezToWDhb1lD
KdJ3BvwkVTPgzPMmNy3Pj6ExM2Nn4trQ+CUFuybawM1z/WEbGAXiTAL/9sw/KtWF7/Rxu8JJHfmW
pv00Br9JU7IjSAU0l86B6O6x9ygQYTVgSTvdJkRbTm+GSxlHw4pk7RpwPjFcPyriQ1yHIh+2O2tp
ID9rbbB5fzsUz002IaEGgDt4Z97B0JhXcRG/gJSDImGFr4BM2aS54d+8O7QgTGkFXrlJ8V30kOl6
xe1uYuqxAvcDJN+nYZDnJUOlb6P+bdSWkvGJK0oKWsPzIrLzeemtK7qD1qpEiujaXRfx9cuxfZyB
q2wTt4bGXnNc9jWx3lKhjDgR3SHsPCIj+REW/2CQDwzBkXYNevUzTmA4PBp/9C78AyWOVgQMr6AD
vGhTOgmM5KscpbvjFnXJQ+ZDfNZlBe1h8AL7mC0WCTo9HR1Cp6hLSuW8O9oSAfG+HdbC7E7JRJuZ
DTAiKzxIMlJ8e8m4lSbpHWajXDNf1KS4m7AEo+F8ZlAaX0x9wUhRwsnH2z3R0PCEi/C91jM6BRzd
gD1Akcj3NIIPjXXvBbM/Pu+mXdM6227vXV2NJ4ReKD5YorTKrHdljwW7PoP4DLZD1Ck/a+4Dyudi
BrzjnrzpI2lD0Xe/+khcnE9xDhyizbmQYDtQv8HwJoTQt2o+lXX/pUVYdXsrpvecnJBNwBSBSP4a
SbAfqvLdYWcBMIqfHb5i8oH0Ya0nIino5c6/tOQeP/PyMtDmk+mI4EVznpqPKjUzRCpkXlRE0AFy
y6BzrvjM+0Tf3uQ0+WOmjkXNGo8fLu4Wc98MI5kHhdemLb0jxZ/0B0AroBliO2Nc2CYxP9WQf2dn
GZuLH5IJ98pOXp2k+dtGFWhXgY9PxVvIQn0V7Kwx3qG3iX3T0ktlISdUj1QOf0Xv9NscLUqEX1hj
bzXYToCy0LmGnILBgseKSdF+izgFTC9BzzHadzmw4cgQXRw3xhWQYPpSxBTJ2iRruOMAkrCE8MVy
c3x3tBPOo3yGBFmuGbrlJi/xDKmZy2JvHLX8pzObjm+b9sPtlkV5R+9fjhse4wFLrkVBoTp+Lb2n
FOV2wU3epas9L09kplb5NJvDc/fb0w/lc1FnfQF21Ia3zrVanLKE8ZFSSQO4UHoaEdYIzjN0wf/+
owXFQ+oze0VFiCidEd6CEQ9/6vI9sJ+QJMftpzMPWNvr8tSFMNOr4Q8LdnYOk13ugb6HURP4ZA6u
yq0EsmF8CuCBUTUptg3ZH15lhDq8YcDjO9DwATDSnLm/oEb9mqBru36OV6yszyy0caJIpBO0w4sH
rLqv7cugwjeYv+XKY4kxArO3Z9enY2Mrraj1g//j6LyWJDWiIPpFROApXpuG9ma8eSHGLd5TuK/X
QY9aaUMz3Zi6eTNPDvgZNHYGzcQ23DCvgk0ONe+QjRVofbyQjTSe/KYbUOCy+B+DH4oIHpqNMHqH
fVv6pUJ8lL1mvrBPoS7xYCiK9UxuEjhVXgW5S81NuiTX2Ojrjzk9bTj484VO+oJjLttSiufcRIO1
LGZpbMAL27iu9Ws4LWezKcNnt4wmfwQg2sHMvdXIwXtUiT1VlXMjBT7xQuAaZcT8rg0UKenCpGn0
JwKjQQEFx5E8qs1amNs4BnINdJN+2yae962NBdiQY3oy6XTYpUNM5YJW7jExB4U99efEIfgUPZXh
IvY2i9kgVmqUGS7gecBx0GASk+pQecU8/TL+jXs3RYPNyvGw2By5GoPBAyYSzzBjfDUU2raSVqNg
XeGWF9yRiYyMW1UkH6UUcMohrBy4TjSGQ9oVq4L6sbS4GD0wicSRYhOpPXMdTIrGhP6rGtNTb/Hj
4rr9JAdLHR4HgEEAxi+U8KKrdbRJIh7DeoHYl9oYSGDKs5hA4d/gHIKxbyc7tqcvqKwfhqG4x4qZ
XqWdwo0wTcAIoTlQ75pzvwJKEZwJJcYmsCj9tQsB/g6KiY+zlP9oVaLVmGoFFgCmtecsJJJTpSoW
kNbxN2lCHfuCe4iLHnOP2vtOZnKpts8zD+XBtCRmYJz1WebqYNIAiNuOOKD3mp7hmtExnB8mVnJn
Cow/YAfSWTzWyZ1IJfNVdUiJ6NxHl5axaQVsqnY0+lkUuDITB3yYn4hxnpubqA+ZcTJyoD1Nl/ER
Kbihmkg9ECPj91ZiXlBh8tSqvAFK8n24sR8ReXC2Zf0C4lZ54Ry6iWPEUQX2GN+V8mFbeKSFCE/p
lFzisEnBo9rPuo2LwUai5e7oTrYaEc6D04r9xwP+tlzyZfk1KOlwtDV5VNqXPH+DWv6lzLnxGUfC
QbZwWAWXGtXlki4VRWIWIBRIdLa7jBqylu10O5Xpf83VdEEzO8GYkSMPUSH8lp0xzWLZyyxg/BsR
+DxWZNdBjY6zgf1dqc2nqlNfY7fXd8pYNEeVBhS2VeS0mIwIqE4fIv9s+CTem9Bi+HEoM1NaCNdN
bb6o+S2L7IIqdKZ+DpcJVOHJvJmtTx+37jlT6O7Gwo63IkkoCOnlCnyuE790tIPVl87WWGuWehpl
aTA9w8scUBMbBaVdBdQzNcoWDBXJyiSqdknKoYrT0lEP+camqD/03JmP2BnI7tD6MUm6fVILlcG2
JE0GWJMMikCCAUWgselEzyZK7wZmAs0lYKh330ZtXlV4kjS7MHHESxvxmrIpcbDzIBXpKw6O9cOb
+72l6tGuUfoQGm42nnGhPhYEw059qu3NBY+mEbsP/Rrl43BDTyVBnUNhat9mPVTw7YqV7WzrL2ai
XSpWfgpmc7q4wo2VwFqu6HSuM+uSZPrzKBHfkmy8d4XWXCXiwJI5a9FS8ROyK9i0rlP7fIQm4QcM
xfoUWfs8x5ynxxFki+aX1xBxVEqG1nNe4yVwQrzRcm2WINjXBZjeumR5MJnz3hB8oDrxCHqROSpr
huM7Gn/uhgqXNW77KV/GU2u9z8JGaMq47UPVTSE46GIXhuh16z6NwMKbZth/prAjjhs1LjNS5tJJ
Db/DA4tiyVFjuUa1pTMPs9nRy26vLbO7raUWBf3S/DOi9pNGOzJC2vKVqPRohuvV4zpI6foQfSCy
KEdbsZVtZeJZFSTbt6ZAXm4Fzy7Fqa9hi/5n0Ugra8e8yM/CNbsjejMZ6KhuuCgHZ0ekDKS9yTyc
tGF1mAhP+TYr8TJyGML5CzsEjoe8rIRvTebRqdw3l+hnktBbNMbNaS6cgSXXyKZovrksVlD/lezi
At9BSWMQLsTHQDfO2aSGS83mYBVy6PRhMn3EJRZuAbUOq+uw9COsh9eEFERKa8AsJqTtLCORQNx7
W6fxPs5h4ZWR7QbFBNyxosowatThODkWKVxXkxvwBn6v05IiQaF7WKAZmazeV2o6VWRTXV2NQC0Y
DbxiluqDiT9ysuaakAWHi0k5tTQ9Ky7FBRmu+62BmICdhD04cMbNMLL3USPbvC9AzcPmk3Y088FR
5sccC/QWD/pAamcbZ9YTwPpPtUf07ez6YNKMuIlq7ShU8wcG6a9rAlafKKe0vnEGCFREY9kJavAi
TJOHsJyfZlOsz/fDTDvDWTYrMhBv2oSCNqYD5nBEgP1iYNCpXGn4i1VzrEE5JAm11aeMfdvi3GUN
gNFNK3Es83//Oz/NSS8vKOq/XAF0nzc5VNk0nhk08SS6Un45dnUCjoPugXsZCF7ClsCsCNBx1ZnM
uMT0mZbT8AL0cFe6+BQ5d0wXI1N32F9fzKq3fT1hQqL0/VdxR1ZQipZ4Ua6+TC330qBxBwHV3gL0
jM7ZES0O/Ba+Bs5z7aHQF8e3c+U9t0zzyEmXAHXDm0g14IDW+mixdG8UkljKbyhKKvJ0Q+K5pszD
cpcEo/YwbDSMTGamIXja5VoSsM8Gdd9CiNsbdE7BvaHFKqH7C4uLNcRAxxXjEWMumiobO2p2+RMo
Ky+6Zu0B/zcwaEXmd8Pa8kLUf0s2ZQWzc7Y3Y9ygiE2Mfs/k+1SedKnt0003vtlOfHP/t/7GrNMt
Ri3CRmlgZNlrl6XPGPOw51Rp7An26V6REjmZcjXyqMsB3xIJekDED6dpDLVLzYBXULSughhlOM7v
KbWdFMp/l0h8W7pWoIVFpX7Bwc+GFsq63vyk+GZuiB8SwZOh3cEyILVs2jh6UV25iDlrgfFLUXL4
LKi3p9F7iyk4AacStm/gNAMrAZU5a1qIzwSPnN5EJiM46FMV24Yjoy/2f1DgzZI4yjIh/kiEu5jO
DOBAKhQylMlm9RMVklolmnkvbUXAowZvmeMApFpm2DkTJ2dRkEouX9AfzHNUT+p2pGkXHGF9I4oe
ByxOXwisG3CdmwhwcPPM48XcSAbQbel8CJ2VasywsNfMG36p8Iq1Z6mmBd8TJy6X7Kq5iNLTaajc
RlxKnjGtxJTkAInZ4szE4Ic91ygx57f5oRbV5OcliLyQRTsS8LjLzHjtfDBOGrFCOLNWE4yVCbeV
DrzVA94BCpGz63PoyzfIqvMWOw1mbSN8pfep3o8Ojb8D1u5EdRbuhSyjp6k+jxVzAEH8lBj0jtw7
sgebegQkqAAZ0H9bgVwtQg5cLlFLnC/UrJE4iJLij85rQrozHeFmUlLUlH8mJmZ6N67Ho84CaVbr
CVhq+CP7BePjvQ5n56I6DmZMXezNMHK2vUXkK1mU+6DFy2Gq6g9WRjPy7r8pxo1cWDkWEHLjE9OJ
N3QVZQtJe9CwgkHROKnyQWsA4LgkC+AdJ63npGG5rWJC0snQYXTGMQi9mMYfNOAqQtluGhC0C6K7
lqzF7tL0OcbTCWxOoIGklZ4YEpDEayb0V3tctBNO10LVYwQ01trsmOjVKHH/N1kkjm1lDLcG6D+X
tjzMUCG9nKPQXbYjNT6TdZrBhWyM8jUTmn3iQAFYtrT3tADrgJW6GZgbJsw0jqZzCRiFjV3FK354
gBqhwD83lCNcGxbMVVhtDYn5D7pww7WHtgP/2dPx7x6WiueErlhuMA0wcWIk0RNK6H0mxbKHXCep
rlm6fVcLJAs6QfcdzQn/j2f+wOrI66VaYMszMFRX8h9H8OVEHFU9kTL5zrQ0C9oFKxF8wQX3AULU
Vm0pjmDfxAabXmqgpPan3dfOCWPnTxLOFoMZXNS5X8TOsKm2YHIt8fIsgLVSMoaaGVq3LnGOX4TZ
s8NAqLrPmboNrW52g0bOQkUN9uuCThXyodONECb52TiMfhpnZKPCvk3kz1NRGI8goPepnkRvMzUs
56wiM/X/P4atJnauW1NZsf5bi1GTE1WWH3oeO9isleoS14O1IbEynBLDBoePaitjcVGUGMdDxVxQ
0AJ1hBy+HQgVX5ZS+VJi4x/8iyTorYOhUeFWh9X7hHFsk8/dF8VUyRZhkJfvYM/zbdaia4+ActRb
xhZ9kX1AZVnT9+qLw6bTKxbjSOEcL+OwJNfvuYZZnfIIbjptcgiT8zx4NQcogm+ausmdxPULEwOa
TCp6S+iZH4ZIfaDftbypMt4ak6acpiZ/zipWIL1JAko6PKsnybiWKRdCXtAZ5xOlvP2rcFjms2qz
WYFUI8YjWJjFpXEHfR2XQHHOrX7smLHnqXQZPhNqxNe8mVVGV11tMQp89k3b3VSKM3AW2i9Z85aI
jzmOgkI8R2vdOdqIQ6cIT6jdzKBogjFswcg64tK1CS1oCVXyHwBr9+qwYNcpTpxHaCgkEiSeoZ1j
eUjI27lrJ2BHVp9gC99mkoGTubM52xXT6BUFdCvMEWMHl7lIX2pMAAtYYDvGE6Ife569quY+a6z4
Ogk1YGoOU0tiyyDKM0Gupt2AlmOtmzcSXqoQ0WvYn6wBy1R0UBYHp3Zy1PKr1o/bnoWr0xCLLNhY
TL1x6gYSBVgFEKDOJRm2aom2Bb+RntJ03Ly5KGANAA6M5scGE/c0bVGXjBS/U30dk2/Rm36jK/sG
HGTI+lMBaaXNH4pAZooEa6VuP1kg3O0qQD/ej+qCUNh+xBZ34hyvXWXPhQ1GFPD6RjJCYZ5T4ahI
eBdl251r1z0xehDL+FIa+5Hvfmv1jj+Yb1QIHlVY2vkoyU/Ndxb2QOz6F03B9WxG/M435TVK9ScZ
vVhWuYOL5dv0linfNdS9PdGDMnnT5/cIvI8TjeijjBEK80LDrp+ZymjOE/TnTVX7Yf+vIKqJyxkM
As1fI66qaZtRXjU2FWbNb0c85Q2wBoI54bYb4He5youj4d7KLoAO8pQofvop2G2Y1CtGPd6GRXiM
9xGeKrzHbkOzUUWXNnJILhgv5JHv2OuHmpF7OqVtuwVJ47GBeAMcuBmwbytqu+sNnATlnW0Oie0r
9lq6gE8pJ6BJ/Vjh+eZqB+Ok57pPNfGJujhpSGnwJdgnIb3H+D7GTWmPfmOcCX1Jeql0s0IFYSHb
+0l1K8ziMlFoMwa4ED3FwuQ+aZ7Kx0hlklLUh9SxqIhInpyQozLBVASwCwbL3QKQYcGCvtDimnY/
IIS3Lq/hoXzKTb4ebIEFbj8zhBHcfuLg8EmVBfEUvoAV3w2gvHpKGynT0k07AFq2aF8mq+caPTRb
/pLKPulavomsCxt9ZbYwSdDMMxAubeldjPlZ5vFJsgESUcH5bZXsvExEAIN13yjDcwwLLTWgfqAh
Z7YZ1PGxTk6kzPa2wflresd1vo84/QPP4KxDxR6WjcH+jhrg+l900e764lFF5M3cZ73/66zk1+Ca
LdOftU1brY/A3ixGNLv/qtWTMq41p+1e8lHZTwy/W1AYXn6ZcJRUAGYgdoGBBz0eUbTVHVouODW8
lg1YhHPCtZTZwHu1dDcSbKMxQiFjqrsPspMfeclkhEjAOhsq+Hwwktc+/8HxvSHhq7IQTuqbSmsX
XHHuuU1MYyQ6aLYCEQZudOuzK58LPCuKRUElHUntK/gwyjCGq2odVSyqYXkXVb3T8plVy6VRjtwg
NEaciUB4g05fxbMJ03eZW39IaIjPKbWwDyK/ldG+XIXRKcOx/76uwaPsrLChxL2pWpcu3LFJxvJ6
zKbs6OCEL1zedx0yGD9bTFi6IWJJL9ucfmFDTZL+MmJBKMZgYKU9LKqnKWfcf7uypOJJYp5F62ve
9Fzx8l2BzaEkV6nxfewFts+Ux6JC0FjqxNa7fdq61GH9rOvAfvhoevnak0Byx3mroYs6ckvuca/g
Eca8uSXQGbDc3PbxsrfSN7LIDfRtA818ouB6pBNgkkxSJViP9i9hG+EiykbuVVIFLCoghGO2Va2T
Qry6hqk3ZT0RtMvYOhuDybljZ4HysDbT4Pr085EwJ8bn7Aq85OjIWxty0+XxxWkOSnbuSdPq8w0u
D1kFaNmcIIfUb6Eh0XBEafpB6IlX9bpXufSWFmyEI8bxLpBANElV8oAPusFEtgB7QbHvHycgz2Yb
oNJ9x+udFQ/fdxfkqnPijAN5a3XYQN0KIUoAHMGy2Iz9YxlXDwnYP97U3pjgJDCwX2U3OfEkCbsj
x1zPJRETGS1SJUMJi9U5jw8P05w+kGbeqQw3WBAw6rcQz241xlbMJFsLv1LkotQRhA7tj3kCUF1y
tmdbDylpU8UPRcs8O4S+ic00xZqtc74iMMG+gT6F5E+bnlf0RIovm+UaG5CgBKbXtZz+HJ8rbWLJ
VGMpzbUfNeT/U741WhqU1G+ZHakRKivbhh0ouXUq1hknHoD6wKeGaMpzq4wfYBgwlGwX2rPzjmY9
7CRquXpg0C9mNHsqbvGWdaYGN0UBi/W7ZhMIhl8qozsI3M59ph0E9pFRe1NJySz6aYieFCf1lLYm
iW9fXPFUJD1p7W73uIbD7fneUv/mGsoLJAm2UrxExAZL2Mirdll9Wce4sPzUjC/tutVabVZy3E94
fbDsjUD3qgQXSFHsgZBskOh3sN95a5m0ARZPUS6PzMheql8KYgeMxHzFN+NuVRd1Xd1TLaIFK12f
R9nDwGN84qaeuyNLW1l0ZKLyraJXuFQGzq0MaDp+szRZt9BvqvKOWcshCi3LXTMf8pL9GOBY9v8o
YM9Rf5XNT9j9GONb0qLfvTiT+oRZLYgjdi+M7X0cbmVFGD6ev83Z5Z/3rfvPGjCTc5tWVIBM1fjc
2t8j9dB2hfahPub8jiZ3atyhp5/0pXrSrHs5HscOxdkqTp1xwzO30qj8Iry3dfogqNWuwhMNeBRN
mVsqzc9Z6Ow42h/LZF9b6nti/yY29RxeKB5Ed7UxJJWOi3ttgvU5ekJv1qpKpo0SIwiNgvTY1rLZ
Gz0CdeYBsjvW1Yven3BV7iORY6pHMoOxKX7M8qJRMO5AX7HzPNBkCVMp5hyQbkAZtOa1q4mgJilE
2N6PuN0yh947Hvdx4Vwhhn3EOnSOzCW+8i1zdOiVajpjurkUCM5E0RUB+z+bHzpTPyoIONZ0bKdD
iDJcG3irwmtnrh0b/xRI8OyWTrRl6d2fCdonQt8caOmzrPdcL4PJGB/uBXkqoLAOheBTtOZ9SQjT
XQ2IfyEkOvMa7x4d195qg3MwrMh3BIIIFgCe6mKMd7O1U/WM8ee9aTk3YT9AYOtvnYmuQc+MNb1F
Gc8p/GDrdhJ6yIVh09cED+Gio64jJYzYBlXfarzHqkOVmj7X04/bgmOIjAPzT6DO/xjFT6WsHvQm
YQZx+6Ac11CJyx1iUivO9R3+EyoVLVDTUuPYLu+j/Zybv2OISVEBtgP3DtxbBUPVWR7KUjyMbrmZ
hOJHofJLBwG1iOxWlRc86s8jUgiLlV9Fwdhl0WNSYAIeEdQAJ7zYBBtd4sDA5UciWMw5vCPnS6E4
PUKnGdiJdm5i5QIRKhfTKXbMz+X/OgR21hPPdVs9V5VO0pC6HXYPasIRn3MXoT9KjG8ipW59zt5x
U3E6hdhpcuY3nWfzcV57hGfOO6D9sI8o6St3xVYXzbnCD2XY7cMSR4ifObZulIRQ27oO83fTPYVL
hixUPYHCxRZKCcpanKornjLGZ2Eux8ZudyQyLevcwnSvpvlA7Keng2tYFO79M4PKbq60vQKxML1R
ZhjQMqJmp7m2znBM/ajgQBiK6DtJ1ZuDUsCK6gB8dNea7717dSnrhGS2cZj2K44Ybq3wDmSFMwgr
yPtqJ/kvrWzv9pj43Gbfs6BsOtqUo3U73QG4U36W1SiVohlLFnMnrQ63uRHvrHlPgZdfU+tgrQcL
pWPfXr3aovLSCg1IC0J8GFwsRrHPBwMS57dCCro29WfKN59Anfoqw19hkrDkclehGtkD6DL9OK1N
RS5+T36WNEv2zrwXFkwkRfouiCvDeU6H4TkECrTOmyr0186rVBu5HMqJiWkNNXkFgcqDqcc3hHwO
geN2LG+DYwQWfRM9xuo+f0/XH7W/gzNjrRxD76OJfaYZ25Ivhkq8oqXAWdq3RT6ujhBt+LId42St
u8XoczaYPmmYrp0HayGrPZNVw+f8TvEHz/LZEyh4iY0JhHGpu9REbcPUPhoJB9LlsPS0rLZ+Zt+H
GVItq31XeathZRCvCXj8LNXJpXxUF+1bxyKKQvawA9ZE1KCsiwOSux+q1p4Smk3Kc3hWLosyPI1T
+ZishdEcowS9SSa43Ljp9pVDT0dEZgoVOwk/W2IkTkEpio57nn7vDvjGbwsFGELOdgTr3TXJcaI+
uRt3S9IGGvEfkXwArDxH6HvdcpAja0Xz3nWPbfuw4l8gDCvm3TGuVFh7uBZyKOwTx+SYZtcJclxE
EohFf6MqN7uCsS78MmQCBsiUrcBWalp1XNhqury6Jv4biSUrB2us4tJVzQokEQa61BF7ntD+xGmC
YxxtVdc67L15JcWxy6PtirapQzFrm5h7gP5n4LxRoOvRdkxfK83aRWutT/wSWhzKNQgjD0zqXrtL
7bdB24movDgUdNuk9sU546ji1g9EWEf5xXs0XbMFJB7Jdkb4UKnDaPg8e9w6kfxra4uDEmvB2Cbg
+asqdPcUIECZ1em00eXkR1lQtj8FfudBxhstq/2ufsB+exDGukPF1TauPTJAizc51ASMWWN6ZGL0
XQRZWd2Snl40AJPhvLWmAlNeSQtre9fUPetKqPRHYi2nhjdZlxQBRxygdB5bmHcO/PiVqXUDgQ+h
9GCHZ+rhN4s6XrEYAI0QR05eiRVCpyCSXRfbzvywEYdV5aqRWKDjkiOhe2ezy0pYq7BmnQxFPQ0O
Zfb0U6vLY6QdDYhTKpucBGEFmTDo4zuLN3PTdn4H1liPla3Db4Z7jUVzGbThfoQGHAGunPtHxgS9
sQF70XBH66A6e22dPevRHUhE1rJtuVZgIkL7k+wGNkFIF3n9JiccII+yik42GyhWPbTGnTpB9JBU
fZ4FTUIW4i00eoZ1h5a+LijWg4wJyDcKWuyvRV98gYj9nMyTzUSXl+FeJ/njNOZ+jCB7I33WlfO1
MOoNZbl32cM6FRQxdJbqWJGcqtHSYO/09t2Fqsb1FrsxwRpulLnk3X111H81nWRKASj0gAemLLSg
czkm8cwV9mPUPWUFSWzqYGInYAeZFn+2AgzlJ4s/K/cwttUNmMo2RPBvFwSqEZVH3gaNh75fi69I
Uw/AhTYFUM+8I2uxpbwmUyQlNeu6TXiIUyCXDll77nv6O88ax8kBrGBV0TZIBk2wz4SyEtv7mCUB
q6nAGtrt0mkg5oddIwUYV/crT+bnRe8DSeauzkJ5ycrhbCqcwWyrPVdAPL3RHIAoSfXJaH+tYUgD
yADHUIcbZYxT47uqNgRDDXnDHa3uCmphw9a+D7JVZrGOCVAJChPcl8wyJfhZ1sXQ9BBnwiw6WPW4
H3q+YHs2TAaZGKxiR15CGqm6rddIVuHE2RmeFer+dXA7fIqxke2myHzK6iY5NESiEwwY/pwWtN5l
wtx3sf40td14w3dZ+vi5IjRI2FapGfFExcOJkWfEx7Fxy0r1u6L4hasw8CwvvpKmQhkykFgMNmgp
29sQu8ItatKrMNJrNEzmTpModMUg0CMNPDrjtoYBupcYVilnCjdmYYit685vOb/gBdnutVv9BEW7
LTIlOWYsYljir7MgierGpRCtwsaTkLo2aTC6QMB6pZ8bz55o5ElJEY1hux5MuwuchbHPyRPxkqJS
7qSZggKquq1tMzO4veETK79NiT3twcmQWR+Gcp9w5VidS7jBfWPf8DiUQH1UTX1Bzn+lcAIrFG0Q
kLUk3WVoVM+azTjO110tgjDDhPetdPrvuhlR38IaTr7zwpQgfSDVQY0E6ifJoHl1F0476hpj2qp3
ep/I25pmqHOVFAZkdbgI9iMP8sdsGoA9V8CDpcozsVi7nTGlX4HGG3YIG59nfwgsoneW+coiX0sX
0LHj9If/Wx7xL8ZeGRpyN00EtLRcMx6QuL/DuH3obaf+yUE4Q9g6WFIrDkPO2WZIY/ZJVuzPvMOr
3wqg7n50GWyLOb0LYF6jZug0IH60FsCi3dzwU7UjKne1rmvsMNrbIOM33XZO4j/NUVhMLcRp9Xih
eJuGjFH500JSDyW/Kahc7AB6cXSRXysIieYttaAmL0rJ9JpC8Gllikir00xFden2KzY4vIwm47kz
AHil4WSxq3uR4bldwFr8VFnn7rVB+cPqzXzKtmbjhOF7Paa8k+DOAFy331Vr5gVJkItHw4NtRTx0
jAQ5BjPZqKujVy9sN7qs+4tjdz34DLxWptmvVV3ZsuJh/zMnQSboFeqMgUuIFqtmeRJ42dbrohlc
c7+YAOoKzW12rR2+jAosLivKjyK2T0mkgKpGltCs5BVPuHM0yfRKmtMo3kt+HP1dmzjyeyUvIaW9
aLM97Qx6aTczNiqKxjyw1EAx2+xAo9JdDdcT8QSYy7DsZ9MdqWfUnEted0fdpQwtI49b1Rq6IRTy
zZDgygGFiFG3z2SQ1tpCHp/35hTbGpJDNmzskuAfToSxj7/AgfPAmsbqrPfvAwTx0Bi/c6PZi4Q3
X6NHvNmVE97TjZG1hwVR0e2cQC7GRWlo7QYmYlj5cZY0hS4Q1mwssMbNiBtE04ci62iTlccqeelT
cdR06WeYXqMhD1rHgF/x3doGpEkNU1Pqa9i2YAc4usL/9s8CONvq9VGUxEoZ3dJrCV/GiylXg7ar
7Ykd+ZzXAxPBN42ekG5ISc9BzXutyWf897y2qxeCIwEGclC4FMywFlfU8tFKHqvE/WY+LsCU2GpF
Hut7Mn9of0BF/SxX9YILy01HcjW7DJ/2UhNf+HLETWuxrrpHGh5YShSbqJRvdpztIEmR62m2zvAW
LfNe70Amhz+oac9ZWO2bxDm1GsUh/tw2HkGiIOlCPlo2WzBBs4z8lW2ckljduV0WDJQEUMBo9/1O
11+a5V+mf034PUewVDVDZIh+HCJYa83sEXi+ah9FzenhqrjCN7RXKl/7Cdz7+jGV6Cy1eO1UDmXy
0u7onreNnSq/MnQXaIzI4OxbM2oZssGDDXJfEBmMmMkC5GDa+jEPv4Xwv2r8Aw2BHZ2304SVi/ki
YfBLWnzHWXfUzOcsBoSDnWrk4yZ2R8LPfRyQbbKM7SAmcUlRPbTNo5FudPHpFLsyPdiWn7tUwj0Y
7eskzjYXVbxit39LsRxqSGJ02TCspOcctUphcEsKP+LUUEJvFMl0z7XzIm8gWTxqfL2a0t/ZAFIv
H3TTuo/Gi3C3iXj+X/V19rAy0GJYMbccNlc/hZA2dcGPAzkVK6P8l4dLSll0VizbJAo9x34S1VUv
GkwRy9Hsod5kJf2rEOY1+C9cUZPxJPclEmMWN8ChMN4ZGKdL/dBg7mA0y8ORGBo7OG4DNb0waDPy
AIbnvkREwUNG31CcIHI4Xh0rh8XFfYMNzDQcrnbs58oBmMdtrpY98Rg2T8U2MxlNOOIXP6n5RrUI
syCYsx7+SWCPNNC5PjeTtDpvyD5pHiRR80ZafmcwYnSYlDctbYY9fm13ATKKvkjxXMX2YpnJdVrI
rBwDCoYb7TxRlcwh24/Ms5xRNIT2uGQicEf5VzPEl5iZcpIBRwmzd0BPgsLpTeyaMwyS06krPmAs
LCOOJHHEckGobnXoYYP30KYIiXhVhaEO+qcrEb8Dk5bJuP4CVrNKR/JRk7cKt+fYAyeh3oWyXCWt
t4LFXZFfcD0Ji3xBzD0Sbc1qv4T3OKHtIeVCbjdhR1cmlPEGrXLlQV0r8ZDYdESQwqJSgNI9Hs07
ztDOdNEUVJfl6cp+4LFq3pz6UcdmCYTSU4yPFrxXaxB/wmAmQkzUByXtzoDv2fy+pmzqAFX5rKoh
Bv+mPECnDoJ0wh2F2VX9Ujjh5bLnRfmp4Hfqc16c2DengWQ+ywwXJ3ulXW3tq8k/C24RNdxhM/J0
vaL6RPMaIB80sCgjP/tF5h8NNd0u55eJhsIQUSilXzhtgM7knLjEj0rxnY0moWaxz/p2E+YtNGJu
J4sgDLSIlo5lr9OeMqHy5VRMIe2pibvbMpuMA+6lT51rz7y0qNHZLJ7g/gW8Z9CdQRgl5OVqFX/r
y6APv1rT3IEFx112TJzpuc21XQrbieli0/bh+5CWnpVNV7uOfwc9fnPStW0GfYcPcXQ5UsWU8AFz
orUZHHFS0FgEliQ8ORMg3tBpeItR1mpP3ZbuoIeQgK263IfO8GVpfkI2f+hXKiYnuvjqRCJwNJ/F
+aOQJOhC1ys7ykLJC/FotdHnh2Y6z27KWWcs/18VDa1CHonXoKg5m5IjyPsXibkR0MtbhjFH078G
rfoe4CLnfX4tCyZE3qlFJFfGPPul5Bgbn7r2ZtfR3f7S+oeW8FnY/ebKKTTib7NTj52eEDkWH6My
BfqyPiqzj3Si7IdPhgf4RycRmzjTOlzNa8yXdcgAVD4sWsxv2b0kxc3+FtG/ZaAZYkFMqDpGSbKV
EYYdFzG9rl0uYfsQueZOAvt01frQtGxkzHVR8qFqOQ7j+W3Ms2fZVY/K6OxV7rrS+OqgUVi6ZGIR
p2X60iSoHgNqVDUeErjbJXgCW9DNzES/qX7Hc2fD6fVyXx88SUniWNQ0qQp2y8mBGuR8qB9b4nl6
i4NfxrfCjfkb/aGOQUU1J2XNzpG91dPpGU/e0a2l15yfR5PZkSFHHZQ7bcrk5QyvVn0+AsWhNuxW
sDBkp0Xg4lTV1nM4syOavzkYaszH2x7kkEBUhy/HCtxcOJqzYRXttVUGqpKStbJ78x9H57EcubEF
0S9CBLzZtgXaGza7yQ2CZgjvUXBfrwMtRk9PMdKQbKDqmsyTPENw58KZzEicdMwvnfPcRA+vcNvL
uFsC/R8qghwrPQo8ZTqHzlLz10F11OKd3Hykjn2Vo60z3pCAU88Spj7VJjxdxY2B8ReHEC1ByDE7
FT8X3rfNGD7IHVqhJN4L09pK2V+bK+78UnTRMyzvBo6dHKhVkGkc92eEqvAtjHEN2MiAonjMsnNd
beYwyhQPr2slkJ/JJfXMao4WRnPF3UmSXitjtSFndImVyOIi0TYcjSBRWWfhZiW3QANAc43fObxx
rEtA1rHCGMwuUUByiy0teUvlmqMWJqvgzmLYPPAI1MZCeld/nWoD3GBNEIQslip1XnJ3EIEuogOC
EzbSqoccov6LNfWRqgagLYb+KtwRByO8DZZEKOyVy0ts5q7JbWfVgPLqjCVlY11bosh/UjaBoS17
qsIng+l2jW9drjw7LJekB3hpgZlKEMENE1kSqZclyCkhvRpKsFIYlTgsfrhRGBT0pUu8X9pGpERv
bZefByG3zDH0xfBIUM+vUJOm9dL3F9lF+8u/RvT45wI1JoARaRd5o9e8DQ8Mp1OysimFy1X1wVSA
hFz8ih/Bq3jjdZsVxxfHqy6gdxdYWkZMijfkxHiy9fQtQLfQc5PzOZ5TOANdhoSoG0l9S5md4Fli
m0gtObI4G5TvyC8YnVvdn9SttM+e5W21mpbODqGAeNMPCreQiuWZoLOl84+Gw4HQjsSUyQfLESAk
v9kFSR3mORq/XHrCPme1q4xrvTqa9wIjjL3lY2uT3VBysy7qdYlFFGc56oDpOCAHHoG2L/K/8QWV
AJ0yvgvKUJJeAfM62kc2O1dc5r5oh4MFbtzcthG/8exSBC2oFXju+dK6iWAevkC+FDznYtpUrAjT
HRl1bcrXhOoQ493GL1dSccdTgzwAD2cfHFJ57SguLemalGc92Ev2Pgv33H7l6FEUBy1zY1cq96iE
0MEI+Ea7AlodHyBkeK7NV7Fpj5gkVH/RWL+YfK1/5MGhmC2gjPUumxPGKOz3IOFV00lhnR4cK+u7
tpmcDntTwCNaVfBwPNSuikGs/YOtcpC+yc1dKzdG9SBXGWH0FNzLz0J3DfsgjHNSeEFybiq+hAHN
OswccfYbbo/jwwh4E55yvMkMt0UVABiDqs3nGzXvgr8r1Js0HDNo9SYyYOWHQFnpr2w3qgyMb90E
i/DGSYRAmjEbBj6KwWiJYh0VG9uW5EdBqQgEyF4/UBY0+oNmoGUybR0p/FCcNAYH1taAqrxle2Bn
Rx09Ph5kaE3TEv+NzhgMqaay9RMCEelQN0m6wb1dqQeDLWf0UHzCl100nXq7rdKN2nhQbfrqjYOC
x9vHEMFzRlIQiwsmZsE3mGw/RMHDY0+ayibX3myxbGNitrfjvSedeNr3T5WRfIgy5WRI614nsalD
iL1yPhPOWrwGeNC0Nx6RvNzz6TYt//LR77Z1AceSZRcnrWuWx4nXJfCPBgrqbVZ7PMSo0BiHX9Nn
iDoh9up6/pY0EhCfE1F39tLYVganavhlyEdz2FvFvmlcWdrZRKKmO051xV7GK2qfcdY2znOJnDSW
8c43JIe0caeJ3KwMyL6+rYKfyVoqBZdFeZ2slV3izlqZI6aXrUo8UOLlxV+q7TR1B2bHh2I6nat2
rYMs+eNHwWfIPVmtbZKNjZVmnuC28PG03nBC+1uiSAq3ukNlBg423DJDzNVzr16G01IGa1CvaL9Y
40r5VpnWZf3LJNuCINd6dQAYkvD0c8MpFLMKWHcYvVHKHSk5Wcj62PrzpcbnxeageRL4EVOGgkBB
rFewjVyW3b2hnHF+KQf1hrUbK+0VsFyH4HOqoQRn1KI6YzwMzil87O6IfYuFN0+A/9N9TuR/JFCw
liRmiXxRotJTIaWxuECgiytuOTOOdFiezFV2HUJ1wtSUDai3mnYIMYORE+GFDfuc3PFVqc2ef89H
bElBv6hN5ikr1DfmU/qLuFEmD1QEBfy67QCybFNuxOLOW8O3Ti5Nt2Wun8MNTfkE38lYjz9njN9L
gyTn7JDryVQpxGxT9PM30C/jBXGwfMyAB/npknNT44VlY4VS4a3tTa9lhMdhR8qXUaFuug8DfaFM
281UCIC+ep0FJZ10swiEQD+EjwW2wNbqXLU+VoiOMB/JKJgfubpl5RaJnc0ZzAuSwikgdpPkylWt
HEdGaZF8ajlk9PGus8w01gMjeR3TjRsX27rh+FgBPkgu/epDoytcJME+4If1yoYNB7Hqexlp90gM
hwuYM7YplQwO4DqxlWFrVe+YJzrVkvkA8aWOujVN+NpQDkLe7gNBs7yHIzLcYWVN6yrDIcZgYtEf
Zs/WtFYA7hLnVMjQWTmxN3jn0vAa0kIAxEFis1JRTHXb6GNwlqNz7CMqPBcpp09Kp75CqdLKS63E
/bkKLBckTwl+hACLZKOKRfDGfK36UYiue/COUcDxkwWhWNmcpCutPmjhueHBYbCd3ZyvfFyKEokM
brkzmVLJfB4szZoRP+l2Lmo1KXZDZPHOqQW5jCGwXIIUq4IvohxNgs7UXSm7fGtFuE70dQGLgF3+
v15Z8fWNMOBY1XwGyCTvUn3SLwb2MXAoLCqJmTS421f1VxKxmvBooRCz4uLRX0TPUC9xZ4ILavVX
XvzI1aqrb0TNdPyWet3/NmTeUJ+seZ14LfjYGo+HhyiS9Cs8TcjP2ESQ9dfMpy1cE7nfJ3zU0wVa
xKgzhCKFcCEOUnI3+TbFksUK67ii9hJ/xyLDpIfg0ffts+7sgMozt23XmeVyUBsEF0hPBvZDhvJ2
E7PBLxctftkFu7rhxGkwMHQR2LpvwAVZgmLtOqhIBtqdAVlK8p+j5SLE08dNo/2bSCuIsHSfuz98
edADfop6Zbfb0fmyLa8Bza5DeKjdpiIYqb9r+T5sD4yxYpnJJQglpGVugqCgtu5M3rQHx0V/5mbO
8H1EbnHW3gvjJ7O+x9rtcQQ3JSNu/qMC9BfyDyAuEFFtr0DRZaG939SwcWrX9HeVve1YcFOro9SY
jtgxWXr2XAtZutSRj2PfWKiMM9a8Q1yx2MsaaAzYmdCFTwt6gYJ3BQWMMVeJ6rTHj8WRhj61Ar7C
EYn1lfpYXSYvSmpxLk/WdcZAeuZL27XEKsX9Mp0QRsJouEkWD/waEhgdFHWJBcDrEtjUH+j/Vql8
pkAVHfMfLOELZsV5+Y+iJLJ+sFZw6/DmS9mKrLPE8ZLyPDWgb2kYNpZJ5hRYlXXPDtH/wnq7FGRy
nIm6YHvO9ZUwaCdjfMO9TUWPuLF17kn8gAEVLtUXJDizZyq4B+9Rc98pR+wKAQOTblWnKyPf1YgX
8v6gk6WBkIM4tb49luFZGW5SjO635FwnRgTXqEWNpB5iNClvEzL4CWZvYG14zKirClpIIMzFsMfa
Q4wt7wXHHS9deeLxs3o6Sxd0GIAadGJwr7ZBfQxlMipnngQPnfXgydoVQ84qAJrUXL7yWIX5loKW
CiC6mEz/X7qz6HbJgeRIDg7+yriFUoaXXNVYpT36fkeWBgsZz8QsiHPbWmvz+pD58lLDwxNAYSJv
l9PnAFMUqI+SrAsWAtGPI1bgBUhFCn6HE7dDdZmy+9jDnJUvUklcArIaOLQ0t6yYZWkRkclU+4MX
OrIXlNFOTMINoNMOJaHKNKdoA5HYohup1iZrVbOVb3Oax2j849Lu4x6pAqEw4kVKOFWZRVz4W2Sj
werPUo8ML/V0xi5MSTTFXc4TbTCdtJLREdrKDEpjsCUxEiUDj3EYcsKB3F2euUKuFpMuIat+a0ri
MQwcwU6+ki1CuyU02nQIorvA+FxVl7E6j4OgzzjmxTeBNBzv6OzCa83JXuSfWj2t8/Erxb6N1jP/
bDh5R/KnYlIeJMVG/YJARvk0mhacdbmxC37OnbKWkRf0nsFQrASVkIiYjz6lzoC9hv0osThWeFmq
08Tpr3ev1mohE+leQ3yUUbHL6pXjkI7YWRBuGNeAWMB4YtKk4XqsjYudQg3iQbAGZs6ptegFAYbT
IWXiw4q37phkSwDRg43QUcCt9OocCXZZv/yQ24SzfHpE6k9ekzoREG5dfekQXJoyWWZdz+wLGh91
HJ9dw+wzuDTyU1OxYn0/8vSiG8AKWDD+NPqRib3ffXalsWgdRnuXAdhUWr1k7ZNsLPTutyl8R/Sx
IRDxlqI6hjhpukP3TPWKcWdgAAOZY8J12p2QClW0hI+NZCkYxWR4oiJByrCJUND7m1AGc8vCrVZw
/Ni6Q72Pl74LxSbQaQzUmNNZsXM3cNi4SEOTsfvqc/LNBupAmzOxFUhZBtzssrOSkoFjBlsfoiuS
6tm1rKuKzV3NgJbd41+TsxtqO9W1Mk4lcwJzRe2Byi2R2E7B+dAqSAEVK8pqGSg1ZZxvMxZD/U4g
9yTFXFe+RDM+shwlQHuZGNvQTJOdBBGV1X95GEweveAQ2eI9guoSOIaPCsS4+iN+BcO/k3ARIASW
2M6bcNYq1N2mY6OvUq1n8z+D5zYiSZL++bp2LMzE9W0+g0DuMTnSQkTNs0BKUYiMlaytwNJSLnre
YjTU1v7AeKs1u3UWlQ+DU4n4JHzMnij0D1xvHd1QtzE0x0vH+lQK/aeWgitJsGvH9LdKy8Agmuh+
ZoPVNGrhGhAKVo/3osWN7hftXraDt0xJ4qV+o9DWKyi4k0QOb2MxGBtl5yKc7M9srO+OTNM41zbd
mO4xY3tK1f5rfQMzOW1Eyeorz61lP4bYE1RaTXXXpPFHKQcaq5c5VLA4+J2Gyqa0CfIdDqoCSaD+
HTgzjbKYUAolUCdV57fKpO+4ZHBfkOKFfgN/j9MW4LoC1C62Sdhf0e58smvZL8wxbbfBGg8Gjt1V
esyH5Cb7fcwCPN6D2cDz2VA0tCQMqCUDP5Dp+qazpI2QgIcphm4yb2VgQxA02vi5Fho4nVNN1ECk
8IdX4azx3tZJvU8gp+XUrnjtWUPi110hcZTRn4/EmemkXHXdACSIn6Oivsl6eE0L65kMUAQFPgKQ
D3uRZTdNFvtZHUyRXNkKCepxgMW93jsy64hKcYcg/EWTDqscQCAjQghrNZE3OGsObABPZJNgtuZw
AStKOrKtdV7YHw2GbBUxVIbPT7+wTJ7+bC/l5kl1xD+z5v23pNfg36pxrnPbixqDFQ8Y9cM5n4x4
R0r9LrWRbg+C7y9dG4xB89j8G2pj38L5laz+2kBxXtgDp0re7RUSNxLkxAkfnmB1mzPanaZzyXIo
VrRtU1vfAAWxsBBYA6kLhVORYKdhrJ/46bew/GfCqbsIEXDxJW6guL4Bzj8qk8R7Y+YeRAD2h8VO
a4KNoURe6ZDSEoKkZTAY3AyBjFX8MfI8+vpwFKN9x0eqte0VcDpZFxKIN5/eUqXH5zFy1xoNHaWH
a7PdlIHfaoyZtXRF+zE5Z2i2d1thfF3r27rlip2nYxH5BiVzxvYmyl1VsNW0smMdGtuk29dj5yZZ
c9Y0nJSG84gU/1jFL21GQc5rfw21MeavrI3cSHurNWzYLROKjHatY1AWHxJkkza0uJFizCSQfA65
jdGfCRIfyYoqKGeuXZYxc0xRCL2G+DvpP6e4gzd+yLUfuJtwoqZFw8oXypPbtwQlTcy12BDi00KR
mrNOzwZjXVKARA2iUSrxDruUWg6EE9n4S/xljCGtmmUJXCl69VWiHWv4uSiRtCqHEM8S252UNSMg
NGIy0WnFzMenxlwKOV76Ur6Ux51Cmlv0awUfdYPtiU6Zw2wjITWDOshWpgFkgrxaKZaCYzZIivXQ
v2r7U7M/QZ8RNb62w3uZfBB6wKinp89Ckdllh6aJEBrqq0YEhzrigGlTLwWvHbRndY611IET+c02
zoxNDoKsEMwqZZLMahNiLGQAkh2UzmEVTEobwa2Eom1UKNY60B5egLaEgzL+wORaGI9GtKdCCzaR
8ZnnqJEbh9HvHxhMMnfCLVzDNVEnaDi1teqXvGoI2UFjDQCCmvFQDi/Zdo5KynI5XeIcPsSTv0u0
aacOHbEogrS3nK6OnZy603v/SwEuzQriULQTu9OcuLAR3YYMYk4a2FMCMg994pSVA+uUbUyMbICX
sBcs4vueMRJYQ6EZL51aDCMBiSz6UN9lTmB2w6s+GHFQgB3IrTVNJIMWECjLwGmWKvVugT9wGadM
Vw15VfFvE/lVZuOp83UwOdZFZdHetlize8YgfUOvIZCh+8Lj1LwgQnKDJNyWec5Ggk4W1NRFZ7gZ
2fzXmS2P+XCJqpMBYG7hRPI2ENg/fPlUE6bNGX1RJ3IoDWlfsf4wMvtfhSRImuwbBYiPcV9WLSBf
YNeOOKIJ6itcBMdp6f9JZv8kjGivTOrdDKcdFtSDhdKSuBOo7qS0SADgLeWSwyBVC8jC9uAG8ncT
Hv0q2PS+dMq3TsctXLgQS6/qkJ2cTNsmU32eTEba7GwcxbmNUQ3/FN53Zx5CzP7DAKQHkucjx7gS
IM2JkClrJN0AVvMsaNo5Te/gYPYvDtqUgH7JT6Kv0SDfnQmqRNt/Y/VjiqHws8XagKMwaUNP623m
yr+Cqa7Zb9gPn9Sw9aRcXxl+8Se3yIaj4G1s0w1V6Zker6UTaSV0+szpTEt+aKYC3kV3+TMZSMl/
cmOfxmhctpUGRE12DQAlBqi1uFGfdV++hGhORl/tycMkJPg1JGiYVfUA7ZJA9Z4rUryZhkWcFcis
EGU18q966l4siijNt6Z1a0LNjQaJ9InkOLGBhuwDhs66Zywnq86/1cxljQzVkoX72ClfZffRduNx
Sqp73k0vWY2OgjQm/PewNpMfMVxaEk6D4V2ijYsrpkh4+cExZ0d14gmK7zE/3CGgSs+ilRWWN3hm
rHGCjv1Rc4B7BUSXPPk2WadAyBrlyvu6QQ11FLgdUl5DI9R+7MFn5FjCi4m+5bZZVFGzCYLo2qoO
ubQkPRpmf04Rr7NGphnqsb2RJ/xQiWJAKXgapPTeTs57Lgd3gzG4wqAO2o+XKdafLPCQWglVVQ5E
mBESdO4Si7IMMci5Z0J7U0ErwRKGotGemoJFf0wWInv5IjWB5EfHDllx5osfK+KRh+O6YsVj0U/w
p85DIUADxnAbZiHzdIe2fOtr692po2dtV5sy0H7rBmVOXBSvEMkA4eSboa6PEC7JJzadk+HUl9FQ
lxE7eLlEW2VN+2peIljc4X79gQhCli3XMJSPsLXPNGGc6PahLoqDpc86izrAhNeebX3TYknOUtNZ
GAJ/DWISL2R9QZhXgrugLZp36LLvXF7bFMOGPjxgQD1LYukKkT6kw9DXJ7tKHk2puFnR85SiJquV
nzJdhuHgJoWOGKRt7qV/833xS4GEorFb6/PHTYo65ukBbVtxR9n0PepHRImXvqh2hpK8VH5IYFoR
Em6ruWODTuX6k79PRh62Uf4FH+tKQYS+/9STOlIBdko6dmhxtFfnlAgDpWzZKbQF4b1KlVMhlGXS
i21fD6ewaf+NIj/rqbTJzep/KSXSMeajQcvsOR000pRWpk/7X1tfEFwu2jxbcAijNoYPxWrOuZIf
9RHxJhy/cUS5XnwQNXdWQTpspgTvlJ0dqCsCVXuaU0nslc3MUuq2djFXHf6+CMQBPhIciHTZOgfS
FTcFk81e4gCCyBCkilujfKnZp5ZRMtuIePNme1PymcVwgdS/ArsfFB54WL+i2zTSvqeKaMonuHmg
ke9JyqQGV1yAFKNBMMArq6TfhC8Q1g0BYttyC86s5QwMOQ3goi+bTY29RmacmqFiaCI2VPZ7xWRK
wk43ah1WGxgmMEvMdBXM+JYWSmPzRzAspcKXPTCDpQgb/Q48GMyDFiWEAdqyhKCJ3ZG5hATEJRkH
8sWQkcmh24NYCgnvGzCY461xS5iRqoIeoUCi+4wSJAt8cXbwAVWQfNlxm8UlSUaBK7rfsh5XPdPy
EhBZiz6rc4idr9gGsm3SHHs5jSkEfZIh9Uty9mOqxr7eg/Xw+iagJ/Nhu1VYTFg3Wzn6Nn09IY6p
UNApCB4s8uCSwvKk4iqwYiXdYyjOElSeOgZoK31aTPVq9LFGY6CMwks6h4QMWLbHdhtzvYw4f1sd
MThrZSRmvgaGGIYAtslukJGnEgo/55ZCuLIjvGY0iHL+rjfWUmI5VqntiqwKtoEDSk57bQbBOY47
V6oYofXtjrJ37Z8EWs+EY2V+A3xYyA2cVBkjJdfIajKzXy14MKdCmremOh9G9t/MdePyanX3shx2
5INs2trljKOv4ofQMWWcJYoEC9RY/GNybcuG8bDars0KURnciIi9hgXLU/k34s6dCLniSNSNK3IJ
zTHZlxjbkh0OBrKaMpf/6cW7VnmRah4Cvduh61Y/cLZt9OJ3/mP6eVyKraRGwJ+dB5hAKhhEnwEu
AdyLkDlUjiwH3mH9w5W46JsD+sZFhq25/h4RPMkBw2PjR+QUel3KBuTqZzwgz8S5o9aYyiPoAwiP
gzejXdVk15k/jXRpxZbfqcUPyP9O99RzV+3+YReplG/8sUn0IbDBJfGZvFy1AfR1A87EmbgpSnLq
uOGyJjoSVnYMMVVg56w9J2AVWYlTYg8PAE7IWMojw2Omi4Gl7MlLRrWDROEmS40L1pwa9qspfhvE
SdnOYi5miKctzpM9/V92p+kX77gusteIhFbRb1XUAVx3kHxZuBLWllia09nklXTQeZrID5hAUkz3
CCjyaFzJSPbr8dmwf6JWYFn0KGaad/oHOp2l0KMEEoWwllRZZuP0qkiWIShAMqW4UZiFGpULMIXx
q4IoWzvBv0vgpKmzIko4K4GUDHcnokq3S1HKlu8OBrvIeEmo9rE9s36HWMNVUqNJSqZDiMNkwskv
ILg1WK6bUAGNwUODJwCuC7/VWAWhvZkPFGJW1xo6j0rutzbiEuarAtKAJp9D32E6ytaPAy2s8ZT3
lksbThZRTT968BEpdr2/60CzCybYBRa/CZqCAO5joAiVwpFyC6W5eqDz0WXTayoGCIy7G0B49jAs
ZSZNAg3eVLD1CaBaVrivkHmOqpvChDFR5+j8eTkBWgX7jr5KdjYsNFsAvMAOGzAZBZW1LELMOJiS
fem9QhY6sKS+mjBfo5EGEhct5yNjMEBtyWaSWYoiylUQUDjc1SFjQuS2yDk3YQhMIWIsiCmCaK8C
nsEIJqvDlWLG6HITwHIl64HgoSf4f30o6E3EpM1xo4apQeI2DZFRPREnEQqCXvkY7fTIjbGmadzm
GEt8Pd+oewZorMloRjYly5gpmFaA3okRLuHj6ieJ3FqYFRq+m3GE1geopg8TL020bcm3kBjsxhAv
cWldSQE9ktJVsYXwQ+hkab+aNaVRGe+hNW0MZ/5nM8ETjlapbXtsU06v72fHLunXu1bBjBgQZVFk
5Ib0UFBksrOQxyIpholJTC27NniSmFrWE8hpxc3RuAqlW5FzvtLRNqCPcAlPwWtdLfhNxiiv27CC
MSqtaCe34ENvkEE2YYu+iJs+7CMPVva86o2t90b8SxN2Bt3VmqXAnKG6+dkwY+bNL9K3BktXnc34
5yXzP0T940rP8L9HfwJMZl+JjST/qxK6L+ttZGwEGHCT/9QwcnjJWtIMjPyjq66gDP93HqGOMQFd
yjp9OLUoMeTI87HJwHfG/yLl7GJfMcM6dNJt8ynRY4XTWyBd5QmxLzcwgqX9iGEoSK65/Z60F0P6
DXwgpkhgDIt8sneR8fuAj0jsylt2exNuU/WaNe9RdO3Dl1r/IzI8rT+s9lVq7xMDW421ay0RpRQ9
QUHa8kdBT96hqRpYqWTIv3txMcRRibYD9ZQTfY9otIE36hYejq08nAP/AnYcA/kiQg9tojZUF4De
+zvCKi29yOI+qa80/mfqUMMz2HkwSq+Czm94C0PSZTckFY/KQyFMtodNYiE9LSE/KGxsO/sfTZue
uUFWYIVrl07ME4QwNur+tcGOU87VScQjjo1b+BUr2a9BtZ/hAG5ZGtnwPqzuLeqgyIzVRhtVBAAA
8NJs65PLMbJvGBEWZBNXHtawEBSMlWAe0cqjcxnIdTEkgD4ORGkepaAwEREnlGD98iH79RIL4UZ2
WNkmbBKZdNBJCz4GhxGjmlz16XtWCAMMB+PAe6Uaizp678ZX1wC0g8mS0c1ZWDjzjkl3+pbZNLLn
iVmY8sAwZ0t7p9iY1brq/yLzk4Fy17Cones7i+mNjbAX0QzIbKSYqMsRHU6iRHcqlllB9dEZSF+N
1Wy2jpPTBLqoV9cAIu1pk8jM2ylOMkKIuDJ8IlX7I1BNvphDHrwN5TdXrmQ+SXDjUf9MAyAQNyX6
nbS7jCJe7/4ZGmR4/c7HqU1vWXPtir9yhCh+tm0vtVcN4xf/MXTBJjEwE3P1Ni7fSDpeRX0I5vjU
0AEzA6ifWYX0KlihNfJbHL4X6yC+2+1XhjgGQFGPebPtE5BQVBc7y9L5oI6l6ZbKu8Hivi2uOTVJ
SgnqiGdBPRBqy0Ia0a582yyxTaTYBBgtTOPK69g3F6I+0VGAxInvCTCSSX4vCkptFEy4f4IeNbdz
KfrPXmGPne2d+mwU1wlFmx3A/2AW3mSUnCpbXBwKYEOCYpYy8pZcEpNVdYXQxvwwEIcXTkcuLTJJ
4zunugEW0fLupinzyPDNbr74gjCGm/4rl7ZO9lWhQqu15+D8RqAoClYiYfTDRGrVxhe9PdVz91gc
hLgI6xronqOdwvjCX5NwExS7RD+jzR8kBDgSoHBkhTpdOoZrHh408dZsi9JLFntUjTFSz3jwMAIx
45vWjTx6uvDPtqAVbXs3Rmtq9bgmC+k0m/ymxhus7DH/X0kk+yms2HGjnqQTpVd3+7Dm1B2PQBiA
pJM9Ed76kpd0wvIKaUmJx4Ma2Ts1Rpuhm7shOQQDsXPjp6kq2wokBMFYG9HTaikaMaMKyYnKAcQz
8D+ZcAIFDBiYFoDqhgJCMdG3ti/YFNPtFDbyzPgCNf8EKPwnQAPqh0y6rfYWRcqVXc+XntbbYbZk
4YcVrbnhhi1T4UXMNmUGTrYA9uYU++jU1Drkpehs9aRwhA2K0eFDrZUbUn1cEMNTDlQyS8YN/F+3
Sx6RprKmhChUxAw4863WxzeiOndjL+20OVw0GPYJZVVud+tkBrTXxWFM52aN42bOixnsj4JLzYww
3YnxYImKXCXsGn38avTgjXTTa0d+dY/NrDHRian+loxPN2N8lao/EkK2njReuAjzfE2ZDNfye9xW
5i4HmOXH2XZKDM+nxDFhTgLIQI9u7QDfS6HtxXXraUwtLTV0A58UF7CDISWfStRIwVAbRI7W4rCU
dFZP/eTGtn83TJx4WvZQ1UFaqEZnYX32gpYFad73j6liMxmw9SdF7Npp/JFqrj7MmQcblgzufJ4A
hEfsO9nhzmIuDsdh3S/HXiAVqZHZEtlEXab8liRxGurco1SvpoeSpV4Lre32c65r5jNVSYPqrkn6
wRTtVokqtnASZBTtxBfpxShlClaGy06GwT4VRz0rvxq5cyew6bPjMpsXRjNfqzdoh0fnW0DUG4mS
WgQNUcWaeUmodS0yHrgEpnOtUVj48BppwYHqr0CmH7A3Xnulh0311yXdKdFYMw6h/NdBqaPkLcFm
ylL2OeU8pLr9JVG6Sb8mOI+J/KgK0MegkkQ8W4kwOPbDt13tk/fMlt4MxHk+6rW6Ls94mb4ybCNF
Rno3+VesAlkL4JQwGuVncCB1mR1fdBWxWGAW4Q+nWlFOOl87XJ9Tb/WXxpQvIXvCLoYuUt5VMX1X
Irxg+PgqX1Y0Uouy7s9nlQRIT9Nv36DuHwbOMS2DLkpnzb5nr9vjrYGybxmP3o5cv/2XQAsrbenZ
yPZFr9KbQR+IUmBtmunecLBYmltjYk5fdNfJ1M5wJQ+mFh9Gln8NHNhGkBUq7yqm/Hk0Hfx62hZd
doPKYxKGmxFwLksBwxpluEdx+PJt1qZCYLJXmRnn4NozWjkrV9e4UdblUK81Yi8ca6vBmE4R0aSx
fWzR8kZSsB1I0yVyGMi4T/QEROq+YC2Ky4CDHcTGRW6JAiWXXnDxkKkFLLxdlPKfkmwc5ps4tCft
J/cBP+VMpgQLg0Jp3TigELbeBLiROvmOutGbUOnEOljOyFxrRbuZe8MQ6Is9PUymrAbbXP4gY1QO
clhetFx52sm0nOKH2Um7mO26DdlqDBDja4tVIl816ysGEgYGnNyACJcT+1AwnSAoXDNzzoiYrHvp
6DibGYAT+I3xaGVEUEV0pgsAhszs2GvzPm4hYD7YDQ94/+mb4w7YLjpIZR22wp0aVIS6wvTwS5/O
A/pRQomQZ4cwThunvxp+dIUTegKr4hJxKSNG6iYfDSsC6DYiDjLEkpGJjS1RRlFIDN0rTh2kIWT+
xSkGGqCeGpVWDJodwXOeMWSCh2JCWqxdbm3VzSGDhrz0pa1eYn5ppnnxDfuStqj3QW+piYSAnQXy
y7SCa0CJC3tyB7TuMybnri0jL2PDIITuqlJ5GKEJqDP6Vcq9VKM9s8bJ8yPrUFS/LVLepjSwa6S7
xnHwImAll82jPWgH4xVezKA8qfwCyXYlLQF6u3a1Q5wSpfpVoWouwP0NqfE+jcozkqXPYEgvQTOt
QchZr2JMTkaTbFOBApJULsNkQIexPFOCXW7UTxpJPYRZ5EXIvWj6O4hg1ptarOmG+Kf8DSAVAGVk
zeASQrCUXybLm+wvnwMpD7Z6eyMBuFCPeE++CxIGq0PTu0q9iyKAaTyOB71/m3IObReEaZTMVZHP
kQKawL8F1TOOf0JAaga/2myexkfIx1C4jIdwV9AiOPpFzbwaqSvta7YumhuoqIlYP/1HYH8s3xTt
byyjRVRf4virHu6MXoeXkp+n7IMVyEBxr99ay2X2Rs9Xdi/L2WaKJxRPsndS6xUJx5SztPyjPH72
+DdZr1r5R8O4wW7fNfUpajCHFHj4RFrpF0wTx9kvhitkr78JkQf/cXQey3EjWxD9oooACqYKW7bv
pml6ShsESZHwvmC/fg5m8fhGGo1ENUxdk3lyXL/dmcgd9ydvvk2N+OyPBPRUyX/afbK5bVGgr9ay
PbL1BrlG8bikwKxe2v4PVbabvJDWjbuM4gp3obJ+kCCwLh26fLesIwuUgxlexDGnrKzf+MsPyS0k
Ok4zNElnV1xU+eQr/Jd3hsS88po1WGsx3bR0S1UQYnP6xSuxW9oTDPl7AuU2DpTwrOPJ5X+osSl7
oeCZDw9apCgfpLiFsdEtX313aYc/ajxHFH4drwgGf4IV9njJw/M034POaBBysYnM7gxWWDyp8nfq
+aiWZ5m/g5pekBImt8rcVebeDiKsscmNo38Src85bibq3xAET+h6bFZXluuGDEPW86T3IEtvYKJO
8ROkl/XycntX8hRH6ElBR2ZoseoC+v0t9Z2FcdX99jT77ne7PfGdjcGlby814GkFmuQtKv8Z/blA
Jh7Gd4tZnimJHPtwxW3bsxu4IolOf+gtYGma6U6NxyLYC3LoyczuT7HzFOl7CvocC7engD18q+qv
TdsHzsLtvjIIw/Y1bO7dZYdts45JNuEN/lLVjLzNj6d/nf6lLp7IdIqrVwb2dvgvl8+GKpr1Is+A
ZvKqwqdcsFSSn4V3F9E2tyE4v/mrcu8m88BsOPdgtmxgkLYepsxXHpolxb3xYvd3nYRyj6l3Zd89
jTMS93O4/I2920JfEF6VhqkquTkPPmNb/U73EtmfKZbmliduYsBe5gh0HgLQV8y5GPM8uP3nzG6+
mLKdxlRgQBKxNrmxp2zjFj9rv72+J/jmgWwypJivQXU3866H6p4M4PG/iu4rgRSzHm73gtdf+Bag
IiY5CLVMshuKu3zax/6/aXoP5E8qf3313HN7TYzcpSa/Bnt2TeZmQov8NYyAu+qt3yLyqt9leCug
zfjbBB02jnexKqKxMsZX7YJuOZrwYTCnvr3Pl4vqHo19r/17v30t8qvq3lMEWYHn3CisJ3bw0mVX
gO/CewizA/+Q82K0cWaUv2EEdkB/aKgjCfRhm1E6DCfAP3ex/9PkZzLaLSSk1jUT11m+AHmmRWBb
PeGMe+XSWxhO4B/YXBJZvzXyxY3uWmzWdr7HtDV36ILu/BHh0Vsc/QbOMwMUH+NgT45R+SWZNrkY
Kl1mbhY7SqZKcHN/uu46RdgPqreCQSmHgA6e5+C+Tv92y50Dt8Z+z5u/6wOGx9RavW828FT7l4ni
iMFi9l8yht1RedPnz5FzduVd0+yX4Z5N24TJXD4nmAZ0+BRU5yK7BjPCnm3bvxMFAh4cYdzFZtHp
youiaLdPdvjA4iNkXtvjMpjuhxVcgInS9Ii/p6UGhwKtJw8rf5uJyCfG2Xsj0f4j0qiUETJc5wVb
3Rx+xDQEkUzQXBJttOYu06YSOt2pp0L4r2UZf4ms+Z7zbNdT7Nhz96OoNLfB8JHh/rupJTMMzXKx
I/d3IUCOJb11nXzK46nv3oZiRHcfWRBHIjDjWuktISLkaBeEXgU+Wdp1qnYFIZ2NKe5sWYOisgG1
2xEiWIDaXJFGZCwQ6nQL+d5Frbui18T4kzU1IiJ43cqJvV3ldgjSQ2wUbFl+oXywDYvzFXVAbjwO
JB9t/uQcbcXIp3crxrguHozUTWnlUk9sefiKg2+qE4V+eMmZIKNXP4i+ufpOv01HZ/v/wpO4DVSA
bcPqM94vBQJcZeKYCYfPjbbAx8PNCll86fftYJ1zYlQY7fpXS9eso2qgM8tMb1VPB+Pp+R6Oq2tB
7PdSBsZmRp2fC/TraMf5MLxt2MdyT0TzdqoSszc9L0SZ0EDVS/BT2EbuM6hmlWSJm4qTnu0EHEu3
7ZMCCoTlY5l045ln+GkanEthxQQ05h3zaiFuXYoolqUF1SBdOnmZHAxsMhR9GPlqzUMYBwddanJK
OpIsNUPdoWlWsk/0p8fibeb5sxL4WdqVjeuV5US1UV10hlayiniFrNcbSv9JE86NcInzYmxIGg/+
KYblVglAzgMt1wDA5XNPTmMKdEl0fLcj++uNomWbDORlNc2cD9ArSDQRN7ONCYat/SVp3PloWve3
1bok8umfW+QrpaMWm36w4tNC9Pk+H2tU3y0jdhLbANcmrdwz6SytN9cG27mgQ+g9eYnt6qkZ2/rJ
5gZnrQwuFnfX6NXfHmwbony6C1uS7jxUHPEuTedQZbANBOhelKyb2OCKaPz8pUQV1LUfC4ag2PHs
A9mIvDVtZxujL93MXdUciDXazaUi1GtM9ywjNYKTdeq3nutkRDOHV6W173z7t5ZMGHrV4EdkLMCf
rDt8wTNGZTmIZ08ED2BYSgyL5K6VQXmvi6YhIXM4hPW7WRBVKg1yNCnc8tSTxzUPWtwlMAVCS47n
NKH0iXEAQ/a/7Ry8YrlKEZLHHLV5f7Hb+S5btQ/WEKI3rduDK+jgg5qU94KRN94XdjMQ6YmCamK5
C7sUHs6EKXtKeGJdpjtVg2bCaYHc8RtTH8T+7Vzo9KHvlz+6y8v9opODJVxnawAU4ot38lNQBv4h
7gmmKnREugtazpu54pf43URNtDigloHBuTM1uyyK6zEhOnJXhxa+aBV9TAU+KGBGClVNaj0O3YKU
fnmamNod8pplsteLP24WPlB4hZepGoGwGNwjRSJYYxibCR+Ys1E9zAoAwVKB1pKBUtRV6qzIxKIG
ia5w2BDmd9WFu9raiCSDzp+t3mrffSRfBm9Alt8Nhc8uI8VGEA9Pdpluc5cVk+encp+0mNAzpOTS
xbRShy6GWYtYl4r2yYQ39TSa7WjDw0CPu20Dxl2ju/QbZ/IRG8vqs3XG/KasCJVwRYt7BpU/5Pxo
Q2ILYqOBLI6SUZgmIhe5KQNei51zkYtj2tAmeUMAxYWtUZaiqPf7FqxaE+4l4zqk0lwGNy9ZJ7BR
7mufHVk8TJuOMA5iEJNdO3i4KIKHqUci3+kZTD7SKkDaw2mYS3S06fKRxGR0CTDpeyYrz2nhv3Kn
HSjZfpk8A1xdXMajw/gGfN/BglA9ALz68NKO9bHuqQTsfyGEGa/Cl0EGzwlt1WMWco3TdO54gOJT
LsXIlCj6bSQGrm5mKzkhQQA91W9cOl+rN495gYU4LUboccFjUMB0EyEWLOYWvNwRKOZkSu/6Rr2l
Jr4NHXFh7iYUb+mgqj+G0X0BKfTUY6LrsnA7SlsCzm/IFeXD9XvweZ0VfOewfQ9un54rh8WXYDaB
Wih66ApOEVteEzmcZ1afgC1eU97ZGx8TUOQ7u8qwEdBzdCvHmGHSjLaFEHk+shZ7I6u03GQvUPxJ
I/GXb+1Yn6RUfBb298gYKZ19oushO5Ay3O5kO/2uz+k4zA0/aKAw67vOT5xT4kAU6Alxqcmi22jl
XVXEqa7ygfDoHD68D9y2hQSJ44N1BK+TG8dFHNyljnVol/Jthc5DWEbrbVnTLhNEc0SD3AbJup5C
b7bETMa9hU0pEo1nD9p0MHmUu578l8B9RuADJX1l56WF+5EvbX41SDEn935c8nOQzd9x1UviWpjv
DeG6Tc0DcheKyNtDTeXVi1komxVJRGeqdyo5bkXeVSGH9KtD1FntrplUPPH7Nmjw19Er1s1PMTCn
jeLa34/dhQ0uKu5Os5FH+ug34eMsVXFEyK44Icm2LHZzpwwvQ9beQ97A7yuvfmOxhSS5NEhgSqV+
95Cg6oXNdWdcD/C8ZV5CAxsphvaF3La/DVjBGAcryMrhBP0cjmwfu48B6wmLdmaddwiYHgwdl1IL
fS7Pl8MhM1IWBu0xHOjcSaJztmUB3nRB7jqnvzRknJ2XcGH7GTp8mkI6z4my4lt73Bl87VLhSlKG
TLHaxZvGUhKSZIdfrrm6E5+jNMa58abwTSz2ZnB4mfYxQYC9j8i6qvD8eTPn1IyHWvEch477R1vL
YyVcSW9sbmdZfTTkf6TTgGYkxo0rHnXQR3tg83xkbHVn9uC6V9+RHewr8LOnOrVy9KAvQ5ifPYOV
aYwLzcPDmYBql6sTtnDD0LuIwqcsxbwVpfhTId6w9tcYB4imQz/F01WK56IEXuB27b+mWyE7Q3st
Zn/c2pSNqfCRGUE1q8j6ygrvkOt2ZHgDfXbCsJ+rj0RJUEfYYZDLvgRLiluXMUPInHXbBelLUmhy
tpL6o0M3vu3+R4u0uIntrVUV3zM2rmhMQafHbGFGbf/0InixguwgK2pOqSgOXP+Q8t4F6BJ/dn36
5FrclkGAvrv3tkb2Keap51CMetOo1yAFDkrOy8+smug0GzByrMdXPnOILypjNOqxBeFDEumDnwVr
Ch6g+UkRDsAeJPU8PBhDTjBrIANyWJzbcug+B9Pf5+krs92fOBqOiRhOpL8dPVQ12nq2GwwzkxlZ
HnsNvuP+x0t/g8xh8NWzUqrwaGfr1CAgFbRX+Ufh+69IKLgzuBapg9Mxryoe1RS/eAZ8VhbkZw3A
tgY8PGAZrHMvWNZmlgPbe95jSgDQzKpoiOdzRPnb9TTkjeRqOLq9mzzUKmlkXj3i4IkgYHSDse5o
KPIgyow2vhPWAewgT8OaQpxDU5lrKIVKOEyTg2+1/mflSBOwZLT2o7utZt/DRYMlVqMw2xZ59uCF
TC7TwnL4l0ZsCk/eLe6AZsci5M/NUBnVHORpSpPPupfUG3J13fkH7BQWichJCLeh40RGErpNS4pL
ZB+o9sErOQ7J8wG7UQfCVtPh5LDIUZQulno9v7lu85TXB479ndWOPyqHqx3dmwUQy+CjwzRDf5Sl
d/EWksKbzGz//xXV+tssVXoN0/lNjRVdk2k4vB288wWSgykEtw9inK2N9TEuwWckOWcbpuI3zGmX
oOSoaDDmzmN3Qv7CDesNdzngYpv0Gl2jc0hDbNRCyOeuxEbjzCX117UXaO+iru82tlW/xjWlXVJL
Ekvz+qXpwATZuHPqnvBBX6Sk80gcUCKDnqGI/SwKTGWVSV982lZ0OF/FTLsd/waeGvetA/Awppvs
yHZaDViwakr/7KtmghJV6j054KdO9NPZrWOs6wOq7tZnlhkgw0jGWwjdWAzq8cVauBUW44ODXUak
6S4QEh/3XjUPQHetZU/zudBUjN8h4/koRrXU8CqIBXI/mMMlzq8+egr9QTNBTfedLlK07Bmb6WRA
BAtQQ/mvJrPeggnHTUlGU6eKh3ENtgnz/r3jHcVfG81LL7mQ7vyOaJoKh70oAIDraFnfbrQq2Dv/
NrPi1zRmNjhFDcLpCjM/pB92vKPYO3SfN/OAGCeMnt1MvIsQh3gSuQjibLbEjau+vYhqChEGUiQD
WHMKYZ8wpNh0eZQeNAZMYbxLBP2RAQTqylYHwc2crY4cWR6tboGdVr+QsryxnOWz6mhGyaxhpuOf
ddkf9DQCLcx6e9tDiUahjtJUo7xB31hCAsgEtjjo3y92RQwnuwjDWfRhr4g04sUQKEuSE0L1aImU
S5kF2OOjeJ9CAkbtpYLdUM2XuuvLc1E3vIR5V0zdLYhK+AoywY89x8UFHwoBsO3J5SaeUyYQbQae
lXSqHhOFFx+HJf83OVTEkY/9YC7PST7+lMRWboJGkiadPWR1/mzL1tlmzhtaqz8mqV/Ma/FAVbLS
amDvzzGyJkXiFMPK/aiQVjsBAYJ0eE+IsX6zKY7w97evpmFwm7tb2Slg02m2MqA5BZgpw7f7Kr3y
RrZqP6fea41+a0nFP9Uin/b66lBKlBaLxYlfEzlQJLyh6/GPXTFtJfwdbEQrxmNnfGJKegRZ1kxl
4ZK8rgWZFwXV9ACfllG3YL3mBM0ukvd+CQ12tN1bt5vM5py28QvtOvjTKIkvkePuVZ1KuMHYCCKH
rUiyxygIMYv0MCYZVXMdXBsnzejpHfy1mY+HdBineAt6puUasoRoCLLsdYTYZdhCYP2w/Krfh2tQ
YovDcMmpOZz+tXfiWw55K0KqMCiWjW7rGoS0oInyeRWqeYxm+lIT6wBXeLK6YzIgcwsg17dFKI92
HsOxMiQ+hWCGV3EcXlKMPebU+QhcBRQTQ9cyVglOHc88LaJ7qJH1CYfQAyo3hlvFv1QPzHyb26GP
fkZjfRVkLdnGxxIA/yTNlxdb2y/AY2kZyhhLkY3my2vvmwHUmZ9gjM9xVHUTbEHhLUTHyuWxz6mq
iShlGRUHR4f7hFJZnARB2dYESzijniub5KuP4ne6Of4OiaHD4Bw1VnVqXNQxwiYgOc44+8aV5lLt
I5uUkznizxpRtLGA4KZn5Cf09Jyb5j4Vy3UV4nXRxPdAM5D2WXxKxENTk5lXlt45jfqXNuB5b3Rf
3JKUvam0wxZbKQQz02TdlDWy2zxLqDQCIJFeiaihsSf+mmRMNZk6cjK+B2TdGeE+Lmu8q5bxMw5D
rAMc643T+rwSSjxsklQEJU1HZc+DRVlLMlmO4ONZFnGCpj++JqvWAKtRNtvjRq1/UoC3LR1I8wu1
OP2QVgYTqTDDbgyeGsM7wjQuIQ7Wu4o4gjznk1QiXM/NxY3SSzH1X7xicKxlmDKYHRxxQx4R1H2H
4XBbRSraqG64ci3iXrwHBIF7GIdZkkJixD4J6KZYB4eU8FE60SVFOcqM7iGq5X5eYzWK+nUeykfT
YTBJLAfrqv0Rxhatl+abMVm9b5rpRRFmxFybt8vMzVJX3V8Mn82WDMxvlJcvrYHdO5dYHBJJtNki
qXJSzWQ7H9VODHW0NT91VV0doU+eEoh3KmJfoPU9arQ2qzug21ihi3qOTIwxV3SbY/vuJnI5G4lN
uBxBMoB1hQphJYyhx0ej8qNXNxgLGyryvlg9sROWbEIdPBTXW+GEX4HLgCiYoifhHOdEvqCk+CX4
Qu/mEV696sgJdNFhx2Sb3HgMTkREixsGE3Sm+rXHs/+yTN9KR+zsLEbD2RocMrGZHUz8kboJxqa6
WBgwM+o29kR+M3FiQE8ypjJDdOWsAntRKOgcFvKtppbzpuyDP/FsqMQSmLe5pffRziEpGPEgpURN
jIozA0MdQWExESZ1I4Uu4Kbfg+O7N9LYX+OQtsjJVqMgo/fG997sKHpkqnVHaPClSFzOa94xDJm3
BozS5HAseX3z2w5yw/T5b+cVBETwhrfZeOctrK61h0StjdLjkyaEYbd7HkvC+jDgJDe+Hk5zjUyo
61iP2D7vYCrUdYa4AfAAaVKDnQxR/GwsEUIeJAmK4Da8BXQzeZ4+xMIdz22+sm+GzeLNXyItPzzm
RNr1TlojF1zwvg6o0Rma2m8y6b8yS735SbyBHziheeIB1A1QnwRNNfkOw/oRS8AZ8KM/LWJz8RZP
t8iNtsxUP3NkDh2CJ4PFUboZsbNNQClN5bL0UbkNNa9hq/afR7E8eIQI0ECDpPbXs845UMgNME0S
d1+iyek84hBaYgdA4Z9Dk/6VNP5IWW0Cpka2U4Ev9U4TFjYUSFyLMCtIOUt+Jpm9qs7/1SHPIF17
V2LoL6vXvtdYzam+5QB4pjdwIZo8IEtj/UKaCfyKct2J4v1juw9p1PYxcHjyYNd5sQtq5wU/LJ4E
dGHlAvMA71YqCXJKRueccqX3kw9OMsaiqNOVVUiy4pxgfjMePM1VI0Oa2++04DRD/BAssNmtEFlb
HVjVnlzTdfCs5U5av1PRv/lh8VSSLC8H+QiKOL13RmJPhILvWs0gUbN2eXLikHlPtE7f4c/G52Xm
iAIsG2ybInx3p+I9TBGSziEjwBW0V0QZlMy4/WgIdMoV8A/czrx+RdDhq6DCTFMkH8uUfgJ8d8L+
77LkLTp/9jEkw64UMlA1DmHPDwMPJRkj7+l63QIdkukCGdE5F11pXh32M14FFXwwFSLWmuSfhjnS
zm2zeRvU7E9Kl5qn9mC6t33Vrt/g1zz77x2hHri+IjY/OC2IuW4PmQKp7SwLG+Lsj9cwFFRaXYeq
RmMhIrmN7ePQQ+4sgiq6bzrd3VCFy2PloNfKUtz0JbJk9JMIr8klS44DAWNcSu7P0GmcU1cyopxR
WMPeZD/pzxrQpYuFHvkrHCQSiWdKVVHeWBmMqnyaHaSt5wHBL0NLtMspVkUGp3y07XbQoMKrQQY3
YW1aNmYZJ3qybyq2y8EQQLCT7ISdgv/ccaFUkEYyWTA9GiJy0cZb9h6D5BTnPfSo+V+N4LOs5i+5
ZnONArTf4j/zrPwbZt9CyZvLbc6atCA88JjW80slcV/2Ewq1IIc5V7qKCUjNBPLYaH4HtyrjHRqh
pf0ZtXX2AK7aEcsTWwH1ToHWiFLPZwVJScnM7MPCfIR+ke9ylwVCKQiQX7hB27j6A6Pgo6oGMFU9
cwI+lVrEFLB9tHrprpqIAiZsWKOKFpRLK3E/L+wbNgWhvpGnj8HgAKTUAAt778npcn/vKpajAuh7
zhm6sXP8ddb92Dr2vtZE8PhUmH7bviHiJ4jGvIgMJ0OzHBkh/8mVDy4Mv5maanhwNitRu/wXhuPZ
8UpBUclGfFj6+44WYcxoHY2YyPVTIKBymCqQMjCDJFtC5ppNKnoMlEaum+WBZO5Ht/ffm4gZmC0A
24WzTwaw3ZzbYTr1Pihg+K7ldvotokRtEPWHFHQ2pi1WjOJV1Iu568jExio6HTpHHBnMXcVsuk3L
DBHbPfmARJZtXAG028F0zpNo76Qan1TgQOkK0QOr2d47yWLOToF0smK1tderaKPscYssLnMLL23Z
6WmSzEEOK4RfKwDTyTt4TZiguoGk0TaoyLf0G4sJ9yS2Levji20Y7VSoEprm3M0kZubTsLa3PJ0F
uo8kHakfvIKw6hESRkDUVNFUTCGgZjk2S5RJ3eeWg0neJQM8iq2XouQxrSkic6UHLLLZY1uF7qNv
phsvIn/Uz1BKMwslLEeh+CW4i0RSuhn2eyW8JF/5u7rIyq3ThtluzPEsjIBchCOHq4fjfE6u4+zJ
oydJWfQYMjJL8q2jTUwxtW6AatN44jG166OGgjZiVT/Hc/lmm2I45X5164eAZxzhkdRjO0RVTNaO
AA3CRmbWWlEjPpnk/XYF1ELt118iDsBINeGrBjrDRIAPO2vJwjXcCsk0wyyVClJ78q93wbvElv89
KIvwa3Sd9YiRBonBrEKA9X0y77x0OY40woQ1yXFTYkBIAgsFNbxRZzX65GBuEX1j+eBVvUXSLAjI
y135QUf+t06XCUwn+vSlYctTjETLfnYT54T8cBHBEbfFjI0GUU/LR+YBrYu9zym9nWaOSSceH+D4
sh6IHvrOheEaWDjIhgiw1cBec/nw5kYRC9W8EcDsb1DlPVVu/jgKsmSs2P7b+fUjuVVMKfjAOLKZ
x7KjDZk4QB4CFhxk65I7XD+epf5KvPkp7pCuG7d8mif32ZuXgfEXLJrRt197Lz9RwLO3HnBUNiiL
+WPT8I7OHMI+uhECUnB1LY9NHzy3w7sg09L3l1uSSeQNozuYFgDOes1016hlOBYsW2OPCM/Wx35S
Q4yU9nxm0hSxpSc3mOki3ShZPL1PkkjEVGw11E0SCMUyIRmuD8MCT0/eGLZtTjhwYhK5TVZuP82H
CkBainyb3GcuCECYFoNEPp46HsoFJKNd/IlZHoX5TxS0p7JP7xtexd1vFnB+q55Zx8BuqhVnOfSG
wVsOV6qtthnL8gNVW0eZhGKjEjsr8x6TpPgbFtE7W0C4HwO73QCtU7iPaOgHvbAvY0qGPCzij/Dv
QiL0quAaCMn7E0udI3c+Os2WOnUqb5fqdarxQlowp9vqtRt9F5UyHNWAaBKH6OhQE1vCmtw41d8c
705FDeSZEb3idJfC3C+QK9kojyLmMBmA1lLy/xoccdrceMVnm1zzfmBAh5kVA0xPzU5O6zbB8kOm
HnPbb9s4RyLrYx5wZEBLDxE6ie2NXF9MjWZ2iQKI33+p5i3DlhsLFP86C3Qgn3c0dSOtaUtnHSXu
BhOrs0sYFRdBAGqAhXCdHEtibWHyMir3e9pKxlbsoNh9w0RFSeiOkCKpC90vEmI2A6tAiwYas9O2
qeyNi9alyDZew5aoXuJv4zEGLoPDtCz9zZwzyiOnYdhQ01zHFNtXRmI5FSCsyZgQWcQKuWg88ps8
AGRi9dwf2iDg0PaPjfioMcl2g8LikexrQslywHZZT4NeZ/drInuAUHayaJ50fu7xyfFuu6VhMVzj
6C5CfjCUn5Z68ZiO5mtmqi4IJko459BJWzhG7J+otOAd6+Zdm96hfKmCve9U2EXheYaDTX8dopIJ
omy35qqu4X4+rl8LcMssEOnCA04ZYAINKOjs82HGNVPeMnvGWd3cau8vArTC0z6psGgjI15tKUEk
TocfPsiIpsbNu76y8TkAfUAmOXcfdm3+yJDXYuapB2mcjyoNoObbdEbATWoprU3sMFrN64Rdt8hf
e9fZ+6LcmtI8G4sexpnBArrhqpw/eBLUJDbChnzcYFunlfcqCUOTbRf/cStMon4PEoFlrnjqCmQ7
Uz4st4uHUnjw/R7VkmvOBRmi4F7g8ZD2TQsZcAwPjviM0n54cQZAM91IjzO9c9hY/fzqL2n0+P8X
lOHzZaCSC5V4zfMpvrfUiI0Gaf9DpMFZDsV0y5akuSw2NCZVhuVtNbLrmvWQXdkeBzediqyDFq1H
7AAUjkXhXtbpm1u345Mw2tkOzqxO0TCQ5Dl594lXa9RIdU3AA1eBYUx+rmu0PzwoZ9w/899ASc2l
dcazivrqdf15wipGBzGuH65+4Tj7F86Ldcu2fzgpYj6dVFcfbhc/ic5xHytTYHHjV///00vm+ySd
NHqXDD3bL1M3NJ5pfCw8BOUd44PXFZXSlQX5kE6vzpHFE+L4S/bhuxV5S426d1sx79l3V+/xUj45
ttJXtl3N6wjP8/+fZmLDnL/G9VN2qtk4MtZ//p/rp1NYHscKg+6kKNC7CYE8pvAAvupaj82lt6Ov
hmc1CLmvUTc9VxV88c5Rhjt/F0+x+09ONcNabfRTEiAyKScmbKZLogdlAKqPvdPeWMHY3poFuU9L
WNxrMmbeRuPEeFYGxYHf2X/Hzk3vGbcRUuDO/o9kRmeuVuBZjzprg4e0a6+eBJHGn/zeJsCurVCb
W4Nfq81HGrWonT+Sevmuvbi5Mv0bnppifgg4cV3FenqJDh1cEMhds3O7CA1rzO6fcvKvtlp4H3WD
4LcoscYtdZsdtINex0G9QCMkugt0mZsEBMVxRlT+LMhKVPDIYruuTp00E/cO3KMqM/Uh9aPndcFx
VG4c3M1x/0c5prs0WFvhMU1nIG2xF/FvjBT3PW/yjOHi3ZzlhnjL6Tx3uUQVleAQKsTffBn5kc+Z
ARsM9UyUP7QBfLm2J4qlB57wkBWAyjvqX5IVAH7//6VQSISWrNAHet873+KWt0I5Xvx0WPbRokHj
cwddJ1d+R8DaPickf0AC3XsnJbiQKSpLOhU69wkeq4mnlXlUN+z8sM65T6R7W9U1MhDf2muLoMK8
bf5MIZkBcoKKvsAAnTmr4gowb5tMhAFYEn7JuOwBYcAztscv3z64JdXhzZKo/cKKe2e5vjmMA5dz
UgH4tPQQzyNmqMR8uknP46+z+RL7MJDho6SbBaqbdePXbXdy4LypddkeM8Jaouo+sNGpU2oDwxFQ
Alp25XvbXRO7JaUqM6NjHcSIhPohUSjZ0LmOlo1AZpHtjrr8yYxldDf5YLF1TglctPOZU8M/qwwA
W6zM/AeVH365OoH83ckAxNjyaRnZvpQ1JqTOAPz1dc7I0ZKbkVn17TxzjlejaS4O3EhdhAtloUWr
IgUCsQpsBefZqZkkDddsXxScNbxRDwH/PGiJwM7P4C2R3GQqpc9AJMp3hmNUAZn504OhR6DLPBqo
p2jjp7mH/dT1qtrF7C1ZCVtmk1o25HJkvvVU2M/SQTgYcT98W7J8yL10K2bk0q4nxrsU2gprWMTa
3SwmxlkNIhqanD2/bXpu3L1T+/4t7T0mXCHVruFynHI3ORk9dh/Sgb1hYbLweEPAEPLyO70CavzV
2g67oFT009FgqE+8pDkyVEFm4ljpwZ9TfWwml23tYLX1/RyDT7KBnIH7aNns/v8FNwVEqKVEefeX
fQ3CfnbTD1igOFLzGcKYyZFsrV86w0ZdLCjLUb7oszMDtCbE767KkXQm/XBhZ0YfWactwY6Ddeda
yWNfj+4xVX12B+vT3MRNW+3//6ErsuzuZnEhQjk8JDcLwMlVp8nAwjAdLJUktlB0L1gIm6v2sP3Z
Osc/xt16Va59Jaob/5Iy7cWsX6wmhwRlyWPSFN5Zazs8IUFJ/0EKwMrV5vOTRHNwGDvnn7G876wt
mksQ+AYjSWCRslNm1CTdKaaS3QIjMi+EvI8HWRvDkg9Kt1v50Z2PUuGm84X9EEgH3lROGEofpPN9
MUkwF3rfTZ7+KUNEo5mcxa4NoKBGJiS5anGWvXxDzZQwBP+WtJGj6PyLL4vqfuzpZ4PJodYecXEB
3PBuDWzMpKXZ6W10ctlUMp8KOkKIfes1GFdpoA9FuqLRPrd+0u+SuMK8I5AjlgIxoADO17fBpfIi
960mz2kouQPLcIYOk+LTWEKmW7EEXtWPOGOrFllT1FmPfbhqRgi7tcS+8gsmTF5qo40jHeo/xs5s
t5Xl2rK/cnCeK30zItsoXPuBIsVObEW1LwltbSn7vs+vr5Gyyy67gEIBBk2K3DzsMjLWWnOOGYh4
3+CE2selum8zr5+XtUWmOzYTazPe+1oX7/Uu4XlTyh6J3Od5sIjZmVKRb/g5/WpgwRwHSXfVrlMQ
+zEnPtfMCZ9X7TbO3fZRFaI4e7ZLIRiwj4/9HUVAsLcTBk352i9q/VhQlj2mRcY/JbwK1eK4cHtH
7hvpDXtXI0mugej1c8EIgVQVurUu7fgHn15sASRjB40TwDUpX+JVDo13aVqxt8yoe5yhR21gtCi8
DG/TRPuWRfZQ0CthPthlj25JmkkW9mcW3P2EefIgzFLitqOTQy5Xomx7P3kaOKn5gveDTiXIxiXx
0gYnoYhSjkVGLkOD4Vte6sZDOl80YfQ04ktat3rgtfCl+dvPvVGfAuyKvAtVXjY7XG803ID2QwM4
/lz8/P3nWiOn97Fl9/0ff/+5aehzCJFsCdhWlcfgtywjkh7Z2qfx6B5rCLS4W6NNLsVq6PoO1jAr
QJ5R0JC8K7GgSBQUHoeP6xbnyfax9E9ecBwyDTn6FItk5SZzgkKtB0cBd/D4c40PQO1FXYP/YfGI
2ILtK0PpO+bCFv30EFVfxTzqvjM1KHZBd9R0WmZWPR89P3Cn+YKx8nTv+ngkwi5rDwn92NJn21O1
FQTVLFKnKW7VKbNQTEfKYY2U5c3Exbbxu5fKFv1Oq+J+R99cB/mUWG+d7rILbJUH0yNyDk7ivdqC
z7kv9AbcRHBBNcZWeP4Gf641882fa5WklcO0BlQh77OY7ZB56291WUygqrlI4hjf8IRfL0R/4Vtx
yfM0+unnAmQoHtva3I+6vjV8r9hgHLWA/PvNDtJgkVjGQzVfRGVVrXXJaMuysm8VmcO2tooIZI78
NqOi2f/rosDlunEjQYpz5Xb6zDhFagd9gOATljXKGMbIba0+lV6TY8EJBZvo9xD68tmhQcZJYJ4v
KtJqFWbXoMC/EdRuiyRH4RESpfYUTtguwwDQcdpXj7PCpqWQHTSv3Xejbh1+LhivhCtzKqGqTH76
C16xTVhCyxRbQjjMCNLlvLREVTJiJhvpdiCTyCe7+U6ouaoaQ5Dtetm9g2pihwrGfWB4u3NT6l9Z
5aei6o4RZgKOaVbTeMD3NPYjTRrrhMoYHpuGusJMAu9xRMV5Jxu6A0bCflzXrGQ+fNxbrDJGQaQg
Qu74KOmvXn0bFFFq1iCJWk5pwDa0nJCQCVfrkX4JoV66BfFUM16nbnT3VZIoFPBUajgswZ95Nqlr
jl+8RLpRcNywz6kgGKZIEO4Z2+8aF779gCVco8haigzarwPCa0lEEKWi4YqtftRVTl6vGeu3Pkbh
0dFo8sb3EjXMHb6O8GiDyNiHlX7lH75EnTtu5QhJ32OQgyJllTgp5KeatlQFqXXlwcxcZfUDs1FC
uwOaHgXMyjS0ASk6Oo6LQFzplCxF4fyOVElN0ynjPMTkNnlxnRC64VuE8Rl0WwJDXaKcqId0qCir
dONA75MMoPlHAdknYwLqYyLt+Mo8IT/NiIZSzww36gZvYwylPGSJ+xiFj+GXN5naSmXNcA+mKXzW
eRmrbNJJ5yYvbVU0kWLlsNAxebvc+q0rd07Nm01vWXDzY/naWRnT7UTechf6VEA06m6YY4Ntme+a
FnNRKvWTE1K1mRk5IuzqgnUUUzKkEwbckZGaRMKy6uoSoIdLRmSkzOrgKgTZdejqkLNaiuG0u+kS
F71ekZcIQDLDAkY7JDBtcfTSRB5LiShv8rz7aF6SJE07hSIcUSvGIDxEsJdk9p4ERoBTTLnLzm6H
A1qUnD0petIp2OAO0Fd9oBXbAQSQFhpzYEIzviaafq9ppXj0vW6mQ+UUKjiSjwgLLyAx000uWsgw
rR/e+s5BiVGGm95zaXd3SXPfCyd8MsSbbnfyMavy6AkM8L6EOrwoGlKuEXSOt2A0kaL7/fdkQO1H
tSZ3TOKQ2Cjw/Xzz7PJar12rNhiXRgLbTKmc3kUYGLeJahpgE2OhotflLQ1QiWYlrWorZ76ufffF
wQxkfWoSDe9cMi8m7M7WYahHV7fPaVwGeoJNBEoMCvdhF4TtsEaGFdENUP6z9GA/AHn27+veOQ2M
N67QLt48oXWfUp+LWup1a24XTJ58UXVLO5R94KrREuu+Q4MDNp6YVFVoOa79jnSXbvgiQLT7+7n1
5xRaaNjp+h7vbeLa+anO4pqEBE9b/dxMx6Q4pS8CJODKJxqPnZ+ga6mdyZbIQDlY/mtG2pA7eXhB
W3tdm2m9LVxs3HivCChgB0KBAcNQ+m501OcLNCHjvago9bAwAt01oXNUTB+vUapZ19y5uMjc6H0P
ODLMkkmJLOVGpSQUQohEhIIaEkFZnV/0anpOeq2/sW596QMYkM4K/E2mG/6joy0mwqY58s3sSxVP
joGvqzcbYxcPGhu/edM5zBxKtZg0+F0QpbWzl/uoJAfck04gXtLcY6KbNWenhB2VZ7q20XKUKZWh
owdO0XCKphDrzhsv0dg6D677GvhIl+VI9o9Tx2Sc2gMRKhTE9AXJ8THGX2XUf6BDdB6nLr1XsF7v
hWN690kdxC8s6XuyDK1fQ0WYiGMBphiZlqBjKRF+IQ18yW0nxUVNQLHfZ+PV1+ot0vFsGVJCrity
Bm9BhZLL7/v6Hkczq/NUY7XqB+qzcPHh6sAfTRjMR1q8zFpDhxDOIMSRJDp909gWxrqQ6FeooOgQ
sOe5kE+1usdeDLLhzmn18RVMUTga1UMWBTWIOQSXZRShYQlh2gLFlQBMpPrU68bcutVQr5zELVea
D45kBtYfVIr/Jw3fyRpbKxMYAjYganTY4qEZHRDOkks9yGFp5c85kj24IUQ4lHUNQcg1+pWjdWrj
21Qd04hfa7DjiuMc2pLJFZpx5uvvui/TTwSgBW2ikFa/ys86v4GtcmdbYWVf9QK5AvrMehNogTwM
KdR92w/ME5oRubQsE6FKEz1R+mrA4szyoOUc7bKyCDyq8+ChV9FnljLQHwpwuHR+wQjVFKSOmzzy
AedHx6zL1Z9//Nff/vu/Pof/6X/lZ4pEXAj13/6b25989lXoB81/3PzbLU/538+/+edj/v1f/O0Q
flZ5nX83/89Hrb/y40f6Vf/ng+ZX889n5r/+j1e3/Gg+/u3GKqP5MV7ar2q8ftVt0vy8Ct7H/Mj/
3zv/+Pp5lttYfP31z08SCpr52fwwz/78x13b33/9U0jx80H9/XOan/8fd85v4K9/bquP8v96+NdH
3fz1T9P9iy2U0h3DUQJhkeKJ+q/5HsP9ixLCMFxXt4UlDdP8848sJxCFu5y/GJzjTN0QhiN1Rzf+
/KPO2/kuqf7Cw23bNRToBVtX5p//+23/29f3r6/zj6xNz/j/mnp+YsP+84/i79/z/Ma4zc/bcl1p
OI7QhSHm+z8/rjTSeLz4HwnmtJ4mH+oAuHqN6Xnnrh7uNSIJDpPbUgDSWUSqnDbj1jNJlmMTeOmH
BlB2Zca3Ig+Y+wl377RBfuo8kmJ0IzK2viWtGWO/ThImQZokWKnXe47d2IMe35jOejT18qoy8r+q
MjR/UyKgI0q+zBgppvC6p6pxqQ0HQjwiyzO309gOp9oHvpbCkXhsxvyUwMcmDrx9pfO0ajtETbWw
g6M/nUImwTsfos5G0embwthbFbkb7WVDCosSQXp04GKIkFAGI25T9r3gJJAdkHjugWrRW5PAm0FG
T2lpfWiOin6TsHiYhG69JBUQ2DKx1zoTWLwrjX8VWuBfDUShq7ZpzGVMiPahzscnQeN7h7yPsKiy
QrPHIhkq612bavylSfZkE3G9rGMruVg4kfGUS6pYM0XT4Vd30u3SC+t9crGr3yIQhARVrbmTdq5v
RkOnulXkqjml/YbvCfQEU1wj89il8rNaxR5OXSetjG1RZ2yeA3PD+Tda9pqBsybBepVVjnVX5HZx
TL2uOJaYSV1CfofKL8/BZBF0FBNx2mWCfBm/vfqkUWz47RKa9M+LKJCYDuip7dIqK9dh4O7oWfgE
J2lOvQPgR0VdxwDd9JKb5VTvkqJ86yKQTjGy04tmYjbG1KTWGecwdNPxbxlO/WUyycwokyzcStBP
l5+/eZ781oKy2QlDN5B9IpNhPH4ZclCLAalK6NGipcXT0O/ObSz+UbLR8HOshwTHCIwdpoYuXnhf
D6F61hmrB1j9PsR8lijzgUxQQK1krawUmtlFk444hPuJJNwcX/LP9v3nQsbEZ2V2M4fhoVv5aT6V
4K+u+gDWWtS3gey6yXbGR8G+J+gNebEQXD65kM4VQ8lTYBbtvZpdjb3TqZn9AvgvixioDo57GCPH
2Y0IKrO06Peu7//jwqt9jpeRwSZNv7XoUjjVTsCegA3J0WpqxKsvaIflg6wdJPsF9Muobtv9GKaP
LCPa2gCxtUxboEXsZsYtBdBAix/arZ8QkccIYucOgDey1sDX79DYKKk5V2Uf0BBow2rtExbOYBmC
Twf01Zd7W9EBw2uTbPxyordXa/eFj8RAmiu2hDP/vijXpQvIkenMAETPxmSnvViqY2AXkKMF/ere
kDXO74HOFyZWgvpIcckdc687WrTvKk1bZQExGJiyHlD8GPuqJ/fG7Pv40S/HHcXOZ2dH3jWu+cc/
/ZuhGnGoBooprutT+SbkcHhjREElzW0WAWYlHpWOXY3Fknmhy8eziALxGFBxuiY9aBkV+yZMo31o
u5928omybXjo7aZ6KCBK9mro1n1Zl3dOSU3bdRX0hhDOaaXOaLG3wSip8FHpLRBr30th/NYrpgBp
hBDHoBE2mpSjfs7Q01ZwG0OyydoOmgkDjmpX/FytBhdDa4tFYpF1uC/+j7vCHNLXz21fwWGNcQj8
608/f4/nR/z87e9PNrYWaAT6lVs7LPLdz4Vw825pIdhAqR8Wu0oOpDuXdv73a20s59xEaT4Lic1A
JHqxs+bHdU6RgK6aLh0/YBr8Cahvvy13uZAlapawIKrhn7d/7pb2xB+ZDP7jkT93Ix9hzqGpV8q4
N4+I7dXPn38ufh6KL9nocuQ+4zSuO9vUHksZtLskJMfFTxL/RtNNPSLVSQp927XSv0MbAICt5pxh
GY3Y8dH6NyNPi/Woz9Oo+eZkfU9KMfcs/UN6ddlWP4a9DG5dkR18YQann1uTpqLlKNd5nvItFRam
FZ3cDqsIyE4SLhu1XvyqCcFOmsiAoQyaOx7xfwhXY/+bpPdVlgB5J0s2DYpq2/TeCVLotDbayT3S
0KdLH97MNgLEYpX6quyILcwNNLdj/awX5M7RGf6q+5CvNUMf7AbN2gJt/xh5JOYN2B7mjjrgOzbJ
jovKA0f10+BcbBsV+9hti7ilR+QAWtGQ6lR58DR15i2NtCeGLiv6SsnSgaNcVdOJjQAsPdKAivTQ
esDpnB63IpEpWvzqVSmgSmdWLmTqkMmG6N58aVF+jwXIq85PvoymvAIaXkN6RBVRSriZeMqS7jk2
8LDhzPjFAc6uVQctZN+s0cSQ5d5aOktD7JJpRZcD6eDFtUxaAwgZE6R7xdBdwwERcHvV8uooUZsp
3aDZXaavrqW/DpE4SMgUTnhqdSCHZEmr6NXWGUKxAyY5tLqIzrn4OtnnM/EQGBDejo3mZPelS46e
a7+GGlI9tDRf9rxhoTFmd7mBEVL7bUQRhNQiPeu6uSdNr2lu2BhWjlmt28h6Fx3bdFmFuDmSL/wH
6OCJg0ofMajRozZX2TDhm23BiFpoYbWNT9ZGZ2fXhBhSL/9VhxpzEeudZsN3I5OnIuKLItEI1ruN
QEgwjC2j4qTM4qGD2ex1sE6E3V6NfGem3UbkFd3tcmtV4kbpzhCn3M1sg2QaVuAmzISIXb4XCSea
Wd+LWbqXriMrESRpTANi0PtrPuQguXZZNHx4Em12kHfn1LxNE2txq403G5qIXxa4v1r0QRWcX+3B
8Ltngp2ePZOeeWp/J3bPluZaAz5u9H4XOjY+yp5RFkdZT8yG/buRKwYyK/oijxbWgUVZJdNDbemr
pK9OYejv9IgE8rxxf7Wif5uM8erwqKYGQoBAFH3vCeHqAYTiyXdWHhlYLrSjyRDncNQ3ha/96sMa
BMiiQNYzFcM71MwdPPf03ivDL7/2r45v+QvL5EH2tGmS9BWayDpqxUZv9X1uN0RJMKpEPt8upBq/
h6IHtslpIBkknjZteCWNk3VFsA9i8lYbWNDsUF91Sr5lfIJ6JgGKDS90CfG7MMkYQsImDJkciPY6
jdZKICxuU+Nu6mcAXf9UjxxaXpVscwp/gCZIl9LvTmivspxzrA2+sWHhxbOwuUvhSHvpWzgHUvkb
0zh6GmMA3+PMZMzar8gh88wjPSTLkDP09SbOvXdPYbwK/CG9SwKbeKfkOe3tZ0Q7LqEH7EKQKruu
w5DPPMnCJJVVuRhvQNcUWnGpygarB10wzwt3yMwAXDuzbG4ihagYG3fRQcYmB4CsAR9/WYOCh5P8
sGD8i5GlLk5tMu7ornzmDu8uCt9GRPAaohgte2LgPywKPbxCreWXhETM1DBU0UpGeEXHnUP+zUzR
PMkxeUhpCPc4h5gwaXcVQahWXmIdlq8ykm8dzmE65t852NA72vkfXVT+6i1+8fo0rkyP3AgV4M7V
tVmxGb/nAr5xPakHZKpX0aAPRS4YRmAXB8vO7jKaKExIiE22s2PPBbLD9NPNYyxrTD10DnR21Xep
ra5pgF7XtBCcjsxDB6u8Mgd8tbBoLdjBIt9G8QyHks8miG8AMe9qml5YGhmt4CFtyE0Ud5YfPI25
8UjvBG+1hmrcJUMZeghkjmx60Ov8heKAZS3EQES8yX2e1p+A1BV5J0wxg3QHAibEX9DwzB27VNKt
O0sCqeMUVr34DTimQSYYIwBkT6O0Vi5KNTskf8iTxrxxp33sHYbBZVJu2gP4vo5ZgRnsQ7adYWx+
hQE5UZMsXyCvw3coVhV2fD970yv1qod8AiNJFUu/4Mc2983D9oxiGY+FTrWmavEl0ZWZNYHdPBeq
/qciBrruJMGTBn+5R7DGJIh8p0x8NF3nwlOWJ4OkjCyTqCD64rM1xq+pmKC+uscpBBg1ZuSLNfF1
bAiupUaoKvGlxvY6jGhEo/lMRN5V2qK0jVumh/abMQ1P00Sbrld0G12xmXL/Oy0m4o7b8hgGw1eh
gUFMO++WlwXiO/3DT2piCMLwJQq3YRe9tm7whI3gq4vktSHfzJ0xc72dvozCerIDf5kG1nVocYGK
svjsA3ZxVRbtJ/KWPbxnKrY+qwpQtm6fSxpv5gZlw8YI2Gu6Fb4v23zoiYQQYPArQn6I7FkgeH0j
htCbF3oos5G5yK0A9pyP4N7jyIYAL5LnKWw3Pinek/OlC/HueiiOyvBVb2dJJAeLMntQ3LjzGueI
aOLBCXSizoAx0w/XAGnbk/sSR9Hvvgyuptb8nkB2m1clyi1EU0AsM8lJVXPiS4Urc259kePhNWTj
1g2ikip7sKxpwbqycVp81kS2Ldpx+B306q7Apro0gKwqRye3+JPjI10mafLlJijyvKj+XDg6Z7bW
sS+EHF1llP3S9IDg2oxEmDALvzgQ0W/UDscg5oqjNaWH3OrfE49wCgQ0GN6s77JA+zQa2wnPiGFp
jyj6vqpB1QvEab9mmDo1MtUERxuV71NhSKAY0YfLS0IL8TlM5cXHpjCKI1jgQ9/bh1SqbVH4n56D
dzd+0FNxaS3qfVmOgCAbziwa8GuaL5AnArCpc58h5XxhpyhMuyh+pZ7qDPPbU/LZ6IKVDOR+QpJM
SJz7wvyZ0O/m0iTBBnP6UrbBTc/zAzEwD+ZPQoK7laV1cOafc0mvIjy2vnFUtEiruN5wbhzS7ZAj
sgKYa4n6ZATyoeq6sz0+TUOaL+YnNHIUOEZlPZniHff72sJYTjt3a2MdkAyZxrz+rBEgt5wBgkGn
EBv0ddfjPIc0zPA2ufM6dNXDHBRW+t0Bd0Oj9Qhy6nOqvyqBY0C6v4BoHsYhREIIxCBq3aOrUazA
5TJYP/wp/KLzA3+KRnY8Yvkp0+Ihs0nusAusuAzkDJSqi0Cp6A55y9tIHJwVaw9yMk/EuKK5wC9n
28CVg9RZN7oJ48Qv94QHbpwpeGmG9JwU2kxhHS95AgU5UaS8TfqlqRAYieqUqZ4BDASCu8zQgSIO
rxVDI/jfzXVE79u5lyS+lQmhNjQJvirfA9/g6njV7fFxYtzHxIXRdDW6nAw8utxN8pSjmEYof+kQ
+pySKnrj/AJgf1z1TYcLjMjE1h3hdeb+yuqLkrgWF7xKxxl+umZN+9RV5s1D+kwdSBL8bvAxUtFr
NRDMhf5LPVYGQRv+oSc9YlVNKLanMv1Nlu7omMsCu/YS7cQ9u+pgGXHeWyc+jJ6uQz9bMrBFSU8A
V+4RSGi1LyJAXx/gkAvXg6dj5TJWhBQlRObI90nayco3cAA2JhMp000Puhm90pusXqteGktneI9k
YtxbFUFtPrAWb6x/QU8m5bVeRuN4NMIgYOwN+0jDAkcX4M6CHGhaHnl3pn3qHPbepcO+pBvBzCpP
MSfO0nPTu9Eh7TEWG1b7XJayeFaEfNiJ/dRiUH8PQWGj4y8f5gZK3A6AAPAfaDZQkDFDrB1GnXk3
VTQXhMF5kgboMTU8sN3FxIjIQWQctIlxx+AHCmDiI3zj9HhlsLZPyjL4yONP+o3pnWkM1sZOqFqN
XnsuCDV3SwulelBVq2QQ8E6098iKMhqY0X3LfVRV4HkwdK/TQXM3mEOmO4JGnHrt2VW2p3lx41Qc
e/JekBfBLIhEhQSUzoiqIaJnRowPGTchDrypw6YadMO9X8UIAjPjgr65iXOxLvrqSSNgcpTaeigv
9ogvrqzxABvzW7XY7/ceNsvOTPG5Al5RcRJv9Ko8JV4zrJqZsFnM1oy2gh6QJ/fhEKJVTDC9uKXm
E6AVf2ieeZeYvwUiSBZHo9rWYBuLKGuhmOUrqdUoOCCais7rV/bIhwmSjAJn0nARABqGQrBgUBhD
6jFuVSvkAygafZP60HnywdpZ1rPUhL5ulbUKLf9aJVm1EaH7gPMyOo8RtBKm7jjBohEKK8HYI3Xl
0k8nLBZtva1fk4Tm7NRqXx25OLTO2Ct64thkRUxtNjx4WnxthEPubWLvCjkfDolAPdfQIWgpxe+i
3Ee/2SJlrovvoeyZStku3py0PsosRgUr1CdNJBpNUf0bO0B2F1ERJHmqM+yP3stgtli5FJq+6bJ3
65MDfht92UcVCRyG902xiMQRtSw0N+uutbFU2SL8KkT6bSo+uDbdqarXl+OHzN0EIGpNBm0bvqg4
cAHleKt6AJAVigrufEWXqpOI5FVI9lcSdrueWL4HV1TQwrtgWdIaBx0/MGjN1D3qZhwCDS7TwDyb
TAMe6GqwcBUqW3tBuy7irD6h53wYUaewyelfe5fQn7QmO4JtjMrS374JegiXy7dd1ltTDziVjWjs
GVBfm3bip5cemTKNB9l6X3DjmBZWID6RQxZ5XV+U0f3OhHrTSTi7MxVs0ZKJ5hgHBRyE8px6UGpU
S8JiVO5sM2pXrSPeyEZ+Fy+TxNGoS6j3U0R0NL9Py5ypQCUJJ6AK7pvRILQ3xeyXS+8D2ySQjHAS
dGpiRmYNiJHaqfaO3z/FQ75Oxyx+yeW4x1KMmW8aLPZbahWUDowbf8ZolJ8l1otFHUz+ztAwuJJG
eW9HwZ1i7rgcWjyGRvvos2U4lNO68bNrlIxfcX1f6PjP8Ozjw5D11c297oovzlyDEJyFeDSqLTId
4K/MdQKYEwuNXxsTCEarpScqyspWqUBRYSXZJRsV/e4HgkMOMVzHORd4hxb/zabRCnAS6Kgtcg0f
kF6uhGt8t0XxPInBZbuG9Ja0El52R/gke3Y0FtouY+g6DumR/3cHBWSzjlNQMPKjqtvHrCUdWofY
tVApNUKvkuJ+ErDC6kmeola+NHbLSXia5jr1hFEa+Dnvtb8zZ7LZ5OOyj7X2WjnVpehW4Uw5FJKT
FnHdX0bhIIjsN7nRH/z0tRyHV7zf8OFADS0pIfIuOKvCvbrd+FwbO5zn4L8A1on8pUm9CJ0juCWt
bF7TPmWuY3ZsK0CELE2KdMTX+dopsKai2UUuiQwYUjx26PZpaKpsLVBJLWBpXuxWiGWh96Q7hfrD
FElWEyg97Zolme2V7rL2wtpVGO4K3f2usyt15YHsSvSy7TZT5oGzxCaxyHAzzaVH+oNETKQ6ZMZi
i9H5cYick4iGtd8UW2li/7XHHLjvuq1YCBpPfY/EGS4MK3mr9UOFTNpx37WMZFMD3ptGFDzr337q
moMZ9ygXDlVuXCdPrKHOH8NW3c3XUwe8S2dgyDUOHpFaSVGdlNcXpGKnV/ZHKLVn/8FhKMuNIl2s
1Kzn3gmItTs4rTcXxgqTyi+kEiR1Jg6KPPs+ZmQcxsYhUNRxzBIkcwg70OdW46Is3U1rGCc29g/z
S3MsYxny/qzYOJtJcRQ585PCutDbJPNIv2uiniWEeXobsjh4CUabNknftZoGlXGhj8EgAwNLYDL5
xwJhifzdAUuO3vlcmt1dDWSqNuonNtbsKFbQfg6daT3SffucXLWWw6Wkr1f7atu7DE/mT2HSyps7
5mfDleuptragVZVTvGVWSpsGpo6TMY+C+paCGcVYB3qQPE5w2Gy1MzSguBM28ZCs6aNzhrXPvR2/
A2W99MBKIpM1tnNeaA3de9I6lK13tNleTePvye+upsH5tI2wXkuEhum11pKHJB/PRTTALUaplV8z
r7x2LQdqyBvydAB4CUoVmr3HmXWksUXSBv2z6OA4TKk7Lrq2+9UWH2YevqUId8cOW1BWFsa27edK
XsX2FvNOeSfNNxA4SIGbdBWORXDXAIB0nK09Ve9prW89vMFOOjN4mnsTh86hGmhQeEQ+R6Pm4lOD
+TJMFhhQjpvcUtvU47MQNXQQwYnMMo8+jiSqxOlQZ2csQfc6AQmDiA7kW3VU5CkfW+IDpUyLbxIT
dVM8++T6cCq59c+MCre6AZ6DH1RedluvFWeN0VSpt9sqJ6vBRlEzHHJTzCPLlU22vGn5R4ecv0m1
V7vv14OJ7tRG8DXsqzQ4udX0iaz0rLvOUZ/yfeme9dQ4WmH/NlsgOsmqGRSHDlFwG6TvVTgeA2dY
CivIliYmRisI0gVuCfDtbXlSlndm4A2/etGRaC7L7D2PzFssKTlKs3+E8ooRi1RHJ+qORdgdaXHu
nImUWUQfojMPRZCd/bg/priUFjJIzqzWax+ED+FwYNzt6JGYNvQpD5GTXaSNTUrY3SkwQINxnp2M
6lq50OHiQtGbMImjj0YklJF7b5vWPsXPDOrtbMagNkbn5Fn+ZbLix941VoNvXtLevek2SkMnt2+D
EZx08JFJmlNGlwdPL65BJg4gLz8DozwKSmyW/081VptYOW+xVb4mkO7RfC4CfnCF3x7wbZ7rgjJc
db+s0WWlhg9H3h5itt3I2K0mzoMNsUEgRMaLrTgbu8HCc0eW3Vl6G23EEGw4IG+u6x1jgKCOv/cH
5vQlcYGyeffCaRfCiQoqqMr6vULNVSUMZWlKc2gtRx00Z6/v59dhs7Ta7CH1cq8V6Z2PFMyUYieS
7NuxOcQMhQPpDXP7KTHKh356ZeGdGfdPlSMuuRgfo4E2dVZ+4SLmBKLErcum5w5WatMTrteEe9n3
Nzg1jzb+O3oc4jZ43auXApmXb+0Alld5mPSyBjSX0j55o42TonIctH2tgp0YSf6G6VyMUOGmtdkV
j6bTm2tgTZ8txp9EEhkw1L/mx7V2vx9wY9KHPCpzl5YawIfZwR6PxSaNGBW3u8nht5JHz2jVXxCK
nWs3v434QRw6fXRFXR95ozC3Manb86eInm0viayAOnZXEYoyVdZ6hOvQJTeBFXN+hXpr7Ghwniis
X9gqLR0VPrgFCAdyM+6aOsFT2lDxpM0pGsBZpcOaTLWtxIdguUfg1TfTsvdOQ8ygOX0EDsrLPCwe
O/RjA4SKatS3ygoOsnIuUtiPKpDFohEp7hBvWeOqx/UWxdGvTvRnRPAPdgWkquppUGGNDbHuL5lm
qZWrEcWRFmqVxCR1QVEgT1V++x57l1w3v/U2CvBdWA3u0ZehU/Ckq/DYJ4AJRXaudae5M6twl0R2
tBOuuyjaWlCgi7WXCqolP/8kgIgQEEGPPBN00zQgCJqJLzVE5tbSZ5uS/j3rgWMRfMJZDzxy0w1z
Rwwrt9Wk0Drj+qLJIn5CbglgPU3dRdVxbaKQ2CJkxZweagcvOieSPIw8wTdStMWbq/rn+n+xd17b
jSPZtv0i1AgEEDCPV7QiKcpQlHvBkJSZ8N7j6+8EVaczK7tv1e33U2MUU7QgQJiIvdeaq2QYPzAZ
2OiE5zaIjP0xlLvJc+xFUGYwRNHT23BhS64SCylzIgh7ClZNAYI1yN2lTRN+UecuREDO3HbtrJo0
eK5hBzUUqCfLEEvL4YJb+ANF+/y5ZkC4jG3qCgInfVoaGtpGbpTec4GzwjmOd1gWQf5Z6ASYWmpl
1ET3WUV7ciZKcZ4nSFwidNroc0BO7caIgBRqExsE3gH+4Qo8Q8dEsLEwkTUx3jwy42Ft+gVbTNeu
otgJFp3FsCfycPeO6YiebkiXnY+xiULjICqx9hBPLkrDpBI4VjQD2uI6zJLxEJcTIZmKDnSvP/f0
4InqYDbMqJ8NciA6U1/oxjafNA3Al3mo1HAA6pivEpE+RnheNslnVLqcVrXwBRD5tEDXRpm3IATQ
LAp3Y5NUZddy2sv4m22qT1Al9cJnJA6KO2jWNFXnLEeaDhZjojQar6yAxMmy4LKXZ+u8KrsV6mqF
xZxhQ5DOBT+MgnSDzNl8O475O0KHu0CiAjHc17SCERJNNfArJuUush8m2bjouwzQmUMfSXMOpoVK
sekfSJsA2tuDAIuL6cRkjYo4ucrbHnjPQtbRU512eIRbLViOJsOd1tOwEDdHXxN7q5ott+GoryJy
fuRYdYcWtAzwVE6oOZe9wqhXGfJhpu++gogckvtTILkFxZiueqLefNALUEgZy2f2SneLgck74lFi
sAL6ODGUNRm+zKMQzQzLh15431HwE9U04XfwbbGqa/fGGJgvtOyquynADaV8XP2oNNl8NFKt9skt
3XzJlA9vY7BhcPDDKMDmWoWxIxEuXHrYbPk+5dpPrDmvSG5SGioF4woxGJ8DtVCaCd1IsuaqQV2z
THwPTFDhPaZD8pAzJ6Sm0By0cPgWEsnOWJsy25R5kI4EE4u4PFDjdQ9lPjxFJeb9kRL2zaj1xjX2
z+dOuWiTmJFUFgV/GOW3Xi68Q6cihJ5ZuU09Fy+fxVQjxALg8QHohBeFrVeb3IxPpMekB1Ud4gDg
XDhNd5VPv9SzgxVT1+dJTcDiCVpukzxfDQQkDii/XQEzDtwXSGvTRq/CeQHFcCyoU6T5FqsS9he9
OznedNL0FuGR3rQrZH7jLiyqH04wLclToMmNoL6mZYP7SHyi2Y6jRBH3iX2c39ZlP47BpRDBLpts
xV71vUrNJ39k8OmTkxsVdnDbCQl+EB9n4ZbvGr1x2t8vfQBdohzRx2oK3IaOCtVMyCPPzeMIKm6K
B/HY5wy+PP0VU9yDKuAI4GbA/FdsBaybkxtV7174HTrFQ+7ZP4qW1O3WFMTVkawZlWI4OlN97Ov6
YKQVodQQydHa0gqLdNdGjIBCpSk5xyCEf3DAlpFK221LLu0bhSfHSG2Anzqzva7YeQWCbsug51gi
6dfilOq3196GjjrIco5Fje2E0G3aq64ZodKjwTQApYcw7H+zUTaNdf+pSxXeOXb0NsCEavmFVq5B
skkyaPg5VjFj1JUGwYvebHg9MFPDM1OckFeCbC2jdKnHExapVjPvKoXADRnGHnbND1CPN4lBfMDI
oDAWVXsciHr1IfSRrKhbTEEZrxeEwWc1wPZUuOdqhsGuZamlN2pEGS/TYxdPO40LNkYtEp3M+kkr
okNPJinE3fElJeXKnnO1apNyWDa4u9oM3wvArasstd4Vs3M3jq8rFAdYm03GwqgmDMPfJKWvsSDv
GBjs02Hv6evxSSj14A9IDdKhiSlGJtnCCNr71AA5kRm2vwL5X8Ggz679CvKz4/Q/yHcGEEDPJE6e
uQDEG+IQsg1WTuBOrX1kHp8fNGAuGKRO/IuYLPL3VkgSJVHwVyXl5itSOaim0LW/Bpa68sLi06Uj
ctCl9Z5Kw2COmJzF5MfLDNsKBhO58VnTpUNKwF3FlenyB3sQfVdROJva1jF+WSgnMz3j3Eb8hGKw
uxhCJ1zmlXW0h4b9ZCZ3Vg0gxoLgidEagn0JupMCxEhSxdTcB0Y14d42lmnW+1t8XB9V3morxwh3
DOO+TfwierdNRG3eKwRJNEoYZzP66nRq4F1QjEt/pAOH63LBFuFjtPPo5QHBGma1piOYLKag37Uy
1Rdpx26RacB8HeYRSyLizibu6Cp9QgrLoCmn/F3YCdyRNmZAPFn7tHbPDV53ChzloUlDf0E97uRo
6XcUtD3qgjEkFNY5a5MLvDXUz3nMddCB5Aa5AJPMOnfpCNqdtPG4eoSHBf468717qig5+BvU6uFZ
De1302wC7BApEhGtuiX1fuF5Tfboyc+4LQKmy+U+IZkjIa0uVJz/VfHCtfuaxCJ7TfpnS7i9Ti+q
HbaDQM7Uee2ClQHQ4qb5iv7ZizAMgXDeJ87ISZZNYqSbZ08MJzfPkHgxSSu9/KDG/qTrECUHUlhm
ejrAFw+sjOUgKwg54jpOmvvAbe4pDeDj1mg0Z4XXbHI0oduurl9yhZGXrq1JscxnrwKvQw4nPLCC
Cx/zb68U8ba2MuYDNClH89C5KC4KiW7f7MWKMedb1oU3FJCqfZgMD0rW0zJLa6SNLmj50n0SkkVJ
nM0LfijCPOr2xezbbNnGQGzC2kJcUaWLbsQjlOCnw6LzEYDlWZWiOg5wIbAKZBUlbBSOblFS+NK6
g4LnklSqYLRa7nV9SG5M+BmGFmgkXoXfNNc6KAxEtuZroMCZRuLLPZiR/0nmcAagus3XbpTRyUEz
4mUt0WNuvBrjmEIpElczx3phhAxfB6a/qgz8Y4BYlK7cGc2UBdHUgFj/CWaYk1ce31E9/lGRY5eH
9XTd1d1HKuijAnWB/5ljWrDIS3H6vZnKk69QVrq1vdUYXMcZybzw2NwlsMO7CQYASE7bYIWLddVG
rxqpEcvI86olGTV1A8aHvQeiY0c0FrUZYeKLdgNC04aVIzjDR0NZc9UEby8ZPAZzgFAkKAZ02WaQ
FAV9/c43SLhNJXVJnHdvfe1s9RmkIYZW20+lu7GQOKyaMfpQaMuWpJMvoSIM195LyPnqytcoHvd1
t4b2Ao7MCwGXeFA9hLlssLIs08oVa+WOHkG24wyy5+wrWPtGhcByrWmH6W3F9KhdxlnQrcu0Z8Jj
PgRmfkyQ4UHyOY7QvFHELYp2BIvXs2f3EMyHbsJew4aS8iAUfc0Ghyw2j5muZvSbctQ/Kyc8mYqU
i6ZDzzd6P0BFogyLQalYQ/isjPomhH60cGalVh9vYxkvg+xjMBRU2IAyD91fnVGU+zYGexFP8jOK
S9qmAKYZdpL6PiDPvp7qdrztKkAhNUWU99pAnwV+PTQc+92rOM8Rk8i/z0lRgy/HS/lIOuXEaTMS
pAe2zOGaeezKcLvRCdgOUwbAtYaIs5ui8eA3aMCySBtebbIGrsBlBSvf1XGQ68VzE8TmPg4bYw2V
qS8QyjEUqMvqabTH7i0xrP6qZkZzyp0e+oDGiTFqW0r5HsXA8GGKXOesp/RvixGQqD9aByIesH0n
NF6cRJ/eS92ifjFOL4NJkaYVxn5qhL9tBz9fBiVNSnrw3RGH2llOxAt53XzNKSYfkEhB46TiICw6
ErpzuPirqmudcGNlmHLx6zvg8nD13fpmVR/spHGapREl6Q2TIwoQaQ05TSrrKpXxCCaJvlHmZNP7
1HvfpnwOk/TakGsQySNhJ6d3LJhondlrDb8Xt1wHtHXvWeU2mtAA1GDvaSRlQFH/deNWyI+7lJZz
K/PwJvLTR61Li63Wj+HN5SEEmYQpdeO4iko95xDTQAPZpjuhh44OZqhCeq/RRowlkuMYNGpTrKPQ
a581uHGrIBTZNtb79pmgIJpFkXCPTtTHzzROGtl8z/w8vu3zfjjm+RBdMWdqnjXBJMZUPa10qudF
CbTCrCGWGKMyCsKUJGbl+b413/hlxoNt6DkY3Iphl6aethNl7620tM2fk6G8TXWv3PSMba+Bc76F
Xses3FQEtMZxD8pQL+4xWU4g2BCBpATdSLRS+8tN3rvG0usVyRh6mt377tarSioTIJXS2KoQ1uB8
qKdyaZavZpAFxLQwcEeXcGPnrXvjDfl0LXr/xpFJfJCd6wMm6oh/cSJ64WDq5lUTwTizkODMMnH5
uieyGPTE/PgQ2+XXX1qu4p0gcQTnQLrrlUp3l78Qz0do40W47FyBMHO+ca2EpBm/3DQeNHK3seuH
8E7vIQbnNUNqV+bG2aYcpBSoYhek7I2oLG/n55QQq7wCFq4iLpmM9wt1LnOZnbHtmmN/zeWqZKaQ
Oo+VsSOXwDzbRDY91tED6kDzPGSgDHR91tOnb6TEGueQtlvHmGBhefZLFwSPRcogiSsjs/xILQ1H
pOss6iCAZSHhZRomjzIvTljVegw1iFs8iCjU4Kzp5NnXjg53njGlfAqZJ+9QBqBHsdpHw+A8GBr2
prRB8stphjjTeiSOGx6lyrBZDn4S3hcDs36T0VY03+RDc8KyFB4vD+kNhKgaAjbDfWuT9rV6ZOSz
HGw5YijOXH40wviaCb9pmMMPdOe7gBzl0cI5eXmSFvg677Edm9kryjb7sZKx8+jyJSVU1Xuq584j
xB6YCVXvHXoimdIoCu69knIUiJvm2lKR9+i6IbEKgzmuDSjwj0FKijvC9nKZs36tqYL7NmPddeVA
UDAK7TFSdXPUAvt8uecYsnpIS/IYWG6OzuR+1FBYD/k36cXDqWMayvguOCJIk7eXpwxyMgbZnVKd
eRVM7vBMZR+WbGaK63a2Aoc69CxAP0yc5mdLyr6YKg2qGgxAyqaNzyRpWdvWDGx+myA+Q3NL91WJ
PvVyF9rlkInmRg0F5y2RnIdAjqT9dbvLPat0h1NLPTmrfPdUO2c8aOk5Kz9VzH7RhUz/xmGqzqNm
reEHy/ug9Otz3CrytCMd0SbQWZE2Z6mXr7JNi+PlHh5JMp8VFtPBVvXZ5gi5on2orS09PZdK0d0j
KRi4ctvsLnfLPCAJOuJncLW6PVcduM9ScysGDchrU7/pz83AyR+Lpbm53B2GMVvlhLtvEkv156Gd
1KqyzTvI8TogUx8qWtqBpZmtyEPUjGfSSzZl5s3WkrXQOu3Gr4aY35+b2lEnFZCVgAs5vmeD8ziR
hlcdMewoeHjs8jJNkNuqT36/+flY0QXlspZwHn9+nIA3siqIOln+/DyEtdWmo5C0+PlYnlT5NUVb
arD/WkZZEBwnh+D88yGqvuqm0BOmUP/zhYn6ae80/+u7fX3feT2KKSWC2gtvfz4kNIbACKcPY5n7
N53qytUQba2+6I9O4ce3l5t48sNbKy9pAqKF+7rxHfcWuxr+a+/PhwzGvXcVfvX5RYVqrcNACMbi
QtYawxh/Xks4e9EPDhoIxV3DLpPbiWYGTCyQVZcXgrpNlkjpSpihPqz4XK0A7TPKmu9dbjKKPomf
SYKzjGdTEzmZBLK8I3aJQ84q8g9m1vdEdRVnY0TBVpciIbg6Jy+gbFxiVepbIm3MzzS0P/PK7x/j
JJg2KZLmbTZylnMoecxjp+mmoJa4NFsSOC93Lze0MicUbb64udzNCwTXtaar1c/HfnudKOJXP63T
7S8fMr//8kmXx7A/M+rIw/1vn6ExZLiJ7MoCFnP87d0/75pFIq8LjR/wX9/q55OXxwBEBxtsjpSf
59W63FyeiEa3ZUDSGzangAb1/b+eluU0MhtPDeIsQ7tANza/8vL815sw/bwjJYL7kt3AXqqfBVE4
ZtVU59ox+zvXys6Xh7EXjyDusVNd7iouKRDsMm17uVuQqUt/3rgNm7x4Ks1bY0yb56LpvButzdBv
zp886oIQn8abVpdntcQkc4/awV7NL25qc1fgFnzQwjw/FYpjeH5TnotpH+t8/8ubzNL017TV0s3l
TdgMmTaj97kpid15lnQvKpW2Z8iX7V3U6F/fvWrAZnsF5YTLm+wJf0ZLIvz15U2Vpb1SD7Ru7bhJ
n5rs4bLcmFCuG1gKMAzmbydKjDtJVOiry90QYs0iJ8Dg67tT3tx1VOMegiFLYDnEEDb5OqVewltK
CDcxsy3ifxO8e/hp8cr7JNOSU0NIKDX+rFs1lZGemrwKHwzvIZ8ZSZcXWNIgoSjorPXlsUIr5C1J
CGjJ5nfP7yHHj6uaVlfbyyvoD/cA8bz7dP6My0Ma+aa0s4OQaBgeA9HZ7RO0cmiN+JDLTS2Lb1iS
yVadH/LciQSICZHP5e7XJ6XO0Xa0E8wD59AMdL5oeREbQJzHe4JvCeZc+moFhoFPMVBbAEDtuXGD
29Hq3HdI3DGRVZ4NaIuNaltky13e6bradZBp+lOZyoD2vwV/x/fs5wYAweUFtY7JIQ0n7ZCEDbPf
BEIdzXbnvUdQHg8VrCBiCzGzmfE6lm37phcEU/D8BGJuKYMs36dAbjnRUeS6PIGAjppNHcF2mUBE
daTorC5PqOYWGh+aamcI1mYrxHVFD4SrfvZ0ed7PicQILFu7NSbfPhQFSi5K8O57qE+rboijl8oi
ISx16MQCCe6ePFvuLi9gUNEhBqmCo4Ea7Gg5PVFV83ahjHf040A/O3mlb93YtdZp7WsvrSsXlgzH
F4V4so7RvmnGGN3UcTccO5vDG42U8eF6KEOHaXxl9EtjIMrrnRMi8aD3C4ZyfkVfefe1InbNz4W9
IYrX33qwBeYf5lTOLwhcPDtWaWn3Y61nuwJIyqqXCUr0tp/5KcYH8w96eHFlHGOtIl16MDhJX5be
baMxtd/TvnSXuitRxNhsG7TesFnmF1gUNscwkM+Y4IHQEwh8nYRjc5Ki/H756CALP8a+dU6DAzhh
RIS90SaZPIvYhavDsivUL6RX6s0dgMp2DyghXg2tU7yH8ePlBWSdh0vWm3Z6UNFDbweiJ+dljxiQ
8ODar5wyjFXtesPOD6vh3mYig6iOzxZcVdFEOGdh+aQ4pGYM8DyPzwybvz47tYlzcYM+e7D1PtiZ
ThytEVUFr5rPZGv+iJyFLkiz9Y6ppRsHPSyId4FX/GHlS7ZM/FFYkAZH39aYUAXqVji4by7vhJC7
xYKHmryE/5iNop5PRMlJUSL/+nquW7x5jsvwWuLTxhoP6hBvxxP/kyrOwrvYlljWNHHnR+zk1JFg
JatOe9ODb5cXAHLQFiV00RsjmqJjXVDZv2wb0FhXZjwmbyK18Mvkvkk6UlLeGxoqma8VG7Pbjt0A
10akVlx1SShWmUa46Pwn9nwkX8HkGtDp5kfREAe7qKJE/vNFv/x5eZNjp+b+8hc1Nt1HfoFqxQDl
tPzl46L5My8vunz61zOX+18fR2UtnqeR67G2pL+8PPMfX/71fKgjtyqDZvxahcsrv5Z+WdAvX/Fr
Sa7TFtvIFV9f4fKa37/H19svn6Rz1FDHjKIfdQJJ6ef3uPyVK7PY/S9m4/8Hs6H+DrLxf6bv1cd7
GL3/hczBW75AG0rAzHBtQ0hpgsUwbJ75Am2Y5h+2baJ7NAxclublmT9BG6YOTcOWJumNDhjdX0Eb
4Dkcw1S6cIQhpbSU9V+BNsRfMRtSKeAaED0cpXTH5hv+FbMxthXT3rpLSSqmWuGFztowRuQYEOSr
WWVU5bMot7MYaQjP2wV1j4Yxui2Y8l2PvW9BKA1ptoqBMxIh1ZRxMYI2BwMx64J63kNZpt0qK0l2
VDPUenRQ6mKo67ToTuAE3XkJLb3eUjvpD8PVL7/Dn1SRXykiOqSSXxkirJx02FBU/k10sFI6f125
KaNBXeV6SOHNfrXLWegloR0jZXSsd2m2JzAcT15ObwWNyqdTMsMcCHM12leXCPW//zIGv/OvXwZl
p3DZB1xlCotYPjl/2V+AJgShNmi4yITWyuglt+tX9Dv3DIdBwoLIicxtYqFaHEMb1TZne1B6izzq
bqzM+gHHDOmg7X1gPq6gV1jEx0zFIpHk8vRRYNPMmnldbkoRkdgy55sO781wwFFQFsZ8inlxile5
AFRnVZG5pABxD1sJ6kCobXoref77VZ0366/oFiXhyTisq2BdpSXdv65p2ilDaI4v8J4Spi1739yY
4onMgXqVho2OzNcz9sL/h1/737bvvFTgM45pGspiGP/XpUZjEpl1liE20BlszRjMCD3zOGEy+vvV
s/999ThqLUvQsSF+Vvy2V9l5ImkpNRTXO+gcXTrD4MMB5IhzJRCEUygcvNV/vUjFsS5YGjo01vCv
62alKXaXNtcJYojqPYnQAiKmfe+mISl3rkIDGdn5P2xP/bdTg8HPqFwbwzswIJeN+huBRy8Mtw/7
eiDoy1Q7omFzaZ2J8973RbKfjOEWRD8IDiNd5i1Kkr9f4/+wD1kGOCFW2THY0r+dl+xZvtF72bAS
jGaR1A2Y11w0nrFOyoRxzhkv+tjo//uFmq7glEhMNN3j33ZcDaKtHK2IBJKEoDn5CD1z33f9Epfr
69BV0K1NVC9/v0xd/vvuZLG72pbACwSN57fdyfXGxojreEQLUr5poX+sfHnMmSwQ8uDGyzrtP802
wKiR0Ki56ixtC8E1/Id9+j8cPLawkMQaEBIFx89fd7BC2p5dWwm/Nb2sLEpmrgP7Vx5+//u1nbfg
b6cGmwU5hqUz5Ob08NflOJD7sLCV/cpBFFAk4ypGcG7iDGRvLojG1SO5LOX73y8UBNnvizX5jzMw
3RN2Znasvy7WbyN7DEyQtZRq2zV5S/e+pqVM6W8bC2uTrhRx47p9rQfkiw7ZN/ZIrNMmE2/cAB9a
es8WB20UFwae4Ggbut45xdNz1fvGCt3VN8pnZ5kGN1kcT9cOkZgIuQ/B6GEx8eFeTpo4W+9da9zB
oiUGZHC/6YUk6BeAVYz7Kn7sg+yz0uNXI0wRSUwvfeq/kbR866hli77TLxUlBmAvgVEQq9INBG2Q
GTh7CSnKkxSd6O92bt+YdrDODP8pqocfeYgMvMrTOzV1Syf+DLjuDj6GDyd8ISrs1o3D+3LwjkVf
bfHOanq6dZPmWu8F0w316Ilx1wAWRIeJ2D2iTQAbL5yQVDu3Np+BP7s+VejcQg/9PTTQJDgQLnoN
ogUBp0/qgUuUl13dFGaKm+oKiNDCAgSPaCFYSs+11xaMZ2r05YeJiGFnDtrj2ET5FXC5u6EMHBy9
lQ/H3qmQHyVMnenToMHdBwA0r0ZOXdeJ16lFWRBYULaHzEnuUYHlmMidhSSiFgBINm5MiKj8CG14
AH8ebnJD/eiNo5UWMajVgs6vD0CQ4cGi9vzrHHnGqZjxElxYVe/3h8Yy9pFLz5Qf8wfa/ysHCz+U
jxzXGhNVg5oNPTvs0gO16QWSUhrK4wQUSFsiKzWx8PVqKQwTw9oNM1v76INhXdaWd6YdJaeJoq2A
EtYLyhqN7A8QZJe0SDCKRYWBDFV4O1VoL1BoNqpxE6ZJIaYb19hQYynAX4c+RQqJyFKh/fCJ7vHd
284P8j1I0QdbhONBa/JpK8kpgGqOcFl17d0Ei5tVpr7tEZZXwuNukil8Nrzyhbzr+7iUKzEM9MwC
KKGDSY5ChOwsjx8Ktz8Z8jwMWnPS0EvI4JvvYJgFyUwLTg6v5mSOO4X9dSPcDPKXkYh9QESNqo9d
mzvLzEXDXXbWj5JQaVA43lU3DNFn4SJYdEpcFYHbob9aA+j3tsQLHDU7emq1DhGuq6wlMN1ySQ2H
xEIZLrOwOGfu+M1s3ae4GvVtSsY1xraYA5WBEMcqBRtUUBOHXG3azbZlQzV21+/gA8DAwF2ziYT+
7jaKcl6eTBtO77cX+rxx7zQmkpkKzFxgUQWEV4Y1SrprwHKQLGoxbXM0NFfwtvFTYcIDdJBuGOKQ
62j4zGlHgg4ARHO+HW9CyO5kFQ6vWSEfPKT4yzKKyfCh1Dabgpx1mYHbl1hiV6S1bHK7LLahZbY7
qOvWehzD+1kMts+8+G4sOvxhgvhZoxcGe26RHXRMS9lIaEsVgn5z3DlDwNdfietjlHlN4PqLqFMy
eHI0k0Q5vsK0JcPHnKkwRFQp0JjNTd+gke667nugCK206vpN73uFGLFot7UMuhV983I9cHwsVaA/
uAjekLo539whf89q45ZUPINvjNGxQTua+K9HJwFWU9P4mHwIJr7CXJ1AIetj8QlXch+mqb/K3eyh
bjSyLWVzhNKvAKAHE7BaB+Dd8EN6Ywp4Vz0kVhVspLb3G07LokmgY0cZkncNWEnk5xsL7lzakDFU
C+ku5hIEYKg7p6foKaMBCEOc3nD+ot2DaGU0X4Y0uRkzwgu9lywo0C96tnWV6y1TlvElL9D3phiy
d6hWx8cxvKUqzJGs6UTddzMYVRbtVQMWaF2YzibUy49siH50dRHdkYiwl1P9FryZUt77/pH9DhZA
XDw2lDEwtSJj3cu0rFZgPceNsKqNnSPuyABJvAQmsPd+TL0bn7PWg5WKbO1zzvezpF7Yohio0IwT
WUrNG18og9qX2Us14IW2BAFaxLMOIAMGisVGYBMxV5NvPxNrKfyQz+dNw7rr60VJQsc6VBYxB3jE
YkL9rtpx0h5cfJDbCMKf3xZ485vQ38uRCdooaEzVwZo4RQ4ZErlsEzed85yVAUb3QvdXrXSJUxx6
KrxiBLxO1IT0QQs7+rOnOyWqTc4+diKmhY3TdBVL+3tL05CWF8x6KDIIKYNViMtjQQT2m24gvcJ2
6hojnrAeOCDqzBUnKtAZSKT3zIl7GrRUhic6WZ9tWN8M8psRGg0Bo/kax8OnbRTTOmg6QAbpHUEM
cuml00MTFc99523AIp7iRPuG9QqHgJYcs/5UkqVDzCOe6nos9maDOM0Jukcc8MG2SOznOjGnqzyy
9rplvJfjhPc0zp8rNEGUgEj4VaktrsukXOhhZN5JG9qecULHPByGUkDlI3CSkqU34l3l/N2JLl9U
wHaRet8GYK3w/9ZvZg3qvqmhMeukrPPBphWc+si67wiWkBVkChzm35AvauDAxlITDySYvM5CeSu3
o1uTMNZ75XGVLaNqZREYuKCqpyBGOPMB3e/KJv4R2h0Yn3rPLOMjTqbVdEi1FLJbGH1YbkkCJG65
LCSzCq/rkpxJdhkxfg/6tF0QBMuQSE1Q/WL5qElfbf9+lGb825BfCSaMum7Kebph/z6vgrwfcuYI
Gi4+bY5gw70nNLxbT51rLn0P0FvcdumuqmY7rOYPOw0v3LLEoo7xaDz0o3jPM2ZBCfscJi7c2Uk3
Z3O0I/pXrPywRA8O1HnU8i9Tm9WnNg1QqCUr1yseGvJHyiBJSM4Yv1tQznfEUxx8236fgCcRCUxA
uZ1rAyCScs5g147ly2X1/xdh+w8IW5spAKjf/wfBdlU3eRYy3oe8AlT3goblDV+lNen8IZmuOI6J
AELprgJH+1Vak/ofjlCOTTlAOi41Lva1P0tryv3DAgPp2A6FN4f6EHOF+othq+w/lG7pvMG+fBpP
/c8Xu/uaxHwxh/8zw/ZSXfplriOEDbzWZDlz5ceU9lxH+KXgMwVTpEErxUhsjsNd2lXupujal0iI
4Wqy42k9mC7a8sGZJZLfa2s4M+wkI4weD9AmA7aSQrVhEMDJeHOVpMhnA6slrMDqm5WeXsnUwbFZ
msOdaaF/acPuGirOwTNrXIKtViGmzad/mCHbxm9TKdbK4Cg1dVs3lMPG+q3M0ttNSeBVKej7iCdZ
4LiQLsG0ZqB3qLxFt1Ba3R0gcOzMFveowXRB6K8TRJhN5zvassx+WDnuq/mlnMTm6254Sqp0WtNP
QP+K2mklC872EQlkEGDkzWjTUylcfUVXLF+kRamt/Xy+aldTfmV2ur+2JUZsLYBxQhTALjbrZpX5
dre4fKxCNHZVNoQ/lUhfFlYviFvoZvcAXTg7H+iYZIWNRchD9Y/k22otaNqpt+hESkHO6LQVqyy2
QhaPHsBSZNDENxpe8gE+DpxRjY0tFm69UaDzuABXJ1JGAT+GJCJhUrYf3MI1r8tBfQ/1JFyhh+G6
NS9bIBdFj5+BJ8DOnBD9iaHc31QmDbGm5BJmUayDpJV9j7v4NVCxu6nSeoEzvF0lWYFRVBJBG0UH
B4bLqizSZ+k1W00RDx8VLUZW5EfUC9mRVIfdrkY4PhbJMZ/ceoeb/0cXkQemPU7VU/ee9Vyj89rZ
M0jEYqM3uAxJaY4nCwT5vNnG+uCOtrZENg/yQGHOlhXeXOrAET408h51WumLIRr7K7c0+ivwvScx
aW/B3P1itP/98jOgxEQ0XZMfGYBhGpyiIxLDva84Tml02d1GYNX/WmCEFQDab76qx6m6TkztIcu6
D49mKYE9JdCoeRMyXvGvp7ReaoBfd1ZQFfuExrciU2YUCVkTbveZoHZd0Z7fqlo+Mx1HMFynYq9K
Np5jRJjAp0+j1hiM1sbVQEcN4Tf5H6okNiHqXcgh8zZsRMVONaRn0JJ4qCi9XkciVUuKZ5+X38+R
XEP5f1QcCGSjO3oMiWl+nY4xai0rxK1lny8T6bsbHxLN9WR059QGn6l1ubupc9hqVAZ2SPh3+lR+
koL+GKIcdnFeHDr0kxzzfJDtklIh2nUSJ0QHI9VYizp4kmRaXLUwYQnVwHhsG+TaVUR20pJ9tCKE
AfO+XCZrxKBHt0OT7PcsMxh6MMIGP+Hl8A0j2oeXA7Oxtr4u2w1JA6xMURocbKT0koPILpuxdOAT
iPC8gx053y67BELk615v/3w/oa3O5iNnDnZlpmW9FA0bpdB5tmUk5LYsJ/B4Mm/fawYuq8rCoXPZ
V+s6XE1Oe/fzNZe9NzLymmkdF/vY54C//PgOXitmnYLJ3nU8P1/gFF0XRnSfYmABmNlS6faSuzDj
jNpQJv2/hJ3XjtzGtoafiABzuO1ms9PkqNEN4VFgzqFIPv35qsbYx/YGvC9sWNao1QxVtda//iC5
IrQoycyrYrD9ZOm2Sg3YVT16deHqv8rWgtnaU+W7WXCrNqNY3gMkdPx/+d6pK1M/1guiPYs53gug
mx3A/RbpppE9ZvQ63kr73nTO04YqA7mgGbp6r5EcTi80tc0I/5ofVx/toa4DxQlQdvYB1rDHpkBM
5uJzuuQMS8sEW6akf5msTmrMimdsivqzJy+C2LeBnwSQUb/U2ZqpqKmR40XMR88+qm+davpd4sD0
SJLk0Ha8gkFJ0k0x+J+xkb+v2GcfRPNKq4YluVzTrqEdVlIUAAEsQuzw+KelKD+ZqES1NrmHFbof
oQZuz44XYHAGH66rsyM569O5QWAu7IRNI2MAXGHnuMdg2Y44mHZgcwcd39+jetqNTrsoSs3Hr+CI
57N7WyTXQasHOIiEoCwu+SJyy2DAdjPl/gNqreCI9vyPAjO+EquMIH53Y54snBC2UOiJ1ra+ZCQj
gI+3wztBWP05SdaYd4eI4gxX6Q2rixucwUqK7HRt7wkNQzEwXHFZsThSWWG+MTAIkove6IfzmCS/
M9cKU8s0bibEtawV8eZmr3nXxuwI5M/kwRipu9zhFcOLsJEbnZBOuqB6SQt8nNhOZmNYOO82A+Uh
KUvTQCJ4zMpQh3k8o9jMt+691sh98Bo8ML3SPRQly9OpiKpdtUwa4HDxWnska0IgcuYhtfRHp82Q
ASbq9WysHVlyCHrShn2IC8jxF1zw84Vg0VT0CZeBtysZOFjrjGPClkfjYEv8oFseWjx6wsy2b3u5
4S+eh1LK3B6qQYsx5nXv6l5OmSZ2U7dezadaZLe2vUGM4KjqraTcmaZ2UitDHVxiJoh7cg7gdZh1
8PcuOPvthNyI/C7FZC9cAwyssGwdSCnGFxK93i2pwnx8InB3LAmE8VAEdd1y13YZw5WVUr/m3WDX
3qI/HJ0InCHlaIuL6nNTaVfBsKDw37RdzAG3n2Y8MPpuOqL8eq48iOZ5n4nQc0FIsLZIUBMVyb5x
MaVr9cF8IIeQBdmxNEYZXevO58FNz1Pr1SwZPKnk8sfyKj9rNUS9pmviC9jgCIbpvqjKrFnJCTEN
Vof8UW8IvF3e4fjp414hiiTUO5T7bbdd1NuFRJ18FYF/wftqxeK0Yv5xkCG4lcOgZ1lPFvISlOTA
SERuqe1Js/HWRG0GSX/nGTxzTD+pFvW+gE8ksC9v53m3MOHYV3q2RVoxPvYzqsSWbLFIPgONpKi6
O+jWebA3P0T+vu1xOqb4gj5J2fk9NThRjNwRxAx5+DeNVB0pfuN7OLIvkzwEwR4IUPOH/Dqw5zdp
YNwY3nJFU8GJXrTQYf3qCSzrqVjcd3UjGiizUbMar+rs07zU2VVNVOCaAgbDtlpyg2NmHM+iWznA
ZIVRo96SJqRRFbO/M7IYiXnRnShJl2+tOUfG1J0K3VlCeVG86sMRPQA8kH6zeXzGHp3GeMgqGTDr
93hKV7yDDDjOPQOInfwzbPHjQVXh8lckHuS7KUEHmCaWqsJcz3vJZAVakCIfpqnHuFUWEpU19dha
OOB8/Lm5/Q4S5h9UiaAWofqvNKXp9wKC09XFCMFaNUV5aoKNrdbFhnvi/fBzqwybDsN+ZMZTJG0j
SXDWH7ymn6+4Fdb+izoFPY/NMfOs12R4ztzb0mYbwKaTU6jJin2ddXcpk3Qo1R4VuL++VtIBE1cX
7CjkX6POTyH3mkDW3E1z0cvtY3Y8a18lmUl0aXccFrAJ9YZBxKZgREGHYuN5EOtd5/efcGbJe+f9
cjRxSDrUWoX9pOMuc8oGd4xysNclpRevBWGlBvBxlWW/M6n8WUqYYtwoM0fSbOXZbbKxN6u3YpJf
jtzK36II1lD9L7WVOPX03ln907Bxmi9MqHnJl4fO/rmmi/V1DV1q/TFaWYSLnAypZ7eKcfc6qL3H
kCUXDmvXVG7q7Y/ELrEokseDpSoRTuKJVFHcPvkiatNHqHptZyDofGJPVHuX5rAk4kZDKDIyJpIV
kvC2Dz9L8eJs7JHYDhqgDkmPN9mXFSPxQVYVdcar+5d298+u8q8cBvOf/Rbdlunh++KB+7i+59Hj
/rWLnDt2Tbfv/a8aSr3I8B+fideeCNGz31MCqBBR6vFxq2JoHATm6i7FQZ6l54C8plC3IYxhBnfJ
dRznO/PdXdjeKoKoSCwn41Dv73sPK4t//97WP7gXOpNqU/JeDNO2TMnE/fv3TjHBGgsBPDhM9rWt
6upANGCRuggeefCRFuBQUqBxTWB2yQ2oRUZckMuIwI+41TYdtqNflORNGhQaDkm0g6bdmh61fuyI
itjHYTcwGU5zBw6EBlw1mWweFtEOhbnZeyStzyxdrGCDnzPnzfE/cc8bU41/v1ZTjg//2ulzrXBo
fMPy5ZTetOV09S+dfkCv4vRpHYcIo6hsKyp0LaGnq2UBrLUiOC6pRg8rv68U0KvW1nFx2k1s7UHV
O4U+YiHX5siXh5ahIooGN+n7s0Yd2c9Lc1JPXjfGM9Xjfh7RwiY14a/osP/H1fyTqCKfHC+d4Xi2
Hbi2qwbWf7kaCCcZfttZjDgxHDPn92QD4BsMZNC4MRMRyYPRA5Xrg4eeupkzWM3sK/igIUIcvLBZ
y3uEHK+VNv+5ytTaLjVM3QAZo7E0P9YyJX+lWin3ki4CrsYYcXQYuTXFycDks5EVKj59oM30yfKm
TvpqY7h0nNMf//7wLLmA/vHwHM80LBP3Ts91/jl/F4wJckSX2UHYKaNgD81WBXVcHhPVdMWLcDz0
WXtockiWa75QHlNfmAaWieo4VAWc3OLUo6h8gbcWEnonG2XBku/iiZ26W/mlLAw2DBF29olH3J/9
MsBknWEekDkbDEDSunfn4dlkYCZ88/e/X+d/bySEKAXwOSTly3GDf/Jj/DRICFVrzDCRlSxegt+2
4ruh4fxjAb5YAZuC6n5UZamghTaQjb8sZVS9kmzpL3Nxbppx8N98a6+eC65loPEoEecA3134VP+D
S2T81+OBh2EYeKf7Jq7Nvv+PtSVGfaNxL9xQnaz+2o0hXPSMqsEE3tBLcLCZThgZ7WJc1gDvKy3h
26yQUY1Se/v3m2h5Et7629vC1zE9gGrPwGcCVsHfl7rIdC9IjMIOA9f4OQVJeoQZToPUytI/JmPk
KDbwGWNZJ5wfUhdfmXVlwJcweYrdBx5LebEwGd3Q24WrFJYOPsIQ9FrEWNn9ObX5g/NwqzrmuMi+
DzmVe41jPd01RZ8892mYyY7Dy15Wdah8mZZtHHFHbE4JImj99TBNGxZmnHmqSNViACjicx7x0fyz
38wFNHcnMUOTjG59w3tefbLatXxAIb+66n2chIlEI5MccwQ+Tt9jA/dHYdO+Zsia3AU310527rLN
IK1CY9COF+LyxDtz/WrRR3zIMu9TlR+NPB0Nk5ajj/3TsBSgEC4nLJpmtgE0HyzzPqPG6haQGGhQ
ayTgxjDAFUeySSEfyi+jb6Jnqn+jbpDCRphwPjFLJfeornZFCSUj7zC/Hue12wvT3sFjeiEl87BY
lEtAVRKjQLu/xXwTLPVGhA9UgCIXt1rfRds6XhjNbLRbw5vqHxX+BQXobstpgEQFHLXErOxGkPBQ
oKexnQ/LSTNslYB4hzw5o0gwo7aKSwTi84g23sVpyGyiZMRL3j0KmyepKvcFSlc52Z818PZNpa/G
TV9luMOQYFH7kemuxRMqAxTkxbrcbejJEZkifJKImOnmv23Mh/RiDkXvXNLShlfhUwbF8ppQyVxy
S4CI9qn2UtGhzMb2kpgUrvJp0SeQrMKTDt2ZIxUt8vIwJBSWq3bWsjW9gTJBeAoe3POwQNamjdnH
OkFU+oOD0ORguAHFmbRzzbM97i9MJTm6yhGLnybF99Wsen2nW+6bOgIRnie8o/lPdVIU3goUhnW3
2lqMmI/7VfWgh4MyScw47wfc9MJYxyldy17IRCPVoyq63bJl287zSHZcVw9ZJJ7PNaMdYuI4Opz+
LIKMYwP7E1ZQQeoauRrqcBWYQUQbUKG62HGYMZDBadlbg+Xi+DMuSz9VbZxpe20mSEmV3XJPh8EO
A4sjwQIaJVH26Qtul20z88zuzEZjk1mqLWtDbZzzf6vtaIxdA53BQ3rA2nDT8b6lm9g7suxyZLfL
rsKkeUC5LQSiVWw4zGM9YoYl4aBiyc5jF8/niRAxXOTtiFzdGSoCHrebhNFGW7vLB3Rk6uTRfA2h
TDfu1qqOLyLtLzkpyRH5Z78qIrCiOBHGTbyZjGOL9drm+EFKjEPDQ6j27OTWxXOiWfGyVU0vFrys
sKWLFVCgU5iGnpED1rKxJM3a4tkQTulEQ55dQd6SA4YAhN4MTGMr2cr9/UhQp8YX+Izh4yHNx3ej
G7EFW+m47dVyMFxohw1iBYs+p86jMm+j1gheabnPpUQ/mjx4bBtnCz3YD9HQBkivwTWmkh2iykCO
x8CPnFY6AIx5dR7d7KhV/XBye+zORKDxcc6D2YzFwaDEVUCr3Ysu7D1GmuApl1qe78g6IEBpKYuf
PajwJyC0VOYVB0Fw8WWJlaH/hD3l3uibdx/k44NNsLZCR3X5/k5UJtgt6ZTeS3qw5rO6dCF3iayL
65NUgxp60pwbYtvV2yWs3rgO08PwOccPft5/ZrJq9EX2vhTjSb21qqBVKwaXAuYb9HU711zsSGjG
yYfpdqP6V7vNvln4Fh1x8f+cSPU9/vuZZ6jB6z/OPGpbyMuu77vBf7HnrNoO4BilXrh6unFT20cD
57GwkT312GB3r76jLY8cs4xvYHknOGGr51SnwAf4pAMwl+QQxAe2MpS5xJ/onOe8zD6p9ceGTXqb
sls3G96IDCp4oVCGsxnKnbvXbCxJ0vZG1SV+McYXCLZYrBkUpEPGKmhe1UKrGesXY0DcoP8C5Afj
Cgxhkmjt5M2g8LBe4tyHayWfiqcNpG8Qgmp0Bi+7RBw9+Zw1vzway4I7gGqdLTrtAJ5K0bUHo/DO
pqjTvW2iD1qMG4WeLYvD0blJKXxzuxjiucIdJcj8V9VHWjVwFhZGf1ZQqnVcHDztHZEzZCcAhfzx
vTul2a2H+sxrq/NkzRPAlHY0aYRCcl1WHAtDeUTJu2EL7VuCicrX7Oc/vwUvYVwjBcQHZbeLM4zw
vqBs3Dx2Xqad1ePIOhv0DPn9Dg8HWcPTlYuwcazx6X+8M7Iq++cr48n9wXUohAL/H0xaI1itErmu
F1o6AzbVmJtl9uxBApK1rnp3Sn/+PuvrD22yA8rk/Cq4Hho6dsgsBiPq5/L871+LUu2/ykkqfYpJ
wBfZ32AR+vf6LcHxY0oYszFWKl08GXuQ3UYgNcRTAvO036bgYPRAInVMVmDkHMeMNLPBbsOiuCR9
XT2L5dX1mld/xBW2wQX0qTf7E4yO6Tw5JHWpfyViht8mQg63IWry9DuxQvG90YVG2683nR3pODcs
Ze1c9MsoXbA85TDqBj+0co6mNHafiKoYB2M5ElsPnewWPVEarawkWB0U2kblnrJkaKK4sp7mUrh8
55h4nyXA62jWpAljQhAjJdZmzBPZCwW1COyfAjjspXFuGcMAmi9ufVpIVylXw3jRi1s85BpOTGyt
Rk+Q/SWBEX0MblwGLXEaYwM18QUCDVNkvdN+Gs78SFoReTNddu31HhMsjHnICgt7ExNEDRf+86oV
t9ncJaFRNgvfyln3VDR62JFMBlMPZ0ut0EhTDC6ULVigaRckd6ce38BZvGFzfCS6iGrzKbMJEUQQ
v3pxZBABAWP6dqR/MtCsuDuCzvZZAm83WSLfnn5vI2FKeJRXAQhDmrYCe2Kxz/XfvoaJQuLfp2SK
CcMkOcSOmAckua2F0iBuatJzPupHTBVJAKAQKcfHWvM0hlfLLoX0BkK5S2Ptpl6t+yErT5k0Cwq3
HsOppNtteX5aSaCqtB9jde6qGuR7KL/7navDYU9DLOe+MXOJUq9+Z14WYNb4Kl3nXRoOsn+q54G4
9NwwqC7elxF2W+anB3IiD23rHFMIvv3V/E02zJ2+MJgd2od0wYbPN7Jdf+Kr7nTjthB4tWf72v3Z
oR6xsKqctn1kVGDYhb0jy/M2aL8JmtJ9NslAL6IxSCT0lkjexzJ5m8cqFG5zrtkvN58ABmP+7YmW
McMNaqa9uUHjxbqNCvdkF9LZHMO7zcbogrAKa54/+Rv7JuD1rV+L/lhdtSY4YIsSsun5/d3IIMdf
rbt15DZiAwSwC5WK4HBPSw8YN4TYXgFpZmfDJUR3BEY1CLEIlowRvhfcJl2FyHG6glcyPnGvgyXC
gg9vOvsT5WKoTd4f5ZQe4ubnPKxkT6D/xHV8LoKHTW85wE2QdUc8LzaJFEVrMzObzyQ7SEburYdP
J5Ste9fESzZw3mLgPT0rr3ytj7WYnhyutozLPU5XZb7u6855W530mzbI7C3/1AifMAkT77lmvtZL
31MSQXCtBhzEyNnJjToqBvu0SF9U6I4dkNbib5e0EpHh6iYjFqwsCQAUTn3Sq/hbGZMDUscQt5YV
z3m6XQcJOoZ46amJjf0EeTQwu6e1iZj93jjlEg0yWdTUz5X/gGXWvRDxvh1gOCZ722meisbaL2bx
odvaTd4mWCiLXQzdwQs4CNM70jge2q29j7X6w7HI0+nL/bwAlNpVfVnc5hjX9b1ZArs3w+2ozUwS
H7M4vsPUZ9f6xrHrogav/NRHf4+FBYZF74sbPwT1dMh0TGgDYmU4ZW0fAjeENBP5jBbjJ9/BZyGk
NAAs0nr7kIwPq3nSiscARzWmCZ9B5mDHrY9Pog2uS3BD3O5BN93QbJ4bIyqt/GDM71b6y0hfryhQ
ySMZDiY07K60Q/05893HOgnvzfkPvvoSJ6fWAix4nezXuIaw6P1ubPQdtGtlctpGNAkT+SWWtzPp
XNsbMB3sf6edfztK9xzzGc6t19zF65PZ/9DbB73H9tHEZJUlD3sJoA4ckxG5Y5JgUz4WXk5GiNw/
k72gVw7wgJ9gHk/NASes0Bz754n+pZ6K+27BKVUP4L8cx7G+SppofxkMzERxVV4gRaxtRmEFvxcT
QGNs75fh0rOgZSKRh9jahiNTzJ9j4jx523gdcCgI0yXAB/bq84QQfhzE6GGGBrvDfiRacdGmE5qW
J4dstsEz9ytfTtgtEufykkhMFUqGRsCHrzXHOvndBSud/A3eaKExG7uqJ34o6yPf+7D7NvITJrt4
4QWOCXGgOJDNRGp1OMNKl6xabGCPBNocVq869Bij6vFDGt9Sw59wJygg6t/kkGGNjfFF+zDZ1dky
9GjAmKbbPufWvFnq/mzRMEIx3vUZ96AvLsty7BzrQMwyya9e6Ydw0yuwAU5x+5ijR48s08dCvpSu
aCfN2MIcf6IpHW+Q+Hs7aBL2ztHOXq0/mQ6Za0T0goiL+UzcXhjHv5vuGsidBNuwDSMiz/+5mOPe
vBgmum4bLmzB2J2QrnEEjHbcH5NFWITfXJm97/T+DQXeDuAK04N7Q4AoQLFBLZWu72N2wCAb5QAu
Rpl+9pbfDs1DClnawZUNwux7FsDdceJD3wwvE1/RSJpkN0LTrHQK02Z4spm1aEA/+KrB8doOq1G/
Jvr63Mtss0ADR3b6izNvF5IiDlBHWGO0XJhv6P0J8SF+jRZ2DLp+3xRTZBXd0cCjSa9qZmXDsdJO
kzF/jFts7kwsVeD4imusl/fIUX+4wB261Z761eZwLmHlc7xYWCEHVwQJIQ6g+WWyH9q0+LEMBBNV
zcgUt/beCk8mzywwqxfa3+anradEX9c47ptcz+S9i6B59YrpYizuXjOL5y2jnSfQY28Y+YP5VuGh
6mpP27igHbHuZtwswjbrn20jeeh1UdDr2T8bI4eMhN4DUxfSOIfiZta9k9XkT5O4nQxrn1qvs/uz
neurqXVwvIh69AqY3bKppq7BrNBoL0P9PpEBIWb63pqApSoaaFTWovnDmsl2WN2P3nfDHLEBr6t2
Inv7MZnv8a27+uDYZlWcmFI8pLYNsF9GDdNDHFAfDP6o/+F5zqFgPwv0aZ9eIVLcZlZxdLn1Rdw9
JDrkPiCkbmteC3/EdJMKBELcJwZHn108XdwNXxd3mC9zsgJQpf7VLKl0qJo2mlwI5n1ikBU0ktdU
6h8bxEmYQJRtcz1NjyhMDc4gERQEkhrZuu9Nnb0lNz5HlAyQunBjt+ueOiC14IpgYugSSkhbgXFq
fFkCBIAJuSCXfCVSpR7r/kaMPo44MJCvrYubPLkJ67mojYxZb9KdTC3WnnufuAptm5ZL2/XJi+tW
OIaXfhuq33VLTdz7ZBzN1ZoMe200aejLmrOIP4odcxxuxNhG6pdp0+jXFjOF3dcP5/B0M1KjZya9
UVdtxYvrFRzA/lJegi4hwdgyLAwC3eZmiGEEF+61XxOMNGpkNCxeWjJRVW+6mMaT37dLKOKyPceO
cll03KhvR7zP5Y/0xjAdUiJhj+oDFnphNojNO4llq968nA1t0HTjon7Xkkh/I0DY1e8GOYQ9DcXQ
eDDdAppE/B405qEQHWMAG/fp0h329HjilGM/38Ufa7x+omIgUgz/IRiWbZOdreG5JNAAJyST5aCF
9QpjY/LWE7ibSFqiCqXr+pwdDIG/+Y1hdI9pDlMQ/6KjO2N16GGaj8vZpTHGqPb70J6tZ9/brF20
2EDpoILfcsgGIIPZuxh+0npf9KV+hjmOSRMeodYiJIHq95oLL2TOhQ5NI9BA2375nLTyH6Pv9kUL
tgNzPMIqFU5r6+GTgkf1euql1EL0PV+2lMZFIip78+DUVRL6ePL6q3E/uCue7kuUNTpwZpq8ormK
JhNb8t4/ZV781A1mg4Zsu8zNfTwt4qgxIau1XApAkuO4TZfVrL6nWMdPmxtJUkI6DPtSn9q93+yJ
6aPUM4GqWsg56ZZCdjIeAxwi+7y+9Xawr9LLbGKQ6rnJh5d6kM16qJ72gMxIjOTW+NvdWuQf7DmX
QNSPVuW2ezAT0lRIgWxz9qgaUGbrIzRzqAzZbZsmfXCgSeoCs+F5AEVo3VtQYJgajAom4Rskqkz5
RU/fMWjn5AfTg0Cx/Jh0QG+rCG4W/950G9xqu4cmGHktGuKjdCu0B4gvvQlJqvX6I5HLUQdEH1LC
j9gMjw1W9KQI/qopD4KOnPn2PKTlU175pO5Ve61w3gpItp2A0dWISJguRvlWuAqSrUil8/Tx2e4e
Ug+FBAEQrf0LdJ6IORRkmYcN5vha1xXBP04cVVK8mPQtFC7saUlQNU00SSNctAJnY77J9uakTthj
t2L2eMb0RDUhH3gMBLEw6cp5i9EmNtDkPOzzFMiPA82eCoIxmd44cVUdGqv91nAQHqBgPWhrCL3p
EBNcINyJYBmXyiaeA5zFexqT4WlbkxtLg4mEfvDVc5r92g4XwsEQ2GAfd2zfrFKzL8m8q826ISfJ
RH+ZHqrCDG41lz2igz5yy5DwYeoeLXfLz87qYGkF6feGJkPhoi4J8uAAZdi1JnIQrUUIWWn+cSQv
5GjUbkQUSXr2yInZmSQWnECnTDpJfD63p2bEO/CMRePIViSOvpl2l6JZbwGEQPclzKO523uMNArB
pIbvaWLZh772CcIS8YXUMvqPuY9DrzAJPq9JCEy3If7ooJecK0NLrjrRKw4VFS51DdtCZTndrZgq
ZKB+yb9h2Yp9pbXaxWLkHqb0rrthjZ83OIwIudsOH63+uq5dfCXK6GqAQNGzMT6AlWYdxw7nFXPy
ObenLo9Ms55PqbHOpIwynp5929mJxnuvnCZ/CIhNFIk+PiCC+4W70HWy7AUqH/X5nGXWjVZxLGaF
/SgM6qBptuaT4qvN5Wwd+zq5qns6mRHm+ru2wl12sm3z2GE1BCsOCyu9aIJdO27mgX3ssfEPSxs0
+y+uohpl+sOENt/f9rQNpMZbGjI1n5S0+CcSnRZkF8LLlui/tqR+pjZxQnUrWzh5hxWkpfHfFLxu
rY3JniaIzWbmonBGNQDyglDPMPJBs2CcbA/U2YWU7xfuXVnG2iFGRL63wBK+/kTDYujcxULijcsu
jJQqzIvgQ6AO3aEBPc+SujBPznD4USkia4FMcmuq+QuZ1DNwhATXtGM5b/GFWEeWYTFf54BgJQs6
EXmucGxJpWvIaNn5kDIVlXfo4TgxVBlvILcEEt600+DUZ91b5WnnBO/DQ6f1gmGA/6pm2QqzrFKS
k1fTz0PFzgpAmHZUO0cy/QZ0NeaJvZrxhbxeb4x/mXVRE11jf3Ha1HzD1ZZfXi7oCwdEOxkfp/5y
NeRS4x41G9yEM+/VlTd4MvspAyOFDapPJhBeA8mdD+p75WatvejJcuuMRI5J1nvpB8ycaK/UDYag
UO2HDr41SpBjZvaPnE9gil8DK/UjqQGnFwtXC2E7cxhNTuXhE+O1TNAVtlTEbzBAhA0R2tLYG5c1
YjFwxhhjHQZ8NTyiX4WvLCcljaWfRJr2USbOzpRkx2X5MaJDQhHsv3yRgnW4wmxhBWmGakggMenW
YOZvImwo7MI+wL981GxB/SwnuomZfJjVcFQDLA+BAgAziYVEvvRBzSJciosHU4yEiIF8EE9/IPtD
MaC0fsUUHSYQ25SWF4RVUNR6FChi+KYmOsNkvG3Dhoi5I/FOXnrB0jliL5DsTHd4V+zmbXty3Xy7
lRC3ukQFm5t9G/AzOpak7E+KDJAs3TNIBGFbzBBFBbUG06WdumOJFfRHgdOi4m2pGccqmacJlFdr
XtGES2KWmsAoKssa9OHaDzQxgX5Q7Ho1gtPgbMJGBR70GCaiSqdNawMNI0XnTdOChM+Dt6Vut6KS
xh4hsdVG0rCNcbKvu1BngkgB+trEHrjAMQpdJw2OcWmuu2HW6P2m6maZTHxtJDyv5gojgRnRFx1b
2367cVYDeGkvc0BuniTB1n1ORo6GzgEdnmS45C05s1oXsG47+yyPqLDVmYUkCZORmPHxzDZCI+bu
lrT0diQKDCGBGHDrfN6Uxq9FVFlke8jxnFL7kHEzwK1PzzOOyFCFUBWqTx0d69XJCIpVzwQket7L
2aLiltATo7Fu1vvABAKQMwI1EVholjqHFjZt4a5MxPcYwNN79fTT9uDxAsJonA0gHOxfpEjIcM12
nyZdOL8P2dCGmD//Sadz9YaNoDoKknu26tj7SXHK+srkheG97ekxjuo5LBMTyT57UZuDG8iybgKn
7jXeOlyh17T/OYz0xCRxtjtzuFe07n5mMiKJQ+1SXbetGSNCJ66pwOCxhMi9Ryh4Uo+nBKOD6w2d
6+sQtsxhx2EWfC1/FPIwDb0hQoNv7gMmfwnZarvUSMTOGdrHvmUvwuPZfNp65Kwl2/TXpFJN6YoF
KU16UrTKYBl+ThtiaTn8bYLgRZ+cFz/zomSoKIXlfL/wMIAnqBKO9wrnTvKVY9EMDML5TG4lUwsI
PXJ2WWN2RFtdzJHNhiLHHl+bphRwaJzEPl6Lh7ycqI2NbEBFg+p/ZLNVm7zd992uHLzhqF74vuPc
39J79elxhnIIi3eMGXI3O6wzCLKZzz+Txv7AkomEtyK4VczTPF+felsQWj00n4a13bVV+2EAWqVB
/61JIQVmJoMWB9eauLCeLWImTrrdoZdP2lDT2/aMfxMCEMkb7aqUhneI1PpWCwwDO9LAKDnVO6Qn
tPSynJnLfMI3anubEvPWqy2mDab9fUrcAsi5YjjQipYpspQVjHDE9xBX8eNmVSsmp9om1GtOEEOo
x6ilcHi6U5P7lHlVOHkt2ZGlt3Hcet0+625j0mBPo5VSxMlDyV3ubRdveKmNmUsMkAYYbdjDOn7k
d227V1seRtg2k30XNQOvMLSr7dT1KUQnO40YGBThOnc3itFrwtk5mqP90cpCvvARI0nu/DIbv4X3
2s09EEPv/LC10eNNmL5jwB9hI2lGNit6Z8OSAVWGdJL6Rb8zVrfeY/uFJULqwqKwEhz9aCUYrgG5
FYtzxOeF0Ym8ELX81ehM19CKFOa9Gk9r6xE6yClICAtSO2k1I05uE0dnerGFoyxUCIyGOW7zWi5S
2RFbf1TTduzHIvvit1pGhktCFRVy8q7PAbA7y437+alosWp0qLYLteWp52JC7j1YfXdRz78qkp8a
ditfxa+aXVt4T9XmR+0K7ayqxnGEKGAiAmCy7d2pC1FzP3kYug42s7oOYyDNfrmuw1Q5zeD2xK9E
QICAAH0vU9LcDgNaXrl35oQA7LMaCA9eu9r+1YGkF+6pTYKLWiSpSXZCD32eu41A0TdIyqiZ2TSS
xzbJ87twkWVoj0xUnrIme580PY5sKDGqRCgKh9Mr1Y5aZn2NLL82KSuYkOXjFT9rLHavaXnhK4qa
BH7ZTt0l9XKqKXBZD8lOB5W5TP1JlZSK9STq5FvmTL/VMaN2nXwMHnVYq1+nDwPukQlWsTG7LaGq
SBqCb/zIcyKG2L7rDVvOfKPPlVNp1OTfanZRdaqpJ1gusN3dMv2sydUgFpmTRF8cNnmXHOr56f8P
4zH2w5WM72Peg7Z6vTgpzrYlR/GEmSJN2Xs1+sptCoDipURPUlKczL5ZaZno8qGHDHhpR0SD3Mo9
0hsSdJU9seyYF+y/OGQNKW51kl8K4AcSgj5mtBbEKKPrM9b6pO5V3s4rTJf4rBb6DIbGvglJCrEG
gSGp7YVaXcCYXJjNKXZIjys4cbATMTNyMxobQknFOr2qXykOR9mAvrm9c2+kTnwppJpSkIR71HNk
I8maRUYrvBO61NC3tKvIzacVQafa2pQ0UYlK1OlSOiNA730hhXqKOuC3PGi4VD8xIU8PulfBVIBh
nVbGTqTlfuGuR+p03voJpFhf9pil7EkOavdknQRog3j1oAUO1P/kf0niOVyY9mD+mNocMWCcveF8
eSaBBHSt9Jtdbdmkh0mFj+IYeFLpkWK5dlSHrltyV3RPPOQDvglS3Abj9GWbqXYy3Pkxa32VoYJb
AUQjyTLWkiPMrOKjBnd3n63xfSdZdv8pF3x0EZLYtwzBIZvLV64U1xnbPTvO8jKQoU05wNd04+F9
pes2SSQ5y/qvMjX4P8nRNjvzOPfQxLTmhzVa46MnYilMYJdMfHiJtZ/coZclogxirDCzkZfgp+IF
KXKsuiHeHN8A1oAzFd82MYmTSaxV9H+Undly3MiWZf+l31GGyTGYVb/EPEeQFClKL26SUsQ8wzF9
fS2AaXY781pXVr3ANJFiRADufs7Ze+1yLjVQQ10iO+b2m+VPi1VjudEWd++iOPJNLB+ZS5xvMKTy
WzAhQq7J9bN9Zlu1+r3oZFQ426YkykBLz8N9ZekPx6V7GouQUUHtXMbEvVaSexVQ3p4sr0sy6tE2
jp1NM58O55dstSUC7Q5+yrxwtmBzdkHlwgnznL0rodTO77ftq7eucQ7LnjY/JIvsYzkl5cEXeypY
wwyC4FL7+3JnLEeD5U1YDtrtXLUtT9pYiGdPOs5iWFm2BLp6dKbJoJqF5aYIPyCUvy9/IwEUZCOY
pLCrjAM7lNwui1o9dzonb94JdMqWeoA445wqt33RjXAfGx6BoBwn61yHjVOrD61g8RjFLKEh3LHv
0xIrb9zsGATwCCO6mt0nnyvYbMzzlL0rVDqdNd28VIrUmkXt0tWMxc35zcp4sz4P9pDa6RyQ7hnF
42OpA/zEFuu+ysESzYq6ZQ2P3SzaVqQDz3d/E6mr1sgG+SdOHOzsFwq8ixNnNznL65cK0jZBOApG
Uo4z2yqVHq0Xc2dvOE+en78XSXuhD7Bf9jTGje+VFHsJESX1gL0vq0Or6p/LJ2dm/XM6GAfLqFye
U56sRVIzq+79CeZ70Vq/l3PVsuws54i4BSDr5O2taBg8jAzIZyH1om2axgYXdY9NcvYRLeJcgQks
yyktlxt4UbER04Pvigzbpa5dbvhlA8uL4OEFxKII/S3y+3I9vS1fRM4nh49gMMnvtj8XhB65EqFb
29dqIBupnu8fSGWcrF2xT8jLkp0lyYLxjEvU6F976X0suwZOBG2VGcwxiAXbLpX7IvSTevaQfv6d
+FLka23rPxiDBNbrpxBOz6D0lxMhQu0ztzyRwdpHPVsAdYrH5XMcEwf9KVaUbjxzUtE+i3zZuZyo
ke0t713U71ShnqCdyxPZh7hUclpYpLEtN8a8NJVGLU9mgqggHN+ngMy1AGsRAePhUz5XW2ba6Ks4
Tc7LS+0174uVxm9OSKqkThrCp527iFP9pISjr+vZKjQ0fJvlk+5a/aPWfEpnetbL0r/8ceUHnFxj
d+UUBzEvg5qmxRuts9+1+Kz1enVaCiwxpHjeon086eZO2jQcVYFcYrGv2Syc81KxfFjzL+K5Fhhm
ZSohxVHPzKu2g5dsmKbP5UI3UZ8y6/h0ay0LixrTgj5E8kFD8oqaJz/qjkGM4bzzzUfJUWFclnrJ
8MO01/O0anlnYdrRE0ckijSStVcOVr5GenLRM9u4gBBFwSt4/wO2bIFmwmO9lMUw7rTupaN8ooub
x9tWdNrO7sovQVdWZ+kZz96kqz+9ZFSU1C2qAYu3DGI4ai7r+HLTLz9fLMqAYyIFipfY9KLC5p2k
yswfaYbnsPbj1v4dTMm3KpXGc9Tvg8HvPqso4RRPwxSfYBYhzZuBED0qJco8/C5Jbc8IJBgwgoMD
aXmCsby01pUyo607Ze0uJBU9bL9NbYqqwZlKptztRg8BHw1EmsZe+bzYTykV+rMgqXK1fFiOhlzG
aEoqdW65xcevYmrSzvfuie1el/0Wwwpl/+JzwAXY2+m6nqwvlR29ho35EerivCzjS83skt67VRHS
gmX5KFwz27rhdE5jDvSJx6vAiUW6aKIRBEmfB2Tuk7D5QNJcZx5Qsk86NudcjghDxYydnddey8Ht
oA+xx1jbNsfh5JZvYU5MRGZE+7DjOweKlg8gwvNyHnO97uT5tPYFGo6Bc/lBszIErl3zHLfuC20q
3hrq1VQqeW9nyVeVlAff6jC3MaDKqrw5xrTGiO99b3KZbcC4Cab0uGBya3JIrPPX0upres2h2huA
TXYubI+NA3xDoCtAnqvSXU08VN8zMrU84PwNllmmrU62JVfokZaV3DE4/qENtrtrTDr9uXsg7YoN
po9/kjIM40lU31xRH0RuZqcODYyqIEIkWpLvVH1G0H+m5GK582K5YVJ6DwrztdfCZB8mMeNZQLh1
DCQ8aIN9PKPYNEeojWErAmdHckugy8fgCVcSSfRYqepMsgcAquRkErWLKL9jZo2IXGkJTHgHD6Hl
BWdvjDF449R+9gLHPcZT/bvvR4kAANt630TnMPBWydgAriAJUrjedooGhlhWoR1N7sS1BG4VtDi6
TezsaxpS0ZSUlw6oHNVX+WiyOV3ULL1tDFerJ0hHWsWqEFKg+xBPaHQzCn+6SyRswIGkwNgQWX0y
Q9JSQ4LVjWNVV9kGnteJIACGx6H1wvMQNB9tlP8Ka56Szhjss9Xbj3ao3iep69uux7m7XEo6MEVT
sgqbWrHLw/5Bh4mGtbI+CGlyDkQPbyxtqI7S1XdZY6Czizh0K+hjWF2ybZPhoOKdybGO9Zi1A1Md
id7ZZWTwsd8KItu9l0aULpaxMQCLme7arv9aNdklFzSHTLfVNo2pvZckoh0KQc5wja8jdD313SN9
1g8aEgHdHHkTmeDBRFy2qYggrmICDxrfVEwIhWTqRsvBQnfSk4bkj5BNPJQhtJjNR5LH08qywntp
y5GTJbgDV3PW3lBi/5zrOcZPP4h8f2IkjhpwRE+cNyRc5OEfuHbA0+F5rQnsqr0w2vq61lOK9FAh
m/StGlRHvRAPK9mew6yjXwiYcMxJik7bfXxtB/gIMXX21opB/Yf1/HVVZM0zkn0cd+2OL85wLWjo
X328DUOffqPYEPtJ1W8afdapx5tfF+82I50dOr0dsjsaXf6LRU4tYopLGVvIB73h7PaN/6ZMIuKs
P8RA9kEYRD8jfTCvEQYFc5Lh7S3Kp+ksMZc0SK+hsNDastxi03rU3gGkv1NH4ZIwbkdtdAwH6rfJ
Nf197oYviikAHIVq07sd775h6hvUZT6e+fFNGbW7bdE75jA5jnYZQwjA2NbXRrcaK6O7GjiCezTd
SWysvDhELu7b+cUtwfLRwznn3dwXahiRwGkawXLGv/xUi452BpHPtfq7mnp3F3GKQhBCydEXP7LS
DNZmRRtPTxgsh8VH4gK5I8PnSG8sPg9Vx8uIxgT1JgYVbV7bqDaxbRMMC7WAVHOqgiLLUTMGHuaR
RL8UYImRcwoO+aSRNkK9yaES+8aBqIGXcAvEQ16gpF1IwqqOvVu+0orbWzbSW0cg8ofN5mDQCoO9
8vrmGtOj1xprPDluRlJ0weRep9txqr1824H0nxc3NBbJuYl08lK5l3eZ36HiEbwRpR+UyHIzvDVz
ZeRW9j+YdY1/d7VZNFuQJum24bmG/TeoU84907PJAKaEDrT2Q40fyv5iiwGrxaKgn/sO2PTW6CnU
jkkLMV+mqf4BLoXf8t9k4xaERt2wHQY1HgCkv6qz/ZAJegrqE4c9FWcG9y5mRdD78L0gk3ypPRY3
VpAxo5EN44BcMUWiQSN6vMIdSSZrEvzoKiEEmt1iy7+eBuOIGOxN89A72+EfmlYlu1Ek3zN9IoIG
3bzxKhO46yi7zJ4cngLOxjg3JAMJAql8dhRbC9pLFVwDh5NV6xa0XbVhxewCljzFoUFmcZcZ5S3o
DlHcjrcAMkYU1fm5hVQVjfqhUzBZBq0XyMIicSIm/lUZOv2qnDjr2NX4CjaZpWZbjhNxRXeoZ9S1
nCui2aPp9z9Ht3V2hhjfhowDefAtF1rw6c7s5olvkcfPpE8HFHreavnB2HbfWnbalVVY3waM9J+2
YzffE0JLV2Lp/ms0YQcb6Mx8Ph+MVseoTfYGWSnPVQ9kYe4vxPPYaDniqZF0GkxJjHg99vS53hmt
hIC/St8Zuv4bJ9YlIqokB2HTM4Lb8wd434xY7pYTVizxkeFh+/SNwIoWe/eytHqW41YZBV9E2HxL
c/tp6W8uJ/Oo7H6OhfFj9tpDHvmtBYelCqXAGG4LxQsFks+6RSQ3zTBNuhz93E8KytJ1DMJDUF4K
Ha/BUj3PYwdSQ/F9zIOMxYGrz16QvjiTABUsVfHSM1z+t9i5xHZNg74+0DIo2j66LUaFBWi1/NiN
02/jWlBo0f9iGGnflp9PucFPkKOY1TlgztSthqL0Hx7ffyPNoWRy4dyZpjAN20I7+9fHRuZuxFbU
0bUsXNoS8xNrEroDVqk8E/p5GFxUp5/UH6Gex3Y2bs/uHWb4tBFa+9lU5bQlYADaKWVSSTqTL2S9
+0RN0B5yWW5XYn7c5t5q6/fsn/mrzOBhzNgcuFX/5EI3/t1BYs/WERwcUF5sW5h/fU2tr+XKgav5
ifZKCHhioOM8NLatneg5diQ2kOUFV9LkYt8PuMlaw34kkp1yaerDyXxtaKVu/nsTiTW/m3/1ttiO
zkSNdcqzoRv8jevnpkXehUnvAKUsXm14Q9M89/G9hRxW7vDOD7eWSSGFBLr8udUWxwBqkpkjxyez
dC3ygjkthu1jFuBCSD9mg+ay0i5H/6W9WLrNUx/GFqpZOmFLM2npPRgCe4KXcGoHzndZXtv/CkK5
/13cfmS/m/+cv+pXgcUxArq5gBD/9bsv0F6K7L/9J9foF3V48dH+/V/95ftCVPzzp9v8aH/85Tfb
Bfn4pH7X4/PvRqWfPwPwxflf/k//8k9wJIPP3//3//wqVN7O3y2Iir+ktZjzI/P/p1C+oA7/+aP+
4//FUC5f8smhtPT/EJbLMc3jSGLij+OO+ORQGvp/2PbsNmLwLOilCe7yPzmU3vxXuocT37LEZyzM
nxhK1yYxRhB+YMKN5Ff/GwjlgmP8183KN7f5T/nJLA80kG7Zf1sadCkMmOIV+j+qBiab+mm5GALt
InEV2EJGL1SnyDgYTYYAFCiTL25Z1hf3JEuMI8QGfzUWtr1PLdVA1E2/zhLXUhTGVUnvnVlZcchw
4F5JDdZR1PPQHtWoP02NBTQoZ/OzsJMa82EnoBxBMU421eCQlGi7lGCdHz1Er/nblOeCAT5Aa6hr
dEcrIM5YVW9GPrrnOeBUN4T/JFW6RTSHKSYLXIiRTv4lT8SpLR6567UH0CzXgKy/fZR1xikM6G3V
WoNwHNT+w9JdZv9+3a6zEAK6tFFCJ4x6kskwj2FR5WeEKDWyWDGtecAtzmrNn5cCiifrUXg0pB+f
TanHZ0UDCtw1LPrIKt2V5rbBjrZqfeZwX5/djuBJPabvBqA0+Ad3HceyvyxBDnhch1tnXnzEjIX5
+4Lv1ZmYujmCJCJrZNUMRnH0XB0YjWe8DqugtU+FdLz3iZQ71Bt5tYYJhYNjKM7AuDgUdeFrU079
tfEYpD/H4HKeCjHoTyIBQTW2Xb71EG1Jcg5fIp+5jJMP6CMtw1mPobzZHSmDXtxoR+S5fFwN3p42
YDCle8OD6UdmWd1PWoO7Gj/Lqkjsk1eGIMsFwctxprxjQD+mXNWKgzx6xrdkGOk+STw4xxKfgpYj
/el8hKxuXdwyt0MzrUl93efKepLNnT2XZb7HFJMp+eiG3Nz62aht+4ZNqrOi/CEM9YoKyr77Q7YP
Sze8T35Sk8iZBiWB7/b3qknvKo97ZCBUIUFnmS8Ki7AhS4YVhdrqyBIxYAp/ldaWfjFGBP/0lwmt
x2qgaBVkw84hJDZ01Um2Vo6rxNiwy9qb1G7dJ6OCyUMeek5ievSzTLER6jgA185YQAMA9XNSkxdu
iGwnHoegPI1IztYoShRFmB78DD372A/6ycqxhwMuFGg4LXu9vNGhHuaPpmILd+yEdp3h8Yki8nau
oPTDR12cDLz7RDH0Pf9B+W6BJMG5lnyzSJHHWKkgaoPpXoP4Cm9X+r9xtKkyXERVTYxB7zf9fprf
d1CeLsMWP8MrXX3T8L8d/QacUCsaD6l3lKAbIOt4MzSuOpdIfdOxubmKlrIThOZ2cL+kLkr9SjPb
y2iOa91PqnNro6VIRfcD82l3G2yLQDdNKzf10F2j1HXPLp6BzkPobXYfnxpAfUAfMchuJwlA4QwS
YRqaPx299X5PSWrdDNc5GGVIOnpVfpt8SWuvzYsnPffonRvxlkTT4oaGt9qk2tTQhBvHe8go3pRF
9yWt5TVKcAPSIJsupbb1sJFvEvDWz0GlhoPZQ5IErTu+u4VNtyaWT1XCgX35pqZuNDS3fWefGK3C
OEK+HT/pU0DKJ5nPkXxIy3ivfOvNSfhehk8T3TWL2V5C+GLlnTFYSkzDGVr+Tm6h/Oj35eKoHle+
MeEwmbBeVkrERJm7a5+wRncqmy9lmGY7qYXqkORgudGjGvuu9KNbN+H5DyV9LQR125y74BuAfRKK
/XM51O2zyIZ4DyyS4+ss7ApAeJp9/9uROL56t1YECVGMCxBzPBXQ35OBgjn3HPGVpslLHO+hG4ZP
taYZLPBS37udbTG4ZlC9trQwPXsl+oakUK+iDBE8Z9i17IFsXS5JQe/MoAW98XOfKU7nBmceYBxM
x84W6km3tOYZ2p2z55i7ziamz7JJi6tbdjirpWjW0+DGhMeGxU2f71ANyuqAhrznSHyvKzt79rX+
eUq7Q5+Y6oWXZJCCKWDWEpqxKcqUVqQk2Afa77D13QikHNGpWi2uiQf6z51/VR26oOvPQw+sqht6
58XELrECHFJAZDm2tfZB+jYbVdHABrMH3nbe62ljOyZRn2qKH10xmSAD2lubeBPjDy6y1keU5OmP
sDLE2UM8yy6ZIPwA+Up53VS75Q0ZQNkoNGHn1uq7f6isbYIl/75lCEdYhBtxFhFQsf8egWNlTGHH
CWSljXzf0Cz32jHt2QLYKNcC6+OxH7TX2MziJ6vx46fYwalQtxm1awAjlrnb1a/K8RoeEeKz/KYA
P0EypBCeGVPQQDiUpilvQsT9ppsQjw55OFxla1NfWT4djxxKGTEXVyIStKtTmrThlKMj5G7VrmyS
5qSEeO/x4e48WvAnExDivo5mn0CIC1ra5cW1TPMqy5S7sguddQmNa01+3bvXoAdKCvHERD6tD2nA
E1FbUfjC85TstXiiL4R7mNQxD7m14Z2GFCe/1Mx73AIl0JAxreoMzRKHBGcfV3m9sX5pZZKTEYEP
j5uf1gcQH5tJBGZZjHttlkW0cd3gi0M/gDFGtkoFw/xGst5Z0YNt57W2hHHsY+ubj035fdALd6X7
MTEcAQ5ZvbLTLZtKsjNd4unN8c7UPr4zaI1QZIc24wwnfgSaXAM7+3DbMLzCD203FCRYxvwmX6nc
LE8t7CramiK+iqx/09oqPlfSMkk6xZyWZynZHdJ5NT1C4wGXNEcGHxJXSPCTn0FupySG4hGoG6jA
GDNSPlwKmwzNGiO5VkTmmXiuB8ED1mukYPRoRY8pe0zCXTof2jrHynapaeAgjcZxIxh6m3F5VG4l
LjMmm77aOLCl2g22yyLdaZzpsJzGpyjj8Z7sIr2KGjluk3uw7dwo2esnXW+tL4HXG/sQRM4mSxy8
S13/Rye78MbQ5p7lJJzgUrQfdpZ5GznGGkkio34KAus6+ViX8cTnr4x1nipPYzepop/Sso6oQGd0
hrjmfuA9M7qT22RUKJ50Fzlkjhga8PM+jJMvlpbggwfAGo5jO6tmyfTtR6zcTXDhy8zj6CQcDzyD
HutknJFOU4yFFd5R3T/R8EZU2ua8WmFE98DQkRMbPD/0n/V95dPetewpuYr5Aj4mbifkHwDh960I
rS+t2tuVo63U5A6nSM39e9E3eJja6U42bXJiraFnnL7UYERempJsEGmTSYAZk0johmoz1dxgXWaa
uI2DRYmMufOBTrJmNjaSPztR02uj8TUsUv/okt2+xdybwObogRe1qYDYXT6HddwgQ/FvQPSnL6TG
0PWI6gD9x9Cso9AP7oBXsFzhG3btkkj5qQZUGa8zVdOJQUmYuXZxc+ACdVP31RnN/rvyJ0WQM34U
m5PXo6LXHVVi59bxYxBD/UcK5Q07mdsycYs1/zpSDKxKp2+Pjt6VO0Lh1RYHZ7bK8yQ7E8Bn7cl9
9W4joyzgLTpHKVAe6MriW2TmbO9R7h+kHGgG2pW5wRJhbluAFFCAhwJwvKq+kain7csua65Jkybr
OieVp7T05MJ5L7kgdcS0Is9kkXjbxsEwkM8RUgwuZwvs7EmAnbCdejO8QNID9p4x0NhCy0fGqk8Z
PuWWRpAzetx11DDmHIaJV+TSeM7rIJV5ykzs02lXHf0Zql5ERb3WjRiVuT74D1c7TTNouLRq92fi
eF+1wrXOuL8xmtclP2cxTVfih7bJgDDdhKrJHGNCs6lQLGeccB2flalFEcJcC0IKxMM7VJw3iBUQ
TnuvJXqpxjSUz0ItE66SrPTmVRLu1XTlh1nGxaH2ffymw1jvaCcCNqNFv1Yy+VBZqoMAzNJzOmZP
hVThU9nKvTDK5gxwoq7bADxATHqoSJl4JxnjWCwUNvB4s1+RA/8rbhu1ysvvkAfdkz+SbJB4gJN0
bfTXNe3IjedM4uBM082roEIsz1Wfv5kFJhzmXOJqjp6DFKh31hQrrFtp8zOMdBcheQ2gmZXn0sWz
5b9IAb2XTPsYSJ0Qp/a7JG6+E97zBJuNyPjZVxO3ONtKL1LbqsGVs1waqgI2koeUHR0lCvS9gSV/
OxlYhw0te0NV7K2iwbSuEvoX8Dup/2QNWSXwA++t/7Nw1Xz80VGxGHuRdhhvKmYweP+4sdrZH073
l0/hNPYQ6j/frBJLBx1V/exzvjqPmXONpS1PmVIdVhxxH0rlXgq/e2lzwz83zaAdS16jD2qiFIF5
Yv5onjpJGhue6GJrjznedZJvDpaXXyRivhN56vYpq6tmW6DUBkvhF2plTGGITSglxZs5bCYJi+GZ
o7/hX7DWNbuko/iv6s68q8zYdk792wqzlqyfMRnhQdUDNx7Deiyf1rYOo36tVSFTIHRcZ8pPPP8e
ROcGk4saHSb2TrxNimm4RPOlNqoVfenylle2vctiUFN+3H+PejaGksLi2mX+O2bzydf3/ZwYpVpC
mCi8KBSQTJtJWu6G2arU6Maj1oDgpX1oXAvPfdbScCIvo20ehFPb6AxLBFsrnhyWcHMkNn7I853p
26nJ+KgZj2FqQSWYLyOZqI4T9vd8iM5dXyXXOPdOJaJqzNGTqvaDE1C5JoF5TMe0pc+bZAc9bnPu
FKfhnOCpYV3GnskojkufQ6eyneqh1eaMuh2ww2elv64KJL9MGE1aMMwIWNf3aT363WaI0lvpdsae
XDPtxHD1baTvdAhq6CB4o656Z2T3fByR9AjqRiYJgKpK0CU15oscStTVVG9Oy8CpZC8bm3Y4hGWK
V9KzMdD7+oohGY6FvGA8F9ra1ijxzzUTGxJsEVBiX8smLNDY2BYRJRXQ5bIBo9EnQIyKfri2NvoZ
wwB9+a9TuBzDfV6AkdanwjlYKA1e8rK51Fq1iyEZ3EDCNAdY7OZzMLDFhlX8mhX9va4T7VzVKMGX
imOcG+cJO/XUjd65GsvbpLzw4HW/dNgut3DvFZHzrQq/pZJhGZGyw7YL4uAVSojI05sLMIxmaV5d
raL4hjZgl87bmUXO1Avh24FhBGstU/l6mmuwMCHFi6CfH4nplWuqm10ejyG3bMJtYDrbwrC9N3qi
DwdUyUMn8pGjrFEYwxXb4DqMoO055aQuOupMog4HlksD5D8dkyTr+mNvoa1ALJ6/FBqKJZ3+2rqA
x6BDpTouyQzY6ewDgeoHux7Sqx6n2VUf259JWY37ZEAQJkDYkqdc6merzu1tVcNEjQqBtR9oeLVu
4zDa+Wb9dcZh7ZYFrgaRfkQhtwH+7V1EoTkHkISXCUHkpuEUuAIB4p5atwkJ/aW/UFMWkg5Rq1sa
I/FXeZdundi1L0PExF8NgEiW77tcijxdf4aalCYnQa8NURn3nNKjkYEPMSuVsZ7QFt0IE8uCMLhr
eEppDeE2bTntklI4w3rK5Mqx/A+rUf2OOIuOsyf5dRhk/RMMbXXwq59NXVHrzcLvnBPd5vPbN05G
DU7A/UPXTZP2FImzZZvifUuYSBR6zoYSA7W7SN1tzmkWrQCHd0ct5smVU3Alfbq/iPiAsCl5Wi52
yZYVeNN1KAq4AgrXOyc9hsIA08kGILKxzp1mD1ntuUPOfiYQjJk8kZufSxqgNOb+bVLj8+MlWiwC
u3DUw1ujgpUybP0l1YAPtSOpdVls/OgGPH6WI7obNVp30yTRiAHLa2lMlBrSHc2VM1s6AeYWG0X/
cEOr83trwHTjhQTXemwKht1AX4CnsbTMl+VXHVa1bVS4yBaEtHeobhJUDBE5pC7MINXwFyhTk7s2
a/OwHIW0e6Kr5fGMet0Q3V2XI0TDw4rk7UYG2nDDKXHX39M4rd7bSdfPAVhXWhwEkPL2t12gP1E3
QS1rR59ZJXx3TI4vsjSje9KJw2QTa1DqFfDCbCoRiIMUsvziFnMqu+tNnd85lp6bejjVttVfc9HU
T1aH1qcNnZ2ALvcAIGvsmzH7qcK8+21SoZ5QEP+Kquxgwsvda034JW8H4xEY8qFlYLmQqiSbSur+
1S45L1LBntKcb16nrbevU/M1Qxx1qnTNPOVMg4+B+Dl2kgqqEKzfVspTmhUzELCzvqbJABRknpZ2
0aDWYj5uGCWcsInIhV2Z5iNlQd1fyDLd98VUP3Vktj6yvjqVyEaf4PePB+5EdCJept3n4XmdtFcG
BnS4Cp8dyu910mf5/oQamOYa90Kxdlyho6GpsmI1Ecd3rsIRiy3v6Uapiu251CPcK1NX7Ux9DPYI
Xz/s3nIvVu+A8TZijdgYZd/M+QKYzNsl7Ewr6SLm1oLixIGHgswsx3NZlKSJxA6tPS6pjDsGg+FH
VeAiI82v3ma9jEfkS6gfeWLCsUH2P5/dIODcMCUbh8nMde2UpmqbEMJ6Ts2varTYp8aIBmdfvKWy
LM7LRSNZeo3VF7UFqZMIV+rLcpFkWLphXfNBqsJZW7q6JHgmjiAv7CuBz9aVZ4Kopemm9a2+i4wm
JzfVnluYJoJAzZ044gGsj43AXVWFpe3ccPZ06h3mcKeQ4yYo8qTcCOyjQ9QiKfHRvyKbuswHfmA0
erjzZRQ/iknH/sIUY+V2zBQJVW9JlbVG0jzrPr7rvfdB7g7i0YZ41tmMtgW44D03NVppMElnTBDD
Ca7mWZXuczuMwRNNM2R3GVw1rQijb571Y/60kyTz3sB9fHd4pjZuIOuN1yQzQce0D3kpKScM64pJ
6rfZOebrmNfWFb+hVzUDdny4LGVA9e7oYXsjJWxa08z3CCGtjTUbN0fQeKw3cNG6/fJJQRd/nw9/
B8MDgIP9b1qZpZleZUeb25yZQzIVAxFdk3kctPHLqJsFtbYevojauritnI6qr8j5he7FKS88ptn4
zR1U8l21UIEib6eDq91TASXnovwq04pgTftayEa72gMSolANX0sQfKd8vsSqNnambX7RJlsSW+55
2zyGpkCJnJ8oiK5RqHU3QOLqaljPQ02FRDFVXSKvqC65WSdnHZtqOwcvkmdbr1wAY1sH8TZ6SgAC
NduKVdrRTea3RBPJQybM8zMNJdry27bBdxT5XynGuouEdXBJmRADU07JnS3yfdkSGBOlYfA07MQU
X8O27v8gyn0+1w3tXuNESzpZUn1pIS5CfCIUiuXLJYvqGEWjf4nRT27poiFd11vnFs0XjYNA5U/h
yYAlPBa8hUu1NEApOOtDXVPrlcWOhi5m5SLuLlHtP/mx15/7KejPwJaOjWaEd5MUl55b+5QPTspW
yiUIkuxSzcyfug+L3fKi+l5zdrJSv5Fv/UDJnexNIxwvQiI1bgZYTzWupyfTRqvJVHqlpVkGIzus
H15WSdqr+fQqgv4O4eylpcH7sMyk2Ulz6jdBGPuHzqx+2W0Q3yu3cI9TrL/2WRA8RB2gp3dm8aWm
Y2awWJZou6gr+YvqKvJBXaHFwT0V5xAp0ayyuCfhHC5T9+6e+sPc0XTzdl3YWm8aGLJGBKcqcYY/
rDT6kTiZ8zyWxjYMbERgjmO9WW3F86IfObMMzyIqafIZ3MvsWHc9quJnl6M/NpfIZ8rA+Q7UWnxs
LOvHlHnmq97lUIQSm1t7xOzoUKK5UVZdmxKxdE+XAdFr5R8w1JJXUd5J//H33piCfxT2b7ca8ovu
hzuRU+a6ZRC+M7t8STRGh45R7j3hJ+Cma+I6CgvVrGjRj3fyDKhnAszHjdaI2HhU8yV1x1Oaqa9F
68LMJ3L8ZbINueUJxl2Zx9Z+FNWjotg8LxfkD7QPIlBnoT2hqClt4l7oLG4r3wHo5DCmamKrOi+D
lc9Lv+/IgPjc7JZtL3dM6kIYk3mpCMOoE1BaHTNAhRVEaj+1prB2fdahnssGfbPEZA920rO8gyMr
oPXchy7N7wAmgovtD0Ai8lc2c/fH0WGUdiH7edwHIWz2Qmnvtjtx5rcAQ3uE1Fdge9+MZLgx10ue
RsIOzr6ffnS66C62OpTgQTcWtzhqMx/MZBpBRvG6OaK7dl8Kz1OX3irVRdihBiSKilXrteaGpAry
esTHqBKFNJhRz8qQwXsW9OFpigoIzbJlujI59Y4g8eAuPBfaqplqm45uytrLsC4Qqnjw7Mq/LpcU
BCRkk/Cc2XF97WTQPts6hGrgLj1eVdYJLRD9LVO8Q2GWcDgrE/dcaT73hOc9xXhib6rtUFX23pOf
tZiJEVyhk4SuTDxRcHVl+hEXcCQCkUPwnt/Q/+LqvJbcRppu+0SIgDe39L5JtpG5QUjTElzBF0zh
6c8Cev5vIs5NBamZULdIoJCVuffasRjyF5qd3ZmBzalOKTabEriZ8IRBwBfD/DU6UChJsV37aPix
KLatTnpXwdHa4OiLThDWGObarZivu7zqCdJKInYmjMDz6BG2YePLb47KdcLa2Fq8eQlLCaXSGLcD
TDu9sc+xp7M1zvvj8gpT6XDJkg4aUoV7Up+bmv3QAEHu8N9NTjxsMUE2F+WOjNNUzfhrfmu6za/I
L8r9curV3QBBsNPTpglrpouNTINLZHAssQUw0eVVnLj1sXazc5JuIBiUc50u7CC68tH9lJYTngH/
iGOnCbUe7Wo/ZbV2YL6LGniwaaOmtJEuZlqg6k1azM6J9UdvaYXS/wleNaN8iQAJ/LTK8Qztl0ik
0dVfurERB0kC3amCAXUttBnDYj1jzbvEWkMIOj1gCjGODY2iN5VkOnm+TvWKEUUcRRHg5HBcTlRU
HjzAiecqRPR0mQy2lUOLLztXmZCvjZ24tB07dx8xL37VhxV4RlRpU+n8Hsyd3yr6/DYKfDMb0T9w
a22XkW7haua2FAXZEhGUL7CZHhz5Abd67Fwn0lS2grzTFT3Z5Ip5lppPP/MPQgU/v4pdi1dG+bc1
rWJHNL2Dn54lmUdOTZ/iiizzfVKN1mlMXesUxpM6jc/SlxrEHjfNNlNEr8fUAKuvyYeo9/boYSg2
GvuexrT3p4CWiuGVIFsNSosx9uDE2dSEweAS3BHD4qZGVocal/6KLoB3LXvnj4ils1/eefRc2zj1
iCqT8gghsjgEpprubjFdUBKnR8wROYM4lsCrYsLf4+88rdtrMS8SG7AbwNrRlFdtdbA8bzKb8TB2
W255OqfXCjvFhXb3K8Ahdo2eT2qU2Q9zOrgZh5kyC5jR5OIjctzsJiwq/1hvyErl3fJHFORv6Cgc
F31AGAIQ1cNL7hWAXoNk57ltc4qhXV5sBM0HPbKfFq0rhtdVpM7L4sDjpLFsBDs2irbdF2lyd7Wu
OlSHKB2ri51mNZhZXsm4eaniKTkw/4svvvDiy/JKTLEgP8/8PWogXTrbeGMWPd6WzYc+NICAeAx3
pSmAFTVDwOPYhhDHO4NeBIAxBz7kvN1L3XThszY8PcrIxm3EbPqsp6ZNquj80s5Q2tfzfr+QfsRS
yc+LCxTnnBsdqW7hx6AsMr8NrQeVRbp90hjvZjtFZ6PJg1cILA2sUoiMuUdmNsmz5crrZH4RdYDU
MXRy92jigiC/2T8X8+JMzkgfIP2d5uSId0WCByG0rfMAxoU+m3WMwahC32pkjFq+6zcp2USXpXDX
YLHi+mWwsYxJlyVUk44987dqaNot+8ayVMHQHbOueY2DjlqvUI9xRJlv0EvBzn9SqWx2AZS4YVY5
3bjKV7LIyv3yEQS+W20tptvryTV8tNuF0WHLhkylGRgLddf19qk5tC9OVXkXkFijsUv0SMfmFgVf
3cOlhciO6bW9eeYBX9FbGIEpkOKZkcqQbjyjqs7LQrXHHl6JkLzO7G/ZRjVJM/+3tP3YYWLqn7XO
FKzMs+G5LJavvXUznNSAXfxwEGkru3+IdoBCyRh5HZBW+rsIR6DEibFpQdHsHO7JNw8dvaAP+PQB
yuD1g83uDuQweWm/DTUJVZ70gZPVZN7JCzRrBxf9u85PvPn2mH4tzZjvO0P7qTfxT1sLm1+yYQzq
ReN74Yhha5ops39TkABrAkfMtKnfykrZj9rjwOPGvfboeZxFRE9Benf0H06OVsJro/giNGurp64y
yDNK+NWs2jlxNBXEHkELrbrKOapZk7AsKMPKi8aIrLWcIzukztQa0YQUzVzQ4DDgn5vDm0Uu0nZh
9aYIQz7Zif1IpAc22jJOYqpgeM6vlmWo8WhrHE7IK05GdprIaNNbYzIbDHolAckw855UfIvjYXjq
PryAFJg/1kpp7suBaUdQe8lDGDYYoLJBUC3Vv83fIoyMdZxDrAgw1x5VJY7/PVxqFHYHMUzn5H0p
lCLwqPc6K+8OOLVz1zmkAM4jIjv/U2Dh22t4DvaRGmKGTDI68ZBqznbcHemFhDd4jJ7qDRRSfqPf
kiINXrIGQ3kIQYNRS0TIYu4WAFYZMJVOmR+AMzGN7mvtxaCySObzX57YjEPjgqFY0YQHuFDtbkrF
BlVf85l0v6UD/zEgdHZT0I8jOa63zlbJHVzW2bekRjGmepXcl9FwVYXHqPiFQ6J4zd2J/rrz6vlC
b/iZdHfNzv8kX82/ZXnerSaOUg8zQELW6cGja4eJBItoVpVRNY3WtXc9/9yMEfVHowp9nVKWb76m
fG76arh9e6JnzEEgnBncCPrxPXf1aWys9CS9VeurGJ8Jse0IiyJGlh49WwJOytuicsoyqCS+rHC2
zfXaslgBPXyqJTrgRCTiGiKfpzFCurWw0pJcB6IRDjFxmnGsb0sVefC75G8Q0Pnd7uexdaAlJ5iX
8ILqaW4I1sccCvijycPfLqL7qzEwiyqJ0kgHzpNVPTedmGT/SnuomVhSXjp4hitz7kNkYFOuvvHt
vyuHD16d9BJtHZ6HNP9O14GKdDzH5JHAWFL9ty6HKx67XBiCeR5e5/bp0UhbOVaY8yB0SVb8XCaH
dpiEOADIIXHh25yLHKxkFpftcRyZpEtT9cfGjc21Ldv26hH7R32qhbCjKoZ25E2+6VUJote1udf5
KEZjdF5bRfQoaLSDz8gNK95st5+rAROf2sFg6LLJ9fJHg7Fh62gVo+XYay+WyEkWjcrxZcTJhr4v
e2DU+4egW7COSQowsKtpTxWGsc0AOvLX+09U/sV7UCFWwvxPz0ufMDwM0Utg4qUg/VKcR/RsrQzA
o1I6rNEJSljW+l/DwLBQkchkM4w3oyMZ0X+GzvxmJRj8urmR78wUotxlAk5D6qTTgYf5yCukO2Id
YLiCBH0MZxHTskTUQec0QaQXBeLR6hWUI+Zd32h1bKcpG842Zf2m0fx0HTlyOJedB7vN4/xm9+mw
SjSzuk5+VF+NefG6Yhf7RXHE7UiqZmgOZ7SzH0E/uCTJstdvw/lJuywu7riNrVGVbVEAh/vSb5q7
3sMXSuyqJnLIfkp8bqc8LrrDl2avRv57Cmk2XtKMmBg5uTfXInqz7YoYmQwwYNno1aPS0FeC7G8P
ddZz0+ECRZyUiGQzuJwgQifjOJNpOpjtTrw3Iu7PE1sf4nZaK4gYjksJvVy1lcDbiAtv2hYZ18VE
Mr21RsC+KWkxnCIjgzMRhkcBauAs62H9pQaljm83bca8BfEW9vZqOrvz6aEJzeAS1NwjdGD2Cl4S
E2DhoERFqDiLNFxDZzpRNjUZ5Kr09hzU2F80pF9GthE1kMpIWu1H8dGzOxTgSR+kLDDVqrLkSx42
kR37FaXVmZzDMMD7WxH26o7kyQD3gFLObMqDVamOajKmL+ZZ+BR7RkmxZ/jrKGcWrjdzzHuAewlc
PC7BCnjiRZo9KbJhxYkuy5qTWXFQ2vo4cE4yH+yvCy2dmBy3oQbX1GSLNeciqR5I/xV1/Ow8LKyd
43WvaCGrZzfdAUq6J8CkyTkl4RgJgO9fLbbpFwtRlMi1FRFH1Y+09LVLbUynDnPEK37aaQMnI18L
+GfP0PCOWEuoIRo7vrqZrcO5ragvkarcFFfhxsCCR0bHHQSju+8pEY76RPENfZHfkqhy4kzJtxGd
3z0bB1K/bNyDrpWSfSyB206IABIbcUCkaq9cvZCvVd+iIrJMASyuMZA20e41G/2lKJ10h86om1WV
PbqUeXie10wqHIDAHVjyFzAvbHMmT89lBOnJRKx5NllfusCgexvUYHwPbdoXJrujL+EghFrwjVmd
vOepRnQpStvXQYQlfF0irproM+SZCCBA1+9Tbg/bCpWPGevmO+HyB5vIm8dQ992TeeQeENu6k/rw
Fk/AWMzGOHS99OlmEe3WdDnm3JE6rCoI2p7mQ0rG2MDmMPz1L+EIXt+c+W5DFflw4l5eA40YVtBg
xbaTJs7dpiv+OKb8pD2C14bxSJt4/h3CMCVBdqmiAW2Kyv991bZauhqZ7ewHYX1aMAh4EoXGy7Jk
7hzwWsDJqfX4E4uK8ZZUlvusDDl/04R/Tq3z6pq25HOo/PfEpVLTGzDGsjYPCMzbb0aNBRYV6jse
17PuTc5NswDE12WLzK3znrCnb249jpus7vwNByrzPUFfupZd+1O5eg56O67edSN4wlaefg+Bdi91
OOq5YueZf9HG6vhLjPKihybC6IlrNuKLedIYPVgBfUeUoOaWI0a9dUmuv/ZZ82LPEs5ORxM6Q54r
jZnMlA8E2c1CNaRLBWMH1SCuMN/7wox3mW53N8+Rh1GhBkxnKW9odK/IRO2NNaJoL+kxcIItBPU0
5A+73LaiVz81ZjxebCfoonn+V02OXkdDux4gqXJxo7sql9+syimORhD3m9pKXVrqZckGSWVejSZw
CZG521o4eJiGwXuYegavPa13uo9ar/aLqxjM4SmZoZ18MgTXhABP3Db3Yv5hZb/lgOWRyuvL0yhT
tKlRHKNTGetHZVafPc3pxnbjV8vToOqENdMN08rPQSEpWpCkHWs6scfOzX8YKHvXTk7cAhIp/4GA
HMCs1H5Vie2ewpzjA0jj4k3L879maw3sU3Z8Kqh41q6GWyLpXfvkzo5iegQfZGqEL2mD3t6B7bFN
2/6bFzI3BkJfvoYcQdaph3Q30V3sHyqO30ajTh6aH0Kt8MqXIjAOo+CDX2Ews/fVgN8280gS88yO
h2uSMP0mDw051HIm4KpE0N4JuhKxMXyHelAeEVx3d6dumQnVU0VstnzVLUlg0rxXOi7aDF+LjzY5
11fdMKlQYkf8tEIo+LgSNdAXHg9oxNJPFU8PWiXVa6thav3f6Dmgil4VIm3oYaEmX27D0nTcva6Q
2CGiA6LrO98U0jVoSGXsEwaT0SU0k88CLMamCN2AuG+R7rhTj0kH/uPr76i0l3R0vGM8C93iuPs2
3zwHR4UJxb76W0gdNFOjhS+MpQjf6IS1W/6sYkCIcMO8mpXv4ryDe4K6gHGCAMDF7ImitszfGQBB
uwUO9SOtP/z6obo7D6XpV2x1BbDaigStMXsaSvsZdIGL1io3P9AibxI4myfR69k5SrUX3y8A2KeD
uujz0sdtflCJ9coPA52oyEbbZDlnP5A2OVmHPTv6vKG5meftO569M4jRuTtBCRoLC82yOLOPpsYF
ubeb5lLQVaHQZmHSqV1FnH0EPOYBkVT7dP5kxrzSZulRtPIEGvFgXnSS+gJ0Tydwl9YuMuFR0CXS
b2VsZW95VOY7i5HAliqwOgwgdde2bjj3Xhc/GBzpJzxAzn1ZUmVfC6F3B7e5GLLv5WomyQZSQIOz
QNuorAOx31XmvkvM+Bx4qtikE1iDgm2A8ng293T5uG8zAgqWpk5aYOmGKeodhGhcDFPwEWLo/fas
JJWM4OtQtUeQWHwGy1Asq3Eh81cIEZhnhJbmeXmlDbrk0E43Lc33TqM3HbNzXV2WhadmBPAHucxy
bGVg8u8p1hrpj0e+5CTe+jR0e4qW69gX05V2nj5F6KhC+2HRYgFpRbNq6pkE0wZ+VYE0CYFX+aVT
yVGS5PUSG2JlQZ5rqaivsxQc8rH1jwjkeF6WLLX+fZXPr4raoy9q9RAUmBKvUfvaHYopkZm7rsqD
u+RGu0u4u2fOUa8BuEpTMj3qUXI8vJ7Ej2aix4x4BI5q5Fz4j+nLMm2i2WVTX+k/bFcxyCm1U++O
0yWbNR7LsrzVy3/aQbXnCtsRsWKEpl+giT/0keM5bfNPF8b2Ga7NcDa6eDx4fXWoRTRxLXCAUq3Z
5qvlfWW8IjFoT5WvxwzIoz5lrgsJoAQrt0JsklxcgkXngQePEA/sRDKW2a6IAmMlhfTO/bzMwVfn
1OIIOmeQ7CqrBrJtTkQFZuZLiOLzJaJ5DHwRQeK0WD6DmtPJPBnTrcy6We5BWr5izN6aCDReXFJj
bxARx7qwP6ZUBgyViSVynP4Do6FzcE3PgR9Mlydgm3KTjayAteQeMeCgCX8J/PNrG4jGtyJg8isr
34awiEclGSKkzY4q93bLcHiZQyxzntZuHpw/rb3b1Ywc4mHkQ8yGU4vmRiI/IG28BLpAnCFjzXmc
r8/L0v1P8B/v1ZhgzitSFCP/tzR9iIhOkTFhjzqHmnnUMDiIIEOTSpk35iuaEO2sFmGcW5TfsyIO
98WiQpAm7Cu7isS6K8ZTjT1nj2NFPy0LkAIm82axRynNVBH0FZGDDGFs/bIso93plwXbbo40c6zm
SoJGcbMNI16Tm+ojzeStqGx7JQeEoYElbRILIwfPF5dr0Nf+0U/pE/+vLbq8wjKCPIKokO3/d+t2
qDbXzGhRUc8zjEV1tCypyv5GVUT67iQykjmAFZsWN9gEw80QfvdrECgFaCq/or/6iDTaw3CDVlXW
uE+t1XoSHubvt5YwDGOdU5IZWJulAPyvHozT6cCp3TgujyJhYXcME+zcTWP/Bmye3BZhgam5v33d
vvbkf5y6wps2kKVNzOoURX7HVGupS0mSYwto4uroDE21SQzAPDJ34v2oE5AQDQDHs9CzkEdJsbZc
ae+ioUDB5occlEaHUMfGnI60RB70lORN69x0hwgB7k2nvJvreBGpcDjx9ii7uk9B77jCVPHU0nKG
NzeYv/gA7+3YBRcFv9jWkSFqXvxuRs7IPUKHnyfw8sBJyFzYo/eINrFnvUOoMn8vL7JE34giLCiy
ZvAjs1aoCz2sAlMDumqQyLUZB8ziKzFeaDm7IzM6kABLVWkzkoSSkYH3daNtXagI747XHEZXnZgW
Z1upHLyrZJYh8FGkHM2KED9qSHFrQ7Gf/Nx/ytzb0oYtDwoU1MbNqmj/dXQn0kiulkZ/EU7FqUT1
hcKoGy7pLBtYFryQdLMBcllMU8gS6I/QqviSJOUtvtVZlxNw+BU8obSKeyhDQ4eNijPl/GPEWM9s
41S7GoU2vEEf2Kl0vbi+FmuVLTFKVrSCJb7jte9oDCPb3PLOjzSdsuNy4yz3TIFnfes2SbuCdRqd
nXlZXg11FJ0jUQsYwGjgSXGI1nruJQdSoXT8W2l1NVIPNx7ItlNZ/rMIGEc25xTgEZ1B9TOjUbBW
6MpXgV0OuAncAA0IyxhZ0causmBTjgWRiX5PNEqu/BsBAf4b/PP367EOnPS5LDjW0Rp7Gefypt+Y
oGcwY8VTfbIm+9DMSu5lIbFWnjMvuFUhJ4016WvFedD1/qb+twhDnAfy7zQZ/4O+IufYyO/zErbt
tPb9UWMLAilql7l2Cnq6Fxmd1EtGG+mIOecQS3I+UpQYaI3oUi2LGVfhujNQJwsBW07XiSjpYn0k
U8IIrnWZfdK/dg+tU4cPfHjaA2/14VHXFepM/DDXoXOsaxYRgpWjQTsu/ejkEhpBeDXB0yEqgGhD
pxxALjEjhC8QJzilNca3kIQEaxjHWUZP/3tpXswDi6z21SHS6wIemERwEMbk3gL6IG0Dj++szEkM
tr+ubvn09cAA64/yfWk/YDTgFMO/254F68ui06McPynU9NdmIhYVGaR9U1UvSKUrVj5IkAt/rl8b
SX9MK95rrvFj2NUXhgnxJZ1nXssSzm8TTkLYC5MeCTH84qHUhsNQTIJYL2veBpx/rMi5VzZBj0Er
6rdKK2+1NVRPz0uD1YB8Afmu5TPMc41tQ1dOcwmGLjkNrdKl66fZMY/l2DpUuvVrqDXn4SM8v5L3
clneZfxmZ92I/hZGA9hsjp8wHWm911nOWy+w9p6FXYb5Qz73hxdxpcymVRN3O4Uskw9Rjb/H6qb4
ERUpsyBsXhn3GEevY6+Iynhnq5IOdDLwONObPZy9/q3Qw1OR2t7L8q6e8xr7qcE853rb5buUKNPu
coIhQd90bxW4FMakbL11k0bJCT8xEqq5dh2mVh3ZQqFJ0Q0LmxLMRKsU2F5JtmKFatgaYmWslCvY
mtEPhfOfKWX6u6XCWGoO0DqMCtGbEyIznn2eMwfhBew2im14ajRvp9k9yUojtBf+A231gTx4IoA9
Uuxox9p0MkC+2eGDUwDGViVfRmOw1kZp+di7+uTTjzBwzvdB3icHRxCEpNmVtdYi/CecGUj+45WC
KkXiXOS8aqQVkjQV/rBQX/BRy5WBK/O+LLRlZxRt9N75yaFZmvta8Kw138Yoajc3YpTyogZjquWH
RV0mtZ+5KbUnipKZ8hfmr1DUvkOxYojdYwywGyzXeOSH7eRPTAYrzSKfth+tje7X0Yn2WXydEDeB
lfoDNc49AwGNnkPZRys765tfbek9epERdCPsA9jh8VlwnOWQND8mZymQCVx2N1RUuYJr1uHc/+As
7RwMLXmRTlEc4hQosVNZ6rvu5pvS+ot/wv3R432EdNgbh9TKT3ZrTA9szf/YkSyOnGQgrnZ6dtdn
F16eu2pdIl6+L3/m+dl5pOg4lEXA2CN2LHEagWXWWqTD7pvh+lUTvooybC5l4v3RJ8k8lDZhx9Cb
qZKAMulwIjeb2gXAZDpXOcLk8qU57ry6rS6cvavLNClUkwGJh1bMtKD0o4gTftNec/81q/FedLNa
OLHoZVXKorqOCiJ9En39n3muNu1kRXRJlW25fuvjVKtraGfqHhfQh6yeyxLJawat1vRnrvkctmYw
+/vf0N2PfXsjjX5YB0aL7z1Rl2WrNdwwu2DPuyA67zZJK5vt8udZt8ZWo1+7zJqNqLm2DhX1AeVx
uM4TSKUuiq0zsmyBrd2skVvz/Rk5/kPHYZo2DyWLDHC236k/6HmvX4II0c5ThAJ4Ad1XudFcGhlZ
Scu/ZKiQuci58UIZ25bm9moZMGVfEm32E90GSBB4Ai3bfDRcDom5PjyZYRs7bQjujB/LvduXAUGo
g2oI/50RBr4ic3EZDSTzQCFuZwqFls/W+hD+IVcwHrFW7kfaiwfgHShdOQjtpqQQh9zlwVvP9nvd
0vONrUACL2+7vgHV1DXkY6UArJSRKJyhghEujIwipe0qmbZBVw34PcyayVJci3yfx2RU4yjyLxx/
3EsH5NGk/z0vi9ehlEx5JjN9RDn/I31gmm1WgvRFYDrH3CvfDK3uryqZDCI/0nQDDaT21omWiT0B
NB95R+eFyOGcsAkcBv2gw8jv2J6KwclKPpAy3mipaR9x1hzzkh7Zqg3eozYBtiqBJ7qeK96h01Hf
5yWqVbpcW4QO6ab3M3W2k06dvZhsKsuCV6JmbUw8q2REmNinphU/gizUiRHgjBeGApFVaU8ci/cD
OodxNIrXBO72K5pxbW3mglpNmuaryqx+46fQo9uu/qN1vf3s9VQ/jAndUYXh5al0Zlym9TMxzOQY
9+GptMiPIpj6E3MUIDmDR0td4XqqdVmTjhn8MQwuCWdWkSxL7j4EPJWTr5uol7EFGcD4wJrKuUYT
IHVPZl68OEsHvehyGJii2I3EX3w0aXBH2SKOJRfUw7ODPw065t2Co/O5yY4FUY1gBZk25TwTv9rs
Bmd6dHKaStqbuTxSEAogyAKSllbAarsJL/ha0y5Nb5gbC3PBrtaE+MjbEKGKVI+cPe8ejf1xFO1H
5zO1tQYfwem82MLuTzWuucqkqg4NEyMUitp7EtAMdc36FxtXeira8F2zcRGrfxV0yOg88yh7oc4D
NDU0y/0+gCzPF6V1Z8rtgtgvXB2LV6efxYSQrP9x4+6VgDuUd4V3cSiv16ZVkW5DbYmwiY270uwd
Ctt/clhYl1TWzdnANY3bzf7OwBtdY0+aV4HfbGiN8BzXPPO8ti33xoT8sYyJ3wBT0B5NeBrXBo+O
rDvX2/hYQE2zD7YgNZDz50B5AHh0xbkbSms7SvU3LFXobO2EzEse+By/pwRWZU2ssmt75okkaIfe
CrRSLNX5JneR+jQ6roZqXoq64gRFExrCR2uhj5tND9iIBYMpDjQyduyTU5eMeg29R3AcODtsP86J
VjexgLZubfMKkKaxHJq81EH25/9BzmueBIKG0/LK4IB8VAv1ZnSffWs1O4ad+kY2Wb9h5qvTbUFx
T1bBg178H6PBwlproTqWbjitYwkHp0IV4LTW3QQRsgph0uwWic+yMBut106qx2T+qXUq1HRpob4R
v2Vr/tqD5bHBBmhe5S6fPHmxnN+LjZqKNbv2ePNOpmbfOemgY0Xpx/XcRrclhwuZpThw0juktvQe
4aCcI13khipjB+LY2rWV+x50OMSsOqldlFN6fq5RVzbEwLTOb9OIqv0Q5XW/0j31rucdc+1Zh4mh
rDp/vQp30qqtiz4PcNW8BEGKxQxJ6BryR+VuLTHuKwIjDrOLkDIZBQ/ZfJgREvQZqEZKthOt9z/o
ExwMycgJLIrxoLmXbV3X+cuUlfiJeXgX2ANhwT65UlV0r7Whu+Xzw1yPceDZjc4dmgdbpnBsf53f
7r2GzvlXK92qmvFIgzQHczTuoZjZ74G3qspVXjnpRevK757nDc9gXtrUOSUTXJfIPdeml7z0w2Tj
fWEOmXO8uvy3gCTDDdv0SLS83D7/twgUU6s6Qo6jBVN+XZYe0/6F2LnxBS7WWzQA8ZMwSx+2zyUB
nXHXjsjSmrkX2dMMP6GBuo8xAvHA1LUnykG6ICGzOlwoV7l0e2a7bzsvWis+NUTtR/RHxbNxSYjt
SYIhT1o1Z4vSnIm7rY4dGvHll68g9DJMZkknBbw8N/7EU4A5iUHtuRxjZxXOljgD+8alRsxA0wJH
/lP2sI+HNi+46rGqBZiqtkM95zFCC3500rpk0iGP0HWDw1fprY/UIrLW1zyzpvNCBYljxlFKxCfG
Xjy950e4U+D8KU2XmyWR2rHMLXdTMivlOMpbHMfyNBmdx8bROofSTKaXhQpg2P0TA442pCBGLfvD
VZNx+m+RrW+c8nQeJXrFFWhujubBGN7BlUVb8HQfuOsVCh79O1LcAcG7Ly4JWIAbkadkrPXVH0ZB
uGJDu2GW54e7nuHfD8VhUQ8674TfUmy4/OjPZihJMjS978bPcLYwL4vbKULuCTkd42Qi1wNM2B5Z
/kqHK3gTfV9/1HVxiVHe7URChp+wu2TrImp/HTijUqSk6js9yJU5wR0SEiW80wYZsdRpldyGKoY/
7ezjxHPPGbQdGqkCwcz8itnhinFm6LGdGto+m820Qqu0k5GPPvLDqCOVOGUus6gGjTJglpapIr7a
7iZP/BalIHVAF8dPC4XhroowLAEDvDtWMFBwlhgQubxByatJbQKmv5hxnPjmz8vyyijfWiKUXvwg
uLJ/cmhQjiTEUyFiRtZF8jG8is7sEa3RY13eFZlpXpkh4WqKoTcvPuV5wY2PionCfl1n4eeAIwxQ
IAvEIzdCOaTFsXWyNFm89VKtiZxyPkTS3GuCzFc5KZfKTSKsXw55i7pRvZBsMTedo6RrbmVxr+cK
l04UqZQiO7hWTVcLdPPeLplpLlJLb4H1ZLQnbMYyDbMg0OZ998DcnZBqWUFucxF4Zn1aHTgH3fzZ
fbwsY1a/Zj1UG7PUhy3U2g5t5YBGji+BdEQxwaIHjvQtaFHS+smkXf8dlLmAqtmpbKjSBW3pNh5A
5Fj5iPUzeC81u3zqdl7d6sTDXobdM9B1elnE1Rz6luuwidD4O21Rn+QMkQlNm5ZI4ahDnha/3DTM
f9lEOQ5Vth9IMV1x4Et4IHnBoXFtvMy07BFf8U0fGlvdhNKcQ9dZtzJrvVVHM2OHx4It281rcRjN
EmIz6LmApIjwd69wS1M7ICmbOztpZ4KLYk7GDY/iK0IMhtwACbvSPHkUBrXuPDurDfB8yiUss67+
+TrSMonpj5Nh3hdBdG8nhNRqXX6VRDGB1YbKnGrOhGs0Kl78eSl13bq2+eck0Z8Cl0SrV2F9B7mU
PxrPKM+gCOaRQh6DycwK/DucQ9WNSeB4GxvCaaMUXzHiBZ5DcLjiTe3hZPfbke6Dyr6RomSqTZbE
ak0JRiZRPlmoPpIzaGp2HnYZLfPH45DV/3a/nciwzyr4NOZzAPDS9uxbsoWLAbvYrokIkNpQgRtj
J7j8n7ph+FFpyJD/Ezks+oavRmnroruWpWpJkzLD+qpBfcGFOr1B/eIekI591ubnz7IwrJK0PDjf
bv1E0iamNX8BBphfEm16z7ueDOoKjkXpMLB5MSUEYQRK7Ws3mcmZbbrgeWNoZ2es3gAb/SvnXKwN
U48BEbAgUi7biJK3KaE7mfa/oBSMwHf5ggUYhVs+qzLlRDHbpy5y3RzMsCFj43cni59/J3e65DNQ
aVnSHCeZF5yjkKfkf0tD6uDG5WyUIV1bpCHxwEHKj/Fm5MhoL41dgHvwA+OVxgCqG67o3IVoNLpo
ZLCLGGNzSvri2c1TuGXhOhWXtklvlCnu3ZkHpFrsZvfR3lkiHtkx7WAnYEXeCtWEBs1qj6ecqI/L
cHi0tQ+LOhGmmPHSUa3feoTs/qJy9tKCpnVUfn75BzCYG8eI07s9I8Eazc7OrlZMxIDG4sONqD7i
2ZRaappNmIuLnJUcNrrTVLtoqzc642cM3+XwbShSkMLzQ5Lvp9tz0d0TsyPVWJUjRvfxvQbBsrOH
XpzTmUmCTiXBu1Q0TE7DhKxZ4W+j0fUPgOL+9c0MdBSOgKggP+IetGcQD0nPAwZUyn5MYrSJRRO9
cpo+Kh9KeWCNGM37Xl3zWvuMsrQ4GS5Ui4rKy40KNAj/j7DzWI4jabPsq7T1usMstFj0JrXOhCBA
cBNGUQyttT99H3dUF3/7Z2xm4wagyCKAzIhw/+6958ZWfQIMONojWWNQUkFc3CptRDvEjc7eyJii
R7bvPQMaXM7sGQsaxsmZuOoY0EzVQ38bUFBfHGfuoR1GV5sSTYJy6TXTiunONzDdBQHtXa+R/1Bf
m/HBfNr5GATh9f+HX6G86DhomlUkc5a8+9uVOrNlTLRvHA26G40iOfPdk2blbESzavwwOoe2TamW
NmTfqcYiujwa98yAPRQTj7yFbVbvdSqDr3Rr3ys7yF556jPTFHSdZynbfBHUxW2w2pByhC7aaSnU
hhVlf7SSDUtPrZfZvIyF+GXrQ75imoTVToqT/pzcSC7qTwOnM8rsjHwrPFLvpkNhYxbM2sWoCYgq
W6NFVda29aetX1u8ZsmYnY0o35kJnkzH89AX8G+zLykg/0zB+2TOYjtwLF39Of6BLSK6kxJQGwOC
czUP+HWOl4xTB9ChQCbCIKTsmqpxN0LvxxuJdWvDPcpfU+MAcVGdhZqR0FrhU9CQeQAO7YKqi5h0
m8VckO6GotnC/m4vasnroL24evgT9pS1b/okvTm5DKw2CdbQCLClA6QoIPj/pJY8dY7pOMznTZEB
E+NWNV49n6YE6ZtuUR3PnCX9c8XWbJuaZC/TGetfI5sn1Edq8SWFSliT2BjSTG/JJeB9csiyjNZE
UeZUjtU8cx1M6MfPL47W/LkZUtugJMrn8yjHVVJVX4yYjBgkps+PEHzircbL73pEfVIpeP5JYIig
s6H6e7l480ukbPVj6N2wXkYnvChEHAmsiMIEezmoJ1fu583KnEKCodmc8qJY556G+Zta7HrUjzgI
npOgbNeLQR3ejMn3ohZ9Zvg9ZrxxpFKHXyQ6U3oRnW25tH47nDLzEEnRmN4I/eR7IItWHtYRWucD
8m9jJM5z73ho2u2ysVBZ+UYo99QFXk239lOwDC03Nu58pI8AMxGgYRB3TBtvEyxzfPbkApqM5H6n
dR7cxeTVokMPh3uHGduRH+LkMaSgbNKvhy0ll+dyLNgmxDKE56r1XxJXNzcgs/Aw/PMf1Ueg3ovd
5zY2ns0Df6vHokOQcya0cQ667J71Lc0S9ciYa5rtnNYJ2m3tSTa2yBibI5epymBzNYyk7Rq3BDj6
K29IcRzhltwyi6RL0cbgcKIGzKsVw3ZoCMK6zM++IDvQ7oGl6EVrI3MjWrR/4QXD9lP2L0LtbHC6
lEaA2LK/Y0dqdybRZn5+FmNIiPeB5N+5ZfwznYw5JISMHToFc0eAoKlQ7jBPuVCSCUUVmKnEnL1P
Y8IpWWaISzbETgocoFfZ4jSKz58P9TmJH4sMi6uFNrz6EsvEeAPvbF8tyZPYY+8jMqbVgzjTAUX/
DgF9j7L2vUozepIspT5SCUdtcrMDoSWI8pZ78kEYfy42kWUiUyFeAH5Uy9L/XvAmANMVxqsMGX4+
39RDTj3uNNGuida7J8OjNnFO2+5UcbWqzxKJVBCRCa+VDWAmJyvKyVMKQikuziKnbqaDcmfrDn17
7PLc3zPAjcOomc7OMJlJL+zPH6AARqbk/XKPgjtGsWZtQq/Z2kYaX0aHXrGVAy+LFkQMnPKc/McQ
0SwWbxGErc0fnZTSB20XxO63EejhkdaN91hNJVrmjjvSxvbehIe8bVzw0JNnWQ8rSe0HJOAYCaVi
oulBj0YBPPZYE5i5GxT38ZLbMu1UzVb1uYwy8oQXoD7zhuUOyl52A994uailbYU4zH17476VMtPq
eQRW3rmoEjQTpjMb9enUUKujc/Je+TY5SOuYGTwkKvpQcHs3eXXScIJJ8Cel1Gndn3GHcqUAWjqZ
KUitCOAS9nJWuLY/2M9rloMTZpoyhposhgw9VUYsp5Vd9Nwl9N5JTFjkJzMcrKWmmRODYxPQH5Ei
Bb+OduuyT4qL0+gw8MdEb60WeXXmHFMA1surlXv1sPEF25Y/M371kd5iKBMLmaKPIneRwqxsPvNw
m890cUxn1ymNI+Fo4hdUgmRad0+BHWCzKIj5E0Z86giI7PEIzyhpjWRHgRdq4QiSliF+xu/roD6L
POtpjmoL2Ta1r4PUmOPa6s4QCjcqhlbZy9+ptLQs79xt6dvqrW9R9BwlNWDmgHngIWtinHtwyzZt
5lP32I2kj/0T3nv3uUmZB+Z59ZNHdrNp6vRbVvGL31QNGpjlc3NlIzc8NxWmjOUFZsB4zRNrfqlG
OkNLRkYHfWB2qhnY24jyNw/D8HqUFtFBrwqLa8H8VAkdaiso5H4wSAlKkHoxE0oBwwTfzOK9lQMC
iC2MDU2MWFin1VQYU7UHV2gfgT8dKznTF/JoLw8xJ6I7OtUh3EEL+pUKSbbO5VM39KKFBEfS7JSH
p7fj5eK328jjxCXMpqMM2uxvXQ8PCvagtiuHxbjgg4kPy/vQ04Tgcei9B3IxmNQR2nbSbeeFD56X
6XvZNvOhov55rBOqhgNH3Kewa8EnIr5BDo7vTGhYalBktVnokDW7eyWN3y08bB5uICI8HlG3AGF3
I4ruS+1oBv/vwQlXIp8pak7PuVsToodgvK1rW9Ce2Ttnw3yfMrRgQ74NlMtA+Q3mbvgdJ0lz1HTX
wLErAAP28JxhQrrXbMKY4xm7kdgtSkj/2i1e+RzECaDPWCeb0fWnLjXgx7MXBNhH80Xgac6ntqIE
lrHS8E665IZRAeAeyjudotWpbVXBqZ/TMGk8CpP+XnrLGg6zzyxduPBAasSrsLTZoPNZY3TesdQC
ojAGVW43DtjG3dFQNPX0SzW29gdeelpHOC3e8LX2h57isFWS5/SnVZb7a0g+gKO/CkPm0PFBPzwD
EltWYfdZZFyatxt1hR2m57ghOJ0u5k+8n/qe7owKPp3Q7wGtypAQu26tJk3Y/pLPmVPuUNKTyJLp
aG73aWznJyGCBEeMy83JJs8K9lki4pSZy9OdEqeeeNXlD69+IbX0dJYAhU7LcuyEDy/IzqC1VaZB
6F1x58CVNuchq3eZ198/N24ALNIdXBSm016ERQlNDmusRJOqxR4WDtzRXCJoNc3Bwca8Q3p4Ar8x
H0khAOOL8vqInfBbjG5+Z5DbbNm56QfDZqzV0n6DggzGej2jvK+VzhdVDU6bxt8bvfY7SXCvj2HQ
PjlL7NEApc8bB6pu5BrDe8h2RJHscjmBUx8VcgzXeCAuazRRTqvjQUEqzDjQVlM4AUmSuyMujl2T
TPlZHVzUEQbp0zm2ZvaUTx6TyFgz2OT6mrWKNQbEmc6Rk2lTuQIeYKzrHhllSXqMQfNoT1gePVzx
BgPpLnoqYCs8PJeNP3NWjx1l7JxiIZwTg1xPWtNgmomQTDOsFatwllfubWcfBMqa87L/ssR2+qR1
0waIgf8SMT4g++h5a0fmpxUYSS2J95FECcpeNr7DAfYPUK4nFFDejDe3OFaVHORn9kfjkypQwn3E
CZ86hi5fRW4K+LaNt4Mmkm3iZv5b7bofTt6JbeoZ/BxlNn3SxFCu/ItUk6wWq1jnC8xsTI8PM/t1
1x61u1rsugtWQdukO9Kb3maybN7iNjQ/uItY6ycTKgaa21V9VGUNzL/JWeuawdNEeOJI9AnK6aCX
E8P0jkw0PL794MjmM2QuvS/qu64Hjz6tCHkiLH8+N9u6JCAbCbFzbd/c6h4RrIDJ2uNtmkI8OtVU
n2YFnqyt9kNKHjcxGcZt7KkkpwvYgU5GITVGInLYHfdVzKsKz6QWf6YMi/NTvNKG+FetR+7u83kf
u8XpX+o+HhW7v6r8D2TQR5WUffff/+n6/xd6tmPaxD8c0+DI8G/FVKmF33dajGC7lByIkzLK76T0
X4tQLAOxZqx9CkmuxFJaNfCf4C/h0OKf2E4728BsfhWwcE6Bnvc87eJnEzPIbTZgZk62y3vYxTEf
cAu/dp15WwbfwQ1W1qdhIICXg1QPJoNCQ5KIi1xQRxCNPIjQGDGrs1o0IOwbr6LEXpVfiK4wYC1z
VzVuUxmOV1XSgTrUsYej4UKxCDq2LYhRi7YpK9AFVqV/7aScKMAGnTzYk/tZ4PrPW++h28fe1fQT
VGeSlnOiIf9zizSn5rvJqZeJmuteGvK3J16qfg3Pa8OLnm9LfSyO6oIwjJf/96vi/B9Mc7xdnsXp
3jYc2+P14VX7+f2ZXz+vofFfwh9tzQQSvbVqzOq5N25x/Pdo7SxlMzm7KEQRBcjw99cMyKBcOlN4
Un8k6OLhLv9WngOqo9I+Wfed5rzmfQfPdKRCbpSf9txmDumoGZ//1fIm/xIVdCbqMuJlL5p+hW3/
nFjorxvlLI7CFKcNfiXo6PKLqshEfRHL/D9fJJq2Mh3QjFbYcsFx1saUXXdPSpf/8zV1c+3lHVZ9
zWrHluQ50r36w3/+nPqa+sPqa7Hu1v+/nikuyH+7DpzACaglYjoZGLpvqiaqf/mN22YysD+0qMQE
2LvPHJBGavEbNtUxZWRb9SBP5xnDDMCs2CcTbBHVUfEsPXxPuml6ll+IrQi+gm/S9RGaLfirBMNd
0mUb3ELiYWAZgikMxHLQMWl7eXN1FwLFZRH/FPIKaHEpHCd//nsywz71LyHYNPzhh03MKVaty4Cw
41g5twCWXEcUx9LOaSnvlmdTT7q1T9rwwusdQzMYn4Mo7IFU2tpzTDoEmqQ6M0cawP/GrE5qj1BK
YdNKCuAtsQ65qM0wVMOSMpHv51VdK7uK9bUq6HNbdQPwz8GhIFEx0mBcBBt9YaA0hf18K6oTIxhg
NQsCF0YZn06H5T2J4vzeDh7EUHCbW3YJgmlo1YDcQujMgGsr1p8elcTPyUqtdHm1sqUtj4lrrtVW
DLiNt/WnhGqQxBQnQy4RKXjoaA53COpDyoM/VcO+DeBBuIVwT6kLKyXK3GFDLLWG6bYdhe4RvyV9
Z2iufTd8I7uNbGbmuBvvDB0SPNu5eeAfHe+CuOHR16kEJaG5J/NGN1eQLHeTZ6vKPyQQZKBW6fO+
aJhPMU6c9jWBLITWpAaHh9esdrg4ggLObSNBYl6ZaDt4VtnKkkTigcbfC+Sq4Aj+eI8VLzr3fbyh
Ta67WdJtnlAW7YNw2c9NOO9EObZXI2i3pmEst8Zrin0Z/yip/uNs7HR38CNUCDJKuHfxlZadtZV2
w19QDH9aJU2SCfTSo+Ukwx00EZIvfs/ONiDR0g3+CN2QvJL1vtR6uvfl3BCIFiPI2miC9ZiZ36uq
6qG6oJTXDWTbOqOmYqDrkcR5pZ+quneeo0oonTiEqqhdY14vPOFNdQdNdnegQh9dq9MuA46uSxpM
OQd8trvxjJE9LSYqP6YYvPeEKXzpO6awGOzRQUKOKJNeiv1ktMDJMmbwXZQgbznDsY/66WWIpSMh
9N7Q/3eNV0YXBjECwDsXAJVvK1XRoAX2smGPZGx0iYxoO5rgh7r6JQpmiP7/Ynqy35+PbpCG4KTj
heKIcm4xsiVIUsghvkvpCBr4fFjm7tRKXpValG2CFPpHIGx35855emmsgCuawsxQRuCsu8Fr85i4
rVNs9NY24W/k0ofbugK9oWYa4fJriOfk1Q1I22qlb66dPrL2Pj/6ivt+ASE7/8ikv6XAELQXRtD8
ZLQzrRVMqXcp8EjIWG4xJVZ0kECDxt5MmX1T2zeXg/uODikNrx5ScWc1F/XkVIvnjvOxQs8AhRWe
/iwNeJG4qpaDmnzlXjbuDUzBpvQdUFFCZCxl4Ky5H5JkN3Bs73OzuQNcmDdR0i57g4HpOsRyv8aR
H+9GOeQNBzjLXiwDrk5H0YxZJHDobZIup3j6NWWV+WyPr9WI4RiwmHk1YuPFprRnhWep4d2DsggK
Mt8EE+0nDIFoSQzH59GAXoMV78pTjKUinzYVFCYaFE1TgKH97lv6ff4sTWx8qXSL0u3RIBj3z4Lt
2wL/55fEmcLa2grf/0h1gt2HwKZX3TcBfpCvoqIlayfroKOyCkROTOizn+Ncht/6lsbdsDNxk53U
IhweBlPKOWCuyRkn0mOT+F7MCVNH1O0IG7fcVjjDwjaTn46C8iubuOWGVH5ZETOaSaBWC4a6xL8v
jXUgK9Fcqq6i5JYz9mFwQ/8ZlBg1wUUA7yI9c1di3iw9H4jO1lly/UpotscO/geHEGs8DfKjxsc4
RH79oGOW4BYME5u8OhWQ8XthB8N+lEAjW+ZPB1RIzmPmxzQEb3YBaqmOGc/iRCwuKWPHPZgO/XVI
6icrXbbOov2AHNxsw+U1CqJhH1FhhYCenB1nsY4m9+9WOrQ0iXB349XE+/wcGNQMpHFtM40Q4cYg
rQYuaO4THnR5taIpImEeKpJdKwtmDM+g/wEviUs8Lwe3XLfLxeMeASO0u/6BhOW6jSfFKPci3tfh
9NomNimVjsf6qGvt0W9N40JHCEbCjDxPORlfcyP8uaBkYY2nb0grrRR7OpMgLffpEy6WdUhNJuxy
uz9XFTw+nRv4ttQ6mknhZgoxAZznxksRWAuqtPTufZv2D3cYUMLdQ57EsLZhEO8S1JoHRGS88Tiu
NqAMJ2S53Cc2mDhPg02G1LWNs92Apu8NYr5R+YEpbMnW1Iq8KaW4tad0p4RjZ2je6xgfjMjK9tLz
y9owbPxbgjH7hJswwmFd3e1pMD6iyvjWlNDwGchf+oIBW5CJPWnfDcT++KhOjnPdw8GOuGD1KHiE
gjkgBCmobi1pkt6gqnmZuIlQN7VW9xu1jFn/FlpBTXV59arydJrneruqMn7ixPKObtHtifwu96Ys
rEuS2+xPjQw23ES0wE9I6C/hDPFvovuiAb62JjhLTyvj9jWCmHtiT5VsHHrL91NHyzhHz/xsQ3AP
6PS7T4kNrh3ljFJWaEc02zIS1gka9B2YsdS00k96YS0rpKI0PzrSqCjQ9CnX5RGt+MrMu2ZkUP+d
svvmqPJTuWcOKwJUNnus3t8LbifrMWpaaMpVfgwRb5yoKx7LQvhMN4GUTSL/QSWmv1XsqYBJcTPj
wLOW2Hn4k/er65GgGnP5FujWLSWYDLZmPNHHwYUwZg+42uGhHCNQqrnYMaKhM5wJ+DqFnP1UFbE4
ZX15L2YxH4VpRudZLjHnTlMX5UVljfXGf3YD19gbFCIeybtt/nAzu7H5CRGaeK5HfKDNwGrPsm1v
oDyDvX+48jSTa1Q2AlYQC3bV5H9z3Wy+hHKu0pglarux8YiTBr1xZYbV3gSu+U2V45dXZuYCEN2B
eb4Et+/tABBIPWQpcEM8ykPJvtJKJ40QKNwMdST0c4hXWUpXtdQ0LD351TIF3UU9qvnQkBZsnZSW
P8d5Gge2Rg6Q6R3u1nitacTyfFFFF19f9gU4/nfN8vBQJ1X2pYvLXzAqKQWi5KMtvZCwTFduyZ8x
85fmmNolMYld6r1gPrryh+ikOct0NJH4CRCQeGfb7m3c2dKfltDQNoyR90kXS0oXfVYrn2BC4fXF
k5YDCSqiGSdRlR0UpwoTAmxEKrgJIyZYyyf9ZusfBA8QAszKwSF3S0EqSPNuh5eFqMMM6VUgr2ij
BY4dsXRdhwYaHmPwQ8YcY+fA/aRkLxkZS6F/dA7VQjAeJBQBLTmvo58atp11y86cHRLemcyFIG43
OhEZaj/y1HfeEiN8jovw2EnJVRaltyit1jUoo+wQROVXPLXWLqUQcl9b4gUiCNz7NHbWM/JN3jCX
7iS8p3St3RJwWFGYPr3ydYnpEZAPigyyC+8bG1wyeXlnV8u5PaIdEPdS+27Bt8HsuBx0N3Muhds+
nMIxD7qcJ054q08eoTvbNMZ5NWtfLa7YXdA6P1Sjod7jJExgXmqyTySTHQI4WiNOHV260o0xh2jV
PgmmS5c+LVL8fjSZzc3s7MdF3wfO7F/TygIBy9xhi19btdZ1cEwmMwOFRrkRhe3R6zCWv8GfZbBh
n2JvTL52zXBCMEu2WmaPh6GTndKFgDUyuzqPtDIB8G5uKm8wODLjJ3S6YRvWhrEvhuLMHcy72lXz
FwIDRxYMB+uiJflRjPbvtLTsSzNmHNPN8YWcMoMops3bZqqtLz5+rIXT4cUuAp1S9uFnMtOIbYBd
42kFJ9OsmBqSE9t1lV5dI4cHpqmBW0mi4FBJdlGlRxjdZ/9iB8CYMMAl6wKp6lwuU7qx8qG8WHDj
MUMCSFALAbzNEBs2FwECZ55RHiRxobB5iPmMQ7ciiCdA31R3y8VkFDqUEaKp7Xv0imdY8LvRaodd
g2llq/myCbvmHwqEsawLOD1o08V4qSX/NrVwauthdKQ+KQFl8YXELqguJsb8YyRPBSwuIx3FodVL
/cRQVJzoy8rH7xZWwgNF7RN17nP6gpVr/AvtjlIKeokOxDfoK5KxfCeYv4zYXF+KCR8/ubWidL7G
9iu5wAcIjo3yN1DzR2THSvFdoMKNZf3dwQGBGzkRV41R6MYefVDj4SjOpjfg846s1wTUypXuoQVY
TjYe+oLSeLcM8y0DTEwmBBQKd3xxFmZRFRA1IM/Djxaky9pvgTVMSZy/pA3JKH0px/UaVS29DnLJ
Osry0rTrcMPr0YqHl3bIgxEM0dw4P1Jh830xpL+MnTns1VjZG0Fuuxo4UFtGJ3rZ2EGncrILfYGT
U6/ENhO2cxslEt+bXWo16LracX7YtLXbXTqHO658myhdiqa19Iwz4G55H81oxryf4Ic6MkhEAIPA
RESasJdLROZsb+nODyRt5vMz0VsxZt06WhJa0RcKCHGQmAgGWZTxlGJ4nyF1b3y89FA7C0SX1ClP
ekdblVM0zYvtJT9Nuu8OxThaF2cYv2Qa7UF8jz1/KQhQod0fUxWYT0lU7tocN68OcvYpJHlAZ+3D
cYJ0N1mItbpDmQR36OrVEpG/SWrzWZPYqrSnAa3r7SshFOPcx6kne9v2QwzFo5DSDXv3N37Bwa6T
wizCQroRvZjXn5FYT+ZiY5x0c970m4G/cGHO0V4om7JJ+G0qo+H2aB40l42w5hfdZcRQKNOgaqF6
ZNk1cYSVSDoK1RJZ1GtF1pq3sDb2KEjCnB5RT8BY7T14WkVIf7i8RFPAUWapGf3z9KSbwg9OUN4x
aCdVfW18DByjlwRbxkr05iSZGR4L2RAgzxlk4dkWu3b7fXZ7STzUDCp0ASCcdHk0UR/lwYMfsH5o
ZUHQmShBpGXTumRjgGBL+K5gQ78il2LtBhONnqI4xpF+gsetzJ90KPkHDnewB1o63cAO/GrkkFXt
NDTJ322EONt23JyGQj87UAbu+RAA5g/MV+ERypJysBKGDZvWr7S24DBI1/iYkDHXLP9V9zGTNlhp
NqNL54+XpfoRQDZOU7LJwpWBai/7yLz6W1zN2aWy2uTd9pPTXxiw+1vtNxwWWnDXvs1Gy9KSnShC
qAtO966eKaUGXZidlf9sIwwKvztDs8xO8BTqZyxNHvlWCh3L89hm/dX33oiXOMe4FW3B5Tg/aJim
pyEn5cQDLjwZ5liuJ4OQ1x/kqVllPf4+9xHbDodDR0yfZoYsxVOmyW4wtemEJomspo7zdhquBilm
h6k9H6E63tUBra/qj0zEwCLbedhTmnTt2VgU0oely9OnT/vvAnZSweScAZbk0pEVyIxxZMMafVEs
5jbDDDjCfaaei5aXqeOEwFiq3LY09e6MIfMfVUWDo0uP5waLQr7B2cSoLCDYn/BACGXVpGO4A0Bn
jhh76JPdVsh5IvSygB+vm4+B/4XqS/SYnPG+2gyAZ8RN0tbXAYMP6QG/gszc6hsziHDlYuMnuEbV
fbKtsQLTCsjbP7Fcaf0AczdadnsNNcZpfT3xy+7nhw+ycRvzjfFqfUum+Udj9AuHQuLxpGm+9x0N
O7yFU1r1+Luda+q32SfgF/lU1cd9R7YOEnKtzV/dpDjW8ewdk98MbcKzA68TOiacTChaP9OAEh3f
Z7A1TDo/ELASLBbi6gXjz8YajrF0vZSGuyLaX5/SzMp3kf0b6kF7mauy1LZNocVPvZ79aCduohNP
pJXwjOjmEOxpgEdlvpucbZFyb7NG0P/LvbTQgcn6GAB7yoVrrQW9oTvxU1fKDB5C8C7Ls6MbavSG
gIxtajp7+2KsNr3Lr62hl7EtRbvn5D9uhJaehsWhgDKZf/CtmDvOptvAnulAmeLuqreVT2FzsadB
tALX1RNy1nt6KZLeXsVHV16vth50e3os2GKpYSzTwVMG7Ittekf34zltmFIk2QJ3WgeYkXZ3Hxwa
u6Mhv8zseS56y1giCYuEozB/d4ohB042qiKn7fFcVjZHuoOKcdgch49snsW6cSDYEa0Yt/6nFxGZ
6gpb+YvTRcvVMqevYRAzpWmEufVlu201DC+a2ecHUwzJsYnCszoE0cr8K6gm7Wi0ur5B86C1nOLu
fMm0jxgLGEh5flM2zkid/52IMZQlHfOyriedVfq1wJra+XuauR5NOIb7JsMvCpvsS2cyGyHN+Xvx
te7dqYZ3JqoMQxxH7IQcLYaWuFeYRo5mxl7AkvBeglbiFFQGeeUY7R5JNNgneAduail5BQV0D1oj
inWcNtZ97nQTXA5IqlxHUZ6M5S8YN+lJyxvrxrl8TTKouoKxMbbVzKVWYB5YRfU0MvpmS6E3+m6R
5NpJIxMToAqv21h6y104jI60J2VmdPU1fT4A6K4ueWxb22mx8adKFFSLC2Dv68FbZvXTVRPlITHZ
WVEAQxl9OxbwFYzsuShsDopRTGWNTsY5J0GzY9LqcpJ+9jpgZZq10AExt87LgYa/5ygkLMmvnzqm
ggn3Aj6ZzAv1l64ho/IpXiE+Ks3z7A3TTfUOo3Qfyf4bmOVGfc9BAe3B5IXOxuKVyB9KPjHJNC3d
tRfXMpGMA6Ix6iPVxq9Q3qJtu2OcFmPdk6698hYGBf6zsqgfuVtdffpopKWI+lHTg++kG9YmzExO
eFU6PUV+8cUnEL8rBS/sLK2dbT98V84zfFD7UEeYkaU7QNNpEtLgFTPy6E8mzsl1kEJFkMb+rW8G
r/oY2/sESgUhEUz72G5JJIWE5ypw5xSJY9w8KYhwr0ak1GPt9YUTiIOfZwGzigWtWnuBbdvrSPNw
i7oAJnAj88SacM+oBUdMe8hAnvwZx6iPdLelginE49561CZOiFiHvBU0HabPeaA7XxfeOSnHy804
/e1HA6hNzXWBkIel1D6lvo/wQNmPTlnGKbCd40DKYj1VbGODHiaXWpqUOtJ6xHysfA1mkNM3E3lo
pnrKHr3VMnJA7bTL55OaZDjCmA8E1fsV+egZnM/IIdctSRmg0iiuKGZoKiC6dL+USFDcWK9zUnR3
ppLO3raNB0lA+MC+f6utObh5fqLxin7oPnhjhxESdnzbvjqa+UPLCKqURRGCm9LsF+rF1iWA5w22
C7IGjQRUyoNtJo+44xy+WqO+OGs79+vdok/RLaBmYFeWEKaH6AWzMRsrR3vKHKw1RSTeJElwb0UZ
P4g0CqbpFyIH0CoCLbt07P93wRKWFz+cgDHY41OWgqkcCy4NEVAez6vY7PKi+lbLfAtIzfCkPprH
s67sCVIigf41c28nNgR78tixI7lTnpqDyRTNmQab8YWhPL/lEpkOK9BEzyuN1XOY4DUfyPZ1OSwA
qzeny8S1d6pTb+tggB3tQN8Pnhm29F6GHsqc/rVd4uLc/7MIMp5cw3lNCisjG/UZGbVKLBDaogUM
7Kw3WqasB+Wr7nOb5qsOb6Owqvbmd2FzUx/1hrMaKtLRAfzFBhOWHa8wQzi70LVryB1z5m3bgAG4
DdaKk3zY7amaCbmoEFD+iTQK4uNUuBaPAAzwwaTAbDZt6CzQ04djZdE96RsuRqKF2VwST9l+TqbX
ifjfSS3dRONHZs9vJaCSXSTTBWqJXea2TZ7jT5FfCyT4PmVrGqcpc21541B3D0O6fwOnuPklM2U8
FQ7+JztKd3YIcZ+UOgcBNnhrZY1WJukFPhMnWkK55MUdHB+jj/vHftGgCvIb1gdGiEORbTKO49Tb
hGlyUDnNRg7usaTR82tl1WaR23kVyO373N+zRb2x4bT51+OmuMZ5/73Np47QUeOA2C2D2xLghxuc
6dTrlsMbmigRbpV4zRthWivMZGRXxs6d4ISoTwfegW0nxlNZ+xSwqqPPuCZl75wy42KPWXFK6tCy
8cegtfYJzg5Tbvv+LMacwSRacvAxaFSz/J2PKh1pkDacHNPba7a3DLzoTN7tgF2kkx+moI+fbSIh
iHjC53jXf7fpWNjPHY2fAAe9DfIKBD4ZjGdEVdza4YOXemtQ/XxPy755Rjz/XXaZvW95jpwQDLZV
1BNDmvlpcxpsNmmQl+Bdep+yFA45G5IayynoQOUNzQTRP9EQEVRJT2skJMtzcltZPG9mJppbnl7j
yYi7fK9iJDGJdjbb2XFmR8SUAcW4SnQqHsbgNCvhLE81LkGjo8LJTy6VXNyh3rqQHI+ONO5GEt00
GNTcsr0nr8OsWU9tfF0WRKJYRijDCF9eRf1hjbelg/Z/ZUq91tNhOn8mxArLYAKe8VyVNR4c8vm3
u+E46ziGh9IPiBTaLY1ws3h4U2KdE1O/d37ib8CXUiOnA1FupUdLwMTYYJb114qVpBAh9GyjpOR4
kmKzcHwKd7z6DIBSO87mNBYHKeOoE+kgbw8cbnlux/xvmPdNJ7WkhTudXDE9N2Ce/kUEY+MYrImE
4eKR+wtNOv5Si8mcUcVfp6Lt6bYwnTUuEEGUV7NvY1DMuxC797Z2AJnBOkRN4Z23i2rCSJ3EZWO1
QESWS25648YmFsJlX+89uScUJYR512JWt6qt6Y3QbbiDoHlyjTx6+HKBUwd8IxL6oRSM8HLyrxta
dPx7mrndGm2bdOZsefcBmq/lMS4Anx5vkx7ng4o7+yBmUT1V/Dnypn3mLs+uWdqXtBDOju8oXnkz
4c1CM58jTmTnIJtYvNlDE35XVR8qieoApKbpswm2DkbWA2eHVexF6YXyKWufx9bLAl9+XC3yBZ7k
Es6Ya2AxFFuaGZgYo5ipVI4hpyztZE7IReDeMQmcMpFqxzAHcyyZuCPCw71rwgBF3St3pcW1iPpR
PmP2iw9lMZXrMHbfR7N9gmbf0lFwMdHLzipZToM7/IyBVku/Cr8mmm/sRIMR0otIpRNVDH0An6Dy
HKmlqsWw+V7LykdeEfhHTRmXVACVxMJC8vlIaU06ROqG1B93UL/fLlFDefCYkHX7H+rObDlubLu2
v1JR7ygDG73D9gOabMhkshdJvSAokkLf9/j6OwDpllTycR3bb66oyCAySYjMBHaz1pxjjkug7ANl
vNl4az9ipDVrfs/W7goFsx7gG1htPeQ22B4QzDB+TSPO3J6Zwqe1gHMmIwo9NdGc46kgCVlSVYwL
qn050s28VEmZooftb6nLP8SOoZVQYguW2A024T1rLMMLSuq4ETcIE7ixgDnQsmcgQnRkdCRD7IFW
nWUHPTtAVpUGzeeAuWFXrf4zQEIjRZnyMLUqkW+MGlTHLByPBIVIfWb4QiCjNOuquwqx3ZDOQUKu
MWhEU1gMNZBpqAKaFtGMVJUfSYw0d3kFdcPVeoT4HbyigmTFLHrLkLGA3oiN81jG4pucLarRtKUt
puV6VMODshodJGkfq/FdZi7D9ajpFKRG8SjYUp4GgwujDER4zWX72AX1cxNqyp2hiwJijmyAHsYr
36GNcK0wVvf6UrzPM1frQNIuSuwaLfFcr16uJtwrEmPDZpzOepkUPpm7dFuIxFE4ncLIwjg9Cs1b
7B5rN61pf6lwIy3gypDomhUG8WGChCQXlIe0slkOgRnvKg1x//ZgrGOU3hSflB6FQ95G6x+Z821L
3Pp04exTC8DmGMTRcTviQ7pNNHBjagBxOxYrSY5KSbdgeegybvpM6qsbReqDa4vIJ1SKSKopl1ck
MbosoCbKulhSREJdYC3egkPNDyRp3m6kmU7MZGrLpW+CrjjXPULZsEqAi0MZbwYA99AUI2AsdC6W
dT2hoZq4NGv1MqT+f9gQOOpa0Z2U6fLvVYWa/p80bqowNFWFFCHD01SMv6oKkYDx6zZ1tq8wA470
Ag4mEURuT9ZCP1ftTabJ70XYPLDOHsh5Dvk7FkBJXmRlJFbX9SXqp/miLWHX9wMV5XoAeJbJKTc2
booo1dxxot7ODibYscPkLdXYlgURdhUudUOZjurIusvkFnUMNMyY0UGRI0jyJAsGM7Ub/OnhkF2k
yaFc7SKpLdN3jQySvcnXvZhM9gCrzwaMRevb9HxANTIs/5O3yf7lbTIgHlDB1m0AZpZi/yq+TDoZ
VLXO1kwmgciBBeoNq0xve8j14ftX2yHLzJlcvguGVbII127F9mCUomNIGm6Tbq1Xt1F1rQ+adqCw
w+gux3id6AkwQVRrt6/I4HFrFZcjohP69qTrJohq6hzKeQvmJywQjuXS2ECWYrKmkdlfzTIiNZtE
Dn/bIbarAeSUKFLy0rFmGqSLtk0u6VXpD3Cecd9S5ubytSngsUDpttK3ZAbu379zQv5VRWnIqiLr
65snDEbzX9XEGvtLoSf5sNfQoyIxnM/G+lCxWTwvBkMGtgJ5t71QmuaL3bJcNCSzvdgeOiXtvn21
HWp/vpBZC/UNatSegtX7W644qlLloiOdZXtK+zNv/Mfh9hViM92byrx1t8PtYVlP0iYHmdb4hU5e
iuHG4RRfbg+ZRv8EyCtT6uqJn1ZA84+HH88p163APrq9pCQZxgAF6Ykqt3fcFdI1JAvTU1bqy3YY
w6A0EUNnF7kKonF7bnuwu9w6Tkr1GfqOYyTUy7NW4qqnS6ec+hY1DHUrnA+kFdS+ZMchbYVT0AJF
0BvMQyrOxy1ieHtqyxneHpoGEriZKk+/PB9B6/4WRywUQg4heaLn+PO57Ue3n1iShnUkFWR/QxJH
KMcvNDtDhNejrZ9WCfb23Pbqj0PsWNi2t+NvX/7y+na4PeQLpOPtq2/nqcfymMmZyz4wubLIAF2r
G83iyfgBXBqMNMrWh1lQgPK2L0OxqoMyeufD+jM/vkesfPIfh7gyj4NOWTVs1rSalY/Q0+I6Afai
pxvIAELXQ5PhrmXpm6E+DLDSZuUynajFTCcFGbwLz46UlfW5Hy/8OEzWFyJdDDAjRXaRSFZ0Fllz
FmXBpNtE1wWiIOb2jMWt0rEv1bVh7RLI9bds0nBd7knxciA+Mz4uK5v7W2bp+tV2yOahAFxokbpn
vDPI1zczBTN0jOweCxtqAOLhFrXpnIA/WR/mLmMrEnTRDlDlJUh57RACwLjcmly6zaJ9JRRqkRcc
jHONmtAPwkT1MvIPb/I1p4GUSAgzq4x7e45a2HD99+OF8euEZCg2mey6qSsmS3jdFH+dkBT4TYqe
s3lTsuYmB9z0VbpeAAves8ANv2kEsDYH7Pi56VfFwPYAmxNwZI7dnOwjEXiEyn1/pRpqDFFkJCY7
euHUtFKjOLChRZkwy8rN2FbKDUj+5VoW99uBwJ9/NZaRr6zF7e2hXTtY4Vqq/i8PR5zDTqxyg9fp
w2QZ2UekIgrEmb8K8OiyRp1tnAno+v5QRSh9O1iA21Mwz78/ryJro+pLTyevjGtjJfZt1jLKQwLz
B0W3kD2FfplBZclLHc3Hsu6L7TrjS9Yu0z+Z+dR/8HloGgIly9RUiyXCL5/HrHUJ3Rld38csNs+5
ZYnbcMQ4mMJRydDc3G5PRcCBLgu9efrxVFIGyiGeUE6m6w+1sgl4gpU/szttymFVKGxdy4Ar7jgt
7YUo8nQiq5oX6lybei+Be+20GsvFn15ihm53RDFMez0fE78G10TvHjilE61ZcHZj+39/RWqrseKb
S+b4jjsGQRT/m0Ioqm2otqX88g7YKROXbDXavgDW2WTv8gBHanuotSxdIxPn78fbk2YaERaBNsux
2F3s6AFEiOLk7BGRo7lHlw4/bjuMS+kIDp1YMNbTckCzfU0mLMOYVma+PVrbE8Y0YtYOd+uOEFF1
Q3Lh9sJP37M9+dPrQW4HwO8Ky+/UIt7XKNb2Wt6NL1meYnyJ1MdME/qlefNP3qr1rfjlrYJXpmgK
+j1ZaJuz6CfHRKDPqWIPhr5nhkyO7Pyye1ASJETL2XsYNUoJQps3ptexsCZFg0SioD0JX4U1PwAA
pjhTYsFrwnnFT/PKOpBFXUGL1s5UjL9GRYzyFHrTRDgC94Z+ttYHdU50FhXJWUzsN9sJIX+nl6sI
an1VuY1ia/npO9cz2CRq6yzZr4sseYyixDhG+ZgRoMxT24OCbMH5+3fHWtfSP787plBk6g3CtGVS
ZYlX/evQVnXolIcwQAfeFYn/Y2LeJtuZYzeSKLjzuYULeeXM59v3RFGU020YXuRER3ZuYvgN58+E
x6F2SZbhgVBayLJx0p62Qx1hmKdFVb7fDiulsYBhoOLdDpVqXs7riTApDg/bU134up0Mv8g/PlmW
jD+fDITc95MRC7ac6arebueZyAhe27VBdxT0cGMrbh9iYPn70WY3MdVD+yDLPeLAWnlKa2NELDGf
S91o7rdv7VsrddKmjk/bt4YJRuJZhEhi1xPlWLYQ9a166fVE2gBkvB7F/tuJCmEfDGEXN9v3WhXq
3CiblON2uEwzufFyH3jboSINIBzwP307kyqZ4p4O+PaaTM95//efuv3r8MHIYZqKqsmmipVOVn/5
1Nd/zpymsCaOqYCLbCE42R6SVTzdSvFLx9aAGhWaY8SaKeJe0uHvKmSw57LFNsHFBF/J6MrHIQrY
WjfJs0W42AXmV8MtpOVgwwU2BGB3xMvkjW8ihu2rwWjp6pJQIRLUeGmQ3aOXGK63B5g/4zXtTM0t
lAwC/voCy87hulkfurZ6i83ai3GlHus1/qrhsjqPtXZhU/4DQc1TlShjFt9asjfX54hJKq5iyYZo
Yo6nVKajrK0C0R+HNbJBr0+qyq1X++83v56EJXg7VNav5PalW+o971jCHrSuPs2DjjxaaSuvq5Z7
AlvK01DW2hndEbuJLmie2BA2iKeoCWYTkV+1NjwhKt6vKPYXij3Wrqc9tG8b0syGAtmiuaYd2+uD
VUQUqawayHE8kpMYo+FxYkHq/GIXHQUDsDoXpPt8fyhiBO7bxfEvb9O/hh/ld69l+x//xvFbWc2g
+pES/PXwP67itwZV/tfu39Yf+/Pb/lff9VDm/P/rif5yXv7577+e99q9/uXAL+jiz7f9RzPffbR9
1m2/A3/I+p3/3Rd/+9jO8jBXH//++1vZF916tjAui9+/v7TOqmKdRf/l5/N/f/H8mvNz8LiHjyJ+
/U8/8vHadrgdjT8MzTQMC0ukjtXWxCs5fmyvqH+wepThokPJNHRN/f03Nn1d9O+/a8Yflmli5GN6
omNrrAvLtkQZzEv6H+hHDRJBdMR9dCrV3///b/aXj/DHR/qzfVbRzb9WC5j5VCELRbP45VDqWza/
xc9WTXvS6fcjXqG8iAk4UDT2LQphunPY7DTa8hHJpWsDY4TuSMYHkhHFwQ7QXNMOZRXXzbZDUQHp
VgwarGjv0QWBqbfTy7Q7m2NEFbhTdlbTKm4s9MhFF016W/HaiMqPCXk42lyGDA32Qq8LXgAMOD/u
JeSDDSk7Wc6StC1KydMSrwinyiF7hfuSoByiFtITI81NHlDTR72auIPKrouOROTEiaytzkUWoQHP
MVtDRKjY+OlmDRE8OqSFBWiosFq3L2BSytJ0zSoBYzra5VgZKrD7yAGVQHWKtTRh6rDnk174QW1R
/0mJDDDptg3EObkGeYnEVb/aq1eNUMKnqCW2MkGFFA7dIY70j7Gi0j3pqONbm/aSrNFgHvJVxIr9
haTZtaR5yGOBdHYBWyjUWvNVI5icJtXrHTf+7HTJMRKt5Y/4pR2l8qNU4A8OTYXfv35GKHVeqp7K
CGlgbk+rzqn6lXXb3EllRVevmHOX0KOmKlmJq53hGCqfBUqPg22yDAlI7ejo7btj2oAZjBYdrMky
7ERlkP9l9IvfRYNFeAGZszIKC/xhcDx1UrlyMiLoWIEvJl2Pn1cNIs2WFqxuafjGpD/XSbS3FZJC
6yl3lKF56eR4oUpUs/GIRwfFFoikUfoQUvgEK/OjGOGZFwFRebpee6IoYBGWBkTRtH1oSns3Jtbi
mvCTXaVreSvqyLfYFnlEgtAnKYfz0AJwQDzBlQKozywz1QtDav7It2EeZBjlgId7ac1av0Pk41Qd
7e1K/aToEq2hhBDb1c6KFvcJSG1FlcwB5V+7MWTMUYGxWapJg4SugxVMhrvWk2Bbs1HQMsIFjbF9
sSvPVnRBd8CI/ASGlK901pWp8P5hCIwdIqe4UYLnriK4A6+3eblk1BObhNZHrcnQQLOngnLPFNeU
zdmW9br0KKcBTPvBdlN4ALigba6KCXNMZZ0DsQhniEyCOhb9DuTJuMt75KQlbJaknVFsGdUOyZJa
zvspMe5Ir465DyDoDbITV1yL7OGUhb2galMhKObPPbjtiwh1HJf/JylPr3t5XK2oGrizyWidQUmd
fkmxz0ziE+ZFhcYkq6lQyi/occQI8nN0SJKv6OrnCdef2yFDievZsZaVVV9SJaX14FVhVx6EAmat
S8iXnKjrioKRROkQFkG+c2u0Sz6xyy8AwXqnWiZ5R2NgP2hAipYqV92ALCykXqO79qs8SUzCSwCN
uSuEn/XtWwMgjfawXLmtPLnqYp0IpN3LFkFPign9ThvIWQrtW4vTuggNuVHy9AGNNinVaT97Q7Jg
U6AYiXO38eu4NxzFVoQ/lcIPdfxRgXUOB8CmbQ1bfRJcj1qzahjIbz+EEYmyEEGAe6PYCvdkJL+R
i9LvqU4fspyMIaFzD/ZzTwsb6tyccNfqCDBJ+Fa9biYoFadNDy7Tuq2ktPHojDC6KfIlBeVnLUrR
kBbD7LYWCwIqMv0KFwSoK/s9l3dLS61cjmFrmdzPvDF0xAuq0NkxCsCFVM0iPLnDBzVBamdzxOgK
nkVny+VUsOpo+gvYBlog8ORmxHTn75Ocw9U152ZP/hJPVIabNdR6VWupnFBlhQxj1QStrbqtCbys
LRlmmkC6NcP4qSuvdItYsNRq37pFemYH8GkwO0aeXKIqL+S7sEDqDIvysOQywsXloQzt4zZUVjHa
yQLqpa2hTY59dVxJqdZwjxQ29GOFCMDK7i4T1lZuYX2hss/+0eh2IyX6Qxg8GQ1x8VkUHapoaPwg
D0GC8+vpn1mzmwm4+MDWcegm8Rd1aN9DSyWbJYDg10k2rhtCai/I5/CEkt32i9o7PaIVNyRDygnk
TMXaiEwe18NNo8h71DypzDvBnfpgWqOKmgsm1WWQtvddELkVnJFdmKTvNuM0nQCg9k2DqhZzmCNr
494o3gpS1x3qcCcJDwFpU+meVt1TziW0rsucVGjFcaxIBCFjYI2/cnG0ki2QMeeNvQGECqOH08hB
dai6vaaOmhtU8vt6DjHfhRQvbIVoHox1Yjd2UnXOpQQWAEYcfJoB9d3qVs/75C5CDn+p91PBW6vA
4mn2ptqnzgLnD610iglqDh8AI61RvRp/itJaXhvAs59F+ZDmqt/hDnMX0vqIEk/3aS7t65CQOia1
zq3RViAKVXRa1NoaAPdFjlPtBj0dQp+LrC+pVg7ZNR3/EBdCDj4u+MQiYd+Z1MXKEX9BIidryy3e
w7kkUGiRbrlLBydszr3S3i7NGLvSyL0fYPNWcuARw/LZIOjHq6fkRaqgPufwnAUN+bDA2pYO4Awm
BQX4Ai7d0tV7jdEAiRruMptCVtFYZ3wRpU/EJo6lYAZiRZRfMuleHegJIywF1iCvMNbE4XUYJejz
qvA8Z+PBUNTGmdL5PsqS57yTUbxQEben/KyomeqaBru/3iLWhNrm2ZTZVVY9Kdl6yWK/TEvdZ8W6
UunosShp33l4XZDd5FRlbL+lsLuPaRYac8C/D42y19JhV8/zVVFltYfC3MjoDAf0tIpBUKMSITiU
mRrq0iPiwIpkTcF86vOQ+KDe1xKNHF4quE5toZUy1WX0jLakVJjJOjc7mxi0ES+dirpENgzmbRAd
VH9mX1tLzxPDMapQM3cTI89vIC4ZNNUJAsHKkQBtPGAgPQibm7mN1bdoCFmOsSkToWLtB9HdLrTr
SrN9IC4kcvS1DYuuqtLJvZPIj/cavNY+WDQnA/jokIoT7qqE0Ge1QhhSEdQiUFx3lo2PGS26ixt+
pvdZSncdcLwwllo3GTP7JSBrDmy5R2s2iJ00gygKWWtwB7tTL2YzRNLWEmGGnv84T020kyZi+6al
IuyPtosfnMhOVPzYhCcdLMnT2HfKY5HpjH6W/VlPieiZBE5BBTjsTtOam2Ep9d0ylBH6wVBDg6mH
blLjcqNaxHBo0udO4TiITplJME4/KtWK/DQvuHhF7aUU+TxLQkuw7oboLdP61hYY0qKwd+aaH1pQ
vQCK3HsVRTKq/JojmkOnWf0B/CPB54CAInTRFOfu5sC+083wgXRdwhd1LMxSL7Btp1WHy1TWHCU6
Up5imbZIXEZ66UoBtpTBOphtKh2SGa9Ui97A0WMdYz/6EkdYy4GfJEc7L/gVjAk7Tr8cmwRNmzZd
5BJYJNoHLM1jIgW7Dr+WFAFHS1n9JnFiuLAy3kqkEB71gokpVlIY4o3R6dJU98SEvmWJQRYYAK2o
XlWM1W80ohVvDmekJGSrNOZ4KwFgBQ4qwX6GcOxUlrVPVhF+T0UGQA+RismYekjgikPOdxLoEjr1
EJXHkrM0WG09kFxYCkbDplds2e7UU++rQjKjMdI4Vbtmg85q7SmDsFxZ6U/CgINUBMGXLKRMMhIy
3Mnon8gvj22lB2qFcbCX8tXnzCamIEaqERMC+rr2k/BZT1gH6kv0TMxSQAph+olh+5zL8xV1g7vY
7OorYF9BxGoJyCOLDjlpdg1ISZoDmTTGd8izwsdQ6cETKVwLBHmWZhcdFg0SalDhliP5ZQG9ZdhO
CcPKChErisaWzxCAXN0+k8bXIsEcO68e7K9pjosysJqn2lh2oAIa11YfWhjQezLcU0obIKySUucM
E0zFjsDefdqxxLMlGhPzkH5WxwIX9KrFW8LxNYv7U2hNlkvpLWQflN7qanjb90yAErHo5CbsypoP
1sYQ5ldiIlG6LFlQJg9aL3/q0S9546jdhYl13aTaETVE7GACxv/flz1YwATUgoUDnvMt7Mv2S9h+
7sFm4nw31uG13lNJPeQRNzV4dWlC9NMGkNuUSXZN/SmbYn/U7PFylnI0PDg125yaJWsJxj2ErO4g
l4e+0ljKhDV4mXKmBt7Y0UmdJFydAfJ2U7P3M3lUgcoiUeD3a419EMeJX6q0iJs4v8pYgt8YJpgw
gC4MBux+64pzRw0Lhcl+7Hskx7V8JQaGtzwDkTCsMV1bp3wMGv1AuBDiUzCzJa5GFnqK5E+qkrrl
MlIurFnAlOr0HsA5uKIg7Kpz8BYBlT0IPuFTpqeHip8dGEYOadtBwV1rWLSUdoYd0pmvSwlQcD/7
7QBs3Z5kh+0dmqqpnBH/DizvsTdDrk2KQ0N6o08OveaqdkldjrD7VBqPBHG6hUrCsUp5tm2OfVCI
B1XBIIzNf1Dt7NDbw82Q6nT5e0zxEwnGVjoUd9FQAL6S1nwx6X0uCDzMdQn5xkT/paSPEi10rpvJ
wt1bDy9BTWmrw6dMERyejgXmzM+6EKd5CkRdlLusHms3qEvFl2T5RGazvc+zuebKjQ9K3YQOCQcR
2AqQBTgu7+wYa18TzpYTESw82PFxIn47yux7MwkzFGriFdUt+siOXn0i1vmvuFJkQr8nYGxRMCPH
LGQyAeE3qIJgKBmVCxEe9R6NCQUMRPEq8tgwCaydBbjSUVubsc1kkytsKtGlJD+kHQvqvumOoUj7
m3SYS0eXo2iHvS9zzP1MLfBKn03W7TWo/sqe/bLH7rsmGBiILxyxjsDt8IGBQdlL2Xiaw3g1ddhO
JiL50kzppljsY5X+Tu+l9jDOw6M0oqovRkAVs27Dzz/wFpgXUgTg2IZOuEfS6IVt0nnjUFoHaYZT
T+WKjV0u6/7Qzu/ECdK6aoBjqyzsgNZpXj4Fr0G++jjkwg8a6bVuk3UkvWMjhIgPKyKTm22S/GLI
+M2MzCKtSzE5C3d7tJZA1dFAFQGFtNCst1F+62Ot2Qs1ulUGEi919U7GMHuMG2cZhU1MAsNPjVGB
LTQMJDH53Yj3Z44bmjTkcVMWMfvdEpKW1KR0fRviiy+VYPTzlMUfpSUwQtKpSMLHBNCMIwtR7qcZ
hyYwjJjUkYTtk4X/HJmJ6bfq1AP9b+70IgohCzCtUOlggil0Fpx5gre46WH+JmzdddYYjTxdIn5l
UOS3QYbG7soaqks1G79OQOD8Zkr1SwnvJosfUIhUfQKMUM+5ZhErkhbnuqkvqjk66PR6smj2q9n6
WBMLdlEij4ThZeVRUI12dTkodxJ4/yLIL/idvXpmfSKJMfdE17zl9nTbBB9BN7xZOXvqBqBzT0Kp
H01uPRWM1Npz3zSPhH1Q0wvGm2BEhGF2vpWWDC55GvhKifOqqJWDHWSzGypvac8uOOmkwldDADJa
g43JHrB6Zu8NO0Cm9mRdj5R+rXYX+JVbwt77s5CoxyypFjLfSB4EmZ2S2p0XYMjcS3bqxmovH8k4
Vg8mEWZtJz23eZf65pELyB6Y6Uc9gs7DFpy64WsRiRdFRnc2DWa6V1KTK8FAXQHZ6zaE7LWv7Pg1
l7KbSQY0oEYZRKEwDg8k0WUnSyXog0bUnFexr4mqYA0/4YCeGRns0WZtrk1rYMMKPMW+TsNP97NG
Gpk+RvNQtrT+6GWypST8LAXEmt2Ehg0VF0XubtIxy9IEc/FladdPqRU8LWGfeH0wgOSWO/wxBOFB
HAfNMAfDIYeaavNBn5rOuE5xI13oI6j9VLlju6pzzi8C6qSTS8ExmcLjJCr069NTU5JDiZgeigwL
+VfWUWiRQ42tvlZexvZI8y290aaaRW3fer2QL6VYhkypArFgFWiUnYasjTCstdYZF59NRWZs6lgA
E1jrRNZzVdcS5SdUxHYTHKaQSzAaAG32o3kdSbLh6PROPJ0y00L0FMtvYt+m6ZOMpMUsrfPYRLKr
VJ/I0b6pJSaQIOkEBi/Y9S0LH5mZCJj7RIy0OabcetPdEvWLY1m3oTZez4CGZ+sxAsamY5aiZHTk
3QAg1xxaJTvliZR4OKGe04q7Kr0weyodCtHDANLpOQFod8FuYCztxYh8mr+dcmqhhP6ksfJXxzuj
UZ+tmZZrrn5F38XIIvmFym1NBrdWh/cCy9yURrdNFoIutdJnM5ZkNxzyCiRIfIOY17rGo2JnBEsj
Sjd6/OJ6UIBencvPBQPWSc+1r2z69V0GGIVyPwxI22guyPp5lbXYM9OOq5YbjrmeMZL3+Qtd6UsD
T1tq6+8Q5V6jaWEGNPo7m1toH4XgMyw5QYqqtntFR5qo0TA+ggxywGnWe+5N9rhmd0XgDjWawiSp
YQEqHGGszEv1YSy6xwgejxeB4bcmLHNI6JD8Nl3olmUvkEeWX5vJfLak6npgdL+CnnEkROihTOM3
VPfkcJAytYgVgBySjpQOeIxSOSdNL48fMlDCjalXu6G2bvW0slAsU20tFIBVBdc33S5uSiyuuyoi
BbHpklfDYI8WLI8zRFXA5PH9ULc4Iy4iWy28YGgk5kqqg1oWOHCe+wtCs01Psyi8LWpySOxHqqpg
NAtKKhBzd9GE2lXS6c9J4bwPpOplBlfBK5LbYVMCn9pTAaMnv6MuBIO8DFm9zN0MMTi5q6SkR9KN
+xLptBONHHUBZ59UyyeXmxocjLV9VSYPysAbpvUnqVZLdwE64ibBtUrclFcB0nat6qaw5Bd4FSTI
UBFTKxG57boZlpXFH7r2gR0QFuVJk92tzGXH0WFgne6GOiVJ265qqueLH5fKLXTj9yyrQE5k0CRs
g3djUsf3NLswoyR3s6WK9vhsdiFBHPid8xs0zuXZskOuIe6cNjY6N2nTp0rB38nHCs0EFCa4WIOO
wiOFwQy3Frt2sxwOSRLDLivUPepddyYEXOmlhzTK/GGyT2pvdg924k/SQRoHhoUORO+aI8Yer3MC
yR5uKbQTjsVUZ5GL4iRbbjAEKLPW2BWM424ZTdykqZ8r/UsUhm96Cw3JGO4DU5ecrFSe8olykrkU
1HEm4ob0lsIF6kIuL8F9TVDqXVbph4qNNZmejauikWKemvibuSdieZ4dlgMPAZZdDKEdVZNS/zwv
GsXdtj0WVtb4CjL8vpKfNYEzn5mZnUcPDb7umyssCdR8uT8bOldcxw3tDmaAXKQkkyhi1cTao0fv
imujbD1J71egoqojZuKNoPLuKeqsog3XnuVeG9Bbq5qfMpvkU/hKCZvuT9kejJk4ViWmhlDLiFa5
6akWSoziRnmWe3E9ygL6uGgTl0UsyWMTf5kellcTAH0X1oDsctn2FPBDvTGOUnyZJbPs2cjYvFAR
jDvtuz2UKQEgKDNDtX5CuVT+L3q+/7hP+5f273+vLbz/KNeOaft/oOW79mL/647v3UfVf8nit9/K
r7910cdvblmE5c/t3/XHv3d/Lbq/sINs+rhC0xXlR/dX+QOtlorKW1doCjNk/Nn+Vf8wITGbNuJC
/kNZCPT4e/tX0v+QBUtv2xJCZq5SbP1/0v/VrF8kH5aMB9qka6GpNKCRP4tVU/eTDEpBBJDgOdpJ
AuRxqMjSbTCwl1DG1nibkkeAYc2HoVbU5iq1eaAEPu3imZWPPAbPqqTL1xW9vnX5Yx6D0pL8elB3
Rboi9aqzyQKDN+c8pYN0HpPROiPtwLx+ttmIUbHMAQGG+7a/qZLhYrZUGgnRXGOOXIjRjOjHyvL0
NUqJW19i7WtAR+0yg2vtNJunBGAzQaUe4leD30R7ZJV+SAotDYlcHr02KXZRrTU7COSY3lN7RZ4Z
uP5tK31kG3HM2WW+1IY8eqYq9pVVI6WgVKRVsfpsqixTQoR9dK7N0iWnFDGJmR7HqXyvprA/9lLx
0g6EpueWvBv1Jj1ZVMmRq6SzE03qAgV/uhfFTTc12bGl6Bb3cnaORu0qXRMcFRlGiF0TGbfINGwK
G2aAoGQjyjrYN5Vd7nICmakntU9r3A6uJaihi5gXB1Rg5DetvFenZLqIYhYL4CyoZ4khBveVfJkG
+YnUwdmpCfP19CmAK5QRApoanhFr4n6xPkdznxLwTI2xDB8SQW5BTsylk00LudtmrOwUag5Ky5Ku
ZCe/0zFahnl7ySyDrS6TPsGg6b7iCZem+l6CwA/dtll29HS+aADiPIAyGWF7tXTRG7ZfKuNtzdy/
Zr4Ul8R+F5emptOil43xjHzwJGWm+iXPReSEIwRrDQcOyv/Vfo6bbR6XW8JIS9ESH1iA5TfBPXkB
HQ4WPUHqrUVv2bKu5pTaYxlHXqgd+yJCFWyQ/QGI19x35bLspTx8blk32SG7lmK+l4rbmjYQE28D
RzD8PHXLLjRoxVGnKxxmhIqqM1rlKj9ag0J2WNpfGA21WwWpqEML6IRtsCQZVoZQU8rtjUJHxpEn
6noS72uktBTDOlbpEg6Z0GSV2tEMMZRYBlA4Rp7MfnVEluqq8btQ+SeDoaAh2fIGqEt0X45vdSi9
dUQdmlN9GwgaT/Jwto2CVNCZ6k82lk9zZnuqanxo0nyjFuNzmCsnE0cP9cLs2qzni7LDMaSP93Y9
p46UpbchFA5K9NS9xqzwqX/dpvPwPA9g0YcXXKJUGLVPgR7fMbU/jvpy0lvjU6zTT+xeZTn5MqvT
DY3sBaIDbYGotK5SMd3MRvBmNsmrHbW3dgkNIcHHanwqV+ZPBTvQyzX+WbEYtwwbDVvtqXshjuCU
69q+pJI8SppDc8Bw+qBxkwQbgUlhc+GqNBvygrpq9Stdm4N+bcDzHeJP+qoJNYr3ujNujZqALDl+
Yd6/j4uu3yeqOJE0C9WyjLq7TD9nQcsCI2xWhs8pkQsw6135UU2si5AgtwT9SP48Gp8QuwhHQD02
9ZmyHwBhYmkclWS1Y90KLMUxjppFvmkW+VM2TTstCrjt0EIbkhig+Y4LnfGGuD2b+g6JQIciqhCr
pRE4WwYeNpd66UnSSDc4gnsY0iXSKEfBU+se42QuXVIHqYWqul9EZcb2az+Gi/n/WDqP5caRLIp+
ESJgEm5LEPSUKFGutUGUVBK8TZgEvn4OKmbRilHNTJcogpnP3HtuCIFGBVFawpCWdXecROlBiZLv
AB5Yk+iMAydD3fyYcb2vqfd4XdN4iU+546YDz4f3Z8p0do8JU5LcOMC/2wxsgof0t9HZ3PoDjX8l
pqMxL0+KRdkla/KjHPJiU7CJ38RG/63m3TDZ1hVD9ocTMRuK0zah3eO/7txfTNvM5jMzJAblIPv8
JXMgHvt4g4bRQLnu0zRPy2lhxKRZ41fZUsVl/LLmAfeR0Zh/YxOMCS7ar+4yeY4iuoYdPmnk70J+
qyGdXw1HXWGvroBk3A7EpG1Bt1nBaLZfue11mybGK4JYNXTMegyFaO98DJjAm8UdEzQwQdXcIjmt
xe6nV/e3UZSvbsyClehJDN0xMzIQBhupHzMbMciA0nCD0jIlAINePM5qM7DgqaVtEwX84pqzBKe+
dDbNfbxmUtqdxuI1AxDmtWxYGBg7Iv3EDkB6X43qKGeHqvHezVZH6gKjzq2WAy6qEVrgkoYuP1BZ
4xYdf2WkY0tra9a2/aXKbeO3sOsPxmOCTPvCp/mOcODl3X8enlGUFCoUeCm5tps/c+IjlTLzV4s9
vQSovjNZru9lyuk1qlPTsU01EvED3B5ehSj/LGA0cLDYyTO8hsTRmKWWr+PIjiWb2u3giqfUtz8x
ZWghdNu/FWPYQGKhv9Q+2hmllU+u25VBLsV9GbToJma0Q8Y4AGpNAFejhD55I1A/wR7EW5aN5vV3
rK6cgqzz4L87O6VBd3FHztuBW1QzhifVGW1YxjYmiBn0PiEBdOb0IbwtIEMQ81CHGycXdfiVJzAm
GzOOU+YLLfwTJ20X9q52OFsAfprmNKdTSKJhHLLK+MpKNn46CZ80SkMclIl7c0rnHWOy2sCuf9Bs
Om6jjR5MOdcrjRz1V8X8OLU1JF6x/4tqSD0UMv5QHrEmKuqL6wCUyJieSyMBsSNCQrIC5htWMOHg
nbyfof3Qy/+8BhOmXhDsQAjt2U548rHNHN3BnlEkNLd51c+4GrQjww2nwjs0Zsuy13c+pWpZEWIJ
QQ/FEFgMZz3WQ3eEcR49+gZnqmSTh3bZ+xMD3t7Oc6+HKA4Jhh0TZCYw+KB5HOFCrUgDY1sv5Kyg
bGCnVtZvfl/D1cSueFia9KeI2M9l6egfBdmXC6j0AzFGX9KsWJH73/8CM7rtOA8fZrTiyCxrYjfm
77XKsEEKIFYhbsS5idq9gVbyYQgIGao9OKjkvFhNhxLF2Co+lPM4NMHgLiczrZ6zLLtTH7ILWLf0
iT7yhrn+B3Hv7sGdINt5vXNyRu7qUTE7w6ioUqPdt7NxZG5z1jXycMshai/xweuYVpnMGAGXRx/u
UDqQlxYPaYT4tGZmYMwsH9sUItgEchQ0l7FHRgz7cWnOLYt3zjRE+I0RYwTl3bjWiXNSBlddO/nl
oS3rO6/5OjVmHiSrw64lU6cac+aQWpWfFerIzvZxYBcX7gfEcepxgWuxdbpIbTOvLEIKEsljksTg
4E6MNTRc4ScXredO0/1+Yzss4bQyaQMpW3he/nIvsk98eYyIWqI+zHidTxs+shOSrwMv5zPYlvzq
ek5oCD0ALXJjGJgXzR1RIMNLlnp/kqTPNv7K09d0VAWTZx3dbuIngHwdDpwykEXPaqmGQwLtCwPs
psnJuZ8zKyLdqNWufJobkV3XsFyqvSLMyoG8rVn77GwQqr4WP0LwI+tEIlCxpkjbg28h/IHxOJi4
vE/+q+YKh77MaBzmbsdCYystbCjEcPgHu1sFgIq1fqJzb1bRo6Qk4AltyYxmXgHRKPPAaoKpZthr
bRc1HPqhxPA9G10w9U5xtvK8ChrDPsSS06+WWRZgO00JyLYrIgq5oAjufNWTrMbqzJZ7nXwJw3tf
xvXXAf6SkT8kx7bUWbeAHGljNhVpNOd7yUBACX7AyJQTfK8hCzXgrcdisl8W60KXEW29EZ1T2TXP
neloh9IRf4Q/fnCntCxCufXqWftJUw6gPqmWs9exWxiyh9Ga2UE5g76dCgSjK+pBayyNSxsWpYqi
MdSJ2UYGGBXnuci+/Nwl+5vTbUui7RNpHM7ebKS+qRRpb1bbXyeb6VJzRLBKjyDraCekxijMEGG3
vuvEbzLQwjIVuq7GuWH+NTgDUPqxam/KZN/NPPOEixy9dW5sDvFrRyQyuBRkG0ru8TOb9wZv6JG/
Z+N12rxVyJK0IsIQYS7khSDUXXPkPPh0y0OeGNYVNOP0PHTWpZS6fejt8Tln+n1Amftn9KODyacg
TKEDBEUGqa1K3XHPJvQi5RwfyeOqLm7LLFX3Wd0aWTfQR5o7bSSgUzAiQmlB19F3Yb0yZrsaiuCS
xt8zJLHtlCHrTUS3UJhUv3qK0AI45wtmbrRHwBe3gMZQZkZEdXbaXS3KeFwyvzl4/IRmU4PtrNSd
5/JNZAkep1o9FSpDy9lU6QkMWXeEuZQHAo5W5rKwxqnpPmAVgtau9ktZuGjS+JJ534SWHm08R89a
pyF0xlYLBGB5n+MCOLmPFjQmoegyV6wjs4h0B5adMY2jOjEQuDfUvI8cSpC9UqMJ+snfuBVsL/7o
Fvu8kViq8m2ydi8J9Baf4ToTiPohsg0TkNmwKcdhfmWqCRrBBSlG4PZpHGmFRwcEYdFU19GycVRE
/X32gKgtJQPPfgbL7D6OsZ0+8vz3htFvkO28IjubniYP6F+ZH0Vt6zQQC0TnDChso/pTpNYx2aix
Au0rRSaiBokErxQxE6Lf142hHkkDfam9mbH2orgySAlvIEtf7AxtVdIPSFqEKB6TlNltzmnK9sN5
Gy0MWPHiXy1qLJ4CUXCMpnOYG1xblpgdZBfduJczxiJe7enfF6gch6gexUmm6cPUJHRpI5fyZMDn
SSsjHLsayMTsHI1iCmHwZ5skXrmRnrkGzgYlE3yWdFPYk4F8JcX7d5Fa/+SAyEdGkexgp4Kgcng/
h7o5kj1JCilZMjzFIC6IwBq3vRTD7d+XSZX3Qvdep7r+KXzJ8JgOd9tkrbd1Cmd5+PdlKstl7/8T
WFS8GBQdiMmWabpoSz9t7Sxmp+tpI/gyvlgO1zcQLXM7I3MBilWiuBk0nxQ4HQwiEtVdkQOvsqk3
CB3EHUPa55Jk7wN2s01lec2D1+jp+1qLiSyzME/P5R2vKPOYbh7ksy60ftuNpr/RyWNASxWlb+mK
+rb9g6E3/Z9pYFGqu1qL4Haoj4IBM7qWrLtrEeB0nfRPWhd92RUjAQKJ5kSfwLzwtwOOzqP8lxnt
vs+08o/f5R14RDCglsW9X3M4HC10bsRQmPmZuUAVpGPxgP5XPPU2F0iVSmCHJKCfhu4tAojyAYej
E6nzUegyPc7dGxJYJkFuFL1qPWoMz6VL+vetsAVZNfqiwn/fdn1T7SIs2aNBbSoST76apWR/DtUp
TEjJeJUzebNNN3fbf9+CJAZNtJSsIYnLau1xfjSqBnBlbl0bAc2y5acRERUv3R5mt6gsAz/t/NfI
4RonVVcFjQZ4sxi05uhSiVK2e8y6Ncb7FaOFa0TZCu1Tqw4DvwcGA6hYCsvoXzxvTramizaj9Ye7
QsbDfRjQt8xPcknSg2b9lBLnXM0APHSlXuzHyLmVQy4uYKzqLbsglkVodRObydWQZAbybEX/PyU1
W/P5VSI9CIyJKZQ11Dz0VUvFrWwGQbWXsW5uadUlvs/BMd9UYte4JMj8rbGyBlqxDOc0IloYonZq
q/jUhuMaCzIV1qXqFoeLYuFysyMRQGpuw0qwKDfmLj6CeiBfdEA11GuPM+zp7RoPtSWc5GrMMAZB
SeM3iWcurs7YZ7o+vqaygFSOm/CTTPYnFKkPHnKr7Vzy1urRwI2AIuglaZsJ/r6EFhRxKPgNS6Cq
/Go7Sg2RMpFTKFN0f+dhJSDkanHZ43TPwohP/eI+EQXCUDH/Ec1tmtrx1136D+cX/KPxoCszGNsu
Rfgi+83oQxIvM6Lm4bizAKmSF1t41W+MFpKRldx7ALZOvTv9NRy7eZkLdUu1ed6xnfWDupDz3hx0
HSwSsTx2Qb5b7PmHMR73vI1MNqt0fBjm/I2IBvOidZ2Own0NPWX9/u+UhD4TejEZN6bSmmvuLMMp
kv0BWTOkhoSUlCjyj0COkmvBn9Rw6kLpRaxUAJOeI3tAYOIBnsK5u538CpyWG3gYihnU2CRB9LqG
jj3jYMljeW3FxPKrxBJTifqA4w5kXftcGAZiKBHJo7IVMF5zZu2mn8qoaC6CsDQSaRuARg261c7t
xwuXpMOMMrK3CB3iTc5jeXEoG19iiP5329YemZM5l8KjwsPPT9akB4fWjswwidEkR4THXNrYC6u/
OnbrpxGoWxgbLDsRUSWHmQSBbd39VcYwPicWMY2kCyFYnB90XeJPYQj33aCzF0sZOqX1NhMXcTJ8
JIualvzRqdO+CpP626rknxGvEAvVZmYFV8idMrj6m0WyScPBkeG8OTuCuO28slEJG+Lb1804YCCi
7Uet+8vK/yxJ0OGvYvAl0PidpzRKCYbPb11k8IHNHyUyOzI/yl98v0yVZgMXC+EhkGUZcqUJPn4p
LiYX4VeSibeGgFgXe1BiNfbTCJLIYRuUZqZ7U+jhYQrDUdTW+JYVboFQ5LTAYOqm5UjnCkjZRRJS
PDRdyarf1Ts+5aCI9NY5UiTWJ3qSMojL8Y4V8FQ79bdXGdUNelaO2J4R0OJ2cFZbBCqurg5KMZKN
CB4VEaJvDehj1M3cfA4KM4vhI9DhydyQsfJugaELND8an3ppopQc5BEX+LRFP8kLBdS4qzzOEkOb
PUCDth5kPSOxMgEFU/cqGIZ1ab8gNhjLeF/mTsO2C0J367Ci1w+t00T/ZXxa+lqnUo+Lpz7jGTOQ
qe1lVqahGycs38eluAArvMRgavomIdjas174bXrJB6ER054Bg2rm7MLFcrBiyhCLBejGlVxVJi1T
73bdAZXupp6A6w4zIidvpvjSzbFgrOTa7KpfyB/n5zbTJvQXn61stzxFfbzLjVw98ineWz2iC7Yq
73ZnV+H0J0onsfPbyaJj5/XP/hjayn2qEv4EMNuVnxFcV5e4O7Eg4q8QyqRen9xEnha7ITYf07WA
jQzQ8EbymXtZtfdRRQJ2K0ldnrel1k/Hpp5Rpy0jCj5KRBasNwQYyc71JAO7ikoKQTpzslj/Gy2c
s9ZQAuYfqqekRLS1JHG5M1wXCRJ80C5Oy+1S2fqDZRFIIrFEALTsDomtf/fSqPdZWoH+xLbBWBk3
C9pW0fVkVSkAErU5nHOjPGaGuR+qGP1sUQgaQbwpzoi4wHdG9ImRjd0q7ZmBzlISDk3ai2U/KI16
VY3V1U2GX6Xkr920UVCZaIp9TLC7FMdH1mnXCK8cb6b+Aq45WtgEMO3H+qVFjyxUOrwSZG+Dwvxr
aiQJ+6iVMYQhkKGF2Rqlu2t0A7lYsvLuLbVXIHZrma7JSnxpa5axwjcgl41w4rnFQYRpRLBz3M6l
JDMuoTWCIbbPlbvRDaM+ZGaGWbKjjB9SdSu0uAh69mTI1gi2swg3gX8JSSJt92baUS14DLOuqmvQ
Kab0ikbLMNZUThwMExgW5tV0PcXFPKmF3tgt6HNnm0U3KLB3JkrtgdYTyeljkuTTk8fup9b7biuN
zsVk4e46PdVDWbYsyydL2/aVh0RbceZTy5p9o33mxbvuCXtrDelrmVO5tX77YdcUW96KMWSlT4xs
VamQtG8UMJ0M48F9yyuGzgaLg61TF2ydl8hDxI4/UVNDBHzGx8SBmDZFw4oroXWCeqIlV/OA/kQs
DoCJPHoQ9jrFWBAjYmv6jmdecyKsH8YYszGZwdBEqJ1hg1c+rIDOolly13sEiwlQPByiheuTfBq/
sXwDvBC2Hha8Lqlw27ieF7CZwyVRNlfbfO60ihAed/lqq+bqedUUKC67YPIAX3PdHlUxfNZVtGxa
Lm+Y5MZmjo3bTL3ioUrdESrUbIeyf7IgTzN3yfTbquyrSBODgvS9ZOVXkhszBr7kv5GaLzQxi6Ju
ukpyLnbTamEoHGva8AmFOOeTx6OvYmaizza5XXavaJUo+AxyCQyklFbzR87oVH09r0MxZ8D19N7a
aZasAgCh76TsDVfNjf+OjWpPY1X/rv8sUQMe3PuGHh/zC3ArApKfPDMyrxruQeTiJVCKzuv2FXmC
fOtnW4mrPCyX15IoC+SfmFBVTQYecdZ7sYwPPcvJl76nKO3vC5acIFsw19upsc5aH4gvw1OXUBJR
7dL1i6PDyCQir/Y6FaihcVDgB+b/Y3FRNhGemsR5KjJ8CPgRkpBMGcQayNm4ENdqYTh7UowEwOcA
JZR79RnQJFNMxjhgitAfl9d/PxfM8GO29oDJApFRWiyP4fRiymyXY04aBrBAYh4aAtmzNsfXCiPf
4NeIdCJ6oXy79Ut3R5f2RowagQiJfvLi0UHhlGxlbh8Newh5oQvmUhzOdmaeNRDIG6zGPH+peejM
4Q3Umo4pOKk2qMfKoKlhUTNymtdLYjC2ACDeoPbykaxfHFJCS6Vd7RHB+OCp94SMjyC9CoSg185v
bnaKui3KEmw5ZtWD1B+CQjLBzjpm9e4+B1K9rYjathx/r/z0b10sH0Sr7wkiHXaD8D+HouLD47fU
sW35WWTxby0olmUTvRBwYHNZOowRp2LL/ZncStEGyuHhVpr9Y8bDffIRsRqd+azX9huxirymnmo5
co99QZApaZc3BOxkR5LoghaGC18f+nfP7x4izXbxsIzPgy6ijd/PxW6qqWJEE31a2khCGIGJcCC7
Bw3TxMafvRccI/LMG94YXrMXPUVtj+6K1g6WTFYegYzGLDH8NqAp2OJ4nHeqjqeNEXPTWNqbTWwS
66MIsIIzv+mIT81bPRd8lJAT7sD+7g0R71zRQqPBFLW16HqTjHRjOB4g/Tx7SxjY71yxf9C4FGxL
WgHILctBTKj0FCadqy0kIZB0ahn7YVwcTjBGre6ItDCFqXXuTQ9/eYqtlmXilI4fA1zSUNeYDaOf
DjGqdel/tbWUu6Xuzwb/uJlxiW3iXjJgXDlxN5epzW9144ZKZ/yvhm4vjZxyaZyWANkP+l74qSVd
Xp8u1dYsy+JAjsJnbDZAcq36qCaxx8H/N7Gnj3TACgkIhMGz80WNW+11C7GXpw/EH2ZEnCQZA03m
rMxgSD7sIQGPCeEgTC/Pxcg6X7SYin3CBOPWeW1nfLnDNAN+zzyYvfs6ybQrhjBBkyj9rti1fpIH
NOFYiL03DxPamT7Yd5OX1jCiC4NRCvZZ7focVo6ceLBMR8c2tWgnU6a/Av1EUOR6ckKq6V7+i/3l
0XFGYysEp9xksGfPzZpy2nUQxnlVc+ZFfLIMfyln67HXys+xxPUtio7t8UgVSZcXAHpO2cFH30vN
B2ZGhbmZ80yehJuZO2vgSXc0ZqwEtwQecw47E38RXYMl7KwbM/tNZOsvekJZHOtpFMrEO87ox494
et60rnKOcUtjN4rooSk9Byn2dII5fOuInFUkLGOaJtSiTxkeRzGZbPiR91b3lSJizUcifFh/HIvm
zerJbWDyxVMIAI9NiKGzFqSjyHI6J72Cl6a90708oQB9c7Al5VO5Q/ObPpOkCh2X9klr1Yc/yo8M
d0eWIsATrJ4zZyC1Oz4Ppv8zax4f1VY9SNkROfAUVxb2NTz79oi+N9FbWnDuFTazrNiBrkGTNe6L
zwLHjxFWj5uwHN1HXVXcmquZfo6uZpdYYazQDMYWxloC2QBh4S6VhQNvhE1CkeDXWGb+HS2TTWEO
5LzV0XStzBmyQpkHOEmTYMSOwezKwRaeVvqW3ffWK3k68RHFeNH7cCiZIHjDCiiwxk3bKLkTXU6O
VVK05Hal92oh6Mr85pRjv9czN6mE0z7AOuTqWqwvAwzBXKR/9Kj9b0LEc+QujakWjM+y9bUDyW+h
GDyLRJR03TlkCMIjy0ZWEE/IWNMBjx3lY7EsxpG8TwIjKRYLhRqhzmMPqwoBJqpfZ0qtPaP5bK3Q
FKvRxuR+yV1St4qEbKkYOUObNhOoh+WIDIBFC3EOaAWW7jQ72Y7HajhpDnOWxrVdlMy0OpVhPjON
4T0wFgDLRoLUhAJrZ3b7zF7yZz6BYemesJcub8Ipnw3DNDZ+UT5m65vhRAyOAKj7If4hyPfswU6G
HB79tfbSq9JA39kzHFum9PzvC4EzC2l9O4cJL8oHBDFskQJskL1UGXMvRPWmi2aAlPpT6eKOrFiG
2arJQv5ldmiXqREwQIheZTqmYL45Fia6S9chR9QTyHI5jW+DtI9kovrsTuK/dC8cayy+jqjyH40C
Z+5DTarWex+X9oMZvY5t84o5Y35MevupRn+E7LtTgSwbamkM/2/9QHEWC9S2/74lxl5hsJvK8N+3
ngGfQsTqb1X0BpJsvFBTrB4cb/palwBc/7l1nIXQXpXZZcgtnQn5+IRnvsS047rHxPW/lT68z+b6
LzKq6KiR+eDp+ptuTAvEZl6f5lEBRJPjXk2tGrGl5Wc+wfNTlRnjm1xIzYDDTOFPHp+asFA3eXqD
shG6PRoLPnyjGxMThaDIZZ2whyf2NrEGaZvpBe/Md5MmLwkhOTtnnr56C/A7M562fpGv7AV2pPGQ
SpAtP4Zh3Lw1KtrJz2Od8cnBoLap/PymmLpGBNUpi6pyqtgut0Rn9x3u10SIIwTOQHZmj92dXUgu
xzyIY0gM+BTM+U/Unqy2wBSqcJQlvL8LLY8WgzGsuPkcZraxWgMqiV9B/PtRGculq3uuc5ssvHbI
6dLFMS9ZtbKepWrbAKrPD7LjMKc3qjD5YlkhuWM3cU2xu6ZMyWrOCzDDeZl/LKQEFFgsA8dD7TTI
PuwbfUt3T5DPiP20ztv/mE9+akD7/QWj9qKziMdQRDOW5Ydeq18y7aein2FxDo8dVsdz3IijN8UH
B1ryXHtlUPfxf2m+w42JuXa1WjMtbB5yYPyF6SFPi+/K8csAVYobjEn7Acc23XOMhpXrL6eiy+4y
M+gB5bqdibmemZ8GVYs5ra9TLShQzjWW+MmXmTQAKJ4hUUyb3syOFMltAHu43FLoRIFr9luzrTEH
eV+YfL90s08Qtxgh7IRw0JBze90Lp80Q9mGpgVCPSJLdSDIPt2QAsHEtGvIsnWumMLoN3XCWnvxp
CK+ECOb+QM+2gsFMcT97/Jr9YXkCWYUhKIkRAkqUIdVbW9mPjNkRoFvFwJTeZSSroZxoPXo5X5NH
2xb/8YuhTwE8tQEQQPFDJAqNmw9Z9VSnZY31h7X9UlnFVRrT47RogFDU8MFA7g/FAtqEZgP8llTo
KnRszokCfgafqkBaG8NtDzG6N8D4QIUJHNrhQRRnBqygQhh5UE8/WDZ26aakZPOKVbPiTDtdmIIP
pxVUOXwdUabWTh+AGlh4GQGRIrheGED5JnY3aCwGPvJ52ozM0tuWGFthI+BYvHTZxE7zuTTVpzJJ
GGT3POBieTRJaekV/t5EA9/X22305JTVFkgKATT2eAOVvu57k/dY1S+1RdC0WZFZYXdyb5owoZXG
GWpavoUwUP/p+hIuTj18uFCBQKFHR310iIPhR8BfDzZhqf+CCQkzrX+mmrj7WnRdtILNf+TPL11J
OF2yHCuX2C82yhUeOqs9dSp6zmqqMGTox2bC5p1Ja1c35vjAuAEjn8Wjv5LNtZRKgdxLDF2yePPJ
P9ArjUwrC0uYsS5qn+YSzaRoxs+OdnDT6PJPfMgFAxM0ms7WJMJeh7WaE7S4iDicMusrQdGEVJgQ
rxhYCm6PF9v7O1QNTs0+wuxqu3e7F5fCbbN9gcorcLIHevhX07KfJ90P4w6VJNs27P1EYmj0O2xe
p+fC+2tE9gPs8Asu2TWmvOqBDLnQZlCH0d+KzX7pmpjbstJJxqIMYbKPddApAiIonrWJH6kYNWzj
nUM8MlQ1iW/ds/o7JjcGxox1M/a5GwC2dICUnpPunCeDdwxzwQdnsh/44/RJI9opAwXLhP0t0X2y
2Gv9I4oA8pqDjWAhj7/oyvigkvVYifRaToc0dbadYb2N9bQfS7N4jZHey+aemgaKjvi5rgEMTCTf
DrYI4+nQFpCaMuBUGxyJ6Qlj5bH1AF80lisvfp8e5rwkETkbvscZnTGaF2bdFbTBAsNf3RcSh8mb
zfyizNmRN/qE0BR3lTs/u5l4cYcpv84KCqXRNAfFdDd1l3iPlo1DXkxk+8YtKof6l1dBtZ/VDTMt
3l9Lv0yRaTKtq7j3e+NjIJUhnG1krItiSEDak5ps8q/s/BWjbXvoC/gkFV2bXT6OnQZ1QqVH+OXI
NiMq+DqBTUA9j9Wv+2By4bOnzx4xBbOGtOJtWaTMAkTJwhUVoy0ZgreIcmI53JFhISREO2y2e7dX
Yj9684eDMZOcNCSxxhszmW+Of9Jn53Sf4SlK6+i1oZEWI0FS8pjE9XP028W8mspKf3VvOGOOBp1j
aR9a6RNjVLgvheVcF388Z4I5Ogq77fpaDBNVL+USObwJPCufVZ/B7A0FJUXXLvGEvqsRVZkcKZuu
deKLQwMIO8JzU6YNE9WtGtjlSrSy2oKDF58iSX1Y0toD4zRCZa3XEv38xp8W7K5sRch/DNqcqaEz
Pef9sg5mk1M/MjH3VAHMV+6ahrU+H+53y10DcYe9mlIW81p4MYHbwA8qmyP0qICVjXWLPIi/aU0m
Z96h1I7xZT43kStowuCvae0HoSFHZzC/vRgjpK+jjGy54gD4hKMh7EMSJcQE48WX2tNgZvkOJgz3
yQzSX47u2eoIXxz0DlLLQjBoklCvqPIkNIISgKpUBtIj2y8/UGdheYf/NvT+g/StRwg9SNtNYkM6
4o1O/76gBYwDtsL/DJ1bOXvRqRtIe/E6f+PEwj6R5rxsCYZBAjUCkf/3hV+AQvAGOwHBIaVLhjfL
mogQsrLHyTJSel/St+lf61MEouzkGAuEMVE37B3x/bNsrXY9D9bOMaPzLPv6pHeFXCAU8R8zO0cN
VOnLxkGJs/3HSwY3QekJH3CruygNqeTvbHKep3RoAdIU//8yr9+WK6Gn8Uj66DNN7d24eMgR1gS1
ORWBNbdMw9ClVUfEDVuG0qGto5v4x4v0DRBolUc/lhEAovwZnFyyLrIhPULvmS8p08yeEKiuGnZZ
U5+d5TmefxAbtGGfTvfYT07WyqMomZiqVN4WR3/MGLMsoj6mWrFDJnO2UY10OfQs5nUlmfWVffWS
9oou+2GRy6V3mL26c018j/kWg5CcMvfUcPcFDQqKzVg5F3f6L3GcawxlhdTbryFKfzWH1XfNhUFu
PVn2YLtI3Au1/4ToP5At8TxbHKS5h8+ZmjYtWJmZWCyCQvlPIzbrpaPtraNj6ReEidLR+jykjmV9
8EijueEndvJD1WQXxTaVB49UdZG+tm2+oN+K35Bn7YWJzbNrNP7aGFNYmtUYRS1iIIhT9y20YhFI
OrVcLX2khKVPtkgrDlrBc7F2iN248xkOG2m62sB51hssb8u1wmoH3Nb+9mikVbEEQn9w4UPyN+k3
2fbnHn7RZqJ03MSeOFijj6aKAwewTIBwk739dC8K/Wb1RRfEtXEsIuoo3BSfVg0IuWG1QdV1RMtC
O4NoTVkvlUIhP1CuMkp7F9yZeGGOfQVc7Q96prc44ifOsDrCGPK+9VHH2r9nIn1WDsM4vUketYQL
ruz4ABjmxHTBym/Z8tKX6gbhsKE74AxlN4x7pHP2jk/L7rISNv0EdXtSHNnDfPt5xaFpoNfVicHh
fiVWUJcfeYZhB09aYtI1iUNeFLxz7sXEyVni2OhK99DOqEuiaf3LE2bdYip+fC9OyWXo7nETf/Fo
PqqoIlU3ekLAxv7SoiFl6MXQ7AWH5A8ZaW967J6qdAIgxN5k8ZsPTDLrGu61BgtjQnYQVvQCI/a+
/o9Le34sLXdDdMAJ6Bi+lXVSSg40BPOtRRyca0sucuh6HM5W/VoQm20O7o9uq7cl97aVYhdBR8cj
OdAGGDK/LbN/yeyaTUlZoW/0t3k03iVHXNGY7B3hPY+d2HBYk/dQ3LS83y2D970U3HAuI4GE7JCN
lA3KufIokXQ3NTKu3Bowu7Z3XyLHyvpTXsctl4v4Y3Xed0XS4GZxEPInVKSSnUBpqourRy/0QdtB
pa8+EiuuPhkIqQ4Mcy9ltfAx0NbJdA9QB5ycAyo4bO3jvArvB+R7TS9+/Lr4NPFRV/xZmRZfA7Ma
y+9kUEb85/mGkTa1Vp8728+5+5tq5AQ5lOObWFSnLCvQsp8b0Aak57lbzZm6TSsRDZpyuSW99ua8
E132V2EeaAv/adaai8NQoO6gTpgLGtGAg/CBsOj40ujWLq84CzyJ9XWKDM53p79jxbzIaPxyTfIp
OE5a4gUiiTFGd2lK2f+JNax1sIa7zxNYlg2caI+tlZm+Muvbz0q8MTtKU4o7StyuRDEPm28zd/M9
HvI4cCFbTob2P+7ObDduZNu2X8QNkhHsXpV9r8xUSpZeCNmW2HfBnl9/B70PsKv2PQ3O6wEKCctl
WykmGbFirTnHvMZdvE8Fi2HD5wgByuOIx9h2jOJbVotHpayf2jjjTGd/aYmm3dcJiRmi2U3kkjo7
2oS+1DrciMn/gCdFgGxn8DRSCpHAyr2GTN1izhI3KSB0HjFSQKn3lxGVYIliKIwopR0bBBoRJ4J5
BfQ+FcO3IQ3GYQ2xx/Jh1JyVoT4kocO2zB7hdPwUIWoBa7A2roYFpiqnEaF2czaC4pq6KI8r+9RL
M6ERBSAykLSvAsI6KkMdGt+hKIrHNfzWHXBb7Hsu+Qx6q2AtNG9FNpyt1EDblBV7C8YhP/ZXrYzv
bqK/IWGkcYq70lW/08vYmXizanN8cvruFerPJSc2ZKr1V20kAjcBWMKyuGkp2p4Q6UZPtpkCsPNf
4gmjiKkv6PciSgh8TCPmOvNcqAXZxzh+2mbzXCn67uAD1u2Q4jzmzwfZ0qHNPJCTYzpAmb4TPrRa
9jQpbc1agckDW0my+hOaMsRqsn7uKkSlHdEQOk+poqxFlNJIbeE6oP1ZuPkmbKJW5X75qnxzOrF3
Bx7VSDe6VV+1n36S/5AegZltdUtCxmfK+Rxtvo02ij0jODbd0WB2zZHBlJwHzPkbD6ELW6pjn612
fctvIOTC5OFPXw1PrIZwH5BIszPkUdWoEWAg3r2ZGIvM1dJ49601rUhnoS25CdoJr1rNjVT61678
hJjK+JRkD3M2BGgiuQROwYQGVFYY+dAzod0UFcsKOwRXIAs+COUjV7tjxS9c2I/eJE86K1KtxY/I
03ey/4xahW2E/+c6bPLFnyXHib5h/POjxNwiRfU5JpiXM+bNkezRijmn3GZlauBvBtpAeAlqs87a
Goa62RVDq4nkzCoztoRvEWWnHaocqTGBca9xij5bFt4+LtJNhQSXrFv9ybIJrwzQnrWO+d4H/rW1
WCIcz3+FFdyetSw+VR6Sx7xoz0kG6Xzqfab36lT77U1qXCnNAoXZVNckIJBG0BTEbnRvXBsKSfZh
jFYM7/K9yTiuBL189/WfhU3TQLr01UsvRczLJhkHIzpU9Pv4kFjO9A7VdgZcqc33Q+b9YF7pzLyz
/qkef/qBru0sVz4YRVzInIqeND/RqXGGrz7UzpELAK3oMOn37rczGvoiA8YFh0NuAbBcRwNoE2X1
j9pHXDbqHhCClPZGgLrUHJqV157crAefGdQ/0oZko/wrLj9Sk3Pu5LmfILh7OnQJ4hKyixm2z3xX
rIIJfs6m0zTm3aWJy6WZNsSmcYRH9MrsBuU7RS36Z6MAW0on2A+dSzSMV0fP7p1Rj08dNAzXTykB
6vK56Pi4U0n/LonMH2WiYYI0Do5hvKewlxex6GALV2SgUblgIXg3Gq/Zy5ic9QpnnMr9lk4UbAHR
oC0g/2rlgYXqIdF9k7a8SROM/Wb9MRbGvKQ9oqn60vv6h9vkD7xu+lMm9DebW3Y5tuOzo4wDhHv9
Jrt6zc0xE2Wvtt8ZFNPJN8ERExFc0tuqYadVKVaeAm26NKw7ufRehb1GUHT0YWQ9DXYUraySg5XN
lsaKS6E/EIWptw5qkNgikyRMfztoaDeNMpcKb5+WmJeQ1FCrp+jLAuBDnREs+6q+2C3qROhXhKpH
3UGCrVtk8OCftAgAaxIT+JvAi7FB24TeymYYRCOdPbzt2OploiHuHVetXmlXhFPAHQkJ6AV6ccs/
Tl13GCS7apCh4JhkpJ4ZpT3oDV3h6yx74Dj7JkY9aiMrdtNHbd1iq/1ERGFc4q6xFrnXrIFyR+RV
82mHwOx2kX6zgcbngWG8Ncm+iDUdjq74ID0u2iZRTnT2zEZzES0ZTJLGfLBhBvu/w2k1sX4sVYXy
hw479LVyeG7t6eEkHArwZh37tOWYnENoAv/8rZJvn+CPowLkVNctOQy2+5wApF3ECnZrpH2BA8u5
cXEJVtaidAEbjEAYOfyt7Vqe0tl4yKZ/ilD89NEY7RUQinD2OdTobxkcEsg0RYW9A0chW4rNNvmu
huZbm+XObTtn3Rrk1of40pRRQXirtzTjzwVLfWXje6ub4T7ncJY9VxB/bZO+RZNOsikxw6SUM4dS
ddGtJzt5q1iOE2sD8oqBqWkTOkTuWxw29K0922Jlty7TQOQbrknyrGYnJlhQWIRwQM08yCke6bGA
/yuecu0uhIYziwIgQ7ROG32prOancKJfRBujt+RdVQnldsjYniBgxirhtCwg8ywU1CYbbkxoXBwm
Or2Z8/QaoKUFobGgXM6GfuH6akt0IuE6RnEjFGYbD2qEZdinUIdoXpvo9Y30wHN9kRELhNXKbGsW
MftERc3InCw7CNYKU6cmrDvvHWXZLx8PDyr/mwvI9t4HRw8PEIowY1jWJao34N30p5IQwrK980It
34x+/xX68pBpSb3MlZEtYFMh7jIfHiryJzYR6h13oJDwAQ8WtyDNk4VNfhHw4WunUSAaXYdawde3
beqtpjEincHk3BSPabkM/aI8+DTR9LVLxsaO8ewrykX7ankC6RbyXh7Th+f26JH0Mj3qeVVibwfy
lI5f4HDUEwXEvtDhlHKspXidimUy2AWuNU0t9ZLnvw3q78xW3s0Y6lkh/NmZPvlQNXNMBCacjjvq
hw4Jl63BMPfDABolXQtMQew68eStJE7Am3gG+w6dI2T7xxKh1vSUH4nB+QBImbPRCw1QXGg3W/Ii
hiM0XAiraJYWChsCFX/eIXVwowuscAyf5iyyDjkSr92O9zp49O9kFxvLprgWfXbVO//Z9Yxm/+dl
ip0XSxn61viKLFa1GhkAUp0QXRIJhqnoiOxGj7RK3MGglVsnK8F4aJEI9xtU5tNkyZog2wxriwtM
03UUt/LZZYK5L9ryJbP8DIRlwqbvXuOE6V8y4IDqUhdRMMwFqkNfEWRdnSt0/tuYIcwOoBMP3Th8
CCMfHxx8d1OP7Z0G23FIK+/qR1awnRyeNYZdL6Ia31KRmcc0vANwFCxcDdIokdMMReHWMpdE9kFP
wLh6KrPXNZmWq4iWWcik7RCgt2JLbbtN2YFkLnSjPGGaBDMVDctOIim0Y91E+paYh86Of/YVI1ud
4xDGbEDpFlKRTeqHc3uMJ7c0I/Be2eSvUThOXn0awTSTzaYO4/xCWE8AIgF9a18b4Ky6ymMpC3fu
UDeHP7/lNe4kaCxEaJywCSy7ZqQ/hwmGZiI0VXHwZ8mr9Mv3JonWYxy0GzYsCOtp46ySeZY+GrjJ
OsJ8FjronUXpsd6WWdH+aXE0tTOtnfboOXaFOMlZkY7mr0Z4AlACGeDD9I3gGOx8e6hPMu6fLNkU
jDogF+HIOnhp9+kghuJ449V7t6gvtUHb0LVheigj5KCcRmuViLcQO+oZpaBOG6V47bomozOevKBL
65Z1m3/ikrSeomdCfyQsQIXzduppczvuwmnrYYc5djp7QrwNo3VJam88y4y2Rul26PZMutgaqpme
QIalACbHphe+WlBtaT+tkaO8926tM2DuvHXXP9kKRVVFNMCGOPI3P9dpVKl4Yxa2teCcWUJEAXqN
AnHq8FRwj+19n5mG3jf5jA6EjlSZ9haO66Xsm+qgKvpsA1j7XI+WmWgZKpXlK6EGJr5vhIjITpcV
gqVFgPXSK4OHVXbY5gr6ZEku5+0DrFLXOsk79uL30tbKa+jQtxlU8Y7E0aKI2xAGydiI+raPcncT
DdoFfa/4ZYv8puineWVeEtMQrEieTRFjR+uoip3FFAuyA3KVAsoW/NY0QlhE/eiGaI5BBmGmLnA9
efCm8P+Vb7bqM04UMb257F0q52cUAFdpx3wHuXg8iWhaySKBCmoIrFWwsLqc4UBhR+eg1ouN1/ic
xGlm66wLP9gxRjbWdNrotTb+cAYU5M2iNhqxUhV/TVX63ayMk106v8pKa17zChED+ocLKhsO25J0
A1utkrBowDEpecI5zfFPq6pXdL3pIRwwYifWVK4sJ7WQ8FQpLVUHL0TA0y6admH3rr4TLmlzwuJ5
0TNzWVScFLkED45MDDtDfTMGvtimTXaRULme3Oca5/1S+ZZ70QTdpcoAUB9JiZM9Oriq/+nJvn0m
VSp+0p2t0mDvEhX+q6b8YCvHVh9DqrO9Pjk481AxDkcklhyDS62/JwYSDo4vuKS84dT7zYMdDkNQ
bBKsNBAUl4RfbHr6W+3fjT/gR4zb6xwu25NjFqC9BzwTXqYFIC3gJyj9F1ImdeUghBVr9A71wkR6
vJfMN0+Nm6/J9KgeZAO/eplf3S0oENhWycAwzYPBQfXRIZyYe6fTFi223mXVs1bHNGmAt+lG3u8C
UPBUoqigWpJV6hiaq5D1oiiTYe0oZAdJ1D8iEAnuDBMfjC461/JLBbTtC9fc1sIm9L7IUVyMR5L3
qMSYE+IjDYkTX84a0PWoQNVNIY+Vo1OTNn906Fb3nilsApM/YPRlHBfUE20MNeBTwmGlIT5eMwwM
Vl3Ymqe2c92tkXQILVITNkLdfFgRDTHPijZGSwuDJNAlIBSkNA2LojsFh0RZi06vW/oZ/UyDFV+T
ZVyB9Bccv4yP2t2kZuNdkzo+E3AJf7Oj+QBX5VxHg4svg16POwLUx9P/UvgxVAk2PawnOy03sW2G
WBPTmzE25nGaX+oG4ZxrdvnGAesG55MYP32pOSpbs7c7TAs3uQwzXF+EoQw9Oq8OHildQFoCxPbF
2WCAKaJfTVjqduyGjTk5HNhbOkZJJX73FhlsImNG76EXU5VrLz3LVKu0dm7mQHcLnfMhGkEH5L4x
rky4c241FDtf718duznWxAQCnSjnUlQZT4WZnLSi8Z5ME0kG4A5jkTUYevK2NndBU+7NlABOp481
hJBPQlbc8uPor3UdSsHkEcmWOiVcCIvDQDVsYvSNF8PVz73G3lHYrf8MxyLZCreBcdOrjU27ZOlp
tnxi14axq6HhdQkJX0RVEW2aMbfpsc4gaB0jCzwNxPTxu9fjGs/RATyZGSHhQDcEhRJyuMIli9uR
BSGXsKmjjpgwC5pMj3df66aY4x0akq70cdZM7XsPFvYOgODKd+3vPl72JeoNmmLs2cvZtih8+mRY
tmeqAJZi3GWm7zPnpIBMupUhYobVXY96WRLx7NXvUR/WmMmS71yBtZBQnUgoaboVw/61LZSOPGZi
5UV23FTtsdbkru7Hb7w7RJGPI8Nnw943khU6qqyN1Oj2EpFE64g+EKpne1cno8ReQjan10wHmPuU
X+iJNg48hqVvhrseLzHhLfqrVEpsx2Bor21dzuBLHYZjT4XaJAV9vkKjzA2133agQEUnijwlrXP3
WjGbAUN/Bcz2mwMMe4NlW8e+BkXRBNF99DPrPWvuvmWigBAJjQa//LIZiG6VnYtL2k+/HNw8SA2R
6049LKLW1X47zJaWvk/hmfgZs9cm2ldguVEVRuOB/n+3nxrrMxROzG2NTl0burkTVaO2ZxRlFzuR
5da6GXxzWTfRC/0C1iU32FPJkfXWc/U8k4vWkkr2bHnF7zaZPoIxXHeBB80I2Ys+luGuq5orTygC
fDhi1Xut2cZmRJ+9jFuDLn9Vq702v8hgosf/52tVwUzGw5Tf68l1CdXJKaGsDGMqLwExIgkgHNTF
5lidaSKFoPXU1uimbu9SXuybJjtSC7DY+fwrWrobxuNUsOgWueczDuI4PzaBhj2ktNceAmjatYmg
W4N8Ql+NDmVwFoH0d634A9kCQnx8OgkqTub92SIvV7DLo4PNRDwV8iqGWddaRFs7Yz6uD4ncUwce
VE5lZE7p78nFPjIN1VunUPzRMgn4dMEDhu5XgZodPDbi2AmVrJDDUgCBXwfafkBFv4g1S536YDbj
eGSOY1pOcYLnnyRSxFepVyd6wUfMHfOdSuCVyNhpwpYmGwBnkA9kZvSRUdPi8ORropnrFAKSESNY
t4wFkyP6DKXiDXTpa+kRagLjemG6WXaoQgheZhtu6Rn0G3S8SxqQzCZAFIMk2icMK8xCEgDv0sB3
o2RVt7QqI2Tsi0nFDJBT571zWsxlevatSv8L82uz8HPmcNRyjyZXDk9iqTOHGrFzmP5G6k1wUhbY
jxpoRBEzsEuCbq9QmjxRizIuDxOKsHDyTt1INESJbbFomtOM8V/1iT7tG1MbFwkk4wliAJFbDSNw
c3rVNAMu14AiscqwGkK4pQFheilBNWKLfaBFDHVtBJJPomeY3RUt4zaBZoYdsxtDfacbbKLQLfeh
Kh+2W2t7t0YCLdt9hAqFGWb0exx/p0mAF8cDO5Un0VKlGWBYzdrlZK3keZ9v8rkE1iSygqZux7Vl
B6gc3lqyFQ7jDUOK/uwrw32uYv1XmqkQYy+BYMBIDiAn9yjNoxdQbjaOTJg1czrWyxByDqjH+owL
zXzShyOodW8bqKB4SRyFDMvqkJuHFiN91rV7JaLwHknE1qOJFSQO7KegdMKLXXSrqB7cDfzBCHv/
igXko9Kz5yQVlwJ16oJp0HpIzYPei/E+ULyRQxTcTUz3L0ggl3ZfR8fKzFeeLBSyEmNZTiCo0xAr
kycg8knWYFS37NwyIqKmZO/ygHlObhtumNXudVTfRa+MfW2qr4ClcplI8uEGhJ7TAHmKPruxFi6N
2AYBByaxaDO4BEOJvPCwfgXltkGp9tRlUbbyrDJ7NF38agYhcDHdcddjVTuvAOcWTSI/6Q0oLK9o
Izp9xfnSgZJBR6ApyzfrO2ojsmgEJXlTKQynYaXvcUX2lTf9lKY7/PIVnnA/xJfo0i9cGwJLCHwD
ymWPm5gu8Ros1Lg2MqSdLfvdUne3STj6KAbsRUMW5rGI4zeUcEzUUZxyvKAIEaV/thNLP8Rj+EuO
wWfVxunJpWG3TPoS3zVNdsV6UGcvXhjIGzYb7RDaSO8HPUheRsKxkW3iWkrYuepUOA/ThWNNzsra
bMcftR3w4JWg3CfZr53GhI3cwErW7WHdGoJzk8rFi18GzMwk0JVZ+d9Cy4FIRdcCFSUkmGTDghuf
FS0PphT+cgotFhybDb8DyR4HXCRpvYlAvtrGYG2HMXquwvLFbr3kLTCzcTvM5bcvMCfrSb5loWXI
L+t7aGU3gteXCrXcZpS2txCipXbzsl0adhfyk+1daodqMemudgYOCR8AZIMsvgWnA84xHKGkhL4U
DT3THBiv1JuzZVc4mCKS8SHzdrj4EZiB0Mwuwqi0JXsbWg6Ig0vA6esYSSvqvf5Uatqe1Zf0pwkm
EOr34ZRzHBEjNgaLE8jKCtrffTlM23gIHUzBDulfQMQR7lbWGrpIiIa1Ez9gVe7jzrv2MnVOHdkF
C8DxP3Tvp68abTsIxjteW3arUnBWVtKCMFEK42CM76jkTXpWcNDSKeIdWDu/j4t7knEXwlYwbKTs
UqKqc0raeElBYWKMEefLNL7gSCOlyufcjpgC4U5ySLfwUkjGC4wFBxJ2F7086R32KHL0miez7I2f
ItavFPPTox78GdERrsyqrVeR540/Qru+FS0DfaNtLOSvADg0UpgOTIKLtXL0/uH6FuhHrVq1Zj6t
XEbZzHm634JNFOXWcKkDohENL1W3eCTGKcCYzeDwNgqCkiOYa3vf6GwyBJTJI9cIIh0lXQi3mU5B
DGhKKx9JHPVfLtmr1Nip8dor0OKxOZQXbHfjFlIA7ejawtDsN84lDjCI0QYoPmOIUhk6zy+yiT4K
GqOvaaEvA4/e8WAM+aVoZLcZu8A+yGKCDmwGzrYtiu4oyIqjONr3mekt46kfP3Cu7I0kUo8GSfGT
W/bWoRaOvbGcAvtE21ckvdli04am5DxcDy9oBSKSF93oQFAMIVK0l1aaRGeixQ6z5N60d6V97+2s
WiJ7izalIk+i0VqAT71zqhPgaMj2BNtH273UmQt2kv3o3Unq92pKXx1dBI9Klu811fbdmMMy5+fN
nLCsmCpoP8lB4LGVn4pUjxV0cNL5bDncfU/7gcUhfPlDwP1fpcO+/KeJrv+3ScEuEcr/NSl4rT7z
X19/RQPPf/6faGDvH5b0POnZ+F09W/cElN9/BsMC+TWE45rEsep4VrFk/ysa1jL+AbIX5IpuAQ7+
ezSs8Q9hYZRCfiAMIcmc/d+ggY0Z/EuGEmviHHprSUdKl5vINm2p85XL2/srGJgdBBFPmWPjyfpx
Sw+WJ7RBHA4qJTz2UROSM6NQJLdOdy9cZKOInuJZGeTCbIHtPY1nZFb9sSAx4J9Yau6U/yq29t/f
myUFIy3LNB0bgaYHVfmv703PWNDqou6e8qzkzAn0dGn5KA3CUb8WJKIVLPPkdPQi3uSc05l2dNo2
V6iasSS2y04nX7RpybJhfTGWf/mE/yNj96+ZuhbhvH+/cLaJLl0aBG55wJVtPvG/vrmotZ04VBr+
pM5iNoiI0NsEgL3xKEynwlRyXQJUr3S3IcU5LM4saIDXLWMAEZ/0lFe04avULM4Yb3Hg14LgiaEd
D3kyWvcwyn56yr6kcngmikPtWP+ck0X0hUhS4+YJfH19Nh7CmEzWhGykS8/2sYDuMZ90dBrEBGPV
rL5nchXFgw7TfirRjE9tQ2NBTupoDMEiEKnxswrZDsK8uzQRhmhdRGtfAPmnpxPfvMQLtzJgzlzG
HAfhCLxASp0u//2lnB+Bv19KS1oMKXEgePN/zr+FExeVhehXR+/jEf+J2FtYC31CBuLDkFiN79iZ
wnMsvGyVlANji1KT9wS5UG49urIrzq36LNNBrjUXNK6y9r5li0fBTHPpGFW1ExVyYb+uydkolbGo
+7BdTWkPYIHu4CYlu8TRensvhlBtNFfbdVPurmwMiTqqazj5Rh9SR/DieYG3joQumDFX1v9wP82I
8H+7CJ5heLpuWog9HIrbv99PooDG1CCGQGc9f2sgkDugukM/FW+hUzhn4g6fUPW9mF4gHm5MAZFV
7k7vU7I05p8GCBudSN9T1yT2QxoOxu2//5is/+9jsrnVueGx25seq9X8RPyFIS4HWWS9TYpXGKrf
nZ42N6I1mlVNzloxjcZ+LK1ntO35s8JdyMS8CC5lUn8zp+4vrV1v06QpKgywIC18BnalXqhTZnsf
/F17A35DnRIn/FlMOW2doRZMBNACBD30xcKFG1QQpPmvpwZ3obnzYgDHOCPD+8CJeG2r9iildklh
zwjkA88BnbnJKs7WIJ8c13/JIem9T86Im6YeCRwa/GTdl2azRhgaoWvbYbKtb46trl1H3aCy7M6k
GYkbxvNzWOe/vXR4pDTc94HVBsf/4fpCd//bPeCQDy5MukOO7dBmIDNc//sV5lhte4OFJMHoY8hH
g415ovHO2LSukKjoHBoTVKLRMum9QdIw0Slo09lPOLsGzTEqkO1oVI1H+oAfbsZ4zO+yU2n9wg0U
nXzoHwvQnZiAe6B/keecoIbQ+zRguXWl8RORPQPoYZRLOzS/gUcuh8n034c+XTkOPs7JMGC7WAR9
5kgdHH1kYlx66mjPbKlwGpmnctLjTx0LocxDm7a43xBXKl1bTIV1c2P30cWIeBON4+Zkb1FUussB
CLVq9E3AVFbMhk0ClS3LRGBlZeeWgUM/rsgWhKcSqpujJycy75H1Sucg4eAuOGhOsr6FWQ8yikTI
carI7SP7WfqCSan7M41jPrL0DqH5TQPTia481ACfMHyd6SfGo0bU6mCYLdENErLgL0AfMdTH8WqZ
8ZVE0M9ivNVZs2nxzcBoAHWXhd9dH8lX8iOfHMyYOosbyTHGs0v23c7TKTzLLhe7PsL72RVWc1J5
g+cgReYeF3V+zfOTqbvxzUougGab6dnvXI4nhjWLfjtEIszsUeM1uE7QwDsLZbvwKyy05EbQF8+m
HmxKV/vsM0hXtRovCUd8ROL5f7xYJsPQ3HIueA0KoMnZ9MP0yr1TYWgYcFwxtghwwyBau9V4VFet
F5YXZwziDacs6wiQ3tvmVf5soYXc9C3dfQtex7PrCtywDsxmI5y+wxSveo98zAAen9nmudaM8PLn
heGUJHWLqxz4wM+BsB2BxTECs5EtrPgHskVW+jR/w3lnLEKiDOmgfUliTfA7kGKID4I5dfC79NP3
2GuLj8hCVacBW371M1DAME36+x/ucB7Zx1bmNSAo4ttyI3upFdbwoPTMo+PvjVQ6LyBn3/GuDWfO
H+YjswBmTOLAXKh7brSmfYm6ZGXalXyDabWOAiDxVSQA0GpB/dAc77XGKLYBN0laZBWGz2AgSf/B
1IoeZLp0tO8bDGTnqgV12ViExtiKIT0oiZ3XTe4ic2k0pcTeIdYRIZyh0ryrZgQfzz30kH7wOTBx
+vAr8wpkIX4WwqrR6XXevshbYyUb9f3nqzp2CXn/80tCT/y8l/tJR8PxVNQCkcSfF1M7o8jH7DuS
/b0EGu2cMC5H+9TJr20RPZtJll8CsyVtV+q0x/LQe/P8M8onbwX7z1/N55/C8ppLU0OXKPyiX3BE
Bndemx039hCUEPJ6tXCk7h7/+WKhFOJ4WhFx2xX0XKq2Of3rpTb9ZEswKj6Zig+nq/0Ns+7+h1/r
9jbmrSwiYr/2Wlf5kA1CcLOp7A6OaRyTMNSvMTQ6lKTMe8wUx51DUzMyrlrUfDlZoNZDlFzzflQX
J6vsA4oRDfW7cTQqw/yEIYSDqfsZVRyqzGay8J7zAGyU0JNjSUoz8jci7Oav8rD1l6Uc0UkJ4rni
rr7CKzaOcWedCv75a4OVsY6aZke/EzFdMkKAsgCmqLYwt4YXf9eZac67MrjMynojouBeYrnCpCXH
H+WkGwBKR9J1acuztettvYEH3+zJWG/2htuNWz1DpsFEEFfa1N/qeHCXQSP1DYE4WuqV73rTf6Hk
/xmZfX0JGegsDeRPa83U033lcuP5ZWbO5P99OajmlkSkINg0nknpg8q61OvGu6VBecsZInHen/Ho
TG6f1Yw6ASPjE71ESGPUxMG6hMLmyJj8xogzL87XX5A6kuMQ+2SI9/5Kx2czGhkIm7bDphdFPywL
KBKq8sUgCbNDXByEPxizjB9rJZr8xeoQoU2CNMpm/hJzMKX75Do3b4y+oHqqC17/jcGMnDgQede7
cjz8eWkdxwQZX6WvovEg1YCjPGIiwCHSqhqmnVdtpDfmy24QFBa9hMpGyIkHRMP/JP+9wFnVUJDT
RWUVzeUK5KS+5VNGMK5kdzNxyGBfapDfzvoZLQ6yY+Clb51FQFehte3Nyag3I6mjEZyNVJ0Mq93k
69ZhnBl3VZzN5nAhDxhPhs0Ysl1D2YoPkSZJ8dbmX/75+s+v6OEzyjQScuXb4JlhaETwBz+aXxNe
pwD/iKr7ZALVrFy3X9d8pH2gwKeWMluWEVPgjOIFFbthbkXFsYCnw9sAJqJ/ZQzauhQThwo2o3UW
+5g30rE/qjFBk2yPBB/NR4QJEY+bov7mOV51JqY7Kh2yF9rstfLJFtOGybl6qWvNO93vPz+nHpS7
NnazZ4eNZIFzWAd76agr6PBsKatwY5joNFAYiEdY0NtP83Yl/LS+eHhpDavCJZT2cJfcHP4WfbyS
aY0GZvtoIvXaMIPMkDSF+YtfoWoxoi5eMEHygTlh4cTdXDxltqjuwbAc8QreNCt3l+MqY23HG6Ii
Hu3wZYIhxZbW0SWdsB3Br8Ec6l7LgW5MrPc5qlcwetUk2k3vTWemCOW1cYMD2oP2CN5jNdHNfM+6
hKbfSpjdY8xLdy8HV60b1yKatUBFBmMiPTsTSLgSq9A6bMa7x6nuxNOIJi7/akrDfkvkjHWB4P+s
zLJcTple3zULbDJagt+61QN/mP94psxoH9hz9VH3P1tMbceqMqt7lBgfmCC72Taq7sR10wH3iEeW
xhxWUCAbYxzU9vGXO+kF3vxLHE/DpWoghBEjnrOrlEDL4FWZv0VfhC/AfxmGSrkIqtba12N3Vp0C
eWOU7gnSWHFUCVsX58SUtvc66J33KG4aNFQ405u8e87pZhymknzQqcg3qYCiyUa6p0TpwefjTW66
5Kh7IHUskvXCEoPykIiFGd1juYhD+SGHOGBI6vI9I0pEwKnRunMvggHIonA4EQ85Xbcsi066R2ma
MvYiXuExNh36seJaGxoPS4/ur5gE/VZCgOAyv8ZGYDHmB77QRKRcWLV5t2PxKrjrD1w7mIBre/Dx
o6YAxSVq1JLYrXjtdKUOmB1hTdwUK9cyMnxk3U+PfycIupWXuUgJQzClmZathlZbNxVx4eZTX/ra
abS1lUcILPKorDuiFYCh0wzjairHi82Qg2YriE89treylWu0yfm2hrCa9BWYh9raCw/Gtdd6w7kN
bqB9/LVJrDIaKaTMuYk1R7ikTBQXHQKqW9bBlVDQfmFVVk29p1aivQ8wDrm3vjXgo+sOc40eHg1h
IBChuFuOiNm9iVg2nwimJ30cP/REj28kYmpMV5FtcnJ19qZOw9QseCvtPOubYF+Wojw0/4+o8+iO
FEmj6C/iHFwEsE3SpzLl7YZTUpXwJgj8r59Lb2bT09Nd1SUpIeIz792XN/vOjvyzZMsyF+YhSHoP
PFd1TyvCbdjaKF8vKjXZGpEHSA8KtmoA3jtFz7IygqOxWPu4qcHgB/2XqAIvFGXxr5/jmyvr9DZR
mLUYoPa2G4MhrLaQdQSCYXM5TixKg2ZrxIl5VznLS0K+yREL4sDOhzOsm6ZjCmsfUirYEB5Lb+Zp
x/sJkycbX6xe1zsRfHrcLRC80MgmnusfI6t+z4oErU9gpGHOSrXOV017+9U6wcj3EGXch58MQDgl
CUAeUg3UCcFpgG0iHEfU/6b1JkrcOwTotZcEAmtv+o/2yP7RdqLmWGTlNc6DK+u7V9btqMtJwTkQ
jHufWZ7Ypbb8xUXv7xIbtMaIZA0R12dFkvCGG/4DeQjIg1r0+7lZzo5vgHKPpgLg3HJW7F7X3nS4
m4vxQec/o2xv6YqFmfNvw8z8A3Xd9FxW5pf52vPcH4NxQmy9VEjIAQeYCXb/Ri1312hgWxHBoUb0
joOvkve9mOo7f2bt7WbLN9zhI1FJJMEqkHsyjcV5suCqNoBtCoiEMu9Cwvny/ZCgOkk6B5ENDVqe
dJsZuSdHeSU4LrvTmIAXqRr0M15Rmbcs96/aal6QGCIPV85NNKu7loFhP/A4Oy0y3WaYd4DpmTQS
dBTHHR45jnpTQpXCargZ5/lfluYHOxbTye3cCMVuySUStMziFYEIFJOZQ54VU77XtHQf5qlZ9kPP
son94L8MQkQ/s6IxNWzR6sWzMQQmnf0VIyTeKJXIbZRxnGL7XnpNIMxs+edmXgDFDd7RXOCw2xLZ
c0yLSRzjS5zz3RKyCBVH+3dBmeNagle/HQh4p9Q/l+xnD2VDiBqgh+cAmhySVf1k5CiMZtkFUAa/
x4VVuo4RzMiEWdMELsIkbOq09kSZAV1uND0+fFanNMfIHixjP/qoWpeFRzjgONo4Fjoai8tbxhAj
hnS5SEWCgmimYztw/ic9okAvMP4gYy/CCjEM+DfyATQSpxJfIMuL6jdltrBtTBQD3WSwLvPv4Oou
3AYIW2M3eqwa+UhRZQLr+eO7/uNEB2fXxftSe48Za8WNM+HRFl6LcNynGvEJ9Vwyt7rqgkFsqYE6
VSPN1CKWw6JWQWBn3SWD+qkREW1tGiqeyXlj9X0dVli4Nh7b3hD7RX6VqMB3lEFOTX6wX8IhwVg6
HZNu+lEmMvdpUKecndJ2aUpQT/5NZKW7iQd4wZbAQE1yfbVQYkt2klu/LpkL8ZWjp19xWoSSIHgK
eUI0G2V+rElkh1Zd39UwxmC3QVz1odQN6zyCBA8ysFGigN3nvyQ9fLaVuloZEvclzy/5QFz9PPKZ
iXa2jo4p1IZ5xcZt4wrjtvhkKEBGyfKlrSk/FAZZnshOToXtwd8XAREpEV5GF7JxBSmnEVH+VNXw
x/r3XMZE1oy13vuLeITGxFSHOi6c7Aphtx3R3wrExY2yOBstwQKJlOw5wQnE0A6/3USKQGXyMyjZ
I207i6h6GwVQUXOWVgmm/cJLdxV2HRhvE8oZNLkJArWY9nnb+sRY9mbLZzCnHyiak2Fovruo4r1F
RCIHS5GOhDqxoUKfIKWfIFaCVxg/B5b3sfg3p6jiMKSveVXSL051C8k4ks8wEGhhxmwKrYE8F6ec
t43096hN7FMv3gs7JwazRoeW+xoOOPUrlJRwVOmAeiAAaJW5B5vBwpPXzI8xsREbVKv5tpQcCXaV
ie0ScZaN6S7ps2vsghFLcigD/shcGDpMKHyz3sVQtsKuZg8Za+5uaXQnBIeos2v4hNT3mge7z7cW
xmMTjCYE5ig52hHMSKaAUqIrWNcNcCgjNr3xphFJgZUM/qpe2tDHkHowE1yHINdB4HYb0JrNtdUH
27L0fiz5qeNI29IU6AujIXllet8OHKQp4eR7kTO0d83m3PkJYGNreocZXJybip9d32LzxXrPs5hu
58ZLt76J0ICl4h3sZJSjTt/t8A7giujteScoa0eLt8Jv/L1VtILztEYmkQ7AEtanUlY4a313+LJL
DFB28QUZudvXawihK9BdFMq9Ji5RbgODcl8+dzNuSdc3e1441uT4jXAM79jhc6Cx23BtUtYcHxtE
CYoze5ci+TYNjwzXtHspZ++569UbQNwIVScCKpqkrZj5hAWaymNMTophx1wN0dXlftj70XT0O7K4
3WrgxiT8a5cJ89tm9LVl9RvvNHTxMMMOiUE2f+6GaE9xKjeZDIxrjgKEXhVnYwViHHJDvmvHbiFh
1V/9v/PW5XTg8I/ptaaJ0SlQKu1hDOsm0CZlpe78zH7FxwPmqkE2yHK2upYmQKm+sreWQQqggv9w
/g9c57sQssa5v+gJ7YSMC5tvEDhE5HCnliTB+AgJCe+xzH1u8nuM4dUJMIsnMe+VWCyUYwgNdUmr
qwYYmEKGHr//CBEJQRXez5GstHMdsUAntQlRKwnA2uwoIYUDGNnhT18QFQKWXnalGcNVGhkHwtZp
Rg/3KOiqsOTgGxduwk4cG8IwQI8AH5f4fhCGS1pZdLrN/Kn88cFsmK7EzHSZxIhHfB/3iZ+fU2H2
NDu22lFvzmT+FHbiERzkXiW5KiwJBEdaDgc/bciVcVElSNYpe0suLqQMyDuOegkQMzFP4y7hUVLK
OLABarcKvT1ak0WfDQczLOKxhuMnliTCwTTs8hhyVetXF6tZqovwIuiqMQdgOyJ1Wtz2OPZdSwnT
b63IoxWzI/QogFzg/bXBvoinjQk09ux26lPx+VwnB5KiSE6RUdWH1Ejs64TtZZjL7NzqFTuuPonv
nM9WZ2AZlyUvvVliUbXwzfszzizwyV4DoUrQXkarUlwPMTboiHAG9PfJ3tXAiwZv5xmxdQMgdaoD
AO4rx5ddffEwyYccz9mm191vLFHRdjK5CRtMjBi/0frdaA6wMu0oe2+Bz+WHNPqPhlq9a8lUpdAA
Y1Hvg+6a9O6HVs0fnL7zZtrLMRKbRa8a+J9p5h85RQkueibgZ8RGwEkt65deiR+qsaec3pOLfSjk
v0gfEzYDn8CXrkjMiRkY3rSIsPXG3p0qFSrS9ZtUU4VfBPOzpyEojBj+JpOshyLyPrM59zatRX8s
sn99mT3NCtoOMImoujWR2A1zwVgZtJmH+29omE3KH9BW37gB2bURtLexIjyEZvU0/3gTNUNZTO8W
RmGUWeZLp2lbxHyyZ3KT6OJx4kBZy6jLNrLk2yRm7y8qHOaJ1gsjMJ47znH09NCYIvyjRkLCh+SL
RFu1HTWXUKckoWm9FQ5eE20ZmqjcfO3QM+MeWl+M9N59GOqqwXiC7n8oIoJMsuKl87p7o3zMomZV
YGNu7wJE9Jk/oNJR5jOo7jegsoySp+bW5hGuv5VDJmF7cmO2zsZ0NYj7qPvJVffmpSXj33JYLz/M
FSYZ2RiSgFcbxwTh/N7xBGlfxcAOxXLwzBoFYRSiPo86gbs2WL9BKhGMsqvFCYEJQu9zFmq6nUzW
XzlLTRe6MM58jo4h3nWr1zGd3G9qnWnfJt+sk3bO6Lv33o8W66RFdu4pYSy/nRFy1qxf8MtQlxI1
z/2KEp8qFt0rOzgsgeZmCiJO+4LSHL5TdIMU9w8qwGk1KRkmiqpRvHXMz/l6mtWxhuA0B1DMUU3S
56pGnMhlv0WJjVCWA+wRzrvYJg8zLDXiK3pxUPxeUnf2fLflXVVbJH2qL3LGtvPo63tT48yb3OIf
aqQTEY5/ItpTivPpo6E/3fiaHOOK5fIu0jgkRwbk2yAtCRxIp2vLLDyMJU056F52yfZ8KXVkvMMb
2nuOpgaLCDAUcnx3x+ESeHgLjDpJ9wmM10fldE+znRKabBEPj2GXGDY25Xd6eOUuj49IcuAPgQHt
viHcvEpsSU9mRX9FKtib0uNIlu9b5WfmvZnMBbUqvI5M8zMhGZQADGxfeyLpGJpZ/RvAW2jXxM4w
zU4PS/LHbZmn9i05VHNCqANbCK9S9ETRCNtmWeM9ba3uHOlsSwHwdYBM2I3fZga1hhEIKKlA4udM
nqM1vEuTvIzLrvafPa/4q30W4KpYPrIiusgcUpc3Xvz6bDNW3JiddzfZ2ccEMQFT73NXCHOVSBP8
q4wHROQYU/Bcbt05etJ2PwB9rp5qmwVAoP0qzAk34S2FUleOQCOng2t1tP/aYURQ1+XeaMiQA+dP
J0jWLuqRbKsED5bjuWXIj/4cyJKpnzXeBs88y/7Vq+sR0MWK8JQ+h2ccMFnwKZaGbtu1sbfhxMqI
nIv2fo9UgJXxVnH8YtH7s+4ZI/fDiTFM28QYgbnT+8U13pU3RQCJYZ75o71Ft/PbJUF9LGcs25V3
Q4kVX9BGYOKoaBEqVLGtcXXQiane3MeQ6gHZmlvdersm8vcV9vCGnd9GerQeJSnQUR99FF6yVszR
L9rPcLS554eOPEyDk4WUuatpPZaD+KjRgIc0FGBR4fobvWgoADIqdcZnEeFoROChtHmM6sCGEMMh
xIf7NBNUTvGSfUqP2p+vOAgHAHSleqpzp9ig6PlwNXNLebVSt9sQVMOszGGKtVRHHzbpdpxHwUhi
3Nud/05G6U+h2rfcb1B9aH3QjI4g6Nv6MKbNQ1UQp5YS/JRityc7i+pkwnA1DNkLkNonalLShIhm
UPjgETZGxX5odtV/Sn6o5HvbHqjiHDZ942jvqqyqKEf8EkMVKhXb8TCrZhU7T7eHMheQJyY6RIFx
g5ioz53xPm4qpmOYnnMbvO6CzJXIUZ/RXZbfOXiG6or8InP2MKIMOOwmqJgsezc5o9VNNDV1SODP
GA1h7JHpUZhqOwfvSeI9AkuyjjUjCcYS5BXbY02RmQF8AYZ5aS37GQEEJKLVG+MW8UtAM7YVAlMx
AYfInlnykZ5nh2mdnVI8upsY9QjvL1mLpvZIJCK91uSYv1oM9kA5CezSTBpHYggfmkofYrCPC/yZ
jaPAQUOVBa5KeWelyzs5VhpBEDM/SyfQW1v/SRveF4iVX44GWIc6KcKBkdYmKK2PgrlyKLoq32UZ
RjP2yriEndRmlGS+zJ51SAxGASAy8r1f9J/FMtyJQkX3EIrLDEASg9CKq2qJtjXXlQvXJoqWc/pt
N4V1aET9KwebSGEDIISa4seeI1EX7FcJFICR2q2tiySczqd6ZSO6QczmHwiV4Nwsz5axHAuR/sYO
t7CZMoKLrDEcQcMUKa0Y3i1JKqme6Fx5+VU5QFbD70XXwS4lehjt6Bu4pAlZijEafHUk5fEyH2I9
fhHwvOtHtn2+UN25WPKLhha/g3KizlO/Bt669jlz0+iQkYpUz/LgeTFFyjzR+9t/ILLyopksX2Rk
QY9k1VJvAT+cIJ+QM9X9oIAbmEsEgrFv/5rwZgiLKs+zZ/tqEwuekHIkvgo2028JVj6lsXiPluke
MgaXO5VNwbZ3BtQrpiQ7JGVFiHhY5J59Ax+21saf8FCr0/AAySXDGANmf+raFyp+LACjxLSCgR06
FyKgxvUcFkwT/7HKuMVmcJ8LUkmc5c6jl9zFZYBOKPmt2SxpO2BkQMikBq72XOGT8nD5/Pe/04I8
mkdn27btO9ANOjG36TYd6yNjKLszQbzyEFTFsyCxKs9Lj5KJ7Shblt3oN9YOn7GxXy4LI3m/xDvO
g4/WImOV3iPLaYNc0wfVSN4jBPW6fKeCqi79OJxL15y2kiUqL2+GS8kgXHH5I2qswbFJ0b5gv2IE
X7rlR67ZA+f2jY5eDcGVAI03S5Ko0mDsT4yJbFXkByn33rYnfQipO/OvIPERrDUuT2RJoeICUyYX
2WKCzygE7LqSH1lsSXSDqDy6fhH3U1wcILQfZqjw+6AVDM3kM3hCO5Qe4v5VfBZ0lT6aPTc5tiBQ
NMZLBzV05wcYJ2Z/JGaKfpaE9/ZfUyhGaaonQ4CtIhhizS//sDq/3lm5sRx6fzB2gNMpH9Jx67Pv
PbUvTZ40V4CPp7xoSSborQIhOUzy9A++iwcfkEhYDSPNVksvn0veNkaY+Bx4U3JNbmEP6uMgEnVF
vmfcjf6H0iq+szGWhYSVF2Guesxh6DgC+bfUlXf2WliwwXNCcuoGWakPW0maV5CFb4DfbFI//BF9
RjLc3CB+/C/cRpu9+ZHZ5Zsh7GPRNKvfmI1v8+BSd2FGgWZEtfw3r7ZYI961gSSlo/JwfXG2m4W8
IJHd9fTpSf8di5hCLkKnmCb8HcFwf2GKZ0GLNw0cCo35cOH+uSsqCZcRRluY6jYUs/vbJn5ySoqF
aOfMJFmlCQ1Bbhq5XLgLyE6P+/GhNSPId7LEVg+t9xi00aXpx/bkVhOrTBQAjrivutkAicSIzI+p
p/JSxI9TcEh9jnsWxCbepnTA6oMV35mmXd95F9sLzmVvberBRhjh6ndZMTsm+QFvRndDBLfH0+/s
SW9yAD4pHO4J9NmhYiJs+TS9pjvgl/bN6tFCooOSvyI0QwIjaGpjDw933uO1SXYkYlw7j6McT8uy
Tctyo7WHEZRU7VPlfypWjJcOV7gjaK9INJm2dVbv5GL8Fln6QJDeYeTB3ptKQ25gz1avkd7YGXaM
zxwYaaBzF5uMUvb14TKuthVcK8VSx/uuveAs/uK48nH72I9VADfZzPN8X9TCwVjik2+j81tedHyp
3b4X2XEUQAtbSRngmIx7Afpw6VDT6q5IwnnK7zJwd3smCdFWv86ZfJmD4ht4kt7IXlwdJnlbZE6o
pZgRh8M6lcWSvTDcB/Dtd6dEzK9mjU2Z1Vwegygk2oYcp52ukBwWmfFdWdmacC/ZxNLSJXh0Njmg
QuZR5ylPUURghuVFnx4To3tgb2wfbJX9SRf/PmDsxIgmZlprs3vu6ydY1lfdY9tyTIX4pGByKs3v
acoe5togYZaOD2Ex7aDpNEDBZ+wZZn9dXOrQmIQU0zAvZtafvcRlfRXYJeTc6IZS6gm60aHOJWWX
XD56Pug6Mc1N8OGtvWy765WBj8xwViQXcU6INtqttbaqnc7fiOO5qULhGGUmZY/tq7GcdZ+8cUzo
jd/au44V4rnSKU7IrieK3OSwSnu83u3VdYNzMbG21VnLNTZfO6v5TA3nLi1KvIvJ+LIMWXV2FRjb
OQtOMvf+KjdDD0dKKpxCcqqG0jNDBCIaZVj/Lu2ZTlVx/5IxnYR1OyHJi9DXxM5wIoMLyFmOzzkh
vQZpJZpYw30SAlh0BE96iRj+Nv2x1uXRzBvOJGRbR/rfMEJrtkkmR+9GibTHnIGcsCVRGzetH4RZ
EPEd/KE4WzajbMgoDUrERhRdcGC5ByxMLfvS9VjrGVjrTGDN1Qx20rX/FTI1jmmLvrANPke1as/W
ySnKbzIV6Z56RHkVOhguo4qNNAmaZ+0ZDy3GVDkhg8RmSN3IPYaE4OwwRmLcaFy0277HccBDG8SU
qR4hIgumJYEOJhVgJrI8OsH3It+RLdscU5+VQZegtRRHJzn6BVLFUhkQgzzgJnZzmDIMJaYV0Qlw
oylU9ZtxrO8txp5RWgVhXwtI8AwHgKynb3z4MCDhF+/swX0aBU7OaiLdr7TcUCB9oP3A6svJC5YA
6yr+0QPL0WjLMjzMJjDz8IV5Sd3yUo5X0SMHkMs/oh6unMeYRRFn8g585dp773D9RX7snBJwi5QF
GSAApajaSyrA5Nl3Y6ILm+rHL8VD2hDeN2iWTnBCu23u4NHKHoduafbBmLJ2dJlCFjBCDox4StP4
jXQlH5jIWso7lKxLC4NCumMibA2wwaB+aHDhvlmKTYmDriV9fNMl3Wo+j9rDXMGpnNBD2RHYQ0oo
oJ5jtu1kvKeDe7FK/8/SF/9YwZDoZxBRF3ckIhXWmT7KJZnM8eCIV39VK1+8CXe2B1F9w9LzkCR/
CIgMeIFMNvmFTxK4F/fHTBK9aTGWW8rmnjH4MAt1wNyJtseJELrmEN/+9Y699yrtHjqgxKxTehfv
dYb1lykiux+GEYHZctUEcGfX19VVio+NkZqMmh0uAe5QXNedx9fspvpVxmO78xJOb8V23Rijx8y2
UFutxanrf7fOdJes7WqAgnrn9cuxNtsLGe6/qVpJ0iPo0u6ik+iWNEimkbj8rfr6wD7zk8IMidI4
wtKpKipIzTRNPULU+I7XWQHXUbGZUTRto5YIxCS42Sl9K7KfFaRFmGYwpRmT/+YdmuWPGbkVfkfG
4zFJBj2ezrDqXDQKdl0e3eE9asHfo9euNzlJsyoNqiPeysuUUpaCDuD7xaobxarblHj+cjk+1abX
75qunYnXUp9zwDqqmcnTcoLuzkDwTzDzFS8phc8g3xRLclZkgDV/7W6KjyOOOwbZxIEsNWktOAIc
L/rhRRSHKA0YEBatsYaoIMWCEqAaz9gmtTyU7nBfA99CdnsxCrPcT6J/4srgoANzlmnX2srG+ZmJ
WNrQ2NDzokCfXAg1zckY1t1zT6palxAWocZkI5LkY3axETdtR1Vm7djSP3Z28q9PjMuChwUlivcL
B5KEkJzhfI/A2K3RKti08xOXA4SjKviPgI958MetHtu30v2HmOm1Hc07OTLjmCqB0NiP/7DSG4ME
HW3Wf81dQKk6FUjtFTAifK7wisacjUZGWALAgG3mSDS1+YUR1C6OfF6aVvwJEkpN7EjHDDQL9Aew
9+tAvCPyZD92wCU7b/olMw1VXJR/+EUsj3tv4QsWUxvQKPmbOlDf0NM/geIaJB5NlBdNQIo8krVa
ym9I6RYZ5Mv7otAJTEy5wEzMSEDAwuB7/9NP3X2EFBFwf3sSDaorxkANU7DkLVqhpiiftrABDjpi
/dLP01s/sEbDD6F3T0icPyorCjaF8PI9ELl1hczYFR/3mVl8eksz48kmAVHwQkOs6qP3//bhQHGe
rW76KnqokFZGfoPZt//Y/r/xUyu2HfqbUK5kBisDNiNMGIE6La0wnN4aJ7gPMgsvau7Bh2F8VzXi
VDsW6E6WahunJpN5kTS0rHibLccuISssuahbibpua9YBJgcbYIuTnWdvVc4TkQQNjHrf7TcmlclB
8/VQHCbwauRHUBjQujj96sF8qVoyJbjAt3HsP7Y2bXofjG/rUbuZr76Tr8sIwa3IbsfxunfbbQiX
9bsHKADar5/sjvlaX1afRt0jGR76v0tL07UQsn1QHDXXmsySZfGMzWjAIWicnosVa3lU9xNglFvm
x79QK76ZFj6NPSz1eNUWt84CEqJ0jKO6mk62joYj4ApiJarJbOdNyJJgu3GN1O63sF7wrnNze/qR
jVYflv34lPoH4ULc9325J1ZsRfTQ3uXE3UVj9Ypf9cHWIjn4XRS2LQG7PYrrKodWAJVxW3jLLjfe
y6p69mvLY+oMEAt1LRgFdcmWGY2Ms3M9vgNVcqwqdVeR1oLYsoCkT4hyG+eXoKUobhz7aDdqRFZG
T6kDFWwCmwDOWjyYM9Ia1s9nk5/9Usoz3ul4H1QpU3aLma+j1KtunW9UYBytCf7iua3Yv5ZsjSS7
iCjgXEuzcssqiNGpYRNio2sjLFN1N6CW6wbyxg3YYDz2rGBa63HKczJuyiQ7rCB/gA39Iab8D/tY
PiXVxNwiooeopfdQob13XRDWbmDSVQTqlQE8M9OF13qQ36pT9BNTiyxPWS84Bagysmzb5tkTPqKn
lKeI+r1liri8RLazGxrstvbE9AQz2XVkh7wZQFGyYWTUQJzBB8wguR+n5ZY22Vud79iPFif8PIeF
rdul9e2zaTFyk/gUqFW4XKWvLmWXbWdjKTcZ+cqrzy0Ndb80W9sr2ktdIY/tjeG+Qda/RzTO8Yfb
XVE9CXN+sflcTDzLawljhXVcxbdVD117KF9bFdwvvkERwz040EHNCYJ+rm3tOnCDctZBNg1lUPXf
lrPIw+gD5JxmZPEDVShXe2Giu55jM8QX+aXiPg0zo2LsndfwyLw1rtAitoA501kK8+rGWwbW7O4B
2m7HLPmWDvKWZm2sWrt76AiD2PisJwk6tSssWGytuubOc6ZP25tGkIiQNuKOyDShPlRU3iQw1t0C
xHmT7Cn2YM0SLz/0e9+AfsEpA96ngMeB7hiTSvvVrKJ+NL5hDwYAeqNu9mAywsTv4VWDF1rK+bxU
b65Tjfsh4weN1eBBtnI45B70Oqf6q3H3YF8qX4W/POtRIQD0+YPB/IUNTRyCRu8EXAOMCXB5135e
FkjnS06hA2njvZuJpkzb+1Th5+BK2EWj9ZaI4X1QpMhT2m2m2GhOSrJfGoZ46yXem2eXv4m7fDIj
Bwuad7eiHu/9KAs5KaDyWQYUGR5IuDN8CArlu4B6FFG0heZIIavac9T278ITwxVVRACKh7mH7xE5
QTp5XS5EtIEFQxlFTkai06cB7TD/foaralKn4hH1KSGIFgAdyEkP1GNZ5TjTO5UUhjEusibmNh1M
xNsZ/sZDNc3IJK1fFm8cU2mOUMt9n2A1GCtpy8vHJ/AyLgz9qLojEPY4BjejZcclyU8PzO+kqB5l
DtTYHZkyDsQAt2DLQ4OV4S6C/bMhjudd4m7au179TcwiKio/uya+ImzBce/gji9HMbH6X2CVTFzG
jJDIrPJUQJHvgi5DZt+1PSLBUoYykFQakgeooYr1MlCOmla1h6LEUNhNmZNCHpUeDs4OKRHl6tIc
K4QEsTGyfUJjQtSk8+N0/i3reaSlu04ZL4wWQY6uv2FEerr1FIVyrWN5KNZbG/MnCWK9xwzCH6ne
RxVy9zBzX6AGpXJ4YHtD1i+zu9APgn1g2PZmsEpmr/3PhPFyXxnNt1MOXPK/0nPz0NQkjLQRMVtB
kxq7zEt65vqUTmv5XBr0SsbEJqPP0rMPQTHsi5m5r/uDjYXYSj1dZ/r3I3r9VxY3LJa8XQciF2vs
QzLqG3lzVIFQ/1Y0Olqkx3xJH2dCbM9Okz0Pxm0KpievnyErGuklyclWm6voQM/gkaydfoyIW05T
3u7KlvSdfOExbRNzj97Cu5h1FsGt0MamXiU9hvOe20l1oNw8NFW3w2B4N7NTLjQtbyNuBcLGnciT
10HmAecqMxnxJnCFHYqC85q0g9CPxxjn3ATbWaCb5icFg97tYl5HuQDHQ1gpZHZMYxi1cAXQcpaK
Fz0tn8pEsAvOsLIl3ldWOEcX2jaDIORes79coZsBAJ6mb685RNIfLnERn0eG6euz/+SmcfrIJIj3
zz9V010q+0PhZe0+ChjY9NnbtKQayMMGYB7Z371/50yIqwq/Pg0DMhuWlrD6h/7OL/XByMrs4OFk
Q2jqhb6GwulaRfwcoyef4VeYUbL1GfUzfE/K81zDj+4NVn1y61eJIsoNE1kPysNo/zNs3zeRVR1c
APRuByRF0kVJCVXHkzngmogKdGEcOzXlKXGrI7+GJjIbWqi+wE3AGxGNOyl3X1hc9pnvXxXV+iqL
cYmBYC3QDP1jnqCYZZm6bkvJ8+UM2AwGRglHh+mMFwdxhU3tahEn2kdfFfqfEETYJ6aXANH4FPx6
onTeOtZrDlwRNc7iUPTIB1LQjUafPpSmy3SnJYGB1/B+6kFZO2UWDn5n7gMvfi6LXJ7gwECQdf7k
KYRdbZnG3nJJ8Z379FTiFd1lhNpNAEAPLb6B3VipgPcOLIVBj5Gb+zLOzkaXPhBFSjC4l637Sj4w
X/KDxg5m3ermjzmKvwWEDnT2C0FkbnHha0JbKezqSNzWTJOPIQUMvZ7Mo4Z5ekF5cqiC6kdhsQaL
SUyoa/03wfzBOfFELhioZq7W0KTAFkb/p/G2y7Du1lsPiHc9WbshANlSTBTIFjMSeKwv7NHw6a+7
TDW33yQVIAYN0JY4iuoE1AfBN1kD2+Tbt2m6UrxRQC1IJuqi+VM0oB2roiUREY9G1JMNxc18FFza
dYezo2YIvtMiaNc0aosAGsozUaTRpaTSxEeOBDiBG2V1dGABE1jEhM6hGq09wAGgXLpBOmiRBWXU
y34hTnfTdAq7Epw41mYyD2uPP8yhpLLRm9ok4fGnuXFGXQIiK4qnoxnAs2nmkW6RP20DYOeKt6Vo
0DTauf3XiFUd6ugMzeuJZw1Cp/NQM+1jvtSnWzQU477pk9e+lb9Jrh4QYJhg/LepMbS3JcHyzqlA
Ipq9CaaLGukhUgjVrrtLNGsN2D0me53uamr7sxl4eEx+2ZL1d1bU382G3d4XBtlpFoRgeMvthwVG
ZNcG6ZWRsoduqp+501E2Ti/wMolwMqjfiJt9slk3HCLXQ3mRuy+48/5ljpucXHxT9ML2YbYZrjNM
xX04jv59ljuXgPH/EcfDp4F0DDmRb2e3nDEI3HtL7cw8yW+xxcp2ypMHi3gfF8o31pZ2dY0uri83
gWSqkus2ua8kV00eBwcx1HyuBNk8jgNekW4wvwcaTYZHyRm1CbkiBBeFuasex2hlxs35Y+1212ia
wYVHHUE5QTO/EJ9qsN1nPsKq9swVq45GBCVwQic0W92lKJL6HFQGG6TYXiocel0Q07CWYld12b8y
JxFMBAs8yiWApiiQFwAafKLraZEFjMRtulb6pfKRlO/Rne4l5vRb3jlfLmvxqrjjWSZOJG9/0AXG
p1lMdwI+ywM7jO9GTlhq1v83iCGchR1c6rwxrzoN4j2JzueIxcqxw9CuphHRpGiQZrWMcRIEtzsm
ICgU82zeDYtRnYH2aBslZwy6cmqCPVsMiKi5qm/O+pf//m6wzBjEWnT9/z9vDbc8YMQH/3yly9LP
SmLxWVDwhz3CFwsRzpML2wox43TQ8LTRwdj/I+y8ltxWoiz7Q4MIJBJIAK/03pXXC0K6KsF7j6/v
BSq6b/dMRM8LolgqSSySyDx5zt5r+1v6yUR+Bq63TxroZaVL9YAKHYsqHINVKoz2hqDQwfrKz+E8
YuISRz9r1zLWlPxiDX4IAVuqObgUQ2+nN9TcUL72gCxW3M/pL1T/rHUI4GItU69gndHLy/n8XdvW
K0x1MH1gfTtI6e8yYWCgA+65mFkxvRO4vuvDtHmEva2AY22fUj7Gm+FdwpJ4/pXcEc6pH+EnA+sY
HzANtkZBEKBtoUIUELLe/ttDtr2LVtrvVWt097TaS19kD2u+IOgAqY6RS0coIcfWJGPJgf06kh9I
vmq9EO6x1ZR/adPGvnRSQnIYvE2GCvPoZS4Jq4b+msaTVIsgdQ59kKHFn+zk7DYmWE5hHcXkWUfu
eF7YgXU3TGz7+O9l6GLn2EUOoi4bZDCeCXqUjtnsMeWZjyxu1UXYaueWKbCktCLhUGXJW4G7PfYG
+Rh6PXkDqHIx415eXScJLsro3ktQiUult2IHw2p4WJBY7pn3EY/T8KhHK1kSy1pvRiOyz5qRY+nF
zFF3zoOMHK+g0vd+C+5ex0wIlAMvs4+n2FrYRJJvJmU3a2U53s6apUw2upF1Q3Wyi5K4/CoiNkKn
Sj8wmB3yzrW2MUaPFQB+8RViFl/kGUGkGTbTxegKF31dzewqrO+JdIjbBXWCQG+2+b6FMamlByAF
NkZiWv+ji+QyNqxsVwYiIjna1E/PS8OH6O9Xz4eCEcAiDIudoBm203rXRQqFEtlNuzd3DPyz4zLt
spA+rFqzJmVPkDCANUJHTKP6d6MkNbxnk94rs1kHbdEeU2mV538vtseHOivn3xfUsyMFGpH/vPiz
PLV39XOFbnifPS3yKGNrjkbQDJQpyaqcZ0pE0daMeJvmhGZp3SItucRhO/+6xVH5jBwXeo6RyHJR
jCONSoKTSusdlnR/Z8rSOmh1IJz188sOzGaKn3ZZuwAjRJ/HI4sgGwScMs6b9X1MkN9lxZge+hku
oinvFxShYitMRxydfhLHSPuEqenaa0I3vTc2dm3BvdzcObChY4lmWBCSquJkjcfRy7KVrtGc1Qfy
hHIri6+2pHc2MXMQ7DbPSUIZNjBl/WKjJ8UJYX37TeLo2Sas457r02dujEBvSbd6OKxvyNMd6F+T
tjWsi41/6J1fDiajNfQni15uGpkf5NnreFYJ/iRqC91xSefUydyfAyEjRwvbOMOFkVGhZ0DZDsd9
h4WAsiHgGJMWEFEbAcE3Rm43CPNaEKS1M1Iq8RRb39LOUvR38+vwvPg6Epy2HODc65Qfs1m4M9QZ
Rb2xN2cPuO/Row1D7HlCTEAT8ats4ubr72KR4B6YiK7qzCh5ZwJDn2CG9ZQoClb6VHTL5zuvT0A1
uyhUvIUSgT9WovLI7Kqqd0Yl3mOcSQy/ZHpj0GgS8O1B4E1USXSCxCMeZ+dIi4K1A/HuqOO7WfZz
x7VmPIvUxD2i9fWOAlr4YooIvYgMHYtw3D4QkAeIzCz/gWJuPww+G7g7peeciOulSxLSUUNV0bc2
NPtqW6iLqkR1/3vpcxhuNsmbYAuQAJS3nh7ILaomnX526G7rafpShZK7xvKyrUHpR6fMvqW1jaRX
b3sUw1NxmqDjsZIN+6iQyTtvVHDwDY0EDcD2u6QUh15K/X1lpo11JJ8Z/iTE6NOQVyVyRdKPi54G
oZI9cyf1Wim/eyvsKiKRlrqyMeWHCCu8gmypZmZ1W5ACOYkGjI2YLIQg295tUrBk3xHshx3kUw5S
req6SPZWE72HcgIBMRovlejDS8KHyIf38mtKzFtEu3bvC6Y7TtzHHyY11lob62yDTG7pT1NylJMD
Yz12sPVC2EFpzkOndMrd1Dc7Mk2XObCVfT9xBkLuzqqd45Fpsw4T1WisCKa0bjmQOMAudUXztqy2
LUrwS4LI84KJhOfS6r/hLk2k+jAtVBwRSOIO4c8HBbokuzYWT4ZQnDj+jbYejlIaXdvJGq3XKhwU
+W/YttIxjU8loavbKrQpldLhaALgWnM7MtSKmvESO++YF/tzpluEZ/fIRNNYEyfuwtoN3hs9185z
VMWr1FoO1QWwVcdY0zCiNlGBhaln7OPd0NZi+fzYi2SCfOo0Py2tsV7M6HffUvxaNKaJHS+h++CV
MxBCsk4E2OTSiINuTvjUjHTAh2oc/y4+MfiFdsYV0Th8pelKK9Hra9Q4QX41BarznGRJFGDjD4Xk
w5AuAZfzUWJowXlNlHYHPpqJx4+0gnlMvw/SWL9lWvNbJMiyCl8Kgo5znYqxssDsx+cA5zXCLLAN
JtZVu4SdWbtDfAAbkN2mKCA+GoUNSn+MBpZo/tiFRIvFb3ke9Sw9txAjdlUqH52B7agmOXRb5Z13
DHrSNRRhXdiQaeR1wEyUo0OHyS3K+MzFRKvCdR9i/c/RmCywkBmr5xvrOd1D6j0++DKdjp4a5Rbz
ZEqVZss1C7aHgcjlCExWwSmQYzYvDrRB9Xo8DSYVWKQ8JBN18U9tsMn7HAKeK1TLWrihAv5jiNBd
BZEDrmSy8Ro0jrcXQaYtcRzB3u17DBBgS/1FEH75EC5ecp8GNsWfvbc5nyz1TgqYD1xID5tHwqzQ
0aNDlHR1atKITZY+zZUJTnFhrQSZJMCS6ZAXoMCGAHCFoCX4XPzHYAJnWnMfkDHeItZoxfF5GYyR
87ebZjRhXMrkWITM6SuN2Euz/0TDgTmsClhDXPLciAxCy0yKzoH8S3c9KnLy+vkyNNA+G1qdlged
gXO0PR6iuaUXy+ii6N0puI9nn8nQlY2+Xgy6qg5FlH4CjSZ+gczQQ4bWB7i/0rlJg5ReXdmxyaKg
sHD7bZO6ni5jPpfRvX8D9uNuc1+Yf88+NaCvtwz4xWxqfAduYJ07oep7NoEEp/p7LjlDUB+stinX
mUiu3ug1e0v2NAaDarjofYSemKVo2zSOs9XQveqLuXtMO4xRDCllKyj04671i1OJHuCBBFxbFvzU
1pfo0KssU9usVIskoPiou6g5uYPqOYslLykLD/mFXf9OQVNukmoK6E4pWDrdeMLsom0Lr7Y2GEDs
R+ewQEzxfKa3Qg6bKoCOaYRbI1GrxuuIxuyCR+ZRP9S4i/OIeI0yrE51ZQYbOdMv/j7zIex/DPMK
iHz3NlkGNebIAQd0BEDtZzmnIQ8uI0xuWVUA551vGZLPol0yP5RJF2xHLSwJ3XS9I1+UaNZjorOy
COwFqmZh1S0VXw67rPbQbjY0BUOdFBRO/1s1JyThfI5PjD2jvV9mH7lJo5JAQXmIUhWd+Bc5/paF
edHtxFvZSTNgBkrfHZxyO9yCCUd/MDjOiHK+8Cb/HEHwclVy6vqvfmrtq5XTv9DpVPoY9a7Pe842
CrGK7MY+ez3hnoFuvIHfPvTaoH/0CKo2TWu+YKKtriadakMpMF9UpQueGuEJSZqs4PzOKt458RYF
MhFPP6AXw3ByCadw9JI7lRuWhmA0nJ5f1cFpUL9mL9BEpugV15e6CcrSm4pR9ZXZcUg8gcznP7+N
PM5bGWDXkiHlGD9YAKar9NAmIO57aeWrUde2eqjkRTUMxjgpyB0AXXkTdbkZOZyd6aJt6zIqTtHM
LcGC4B3tqt2ZdkXJA9tilXVVDAXRj88aGkGWs9UkR/Wq551zxPSjliF97K+xs1fsdevUzdTdoSu9
bRvMApUqgFiPoXcarbY8GlPV3ZwoJy2cWp7AJ7+7PS+lkGdfT7/1ZLqbqc3Mm+LSFcMt8SbvSFwI
HCoLpY07FsdQNUfQ2dmxilr3bql+89wM+qksyZme77I2Nz9hm10NjY+DIIr6tSRLZVX6Bsxh6DTb
Om/jvXQtazUAgELXPEInqloA3UBoSbWFrDNwV094n455IRiZuzXFH/Q85JJG9ojySfui+8nMwlL+
VmVkEHkpZqqyimYnVeVfnhclhX9pfHM8VHG1Z+gKo7mooLtEAO0XoRwQaxiRdufOo5aIvYcrkOiJ
Fq1vbk8lA0M801EpppXmu9pa68L4Ic1XUMxMDzzFfggtqGFKSsiPQzOlKGNK6NgUx1Yw8omA2NL7
7xdjFOTeJhg1tSE5Dcb4/JnGAwu4AQTGWlF2VH5VH6ZwSE7DfFFt8sWiQAAR2O5jYeflxi0mzN3o
MKBis8sDac/VMKPj+9bdYbu5q1p4x9bgBAgnGuA43tNFOP9PchbhlXb5IwM0d7RkCysdt/myNNJg
13UdIBvEU1skQyhzdRsfO62mjQ0CCOmrTG69MmEtk15oBe64qbw6ublCXZ4gqJjo+E3Y6eMxbBFt
5aFpb5uYmYBKahhrVfZetmXv7y2iDdFVdDmxHwkYf3vwV2RHQQDn7LQo2qbbFHROs9xIL2lqdXds
T8V2RsMgHTLOBHHdafHUL3KilxFGyTelb/8V403qtSQBiEcA70xT0sTI2csg4Vz07p9olNWpCUob
xwVzK+a70z7zUJqlhEitxOiUN5Nwn62OP/NQqQDYxehLOu/aUouy9JoR2LPSIgNgV+U4i+dTb2lo
06ZMgtXzIQYbVrQsoM/bIK1AgBSvrIyDYauwNfGczniOabeDXc57yzzGws7xT0uksIrwb+FJYJ+2
Jy8su6AfSmCLXYrNNhq0+tYR59dJH6dH0bjv0qSsaDjtrcTkoE6YFfVLaVTqRLmmThZZkvshSF9U
OSdiuOFtyoT/KvuADaiOtK0gv3CRi6k66kFTboLAYh5PrkurG+EnKlLAFAg0L8RO/oxUra1Ty8pu
vR1snwuqBnYyFqqnAXEvfF8/KnuKT1qgzkjd537q/FuGmE4s9pSVJhCGTK2sX590pTLZ9+5gXiAl
kTRiRHAmbJOQACNktu8yLUaV2pTjzVSxvMbOF9msVC9Vv7QNTe2SsL0IQba13fB/YCBk6MLphZaK
lIexPhZppEBH6i0mi7vedkxB564Wp5YFHRPtIlqCbAsvZsG0Pms1TnsrwHXMv9gxKN9zriU243nQ
MjJ47DQKcL+4/rZySCug/ZL2O8Hc8jgYDpsa6zTNZHCNcvoxTmA1nhio1nBvhYQinnpWcFAJpbpP
9KDhJ99l2618K0InDfe0XluEvDCwzd2r4YXR2Q0BeM9H38roADOY0652UeUgjCcRgqPL4cltg/oO
JZuk8BY39rouneYEcfQ9wAB5ieaLqtV1MKvsUMITkX6/lcRXXbkBehBDcyMTH196KGtFy7FUv2sj
B7cQ98HL+KvFzrEhsLDH49hOR6Hatd2xxxRwOMdGaO+lpEcG88lnDirevSb1b0CSwo+lpN98LCsj
2RiIDjZpBDrraUXOxiw4t6xrSfbThu7RCLSVy1qEzvXfh2lpdgcTNNNf8lmsd+62YIyLkyfxtoFa
Zm1TvAkD7a2laeO6BdLCG0pWFHkaztZw2XzrGFkyCcb+uYtLMjbqCNdrWLzp/nTQgghVWPIyK1Yv
GPzD2/MSE5u9UHEhj3iStTfEQYtUv2mNHfwC2MoI1q+/jRhvYqfFRAfnA202cxv0Pv0jGFdQBLD9
rbwMb6bSXKJ0tY4clrag4T6NLez377LPCfcom+aTCTX3qvNp1xhPi8RLX1yHyHE94BxeZdPGi10T
5XdZ7Sy9q+5JthpsMZ9TRv0r1yXvlxs+yGPAnlF3r3Hc7bJJA2ZXIglwAqs+tE7ps+9Y45ljl7/x
TfBwnmq9A6JwzDg2VEOpVZ/w07u9h77qSvIi+q3EhZ42mNMxDr0/dKrQjLsupDUWTRZj9GeiCxy0
Q2120YaD1evkWsxgYE1LmA1RDZMuYxonk3DhRyrUz8wup4cVyguYVfMqUPYLqLh/HyUYZKVI8o0O
neBzyh60UO2vzNJppg5Jv5FDbX+19IZgT1pv9NOwqZofYPC6dT7a8iWNoBpqjM/J+PXBwDLzbMPk
S2pjua8w8awy1vcMys+Lhg9q9fwqjBgUPr/qafnhz+3XZoNMObJC4/68kFyLYtBGxTR/qx2c5DLP
ZSvlMKQsmyPFYvpo0km/hezYbVQDNGUHp1quRoADnY5ObL6Q4xes6EU3S2qKe69SfUOA0mxuHHIk
OljyHTQDJyRG9iIyQTSoPnD3aTCRCe9zImh6yfxX68+5M5zEhKDTNCiHhnbP4TQijIlqouw59rhV
/KogHn3BIPnAZ6xRDICoCEXSnOOR6rtnPr9LYCUD7kfBLqGkYIWwv0ssNreOUrrwf9N6DO/PC2Nb
cxfMT8jOpHvT/ww2ls9Q87u7JfEkBnTs76iWOV3OVRmB5hF7x0AMXpT+E6OFpcdex1fC9PQV59p/
+lwVr53WrlHLwQhPPBd6mFIbvI03C+WZnXQtouZ8NenuN7kY2UnafvGxMluKKQSrzkM1vIgF0R7L
fL5J8ri8c7zyf3Ud9VgFBwp9Qr21LUJQyojJPYoDQk/jEFEhuAp9atbDoGFaqG1H0Gc0IcBMBBGB
3ArxXCP/SDpwgx3KQdJPAus0FOjPY7v8jHG3LWXwXaFmPpIYlFl1dZ/jFrAQUQd3eX2BhswBQGtd
E/FWodgo9ZOmOz+xLSPbtVGd0nvz1t2gR8dycCPU9DZC455VuitSAhOCIyOhDYxYdx/M3TIxBfnu
uXHUIRIXj8qbkLL80CX9+GnqhKvWpM4fcbsuYw1Scz3pI3s/Or3JdBGeYyw/YMEy+P+/9RJQSD+4
1auFWhKySXo0REqOCvyX0u8XiY4eYCTQ+tXGnLSOmlpsng87I4OhVokXMFzwEB2m6VYwOL/KoruG
ssvf+7qotrXmIMOumug1cMafshbWpY6tdIH/zLykI+6mDE3NjsRaZa/afEjW8aifmQXjDJn7omVe
1/cZJMO5ke9pll/fB0MRKImHa+GFNj/ikx/SpbydqdaeDHcYAQvSC00TArz0aPxFfVo+GlTN7lRf
We6KHQDPFClxUV9rmwVGm8Jimxr0xmlE4VieByRmzYEMGDIuxJHOcz8575Emz8Sepf/UULN809iA
BNIf1O3igZgCmb+O8tp0mSjYMAbuVT7LIEs3/inydtuVFI26ZPrgVPF06kwb09H8sqb2cOwcIEMS
CR1y2NbYFLL8hS0EZ2Du71l6nEPAmHflT3b3otO3qTDxfjDERcAisMj7dWQcabGk6wk37m0ovh1G
YEs4If0HRQBsatsuza0z8AaHed5uWiMPzwCOwrND8nC/+PexbKMX0mKa3fNb/37/+VUeNMxUNLBK
hDf2G2A2Fu4mfbr8e7FrQNu28n5Hmt/snt8PVDcwJBDfutHE2m6kCX0cUC8fR0V6n9ea4gGDtHtr
f1YGCkEcBDg1q2a88UozrXP0ZMGqVl29DGSS27jhZwceiVReM96LGfJeNfUO09dOHygtIKJYD8/z
zmwO42fHIJQ6QwAfy92XPELKY8jfucRX4eut+WZEbPBhX++UAP31PK8iyTf37WBvcua23G6o5mqX
luGzKVHqcD9GPDGPUmrNPfa24h0+dftPMYpuaUR0E4TKkyNSCj4OCi5kR6/ueen1Ac4GAlte8Dfa
Ans3b92zPV+0Ti/01VAbf/hcmqQjGMSy/P0THNLbutcxgv/XT4P7msAFTJQhXV3cBnv6TcPD2D8f
PS8lyOgd22HBTpOLAjsUWq5KDWTUVPnKlLguifoykQ9U8kDb/F7Hnnl9fut5SfJAcPOD2/m//sAm
HlSo8loVoLedJgjO2iR9iCvJhzOV7aHTO3PNqztRaBl/+mgsv3Av0f2ffLUvrTT9GlfJPL8kfEbs
7aq4UazSGbYN81HLjtP3JMx3FDN8wjS9eAvt7DFVziZvi/FHr9ya/DlO8Rm8vj1sus2Io/dl6nP2
aG8k5nWurqPsiEp6mYe+PDRJid6xSbRFQjSswCnKkk6v6rfpBJzAjIy8xxGZBBy5P3CsZuNdlUO3
kdWHrhOM6APPqkX+ApGlJo2KRyBHGXoDamKEPmEZW0SVeYsjf1nq8s+gPmj9czQ17GibNLgAqS+R
JpuRRDDfRQdpIJ3W9Opgz+5jRlouOsJkXlPRqNq0Eargi2OFjiXfoh1stjaqAIkSxFul8NAwgk7V
Rot+SSbBOxk6gO6YjCNaWQU2JFUV4T53KTcdNHMMtzF0FMAUQbPkR13WN69vkDTVQbHMSZNuGm6Q
nNRCiIFIgi1NLsbSHRYMkeUStWQMZ2G2p9GlQ/be3JVXMgyf/2IG8pMWRbx2NeefbO5+mi2ifEb8
y1ZUcDs4GK7LmpotCDgj9/7vgf63RZ25xB/MlAZIcdVl5QXHFUxj2nueex2lFgHEdJy9ruJ9aIIs
YQBaHBJLbh2YKkunKkGUDCd6mARgYV7LI7NclMXUYEy1yQkq0mA9WRytCe+CEVADxMTwoiIKKHay
n75H28anH4sUYrZ+muOXh/xtkemiOI8FUmXfbLpdgx056bGF0oA8DLWZ3qeG5SJknluYtMJmC7xr
RvvOS091m51Kn7jchjp9MUkJBSNkj6T/thrb78ojJoOaGsBu7t9aTbonnVSMwmkBqnSc8sMCpzbV
DB1LfViELTbewEZ23ub7SOjbfCCtw3RqbZNbOlifcChZ8DF1WdDol01a/tD1BkpAVwJ6MQpv7ZkF
P0FrUxOX0I6LZeCjYVWopAclzR+a3i09t46W9RQBDxb1PkXJsctDHJqdvAXMbt+cQOG7GFt6bUjX
pY1o0Wq8G1phmt8zUXTyyPrVB3Y0DkEbPe7dfdkZV3owyZZh5EIDyb/38jDcd2SKVZxpVg45Axi9
wK9NCRCQ0XO+gipdNqZs1v1k2ruwWAXBt4dv/OFBuOzbItxPLawA0+FXbrAHHrIGj4IfiUUyy77x
ylgN9ikgtKsus+NTD5Gx8hvapZiOyrEF9+LbRJAVjJ/HRZUPFeqJ+AHdgMlV2v0GY/cDCMcIQlE2
m6IcrkOBSQ6DaDJzLAXKrNVoD1+OGUBGjG1nVjkfHCt+Q7BnriGesRZ1FK699c0ham0Y1m+FJmLl
qomSZiBnNSaar6ubeUhKFCCH4IXRFiZWsnSjy847eCWiyQRgHJM+cIsgCBn1TRRxMn2LNUbHmfS/
cKjSasy/ic0xN3ZvtFeJjtQ2oSVORfON49x6L1goc1dup8n7iFLMotXIoNLCiHkYQuNLs7HR5cq6
+aFIMc1hwNYC8zu0bV7pQPvh0ijdZEO7s4PuXkAVpixONnGFz+IgbDe+upyQisk9CY79P2TQbKMm
steCtRdUFJ83s/yune7bi5lCkhnSLjufTIxiLLegBX4GdvZrsJIZBDKDkaCuLwPUXOd8vhUcXYq1
BU8W0UtX7YEBf0xsyx0hE+vWfi3oH1xlBIHfN0AtQLHfGEFunsLQQzhdDQBUCBZiA2CpMgrINhLe
V4lOW404IvQuSRZ1TmZEb5Jk0C1rVfwiwecSSlXcIKvTM44AHNHVABRZxb/rGeyjmCPSxRXlSlQ2
Emxr3+hae2h7dR0J3C0EMnhmRDfHgFNuulO4bwwycZF3z35lSg6goCgNunNLNtUijpB+6136IOgI
z7tX/OhKdBhjiQnUm7pyFRhzQHRmHqAfInqOjhno8VnNcxns7Oa2TbguFPHQpfij0fpZZ32xi/tE
O1Sj4x0Utx5NHQK/MfD3dHYqyo68R/jdokYGvP5HA/4I+ss9lo0ToknXP/gkfZQh3EK0cxtHwUEx
a7JmTYcoznnQUdeiWuUGKj4zR5GmWfBE2vQ3zDVYheEyK33M1MIAt/teFwBlk7R9iUvNPTTetaxw
WuMTKZaoSlEhWUww3Bjk4NDb16SESDP6PRo41p2NvGk1ewc9Jv9RuWglDQby1HvGXtbE0mIyxMUf
VCc9ydwLKUXh2nMIazAfrU8CBGT182Rwr4lqjM7aoP0ZkuZa4D7bFjrxEWMv/hRZ9kHnBV2UF/8p
2u4tq6bPajIuMsDLjkWnMJE/UxHOpFMJ98blkB1DMq7Kr6EBTdPq/Wc5KvsgarxpPd/HWAvXNqFi
nAT3TpCPh7s75QziGz3bpTb3h93smLCvybsTR26tF4A+nDKSmkPWiKEAQhzi+W1E+PUhQhLmRJna
g58+Kbu/KNT/B3QKcMG98EAMIwkVPk6TRiuzQxuSIZ5mfJZi3KjDyDnDK9NL3KsNRobfk6/fmq64
Cj83zk4dH8rK36kwEx/OLA9BppMglw5/uG7IkyJMmuRg8dJ7PoF9ABQ9NHMGLdxFrpFlPkhPvxjj
2yhGxKXBybJ1xIlkka4NEujp06AXgZ+u6Q98eHjXcUPvhjD75cLxibTWXltNutR1g26zkTdbx6Dy
KLVeX3qjj76ssdYt7uazWXB+z8BBqcpALoJkpMvTb1qE5DM2aFsJzdZpYC3d2Y6PyHIFn/U+KeIv
Jju6d5jAvOE0Nb+yghCJVJmbOtW3ReL/8PTid2YNqJnAItB6hwshokumm/GOgcIi1raa1tLg1fxk
beC/2DJpuXea8Q6lLnLyX0ZU/AiH7p9isFDWYMnZ0KztETOP574CEWsnxR8ceX8imd1xQ+FEYCZA
FDgVYde4jPfdsDiIoSoO1EyMkM8l/pdF4UL4kRX5AggRrQ1xwtZrMRgfArowVu6sWtFdTjzA21mc
E0UdTg/EtTio52jQEDBp0Dn3KEEU7eYuSCZgFGsiTRGBWSjILLNdNsWwTzu6s7YgH8ajEHxUJrMD
ocOzHFZxhK2c0dU9FOAQWtqnS8vyj01Vm/te67aqtpeqcqZTlcaoqypXXa2C7u10DRDJ/u567Y4B
fN0TR/PWsHJVM4DSUK98rOtLicx+SqD8qs7Z9H8ILW/WhgnUoUFFkqMUbjq32BcGZhVzCE5RnXMp
/a2NPXbCr3UmK54RRdyRb0H2dGWlABo1/afjF+JapJ5+Bd/dOJq/c2FIHkQWb1BTUfqM03swQRit
zPgHlh/txRR1s/cRuywGT300jO1WsSceNBAUYjQr2aE0sXZj7YBTIBLH5i7ZMaiFblxAJvHk0F9T
XK1p2sgDx+X/E/QMhsx4Rqg02QasZb8v8aJGPqk+o04XDMZciKldoyFi9QjViYlJ/eKC1U++qrw4
djY0rEGuUPcYEjnvIK5DFkS7LLT3nKU3eeIyXGGUufNjUhTy6aFij4O8Sc9x3Pzv+VlCkY6V/1eU
If0hRxoKkpIrbMOCfDf/+X/LJ0N4ZYPfw6BdTSTNOC3gnCA27bVDog7TL3QlNjsiokE/W9e81Kib
Tf1E5uuLMVq//HrpGKFkaIbyJA6Hy//+7Iz/J9vLkZbOfyAkdkjFCPZ/PjtQMZx9xoZn57NvxNEA
rd9PvHtrbTAX8lLWdrixUoKaY3N8CNmgbAg/LBGc2Xa0TV1A1aP7dsI6IECzsJJkBp3lVNsR/6F/
TPh48CIX/59QMlPMOYb/41V1HV05hm0rqes2bbT/+byrWoH+SVrQe8+BCRza+ILfG/2ZO6oTOq30
weL0EytptpuosP5qYuDlwAfTTJKDcM8xuLZ6+nDVuNHGSh16x60P1dCtUSPFr6YRv/rumG58dMMM
rdoNq3iL3jHVH1gc9UeLsYswcVISMWuTYgEZQS8dII20IXWrO7VZ1OMlrg3YD1awshqQoJiVgEGa
xBnkOXgBzwlPCL7To59Pw6rERUGhJNetV+a3phX1Cy+ACbiLBAitAPRVRwWzcEGHMtGz8BjCPVyi
n7OwTvYhSzZps4smClkVobXtarBcMOTwPpWF4/DuWlDZSmzonLWaY5dBJopDMQ944W7mbrsGwcba
YMTuwccQCHEWpC3/hoHPydC2US7r86RywrKD0V8Gidls0NOXB6vQYPDPl+dDMOrvETrGzb/fSoIs
2NA7e4fVwFysiWmjsUnE6+ePPP/+86/agSLHgNwY05uCq5ovZYYF2DDa01QVWDByjqYCTPfKGTPG
m4yZWAOMf8q+dm4I/hfl3Eys/N55oTtEuIcAdm5w+om7ZgSSziWp4U60Fsp8DGyXZ+urEHLciw4p
iU8jYz1oWUIJ3hJFEhp0FXK8uc+LEuoNPbK5xSsVrXHz5JBWSnvn1to/ddSl+JAhfZDUmB+eD804
vI6MY5xaHw5Tmj7axip39Grpo2qXqSEXa5LGuXORgkIQ+xTUgvsxkBDbRRGRaABmf6hHdTeqAumG
Q9ID2Anv9LxkZQKkwq7BmpqBdkr1nJpYb0iOoc66V30h30KAiq4WTS9TlhkICidj5VNLicC3iRQ2
enxbIFCkT0aPMTBqasp+qUKSaxI63sw4UfiPvBfuZN6M4hw7rnNtjNy81ePFjk1tY7WNe3AGBAV9
1QCulWrgSG3JA2k0UN6LajzdBj6VJzzKFSpny4cfUFfNhhGI1y4mOzRPDecybR6WYvVKDk8dJpst
HZjpOGh+diFQrGR8WH0DHSWA004bPBnF0ih7cRiki5fUGLUH3RLGonRDl7QoIxrVxClkpRiW8Xyf
NPPdQS68r5IdSX75R1cQ2O0z3pJVWjxMsIJwMiaiFGaQABMl92RhgFj3LOckapWQ8ckYA6yrfzoC
8IXZGdiz4FjfEh+3QJ7l9ipQ8xkmTKD11TZCtv9g70yW41a2LPsvOcctwAEH4GaVOYi+D/aNJjBK
FNH3Pb6+FqSsSonvlq7luGoiEyVRwUAA7sfP2XvtKa2XjjNUB/LpOaHULEc1dNnKxUgdoa9gHBse
Rtd/r9khUKeMp2myUPLCqheiJCjDzvdknVd7oQpKc7pfO20M60vo1XhJc5RkXqmYmMx/FrHekF+G
9aSqXY4qlNAoQN2y5HPVzKOjqQtBczE/bRGc0FB882Q8MMw+UzRYJ8+SyFeT7JU5vDw6Xu9DO6ow
BMZ1uq4sLJEjZ09vjjE1C4vjiZ4Rzk0K13ZIMwQYmvEdNcX4Esy4dJWnFmzBngEOjOBaDliNUYOn
SKnQeboq+MC1K3bMLYt9CkVy1bPcLOtRg+nZ68VNZE7+Dsvs0UlUfTXDSlKsFvFjG/CIaM0ht9Lk
hLgw2nS1q180hzaHW6nkYDqoeK28P5u4wLGkmoS65BFkm/EQu1H02s4A5zFuHWIMDLoa6B2wo6Pl
EF779YcPiJTSaRFpz8QNDDCqDu6IKAh+rGyfUPseabipnUoHZxvqzUcXdOltmAzlJTN0Z9GYZntB
wWitx8YMT7KPx10nute8o/PR9ZiFB2dYpRgzR8+un+vsJbSQ7PomZ4yqT3LqEwiYSXdpZDtPV7R8
i12ju7q2OniBcQ6JULl6nqXtx8ytCBQJFrpnUjtAzbpQSzGRmzh1GH2m4X+ruk2at/MFnUeVJsY0
jTAF+v/2ewFb6BT1UKMa3+8P1fwLGfSkLHRCrqGZsIM6pbFj2JY+TNC5dw4HDrKBKBVNDzRTImAM
gcbch+RjrDTaBV+1bgdiJzvSqym3qfSmpT+iVqLHj9I6Tc8WV+E57T2App43HBjUip8xtf/jt1Dm
+j/+J19/y4uxCmkcfvryPx7+HwwANxT12v89AXzbhtn3Nxqbdf3W/hoE/uP7fiaB4yv9i6JUGuBh
ce86rkPE739GgRv2X44ule26GNINQ4r/igI3xF+ziBvjvOXIOWiaHwQpYBP8+78Z+l9q/t+UaUhH
SXaF/04UuDXHLP9XpYfCgTLPQjKjG/yM0pafKr02NBQMsvLqNGpDEte7ibHwWhFJBf3nvRsiCBWl
6R3c9os7iotnY4hJ6CRsaxHQ5/Qt0r1KraAupLlaRP5rg+Jha7W1vRJTaJ/zojtQR9prO26xDicN
PgvCX482D86mxZ65CLu8WE56GO6scjSvAQbXieHxnomo3E2+2hWpdZeOa/pWxk3ZvnmV210dzUSM
jRHHlKjnXKqY/S+f5M3PC/Bb0ven3OP5ulgGQe2Sq2MZwv2U9B1XEltsTbQp3IqNrdsBs7xhoo1W
f9UMuUWIBxq3WzFhznfEIdx2GZW4m6HZFrLZRHk34WZh+p5nNpZNNRpAB2m00wPeOHPxIwv9vSi1
7FSM3lveMd7yGBwdNPxViRIIO7wuOoUWxWYwmcE+3c4tsmUEzHwlAyfZFuO4izlLLyuzHG489ytW
ziU+gWiR8okvpxb1t6CCXYWCqKfcMvVNa3GYc+viqryAEl11p6pmfccECURGfdcGIjkjcuqgzZfP
xTwXoQcZ0n9f/PnaWnOi8ad7zhK6dKw599oVQv1+usAs4U6drV3QKrEQV3e1ixnEZ2CNq9/YSwyP
a3TrGKZKYHgmtonIfNZs/cGB75yURXw/6AGxF4OGKSAAAI2Za5tFYKGUA7EtStmAciMzF3BZSM6o
IpgiZrUzyBlfof4hPCQUOQnFIWacEHciAZz5klZvsEp68kEJXkZpDwlb8XzC6mXTGQOqaqt+whTv
Lf98McTvR60fD6BlGa7j6LYpHKQmv18M5ZjjGFraJQGn4pRw/CabAC87/rAa4pOsoMIjwIl94ZKE
M1qPRe9tokjBPiClEkpHPPZrRn9E2IYJWLsw/aoFSMcRFhY0A5MPdPBEOrsF18ULh/Wff3jjb1YP
C3+YY9nCsHRlflo9usnAyD2qS5SClzZapLkDWRb9CK8Rx0qph1Al0Ly1TNkWcW0fYZ8yNOQfEWJR
f/vzD/Njqfp0W0mhKy6hzWLG8/v7lbRL6jPLQateigwozpzn0QGZ0GxVUe96jKlAdK0HleT3Oqqg
Gs/RFfLm2wAabGFTzjyysN+QoLwNPI0KCBG93ThME+upv21dxma1Zp+U1C43sDaGkgDL8SWkf0C4
MSETjck8NrDZgk0kIQiiFvVU6mczC7w9OAtkh5rxtcH1jJbDhZ8zTNkGUS06bsWjRk+UPhO6z7QH
44JCb7wsDdNEbomblUZtiHM1eUB0dwxSe/fnK/ejSfLpytnKdExTWZJ+hfvpgYzBn3a4/C913heb
MsUwigafjpkrd25vrsse3Dpx6suWyQRHJhgSWXRJtaqEfdcBUQNp1UXWOY77ljweb9xOUSF3dtuv
ihrtU8S5VjgHLUVl5DgmA2NQqSIJh90INGaA4bbQkD0tS0vv9kine/3eNinrZcX0ikW1XCC7zVd/
ftMGG+/nVcjRdZsWCVupa1if3nSdjYQ4GjqGhSHcklNVLXVjGwHRWnmGPUBmJARitHeeUx7qK3Ns
+x+WQWN+OD5ddbZdqgPblaZJ9+r3+7Ue6DxVlMisLIB12+jDzHc2tvz1aKaIrjqw6YJ8oUh/4Mod
0BKbCxbuf7oO5t8sQKw9hm5atKmIg/zUo9L9hMNAr89R91sGe0xurO9eCnouxBCF0Ks60xCMzwwl
7xDjviQqtg5N7Y+wpHxn6THiWYZVJ3ctjbiTUXFvYEHjDniOkMUvZKSBNWJOsU77hEjdPEGh5Pgr
8H8WYcK06HF4zY+f/1Z6zS4kko68zAZiq+SMETYowf/8uTt/936REqCNZsqjzLnG+7VjGJga2qhE
v5ThcNMb6BNFlmc0NSDfu9gnTYCAlBgo+TL3tjz0E1gKF5LfilPHVlYkL2vlcEkRlS9+rLSFzrLH
aJZGBhEH7ZhclCBjRSdyo6ndrV7Vt0YmGBqN2re4jBXwRH9cN7lv4TAcyP9IxEaOxIyDk9xmjiF3
ghwIfbTuIsS1a6Mqbgq9BLJeAtiBOZquKindIwFv7cIcbeTmvoJfbasnBJMEnhCYN8TrpjwGObx0
r+2BtQaT5P1MaikKREmZSaus9cPwiLk0AcpC2NPs8g6d2z7QkVHRRH6gGWHjADgUnrrUjQWyA5TT
3iUDMOcxTkhgpJBr43/aDf9mQ3GQeczFL944ns5PH07TRz59wAsMtHqnK2J5oPJ/yZyuPOiCVWMi
VWmTIsqsmhAZsaHhNpMHYpa3sVuRlFuiZKRT8xQhZ5nt28gvu3BjVU22zYXJyBCoC+lgaApVcv7z
jfVjs/v8PMt5AZ1LaoMi7fefPepdzoFJQ85T8EblUZ06nM5dhyPAc/CfQn18cI0tLQ0G63XbH1q8
lzV/18TbYDZhlAxk1rklnvEE7YAZpVu7orFdeMNVa6Lo4ocQ/6qK02NFJLKPyXLJhkT+QjXkqzpy
1E70CUz8mIQrV0zzdwb94c9vcn44Pr9HJVFVOQ4Hb+dHO/6XdrvlQ4gmw/GC5VtwAzCYYKvEUzG+
oRy8+/Nr/d2DyunIMA3qawOE+u/Xs0hcrwd7conTgfmyFn5oijrnz6/xL0WDNZ++eGBYDIShE0X0
+4ukudB7JcQlruh2V5AT4RfxkA60jwQ6/4WO+3KFjYIakNFTM9KwpHYAYV5tpThpCeW0NYbrVDT+
2pqbt3hLdYUqyWc+6Ptjt4nNgP4v+mVn7cEf22hwrFazX0+r7C9zQBn02/BmjNp81RkI9BpGnpg9
qN9QYAum79c2xMDpjTkVXco/GOriMZgFowwccMdUysWrr5CllzolpInBG22S2cnhriCtJKPZVXOo
IH3hH1ZS6Xy6Gbh2Llunw8EREglHpd+v3VSQU0x42EVp1QMhFigVPBikWNOIXqk1xMh0VJUF2bQw
MQxYDnV5ls3cluxptBPjlHgQznVT3xW52Ac1z6h0k2TVp7m+KUcNO0m1MgvOfhMWoOWYIRez+Gwc
3LmryQzp/Nvuc+FgPxO21NfAKLVNyFPuy2aOV262iT7yeTZCP8q8uM3rOX698ADMaqW9zXnmNkas
yF2fknhX64Awi05fV07zmmOo01Aon3oy32n5Ul5jVo1eOUU7s/flvSuCcj1O5V1kC3n88z3JZvQ3
F9ai8ide2uVs8rkeo4kLn1VUF5y0RGUkwrib0MfBpsYg7ho3vV2SKZgPP/diU5KW7cUAFbs6u6VX
CV+U4/SKQLxwpUcW2cTSc/YSeqDkOOn3WEdKp0CN75jbICKXiLYmiP0evmItaNxaYwtRMMH0pxfh
JYLJKLBQAOyNn2ugR/u0V+kJAT9pqdaXABb8mazwnJ5fZaxjcHIoskJ7VYSs0t08n4krgqjQUmc9
MVAO09VVL4dLPB5E3SPvV4L2gR2qUxm0xqZ087c4FfYubuzvrlNolBTpjT912wDJDn4HNR07Nilj
0hSTHwx4SSxnfwOl9wayAxF78WjwOPN2fLkCwThy/AitfRW31UoPEDU3MoS5TfNbSAZEQZR/G+cj
V+hml7HjUZR5eJePmeJZxkPU06W0+zQ45Y3zzZ1w4kU5cGYECgeM4hlCKsYPL7RrlhwqvlvkyjOL
wno7srVWdj7gQkJPg1UPmRsjXD8g8EXE5MrTwDWZ7SEskHszi7ptZ7rICUuPWAtIOxtp4lZjtoh2
CgWt6aTpVabFR0F8HHhjcS7SFqq4wxChhlvSDwh4ivpid++VidfmR6Xox63/D2Xzj5HlrzvA/NAr
IPsmKWU0nz7v0FOBV8Yt0osWR/3OrVk1vTEctnqKNkhI8mplL1FSx9TvbhWQgWvKB0+v8RBV1rgo
bDCmw8BTXPjIcwr9ktOTXqiuVCe85uRXpBpuaNQvAMTiDY3rNd2xd069zqHH36PNkQsB80Iea8WF
Mvf4F92Taydwd7ph71jRnM08roSAipwCgFgpjoVrcFaC6Brn3rNx7Yh2uok1zh+kbL9C683oiwA8
6Kzwu93gYlB8ZmWaIcIaonNroIgis8xeaVo3EAzi5nwaRbj9h6f+c1eEC4swSFKIG4ZSDF1/X03D
VmO2Q+YYk0mmXC3GwLLrXMJTI5fBTLyllQYy51EfmzNwyX8ovIzP/a751SUNL4dmhEk/ct6Mf9nY
gYPRf5bueQBjWgXVo20k2N/QCImAnb6NjGKRR/Z2bOu1GeAUjFI+UvCF2UqF33tFj2kU5hWNKjOH
xDwYcfVPP+Hf7DaKjqcj6H4Kbr9P18fx4zJslTpjGjKWg/nuxm2zVPnw1hPEt81T/dYnXrYc7Nex
ZSCMRbanQMZWIFl2Rp9gNb+Fcn1Rnp39w07IYfFflmwkn7olIecIS9HK/XSqsB09ISYzPzu12lAj
IkSGyfkg4R3ruoceJiUBq4ZlybzBG4GJVDcTLZJFZbC3VFq1E000saEsgzDH4jPV/jnLG/cpHt5C
tzA4aiB2j6KkBw6awgF2T8VEHMXYl7Bdi8p+ag01bFUvGTP3lv1kK71foaqyd74/oJfiPH5QFRz3
0a5agNl5+pREPIBu1WmnMGNb1M07rLAkMUPm//klalHs1BpFtJd0K+K9xe3YtP2DKq6Drh5TIyvu
J4NozF6jR+oOrnx10ZYapVl8nbr2ECZ9toibEOqxsEiZnxJiRpNiOODI4XCfqg1TPQaJE4OWREDP
NQbEac2ZYgYWEdqArTuGl3Zqdj89PAgL2MWqdTUiBtdLEwKFFmQoHm3IXnYIJhfujdoMk3tWpebd
1D2xd65lg2RmXM+4Bhj2iC1T1JFxsK2geMp0rVhU7RicO7stnoqmh3oYnQfK+xdEBQtrdOMdsZjp
JrFiYLRZCDoiAZznFemd7xrfu8qGgYAStVbeiuDb7dSTGR/opJWbJdxzTF4WxPtl3TsIma3VSHLJ
yfLFXexiZ3Xb6WAEVbHqzIkpLCndcH9SYztp3hYaolyXwfDFNaLvZt4Lsm/IHfS9+Ha0j1i4pxu2
0qOrKmJZcZSuVO9gZ9G9Wea9aNpoZw7iRgwlg3RZrXGi7VwcwHdAWda4lTtyAop7BMbxTkbiPTAI
wRMTLRjisPa9FNfGIt6imDXzRWh9APCtrmD0YaO1H5EU4FSc/MpahgauapBRVXeKpPsF+RnP5RQ9
UqqKdovdzltZ9rfcdO7dfnzPp+aqTXxzP9KhszicgHGRiw6Q35It+A4pCm1+YI1J96WoIbDGLetP
aq0ZoX+z+3IBhHY2H7gPcVrRmGmvmuuoleU5J5T4m8bwXjtJpDDKqr6nUDba3F02vX8JeiiCBfiB
qIGxJ6PnSkVf2dSfscWeEkr9DKKaX9nIGj3a6EM93Sc046VffR1CaOF9hW6M4d+XQQffnzmhd7HT
8SnkRoIcyyFVwc+f05wPlguyItW8Aw4A0qhbFwiQVt1rgVuvIhtWrGhyGLoOwSPppKa9H9Aqrars
bFXptBVa+6wN8GNZAeHdh26/thNEsaQwREet9gsccIRMA7XcOTi6LmpTKfzMghwNMm+ck+7w5ERl
m16K7r3X5Dzw5Ep2LvnAhkYYurFSibliOGpuXCgjEGAS3IvVbPqbaixFztIIzI9sTsDICzirRKIv
TJyhY2c2pzjXxoVB8bnq4qtRCP2Exw8RtE/HrkYkW9ggOKL4ghmhOJYwRXMNJV8M72atWsanKPct
xXHHp3d97Ca07IP/0qWI050weHXoy6I7gDRA72KwkmmJ/TenjwTWTVHrkwB5anL421EJfZbsm9kt
bJIijY8M4b2HYSb6rkssKk2S8ZENw7WthicU0NAOrNJZ0OR3WEHI68E63S+6MnjXStdCtNye4b5s
wp5ZazLqW+U/uz5D+wQTNzIG5LRZt6gjDxoQuGtotmDL20QeNRNIVdPikFAvAvOvzSALVevC0cgA
n6q0XGqV/tEH1qsCIbqwQaZxNKH6bWNYyAX68iKZAJEJznwelC8tI/+oVuOOnuW9z3x8B8gHH57J
PN3PvynNc5ZtgXeiITqZlf7ZK6J+o3fcSv7YzmaI18p13iNB/Z7CnQBtup688LarExzg+UPHVdZB
QBNliT8jjp/NVk/XjkYcVAeUI7JBu9vGi20M0boNSKlD7QpGXLgL3yFdL/UHcTWqwMEgXRNXlMRr
6Mh8RVgrUkLb2oXDnuVLuwP8+5WGEoMTK/iGGxH/Tg7X2fT917Dx+81oFR85LeJ9OjWb2iRHYtC6
d8uszkM9gBmPDZ5dSlvUUUO1tQ3tyYpJ7jbsK2rV4By22XKCs8S7i8UjphG5maS5Huo3YZfFDsNY
uoWLd0QomuItT5pp3fRDv4mj8p5RqOL0I9IVBL+BE4xesmOwIKvU2I1aVe0GE7j2mJAB2hj9rSqV
mlcHgnfKVzrGpJ0wGogwtR2S//MLBXh+IBDAh+gR0hebkzhVyIfsvMGL0en3M/Aw+4YSQAaYV+M4
gT4+f1Nd4JXE5MJvf/x3cTM8054E0ivjHD82v+hVgmpg8qcN4EJ32yOLmsgl5m+sxM0OdfJW5TBr
9ap4kSN9bhrGPgXjoGHHygLB+4FhYK+sksDDsfpo7NuxNS6eEd/H1EO0lXn9iTyXtOMeneFA65RY
5kOWOQIBjXzSYxRFgxCvrWwcjoQWhzoNnQsBrnVoPIsh2JUTqlEztS4/rjgijvRgD3LbC76hzOXD
AB5Tl9PGGhHUGlofrg1yhe/F/JCPgQ5hirVzNbmh9RqCZqsz99xTnh/6AVAPBry70VDT1kdsPoUK
/g653WtmUkwr6XR2AzEReuToIOD650TQ5VQ2GfE1lCFyyaDNYjqiNihovRWMWZ2+A8Xj9WuT1InS
aau92kZx8aSaNry4IYJQ2x2RbhGWCUbW5tS5oBbFGqU5L7gDMHw4BUozVEtu5H1owLEemW1P18E0
rp3WVxv6sTcFKhhyDshXc0z5gt6cyl0XTyn5fzdRfXKsUp2rmfsCRGHFaSRa6Bb0k6mCJuByqD1T
7eIIau18rRIU8XX9dVA0/XQLr3tvKKa+xa2BFDI0fe+koyPep065CdOOygaD8tIlOofYdb8/lqm8
aEbbb0rf3DI3f7WbSt/rgHhv6a55x0YaGBenALeMfwKBV6+cTn4twxvs7daJbmWys9nDu8obuGdb
b5WUzaOeqXRrfTO65KHPGqTLTb8LPKfee77zrNuEL7ij5qx6810iMwRkJaBvSRQ+pDIugoITDSRQ
+YiO8th6oEfa6DS2Dkfg+ECcGs0w079rsv7S8plDymjPVVvTE+WeZOXHWUBNOkWVWHk4IZeoYxYj
dy+ovDQ5/vidgwNpCcVPW3GP19vIZaOCH//sZsZRAspYJyhC6WGQECuxNXfxW2gKTGl6BFSlCzTS
qsuXyVZrl0hTzJJ4Iocs32FIng5ZCKa1MdN9NrYFhLThXo24Jca8hg5DKTsxss7DQuLsNL9HgZ5g
4BGHgfXminH5u9klBAb7as5Qs8dTYNArDIZFATn0sXBtQL4yzD8ayI7nco6ryytW8LG817OsgNMT
dS/9FN6FmMsPRt6otZxsShLDDM492G345OHJzyrYfk4pVq5M3CMhz8wrm+eefschMNNzqqckYgWb
spJfK+2t7eLoogf9ha+9k0uYhTPor4TR9Oe0cBjMi+IQT8FdDx1+6dOAulh0/228n0Qmkg/S52UH
C6JZ1MIvrmaTYnFK65GsmMaBrq4dHOjXuxwe0zKji7h3Kt6vJmN11zjhNyaixaaPSEu1hgLx2cAU
yETwNyL29YDOXPgU80W+Z9smKcHr9OVk109tQAKgBhE1nQ3PNAyHVTKZB9FHzkXg4CP12TwhyxRL
AkvoU1BlM441CJHW9Utd8OfgAv11PpPEG/aypW5rV7uBh69JnrOK4McVpcnVgxtCqmsS72u3/4rC
58gORkiNSa1INdGsgQiZ+Hygf6YKz2naOtsBtix5YVq3Rxiysp3QfuzmIOvIpscQS0hBBf07Wsmn
mCQlts7wPuurdp/45bILGxbwHH2ITzCJnk1iW1nWS9gN5SHS0y8lQQ0H8ltgiY7r2q/tu0BrAZG5
N5GreVeYU6fAwSyhgVW6jCVlGcukWRYKSuR010ibI3OdyF2MNmPZk3MNZgknIEniuK3qVUMu7gZt
IYQxQb/YbIWxBk1e3djN3F1jEjvZsnxJsRkPntYcM6vTVh3DxSWj1oZVCYdNkt0FRh4+xn2/g1Eb
z9iwchVx3yyc2KZQ1Yi0b4fWXpWKnLmRwNejTDrwQmwDtznWiBvlh0vRVO4bLYeFN388oYcCEFEg
WaCo8QpOlju8g8+VgQed0/CA/4z1HvyM/xp07DHtrV561RvMkqjPMIR2OYDaNv6IIxoCisfvSDwJ
2vqgfDdm+qxuChbstubM1znfwlnS3I/DsY794SjJKO34KHl8EZUjUYXQp+ecP/KdZeTi2W/OVinD
Y+dw8JpNkXY2HKlk0L0H1lKkxrifYta9KqCeAti1YlmXZ0sjSj6ws52e6c2Fzj+kdI5NuchfYAkE
VyevEzzS+TV12miti0ydcrhOS6PWv4TuF2O0qlOvc4pMnGGtTepAl17fJjJAd6zlwwqBBX7jkjbo
gNtjW3A05ojnoUfXy409tP62kdk9tgN3XdAmyBN8U2Ev2nVTV97Omnsl2Nuy48xFkNLqH5K5OWwO
EOtLwXYdspKQ36K49I4x0XrwX0GU6EfoKBcwGy+m0+k733Ye0NtC2ALBTM3ZhBeBxmVZF5q60uE+
ke12Ac8WYuuyiIbgzQt6P1trXhQYF4SWHtz7lA9EQTdQe9DdMpXODgkUpvqDwHl5P1TZEe4t8U+a
R1ii5UW3ZAfsW6sYcWm6TFBT3zzMS9FP3Jrb2NvQMm5Q202nItKOhGjgQwVRHKeBdZjFtXQwauy4
4ERrknZPLIS0zdM42yi9tUjCy8I1bTLBjU+2fNT49ipOCBy1I5Im4mbSEHVOyOFbmiFZErzSnMa9
rbfPfh/1a1lgRuoBKp3cCbWydLt1bFVqKxuD+nEmTra0dNE2b/VA3RIQt4hZssZJEMTQnwxZhhcN
f+QRH/2ZtDx15FquAVjTKC0mfWV16qCmCAChRojBQDwllT5GUNQxDwLGK+6ocAG8LDuaVfXijEG4
NyOtO+ZlvanC+JYwjHCnJxikqxKgkJ1Gu8bO2yv50i5AZcRExFnwOytD4EY07KomYAxEWygXtCt7
WNDDXdhNF9/1tbXoXE704+ye0/Sd7spqbxjmrRVicnUHGW6LNtxao2PDwHTvsAo+d5F5RLpGC4xA
FYI2NdJWK5tbwT+GcGmx7kfrgSJjMwXypnCKNw4MOBh0LB8k2hFP5X7tCvqU/h5FdnipkAPV0qdr
G/jy6MmvXZswOk1IfAsQUhcBlXZBIrSK7C+K+wxWZPSst5V5zPJwxWKMWTB7ikgDO9Gjufg1x2Dk
Rw7YHF/D3oRz3dQmuZsvPgx1MLDaGlTU0jF188wglkMf/T2HFtyKdjKbgU3SSejXeysxX2y7p28p
4clPRKgi9Vp5eO6WpSqBoFvTioQ944CQbW20qb9tlUi/+Ph+TX52LTXOaZQ/WDBdTlaWvmPTc3ai
e6Gux5ePfAOaAmCioi1gLtbxR2uLj8oH6egb8UHKSmz7HGMrjMptE3ik51lqX0CbBNgHZx2Ivt8W
zD1t9e631DQ+uzXpRQ0nZ6Bb7KmJty7iF2Lx2k3gZdUeG+CjEzAdpaSLz7HhvxvJ+ITkkeCQVue2
FQ9WMyU7TkkDp9lKsfRVm0g4ZP+I6aIX/jcjK0k4C9grfPqfNwYyp9ZgrNwX13rmbYr0hhPFTva5
eJgTHSNf5gdvbMGNgliC75gUe52qQO8HHdh54a9pskXsf/w5KeTJimnbCfF1+xhXj0ZBWaeVxzrL
rF2qh9ZGDlq1jWXnXH2dAcZU4hbADAumXELD0SYNt25PvEtO+XpQvbj3MOEFY22dFPk57OS30V6j
67SsqeSO2IYTtsOAuCgTHhZVynHUq3t6hw2CVhrSvWk3a6Mpu5VT6dCLRFJdwrZ6ciCWbXxbs5Ys
vLdjHIYP/Uh89QlzfUqoUV3tpqYlSIbUZ62r+71h4QxkeDpA7OWDtNvxVAg4JLk5fJ04Xa2iit3a
bvBbtFELiyK8wT/WrGtSJ2iuReXSgxF9hC9SoC3yCuLm7Ly/a1t6e1qLkjJw/XU9Wg9a5YNeKFOy
zrrhSUwBo+2OF9MtNKYJC3tmvikmVLtMaY9klKChN1Pv3u+AF1VTTJ4c+2NQOSmqnjjYao11BzuZ
ZNVeHw/unDGWxQxZQWBf6UqZ+DSTOzwY9b0L7Rs9fqNfsUV8i1rhnnJDPPJ0o0I5xKLSv7al62Kv
Y3UmRIvDG+Eo9sTJrcOqch3Z83l8jmQvdLDbM3Cqnr1hHynWYTcSyIwFABORLGih9O9TRhIhEPDw
olN+LYfCwIc1oujLeg5RCsYEfi9ECYVjHhs2WmgUeoH9UtsTdOkvfa2maR6GAidwXa569N2IhMOL
NwQHpL7JUpnad3NizRzjwN3XoCYrzXJxktAQ8yu3X4b1tIm9MdskHERX0B0TXA8JYtw5ATnD444V
3j66FOLYCM1zGZEXwMz6YSK8qBmCcDNUEKbprVHSubOHEFK/aDt7YdVWvHLdEum0GG8gS2Fl9qma
plGhywuzU2YoLnRa+gQtU9paWEOvRtrdWaN6CfuY9S+4Jx3A3pPDwLR5HqlNOOoPacbrCNk9B22M
cSQvj5mwjp3blTs8P8Eyc/pF2bSSWQRJTwSJQtQPsUxpNaM/3W82oTFsw4ph4KhPGhVOGa9blvyl
XcueW7KD9xU6j7EczQOhkuhp+ulWN7pwm1iQwZVKJN6XFWb27M5oVl4eeORtP9adLS9IbhfMFVps
KqBxK0aGbsOcAuCslrbnUCBfaHlMMKUnoGdJxQx9Ud7izKghrFdPQ8/El9RAyPcERaxDz6XyjWGM
A2P2N3XqUQ1xnjy1hbgbie+lJ9m4dyaO4LgAF4s9YG0aGsHacYNPhJPUTdplz2iHZtaoLe7yRi4q
0n1XeeqEhNJE45YJm/JKeWycbIV0Y1oMKWMCzZUIbM2N5xb5yVDZivL2FKToLZP4VuNEszKHZTt0
3YZIo5H+WPOkzVNXq4m/sXMSnaLPDV6yIN1UfSgSqNYCsChhAx6Wuv4RvVH0cyr2/20jD2Px/d//
7VveZk013n33MWP9av9QTC7/5Bp5Sz//659eEXLe/sKCgaEZTRLtK4MZ40+ryPw3SARM01A6G7my
+ZuMNs5sB8Ffgh4L+a60hOXqFi/+v50i5l/CtHSUaA42EvXfM4p8Mlq7hq2UbQnU1cyGUQg783j2
lwFxV+ksmEJLrshS19MqXgdQgLdqST9uwZO6K7aAkvfG/pdrc/NTV/CbD+M3Jcx/virqcmE7hqO7
xqdX1TudLhrGwitDJSd0Efq8YyX8h/Ht76K2f32RT0KzCHIva72bXLv+fm6n+8FHBn1fa69/fjPi
9xH/v77QPET+5RrWJSh+FHu8m2uzoomzQ/4HldS6UmotCY7eTxz5lqw1G3Wa8zC+gCv584+As+dv
rygxi4IZsDLcTyrFwiwaxx4Vb5Yc5iGHBmhkUGeIxbKIEaO9OpFPn2n6ayegQwK9bNHUcPfRSHbX
efLQqWKbA2oKa3unzXXmgCfThTPcGVc3JfMETrSe+5uWzZNKmrkkEm+ySElU3w0FxgXUb7CNAVR5
sIshKsQBkRRlRZctuxlyHzgDSCbmCjXwsnoAGtYHm1AyTKNLCgByy3GIb0btWFvDcpA0/SlLS6lv
ujzb16OxzQx7I0wSMsr2LEMJxSmnbRNO/4u981qOW1vS9Kv0C+AEvImYmIsqlKU3EindIFiUBO89
nn6+LEm9JbZanHPdfbG3XLGwsGxmrt+AQOk2WHCCr77voz2XGpuxfU4qiMzhNsCecM71jam2ex1P
agOLsymIPlmquekoYaZTss5qBidJdiySDUQE7okL5L8Ig6zupvYarrk5w/sZWfxgoFhpfCD/+QSW
O4zcx9n4NHAFV01SnhYPolXYPaeauwvzdoPw2+gUeycvD17n3IU4wVRgAlpz2FUY6VLBwFChul2Q
uZiIq7xEwbtoOcRuiexGeJgM52Y2lYt8DH2d/B+ZhZVa9k+ziSEpgmRE3weE2kDrjNdZ2lyTOfSr
Gr6swnWWicQ8V5ioftLdhOlerW9rB/PyeuKiSdlozk1k3AfX9bexg52aj/e4h/n93KESwrVJUVwV
nePnqE8kCWEWdAsbtVGQDcp9qXJ3h0tPp1ab2cK9pgIcYefa7aBEh2Ix7/vitqvtJ0ODtli1PlQp
ikCGcmUpVKhql6iwOjJVHpHLhYvUH7p2uGwxxOyxW+V4ROe132aZjel3dgiyeu8q9h5LrJ0yPMWE
RRUlqVAPuL1ot4SJWzbRPfnxTWpn94UJT6PXqDlRzQN5GHWAFrmVBgBGLRZvjxK6eqYjEmwfXLTv
nQayt2n4bfUFQWRq9sVDw0XRkMy+QVTBbT9ycN4K/gmaXBpRN6SPUXzFzf0MMSeLO64+LHVe5yP6
7cnnGbXjZkD3cr5UlMXvzYELZoJMw7qNKwirjj9X5sq6mxISQa4CdspXjEOT65kF8Bh+QKXLMOb7
Bn0Ia8r2rZ3faTuv5AIddzTEh5AGomLXxiBiXJPYOkrUcO2ly71e9ekubU2seEsr2DSRCYm3A9PH
vMJo51VJwOVz1VKTh2rBumTxqR5CabOK6ApAytI2uDqNLxrmfWdqeyjlvpFWfj65vBpWnFGIrBWx
TOsu2y6ZNlarAp2LCOchcCNuTonZwTYB+eISxVKnG7eJ+YSFHE6elT9i9NlOXxdm6GoZrGM22jul
ggA8foqmF7ctkDMK/Tp2v4S1cYeK+6oa6328KBTTNcp2qI5Z3XUy9vcK3jDDYoGCPzm1t6koFVNf
fYrahCfU+kMFQ49FXlP48vZGXVxyv4FYb+q8zlED19i+QwWGpF3htjI6Llq8CbmkGxSKUiDhUaHy
JrYjLrlDCPQUu9eKbp5wKaijw9gdskF7hiLw2ayw4Oy4rorKxa/QzmtCrpMUfJdzMhzdaEHjF87n
qUGm3sPWcPiCW51vFsMuc80vyG5c4Dp0n7b11YDnUg54X7PJn+LL2voQh8dcqe9Uyj91mW/0zqBi
sKDcgAIhcexcFVTcrIcoR9wUG5quMzbd4GzyOaFY8TKG4yoNcO0RUyHrOUOfgJXpt119RGTrS5gN
Tx2exLoqJlvTTWrw7cZ4wKdlZ5XBBvsYhOgoX80fVWUifXgh21lNyWtX4oKpd36RfQlSqv7Wq6ov
94Z3LMP0ozkSaGuc4pWGSH3jux4AIaiVha2tKF9eRYm5SVJ33TTcvs+fXWu6Ml10PBr3mUpT1Gb8
hLNGg5Wf0unTbwbk8Mb8HHee6ve5cl111gPyQcnKdHMgEleNjV622a01dsTF+IgvyW5Ybkb9eVY+
tAhVTJgLW1wiauZBgWsEVAhM+3pSxCyWCz6t2QAdONpkykNQXbV9/gwAdRV12p3I7STjclCHO0Nv
bxGcSG2y+gqP+R6IQ/HZNfOrFMNRVLga4Nz3zHSc4V4yddznIG0V664ACzBz6Wqg0st1+IVW25ep
5T52CnZguob1gPNhirk04doiDCX381YNbEzix+O8WA+j+kK1XkP3kqGtKJ/mA+rzGNigOLA22mhT
YnCsgw/S6hYoQXdsNC1fOThqZvaF4yo+ltQrMzjm/bZCUkpv8Ap3hJDTRTuEnI+u/QFc6mXRfrXN
At4uJJQh1DYgy48RyYKnqWix3XjlS6d9RgV4w+3utmdLN6g/rodav7DQseJ2DymQon/qg/5+0KYv
Ca7u6FnpHC8FIsrFhCPFPOIziIb80pB+Zxde0dPhSewbYm5Z4IpkRWB9gV2O8WUDHa5rrhpRMwU5
7Cnf0gj11+Hzol+HYb6PkSY1nWJlcAuSAb/ph2Qb9/m+UsTDw4Vj2flaEfiYnDwoBouAEzmmQ3P9
krDooqpNv9CRJwDMgeDhk5Vp9/HUf1JS1R+Wxyk9dTQgMQxqBMN9yEDnlLZAEujzZWCgWQC6acJg
u9doMYGNXd0iUoj1oQGdqemdl0wAFKm+1V1r7Sh3lf21woFiRntOw6Uk1CTvZzvDkGUhcpqR8V5A
sLhl8g6QV/udXvEzGP0nEHyDWCw1o41r4E4E9NySG7qPym/5OTg4ayTK0e3kMgoKyc5577m/U3x+
PNfizty1baofbxkXoR7WWmp7+U27Sa81H68E9l1UR1dUKLb5Fh2/9OnvQe8bqt9/feQbcKvTVu2C
uWJxY+6aA/ad/rDqt8oOB+e1807C8juO9vujkE0CHM0FNsJKb8LryEjxSzWi/MbOx91i77Tio2U+
tpQ8UCB15ue/v5l82z9g7O9Pcw3TJCmEI0Ou93tC4bqO3mtpQEJREWUezOEpzO/eecR7z9B/f4Zl
oDStzlN+U3qXQaRiH1E8krGBaS2Ww2Ryg9lSrBqtT1inpg4Kl2h2Uol38OiJl+XahaMeRRRar93x
toG1ooQnw70yoTcGBu4fA7qNfXJCzHgDaYvbvuahtPIDIrza2phMNHcgtFCl66HLaglGTsFdQ0kx
rgBawaRCAWSvN80hSi1YM8j9rsqcCpnpfbXiQzPcDNlD0nMtRQC2Dwyxu7OGZyuqrgMCxL/3lPaH
nhJwvK6aqDmQKL8Z+2FuFI89OL/RXtNrFL52zVN2gbTJxXLEXW4zgs1ZT7fvPFRyxjdT4LeHvlnG
vREmRjuRl6t3na+u1Y+QLZJb3VsT+2yTk9asKP9h9fgt/RScYmT0Nn9vwB8m/G/Pf5Oho8wbUHPt
ipsmufcaDCCmBFjALffLK614XdBo+Pvz/rSYf32g84YimGqj2zc6D2w3wW7cJduy3JorNH431W6a
du887Y+v5+msLZWnIuf2++xHSFKtGuI0EnasApZVdZiyT/qRC6i9ftvaH9Qb8wbZMl9BlTVdJe88
/o8z6penvxlcYiPLK+uluIHzhXj3RwRxlv4d3uIfzgE8qtg9bKgLmnUuGPxSlEgJZ1vgmTnQXIvr
n4SU7Ucl8Df9mHeqOL89Qjr5l0eYVmRiA9rlN/hLrNs+282UPahVvrMA33uTN+WVOFVztQ3L/GbS
8eogEOLG8O/T4Q+LjRcxVVdXKc956pvZgKmanbsqT0DYfm/shz0Mqn2ze+8Q+eNjHFiW6L8gIPiW
6hDEpA3d0mY3dU29OXRzMj+qH/l46pHbMjOO5ogsMtDeKVBpspe/2UzYviCBePAuAbq96cHWTQeT
O2WYRqvBB78CV2cfr63d7JPRS4Fg//f+fO+B3tvFnFQqEWufE4QMvr5GeP2m2ZtsWdle3dfvPO0P
db5f3857c1rGGDC2DnqAzA98IJePpfsNddFV775Dkv3T8IFLpMZkIkppGxIB/TLdnUFfdBuwyo0L
KMr9zJ3GSolv0GZZVxW2Mc2ltzyf+/HfKrVfxa9N2QIN+z/yY68/hZx+l3X6vzfV1+Kha75+7a5e
qref/O0HUYD68Xz/pXv57Q+boou7+Q7Rd8rfrNfu/JDwaymf/P/9x//4ev6W94rpDNJfiunN1+Ll
y8tv9XR+4If2kq39y3Ac4kwP4LsoJbFh/NBe4p+I0GCuahrSJSiXsCX9rKjr/yI6RZgJTQjTMjTh
cf+sqGv/8lzHMjzd0wwWCCyfn2/+o5b9XTaLnvjx5193xTcnmWWxsRuQhSxOF7A5uvNmd3dHN80K
DTNqNQkoszb+4uwngOdVZKEiaO6RfqCmgjue9wivzf+lo/709N/j8O9Pt1SYzzC+EFNw3yw9rVQL
CiQY1Nlmu5HHSvIaABvWCMvCtIHG1KLlOu3codlkJnkN5u2xdvp7M+jnX3ac762wOXksQzdE1+pN
K+ZCsxBXIGaYXWTvMKNAVmRlZOOuspIjsLhVWWjvRBDG77vc92eyzl3SD4+Xl/uaX9dnVcHom4Y6
Eb2ffTst5H/qug1aGMQEUNx7CwKUm3AEY14DaNx1fVkn5dqLEYzue78xGZYiPirpUbea/aDcGgNE
AO6KoYOkdBTqRpRiqDk+GHa0l7Q9L1ooRMFKx6Hi7/3H7c8fetBjFA1T5jpKIr+/DZpTXTl5XYLU
74KeIzTGaq9p0bHtXu3WBLzbbkIE/nWB5sEESrV203XeKkBUXrNPDT7ZSOyDO6MM7PFyuCXM6Hvp
Tu9DGORSHcsDyrKgGtZaWVzpDI0550ennnYCrtYxx7XVtTxXXlT+a1X8CvlKaEyrwFPXdhSsIkqw
dd1g8HnbTniqGQ3l49OIOOGMTrZ8Gp+slRtj6jbeZ5W2pnbsB8780c1ewx4uj0yPUOEqXjCUtEl6
00mxXpxx/eshOFnTzkTuT4ZQ/l0a5Ki8JuPXGXB6+aNl7gsGouUV07HbmnAKbAucp1O8SFuXfto1
tFEZbtuGqQ7UNBI7KZZFjM4iTnGA+PFjhZQxMtKYvt4PLAmmQdFLeteDNzupEL2WCnAv7YuRqIi8
5Kj27VbWsnxa+lk6ImGqcx/hI3eDvj+zvKe+Rl8C245FXxm9zLondsdNxaL/JqfeyFfbM9BY9/zR
zJxx0kJDB1b9jPEzo4DP4saam23OnYKt8OX83jPwHPduDWQMSgDTRouRCcPM9NQ77KuUaScvONbd
th5SyozsAcwMaX4f6PvQHXdcAtHAaDjPC+l3NW82fUlj6eMGqZauGnfYAa+a6SSdNiUoPaP2rEfL
LUxev7dAOPEeAB3X8p7nTjNVf6muNRQt/r4e3tyxfV/cRGYGV0Q6+ge2bDi/HL49kW6GARvLgamn
kkTK1iaLubU91LW7bUO3KvjPzHQ7HdOyFpCk28jA6Grn10t6NM2TbHZtxh0cL/T3Fr6JeX62UAgK
yP/8V8nqOXUDIDJsPyqiDW7YMyDaemYANI6BWbtFW8Nv8Pw8TxXGqfKa9zrpD7suCQ2qGiZHj2o4
b/aMai4qCjN0kjRBdgjZ21pwffl9E5yARm97AyUqWOzxSVbjz2OhXG4rOPw5wSH947K+rJEKOhiM
9KNMIyfm0KoxMIVNr64bLLj/3nfn8sk/Aeq574DXgYxAcgIm8Fua7VzBXsADhIbP2ZUd3tk0pXZm
PMTZsux2EwUN1P414M6tDe07kHFm59CYiVwEymYnm4PFWkWnatVmBLgycfF1kR4Io72hjMKSoIDH
OuYo0EtrL+u4ssxVaNgix4QOaLw2jE9hPuFha11PlbFv0hZeag90DbasQHDSq3C8LdjE/t4Bb3na
EjP81gFvzi4cdQYL+EfCW3fnHVamd8POIUeLjGSq975sgmjn7iY29Cjt/FFmFHIxMnDswC5Yz7TI
38kj/zSvTdGR5AjSNHjkkp79svKQMzVsN0y/H+WyncMg5Fjl2o+lJQMVs5smar2RZoQGp6dj7v/e
PX84C2mCibAT5VPLPTfxlyaE0Wgq/RQnvswFeawsdtnzew8HipY5rph701jeUeywzqoHb+alRHAe
GAXdxgfgTWIYIweVVS5Om1gwHz022cjU1g7e69NtwrXgbMw7Zc7gu067zFEvaoT4Jdgp2bQxqz5P
Stl8LI6jep52Tgrdbbk1quw4cl+KBAqaVRALuBYhZJlBDVYm8zS39pxt+XLSmbWVxySWoIUj2IOt
jKYXcAmmZcMpxKTA8cqXI0UmJXDP1eC1W8s8hdN0mXuPJmveSAFBs3GjzX4lJ5xs5qg3rpCkWLcI
bXtmekxjoINJfqUQKKIzDakPqX1MRyExyrSqU/2W0t6FRvgA5etC+lt106M0zg2So7yCbK2ON+6I
rireNQbzpHGiyJpFQ2Av0S8mo1tFmS5ALx0rQlCQ1ajh0OYBEoGloHn16lTdWjUeZOk6c+c747hT
OLhk1UvcAlLlKivw6mMTq5T7vs5Apln7mo9XrXqR6sQCdIS8tuz4ed1vzVK9lVAHR+sN/Ohdb4Zb
1/wU1sumhBops7WfEZNee8VJ4mKbd4i4qYZ1vZ6Z7gpBQllxbsL5XTJfAslzdEX/n09KdsNC19YW
B7PwauQ9JQyRlZJxYMs74mq5kshKWo1mmOXUPneou/PR5UBshQgQXBRhsPUAHUtc1aKZLxscHfJz
tCTMkcjIdNAkY7OrONazjnnG3KoSWs/91/eZIY2NCQfli6QlEhjhiOFLrAfoaF9yCTEXIaLiFCHC
B3lAyz5nzuwuyuDLxJLxXChsphwSajnvJNyq4NTAJjI/14m2kVGTsDOZKckUGLLznefwhNbI2Wfz
ZbJLS29NxvgY22xbzM5+So844G2kR6R9EpxgLLoJJtRViffiSgSRV05PGEV8IVNAlkVcYmXFr5nK
QuNVhnHaGYt5DZ5vG3OFbaaY7KAfMSvzRW/Nu7JhDEOEVAjTJP4rl3YzxDw2ZzBmWGavS23tM5Wo
UR+BS+LIPCZHeYqZ5Rso/mjt5Fforl4tsXVtoCtC6Hg5FOgWcgOEBsRF5TDr+FVeUqmGrbycTHs5
ZCXylJUgY1zq8z001Z1MYAkE9AEsJfQlmZjgQCyNl0sSvDM5l9hFJN6VF581qNHRSd6HxSwRsExh
6RZZsfB2Za3IIrbsO9HkRJLqopuZ/FzkSthTLQSaHB8StMVOv0MAe10+SzAraU7HS8uOzSXZCg/x
52EcHiUeqLroCAN+Z42veuuuyoEUhx1Aosmed9DUZitf6iQQApBQkUxSfj8YyRHyIZ27nwp2LGLK
CfEFed3cdnYh0gTOfOGxTyScXqXVs1lymxewbwcnMzxJTijfOzdsDQg1YCq46abPCXNYHuma+j4m
0WjMZtuRzrlO7uPZw79Q/af3OkTde/j45l6+VsJsM9oAbdq4LtsPkanE0dJ+CW7wrN64dXz+mJfa
z+jvraIA/IIdHuUz0kUS+NbWpu3ctZ2RdzDhjMBdIYeyzZnzNvGRvKPkA7IDSC4gjwoXLnJpI2Hm
RNgncYP8syxSebIcjxJmS/IhsXpayVKx1g2ya0nvlzbnBCsCYRbfIIXhW8rFupYHyrf8zCIIxjmr
9gCjL/FXlO+VA0HmtSSj59hyXC4iXAftOr+SDlmIBYfZua615CoBjaA0H0pOGdnKZ2Yc1JNNHKkX
I3Ezz5QtKtXSF+JFRE9XCpISEk5J8sChR50Ag0afhG5sKWBMt9K9Mis5r2QPkbzAZGlLnoPROiZX
ft9NFzI+si0H9JJ07gBqJwzm28ju7tPmkNsZXNjeHz3mWWPsZVqqEWuTjFM6Vplv9IVcFfcJvbx0
+x2WNHspJhhLcpRwrctMQrWHcsKTPoqPHbunTJpzBsSgyfjL4LUOLLbvu3CWkhSxIcjgTIRREhNK
utqn6XEK0qPsb9IV8hnpZGkK9my79ZXKqEsWLWe91pP2DKRAyL3yV41HNse0dOLRh6lk7GUDkSxA
djp5gqRLCdut26TY1tEn3Ws9zwCVRqw4R47MH4H1v1VA/J8o8W4RQf735cX1XEEs/rW6KJ//Xl00
gOSqiCB6qi2aP1wH/CwuGvq/dJvCIqE6v0oF8T9ri4aF5LtnCfCS8joyQcTIP2qLfB+lYso7qobY
IRgO7d+rLeo85ZfKGoVnFWV5m+8B1uaAJ36TCKP2oA5FmLC9C9fmUe20Yb2gLwG8BQEV/DcCe/xQ
BMlNDFwjqjCvxuIZWEeAhnYXJc9Tqz8XkMDRJ4ZJoWK7q5cpqzo5EYIP67gzLpWEFNI6OQCcbASL
Qdhvm4Kai1o/4Lx0N1n63k06YPAIey1mC9e1cjDhA/eVK2yugHf0glY5Ok4VFpw7QHJk3G0PRrKU
0g6lhAK1O0hVS5TH66Bq1sqkdpvCgquKPBFIEpFnxHQEYZWCh9h5evTs9rFR52HdhTnudqoO17bB
7k8A7gwYaCn0llYuFRicvEwKIlxsoDxYD5+SIXi0a+sYm/XG5T31jq8M1Nlbk+8kmyQIdmc9bkYR
ZEQ43MVuA9JSh8VqmU1BRy3356bNo0mPBbjAxT2oRL6qHRsEYJCSCyK8UdyBDtTqGOsgzJIkOcD5
/Bs+EeFOhbErL5bk9ALmXE/cJhD3Qq9GCG28sDM390vHfFBbOOUWkVbGMRCg/gCTkF5slbIC0gks
Dd3IGr39dQ2ux7e08Ks1abiwicaa24xYvhPUxUp8OveLaverqoKaM7q0PB+6u1GP91PAkNXT0CF6
hv2mboP2fbbGOGTzbFFVcp5telIBtGXCboDuAdhJTVGua4d1tR3q4qBlPZceA33ugoDAfo54Qz/0
GV85VRDM7NDc9Thi+Wk0uz49MkJld+/NPtwMTbVsGitD92K+hsuubc8jodY00HHn1E/t5lmNwP6G
IdVEXUfgw0g5MV3jcabwu5oG56Jt9GI3ZPDTMFXctWgurqy5vM+0odjpHRILE57MubFTEtpeOSZw
V8/7HCoT7BarIKEAklmPjeG7Gpz1yEz257mMY8O1Sj6NNVBE/U9mr6gzY/HNmM2Y6WDZChb12lUP
mWlSGF4UfZ0h/1FqmfF9EXSBehGC3ExwDVxNkGfWDkLZK6PRLITCLxqNtqQel3zmclcEnevj7447
JiAINelb1LgYehtoNMjnzxmYS4QZV2QbH0cYazkQJ1mrdU1YYGNNya2T/Dl2dBiJw3LJcbTDFtdD
RIFBCHLlseziE3pDPvZ2F0FuH4okeGxz+zFMl4dwNI9YXh6Wlgaqc77OTJcIn2sCCsjohMeAU1Yq
GqlYkyIsE/BCWcQmEhxQln5Bto0/K+lJXexHFFTiNYooUCvKTZP1w6bvxJNpRqgLDOB5ToSqDSXn
sXVcAq7UA/8mK7ezdghpk3jIWl+Q6jP01ZB5j9SgZO3fT4wAu4Ht1xN/ERYs69JrDeqT0zWOvSO0
995YyTzVveRbY+ndpq6zb/CqWS75hNP51Prn3QiO54d86B8RBMXUq1S/5l10j2aezk+yU+bYgZAh
MWcLvAP1TyhmO5RMQVqg8YTcBwqyzoj6MiI1SWlfxwh7w3FSvyqW85zL61eaGa8T1H3qvv9a2B03
4mn4hKTj1Xl37FPWq0werrbaVduwVGTsypDYUxRrsrREXT727gdcWtddrDyNGhIjRtbt0Ok2jnNT
rhWXra2wsKtwpAyBP81O0fKPE1adrdfpOy/uYJWG7ZPRE3gpqCyuPCv8ZMP1RJsTF1uApeTZCyqd
TXBptM9l7fbk90pwMCzv2EyWcYHGo0x36NTeym5Q9nbwS8IL9RYan7eLlTkHXWkfdZ0NbmFDO+9q
rCoYrPMK9pfhzwbZnqav7BBaN6z0i8aJTmEIuLZ06YOpeZwG+ynLt9HE67S2Qa3d2fWZDleiDj/o
ibljjLyVovPPSWxfz33ypXJYJY55a/Q9OH6eW4UwuIYyJHxGuLzN3a3auBfUpqu9HAtLwajVFRoy
LozVdeZEeC0mp++buizqlNQ0Ujbn49OTfj3viuwp13r7cTLNa9kM3IlW1xMtOzddn1eoCFlrQ5Ii
LdNQFg4ZeVXBolQZXpcZErLmVsTR4KTBnU4Yh/aRgTqF1ZN1mOlD7YDsbIKNYjDdVZd2tDTW9Viz
MWJUuvNi9PFmTJhKs2wFkwX3T1QHDe/RKNxHI4A9kSbl9dhwePdadNJK/G6tsuScwHOdj4xDdDov
LTMYn+yoh+EWIVZ4Kx9OWh5ryjFXDPahDa1HY0RhT4sdKp/MRiNDiM2qRXRPTvTF4I9K8dUIdWbS
4Dyev7fvS7ovzx7UfqeW6r0mW7eGv/B6lkZlKSs4rfH4TaxDpYptsWVf26NGqFttJujLK2mmg4g8
NtS3KQNcTPlFbtifbFjGfs4WRW37umnnx1nBipQPy+svlXsNXu5RS52DrbXorjb+IMfauVFFyJvV
nEgEdetA6x/kdaeuSlaDysuBQiudwcUgG5h4En+wB14vcznQzg1q3H5DxUPLcjIMh0ac33EseVEX
9YEgm/Yo8hUwzDkTIoyYNGV+0lJ5Fflfl45UmewHO8N31jHm1xJWQW5mHNfuSxQsxa4OS/gmBRR9
Xjdn+9tx8l3mjejYvHTwZ9YFrtQMqPpYJTAhZpka2qB/QInlJTPYKNHYYIwSVD+cCgBdvjkPk3SI
4mIXr0fDtTpzrsPIJ/KR1ZZ2x8AWuwqWH3HIsG5G22/KACwu3RJ7DZ6zNkSR2LjLp/LZzPnpSg4y
I8muInu8PQ8e+RiZTxD6VUMrzn2dWSDIJ6c6j+MMn02Sng26c9k6HziKapeIJLa7i3NbloXQBMb4
yaPYJiMUmLRFzrBzO6o471aRam0IrFlK8t6DWpG0NocBTXSrMMNNZ0gHVcClbOP756aMv1HssdvM
MYOUu+XlbJgukSbfrfT6R7Wsr9w4uOjDsVo3mPGtQp0qHq1LIz5yfrXzG+cz59piDce4UDUWG9+L
ltoX6vFX58VtyMSu1WlVTuOXKme5t6hSrJNvtozvZGnFzpEF8/13c4MYf68iFYjUiDV1rV+FV+y8
N+fvSuVZrVK0/nlI67b9iHPK/vwebpQ8ekF3cz7MYyd41CiBwt6BBDM6lJ1YBa0yAv+rJn9EuH+N
t1DC1Rx7U0UQxP1v8Kik5QOYicugV1AFoKlm613CSbxdzkvUxu06GkHj1OVpnuyNE4fgpdubVPW+
opP+bKRkEe5ghGstXbZ5S2Nz7J18q3kdLBS0zrvDedaHur4fMoxNSrpiyAHCIEFw/gECZjoQQrqC
DasB6n5zbsj5g+dOd6SLqJEam6y/LilTnE9+5ieR21w9h7q161NQ010EknwmNFfSdGc7Q7izJZCC
aHlt4ju9xkL0xUDRT+UvZQ+Vba+qlAuU8O6TmopkO2enpOeUNqPCd5AgoZBLyI/M3xXSd2RxMbfY
WGClqob4u8cs8rwkWtlxp+z7LMM5E7JuDESrq3LzYFHQsBojXxkDzJg2X5pjZOJWp5YLJYoKjyxW
LahrUo+4OYp1Q1rlGF1gGLAKxKxPn687CqMID8oMlZl7TsvsRXx8IAhJMJR4/C8csaAvS0tdZUmJ
ExLFpvMoaNXwGPY5RYzo1EoeBFu7IDAf92EF/99C6lrHjxpFk/vzP5/X6xIUD7lb3Kr23ByQADVz
8PUwbx5jYhjZIiPFPWr4VvPbRU4BXCAMri9QMxtOQc1uN0t+l6MGKzuXlmRPXtnthzwD3W/hU8Bc
dnGYzPR0o9T13oqDLyhf0elTSODJT3Tuo0R+crrMkndMJU/xaDbzxc9v8QIY1uc1fN4NOhc6WVOG
H8xCXaH9o2waJ+moUxbQ9KwRkogFOLgtw6tM9PHJaV0g+ErBzf14E5QkC3UdolBpJqhuGI27rwYb
GQN9Ves5NxoLu/4UBi9V0rEncReyyjT9WGdl66eq9W3x3GMnuJGRWR/r/K/pb2Nl8Pyfga68Eq4n
H4Ii01epwc8luNGCfdR4EoOhfI+LI6R+vo8mF4jIoM1i8xdy40+G3nvXfYROBjlakzHesoU7xIVW
V3owB4A9WPFJfg0dIvFRXRW1u6yykpkczOi9a/Zjr7nXACQO5+kdRcTEirWeGg+ej33lmMGH81IJ
epbG4KYfFS88zEl0CiTokG/2yFxlYEwJhCh+cpwXpBosLUJr1BUa7ULLi72S9BWwbvP2PxdZ1n4s
p+IFPOGuzMIrCQkSD6KFndoXBk1Voh4ty4HkY9TZS3SUhWJ3AlJuQu6viPnPWake2AeJ0UhZEBZB
RlTWb6VrX8b4gHzWSb1wMVtbx7pzjyPk7fkAl48o4F0QKrXSYxKQc0hVY6yga43endMqj9kSn3pS
B9kJaghnlkG90C4yFPanpzhqz888v+D3H6Vc0sXIJAa6sSrMh8LWr6VV+oTWNZJBW81B+TGS3Kpy
WVdegByBlVwPqEdKSiyf5UxetojhHBSDCK5BChLZTBMxKVoVJVAf0R0hayHwnD5ZS//5/P0BG+Ds
LFB0wMrWMZLHdNX3fAJdxzl2Qm6DEOpRounGNHdIOT+VMl+jkV2tqaFZ4TTZYS1z0Ec0Tw1TKFNE
WBntpmJ0WeJrW5ZHsXjeNAZw+IRkFTUQNj/YBh+s+kaTQEF6ekkN2Dj6eL/IuXvOTpD404lgW2+E
2zmgI8k/tMacULq5O8fJdsumntlLt7GJOGPFeB3iy6oi8y48hlH+0/zEocjUMDPO2S81zr0SAnb1
WDCKxroyFLtC3UTunyAwIr9A8JiiTVEk3HcU043lFPByxrDezypdGXFDKRM3J+kuqvtzDT+hZ1G9
uHYmAKw9Y8Bt+b07IX7BByVxy22JPStKMufkXooiKJNteL0vi8MBd57458LJOXX7paD4Bxje70gM
gYeCfLNVqoWCvkYI+/dL8zGONPzjPar7pXY1mOY3HRFm6hK5+ZqWATeA1ub8wP+t9L4DJNUt7uT/
+1Lv09e2+4/VS5H+Wu09/8yPcq/1LwtDDgckKfgLXMoYqO9YUgq3LkgDQOEmkBTbsn8p9wIltXTV
RbDhB870n3Iv2FTU/n9Fmf4bUFJLE+zyPwAEnusBY7WQJKWEqYtM/u/zaArduvEid1jbSVKfup5b
x77rdROT7gZP3VZ0f2M37HbhFC0PpR2jaEhe+4I6IWGMmjr+UNnNZV/P1pWG+uplOZKOdK0SXlV4
mFrHvu7nm6LKdHeD0L0h5hbtQhGgDhsUbusU279UQdu9V7MSyIUaUfUaXxGy+WoNuAQsM/UylK5j
iag+5FZM2lJizKcY2YuXxi/z0H+15+KTgtKXgqIdRP4Lr3avUtveNm5y3xblLWHiQ5rGXxEqX9lZ
uJ84dgjhkFpx932gXMD7/TBVyaOawR/EKfty5Gatg7oYIBtdL9VVWYYfNcs9DJ16Nczhddl6cN4q
5XNewYyMQu2zppUY1lG76Rr3CuF9aMmj9uS6Jg4S3sFwWgA0ZocNQneDbmAjZtMvQDE+9Ka9091u
643uFn/OjW6ZKVwm5x7Zr0ttGe6VhC0bFDhKSZeOim9gNN0Xbndh6+V2auutzu1QMBanrK82CE9v
FXScljjZJ+FA1BkbB4i6FAlcXC4pLM9rZ1APsW1+TZeOkkh6hxblzixeY+PFtZ+jCFXG1MV7Q/Ht
sd8DkN4tY3hIR9XXjWS/5NpDjxiQSi7KrCfCQaR36HZqkt5NgbddCgQo4+bAHdl1LnVHMCsF4HXr
NLv2pUMiFyfBRR0P9drCSyueLTTFecRgbqx+2AYmumYYxU/I4BSGgvqckQKmWii4ADBx5kOfOoCq
8mfUVe8j13uMyQMIlU/V3DIrkdeKqx1OqQdO9aOVYlFWKC+wO55rpCKCWL9DbW6d9eZhcNxN7CSH
1uw/xkjTIj+/S8v5xsmhbQf1brTQgQsRslRa+DNQ5S67IT72ObzXLMWJMkxAK1XYF+zUjKv1Tv2g
VljS6x5pYIdX/Sr4f8yd2XKkypZtv4hj9A6vQfQR6ruUXrBMZQpwOnd6+PoaaJ+699Suxm69Xdtm
sq0+RYC7r7XmHLPL3lNlHvvAYTAfPxRkB2xEZ529AJzTGKNxmrxPg5a1OQznFAzjZjSSBwH9mbYU
skfPeKcl+NxM4yWh0jSMmMp7IirFHyAoAAViGFAkPzwTeYoyLwCXf/U1OCLTr/e6MB4rZOCWF0KM
7bHFx/RzB/HYLv7N6JXvc+ceu6x5lpxlN31Rv1uV2KN0uQss5zxZ4qMMMNClQ/je+xNtrfghMH2K
aGajSdKc2749JE19olX0NeXl78aauVIu2SK+SD4a0d9OAf2J2YeNuDBfonskH/qyuE+bikE9cOOM
gyraFuc37aYDTKGfdj1fLJDjdEA9jlvTc54sMyfpDuFcqK4oxO4Zd9LWrIdLtZAgVAUc/TxPvyyV
vs2X6tSI4rioiueiuHdmW0XSxbDeoB7fLznIQ2XGKVjbuHnwnaV9CFOrOtmDnz/gL5YPQLloT6KP
o5Svirt4WGYgq83FU1VwNCeremidZIiqeloYp1QlIMy0u409V1McVbQ0fOmXt3ryxB14WKqqVD+C
N89Zq/w7hFwLQl2/v9IL+5mAm1VAcXZ+HxgRRn/OKC6UUW/QFpm6pEyproTu0deR1djyTgZttxl1
mK8oVMJUmubBdX19UyflJ7CJuzCnqMzK5nMRxGZgPwDa5tu0LSuUhrP3lhjoOjqn+iVBr20LQXCh
zJKfuQW6HkncxS7MXyxj+WYyup9gOfAMGwhbSro+GyswH3ox5ZHpjifH9W/sHtAxZyFenLCczzVc
g51pJT+Rg37UEy7ZzrkUPgDTwvmVl8nTEJZHOHCPkwyfzFQ8ZA7wksUoN67JDS1FzzMOkDmaQmJH
HGfqiQ9YUYarb9xzxupsOx14gFUosMjKO0JWfCzL5SiL8tp36a0r3Vd/mo7kD5Lp3IRYRu30k3VY
8q80kd47S74BkHnPcdBixS7TA82EJRoVaVfI7enCJ/mubJdLLU1roRWirLfRaQEHu4oBnMMEKjUE
KP8yP/lzfecowGdz4UVlYBi7VEHV7AkzgwXnEtDmP4va0DdNMf6yQtjmbP2KGX3eXL3eG34NSGJu
2jH2t8QZmDsIRemhM41Xaj2YgSR7fKB6fBoD4IQUAiubEC9JJHGGHnynnqMxQVbTQIzczr35e3FV
DQdg7SLTLbgMjuB+XduuWCOsfWk6GjAHww2iDcnf0fldSMYRaXFcd9I5MvIk9l5DaIBLQJ5R7MbE
eh+FAUzQhDfpWbeeaTwKsMOnYgH3HtcrFJOgAVy9vCD5p4aETc+2KcCT2MnWqpmX5PGXU1flfTkB
+bAhxo/FieHHMee37mUwpDuu2pV6CBZgnb9A76h/t331ECSWfQHSW7/Uc1L+zENdX1bryw52nQM3
owiKLT2wmqR6r/rtSGt+Lhq2tYKH40AVP0N01zPw67kEJyqAXLNSIH+I6zWnssytXRxr8QqbuCIu
m0f6f380/n9zUf3XUon/D+1T3v9on4rqoi5/Zf/BP7V+x7/7p/x/4J0KbIT0pmeKbzntP/1TgfUP
QdgRJmfm59+f+z8aB4hkBJW5HHoxEiJWXoUH/9Q4GO4/bAQJq63RsyEkucL534gc7P9YPHme5xNY
5aC5dTAy8d96KP4XuW8odTGWRg8fauqWfQ3QyWxa962HbHMwJlUfslll79UAHlB63U/DYkHIWts/
NY3Zw4WE8JWZlnsY2vk+h0T0ZLfln3mWJB0r0BB92yUnxyyCm5T+cOYi6RYCbv9Ep8LpGw5txsrk
Wbs0/1J6/BdF4d+c5OsfxlNhfTsYcIGawd+cYT7WpZUFKzlPmgCeW/NhSJ0/c5b75JyO0040VkMz
/jgCyahBFLdC6896cB9rt6oulTmZu2JY7L+ej//WxvufFN6esHzqVcAGVEGrA+5v13uGz2NWJbLY
YbaQJk7pE32gT+374aWZIHiIJBzPhvYYjGT1KKNs8sx3h1O4Bh56+p8vUuD87TL5IO+wefAPIYLG
Q+vy/fl/ef31GABgdWj0MVxAs9nEBzyZ5Os5a4gIZ3bZmMeqzqurbWtOh3R6I2Cq+uSP86POfPww
WvT5rQQOdm08mFVpPtaXCpQRY6L0+v3JQXr57VjAZrPH8QzhK76Za5M9NXXcfeO18Y3JOGs726Yf
Vb0b3nx/yTL1ydFbxGfHEGzZkMJ7nyZLd/r+hu8vc7zurx/prj/yry/7/kRrhwwjE8wy3z/JZmK4
EbB09hML9M0CbYsEERIYw1KKU9IHLTnwrnRuqqUzzuTKcHpfv2RIZHPOBoLG10/+9b11a+/6NVQm
TpRuDt8fpDDs8MJM6Cv+7wcNNH5+56nr9zePXe2dMuFcPemYy8bj2LznSAKe6vv9cAA7JJQKorju
w5tgfTOTbQaPs71+v/f9cUvm//xk1yLfcEX8M0mSn2WTeACD87E9aLfcsYfqy/fHqpmQq+2Sm7g7
kGJvRK+9m+/PfL8hJPrWtYf59P3xOhXdppc5G+b68/72tVhGEOXS2AyY+4LwyjX1aEtEZq2iLuWV
7mOQXbCN/Cjn2LNQYhGFN69v0jBZbhhTad1pyoT1QyW4UhhSrbH9/oq8d6ZN2dj53hdTHJV1zuhv
+mo0sPaa5jdXXP4EFeSBPvIUA9CgerUbvWxp9HEconm1pSOuI9JEqZALGYKZRp+pi23cqj8FCZA4
GchBnEYvZKgPC3n0rHjbKPQkSdWuatvQ345cvCgoAvht9Xjoq86mEvFpbhslx+6pPlSueCirebqS
Czrt25AaSKsk2ZWZUaNu7JajlascDUeNXN0rmjMX89ZnFWfEq/LrHIwENhmUAmlvxhHIh4csSeN9
F8w/LMjJbjGSwhhg6yNM5KiT5Fw9OVL8kN4EwdxA814Z1Mv1kOwXi1Tjdg6SjWytP9mE+kBk3TvE
73yrB/VDSLmA8H9HFWSVe5jrBKV190uc7EcNVNydFUQog1a1V+951p/KtWuMQZMMg7g5I00m3boD
maRjD0Fl1l3SKt2OSfBUt4Sgzkn8yWjvyXfi60hiLrxdYvcqsGFuPEfaw2fhM3MFjTzIyCyri2W/
yKzaFSYzqGS6maTZchBaxSkLpXlrAMLOyuNU9BdRVScnJAGq4xVCxHDNk/olSf8senqyHX76+uRw
IodX4Xg34Zx8mR6VW+N4n2vS0S5DYoRoLSJzCNddWx2tDpZefwiHYYpGUfyorfFqCD/elqS6VhXE
lfojmd3PJW4YtBJuvbHz7Ob7+rJxvKrJ5++omzWJ934iJitw00dHxA9LT2q0BPwq9L3vDJdMErtl
6xsnALVvkTkQL5DClpoirk9svEZTGLLHkoDArAAJbPyQVio9UOVterPFW1p4f5oOTRFyhY2jemJ/
eZdhiDoxtfgzQOg9DXC+NEEZAJdWwKMrK3KoshvM/2DItWEerKnqIkMnx652spNQ0CKc5tnT9gMg
MsRjJEdFKB5va0KFROHsps5ttxmUcPxyGfct7A/GbkqmAU62MT/lc3LImSdvjVG9N2MdHxvRtRGK
jbzrzCerze61XTNjMlEtKVVUe+Nxnr3i3A9pdUoCew9yCsGMb+5svycJ3eVlytwCaKb9kRbGnnkS
eSWJfUxX4XwbktGZpkSTEc8zabF8pFk7bOylfhtDxyGLeNuIuNxl67QOoBXphwRMbYoqQDyp5rNA
frFFvWyhdMiaTeifG3egBSHM8jkPzTvW9Pq9TM+NdsmNAgKxd61kpzuO/rC8HpqggzuNCcaqyvb8
/UY0IRNCNfoFOrs5xmhEVMjAPfjP/01rm/dLF+B37v0aK/KMou+PxRlO3z2yOpwLcDWnamnJr/n3
N0ko/vXd70/YHusQso1TrubTrIpXP0vu8DB+GHZxl9vOTCgGj/mcM8OXpA17y9yAe7RRiw1H8oYJ
LlluFt39sCSDjrlUqM5hlzHf921zdfhZD7Fh+dFiVTmYoHmvO8faujed36GAlERITd5jPNLtSAg3
pJLZkQVE0F0dIlkkmA1cUBpZU4pOO+lHlOdDlGdAiuaKuGKoQ4bVXeZDqmZJYPWAdOyIKdkboyLP
XkSLuknG0zElDGLXe6RFDNY7GV9yZ9AkHKgm88p5jtkBtnWAN8eI+2s+kBGRYynsneo4mPN90DGm
tiAdSv8L7f+tacknr4i/1rhBpnAbUQjQmLDKcsVdTNzLViqn2totfxNg8zfp9w+VbN+qfCRFDsYz
anRhbOWAHzPO/F1nhPuSxL9dWcT3bJr81qG5rLrOZiQgJijXpLfgNBtYgetck/Hq7HAT3KtENJuy
y6GdCWwxE6EeVdHAt+7sJzN+mkzicktLYO5pfri+Q58J7dxZNvZvrGa+GO/lwFXVaWNtaHefKTnX
Fyw0nGznaOOUEgPsr7jReHSyTYlUJT26FdR3cja9/ZBVt76vrnQMIGT8lGF3mTpJ81Vqe9NYPSPe
uPnUC/Byi+kOBqpmMB9Q4mZ+dQ0LY446glE38Bp2wAUg5MUeCSpMQY0Ek4rt9O993sHJl4TrZcF9
g7ubjWCmS2l6N3FXXmJ4t1NRvYfDjWXJ5NDL6sSY5gEHKvj0tr1oxreeYStMYuWVluqPzBmeyio/
FwXDpzE4ALLVplZ0HKpjHvqnmn5PkGsXLzuSuZRFF0rlYyjmP/UwKSxQy10zug/W3N13CcHxfawZ
UdPfa9kPA1k/Da1zMQd7mw+o65yqA1CLLrcNt4QPkmzD9rNFu93q4KtsfetogPD2MbcVfsE2aswk
eXezQ9e733rJWGxlyy1txN4pXHwazF16SYzl0+6YzVVGiEKVDFhtF7hjrFMXJp+LSnhYDcMnZg10
u5Mnd2LKOnwODamn6zw6H/JNaQLB04Jrv8jlpYTzG7XpqkXWvwhO6I74dCXT1OE+lgWSW4ctOy1p
xflgClwF/y+LmREoXohk3ppJ82VgrpWca/vlT7soZ2sKWincQOpA9uUdGhFyteKM31LoajPb8hwP
iAf8ZfhBVMmLbSRvg2rOQco5MWtQyGWe/WjT2rNod2/4Ra9pMQRRp+kfdw15lZK7DPzNtlyKayaX
K/moNk28TOK7Mpxt0a5P1DP948fZ5nQhx/bLaRR0SC5Xld7Xc/9nmDzCSVzSjibvKnvMOl0Q3wXF
/ZC4TmTMMduy6COon9M2MZgz+/m2whSWsbyS54cWPCFIPFhtNcMcqovQaHJpYLksV3Y1W1dzjfZc
XO+6OM12Bka8sZtV7OpzPzCGIgfUfatjq9gtQ+OSVSGAhjQaRzZ5FU2KZKfU6RXZSIk4Cpm0K0qw
jMPLODviYLIIW71ozuaQ98iSvXcvtS9dgjaTGBvsSSHUzHDXK2LQEntXErBHqzv7UY8djd1hTLcd
pMJkAmZcizMVDkC8Yke6B0stetnjJMsTcRbqiNT0hWisT9R4z3V1VbUwNvSt7+iS6XNK/xGwojj0
HU+vGf4u5vA+kcEfK0A15noGXN0wvIjEA7KZf5XxMmJUay8q1ExLTEIWPLfYKq5cEIe3uuh44tBS
wY4kPNIyO6olkiAQu3K2Vy9x30ZzuIAaXAj5YX4QiRyUEkkKLbGo1q71eD3cJOH47iLqQrOgdVmj
3KuAUJNmcMxOYUZohOjJZHFSlHtpjTnRqMmv9MM3I1YP0tK/53qozqYtmXctwqnOpczFQpc4qc+B
JEUh+v5fTTYhG9X6Bd9f9dc3fH+vM5TBsvv+aPv9VaFPWPNwG7P7W/DUaBWevErcxbTFECTMEfgP
fK9oV7wJ8WAY3qbWlG9m9yNwKFTTbK06jPZPb6HJLjzGSVX5YbWYZINcXEkV9jcVsTrFIJzt1I9U
8SZIZWeB1eyZUS/0D6d3BDMU6xNuwbWpIfpJsN8ssAj5jEs2cIBi+HV1EMD4dcDR22D1V+CuZYLI
oceHwvpNpJaXqQ1DI7xrX0Z2cCrrhS7Stih6jUQQuXRLv68XtySYZftxCBHkMS40LEZe8FEZM+lh
FxpQy9N6IyoBc350tn5KSGuIixGEO8eVNsc4ZlabXhG7bKLaqLR+KpdlR1jmDPzVeh4o3Nx+3sdg
YufQuE2cjmemYecNjFutxOtI8Bbp0Ma+bmwBCHrC3etcOzthcVj6T3MGPchUbV8v5WXmcBCFHSIQ
m1mrlQqWigmZDANCdP4DiXWluOPPrs81epFzj7YXfUZY70peIT1ItZ3lOhcgo5lqrjCtrTmN3Pr2
kIIvHuQudswn06rqPQGF+txOxHooU0PgF9M+CWpjT/Nl23h5QrgX/vYyQ0RpmmsjVwycnnx9BLrq
MBoc0Vjj4y6AlCpRPHH3Eia462z68tYoeUJ6Hqei6k4jYeE7JZILGv2oy9vXXlertL585h5ND/R/
7pTmMOganAM5yrgnq7y6LY1zRDV3hEbhwcj1H3ssso0FCfI8YYL5601XVY9DSTxpWozP5IkdVDOU
SNfSz4G81tAZjH3vPzeicrahnSB8XoZzXtvmwXWymjzFEjGbjMtz2w4/1kOYoi/PadHfmyatAtVb
725b70SdkXBmjT/w4b/FjEuQFZGDlfeFPifrVbT1sAYdlwzr6ro/rXeJWhHVC451jkEcu7LeQfJF
Ahx2lHHmDC0fbMbZBwEN4vvnqNYlj9UhMmSpv8YxIbjGh7QLzzgYBiMqOFZtYms+K8/E70xpAI+B
tNWSgvo8mK+GARKdSgBiNMon4K+bPOHoVpkfgw+Vu7D7d9qUDJOSIN2X4WmAnRk6+ir8jpnJQ6Np
dQ6FwYDSs27Ap4vdGC+HKUDD1kq2iHb5bCv0kBMS203ONZlvGzk99eM512TRVmnT8P32S0PYkO3G
6hR/k/j9+NVfs5T8dWlNs3w+ZobYdYgbn4v7vplZeAVhvoz/N91QHnQ/Gluywn4annXoUZ0CafcJ
nYqbA6SnL134FOEgJwFey0hIAlYoKx/A/vmG2NvVZz+q/kbXNPQD+UHWfFs45sXDYYDsNnsZcFht
Un2XDpOzjX3jowthYHdm95X4ObYc4tMQXKknWfI49CY7/2T8qkf16njNKgAeN7HrfyCIQk0WtgLN
dPjJ4QWlUo8r3XpVRQjolr1B9rAqfVNasDEWHio97dhAJlYV89ZsnvJ5qjaeqCXTJoSA5q03fkcb
ZGFUM4OeisDhwGoYAJQ54teje5VjQL+2SXZJKQCcJvO5nNOXPO+Jviq85FgUr93YnLBEFWT6faGC
LY9OFltbLycXqBYWhWCgwy1qZgay4ZJvPT3RS0IstmDG22RbmTT9k8JI09OKR184nDSijZuGP4Tb
bKuycS/ido5SMdWnwLMvQhDunnQ2bBbHL0Fou/N2MLJnbRs5PTam2rEY4UTZ4tzIj77L9mbvuxwR
mPK6aKQwy3l7r/NZn1pNGp5D6PmSBfJge4iFY4MpMl6Oiyrn28nFdqeMNforruK9m5hXJ0NqeqRx
buzHarAPufHUNKQa6uln0NOrx+tGb0Vi929jwnpbm3bEwkaEC2ncBGXXnh0ehpq06rJOnVdzkidX
lvW2Ej1pDCQ+Nfa0tx1H71XMrZan+urNNLko17e1E6xROzepxf3Xe+aPgZylvP9lVxw+yMuVuLwE
Z82eIiecpnMcgAWQGr2o1UdpP6OAb0cCc/PEPhjeY+iAlw2YJ28av6NMXI5VZpF/4CPrhLTQo6Xo
vF0zW/F+7c25RoK0Dc+U66UWmPSjLBuKqdQ2tuMwH0Ftb2clUoAxyW/OZOyTlYe8O2T4IC0bdBLV
RaejwilSXnRcw0xnz9PCaBs3fkoMJfsjvaZWxBxqIfSnC2HrCvx1nNfce1ZR0A5uz0QsNiz9EoNX
z/g99GZzLwSRFlatEDB7RA8bNrT2UTWH1MWpnQfIfwlIHH9NFFdeoc4t+JNN2St/37sIquF5dGrf
zUlyQhDDJR0665Ye18/WbogPb2CIMpr51RDLeTbdE6VOvzGLhWBUx71MEi0K3aEDyqBfVbNcp2Uw
HgI0zptSUl7wyxvD/sSAtcDKZgUxxQTMyTBR/xFVGgZ9QVPT56YLGQKDB/uNyTMcLAY7Wf1qFy6V
pdlvUJyCxC1TOsO9+eb18icxXTdLAt1Nl+6LmmcyAoAE7rFwIcPNAyIitCAmpKhgn7nFQfTlU9mk
xRn55W/S7P2jTZs4GA1S7eIGKyEupGa4dkJNUZpnl3gwPq3mhWhMalSLXqkdTNdlmH919vwqBJL6
78PPGJjnPslvVaY+QROOnGGCxyCQiOpV72Jl7E7uFNh33jDuF/cZZWJ7L22oXyp+lpOCq1COR413
Ay4ZykE/pj3JHcsjZM743F3BytGynaSrphO72mZuVsoZBAluLHMzgpnYihQ6CBwKwsiZCbT6d2UV
20m528JX043OOVdXSTpFXjY7dIvVwtru3cWuRfvDP7Izchc5jsXBwjo6uITRuw/vqhywNybNK8Yr
ee5DhKmKNPaN1wqUXvbwaJj600IivxmjaqjpiHuzfS3tdieSCtGm7e2B+9OFo4nSUKE1rbhDZXYN
Zs0MoPrdqrI/OKlG/UtHMC+SB2bn+lIUd9y087UOINKPbY6GHvK2kXq33LPIJGyyjgfOjDx27cn0
vUfD3s3LnF9MkarIpqw0eNp2Md2bDYoOa4d6bjrNzgT6Jtl0AvVxEbC5W+GtX5LBEgT1e6dGmHV5
HUEgy6hNLVI1qBOwbeaPLiCUZmYSVhQF8aPix1RZNZaVBA+vtiu4/NVEvgmEd8O+g4KAvl1hsPHH
Xyn9MJ5xjMOJT29Bd7/8GbhF0+XEeFByw6aNqa3YUdZmde1lf8xQlQ8mMJ4hi6s7obZV6YWAEVgC
sFS9jrbt77KGEjYz20/a1mznjvlWIqPbaeoAmqNUSYmxPjmc8eMc9j8eyWXo1VM/vduKxwiwZnzy
Vc3G5zmn2WTRIbMikE5Bn18S2l10l2R2fstxTu5aQbKQTJB4uyUDITjvm6UZX6WNQyssS5AQDmPZ
GOUwYhWOBirJI+J2D4ozWlTZ/RmzOeXrONF22Urtewe8mAtuC4ecerNDPTOWN3ZSXhFs2xszJD+h
5izmGg2ZZzo8mE5xlgR1ZOF7kfX3HNpJ2bUHCuiFg0c20+RKEf8jdbpOfVxvGtEma/OEvMHsyAb5
nsdMTQgZ/JP0H6wuDW3TxNtaif4MvepOKkQvOJuXPWF/+zDVCHcTJhzGshzibrnVHIcongeiIKzF
3HhmVzL92KWJ9jmFEn+zqIEqMYQYlLuAMYIYdHUenrq01sc8pnQoxvvvS4eh6TWMvU/0b7S+zMeu
weNn+B1nPkW91CGQ2VS48beaPVss7ntaSMIIc6T7VkAFM5HbGTEy3YQyYW8IlmZL4YCxB4kQJVAU
B7TPwsbFKiwDbLt58lyP6CblnPl39aQPQyXyjSpaWgt2da5IsgUCmF3qgr7Iaq9los5Qx0es7KXy
iEm/IQ6YQ1HOdUZuF1BMEEVSzgPb02w9ToZj0pU1og4JjrBitPNNzVGTeZYogQM1PsqYFJUpKBfm
rPLWIlx63xL95QJn3OVL/CJ4MnCztk8d4Q2bouFfTTxK1JYkWPXMM0fDSLaLH2Oeadp3pZqfiSqr
qIyJ+ya6htxxesuaE2oQDveidt/xHytNRmjgrBC4TF7HT6dI9nWM4NwqGNGNigZvxh5TozojlhBQ
ool5zHeOdRwMp2q9TfOuJvW3ArqGN8zXd65dXzx7OToDA8CsAuQy4qOj+/zqc76f3OrDjIO7apZj
tOi7WtMzFKhPC6JQKhr/FkkeW8NcLpkmgMuryjfwBDvXqWmGHuOy/V0VxaNsBtyyiGlK+Atuplc3
gcXANf3AYfdmGgdZ0zNdJJ1CqzZ+x34DiMXCvaVVs6Xybs1fmXxdmqbc6yD9dGzni13tUg15VDry
y2hnwobPVtk/y6rjFg/Am6esuFYaR7OfYMOGtt/l2eM8uGh7aXqx0OyUcg9y6nFjseYHbBG7kUgq
OJuRYwbnnCkmRWfFksiAfgv18l135llZb7PVl5dhcO51j0Oqiwn5MkpxNluutWEGN2R/PtIVK7cV
fefdxF1PIR5cHIAG+7hL7xNUH9u5s45DuMbtEPawgXxXbFLOOnS6SEqdArI4kkS9gqKqCR/yANTo
ryQP/F8ZWfY5sMLMCplNVepE3XUH2OJoeempNLUf0et8FSQHkK3pHuJBDKfR6T5XuuKbL91iM+bq
oq36t9cAPBsK5kUz/2BmRjTWpsmlFUjyZbr4+9ywb0BcQGGw1Fu5EBuJrbzbG9NsPyw5fmFvLv94
DdNRBmKAu2b5KMfktwdsqufA6NZ8q0xZnvWiv0J88zTii74+joHMI0cPS7Ryew8jW+BvxxM/A3Pw
f1Q/kqS4HUJybXx3+WNnTnuq8v5SvVNm0yUaqaw5UD6Z1Bc7ETZj1Abq2o/mcCATqIfZtXVCWGuj
oZ7jlP5giFEGrQGdzdlfttjT29Q291bMsVfYNEKqLL8TxH5ugi7Y10Q9b8gGZ092WK85b4xKjUcv
bD9qJzFI/kFZFzNZHY3Kj7w+/6xZ06JAshXP2Wc7jUyJc/fZmToVFQAtiI37ah0J/SHRt0lOkIse
83um8ffZ6I0nmTtkAmfmwV9zkt11ecUhdr+MzLE8Wrs3TWXd1kmLrpkA0v3c59MjhiNAtg579ZSb
+0r5/qaJu7MBXmFXlsVG+OLa4erZO7ab7R2ayTWMok1HeUMkltGgffDPsTP57MzuK9vHRQfjy2Lm
DPGMmHBTfqBdxOwPwUdcZy/mWlTltAj4fLecHIcMcoYPrN3uGM3W9Eu1uHi6MB0urs5Yx9jwirLe
qxyiUYKBvndqe9+Y0AYLHoDQCG5pkZviU8mKjr3rfElC02AzpOEhLRd3P1M9Ei+LdD1/pe8YIlmC
HGbZ01XRTtJ99zz7Mf0XWcV3MwMWpk/+EbrZ6DbnJtU3QArYasj8Q/J4w+DIj+jt7DrGv5eZ6HhI
MzvpN+U2h7tBv7u7VIIYpuCjmEkFxwdZ4UElaozxG8YpHWF/Z9AvAomfy7qMnHjdyQzWqLTl2oYG
u11BmGSTPHYuaIyJvn1mpL/dZnxI2xaCJO5coqs4kwTJ8ISk37pmfvAZxwMDsJF9qfKp15N7HjQ8
S4kJyUDQTGtcJnJp7bDHpBLdM3Idws/FhfTjr1hHUzfeeR26lDjmZ7Cjmy3e1CkztyqtHkEdPIk1
HchijKx6+lDjTVujrp8ZymwF4ACjozqHIEInZ+l/yPGVqu5hpLyxi/mYo7Uc4wYOlBPcOlK/o3yU
+zim0++5PZOU/LXQvbPN89E5GUF4ryb1blfYuBbbUcwVshtX0znMyMUejaCI1EJfJ0zsX4F9NqEo
HzMeVAznI9omq/lAf8DEJpjOnMEw/OPpQIKKm7RGMOpllJJEPxK2AtpgnZ97fcGczwlvhJ3RDWk9
HsRMnCVULC6EA3GEn7Dt50VFSZ89jaWdHPGB2NegwKEEPe+HMKoPJhHYBIzmRtXpdnGG5GoUIac9
a97FfFe71H8GmG3MwSHWIbYyqMypVZr+4qdYrsMEnWdYmpywMhz3dnMv4OHQ1+mus5289e0A9NCu
3txS83vy6hEZU8fZ/RxbFi40Qtg0OQqkzvBOTgu6XWyNvoe8vYxquWv7q624O63YSEG+CoIuxvFa
SZJkLOYdkYcrwWuUg6Aq/qN6bMUhuqpRUgLYun0YZQia2sJrmjMo2puu98i++IaTTm1zHgROVdVb
66g/qH6w7IvgLV6RCKjo6MzH7Rl6lL+Jpza84CKA15wLFD7qDVyqee4CWGgKF0RZX1j2xbYzZXFW
Za23+OnsU20m2zkJpocY2l2Z8jtqUG9VjhG5JS4QwI9ZoCSrnitmdxujaZN74EE3vRvvS2xDxHl4
2dFZsGQwDKXzBa5EuEOyqYzkMmQvqEXWqMwxp1sl74zBivA/8QC1zFGSlImK3wyMtgz7nHi6OBjC
OtldgR4y0m3GKuJRXmflPSNctNpKPQ4ttbigOMoJMrZVNcPZRGlcxG7UhFm29bP4VAVsD2mdf9gl
UeaKdVsH6kuJ3tzd1HbYRqWUTkTU/EMxQ+jzaavY+ciunk0Cv+Rw6NKCCos2MWL2NSiL8LqxT+7C
zHo3OG6FQK8WwZWMcV2GmdwFsqK5HYz2NlwQrCM+sc/W+OZp8Xus1WluqidZBDQlzO41nuomcv+N
rfPajZxJs+0TEWDQ81bpvZTyuiGqpKpg0JugffpZrJ7BDA7OTSNl+i9JmRnxmb3XnrOX3IqQfEbt
yi8A27kV+8uEcJ2MGcsKiVaSMXLts8hFtZHdnSOTv+QaSV6EkXIfZzLL2cLXR5dfY9WHuzbuXGjC
2bQtu/zLZj/bJvW5IgIsygWECp0+N0ic2YLUctdHkB+HQ2c0DOUa4g0hTT2mOXs/U8CWzVHYlOVs
r4YWc7Adfqa9fi8C/k/eqIIH991IAvtChNKlZckR1umX6xnu1qvsC7PJ6kq4KUiegF1arQlkjN8b
Pydn0SDPr5X7ojrWxtDvLGeQe7r+u4cI7SHJ86uDbhX0p7PGlDk32RacyIROZIKonFCnonRcxxNI
qNRhNhFuHIszGWYJQsFQ7MET0DSVehf37reSebzAt9K9J8N9RC2wgkrJbFlPAM1zKu+BwJNS2ax8
PVDZvVBU/qRHlYrwbdWtTNXePHWOHY1eBmpfPAYPTsbiB+xpvPPM/DvscD6pIf4uDOtvWo2M1OB4
PLC3z90cpJdklC2oFVglGb8qOt21Tveu7QB/7ZJ5E+W8wToEk0boDRuPhf0qNTLID823lUEq7Lzo
C83UxuynlaRAXttTobZWy2jHcNUlsN5k1d6CJCH+ls0UfR8V/dfsVcyw6vXoM6oNKp6dsUZUYSXA
c1BszrRQ5WoamL8KSY+jIP2tAp+g9aW2Zstx0b4ml8Uk3LRc/tCxMVFNMqWY4oox9MgigrUMXuFG
fzUy+elD56lY4JdmesvFXJ/QYwxUcXjmYjBQXrydMsAXExw4qspHLCPQz8kEf/JYrWUAnW7jUdBP
TAlJ7F3FqDW0GZmARXrAI78cPq3JHz+BsVZ2nyVcH14P0RU/ZHPkwnxnuTWcLb/eZhVjSpthBugP
9qjdSP+gbAOajP+ie61OmT/eZJj7BHyREwYstGDe8hoKII0Zp0YRQkzIm0vo2j3zuuHFMwJ+9eX1
7dAwguKyj2Ga/XUG5554s7H3PO+bMNavrI2Yw0XGd5ANP32RGHQ4E2NEWkFzfpRtjEI2+msJrdbB
UAyH3PDXpjc/YiWmCRwr+tHI3qaAYzcliR3A0/hO3yQuNv5VienkeGNFiU8mbIC5eyXDYlcGyxUm
KACHxHszyctl77rguavxxZgf2nwALMuXdmgMH3xmIgBdH2shQZXNyfNsVskO6Qw+ysUmZpVrx+iu
CRkh2zwafzrbjVGdQP+Ro/+Mlxnj4iC2XudcPNHf8bqHurqMIb48s+ueG0+ifVAvIrLcjRp4n7kU
ia5oyQLwYNZpFowrj8t7A3NkVQ3dsDTpx6ou3I0WZI4WCrUnssSdE/GkI0bhT1AE+RZm7WNY+DCw
cgWCllpq3/TGV8FlFtsj9Y7S4lh7LBPM8ibmctcOYKi4QtFFdx1YjobpTzNTRzpfrsnfOu+DYhUn
7nPbtqtuAKVjcjQo7TDfq5KrMb6lYxxv0JBtvIauOmq9v56fKbhwS5WvIYukiP0MfvEoYoE4P1mT
euLkuTuV++CjH3A0Z0dl+2SGeh9IlDKa90RsodG9jtGwSWR2AUWVH9gbHss6yA7Sy1/nuHtxESyV
WAgeCDBlrpagByigjdKB5ClCFwINkZLZsPJVw2ROeNabMZnkLTTUVGYS7Jwy9w9mAYXMRIY0Sqs5
C0giDHS5aaUA/6pmuc4q0LaBYLadpSjok2rIr2XEuKLNrJVrNfKtdSGbV4m9RcH1BdbFWttsH17j
1jgjDOBv7oj27nAyU3Cz2TaL6E/Jhn2rYrVJCyQcjo8gDFGSQ5iqmrDVzRv1lZaOewsD99vuET12
6SYzKNejWe644I13ZBgbkkLzs1yE/KrGe4n+7K3B9oCFvnwxfV44+NH4R2fzWwGRm/GTnl1R4p/r
nJdxFJr1CqOjhjX9gWcXpWXL1NvKtXuMqASawe4exGTmT0PaF+vKsC/dMIT7MZRb3BXUWxphzuyp
qxXJa6i76JcZjN/ukJKbnc9X3fbMYofPABHWhlzf5KJyuvoqfPIzJvzjlF7LkIFUzygfzpZ8yowx
OLNzWpchz2fXzLyZZyfF6zQTFGhbwHSzm1XZQLP2bLiTje0+hZrSvxWSm9OZ2lvCAoCf8pKonLKY
Kn1HGw8Cch4P0QByPFfmqbXppnHRkTUE8sweLzkkA6BT4V/3ztLZwR6Beg+g03tqpkBeBzZuZWZt
dB68L3pyu1FXdmwdx0iPf3JkDGkbb0Hc4zsYmi0U4q2Fu/GhzwmjnuaBrYQfUPOT2TU25xjRd6fL
L2NBZAKm7lvkE8oPYVAOJkty97cRCfYWC6rP6PIXOOsoyLwcSYJGteHogF9DVG+E+nkPlf47fRZt
9sbE9Y7YHtjf6NGRMh+NrPJvD/f/oUG1FlXVLVPhSXTykCVDzYIpOdlBzcSZFFM2G/66jqqvaKr2
zSwXB2zyN/W6Iz14sQqMvF1JtOeo60dv5TCdizKDG4e5fjuPLz4r7Gzip7RKi+2L5nXlR2Awq1Kx
GOw2/gCePUnY5Md4DDWmoN1soQaPzPG7i40TceGozXLiIXp3nRASt86lYP46OR11M1KPhf87xeYb
8yt/K20k6Pxd4lTne+PqLjhmPGpXhZLjyY3sDRHB92AYWLTo6ks1+AT1ciwUBZQnciDUFrDEIbA6
ufjbPpMC3GnRVFvZgdnfbCdd1FQzS7OZPHso2R7aJkhhCaNe9EZ4xuhnNq1fAPOiEo/DBlZ2FdpH
N6yAvGD8Jbo4dOQr4J/L4CvyjbHicbBpfHlfGgnPgzszZRdMjwy3zXiuxEfuR4+q2wXEYzIe8N+4
4gRgJ2tbQTCgRuceacvw6uf+uB/hb2Ci5xYBCwO21H8aq4gi2n5NE9YJNVvDVZbF78i96Mmzh5lV
8jpMqgpLIEpYBdUqZSWVlvG3oQcHCEgBVdOLF+bHUzb8QU+PoF+nOCZtF7Z5DW296UJkVMWzB6V6
qOfygOgCSFzD7eCl44tqFY2gGW+wVDPcY5vaJck9jxTLGioiQ2czwdQt3Vi4xBn71rqJmM/pmnTx
GVrv2Z8AK8UIZmG1uC6ssrzL+VGjiBiFAS2miQAsT74cFm+k2dcUGsk6bip5StwjsEm9YcT/Uffo
RebpuxeTYBafs5wI50PUU4RFKkaVp0Hbu9kapH/kTvTrhURKXwVb2w0eO96rDwF8g7qs1K4zg+/B
kp+m/+rmg3MdC87MChkUHhXu3tGDeZBHxkZWwQ5IAsH3Vf4nFbxc40VO6yiH94tAr6xHGNf0n0gY
u21s4XNi37+kTE/ZQ26jvLbjlvlZSjZrrjgJQ/crphrZmCla/KDinT7XHYrPetsqQRMZzy9diVbR
ZeOKBc98CExxtoNgXcSc+uUrYiqN24JurGKFh/j65MTBITazlZy7eqcfZuB+uYsslDHPDVmB3BR+
/1Kr6kUp76WWv4x4+rQGetxBm1R5Fg4oY5vEPVK09FzQSvG7pu9WO/HC+QNR4TXCXb8jfRHKjknX
eWGgdR1t/wI89NsSlkJlMgFlokEbEbshNxVPcWB8+Hn1aPVqZ5nOxsqHu9G5H6WRPbejfwvQmLHz
779EEQvkHtTlTcIvm7j9R50hKKza39MsL52UuNrm1xo1eYKu5pRFnrUqE6hXWWzdaz/iqfR3VtJr
gG2sq2EhRyMCTl0fnDr+CQaIc9rvfiwIptv3QM0HdHGruIpStiXcyEMpTob0+k1Tms7Knurhos3i
aITBW+OJ8nn2hqMf5t7adsfxkAgcKJZr2Jsg/uPZ6LFsM/87s5M/6k6jh0wZZXoAQQ8MaEC6N3N3
S+Q5RL31ohPMMzwdhDvNHa+FxN531RYrp2SmhFFAqIDXUMPioavRcsN/kEVMjEJkYWbKDoEAwUzq
cLEZsuqcWLWzyjye5MrQOwAMV4YiLULlUK98Gb0nVrSRQXxDqX2Wfv/o0JmvkhjCJuS7eQ53jnTu
XKZwMH3M7bkeUZcVzOaKk1QomUeVvURG88TOH9abC2NM2I8+XoC4cg7hYI0MzNT7FLfvQQmmSOLR
AedqeD22lEXgi7N624z+2TLnDPGbPOscY4cB0rpW+XPcpD9ZN2/APyBfcMWLGaMc7wCTaEnGsLZe
Wcq+T71B9AfmmVUH1gJ8cdnvhlStNK+tKCc0m5KyiHt7VdLSo8ScyBYBDC+HfZ6Z/WYynT/kpI8u
b4ka2SiaEGiKDRFFrvXNaYLJay7xClHo2MkLZ3q4i4rpFpfxbz/LP9EeMydoGTAVjNoGi3GMMxFa
UImR/1QKgM+Ow0MeRq+9nGP498tyz4s2iZ23e3RgtixOzD5uaTD1u3n+ywBR7eKUhqTqynDT9Cxq
5PA7daEuiHZgJZDdfNWnG1DMByZ7f+vhtxk7aGjr6TXR5RFM7p+ibhqYrMs5GrbHPOKPb1XSWY+F
jYGtop+I2O7O7P0s4Swy8+wtz3YePnWmgfvEBHoPP+Cdv8fVqfp9VrjvdsKZV3viZfST2+Sb+34R
CTpiawxRfIxG6SJ7Jh/QCGly6g+AbPjcJ/nQ2qNP9xLuiDN9tTiGMHysFNV6JeNP7TFwLfo3bvqD
iBieWH34nWocDjZbY1Ukz0KzH4q5Rjr2tbmCj16HtKQ2/ofcz66OgUJm5s2+js9hPUOH1UyTIzN4
K2V98iuUdp0ziy3+LsIBDdwPY7ETRo5Fjps8DIs7kZSHKYz1xkgzSlxGwCjTnW47K3vaeoXzM5KN
0wblvUSEABSH6KAg3jjz/CGCbkDFferT5D2vzOERXdpDRyrsiY55q4H9eTmp6cYc7SDL3Zs8+WAw
zkQdyYYrjbNtDuxrYRIkrI9xpHDh0V9Kky5ptPgSsBNUMN3X5AwhEQvM1DipatTY48XEFDXnA84I
06fl8QlAmHyHJ7tHNMrIEp0qmv0hBsxoPHJMIDCIDJKvmPTKVhZE97HsS1N7q2T1PFT1Nm5RHod6
3oFhofdMx98zAzxEvZxDeZDeRFj+lvG0lwXb2thMPIowVq1ZU6n1EIz1U9vID1xXT0i6870SfXlE
+ZP5XLjp8DSQh1eh/H8zZt6XA57MpZBk0TS0NTCyiMsvtC8NJEym0uPVVQMHT4mQJLb9faGhg8hy
Kln1+Udh6WOeEedjGgWtF1Mvzw2/+AvcHVSRkzn9HbtX5dTr73o0b7WexpXIrf3syzOmSL2aktDf
GQoA0kB6L6pUcLswN89FHYLLjY1inSa6WvedntdlFqW3xLbtU5V0+85pYOWgj+ts6V9zq4G6iA6J
pYn0VxReAHoXijkH7TUzYv/CM5fMWXCzwCPQ9jHcx7D8lZ6iJlK3yt3TIOprjXFwEZQFe1OQsoh7
w6ImdU4eW+kLBFM8AaUPYi47YN8imHYMPti54jEd9lbDSqNtbklRbyUUwLHmKRwhMPAajD7ZG3P1
WXqPmu+i0D9KMzl7hFqk2H7K71YF06pnT5ZKbeItTl7tllezb3VvdkJ0e9sc0+zTQLBFAdx9VZ6m
ZlnkFyEgXG1Px1D/jF3GYCPvf8bcf8HJMoLBQzuv3WAXZD0cOfgkQbxmyj4cA+ZIjZkhdY9wmtMW
bpLAeukYSgV1XcGbhGtj8cbw7OQ1yWXJ3Lw6To79iy3mZzbzo+HXScMhfvYUcnYQFpHPBLjNN2Vm
PpZ9Cvw+UX8bJ7hTB+910vNamh1YW39wqFgnm9XMAPxlPeJe9MyeI2jJb0mnWpNd5B3wwh7sHDUI
/tTVEC9tj8W2xPS8v7INL9KkyC3mezC2j3UtHntiURi0MQ5cD8D7WO24yLjG5yEyPxiMH6haiEqY
fKxCzM7wABglpsxCy00ZjiewNVgVy9++qP4EfcXVRh0LLGWtFmIPHBs2Hh2C/FZkkndXvtxyKPYb
Ezt4fTMG94+XFTuK3mZV290jS1Bgn3awCQlOPhVDfEnyjHOvad9zp25PcdusNJ4lnqvkNmdOc4g9
M11Rse4txFXKCl+K3DO2swY6EmM2WLchUS7+L1INnCrnR+gpAnVeu9txZBI6aOqSHnZtGkn3oFEo
5VNenLsivfqIRCeXzYI1ik/Xbv1D4toXVoKXOnPPTmJOMI/L19jK7xZXVmtHv8qsRRFih/CykuY6
Nm29t8toekg6qtyoJ+LBHpwH+ydwZpNZsuLqB8aajFIgxqFEKzu4AYMvj9B0T2lEKC6XDSNWtxxf
ee+ux/CA1kc9tS0Uk9SXeh+Gv+Mi6XalnF8GixMzrSpW4WXgXcQYXIxE/eqMKL/rtLh01gwKn983
Gr3+QDGFucjr3js7/8gKsvNkFG2ruLk4dvYXHQ0U34RhXIoOmq3qKsHOug1Gbt98rtY2fPmLnitj
5ZfmhNBa7fCTg4OP5btpo2jo4nVu4IzyG9iKVtVeHXJDVmPEZT+4Hx19XZD4Me4k277ECBTjzBm2
lklERdEv/UYxn0aEydEk32UNHdmvgcqb9Tpld31w+px+M4S0zkvZjiWw/rxDnReKv1aHpglgwg5J
aLNBT3aEtaXOvUYYn/XtzfcLa3ESb4fAas++sE+wiYqVsMw3UjSuOINKYFDyYDbzcWpb2A0KyWi1
izLGXLHoGDg/5CUH3dijfuv68gU9lbmGsQT7TtLs22YHe8YnvbXMHq2ZK6YkJ4ni0t6bMeEZFqPS
zcSUh7Kgirem3BYdCKTscXYcAVX4i8C5AN1F3e7Gwn01SC1A+lwD3gidj1ameAML531c22g52KpB
qlE44SzLwk3IS6RPIQNb3nCy00/LwI1XuXNNecwKxUOfe3AsZ21hTdhHzZ+iywkHiryt4XdPhm5e
7dB9xp3XHjoVMEgumK0BXGLYrc5zhe7IFBGwIwebuF8Mr5UdXpsM1YZkRb4eqAnIbTa4P7h+1n3c
hWveg3hf411vxTniFO8Pe5VdEA7VflK0xuE2srMef8QpD73kmDvD2dO/47nb54sKMVPBFkkRT047
H4YSfyyiri+7yQBeUUTjKfWRZImRwi+hPm3aF3RkzoMngwVf3W1S7f7yK2Uf83FikQDJuZiJddGd
YJqkx5vpIMEJo1+4t05WF+Zri0SPTdNhI61nl7FU9uJF/Jg+blzGKGjcQkWwQ9ZdmAHEWz5LAGLo
7pq5fUdt9BctXoG0MmQclCImNfAtqWb+sTWuLmp95D4xhiTMMizC8QnsXMEwzeDoHZih7rD0Wet5
1s+GnDZmhdfdnGzEny00jcZgSsZYel0KwBFEBNH4yuFZTOMRONov3KPtJsjcR3bZ99yv1SIwTTaC
40DO6FOhyyOoaLsN2GW8mmyrFh4C0RQzMyJQbOJh8LtNUZvDZzf8aqNr003urSX2DLNzyxRZjmpd
CM1t7Ip06xQ9bnBUv6H9JdGzYUKdXsWsXj3DmNdhzffBjcR+O95tmd1GkwWmm0bFFbnVapL2ZTYQ
fpmu/BAc5Zt5Qi5hzgPwGefcSk79on/KknhvQU1/0QKbsG/oVWzIm01eMWUbTi0tWmJgAGVoHe0q
EdZbpGtARBCs49UEtJL2zXkQLzE/zGS13XaQpB/LmD+r05u8XydCngeO+74iaSt2CDZQhJKxrDFt
jjq2P1aBu2Lku5J5ZjdlEenaJO+pNTyyeUvIPBabYPR4W0I82HRjjgXN5CcQeACXqvBs14X3FGdW
tMXHVG3RkHp4wIJsK0NOet8LbGbH02fpyYKUNkmSSzGg4uLN3Nsq51x4otUlHaXjdAKhaUDKeu1j
M7+LPOBeajcwIA+lLrx7F07dkd+jWcne81cyyNVRC5J89YzwQMyUdV0wvPkWM8+RBV6PEO2gYXm8
g8Y/FHm+ovRLHlFEOttg5gme2m+JfPxV+UH7NHnt1XIL75I0xbXI6JVU+RdK5e+sKMUhcNQz0sb2
UVCfquSai5cQVkBNBM0xaL21BVr07KWyuAE6sc669bkManLqzFJsez8eHlrlhbsqUM5qxDKB2xGb
+RjwAvFqFg8CpxiF3K3ohh/DddHrGr16mi3vIS5A+cnOG/YxhIfbPJb8Y333yC2G5oWqKlHlOcuD
4VRaar5VOpOrEXjgivHZc2GeRgwIpsRGyAqn3vYVVD3hDNYjnAtiKNHVGQxomeIIO/3B0Ep+dMnz
Y1sjRjkQYyyrrqVo5Ua7EuVC9dg3BBVpuzz7mqy9Lq9OhaHyV+m10xEIAOoAF0RkL5fn1jTg5pll
9tqXsbvpW6nPydQHp9xPmNy0zdlQqXMl4tG5/nuUtUyqPYV03puFsSM1JNkFRRNf3E6oh9pwgq2v
4/jS1+2qbwcA6G3QXiZ87UfaXrHLEYY8huj+2ODP0UfDPxLW5zhLp4+cZ2qHazrY/PuwmWnWMLGJ
m1Bh+rx8m4c54IH8IOueBcpjW1k7/X6wng3frde0teFtBh5++/dIT8Zdons//vtUMEfGSo52h3OX
3qsE4/T1n0c5oRljQGoSuAlj3yf9SxXhlfj3P+YIFnftCGvLb5ec/n0uSUFTeIkyN0ZRuAc23oiq
e1E9TaPxLoG1P8w0GNvZ9YYLE67xwgIHdr9Rs+WSKK9ceiTqj8dUdB9txo/hktCEryZvztHs2S+A
G/ctm9BPPymSnW64syJoMKe0tc2dRfKOCKX9ChOxvzt8FJiy3+e2U8Bmyp4ToZzXKPfxsrTfZHXk
d9sIs4daNcaRns08lk5JwnyKgKJDehqvK1nCIjRIm4g95G5uNkLwrv1i66KWSDexzaiN8ANSHbEI
ss4IXYoU7jrpcmEIL2LIigTqKtK6RGnJO8R0+xuve16Mgys2Ygjae12X+t5P2cUxCT0H4kE2FJkV
j4QNsFzsqukLe6yHI9XF9EnlsGNZ2RDwA5qJgUDek3HilEgcDPq35cMoqeJNEwfOVrNAecm9uNkg
5XkFwVWt/n1H0jeQXFzj8u+jf9+leqogy2ruk8kqxA8abzM6sj3Jtr7UkGHSzexqlGkZ9ypncIza
JmNrFMEoXVk6hcFo+/rPEP3CkCS+Z1DhDy46w7tnNt6uBvh9SCzfviFXcleVEu6eyU22kZn/7bPN
/LU8CP/nQWDZxmvtNHeDTJ7G7224bVNAoAdJmv8+9MLQRQTbXoURjDsdiPJCON24qcbOfmGVSBtV
5NG3cmKMA9W0dsu0OgP0VOtQRuEJi0717PvVC4ksNhlTdb6pps5bGx7ntNdU2acLc0bVn07vmMCE
Cv7Yi9CCxecldUK4x8ujLLKMpSBUCLTt4dIZ9e+pcr1dS5Q8xp/BSS9zRJmRIippWPrX5p5N+0HA
akXvIVz8jJF97LrQ0Afwc+15dGMguIX2zm6uy6sQOTaYoQYC2p5a7YcXKrYy3Vi6cNcpCbi3OjD9
NUAjSu3lw9405uOyUNI2oc+xr6qtU1XTx1TL77AHIeWTRH12Av2lVZp/p4H52S2aJyDjRXmjYVfH
uDeAClSopLLmrQFDcW97pNRVQbxq3uj+5hAc8jCXgBhMnFJgZtwkRM3k8coqG2apqOqNfeTH/TNV
YH5yxyh/iAKIxo79zELaPJc8yWtTmfHvPuSMi5zkcwYguc2lnlZdiVs5EG4FPKmz907W85cbhy7e
IZJIpsV46pOyVFefrDxctlWxuaV+NK+D05nblGbiP4/wUtu7IOWscU2efuWU7WddWQeEM96Pdqo7
5bAUVfrcRXZ81uhsIW+WHDWDfu1ckBSFcoxrLJVcmX5kviFcIZ9keWQY8X9/7t9XAy3GQ9CGzrqo
469ASe/HKPS+rTr3k1KbRYzd7bpQlBzLmc42VUPsCQi/5MMM4FzU1vQVFGx+0RCfvHqSz3FN7NFg
8GNK522yrfBYBsLhVws++p5Uh+UBhpj+Ror1W7EYsjrRp+Axmk3cMFEexnprwuh5tDLmlahfz6nD
f9ZNSvfGsAO8EuXkyuGrO9fsmyeaERJ2C3T1DRMqAmAV07Uxb5+A6/73Fyazd87apUtdDis/Nu6N
Mqzzv4+Q+/QX24ivy6dzZzyULkbSzKihESYWlYFSzn52PPJpHSO5T3CnzqluhbdLim7772is2a1d
/+8h+dEkcXbxekrfyrKqm1MjQyrGdrxYeNgptZgF5AOhZlLgjjgZTcHEhxIs9saf0YvxXUSp9dxX
IRY5j2Mosbq/CCyQthZdCgbPst+BtR2NCChim3rWPpyQiftlfGuHmK1MGD/LURDB6g1wvixDI4kK
GmpcCcxuGFC2220u9/8+x+Z8XtdmYL3Gbfrf31KyKDr3OZyUapiap1RGzbkNBibt2LStlDsMU1CC
yJjL8LOcCn1fgI4rJ6tTinG3vdsRhUPbTzWCZM3izHTydVf2yArT+rNSDlIW1YW8mJdJ9q8gt3g7
OCb9e42AdNZtuBNo5O6RypAcs8T/rcJvALvL3Z8dnRaE49qphd6hpDkGfvadEKb2A9SbIcLi/qiM
jh6gI7hPtdHedCOO6brNnv73UYnR9//93P9+9X8fLcwPSjZr1WWR+dUhZAjaSP1w8TDY6HV/98Zx
2sdmQVnjszDwsnyJ8wbpvtzvThPgd2dysJ+Xszi3waL46XBXqfsKlI2/mGymD5sUvfWs/fEY1nQM
4GDpKAqnebKz0j3FZv8MGK95mkXSPtGTTrSiCSe9CRBUZfRUHdumm8ZevUGIasMlDhmdOhje4tCx
jgErSEdZ1u/Zsv7zQPzPg+VLfaM/RdWeaS2Te8Xq89ILyZKcQSN7fkkDnbvuqg+i8tzMrnuKhIVw
W/S7Nl/+MxF7uWwofuj3dm3U269Zpb2n5aO+9ip2EDPp2MzNIeAOgbygMZPAiDDq4e0mIWT50OFI
xPNio08uSvCFG8pxgMBLRSEHzh9tCe/47606JNl0C8l19zzJf7aZHO9oD+nwrt1L0qnpg/4E8api
nBqQVd0nl2GpzrokT09iDqiFLPQeHXa/OEc94pjnOhYA4zPvPnL6niPVFhtFLjbzvoLpiIV4xE+M
507Fy4wF6BnN0sbxO+/UiksJBoi12h6yov1aRU60fDA0zQBgcSQpSKj4UviOvMxBOpwGk9uRTrpm
K/najnTe+fhZ1q+lCpfBMNq7/+8jh3022P7kiiQn21UmlgufrcOnb/aH0XV7ZgahONTzEtBUV2dZ
AV7XyzNTu/L/fpghIV62QAgEzVZvKPa9X+oJGUb825FBsdGAz44ZK65ajfNah5N/YSDunyAyrpuO
nVNRsKcT7SsGVQlaf5hXlbXr+8Lae6r6Ysy1JGSKPfowRPSESHLDxbshRLQ9x4xU+7of3pAOcwr2
pAq1NOBOw/YCbwRvHEyXYy9fXcSHjj386Mm7oOu+6TTfRZ7mQJjW8AD2RUHLlxOHRn5g58qvKfVw
u7a7pm5/G0ZAnIFCqlQU5R8GkkFo/MJi2O0dA7dYwgt4k8z4OClJGMNERwsa985P5pLZnFq3lrqX
JoY4V/0lI+/FLAb/OOPWTqGG7IgEZawr1pS01dao0Xg18gCPhsy3BsPIXFF/h6jN8hTLsUg8iEnr
fpGCzawPPLyxS/jKBp4wCq0Rp3nfQBqlbkF6hC1u14KlBqryaSybfj8I1D4DPvHgRQsEvM8/tbv8
20AzyaEEcNE4AoSeRNdF1VZuBFpDowzVyR/FsUlDiKkGUmu829tKBi9WB2LDtBibWkwAQPU0v9xc
dDsBkg+9cMSSZ4guvuw/huwzqRFFxtMSMEFPQ+y3XjWK0UQQtR+AVbxtufyKuXDgZhrARcjCoW8t
tmkv+OEUAYlxzPbOUszVTdt5UymsswgKBqV/Vm8ZQ8pld13WZrk29La2yRUkbpBWxfB+V/OA/bTq
xIbGfTXkRbY11Pybt8C+DH67aKZXnWrLE26yJ8ja/Fu2zfLWTfHhvFHUmluLoljMvwZzHA5ln1+h
xlRQFO143w7eU9mUxr4U2HZm2KyI7llopMJ7qvr+K41DY11PzJEM1fByTgEFuf2XQ78AaD7GToxx
zQaTlJlmtGaPk22bgSWO9tRPEfTl2m8g1bR4nFTNd1pWt499gtzHRZ3PAGKCaI93c1gTLswo0naH
B12w48CnFYtjXkkXhSa/UhKE3+WsP+z5STa4DbkZ4101vbatHW7Y6AIC1s1H6xQvOnIZwcz/RdSZ
NbWttF30F6lKs1q3no1tsDE2hhtVAkRja2jN+vXfEu9XdW5SIcnJCSB1P8PeayMvG91yi+5zbeDa
3umVjIgFrV4LadfED+Mr1BuBiOFn4m1cmnUNIz4nQ5lN/LNnzQ4+qz8nOmYSJ/NgwNQbGtWex9dK
Djw1J93tUDLNibYxPaIT6A3gHfWc5e6Bhhuvl0V42HhTve+9WnHHw+3Wat9Qh3hh711KASyoTJPd
HG/0olwx7WSI5zlvMyoTib1FRlW768RFG8DN4V45xR0itxEJi5TBv3auVjyltkq3EAGGefqp0mpY
BX2PSEeGpzBqMT9wQsuRiufqpcWPZBp8Fkg3fJUmR895jn3L2uRRZaxz5IpnV3gc1DWc36Fl+J23
f7BMJFsvc/7kiOb3XQOmSQPjABFUEmXZXf2BI1Az/HHvsfZShQsCj0iAvV7SGJMCtRjLAMYXO0Zt
Cp0nyIQ6WSPaNo15KHvsKXVrnJihWJfENa0L6jvsUzwjUuWnHGn9pbWld8LksGFA8F5nCcj7ONu3
SCYuqfQOOaMjZOroSuECCnYmyFVkWBX7nFoI25+vU5ePzVXXa0IYaYM+gdRd0MwBjkEq0s7rZHxm
F1Go/NMAd4ge/hsQSvP6+4NE/+2a2vDy+1HfZlBsQBLsf+vruNOtp6lu/wYtTLsw1eH6KmpRSm7n
mcggDh3d4ThvkuhmTURCAvf5jmx9XeSJ++nI+KMptAP0OevG8QyYWZvNcfOlqXv9k+0UEhSCHx1Z
0xanFhL2SrFDvnFrLOMwkV9615L7Myr+3eLoODJ5z1T91WL6eZOkGjI0tp5hZBG7HgfZC3P7JNI/
wdbJryyqPxI6lbf/78L08d7nDoB/5i72LtPquVOL8I95AVEljum1+yTDMRpkYbf9bSH0ZBzXjI7s
5e+wh8Bv+Igd+kTNpepzu+Q2UWXOTo4/utZZuwRpxkq3+noJJ945/E5UcAXmalHr/E1YnohgxWeB
Dj9HId40yCsC/asI8Rc10yDf+0ZA2RLNeLG5sTdxXZKww9i6tMB5QKtQx5GktOPvz35/cHP+/RHO
KdA2LvEX7XDjHa2eSqsK167UjEOSDmy0+oBJTNiwYHRGDn5vUnyMdnXhx7m1KZHBLuvJs6+2wSAZ
zxGG/mB67tElb3KJQZ3mXOQeo6Op9ok+/J0swcZmOf4+wEZ4aQxln6McDVOG52IhOE93vx+yKrPP
1JXDWptsOEK/FSHpkGho3H5l9OabXevNTjluhd2A2PGoLE5cEHRBvz9NgrE4ma7xJ7BthTdK0kXQ
HhFoFBnHZP5BD8KEL9BsugGtsGfCMJKyxA+xPyAS/e/j358RXC+gOwrYB2F1ctIqeP79QZj6///M
KbuTpo/k4My/WQufO/L3Xz1Y5qtnWw1AQL9h/obJi6t8YDU5/4CCQgJknytYxiBQG8L0MQyuf51Z
nnvX9dIN0M/kc8YVMlvESaWc+iylczfCMrklUJ2g9Qxq18sofvOM5sscGBmxNjBXOTojKgBb32Eb
N2+/Hw4SlDqv13XkTsPqoCvqZ9e5IrOr9skQkRVZOOmuqrGoRoYjz140Fbumwd0bm2l+htbXE1o1
+k9dZW3NqhgeRSPRY1ok3vlCaGc70Uz4aWXNmBqTfzAiiHNs+2+p5SAtQ1W+OgzmttjEvT3eGGC/
7kHrWT3+/iwvRms3jqF7QKti7TSG0cvOUxCi5vlTOubR6fdn/MczwnFZ9RZCJcsssDpMbOmQz1aH
1Gqg/CDtrNA/eEie5ikkkbbpXk3Wm8vzWJtOcmDnWaJMkpH7hOdjK80sW9WUI+9Ks79ZURg/ynvk
RanQOObas1Zr3l1Le4Y3BesDkyn579f1vw9/G2Inldw44cS3jMBt+BDGh7COLmFOj5Hx194BHrr2
tEnHoqbuKZPIV4Vee1G4isg+X/xk5mAh38usbUWm9NoFYv0eUhbHerJqkWRt/hueGoXcIhjznx0C
XgF+G9UhHIJ/wpXtOUoH4wwb5+e3UbbhQxBx2bNMs2wDoareQXfz2Zv4+XAUsUfjGPtkQHfA8xCH
WGEl5tG6fEskAslScwaGd5Z880DFrWziU/U+1F6snk2eGY7yq6LLZd/sfMjKr2ES2hAACizxKe0D
XiG+eUnp+8DXS/m/geJ8PnY9TBjcp1z3u9Es1Y4hhNzh54mvxlwX/rbNXh9v/KkIPkQ82ivh8xKr
6RIMBBr6qaweI1lpgzSsH49I0DJqubU825+5R+o2iPBJ9QGqOSyka/w63VtsD8aBBJ9qYc4faprG
NyCQFDnayFax+SiY8h6pcdkNF17wOc3G9nluaBhtsyzbOHn570+AlAo+B/6EZZC58L8X3jCjbgkJ
5N0Hc/mSMUK7Axfxura7T71tnsUYXGhYsC14HRqHjAFX3u/HDAtKPPejUjh8gxxopf87niYOpA9w
k8bKBAPE+n3WkLtJ/UKpV78wDXeorebWth7pt1HycraPLfJMOU5incgRwUIJhXvqCwZmnjZEW470
cNWUeXA0hjn4m4rvmmhDuKyBgXyOuXMMHJvHPhxRe8Lb4vRIfUi889OPZdm8eVqHBndsl7+/x72A
zDdpSAQOZ2ZAVZgH101zFEXyjQluDn5IyS/guEuwMpgtYWAvZqrBa+Pjcs8t82XCibkyVQD3C5AG
JlLAXLWKHITQfbcNzAFDfdE6rBdRvg6YhNaD136a8LFISML1UOvhP6etmfrxV/jjaO8AljgqZCOR
E1fstgVle109Bdrst8u6r6GzruNYersMF32XPadeql2cboR7qksMA/I1alDLpT2DMnvq9hjF7b0x
goNxeQ4WnX2N9LTbTAVnmMukd13NroahrvG61aChqgpp60hiRa9BVwkYBztpucLUDCrYjF8GSdcQ
Zd47S2ly5QeU7Oj584X3NvganupaHhPVJ2swl0SQmoCcCKdzc5yuvBdrWyvCra7reGgATy7kGOxD
7rhlP3n0olhR+iiOF0oy6wr7eIv8vsLlZdxNYSq8TNHGnkz9FFLsZpMu1gzWP2t7xuPyVVjoYgaT
sQ5yQrLMqNCnneldFAl4ZLfL3ZBCXZrS7tkHIPzcG9FF8cTt7dZ2wAt6PGye8dB7TPqonOTK0hEX
+yUNa6+Z00pI/aRrJst+l6Rq2rUSmeS0Yvu1DgzvNeQ++0ZclIk11qUiRGXjvBau6W7xVLXrKm8J
TQaGEyUoXIkQAdXjWfCeiasd5ugFAGtspKpkDSUc7HpF0l6Qq5e0KxDfi9zaW3DmcQdBfBhtek6F
T22FwowhT4mAqImI77WCNwBpJ2T6zV62d1khdFIAv+JsTgAsjoaen4bCGaFkVk8qsNp1JMNvF13V
HPKY7vDD/9Wc6hDECOOADYOJHX46i6ZB9/RNMLADzVhUZaXxFVrhhlSDl34a9W0OyT/lGVipRkBt
j+ydTFGXGN3Fp0/EP4X9yZ69sI5ubAuYBRs/OYcVT3fCH0cGf/LZ28zYgPtgRYxANSL0HKMM1tpc
izF9rdExnMah3TkgYuIIi0opyKgI8k+7LTwGFfoOGtRatweSySgUmXUWW9OcCG8cAHpnJ8tHdaBp
WGTCRswiV3410IJmWw3BDqrSW09OFe71Nl9RcRLpBuCJVjJ4AmKx4ODJt7IFuAR5rGaSE3FUGD95
Hr8PYdUgKAM8EDlzDKJYApToll70JEcNypvpVhtEvoC3qvCvb8hlJvXsWLsFWvEme+47t1qA1qAI
b6sLQrZZXj46W5xwHa/SlGxa37N2UZFsHVmaG5Gx1O8nQT0CLH7Tzpyw4VZX5EIoC/zooDfjJrIX
Hl/H9TABG8onHU46QucMF7cO+DJjv7oo0fN46W2IDPRPZq+D2tcZ2RPYZk4zVzt0+ucqLnCAk9Th
mdre0KfPOXbBLV3BF5c+hKScYKWPOgq6TndPVFdXx4j7nafq5OQZFcJ+MJOm3TFO6eg3CqJYMJZE
EBWaHLys/tXYK4fvZp4AL1bMQhr2uoG19zzvjE0gOGVIpU+IZh+on4qtjiKhd7lqQJHjTeiTPVbK
n0wFJzGMUKJsceoL7wHN7rMR0YHANgAI2UqUzldLOiA5AfHRnSAA4HIZthSFISg4XzMfVFHj1kLF
w3tyDa3gtQfsuSsV+DszJKug8F7BG342EW5vvyzeVS62ngNtW6QoVtySVA/nXzpJMFzS21aoWhki
FZc+H10EY2DEynqT4+XZ5VFtHc1ewGW6s0e3iGDpflAPpGjrBcLmqV4Tcv9W2P5fkARAc+N1y+hm
0egp0Zg21KbIhu0Z87rqXGmml71bJKiGqGYj2+czjzmhC1RQlbDdldEZ8AvFQ1J4xtUxm59Np5F/
uUahOkFP6My22KTkNy87qrOFPJTF8KasIN3olftgKbGJOryOBi93XCTEWlPrsFcM7UU2hec+rla0
sC8MKZ+q1jsFhsBumgMuiXO+EeKQ2htKkVuGtH+jnJYskl8iWZuy2y8PZebBPVOduyERuzDdHyHw
jbd6xaRct65t9dUnkLb7mp4DueQ+V0K9kiWCV8BKEmopM3kO/0o8zruidl/hxC8mvUiXlDpcSny7
TZtZnYkWZFkL/Vij5MlYI0IKh5DFfwQ6p1jyLnsegKl2smGqkDLQATxe9qjdiynziOnMEKnCvzsk
SrGnC6PN5LctrXJ3RhzLZttkh9P6+t7EIrqC4Pyshhm2K9QAk7BETtABaWngZjErifl/FGmKAOkY
JlSQfKG7leYb30BvLOY/SByNr5aoLRxECuZ8VAMa9RChzjZIvQEnohOWwgY2wuCxRCpaM+gAFl73
Xr8Mpf5uRQPa7xmPpox9lxpPyeyZyax8y6PO+1dilycZJdrmsXWVZYD43se9YCAnZn4L3Ar+S8PK
tifeYUtyGGrzUtK6Wd+xH705TaVYajargd5Aetg+EFBid8xBwyqKoknZT9JM/w61HzwHbbA3/bQm
aaK6NYQIvYxZe3EyYm4N5qiTxjSgNThwo9orl2x0t5MNPqyLFQywdlznrne1FUS3ICSAoB0bhtlA
Ik3TD8/c/fMdkwMxB/1Iu9Ixia+Rcjr5KjCZShuVs3Z729uxbMe50TGbrazqXTPK6dUYK+CiAE8X
w2TzZ5PxnERpsk1SM3qOHEE0vc9XUNXNT4I/F1HiVNyq7JH1mntkQGHLfZVASB0m7MxKKYxi9vik
twJ84aj0FcOeGs4kD67TjhjEG/IakuhYmPTgmDA07rmlrCmZcJpkJjnspKQvujSt90ZrHwR14Loz
x1NTYZ0ufDTyWP73SMqqlVY72CXcZDNfeszcERDjS1gZ0/DdW4yjAicgsovA8WIc8T6nj6QGD5cL
4yPs9L8i+uDRxATuwhAyqzliQJCvm+OJMX3nbIXubQJujLSxjXZKNxBoRu7BqtI3bHlUIpPFjFw1
QLPR5vSpS13uf0UT8M9RIbdK82fOtk9Ukoi9/O8QbmIgc2a+DMYXtuMRrUtTiA1Sg83kwZMruvXU
GHe7pNiaagHtjmPFYDFjCQj8RAhvYgz+S3DwpmQOrg+Ne0ZpcKsxuEVdAjMqhrPdJelr3GPnZaGY
s5YRAj9QMtb5ykEXniEl0rS3pDAkqh/0NqLRbiPauKWI+mxNilVsNotQeM3CdKlDB2fJ/h9z5tAU
i6DNNz1gJybJqMMGEvL4PpZLn6SrleFpPX7NulhapME+R9Fw90KWI44Co4IsHs9KiBrM8HARE2bb
11r6pPujXGORnBZZOHxAU9XZciaromLsjEhM37RV/GbZ9d8g0+cmu37R6/BPNj47ConT1P1pPABv
BiudZcBBRTEFaSdHOE3iksGMD1mys4DPBkLd095KfM994yKIC0+BQv7YThYma6o9rCXNl+jw81RK
ENBm9EtPvaUyu2RB8aCBoPfAPuJK9+SMET0wDijNxANYwTtS3GZp6PAy8o1b+Wl31RCJpGPh8nT7
8bYDZ8Uh54B6TNyrGrS3tPb4vvYYmOvBlKvewDeMJChVaK08XePYsYW7aE2gvnO2roYwGYMjREq5
vCdiAqlVhHJfz6c+sdNx7mmgIjCv9KiRWFouiHPB2tAZe28/qOoaBbJ8Sxz9ZeBxE35GNq69BHZH
A01NkrD2zeSuGWusZBU1p3bEj7AdPOOUp9YXgdTYVmKGwbkZ3Ez7JQs6spGtIlwpXbta/vAkdJND
2bZOg5Pc8DXtkDzse81/S9iGL1SefRJPgnu7m5NbGSpE1kZDCb/w9h60ZbJ/mlnF2D0XqYtMurAP
3pwly9geX7Mibwm9eRnu4dD54PmqPSzVZxx5NUCI7Noislz6wj1UtskThiKP8qTZhEW1H+wPl6+q
L2fKSZR9BigOF0YMHMoXA1/jBo1hXAMTNRWE8Qllf+tquGVBHEEh8rufemy/CHj6fcYat2T9eXOM
F5JB+EMmtKWmsYjKoAiVGt847sYFU2+Qpfq4Fob2ZjEfXg0F4oUYl5fbjwcXyKAIYnY07D6sfn5i
453RAPbPWpOX+mhGgCe7rhr34RTsbFF+OdRNne3PFnrs+41XXStJAobjX7gTh22PHU/03pcwjKsV
YNRO9fraiiRCVDBeMPAcHcv6E4XFNqjoW12t/kS4vNaF+rbHHsSOU5fbwv5n4iQy49bZ59l4t3Tx
wSmMvtBfET60rFmdhlV1Nquk/Ut7HGESga6CujJKCXIImMPSAe4U5MowpaMV7bnT2NlDFsz5NO2z
GeMONprxRensaeJmPBeRv6Ji5HG3858RgNU6qAjMCXQ0MYnODToxSaTZG9Lsc2z6e03zs2BV5yyZ
svNYIEfTWxQyLWvJ8d1OWXXqyn93Ru8PkIp/ngfYg79PDdleU/E3rBB30aFWJkXuHZMruXD6i6s7
wxIcopHhUc3JavRA4eMZfKsS/0/gO/46U+8puvoVuQB/khg0JdkUezs0v1DPApLwj/7YyCXJfxMy
EJZ+dCFDXz4a5kxMKMSb6O6215Hz1NXEsic3LWA45msswBOLSsIqCzwCLmIN5YPS6uhRsT2wkoQc
0cY7LmWDxpzlja8Tg1bg3erqq+Pib0SbSy5ybG+mEAcfB8MKiiSVp49c2DO2CGTyZ6/23uPyqbeN
SzHo5H4jgqSiPoOHw1IfCkA+LtmIPrxHQaErQipDAuhYTtv4eGpqluKPL7S9O7DnMqCcbZ0Y36AD
R27TuuEmCsfvmgHGZPMyFRxBqOeOOV7WssRlHvrXTNcush7OLWnyayskBqOtUbY4tfUTNslRhd05
hYeoOekhkcGPXT0Rd1gxw86/24gqHThVwaCCDu+7DkmQLHo4NHXw1Ce9WmExXYEsx4iuk/scxIy3
qYC3vjegvNCyk8RWN9+pbpvvXFzs00Sd0EFtCMz4MBt3055bcdRY8WLH/MzD+j7a+UvkOqdUZX9T
rAXRrO5iRxlyiBFoj8lyNtb2yH1BLmAQoUpQfkB+Vs89YEdEvmDWQBQ8LoVpZEvL/h7jwaZnrv1F
3SxkzRbWJZWl0LjeKQxOblZ9qIs22mxuuVnRmVZbyLCvpcl4ZzTzitnMMwtmMoCaul8DXr72Hkgd
Gf0je1RiI4RxYxoLMVDRhbgEpokFKOoWjKyyQtEIPCS5A8LEEs4mY9GGyYcO2ryVSGqJ14JQmbyU
zN0WHaHrza03115ExTG1JAzoQbqz+4F7JOAdLxXDWRVdCa8kSrsM7pmvjiJtb7r0C7Qp3h/HSh+Q
QGjfYuMrKwFamYV7zgcO+I64Qjd+IAZHXJlgShmN7sqLf8ny+qaINMFgS1cyJ+eNLWYEtyN7wM1m
k7mGsKz8GDQNomxSgD0iP8ekqEY0BDssIfME59KftmU5G7Rnty7wAwG3pkre5DCqmKuiondJuy2g
JgowW1t9qO6JF88peJjXMavvVS6Bo+TNZhTGxe4oBYc+3zNIBVxj52IxiT18q0/Q9tokWTlpNWkV
Wfq3FOaqaLxg5aSs/x3zOFFu0iyBDvFyUE45fqyoQtovEg6yIZbrLHxvm+6IF+XqWrPKIHA+50mh
YLS9QHuMAtVvuoW9Qd+b5F+6ob0GnQajJux9GC6rlPgeIPw9Rn2kA3VXPvlZ9imhgmCQxew8skXM
gWQ/acWxV42Bfn88j1X+0CG9rmt9Ws8aW+JpVszbDqHrfMmsWrVWcBE111TdDh2zL3gYE6zJbiTS
CbUtWr7yX4UAp+/gfcS+EW1cLYVTUT4caaHSsGjBJdGkjVfsai3Zp6Z4t9kBOUxskzZ9SZv2nozh
a2ropwmDy3xZdko9WtSdhISdh4qT1UvkNmKKVQXu2cBzc/A9rYJyddJT+hrurU1ou91yIFlDTf+Y
PjADDgaWqTABqoZUW9k67Rq35U3OcsHKUOzs8+KWK/vS6LxcI5cup7PcxLhh2abugwmVcmG/1I2b
MDvHjS9gr4z0LDA+30efqqFShLKFWtStmaM/IYo3cYaMf1rjLzOhircZqFJsBtspzh4kF0gmpOJU
kIdRI0Q6lm3yWVL6uZl78sitW5t9QnGsWeDAVc+pnnRPoQvCvAhWrmisJyPNd3AV6mWCKZ08Q7hJ
sJhyVwP7FD/QbT360t2KUd8r0/tK3GCfdNWFr8cR3dyLLL1pGYNcw+D6bsb5rIungkrwPwWjvxq1
5shYiCyFlp2o7fgQUixC+sRPPxJ9UbrwOJrD0HGtU/LdWml+lTZaizJAxR/aqGzZLIbam27xoihe
0MLgd4kqe2PyLEbfRnfjCCqgEH69DjEgRIGL94DzHhTPqLprALMG9vvJolDy41Z/1lwee0RvmA7Y
hoODyle54v8fxdM1jTpk784Tz8I3enfsB/hKYUEwFuT+y42x5yR/7VM0zvHAUn0MfPi7CuBZP8+n
J/eOvonNlNlyPqJN6QztjPaFkV/gPc+fxzAQLgu8sZVQIsqJWxaTjwW8BisWKX8psDR8pwjh5/ci
ZAwXeZ9hEP/TxsReW9xAeVaC0+pkw6NHdlVJRdAXMe4uDiebbkVzgeQ6pA+QrhTGOWUrLmxcGcel
R7gT9JEQvnRavWUpMevUUF/x1JzagoU3fdUCMjrUWLwCUzjCmqe6CGyfqQlPBmtxNLzpLlL/7Kjv
OINmqJI/qXUhBr5wK4y5YJstjESjTyUCNQcEBhbpRsiXyWgICrCxqBn4MzCOVxbhAQpt3iBfKHJn
PzCRS9al5zRkoOQ/1TaoYF+n7Crz9os6ZSJwziI4HC2J2paJ89DK8SBkvSlC4n90tqWMxhNC0zM7
hEUsY1ZVvjpP5bEquy/iOTbVLPcQedVtffIlkyndldiEIcQheOFecSL9wVji6JTV1bedPQw9JplE
SaGwni2+a7c0AFn0FdzA0P6o4pGoK/3sJxbfM4N2FLhM2+S3IA141RjaLtziyXejl8rU/jQVHnGo
XWbl3bLvrII1Li10NUDJdxiRipXIchyXVf8u8nsn2sdoGt5WDOaljRy5wQSTYlu8aQm4A2Fd6oTI
WqSNZOlhL++N93AOZM3s9qAXJSx9NMhWNoQskapX2Qii2OJXu3jkfvEnbpx4k2jZkURgsFYIYJdW
m9P5M+ZmQCO+8AsuzUSrFkrTfwhO4As76vcB7V0APXKZa/WNmf9nn0SvhOOQJ1ecw5HYVLJ6SSrj
vtJjQlul8fn7OUv9rei6E206jqOB8ZL27E1Mn92Z+WO52ffEs/zkk8ONosq5ZNjHx4CBivSlw1y/
+fSLKF/DyZCEzp1RON9x/uDvRJpfd92hAtqPNTjf4bMHJOFXr67fLnHwEMvF9WjW4GkojSISDEA/
xY9c4SLueea4Blv+ztRxacMrHKaqOyo/eoeZ8Mgb6Fxx5f0bYTKxMPUd41STQNZpKdHywjx2cHYZ
eyF9zHdSS//qE8tvS+5MjfFf6qSI4/AiLzDj3qo2emE9SXQbB4LxU8riU0n1Heog3TxaR8noE/LD
CXm7WrS1+9PnSFgKReUzNYDn3fEF5R4B2BmKa5RmugTINfTdK1MabDWwDse03QCxeE2h0aU43ynw
L3gz+40DDsnEEWKgsrDPeoIfBmZhvmO0jIdIZxE4Zvcxu7iu9jDNgRGObZxAuwzMrdnGs6NgavJM
ZsqSONl2FWbRq1+JI005WMrAOBGVfLWFviFgYAWBQdvNEtIU28gqaZixhSI9Y5wW1IbTvCLZ9MGw
9MSwqNACrHSze9T8ugiav8yiDj0+hH3gaTcp9P384krnVhjotEnKop2jznEJCPZ51xfEwqND77R7
R47xQnisrry6uBDz/g0TYF3Y8LDsAqw4Dc+cCV1mxQualy8nb59yHY6NKhk+p0m4ccN0JToN8nCP
NLAL71Bx3rws/C4NAIPhNBfeBcW+313HaqI1SV7zAbElOqRFqA97rjlvUfDF9TmHjM58YH465vLo
5SRy6Fm0dKXPayPEFpWbuR1xqtYOxVQxnmZ+3sKx6C99K74EJfQJSsugyq8B003K1GADPOWUhc7W
hPRVi+YMsepuZPG3js1wMqevnJikpeXUN/Zjd8027uyoDp1D3n1Da+Dj8aX6WHlUeRTF4mra+fdg
4ZEWLG+GOcwjidurRkE42t5dZRxJZq/A7XZ2up1YGjMX23XIzrYklOibkDAJJn1LrZ+6Tyi0C7zS
q7w27LWPJpfYxPFcO+XfRtzhXX04qMqAKTGg07L6KeIwJI/70o1bX09nxSKXkoVwAck3ISZTvY+7
AKNp/GQw9lhFLrh+4hTWZcMvj84jK4oXMlf5Rfciy+gWjXTYvVvv5wBiH+WpS8K9T2Y73r+0s9Ya
YwIufy6LYWIeJiVpBtDm3RXn9EvqaWvdIMRAhIwtyb0+DCCDyuKLlCqVOHc0ZhuriRTo8ejgNO01
wMMo0uG5TsAltv50zEvtxd5agpA+mY0asyJyWusOlWJW/RFacyc6SH+BZ3BIS8959oKOkY+07tk3
a0M+5+qZo4hwcsO812H1kkygSL0zpi4kul6xr7oIFDjBUPhkgFRp/YoQVlR8BAO6pdxbRbN3EYoG
49nyiVcJHb7TeQcByWFdK1rWN7Ddyzl+ehqHdAWEggE9SPeeWpcnJp5Q42Ap65LiFvu9i7262Gkt
/OKSU1zH5oNtF5FcV2fvBgC9dAB0NKTcp5kzkoyF17mrhg24i1l90V0bOo1tY4zZLuVA5YqAnp34
F5OCd5NKwona94paU01sgmXrbqxU05ajbE6oNgmLZrvDtX2VHpwaz0GGNbX7OdUZFMguH6iq0th9
9QzmdoX75qacaRVnGhaROY0ve4TxHNYo8PJSBa9Q3yKXNo80NUfLK9V+3g9oEBJXhcWUD48FBUBG
q1FmwXJKyLDqQnImSpNplWTPgxuzG3n1IRlDLhxOg5Y82H17u65Ir3VZGKtOKLr4deBOEVLuT5w9
DOgGhEQtwS3A9MnEzOqtBitGt8unUG6RxCFt1/+p7lRN+WfVy3KT9AXgHMsgMiylgTIFII2+GnDi
9Ce4KDA/8fKzKCXzgZWMMvjTEudE16cny5vqZ5svi1JI/P2ORJyS4WNrlRtZztkq+k8bwtDAK/HY
KavixXN5s73oOenC7x6Zz6nV66fuK2yAvabGGocuSSzO9BUOYbNlNP8IGdlFofzoMhxbXoEes67M
A5GB1QZ09FWX0gTmkP9kvV/NetF4pWiJRkWALiL/tpjzl8svz4zoSvkXMdPbFT07QWBE8IFYnNKc
x0n1rSsn28f1u9FSvEaAklZU/k+dCayMEscPQhgN2hOIqttYJfU2dT5cjSKJUSZiCLMBnqz9jD7m
D6rtZMkg2HGiVT5NLz4UVNpumIxdc23iHP89IfFrLpBVC1yNfc63T77LgoIQ/SwuxbFwnkQ+K3LN
u4NGigeKaVddfLV1C6LFpRqfU7ZFaR2hTkLud6Yr0v87sfI/pmVt+8y7o5a/c+/N3zOH4FqkFqxo
fKyQPQVGF8L9zfew3aLnoOTEhLFhJAY1O6QfVYg/+g1y0WdPtBRyPXYGQYo6NiOMFIfSwkdptEgv
TjuxuPXkP5Rl7QJbICd98F0ElbEKUkKJovA7iZkXQ20gyi8DvzUnVfWN4orO5JMV/TPTDsGjBkvT
Zn8WlqaxlDCbCxSOyiqrpZ4XOORQ6gsPcQ4K+qQR/i60GI+2OTJG4Ig9tMrsbxtaWKYjXi5pJ1dL
1d+pZuw8NM+wrFsWqO7FSlHDgfwwBqdg7b5nuc3ryOuzyOrkhuZpbJm0+gR9cUEnz4h22U5JGhEj
DSy0He0qqP13OdTXoVFchjZDXz9pXnMLWzLznXqVlg0iLL96Y971bMqKz4VMi7D/mUcC+QzgTOg3
Bc5fJ6YykSQXLbMawmNF6lqfkx3D+H/ZO9MbPYG9+Me883XCcLFohoFhlouk3VXrtAbwMwKTKCYT
AQz55UnTn9FFA0GnGGkCcINV+K9K/QOrw0PNZwnbIDunYXVhPDnXKVNIk66y6S06AOWHmTc5l05U
cjcV5ND5G9UUqERGJnsJZjFeJiAczikPTBhieEWadkPGmoZZQv3EyXs44ruBOLRC4XAnXh1/PaIF
MV0nTJGIud7cikOUREPwXDNI/DHWyR3mIVSgZGSKUqi91VELskKMGc7F3wSobJTGfEeAbQC5iJKl
WdmAzhGj5zHTKIOCc1liUaIYQ1WX1xXpn/KSk5gZC1Z4Rglzf5KDvvYh1/8fZ2e2I7eSZdlfudBz
MYukcbJGZQLtY3jMo6SIFyIkhTjPM7++F5VZVSGm6N4IIF+upKS5zWbH9llbT6uvTKKzKNAGzqD4
tAn1czPh3Kr0p9URHy+s8doYr/R2JBxRYILhh1NUnfSscy39pqYkbAS89td9+zbJ0dfkpW/xW3VZ
rDOsRkfEhI1NWFZR+q+EJ+NVBeVvo9Q5L48QvjlgWgDsKywXPYI+XcuZmJg31/8cfKeCzYlh5eZW
0fH6GYgPEyPGQCkBL+GPP0pN/nrqX/lgzQUhNL3gra/Q+JBUuLJre082cp2K/Nyv7vNKTXiYsO5y
nFZ8LKdw2eTNnp0ZS/G6IrkIvQi/CoZT8qV3CGE39ldMuFFVRfmWIw16sri47VGLUSWbtzhR7dpe
3PQ52WvAUu6cmgg1oOBnNYiUs7g1H50geYHXBNhsvM3NFjJfgGJF7793MJJ9BJPrRvJ0neOuxCtJ
ewhyEwQdZi3wv6E5qfrAIx9Pgo71+usP3DwFpgzyvOUmZ3vwiKA5s1eq/l00RT5G7VL65IKD9OGZ
v8I7OLXMswQABQQ6Dm5UKpLP7mCWsGjWMqVvu9E4FxBy3XG8s+DAbuE5PAlrp8ctVqquWfBoIXlu
T4luOYeg7l+IdQy8lsYvej9c9MTW20B8ZYBJglYm2AVvstMgdx583pOTWNhey/AeC3CwQoVzhTC1
5/aLGMvjNaGywjNeNL5ajbI2ImLDZgyFNu5uWDc3jTbeYQC00o0EPTJ4LI4HYYG/q5Abe7jryUdP
dIRfOWHcqnDvCpU4HWiA556zT+EDJtFFfz32hQCrmUbk4qP31Sy0/gbPcmkX5p9B31hrQsDKhSbh
+gAFvyh0Wz5b0jpPQsIGPKZA9lLG7qsTc78VwYtf1/XkABPuVWx6XhowyUGd3lq9RhZTIXJ2DqXf
Ck4gn1n6dm4zHhTfyZ4cDAfPfZe327z3sxdNjx8HgeewYpj5xUA+xaUXwalSdc7svNV+lUnO7Thp
9T0oTv1qzLn96inMA+7dJqmtcXmd+nl1IG7Fgat3X00OOC8dznQbBLjiQmmT4pF3JZJprfgllvm5
atvFumX3OMRWi1HFI7xU9dzSunpTBih7ZeuSPfGznfKukwbcLGmxlxU6nXWFHV+VkzUekMsbNfm5
CExzYwy1f6OPbNNRzDuvo9v3ZWonV3lZwAYMEoU3QoQ+3NCzG3aKrTNwTEN1hbhkakgiY3y5TJvL
Ic3Uh6kRcfDzbjNhYixcqyW8ETL79SZ4Ks1iynsjy2DI8D4NUNvymoKJKmFzq0NmGXRkx/N4IDX3
KRlLIh3ysfMs/zyuxTcpuL8hW7knY4zb1ojYFUqMTQpmA+pahTnT1S+ty6aaom/A1xgwreX/NAP4
SygZcPcj2S3RSEaWj15h76Ocl/8wPShpUlxO75Sd0wHXdqIXjZyqLaRddwUtkLRKC7R8FU7JAdEe
/vgP4Bf1tiYuqRe70VX9nV3QQFkVbJDNcTZugy001+luSWhGyKvQSYyNnaB7dwjK+b77WbHVZwga
wInSuN2COjSdQ87L3CYwca0IxuybGNGsI6QgbDMl9AjzR2DVYFSFfpso4rlQBSOiu7JwxD4TQZOt
wgEmKU8i/WA9Yv6p3XYcMLv0Mje84K5VLAubzJ2Pffkqs5EuIh7R8TQl+M1L8nCWwtS2MpS6So/7
T3oe59lTqYFUjs+5uDrrXBHjbgg1khuj2t91CIEdE3SyhFiqDjr+9Ea5hp/Hm3cXFWR3JMAMsEhK
bshFEntEEiV+g+OFL0xt5wY8QUoSE7AmyndowlMCvcTlA3OExu4rRBfiYiuEesY1rQ2wMA7aHiiO
iVhasbEuetZ60mM7WSFAbn/WTdoyWbjg4jOCOJCgtA9W98xySs78Cq8tShh/VfBGP/cAoNdj65HA
4q3TZIg3ZoWu2MbscquFPzIYVAfNDZ8KWwbrT3/95z/+6z+/9//He8tucTvysrT6x3/x39+zfIDI
hM789//8x2OW8L9f/5//+Tezf3IVfC+zKvtZH/1X+7fs+jV5q+b/aPo1//NlSv/Xr9u81q+//cc2
JdtvuGveyuH+rWri+tevoB7Tv/z//cu/3n595XHI3/7+6XvWpPX0NS/I0k//+qvDj79/0rRf7fTP
Zpo+/6+/m37/3z/939KbvpK+zv8vb69V/fdPiin+ZpkqOhDLIVJmOIbx6a/u7ddf2eJvpmUamGMT
cPr0V5qVtc//Q9f+ZpOvZKuqY1lwdXT9019V1vz6O0v8TUgVxZWGGkJXyVX99N8V/60D/7dD/0qb
5Bavn7r6+yfr01/5P7t5qhcFGbZh49yj8uffX+8D3o6p7n9gJZVkFk7KHE18ojCQEr2RN21fRXXJ
QeNdc/yr0PeFUL8/FeLI3wuRVcmTTajjMKpy8MijZ2yN4hPfXqiA4/z+7YFsSgmj397WDUdPtfmJ
u+bWssLLprC2H/v59u9F6LqoRvSeJAeo5NL2RWNsBuzHN8e/Tjf/sXGmir3rgVQIyR6DDL3UrfO+
6c41ojSBE+w+9vmp2HefV8IQwZxP+0Smd14oPq+nJLy3zvhy/PtTH/5hADlTn7/7vl10BZs58WVP
b+013KO7aVUkZ3Z62L6Hpw8tF5wKd2Ll+niJS6NJ/F5iiCCiSlwTP5yOk2vT5fV3sqQ5cRz//FJ/
MOXeVygjANzguAPMo7KAbwUDh29nl5TkxRwvYBqZf2ox1pT3BVRBU2QK0Npt7HYXpH0SmSmR5pUR
GeWG0L6aVXXtDrF1YnwtFTeb4fEAcrw3TH/LhNgnxHkdYQ+8plnwN0X1VChEXlBAqSeKW5iP9myu
I9rOjLyChR/FlVmtKgu7U4zByF3DHrKy35yolOU/t6PfdqP368pSWfO5b5B6nrm6v1Vdm+Cr8q1q
s+GA+ojcB2ydDsf7a2GE27PpX/PsrTTKlIThvXpi52HJgi/FZpDhtocM52gVFpWnClsY3PZsNeCC
nCTjQG9JrgihVXBKlGR6HK/J0sdna4HZkv7XO7RXpnbXcdS9FaNinRjVS9+e/vzdOlAmzlh7nu1z
1DFtMkcy+wwOaPPz+C9fmJT2bM7HpoYi02FUqZHEakC9icPkIe3d8+Ofn7ryD1PSns35HBv51B/5
vCwMIgcmc7Ic641lB1ehDsfGbzg2Hy9qaczOZn9WQW795VonIq+5KGTzZovua5tmzXqsAHQcL2Wp
N2aTngfeclAtHzaCk7hrUzS8P8vh6fjHF6pgzaZ41dsoKDooxsJWNZKiPT8yz0cfW5RtHhvWPeYY
WXKiZxY63ppN8VhHSlhClQBBQyBB168c5XEASXm8Jktfn01trSyDXgq+Lur+PMqqp7QzvpVx/3j8
80sNNf35uznR9KVQYgtLwOnzjepbPHt4PzvHQm3nw6b6WClT5d6V4tZmXFQVGZTEq7aOcIlgdZPV
cuu/5LAsPlbIbHrHdVeH1Yg/btOC1YyI3d7naYhopUiSs6I92SMLA9eaTXRfRp0MzQHKqlkfXDeN
yeFL6hOVWJjm1mya142wAY7id6oMD8hdzlJxJhyyyIj/D32yP95SS4XMJniBJgXH8ADmjbQu/H7c
qUl1AVAEnxMSB3g9broTHb9U0mySg+VITNBK1k6mRn2eoho7EI2Jzxsdq45xHIqzGPnc2fFqLXSM
OZv0fuiYLnxxUmLxTVbjyuJea53amBbmoTmb5S0PAmbZ4oioi+xbEpgvduA9NY788rHfPjXguxnS
1lqjWwnoXquWJJcql7FaffvYp2dTvPMgOnh6ZfHA7SmrsO9vjXR8Ov7theXDnFrr3c/WAE+58N7l
NjXulfxM0fyVVkJvxsvoeAFLfTqb1GZsIHXMR1I7I2Awd0FF8GGbkuGpJR87FRizIYrMcjCcxrS3
Q2qT/4LWQrWsu+O/fmH4i9mI1JF3IqfnZmOZBKw8QvgIXBBM2e5DkX1s1IvZwMSvxs/g5dpbH4l2
MwkLnFPXgIUxL2aDMqr7qoA/4mwR2zf3Q9Z0e+nwWNMOabM/3kJLRcwGZ1+R22qZvrNFVbP16uJh
BLHQ2LDaj39/afzMFmsy0CJUeew8hOWsvWiVdAtrMzmxvC38enO2WmdZUmiwTq2dL+DPnRu+VZ15
TWFKxMB2q36oFNWZLdcEgOC9C26Tgym/xYTozyKMVwH/I+SsP1SGZs7KCL0SHg0kew4xAEuDYdcz
wVLSUo93w8JEMGeTzKwUL8ab0iK/Re2vy9K1NyHkYFgOtvvokGq/hw9QPx4vbOE2ZMxmnQeoLq6g
tGzjorwESrwGvj9Fh0te3rSHoh94gS7Ph87aHS9voXLGbAaOQdtoKMDMHfldWDn5bQeXknSLIHuL
M1tvd3h3KPIpBEH90WkzW3dJGWMQ+50D77sGQZDcOoZ3EaAEPzFtFtZ1MVt2R8t2rKBImDZVd91Z
w7ONtQzmp8jculN10KbO//crjTpfefW0KzXdphKpN1z7eBAQfIdJU8QZXCbzGb7kE88Dl3annVuT
HeXx3lqYs8ZsUYtrDJRcXl22LshutVDgNfUXbTdcHf/8QssZswUNpVRmyobPl0GrbFQwCfsYdfGm
Udrqmlcf9YODbjYCDJLY0lClnCi+TfFGctXsXthfsoSENdI2j1dmqa1mwyBH+Tcm2ANtyyY5Kzt1
7bTObY0XwYm+0MQfh4BmTH/+7vzgFzE5LhUFBCbmq9nQXJTY25lBfOOoMLEIN5q6sXV5ihia7Cfp
uvgc5f43EbYnds+lGs5WcNMTZeqZ7NAlbJOWJyjfhw+B9/PxBlwaDbNl1erKDFMS6ofdAhr+zzo6
gigBU+B9rAAxa8BILcjs6ZlDFblmQf+UyezS4QXbANpxvAoLq5uYtVDuCqBfIL22DmKdWvPP8IxB
INShe9V98OtRGD0cL2lhrxazxsKXBWsr4XJaUpSL0k9J11VOhIAXulnM9h/oPzrmtRKMp0tyMNZy
lvmzIG/nQz9cn204MjcBtXeWvR3RQV1KywMBHwenwpULzaLPthdZaTnyQppF9jacITt5hg32wQGq
z1ZDDSpxQeawQ5ywuSCHZm2AJynhKFgELE+MoIX9WJ8viaBLQG9QhtdZaI+ktm7C8bLXw7uwTdld
jHwFvvxSqeTrx/pjGgXvVhUul3npkIa8TaLxIomxF7biy+OfXpjQ+mxFzECog4FmIKnYLOzy0AX7
lUPRcuHp3fejX5wYUjyR/Wlz1LRZQVag6y1XExuYp6JtoliEZISKF+ic2I7HPKurlXjubJzMnEEh
MSAhcwFyU7w2Za+tj1d2Ydbos8UFuxnQki2Vtb1XIlorDKIwyDwV2ZpeKP+w/2vTy+H7bspcM+9s
E7au4X7pJsVf5YqHWCu/YhWEmBe9vw/2cLxy1NtYnHiZWarSbI3x7BoQIhjQbce75WGYHrtZ15KD
HenFiSKWNjV9tti0WFkqlh7JrY4QV0PKurVdF2R6w/3Pfoajiq7WIQGsVzf52Gww68k2NQGeiVN2
vOMWlgxttiCVaNzwFWRX670RtZZyQFbysfONNluNRGlEtRfzaQ9JzKbutW8KBpboLkRGEkqpnBh6
C7uONluXLJ6EelA13Gr9ptzWvSe2AQJqvMwREVrk7q0Ab8gTzbVU2GyBakSWVWNBYZUa3ICVRK6d
kONJ0pZLzmtenajTUq/MliWkfVXVTDd1h0l8i+Vdc/CGSN9/rM9nk3XwIuHr7XTwRMGy0XDVsQzh
nGihX+eJfz+ra7+WqXdLKn66PvJtmsh8UB7G78Fr/KivyabexgfvHlTsrjyTT+OegtcEmtZw61b9
mrSeffq528ECWGMOu5ab8IOVnU1jM+L2E07DY+ygLQS1BNNrDM7meFMu3Ey0X3/+rrZtoEvWPj4f
aHdCF2QY4DDleyjf1euouDER2gxf6lNn0IU9RZ3NVjODHpWMTCnRyifwU2AdS/drr1Ut8AVIMscr
tbALq7OJW5O3UJcppehQzDn/JFdSMw65oAOlepcC4Wkjsn6GhJT/4yUujHd1NocNg/fHZBTctCyr
fi3Rzz6rhhbFJz6/1GyzWZtkgGygHofbNvBYQAel2vgjgpDW7h8N0Z44Syw122zSWjZ0Dj+oQ4TR
4tLNwD6PI2JkA5F0sNMxxYphzghtd7zJFlYidWrKdwOPY0sT1RlcRkjypPUU5r3RD69VM57ZMvzi
+JjGHC9oqW9mq4XJA3QN0xHDMN3ZhAYZea6KmPv4x5d2QFX/vRp66sl8BNuMIWRB7gGoyYMRXHR6
u3LiQ8l7RkvuPLl7KCLgdWHv7J2o1lL7zdYF18YnXpmqlTbivjf0Gz/ur9UOk6g2OzhOFpxYIRaO
Eepsi4ea1I7gDbh96x5soqEM90EUtwTmnHx7vBH/XIQqZ6tC12iF1lrMVxPccp1LGFfBwffePvb1
2WpgD77dGVYfbRWjINWiS/q1l9av3QT/O17C9KV/3zFUOZv9JhktfTKd7rA4PEcgFu16w3hQ6/FJ
DvnXKDcvYpneHS/rz0uBKmdLQdBWUYUhebTlonczKvUdlhzeFnH1PboI58TYWqrQ1FHv5maNRQb+
G9zy+qhMtkOCFezYSAPUcSnXCTSDK1cCTbLD+GPhZdWZTVLVUkiyTZlGqe0fwEsC7BUHNwlPLDYL
FXJms7Ru1TCodDh/U1qER+itFPA5xzNNfIeCfcHsOd47f15CVTlb1Ih/jCKeRnJU30vn3kxujOGV
1398WUm5I/1URh96LVLlrMFCN29JSqMkbEqRB9pW9AX3ajTCxyuyNMxmDdbokIZ9yQGuNcgwCL46
hYMRXQ00pT8xaRZOHqqcLWBBqVrE+ie/kfQqkY8BlEFQqSSS7WoNc3pvj2WBcE49mf95F1Dn0kpZ
gWex2ZIR3uOr0/ppc4UjFhbvx9trmhl/WAL+TVTZJJDxGlwph7QMHuM6x7C60dL4prU070MXcnUu
rkxCsmJTxwq3phVAlQsfysHHiDhqcX714/xjc9+ZLWaWGHHemc4aflR9IdHyVgeYv47wBzmvcy24
8+KIBGX1xIRZ6BZntpxZRRU1Y22H21JN9NdiAAXfVs1w4n66MIqd2TqWCsfCoJTnJDKY9zwkbdJe
BeMf3MfkPx7v+KUKzGY8sYKwM0Gnbsu6yl6mAAkRMSiat8c/v7CgOLPdd+Btp9CTCVBq1J8bJ7sF
ALfBm9Nax53TQDxxL8HaritNnihwYSDPFYNjGcnONNDXjTGuLI660Vzd2/SWbpyYKQsNZs+24zYc
cwW/HNRdys5LAyhD4Yklcemnz0Zu7Oi1KuA9bCOnIn+9HLccaK8xmai2xztjqYDZYE0bP8w1Qduk
0AcSxGP7MtGfKx8nruMFLLXNVPC7fZdATdxCRbC3oRp4yE+NQ6/mZ8e/vTAX7NlAtUzSSd2GKFvj
8LiRZ6+lHFbCGK9t3TgVYv3zmVSdCwN9X09inE1t8OLDpXS/DUDNBwkphOUkBgR2vCYL0TR1LhAE
3ay1KYf4rSzTfV07L2EgzwvHumRBPxsbd9vk420Ycc3DiBsezpfj5S71zmzDygsHI8WsQlSJWymP
M+oOm55TqvylpptN9KzCMwy2MCcUckjsHmDYkHw2YLXpsbY321P644U6zNWCuoY0g7RJ9Me+7A9t
StJdj0D4xOF06euzuS1tt5CWOlUCK75z0cfJJYy5j8koOX7+PjtiaZVtKNNJOz06ZBVjd+wRxv9Q
51qzuc1c69NOsiwBf6zXmLc9OF35dPzbC+uGNZvWltBcxbFplt5OcWpwAP8WSW/uSGCKPvjzZ7Pb
9oGvAnlg2dbSx1D3d4NilSdWpYWVY64CHNOxSuuYdbUVAIoTk0vtYPjZrrYAAUiSTY+30sIMmOsB
VR16MOcNbtIGKf8NvrpVo78aTnGos/DRsusPPZCp1mwap35HCldM9LBSgptKmCuSRHdmeCrFY2kO
zCZyHOgiKbDQ3QKEgaE1VAW4rVPalYWumOv+WmEmRRqyBFmQkJp1b/XZpIceSAkMlZLs1s6pSZ89
3iELNZnrABsJu9HMmG9uOFZfgsJSrqqkUesTn1+qy2w6JxwkUcgwrCobz3DgMRdJlJAeL7ovPd6g
x+uwcH4yZ9M68wbTSnPuMQG6z9DXz5q0+Iqnzue4V/cozcFDcxEcgsPx4vRpEP3hHjBXCTaYhNpC
deVWNS/AA0EKyPfYu51L861LSCw0HzMsOyP3SwDcR9VQT+dglkFoa2+DUW4NzYOCGMHVbEGj49JX
nBj0C3Eq1Zw6+d3RIgI1lYuGvbGqx6tSrQ9AO88AuW4C5dAqI5GjmxZ2umt8A4lwjWPQl0wo98db
ZWH9M8XvZQtXTSN/5JEyL83PetSsFaW8wO7w6/HPLywcc2nakKV5U4+W3Mu8OwRedxeNMQmpEqZu
E/nntgV2/HhJSxWZLR1MvbFzc1Pu6+JKTe9bYpWn2mjpOjzXjUFMdC1DCrnv0p9pAklJQG6+N1rc
m3/24VXAixlOTCcqsjC157qxgSwBYiIGhjmkJZAn7V1ndbk73kgL3THXiBWwt9AIUhFtzDYSumAD
HT0pn3UQszzrfqyQ2eIB/cJKzKZ0916Er9OIjyiASpucKjYQkLbWxy6Qc4lTMJR1U1YUM+TlGnC4
0vdrM79tjP3xaiwMKGN2MiDdDIE6GsE92dckFN8X1WTUdeIqt9TJsynfqEpQOCXqfSDbACQN0EFp
AuLh+E9fOoXPBU3I6rFO770OOn2BU1y+b6sNa0sVhivdv4Vxu9bSHcHSFfLQE2UuNZf++0KS+rUd
xFONLKmCFQRAvML4AX8GB8nF8WotbBjGbIqneoAFW6s0Z1AjuFaHG+JSWDdu7SHaYIp5Jamehg/8
8dLMXxf5P2wYc920KCCbedWQH3CIgK+vjBDUwoMfqX5gHGw2rwdzIFn3uZNZGUIMsnU8rXT68Tbr
zbbfVElhWd8QZjptAGi2VzEhKntB2n7k9Gm6H5QS2xURR0YLM6ECv3OeZR388Lr3czte9diPGXul
kfhim07q36p6buWrGqAamcelXZaPdu4MvNm3TV6Uj0ZmgakBDYwdjs5eYvPkgZ8QmFESpV8Gb0yM
e02vFXDxue4V50QmU/9Qlllb3bsEljtsOhU922u8jik7qQ4dsIYBJzL9RjMq33n2Qj0UoLsQBw8X
OAXUkzuUweEQfzd0BfZtqSWuh1d2rwM3MpEM3+Vl1HeQ1EvjqyoViFSNERbKxrSlbm6lmU2gGaHi
A4aBixGtc5Bu2nrAWkJfd3rVDerKdEWMF0rUeoYqtiPnnQk75OdNoGyiTOJiAbtkaPEVgGdS/xCh
ZULqwoguyjVQDiq6Cgxt/LHFDBeAjrPqyia37dsuq+sGG628FJDoSA6q6CX8XdaO4xsbNbG6XQA3
UI5rXdf8+rrMLC++SXynf9aAYGKgIW09PdQTs7zG2vQ6sU0FaBm2YUk6Xvq6nuAM5Il4GK68xLEk
VsxCdmeRMExUfiOOXc9JUFzUsj3EmpLGZx3WejVUR2kHzp1XVQqGQnVrd0igPYQ1ORCoEd9mqBph
A4t1wJir9q8F5hquewmyLa70C0wX1dy5V+telNG5hpMNaGK1ybHmXuMS2Kb4VWtTjgqJn6WLoUsI
Ns+sL1Ix+Dh+1l6Vy4ORaj1YZDsXrfhmxDFP3KvG9HOsxUSa5I650noFzvVeL/OyTw7J6GOvu0Ny
WsILj+tGZWvE7lAa9/bgGPEAoN00Mzwp+1jps0enqWJIgmnXjIqx9tPYk29qrkdwHPKsdv18MzpF
pD2Qzail+jYGkMbi7noGJtNrXNucMsHqqfI4jQZanFQYLUAmRASYB9L8pmu66isbzdc71C8iCkNN
uSwsqI1dvU88aRvKNZYmcT0Z0YZRZ+grLxe1oLl8g5c7jkBi0EgzT6oQBD3e9nEEV6LSFQNv8xQP
Duuh0esa0xbNZpDJ/RApQv3qh4anvLqpr5b9uY4Oohy2Xp6YEgulsoyi9IdjRqkLHNjtEu0bzaSV
xkYxHbNrV1J2GLNVsLHwLgbMmnp+uWFO+g3EdlhK2hfokbJQ1rhYh6Z/0ZI5rKACqLToW6HClcZX
zoNEGj2MbQUpMygBWmOdZkXhXeuFeTUAT4HMda9obmX+cPyBb8I0xAkT2o8IlfE8zqSrmzCxbNyD
13Zgy5KOjnV4RWeKF3XeeJGNvD9DDfNU4IgOyXpxuivLMNEyHiICO63PUgay6h2KRLGSa7Vh9SQd
GK6SLXc1OFve/JVxSHC4d31MJOSGtyoH/vQQk8ztTmSxvgKNU9rOZaxXTnqJz+eYvAGmUzOsYeyu
y91zjDIjsIB2quVVfefgzQ4bOLEUTW22mRd6UMU618J3Zh2aKS99TjpA491gB9MOP/VxgBy7UydP
xYeoQDBUwZHhtq/fCS/08XmHH6yYPhZceWAn4QMWpSqsd2kI3WJ0C68nN/yySdPIala6ioEBi4gX
STzf1DAqS+3a69ShLFYCig9UT60qiuCZzqtg4znZKI0Y18w6BP5fAOBTkIzAwIh/Fg4Y1gIaaWwH
jzlK5NaHxmwbWYtrkpmKG11TweFveh9gqrkbW+lb6jqFJaMaMJQSoTTg6zEGtpKnNgqUzthESpC3
BV40yP8zrjS6WT1ChMyjCyVj6LTrVAuL6WFfFREMZsDQrbtpxhGa8iZTxsA/TBtCaQFgHs0SHgzA
ySa7UMco8kKg7jLBIIMEzUCi+pUaL2FQWlOjwfkEFuhLnepdvkc6HTlo3Kush68/eGEcvSpShBIo
ZF+25rCOUvZ1nv6LRu+Zi3Fdxj9sN5feNyg1GCKvTNV3rDcTTDuU9zrF0a6HW696drGy6grzO9Mt
BoV4IoMp/AGlzBI//VYV2VcnN1j7trBBRP7FNxKfLbhz2UCRA9kA7yav3EhHSYwpPRK5VW/GZfOU
V1y7mPmgPkjOZsc2wbDqWtn8MN0EC2gIb7yQBVg6uOlEyvatTrsoajeq7bWZuA7eNk2qs4ygKE1z
/Usotch+SrS8x18hwuOY415kl1r05kdj/xVSKH48m4QIlP3GJm5iUBhI10+AkZl1WQP7YkVosfb2
MLaDHS9DuIa5jfXRI3BN3/mcDqAvvw0ZcJpvRumqhcrFwffIZahD6JGvpK+HId5pDumVeAG7bgkv
VwkVBxJUjTV1QbqZXjuA9HOt6a2fGrt6/gORm4qcJTRMjEbXmXR0AKtxVgTdjQYZPP6i9LkwO9iL
ToecUA/7AtNjrVDd5LUfiskgrIXt1j53XS2yu34sw0In8VaYDthD4pvGoeU2gn9H6I15jfMYO6Bm
YXlq2P3BS7FBaVaZGjfmi0uChv8d/k+Rf5bmMJ3Fdb/DtXWl9yyEAgJbaAzPWH+4uPzVokgifSVK
O/GuEycox7NiYE6QrDTIhAU4MB3lK8eeRgt2gx4CxXJKVs9zPUDGWu85ZYmKX9hj1ZfnoAaxCjXi
NyzP5JtfJ+QpW6Ge+PeY7oBR731Fy+5M6v2itNoY79qgVn40Zo5LpmvluXYI3UBLLxgsukZ2lsqa
WeXVKxSxPrrlsFGSPENeGKYfSpglmMc2AEIisIz+eVXjM37hjDnLPvXhzLVzvQJKomUFWcNZlJXt
BnMd3OdHWDrJpRpqVrljr9Wh7+NjEbiPQan4OGzIkr3gACMbHpgO+lRu2PMrudEyGgCvKBt/Sx/c
G76xajtU19hScLxLij4VK0+oOM0ZRdz7T2Vu6cmBGKBREaFR3HCXd0Mmb+CAdQpT1Qvq69p0Cm2v
a6Kud4Ec6xdYfeO4wYopL3Yqu9Kz2jXgFI20CGqmYKs8pPgQ/VB9zLdW0HxM9TztHUVb20VqQXnB
0FpbhZWtlRBXYeKdQeWyY7iCWWUeOMtr3V6YDJsHtkLF2+VaFplnhdZhed/moGuRxHTSwJiiRmAO
eirv1/Afk2HdZ3o3XYOw/G1BHjLX77uucgClItJ9gASncCAcumzYC9wNu9s+DbvuAot0XHkaPxNu
uSotjm0b4YjchVSeN+1aGZgQm7AgLwIiLoz2eMcxOkgvo2l33I6FGIK97qmwfh08MVnnY7aXVYjr
TLvy7XrsnjQCu8GGNEQTGmSO3PscTgd/tYJCOCjbIMV4mKNkIKszW3j+5EfJqyBT0XK1WzCosXae
k2CE0WDX9+61AikrXWeFxB10VPSGLJcmb+2nrOoNOIyV09aXCjY7xX2ltN1PoeKzvanLgDOC7Lwm
/+YXavXW+DCbVir5ts4+a2xdv4i1TMED26gb+RXrjx7el6g530fMYP1g5hk+216Sm48dMMF8DULF
gmPZdyiRh9z6ReGSjWc/8NIIjBlTCQef89hgUbFKoZb42dswPdWsctVtFpayWQHgK+ubsvF1FyMI
JzTPM1BuL1HuTujborBJHlB1/KP7WHO6/cAWG6/LJAmmjkqcfGNEGhbsQaoPwJDNXFk3OTzWy7Ep
kuYNyHIjr9nl1Iwb28Qu5PDCIy77L1rqyYusJ9H40NajoU2mimaQ/NBzvANYVel7vyVEoJcPbpm3
2m2hdlBX/wPcsxSRqbRnMb5AWxIcw/C7V2hJHq1iIvbRF3xAe66R4ai1P1jtSsJwx++w0+POn26w
s0eftg0BF+qess8qsbIxFtZg7eXdWQLv1HK+1LZ/4vb/K4XlTyXNgj5FmkQgZi13j1VYau2DAfNN
mMoxSWBeubbV+hy/xcnZYzWKKxuXNBiLyOGe2/whlf6mKIm1GjYYt10a7zW/2fvqTQHt3a1fh+DM
Eq9xcefbML5rjBlOPEovRMN+BYrfxV0HvUhsrknodHLrrWm9fSxuAAy+DXeqe6IDtF/R7D81jPV7
XKRt7ZQYuubuE7Ii/Obg1NkBa3OOAdcVlHD4ihvI0euJmxrBnmy5ECvt91iepQ3+ml69CrQXh6kD
sNzhCsgw2tuBzxbX7TTEHxrewsG4S5sz1CyrIi3XSmVvLPMhQurmBQ8WNgadeTH0+wx9PKdiMDkX
feVeKHp76Dz1IF08gByxc/SfrfWMP+dB2HjqTm4vGAbhPswqX7f7oU3XrXVR+/D+Idq7lxFRsSD4
bgQCt+pbqSY4WJH57cXrOuY4Ki4McelzizfxeeTAjXmEvubGgETNvfh/1F3JduM6kv0i1uEATltq
HmzZ8ihveCTRIsF5JoGv7xvK96oyVen06Xd604uU05JMEkAgIhDDvWqTzkS853xXOk9OfwG6CIrd
jUkjcS/LA7WJBnas6r7Lw40DelMwJWzqFCs/4igsWmRVwpkPH6KStZeZzR4tohOneQwr1MBC1+kx
GPdOpV1NaxPtGyAndR/g0RPs8rKozhmIfdroCL5nr6xBVFfZa9ORC6msUgAI9SHS1OY0wckvBdQJ
FKiVeaN4MpCJB+C1F+XrhO+gnTzNPbsJrFWPbzN0BFbZsyXuO2ddWtkEVmpKABq1DRIrdGIXBowy
IIuRQzB8HHOtjRRr29jD8Z34opjk6ZOTPZjRnS5iL0LuUedvCiB3/6wHvoicGTexzB6dvyoCptid
qjptui0qGCSGD4q1adUAfhmkD38hH34JNfWVyrmJbEKVOVWtcX+R6qCFLYHq4kkTre7AiF50yjCR
VoPMZMW/a3v+Kjh/2+cCylAXLFoA5gNCH4o+bBBsNw6YB9BMBrrCrjUmcNae9ch1IZXflmLR9v3N
tr7tbdH9Wg65XaQzswIlJ3JLW1mAGqDrVRSBt+yfpU9u21zAzxW6Y45qCguBLsCgggvFcJsPN7G3
NTjl5/aQfhPtNr4Y0G0LZ6P4pRhrAYgu4H4YD6rS1+CcziOzlIjelCV8sVzDcRLM5kOox3eiThkg
HoCbgCS0BxRr2e7gSPZwM4CvKptsXjkFAkPLLvSB871J0yhj+p3bgtQYHC1uVS7jVoLlAu6+hnOE
VwMQcrRW+hgWaOkxhToCmx1Oj6UftDgTtbECAXFSIx4CbmUNoTWEMONq0Vh5oRXT3qhw0nVQ1leM
22ZgYgroRDCnqcCKVZndAFQbiaixcFc4OyEK883G+mLWbnsuE5yofQ2Q/Ku0N+UGPrViQeDC0i9X
fca+a83Qvgiu33a/OlGFxLUokhWCu1ltzwdZuwFA3GG7Ihz/wRdejmZlL7Oia5pXzJIKpgyr5+je
mHRgX9cWvgQsra/pYQPDjDhlOJcaYnFQZOie/caefrUVb1tn7QZx2FA3oxWCRw9gnFloYD9B1Hea
1c/ARl4Idz2ifTvG+fbPeu0LC37bUOsLq2gLzkLw7+S8AjKwok/toU1m0rRKgLErwCdW2Xel118k
bW67wboi9jMfBn0GXvmjxqpF9m2y6Qutqd14Cao2CgfhOcqFgx8BkNPW2kZteja0FVjGhTsBP9wj
UCqmf563r1bqtps36Sq34F0TrSwXLA+AK5oOSIwPToWYfNl75eBveeEvbRWElq385q5fSPFtl68a
Ki5PGmwWUWogbFXACuA7AqAE3Pm2/uyLNbrt8gW4EMJziNusYpdt+67Y2TkwkLtiMZo4kQE+vCjZ
Uw3KBb3tD9pQo0RjGO5z/AxV8Y3T99U4b61torWIqNTprLfDxgtzpkwSEGhM+gQc4X9ewK+GSe//
5LraI3BJoV3TWWG0p9wERrTKvkt3f7GpbvttFQQGCxsR+pkJBHMvVaPt0KsIbAGWfxhwFPpnaLHq
beOtDteoQBQQYyjA+I5eMG1AA3MafVOS/cUqXHXpT1OEwJLfllRUCV4srwTFnhs9Qv5mf16Ar65+
swBMA7obQhboKqttb2QfOTD99fmfr/3FAlzrRH56ctAjIHuoDGiuTvqL76cT1K0sB1NMi6KctG62
/PNtvpAhTf9VhpADNGrVQU7HrpudrHEEALXbny/9hVm85qV/GkHkV33HDXRAKKDb8ZQQBweVf4Ie
K//GMfpKX95Ucg1MY53foqmv4HazR0hLmRSQn7lWFNECSBfuJO3ddos2LPmNcftitm7bI50uLaCk
4YpFaOnfgPyoWzp8+M60fCFOt51clRCMqyBMmRop3Ie8B1MfSpLcCPzPf16R3z4+iB3pZPDTiqQO
14YuQxGimurFzAlbUGK5zjeS9Nunx8VplX66eASMcIAOARcbqTG/egdWmkCiRyvFUL82hYBT/k9G
4aq33aNaGAKyvkMdokAycsF0QLk3zLe/WeLfDgNXp/340zAcJ/E5pyRnBTLtsnOWdcVARsFkOPvz
InxxDFNvrLzvug1vRvRuGaxTFjYDQ7cVWgdFSc5SKz9QA25vJFPgM6Mf7htj9NuFx6BosD8NCqjF
YWOUkFswdBQrX7QgLyka9o2q+urq9P5PV2+GIgM1K5Rs0vNlp6Yg0OjXf56sL7Sgavx6aa3o+GDn
WI1e25q56oHdRgwzCZrEYTT/oTzpN/fwc9dwSh7OOt9pT9UIYNYEmbl/OIKbehW9U81YqI4ytWOl
Abco+CmAeLnIEHZBELwx5oBr+WaVfyu62IE3olvLBrnNKENJP6jfPCREX5G8f9Z5ev7zYnx1/RvJ
FQxk7GEF9VEj1e8pSANEsSwmaD98/PMNfitIGMCNmBYMVYISBJ1TDg140AwknMHIFEffzM/viz9x
/RtBNdoBGZFU9Ze6hYyd3aACG80ha6VH+qITIO0d5x2iS7FNnIsTbpwztV4msn6rHSACoiOdueDZ
GRBaGxl4royDBRLrxPyxjf6v6SL+HxFB6FS/CMaML5ggXj/zT9l9psefmSCuf/M3FYT7L0dFpyF6
E5BLV22CHfwPFYRhM2SebN1ErZpFIde/+CA081/IRFAREZCOXduguvi/6CDUf1mWbiHOpdquq9mu
Cpjyvx/v4Udk5weBx+/pIK4Hiv8EgEzTsgzbQU0PcxyLmdY1nvKTBgRdVIdoQyWnQFx0tszeFHqd
3WdtcZ+lfrLrkJbZZXG5z9VTq1rGnZ+CYCtKfMQBY3N4AKHrY5jEzhYw1J7agk6JC2tuJT6QLXwQ
Y/tabyzBOhK4LuhVEWsc93Z3h8zcNxvjVy1rmuDZME2NGfRDN1C59KsmBLWaX0VOKKdG3EmUDfpi
liATDX4bpJrjyEahl2y+O73ov+52xD1VxkyQ4bgueDtM9/r5T5PnaCCRUi0V9UED4/cjsqVLIcGu
6Vs6qPLKTN8hwTnjFs+2Pnc7HFCNd+ACdyBmFms3Lv2JGkefVc39SYpJfIlA/IL4lGJOnbF/LIDF
MdPHfirxGBMgcef7sTAWP8nrXwLxM6S+du2x+FkCMAhL04DOhrI3SzVvz+5wFgAoHFXD1LKmIKy/
Y2D5ur++VNVQLwG6Cn56zvQ1KxSk06y6u0e4YltYbnanuDK7k46Mt2F5Rl61uA8zN9K8Xqs/Q1+C
Wj3rs7UG5vHlIJBLQ4Yun5uD42+uLyiliyZ551br3u7HezcO/UkNPttTNH4OShYHSg78LEA4ybk7
1NYMxW4JaFXx0mbgWFQB38kjFLfkA1deFXQVeyGyIneiTQLwL8u5FLlYgBS6POSOPhOeAqr6F7Vi
w95OEQCX+04W/blPkNqIIe47VENEG8jOLqw744iw3jFVLTZhta48855dqkiTOxXVgTOOikpvaAf/
vkrQu9xEKWiCrfrQo6Li3WldMDCWSCeHfeKvOXFAoF4O/NrovL338xyVS37XoVJPFMuwB5ePqpfh
tOtyY+MU4OVC+EtskFQdn7re2ecZ27SdmRDlOJu3s0bL6m0u8uRtAHEmmIMIsWODylL0tthG22yu
Lwgkth5wUFoPCcxmc30xS9FslJh46aOEXs3KoCKszLNHAHCXdrIxOqIl7+pkc33hvfrX/66/oiZk
bzpcLHwlzrb5CESwsinqJaCY7vKMD6tQWogcWhqEN9UftbYAw3s7Fitm5fKpYuUm5f1niwi+2iTP
aYclyfQGwiCRHY9RdNlawyvsdOY56AZZMT9tdo3wC5QjusssSf2nBKTodzEP38wKuSJUF25DrYnv
UQsa3vdLBijcgz+A5hPBxbckKtJ1iIqosXpJwcWxT1FNCLZHM//MJ6jISD7FN673NUR4s5lcSwOe
iaOZpm3eeviIcfqpotYdsCZArh4r3WLwc+PQ9CkaIlN/3RbpIXF5uDZTe27oYHpOkMef20DwR5Wo
vwR4H2x8BOxBCbCgyajb7QKMzy7KyTRj4oPMaaINfoZShBxFOFEzrCuBbEjWDfJRQanXJHJYtvcB
ZOoh37xDeba2ygQfv9Ea/635NBXlUMA+MsCtprnXdOFPmg/BbpZUSlkBfaB3Z0wKa319qToxd31Q
4xoAuHrIEngdPVid9lnetfsxmdTOQR0d9gg9XtzZvLW9aGyMiZGP/CVF5h2kYaD1dBoHlGO6sazt
FGHXtBQTXrPv+vGuAc9fFguwmBp0H5IpBoZw290BON2oQvVaMh17RPWkRC2Ha8psOco89voh/TSi
WJt2dfpeVxG4GY1xFvXg8hpy0OmFjV/MgVQ4zpW4RFlgypotCiC+g677LxODZwROkgUqKWbCEbjx
XC3gvyS+ZqEMweIKcAtRj9g70Jp/tgK/xiFgyHAXA8oHDYIagym4uUsTt4B5AdDDdIjN98pGhZAa
pRMOpcQwaN3PFmAngRP0b0/pN5bnihH70/TDI8I+Qd2ZpTqma8II/WqzLSBhoy5IlCBL5ukaFaPh
Lu4mZmur9/644wwy1bV1MhnSSJkNpnHSmTBANi+H1xC5klCmry7otPd1zxaOkQ2vGhrV1m6EDY+a
cH8Dfr9oMdYuMsFRsVDHyAAOEOM7wMAscu4my6Hq1UWOwrk7WKj3OKwMTxiyWThRoy65Gsqt0Yhu
LZP0gn20HkDGd49avqcMzJmr628W0H6absh2KEtl9yClmbbg4H7sZfH858m6aYUwMVmAkEAtOvri
VTCF3aYJIcGhIusKVS1GpiOvxdndIPmktWKG3DRINSXq0iZjFA/zzFb6VW1q0J8oOPnfPwf8LOwW
x2AMxu/moJPbUgPTH+hQB0et1l0BngO33oXMiV8V7J9+VE3gxrhvqDDZMWmXu2IAX/k3D0Hi+Ivk
GCraMAAvjFJzFErethr3bTzmrCgz8KBX40QftXI9pJxPdKIVjWTebBsnU6dGWTOvGer9AGs3M1Xk
0HNUtS9RHFnOQdX9bPZ9jXYB49tE17VD5b+e0DbgmF79fusmwOfa9ViNRpJN87hep2SchJbEYDXF
Y4P88dnpjWiX1DyfwzTIWZU76FOkFxSoj3e2tHQ0mDnlQvi8vRteB8HYAjmUaDGwGDxSaSJBVCyU
tZKiU2xA8ew6CbWHLmrlPEsascZZcUQ/7VBMms5HfakJllCzYE8Whg/kCv6uZ2LRdWpFOVgUoo0t
W+QVmrfboQK7YeeKZRG3KnolSucF4KmOZ9tOtAtty5jXQN6bO3ZR7RXGQa3M7W4twGmPrhlNebDB
4ywK2S5GFEVNoDbkAkSqk6QasdGHAUm+PnEnIHlM76ImUrzUMy0gVxuahpdIM9C1UIFFGAlAeBbV
mmlaNUOdn74smP7pl1Kd6H2kTBrLeAgZz1F+kIAsGmzs2npEywDAE8FGVvgf3HHiT5AjT4pY3g9V
Oyw7wIxyI9cnV2kNgS0/D334LAPoEbxIPfDUtjfXF4BgoPUkdtdWCr9+yBOBmssQxD1MPIcd7xbo
xK0XSaI/OOidyx0g4WJ7PiBU1czAOwLlBErNuUTFEvhGqn5+VQoy042FbgI611AWKoiT7gW9ZIlj
rcKyvTeQ0bpzUbO2ROfKU5/r3R2oPsy1FXZ7gWpJD+eB7iwUOOpJthjB0I7nTe45uHhfwLk5QdF5
MCpl82Cnmr5OGHo5kpQ/VBUzF1EeuztTTT5C32VQFd3biNaab7al/mt0BTrKUF1TB+GhZToa4PbI
lv3kFKAFqGM5KuKnIfbUMRXmcy/ACWZBHoEkNk5VmQ+A+RqclYOqvIWLqliUcVnJzkQ98jKplUus
vUTMWNk1uDVCqLW5aIcJmJTradz31Suyv3CAq/wUjm0DKIM8ACjEdzAJN1lqGoamWS42rk4no//q
4q4aVJPzHgUwA/ro69F/dnv01sclmOprkbvLUpP1RmYaC0JUba9ioE9Ok1AWGxwsps7QgKbFNDdY
sD9rPTBB4tj/q95z4K1ohgW9pzNEAW4C1eiQjtTK0PsJa4qT6acnH5X0lkBRADUZcPOYosSqrbqn
cnSf4+GJvjJoxcmtiq1ugeyZ64HaxSduq17TuI+hXZyUKPvxzxWXwgE1dXaBxKCrUgZmrx9Rinyy
ZPlZ9/KioP6l09L7tNQD1PROVc26oz+3muGiMPDYWvvMMt8zH9wu+McA5s9dayU5ULFccAdkyUlG
UdA6eqDXxcxo8lVZWSdgLhxRbhkIYaApKdpLIS8ty05laBwdfcENGWidHtAl7VJe0sh/zt2V0WbL
NFdW9IAJHpbGaav60epkoGTRRkboXnEn0u5f6Ctuqgf0s+DqMWnLByVJp5URn+J02yfJu4aPuJLB
a8bnTfbUFPKtwwE0yvE+UtpaVT6FIci/xyYMDDM94aC3sWQ4dxx82ozJCeDSZ/gk+xjF/TFPwSov
xJFVauCK6KlGIVwTjZfaTEKP2/YhtlDRnCk75vKADrx+Gp+gOFYlB9FBNB5pNJnunhjazIQ0tvTo
SMbC3BzKBIcJcOcEjq6sgXiDqGx5clkY0DJJJwxATtteJOpdpcLfhLZKauO1Ayd8m0zFPVeVe0uR
gWPEwQCys1AtH2jCaWGcUj73TuTBeASwQAHQWy52/jHo9gt9BVWhp0ikT2YXThg+0qQe0Lq5tr0z
bN2jxSkF5kl5AuHBhaTkKmA+CveqakczS8KnQgeAW7UN8dcQsNhOT0CG2nIBxtxcDaIiCpgp0EGB
qaowf0YdBZVtrke7WdhJfqq17tIX+anTk5ONxgw7P9CMXlcv6+MA/a5BJQ1vVOUjzQJJJ9iRpFu/
obB5m0bgz034yyB2uasFbuG+OPGS8TjohuJEOwQtWSdQ+wa9xvY12OTNC80uK4ePIh8uqGM59TmE
QAMFe90tSwiDNcgjbckRhY5m6uzQeIXKuPyzxlZUHPDYiTe6ly2AP2hYe5oZksdBsbYMx236vYeg
qfW5Ko2DL5VPWm+SSXRQ7YHJOcnZiMCMSRWQJ/o6PSdHBV8snH2SXwDVfYry8RiZ1onmqArtaSXZ
PbeSU+pGoGFOTlwfL/DnTtHwWDHjLpLvZgUxHdv8RP9yp7tkQEvwUXAQDWPQZeMFLWsn1vM506yV
IcdAYdaJJNYYq83IldnfugOde0f6f5ZNO7NZOymApLAN6SHpbdpI10kdfTjeGAR4KRGPiKZXqbb+
2nV6p79kBbZLdUCPwSp15QIYFCcfO0F1AH5rRasKrFF5Oh5pMjvSa2mB1gb7MVWHoLH7pRplC7ph
EcdBX8uVXw1zxXI+aSaVCrPGJvDHDlEL0UogKq3MTii8mreheUf/Z2pz16cDKvAgQq65Q55xMkD9
0N+injWwZRgAlHOfO+BOx3uRm03NytxWkAtaQLo3LQUgG1fgll6yR7gO7zQ7eslOaR2iuSeCl2Z5
9P/Ix2JhB2jdEKAQa52127QAWi32iAVxzMEM7qpl6AGK875BhOSqyUlsMHIdYU0zFE90x5GrE/Bk
PNL7qHn4ofGdFKquXlSj9LRzn8YTveZLRPwXZVuhzwoPS+LOQ+QQDJAgkl5KsPvKobsYFcgoM+cR
9jHwM+XMhgj3FitEeEPjRR/TTzH05yK1TsI17zUEXU0olCEcAx/7RFfMwwitbQ9BgU1kQg5aPV5k
areMLffc9vHBtDZoVThGQgajI9E1gfBwg27EGF2qwgZlSX6SjbZBk9yq1tW5EcmjlaenRlGDXMdn
WTVTe3eTRjW6I4oHkt7rAMjcKUa4Q5/RhCYmH8LgbsRzkYYMB/QFQGOhwWlitco97em/FKRGBgod
zXemHOcu1vgqL5hpuggKioCXZTJgZ/gTPqJTD3aIYyQKLUUdB4lZnDrT39OSoAVXigF1tfb15rQJ
aKqdlJ1jSPT4VPVHeipaKqBJHchw+SJH05j7+Pdu0ZTotbLBcO8NBsxcwxdhK9807eF6Y7JR9OhR
Xb/aLSjPf5g1Uidar3m8NB95XX4WrjyCX3RpVnxBO0XzK2BXKB6NiD7rrRo6ZjyOsn3SmxNtNPRp
v+jdkfY3PVqd9Ai6qmsSE/orR8qA7pZX4V3H9Cmp2sqas3x4T6ofhnIwkmOrT+lZSOmybvhICvRU
WvESSLaXMkVDKR/WKe0k7DAaRmc4BxSXI7t/oUWyclhTX60/XJpIeRkG/B7F9aYQ4TxFc7M+aA9t
Xh1gNeBG833n2G9puhvr9ORCRKrWPgDY9JWra0ODSNc1Vtav1GOuDqs0V5eZq7/44Xtis6vJJCVg
lDshtA+1U48haEw8oanHIVs28ErMLj3lfXrCWQJRuxw9r1pAj2U4e7QCv6kcyhhv+TxaOx0q2SG8
ZFcZjULXO4+V6WNIK2aP3X0v2MwR0bte3pOfgh6jrRyVKSjtgzAsT6RDutw54EiFhv1xQauDjmev
FMpjGsmLDvsjsKOVUq4y9P85WrYmXUNCD3c8YEBSzttumTC0MBc6TDA8MN8+jKaGdepWbQkeAOhN
spVks4xc2fUMDh3cEnIZrzuoVS/96D/oPmC6yanphfGACuEJmnkwCMP9BI1Q4DruhPn1howNWT66
oul/DLn+MubtB1087tEl3VPLF9w9MuToIDhXSbcQarMipwj1e5/CxL5WnIXKjAVahE5JJgNyEhTb
fwAPpecIsQSSwJIkjzYZbRwNhytgOpuOsaPNpbd8ahfF1jTQuGifQmiU6xUggTRnJLfoS8gXaVG/
cDI0tBfoG6jzDADhuOk7d0rPQd8cMjAlK+GOJB5tlOvYlnPaqBn2C80wjbOJkQ4oql0TwaT56UF1
JmTZSPk3Fihez06qHq+uSJyZLzx7I6eMNi4tZy3ER5TOacVokgb1x33zvJkWKDbi4YhIVRzQXNBP
eiZFAtDLQj807m0YWuCM/rnwN3pjf9T9X3Nb+/pTWuRebctLk0d7RGfQeSGDqzToCc4w8urb1Liu
6Hxs10nVOshU93c0dJ3xgNbNR3NanYs7Wh7AJwVd0x3bea5iYcri+rCp3e8F0BppLPRwV71ZmM0d
wlY4VMpLpRhBHrYfcWF6Sit31+1bplGgZdozK0FbglMEGVpSAaQ1UPyLSONdy4+OWXi6dkfWtovK
U1yU3DMcEywtfN1DgXQhBAMml3H5bIMApQhhDKi/KbF3LVPOKfcPRu71avXgOJVHu1cOKTgmYRNN
hqaOaEv/p7MGev9febbpYjWIGTYzKQpRbYpUeafNTd6v6sfrBL3NdCdSXWMD95vMFdOPjqYtkwLd
JxLekx9ih0l4reiKdPVwm7H8k8fNeYD3Z2XNEm3+q1r451yFSugi5RHdg0ApiE+VVZ9zHp9A1eyB
mOGx8ocjwCsvvjlsKOc0Rnwf1wBi5/CHRYxyaNY8IwmEbRhXk65wdqnrrBtZzBNtDHAhq4jf0IiM
/tphYvdq0NL2hQ9n9eFTUQ1eCT+ZbmBieW0Tpf5js4dGDBq6pmz6lZIUy7+/5DLxEo/oesGF6Umv
X7Ls15yVr9YAuSN9EGHcLr7k8OSZ3mTwEIHtfwK3YeuKoKrNQ8fhEETNrh8Uj37nOvQ0jjqZHyEk
YCIhOhy1hJ1o9NT3njvskZ6hSrNP9AgeTbFEN+4b/UmRwHtSqzO6mT/zNnwtMvPQls5GdOWswG5K
W75BRT3AB9A+L/MXHwgueuHua4yXsTGo2/EyFHPHTd7pwWl6sibh6OHsgGynb2jOfH0MaM5QxQx5
VrdhAoYdInCvxgt9nndihfT4nC5QjPhjTemP5VB9+s5rSkFPXJS+5/Tdpcr3wAvwaiXeFiEkRVr+
GcCCl7I6pb7z2HIZhBwHPRwlFP6IK25LFTlJJAPtroKe6vcsCgGnFU4B/x8YYlyJQpkij3JxcfCB
AwLst+qpbbVj8zL40bmAZ1QwfkK77MJ31IUFY6Rl8Kyq5GO0ZlebxCwZkN1GQ8NrwQ5K5niIoD2m
A9wcSDnQzAMAKwbcWFeG/w7w3JNCXtKgvnAfmCT4v809Z6w/aP/SmZycqsHOdhKdR11qBnEWPyKT
4dFn4Pd5lc5ZcWPPj6t9R7aVrGWh+R9gYezCjwaY1WlA+gGd78tW01fRpOjMq4klO1p5kV4HqCwP
LBEHceIgIuHRlqXdDUTLQFeb1zTctnAMeRIvQD+yuO5Kpm8sy3+h98nC9vo7OQjkHFiq+lEbM4DO
BhoUltLiQCPMCfJvdzSBeiICw8g2YxLP/cE5G771Ljc6EnUe4IFOCrxh+klfjXdKAtD6MrsXPT8l
OGT9/YmVj6+auk/t5iO1saPH567X9igkhLs47sFe4rV+8wGylCPai05V7DyxJEbKAhbBzE9Ni7Mv
7sFEugjrHllPDygiH03IA01JTmEHWaL7j0tAEhzpidL+QYTizcE3UnyDxlBx2F672qdZBdC1Pogi
L8dHFr4iI+s0vCB6+zh8WgiehQqO0jY/AeHlvVrHBbwFzBO9S08ikg2yU68g/Z46fr+lG6OT4/qA
biUXUZNNZTYcG2mgn6PdaSgTr2IR1LFyNnB8iFETPZbJAj3m5wbRVT1ypoCXuNBz0oQ0vbZuug6g
rspZFfnJcTrszi2NX7b8kTR5Ry4g2Q306+LQHU0dOUmdekvBCfLnKQKROu3EYPEDiZ2G08QINQ6N
Dlbp49UDJM3PFGWWDOPKH/oPUvH+mF60LQmf6HhgjWZQJQgz8viehIJ8TCSizuZS7+wD2TWUYB+7
DA5e383QCzjk5RrZwYC8ziiDQW/6fa2iD3AcjvR1ElMrD1cu4oEUSyFjpNv1B2vnFP8yUe7mkQUy
zJfIl689LiEho2ppHxJFTBi8UgR7cHLAimE0dq4ubAQbaffSiClcw5RszRVlQTaT3r/GsGCkXDhE
yb0J4kTymHr4QuSe0CGcwoRZHW8teJqwiVvQQZaGfryeh//tuIZq5rHEfdKleqRbl7l1sLJ1mMCJ
KeFBFPLY9OUWubOpnUSBipMa+LuhkSAx6K6q+w+UOx1ku4lb0ADTyqId/wNoBUuNNSuSYdeECcph
xZIGjVpjMJgRArkC9hx1ag4A4xCKKArAoanWLjTFcWTY3yT3McIYUvX6RjuOYNfW8gylKCIASswJ
XPUIV8BJysqZLpotSakfI0Gm5juSTtrNtBvq8ROG85lUAwlhG5tTkVhXibOE9pKUR/qmmVTXfaS7
DvwUT+CEmSCclykaDIZhPCTAn7B8d+7b+grARWiIRPSPtH9hxY+DbkzyfryAW/IkZHeh90sBmDQr
eiIroIg9OiwO9Cfc959tWAnU55zo96jDERw/1SQEtAy7tyhCo8GyJCAkbI3rSAvFnZoDusSwf1Bs
E/DKOAGse5bm7abSxBHpiAClXI5fvtMWLLEVixGqrb+zu/wdp9b3slhZDooG1fae1Ar65k9G0Qd5
iT5/wDVEPHrT45PSqsGgRgimKmdSGlqlnF3H3kfi4lswbKP1SNIJqOarOgAi3BzdOCtSEWWkBbQp
aB9nzJ6X0l/CqNGE2+LHOsWIRtG6+op+ztDcuy6H5EC3GyIRAAEpoDk32A5i+UYyQt9VleVQuO+0
5Ek8HniC2p7mI8bK01zoCTAum1e6MKgvT3kYPnWfJj9ovXIe2w1LznnRPfSme6CRoI7tU0dgIeSX
PHKfyT70XFwvhPbt5dAkc7cUD1qVT0hrjkbzcZWZStkKJGBpZL4wAtL9Wps9lE074X1+aK2FDY1A
buZVjWgtZj2ZqKZzBlXM6XobUb2KClFnBARxFboqnNmHuokm4JOBZsCkRIYHsK0nB6E8wEJ6QIx6
bBD2JL+D/Bi/st+6eEG/olQkQFogQMXQivfVokyzOz20pqSBMyx71EDzYnZCw1mMmb4gVUhPBqlD
xKd5ULr6wNzhQsdcTebotG9WV5UrbBzqWf5m21cLTGGNqoRzntQfJrYpTpd0foGHdfat9A5chNPr
qfF6uIPLhWo3XipB7EeoG4yCAk4SEp24Y/OkQ9grjCJM+8BR64WjoX+Y2/DaILh47BQ+NEXT00Ss
VXxO8Z1rqJKimHJEPYj6JmrtiNquyjdhjzBSyLyE6gRkXKsgicGsaIE0VblOpqbRnBOY4hqrSLGr
xpKbfgRIHaxbYSbTInG2NuQYZ+0DWmELpiKyjAeDnHRYIoQY76rImPS2c70TBaHQhiVG/oG69INv
HP8dRbXh9XGQ4zAmt9e5iHv3MxHKptPMSQOPuI/1Ix3+rJLPjdJc0gTGqnbNJ8QGhy6GDYEnbDit
ZyMEVJfjvM7VV7Na0QENMN7Xg1oc1WsfdsSt/OtJPoZT3RjdzG6NjVW613W5HsKRai5d/ZFO/X4V
n+gncmqrBn0nnVN9UGQAl6Y7yC5fyYrNgEz4SQH4EX65qlIH8okWlOLAVo+S/2KcZ3SSQRXM2cXZ
HnSJrlBnqD6axTiG+FAZQEW72FNKdhiNBmcfz9jqi7jwFxRpuEYZYlU85YrlUaTa8a1P+Mefam7v
fcDACAQKItKoeWUEqO96MrLMQ/IYXu94PZYqPHnoEuxK9aXl7B3kGOcBuuF/mLquLUlhJflFnAMI
+1pAedfevHC6p3tAeBAgoa/fSGbv3X2YmrbVVSClMiMjI1Bb/Qnm12kJXqG3/YMh3/U3MsbRa+4f
ZdP/llg+s5seUzNNbB+pIR8iR6gr3X2wDn/mMHwMsycke9SuQlaEJSARF5QL1of/lmEnVWq+phag
SkSO1g4/kK/ljnjxsZbM4N9PY30lnpKnXCFNwmGooOUDrixOQphE1JWrNmkaflRNnQylPKspvQJs
iVD0fBOiSssLPgZfTcfBHlsuJfIxeg0VbVuZSEe8sxrfRqLvTT3wsncGsny9CNAFvHvaVr8qS39N
7DAD1wtlHYROxiMsgV9arD0UaYTqMK8Fi7Larbd2Cp9obUJdGAPSFtrJgIeo1PLt58FC5hU4UVnp
CzWpht7+IjCBYPvaHrbM845UIDQOOyntJGJxsPjGPwQT6iX90MOBsBbKQrRId55t7BTKnQnLfojp
CQlVIbSFWhcGtB9btew7wN7UXyE4VOXNhc3YBEG6cX19I2RkARgB7gbfoD8KMpB1oVDhdfkBCjWH
EieMxmmRYrIVfNMDxLX+UtSgn6EQhJZ8bATlqe2ShZUoMU2sMfliixxUTQ1NBWgUM+/UzSw2GIYp
puxIAEhg6S85ht8uStTBSu+ExNBrZrn/rdAL0ZOT0I7L7H/YWu1id2YQkEmNP3RB6Tl4vnVDYNIo
kglodyd/Czv6wzRML2uwoH6LPZy60nmn9fzfoKe69MrhheuPwc7wjT2YDv9CjofDA1ZGP7XUKIIO
hNbXxCQVnxYOSIqI9L/nzG9Zt6cmUB+W3+V44oUNnAMFhDP9tbDJpFH+Btdw8bdj7e1pP3k4gv4h
fo46eaXedu531QLzxOumt2KbYFOxN466lDAlCmPBmMa+b2w11IAIr6OclEpJqjjV6B7KMdhSIQfH
qn/w6MKbY58uiNRAwDUkUoC4UArqTQGc3tWJPqb8eMWYPBsMhuFfi88W7UejgMnXqnpUQbmh8Eev
bCQggyTuslqdNepkeht0zpT1IVTDB/US1/YGgspAxCDshBppGkQNv80eeIbH9mMBCpNd3dbjBzIW
6w/Z6XTD6ozXS+L05dpNW6M+bIx2tYMSYU5o1fne8gU60A+o1j+d4N+50Z5lVmwD6d2gkRbRAdfi
gKPvV7L9WvZ0wthG9lXe6G6ugQihZG14qOw0yynJkEbR98Bz+BEBwMzQu00Yz+99uVu/jhtL95nW
C62bJkiMuXw2nLeimD8RVX//u5Joc4ToxCzTh117pzBLY2rv0G8FjfVF72But1bOkMuX30sGOUsk
dEkQusf13abXMew+U6f/5RItIfrrqT1egxysIRRGxoi46ZmPc2U80/cWaX1BMN6s+u9e4/K6dHWs
huMXaWAF0mH4o2ljxTD3vtAlcXFCdyNbf9FPQVoRsJVlL/QawwxwMd4LOJLru+TC22KAYl308Irz
C/fTgB1WhaSfOkSUEsDrQoX+yYLg67oP8IpoT9CromDf+EAXhHxgvXUKuJPM+GOo5U6eg5dqy/Cj
4d3RKBaogP3LVlTqo8/VXH1k9XzAD1FaQ9dWG/kGlMnHitAkuYFQ27+bgZsdxr3d/aHb7vb/1qNp
8QjKoo+0Ntdjbhbde2i9ET5O0YPiIygLjykwXIqChOCvq53w1kVOb4V5pY6SmnaAej8ptFK0pQKP
/k8ntlUgRVQFP5qAfgnbXfH3sFHRaJt7S7/T8fgf6Fltme/9WaDX5lsl2F3tN3EimhoQS+b+lNly
GGa+W58ZRz2oatf/ttnR375Tf5T6osMEAAkHAfhYuHjusHVUcAwbCSP1d9rgVEZieHY7C1QX1Hyl
L6y0j/olTcvXFScWAKyKKQTs3mwpT2ZF/4Gh1Z/JYXtdhNvRRcoXOzj91swaw1yQFj4WjYcoiJMZ
KZ7pLNBmGtCDRgccy8Cne9ngmK4sNGjYktRsuIBdiTYesBjCFbpi3o1FdSggL2WDRzIxZCnejiAK
gX3QVvVT6H5S/tygpCEIgModaE+EkCRyo9LGZp2QIXRIpqF8CUWf5UWE5Uvj/4tyVJZDmRV6kv49
HNEnMBC4CEhe63hx4Kn7Hg7id3by82w3CZX2SAO2A1pei9N8UJEA8cUNwJBnU87XAc4zjX+RvxA+
e+VKPaY93gVDnxU8liC33k0sALc29g1OzwY95sx0fowJMHot4r7VF+rgV33/MVjetz08ar9+o9OI
0rRhDM5jVcRF/qgy95UyfOrIMJg1WWkbdSngFxxeKWHILJ5HAN10HuBLuUIKqLAwpVrZGrnih2oq
okrASwWZ4hpKiK5RItyCnC+49zCjzKN0sUKgdlJouFblkVYzdQXoAlEuEdRxntV/qDG4ONNb6nys
Cwmynq39yqFZ2dXYuIbzkfcoXvC3cLUyV7/RqpF29lbLfw1FeoJxCi7KHRJq5mS5/HTV/OHUOzrD
iDVA7AE6wenfkvabsRufhC8TN2+PdIKbFXAV9IwEGx+D9pVScfpR2pV0f7M6vFvcXYEiZvJXtVib
IWsfndr9spcNXUfK1qla0lMGFOCFmjVBjvVJ5z44mjjGhocF6MDKHaLw4IZNpOvyDiPTk72gRkYO
kyGU8MK8YDTM2lDg1qa5fkMH6auV/tLv0f42SwDN3bidCisuxgCzB+qHsr815CiYodbmhvIhek56
GsPH7zTpg4W/2RbW09S/URVmd3ga5PNmvvWq5n2NJAx6yiu3SUPB3CzUlY7Y//xdWHSfXJKgxmQw
Xsr6XuhNWbZxtyGlRIn8+kVaNguvr23YxT5iI10FKo+81N2E3LjRNacVSBdZF58Wc16oMU2cCGqN
ZWX3ItIn6F/n3P9O6+DjX3cPGBc1jboA6qZWJSL/j9e7Jz+o1jW1duxBoKFWK8yKdnLo92vWQMuf
kmD31i8bbtmv1OEighIloVU3vs/vVDyhAvhEWbbedGi88rKMoL92h7otdj+uZEeXpplqcKLnK10/
qmbX6+UU5Z98NzbuFn5S+/X4oDILYtdfNcQo8eZpL8GC96dl4ohZ9GTpim8JHv48Tlc6BOgwEO2r
bY6PTgNWDFVknvOQQuhvzTCxdWyKvpRwg4Z2rCFgCXGf3YD0mdJVupBERPEq+SnBWUV3lPDCXmYA
jh+MBkEZWfYHAfpriF+C5dnnj9b2P8fLf44a+p86/KoMNsZwUGKBRs34px+db/o7U1N+FeceLS/6
jF4aTHhfAMBRXp9ZHJAVsHtcWt5AGTrIY8auNrpMtEKpW6yW/DQt4z6z8WYoi+N998a8PdHEoDcK
Ah6OXFpyA69OaeVBKQspQQgJYeLb1eX4ygaIBPzbrSvNhdYE8nSHQU02r56o2KStQImaURVfqHwp
E6S8lrqh1CBmCDxzCNINVhq1lbvggPjzpf3+g965L0RcpjkGp5CulvMXOGLU5f3vAVibxQ9PRWJ7
9XntehAcTZ2OECNifI0R1KhxefM8Vzc6vGxUdxS4mAvlbQ1uek99FkQt6spowzprXSRjN0dyyu9S
WDtDpivRyWXVD1Vkods/9JXYEI9DkL5DPse9Qr+7JwZAJWLYfZ3o6tMSo5uismbj0FrCHqO33qjy
E0AdbVqKyP/IAOMEyRn3slZbFK9UKm5Qu4os8S+ZqSqGhN7ZDYYV0/qiuErUq6aBGKxdZ292bp9W
0AgX1RvExcpk7HTeZ/tKMMj/r6KKKjg0mb8lkF9DU3CZqxNB5tSPyAsAnjo/atUcW9QeBCMSsknA
J6F91mi+tc7G/S6gedz2L8J5IsQQFNqPxZO48v5KCJOUUtXGQwj3BbMWl3V9IuUKMwaRp+aOSdEX
OQm4fy0/lNs1ZnjMxnYt7OiSYbCeb2rsnYLJNX+jnI0uWGieZsBc9CH9W6NAOUL9MLcfBmQRZeU8
FxCnpxDhGkAygRBhXoNk4g2QHP4XFKFfbYrsT/BJeSC9uJUkpNltGbYTNHZb793h+fOI7qgYX1am
H1HlXL2vKr5bS0y8So6bTKBx5rQvdYnzhU78vu4+ZH2gP1FTsKLzaETi907FN925HDUUxvaewvwT
ulprHcuplsX4Fs/tDXSsjyswhX0EHjRKLegfVfJmB+pgOs2eCA5Ex6CkcWVrpCLqSv1gt2DMOuN5
TsNX4lXRz9HhzqrPWk1vK46AL1VYzWXVnah9I5iIem++1iIFAWAC+SDsbww+tKFGiLLdf+0PB3bh
vAqf1Kj/Ej9Yh/ZXWhRPfBo3FrLXKTQPXVZv6QURAayYmi9mo/UE1ir+yH+3at92p0KBGOO0t6Ey
I3pxXogOBgp3ug0QC0LFula4tFNoxwRTvSEghA6E3HQ/WHhLHfbGuhpxvd9TqKFWCx0SdJn5bByV
7hKiLRLhL+gCzCnkW7q5JsuONUtB+K2/beaA0Bv+of9LMigeyqQt9Q/FJIB0UNJ9gyDuXbIZjhJA
jRFB6SmIR2iH7bXPZfQfthncOxNp2GB4/mNDz+gvO16AMSHxG47qqw6dH6lvc9+80fulCOcF0ZKa
73QqEHuMjUFUwMaWDkoitAjXfrFB0KCsFTI1z6V6WVP9/9zP9cRI8YPlAqKCLJOuMRO64cTYoAOE
Lvhc5rjGdbT+8HrgoNOU2C4/USCltdCMieHIb7pDxCWmZ+d4gRBv2OToIvOyPxNRjJJkaq+hAcVD
551alRREnQH2TPwvAP2xH56pL0fQemFbXxhKfS16iFEj60dp4ABrcxb+PbVuYtn+oVIc6DukPdv5
E4HzL3UwmlFsZQcqKxA86g9ScsfkCMGv8kJNbJZ2H/R8o8Fjf/BOmfLf2vSVGh9ZikIUVYmlVSL5
cgoBI2b9/NdR1XvRo6UQogREfUOvO7MRwtBTscYBsIm5rWR+ANljbQx7qJdBwPvuIKCPehxDyqSs
ZkcYG7gTyYD6RPR/6wf7JYekdMNWokNRo8bOBnBC/enGPPYMO6z8YIpmo9p6gMaeqO7Mwex5ixbD
+9KYDwKS6H9zb4hGZoO8OPYQRGzm4InlS7F1mWzOCkNfp7Dx1RaUi/zJCSBL2ITp/A1Bg2T9daGX
C9ntfqjJ0FFYl+l95MzbOc1oHBqbZXB8tbIEA5f1awl0duOHuv+r9+O0zH+56fwWdja/NrMZxCmE
3K/2XHqHstEGVPeYfdc1hIXK3lEfCOtXOBIQX9CO3b6FYYaJ+mG2qv7Jn5Hz9kHpnqwiz88ubEm2
NaqMJ1Pa4EYKr/7jYamvv44O+L1vxvoDFhR+NClD3OuirvcYg1wOmYKqmlcZLG7Vc+9C8sCTAF9A
WnA3eU36rM2ja2Ge1cpbHcELKcHc4BZA7hRXgJDHznOTspJwRZI2VLUHZrwOOtz2ZbX3+3E5w7zk
czJm+P2Mo7kbQCMGteXvMKky9oUnIaOEwSWMj0XaLmXsLxzoQnPw+hAp7fBsActQRv3CM+FvWj1N
GwH54Sb8bgYTx7oO/+Q15zFavEMh41bYDFrpuACuJV5Sq3qZDXkSYAEXY/4BP4DXtDN+HRcymDwb
j7Na7kq0ELSspxgE3+1EcvcGZBXwghpMO5puEraQ9V7Q49wUDd95eeduYCkDqf3gKyvd6cC7Belk
IR8t1EEp7BaiPoQ4f8WgyB5SE1bUdxU0t7K33sfZrpPcaWPfxtwXXLl3NYagYbNhwlWoLW8wSnqB
OxM61VgaZRPspY2jtYKRgNWDDeCL6d5jQ2OmYdr8Qme0jtLUllFfZw+jaZkHTz5MdseisIUUoWNB
DF6GwcFagJWqCRKvi+PDNQ5Sdxve52MMYbpXe/jS2vFhxjQ0GzmBiGJKa4OZuCN0G24oqVH3QAcS
Q8tPYx6cVT/sh8C5aguwMQiCJUYPNs5sGPs6h2q8Drawk7jDuHmfZvMJfVF5sPkFDTgZmbKHxudY
Yz4O8FKBWSj0/VQTCVTXcoAWaTCrGxq6rymH2LIO9xhSfmWAJnZhC2WE1LdeLa8CwbBmOMP+9hZs
IUVQvkAr9K2CNBMMMUQCQVtIQ/fbzMqseEkXK6r6fQ8NbTTY82LX4a7Wk/7OYUG7ASH2oIzse0RL
Hz8zAw1IC+QqcI0LVUu5D+Q17ObO1Hvt7GwHKMyomzLx7HwXQIQ+lotswClFKtTLJ0/zE6DaP1km
xdGyr0VmePvZ97Yo2t0EJykWeQ+9AwyL24kTqnvf6xBeTOg76OkyQHM1GkM7jy3MAwBj2sMp3Eog
KnCzZ+PXbqApywYbYpmPfWOC/cq9LB648dfJx++ghxZFh9H69cGtir0od5VGbBpCX8RmZLmsiMqB
ng9brO5hEN93mDqHUQsYAarDks8+JRuPti2P5lhCcX/URuw0LiifxbItLYi09UYWLXluRbnzJ55K
RAeptBdJkbeRcscEncQRbwGS1plvAgvGtDhMkJ4704cSdGEvgNTsfj/N8tKGC5ElliNn02vmWnfL
Md7K1H40IW0cZvpdBBrscfi6LJgYMThsX8q2bSJuD7B6EL0HAcKsisEWZHFeNjPaTRqasWYdxHOr
G3yaRXY7uwgCY5H4c4XGS1MkSrtZzE3fvXWFDSGNvmoheI72ozm/SrfNN64Wzr73MMk59OWu64GD
V81trIN9wCA8NGmuEwjYnJxmEMng8HbbYqoFk6BZ3EPt5YZlPesmCTsRbgfwjLaq7J4WmV8Lm31W
cMXauGW7bQxYmYyYqPHtLj0YhR81/YRXYxjRMjkaP5Oam2LiOzOoI9hTPWPq0TsLI38HYUfH3HJP
YZDKjfI8yIH3fY/GHtR9ZyEhqgobD9MRkRNUn2NnzXsV1MUGcje3Of9qINK069rGiZUdbiFmgM6+
CSVBmZguGDgFBglu2nPKHTRfM8oWexHeFcg3ELvAdGxrn4POgjiw3FSAqWEZFnc+wKayKja6lMDt
4HpiQvUiL7ajRpiErv4BKnNyI3A5N04OvlIDPX4o5+XYWhs2X1UWfGKyEf5YjOHOeuPG8Zdi5y50
YqforhQM5Umz56GN+b4cbUJfQJ0agYY7iNFg8MJzJH3VTtDGweJdfV/BZsYMbi4WbDnP3hauAd/A
4d/l9DzrGYE3ta19bZkfmHuUGG+AyoEVPPnQPQJ20e157VpR6ONylrV8HOva3aPSrP3cjEYNy7ql
hrBPCNcITGWDqNX2GEYZvaiUoo9MiNfmOXaMzIjYaCt/azWeEYUFMgsohFz8JuSx6MotvAXyyPY6
Jx7mu1FwGauU/mIe7Fk7PMP/qtoITERjEqqJusIJkzDFvTZUhTVc80hzA0m2K50dXG0g0Iz116q2
OGpJgZ7hvhjFo+dneWRYiOqsxfsOlzY2cRDisKiPoxB/86nUkdNLbzd6KH5HI/TjTjhnATAiAh8H
xglNtcE7gJOqpedN2rg3aM/IWPg5+G35H6c2oHdrfgshzCgcxh18b6LMw9EUEoPSs4ogrmrzwqgU
BLG0VG0OPwkNPhkzt2LkT6ZOy3hAPY83KemgQVYGmlVkwZcj6NKk8OSz4ZblppfY+EBdUAhx/aeS
RVJM7E5ESbDhEssqLvMyfULxCXJNFtgVZdVEJocke+UiSQ8r/rf2w0PjduOm6MxNWkKwcUxlGdUL
ZTpOn/AeEt3I5I1oBHFWCJyTDoYa9AwaqJE+qGopI2idlBvSPbBLjJVyxDiA0FU9vAHzVfsCwhKb
7g51c5in1yzEFPUjXsu9z+Y+gokIjwOc8q093pA/QyzIDzBCOT726GZWRwGCABvO/TTBXqALmy0L
v8cZfsfwzerixo7FYPy2KqyRArUfM/NTMJfAdZ1KF/2FPKlCHzr2tnnspveSQ2TE71ArQUJhs+g+
cV3RncMeLqudnRhNgz2i3HtQO/WhxYh8MdVXMQd/ezH8hSHSjIZVcZEgrG3aBg9hyr9QIKFpLGB4
NyG3xogcIFVDDMBQxyTbuw3m5sDiRdadl2qrbPM16Fwguvn4rltEb9H14ca3zothovkcFEePD7cU
wytROc1P9mT+Vqg+F1iHwZsMD8C4jx0EsTed62AXYJKRdQ3SmgDWV5boNlkxWgnuT7epBvGWwswF
UyUPYkYu5dbuHFsi+FkeZWE+1eg4QP9n3g5eBxP4zD7prTuJYeeOIYwJJCbN21liTEHhDvj2vhux
hXJ7cW++p6oIk87gMEhfY5gHcc9d5Fu3sGNVh+dwwp5vWIt8E0XBZu66YNM5/b2WoMyUU11HmYWJ
3iGwrq1vHkRQ15dsCsMksI8j/GvQGbvVDhTwLbTJ8kyDOTwP0STFqZ67e2fx8CKMcgtGawQN90Mx
TxkAlF1qNShMMo0qsQngOwubhuoHk9QQzBkzlNeusU116+wKu71NNdo0qmRTlGX+Hq8LyLtlXGZ8
OeHtoC5Wr7aVRUoAs8N3RTAAYLUYdvOsoScflgeMXSLMTvxYML/bt5j6qjqArQVAw94yh8S10aSy
7WOd47DL+mut+e+SVzhrIay/80fsZWyFzzksWAwXIfPsDZPc5ZQbq9wVsJid5IevIGUwGvlvmbbP
Y9VXb4UYBhDdB3Wu6WH9VPhBiSShfc5rF43dombHwGhQumsTIM8y70yjg+hWwcydE/beAzyUYLkG
uYNdrmzvYf2a2Ti/kB5A69YrHVAq8wZMb8/vToHQ+LB3FhxfRZQOHjohgttOImv/1lheFo0KBM3U
7LwbfKnjYigOjSHVU0cPbQVTQBQsp2Upzy0GltBvzv73AdpM5ckDtdlixluF8ct0sN8tB4vAzWAb
vX6a9yWPsHbajShagYbYxF4aXLGpW9J3TBrwrcGLJkqNtI9kiUFvsCznk4JT3Gn9yO+NAJ5sU9Yl
4Sx1vCxpcCinBhT6UB5Q39hnaxlhBE8flZM2tgHSt9gCmUK3mbtl7jIdAGgeRcr0a7h4+d6YzXEH
Aid7yxTb1rCIigNwdVHguOpuT6zYDp3eOiZUIDVO5tepBAvbhIHRLwfFzPDhsuw37S0d0HRk9a4v
lPeowh7MeWuy9u5c3/gUFAmuVXGAb9N4KTqn3EoYEGzgbv0RDmi2D3CpO2iokMGVb4yNTFtX7bAA
p0Ff7wHTRYMNjWgIgDk73o7s7BdwSA6hUo55XW4mufLbN1GrB6Rlfjbsg36CMQoiShDBLfgUBAqS
dbP5pAx1lW2QPgy8uUsItD11BXRTjMB8dqbua2ic4cG0CoHJtGZz8+BiZW2gkva3UNgpUBZL603o
V8UON2GJUTBPcVfNwdGeIVbmDKq6LALR02kfIUPhwF9FW3tov4UvMN84Z/Cb2YNEae4Er1nsZKGz
NzzRvmHuxVta82Z3qMpCFd5FeKvGyn0a2p8A/q4HYTYmxsRT/e8hHZzL4GYf3IFmTwEhNV0M7SWj
z+q6gh9NrtEztNDcgrOgm2BHmBdUevXGywbrlQcYFO11fq+yanhNp8eglMtbUX/KDMhBYffd2WEZ
KFfudAEw8WBWmbwItIpRb1nNM9eZRWTC8dtGjQU4gVpDhtyKSnx4rIKJDS72rS0WdQvc6mgKa8C0
u7sc3aHnGL8YrV2d2+KhgNIFUiuT79EdmWM9CX1xhA4SbE4XtaytL/0snZPgKMvxoh5zjhmFPCu/
+gCYs58P7Aq6brFPh944LH2DRjOX3sYptAEHR9mfYFVhJz6Hn5JXdMcWns6tV/+mhXduCzb+zLZ3
A4/N/FO29dOg8gAzIcErFM8xu8T8T1+2wxeCzi8wYf3ptQHcUTQLPpT8rfwRkAAQtQRFXs8jR9lQ
Y+HFVwpkzE797qUbGNoYnfVRIBeWUY5R2Eu2FNODrVHfK0ewTygTllE+Dvk1L134l/UlOWGk9mcB
fceNhLYlEkaoKxiOys/jPELkAq4D20WlTmIzdz52pjYfzC4fN4MHQL4IC4hCafduNEX56oBKsANn
MkUr2QBWe3AnK983WQFB/UrI4IyKBd5BC7+7w4lZg31qQFuTbqmeCmSXj0GDbKKSyzu0OsYtWuTD
TjdQxW15IPbKQX6JcsC/MuBfx8qvxA5jbeZjWjCME3cie1JO+FQUJc6g3rWOS6jbFzds4Z4n53C/
fiqkgqdlickWBjWlRNh+FkMbBn4grOjGk0sPsGoUJ7vM4Q0cmruwdsyL13LrAmddL4F1ayL0OFxc
n01qk8+93OulewY1Dv6c7vzRAkSMc2XYJP1pR2iUAxjwJxYFtswOPJyDWybgDMbKh8Xm3ms6qOwe
9MULQJnXJef9tfed9KGs6kQ1af6SwR3nJZV7PoUXzyn4HyLeWhCEnPhA02uDDwRjEnCc64td1nmY
ouGt6yQwnhUXrXSwK1OM3SEEiYe5yr2Dn6IClKHvvrlaulHGJvPoA2J7awaU9CXaFgg/SCrLGOPD
H5VS+m8JvbS+zf5yCFoCRRrLV0zHJHIJPkc48UK2sTzjepVXSwzlta/Mk9v3BhT44NI2NvW5EqyJ
XSgjnYBMOhiRsYwTazqMDXL23FrGS1o0KO5Cz9vYGvWKaZrzpVHFVk2NvJd9MN+lyo6GWPS56lxk
j9zttiNsXI4qsx5bOG7eHMT0GzrS7s2F9VgyZeMlR1+gbUFIGBr2wvTdAun90RV6Rn7ke4mtuinB
bLvG/Bl0Fc2whmtnXfkJ7kqQdMbkP7qYS+CBzh9aSCFxbdvQurJ0knKln6vMRWaXddcsCPXFwtlx
rnQ6gEgrq8cSzY4BCswnJtF5W3rOD2mbxkZbOZt0ATfUhBeW2enm9H8P3RA0J7sY0hhiDljQQ99e
wl5hNrOR5U60Zou0asQGsUAAhu0WrqSBRefrASVUW72UyjBjo89vgvI+F4OkUOQYEikq1M5Nc3ch
lghbi6zbulm49RskeyNq4mtbmrCSrr3bkgnzYV6KIwhd7XGZtXsOyYIMf9jnbYfGJT4yq7S92CAQ
HUSV7mBVn50wiWQcLdAF/320fq3N4ORRlgaSafqGpgf41WqQIrsP22ewhzZ7kAOnprhww3Snoy08
K1ISMW7qFKot+o42nI0MQvPY+r6wDg30p0Dj0jxBX7I4p4Zngc0+ABMddHENASwFfICMVX8NRTa8
m0NR7cvANROTQbsWN2bZhzMDAph1KobaNuDoji83+J823sZwoWfm2OOpdIynSSlMOHnVuLM7cLbh
6AlUox3PgJ/FufQUPoKJOtzBcjOePT84rQ8+c8BctMsqst0+eIAgLVLmPjW2bmX4DyZ9bTTnJw9A
RIVj9dA7YXAbPBik9Wk1H1jru3fLaDc9oMNbaEY++JTncAhvrOTWVi1Iy7LSLB/qvOdnL2/uA7x+
HkbYdsEaO73NRb1riuDoDbo5wxVaJjCnXrBIMAyJwVm17UcDJUATIkeeZ1TurKiSxmyHS22nPQ5b
hCK0bg3UezUc2ys4xVYLyz76BqC8n8G2gbvMf0XbEzYgvMKSxLSqbj3/mEJt92g74rduDfCUYPiA
9gAL04uCpWbj9lc48aBe4CPfTMLMMRKGe9jY3UGapfvjdsAFirAd7w4kqgwLqinCy+dDUVrQBWkw
Mw91U37ivn6YMEWMoeasQ5ULBQwHkPMpC+zsInkOcSKAq8ksh/C4kIVbZUI7C+5fy2Zi6Ee5pgyh
YRQwaARYKaTB3AROjSADWfOy1woIA2fjXgBM31lZM4BfXZVnOPvtdMvya8q6bl8KDgzZ8g96gCLA
5CyPAUPPwBNQJwP37NVw/ZuXliAVOzN0Zkv5yEyYQ4eVh5wGsOYMqdIdLKH+TrY6QNkZ3obY1xsQ
Tapb5frvEiug2WPGVR195H4buLCzfZ+iXkMSdGKrfOt4z9IcyqdlAIepnFmxtudt7kDYi08c5psV
jppazcEBawIGt7774pn+Pg3sJRba7beDmcJK0K1TI85IMcwe6xTa5Vlz672+ueEYX7ZVCd5QIR7D
QBjnAVRxIBzN+BIWpYCsXadO//eALA6k5sDIkqEBqs8LZzrX7TCf148cicGK3IOMVohXCCFjroer
gbkVOXi4K9Df9YHs31rmgaPE5z3cpwQEItEJmRnk+GTqDlfp5FEGPuUb8pynNHfARoaLAcZ1Uxue
h7pCiEFTLPKQD8C9Fjbo6wO2/ClwnBRqyfjSDMDrqLj9OHFV3xFuzmmZhydTsDqGG++44576Cn0u
99B16TYNunQ7P2v/h6jzWpIT6dr1FREBiT8Fyrvuat8nhEYj4SFJPFe/n+r5dvwHqmgXUquKStZ6
bXlO42ynab7agRzoRE8X3ju5ph9jTvigLstpI307v9uE4Qf+kCswORdfpIMlpK3gCgd9IWV0SJeX
dejP9iz/CHMybhRqO9MiNxZgzJNyy0iUpX2u3Iq6QlaGNKcckwkobCcj5frO9ODnbdob9EDoxAZs
m6onyiLPtb02538GXZfgJN5TkngOwQy/lSb9k13KETwuPcUArje90biUsuWPSob3LnWHt9nnf0qR
+/Jew9YFo1MCHxnFtfS14jqxIzPPjuOldQ+6kfwhTJFQYfLVA4s3DLedyVMX9jKJOo1+zpq8jFMf
m0bgpZgzCod4oYrpg3Wdh65BkpAuG6dvRTAVqfMJ0NjgJLbinY2ie5D1tE9dEFXPzMqwEagwpIj/
0kR5tExYAAblj8cHCbWq26GsFjbLplhwmxPvSNmIHhlzx+2jYsxMk2u2pHD4VJv895Hx0CQ0JjVv
HAbEaeeJTevzbKxh+7jwOCnBJHx1/fns54FiDneHCngBUiqTp//7hmSyCQwqnfet12ebIpZYH2xD
vKRqpgzA9J9+PjObvo902Re7n0/92ZVnuej/kt8aP+sZBdX1QK4VEYOUjMjP0kkE74Q53maPT2WK
aYmunCejc5oLzojrVOXvuW9Mv9U0fNmDGb92jT3vtLw19wAp6Qu3deQ4rUx2SwJsAa0grWVlRyqG
p3SdxPfost84/qNw2xHnUY7NNTUaLjGtqM7+WltbYh/zxWVNlLZ7rVDWhknWJdd81rXDXHB0W8SA
RU2JxJy4EqykFcOWcrivLCPz7GhginGgLMFCqeM20/mU1CmNi5Z+1sDcQTo77oz20rwXTo8iLJ0T
oqOMfbxfNG3Zoc7/UxbNCkCeeuHPfk/ad/GaID9q/OFoZAvTKve2ar9OOH2mNX6yoTIAnwiInFbj
lE6LvyEjLOXYY/SaZ6s8WY/56+ejn6+tozzGCRq73CycbdpCLjk58dZG0nCmr6cMEkcE9Cs/+SMz
kLao5JZyb+CS8eYdrFteqmXa02PrX+OiMV9s1ERrlaonaDDxMpHvHU1J7RKVrs1PSZuJJMx78jrL
qlnPizOTgeu62aZ6eHPT0WVmfHzDMi1/OxriK9Zdyn5wMh21x8PPpz8flc2EoJ7FL1SrbV5nTpgz
r3TIgHxwq9U5EkGCmP4RGf/zUbIAucnBggbmS1kCwg2dqm/tpZZnsGPzULHlNdPJ8K7FmnQ3RB7d
7eejJR31/ThYMFotZaS5c6qt3LhUfoH01ib/FTyvLCCA4/HeSHJCc6CugKTq8T7n1dWJPefW2jmJ
NxBoDeZYaBNK8vJmvbX+0p+mVidFfE4v0Kfj2lYnXvVqN6b4IwTisTfPAEpdh/yeZEjMNI+gRdOQ
2VNamXnggZCT6bPMkV/Qpj2qSQR9CQc4kh7KHYCRxRJz6A3deOmLTFw9OntqHeuEqNoXatrbF2ZH
ksbQM7CPFQRu635ktDjgZ3PBuzCIW06q2LlFqkcCAgej06vI9sTwregbQPmnCCijSjGw8zG9YGXS
dqQ7iGi0Wu+N15aaw6YsqRkzPdQBtDPOSls3P98tDAJia1DdyFnaXWII9ZkD5NDqoGVXtzeWt3gk
dFhr1CdR9OVxcpHu4TAsSMN+cpWhnn3mY0YfQJ+SWdAZsq016Hinrca9eM1Yg1K9Lbo3R5Na5Rlt
fnErjAeIXCvrq0maDYgegFLJ3bbu23uRm+lJWuqvKovfwIzqDmA+h808y5s0TDNs9AFrMnf8W16h
swHFyAkL8v2dnBb01cOjETjHULUk/mbAS/PODZL48aTLUWW17nupXjyjPJiUPv0WOc49ORSAR0vx
G5M65q9Z2S9+ZSaHYambsOKVDEdK1DcUIWh90ILE6jBxc0Hy61rM7AHxfOyK5H8DSPkYRbq2WUh4
oiVDuydEgGDwXvprrI/LNwISGO/lXIwWKPkjDrjk+I9s4bohucvLdZ3M5SqF/VRmsOKo3y6Zaae7
ceUH9HJwdg3WnMCRcvk02PIQvGYqcizXDkcx6e95YmxVVfp3eya9jwrkdZujzng1Wa1E3867SowQ
10nVjjh1Ex9so3Ei8lex+KuWPkUj/4c+QFKNV6/4WmMs5STP3+SU1kyrnnrV6vSjco2FsX9s98nk
0b+Ypeb1v4+skcEwFld+P674ztY+VJnN0SqT6UCvhPbhSwwdjhfflwQ1Cmqk+tiviCddi5ROp03v
bSudJ8/4LCaR3n++UnvfKGeNs5JY9uJKPlEJ0ODPd5un0fMhszPN3P58I+0tMpJo6Ds4a548x8d0
TAoi9XWukK5qAe9peY01Moh6a37OV1sFNjLegwtZ+YwXgDfWuMYgZf4Q9sidfi/iNGXSR6ibZode
H1j6nYSqBnfFB+KR0akr60aevXoeVfYNqFEHrgbs3c4sJJ2arYOe1O1bpR3sbFhO0sn2XY0HDfA5
Hpxr3/ntSaEQ2xS8SO/z9Ibq6jnz6vXPBNtXrA2JCh3S2zXtxKUphLjEliWCZnCybe6Q4RHTy6L5
9m40JUyfavxodfLl3cri12bS3VsnxPzeOMTa5kbzSrgDqnjNOrRD9rex0+LbqOrHZQUHPlaw3QIk
rsLFsq8cPeVM+4Luvjhdaz8jAGJwSsSfpCz6/RCXyzbVSWjTUeFA0DBkoUd0g85odSuogMnN5VO+
m06Ykx7OrUp656ksPv3YTp4FMsxuMLqXviHLvE019yDc9XV2DPNK7Ewf6DkWd+oHRITC3yLM2QED
V9ye7NRU29jk05+v/TwMJBVttdXtcN2OoRSr70e1PQ672VXl1p8ZbJHu1KcfjLg0PHQAed5uHzwO
pM76DB9SHId1P+b257DA2A1IHFDs+Pl+pgkt0JuDLq34rc088zknCkNJ8RqvYroXVvJXeQKXpEcl
ReNsHn9ay3AvpAlRQ24s2dajRy36+VTNtH4PVGtRhe4ZtxpVVt5AYAwxKaY/D97LbCrqLPKUcozC
tl6gYPpNa+uU7Kw2GpplxWa0Qvjr4D+S7mhFQGJgl0AXpcVI1ICkB2ZG1eaIO8zjDN+uSEiuU0Ly
j5kjj5wxmU7axae0hZCzlRQSrzJPS6699GsYW1198xUDW8FCsV15K5BrAqtaEMIk4jneoOjn+XG1
5iXrqILtfEbNkdDYF3KGPEBrv3gZbau5+kP/0Yl/dN2ZqMHo/bMOX3Vgh2oCpypRRvupvdfI0Q15
Y1kXQq1OBIB2rCr/f1hwmaUuCNrKmtVbK/+MTZeA7qX9YSxM9H0sa9/LYt2t/sEHmjayXEWzzmB5
4MEAorem6DYDErAnh+xxQopdCloW2Hct1c+63qMBqNu7eDx4OfFAGJ3LHTeZh7e1t871kMd7jKpa
qM0sn1OauhivYnPfefshn9EQ+tn0zKTlsYAY7n1ZxJPf+v6RRkGTiAFK50D4h5moHNmHP9/5+do0
qSCzCUavljS+/jxkFmQ4BwYBTGBFg339v4cpzzkkZkbUVkWlYzQHe1qw960iyuKqf8PnbFw41dmd
H1/PW/iqKpfGfz/WFl3oWG36bommvEiRe//7sT7pI8MW2bHU7Hmf6F4boTsAQTHd6TCgprkPI00N
Q4uh//HZHPfiXpArF7VS+Jvu5yceD01KUlxCEO+KE2rT6vp8XLy//42//z1WOV48xLkJyMxXIUuL
/7PzhSJav9R2Y1zsHBxXR7KABTXdcT5575Uzsq3r/MfKuiEpkhBFZAD2ziRlI+itWxs73mddZ/HB
lLQCN49PR7dg2mf3vWppK160tTq5Fs5EQ5fjztPxh1ZWvE/Q4e6k5tlPKa9XmEpY2GqRN4Quy9/V
yyK99crfs2e+rXZ90/ppOJGyZL7NK5rCTtYD2+RovlUeMIi+2HxaCbImW/t/3zUMg3F9bv7Eei3O
id/UZ2lufj6Z21mctam2hgAlH7fSUqRbc9IfDJdFBGBGhQB1xodyTdWG4Z77CI1WB/qs/g+3iUFN
i8xnnROy2aiBk6weBuO2rv675L50TKRt3FzSJm8/H63dUa+7+PrzlTaGJCRQ+yxIpLpI22u3C2dl
YPejc5kNtzww6z/RulNceFcXl/bnwfL8U2rg5+LLKiZuqJkGcZnqDdpweo0c6W0ww3qnuBM2HCeJ
ZRgCcWeOxXorXWPYO/jfNp1jnRiQ0nAa22EnOd1ftDJruS7EXdUzuXVmgQrR0zZJfJOjr9A11AiJ
3eaqcNZuYhb2wCwHbFG9HulmgesMOz5CtpiSEh4+lP1JbDXTdmdqYT7KdqvjMDovYt43Oobf+YVy
KTMse3IYmJiX25ys02nsqrNLJ8epyVidDNZSU6+jMmbBsozHSlWtqFTBPVKjyJ7XfB6OCrpM5t1w
mxiRlkJw7lJfotmGFvmDZm/KCnxVK5W/m1xWeN9Lje3QPRar3mFmlOK8jEZ1Q2VinPXeJsG51Uj6
QITjvTiPJgL7YpZ998Q1+2KzWBzglPFjlH9zcvK0qbwKmnouWaKuSwd5kqREGyz+PzqNC9tHY8gW
pXr2tA5lqC1QzLqtPlzWrkOvMISNiFNGqMR33+vLTarzG+Wa2k6KqD6L+phwjRuF9q4djs3o2neI
z0NmIXeYXNirprq7rju9+dXLUBuPaTBDY2w8KemVuJDjlHF4uOsEqZKcZZEmlUxfpsFsMyl6q2PL
KLdDRV68XvnNlhTkmCQB135G287izMJblAmmzLmCxLEztfEWI4tE/gC4GHZKMT3Bqn/QlPxUrOz8
cgb0QJ4b1EvWo33WzZAMlzzMLCsLJ0mvxVwzxC78VJKzAVtW1waECPZRm1ekF1okHcvXdi3VuZqN
qPW16egTcBSU7O5bmfsPkRkZfR1iCB81jttZuHBy7doObh9KV2cNTaZX29J2quqfu744eZN1Jvhi
2i4Ef+n92CFbTT5rlwtkqVlWC6qR3bVmxBkfq0N+q+f7CLiE8EYaKJacFWFI8maV0xvEfHYgIPmb
vSpxmnJbdbzAKgHDprkmwytVT2GRISGkJIwQ65WEkV95W01fFpJUf8wM6BNeNbWg6UtNMCidjqpI
aRXJZiiNrKEpQulYgWti/48t1HWGJu9dZXIeOWpT2sUvEB84jv5FkpYQTkyT0ZImMvIrRxLQZlyw
YnthR+RR4MYTRm31Qh6TiBodmRFqeE6CGceDVZq7VVCVmacPaM9bM8i6HMENed41J1NY8l5HxOOF
XtbXUUEKnFm3H9QZ2YCcqHaJu99CkF96uj2YVpCi0TOxbRe/R56evxo27yLMRwejMAuQlhUUR9kn
Of0C7+PfsrL5ZlPkliOO4MSvdgK1RUhLoUB9Jn5NaHE3buKBN7bW40l6FXAUFIGAC0/mHBgerPYa
w2L1g/FNXc4UQsAdTJS1oSZddws5uOnrfp9pv+J0PCNYzo+2dRxS4KF2O/M3Ba4/yX0+pBS7mH/c
NS4RkdEBvSB+HxjYe9c0IzpD3HBUVY5QTbK4j4xdKJSuo9a/LXPtbDqohmCRfRPmVoYdM8ZjHRO1
BwH+LkXZHYRvv7ilfEMr+kxPEEtgOkSDR+iRL/fW459w2HqbBclwSdEGr3eXI+n76oQznXJoHJZ2
fkiNYpfFgVshUQQsZHMNM9f46CbetDVWnAXJYOSabI9GLN6odep2mud6TG5fjDvGTl7drLV2ncO0
ladbdBKIXzTZb+jC7CMqzvZ1NanQWLkJ1iW6frr9oE04m5MsCauieqRw+zzdxAtPAIQRJ8UY/E2M
QWz9UpW0VsidPWX/tHF7gPU6LlLbD6rD+xi3V9lhdXB1jjlsiYicuzOq4605J2I3L+0txzAZ6Jad
nsu8P5qNj0gw6yHUEBCjlnjMAMlzLixrh+bHcDq5s4zMCbqqzw+uyWU/5tauMRWEFV5sZNW9jJdT
i7orMOifR10ybWNrxk7em5ciM5G7evqbpT77qiW6rLChQcb2iuAMRnGGiMzXJNLd5GbCmNPQaR5r
LozRHBdsEgV3Mnd0IcKQsCqsWTVSk61Sof74devG9zmCUNZPcUYRg7wkpr+d18wIh7b4LMYO752F
Di5rx0PCVUhXsU61RUn6/1rd1aJ9S8u56MXiXLwO9V8D+RRM9vSK36HfpeM/bCDdvqvWJkjLOnsu
4TrJBAcE5Y7TWoQ0dnG79Y3xRB/PoWZYRAjBL24KS0cXwUnKXgbFAtFn/atq2GN/xAO8YBtZhcPT
K4p2P0p51VCrhujckwjx7y/DWjbGWtyF27wltCceW885q05d4PkuFszWwZiNL0eZVDMwS/c15MBS
1eeO0z6PE9J24FHHHjlu2TukPySzvR1RLEd+PiUR/S407f1S/j1pYy9iH6BkqXK07eJrr7Et0Rz6
e3q+Ct6LSXcoM3LHq4nMVkbp2F3BNszhY5zQdrpQwdIs65PloHktpyxsuUVpawHb3jc7l5Stculu
zLG7XjTINh529qXlV0COFUwNsSmOp0AQqO6ekGLqfYc5oO/+tNYjjF0da38+Ia2CwyLXQbL9uav/
mi7uS1s4HfElxWHEzqdV60s6eDbdp+owJHkkOXlXJ8jU+uTO+J3Wu7auAn+Sf1kd528uYjRLAlNM
r9kqVOiE3R3oBBqMfIH8TkuLHCZ9ZExqk31T+E1k1EBkSGhP9p9lBbmUbgssZth7U3fu9Pn9mVy3
OSLmesIgVdFTTUMhP5xpp9yf0hde+GIdCE3ph6/ZMhGWEbqS+HVgm/mboWbYaE5CBP1yE5uQSrn9
uswE/fnuGBHJAxjAeyT3uD3PVppFPa2Z3nTGsbRDXb2iCWQ29Hv/NanGfydomMDr/9U6czlq1Jwk
osj2jUNUU75SjER6fll+ZX53FDkYmhjeBUrMYF7yt65DIT1I670gVztM/nqCpmpyZ5hrzin44ViP
l0L0e9NXXjQIfCNVAebRshmQZ/mPptS2n+RtKNdHJ9d+7fSomL1PhNpzMDNdQ6SHHTmpAE61dSmZ
iJvUF8SMgCfrGE720uecq4u2vzb23ldxdlPHpNW+Rjba0GjcIchWekfk8F1oqQsFJrWrnZbqMMn4
o50TN+xHVW5KoVgZzQS6ZNYYc1SKxmvYZ6Zpnur/6n77NcrzXkZWqtW4YnwziGftvOpNE45rV24p
9aVPM/fdXa/HPZLt5KxXD43wMody1m90S1gtt623ZTD+mjGIg1vcbdv/zmwS37qyupYUZHJM0V2g
u0fY8uZQ9bo6+TnBCLnW76xs8ncLsV9XrnYq3UyAYrTz4wQsTKMWTOsS0yGyog9tvNR6H7nR+cX0
7PslJi46QOrmONcGjbONeFYq+Ry9mfIDJbMIKTYeXz13NtlAsGNiTHs5q38G65FgLBIuw7QMnGL+
Z1Xo8r2eJuGc/c3A27cU6oV11NwmmUu7GjYUrTWWTQor3QNKbuTgP+mPAjWtYBn3wFOLzg6GBaMy
z8DFdyADa8EVvTbA0sV8Qe/bBoQjj7vZmvwtLx1OES2YBNFKmN9kYCX1TulItascN0mtkf3Atywk
smfF34PABco2/xwd5+7SaNiatG7KGMghcxCt9OtJc1t+Czk9IYL8GK2j7nE5m+v66Zke8ng7O9Yk
4CmvuU9ecbRri0QOE+TOtoatPdNfFRdw1WhWuT971oEL9e4TBE4fA/2jabmjAsk56hTwjdZqbD02
H07U9qTprOm93gazjUGoPyLAcSKapXLgnOLK+TBwlFlaOFYZkm+SAjzd3stS7TJoQSi3QK/WCkGK
89t2c/iU1Djo9fhOvP7Wn+PPlsGx9slDazhHPOPNibkUzdkNURxje0/1zdI0n0vpXdBJbyrbI2Yi
EekxsVi2Ei+cXX0/ufmN5s/X3q5mPIX2hynH/dIa19TsPzJWF+6p+n7J+21Z7iqtfDcMq0cXuRqB
wMYoEblOtbmGhkwsVkKvCXJPsiGgvgKYVFtanP6MXnVcUkBbbV42CymYlfor/eTgZGOxMVV+m/3+
S6/0El3xP5Di2BgY+DboZfDc6zj6CY3IvYeGuy5vgyCUOg9kqql9HmsbTHzAWQkdV6Ufv+lm6h8I
M0/Cxpg35mLRESr6R028H+qeOT3U+o81KP/y9fgXpTi3ufO9XT2nr4mDT7vB3NevZWSJ36VqIQAX
UkV4OuoNQr2Am9GMP7cs9XEzxcm0z4/1vOin2qwHXtIRyRDDio8bt/O0z8XFroZccNfHVrYxZncM
Z6yQpLHUH7Ww3rokJvscUCj1cO9YxuvqkprsKqpBVEHeSvWixQnja1Ufkjg5G/oKvjXDHVpyy3u2
BqteSe6iw5eTOd3gxWj74YMF6MObxBwl0jo4rvE8G+ZTX9jew0W08zVcGU39ivDGw0PVnPSxgepY
dknZgpAuLH9u7d2X1d+htN1nKU1Diucu8fonr9TOmpveMhJ2nST+YJvAKd4/dPpENzqSA6vAOZ2J
FiaolOfBTJsNMisVNrg1p+XhM/A6FI7J1Wip3DOlkhv24NCfDfQLDvBTL7clSNK+jx8+IZNziCrk
wBN5+polJIisw80tca92cd8fDIDMTUdeeoTSyT8KvSKNqa5ubvrHsDVzkxl6txf2PB/o53YiAjCO
LdjgS+x77+ijj2JppwvhR9ZDIDUhljNO+UgyTyJjoApzCb1ZP1Qc+mATOH7+dSfLC9goftdtfxCN
eabGWq5lGlRK75Gi7IFG0TcXgK3GhEGX6vMw6+rixLUOMP3W868c5zW56AZxJh7TbLV8mkB8JNVw
oxDkavGPjd+84R72NP9Wa+ULt5dPIZc7+8vGJICMWJenhIurr81nH6MLI0fFggS/ZhgC8Yap/y5j
+0KO4FW3L6W3z+jMovelIgY/5VbU/TW6hQCV4oNbL+dQX5wzFADdoG3T0SL5nXgDo28j/sYvmfzC
Yf8qM/lKQ+SrJgRZRl6O3Gmgbojhmnu6MGBDdRbf2T/4GfnzSLZkPGOy8uo+qN+qNPV3wvM4Rkxa
sjU9KFhm0XIYHFvGq+eb0CI9AZq4wxgGVYD1AOmDnc9sQt9l9rDNNITRuu1Ev2XMuLxo2FbMnIaQ
RCz8w0W/FZ0pmRqmnaaPHU4kr0O7y1bLxcVAn8o/HnhgqDXeTqCd4rynGaN0W46xDrq1xgBnCMe6
6s17UuZfve79lqgLEd8uG7EisUcr81QXk4ejoU84SPWnatn4bTT39hDFsZdjiSH2zPbXAyn4K3AI
Zu9l+S3Hh7aoXz+HEidUZh8TSIMTOQlyzEdEI2IKhvlbjOjQ5CCyTatgUykcj3ozTyNfEGXKxIrh
PFh84Zzhl6qwBQULKicxo14vwtwcOdN6elNnHT1YpWb8YuXdUMrdkw0eoIdNN61ZfKDTfuVvroOH
xQ61yQpGXvVbvM0v7eB/pC0ONnvQR3YC7IWFbiXbYvqTudA+iEbYnxhA+8na5A3Wvh/dBlbxxi3I
HcBxNRLHGYFCL49doyjTD7kqO8xzKwkL843JSwR+6j7baZWGvg3Q3yHApbRo2aMzRbUkCFdymZCm
xdxirTeiuYzfvZLVDTtR5SbPiBk/ac8E/3PBbVyOqVRYTlDE33jQzgvu+GB0swU3vH6h8fvNtfPN
lLr7RwMpumjrmPhqjAQMvHLrLCx0pF7rA7laUdAqBVyimQ67+vhSZ9CbJCu1wX47mRJP29RuzQwP
fLrSUrVAUpeOfdAw5WzzNsaZk/VqkypvZJOS3/okxk01VXcrNjdpI+ZnfxVXiwE0iK9JAWWI+Yu3
kvYVu527zTrxLkDfNi6S9VhjemWrpsbYdBWOKCfquL1b47pEfaqdfH2GaYVg7rK53yW1zZSIkhU5
2hSWDUknssk2TiyOVm8Q/oKGHecT9m2zWV9EN74y7HDW0MoOrgMENDuhZpXsyUp1NAfj084dqn76
/G+7IjDxF7mXsfw2RO9GZYFsT3jth97kp4KnJNSH5CB79wS1dasH/Fse4FVJftnP6TDMDjir26AM
9+9VV77PX03/1y1LB3F0/U6qiuJJptjLcSqJMInfMuZ5SRCKQE8ac+iQZuFPoJr+w9fbTSM2iSdC
C8jE8Nvv0pY7VBBni16k3ij8o5Zyb5+qmjWK0hNuaFuNKXDb1Zj3suxjgPmKHguC02C2QQJzbbRH
d0n8kTTmhkQikn09ScjDan7oWrkEa4ucwboP+NSDAf1OCOF98VQKtmRvvWqaCM1WOpLvLiAP5BDP
CziXYfJbZRXw5XTJ0FldCovVVhm4lrxHo72wn1tL5Ru92RvS/Cfx85ukivvaifWUrBicerWiePEx
EvWcLoU2Qwan2TOXGf0zhDVxWiwFYRwTKMRzWlV0+KEgu3A21mhniRcb2far9Wqh03tZvfm3Bxr4
y4ipXHayK8mJJMcMqdhOfsIWNvl7hIWXsRjrSF/06rmd8F37CXES3NWPcWdOkeq6etv663oQQ5qd
ppkLSx+s1xpFemRyCZ7TjD1vxRODkT7ElwENqjWvKLmYICrtPW1pOdTEMkQp0Qln09Y2iv3ng0ic
XaHZ8aYvNmL0xNbz7N95Y9m39Ls1MVR2GXOQO1qR6XJPzuucN2CK8tjzne1ax38G29euJkURzNxG
d9c1CoJIpTuLOjPeLCz8EUvityFzc6vsnIFOJe+qFGEdOx117lN1LQBuIsiX8lxIktJKfEqRpuPP
IoE60B8r/ZQIdV4z72mtyyk0m8o9OHrOuAhKEKPViUzDEe+pWo4IkLJ/NGm0YVmgs+lddbXLdrNi
3zeRhASNUduBgXi8bqbXJJNvGDGqA8zasdHX6qCZFYlgy2Y2x7fSkwZjM5qBuvkipoE0eDdj5Z3q
vw367jK17vFSPM/Ed8VmFGvEKuQ8Sz17EjMt4V9k5279zvlrKzCKuag2SCiZjrX3Ga/uFe3HaU38
fT+V856XN0xy+yUWSRNa+iPUxPoWCoU37wYCSuoxRGSV7DUaina2K3fx1N6Wtvqes96gcglQ3s0G
zHfZLzeT2T5xybGYQVQ3c7Y+YUGt2JLzx7nekQOi8ZoPWR2HtgAMnnoyh7L0ZExEDGQYLp2uEEg7
PZ0ebd5xvKqIpeqUCk6Ca/WY+tekzLC/J2S0Dy+Tz3/c6+Wlz9FQzfescS7JZGx527MpTe5LnpIZ
2D80QWVMLZSex1tTGygDASdcy8Zncjosusx3w0pallnXOz2dn8ZiiAwmqkkuDowFJnCFsVfOrz7R
XA8BB82GufOOHIy3JKguIrd652qYaONlySLTmXn7S/1k/HagNkJXUcuGeoldlGabjR6bW33Gu5JY
PNcwGU+4CyJ3QgloGPykjP9qKpUHClufOjJxBp8tOW80hLpkhOokbYp8jrTV/HYm/zeSdQ3ezrnL
uP5btPZxKu0ptJTkbb7gAbaa5dWzzXFrVniealJpUPdDisRH5WbxW93Nu9FfMF309FJY681mBjnl
E/AZt3N0eLMIyzE7iMXoQrK/jMBwW+5Y/XSmaPlBPagj+uprndVi2zXDV2aQpTl6lr7B3ALPaSk9
kA8hopzJBsFRH9Ept0eYrVzr5vDW/vFVPtAeStOfFvQlgTMQPiKpmdgSenaeDGM5M1FUpCyd2onR
XuujXHOeCab/t/PGb+6hGcHUSQqewcljGkxheQoo3TQagm5Gos7txwMe4EtDOh9OFOhsbpqhnuA0
I4WbqBStAd6rifTJfcgYJqvAa3gG/RkBkQO2hlY4TFtMygguCWbX7QoQvBxuRfFRIUC9DLFxXGMq
B1GwJZs619FAt5vKa7RvYS+n2flNQbRB1DNe7JXI2E01Qnb7isVvkuvGn2I4xm7vP/SnTv3/GDuv
5siVa0v/FcV5momY1EUiYSeu9FCFsvSm6V4QJJsN74GE+fXzgX2uTkhPEyHxkF2GxQIqsXPvtb4l
3o0Q/IkrhbkFhu5vY+/GbEbCnupp3BTC/BWP8Sfti+FoG8WnchvkADmsIzS5a8Oj4dTqb5sOIkhP
mOPW9REp0g7lMoaRvMX+GJSJonwfsZRPTG4DF8H2VJJW5Fd8zvAXHVWosiO42TiItP3J8KVHM+ju
LV8eXX+gi2OGeu/tqO4wn8+80VxEl8BKi2chJh1YVTXvZzRFkJEywdJkO/42KQpWRBcb/WDfS2uM
jnij9aGoz1YXHcEugZ5wiwNtxGffzHF8uC6uBIBR+VxfO6NkebTtve3Ebwx/oOHFV0i66HQ/o9/j
7y7Za6W6f67L6K2yxTu2FwWKFk2RbcBSgWYFMKy9FQ3cml604w7y0ABYKqma6NCYRbYd+gw5o2yD
xhV3rMeXKa5idGNvxRKC3Y8HWK7DoW8HPhkirM9qpRGk6rYotL+tRyu9dg/DlN67zE34xJvLYeQd
cECgdpKmQL+Ml0Jw+lawWM3ZsK6sPn0sSvrgWdM+Kdqpp6bMH0anPCH0Y3j+TOtdnhGPATwYWjOY
sDKxICS4560ZNZgJSUda+O830zK/JmEa3ZS4SlOpCrZHCTMqjPC90x9Iw2HCCQRnA1SJJsbaK5/8
uxDr6DZq7G67663K2NVeDQdVn4oCjkVSZW9ztpKgFu8kQj8Oxpzw6oIGhazLmTFdt3PIcxo608C/
WbM/nXidqz8DeynEd/vYoybpAZO68iSsBsuRwNTe6halAA0Zq6MWJ969hGsAM6hIbwony3bC8xwA
3I9LJ84KJ9hGQQrcYkHodqTCHCxadUeX1YdKyN8rxp0tUoXb1kJcp8f8caYve/I0OqW2z9SmbJk6
FjVJTwT7NuM43Y1027quMU99nLJ/S1yWnh6QbSHOvuE+1hLJD9ei5Yzs6XkB+ZUUTr4NkedgxQD1
6PSseQn7c/a1itUK56XX+fxtxZes8+fOpwzNUKsFVFDPi2Xfp6Iy94UsWRhTPznKprvT6eQDoJtn
cETUqX34xZKtTujsKQhanjplT0eY7IgS0A2MEA6ArC3a4t1wSZGS36CaRUpuNgHAAmzbNE9nm5Ow
tZqDLyUeh+Tsz3Sks6y8j2Z4VTD2npGzhnwqw6chbC8VJzrFBtnvGOi4vCH0sOQQYJY2N6m2EXoP
Z5V1AlTMaG6RCKWHdqm+/CF5cBW93jD3abro6LKq4iBzRXtVMi9xRPkmZ8x7TRpuca2Zl0A4KB5Q
k1W1Jg88jdjIQMXaa1CKGznaZ7UYzlbj3wxy3fsQJ9IHmqT2kWouYxe6t5I8DpYpqVkHNbWVaW8U
SysdZ1opztifaSS9+X3VnJIWo2o2ex4brDNOUUj7Hk5828q3zjTcOjVtws5LrmpNoVQk9LSqidAa
z79Ns1GdsoY9TI0N2hpcmCbOiroAzGOmzauhvGtrmoe9iV5B5vNRGySUuPFdMj6ly/BSuZhyw57z
v+4QGnQS684aZ6uvqgH5YCUp/TllL2xmUFVc3odTYgRLN5zoYfshu82+J49ejsONCdGJwPpZWVCk
Zu2AunFgznep2i7GDAG5xcJrsaXt2HgGPuJI6pZNLngOCISYtTyCnSJ56Ub6IQ298ERn3KQq7lro
YONdLMiUmrS3Rbm3SerwLsrrQ+tjLJwqgnrUZMA+YH1vW3jiLvyFec6zADwTbce4vSbZeZcrtUIS
KDMz761wbfI0STebOTsTpyXyPIlRMbnMNcvmQud0NGKkrVVuX8EeXNsWCMPj5orlEh0XoPTGOaIA
vvPSMryZHIJ066F/rNhiG+Z0icbPPnZRREg10QdLogPUYSzqC+qdzqEKd5lMWJb6VUcunVphfTY3
vi8wRYT7xgCm1Cs+e4JRHMFGw4FwWohcdcG4IQFxHeuLquvVZpLTBx2fkWwcFhG3iy+nzFxOWcTi
g2EiX0eIPwYRviHrOsQSn7PniHA/4dMnD+SH78QXY2o9+Wpyjk7tnGNTtEG3EpvK0mA7z6jMJHtg
3/lhvnccF9cIMlX2cLsm7M/LYDooBLheApgCDebboPiy6X6bl2xV2AQxql+ufc8WV1hoCAAvGR96
a5WPL5vAocQ4JJk6xwykT23T3RIddit4N4PUgbfSqjQQ/loa8mdMfb1laXtsp5GI7+TToLvM9rvD
QjNkn1oQdu9bDcfIqo+lisTG8rs3Bs8j8l62LrmJNotO1+h1sPGwyQiXtua0qPRGj0QtWKW96xpt
7Md+x5QbweHSD9Tu7gayLgWZXT6mExf2oU78wOGETgsa+gVhbj7TmpIaedfr9MGpQnbSBdW1+7RA
uxmwg5yaaPpaxr7n4HOZ/ZG5uNBcePJR5RMxzbZks2BwoqhDrcMOtDwu9EDco2OXvxTRc4wfCxhA
zoj4rNgJ2/+kMLjTjQAFFLP+oUX5ou1FwyoqzTs7W+iLeY66rLgGcAEPN1mBFL4gaKMl4sRykFqb
FAIbx23v24RwKGZuy4UT5j9Jl7vApoDcGzLqM6nzn1iE9Kk3HXVQ9bzxSvup8HJnC/Hg5IILdhNx
nZb1aTZpV2ak18/I78aidz4YNv2yInVLlk8FjqB4kk5VBEblDbd5PXYHiWp7Y5tc1eFgFXysmOX0
jMA5TW9cJLi09hwiP5xxkwr2VREAt8DjBS+uc5WNbEhcw0b3jy4raWV9SEkTnxG4gzZ9ToQ8O3H/
Gs8oXum05zuvcgRFVkgDk2XTjPbGqDo+3BnGNRSla22tTRMlYnk7w8pBoZDcZzYBmITgbrsRfAij
0lKmdDNDdgZ1Pz4qLFLdfMpV+gtR3tYdxYVp8ln24s+5JViWxVVa00d8CPVAL8xzvhBcJUejEj9t
0kt2qseGioGni4ZnJ4vfiHRng4JfY0PaEZFFBR6I8WIpy3u/6H4ie6YLhhcDSWZZ0O40GaMbCxZ+
i1gAhn+c0pvSlbAIG+ckOCgpTv8l9BAwlm92abwZ05Mu63Qbl+yqTW2sBLDlGDXNReywJx7WzhmZ
HBnKo2KcGF4a+hSTo6MNDxcOw1aAEKyPUBejFHP1pKmY2eZuFsLIq19KZZcZwD+ssVnKhHrnEErr
+hrKB+0KZ00/lgaeDAo8MryQBCkCT5sOqnfIwCKBhFEkDftVqJdxwS/LsIMvBbDWsm4eHKOiLlxC
QAoi3GFav6Fw0HuZXsPfOfsd2TqNQ03hFDPFQMfBwiABoQ3lR1dkp2jEByuUsWtneZ+jy+S9mvN9
29GQShnGJyXNdbaiRIjFKY4IQEWJjYdSl2u/gwgcBJcXRcmgxMPFQv1rbYbSZfs8NYdkThy4cRBR
4yx6hAnHDLS1+sD3SP4cOsFgOgPiBxBqTGwySRskHLakCBjA0NlOnSMYQeZB2x6dyGK91qZ7LsIx
JXXN5OpaY4EKHdRZeExWB+o9elo8LjT4rdJ6Qs/nwRe5RV+PMjmuiEDI/JO9Lq+OY3DNjG3QplV/
h3LTR1VVsPZbDPLgpo0xKiHVojtOUtrO9Pivw2U5sFDBiWxye2sA0SCxeNkT/YfWAp00yNlPqlsr
8MTSwrF5SwbzK4XvEYjOfE2pa7GEo4ldIkBHYbWp5awvo3HP5g137MIbHZl6TXTxnF0aj7dD4r8m
1XlR+Vl1M0LaFexId5KOK+qJkvWaT8NlMhaQfCr69Amti1wPoG0bxz5YImg4TT3ZsbXM+7NEbowI
Pz+4OYv8gONyk+C423gY02wqduYCLrqHeHgqlMNQbH3rhjTCSa3KG5B00Y2Y1M8h7y9qdKQHN1X5
sXDfJoP5qTXa6mTX1bULmfLEb1pzvl9nPdQPCLj9rI8PTaIg7cFEJZS2v4LDSkGYZcmuU8ZzOngu
KtzuM26ZJ7DOoJmzu6d0YvNQFLbPZZcPVljeLMKn31wXdxHhhkk+b0cKzjMR4ti1rNllPIrCdHTx
O5jNh0AZg9IB13EC+SFJPopKgZz1wy6YBUZCDnIJexIuFGE0iCv73ViSzmgU7kvGpRph5Ygybj4Y
lsjuU9xBM8rog3Sg/uis2nas0Xta/a9JX3t0NNzrDJZga49ciSG6KLYAvWtPp8ZIJRBhVBLhwHcS
GcLixjUHnLzhEKKrY98v0I9OQ8zHyizi/WK6NMtj+7rginSYO655FtuLPMtxy+U3qq6aizSP7roZ
QKMZk2pYF1Q/Q/nTnZtDR2EVDybT13CyLpCi34Rl7W6nlhkwrQJMRHbnb4TL/LVuh/E2YRBhUF/K
sY7vSI3VZHuCJW07sWuwS3A0WWSa4dqQCUz+CR/YxdQV3t43AE0Cl0H14sTVqYzrM5B2d1dZeb21
ailOkZJfkyHGx9gErkZqk4INcaZFU+/FyJo2b2Uy3uZqIjWqjMgqQIURtmIjCqBg7YiiQ6wvOh7x
mWVGcUBxlAaO56RYO+DDOTQgFhfyPiulZrbKAGrty47xWTPh3k1i2hAwogMAdP51nBonW6Kbje3y
lvbNFwp8aztXrNZM6Yd9ppD0yVDchhEmrHBeLtpSZed1/01HXT9KKoBLQynYFgJpVTZn9c4xKXhF
9tGQ0DGQ+BP5jwZDmCAl2dTz1ugBe/hpJ8iV1xS+Rb/HkBw21MovsLqkg7htemdEBbC/emHuQ8xO
scyMnDAIer8DOix65wJIReK6r4qUhDWXYOHo8bbfOsb83JPMwkp+D7xkUwwk766hLGtoSOqTfthI
/jYROCgS1p/XnLLvcLL1Duv/DWe69SN6X+vLUi0EsKq/jkySRZGdFN19Xk3niEylFe3fqFWMV3zY
9ZWZZU+uYb6veTFr4MWiY47nyMDM/FlbW9+c3lfI/fpjXI03Mgy/Wfpswj/WYBekIBsz7G++szUn
EkGrIb3xElCQpMK4Izkq0fQGnHpNbirl/GvK5TMKLCvqrgoCR6VuXjnPvl/MND1YeYS/ShwGH9gy
p9h60xpJkBnpxxqIoKyYjYy9R9gSWL7/udgubwQw+aL78goDhs5qMP4dKOYAG86z8mp95UNkvI+1
dezG5LjmoJQkwVj1+MaSA4lzdABj8Zvo/R4ycz6u2QHwwx7E9LDecX0hOfEC692Aym0Mt7+PTXWT
I54UOnxd38g1O6RL6i+t02sLLatJFsKaf6BNlDl05YHAQal2mAaoO0Gc0v8EpOmwv5I+iSdk0DgJ
bzPPteYw9LN5qKzuu9EYmd//PBCxsN60HqxRhwEfGMZE/WfX7ddXuabnaFBV8P4gNQ3BenKtyRpe
Xn14yV084logpKaFDrQpUYXlOj2uEYhrmOWao9FK/+wO9W6RZACvgY44ejc5Vhzc2GsO0hpDGuaM
/KJxs6ZBrFEO6/myhkPhCELgox7W+5nEm6ynY9XbDyri4r1GevSEksRFdVGjMFnvEEIcpsjNlvwp
IQYlbhRotvndRFiDJf5+DcIb4LY9rN9ASPp+QpqAdDNf1h/X7MH1/F+zTONd2Iu9SOGKELjSEX6+
xpdWzmmkNTmTwxJ68t1KrIt8lruqJvJrzWHgTaE+34hkfAAFFRhg+0OCHnDNftYNbSecpU7nfsaC
Pabl2a8eiRCtXz8z2m5MKNlxfAMO7R3r/Iejxp8tCSIh59VikftHw1Dy38aTHybxZnk2/ATk9KFq
3tClYBIp82u3DD8LDYlpRkxPCgghzHcOGnGzNz/0Gu+WLwZpDtZlQ87v+ocZITIFUp3xHH2H+87H
UOPs9uwPj7gI9r0fa4ysdgQdbf/k2Dlblup2Dctc77Pmt3yvYT0EST0JhrO8mD/+9l///O//+pz+
b/RVYTiCe1t2//xvfv6s6pmcwLj/jx//eZV8ovGufvXfD/vX3f79Qf98rAr+9593WX/Rvx7BE//5
i4P3/v3fftiVfdLPd8NXO99/kWzTfz87L3G95//vjX/7+n6Wx7n++scfn9VQYhS6/4qSqvzjz5tO
P//xh2V9vwW/34H16f+87fq94GFbtNvV3/5XcL/93//5oK/3rv/HH0r+XRmMVQwpDctVjlJ//G38
Wm+R5t9Nw3FMyG9KStP1uYW8iT7+xx/23xXSKd/3oLhz9bNNbmIYs97EQPrvlm07lF0+lArFjX/8
zx//b8fnr+P1NzK7bitG6x2/VBqu+cff6t9Hcv37PH61aUkLYb1tmgClDIPbP9/voSCtD/g/8Qik
MTZRFBd9i16nttBSuPSqcFkgiWwbkz7EkpyASNEHbtR5IiV62+X0Qf1k2BLHJgOCPT59AaddOq1B
BCJR2Y01l8x9mvIsuSYjzGIHHoZQlZ0hqs52PyMoFS67Bl/c5N3ARI8kZppStD2MDEeX9ssuiKwI
OP/gFRvUozOygPCHnXv2eSjaJQAJPWzYpdXn7y9zlzf0UCP8/HASQCb3G2XMdzAXjD3rz3tUtM6u
Mpcvc57xfUFQP8Nqa86Oa49UQ0hNZpGHx6pB29AP9d6t7F9U3mZD1Gtsb3MMT2dVi+ZcSPPPL0nZ
bhWicK5TObEJ81Duuh6gfALYyF66djdkGe3HqaeMn6mIzlVBEz3WZ3hGU0BfEfBjvfar6JFYewBo
19b65vgCnR1A0O8f0qSuzt/fxTh/uyWTIOpldUYdBmvWpV8KyUJDZHjoWw2rBWmVW2JWdacCfWYV
7jIkQFuL7g0Illuy1Z9ktaT0Xd7TmXJ7MGkVyh6pPAqdLSwhRkVZjf7EFmHgcykeuxAdsSeabdze
z6ardgv5bllmnhJGd7dGf2gmIjvDqb/Q5GYchD3ceH1f036ysFF2iwuCZbollcuXMRtBV5jBATAO
wMMEJLyQghG4o5CY+Pk5oW+xlFDZK+aa57nrX+bCvVsiN7tNl01ruNd+cTDC+KSKRGza0YgOBmiO
Q5qbmteXBU0hX11R2jTVMyQ9jXuQ2rpdd22Qq1IQHrhqs4dji0jhqXbGitShiQi/Lgfcl9e7eup+
qsxEc1uNgAcKLG51dqt7YD+QrGLUPki5QcxBtY9Wxn2gHWvG3kP3HQXFtSIcBzBPHB/aEH2daKLd
4GYPTlwT1OETEkGyxKlr+mbXWCoJstgKwCTMj6i7cc9E88/apzOTjoCETEA/z7l7R8BWv0HN+F7b
NSzp4RgNOC6HslP7fDlJNksnH0iwYdQvLYO/siBIssybV1oCKGKi8UQj76hZAtC/0yUfUxqq89xt
CwVa2W6eQT5M245uA3qx4VoQidc69oCUsWbfBYySfkoXYZ0qcmgHF0myWZZlCgbRPPEpwBKbOdC3
J1C57Be3nQKyBaByARU1kqW8tVIniFcdbzuQmMCLiFrzsvdnOE9ccpE720+j0ym6YIrOUgmNHxz0
TrBJTFt/PjodO/9OoTsqG43KxrEfcru/njkcHqyHo6HLZg+Entmu/Va3qG6iH9KgYEnWUBnTzo6l
tyAfy00Iqbbxgdz9Z5+6y4vVyX5LI+0yrHV0dlHYgpQnlsSpw7cadcSmqDMBa9cHdA6OOkjG1tob
FpuiYYZ7H6VPfhL/MLOwhKiKwWt0rBuPaaOZNN51J+crND4WFHqOu+9N2WWTSzLCHFhaseXfwvlG
lD8epWpacPBqDvK6fTbmnrmjgY07RxtfG0RipR4Labt44AwGMvzcBxOJxx63MOue/elWXRskcddC
AWkOeWpdmqPGwu+WP7w5ZY4odL6bUfgj6mW4TULBzotBkHua4VRrnXxBFFCSViDKmj1EEHr1dZ2d
WJDzTUvlBsp1xzsDISQvbfZcE6yJekIv6B16LUd66qBwzOmMtxX+segvU+liDvVdB2p2vbExzrhm
fqlgSuyU0f0yJryKhTZtJDjWFklFFABKp0rt1I8uH3a69vsjnJqTQjyyC+3pIsukt93X2AnYZONZ
6DzDvcg74wYlkoakkTr7kYFLaTtHHxZ7MXifYI4BmZdsvAcdPS6Kefa8Ys9Csn6NuE3Wdshb1qvP
aDn0CWUcq/mzRZwms7HywVekiNBoGw7CdTicXHwqXLIeOShXHnyenMPLWCx+kU5y5RvWYckK9zDK
6ckxuluY+T0lp8HnLpsvFhIbiqh4LPNF7iir9kszAmiKOjswvL47JjVD3yq1nrmmNMfQaPcpLRmE
n/ZOqHwKQjiJKPZYixM2tqhCeS/KwMwRX7vIw7ZRtXzk8muoPhftvamoMbbemhiy9P1pyMcHQKrV
zqrvjRSJS+bjhMXbRI7DQ0uE2cao1ac7DTPCABzMjmFBTCi7ewGNS67Kj4rWOlMNJD2efAvz5hmn
J4uF/iLwuA5GXwJjDX3ABIBoMUDDEqlmLNrrFbBQ4kDsHWQuWPJGhJYjJcxDLojsLDwiAcB1frO3
s9LS26ci2jfeiMR0FPsCqeE0JuaWvfkmrpCa2qP7icDqc5QYSDKp9h2N5fWljFP25JVWc5LdFcLa
ahcXtdokLmkkmP3oZc2BcCTQ11wJxvBU3Z5+xXL4U9MAO9bAN+m33hpJ62zpzpWBUw/zGe7J3Jjd
RStEsp27EuEiF1DEud5VeDaVYRxSS34WDVnM1FHJhtRWi8g8TXpn/cpMp7vk6HOMfTQ05PhtazS4
O1PNa98UX52ZDp90JD/S3tUwdpJ+d6GjdfyvjAYMTrOTRBLwAervGfzXtPgQUiWDfNFQ7yiFMPqy
5KdwVPY1o8qFPa5mHrSrVs8pUcJqGC41XsWtSW3DSA9fXWHTlvH9+lou5K94qnoeRiwqAE2PLhiw
fQ6+FqvSyrj04MXhSMsy3DymYI9NkywN/JawiT7ls0+U5bVZr73qsnycwWFCMsYcb40MrUvxCNWG
DgM4or10anRETkk2qtiC16fV2dAQjj102/QoJ7wn+leaxbs205gTEVjOHTK6UHREhISc801iHQzd
Ss51WrffZ9m6xmPBYJ8X5Itp3dTEZBs0zbCaRPdUmtWpqstPTQb0HuPcA8hfFD0TwtmKyzDaIZQG
HR44Euh/FSifIIjiVK4LSdJIAf81qiSaLHqofNg8FhWXNK69G+K9qWz1SCpgeW7Mm6Ywxwu7nSoE
rvS8aRJjjIjMKIDuSmhu4q/IcFJIkuGIPv0qFeUj53u7FicHM1wF5XSG0wJTEY4VtYKuDLa6PYai
xcgEcn7+Hj3TZF/cCnVD1986iSRMzcbmOaequsp875m5N5YWHe3rhljXTqK8wtdkYl6XumdVJfNq
bFZXRGW9SWaxLEUQj1BCsPXbwFbBHQc9x0csxYd5pxTqSJGcuvgcc8SOqTLTC4dGAIe5Q4TUwC7d
hqP/MjY+5xeS9c6O6u2CNDDIW0jblkPKVz92Lz1gH2yk5NZoCb5Upx0jNoVOjr3MRTZmFGuzE7TN
PO680B6OcuJDglBhh+xP7TOiyrfxpyrjkIUClZkkaA8j46b2HgVjKCC65trEp1kk7lJyvzjvCABr
+3ILOmXfOYj6BoGlqaGOKucXjK3+rhIj+8cTRK00AKCDAhv5RWojsAqdITwzLiBqwLBturg0pXHT
B4TJdAsk+9ISJnkUeHralSj9AVMTYhA7pJGyc+sB/Q1yqkGVlieLGJnNKOJ0TSCItmXvpLtct5+c
ycA/QF4RZzUAJphuDb3QIp6mYY/fezNp5z308l2k4n7fd3WInHc/9/amH/Twgg6RGsy2rhqrGC7n
ujvEDsFBRlMaFJk17VfNuZ+RQdxGqNTdDHi314fJ3rVRGQJvEXdZ80OOJlrVZY3UMFFCjN4dE1OM
ndrO92PY7hMUTBdJOl0Wqy69bSQEhqUlLSnr7ruFIAEEEld4FD4XTxU3VTV8DL1ZbzrfkD+A3Oge
7OVE0OG1L+Fkx4tJF9hHEBS6gPHJd5THxrVb9JQiOXdZfcIThDOEkO2rfESg7zR64aTqT5MTVXw6
0svYKeCqT+4p6eMXe9TyRju5ZIY9msFqwD0lbB8oohGi4B3UG0ur4jCTy7VfHPILk5KZONKrMK1/
CCCkH3CuXmIO4l6jrT1Wtb/GlonnWGr7LuqLU+sdQ6nksS/BjOHOi7dTHSb3UdHTSfI9dmAY7hrf
uLZsF3gKpo97PyN0MCPICHkX5h5ILQU8npL0JuK85JaQ3VXxGMcXWviPXTKSOtoOPyMzaW8GnV+V
jvcl/LG5Vv4hREt6U+G1i4X89LOWAJrWRUvgDMxiGiC5/EhdGrGX0tCldqXxZVkAFBo8lBsZtyW8
gPJoIToJikHPd3MOt9ROH0YaZ4vmEFXLNWu6Pls1gyVvSmnuk2x5LpKvxmUGHfa+u7Nrx7nESTOi
rJoAIzCKsLff//j9Ra03z+h2kbZ7iXVpHP667fejunl0Lqs4cy+BS5rMar7BmRqIwvc/ft/812N6
GfkXjvFo0u//8x61Zzc+bFBAJFbemIGv/vXg37+4dWRyAaVx+/ue3082AXNkiuna/qYBW/n7z/jr
FX9/9/uJGjhJ59DFyL7+Kcb37/3+9s+XD5COsI9B7f56pX+98N8v05yx6Ezpcvr9er5v/v1oJ9Uk
7Y0Sxvv67H+9F98/OiTBBU1nE9CMv+ahF69pFIe7eln5Be5LOIzztcXtzNa5fEvTS86GPV/RnDxO
EkK/KULv2s8U2VhGnBwqwrSSOjce3YKtamRpFIXCSY9JtDoZ/fgGlsYdVqT83SXlzlh+LJMCbuzn
5XXPLqjq8vquGIy3Dq4Jtj4Gl6PR+HffX2h8oqSY/Bt8qf4duYvelbQkvHDuIAaBTwo+Lmuhx9Yf
tPTOBSn7gIghvR/rextFoxrbdx9P0Enblf8A2f5NZ/Qkvbg+KlzIP8Iypsbx8F9+/ziX5THVXPVa
AwtiHYkWoihe7nA+F+wct12qi6cITgS0DawsIpQIlUI2UZFI5UXZItxasBzcQw2qWZ3u0KtQ3DaL
eYjiaUXZZaeOSR8CQgwXa4606fvVDWXEhdV33q1C+QRB1MKznXXGE8OWedNXnr5UfZkG8Eqqg1VZ
70K3oB5Wnx2qMPmUZe6yzRacsQjgjDIMnx1DH8rcOZu169+ANOp2NPVQclfqMDP+3TKCkify71Y6
yIiA0nOq28kclisDWg3dlvC2QXe5Ru2AKFnHCyVxtmXIhs+yxJUr8rt0Gs1fPtKaJR6jnVYM4RYH
JQ2Dqriu5Dtk1Gg35aU4D+kozjSEfhkAbdFQT81n37Y3PiicwNdE1/FW+3h+Z0IyKqJH7QEJUb/W
SH7ySqzubrQaD0c8lY4xp+2pCFNxWCYp75yIy5tTW+OpdF25s0PjWiep/nKi/qAM881jZ3espaSr
VDdAopHnFM3s3ZUdsqS+wzjfW8qk4rX0M+8Krk5hvsmmJa7C50mBgeonklEOseE3d2GUfNaLnxzw
sbKSl2rHSPcS0l91UzAZOZm9xepXm9WDyvKQLp1Dvhp59GMhHus+QQSdpuwWB6rVso3vvDABHeia
m9lEYbW4oAJqj65jMeBm+yaXIXd+ybx22Jdmgst8TH5mizHsii7GwZNTSCBqXCtAkbtzMBqKVtnQ
OKgsTfwD6ehde+uXxXdb4p2R6WLsC+wYKXif+9Wl7Jxp10nGb2TVlRdpuDTbqSO4DJ3eS8rH7lAC
FLswK3e++P7OT11aCaBbh4a1PkOYfROX5ldh080wXMj40ujja3CdkNaRjS68OYb90FhGeiWhsi+x
vwlt3KGYLwxGU2zout7oApt1o+nj6a735Xg3gcDcQkx8mhbOqhgJOOHAVOqxTNvLXsXPWb5YF3OH
8jeN5TX5NS6Xe/KjiV5BEc+4CZ5JkBRzdTXWdvQgna49KZCVqDTnz8FMazT0AE9Va8GucrP0AHN4
vGxhbLdTRzNP6zUjt3tBpeXtugmjEGrs6jgvWt3CTHCCHGsBanUUgYgIiQtyHHU7WqTseV5COYeE
terH8nqxCf7epFlRXmtShVRBk5YkCxPFjNdv7D6sL9n2Mhsy7WdzWfE1tcuwt4jkoZoRsk9C6mMv
5LMWUUl0Qx+f63DwH/IRcS6MUkFZUIYPbEVPvhuTimyg6hYTezvR9USCmt18VcXPSBmSCxGX6UXb
EFrjRmwO8yh9G6IGfmczN2cA1Q9jmkVQzrlD1mYpvl8M1aSfCxQd8A5K1ysOk7nc+0stzmL98v1d
DBt+IxtYTn3tijMjVY01EbWaVx0aGmxXQ1ERkwyLFCYBaNYkFs5Bsq816INy/gHDmpW8xe+FJpNG
vI8v9TyFry6hTjtJMvlVmKlPG7XsNvfy+ZaYnjSkDVn2KcRifJhbaSDXAVhFwsgISIrl4Nj1GBXT
cpqujTkjDDEtfuTd/MurPvymI7qnqwJ7wt/fZP1PdnfjNdECZRAOOg3SSfiXgyX5QkLusQRTGtfO
ck7XLwhVsPSLMN1oOrnwPlx8nCDFhxS4OPKN6Mzx27TlYl7g8k0OZaxfgXZNV+s3RiuttVA+5ANm
CqU+ZluOV5yN22Ryi2s8aXonRWxt68W2r9KXobO9c+13em/K8nXoyiMpc/jv6pOIiE71fTIeEkBZ
bp3Et6FBbqA2B3B3rd6PKQwTxVuV/ZB2TI5zwYcZlx4CTZbk7opUon7XN/qHyOEatHbxaODCRctA
48awm7clNc45+5vZNRlgc2KN2jA3NZ1H+lP2EV5N0DT6qhYI0nI4qrZ/RyqBVSkEJcQRbsIIGEaT
oi/wsh8Fk+dN6A8XNVswLf8fUeex3LiSBdEvQgRMwW0JeiNSokRR2iDUMrAFbwr4+jl8m9m86Ojp
kSGJMnkzT37mRGQ7EDBTFZR2d/ZR7blWwGSs7N3oCRLG9KYuPAYk7SR3Lq3qc18yZ10BwfqzXUjB
6c2LqS4EanrJs/mi0JFnfUmWvcf9+DA0Vx7gWz8PYidbhtl4f3x36PFLLGk10U+MfJQfE5Tghpw8
dZN/ad0SwnGG7EOYhIVk4kZAa7YtCIEYrrfXU/3ic6NBeWJ7dqCuNbMgo93SW5XcqXBh/xh0AOzs
THrnmAcDS4tJTx26AKedSWeUYoF8MKqILAZctKG9Omn9yTXhGg3GgfgZPmTmDnSu2jvTHN2lldY7
05uwSbW8Tjiqm8eZkgs5CbwJnT8fimfXKVY6yvJT6PaH8rHrUneD1mWLG9piQxbj1emNI2owFRfw
M9rEwqbtit8Rt1wQ5QTydJ/rSsTAYlFjDKS4GU9JhROzlFdwmeDBDfMvabHGNxqLc7HTZ0DFiUpv
tgA4/+pAnjwP1KOvjHoTOmp6meziZKVQBMOediIP9al2vOOculttsk55/uwDUlAZ9H5sFBa4M5jt
oyrffT1xYP7gEnIj+Zzh5NiOuLhXKCOsykTS4/nAsXp8RKsAr+cHLbLUcSjr6djXnsnJ6dORbjAS
sEWtU80LAeNt5BGCLjJiK5pTnDu72818qcZk6m8kGpcyI+xXiUc+mrqQyGI1ams+v9YjepLR56X0
b3zxO5Pl51gO85GfdtH3Hj/VyMG8b4o1A0kUptJ2ILVnG41N2bZm9VoMVGVKd499j9CRjas/IlYa
ozQQTX9+0DmUeiffFG8N1HWEGoGrR1yx6C61eBVJB3cA1zPKOsmygJkh70mulGJl/uSmLhG1Pvx+
zKJW8qWyRrkJ2UuqRxgHJZHACEPfBXd0euyOeKSoFOlCRLJB/5hFdIVVE6/cCr8hELhiF/L1gixi
IJpwdkA42zep57+ntoHr/HHX1BKxmi1ZvMe2NALqxoY90GEkQAugNW7TreLfAV3Chp4rCdJRQFpn
QYpAA9bfWpb0Fz465q4NxS9jPZ8UqJZvTSStl1m3/gjtn/CGIFxpwzoc4F3BusUl1CTIDpwpDx1E
F2zvfrZ16uqAh8sA8oNleHCH8RTVXPrzdKaWVDXjE+vufHId4RDEisN1BU95Y480eNvNyQvJOYeG
kfMuY50bK3AFnBYUlzRDX7JleHRGLDIfeAK75aGVtIlN+Wc08UJ+5OH4g0kD2DuMoiZqPhwMy8em
NzXChE237Ob42EVaxWPf4x7kPQE4Bdkzyk2T6VVdU+mAKdkh09qTTHnHfUmyZucIP3zupXUTMo32
hVPv6FQmcujPa4rJ7aVPro+3hFlyOzE89QD6LbFkoIW4+bDvhAlkqAf8SsES/Lm8S87R2KSBBXwn
8Nw42VYPiZNVm1HkIseuvexSHjuPOhGu4YtKN8yNN1v9JkvdFNcSJFWOLyETdKKdZBudmocqZRNb
NCjvy3BOf7q4fMk1jzLLehJUl9t/upN+kQtbpGVrbJ2BV7KuqlfhTScjll+t7d9NTVKi4CEB0nsY
yDBbW3V/ipyBXs+8eHHrntBARoVemSRXPhQMzewM6xcNd2Vs3rT8PDf1E61y6YJhlQczCf9LOeN5
xISKXSih/ENXZKiN4iecrQ8fESLWrTuCtglIhdFuA7p+3dUdX5nJ1L7jVJISDd6ZcsyPEx/4oNYH
UlYamVHI4f4u7ztutLBh+FG7eq9r0W607Z7wW3Uth+4lRVuclVfsZZd/ycZqFoIcnG5SlKr3F/zw
zbr3oaGWOrcEH4NnbgPBo7zd2cYzmB1nIIuZVyRpqoSDdmb4z2VGBANrIaWt5GlMUfzMJTO2DiNC
M1JK4HiVXKpWu9Q6juwZtdFvxE3r6n8wb0kPGIwmjVbbxRh6GTslRLx5z7xOfMc2bR0xkAuMu3uM
6PwwHKzhbGD2zDjy75RizTYxXi97wNG4K/qr9XCnekVCxn5OqHDNlxVIjwgq4oqSHbGFHcw9AH8w
l0pr6fnJV0QXbtZPG8uMoVljBUyHiNfbKz+MeGyWNMHC05iAWY+PnuBSpmuURM5S8V+YyCaYOBci
oTIUSzyfqnVNNG+oi2or8bQSJgWRwvCWOqLGwWj++BOrmrYULaZqOk1ik4eQv/R8k097Thblv3/4
33/++x/MnHC621FYKynnO4wT4XfAksC0Up+TY+pfscL026IoWg6wzGwYvuv+9GUDmFnRELfq4jZb
qzC3l9o0/LM0E3sd4Sy8ixfeUXGgrQ14IByVBsXXsMJ3fzoMGeia3B+3ThHqeKYxNMjxnylBLyqp
2wucurjXhQ1qkub3UKPcwol7AGAKfqcT0wQMgIgO+5CYQVYC/Y74pmP9zQ1kZhPDghomEWBTu4kP
hW7fEtyd5xQg7IYrIrlN2gVb+alxmqTLfKLwPJMgsmYHnGDZTE/IlcO+J5qSVbr+5NXNpjCSNxLP
1paq6+mkTdrZStSjr60X257g10tl0Cse+myTuKqDVljxOUWWlnSb/46NvEvQ0S+dJ07VTDBHb60P
qlUe+fckwHBh7OGYXIXk0fVTUy7b6ZWEmb/2eo7QLc6cvmzPrE1rhuDhYQr9o5P6/4rSTNf4I1ni
mvJiOD/0QDLewSYOEo8gXGiXK9xMHOisiaNdHwNWld+SURjX00trtrcRnkrQh8W0nKrkhwnLckiK
t7ar7+rRplA3ebzvLJ+6IGuf1dzkUuVdIiU/RUvtqWOsRdihjWOlaBH5DYz7zbEBhhYzpIortQkr
v6I/yfsw07sbWmczNf+khcIKQ3tlOzyMZSau2jVpnTBIY/Ch1gCOZyzb65gwKCkIc3We9ZmRLA7Y
LjluETGd6+mTEQSKjP2rlcVLa7jHqrJ+JBMXJgPKWdZDuhtF/CQdI1t7iiZYr6a/i5rQuMQJ4tCU
XvvlM0iX2ySsbTLOWNbIgwu3KFbpT2z1a5HqRxeYOvbnZANDiN0HfA01H0mAftIZ+s1x4Z5XNkn2
Nh63mRa+5Ln1C7KPAIotvh2i1MtGBAxRIBo4omHzNi+YySke5OJaCdAYqf8l5vlf27HI1hX4aKbA
FHJ2VMfmKlthDANzSwl358zHcaPy6bch3LF0lBGueACJhcOqt+wfboqQyJoKRug87h4tqvmozHX1
+JK8fWeEnnsymMz+TeZEtiPyTc79KjAsyIneX81tgQkLegDtBIupgNdNznleOibHK723ePrazN9m
E1E0U4pjEjbyZeIUiwM1fpxW+w1k1iVQ7TYg1PleTViEogrBECgxgM/JOEMiB7ieum+OrL21ZLky
94k+uoHsK+2WTOlH6U/uLz77oH8YhYjXTGfavxWug9o/G6Pu7Uhhokr0eoKJRmoLHHDawo5i86gP
wJjRZC7ao8wUXM5zOMzFu4e/fmWyKcINKq1FjfP36BtpiG7s9q/CxTXXguwcje51EtS2TwSld7Dn
+wsOVRngWqh+hqU7CfnjWnkZ5HAXZMQKQ8TKWml5px0GUXjM+e0vWcHAmkSrTsxSD7Zrhz8Ap6/Y
qqiRpjZkxdPbHbsppjEUl00zChw2aqAYMOQQGjHhdeLJwnrNaVW38/Qa5fvUyx5KCxacTnjPnvvA
POADxQv30w7hjyC08Bq3GlJJEzk7S5BZgy0jA6syqh9unUJX7wwknlvvgbLJWuM2kZ4JcPFzjzFE
tLLsNrqUUyzWEBiTgEJUzOqqJOLqWQSOy43V46EudeZKrKBPqtOoXpyYolAdPt81gzt/H/c9PWed
s1Je6+K2UBSYgxbh/lYDO36C7dRvBwpj1hrjg0+v9zivZ+ldtpFL/hF5UwPL0zdpvdISvHBpJMGb
MOtrVK4CFXMLmSQ/WwLDJarTdt/UxLtp+NQ6vLRhj5ux1rDjp7tkfuJEd+hoG9zDIlyWohs3eIK0
lRgITtdIAMhBi9pr2q1qJNV9Fu2JUA24XcK06bnrA/3VJhtoD8Sqbug5meb1xURvOwl3lvSEY2YG
4crnNTFfiX1/TJ2bHAzqSPyoFXsNukoIJmfjyfa1M9JNKkVLEDVZldNIetQuN8p5gDTrakuKYU+n
HWax8FVNtgYlcvAf6GPF7dP8Lg0ycoy9X/u5Tzhgkh1LCYseVUqQiIJpbHicImmlo3S6Ff5n2bT5
wxm1KbDCnWuyXwVs4kG3L4Mz/xqRuZ9V9QVfaDDqzx40p1TYCXpMMzn4sgm5aSEnlB6fGIFtxPzW
vrgOFg4IG11/1T60nB4ldcVuCR/jEXIy3BZYj7LuiKg0iiw6GJcHnKjVAiO08YBcImbO7nPcFd7l
v/94nXTWlFEBiyurg2hE/TwbjBgEycdkGPGUMkubKaLCZjjtQ9oU85qoJawMqEGqfnKs15FimS2g
oadyYJis9ZJtqCD5M81fwLzjQ0MN98oFJoB9w35vI4r8fIGPx09OYZJgG0wH7rRmYzwbYfWRomKP
vPNLMETsxTD1jxCUwsap1oIh5FJUgOVkF/9M3Ycf1s3KYDwZvDgdebeSj0EfGcapzC+WyrWdA+eI
UoNFbNrajsbzN0CSHHLArPFU0JXeJO50jr2xOZUUiDFtdw/4DmEOgLL3nEKtssIKaVRvSDeMeDVK
23OBw1nN0qJfBVjsMi58GFAO+ht2DazA2vYxdukpfYGILTexMtq9t6l0mV/Q2RMy17AqqU4ICALN
y1F7ci33ZwrrCcc/QzCdKS+seoh5UGQDfIT+qz/1R87TjOQNmP7BZLUjdrRkV8WA8jHW2KyWamWP
41WWQ7ny2PUzrZ/I7FgNiT5n6xnyDQvYu2vASIsJCAUFQ7T+FsFYQMsBtD24xN06UcOtqQFcmAaY
oEJjacOjUnIN6CeG32pmqTVY6c6JKto12tIZFPRrP8r10GLeayKd0V4UVMLq95bTns0i6vay2tTd
wz3iH2tPDZvXAVNI0LQ2rwCWj6x9DQuLPjkvhHFJbUE5UxFnDxCvx4krFLOC/0pDEd+5Z+CWY3oM
jL3nGAeTb5UZ9KKTMJ7509KPyx+tCe1j7moHOfW80Nlg7yRJNqqxcWdZD/JySPl0jHK0FyYGDdiS
SyO38sAbNxGLyiLvqZ3pncsI5LdvGrWlnZekI4AvIxwpBOiyXyoOsqBQ1UgLBeNk6fbYBx2qwhnu
nf7/H1O14Rp8D9ZDjbVB2eG8jrowOjtGH1SycA6OMX+nnUZVHTgc2O8WiO7x2kkwd5mq3CXDJCXd
P3AZCAcFVoy6qnGAQGFelD39RGPrQg9KibqRecAPhMNSjB8hmlAw+hzZ3Mxh1acnF89itTIhn0fM
uri+8tqnDPosxbct2tLburBr8DMznC+TlzTJfjQPSsYwSCh1Yfqsp5KRoe4Sho+as2sPj5ESH7E+
cbYmsQ1aAypony9FAgEl9GjTKmlP8o2TZENnxs5zEGJWbeqBuGNFFh3wiLlykibdDnWLRQFltekO
4WTTO5cQlW4L/5oiya2lPwGJgFrhILnrZWcd9PA2erpxcmaTt3TgsFe/PMSAFuF+mnVAOXlJX2dc
3mtOO4HS8ZvMOHljp/8QYeQs/Zo0+DSQbJz4mIE3gwVd9EhJ93Se7b1kzub6fEZbhvwnNUKSQM8A
ack0pYfgAcQzQY11sq0tMFiNQEeimWygF2Kr0sB5JvOY70RCZ4nmZv9wjf3ogEAXEWIoxvyGXlNJ
p0Dvaoveu5ktngKJ6z2Jcc9pRXHi5A63sX9OB+8U+5JDYRbeSD30NHXUN1cvinMS/xIQDWIdtGvd
uv4JPY3gUWJdZZscAcAxojAid6EiYlwQj0nzatU67n5rGU/gj5oBT3K+6BU5Rb/BN9uU8l36ub2o
/A97NnNMYUXJIpO92FVPtLZlFU0ygxQzm5CmqB8yOWjaBddcyYU0ihOf64sMhF0Tu0YmQ4eSuzq1
3px4vGc24kmNPQec/IIwsrYHq0oeFIq+fQX68cYo6Qe2W7K1kH4wjZBPH+jQNtqSyUr7XA3ZjsMB
PSCeccmj7hDHM+FnXwwMtbx9VD4geWkErAX7CmpojeWWsmZLGfeEAkKmEFy0RizllVm91Q0R58Y1
4ZRbPlQfqaBv5PhPImYyyvcg28TTVg3ccA3A4+wqlHmnHSckrOEqT+hoqJSBT8CjnCxdu2lj7/xM
MNPgFRE1RLbBIu2emgQwGtFsaK+6OhF2cBW/sCsAWsmNTx83oFt7N7sAhzKk5vPox5R+JWLJefgl
q1Wz1MxqV1n1vPiupurQUjuyVVxcsbdvhrBFP7edJ5vG9ACjJ0MvhzIaaJwbVPcvdiqcjE79p0xA
Ho1yKc6RfGij5IXj3AZj15Vr7s1NrFXu1VWAIsSkvDipiDSxbqWQO6iyhVwtN60B+v1NYJHEIfHL
QZj48TNZBNxPKP3wP3to7pya4nzeJxrdOpFstzLB9CSYGuPUrMK16WGqYph9Cxv75o7J8GINPTsN
GpT643Oqr1OTmShGHMEEGlo3bsPF4HQ3b7YV4efHAhAB52jG9iky5D/KHXRMNqyW0qoPZYG9VZr8
RKaVPNeN+DMYwAcVyioGfjYF0zyXI+epJKY+QNXFXYweq4Yoq4VDggOTGhVyNl2vDCpAyHFSLReN
s5bVwC1uhj8AzCmGxbuew9lFObMumkBSKGrBOX/4GVhSFsSMOgCapA9GrXiKnMRlFXSvdtFGQR9p
FnOted0kkD51r4QzUOPYcAsL6CamfQ82u+ZUbG1JcUtF8TCvZKu0miNqVeZdYpDVaFP/xMEFC3eB
YyV60cIO9tVYtBwHYNZ2uWzxnXrvrTBJN5kF1S1pEjTlcvBCRjWlvKBdpcT7GMqY6aoxUyOocbsF
Oe9Q4FJJs4gnbPBsAVT5Ue6CMRvKPH7q7CG9JXzFKHZuU910q7iOnCAsTNYsGwf0ZGEwcDvC1Mp8
0lMMjp4zUBDhg39UrtiY0TYdo5D6uObkZOWeAl8u2i0TDPjtPKVe9BmGI57spt43gGOdwQdm0Xv+
ApZUvsnyp7ZmjS1M7ufcCHe2pn9QOgHqGTet5lJl2jZbeDv45Xwdqb+W7y4t7MvE1oGxgMLshntt
UD6u0nHbv5ohmllqpvt6mu7//XaJDSanToAfUml+r4r2NLPPLrIOiaozAIcATZ/5HS2qVciUOGsN
9Q9ktrU2tOm7cHQMqM2+RHs6kggU/qbQrmSG+dVAFS38pNu7dk9CgB7SrceEEHZ5cqo5q526cYB0
M5+aUcOkRE1wV0D8SwWmRBSnl6jJXlgtH7RYyCiys7eP3IFW4zkzJWOEllxSUOeU/lDx8R0Kl/Pb
kH5yweg4OKnnqrWyNSA1f3GJjBydSiuO3VzelNXvkoEnBqP8ltsQ+XDdjoK8ocFPFl867rOZKV87
iUcJKvZrezj4+aUw/UeVHjm21AHKWZnaoRzURiEILHQSG2fxOPObM0VZZ2bp1Voi7Zh5upzn4a58
n2prvlXTmmfczGQANMNljmFulSYOvoGaWIv5MjFKWwlAiEUFd97bU77iCzA0s2nd+WtgL3PorBO9
2XHF/I6XBcr+mhoasfIlg54WF0pgkWddMjKhFgwnmJbcBviGIAorhBJiQovKeJ5CCcjC+k4IEGDQ
peQK5FjuWLtxyKZlxpaMG0NzS2LPSVjz5jBxmHVjVcnmOmk7a+oF5E9C1mY7riNw3DZnBeqBrm0J
ihAnDj50S9tG0voRYoZcwdh/UcTHtEQPNVM+TG0hlnEszlSp3sj+XboGd5hR9u1y0Gom7Y8ect5/
D5pzoLCLiaI6m6p/GvvpXhfTU1q3/ToHxtcnVM/rWUhMynrNuZZgP3v1svDXpngTR6a5boZqM1u1
WgC7RMhf18J3SUrzF3VvgOZCLlIMJgNfbzCwZyV1s26zbXL9PE7GFsGAkIXvfXMVDUaAzopGP85o
t5kS2cFgGZ18bO4a6Tp4UKKCpRSWJlCRMD2Q/qJuAZ2UQtACzZFVPmRdRjoxjymQmNZmpYh17RfX
urPpnAXr2ncce2va2U2t6QKj0+ns4fT0yCc9jRfGIt0WDxgmI8NeCSbF4OZvIa7mfoDKO/FA7QQU
4KzMXvRHeH8wGA1IYmTrausQ9YewzlwQeJbh61dLTPQv10iJUTvCWw1/Q5PdxtApmXEcfxfxtOIn
9nKIx4xFKhfvGYTte+IMG7qGau4pmAo9X9+2iGzMwFuuJ5jsFDapAvrQFFenITGf/FybtpT99Ca9
N48XwJbWOQ7dRcsdZ+NbWBuiQe3oGAummAoAo+h5AHA3547HKCW9YOAniunHOzRcoi0l/x7Owso2
hFw0iXkZqSFfeH3I0LIlLdqUR/cuowEa3Qglpat4aevqiOHkyWeIRcsS6Ta2wY0lCPIPsp03mPyh
wMTB7JMBmeaZgbMs9i7Hg01VyeMk1d4oOJIwdU74Tj4uN4eVYYSzUZjS4FXsGNFn4rmtwNdDmb7K
lEplQgawynBGuPQK9sM4YizAsD51xXcW9vfWYV3NOpJDo5sH/YOFY3V0sZck65SRfQzZ+DVS0rmr
0Fb13P8q8/GZzZYim4dsZPAJQU14By+CGOVYH7olrqkAT5Wg3IfGfezghcC/Ofs6OIvZ7Sxeen8v
yGoQPuNGYXa49qeUVy+dUvrcjAbi1dy+INaE66ya75KG721G7SZtu8gOKdM6yiG+NZJqC6CEfxxI
vrnUoYOpfVqCaY3UBtV6lbkpWyoB3lWXaxl9sBHB0W7qKIMwGDVUUHdMjR4EgdOoTjFSAjbKuDEe
I+2v0HqayiGqwiKR4pCaHN0q19rRh5au5soDeoKhXJu8HlahuTEo9DrGtbend7dGrwjKrrRPTqO/
zThGSGzQTEf/57ZO1ZYmQFywrv9N41uzcKzpb0rdb79oqBsYiSqbgPv0lBUe5S3QErVKOVCbPuEX
xNsFXSAhkfevzhdQhhKtWiibpJTd4pi21DURCf+65zMcHmTJLt+BEscEMF7VTFQW0ygjJlwxVUpV
TfRmT9V+ijhoR/VHabA+2jXJSk8Vu0nqFyASr6oXm4hTDgPG/grEIDDzGSif0d/Zebl8O0HuyzOd
Fi+OiP6B69aWCaYEoW1rIzliEv1y2fxbyS+haTm1d9O9qyFNpOrb7QOTYqt45FEn6/MrOROiEJ49
7uX05zSbKu4Pyq73jA2fcSZuB5oSRMgrQWM5ddfGTYiB4e0JDEtk8276Q8HRaZPJHKNTn35Ujf5O
mPOl4wrNrXgt/Oin50MYwYda5Igzxqqp+H1FFb66NptnHNprahXpeIQn3t+zOjxpZrl1eEZBTbWH
ll4Icjrac6z8bw+HP2ZmjDJORDBzTn7SdLrMGttVxORSV1fDhMiCiRfLUgY+BlZqWN5En//StLJq
ci1mkDRf3JRBlUufk3ywoQpFa2BN61L84tJiaOTEZJFKFlHjlMvUIGXQkWaeZtY3LpT0EBTLqCTT
ZQ+XlPuaCFN9gd9pHeJz9Sy5JVu9MrUWaXEsdsDXMG75zq4ftBMFfEeMFFvPlbxlKIyPRdjL/rXV
hA3GPTNrhGFuMm4kTh/zsSLPTieTz1MXUpvmhtXLBLCUH3kOPIw1pY344HefTGmOogPY4Bg0kJar
zERlTqmHEaK7g/HgqDy7FADb0WrSvS8vK5YN9EnufH28DG3y247fflfrto1eKAh2XP2Ew4Uq3i1C
5b0Pu4PUZsYGPK0dZ2LSxZQNVe3e6ng8EKSWpaU9ytV6BgaRvqJ2iNFnFL8pyWmmwaxJgdxefE6e
/jneQjJ4LA5iyWdtb9vRTzSWu4xJoxN5J7unAaItCc6I9hO7DOEWjnyGq4fcnCsW6gYjUUXpaKgf
KfG7pIyW6si+4cC9QgrYJq7uQs2qN1ie1oXlvM3UW+W1yzWDCIkt+DrWlJ4pGz13Jtz7uTPvdN3F
bMfzSjafcuLxGNDaA3fofjp1hjT5O4ADWOshh3guyUGTz+8TS3TwOOA1ZvamHiW+WnGPbT7vcbaq
cuwwDmt54bPZjX25gxqxz3MgMw2qqNYdNPuuyEp3tty1hETgH3oJDpJcPpwy2rcumRC2OqPMPMqX
tVOdO1hpbK7sWmFOcJjGOtCUU6f7UPsQmrqDFw0HhreEtkPCNMpcjkV6M3T5SnomeGwL7pCe51x+
dhK6roP8F+beN/th/ejhnNlnWLR+i9y7lyQEETysjRpwXqOsjqhl8TAejVT7okqzWEEU/+fbKDOe
PXD2r/cCNTtL5nc5p82iFT4FVorBRubfrLnY1BTdVn1I0iH0n2WXvEVm8V7TXYvRPUYdK/5iuz0w
LcNtymyeuDZOGRakbVu1H7YEayc4DdUVRSKqwqroj5DlB0a2h1qfLhr2VnIWt9pk0R0fmz7MpFvM
skDHPKpXeBx7utNE318xLuzjTCFQ6Pmpa28qkTuP0licde6Zm/HJaqIiKH11DXvjhkEYzJVe3Opy
Tbge3/JUwt6qSDr5p2gIt0B/4wD89jZ3wEoie7Onz+8d0Fbi7/e60hZJFHYoceOlzcozMMs+yJ8K
y+bYHYXfujFc6iL8bDLIAg7vkFb7N88ut6Lv7mYcXy1fhyzHbtGkr+OE80JM8q0wnd90/PHM6El5
XDXt7EfkIQThnI+MTztSpCC34y/k5s1+MrH758goWaBzCqQ99K+H+Q87AngCPFTJenXrR8IxynCI
y3bhCZDsgX5vtsFMXabQfa7G0sKwsp4bjz1byTfPGW2mcnrQ1LZBUoCFztH6tWb5z9jrXuwWUTbq
ADEmPtaY0rrNpMxILmdrPkT/vU1aBebb1HnDyhiDPsvaIlHOjdD0r62zOWico3t/eKamB7Yozc5p
/hc3qGivrTf/ZfmgLepRXbs/XHTwsuPxarVvRTa9GnnHVpo0F5osnYkNXZcJYrdHar3aujoDk36Q
ECmxzpoIyMFjVXMWQ4IO8HiIqB54mpTb8RFa5THrMLTwjFE8RIQdg0sWdYq9UEM6mdEXi8iii0ul
EyAs+nXTVKj9lvduWtq+TNTSM3jzh5lIZ2qx1AIFuaZmZBD5K96zuN20RPnw8wd2WPFzti73qHrX
+Yy1ec0pNGUanWyMtP8RxH7w1La0vUAeSdDcTIRqUZL4XjOHk+jV2kkT6qJSrFFmwvufKxQcK3tp
42Kf14Q0Rlh4rcTf4vvWm9bla6uHRlZnWDu4cEqNrYZPIe0o/6RBSQxEpSunHUAWLkAt2AO6YkSR
iqdSWNc84qmbKzSxKX91uhjbh9XhED5ONN5G3shyPcjPSqb/Rid89V3vVgNACGg/i3lEKH7Zz0UX
rvEyMncj5y1jjjrG7EPCdLXXCPtRrOTW7Hn8+lqueVgDNA+gCvN/hXysnozucv2t53i1odbgpeEa
PGLvedgWmaHjBTQrfe2a/IhpmnxKyKdjSptHbrgvtjlfc+m+Jf5bUeKHFK157yFsbNLB2CeQcGhX
/ew8vVxT8nIKTYexiPMYR7dsg3O4wsT7hLD/XCfJv06ETxTXL0oaz9CiFDNbNQI2x+/YVWwLDS2v
oADpq+sO5hA9TqqKE9C1YIR+Sm3eaW2Q5wktIET77ZT9XenuGKgUrytqrfWg9XoWOUBcSyZwvsy/
zg4Ty8nBHut05ZncHfMLSNJMCS6uae1aFjIabe8tsYNFHk7HuFW/tqYd+0KDSpWes9b6bYm9O3V2
wAyc4lLkAFuTItewdUQwYeK0TTbC9N+YyZTU5j2uGGHbnfglT2mv+xhqo1OQgsi0qCbHlPVgVjfs
r9JpMHVNF6tjep2Sg0ff5C2UevckPO3F57RkpW6JiaBf6zpRaFPRYtbOiM0cBJbcDd+oGIQyPRru
uhAYeGRr74RLQW2eoEbLGB+HP9EESKsevwvjxqlP1roRf7Ww0Xamk13DQvxN5miuBz1mo0+4NfJ/
wcOTacexyn/oEkBpeYgi6hdfA5Coe2Qogh76lWn4dcRDPVV9vmjr5mQOr8w+mLt7WbZMqSqEy4AP
LsX9EuboxuoEB5PwKW/jLMDDa/RW4SfVuZiE9yHPx72NgGPMBKdlt3PhBiz7nmsKhSK/zowk7Djd
bgIvO/O+5ol+tLhjL1BHs6ViWqWP2ROMsZBMW+tuCFxuRRtS3d42fyLJFpFbfeZa9IdW+Bhmjqie
VbsWnYfF13Dus10q3DprkQnnaTT+8HoU6JY4arIMgqrQrRHXDx0Vg2cHdUegw8d9mmdvroPHQx+N
JQINzeekepYRDnUjsW6VC3Y5JC/FUSVchE35Ob/QU+5i7uLZm3IoBGHe361S4/fLxmU0cjAPoRzw
rdH9MvYoVLU2x7qUjI+R+y85i73VwCogTXgUtJBTX7olWftGvheGseWtHaBRyq1ea7qGuPwP1iIj
7UjHBAuW/tA9FbbTRdci1InXMaSdjlqIZaLgEWziyj8njg8I87F4MGTDxm5+G13x6eTMUqduTaD/
ZncQ0YuipOcv78YFSJwKUis/UvnYh7wnM+fk01OIPOB1ZxoA856eM71GKkr7+jLV46VHJZKx4T/l
wnoRtYleNiS4B0K5s7LnyP6nex2AzcnnhUfSTXF4CpWKU3h0G0d7Hq3k1y7oM/W4ZSePZE9WacsY
bjbRf6I7LmdPaZqXrGv/JRmxrAn3IfEgfKkuVb/p/0g6s+W2kSyIfhEiCiisryRIcJcoibKsF4Rk
W9iBwr58/Rz0PIwn3BPjtiSicCtv5knJ3qoEiYIOv+GrkujOiHxt2m0KDEZnYCaEBAhD2IaMiRUh
Mk72J2rTysesyyAhJ/lw+vihHOqNLCf75xbdK7ZJG6WQnsSCSyH3j1hxpnqrYSJaUsxN6bcbWQAt
ohVg6X5Yuf1RRVzCytb7EgvcKpA78OrlM4VTEGLnfScslLcUFCp98do2S2teilA7B1UEoHmgIuB9
I0Jv6G15LLnMxCHu6MxUASaGa6ez/SVy/G7qrGMRjrO8eGcng5bQGU7JzrpHPqfbttaosOjxbB6A
xcNp10iEDWEgqc+KyDsBIBILhTl4u6qkuGux+1ybDvZUd2AJLkNMF9M+7p13inXqQze9qG5h4cE3
C0LRBTcn9xACiFs9doHUGxe0Mf13S4AxQe1/DEBHgR4QpE9a7UmhKUVgHDoFwUXEbGdSjZ1LU7+M
2QzQMQRwsLQxP+cZPkAiLwWDzoa/BymDkYWAqWN9yNjRG4jWpuW9I1fzAOhOdEqjpPEjRN9EvYGs
1jlETLWbM+9h1KZ7Sx0SpLyjNzIMB5+itNcKGYcEb8aWCW0oo1mduyUGLEEkGHdD+mouyVfeqzM8
h2vfM1WEsOqtYUJrnrDQdLyAxJDukvagxpR728uIdmhLuV6ip/yoOfgqEY9cucoLOXGUsAOGhgRq
QHvfjk5/0UztrBaGSm/e8ulKUSuMS2L1rwPYUYFUfJa5dcq0lr4chgFnzjLCnZSkEGeMfZPsIG+E
9GUcCA3l88hFoME/6/LuCVJ8rmPdvzYWxZ3W8KjJeDxn+virRGhM2GrSaYXvbUFtjRiZXjInQxGu
2i5w2hc99MrdzNt6u3Cv3sB7wERNIp4uSXMz2rw/Skp6giVqpZ81yU8fx4fYnumarUOAC1NLEKqB
fmUTTbChq+hN8dRCZ4MYDaffWggAeMPIIU371TCzj00zAtzhTCYcazehG15AdX1x3Mk9gMWjlkxj
S5SRoVmG37rm7URM+CnrBNUsYn0D9fY2spznKZZ+yw6HdEwHaKgE6VI6vuWmx3TCR9wqr94TQ35Z
IrNAVo41tr5s4MeK/l7miIC70hUyPUkiPpqpakOUjORfYrfmXg+z31kxXJF3xxIZ2skQPA0MlJSL
6VtJnA4Ho1WfiZTsZchWePqrR8o6DP30UWo4X3lq6KwK3TMN0gz3KU3wlM3sG3jMu0nZeDzWrmiH
/1Zl5mO+6gcosE1JmbazKCpDXInzijGHepJm1/xaXGUFY9E3e4qi2Bj/HbRhPFo9GHIYKzjkDOLD
tZP+gor6gyvlzZrMjDspO4qummqSPSREsVP1lUe1iw4Pmi2k2VjeSyc6ucvUhere6lBSx72KnlUW
/W29YM0hWHrVbAvIGdeZwVgay40G0WKv2eK17+TXXHYf5TKZW6uLLFKwwf8neJt2HbK33FV0nm8B
x7yVX22D3yObEQc6oKE6hn7Gr5Ag9xfJ8PGIow+yvz7/7TqC7UgfYbsClDjaN9AdUr9mSUlW/yPX
ig9cIzN99cd25Cgd1iSZBQ1mhDSerOZX7gDFxOe5yR4Du4rDNAp9W83mCyX3fmxSV+JUXHVFnZwW
1Q0HaTOHl2QBtUJee6eiDpQv7GBzRO4Jm92sNs79dIaFBCuMcTwMbMcxYV6x/M90jSnL7OMtsss+
IbEfQaHxW9R4lGcuRtpwbUyiaxOVzezx6U8ddR7oiRXcDrKlH+dRz8ixztC9yeV/nH6aPn+fV8Nw
U4SOr5RJDkAvfjvLXSksDmO6cGtTLaSe7tzPzpedzx8u75aN/kNDbroBT/A9z3z3hnYObANqQh1x
NId25PhJ6P6LpvQtxonoe924d2PU+HhECSTzWwnnX0TxTVBxl+BtzJOlY8zF6gdGIzs7VD2QO2jd
TYX2BwDRJLKhDcO4113MOK7bXwwXwnlHOJW/TDUx8cRFCD4irk9TfBcOM6Eq8Lgtg9NRcMQoOTjO
T21Ff+iWeLcL/EvJuprSxrtGmmxru/mhGRs2l0N57DPaBUIR0jQ8oTaUimbUhSfmrsC07tSofGin
zpWRdZ/W8yNdyKRqJJTHqtmVc8P3++QOSJwZ6QDCk3T0lsuSIeJ+ucw+SkV7wzKocUKD65twrRKb
3ydalvZ5v+zqhdWyh7LMghNCoX6OE8ROWPx0CTcwdVihQJBX/N+IFd+MluoGKEPnfOzX0oXPzNWA
dtUUkRWFq13yzGOPOhIEGdpvK5Q1MyL598EqHOh+07KJ5hqem4bjyWt+OzhINfr49jjYl20SEXtS
rW/Sj/FY2yVxtESE0Nfq05Mgnrprex4DIyXq33QSEKXC4eD+nkY4NvZaZ8Z+bDtgSqM5YqhOGefi
gCFsq6ftRykNDgokprjk+pA2kr/1aCHDcSasmk1mjw8gNM2JWpR/yk3oGBztDxW22jXuaKWh7GRj
NB9xG+0yCSHNGIyDYs2osKcwVS/SHxDqAt4LM6gIDRteRfCmrYLYIl8SWVz623I5zKIPDAEaUaj6
E5PTLZQmxICODX9ncm6KNRA7CrZn+F3HXtA0o7ufrKgl5RYlPfK190js6UNi4gjM2bjQvwbf+zse
ETDssvyVjul3gyNFCHrKOhhtgL++UnuCBeq1NFvwx4ajuY9GIz0sofUvnJ1u28DRiDUz8EzB1pIY
vG6RuCP6CGbH6aYbEePsMOsC40JEb6gjnxjlu0NEaD7vwFC0eZ77WcazrqzpCbUL7LvIv4XIiag8
vPamh+JL4/G9kPILhtQtOETc1fYiTl0rvmFisopIswX8B/0Yy9qMa/NNKmlItjMmG1RjYWsRulZa
s88HoQmr4Tlt9FdgZuu+sTwOLeBMbnMyQ91fCtqS8kc0APKCxarvlzn+FC0Ypp7ObR+cNAV47Iy4
FzU0B5NYyGb7HavwiZWTF5jsL7aSG0Kp/SWK/6c1f/VpS3Y7W15U1ZJlManSWwetUq8BJZn9ORF0
nFMIc9Eh1wBSGXCtUPESWMJ+IqO8AmEqIF+F+Z41bNlXLbw5a0v9ItnOBcK69wzVNh8TYSMcEQRR
WwDdx3gq41MVRlfBXAMnjJ9Uq8n7PMR/m5KIed2vW6qkpO0eEyBnBzdFZYTfQPDSXev1XKrw67Ea
54PfG+9svFH/kmcs6GT+K6IvEIm2bsQ7MKdrBtfRXMGlMQ+zw1wyEKTBvxN9S9pAaf3M9d2I09Cx
XMzJOH25fvF3rYUKWuYLQBTxP9ASkV9p4TmvNaTIjvuJy2ZjStaF27DQMgtT5RT2XXEZk+4DkgAs
TyP+QRChtw300CAYqmzuVIVJWLzphWQYhl6bhaR/kuqSRtxHSVewTJnxthNoOkyO+DLS+rVO0kcc
YTJb+8S2vPdMn+t1Je6T45ZPIpm8bXk2E4GxxB3fZ2rwuDs/C6mnpCY4mhB//MHDSwdL9lAZFQWy
Ea5hzzGP1kComU8gRuapYNJrbrpHSKF0+HKMCXcMQ0yMrkUOyEY4lcJFzofs1WVp7jt8BKbR0fae
h0LZeONwGPN8CVx8brve7n/iigg9xdjUFjjugHm859OHR9jPVprdIstPJ8ojHOxrSZRB//uQcMlO
Ccxn5nBI6ijZ8hHXh5odTZq8DLWazgUXoYp9Abe4U4g6Kb/dsTZvrWqOZkTzLuJdRHYBZ75LnWms
88ipdPhjatM307n+qVU2ZWHUB6UzDYBrMXWhVy+8yJKNtMkapqqsd3LWPvK0fqq50NP7lrwkKcxe
7Ja+vv68BOYsesm3vT5Vh6Ed3gbZQjuVYxlEtX6OsFyenMgmOFDGR/Rph9tI02PzAXxsbhs0hc1C
2oR7MndKKgWSUVsOVkWz48x6IFp4JxVVv4tDzwtsLaa2yHrq0lxSqmOmQTFE2DFA07EYoMXBoY9k
i4Vw4jWZ/kjld+Xcnqx4VtiMy2kfhSyU+Z6UcfM2mUX2MiwIMpgXbyPIVAI5OVK9m7/2npwCC97N
kB0clie4nLM4mEZ9YeFjctGlYnHQpXswwS4emiZZNlaWfCD0xgEhix7SLaQ/ozcnX/HgbaolppWb
vls0JZdABpESk7Rs0YIVqO2J1E45g0tJbivJYDMzprIjGSlmItSObdra0Yy+QGejJy8CdKkH3LaT
naTgnuVu/BdUvIGA95Wb+r1NBfxO0SRgIP4mPZZFJV17u8bS9Y5ykiTeF01SXjRaXsYK0F8/FdeQ
PDiQreEVV/YGY0f9xklG87VDiCUxTg3kR5+mW7xQouSz5TLlivrKPOzgnHHio/lE6ZFYrXlEedb2
CY8kWMK7mVKfSrARJkU9m5dIv+XpegSmxk3CrggyK1s77C80xe4HzC/0Q6WPkrTTxhj5Avmn5Igd
ME6gbtss9fOu7W49Lq85b0tugVpKxTRY0ewRe+JoGiXfBqqQt3o3YeLO9BwxFnP+8IVxrzsQ7U4w
0qYQJpyp2Ytsfu0xZrP+6Nxt3Fn6TpjWsJ065CyT3mEgbu/ekNPAbO8Np+gCmhP4oBXNB0YXkpYN
Xlox4ptavTkJt1cAkLeJbe8+ZWtMs3amn1SfbVwULI4LJjNkbM6Fj7RXX9yg5SalZNWPYgS2lL4r
cqTvsNzPYTmmpLpyY6duHQLGEbtaUzbZVXej+zp38mMQFM1q17Rd6MrCUZA3fM8EAcATrPYPh1AR
WiL2ywiLLSFhxukyM4vtEEWH2KwgxxCBX8K/GJ3kJdU/ezcdjoONxBGrf+OMZb8VbflkZsbfaUFN
KhG/Zzb+fRKB2azxicj5bVDjTQ1OjMyfjAFhnrtJgiygefzitmIC53WiNRV2cG/+Ddv6qPoJiLSr
tQQCCWIsmLNDwT6oYoB0UszS8bwwtqpnCFls/XBGbRu3P4phtnd9H5pH4ZVqCyiWor3yUiVggSVS
cT63d8NxJhQu76tb8XfsNvSup82+odyPEoeeMpT+Uo5rt2eTsqMel8DonTpYszHckuuWwHn3pMCu
+hR1Dz1Z+RqEIuuoKQeJQ5tQNf+LSHOljcuu5uEaJjyBcXrXLCP1+6q2tqgCvEsX2jZd6xFnHScd
OX4s9lTlimR2j0v80dZlf9CpN0Rjn+7Q370gcWmsrJv3JC7dIMk7UjnU8yWpOBQ6KbmFSY89Ynpp
gadvasnPMTemepf3DnDmPn5qQq0+0FBu8z8uwFcdiBYNruOqMOazPqv9lDU/zsCrVjUO7GjoRGx2
dhQ6NkhtPTR80QIpYKtG/mIldC5/USvCY0Pz98ada0o6dZNgUVKYe7wAfY6W7tjLcKEeM9vPuoeU
o3reuIPBOi3N/M7L3uYye5KOqI/AhFYfDm/aQnXi0INa2hQGV/78DHvHugIX3wxlah5Z0YYtRARi
bNG2KqLbnGlAQnXl43ECcde9QtfHRiNooluGG249jkCak1wH4gVeOdPviwckY3pxNYw+qBdq4xQ6
XvY4bnfUhrobxwiN6xzeTQdfn9YzwUzdn2GItWPa5z///Qes1slh1Y+1ub9mJvGjseLBcQu559WM
f9QOYcLUXrkN8/IrHlEFYN7YOrESN7Lrh7XKc1UKlcXp4OC0MRfnWpCZLJixWzoZ94LeGyjj6Hdg
mclpfTBhQP9inC9i54+TGmdTot9jYX3G5Yxukzd3r7W4G6pZ2+MmoMVvea4V7H+bjBjTCmZT0XzC
ou+OVWL98Lw5W9Gl47Yeyiuk+u9aK4mhGS9LVsB8SHhrx9gWSHJL354tWh+m2d0xKrjoj4zFhD7w
YLuYkFU2XDSbVBiJa+YBvbgYkiMP946xxUnQaeJfNRkRZovqT7jq05VjJ0gAlnczgG4yqiCkVLjV
trZNh2JSgLSU3G770sRrumA0zmpJ1WQu3YBVJFZxIAqodFwwKryaGUf8Ls2nZ6OIJ4YwLyYcTFWw
l1NjCL7lo1dZtSOM/8haWB7rMjxywk/CLfuoIpU14SOqHRAGYiqIk0wuSfEQFB4Lr9XX0fjuQovC
ZA73pIifMkYaVsWHzEl+JZjdMTxg76Wbbd4Xx6FjeCzUzYiRfsORrxljNpjzkJgCjaLJYdfZaAbG
CBwszdm06H17TXXvu0Mh4/ElbqxsPHB9Ojx7A6+QcuAPF3FfHVo6tvVeDwwX0iuyCcB93NfewHoq
86qJG3Z6H13o4fbCAzFaVnH675fCjM4Oi/RANjWBmaHfx5G976sCOnTPBgabIsUFHJcW/Zltlw9M
QqyJDC18SmdRBh5ARjR5FrOjeIP+sEka7sCcpm5sD3ue0RKbF0DpcWp/qC750WV+xagVnpQrb0Ym
AgLgrS+sSlFhTcIesF3BLXYmlYGM4ZPVIfum2Z0vGz1oy/zYpV1/LnoNT1GHSFmT022AV1Jq4YLa
Ks9tq1fY0sSfklT4oeD1s95T8M1Y4sbsW9D5sUYNndSf6Trfk7Kjq6TP704BY6LPKzR52n1qqlx3
omSXYTMXba1ojPeDnj8XLG7IPAJloe18W8gcARLQumPjsHAnrCDQkDh+td/4XX3b0RIfL+hTJZ1s
n0B4enaKOBgZ+lavAwtsRZoS/Byl463c5KN1t5jruTZUG7o/2OSgeu2j3920cI9qol+NrFjxWF2Q
udb4VNA1SI857LOVWW271W5ybLw0FCq6ErGsUvnebUfxHKK6bSttqlmpgmIoYC6F9NWBSGP5atTk
MTLeOY5RHzyn4hOK+oQpOKgH7Zd2yvkMvVmGdoJvs5VTd4niOr+UNRgst42SnUrtGXhPOlzYGtxj
2EKkgGj0MBzvd2fOh5m7teAwNjSh/IYK3QpDpG+EM51Q3bTNY5bjg9POVL/pArdZ725Tw6jYXA/0
+Zrk6gcbhHVPjoiDfUVkhcOdwGyy9RbnF6s3HBoS0mm2wqc5BFvuOWBGYa1xoK2fO0JcGpwqwo2s
9xyIkYVORUHIxmuDx4ret7z406HMafnwCha1gNpe4RymD9ToldimbAWIx+BbN5b0Vhu+ZePSQiEm
uyx2kYI4J+xGnFq73tOprI4j1+s4NZxnax64d1aAgZR1jx2MktibotR815Na+xateXEAVPJHrAST
jliMamcdoKpz7M3ipwldcp7ZEyGG5NDZVIisgEDJZv4sl1CHrV5zQ6n7s1Opv2BqNIK2JFCzyPiD
+mX5SePotP2FxbkTNk4npbAGrXOZANvMv47kG9S166KrL0uBBcIuoH01vfapRiALs8OCqXbFe7Tk
O6xxW/Zn4x9hkSPQpvGWMEXhRS92uZMML5H7Jynt3C/CJj5ERkc2HDMQtIiqui9fGGt2PFckRNbF
2ShMAzeZgfuEtDH3ZbRfe7EvHvRTLUvdV7tf6je3E9SgK/xucW1ZPHCexfaO94hOczJBIpy2kcdY
Q11DdZlayH9DN5+9ZdwbZtgeM12PL3r9oiZRk/KoDrLA7KZMqGOo+u0VOatH9hWaX3lWfnR0h6AQ
heTwbHB1Rpz5LiRlq3eCKFmBjC7EMFNTJgruwnEv4msxMIhp4I0M216Qw9qDmzb9qRC6uorU9E7F
TPlu1udPxLrKXcLaM7WK1c/DviuskvfSkf1tmWpUJZ4W7jweqQNgPOjQ9x6ZLKh4ZQSV5NKBygnX
uxgIrXfqbaIHrFVJdiqHsQ0A4TMXteUPFAA2XyyWwmjUrw46LywJNqmNxxTdSh1rAPR9diZcOtDt
+h8zfIqEnv4jTggd/m6SGE+lesntynkSA4a4hVNF4XOO1Mwj0XoHuRB3XZf6RjbDg4CL5dFnvUly
y3nDT1IgvUwQiGIqbhEFbionhtNY9udsxmuorRweqyTBlLOu7SmzgzUM41vzyByD/UgK9FUGzKdR
Rdkn3t5XrCnRMe2gYriuvuIYbBNJr2eJ0SD9mzgS0jxXZzCHiNZga6enujG+mphnAmbmuBXWaq8k
+b0JB/E+gYQ89m2RkD8WKX2jhLgmD8UToMHIJRnNKitJKBFweFS9XQahjgmkqGxx0o0lg6nHGgmt
iGk5qvxQQuNxQvOZpEYemOicqyOyCJrqn5vYICnHhd4oWrK3uTjm+dS/FpR1umEX+6pS3VtmTzZt
qtZMy73kcyyzxU8BlV89A3OxQmPeaxTMb5WS6ggK0/NL0Ux49hMHmmPoPiIzgQji9qvNjl2qK7vo
A6rRvm70a2ySdrI1gCV1TFVnnKA8jhhNujFpH13esYiCP4pOw2+lPhY7FqNJEKmhfVAhQaickOwA
Cn2fAjR/ELeadpXLj/a/3wpqpbip5nbw329JzpE9CR/xkiVHTl0LHuveWPjb9CHuLA3noqIldTIY
tmxE13tC/3C7cOmu7S47L0tj7CPHmI+LzmU5d1WP/TyCTSPG4osYf7A0ffaDwY7gmrXzyJV/xhMh
Pafulr07rpMbU4cvZ1m/8qjlkPkKnMQTgTBqp3CLpk77JVr3kBjyZIHeeXdnHcFsIh7g8k3xNZz7
LwCMb8UxhurzOvYh5heNzW9UJr/Sbla3ntmA24lIfsl2PxTZABEZEMVKdArHttmvV+tTN3KTsgpc
TNg04wstzYbf5Jgjy1wOJ7X+QkzL3YQLVul5IXOliR4LYtkMgds3FfppwUYgt5fbf79UlB77c2HA
PfHYSuDB/5chFFIR8Nq2Zv/83y99lA4+4KucJTB9gZXmadtZReqI92eHuSrcmokRM0/BR/OW7r54
9Y8KDZolaG4wcmGdkbmEC/Ekijp8VApSlQVfAwKefXSKch+j79M8kxxTCIho/PRViyq6FX1hnhq7
PtQyn0///YJi9RqOfDEGySIc81VO7C+Zd5yGkA0rJinML9dekknKNfudI5WdU55T9byekp1XRAev
ZAzRh9YA4aiuEeC4oCStHoC1fCuVPj0RbGX2sYjx4MZncce1muieWQd9E62Ghqo7pSnfK7XIg6ws
aKf0WA9udGOvM94Jsj5anY3ElLHy75Mn1MSnmmP2NHC1SLrouljN6wJT/UlN+TUt0nHveOg7nad5
p8k2WFJH7Ysh4vkBrJMwKbMNuLTqRiYEe1NoLkdvYWpkRKzoJ9qJjOFL4kZgaN8Y1khIXzbtGelT
PbXSftW14WTTZEHPKl5YJjlQJZNYLjmfJ0YwLzqSW/mVcA3fpqOldryR3JelgS3b/iHAbeMOXn+p
xyCf8Sn2tn1jQZi+me104O6bsV/E5meaYXyaHF79HMHQ68zk3CXROz688ZWHrMJq9KL1ujoQNtSf
vNx7JTLc8zJdyaAMsLBfS+aY8k3YMIe0OP/pcmKYEcGUDa954Wud983HAKmrrGgn6QBE1eOrKWjz
SI3cOEmUMUtG/a2NGHzlaFh7zTOKS9bW+Dqsnu3OMgRxo+jfdhJzS92hBkrPO5C4+KQ1LjxMRvfS
D611MIR+qYpsfMnCWl6jeL5FdOdtdbw5vlmMI7HzZaZLIkX/s8FnZPhBG20+mqWlv8qqCWzwdCXM
4FNRhm+i7MQZVMOxnkmS9JjLA+goFwGLzYdY8VfzvKfZ4Ac5W7CpyjrEbTXLHaio4qwNgCtrEiIB
FoFCAPozo+7qlDrvDTLcmj5DUNbE3dDZsk4tVXL8S77TPMzPetzEHJnhsPPgnu2iWoJv1hrrSqkt
QSkl+OLBoaR6fHNZ91u4T85JxyIKlemfdLkrElavt9XYffSlQTfsrB0MsGMILBA0M/LGFGnFSr4t
4IqPtEqvuno2HnRQwJs2JIUE3T1AfSAjQCDNrkcHBw3W1XFJWKnnfJmVsn+ZM3HXHpRvy9vwpGzj
0eHZRv5BD7BLth+V4kpepTZo6QrQIF1g3Nmm/ByXU7OdSERSu45W2hRyDSdif9U0dMR0ElC/2IC7
HaaGZnnqQu7GBBbow6bxBCAEowYqFcXDhvTDmPPVK+I3AiQFo4gW/R79kVqhrSflsSFoGjh2xmFt
5h01KdptiITcj5H3WULO2zVAy1KScG/UIl2d/FSNkXZN7BGuzdTkB6/ntg5/i719R4vtfA47xPOC
ogzJieJXnXF0/vupUwWyGuVIzA+gtdr2zUrq5pRVxO3a1ageJ7CakwpRzO3K1bdeSKhsqBghYyMp
MpJu5Rp4jvXfeLdfMy12jo3nIkJOIytFAPQkZFH1eVqyOtKebfdYGK627Q0Mtdw98l0SWxNVgWie
SfmkyYmt9ZxfIrCdO7gcjVZSJk2PygbMup+Yi0kRm5Gt36RrU1SvPE0FK1l3IW9jnxIHO0becI03
B80h+s3NqO8Xde6B1MhQDyYtd2kjIkrsRf1To7ALMpJ8inAgoVRF9g4U54dhee4+KzAm09nlifrS
xkC6rDoCeqQf5wTWcIl9rBmm4VCP6j6bhn2S8PHNOnFYGXofndDhyMiakWxVfMoyf5VJ+TI4y2mh
JR6PIxmDVvfBNTZHyDzxuTiQoGl3EpAqhl7veUUaPbeG67AJcoCiypBIqaTwKIz5mMz9B7SPSHNI
KNp/CC2Rzpq/xZAZB3PsNsMoPSoKANoIhfvSiAY82Ly2iJa/08MAx6GK6Hmyau5RQM1UxILVbrRD
Mxm0MxZWMOsLDh8lSTO77lc2w7NzdUxS4V1y0cXdqO/ogTsvpKHSgaDDGnIM4sH7/H9OZfYOmunu
KPYY/TphjavVz2UVLweRtEddUIGUFiCxTQ9Emq4xNIvfhfkxuP9YjjF46OTIC267hIFLPSZ5r48v
w/ccdvmVcxsvdht9tG0+3ZzI+0ktXPHMGhg1NeDTsqWu2ahDeA1s/zF/3ayS5WS9uL/CyHvmvc32
XNMWX/Y83o1wvim5IjeWTbtRqRNrc44Ii5ZS9qduhVUoGiGdk5bZ4BiQvDivfS1O3K0InXHj9bss
PBArXxNRoDXLyBq4Ug/1LgVxIqUu9hGhcAB68TPi897pXNTenlJTKCKv6ywWThzA2cgUbBjJaVRM
vFPYnmh0IN6YifDZLYxXuLmMxFp2rwroem7ZmxcWghojUPM3TQaNbnj5GVrGXUupquGIxaaRPbw5
3C/6afQ6zquGcnOtyL6mhvWVEZv/ahqq/HE6Zat/2KArLXAh5ewbcNCiTx421BeOtPLLAgOzVZjA
dkziW/xiv2U2k0ZLQzdYNEIUcVt8MNXoP312SZiJ/m9cN632x7CgjqScVoFi9bmLcuhGgJp0fyGK
tI1Yweae/oya0/pFZVIqZiaftkNjj3LrlzRO12Ad1VQKNvRGNNYUdHixxj5R57QGcGFidIjTCkKM
V7MvaAbQxhD5sU6pap+1x6rmrhfr9aFbCIFpE4/QMmaPrF4D8d0n027QLiWO/gaqLvc+8n3WXpr1
q2VUAwbViDxE1B9SC7miN2oqx3Hls2Py016QlQQRDkJkvOZCnx6mR2ZM/WrclKIejDoneYIc+cXp
ypA30yefl6BguM8jxQ/PoeTjjINvWPgkuem2oxYMvmJzSuyZN0eXvdU6zL6cqoaYhpOh+VF5jdwY
ERKztRwajTV+4C6SVw8TvFb/ATFdclDggk1QgEZyixfKtO6LGo4otTB2OsTYRtf+GfGuFT+FuRxq
BuKJtOnWlO7XWusJaYtVRdzU7Jy0iadlxTbp07MtWLURnYwJDqpfPFHr8I5mBaS4OIadBTneap2d
VwZLleSUrZpcGPUGSburtmHSPKzEUFTqktdFpj4STkB6dOhUzTuDZObASJRqybJTa1GmSqjs5X6H
jsP3ytIMVgqefYsKHL1TM3J1nN9bcnGoM1MAdYLL8mIfC0gwY9WlUFANHimdhzalRWy03xtL22Xt
xAPF7zbQBP7JLiF/MswXb1CnIsSlUFg32AHdi2cTKcgkEIOy6wOvbV/15LdTAyRpOvte2OVfvbYe
kZW9J9Vt6BwU8eJJ5J3yS6cJkqU6Og4GZvS0IaTYC4jOcdJMNHtwIBYEW0+/oLb+JpYGOQkE7h3N
kt02xjLfTPFAi9x+z05hBQ+D4eDuNunXQl8826xnvbevE4oxDypvukVOz20cf4uQzCnxmNZ+j1Li
sk360KzkBX7be9LmkLh/L0PxI7LuIyrbOz04mFNBysSIzZQqZ3f4dIDHrPFVdfGRwO3JwKjkEuNA
SdUvjU58RBPPhrSRUjy/GCtwo5LLPZt4GgZujAcMCVTpUDB0aCIiOOMfc4lfrRYTiTaU3VZKgjpm
8nfKQObogmM4H6mD0OEjkcpFnqG7eBNlZ9HhSUl0knW2Rq2jzhLUoBBw41SifY5GXENRwrLSlfnF
SDGwJo0ebdGRT6wNsUQ42XG1t/L2U5va4F9ZdSiII9dotgWfs6w+VSftXVjegQW+ulH+VwO5m7rL
B84TFqtVoM3Ugebkqn1gerILq0AfvS1f9Zkkr4lWQo33Ui4ezSn5PZbdt44HyI6ABY7UICT2Z6UX
BMyiFZQVJZ+CwxCgIqZt6+aNEU6+edOSjfDg15uNwFDCq6LwFU2hezoqeBmwH3fb+mqvljTYbgyz
stwxp24bvUC/TbXzkocXK6SPtp693VKdmh7rMVEpvE8lP3tube7qmmxz8d4682WY7Gupcd7L8O+I
7Yc276dJEgnDgk2o2eGNxV7jmS7cZ3tcjgzQ4BULvM64IKEjfUhiE3WtvUJQ/NLm7J36SwC7MYfG
4pJBHgkqkAFMfoZZ7MUaIsxgIYR2fcqt7OFK/UanXbeb4xmwBZo/5ppj4fHQ8+Dfy8It/NLO9qHH
hYLLEj/3hpEZhyVv8v9xdWZLkevQtv0iRdiW5eY1G2dDAklP8eIooHDfd7K//gyz454TcV8ygE2x
wWlLS2vNOSbum7wL//YlEt6wlWAFnYX+SRYB82Adbw2EFQXhAdKgLCeWamQGJT8JbF8O2UhjS9RA
umjp3ymFsAD5vgfqKHosBv+ZvdbavMQxo39XovGPLsLtdtbIVLdNjXfuWaZuNRIY+N6j44JkTzBE
U6ycaygXgRI5sZGY4Ebi+FSDiLJKWJfYmkhLwnwcNUjMUontVtJLHCe0XlNivGYDLCBH7aqZiHJA
C3R7r6VM1E7lDEsLFb9O2vwcsoXhc9sVW6ymV8dcrzRSexcxBrPEmaIHUO4aHKxhQUcVPylFQHzr
Y8XYxnu1SDiEXtvy29BrMchkp3CnXidThW0cKR6TtZ2DLAHS/Uiaqi3wkgIqu0ZgY+YMciEg7xwa
amftSbVmDdIhKaOIbqnivYQYeSTnyArXD39fuqkFU7O+/N/X/vsoVHJTDlHMWHHNdnc4A5yd/llI
BNYiBhKncHGfnRo8n7e+TJOY9kVV/iPlKL7xwjRbyzAcyQskKdKkGEyYaZIGWtscMS2D80oOnq1B
pbHpPQQRTtHN26qW803FLFZNs9qDbPtoOlJzZYbXNBnIwYintaXrcPgnbKILCmlY+5yafzvbrrxl
+abdL+TLiKr3D6wpZzfaSXkoh/Gu9ODSTp4L9WT9CF2qfZijdF/hG7jrM8C2hOAVX7pm3O/kLx7J
2H9kT2WER/we5xgY6TI7xbLyP5jDqpsW40GdLn/NVnNuiIskCKXHZc/K8ooVish5pzeC308zz/7b
z1ULuw6GGFqL56YLL80S6XeENi2uLtu0NgzqBGFt3pk7mPYOnQXOP6VxBKNCE0xi5qBIeB8tM3xb
xuQtlDmNzoKJh8s/lrHHHWst9FXd7ixcsmLKaLjJYVvcauSbQBrMfdh29prvhcqmUO3dSiPb5CIF
kxtxaWTfXU3SdIJYIr8uE30zqgyNOVthGaXWbSUIdpPL2UJ8tsPJB8l8HvgogSgxW8YxdT3m7k15
nL3kSKzIj73iivGzYSiISVpF0LtVeJVJs/DnA/LCPek+j7Ls1UH0OgjtjrFEuhDnotLwmaC+DI4v
wVxzvl9r7WTxHKSk1JPR3I47ZkVbYgq/EKZNR2m90dpbHhrslE9Nm50nNhfwKo0bOH0bBRGIP7jx
geNl7sagSN8Vptui0by6lMG0xrhCA2aeTULb9sw2HJ2c1MGbEJGFVFE0EVOFc3/NSIuGFjt4hzau
ht5yq0x9FK1n7qYFEFgZ/a0XBy3ZYn2NkC93ZUxJoJRXAxrjhZYmLyXcgKlhOJVFHE1+v+bmFip8
ktPofmSDHTRV4+273Kav6t81xZhumnIhNdui/+RHwP41DLUdCNrXKbaiQzXEJnEhCF/od++arg5m
goZQ3oSQNXB3cGL58uLawojiuR9I4g9za5V/RpYbS9rqLqlIXwuLO1ACG+XGq+04PHuN758rn44p
8hfaOSGwiK+MEdIOFd5r4fbfcuZYnHJWC2oLL1HEQNegfnkyvaE6a8JJ8nj6FPN8taL+0o9RuY9h
DV9KbYNmaicQDJHHzFJE1GaTgA2RWydIHxfCMCBdtR5hcuNQ3fx+2g8nTG0U+5XzOEu16sy4480V
CzhPrwMHnUPV6/Aux73w34vTR3/RwIg9tsBNMrv1owPJEnawZe8ULRGAbXBMgrbQxTWig0wJvewr
WY9BV+SPZUpyxYbzC4Naw5/3Uc/zbpAEsmGaM8OHbYqbgVQTT5ZUe2N5NrtOZNQjfP77kmuj2Gcr
R9/kCUkU3XiZ4qbDi1Wdx/Xl96P/e/n9GlhBzMxjiLDTqMhA01MKNUqg7GjgIJ6h1XlnvOQgslMy
7AsZw5vsYrc5x1aK1sld9aQ2ulWByvmUEvgw+xJva72+ob8vTj6GZ3jtp9mxxSHFEnUauNWjjhbf
xmdocMmsxkD+zJSC8ofe89AwmMjOoEsVLjFsH6nWLBuILfAgq/bcmxNGg6hqzzgKMd2gLvYJqLtZ
4BmTaT2qEvGGdQfFG47SbI3bAufjNsYUgKKYOVvXlwacZIE6oUGpPjNSuoHO2Pz3ApvaQr3OaXiM
7R/s+f0+U+4qtV1ojOtsOZvwfA5EgV+UrTPkhOLPrPH9LQp5ziS2Demk2M4+JjYBmqSoThmTMU9A
pO8YPV9qy5t5MX9yn3hWlGk5mHeyKFMqG7kCifOZ3wQdLzxnGibI6m7nOAba7DwYjZiCpv+pgYjd
d8p8H9HvinQACBQHi/Vmpi6Iq4Xr2iIU2kqveUqWAmUNOYqZ7E95ZgYSBROtgm1fWed0QDgvKRCU
PHcNArRSY2ZoA4Ij6fH7/+aJkmeJqpdJQq5o6YMylAQ7G8JuL2+ahremqHxaAMdpHBBNtSFzT6p7
n2ShjIFwkoL/pgZ/0rV9RThzmFF9ubqkfW6RA27rkzGpez8qPq0w/pAdiTtziDqiOrop1633yWIT
jgSEqg+WpLdIBfwCQgf9HA2RnKlFiG8lmmNawTeFD7G0jsJ/RGxdPK8/Z5ibB3eAjreiF5fohSkc
ZuNp2duGgdB0PCs5X/UvDKO+z4iT3cRD+pKk+seswK+1+E6dWgk8ZuGxNbwvI1OIU8Ov0sRuY3QT
bJrIP0Yj8lT7igr6ECELch3shHZ9T0bh0uaBtuof120DOMThMe65hGl9JxE4xCOF4FC7DC6I4NCz
8dCEweTE4xFewMdkQEyykhfuE0LoySDJXPUMZ4VdqbGupUsqKvvYwQ/LTxytzBdgqCtpvtQoTEEH
1IjSqOBgKkQbG6VW7KbnvI4fvaJlhdNhYHzbBpdOrZd5vVZJ2hNwzbzF4XeO3OZtmu6Erx59zqQb
Nv9jWyQ57IIDyULc0CZvA2BDjg3WRwfsLXH6NBCu/6/W2WPShg+RdI8sBuxjDbfkNHEqj6zqAyTB
ezPLDyv7oM69QelDa11hC08xie2muEZaDHxV5ZImSW5cMaDgviAXKC7Gv2bCzdGMEpdE+sP84tXh
mDpP3O1gx59VJyKsipwFZIK+GXBFMzgMciOO5P0Ddc0d2v9zk4unVJhR4KSCjmnd3KCTOMjS5G5T
vKu8Qbgk4eXxHOEPqfv7FOXQlIuL4tbfmKa6zerUZC5PkTmb9sKxFN81nSdOEOTtcWaoeoJSinun
Cp+Eb7CFGQONy9A4hLJG8FwQQkft4kb0NJLYACDEBSpIDx56bkAlARaEWDrpZ/JuYAReu0/h3WSA
tvRNnDsm/VYZI01uiI/GMgfQLNyIgf8/s4uVVovl1gDk9TQ/Z2XSb1/QOcBk9S+jgNanAd6wwH9I
a3gXXXMgn5vmTe9vTHA34+w9ohrYVY7C0C3iT7cWh06Qs2iZAaiL49xhi2msysK8yi9L4GhgtfVe
WpgSC/IBXDu++llz9DAE4B+BCeyRsYivmAx099G/NsAkt2Ts0KxZHpxi+YkacYIsh+oQeZ2yPHBp
oPGz8bF37JgEGONiwKWSnUVwc3hpF+9vAt5htr5EgffKaD5Z1QbE/OFbk6Jt0hNO/Ho96aPTOKuK
AXTI4I7QwY1QSI/J3GUBGBlBp8uXWwFikicP/esmCs0/pGB51qUEO84WBkJ0Je1ljOUL1/vnFPX7
GL7PEd/LuDzeEXG6Zm6QKtmZ/K3WC5A8oIIC/WXKBuxLFOJGa5F+Mx+XEddE3NKBEenOG7A+R+O1
ozCnhuYhFTYtYqdeVYU63kvUzKPFv9YujaPQfQIjy3HonhTjLytCPKhlkx6LzOGP0PZNBY1MTsZ0
Dm394VXcLZpqn0A7L3DmAQyQjWy6H++LFcjDgoXa82ehf46CIiYNkh3QZiWm39gHqqgvunJ+Cgx6
XBCxmRXta7ssPzy8RoeKxc+fva+sNX0wMowd+0ePkDzMZSDlMqxxdCzxJ7sx/1MSSibGJTiew2K7
JB1hs03s7LvM+VrvPCIdDjG9NlBD48eAjRldl8nWw4LtZOZ1ypr7xGNiWiKotmZMycwzenuNrsRC
vSkPND8+xRBdy3yVQXgz2mfepK4SiCJJUwDS+ekUXFAb7eysoBC3y/gxqieAl+9CUnKmLHxbGHpU
3OtPlPZ4RXtNN76Njt6AWyftzX7rmQ5HrJBTjg7SoxQeTLBVXsyR4D4H3uA308o/cXahIH5TakDZ
g+cf+qHvKbVZHmMl/xaQXdigDS/PVr99wzRgeRLYWgF6lqwy8MQkzJfUzgA+OCiW8/vyVmmfGYtF
U6zxLwmHw5QA+llS0VlLc5ZDc+jCioAb+8xwbDf0OPCcQuH9BNy878xrzbhm2y4WNmizuqGjsaKd
pm5Hr6UeHxrvQ3CrNz1afO95xmskFMxYIhdXqFx1DpkHb8YZb4Qz4gbLHt0mepSYJpJ0gN5Nbzf3
X92lQefloaRR/b3l9+zxgAGplB5GICKlP0JacV4TnxzTcHpqHWPfR/Mbgn65D2O8L8hz64GAvgaK
HH1V0sQqWn9lQSRqJD9TL/5Wpk1frNz5KYhtsWruqCAvPqmoeNkZIolDlNlPQHSdkBXOd8GvpC6E
v+VpoEUrMFnk8Wedgg2QGZM9ZR0aJleFU+FIqU6lsC9tWQCRAly8GQp9aZ3i6EfcUTOZrysLYoY9
chiMu99lZYGsq6R7TpN/vkfDppzM1zYeyY20/np5F+QNXJ8s8l/1YjxAxUqzD+Tt9NyEf0x1+p2i
B8g1UiM1CZIBw3854brTdx1S6DWO09HRwf6+WP+iGfpTiR2+JZTBzU8QY0oI4xzKAJOJ6YzAoGWQ
py1MozOPjm8CCciq8txk1rV7mpFLTYpDf6O/AfdT3jbly9L5IGsUAC/Lh85xWuvhOmKG20/y2Pn1
SzKpT0s0zamRETaQBdbmVHgPpUMbTMHLtlLzT9mCE5jsEWfUuML4lXOqI+dfHOcz5nOUzq6tDBpt
hmYm3hwmA0+XZ7I9QwJLYabQ30FwuXNSD/Y6Qavn2TT/LbbpH3xzfHC0doLajpmaWSFZdzPvkyNB
g9X9eRmgn6AU+BRZdkP8hnsuEo8IRuAj5EMjNpewx+0OWYPvmbejFKfITsWJ7LNrEnKKcoyo3vPv
N9Zq4PXvcwVFpIu7jiYopYBvwi0enPHkciLNxvTQlzo51N6SBhT4K7LzHmGCf57isAzGUX9i+oUS
rhrQdb56Gdw23vYqtqBxTjuTQrgX9B9Tl6E86Nd4X3MigYpeICnTcY2PBARdYEW62EdxuGNIMb4s
ofGnhX61G1q89EUqtsnMOBpNJH4lzjUIRsFIqmRyL31e0iNQBu2GLLFuED6XO4r5ZNu1xYWwvYRg
U87rDXgeUWNfGZ2x2lIw7jxlvzVGWNPTEwhk2a687ImA0Az0QESdGOe3bg0wQUfUMRUAoKgcv6cR
VYTpgOlNQV1RkjG1GYFHax5TNrLYQ2ySxwhh4WqaS78tUCqDaH+0x+ypMNChdosXJDXg06boX2X9
6/RP/3Lxkb7WiATKor3mPhHhC1Qpkl+35VwRwXpMPDNLLo5H00GXhz5XlzRu3UO9IFpYz81eM/7g
y804nJF7J7snqLerfcD/R5sv3lllSeNjtOuz6TKx+X1Z/vej30//v29p8ghGaMu2nFQe/gz+4uo0
MPdPO3b0oWYgnVkLAEc0dH3+2Aog4S4FA7J8ULv2foy5iMpi/jAYWp9i9FSpx2GzhfiVHZKypTCl
+9JnlnnAMi2uwLTT04qBmt0/jM58Wlj9jcrsoItpiid1dQ2FsY8ZNhLlxEJl+c6tl+uSYX4/7vRA
Mog7HCYZE3+dlIgOh+mh8qSFDdYGgkiioMu+zq2ClYXcEDBOQ4I7q8ZGX1F2JOoVs8RLpK3btLFv
bWt8oq6HQW6SXYTKrixNaoYIYkYPgEIgPN8po7ofRPPUcUe10Mnt1udEjSvQ6cJbi9boNhQohzH3
G9u4ZHyEO6qR8mjgQ8Zdmn0n7nVgaw2q3gXqLNUTiN4vjLbPeQ0MYLGmf7UxRiDX/K+wAh3Tn6zE
gjyuH6MxNU9+1DFEX1/aIaQHVIV/Fh1g/+NgCoxri7T93rOiE9bCM6TkO5EABql7YhIQgjQVi/CI
UQH7XgrvJL41zRJEp5+e0VTfjXH/k0+TfRDrCNu/j2bkl5qFbF8tCFV8Md1E3nweYPUgUHpEQMVo
0etZ6IFV4/fBHmkBG2IsmfSkNEbJszGoR+oMxCg6fc8J/4T5c51XBG7HTIlgjIxk++GCKuJ+Mrrh
Gi4YmsNK//EzJgP+og9o1G/CzGD2VAFukM3R8qxT1cFMW2iqt6o5mWtoyIr9tY3ye2idi05mJmnd
fdanr3pYjlajrlV45+HcA0ZQPQE6eHUic+T5+cmGlBGZREDeFQbj65YZxwc0DTQRy1jvopQSZlxn
dvBwTYrZMK0/gVMHWBpoexTQmi3VQpOqmk3sJzvPZ+JWauuJ+T1OtIgGHRG85a2lXJRuuLXUup9O
LL4bI0zFmeZ3tav9Ty/G5lL6AxCacOQrPRi2sMJq0ybGY5jaf+s5LAl41fIE7AJEZoKtLUwPTuav
yGQUSqHht2ehTNo6vx+qJAce2w5QwULfPeSmOg1rK7UXTXn+bar+fvT7Nf84RZ4PqwWfRmW5+kbV
6tby6uTggI/leV2bTbGt75RwvicGpcQw04Ma/rcRpUUD2nJuaTD/v69HpJUcwmk6kEqYTzeqm5uz
mdrnoc3Kg2vCLYL22zXOO24ueDPWzvLMFwprpLuImpBqgxBsFXAbsC27NC0fVT2/y9x8tgiOYL1l
JEfMaoYJYvP7s61McP4riW+BaMeOmcTtXiug21VVKNKLk/qPR9g6iQi14h3qCaeLPFTgDehRDpVA
tyeHLBqfycqaz0wNqoMq1hjwcTOtGeYdtI9B7xHYs4fapLAuLR3ikp+3NVkcO+T0cyVORDzHRx1n
zo6Z0oUcpMlIl6v0+xezdbrTmkW/caaUTCXRAKvnCTtqUHs6s1dYNe5NvKGcviJy41H9rZI2jPkc
TdxQHOLEZfI0clBPUS/QFwHEFkeXBWldIjy4uCBAGy3rQDWa1UlX+kjf5DYMI48hP6ngKw4dCYu5
J6a7Ppd935MJ4ifJofeY11K8nn9f+IH1fx/Z6/f5GN220O6B6K2f/r783/f9fmp02uHNrw41yqgz
lX20aUSIgXchyKRxn+LCxm39v23ahnThc7e+/H7t99Pfj1B/ggqd9en3M8kG8N+3yd8+7wBWKyks
JFLp6s1ZXxqMZOdqffn9tMS0TbQfMKPKmVx4bhrYWI+3qepi/GAtdK9xoWExm9N/P8Ret0d//UmG
J6sgGvynKaqZdE1dYZ6ZWxv/vbiR+ZLAg17bFGudsDFLBzIF8eXwS/DZYz4yoDfNb2LqvvJFVEHo
cbhd5iSYNWd8i4ytFmbhEhE8NS1PiwmficELPR7s7g5gcxvqDIGJQAxpfD7HWh6IBUJzuEscazg3
1Ewmiy7xY8tbnVYP+JcN2QSx9tx9vBSMnn6AWfPF2Hv3CeqLHPe26ZIr1+bViDgqt3qf5M3tkhE/
JGb+gauKS5IZS+DY/+wZr50al6+sMr2duUTXnB6oPfjJYdBkTHq1deinfEXTnX//DrevT2PVH5lb
f/W1vsoQSp9tqXMazoEQmCsj9Z1KbnEpF9LCcF7vJG56+o8zm7c5bvv4XffEONDl+Ivgka6eS5nV
4BmiTGLcmyMKcxW3NtmfQU0gykPo8bw1d/4sfHAHZC8M8kGCgmN3kH0P5iDz/rZFx14EeGOq2ofZ
ok+KcWHh7m0Jomj+lm33QCO/26W8mZt4GQ9QBc5hi6ze9OJ3+Yrb8UTzYMrAJBuJ2+4j92cABXQH
XNjbi8WyNkusnjQc14DZ8iv5KdlZtDhrEj//YvdG9/0AKvKvp423ZgDBOFj6o4oLD3vYcNfqusPu
bcUPcZEe8O98wdYH4No22NZbYvA8+R07EDKIKBoOjfcglnfLbaGRLcu4lVV+06onSjog04oDr20U
7sH2XJq+mTyVBmdxgqXjI1K0oIAndgAuk+9JvNkyjyDVJLM5QC5Je6mjHwxEO9OxuDHk9FGucYxF
+1L5uBow3xKKmcpj4S1/0lbc9BG++LKi0Jw6hE6JM2AUoED8HWRHIeTGmLEm2sk1myUjLTNZ8fY2
yjLLX8fn/Q1iE+K+l/jkz8uF6fTAiBIop59a2KNIVPaR0Xa4pmDcUCbZychZqSb+yqUGzRHujz4x
EEyyif6x3/uYflNvoU9qXbxypghl0N/WvYfLUEOYmLu3RggObQV+h5rW4kxmJaqotdqGKzRhRdzA
GqDRayK/zyq72Pl2dSi74Vs27Xxic2biAM3MV8x4JTQ2PaaorCa/DDL4wfUU4Itj7OTnj7brU6cI
67OnOW7W8Z2jjssaxl5FxZ94NIyD78zPuhE5oXKEmOfFcSTu+gBMXW5q8CjUZPO892nYRUYTMLPn
IYOYtyvcErhqFZKLDSseIyfuprhu9lMEXK93j6zHtGKSNDnKkYcZA299bFKP2X9J2Jbt0Sb2Mk4o
6kHYPICW2dyWY6p2Y4zvwONwtkFRmgAuIQPCTgJLK6wuET/I6V4k/QwmD/RKTcrYoJdJkKdOdLOk
xLUOFZsgECW8MDnm0Xz41/jHPFsnePy9GCCMs1Et0b0sMgjO7rVuOLXpBFF21FtfiWy/RjL4gAQw
RUqywLAIiYQu3WPjhPr0YNgTdyyE5C3S5ZNHwgQUrnhv1CfHWmgkEihHRG2T+5x6enoOsYjJLp3C
4RgmlWQLTk7VCgomWsTCu8OskEgFRkSFNFFNqXVRdix6bPfw3fHDqp+J48B5iUCaQFK7j20inGZP
39oeXirtaX8/3pGRRxdGdXu3G95Sz/yw6o6bYqYZ0dL1LSf146HESXz/bWQgvJ0y+lCTLx/d/NvT
hFJxIho5yOKy0+2DSnyESTSHpAteZyhXrujEeSNeoocwv0WD0W5oWZHRF+K7im/6DpCzHlB3swoT
QtYZMKINCZZvcuFlvnXoP0j8cQJq5wfatsFkWk+lX+LTltFrZUYMtM05Yya3jW0T4ySpWhtT1qxI
lpr3Glmt6t5ShwgPV7wnvsj3Ypq/VU7097ysp+6Dk8xpYK3lRQkgwYRLKyY/wgWi/5hoolE0ADiT
W+G617DO/8oUbCsJ0E9wRw+DWX2O0n1rWofYoIpul4Fpcni2bRdJVWe/+kX9M0k4QtrvdtrugMrR
5d0QJwrnJj8jw6fWstrH0cjugf09KnQPyCt9g0Fv4TKvqv6WRJvYWtGdBWfDhEKQazNtVUGiDeAz
RJOdmwbp2OwKlf3Es3oxxxKPy4i+RNQLGRimAk0wHVoUtagsPMKYhos03CdAnPmNnVoPY1/fO53t
HCezr/auVV3LZnxH5kIOERMU/OAMhmtzx4CUDRz8zoGK/t4vTRGUHu78doIZWpCi7SFiUBZjekwz
WUCte3CZOHpSvqiBeFMet1nEzFBi92wMcK+6tOfs80FCw5n2ebhXJsMhtBKoTxWxhvXColX3PHda
r943GJKjSWKfEma/yz+mZDbQU0K5TKep3gwrl3GxAHSKcrrG84oRHsYzYE5ifBSTmUq73CRnbrg6
5uDa+fJ2jljyF8dkthk1jPAL9EXpWZM8HNIUxjvrjpc8Hz9KGRRBUZf9vlYcnx0oiZ29DKeiN2k6
lzsLSM76c8ibr3sAVzAktwhtM2+qD+Bxk+0ywb4qGGsekor+Cqdbg94R6MXIFl885eKYmXdDFb5a
hpnsJP4MHmp0kQYJULkeUczt7Z4UsSL3q32DCgjg2iFzQPvOxUc5s6sLL3mapHVsSXtlm3CPU6Fh
nmrsYZELzNF20VoT9gRrtzauIgmPXoepoM9yvbeGYeb0yCSMAcF7GkOetLMUYR0i8JuKOAukbXQr
6+57pJS/aUn0MhKOq14OHiosjefInjhPMeNg3lD1u2XMb3prxUW46Z1OumhX1Ey7lKhefBI8T+XU
QXCt1OvC1khfXRB6A38Q7vZ92EHBpa+PsmSpcCLbBU5lq9zZmfEILFY/2RlEpHjpX0vUQIFimN3z
E0NBGZzWzU6ie4c0RSgnVrtDmDbfrewDT5nzxvTg2cC5ZQqoH5oKY3xHujW9Gv8sO+YYMstSxr5U
xe5sSSYHABawDJBXAcxlCJt/7VT+CVX2NWdjRFuveh5DP7pM+R/DA/tRobyiYebHW84U42EIV2Ug
VMahyg4Gw76AhiL+b+3lu94gzlbQ0NrYs0c2kvJOtVlsB8FgD1tMjEWira4qpt/U+N/abxcEAGyS
xPrsSNmmKof7vDCcBIzl7uYqfl6MxL/Juv4ywfMLwJxaxwKd9TLZPFAR0rkwdy8uXc9iUu8OoqwA
CfqW0+t4AjBeoJCD34WNhiFNo8+DG7f3JJZP1AjNrOUFRhJNQddihuXBsXW9iAMZviPMAt+YV5d9
u2ZzlyEdY5MGW28qhOIG4XgpsnCv+qHWvs+j8sGb2NBKdASYYbm6C8/NvpUWKIaBHdiyOBq5n25X
1Qd3aDHydOFTyOtmeMsLNnO0whEpOqY+Q7iLCJy5aL/4A0sjOsydvtBBePLs+b4viIkHP6t5XLy7
2agVzWXjse9tP+ioi850fVjHcoAJLaB9r6Jrn1rlzWQ7j6EdKUIIyM2uZsmVdqObueOX9muFgxBY
BpA6SESQaReStPBiCJY82wF3vy6gBfOWyQB56VsI37OZ82tUkUv/DDcjOkqSzJlzlcgk8pqlEyxQ
o0tsyknEJWXHBoU1H3PH+4YPkd4ISZ/TsdBq5KhPGBmprYVsEMmVsZaQVN+dA5t+XKCyqU4GtWu/
1LS+ZD2LreUyE7EG9ekTfkgWdnsSnbEtdc7EjcbfZtryXECZ8a3bHA1DQAHQVkN6W7d1gh8HRobN
8DZwlGb6jTc9JTL4mVCzbWl/W74s3u2KwBon49eoM+8k8GWOxR9H2MAhUIMNRgvAXVy7wvuTFr3/
ZJkWdvK0vY5uO54Lr63uJ4+xDg1zIrjyT5fozs2yxkAVzAdoeUE2FX5WHJKZNaJKi+Y4IEAkGlvk
T47Q22kGrwkkh49KsI9unvyZ5mi4gtMmI+CIUATiTYw5LMYkU4yWe+712iDoDUAaAnqyMXewXZIV
NvroYbha0YM5Vzh7ywW7gk8W9sFSNy7CZhhw0jjWlynzsTV0ExMAxKmbxCYZksjXMphHx0baNT3A
0DSIR4ixs7refKzgGDa5BeVI432L1DqlgRCwW+1KTp1hRLerAtLUQD40GkIyrKn2BdRwP2U8ZWMs
dZ1p5jxCia48H00W6Sq2GC/dwCnT6OChk1KdbQpM3EhOH/keqgLbeSNvh2hGnH5VqxkFhWyd6wE7
BEO1qfOVRWDDaYZLua0wsu66/h/H+BqUdbotlk6Ra11grAYar7hNDnmBkdEFdd3HvgCvjjShn/qg
CjvSEqph63NhIRoRSxnGt7WTnonPxeyc2GRDTHgqx+zcNj5ATxin/HoILbqcxAFnHH1WlXw8MmNG
C5HlR90yylScgcuZ1DMTB8AmzoQ4uqAyfa+4i0bzSMFlHEQBaqgxivOIC8xbyKm3ky2nj+WkZHwj
BBQ1zgBwmMPwCILwQir2A9zjz9ppUvKRoN31TX3DJGm2HHXqGE0WdfiASj0JTAOlyeDzroUdwmid
t8eS1nAQJoLl0M9fus4Ytmbi0HjMJrbMaiXnSBxO2AFxeh6N0aNbqODHmRGZAKAIqf9aVMD+g8ZI
s0uG8dP0S+i4ji0x6GRLdvDb+rVqej9o3VFtLAZTPkpK17ov7IR2adL68OGjL7+d3jvGuCPcWaqX
8HWYMQ9EjvE8GqAdBq1XEKaeDybMDpHSxLPWpZtsztc5fSQcikEqzQcaAmjv/P6enj4+g95Eo7aU
D5omys1gPkdLXJE4MtGQN19Ap7S7ZKV5C9OkhUmQOhw47zWy8ZP2i76ncM+29Qi/boJGXBrzqRP2
Mamb1zjU3w4GhTwWAL8xt8827c1JAy7Ksr/jZJIpZ5BdLI2GVLYQ2nKOrSJBx0AgGWb2tHFPbqeQ
5uYMVwTav8h+WApm2RVzKR/2CAMdlgFAHR9a/gs90BlJ9Jwm9bvfcyXKzLi3ljW7k3eRGqZ+Ul7B
ZBMl/0aL6B9BX/fT3pyt+UQAkB+gVX5pSzM70h6OoW54QYXwYQ/5Yx8WqOIMIL9BBbMfM8EJpsMS
YI39aMzsgRHyzk1ctfU0T5hZKMwUlXdtR+KviNi41DMzUe3OMDJZCPjPelcnAp8gaq09SS8oVzkP
QQxkSXBXJA+aIksyT89/5pYER+mu5/YRQeMYBVWB2H/yCUFrSipv/gi2i3JPD0NuiRx7FRM9PJEW
ILEYIOnRGc42oy1yp6CEq3VnSooEp1p6xbRK6qAOH4smPemmoO5FRtzyvGT9BMLfLPwVlRwiSLUP
1Lp1zFh3iXaQBdsDct7PEvzhvhIXt7Kxk0WzSaAHgsrCv5MpWdr2rJJdy7iDFUESkarEJraKaI/K
n1CniEVizqZgpkE2KSPFKcbMu2jb6bjE1HycP5aBB9WBUI68+Ab13u2g4mznl8ygJULp1iKxk3DV
W13dNokYdlHJvuE4oAC6bh32z3eDyL9h1AEKQK5ui4faGj9IQhfByH5KXFLzq8TpEjIBRqLTuqho
dnF9WUWGEWvo5EFgczLnLXOiT79HOBU27l90iXDCbUZwWWz6m47zK6d2pnucx5JsIVSZxWGhnhZT
f0GrtqqtsZqn683qcn6q/4e5M2uuGtuy9V/J4PkqS1pLS01FnfOw+37bxoDNi8IYUN/3+vX3kzPr
XDAUVEW93BN5CEhjp7aapbnmHOMbLgEHBvPjDiBKPs9VR1X7m6xzz6TZNjttiHHsTo9o76D/gPSj
L+BjgGz9Te0N6dEP4jOySELOZNmuu8J9oFCxdoMXkmEpHjwmzhEl4aY0CWMaBt6dBDyNKJcHHQp0
q7gDx4wYN43WXEitM2S8ck12QLi/n7FxY2vVEIy5LEDsVT3U4bz/zOF5yhJ/g7kM9IEHP5AdCeTB
FLbQ3M2PM3FjuhVaF9rpWxAyK+wtDKIYvSzqvvEXVeLfqXSIrhG7wkCNcPiH6SGd+2NmR35ChkZ9
prvwnJMEv2sK61KO/RnOgLHUEDKEjs3sXM74Ag+dORwz5t/aGlMrW0DFkEnisyTmCL5XAtlAJza9
wu2OxyrG5piO2wCz6piup5bQmHoOcsrFGBBWXhAWQ2sT6JEDqe08oLhfpG0LpQrA+aqGMltYM0Ol
vE8nYCuiSb5WqvqAs30fWXRLqijQlrCl18kw6Aghxw+9ZP1yTLmHHPQpANrphojfsLcmqof2SSBj
RFvuwl33rm2tzzXWqBWNyHWvAKQnRkpbxxHGsuh587HR93W02ZGCHyj9gR114oRIG+A8sd99h/4P
fqWaRzy2uzK1NNmn8iPw4ZucYmfjF97Tg2spYDJZUJ4GHGn5DAAvovCQIEFCQXErSuddGA8PQYfY
EdedWlRFj4ZB0VeMlLozZE/rSZtH5/QCypxtbUxDZKmlNoKnXvnbXiFxFFGptmTE3PPgUdoStFB4
CEyiML1KebTmuASltWI7+BNLaLySCbHBA2M4WLgOSoe23uZTckvTFPsP0oYXhTp6PooPBaIiMTSq
cSH84zAOaun3RBGIuj/pqWr3dKS8oew2Y0ChaYtlB+F6TWvxHMRsN3oGhnZIo6iikbsL0gapqCYf
qXynY1J8rJO53Jyybm3Gt35OJyoabkloc7jdFFoN/Qkj8mdMyB/SkG4L+3UUS2P4oQUuuPPtbkfc
gr/0nMk60HBcNLLa6YORXMh12xjOwPbLLG58n214jxl2BQ3WWqciLVZhN9orQ9lH/l/vPNEOu6nE
aekGZGR12d04A/PNQNNAcaIxQXC09TG6LALJEl/73ackoz5siPBKfWyO0rTUrBo4OCbKPfitDJD1
VVhpxaZTw2cBfasMaMGRijcC86C2n2rUtETIRfuOWCAcF6vKxAGeOL3L80oX0EUxLbEvd8yMlv3X
VGPX3YIXljwf7LjcVd2n3JYao7P6UEMR4T4mEMDRi/cJU0teSJ21nhkYLDmzsDEJYRR+Uoiv750Y
hIUy39VZne6krr7GOu54hcd/MDAikoO3J45c+j4tn8B7T+ooMyQc52jM9lFbiWWkgZcyHGPc038k
S2nYWyb7XA9yydoeIbzXgJc1x7V2ie4yrKZRGenoiawa7ZuWoNHLmRNhWvI2mALeBbb+6Kb286A7
56qUN8bUP1lJDFIfWxybQuOLISjqYBgw4TWx/JSXwQZaWjQQ1LQCx0fBE9pFYApLfIFAkA81r6qN
BWZiofMmyOKE/locelsgRQ+Bbt75NUw4ffA3HaMh1YLnMDzgRzSMnbVRY7H0rsTJMgIxEcTXenX2
Q/ujBNENg0VdyYD6jK/tRKj1rc4seFOMTPecXhxb7hLGKVO+GBN6pCN7U7PE4m9WTK2wWpMovIcM
Fy5ylyoHsZVtMgTOBRVcVvf0jygmXa3yduQuATP2niqHJCJ7HL4gIyrXaNaWelfvhYhz0sjaYhEM
igPErLtt/SK6+oHxaUx5SFU+PQUG00ovafbGyHjXoJWOv33sMLjwu5dfUuqaA1IgVPQZqxgadT0Z
IMIghLSHraYnGKcZRq06292M9GrOaXilp+BsnYI2mVEwHSc2bFwmZTlsPW28dgWrJgkl9i6s9E8G
r6WtnkOEqOvqisg7IlVbyI3dV4wKfZqBVps6c2CYufMLC8FvxwoS5PD2eRfgyxqDK9roG0WcMtoH
2Hil42yyCX+XGoZ8iyr1KbZ0uc1RuAo8k0HLWR0be8vA+8lwkQlFTk8SgQWMSZXjZ6NNgdZk8nM0
JFe2oEcNfejCrqLhSIxFue9l+kGrJuOgm7xeUB+9QzzpLukJw+4MqvASY30pG5AhahjHO+0xN6W/
0vRR7IaQs3c04T6umpTY4rApziHXa1OWU7ou3RRiDmarIM0uUbINJJBLt2BraAhTWytX7fUmvHO1
ltiN2RQFAoLdxpR/DSKONsuHZWZ18brKrnjJ74bI8VaF+KDyEUKgX1x8F5mFkjBMu1x8TpPKWAYO
ieWSp05rXbUqG9aOSiTGIjbGLeGGjsScCuAGXwsd27L0Pwrb/MwEEbZOSildaNG2DDhv7kwIMCTK
OyGMG6HI4EyFRcpG8wytd1qP+Kf6HhGB0Ms7MkYGtvBINsdB+wTCI2S4E8EKLUV0KhRyIXg2awad
hKAlurbkfFN8EKLH+MpghG2FwQlcG7JuQO9ThBm7awF+dBZ9aHySIAt0fxc34aVq7bd14c3YIbAk
DrOfsMo3WWM8OkMJPRegFaYVZ8GQLd26eUBggc9N144lLcI02tVlIK44gMNOWdc56AAynbWTkkoo
Tvej4530LFPcdTx+uh6BP3HMq0LOTJ2HnGJP/wn0pT3BqUdgukRLd1e3zO/mSwaLfyJxm60SUgHw
j9FwwUw55TSnKSJrWmCmSzQcY8UmWmHFYEz9ktXqfUgrYxeP5UPE0GNCNIPKNVmrCi5IbzLfR/6w
oLNPU1ljtzFkzt6GHW3lCKNU36+7Rp+utOtnf0VbvEOY/LEK5T4Ej39nmvJcVtkDWqlg6dEMRjxL
EGfJnnitELqJ4aGdGmeH1w3oYIRAOR8oN33CnoV2R5SVfjNSrLhKFRsMdJ+kiCEHAtw4QFg0l2iL
8DkExhV2ytfuoss6XDO55NHBvgCGUkfxBuAF2BEcNU4aVg3E/DxopSKAurK2KhVI2ZjM88p660gT
17uxslwsp56RINic4mirqsreAAhEwZTljO370j6LWfcvOxPqW+dl3EPhlx4UARsAk7C4LByJfiId
FCc6+nWp0bdjYNxU7i4nmIGdm7ZvrICMzqs1q9A5LaIZXuTSYHJc0B4qSw61b/ICS4djlRuzai9e
GgHMB71udvB2hxUcOlI2IhC7QoJBdUrrrgOgViNP3hH0hraICBRM9OzISFYg340VNg8rFgTZbgZL
Bmz45BJt1GdpYWVgjFJtLUl4WW99FGGdbiZgJCtRGhc6Vu463PQNRicCzMF5WQUQZRTEkGtObcMo
1SfSb4WZ4RFhOv+xsSVKd2Znsl47ZUp8yzBImkdbsHjgsni/7bTMoyBuxp3P1d1WjJjyYdo2QeZt
CazdBa2HEsmayhXShx02jrf0U0c2YCDKcSDgBOjZPTDcWPQN41me2VtSN1MCBmhY9FZ0rZxYLGui
kGk60A8jB1VtfFPiGCh5D5o053EqfcSGCpM+zT8GCDSpnDY903X6EV8tK4Tk11tvdb39Mii2yPmA
2kq7o9cJ260I3sNhoWbN7IcRXuFqmsecdlxSKlOLbGSBI39iLLrVSaIgaPrI7ivbu711miMIqGws
+GjOWh9dcfAway9kkV+ogQhUwQG21Nv0SZR42yubKM5e9Acj6z+IM3iMbgs+miFfjHTbtIHHu8M5
wZ22BjKh4WYg07RICLRDjCNBAS8n1JmU//CWpim705Xpbcelnlrhqh0onsGc2Id+wq1GsvQmUp8H
8BvANfDH6B4CF+bMy7TuD3ZN21spy6Y/qSMtxm2BK0GTfnSfJeJ+xA5PfHy812KPR0joz/EoETrv
hmY8R0QlLLNolhe6NKpSAGXSokdSYJNoCzhoiT58Ia2FdBNGBz6lC+2GqYcFoffrpOWx9A2xSNix
ahm79MlItJWt9YgJWEyMGA+q3HRmdJ4Snnbk57xoium9QU5o1sfAu2V/qGKWCluY71nf/GVQ62s7
84BlZm9LZquwrCtE0ZUJDJN1fHSThx7+5Sr2z65hPbs6eEAzH1dKdVc2/CWpONyeU2evUjd/LxT5
eY6mMxEQNNuDBoZeRaygKeqV76KoY+G7qyoXsTxcuJxGQRwSKYXdgs2Zo65tx6crGppWZVMxgc0u
vYf/hi0NcB6AUW1EyrKVr3UaOyj4dAIr1uA9iKKFQtOg2qj8CMGwg4CyCnm5d7PW1qLSl9pnVWoh
iPT2MwXjamzwho8061fw/nfiMH/OJBGQcJL3Embowp3x72mAXjmuPqCkZG+dh88CxZJR58/4Gjaw
BXzSXIJTW3tqNYFmqYzpVHeV2jNwnnryzAgUFiPB7zgU9jnmWYlaZBOUnBFanm+BVxrrsIc/4vj1
ddDkswRJDNsleTYSgAuhlT3MUlXXNHkaa0XbH1mlMHv0AlVL0JmHm8IFN7nxFQ2CkKxjeOcsOkGs
W6umQ/WjGcmnLGL60nu2xoLKWK532SHBn2KvZbv49HP0b2/++Ld//se/PQ//7n/JwWSPfp7V//wP
/vycF2MV+kHz6o//PIfPSF/yr83Lt/3rr33/Tf+8z1P++eVf+S9/0Hw4//q5/Of/PrzVU/P03R/W
WcOKdtt+qca7L5Dkm5dj4IPMf/O/+8U/vrz8lPux+PKPN895mzXzT/PDPHvz95f2n//xxpDWy5n6
60TNP//vL16eUr7v2PZPYfPDN3x5qpt/vDGdP01pwC5wHJ15ObCAN3/0X16+Yv2plK0wNzqmZbiG
abz5A4B+E/zjjdT/1F3lQq60YWVKS8o3f9R5O39JOH8qFKu6Y4EAsVjL7Df/+cG/u4L/74r+kRF4
npMkVP/jjbLUmz+Kv670/Mn42bx7XFN3KAxMi6PjIIrnpzs4Mvx14/+gASj9shEECWJO2OFAHw4G
2JCJu3UnB68/oM1DLfsyZmRNsVcS9AAMXKSdx9rxWREjbKzoKw6+xxbI1m30uP/6Y9lOdJllxJqf
9khIAnomh2T+8l9/9lL6ikFpbRE0tIg3S5g2VQMsBTDqXmsf4g4BxRijYYK1ZI+ucZcNZAiCXeEN
HbHRF+Y9hBSyECcUZmwA14wuB7i1pDKNIeX2oNCv4C3OsBVFOZunYliChSaq2YgPqQ+rvrvX52hH
EijKrU++xKBhMZMaroUw/2x5vY9OYsIF5SPBc1SW3qq0ObNXBAXlJrcvB5a5zvvBZ7ONxWFSlX7o
MsXKXQDh8GoWW/gpFGLMYpYNUIltrUer3tebG0gqNY0FdWb1a3fCrxEalvneH+nrIJxBCakjJE+L
O3+ItXvNMLfgks8GXMD3Kb2dS1xChtOHlTD87gRpKth0Gq/wtBf2TUOTYaDE2Kb5sIcymiJOgSsT
VCw3PkOGbQIB/tSUEpmND8UWiUnNGscbj80dYFwHifxUX/NgH6VFdyca40j/PtqanRUxdutHMrUj
JufILVbIieJbwCogEhaplocs57CccXvXVXyyp3MyJugTW2aEbj1OoB0Ac4Vhd/aREpJ8qcahIeCP
AG+tvRvT55bXI0YslnmtVPRFY3onQ+8EZwdNbtI1jxn8+F3SYaOBqUMXCaEwSBOGn6zAuG+sTeT2
56rRVkOjv7fjHPcem03Hard1DWBaDFJb+17yDvzCko0vAKREUmWH5amIAoLhyq4i6j0GhGElRMqK
hwlFw4asdCZ/bCodsqdWcTA6RHHUj36eb+kG03udIHGBx7S4wdL3MdNQhgAFpeTLJyGjbt3xulnH
Yw1Z3zsweoXpldK5baD4LIwE3FTnJzuMYExRu2kX8xbnW/WNYfYzIsW4an6wRQuQ7EqlPowT96g5
Edybl9URzpJYTVaVrnssixvC7xBP5zXFz4DGgiRhujKZFWxc9FIZIhSQXtQ2Xa6GtWmUMTgr82zw
UG+Zsd1kjhFsvDxDUDkaw5a7i+BkC77jUPSkKgPRee+7xSmc7HuQE9aNagx3H8Q5kR9leWVjn996
lcloLaGUK3V3YMdZaQcYRvq2sv0v8wBnpP02T3GgNRmoumLzrJLGPb38UuCANdH4XBxjsrdh0WLF
SK1dp7vG294rNo5D3puyM3FM7Oy9zaRi25o0cSqwzANxBMVeRdZzGXkN9Ygv91an4QicgyXBa9Op
zymunRxvFIy4aNpMesw9Sbe7Z5qMZisIt3HyjHRBh+hOrx+lRoNEpbrHkuCsePLaZefgKHm5D5rI
h56DpsuNGxqXHRpwbEuzseqp6wqUykafbCe7XVoCvuKQluapc5CdoSBHMs2unkEZpayOUw0NlXMu
HPuuEHl+tFOSmEAUC3KdzZKFyiNrcVPRI0XJgDwP2SjoNAJlJsyw2B3W3JHjomnKW41tFbUojYV2
hLro6zYeECr1jVegK27bmk2D6ZCahGZU0tGgAlL6JlTwM/KSNF5juEVGthZSlxcf3s9B88RXGU79
LWaa4bZKsnDPS61bvPw7N4s/52lvHLhNaOaqLiD8zelu+yhp94WVPdp6CcFOC+pDUmkxwgbMefRu
6kObYQPZWa0F8MenMTZzmTK2DgeShb/7ZYBCTBbMHTTkaJPGpO64BrsBEtmL2ZdO45d1R0+KC5Ej
xWVihrBUCZkApj3AI7EkaSW62CWGq06dzcYddiH+bEHVHbUGd6EK0JXNgFjTUY8mur+w6VhV/UDf
1T2eZVX3TMCc59JsEiCAcXpbM3HDujOkW1XYxtEoo7cAj5LbEkbnqnDjdxXQkFWNXuVjBcAcG9ST
LHUythqDvqDWvXPAfp6JLDcJL+3M9VAK7VZogX8XO+gAfNTM20I4xy7J1Ad4KecJgdznVoonZRfR
u3gA5h/6ZNglJTQcG7fy7YQuZFHorbvPrGZb4MG/pJqOsiOfomOnGNBxs3PrNNZudGsD9Oq1bvvg
wqcgxI2JcMcC9lBU/YWJ5jVNQ/NtnHdkamA7v2q1MPcYuZqtBhf7VIjmHXI2QnlMPf6CY1Y6o/w8
dAMAcC0v7xjq2FvNF9m+twkGtGGzrKF9AGBVNmrqSvGuscXeRiy4yZQgrdO3jw1JeXx7Fd/zjUAa
SnVb8Ui5aVmdIuAAs7Zwqk4YB8gqty2xfPkjaihcHX7UrhFY1HSkmVAuXn778gvKU3LjBnfr6SZp
KzrIlSkMe/K3XFWfiMat6BqljEWI5jhFk2hOvuy+5NIzNy//Kk18HG+FtMiDUkd/kihCTXScp47j
Y4xLdQJP7sQAbA40Z1xTAAY5ia5ECqm//GpmdCtic7h1k2kkeNEeSLOQIW2wvW+P3scq8S4u3ikB
df5RK2yiWYewOQYlTeiwyaO95A5bRtkUnaMOs6SgIzhEAPi9jGUsgDGyslP8B2yWE7Tiojt3dX2D
LXGRVgUAem2KL1gJ0IgJc+sAqOAEnhosd6ssZN7UdK131DEHMLqfWnCFA/vGpKdDRrtABzlG28Qw
junQrUaruWASs28Bd+xAQWg83jehwRwaB6tN5qk/rcNsAIKGwmVle4Z1+Kas/rt6/bZaNfUfilXG
ehTGknLVtkzxqlhFiGbJKeEwixquVmuxOdDS22aSPe+t/AQCxN+APTmwEpYrm04asilbrPREI7wr
8Z5YFJ5zrR1O4LZ25HOjLWlgvXX2QAPf7dn1FQ9BUH/URpx58ZjGp1mI6yZNeohs6h7T0rAuoE9r
6hIJe9DSkdA6pNUk3OsoC/LqhpoH3vDEbGmyH7D60HZy0+Gvndh3G7FvT4ShfizbcRJLanbp2rYr
5w3Ct2V7hX7aDxtotoIuJRTMoCVex9JXhKRszMLjbYr3eqlinBWa40FTs9gcm6JgS00H95om2gU3
ZUk2mgyvjT/xjumNnZbq2iOIbDQbI0kBVeRtNTgBNzDpkGe27TYK5cc+j5gqaDwIsZE/vVQwCjLe
KpNIgrTBoUkUWdk+MDN3LZzoK4WYfek85z19puTUTvpXZclsmzvEiZLD6MdSbhEzKPKpkivqwPwx
7OtdFrj3bY14ygnb7GKUwQe7S8rVLOJe5aSvXUcdqXtnhMcCYvumlIQZTMwqb2r3qfEHmA2N9cmc
JZqaXey8uOZWj8FI5Z2zJEUWvWifO9hEgE6mIDrQmG+zxkFdr9fUF9EplHGHHitod3KcTemgd8U4
uUtNqAuUYHIl9GZtuRNqBuDCmI+2hFUTpQkSDMmrt4OOh5pSk5+UKUHWdWm9QvgZE56JwaJkRpDb
EcEDZnJl52IhJmIM0OjRIWQGglPIww/8DiAFTop8AP8/lW/LMVJMyVpvDQGiWfSVW2+QyiKm6sqb
KHdH2qDxB28+t44C601AxrhqCvK0Kh2TdyxE9TazB+w2xaciJtskzdytJoqHSrEmoQ3hMJV5D+7w
HYmm9QwR+qSZF0Ji0DjZwV1glbP0mthiBLhygerpkqk4OKeCcscDITza5n1GYE4rfXH0k8deT25T
Uj7syaj2mHKJ07D1t/H4JdU8DDJeFaPhSs+/XiMUW/NXG1pUE445u6FMU/y14f1mQ5sgQ5RdP6e4
NODpKo9TRVL1jQFYjhyje5HCV0wxvEIv5nagSuiaifDNid0CAqkjvjrY8Yjfa9u8Q2aF+DhVd0WC
e1q4Lu2xvSIwZxEPe7SHezEVa17gOfNr/z4ZxZH2+NxUJ+wvEfV4GP3svcjTR3dQT0lDFeh2DrYv
MogqGpOWsIiinq2aTXpkQAgIAzUP43OG0CWtrrLUPxssAVizcEqi2zElGMjUgd9cOD2+fUcC/qSn
7wlxjeYxzP+84fO/aeV828n55/ZLPrdL6tddof8v+z00aeiM/Rf9nrdzJ+YPJORfnr5v+vBdfzV9
DBo4rtBtyzB0R7qO+a+mD1PHP+eujWPqumPjMOf2/c+mj/MnPR0TBKpOVWLS+PlX00fKP4WuS921
FR0a27Xc/0nTRzrfPyIgFXSWJ16gtnTxT+nza/abR0TFhuVPmubfkPExLJAuAMny7Gk95MhWfenu
iM08k6CMoQBWPRJ/RnUWAYBJ0iyMju57HyEQw7B9ibGBbBiwoBJrrswrCCV0xyutrPDAsk9SIrXM
BuXiV43J2RmiJMCj4Y7IBmuX465eB3bRbJE0dIVEtoSsVoca79psc+MZG+pO6TmQl28u1k+qCOMn
H9/RBZYlXemWrRvi+49fkaBhu0BPb3QRZ/vWqEBl0o5ZWq1nbcZz3lVoFSaQ5kEcGofaYK3Ohno1
jk31KFvnIAlnxfsDeJzeq15Y6VbMTLDfHOWrdYyLZLi24ArxD7eLeHWRmhJWO1ri5AZCCjSaVMmN
6QJnrYw+OmRl+E7lBRMDf9RWHlh9HTPoJu7Gr4TbAfTspyfLTatdULGL70okzL8+PPNVAcLhceMI
1+Aczr+Z7/Bv76EgHLB/izq/wdw1XhLVIQQZ+k8GTVDCyXL/5Giev0KqdMo5OVeLGGTXM0ywKVkN
Kgi1YVv6Z7b14jKKPNwm4aaL8vo0AQ+9Lxjvln32BUROtwzS4auVpMOKWxq/eMSmi1X0gOsTZxQe
K735ZDa1c9bJLjtSRBd3ZCigmw2pwWjKwnvh/XZbwUZeWiNRzzqZKQzRfCx3E5TiPoa6Cm2x2PnS
+frrs2S4PzxpAtWuI2zdMl1luq9utZT36NgWWXJDSJhxsb3gyYZFghC6jpF9MzKK2fouUTikO1VE
kq6Mnb93KelY15NsM2An6bEAEiQQw9TDxbCMsCjvHEujJxhFu18frpgP55tm8HxRXce2hWWybtmm
+6qqRI8Df9WtidRMZb7nyVn1Gq+oNug20zhitvGQVLDRXqdjLY9IdVvXu0e+/BVOfL5rnXd9oTkf
oM0cJ5vVJfKTtWXhpBrmc2x17gda5dH61wdNw/vVQePtM3VL2TabPqm/3KnfrGb4XPGyNHl4Y8vs
g5ZmBnTYyLmtpfmFgDP/PkVshsnfOcbrzLjTWyu6b4rqXtLHuHTSfVRaSvTP/C1kKGUM7XPMuR6B
07lbwqbJqvfBlE5PPXA5OdqQX0Bt9KN50kbgSb4i02a+thKRm48UgdQxn3KthnsEMhEW0jitoDVT
HaPdqIoovSeyfK219UkvrZGGAcr6wSGlpsJPR5dm7zAQQ5cRV785Ty/L2ncXVxIfJV143xY9Tct5
9cQqLVLh0DbOtSz0fE/khXFpOjRlLhk4OE3sjWF0XGLC0fdpJLoLwqEPuT6qoyg5D7++aD85GGkx
fGD1MOV81716MDqrABLl9gZBfL06Go2Z3AikdIsBS+kRRZK7yr1MWySp+3bUJPR83Q8vSbAry9A6
/uZYfngfSI6FilFxF1kM3V6dGLdlIFBpmSCdTttUWAT3g64Spq5q76Xu2R5MH4UkSjif4eQuFlW0
CkKLUDFQ9QsdVNmuivGGDxOD/YiOgJ2aNE1bPfndgc6P3/dXkIsnHEkB6DATev3eRmCp1aPy6qtf
IA3x+x6DTTXtW73W9xSyofJAGM8XdyRrad9r/vuQfgoNaEKh6a49/+a8/eRw5luJKkJQllDMcLjf
PHiNbaRtoqmeiLWMlcvVzp4WzNGUOAaI9x2XVjGIOe8CDSEx6Wt8ciEKW/ytLr/b4gv63W0l5kv1
6gxxN5n06ZicUUbNa8U3h+SViG+1whmuoh/vilbPL345HZBQJV0AKCkot06tEUfa4tGoOvvk5k3x
iKvEuY1QwDZxSXEyuQtjVIRqAxNe1Xm81NSm6cJVgh9t6SA6WgCe1XdGgO3nN2f0h/VXUt5ZzOPm
ao9rPd+p3xw+jWa/4MWvcyeyappMCzStZb7RJzuUyykNdaK2DG9IzkVMVKh01gIxx9oLu/tfH4n4
4fXOkViKPgsH4Rji9WJhkGno5GZjXmm5zNzoDp+YxYia+i9CrBejQ6x1wsgEyucUB6AZdOkmL+De
FJZa5qnZX+Fs0VPq0QxPHfwWgq8xjZEPAOghLEjI0aLpomlBsRKhkjsZRuZNEsjfndIf3w7cmkxQ
meFaujCMV3dEif816EthXu3GirYu4I/11MSfJ42ZEwLblP5DtxuJHngr5X1ZWtXF99K9rSoahWOW
vstkkC16H7u6KjxjLxxyyX5zrn+o9KScT7O0DZMDZWPw/VUnlTG2RiM0rxwFmc5+CrfGbXYdkK+M
oKdD5X2yDSvfMzsOt1MAfTcvMuwSCcFu02NVmePtMITrMe/lukK9vAbf527LKS9OgU9FnkLKf3nY
zJBtpJkQVSliEpJ8AJu//ig/efy++ySv+nMtQqgu7gOT9rH14AfhwXCj35RU8+j99SOu2FRxVXWD
UuX1ncliFuHSdQQMzz65yQPC7GhdUQnjw1vFBtnYEFdSwC/lpz7zHyDofHn5t4SzFcAPoJ9B1QU+
QsAWMXl0mnS/uoQegdT4IN2NwRwy8gfs0IBHOheIkdGrfF/YxdP84O46gpHhx6eABqpqQ6W5G3z3
oZGoqxHknkob5KKRZtYSYflvHkrjZ6eXZ1HnPU6to1uvloc6kpPL+FVeTSGbd5HuktwEyairUH50
U8gmQCdQo7KlviQ04xNGCfvSwK/CFTuaC2FPHo7Uyrz++qLLn6wVil2uYPdqUeu+LsBgyQ4C8695
zWznVPaFfNcwiV9YEW7TwrmlfSaOMgUFHDqkoJdxFdGIt5mOZnKL4BK0SmuSTt+aOoMDzE4sfaQp
f0qY9tx4dRWu4gKLvEMw39qBhVzMjwHJx4T8Gp46dhXEupdKHoNftTIrme4cZ6RYm/WAOWro9wA8
d2WT3vzmc//kcrDBNw2JQOonBdVEpxpDeW1cRULGbDgW2OtIPW+I09nCbkAUmxpbq556eqcBinTm
SfjjO3eNXf2C+w94JkLMBTwRey1FfXW9AhV6SLRX3wXrFofxEWC3uxQhDdzWI+FdJNNf79OIhJvC
7+MTREBES5yxCD9ZamvZBT/oraUwSJjAY35TQ/7stUDDwIGLqlvuX5KVb19QkzMZNr1U45oW76Ou
HMkk0luiIAPt4k1wKUJNQRz1ckmC2fAxbJ1nWDftiS7AAlQq8TOR/RxqmCBRDtMi7N8R/uusu4nO
oj5Xnx3UvarODVSD5VMI9rwtCuc3ZZSc19NXRYJl0nbVdWUjozHmFeabt2xSuJOplYa4vtw1XC1z
MZZaehyi3l/74GxnSky+NyqbZCYvqvYVWD9vyPfqTiP07qapEiRqxIbs7NCy95g90pXGsH1jSAOB
aosCo62jNYk50Ykl8clq+mWJX5clShCnSuLzYuzYvCVBBCGOVsiv78ufLROWI5XlUtaieH6R/Hzz
+VyaMrjNoTT61kNQtKRCi5C8EwXzbKqc25dSdi5Ejnrbf6BV+b6KWve2rYGW016+DcrfFzY/7IMp
sV/aXtJE7U7wyPenXA3MMsosody3p60fTf3RSgi60lLxbHSOgzaD0NNiTP96eFRqr/Qm+ThOPMZD
1xFrh9ks97oPY8PMa8AzeWaaa99qKA1/c3cYP65mdNgMg/cwXTrYoa/uDjgNrS0HMV2lBtgkSiRJ
u17hbisdvAENrnJjBKgPp8wlvCQ02UTpqXF56SIYWgLzrkQ47U+h2IpedptfX1vnx7cfR2cKduhU
NKZJI/C7e9fujaKxM1NnguPBSepLbTaPFo9d59uLpE0kigdIc8ptUQiU+XNDN23Z9OxJU/g7B8TS
x8EX3qZpm2KTS0Y0qR1veiBS664f5Ep1Wr2JPHDDTvwBh1DxSNKDcQnrU4jz/qzL4VpKjUjOSpEE
Xff9jom/tckZw6JidIrHl9/5g8EbVgoC5SNsCeiNbOqsZwxC3QajRn5kb7mzU3DlZlydDSsj8utl
3xKIG60Hi67xPzgflsaYgxalSbZYadPtbtRhnLz7sL73AAbs9KnVNxrFvG/AoXx5ajGoxDdhEN26
HXG8dpGCkpyS4NRl8j43ekm2OAEmVQYKwDBjGkF+gqi96KOdhox1JKFx73dkaIy5QYBDaK9KvJ+j
rlmbl0vsBCZaNk2Ya8NzAdPZxbJW5Cf9+jILVMU/LFKk6dKBsQx2pVCuXhWFIA3K2G/7vxepqRgC
sod2pk3zQZUfa4XNvf2/hJ3HktzIlm2/CGZQDjENLTIiIzXJCSwVoeFwaODrewH5Brfrtr2a0KpY
LGYE5BF7r+2W5dEFwr4qm9HasAplcJCWv6BYbR3i3h8HRRpgErrX0BK/7ID3Uzv3XLrOUzbzyKSz
rNDbWMNQb43ctbZjQTz0ADVkjVEx2o6nmAzwJ4+ob45adD/F/jcWfrWllIIJBCoSA88IrwJq1LEu
1Ts7QXk2aaSkCXdD9bdWQ/pb2QwUghzzhzl057DJDmGqrmybuwctDrduDwYUS1HGeBOJfZZ0JHAj
oCZivKbfgFC+iYKkvWDfKI92gnVAzZdK5mo62+9A25D27G61ymm4HFIIKgQ8QJtBdtiVI/WH+ogZ
wK37Gml/BeMrytAhYi4GiIOqG0UdYQuJi66+qYLv5Y1g6iMJj9CR+fOzMCZWIwnGH8IvbgTfk4Bj
Dhsiz7ZgOpxrQTtbCT2+8PQ0WjZLmOgs9N6CAM29hkJyV7QFEGqJG82zou3Ph887brBB4/8c/5a9
Nh3wN342RddfBuF9a562AyFbvGTYOhuHv7lO2McuQ7kMIEpRCoK+HNz55pBEa2BYF8fVuFXN7AtZ
kbjZKnxzoTasLNc1bksbbvot2h/d724mi9xVH+nPeXdtvGH8ZQbta9/iWSdX8Nvzqa4KUDy9Nn7m
U0LOV29/tS6eMskwmQThSh4b5cqVYwfjPow1NmC1lmwnvcJnppOxONQsf1Fq5Cm6LkmJRiqiccUX
h9cC2gw5dhO/R8pL20GJxmdS3gRBiWpoXmDN0OLMj9ZuagwAxCszRBHoSgyFEoa0XXScMYaJy72u
Z/G0r33gMKJM970N2MQCsrvNDOre+UrXJJm7hcqqrYYAG+EDWVoZVJ6hGN4dryvORYgeNOYp1zWw
hEA7PIzVMOyhQyHEr0a5kinuxRAx9hZtR1bhv3Nbl+Maht7eTu/Cibq0rB9apo76zPBtDP2Sz68m
rLuwpjMHLhQ0sS0pWcBqDHG27pkvartIn9WwrHlNHXNT2TCLaHWCFCEUvCJ6nAB7BfJooeu2oUXD
deur7cRM5erqqOEdpINILiCYByCq6GftjZlo+r4h4WE9V1TWFARooLq8WjXG8GbdPCLYGegC3mzS
6MPKE/E4NHV01CAUbHMAKXlri7Mo9QstNPManZmXzNJ0F6VIQDhC4ZY0EnB5+Tz+9MHkwvskcp33
yIqgK3GOM/3IVQpYSLEG1+w23RpCfysSuzoPjUfQ8DwMKu2x3wV69GkGfJS0SLt16QOvYLihP4IL
fLSi4Wox60BvaPiEx1MhhUFHnJHXqEOUNOO17LM7NgrGtfPv+VHdM3vgLwjy6ap3pmflu+XWP3ZT
Vm9Js3levlZU4xRpQOyzeUf+K64i8Nu3lF4eCzyzTT9OwhOUAisqsZcPzi+Mi+MaxJVFHBIILyLn
l0rD5setnMka4Vn7Z2AcRA9OxnG51BLCH/YopM5xMDX7RNj2JiYPDIMKzI8w/yPbX/4AyIxY1sNS
sJt6pe9SEmnlfOGLLMURv8zJ4S1Dnsu6v55S28Zw4jtI4Kc6QaoLdV+cl4lpFwHIyPMqgLltkIAT
mK8RjyZPa18j7nvN1plu+M1xECaILZ57dL2AtHBl7vFDslWQ/n552C3dSq6H+1KPIR3W+RVdwKWv
XAKkVXkhTljN4d0Bqa8xIkrrAYfhgKOCa2X8OafLrThN5TUHabJXruU+KN22H+q2eFv+W+8JyMoY
le6SMYL+ncffykynSwIjayj1DzTaD3op4yfAoVCh0xSdQh7BN+kt+x7shr5ZPmnRauQKevQcxP1i
6Kiny/IwhRq0RvuUn5Y/FaTFnYK2eHEDQew6CfRnZC9vaNDFQ5r6X6ReMJpK5Dej+B3jNrQfIMnX
nVnFj8Bit8spAFP3Qe5GSShzXl79IaBxm+dvy1iO/rPaemHEHRBcKk8fuXSMg8mVhDbR+S6VKC66
NEnfsMut7lb/rziMIuMSyjS9FS1xI56db5fP60dTuW8qm1VBbrwul2sv0W+RZ2eQ7/tLTG59iWuo
seZk8iIdxxeEvMBX8vZiCj6Eh+L4qRWBcyLM0/OYlL9lkf6aJ2N5BgQPbgOz9z4YTNpNUxNHBpDh
KtZv0q39daSh7fJU1HBnZCTa5IU5nmyeSNOkj4ekGT6lRH2LgH/aRXH+wRiPu38e2duqGSEv2cFu
uRSn9N1QMLSLyD6PXfO4hM9V5KHEhD6c3LCuYNmiiWOvigC+JV6ZOxXWIxa73QBiB2OZ9lT5IF5C
G2mamfeXya69B00bzpQV1YFDxMtzYEUsOkPhLoveHBlxvUQcyptI5KVwxd86F+g55yIp6LEugU4m
iC2TBS6cV9uEKzU/mrm5JSkwdfXg8lfw2EAi1oQP5Kk551HaNgxuaqocAevJjCuOa0e4oS3UzgGV
CmdHk4c6zeB0iLTdtrVPrjV/dSJFtKt6Ld2VHY6FZhzeisBC0FkRwljjfmX0d8wL9ZiFIegPxWWJ
Jzbn7cGAt/oIcE9d7MK9i4UATygmKva43XWwSfZ4kJKj+ZdripCXcEDxHZenjoR2yOhA91OQ5D2d
20FC8SmNSWJpKwAkzI8IN5HtLsRa6JNsh0UcyWJ6VMYYXiufbHnSLjaOhfu1BOJ+i5Oq/2xGd19B
UbrDU/YwkYO+ZgI8njLJ7dQauLx172C3F8Mf4nOE1QA3AZZLRl43rMUo6Ukt+Xk4me1DUWIAAMG4
X5pLFA/guCa/zR/sPH5fXvO6Kq+jP9hXr/nkWWCSpC55fswVHt3PMXSgFC3T5+XWAzzg3bTpGtrj
rkOWBLSFscnPY4iX3vxvLb9dBkpHACcdxqGSSl2P+3sCt3FL98P30mgst97kRljZatLosH7HB1NH
u933f5yIbsdbfhHonGAyRYWRIxvV48PytIzizj2alf7gK5osSzlXTIjHVO+yC4YvzN/kKoWtHE9o
1T3e1UgjbGVs6Yrdw+TBxRyV8QX30tjMYKNdwcmMW2fkUoLwJ60KgRdgnh0ly6Yr30cM0WcvkqDT
yvglKNist7CNlxeX6uxwP+S0AqWVrvMmBMGfURXSAaKuWHUdy49l86yjqo4Nj6R7MB6IPfrkPNrW
vo3nZch8O2fJLNnAXzHwuY5aFzasHhjYlfZhOVZ4EHiFdNBTSYFUh8bOXxD9jysAhuXeISZmK8sw
P+d1Z+G8RqGJrjy9KxiDhPCxMOz/Fha0MWf0+w2PJxIVRPubevLTHnjbBfM+KADhOQY5UDYNamb0
nHpANdGqDLe0zG5GnGM7KkvtEmanMq/wy6Th9yQG0OJ2nm8HQYBy6nBTlF7U4DUH0hn4IzQiojZP
ywU1RTyFsqnDwpCoBj3Hoel74xo25ZkNrdowcDyMWdQRmK1zpvqeu4LQMN87NCA8qzJ9ixOj23iq
DABdIgm37fIx75z8UthBvCuCilplSj+U9jYZeUcmd8GzX+OmwLNOA+ph+cWukvphdAp7+0G3nHhb
1h1HkQSBn6uYUba2qx13N837WWoRzNSxRlc/V0962DY8smnmLc/4EoVmHcJW2avSBCdrTieIDcVD
1zypTtc2fd5/B1xD+0hBkyC0MD/5uf8l2QxGKABIssQIsLRuLLwc0PLYZwJja6Mo2XTCfKKiSte+
9J0DlXm7X0bOvcFlWBsT2MkMEya7gG1JkPmekgOcIA53Ku6e+IJGEEvhp/usIR4hSZhvwq5vHrFB
gPC0J8WArBxmKQdUo4qIhtIyfcJn/JdlxWFYWbPxMIidltkDseiATyr7pmfknFk5/zcZqatateQ2
6eYTguA/eRNTgAsMylgp7/rL0nFM8WPcJv0+jcKET2fuwzANj10yfmtj9A0Lxj+mQ04ZhTBdDz12
mFog9502bUZXJ7dknjN7hDesyEHv5iGG2sgcn1t6rmumgRzl36Q+PyUhMUV8omtrD9+u7T7HrMGg
8qbVri78q+1n2NItXT9jdntTQ+7t2TgjyrHskgMtra2yxlvpxSNuhCgmaThtVkHwrdtlu7P0Ut8U
Qr4a4lflk5UtHMKUQwg+lvlI5nm3IwK6fNHil6jbF14ev0VWXWz6oMieGjZFky/U41I11myBVr3t
3xlzORCmeQGtVAPLNH9Lwf7pmqbeRimZ/nTsEC5uJHLYVz16iP0Oogfb+tnODI67nsbdGLdiQwLk
h49adl+kKHqq3mcxGRoE40QKPGwJ+JXc7v64XDtugIDRRHm7FijRdxHgBNbCKsQgZH0GWtbhdkWJ
K0OsZJmEriC5E5rC/EXd2lJGsKMdPPdLQA52smF6BDtxdW0DTzvXR4Vhip58VpmI9D0e+h63cpoe
l+GD27cNdDrgPOQIgezJ8cPAoixgKHrZlYO2jnTvqpVD+sA2JcLmfOOBHiJV0wDzjxYNXW1vUaBQ
NURpBqDHZs4VwYfqFcesicvuBPvowxSVfy9F8JXagtng3Pn25NTIhNBfoezwSmuOltNrmbGW0DsH
d5cVRn3IA8+F7Bs/lVr4LoSA8UZftcIoVnAAGHguJ7DtxR+DwvUhfOzBaOw0rWmOMTOD63IKw1qs
m7EY79zuxuI6gJLvInJu09+dBwuViViDXdtm6t7GJvrueRBXupwfAMq0mfLQTPLObgsWW2qo7uP0
qjTvCydP+mS2xW+h+wH0u6Ymg8G+KDh7Vwi976j5UKEawAXIdYQy9s74PH2GtdStcJQIJ27oBfSV
zgG8ao1z/nl/ElyI8SaCZDoaTwkxC6sm809NUZsMSoxXadcfMgWwbjLKQDgWXLs8H7e26HkWZTUD
j9SI31M7ONU5jJwh7cqHOgSO1enOR28jjA3JUBaETr0gMuF8df304A0wdRsdkq2I4otyMveosgw5
R6hG/JH5U2g2aqv1QfMEMqlY7/poCO4VwZYi7cQZp99X7G3d2nS+hJu9O7wvbDvN/uj6r5pkilJa
zlczOe9V4HsPEoqb5wbqoCdavMPTmWKniDoGX9kvRp/+UaKO44mS/UJxmR541pO52HGRxeaOlOGU
6ybLd01CVmiu5dYWkE+28528P1uj/XM71TWetqEOzwIl6S4a42mDlig/pQjnQYw8lKmIvqQxWCs8
ZECZ0mODbuI+QU2IV6q3jrpQdDX0N886UUxTQhQCT8S7xs/3Rc4RtSPCu0eFZX7yCKEIp+Z7jGf8
QjCCPQ+adzVrxBqvPrKUVHdBjBxKQarYJpHvntKKGVM3ZNfJtP4SEl0esobFtpdBjI2y8N7tiYqO
WwwBbgycNhtRn9ftOHzpOCadgbBFs6v8Q9+bAIHdTcbink1AbnKV/J2y8oYW/iVWApRYka6DnISg
CYmWIptQc2KwQKaG8H5+SzDSWJUF1fL44YLq0KgStFAeRsuztk4c4G0LOvrmAmAM0Ne6tx8bVvX3
DcmRUdb/amVm7dl79ogoMZ42SbEK3Fy/8HqaYADshIwNoiyNal2nDZNKuLa8hMMtbA+18hKaZ/iA
l9GoHu0aVwKeVTofQPmVMF9BEK9jOyCOM+/vpxBerqziF2XmL1VuM39oU+AU4LobhlGtRbcCfZr9
4BW2PlWEM5JKXbnxzqq8EwF67RZBKAKAHkqh5WAYYuE0WYTnRRmjw9SvGQbab6PI8k1OAt7MTFlB
6g7WGqPgzZjRN9lzwnhmejiQ/tQTt3bflOD8p/iiRdZf+P5Usxt9mDN1An/XdQFMB24+MKjTczH4
N1dq3xUAoLUJS2GlQhDzFZhB3NByo02ouyok0cdcZ4HNleZ34mlgWgzjxySOSYu5dkNEcExbY8Cb
p87034h/3Ht5aGE1oQeP59YVbtXOS+Y0wcgDpzTqZMzQvlrOt913gOVhcwyYk1YBOO0NHOSdE/HO
Kk0D2QlFGYkQmJ1LoHIzT9qtaGygjJZR9IaI9KBX7E00Hj1+W8GiMmWx0cHGkpfqH5Gg/lXRlIGG
DbqN1rjrchzd86QwyuGLXZVuUawzl02WruUXAICE3FQ4agHVHaMhvw+9YxVFqBTdlT8jaBvpIenE
M1X0xPcOS3rUDBfvn3PP/8uUkJFV/cvxfM5HCiydNu9YDya7xB7Tb5YnZ6kCtFSGotL1AtCqntxN
3fgs4vR9cgd/lfuc41br7kMKe7pVeJw6NZ0G8Ev5JMHrhCzyvnyqa/tv6lbvUWg8hR3JE40DM1SP
f2EDh3bo30z+5Ep6IYmqlvHcoWgFXFOQe1LhKJ4B7I2otqNuWsihK+/gRWm6irSYD25zBB9DN4Kp
4hY3FZCxm4ic0A092zemFmzGX1QS2OYMN9vXZPc5QfoUgvoErjr+am0qwbKgKrMmF1t0Y6wikDpp
uhVe0G9iWHty0AvGPFDr+qr+zpL62BAAs9Lr5i845uIwuN1F8wMLzbo8DY58gQszbaacL+XCsu1N
j+j40XjA0HvvkmF1hH+2rkl891Pq+cFEHO7Z6RFWMki8SY3kNyX7wOYDGgyIT1JzPo0o6U5cCu92
qy7ACLPSSPYui6J9S8a68DsQ55086Y25S5mCr0KSCLn/zQ2y8Xa/RtWN0RjWH5CjbBuaTrNpHCDU
kyMqGNE4IxO+VVnCw8aECbi2PrApxZtk7xxND6mBS8YsAwk+uYh+D9xam8B2CI3Q4IQHbXFI/CeN
0CYylAmHVJVLOjFgqbE+amZ83+k07BzMdeP28V0XiXsnREaRFePZydvz6BMOlHwA9fr0wVVutEDH
RO98hkb0PdPLHexvQx76zyqTHvbOzF/7DsT5JImzh0x5ZKZ2v1OgVtdeEh2JyHl2nvYzfVuygGv9
cysIFmNC4bdmtY+dJriZcdPfINYUksleLWPz0NTtcJ204JJoabTPMskDq+Qq5lj0uy7H+BgoI9zO
0DhiYjNgwhHRTEMXHJUfUSGUMNJq1si1qT2JvtGf4aQSNocl6kLY9cmBTnbQ7BhJ1Jh54Bb7j4FM
p6uh/1aB89loKr3U485g83NyjQ7+VU4yg8886wC+PT+XdP6pGzxNUs+OY2tH+1qI6IAVCJcDIUae
xXLB7aREA9LHmyQX7i0iRXBVDjqD7uq3YU0zKEcF2eyY0BEde97D8ks5yHDTRra+893C//k9o7C/
nUkXZL3xW1VQNGA3p3ETmqW4W37BOy/umjKIEcAHLmhlpU6Z7f9JSNG+Yxw7rkuGIhtnYLMHNK1n
YNSQWNfBjYrdnm3fOCaMvOdgF9B2sLvhGbsSmfw8KoingAE3fTKbje4jstvumW2b36ePYSa18yL1
hIXXQ9LwH8NmfEIoeJy9AuANHA+7rUSamv8NnZoBUsgzzR9vYmrMF08O71WFvKqE2mkNNGSj1fcX
zXwyjIgcQpMp9jL5XwTXmJH9g0XLojGYTdspo4+K3yqKagiAprK8QxGLck3IMCV93XwYsdoaFUkM
XlUSQJu4xAbxNmfGbDA+xRrNxjOHuQYxCVm3PW1lP1YPLdih5ScwanzyS9SKnoDrhVNuWomay7hO
x50EY1fiJmTyT2Vr9vW9WdUfrSAYAN8f6AATHbiwrm3RH/OS0Yot5PMiYypJYoPUyZZ5/hZDr327
nlZt9c4Hsx7w9IgC73lR0CJ1si46KWfYELPo7Jt4ZCrnnUByjan+eAp084Z1fTw3fTERiUYrVLSR
vHjIF38kVaxSmkiUTyMq9BV/U/wz7wtjtsFjOvyByuJvfEY/pyJrIpZ6xGSGPhjjIPO6O8fnr00Z
665rOtRNOk7DQWimgeW4Jnlnkkf+IYMPCU6Vhou1PAuydnLPeOhwZvptixmvkdkaDSK6edtSp97v
2eTL6aizs7Pmoa1TlltVVG++ypkHGOmtddtp7SgkUY7XcN0sq79GlMewNZw70gGuvY/4LS6qit5U
Uqc7bbpBJEJyVAcRXnFNIDTVrY0m7Qeq6my3bGtKL/1Vo2RbWcIST5rUeIfXZ4K4qDsbmxjBggre
KT2xb0f25H2E5yYfd33gyHuGRienCb1zNufzxHMlQ8DxMvMMBw/kS0bWaUjk+5W0VICTsQN5DFcn
/vfuiG+CfYzTP+VeR8VVA/Kyx3lQOa8syL3wzPpMbGl3di1wJ3JnGS5RnHBMN7TBxJD3OQBgVz17
3CKO1UZPAJ92cMLsO9ca7zmiPnewDyQuAto9WCl406baAYMxeedyTYSuibexzcV+iOzw4efoRal3
X+T1TZ9oxco4sV4EvO5+nh/jt7hGO43dAy8aoe7iwi1/s3uPzpqyj71oy/OQMs1obNJDc7u2D0GD
AMC2ph0JgaQY4ke95IAR5oluCf2aKNUXlfWvPfRMdnn0w/O1UxCfYZXD99jpw50JDxjM9Z/laQPR
zSORTiG0J3JRBYlksOBizmsNDCdBx6QWkJ8/1Hfs5vOLXuHXbsLmQZQhys4mugdgv/UTGH8ABYuR
NO0on/54cnxJUk5boYXDqRxxGCyjApN6/KExgi217/zACycYnpJR1nW0aWi59RiCx7LH5JrZgO6D
FsGh7j4Es+eqg7sQwtfO9LuRcc5uWYWNrrTORpK9DbPLiceAONccIljENcxAPWcfOetLYwHAvteh
ocxiPgPu9BmS0C4KEKuo2tz1XuwdI3rwwEV1NyA5e4rg+knobxeEneHailxOrHBQEOQBL2YEadu6
cT1u5gl/9XwuGSXkUGXwLMxLKaX0N1YWBMHPS1aCUj0wjYWxWS4Thj3eJmDwstd4MrN/G5J9rA+f
iSZfndz65RhVvFWNQ//kElvNmHcAC/2zCXWlZPkQqAZcTmxsw4wvT5O94mrdUkNM71ZWZmu4jUgY
ID9hNYfKuEgY8xph53yVZkUBKDwM/mgalor5AmkNW63SCeoMjWO+ZWVQ/nYz1B/hBPyFkuVpFIgM
x/bRots8EPZUrAHLuiSbxR8NR/FcmhOnbdBrhwF11z0b9GaLiMyNjWoD8/BeFkG0XXYgXKcO4i6L
/j9hR2NjJ9NKOZe6zs3tqq9loGVPOSBz8o/xTkvSDUo9WOseSRpi1mIodPxH3crhKxk3lzkWcFAA
TWYTsheYv+OYWPMY9bmoK7ExKx8gnKc495OqdkSt9FiKx3wn8jzccShZanN5zLa1GhHsMJylk8Jh
6swSiSJRR7bBstdgFs20cJAHrevZpAbRWdTGgaVxzyYhZ1okiGJ2WzIFiZlkkLvh+8Dhlmc/7M1n
LS/vAtEdl48exoyHZReNe1xQctvlMTqBCqOTKWJj46oX3l/GkwjZmEciPAoGpZRQY7HttH5bznd7
SK5C2pnGITGJwNKMH5EucoRPh7Tb+4bB6rLUiQ3zj8Z4AfaEmhO2ZHaMDWi3apwzwmPvuvxY30ve
JmVSIDM2RqdVdCfMZncmSoU1LgICzxCG7RhqjysS2oNjwaARw8mqLcqnNPQyNrXEH9m+al6COr2H
gY8hsfaSg6vJWxvpw42ojhshw2niyTdCx/8aVs18I3f6z64YPpsWQiYrotVyC09VjmYnVZ+Dk9p7
nzXEDVSQuBMlK1qyC2Mj2PHgSo++E79HCt2HBmhtHi+w50jhiy/PQ7tMeH6FZD0CnS8rB51wQpKU
244n1XsOROJ4TjflYulMW3+ouT3wdKrnqr2hvDOuWXFmTFbfo2aLdxUu8IYnceBK/S7jtRn4ATgy
BRqkEi0wU+i+K4wD3sHRyLZszY7Tz1tx36J7/eQc0ZmRWXfIQv2qpeqPk9YVW+96j4PxQAJmTG5e
xWpxcq9mQGKLjNpuH482YcdOtpdZ7+1QTE47FNP1KujZfCrT+IRiRH6rN4VH0ppzoIu1e8gjxnHe
+DcJ/fwGazSm0XZYY8XjrS/NDxIq4juzRlgC9lyH9wJD/kfKIvPsEaGaRJaTAAYjQmE6TH6vX435
F6tpANk8hjqjeC+NyPnmhRGGfrdtZ7H4EKjyNzhxRcjs5D1PdLaG1yZvLDGsbTsgDjG4ZbfIkdRT
VAHM9Xzavpq7N4l+mX3WbmoAMz/P50FVGVHdkO9djQPUQHgvBjXucUCXB/hbe6tsyUKlxD2il9+i
iJVHZCOQQvlZObqdRReR1J/kHMmDatmSgHZNjm52UmjGDiIk/HPwamPrWuhkQtnY60yW+SbkxbIB
V1esPELtyKRg4wKaEzCXSxr5QC2KEhCycPdkRDj3LDOx1noJpo8g2RBVSHXVuvp1eRWZIDHXExkN
RyMZD8U0eJe03Lr+wL5Ef43tkjVHUB/7smEnP9e0RiMuMiHlUHYdZCrZEVEoTeIcKW+tQZenthqv
w9SdbQkzablsEYax5LTiLy3uvAenIASG6Jz66gTeu+iL+y4UMMOC+G2M4P6iQj2Pln1OZHDji6Yo
ooJ12dbGleGivXIp+di043yg2YW6kOxLl11xM6NJp9SgVBIk8WnoHFICSrkFOek11+DVV6U4V6qG
2BUyEAnxt7bSYNgqJB61Ij2y7kM2pbkvXKzpnoVkCO27nCs5SkgsV2yJ83rY6JFKKUatp8bS9KMJ
qVM6yTUvNG3vNAxIutSAaSrMz0kFKNflSeVuyR5DvS472IiIg3UJWHrn55hFk6LWjkPMq1Ah2jw5
lLtrpqb0lYu8AhTAGRJUroboyY6Ej7mU0Fvp08NOJ8/w3yy908/LC6wrdGprWR2d0fv5UUsx7cvk
DtGQ2pc5wXvVrFKezyw7e5Q1WnMwppYliXkk5c4+kyeAwidqr+6fpYGDdKpluT2HjiRz88IDjEyF
uexfhxr5OZ1T0TbPW/rOfO0kxmQMDzRjQHHWkTvmB8j3xFYUcm5OHpTsgrMTan8MPwAbZhTdi4DM
vVIt4ciqN+g2St1Ztzk3SywcApDmbiCXyXBHA/SjDQ48R98PLmTaDPXWQZOuRUiH7WLnkmsltWzn
gGff4KxuuCPpSDNRQ10j2u6eswf7w+F+mNVeiQcv1kGEPquktF2od2/13H0tRbJyJ9hG4mLhuUCs
1ZgIOSzyLX07wX3HRI6iCyJPvM0EkEKyo4/SUhblSfcIir04Jm2PnqVj3yiZmPWvjRE6h9qLxq3L
46+XUKb6lk4uU820In0o3/UqCy9cQjaBMqjGxF0wBEc2ZD1R8UiVCLJeHtB1CBTWbGY0iAthjUC1
U+lDWp+rStsYulUZIJTu9cKmJ7GTh1i31jwAmz2ndw/y4CRiFZ4JTPpKE7CA0MqGeyQqIWgoaono
MyzJcZS0zadoiFCkWPopUTVD3rK6hINJ6M84H4bgd2AYTEaGEadOV7w70fA1mR08O78/ZaPLLRYw
oxf1NXB1cjlgv+1HFf52AI3f1U4KLdjNDzlBSXnrkKPOrfZjnw6RWdOfMa9WSAeV1qOdCj2UHghJ
9XKf4xO6MthEFWHfilx6j0sf59cYZRx2uLaYJTZR+RpmkXsehlEeHa9nyWY8Ep/QQzLvBcq3yKDK
wFZpUkAcYpP9CuqUu0UBEQwa8MT5ZWsgJjv4fVBtQiVGPlXiUBWj8LSkwULOYpaTxj64iPaJdw4S
ZYzyDCYy+5AlR7LKSQANSFht401s0q6YJShOi6gUkHV9KLlvINTvHDNLdpVZ3tO7+kw7jHRXyWiP
t+GMn/dPoKJg82+i8v+WlGOV9zzhGZYA/PEPSTmUSdoe2Rj3i+IwTcLgXjcIDbJPXYbYtOlo3Dyd
gYQy6IDNMDwsqgOjSt29lzF47oPcQBMNu72ecwSJjSD4+80ZzTdCa7VHwnkMbFAFgxg2ZglFemr9
izvj/zAg4c/2dNcSMHMt95/elnaomPSU6XSvm5OLuN0tdmDMy0uo6H6IzmbeHLLyQC0blJ281Alg
uK6KyJhtBvtgBaFJjIU1/K6tfnU8eCOrJ1cL/rZuch/A4XjXNGfOdR2it7Ej0tZMkn+R9huzB/J/
u49gr0CEMV3fNTBNz67q/3DnEHzXg1zTvB/3UWGB5wwqmIOF4SIiK3xYkLPKE88CiCILBENQNfYq
tct/NUv/t3/b9T04Sb5uYdOCG/e/P0lX111S5qF2v3SHcMer14LF0GiB2FIwfJFwEKqlDw3czJQq
IDfIP8FfgRzJHdhawEcnbo1XKHlW16r6k8VMx1JnmJVBZGzMfiKYA95KufZB6KJ++v9fzwvj7J9H
0hP2jEI2DNMyZ3/efxxJenXmPM2k3ZdWuR15ft4HJdBYzxzEYSk4mO1sIuTDTCFmovacOrR0+QZe
xhWD8JMmxFdY6tuhqO03vaKEgR7qF+Vb0UKaLNw3v+qq3dgH48qNAnDDNSFghGaX4DUlEamGUWx7
lLvHUCYhGlK321RJQ9dSeP8CrflvNIcF702njfPwdnnC+gcwIchE4fSusgGc9vR8qIyvfTKdprkR
Xmq95SQGUHUYHBCjobx668cluKhwuyjtCvbH27afjhaxeefCx3SRohzti+jbEV9LP6I3njz+y0n6
b0u7x6fWXcPyGND6C9LvP04Sk0wzazzTuq8wvG9VHG9ciQMcnemTxe5mFTSoqYUFOdRU7S7Jk3rb
a2zMshjp2Oi8LsKPkT96LEz2lMImG83GaHUM90szVwkUPvWsLRGBvv7xjCxtZW3knLXYZPtjBHcU
PMBh5v5VuJW2pef8Vxv3//lNIQ9AjvQQ5f8ThyBtVu9RzgKl5iG/FsSQbcdy+iJDDARDN1l0Rjgc
E5IByAoBiGrDdzeGbFMLSSq7o6K9PvSMWXjooYt11XopghYxK1Nee+OniLYy9pQtO5B/OUv//VDi
LMEoB1SOjkX/J44DFhGkVg1rMPbjO13GDBmrOFtnIxiUNptHNW1PJoTF27EBSrkNE+Iq7ZpGnSL7
f6g7ryW30XTLvsq8ACLgzS1okiTI9EqldIOQhfceTz8LrO5TmVCSiKO5mpvqKlU14X7/7b02eVbN
OhTLYIt0RjuGVUx2C+tal7obysSYvUusPI6J+iXPi99IqzRqdXAyUuzEW/zq5IJP5wWFil8sw3lT
ddbhvAi9/pB/wnjoQmDOdR5Qgbw+931OsAryIwIZ+XfNactYNF+kGGQ4Dqqaoq/qOmoL9fXgV7J5
703ecd9YZZTvCHEjZSJpovJQ1pq27sTgkxcS35QmKJzTxuwXpuoPJglo8do0qNF5iH+dTdWC2EpU
QnB/BTFdOGp4ZZjhWrQVpkv0Tp4fBJXZTi6GhvGOYrhFnsra68RstfDS/rRDcicm1E3M9qCozJml
v5MLeRTaGB8aKRTUsYPftVUpJ9KZK0Vca7Fk4kMbq71CAlxJacmJmJAJOjsP/3plEgSMY2jB4ir/
OXWZIuZMWqssWhY4/PdDP44sHB6kMt61Bge+ySQzRqgs9cG4Q3qv2+euJqWEV7D5ZuXZFdApVHqX
NuWX+uXPrMHiiL8vWsMDhSJQGDdAB/qTXKKYhMP8G/c1dhHWIQsrmA/8paaE85ivOhE2dHE2a7HI
g7bcVfrdpPdHtntoReT3Vo7P7dybTHiEdoF5mLqz9SujGizlgfrP0WpcNU/ZZPuOM/F/vy7hvgzy
Bs4LE2U+wWBLFtSkj7S7c2eUjRw7iyH97kcibpUa34Y6ETpyMl7+wbecz/iklM3/9Rb30UzHfA7j
YRpKFfrs+28rlJJoTaWXu3gMhxsFZLQbko/HooySO2QHdmjDFqzlvh8jVvmTMDZjNWdROV+hlDM2
ZiIT54Tz+eR7QnsTupqMnzw/nU8qtKJjEsmMk1qR6rdw6x90Fu6crbku4dyX9Nm3VcABshbR9Ttd
LWTHKLrPcZoR5+OKJSYg1hgAmihF+cmPtBd9xzUx58CW5gwBv7mApuEhnQLlz/84DoS3CVbc3SCa
VHdR85rImYopy+02VSE9pRabVyFsxMPkbVt4kA/msmmwVGmfMmPlfGmVq0pCYKxh3vkiAdnWILTA
WPXH8+op9ZPP0Pjv/A6qijrIN5QfjG0kUmHITlmHoeS8k/4H+ZO1u3SFGwybqR71t51jYG7p+sh9
vH7H58H7/WKQpaBqAP4B/TNp3t63mrrPVI7QG+3uLJZsNbSRasR5UTUEWzQlFLZHnWgTziG0PLk7
N17RU0+JxrmYqTQK6ctDeKsGEVTqMVrgJih/UmjAqkmMoqqsWiZK//d31zR5po8hdNqzVjNzKUii
HlA2QszlLVKYD72BNEc3smJdBt1Tkfq782jgGsMLFcTu1EAQeMp16bOM1udQ6g/ISztEno1wrHKt
J73Q9kSXFXcNbY9L/VPuqyCwVZE2PAiECVHIujkbYCKr/sFSNrXHiAQp3s6mC+DsSw25Z5OobuHT
fNCY2OdMdmaT7Q77t/cPT0KsKvR5HXJozfwgmt5zitOSEwOZ+Ao0Lze+2HwyS893zFF29+fiRxyp
1r0XLqBKGGi51qyZEI+pAzUyuB8WGO/vBRVsp46V7N+f11Uep+P7PAFLkWWrJiKsXuGwuSQ4zI9G
465KJdYJSe6zkgtOfW5iTMIK0+oSfD5x8kWG+GnqLy59Ee3sQ94UAdKPft0U4kuc6x15rWm4Pf9l
VBDKSXXig2GXKZcRSpiqHOYabTseJQEq8RAYEVFvUzcaTKJ8MmTDUa48kyMl3VaE2RWjPsD3wrLT
BC1n8y6JQKIBtnw6cRApyvQMeUIEnBLLnKyNL4mvfD2PJakewb5OOZAopVNcZdKt7yVrpWgEou4r
BbdKXK2ixjEAOjctuzkS98iRnk5RRBWLVVgQuDvgwQ1Q0Y4g0uzIT/SHvjNeOE5BPklAZt0nP1Nw
xgJKXDZLFWes6RGLpPLgpeb2rOQPa5y2oVqsNUyfzkgJlyOy0TsmhvnotbDmNb4cZQwkyQkm5X2O
nxSTcE6ucqH+1sQSRqPLRtTyfwZppx3/9+0UhOTkm4auJqrzmRknR4QPj3Z6PoElKvw2UXUWr778
0xR71E3RwCGNNAz7cz35PIaYTVXuW8QCC/fywYBBMA87Jh3WAyPwhAd4s23ygMUrlNSD+97zE1tK
B31z9u7nnXjAR9TuzrdwppL8kvEn3rBhLVZlJO2tZHzuOc5dl1W9dSM8pzhxxoUNw58MVQXdoYzS
HczyB6cYrVYppOlp4Hw4feUEaOUllfylTLAtNnlRvkijS+ogcvoEIuQOaDsJ6My3uRpMQas6vAdT
+e7XWDj8LJdWTejvjTZcXNSc44ve93drQtXIgLUAJynmbOAdWtdqs86L731dOCIryY7C9BdDGu4r
UUfvRncrtIybVUvB8ZFvYOUg+Flts1VpDcYJox/+V2nYiDGhdlYDvPG8QDo36PNGU4B8Y2st6A8R
Rac2VGAn4kb+bIydelKw6D1owBQjS1xncq5vPH1QbH0IiHFLg5fESkzHqMqfVqr8kpjXb0Qw6pv8
Xm+fFKQom9wdvVOsy8+9wva3y9lrqEKFaLslX8aoaBwDh5mkJgUCts5SNfcKiuoVSXfeng4fBw0I
8aZ+OSvvcxXHqlB4iHNaxANF+EnKKEZGOKyRP5f5qdSyG0Oxuj2EPmmVhXHLGWCNJSvPXYcD+F9Q
H/wbYl2zLTVvqiq+Xp78orvFac9L6OvsMSPVGHBsCPEyx39cYIXQzF45dRXnWwKg1vuGqs8NSP58
OzJErycz45Twkeb3paj3BxOd+zos0mNHahpZIhgWR4tI9aYbxls1iRwiQppd67fhVuUSdtgbEgGf
bO3zNlJPuXbfBinxGEZV7SVt+BpXqCz7ifqQ5FVNbnrEcXKAyVLqfeVgltbDIKaHIeTYmZTgh3Ox
o++UL6LcUAiNvedh/DxO+Q4wH5wa2PqKpQblxFbec6p1czYbZ4hz1gWlxk7Oug2xcAM2c1VEtUSG
bOS7B3LY9Z9ygB5uXCIFn1MP5m3clIDMmhD4pmPR2VjRQZFX1Ti793yBk3AlUh1RHtgnqseeOseh
9gvNNgfVoRgh32VeIaJWI5SnUXXiEjKSFLIykm9SwoL8RHiyRnfKjAGKzmH4GuqWbXRUFxcGuD+X
ylCzRDaWMiAz+AnTouHNAKfXJJeAmi/uOdGtOWjPjwVwTmeQBtSMEsxlDendqkgD9Aiol9VcxLnC
LIUmFShb+Ym8XOXTEPifrt+X8gepiBILsCKTNaQls1KYDRg+mtA4oS78ALEPmZpZ2bJrlVu9Eg7U
stF0Wc29QEj0uT+1UUnFU8YoOZ2DnMFKRpzvdDX/HDOObMWJtMI2VaL85lXO+b9Cy5XsAIL5CAQm
hJBruJsmovwcJ5gBPXWLsCKgXisD0AjKR70lzCfXkSG5cbGtofUgShnKSbou3eqjxnrR5XhSAllq
X38VkjFn0KiUzwzY05xEsFz6Y7FkUOfPtWZo7s4HZ+fFfz5oO/bzK9Kx241ZDNZWqLPXpkYzsuLY
yzx6OXWus1k+TVBeVEbw0JD4LD3UjLpWoL/4fvzPQdzIEerBt7y781JMVF8zta5358HVd6nTSgXj
gBtW6rojucr2DK0/1KyC13hwklP2rXMF57ycbTWf4pxRorU2BZYtqd9jxEUEriG+OtSka0PDu2ko
mT2xlMMLGQJTHOoYmUadGncxmzA1rXeoWfXbttO9dTp6Pzp56J8G2Xg5U1cG8WvX1ke0gNYq0Rpq
3HH2RVbUH4qG1w8KX7YWo3EjZ16zPRu/QqPmIETpMWy0rNWSRks5+MzWlsFJl6+Yz6WHZFFBPkiw
0IBWwVRuqrRbWflBEuQV+0Hx07l9JFaRbtl6fwop80etJe2DQC3Qv9FIzoUCXRX2MgWZ03mlN/Ql
CpymPBqc0kX5QLnRNx4oEsY7HiDYFk1AsaY4iQbK8aoclE0WB78E49lTlEOFkATOkoJFfqoWZ1VC
bVHdpDXUUT01orVWRP7WwBFHzb8CUGkh61f6zpb9fNV5nXJHMgZ4Lx2RXNRGW3Piu5x/pZDzmjJy
WdydH2pwWTV6aUf6DzK1JKX1t7VcPAXwd6ctmoQujfXomGN66L/hbco3Xo2aRi4TywYGvUJ2H5DR
jKxCNb1JORWbIvdbMNeweEOji5ilH8jlAWe9EwP/qTd8aQ/dGtCNfC9LjXpjlPVj05S78z7V1/Rn
GbL4cxv8QrEhbs1EV/dYRHHTpPRnQoAENQP/1qd3KZhnACfxMcXr5hBCttDt5lsUzmFVgywqVdHh
kP1xYk4OTTqEUinekbLn7yoDgucYoWasND+i3+EpVvzqtpTA7TFFdTszrtR/lnf/idK8/2fymEV7
zv7x/ynDk+CE/4nw/P8p+IGT0jcf64+gz3s/oIaVB+mv6m3ww/n/9Z/gB1kn3oEBHeg7B82gu/6b
9glmkEgIi1WoxapZM0Rm6f8EP8iERSiwvkyw6+w+DIN/RUTClPZJWAR0eovynGLqlGwpKvw3luLd
V/w47XOau/5dKCDGVg2V2KD52UhXC27eYK5lOYAZt+t/mAZu0LDRgQmH6l7D9LB1R/H7m3fzn6v/
n/TfbNH3W5h/rzabQc2ORLwA6z2WwNC367o9pgZOMZS2D1offyZ9YWnjNh0gfPRc0x28WUOITP+e
KxX90cvUYdzUiqk+CR0ln0g0x0+W5eONJXnaGfDtv2bU1H4jThuOTRcmpg0VRHzkDIyZxpQ0YGLX
n/79+ubfp59v3FJl6ILSH44dEllYlmm9kcs42ulGuETbvfSCp0u/eewevC1cX1nZqxy+tqbyqta4
0gifvhdSeCYlfqSFh3m/EPj3YWYnN+DVssgwi/Yoa0X4A3+ZgbKUkjSLHP9W9TmJvP7SzhKEj74k
PeDtIxlegjUwyLujHPn9KxMLwcsRZoEqAUzoZ1W71Xo12gRmkm1RkYvfRpzcLA50tV4r8dDednE+
PruWpeMg9zVlZWLcfJG1rO43FkZcjvLpgDcQZazn67csvR+u/3038vtbztQEca9P65bl2vriqpy0
oTkXnxtux7elSCQxyDQF6ytcOQ/lUIknXe176ff168+Oy/+9/uwky5XK0UW/2R7jCCG56d8XSvUD
Xv+uTgBXxAR6hcFJ7fNVPUXnWp1tGMThxua6STObfSQ1EjIgtW5FbR1rmPoweslGpmRCmtpC87nU
F2Yn+TUygCDxeEVq81j0B6yapbC7/vgXfvpc63vTB2TMpwDqprcvHSzviN6kNu6v//SFUeV89PHm
p8HbEjYQ0egzNPb4tbVv13/3QmeSZqOVlTZREsEUPVasikLjTidxVATI3VDI+7srzMce10/NABvP
UYFlNf6sggCnwI9AdBe66aU3M32MN2/GwFmAcJzfT4enDDBFkSnrv7vz6Ypvfpm0TviRCr4ODjvv
41Z+cgPSWhv8nZxUtH/5emaDTG91nt70vukIAsW/0QfDFUd7usQXPcQwdP1JLgzO83ChVmk4Ymxc
LjJyntm+Nklia5glpPKXViar6xe5MKGfy8dvXtcYSqTaYdR2Io5WPXKQvdADqfBNnQwbxbiqlafr
F7r0xWc9mLTFJoXvzRFVrtfgRyYpQ85+7q9+XZzXbCxqShwvmU5HMs5NgE1vHZvVj+s/fmGEmJdc
wkaRx7E0JgNaeRjU4kXJiw0ajYXFx6Wfn/Vm/BWSJASu4ahGwRZy2Peq9YBJZGE3cOnnZ13ZspRO
Tgd+Ps1Ufye3FWK7HuHPIHr6grTo0iWmP3/TiGo1NqGCuLCfsB94GKgVvH551Sx83AvD3fw0vapC
NPMdP6+B3mO1hVnONeGKRkV6Givx9/WvfOkqsz4tuEOddvl0FdfK117Z/DDa/FGeiHJ17i2EXl3o
06L8/k3B97AgS3CRLEscDL/9ijLnUeokwJWaMtXnlxZcF/rbtB15+02kII06cwLH1FQ47cHj+CnS
ooVB9tKPzzozm4zaLwtPd3TG2kMf4h3SBGFJBzXTrvxnQTLtWd7fu1DhGUPGoDu8e43STsJojixZ
f02K5166aV+6fbBQz/vwq3Op2RYjpTgN0trig+DjJmh4ctyg67LJ5AtvSnji1xvXh8Msl5n18VAs
ZMy0qe74KalmspG8mrDcfNd9rHz5CSunaftmubDs+LA7crHpWd90x6oyXDVsNB37REfCqACICtt1
YeXb6w9z6Z3NursVu6Ui5oEBgflHquMF7qE8+q+V0S1c4MPmxQNMf/7mAUQL3DljlMH57HjDwfdj
LOb+wmBy6eXMunlYRpnlBQXK7qhaZ2maEVEob9DYWDfX386lC8y6uJwQn51VsBbY8jx0gfKpEErf
jqtkYQi59HJmHduQMdnImas7EiFOyN9y5D1euJR9yhv+Y/fEm5917CEjuKDheMEJ6uOo0WgoTQPE
WlhqX+gFc12jL6hhl4yC7oQUm+SmPVHzuemJnW6pa+V4TdXh1199hHmxTiCsFjyooTujqL24ZfGK
Gv7bWDH3Xf/9C13AnPVnv0q8nFKr7sTGTz0M7rCpbxIcCGwQF0aMC83ojO9/0wfGBg/T2PIEme9a
K2qk7jpre3nds2z+y0tMl35zCSht5Dy3fGxDKr/Jsqt8kbIieNZFLObXX9OH0x0S8VlHVi2xAkfB
FeLwcTAlmwhou5Qx5ZBWj6Fhff0qlz7GrEu3oZJLemfpTll1VObyF1wRlJpKKbdbQsuuX+TSo8y6
dedT/fVlBlWB+tcaiHbI8XR46JpN7mOsEVzhbxZTk6z+/VeBYebhMMrzYyAM0k2pu8oNbH3lxsJG
ub/+LLPsvP+ZYOfCOA+zidCoWnx0fbb3pG2C+0mLJN9wSuJ/yUa3+zKIVXGK3aQF0m+FHG2haiJH
fnKP31lWryzcyseHD+hCZ3N95Yqm5GJHO5apMm4Ie9TAb2dVNGJslVPf5hQe/5Nh9BGO3rGUs5su
TYV9kavWqW8FFRIQpAKXsyUkCip+o5FC0FowmuJeVLrEybocapzuYuMoDEhakmcIx7wtqm6hjV8Y
j+eZRU01CMB/s4HFb46LuX3uh+rT9e90YQyYy53w2FVGy8t2Suo6uNZz87X3lhaIF3qNOus16KRx
uRhm7xCwlWdfi7pBvqAccK1vrt/9pRcz6zHDEClV2HP32JCzp6poq31pgHa7/uvK1B8+mKrmuzIc
DKkBBqZ3uodh093kd1gJj+NaWuNp22YrPNkb7VHey/t8l9rf8Fms/EN9yu7yA1AVpITa/aI8bXpl
H93KbDaA9pyIuMl40tIet8oaodZe3Hv76ljatIvV0iryLJr86ELTt3wzYrdDpph91fUOEDdhOhOW
jZVbtcExVkJ3P7LmizDQqsBr0LjiuGuMfe9VzVYcVGsNd7rbBoXbYklUifvI3Ii/A/JLSRjihuim
R9lXOAFIknxtDXLsqIOSABRohYR4iTxYGkovLAOM6c/fPEVqtX0J67M81j6AO0rS/uS1KRvhVZMV
pB19mlr8QVcbGDRK6Ok315vMxwetOEhmQyvFX8AyfTA4TdvUX5hcc+rJgWqc0Me0t2Gb9VtDNKJ9
CTT4pvAjYDp56S+M68rH/QFN8vvHVnxvNCIAu06xAWhpYzGxq5vuhLnTLtdfn30abbzVvmc30clc
p061llahzSH8r3iDy2bDXzfWfXxazDX8uAOZ88l5NLukHaWxd9Le0SDLVvrr4P7IobpErroq5O8x
pVPX+lGNj9ff/8fDmWnORhytSf2c5Ife8cAASt9KfVv6P6//9DRb/NkxTHM21hRC0/QRaSpOixgy
+6YK9xgm13WnbSJSdpr0l9791eYKn8v7rziIOMXw/vLKkClBxIEX+DDI6l9NJmRKv//13suRqmtS
73AGAVGOfUO08IYuvPz5PBuOsQ7suOEN8Q1s3aKfyfiO4RAt9K6PKy/M5LNRMGL9a5FYEB/LstiG
mnKn9MAoCnlHGWBtVLKN0enUMjlHfngQlFPtjSjO5K1VjjcTLd4abiK2HATNPvYk3dgmeFX7evP4
+OGtszzlzYgThFaAGSKIj14rtYdaLbR9j7z4GGIGXtjbnDVSfzZBlPvvPx3HzZEYCXl8FK0wr287
NxTI444NcQ/fMELEZmno7NROqW+F0G92yFXJQ2h5QS9R640nI5bkA4zv5vf1Z74w3MxH2WQ0QU+B
bWWzheA/gRkc+ZvrP/3x60SP/v5RtWFA9poNLB2IJvOeAxeFmLRwXHnptmdTXKeIKKt9bjvV2o3g
fw+SeGHjfOmuZx9oSlUsi56e28GOE8RPifAtG/7mDJe2Pz3NmwaGyqhoQetERy1tSA33oRuPLoiZ
JmvahZd+afKfavtvr5HUudAqipUe/dKLvqZek4P/tJrsl2wU8Vf+VYM4COCUnxGv0rpkwqjWCOyO
HMsXV6NqBkqr+qVnsZTagyj4hKHFDch0r1G0z3WTAyXwYf06HraDh4xUwtdUL9WDn7cSIE+LwJzr
rWfmovvv7gNE5PsHGarBz31Z5EOs1IO8idfpNlwLj7lTbrJjsg93wTY8GftiAwdv4eVd+vazd6dR
erCyiBZb+adc+aZJp7F7vv44H69mULe9f5oCQrjnqjQrKOJyBLCmuM2SFgvvtx45vVn+Zb+YzTuV
rzcukmf6hRJuIS6w7Fuac6bJ5c+RyzRmkw5iRLeDR9Q7r/Lqq2SH6+evp8h+MezT9+Cw/Z7Z28B+
9Ne/aptcoZV1o2+LrWj/9m3RDu3fzstDvHq5/i6lC71/HkoojtYoA6NgjRTbwmt+352iT/J+uMNL
c4i+xAeSff6qpIzgdbYKFRKfOJeEViipnu0qnxPhLlM+LTzHhVeqz0ZIpatErXWBa8l1sJ7i51sy
vKoQM6+U2aEg7NQIp6X/rTakhSluGh///IjWvBkihC7FWGEEiss7pU6IEf3tZ/dWt1Tj+fjLABx4
38wbU6yIN02io1mSv82WQUf/PeQLx/CXfn3WBD3JtEZUutGxBVGwyox4kytwj65/jY8Xh9a8UWlR
CXpISrMjB5tbJYH+jEC2MspNqdxp5qsLfohktIWLfTzSWPNmpXo9R8mIS46eTlByXGxSwbSzRl74
+akBffCZ5w2LyogxAJbguKTc+eKxDo7AKGqoKcX48/rburSQ0WczcNoFfV3zvo6JOmrfOoTBN62e
S4fCHYUJ1Fm8xoblHqVBEladqcaUL0wFRfjAf1cCWE6LMvl6/V4+HltRkr5vdKOfNm0alqNTCpRN
wt58DQXAi6oeHOTIcOTK20ViszAvffxqkZK/vxiuAry0gPydhPCgDJYY8BWbcNBVUeVEQA8Lw+3H
HfWP6O0sTfR0DEPzAAn9NSSZDRRf3qwJd9tJef77+ou7cMInzttJNEijkg69ASIm+pSpwrNZEeDl
kRFBToNrW66+83OIGkPRHHAxf1Mk4bmuitfrl/+4OyNffP8qoeVKpj50YDEAttuDPu6FIn64/tsf
dzC87e9/uyGyTIFfoR1AwgIEKe2y/a4L+fr6r1/6OtMTvVnIwfcz88wz1IMYDQSN9dGWhEJ00HCv
NCiBC1e59Ayz5QiRvA3ceV0DzueHq6DzbkMjOKainC40sksXkN8/BtxCXx6MIoPaiG1Ar+1cSddm
kC+MQpd+fjYZxEHd12iP1UOllsTNITJGe14lhNzVS56US5eYdf0yyEniIV774ErUClpmTVgynvj4
V59Zm/X1uM7TKe6acxWiHu2m5c2gGn82owzSR790VnBhRNFmSwzdbS0X8UjrjEMIiMrfgMZFVPgd
pjVL9V/XH+VCX9NmSw1VGjDAK6l1SEcBk/LBGIOFRnTpl2e9GCIEUK2utg5x329BiGzgez9fv+kL
A7s2ffU33YySa5aVbecefLlGiQ5KT7uVG+J4ROT7P4Lq6fplLjQibXqyN5eJxSgHq9XVTlLrPvAL
zXoWhaqWgdqWP/7uEsr7S0D4ha4e1bXjW+qLZ+IV8WscUWI4LJRkL32FWVcmbSZOODx3D5kOw4AM
M3dIFr7CpfY568ZZC8chNHv3oI33xOYY4PK69BN09xie9fXXc+lDz7qxJUywZRJ/DmrzvSz9Nf+j
1hjMlWrbaC9d+3L9MheeRJ31Z5xY5pBbnnUYlRgSex/ejtB9aiVcy0WwIZ/o796YOu/RRNmMJYTT
Q6pgeB6dUIV86H3Lxl9GsnCUMMN7/Hd7LKqzDg23W0LFKJoHqSSQ2BAE+VbzImUNxDdaj6HxDdZh
edRKDc6tp7urKuL8JYF5s3YFF+SIK7u7SC2y9aj34vr6+73wGdXZUCDIou/3nZ84QQH1IifoBQV+
lv+oGg3lkijD3CZSBz91sijkvPRJZx0rV/CTlgQZO7oUPw7ZRq7QHKufImIydFmvFtrnhRFCnfWu
Tuw6K6lN89D3yIoN36mj/JfRLp1LX3qIWQ+T3MBUSbs1Dn6nVitV7rZlJZVEPXLEIWDSh6zbb//u
E816Gg59MlyHYnSAih9E8Hy7uo5AfufeLb7wKXxHOImC8R+DD76bj50gF57s7H58M7RSeU1cYq/0
Q5S7X5MSXXqGQzEG6WzXXfArwoB1/bkufCFl1uUC/DFFjy3OKdQIS3+iqts6IHdt4rcutG6VsfrP
TZV4Zm68eZYoTCXFMkYOoFTF8XNsePrSsfClu591nDFCgUCEtn5AINncejEJ1b2SJLSAMltowh9v
bwFSvZ+BuhBGIuihysnVX16V4KkmTgcjZ+N7cKtBgRBlNUif/u5rTK/wzasy+p4IRE23DlYbfHa1
tN9ksvZFwe68+bsLzLq9qYbt4Md+6fQl+MX4JXcrEn3/TrcjztFEnpjIZq/GZI9m6X1bSIeGZAFV
zF/HXlrYn1wYKs/16jdvqNODAIyZZh1I0yKCSl0NOnoR1sWy/LuVpF3SVQs9Y2pDHzXbWY/32kSv
ay8qHatOnV5rqNkh02CSEI2/kt7CU5vNq2NZKxFpTaXTdvAJhwc4uqvArWx1SX95oX/Is96teVZD
VrdXHqS+2wsxHKLityiYC2/o0q/PptJcyEzXLJXMaUZc7Iab7EHliBzKsuK83lwvfAN5uvKbr416
F3BbLyiHOiYRDMRWlT8MZghwvF9dv8KFupp4rge8uQTJkEAKKd47zUG9yY9RwIGErR2NXbKCOLcD
Qrd371TUALfZtj8ld83CifOllzfriVh6oWOPSuHUWmWThDAgA4goeF5/rAvzx1kP9OapPGaqxBdb
5ZBnwkNRRgeZU5ckCr/16fACr3fh7V0YHM/EgzeXGXy4HMOYZQ7X0m4TojaJGxlecz8lvoet01oJ
rBgCXeLdtH22VOu/MKHM+bg1ivuOpVHhjEpv6+FX11oYXC788Nys1LW5WZPxmDplkDoGqHIhb3fX
P8iFcWtuVuqsoazGZPrcfr/S1HIT6/GKKOZVKLTgHPq13C9VuS8IMcS5gcnUjMpMBp1Mr1puj5oe
kmJi+v0m0lKwqTjLn9SRIp3Zwlk1shpkSpYWC895oeGd8V9vWgSSROhogLIOKT6LtQ6/Y8VhNkEz
rDM3GfCb24Js6c31l3qhD53X+G8uRkQK1aG4Ep2SPlT7zgSxdaOFQ/NLPz6bi+MQerxOMKPjN8nO
M93nNJQPrZK/Xr/3C11nDgNpCgkWeTlt/8EgZlltt0O3s5SvmfGpJ94rGn2EFd3CYHOxScwW4iQO
BAOA4NoJuuazZ+j+Ojeqb0MWfI8UY1WE9bMUpSQHeDC+RHVhr3XpDc6W5y3EDInoJ/kg6mK0H/I8
PcFIbkBZZdXCR/rHtfDBNH1+4jdtgJSyyOi1RHSIClA2YVDUD+KgWO7d2PrGlwwJHnVcSjbjNpVA
dPpC48Yrwyft3VYyVSRUt8ZvGaapHJA/mvIv9SxvVkFBHp9KgKFulk9j0et2J0eCA064OWhxHTm6
D+sChV9NMlkprzlMK8GD+Pcd1JOVYRJGBSbsVxOX+ia3rOSYx9CIQykNN5Svn5VgfKwL4QtxNv6W
wIt7zWx+WoQNroumHElVEkEzdGFnE6UsrQtRe4XxEdjwKmOQz+4aLO9Br0jv1fokXtfqSFJan0D4
8Z9DX3rheFWwfRVbh1/BGPYjcaVo+k+vBOQrRthNZVVC0IahMfFNgiKEiTLTZE4XDA+6FQebQGgd
OY3Mndoa2c20RwxVuVqBvNy7wHnId2p/pOmo2kk7POLsnty8uJO6oSevWOnMvRoVw8ls2sqWOiTo
oNSVNSJLby92PvyrUQVPVt5njfET8KwHNtv70YTW725sPAKIkq+wsEgZNIwp+2csd1JCsGbZZe02
jlEfV2qUrOS8GTa45ROYsPFBUmunMVvdriNP3RWp4qS5dx+LY7MdmaJstQpJVh2IGIVQSbpVlP3w
c3JjI45YazZ1myDm79LOPCmRrqyNdPgFtATwYBA6ot6e8PAOdjz6/Ra3vIBaPOHkA5Ifz1xJlKBi
YV3UqmUriUFCfeX6K6vPniI33HLOp2+slFpkIfAhUpkg+Yyl/lqJcs3ORhPFNlnCW6md4tOa+JUs
3J/S2H1OlJqXOR7qPLx1Lfmz1EL8r7ViHxbBYz9M+iWx/e2h4QMHL9F8Q/1JbOvvVot3Poa2EZrm
V3jbD5QJ7uSeOS10Y2+VNSL6v4owKXgh22aKNMiVYB0F3aPiab+zhJpFgq4m8h+7NmxXgPhO6UDw
Y9e+tk2VIWH0ho3Vh/oqD5IXHX8veU75evCaPQm838sgfFBbcadVERHBmiyxSy7xsETCqx4Dcrda
T9wHleet3FQK10oOgMeI/T3l6U+xV5H8HGT1ylequ4YnJxxVIcJvlGqb/KI7WbCO6HYxTROKLY7S
TY7yypbqMrclX/rUBKVTCMJIBjHvm4y+p6QaILEFcmOrKXwfEtLIsKvbfEXMp0dHA0CVVuE+ioP2
hgpv9mzklWArMZiwRBYB2WU9lR1OgFfUBeFhF9i82IG4KzPNK3KEiW0EOxJuVB3uaWjV39Vk/NGV
wEDkLAYRCM5aDawv8Px3olkbtkte6hrwxM8+1jLiEIgkL6LPRHE8pKF78Di/sIMkuZO5lQ0TubUi
k2IfRMEuzMZHT1COqtl9kcoa35bpHqtKL1dyG95lcnVylWbfDqa8VqOm2SIjEpEylHB/68KwkT71
W96nk0b9PRV0ojinoI7Mr17coOucqG/kHUbAnSDyqpMKEqffkZEhFqRPZ+Kd1ir7UWoMOx+BHgpx
DMzF92TbNHzfdjUSj7XYUPAF9HdlT57T0DMo6P1w08qkg8aKeTIllC56KykQg0Rwo4n+QlNEypMb
nKikBGZYkrh13Q6xZOAVqwGJF4p4VT70pop4No5XZTFmt8Koha/Uj3Z51DMrq/+Xs3NrbhRnu/Yv
UpXEnlPAe8dx9kmfUEmnA4iNhBAg+PXv8nzfQbefOKnKyVRNasYYLLS577XWhZ+WZij9IG18MVTa
XQQAe5ZiAMNGObsB3v6kRqPm3juF7vn0qL3uLiDIuaFFj2waHUCjkz2lBu0h3NvDxILb0JrRSsgE
CCzZDNcokC+ei+Qe2/vFauuOVc27ITnyMsoNQVwswjMw+xTUe5M1ikKY6zDkxqDfuDx9Rt+1jXvE
ka0tOfiYM2wLlsc8WIcezHddW8xLAJFdhPx0B+TzNEBli7cug7WC6PKunDFKfcCcQN3mH21qOxFG
2x2verFUULZFVm092rV68CtEXE+B/zIPDni8YOJypa79bjwR88xHDU97DKHeH5Nb/rKecKJBxXu4
5kM6R3yEyUKeyG1ShddWkMOghISyDsG9i6Yo0PgIABGeSb0qfeTtp163t9UUbt3OddbwUKNm6Rug
d/M9Z+JxDsU1zWh/Ql//KTvzhzjD22y6O5dqlTCNoLOAv5mCIGcT+ZMQSQYLa87AaMvtIxmrVyTm
/ZJg1MPahW0dHcHTacF7s96HWR9Smj3pur9nuWoiCcWlTXugGGZbx0wwgvFoAZeFJmyP1mIyDP6j
4W4RAy8HsgrgZjkxDY4lMxTbjXjOA8wVbodpBntlAKrNsEAUSLGqciyrAzdbtARAMWPAazdF70QV
otginnn3XubcCEHnpSjKPMGeyYvANZuuygmrmTvzW0IkEOEeP5UNgFi3ORzZjrutfcBUp/mxaCWW
S896KI2Das98MzL/zmSeH2tRg96AjPrEKmkXA5I4RnpAPWtoiUig3YOkfAy20hAGooOE8D6dT2LQ
W6ugwxLjJVyRAlBJO6jeSYnAEYO01rjNGkBQK49tjJ8NVwh0RhRtj/WqwOwRtZgUFkoFSFYcsVYW
ApyazBXYeQTNsTU9yM2IdI7GsAEikWLBrPNNgY9RY33jpy74eAAPL6Biq9f2iT9jGu83FuUnm9VH
vyBBgp5BF+Vgw1uNeerS+SHvUXMf2ixFsKp1MxMFy9pcHtkof08UPFXBRAPOlZ5icPDgDc9te1Hg
XAlSwBgcARDS6wE7iBi0OHosFXBsdSBAOBzTMFJaXWH+Ag60Kw5WNt4WZfvgyLwERwLgzBT+qG2A
VzPJbFUnLk5eC5aDERhI7zENghGF1orRHYUS8KjAP4ZlPJ2Oxcgt0JAV4veqfrqpwrS7rWnhAiuT
N5u5cfrfZUPWTQfEZc6FhZ2KHJYdIl/+NL4T8kgT7oAkU/SxAArpt5VTHY/5oK6AeZueIMZodygo
sms5Ev+YDVn45DHyCEzffESvEwD4wbPaFe3FtLHzCaunJx97X6xRj5qWDUIPl9xY1kGUAkYEgydn
jXTeh6EFcw5p6FJ0PbLvEAh317P6RA7xaDKHmAgCY27qyUWr3AJzDNQH+E3NtIGFLEyAe2drECzL
qPGDfsG5AzhfK4pYYF+MsGDnijUuQ2ZZ8AdqC3cB7MsrgpHdSIcV9mJtB+KlZv0SQUYPHpUcA0mm
CHr2ioXT0uD0pTwACEZvk8/BDEEIKOENds/LNNDusmlZAGKP0lskvyPCDhWzhDSZm6QCpVeWzWky
+a4LWMOEVW/w8PZKxCR2BBDwLmdq3RDBfsl2DPceCISxQ8BX9e0MmWDeyB7czmRrJ5/AP0dc9QG5
GQXi6ygSIq2geq2rEIiqUvXyibUAeyHVGpIIOYQfCFNnC+V4E95r9lEhazNqy1TCUAtVla6zLtaV
RBRbUfOE+U66DOBbhRCBGWBBqz/5CLpV1jjZFua9N6ccZ+xd6nbhuRN7txtqI2mv/I3KP6IsxWS7
8F9JJZaTUh2mwcFbtGAYRTVhEptWU8WAA5VrXqRlEgrzC/HwTTyqyWy6ysdSYw+wNU4ViZ0KHnjE
8bRXIYeTBfFp9dqgCx2FfAYcycr9aEjBs0wd0oIjqRjozBNmZQpmvAWC2hIOz2c3LG5kLXLI54G5
bKoBpytsxJdCY0zkzvjq96QF7NMcFc46Ua310WnxBmCC2pRGsSjt9J3usxwLal0vgAjvkc7c3pUU
h5lMEFAzBfjmNqhdURciVrHwBbhWKCXNlvvb4Xa4INoHhSfI8oWusBUZ5VggY5k801r9nkJ8Y0Qx
3jM+BJHPa5z4wI9Yhn1JwflDKOsJqgEMd/pH5AHyXXsf/33FpmU3Ybfds04saIpr52X3gqMrEPNd
9lEPvbvErfCIuNUG/mOyQGmYRyVUB0ledeyGI3I4njpsXmvLL3f+EGgag7MENDYyWJErD1smvlJ3
gt7wmzAdQektkRUMf7HeTTMv4pkE7bUCXjUJMI1emVTS2A1RCRDC1gs9t+7aCdBrYJajjpiuU5ie
xytEM9Nd6DkTFqX2EVkOwLYBQwYwl6B0WUJ4ukTPcE8zhKaijWEvi8F8NDYa0BQ0g4XyPLzYvXrC
jgVw1zADfQGd3oPfYKZFjjuIzbp+l41ALHBa2mBbIJMoHfSdaUFQjByqPWiXnV9ofJnrwWU43M44
Cbi4QaQXVnctcv0iLo1MfNbgSkhxhzkCBAhaoR49paCau+aOU5klFcLy0NdHpPQoATp3Rj2ssrAB
/b3JmogBU3HMMyxLXeAfXQtzso9jqoUMyai3ofb0C/3YhunNOKd3Np9MPDb83vfdV6/Gac8f2Ij9
PxW3zXxCqY9TESEjsYwKObyFwNQDPY/ESBtrLyIKQz/GIPY2Q2jnRw6G4FaWXhuXJceS3ZOPtm9/
nbqBK40s+WTM6VWnVb1UjfowtL8qaPUGXFSPME0w4bntde/QtA9JcOJHqL6sD7ApzdDAcfyuQG2D
c4FBSCjVSwsOx4VLHaBSlawXgwP7eaOwf0DuClsOveyuG79NwVC1fvUKbPvcNGIByZYTNxQhvDPh
j7QLWhkVIxI4I5q7r31WFUCogWLWKcS7lRoHVzIbsuo8e7yCrp2sVYWwW1myR7QygydVjvxUIaRr
8FaCBbxkE/Z+ukR+A7ahlefkV7UxkCNaWMAYVqyltGn30HgZA2xGwYbRMFUtU1lDqEH99EqgmPLL
pjW2QHoIEUOuRLo3MjdvztiDMFiFY+wjKzVG4yBH5pUR5lkpYi0tPMY71jVNUpqhWzY0L56zjheI
K1febUuKYNcpNSFfc3ZvearyfeXScj2LUn6opkeENWBiXezOYb31h6ZA9lrgJKxDNDlvaLUOulCu
WqsPFjNK76u8RvViyGq57cti2FVj7sXVBH7hOu8Nopo719ryvDtBxLsS27dBIzU4wkZihkArHJ2f
VaHPrZenH1jZFkrFQ4cE9gHj6IcFOXrWsEG7AZTdvkA73nX2lRX2QBoY+Lndj69rmhcKfvTUxvmr
FldTgQ5pCDFr0JKtrMxzwP2lpb8LOLjQDaKny/718TQnFX4drXYaWxrMIruUAcBAF9Anrn52A2c1
X+XQ3EeiKNtWIwQuyqk3UpaH3JCXn33+WcPPC3McZUMGFcGIUzA98QD62GA2/tnHn/WUSkatDmGO
PXJ7UX90puxZ58CYh9YPG7znATtAYRdpS1uNZC6A5RjZl05/h3raL4u0r1/fw4UezHmyDp9lqqFF
QNmdu1cOdupTSt6//ugLyTcIdf53AAkkMGMx9cMt8nPXoCZsZurfujXe8gwDKuziSTgRrD1XzEXo
Smb337TJPn0vvP9J3AHD05m6sPO3KLrzDQkRzmvBVIkj2vgjJQQuceo7/fVulJjo4LubxG5y5G3v
jS9jLdckH7+Zk/7r3/xPmR2ffzZ1KMMLYg2Gbv1waIB5rr3Erk27zAblLDxQmQ/CNdPpdI2dfOdU
GyutQZseWBtRA/2wgwzxbTU09VVj6+Kxq1Rw//Wveunhnk06sgnhPmog6ELk+/UQdM9Y/sE8nb1v
bv3Tjhbu/GzWKYFeROIdlFIzby3U10izwTyXPnldIZad38wIB5TW3dc382lXCBc7m4As6Pkqac3B
FoYqZznKYtwWM/C4LU6LcTNM1wB5IjHfMZEwTbX5+qKfvnK46Nm0EQD3MYamkDuDvdymCPIWRyHK
f/j8zlpPNfaYNnE5SKW1+8ArcQ3cwr6c5S9me1eznP98fROXfib27wvgqjzVvRZ0W+jqqaiGbY9g
FCRdLXHG24BC9vD1ZS49q7MpBHERDeDTBDaG3LS/dDBYh17oefpmBr9wF+cZPqeivgCSHS0zy0YB
1sEGjU83BHV6Bbk55G4/WYg8bOH+fVpFXwAYXVO6RTzeLxAYDvkw7pjo3Z/NeOcJPqmuXGxvSxgk
hl9IA8hWaLF4axzhvpNPXHpQZ299VaDQjFRZe+sOd8T744FPLqdf5cwiUXznYbs06Z1nCqSgyaMq
w6YdKTI0WXxSN0+FFcyvNbi9NOmaoH0TeHWmqO2he4odm6PCOEPrpiIIBv1r9CatPyXynhcuPCNP
gNCg2FYAUvGN6fbzpwBa8L8/o5eDqwxgwbADm0PFpCWvbt5YMTiaLPeATGaPPxn17L/Qhb9Wlw5B
BqWfKb0zGaQLmtb1sQFO+5s+8eeTHvuPH/vXp4+pNZUWqfTO53uL/wEYMCHyLoMXMW1B/6DPU/8j
qzoIHGeT0UytArEd2MAoNIBvMjEgZm22rF1fyOAbBcTnMwQ7V6iF8GunfaGHXY9SHntIscv72Y9w
PvUoBSWUhw922vFODcWCWuqbNvppvPzv6s7OhWjTqIb0FKW76/S+L6Gv0jqCeeabL37p088mG2rP
cgyRDb0LSVmu+5Oa1XJNv0lb9efrR/PpycBj1un9+GsEVTaO/h239Q4i1seU+Ulo6IY5dGUBBfP1
JS68atbZhJPbbTNUc6N3YzgmGf/Qw8cob2wwRaT9HZ/wwotwLndDURtt367E6Cz7LpJ6uA15sQFr
a22XIIa6uvOjTLVHwAp/JBTDkzvbcPSVi3Ysw5MD+TZS4qYhfSLKGSbO+6DW36wGl+7rbIMx+zzs
qpmKHSoGjwjB2bVpesBpBXNhix4MPHS2w9+tofruri68g+e6NKH7qUG3DTpa+WL4nXafvh4El0by
2SsognIsRY9XkJQ92H7tUqT1kXdm8/XHXxjG/6M/Sx3KXIGJ0Kg1Ml8j5cJ5ap4qOi2+vsCF53Ku
QoMpiBQ9MOC7NnieUFYDUf3rD76wVAI19u8biP0cCu+N0LsQla84t5D0WZIwX/ti2KiRrnwiHsdJ
v/t9v2gUQZU6TOwguy6cFMVT1JvC6U4Jefv117l0n2cva5AFEzipmM+AnInS5lQO+2am+VxJ5YEi
+u+NIqwWYEeLdLsh7dsNkCvdCnkdc8xR3V2xuSdLNs3o3WH2OUBhg6520X+Xvn1h+P3n6/9rmus1
ePdeN2c7O1cvIpvWJXaj4DO29z97bGfvKZmLvEIyud6VU/o6s+Lacedvps9LQ/ts4SVmKoIUYVc7
8NWehZG3egb2W4GslMixf/76+196PmdnAMuy0Ne2a72zgjuPHEb3LZy+OcVcGlFnbz5r4XIfOrw5
Eg73UyQr4+8/+tLn4dpjPhODbrsGoUYAancjjR+Tn3742dJbgLFdhVWOpVe+tONGoM8RfOMe/zxN
wgOT+N83Aegh6AYFdvRZmpm4JifETRHqfWMD6Nbk3hD7Lc9iVWQBYil9eU3t3l6iLd8mU18NCxoI
974Nne/C1i8MsfPqo+c005Ri9tkZBJ+PKDY7xe/WRZPcDMnXP9WFQXBegPSnoYR6I9c7W1vrWqkr
6prv8uj/E35+sgc7z+H2S5uEs401a8Th4R2RkGjxln+6lwJ+ykP5YosYTOXi7Wd3cvamd07bBnLA
nbRQGa7zlkKiV0n/Z1vg8zKhR0lYzKgpQNt6DPzHFIXmr7/2hRf8vDg4NWEoeZv3uxkyKS5ZUiJg
b/gWq3xpBJ295P40Waw2qd55HsqnQxozZSdAbSxb2i+/voP/Nlb/+zMDiv7vW2MBVGjsHtcg62E5
xemKLvK4XthrNMnGK/jxkjnej3t50Idq3dxYT+V1tqy+2Yix/7arn13+bEIosVRhOgDaLcOPboOO
WETD3MKzy8uhHyKQsYP7HCDco2VaOFGGLoTeAYoUcuDeCLrsMLugd5d8umZ52e5rUfhAk3kEXTXU
IMc8SSUBeRf/jtKCRD89GMMhQZZy+u4yKCt6pS3o2mqExxZesCw97YL5CDlCgd5EUvsIZqt5Sxcz
iFvYkwbdtmlDeqhZGqC9TJqj8Tv/w27yaacGaT9PQX7CS1bOMXPgL3RtKMF4NthRNYX5Dewe7QJQ
OQfJtfCqrJVjyEMjdb9pPZYvobJxExJU1bXHmvxjNoMGm5NM9QrFZ4h9prK472xQvaOZ6hL6XIhy
aqbyTQAEGfSonTseS9cmrylR/t5qBwbVTJ0lWIj049w19WIMPA4GrkMi12qGh94gipnD5BXx7qQY
skdg6vy2vAs69BvKZtA7VmV6Ww4TuL/SUzzxx0qsQaoK0daSGnSzOQVkzWTpqmqL4bYVJF1YrfCu
wZWlV3SGxIJ6uXXrjK7a2f1EEcpqigrhg1UYtd2JjGsxsuJdBbFPTTNIL7W1o8ai0IaQcFMQ6Ira
2oW0rNG9s5iJ6OxorlX6lPcgbgN5H1ZrqBihpOnB1UQjO5gMnINivCKWXd5LVJv4SUBZ7eyufUq5
lGspdfhGw2yqd3nl2BHEeYgbmEfyXaa5dZq4PhvXZ4sRzKwVAoFCGMX39nWw0ht3KZfjFVSK5FBc
yV23rDfZcdyfsh6tXb5NF+H9dwyI0zU+u/ZpOvlrW9YKDrkNx7aDqvkN8TT3fasRvsWK12FSNwUj
r1/PHZ8vP/S8Eu2PGcZ0h6nDP9Euu+dW3339wZ9Pq/S86izsoknHTtlbJ2yqHYekUkfdzMG/9R27
Xn19kdMM89lTOltyVKBri/RE74akRN4mJAFXyETTTSL4N7Pbpds422O6mYEoaRT2tuV4O6u5fOuK
E3Gg8785n126wNn+0pf13OQzDjkcP2txB41PRMTt14/nwiA6r5jm+Mq+m9d8Z/V7Y88xhHIQWpM1
t8oVn+pvlp8Ld3Cee86hCtFGII0gD/x3StRJqP0whe6PthWgxv77JkDX2YqMnGwmrDsUqt3k9Duv
z4XBH5z+/tdLNkpXt0PT6d3ct9FEbqDs+frBn6Gy/38iAFC3ZwMT24nMVSGevM1s5LlMtXHKBOsS
ZrHCy5q7U9jYHI2I03UXA0VoU22HW61apBHr4qnu+domfvZW0JJ1YEVP93AnjOu+gl+CBXCmfv01
L/xy55kerKpsb9akRaDafiJQHh6C8f3rj77waM+zqjlWKl7O3rxtvfpa+/o2IOXi64++MKrPAwB6
IWvoJapsazkZ6MEUsiDT72iq1iLIl7Lqv8vMOc21n8wu5+HDdef3sE+YYgtB/MbL/0CBukRzHe6e
71oanxexgJ3/dwCGBUaH25N86ys05Dw6e3uCtOMt7B84yVrML16g3vEecNTB7EPKAlurrx/i/4uB
++TuzgN4sbL7rO7HbNfOBktaH4pmWkk01lzgXMu838COMmAo9sCuCpgDIBkv0+YZiEN95ALulaxh
2HG2Nr89xeyvRK2h73Rn+ohUa/pRdFi0ZCirR0CnoYryDLKSIpfl4SNB4wLLaU/LmyZAh9wwVh6E
79SwY2TixVg+ks1TKZxV1ZXNVZ/eE+cV+iyEwDeLAQLSwvyqayfO5Lx1Zr5h3biwbQXzAeC51YP2
CRRFImmGPyZrVyLbqpDFNk4/Ck1cLElXgcTlrJiAaYFeTNQEKsrC36FtJ2X/jCZQgh9hBfH7Yg4Y
wO36UbZ8WmWlc5dJAUUuj3j9NnAnmvh1yjfp8GLNfSR9XEGbJfZjYD7w1Xw6k8LzIkUMBi8U0NxH
WUdtQpPBk2MVSDHy7CXXwbU1vlCb7AYLZDI/36gsXPi5eujsaeWPxYMH3GOtwKDmzQ6y1kg4PnaC
JAnn8Q169vJqKF98qJVdDnlhtXUn4M77av49C/sGIHoIlsZ1Jd2tX1THsLVutQPBPcTzi7Zji1o+
hSAYkz6IysIgXRubNA8kHad5pQBPV9ChsrREqMlBWDdt10Qt/qqlGwd8XghzVTqvmalBo4XjSK6N
tbNKCMLybVORxWwf1NTE1Bz7mkfKe6FhG0GiGBXlFA1mCdhNid1bsDJtGAWtv5mRJlT2Tlydbr5c
ggyQjOWdMH6S5kAikXnf+u1aDdaCY0vssCEWXrqUNAMKExXCsVgVHnw6Ko9V38BYUJCFmrbK/igQ
Uhulj618lXwvTRZruBUB8IWHqTwgx/dqeuuriD0ZkAkobHYHW0dIOr1ia2k/TjvLxVeOZisg8eDk
MXtnI/9gqt+l872gK52SuMCIcwnOCNuw2NNylUMR1y6o/dTM6EzE6aMqDi5fyHTdXufNism9CXGm
ieW916zrWzjClITuM8bH4/YYZOEbpz0YbNbzWJI7nW+9dsUHjLB4vkMwlWluYMNK4ORI/Vi0B7To
2vEGNfyTg8ihix7cy5RWmzlsou7Rf/JDssaYB2Qq4X6wdFY8M49IHcic/OB78FA89/hn7l7nx0Ks
g/DRgn986zoJuEQoGseV8zR9kMw808780i5GRgVsWN2ajQ3VfuQzZ1nW24bcFOUphU2jRGpHrsbL
tfQzL2LNIx3v8vkqvWZeG80NW+gS5O5qXMGC37x0HppyU8x+53DnlXI9g5Fue4DAC2Cmx5du3pYt
qFKbWtzCsxii+gqZLEy/mBmcHo8posGhocfebNrsjjb72VmGvoRP+D61D+hpFeOdX697ca2DAmM+
hjO+qw66TQT8Q3RV1c+m2guIMVVxM88gw1gRRhwn1xhPcFeHIZS+yQTsNlnOayeM8yFqrZUNve60
AEtaAHK2RxOn2jZsyemSt4DxmbdhWEG/yt+5TOw710Hwz5q+5vNasUXzagR6PrHyIudVfaSY3VRC
isjH+xIcQv8d3600ywm+KXLUPfyuzxk5AFoTeDdYg9BHGR7hsGmGver32sR5tuRBHHQb4j0hOYsB
SzY4tx6NU+dqhm7ZmyHsXYt5M+YKEuVjNi8GuaXwKkCj7ePF99zIDfAHgPKKePSj5t6G/003Eew8
mFZXAoovvzhAG85t0E31PoDdA8JxUHvwZiQlfN/1iN9qAYkTfDhRPj1J/qv1btJRJVCbb/0SU24n
IiAPriW1NgGFCLIeIiq7uIHFAge5qf5D1L2Qr50PA1R6WxkcE60/FC7U/p0aFpkcWQrMjkNUAboh
vyY2FED+kxyrVYkNleE7lv8BPx0eL5UM1oux1w3K9bX1ZKd6MUJuTBXcmjAGqVonwXh0IbMI8gcN
DT+bX6qiTQJ51UDgWbEHP3jUjhMNTbvvndsREa2p86ga+Gw2mq4yFC04MiNccVCijJH3hQqSxDer
oYC8dhREyhDhVXMWVQaPH1Llik9RSN6qDLEZ7ygssLCIKYyvqJE1pYyEzuNM0cQt7ntaw9oRrIUL
awm+uEP2qYuxR5EJVMBpPMJYoxOvv/WHfU3LBVp7CSTuSUpjVD/i3NWxMNeQoyYT3sKQvHoq3ZQp
bMHNytYYpvUSQmJYfTikpreoSSRQYxdhkCCRa9GB3IWWP1xaiwF2hJPf1jHQr2lQD5h9a3MeB/po
cuDRC+DYcy5jb6pima6azF8WbradPfzM86Qi6rSrLryD1WUHAlbs+Hdt4MJxR3dVZ610Ntxoz4tb
gzTUsdz7w3gloKm3apqELgwPLqi9EEpFyO9aIyspgg3ozsvBgfE5CGPplJDuw0fQVI9aT+M8F+Vp
DzXF9gxjjE1jqwtWHsoN2MLgkaD1RZ9n2m4mDOHKEbGgvwL4K93gowie8ypbUXfE8ndrDzdu+MYl
ifoJqm13BCvoQY/gvQ3ZQjOO/7HEpOsjkPaGYmnK6D6l9d4Wzc6u3bXxsElXqf1BWb3IINnuu8eq
2aCskahggDKW3KQOLOFGXlfNPkQ5JsP8Bg28QtsPWx7sC1DYjk2zFyyNFUvS4BFab9QOJwdOl4UT
TCuEp0U6RC7KbKyNw7FPCuDYfMm4g0gTpW65nu4oh+U8dIAO0L7lxBhO+8pPF1B+rdLy5Al3bnwL
v7KCH7kZRVTW8sZlTwSvQA4/Za8++jI49haPWSPjrLzqxhuYFuHGUUD2wG9d979GliV6yLdhro6p
EcdSOs9NgDK50sWxQMCatvQim2FHGPR72cnnHm49uN8PQVrtFDWLubLeEcK/9mCqj9wUE77K2TPy
t654k61g1U6aLv3ozaDiIlDbUKUkcmS4dvPpd1/1eFrN0W7ZgcEbPfCCYyKpdr4TbGitQXWpAh25
mSPBx5CoeAbzS+g4qCc23kfmwlk6Y4O/DHI8XYY+/FJ6/m/8j/nKUOIuuWy6VTBP/QEZULARhXiF
ZTu3kQ6QOckp1OrAQKOulul1WYB8MH7YPRwRlMRTxuh6CLDpKVlqIsaGY2WDOxbCfOjgqyRFUyQN
DELYw4IVVnH1rqwh2EINRBZli2WhVELgN/DGJTo5Hw5m79J14HboxLqAmTMu6w46e0k3uNwfM2ZW
DH8+kuELeLpAMD5JXXWQUOE6i7rr7AS+6UfKmg5Tf3ADcFgPc3EIbtOMkSt70axaVjdYzPJdIC2Z
CBs6Acn8RRCmw8r2fPsKo+hROCJbyLY2W8HsP3kGW63K8+5BwU+QgNndJ6TERjDzqvS5HmwrGvyc
Ij4Djh6o7X/bLDsY06ENUUKr7CoP04+BHxFdgy4JK3zXgNfYA/O+xLzU7UzNNghMwNnch0u9ndx9
W2fXiNpb2zaSEuq6he9xcJYTnlgS9LCr45TwngbzgmNiats5QV1xl7k2jtO1AzYeY03ct90SToa4
bgax4ay+mfDOD1a67EHXGrlZG/ju104f+jvZUYQFcMvv41lg2ivhpVjqmW9tPweMw6HOIhxPq38q
N2VbtHGHlnVSKByn0tDDHqy0yptRwoowtK46lrS5tVW6zOD4iYsywFawm/p1SIZ87zKJEZRPbrVW
bglQ95x1G2eu/SdXs3qtSBfslVEna0EWbGANyXbcSBxctAcgPN4JX92AAtD1ix4d1x3i/pytDMJ8
BUd4/gJ9RHZfjhRow4BgyRVjmSE2vjfeUleO00TgE1SIkIEhxCaNdwXKvIZZua0x+zQ5eUMVVP4m
ZIJtCtT1g6sp/M8j77F8VUOSE3d8nXTXLFK3gBeOcfdNtl1xVbQWXbdVZ15y5VbXWKHmYxDW00rB
Wo700Ewc2jDw7yp0QW8N/Ef16yBgnMVRw8BkKqRnPX193L1Q6TjHiWR0zqgPpcgOsybcZX1PMIPj
nAYzzDeF1AtViXOYSHZCsqOUok8whmuZVZsSJ5TB1NdY3Y5V5/+srHpOYgBpPhuLFnXh8aRIruc5
mdsOwSHfyOYuPaezupWogFYH3QlqoUKuiw5uSWzQ58b9pnRzoSrkW//WO+yS14gwxXqQFfKQE7It
/Oybb36hWOOf1VEd7mCPmRmIRaaDg7d2xKORJdbv/vFnQ+isVsNJZ8KJ9GjUYrFtkL0tQnRFvhHL
XSgEnSeZW67AuB9bsTU1yMVVRuRGFy5dhU0HPBrHkdjJGjumgxBbgLnFNwHqFx5acPbQUpiYw7Gy
i52evbuqsz8cEaxzhdZGyb4ZsJcucfbYDDa5gqim3RbYi2At0iwOB2XdI8zZeph91n4jW700tM56
oHI0Xj52Nt/hfqZFWc02zjHDTwfuWYtzrNupzD2MrqFAfKuD1Bf2Tf3/0rxx+vtfNWi708WEtgJe
CTKqZaDDPulDJbeiyhDbwFEJ5hP2+j8aw+eoA3eoqqFqwg6A+nY3tbcZQ3hY+40c5z9d1icVRe/s
VtIaBnHUpqpdnVXOuvQr+60RgxOhoGcvkdHtPzDL9Rd+1s52PA2dT9ayAh/hlO3s34MYHL5mhbBQ
AABCQCLtg4d2DB3v2MSIIKHfCfns09D77Huehupfjzz3qK0y1WS7ABiYHGUr+X+cXddu5LoS/CIB
pCL1qjBJY4/z2vtCeL1r5Swqff2t8ZMP72gEGPtyYByIw9Td7K6umv6hQyt64ng1lE4BJYEgatt+
QxMe3SqgH4udDpArEAO1ygEqTdY2rfEGwETyDzJChtxr0QLxbpmkBDitQ8ZnBrvxwdDm+FdX9P07
qtbVW1bAzTm1ksc3hoZtLpVSAYmJ1T+3SYeXNYqr9V5vaPx6fbMv3zyUc/87TS0zwgI0GT2Qn7/V
/CVG935sIWZ9uP75y7U3Kpc4DB5PwpzAL5PPybaPQOVAmvYw9vVxBouTU4yjjrbL9O36aEtQFjld
XSY6JAZnAH6bFEypVg3Qe6fZvzSSPZoVwIx9ab3RWHsJbWsH+PVNnEco0yF1Q9C/fv03XDbSVBZk
a1IN7e7tAOcYlskGnamj19Feewu1uLztOjs+1GEHhHOMNwQaCLiystILGynrgkE9JAIbF1a6iItt
gweuSskpSqxdascrjvmy36eWdHVH8LfOmmqkgRARgGgNHilbZoj8ZoCxW1m+pWlI145OSQyRg7EP
yFkcYCjGI8g7XpC0RZDZ9muiW0ujnGf47XIXk0BHcj0Dptmqj5CsGpDEs2/wSLmFDVmJ9ZZWS7pZ
aE0zzDzHGHoX+lObb0JLBWR7reVyaQqSV1aLEsGLiqr2WDCCVFs2gvOpMsQhTJroMReVcX/9QH+1
KPy/JaSW5JwZckFVgrd5wCuOcobRtrlrTSJ0W3Uw3MhqmNcXneUN6NEHoVoRt1tgfEI/DevEi9SK
7uywbAPVNmbIF9nch6syoLCs8KcaiROAUUDMlhIVKQU1D/csyqx/Y5MxAHWqHJw/mr2fuWHdEILz
1iIQOQm0jKMKNKnge6lDpG3sf9fnejk+oHKE1XRkqs22G0DB8miSf3akuj/7sBQa8K4ZQfaAD+f1
gy6ebNCA/ezD0p0EuVuMvA/4Gkl9m4efGlsTnlo4vqZ0EXllZ4UZMbSsVlDcZJCk573X0PZHQQY0
Uf57AxtFY3GooTZYm1AwQQ4UxUQHXPMry7JwO0zp8tVD1tR6xNIgz+ZDD64+RDBj+2mwTNwYebQm
K7O0SNp/Z6HGaYg6ydAHVdjcU2QiqyJ6qjPTv765S/7MlJ5C/WROZgzkRFANBASCOh74/hAW1QFV
PWtLc414jeijTchEcWvRPrlTe2ve2hzku+ALZzcmaE5erv+YpblKBgcXkkARireBwVpocvc3Vly9
oDX3R08zakpWJo/TToC4rgvKFJJqzcs429uRngxUu67//oW7LWvD1ODrNkyCGNqastYVTQNclhpH
j9e//sVsfcFKyqIwIHhEnqYHAqX1502z7/dxUB60wAQUrHDyZ+bVnun0frvvb6fH8bl/1v8Q6Pf8
C0/KnvsvK5t0vvaXfoVkDgbVgMoEeCYgiAggkvInZyhhtqAKjf8Y0Oe4Pldj4XZ9/f2b+2SsBlWP
iS4HZRygE6SnKILHlLiDppUUN1lD/rtPaQT2ua5ALqxExh9tpX9ilYb7PBqibTFWyHnPRoZiObc9
RbPAoF5wMHEMfXg/zsbwTJMZxRizh7i3QL5PRSnS681a23dWizfBpCE5QERzUjOqvfAQQhYgJaHF
p9F2/NSCAG3XlUN/k892irYvpsTYc6vyONqCN7SMkVqMUBnNfyXEHmwv7JDoQ/Gp3miz1h6B6Bj2
PS+RbssKzWycgsz5S5Jo0QnsHKgadwVo1czM9vMwzFyKjNRdGBNxYjyu10iuL984YktXQkF7h8FM
wO50+7YWnglacPNH5pfI7b5FNlVjf8bE4Q3lQkfMDxUF3Dgrj4qFXhUid/nOnQqiMGBzD4D3xCEU
S3qkkQvecWeOY7Kbi3J+1zUtfY2Eqngg4EEhTK3ztYVbuurnBf12PktUHajaIf+l6m/CoA6d+YoR
Weo9MCTHkmSNbWWGhQumiRqFHkZex1Dkt1Ohm56CdnO/A1mFV6MJ18+ievJKzhWvAFE9wC3D/DzS
JN6C7CldSc4sXXjJA+VJ0U01h4eYCpNDLRAcOXbbKCcoNucbMwQTjhqBMuH6xV9aV8kdxY2GSCPD
YFpX7RLDfDV4Pq8YFfqFmLpkuyQHkyNpTVM9Bl4C6uyBUoX8qIFa57EbQ+N1HsI5KJBy3ndGiHcq
0uovRdO0f1hmxdwDdK7q0XuRZ51jG6EAJSkLvQE6OscamFi/jkB7izJhurXgxAJhp8Qb2gjlPGum
oA0knB37rpmEM4ZtdWfG4B9Kurr+SOiEWE0h/bAfOVABBOGuMxBlPKJ8phyLqdE2YVqGd3RsuvtJ
5NbdGdn0uwCFJajuQCQM4XsKIkKjK6e3qLSbu66KDb+ty+EF3WqAIU1NyX6VCUEj+TyS7TwPTe0o
bdTswiFMQjAx27mvt+p4W0eANEdgKXqPOBGPbRLZQUHq6G5CzO8NOciU8OpIgoyHxQkZB+YURtzj
WxO4kNSGu2Hdj61LCqS3K5GifA/83TavQVMZTc17EVbtfVwMFOTsrHrX+7r2eaKJDdqwYz9TOxRv
4Z3vWNUpwcjqDqXnVt+LXqsgfMJQDic03YzdrP8CH3T4btsFA06psTwQs+oOKUHA1/aov9GBN2CV
I+XW0KLSg6jgsAljOA1TaYanGPTEbtnMNmy+jv0cVDvxB3WefD7EjYe6p+EnvMoeSQXFFcikoSJu
WjkGVpK9SFCW5yUIGhFMxs8Rp6UPOi31zo4tsP3ykUFdCciKTKkqXyP9a2L35VYrtdIbERdu0D7U
3pExTw5Ayycn6EDYPoNUl8ehBe2xBOVMNnSnbkSPAq1L7S90U7PXLuX134oMtV9lk9BAHSzWwpaF
DIou2TKlbmoL3Xd9YCKEcMTgA3gy+/EpXVNmWRpAsmiwGzm6sOHMI0ICsGpv47je5ZXabafeMryE
mJAzHFeivIX0H5Uhn2Dkn1rVYiLQdAHmXpCoA2nURnutrsEaZvTVhrYj8Tuwjz51luDbWegFqDxH
1dcM3dpxiogjG9D1MVMd6BQRgXNSCYs/1y3cZZdLVcnCVdSuE5Wiz5YIQBWsJB1Rb8tqw3BmWwDS
96NRDMmxF70dhXbbDgFkZR3U9WiFUmb69/rHF4IzXcpxo0ukAbSrHKC0jsoyzuEQ34Zj5LF0pQyx
4N2prJYGS2QTA4948AGo3K/i+U2Ibt/g9kTU2lMx+zwdPCWnh1wpVgZd8HOyeloZNZPGFbh0rUzH
G4tmKXTaYhDCWkCSpfC+PtDE2fvPlvC8tN/iByOqWVzqCZy8gMkH5JQ/giCOboZJeaMA4/jXh1k4
bDJGOQSx/1Sj2R0ag+c0jnWYO+OVJ/nKLJaWTPKnphYljapVwMQDNAbXsenBvU1H0KjrYAJdkTFc
sh7SUW5BNTkC4tsHSAgJdwBNK9i0461h6HexBuiCbg7vlaV8Xl+xhQBEVifTIpU1BA+ZYOo+RnrP
xpfr3124M7IYmVBCU+WgmQ/a+SxJqvYg7qkDdR7fQ9Gv1HAWdluTnmY0DFPAXc0+GMGSCFIqBwS/
rg4I4fUpqF/W40L8pEmnFhSlNZjDJqRUcn2noQHczo5CzTcGSDprcBDmBdiGj0X9psU+zz4qAKDi
ePRBmedoc70r+U6PERLkT2BGhZLKVmNPaZJt8/FXGpf+yCrQJv9KvoA87U7Tt21jHIf+kYOY10y9
c2tQk71H9QHwcKfh24qAjxPko1G30fvwjgMFV6D7ru1qh9MCWT8g4W57fRfDq/Xg0gNesEdrQwoc
XNX8Qr+IC2cNOK4J7lLdK+vPhNxWhOLT9x1x2jzfAL45F4dRnXdD6lvGjkfWHeufhvDTKOd7i86u
Aa7/NNzNwJbO7eik9pF3uAfDZ8U2UKbaJFMB+NnfUgfTKgQmhsQnWebZE8I1JBjr5zwfXgoAwAfL
G8c3MO9AwiKuJ3S+o3kc4VTlF2w7ZIdxAkBcfyEzMD5PaVkDHP9Wv0CtAWscAuwB3J7WOkoDXJOp
uGOG/sZExYNA7BSOGtaUe2a/zSF6AaD5DFQKUNOCPGZq5k68A478b6151UScmm9o/hhCgQwwFwAe
C2Sv6ZOh4P8BZb2lbGOUB7v6hpcQvbNAND++qwndIBPrKNU9RIYaB1jgPLGwa5vI3GUwBoOjqSgY
jGDqDmJzX8ZAb4MhG+y4pRdbgAF2vmmVDq1urAGPCaCpw7sJDYc5QHgNuhwbIMxElru17kcREulA
rNM/rXFzfmcrYQr4QQoMoOGJHIzhLdmEKH7Q5Lmqnqqmd3MDHO5R5tG5cOs4doSF3PKbnkMcQUHQ
27sNOWT1sW4aJx+OfPytlJoTFQ+16pdnvNu8GSfsT/Y8RIFlPKoJQNgFmi4JXswoHziAMzYo9Cvj
7zOOkwBrqVOXAbmqagMknAYHXPOQwrjpoEyR3VR/9WybpU70qgmnsD8r5R+N/5HEHYyA172XRNqK
7b9ocSxoEv/XxUDDOzJrQy+OpKt3Qs/u8jJ5NwoE1wMKiSsm4Wzp/88iYBAptGNVXRuRaMrj4I5e
tgE03Cs2um9t0LDgMg+k0A6yHNt+29wUW8ULvevjXq6dYlzpUcppw3V1bMtj50EoZfOHOmJbQ9Ws
dP/1zq/j8VZz358fByfycYQc1Xn8+/dHjIcYWgrgQFaGgl+ZlEd10I5x0QPqLtJ7qvab63O76IHw
fcmp8rHiGhnH5IgsbPWuxhT5LfTprkQ5S6dC8qaoUXK16/P0WJnPXD00APtGdXpuAVk5EhedkGXL
SdAMl5UiXZEehYKCeaYL8PoUgMQx8GyvDLEwBzkRCtZrqwS9fXocjMnrY9Cwj7nfNXeDuLu+BUsD
SI60Z4ZptixLj214I4CVZOg34Sp1O4iM/WyE88jf4j9ClLTsVEzBIAkMLhJIiJyQR0G7Qr2ySgvn
SO6qa5CKbs1EFEfGynsgXHYK3pjXf/3FCjT2+Dzkt1/fdnqdUDNOkNCo95VubfMM8QxYjinwkQno
nMpK9QcNyYLr411+D2BA6bqHYCSMUpolR73RjkhUgNxfdYEL9qhItin8d4ckvqJD4stIVua4dI7V
/86x46IvEPVPgVFMt7lB0OrT7YpS2a5M6WJYiylJ15w2IHsoQ3yf3Vgn4FG9pEangIsQxflIbidP
3YSuNbqaH+3WgAOXU4sYU7r8k0h5lsYYM88c+zV7Sw9QGWB3gJB/aJ8QF+hCF6pF4Z/rU/yiKLvg
HOR3ojVZRRgCZxl03uylfrZBy4vf71ECP2XevPvIHIKz73XvMKFu96/YImHvJi73M3fNGi1oYtvy
SzK3kr5UlfM2OsYGDU1e7D/cQSDQafdAijjZdq1De3EkyWjQGM9GVcVItZ8+mOC9QEehk7qFo7ma
S33U0Vy24trPn7y0sJL1KKjaMGPAwqqjcttVFrJz6YZ33avJKn+ACNDKvVu4A7p0XgD+nkxup1OA
uP+k19Vz3zeP/RmcdP2ELJgo+bGVslzVmLDGIGW906l/tGSNlm3py+db981CcQ3YkpmZY4C+bUgu
/c719+s/eWHp5TdWj47pKZnxk2ml7FFFQlRatccmrf4iUetn9bC29ksDSXsM8ZcMzEmZHVRoRkQp
ytF4MKXQqUN7qsV312ez4Ohkks26shKmECgNkfQwKkHcMnQgBEO5ZriXtuH892/bkFrA4dVti+/z
Y9N/qNXa/i79cMkh9G1bQOunHwMdsTmrqsPQlhudx266FgMsrb9k/6Fjo7UEDaIB5EUd2/7IWeWe
G3yQHUB3WbmSrfziP7xwlTXJDSDZXxCzwQo1G/TeTJGr3hv7ehfeQm4oqJ9rT/3IjI1+aje23/1J
b3QHnXBOcRP9096un4EvCr5LP0G+5SKJWNXqYxDtO9VB+vcI3Te38AoPLSNbC62S0Hb6yzb1ptjm
KyDNL7rCC4PKtJx5KhTWmsYIrqDWR6ezY+zwUnQU9x+O903rdT5D2J56EAJ0mUtWalkL51EWjdZQ
PdfRaTQGaGiou7ceL+zri3i5tGTZMk3nTCK1s2vMJ3U6D70IruK8ZvvcKZ3Tk/+wj50/2aY4jc72
+PY+edQ9oivNeb87e4jzIynBSyXeKB5qQiu/aOGGfLEkfbt6U03jipDzrqL/BSqNmvE6VqgyR2uc
rZehI5jy2Wt8GwGUXmAm7THCfLIeiztAAW4st/KnjXFQj+quWMn/LTnWL7qpb+NUEOxUskkdg36j
nCD6G8T3QDscx0N9V2+SQ3yyvDWJ3wWH90XB820oqg4CcjfYRTs0XKPf1IBZK/rK4bsMc8OCSSal
6QsLLU74Oho+3FckDxy0SrpsG/1N7sKd0TvTrRaMQfwMVaVTe+zf9U3ulRsziPzEp37vq47irZ2P
pWv/dTO/zVXt9QGaaXCRw6E6QgrtdtiWW+sBYz9a2xlhp+FCPNbPtsZ+2l6/JQuK5LYsbx3pYTOq
JY4MumI9egyDYlO6ltv4Ay58fAy3lY/MnoPWUT9Ev8FKuLSwqzL3qDZ3HWQDzleBauh1RlcUNO9y
6H6tzGrhqsnUowkHxGBOz/v6Eb6grcc52zPNE7fxjm9/1w6Ut/ze6V3hjZ9g9Z4cYBOPiVPdtCtu
nJ5P0AVr+lUL+7aXiHSEKmJEJZUBCa2Q7zplBpEVND4S4UGsIDTbjaqOED819kaRPGr8ZWXuSyOf
1+TbyOgnNvpWx9qeGd+KfbVn23CHhkgvPSDa36Zu6w3eiNMr9mxX+NV2Tfd5yeLKbKWkEJOinEce
3Hkj/NRRjqihbTT8m/zJHdwJ/5J955XYEWhM+kgQOuDnclBWdTK8A0q32nUH8WH/Tm7ND3R+n3cG
J2/NJyw9t77+/m1tRig+ger2fO5ApnTqnip0qP8y76xnEBUMR+gd/Wv/0JWUxWV0mGV/Welvg7HG
KlLOcAgNHD++Vf10dybfQ6vwjh/5EUrYHoRAbsAJgG1IfMXjPvMBddoIFwilFaez4F+/zue3H9Ep
kOtCgDSCReqNd1t1WJvdOa67dMClMKkGqiBpIXEYoBV3hGMNH6wNMDDI+HW7apdii38rv9HkHN1C
r8gBM22gPNU7w7t+ypemJUVIYONvqdlg9PTcXBkTFwCJlRVb8qIyR2of9RBzrnBI9C3/hFAces8R
/vS+/dk+saB8XGNyW4o0ZYZPXYPY2Dx/HZBiz+7HV36f35oHti2dyK3dCI3lJ+u2d2YXRYi3Di26
G+XQPiHqXbGTC6sos4CKOk1GyKqOELZKPdQ8AJR7vL4/SzeNnI/Nt3MXD2oIDWGECNrJeG2eUCe5
yR6bgG+6l/iv9TKhHrASLS9N4mwHv42kqsSmNsdIPEm9HvQEANCsHYWFtBqRDnkPaAqzGg3f/t2A
XCR2UHj5ld+Xz/zt3Nfsjn69mcwtD9QjJMV32n5l9Rb8l6wdNLKWQbFsxivtPn+YEZN8Zm/6s/pW
QxAPTLPAwYNkGlQbjrJXVsa8/Lpi/0cVCgUdc06wjA2PvTisoOCILFT42wJ1TR7ZK814C3lDJksH
2QNkP9tpgl+seiQrb9UaxRvQGUCoYU9nPHPiaJcU+c4GZ9/1xbx8PpgsJhRrI2O2IIjiyiQHx0jt
D/oaSeLlOIbZkq8NlTkv0w77VE/vw3gg7CNK1t5jl88A+z8CRj3vezPEhqCcBgaEEwS1PdB77DXv
7ENSd9gMXnRbfaZ7BBXv9qF4UJHQOoeH0UpwuBCQMvu8pN+uFueJadCZ4vg/Ty661m/iA3it9vyo
2Hgj9b6yJUfVKxCPZqj6PFzfr6/Q/v89C5MVgrLSMAsrwaUTbusrJ+oZQbUZ91CcPY0706vgM+lh
wlyLm2mXn8xdc7PGubhg+6G5+d8ZQzmbG02Jsc1tvOufyE3yaO7Rn/IKypUTCgFrS7t0KCXDgoY1
9DMauAYjs4DfuzeyP9dXbyHwZDKAOEuqHugxHJvxpJ2mQ7W3HWiTI9YlJ0jzfqyMcjlXjgv033Ui
JogXzbPRbbz5NX4Pb9VDvCs2NFBuLV+5KUF/Gj00t8WBrzzVLnP+W0yGFw8QaAf9LkaMjuPG3Bqv
6U7bhQd2jPdkU+8hf+6mJ3vFZiwkQ5hMkBmDiGGOJxiN0i8/NXCygKUN7BTP1aP1YP8ubts9HrrI
IBv34wEimq4ZJCuXbsEOy6SZUQQCNy3EnctsNBOjft62oJtK7xJgUMeZONc3cOH8yZ0+BVOgy2Lh
/MVllLh62j22SrYSGi4YRbnMPQ7FkLB+HIOJaWApy5N5PxEIjIm6GlYc89IQkmGy8aCqR6jbBpBB
fTah81IM8cbI1mqBS6sjBS9VroBVPOzOq8Pexsb0KE9WHODC9sq1ahMgywL8LnB2EO0mY+za/M1k
KJUrg2tUz9d3d8F1/F/BuuUtNM4tbZ/U4IkaaPsBIDLALcMIY2Csaa0tbYIUg6OQ2fFBMIxSgh6J
mGBhu8lGsXIFF74uV61T6KojNrW1fciIM+a9H3P8J1v5+sIKyQXrkEDafo456BNH476xzW2iThte
W1sI7/jXN2FBAJIZ5yPwzXvWgCYDZ6Vo+6FR9cyfkhZXzTC7+hRqA6j8qSjCk523xpk/E0URxSpL
UNsZxaMa83zlVyycN7lO28UNQ7oxtvZNo1avczZ1exBoCi+zm/CjnGm3zctsLWa5HC4zQ/KeKmvL
vm4hyjgaJtspA+rQNjd1r4siCt40Pd1j5vUrzxodLBaV+KE3knuTYuDQ0fiW6ntTrQC0i5qsVDYs
YUnq6mJUJz8zC4q0S9Rle2MM4zvwwVK6sUORdk6vglGGqDavvAqCRKj7Q5MqBA+OEypFBiaxxtiI
qQ1frh+LBdsigwBCEFsUkD1h+yGx76CGfSJ1v/LppStzHvLbgSvb2GwzGhl7DUokYN2CIjGYfBwl
GVcs+1J4JJfITUFIrDbgGUpmwG9dsGg1AGZPyU6EqFRPEPg+WgWZvLohdENFbG4gQ60haUtnyP+0
qaczU/t7fSGXrrBkfko4sKZQiLVHnu8hmrpXyuJN1J3p9Ow1ot+FzZLr5eGQdQMH4fIeFLYn8PX7
pbom8bWQe2ZyHbww1HiKaAdu0z73bP4HDFNOOIf7CFDKcABjErDx9NOoqDtEiqva7zQZXHDFEavY
zuDdnFAdbG6Y/ajW2xwdXbV44aC0K/aQdXR045RQcLYWT1X2y+IAY1lQ055fry/9wkGTgdlDrxUs
TBR9X46ke0zBHL4RXVJ4aPRWVzgBFuyWft71b2c5QccOMViEk1aCsy1+nCww1VWTk4cvRv8jERcL
Hcf/HYSyNBtzYVj7itHjmZ9MmKBLTCPQJrGVcuLCKdWlO6krRq0rzNL3rLeAleeQVamnTocQgzZ7
4BJZGWbJ2cg9FklsTjExqLlXR3Q0orEuMj+0nmidA22qEZQiJooH1UA3zSw6T9Pi+rEC+0rkWCqa
6leiyoVzIadXO8rnyeqbJoAawSQqtEgeNTB+XD90C0+OL5v07UTgQ3VfUpuC3qy+H8PuTD6NNq5s
RolLMXNPU80P8Dmv2NKFm/9/edOSxAVABeCxxuPgb1IW0UOW1enKdi2dCslRis7owRAxWeBc7e4b
tKlq4+/Jpsesfb++WAs78ZWi/7ZYU94bddcza993JLCzJD1Tm4IZVQ8/rw+wNAPJ+kag/uKhyNh+
Tud7w0QB1TJPMRcbDl2WlR1fGEMGo5BON9GklLN9aiVuld7YQjn2DdCsAPxen8XStZGbACJmlope
DQiPJvTWg3Yw1TRfTbttUt012UcX3pdARSei/KjrdOUJsLA3MmCFNiawsnZh75kZ26+jWbYPJtNF
6Kh4Hfy7PrGlMc5L+m3/R1NTRDKabB/SYjjwMEMe20Ct3dHD2mQrq7dwR2SsCsQheRKr6PczKtAb
5+MrSHdXzu/S1ktm8yzSOhCGrbc65oboEsziU1bdxiLdXl+gpd8uPfG4SYY8S9HwkYs2yBryK4yn
z+ufXvrt0uVG0rjjNbqjghYSi6Dt1u1X6BCkYI6qMp+25Ed0GhaTgSogLIwFqdHrg6AsMHuyqarh
tm7WIG0LwfwX0PvbEVJoYnczq6ZAsMx0tKLfzBRvpKLYgW0AQTYjf3nI39AwuFYzPSe/LiT+ZAQK
hLyKjOstDfpSWMew58VTrkUVGOAhLPRgU8tACVF0FSpliaI4qPBWYEG2M+ZHwrRWDsbCzZEBKZGO
J2w3tlogLPKqVc17Ok6vOSkff3Q4ZFSK3YPcII0HLQCy7pNCsU6kNGh18hYl3Ls+xNIMpLsP1ZBU
j7itQiqv/qQqWFLpJE5AXK6V1xfujgwzQesvEQzCTsFgaj3EFcbpblTFGiJowc/L4BJt1EGWapp1
UGRMQUg5bECvZ7kktg5FuusK9jTX5a+fLZVkBfoJlIZMVesgtF6hoOX0VTANL9e/vbRKkhkw9JaI
Mz9IEIv8pNn5tqqMFeu4EBzLQJFUhJESQt77WE3DH56ND1mea8AKT28D4Xtq4dn6szlIXp6zVnAR
6do+HauXiDD0LRni4fq3FyYhY0AgoFxkFMI2gchCWJN0m5WRV7fG1h4M35z/XB9lwRjLSBCWRc2s
Fo0WVPV91D9WYOAl1ofo1/ptFnZZxnmcm2J7kRQC3zf5AWI8rR9r4RpgYeEqfyXDv9lgu6fYUDbT
wAiTO0qsh9YGpKsxVyzu0o8/D/vt852ijSYa0kRQzvY+LO2jbSj+9XW/+MtNJnMMWmHSxiC3nVHg
OLMqmG6TZLtcWzNBS5+XLi6oWhpFH/U5YEqjuXPchpu8AMs0J82aetXFxcEMpPvbTayF/g1vQN/V
g+0Opa+Ib64vzsVDiU+fHeC3dS9n3hQ6ZM+DAZJOEL9RmeGxWIAye219vhBs/+dLMYR0czvL4JEh
WhW8i/n9HFvJK7SjLD+O0sJVaF6BUqGeSqenVbyzEmihFP2UbUSC/vERmVGAE6dx29UVQAhCy7RA
n7MS9YgQJIPo9ulgEGwWEChwvYtQ0Y8qhTbf9cW5DEkzmeyBBdrwbQWMFAcYTUi7QIUG3QgG+PjP
xOd569Sp6efI95M2dSCS6pjDPtdt8C+c1Ko8MEECxAxule2js2HsVn7WZdAjftbZjn3btBa5wU6p
cn4YJuNfXSkbaIBoSKlCy9BkoC0dk31TMz9siUcnfUcgUNSl+rbCYyKFQsT1xVk4lDLTZE1YiDwu
uJ6Kpngm1lmjqctWZrhwKmU2ycECQ30Rj/QwoEPYmNO/tchO/Wifxila6+FZ+v3SIvLezoe2YxXg
nHF/28TlDOkavpbPuehSTCaTeQthQYhdxaM9hqqIXjW5o4Tawc5xjqBDCvpYQrbX92FprSTLScFx
BT5bcw4MtQbDO4sdDSJQYxp7qFKuvU6XBjkv4rcTlyY6eGNbe4ZuLjpV4maAhI96qi1rl81R6l6f
ycUwH2smWVKmZiAQDUtkCUpGHlE5KhSXVjkElWNoqO4bwqZH6GC1M9Q4BihyQgSkWRl66TBIFjZE
4QHE2ZQcesFDl1XNn9rmK12VS0dBMrFpOZFQnU2KNm0TpkOz3yK7BLcw3yLGi7KRr1yapTlIdlan
ORRDkkwEOnTmY6p+QMpvZQoLn5aJKSs4oLKfEnIoB+2lbqzWidSCete3/WKUbTK5TTgUY1XkLQHL
cyuQfs66Fy0p78GA7AlQWKGxfYBsRbsmyL7gruXmYI10k55PFQl0tH+hebP2Jy18GyyxEshcLkxg
OtJRasJeWJmqsoOO0mqZm9tCKG5umm+F0R0J2NnMxPYTuFelSN6HYd4aebcZxr/XF3PhsMn11rlM
e87HiR3s/rHMf+Wh6RkmYmVo9+Tjj5KrmKJ00mZ0eqV8bvRDnYLnoc115cZMrQ6tyF28cigW5iHX
XGk/DCW0is3DYNr7KkP1DqXvIfYtDc50LehcOAty6XUwxVQrmWEetDHzw1D7yFj221CSNSewYDXl
sitydXoas5gfQBME2itYLPBbg8zeyX/UiGSi9fi/dpnETLVpEXLIB56KijlgjdmO6EkCc7lH2rX6
8dI6SS5GraFq12tCPxTdq2ai5fx8N1V7xfYubfXZ6HzzLV0jiJ5krXmw9IYERJkAZ+SR+oZ9GHdJ
A7k0C/yj/vX7cRmUhBWTnExtxyDrqqYyoBZYQyDN6/dDAzUcWy92kH9kGVjBI7RU5Qn0pXNuOipp
c7+ZdcgedRoggtd/x8KSyh04xmxCVqJJ4ACaYjvM4LUwC/Wj7taIrBd8qVz/7jpUCARc7AGYWnV2
7cJgu4FEhZc2erm1q1bz4z7T0eNvaR9AmfTbH81LLsv2SZMW4K4vA5NYoK2A5BO0AftyjdthYdnk
JmXWR1BnT1sSaL0NJaA9smNOYq0AuxY+LpdYowxOei7wcZr9pvND0X60a/d06dNn3/ftjFso30Lo
xqKHM3mA0wJTZWsMqnMA/19f9wVTI9dBExERdBhDHA+doZD3Gva6KNBnZuWvamysheXnG3nhJSdX
QjsO7I4QBQ5VqkTIvwz7buYrpYilb59X7tsKEUNQrceRPehdd8xTUBTm6kqJa8HAyIVPHprKkBND
O/SRKDtnTEEPhsRU+jCZeen2WY9qtyrWmISXtloyMEbELEaYsA9cg2AZWHPSnKA/d00ZYmmjpfAC
uGiVRsCIHFSF1y7E7cPjHDI0gPXNtE0rNVu5yEuLJkWtZVuGGVp0CRp+gTUPf7O+3kbsMQJnT6eX
m5+dWimQABdvIXRNaIco5uT2f5xdWW+duhb+RUjGzK/AHsmcNGn7gtLTFsxojJn86++3+9T6ho2U
lyOdSIWNh+Xltb5BZUEXm7ADO9qjMe9HGzJO19+zMid6+84Tymvywb5YcclnL81uUE3Yw0F4g4W4
9nhtdzsMkqwefASTIH8frXfZQdGEbaTea8++zM9f+4IybveCO22S28V4cmvm35gW3A+Nbto6gFe2
nq7c1fsS587Yt0kx0Gf34pc7s4frA7+yWvW+nLIGgYKPIZKcdt/qCTa6fhXcUuDJYwohso0NvjZG
WgZB/dRvSIac3nLgE54FuGcPgPsUG6t07fHajrbgRRzkfoZzYS7V94VMIyS1cc5Fi99lb58bKG1b
40pSjlIN5pm3MDW2RrjV+uOZ5+Rn69INHP/aZGhbGqq5Tk3hfp10QkVjo+IOJTane3dLsbv+FWsj
pe1n9GJqg/t/TALVPQwBi1Bx+cBdvgHFWXm+3u5pWNWUU9cs59K23qjExRDYiFuod79e//0rV1G9
4QP2d+97zGVJg0YM6Zb9bHhpOI+wW1UdKoB2sbs4vGyM1sq+0wnFCvpfjDlgXqrUvGFWBT8lurHv
PkaNo0Sorac060vuq6BLfGJ2BwhyFue2r+ZiR5u6uB2yuahCVQewMMInVyJylD0mnS/NXQp3oBoC
uIVRQj+u9F65LeGxsRSugmfmWFZTCIHt4lFKwccYqP+sjvmgIGYiq+VzK/VPPfavoCezbDI5hWsH
DNOMXdGyrzOtIT+gINKSb6nsrCwmvesDmaXWl605IwduvnAxRQK26ykKgtfX0spu09s9MNb1qcmt
+VyYY7/PCZPHznStXXbxPC19O99InNY+QzsgHGYpMqVzjzos7J19cudDe352xEZS/Of3fpD06Y0f
JYc05Ug6ztNUnKbJ2zWdA4HNd9Mqo2q5aaz6HkxWWKt4Uang6w3T2Zm+5jNsosanYuog5/fdIFu5
3MdEINfXmb3j3KYlbLrmszE0Is54JY6T39AHATntI2LmEJMmHV4DlQJCY0vWQPaRznvTS6tTiirf
Yy1tubMqnsaTB1l0YZB673mwop4kpacGXf+v1xfAZQI+GDi9NdqVS+lDZW8+p5NlJ6Su6jvYOfZH
o0+hUQUC8A7SmGIjBVl5GdH2u+35RZouxZj4dX4oLzreMMMx8FWu8aLoxiG19hLtACmQY8q0ZjCX
Es2dWfdthKuzHyoBdRLXzM41/OWvj93aotZO9DZbekvkznyu+LdU8cg3lrDMPiUthDWkHehOqeq6
6gg5p1z+BwTUPR8/eYfUwXpGDYhu3nqolNL+cU4lC8cq25Oh/nZ9YD5mLeK3a3PgWfKSNVNylnC4
rb35VE/ToSoc1HtgVWq2Q5RzM5khnRnaJTznr792LZhpB3snzWGA5SsklUsnKSf4yvUPvt3vDWOL
4LpyGOpUZ9cw/VaVA0tMI9sr6SeCGhuH4cqpTrT0nAJcX5tz4J4rau/7IIBc31tpP1lI0wOWh7mZ
RZ8aJXLZN38dWw1xgmaeIDxN2gbiNWU2AZM4uNCph6o7rETzjQ9a2R3kMkt/vUcpr+QD7ArOrKzb
OGC13DlcQITW8D/nwgiA87+vKDkRedYjJ3CoCF3hHyhBImRvWWSsfYG2vyc18rQuIBbsus9p9qVP
9wwNneuzsPZsbXdbCjbK8O4akiJgJO7aDDJBlXVHUuZuzPPHC4rqTnQmVZMxzOhYMN8HcWL6xlxI
u7Ks+LoYQTw7sHHGrXnjAP446FK9kwhlzLkfZmTt9VLv6tKIZKBw/ajOXeuEjbmRray9RZtva8H2
nn2iEq/4YnoSQt3/Weq7gv+DyLeCyMcTQ3Vf4JSbDamkUaPm2Z4X1weLsTercHDkxlCtzYs280YH
Wx6/tVTC0jtuB/tRzqHnvQTBEksYuDfDpw5bqlsEO03bsYDWBPjvDKIhXnsoC5jyeF2iyiIBaO9T
d3+q+wWTJRDdAij9eQatKCzt9FV69jlzwNi6vlXWBkwL601XBuXcwyhHQBec28u73VTj13S60Mjb
vonNCl6I4VKVW9JeH0d5qjcSzZIZiqQdScpWvVlO+7pQc3/9W1ZWl+4bO7GysmySwzO2DYAU9Zr6
duxy9bzg8Dp+7hVafFcO7JWUx/xzVQzjXlTVD1el/V7YsBf53Bu0yO41xQDPUkMlrkB3Mq/tV0fx
lxyWABsvWJlxnRHrOxCgTjvXO7eF816Q4a5p6WPNLyZ7Vn1DPfmj5u5GTPm4B0H1xi7sZV27gyji
mabUCdOsvmNBc5sVA6TT5RE+tY9dP2ahA1bc9dFb+zht/48N+CwuLOjOgQ9p6fxUiu8pOWZOEKJY
Gi6k+eRSo/8ejnQZulZx1KrRxQkLfALnv7rlk2FSb+HWLPfTtrTImVXqlrQXVcHlPjW2sM0rkV5v
3gbwz0OJpiIJoyQGwjXHBMCqx3DIqYWgOsTRAU+5Ph8rW1Jv4qLXlo+Z6lCrni07Dky/B3sNYrxs
cvuNKV/5Gr2FKxrawGVq6pOSP5SeFaEXvSMQD4O9TuqYn3yJtu9zX5JWOLJPZhu3TTk92i29pZk4
QUz+21CLrXD8MQfEpXo7N4V7T0CsjJ7zvngoi/RoDPDts5+ZUUV2DUNazo9LBbZ2B7aRwz8X1nQe
qAlys5jKlCVgOt/0jfXGpqqJgqzaUi1fmyQt24OtlgEli2U+s/zWUul9Yx7gBwUtlxEmfFs6Fis4
Q6p3dmFBbNQQ/G4T+l1+hTDDGUodw8FM0imUP9wX+9m9zx7IDRRyjs/Vbf6F/bi+yj+WMsasaeGA
q6A2pI0Xk0d+um95dA9jzJPbRvfmMUfymdQndwz7ITxDaygyfz27b8/l83NxSDfW50rc05uupGxL
J2/FfG75mDQBfZ8yIOxhSvbo8inuS7+MqTS3BBvW3qYlDdwaFHUHtK4hshYp9cv2bzooNVfpcznJ
aE7zjSx7ZdXo7Vh4s9eWZ9RD0nj/9YWIFlrEqVPsUeYIR2PrLSsZic59nSvJxxKESFjNwx5wCSLw
WA7XF8ZK+NN7skaRF0HfkBrJyBK73ARpgJ+Iu2xkhyvzoHdj/abJRlib1ND1+9k3FWB/sD8efrj+
jTGax5JmG6fdyjGuU1NLZs5uXl0+A3F7Pyk/TjlUFuaxuskUzvARxh8AbLS7HPHjcyeH3rJtO7Si
4HZRJ65tHQbZ7YqRfvE9+bmIp1NU0Y3Phi61eEIUfwoa616q4pz69tP1iV9bU1pAaKA3zDJj5smA
mqTd0D0MLzcmY21NaeUfw+oHu2YLR5tL5aBYw54hN8onShZvY9ut/Xhte9uTATMi28CGaJe9VYkQ
KiEbj14pXlG9D1tNpcWavB+Sig2PQW6jR066MJB+XE3iVFvDabHnfWnVT2M6na5Pxsry1XmVWQvr
60Ci1CBLYEYkrPkIAf1ZWXuvN0+ihv1IKrJYOm29sXgvyfr/F36pzqrsFzdwlxJWS/hYEaKKAvvI
9H0cISG1SQn42OTEpXrT1oCYGJENFoIyIeMJpyQ4kuUWHH+Bm47EYJg3sm2mo+ct1tnrPOtYTk53
hA5FdiIEPs5dIORhAoAPAPbM+JEPhIZZ4LBbexqGqBpq+UwaOryNRlEcL4rpofBScoLVYLVrXQD0
uwJGeU4OKrmCNFgoZuY+OR5pHq9P28pC11t9U+PyoC55k2TSulAVj97snnJmbZQK1h6vpSQzWqGL
l5t1Ak/gWKj0KNL8lhvdxjZd2UR6a89gwujmNIVcOlwmp7pfopHAofj60KysL723Z8LYEqztQCZj
Ix7pKOOGFDk8n5onoEE2ShxrH6DFGRDyFww2zH/7xTpM3IOVyvzl+s9fG3otwKA3X4+1MqdEGS80
yEOFixrd8nRYebje1GP9bGRqmWvkssWzJN7NWEzPYlNoaGVYdDzD0hiVcIIc/pGd8p9tc6AVErs2
3Rj1lZTH0lalTc3FbbmqIIkPTRNJnOcsK5KUls8Gy++afvyU3Caih/XvDdYv3YWLBYTdkT50Vbfr
xbCR9KyMkN72BNTKJwisVWKozjoKy1hgrOVsoZ/Wnn4ZuL8q3+VcNYEPedCkyPoj/Kq+Of24Fbat
P/fSjwK3dm4bou9KCDuIRBRD/Sws172b0gIyPl26LE+qHqcxpEJah74zhzIU7dTvG0qDb9jr9FlC
oJDfFBAKOEtc4+5b22JPUwCz8tgsF+s9A4WCx4OtoPCbA65n/7liHaeuo19apyRN5Js+lLZVB7Wc
RszP0N1fZByMWSfCAPYIfcR7krsXp4HhWIHll4dB7YxPllNnjzzwmqjwLk7PAC4QuJjUASREZG6C
ctLBrQCc7DrfG3bDIwv+xd8rlLO+s2CoX8fG6d/AQG9/pgFvX2FfbbwKZVWxkHDpDsc66PcKevHx
RKZ5l2dGfbYco7vxZ6TNZCmcO09x+4a1Uw1dfgq2PwyRR8/fLdJpwkbQQMaOE1h21AMRil8D3YHf
nWOVAKe2VdQArHwDrfEOVgpNDcUjFgClN9bC+uKnOXliQ768VB41YzibsGPgB18tb+zAwy/HX42Z
89tW2sFBAEnxUJfqGWSYt8laxrNnQbd5FsECYXtgCUhmGTHNhhMJgL4fFLqwKU7LKMVA4H8rI+wE
bOtFYFn7MmAVHD7BNK+L9q4iztfWUVmI5OjxwuHcucH0RHIvhxwYEXtQDK1bs3RQMA1g4941HLJD
wow5JBWjfDT9GMG/jnyafnddSMPBIOnigQg5U7+EcurS1+1O5eCWGfBF3yE1eTMaeN5B2PA2d5WB
fN6vYmlbd8r2l0NTsDSsa9HFGdSVYOdXLGEvhBfh34whyaYhNsxsgshdB+Cy4cN8hEP3eXD+fKDx
S8kGiD4DKjZTwM5str2vYs6dsOgdiWI2oMjNCOVJGEP3IF6UDrujOQTcXOY/VN0od2lrpAfXN8B1
Z+ZPFKbq74WXZ+egYtWB13M2RZ2Y/XtmmOqZ9piauXUNAFyc+k41dntsmD0eCMl+FbVNDpks7ubU
vq854DxtYDzmEtbQzM7KiCx2c6CZI5CdZeUh61CsAnrbO/Q9GUO/wbrxqRNUkRlM4D3BEhyQqYFU
OzuA8/hU1k9W795iOvqo9Zf2VgnuVpdHv7Wm8eyW1nxcaqN/8EoCz6M8s89GO3ARwY/7v7Krs/0S
kDos0Xx+H8n8tTdyfloqn35hqi6ABkJnBFoTwc60OoAksfnsqBhMjkSsE48GzKUjIuQQSfjPx/0I
a8duCNQxt6EYUAXwrRxMu48XW6pTP88OLL7ct6ascMtloxWqUb1abebA32XJnpYaQBgr6NTZcuHX
aGV1eRBBCzpup0wAuaq3fpyMA23AKs5ZWz0XCEFRPbr4j5/LCIhvGBpN7FfbpU9G0PZHyn0WDegc
hx7oPUCIZ21kOvx1Sbtvbtm5x1SY8CNHUSUStKeh43DvdlnS5mSVc4a56eadEDY7u67XkYNUdRcF
peNFDprRN3Nn2q84JLu92w5V3MwGtIozVAEdAeBDk3rB2asX+JqYJlzCl+wBxkRFF9YcIaRsbdig
ZobVnstuZLc+wEg71/LtH1MONe+lGyGmZprAQFqt2OG4b24Hi03vsMRTuGqV1Tn3RgtSozZVt+ZS
F48wMBkoSDgVCFgyMwfseWodGlTb4uFiPmp40+98LijE1/DNyJHrCGHci6gNmSIgX+EjPgrjv8UP
Kmh/NOVuEZBhnEQhoVgJrE0ZFQtznu1JVM3RSf3xjkHeLoOzI+f3UO4qnmeTwmW5Dsr2AHP3NLa4
yl8l4GW7vK0k2GAIeYhG8iBtzKflzsavfjTMNhrUlINoyil5qRWFVjyh1nF0POO9d/NZRsNCrZda
ONwNYbdh51EDPOfRcs2K73KI0cFztzWam7Z3yd5G7oLCng0PysDOxgdLulkRWp7rZVFLC466SjpB
m2fqg0ZEXpFZ93leB9+JN5s/rid/K7mrpeWVQY4F6s20SXz6svAbAsHMERVhR211ltdeoGWXgxtU
pjHgYOLdS1V8q4u73G5D0pobyfdKgqkrg6ROj4MTmkPYeORogHm5MxF7Id0nPte/BlPs3xwnby70
KqVqGCeriKKAt1i/qqzdXZ+AlarR/3GHW8crUDAckrSsFqh35/vOgWW9PX2rHPN9sDI/tEZo5F1/
28ps6DSXQpDcL4x6OleDM92PnsqeMOVLPJuG/yUN2KdkUl2qg9QCJy2LxbzctxZ5k6fyxW/Hn5/6
BB1wlkN+0Wy6mieSTv+BWvs6cXH20CZV+SeLOrpY2TJ5Jk40H+7iTtvdTvNSvoDlkiYjd8uNitfK
zUKHPBUCSEfVl1MyZRLWgXWc5/D7Mb9D3ijk9tv1oVrZG/8HfkpxnPSZNybK/YlNCPfbKgb5P77+
9JVCjo588tvCQFXQqlARCO4nR36rrOy3gKcvAr0dw9/61HfQe67SjQrE2l1DiyTmgHbM0uVTUkxT
mAFNSK0v179k5ck61qnANYZbgNwnDYybg/RNGq+fe7AWOoZq9HtRBQgd1Ry7zbSbkb1+7tHazQtw
PFstwBslU3enAGsj1taVfSVG6GimTBGcPU4/gYj/HVoakb08dFMeAff+uZCtY5kolDmHMZvqZCT2
bxe9itB2vZ+g/D5dH5qVhal7V2SBnUo1sSmp+x8p+00H60XYkKWvlvs/EGnShLL/HGic6m4WtASK
e/CxKuEdE7ow7O7Jxmes7F4dQkpTiCEsnQMYuLxxXLjNQnreer8+RGtzrB37pkeE36D2CngRbXno
NcvCQ5Zy2w6ZB+pnzVuxv/6qlQNON6xgg9kzittyMpv9syygyO6PT32mDgoXKMP0zr6TbRHi/hAD
/r9igMrbv2d1aUxuOSnRJ7wO5K3TGcutaaO5Ho24xL4BhUmiYXicCeNlvIxuw8Mi8MV91kk4TBHc
2c3IaDIMdllW8pA1oNXNaLPQmI9T+c5Q7rgfiYSP/UjcNo8KS+Hu4HYuO9t1X3u45DtbXKyPg5Kp
22Ewo7XzspvGxFSQk4fvQJu5D9en5OMNYuq+F1VgTWWeUTw6JwB9jcvBNsGCpha7B+IAXcsS1OgA
uTnvRLWx6T9ecabuh8EsEKREBkB0PnMgoQfrgdoEoBMX3mKZs5FMrY3ZZSv9VY7yR2jNdOYyIij+
mum33tvA9K899/L3v57bz6Y1jfipEFu685pzXvy8PhFrz9XKfraXBajIDWNSzu98/NkvW4akaw+m
//7gTmRLMVt4MDdui7aM8rzdmMePoxJEVf99Ms3SzEOxKTi7CvcTu+13ben9UP3nNABM3aSCgbOU
zVkmE0+85KlCNXeJRNvE1wd8ZRXq5hTdMAJHF2AVVqMz3DQ03xkNBNg5LcbIUtZGcrcyRrohRc54
ZwdKjEkwBOmXoKy9ZOG9cRwZdTai6sf5o6m7UDR2bky4WY0JioHnHrM7ArmZT+995cRj+ikZT9f0
L8P417qXPDe8gSFQVFMXS/MbSX9cn4c/UIgPArWv7VQ8d2atQD9jkj17wSWX3QCBbJ54yo2jj7pK
FlomNtzgm/APGRr6pMw++NoX5owKjQA7xOmKqChTeT+KQsRV78AuMEvrA4ES07FUBBoCXeXuzc5Q
Ea+X9iVntgF57ImdZJ55e878/jCKQEatcqawgtjqbgiYv5c2SlMZLAzCZirpiY4pbMvHqrllNpOP
/YR55WmeRWlnt7umn7M7y+ucC60IbVPUpMEq6Y39Qjs39AMIJUxd2x0p8ckja6x5R5q5RF1SboG6
Vra6rhjW5EyUHcvkWdSdjCpI9RwNotrT9Yla4feYuloYs4LGHQUiiVkP3nH06+HA6q7cKWJeisLZ
DCsyq552DJbvMIYS3Z4vI4sdu+Yn01SocVLexArt99CG/nsDP8faiPLZgFGs59p3kOBYNn7rykjo
ekVtMChC0hnbjk4vLFhuWnN8uT4Ma4/W4imUcmtuA1CeVH2qjsSa6Lnkcgvc/+HTvf/jkFDbQ+eQ
DGYiLCt2kUy4g79xTfgwTuDR2qVJULOEuYJtJqRl5DEYsiCu/Py7HUzmEU7GsBEVUCW7Pkgr79Kv
UbUyAlkOqIFKKvPIZg2gQeOhzgWMJAbYi7jFVvRA+Pm/4HFh7/8bloaSpQ0cFM2k5e53My9vrRJl
mZzabOOQW/uSy9//invE4yyQqQ8ZU5XGrbyvyhwpWBFnDppEpPzc3OgXrRaiPZmpFrCDpvk27VHo
o2Z1Kt35IKb8KSCuF35uYrRgq8AkKGRtEZBP771UxLlZorh9p5xvfbBFr1xZw/qlq5BGW7lTIJLW
LG7awT/mYtjY1x/eIDDdWpaUp6TG73RIMiBrDZ3C6GImHRT8zHerYOgG5gbsQSv7M3UGvE7b65Kz
kdq5NDFa9DYlFToe/dvnJkJLnsbaU32joNHXmZ2MUeSLVFrmYTvRI2fmgyHot8+9SNv2llvmbaMg
d1ePmRVPFi32phGwiM8533V58d2vmq1q2cfT4+l3LqyswB9FJRJrsX+3cml3njk/BMF8ki0czPqZ
hpK1xsZa/jC38jz9WtRaHXQ9PeieFtbQHqFgoE6egTpTkH5OfwGv0Hb/3OcYujogSSoWclemXn0K
2k1t7g9TUDxdy6lmVEOdKkCwDxr+PPIerRuXPZI6fw6c5df16V8bJG3DN/40A+vkmIlNliTzh+e6
pj+DfPnMdQifcIkBf4XHrG/4kFeTeWGN7KYcFo0wQfvcL9f2OikWyxAOYmLRQakFPTlz+tGMW/ns
2thrW5sysyuUhcXTtLeGzeIKtSdS/1qG39d//cdBEMa+/w7MOEAMcc4EMM49/TKnxU0wOBvkjbUp
1Xb0uCz1kAcUUyppRJfuWZb5YWDZBnh1ZWT0ixEf85R7PVB5DLABE4ldMRwnSD0mVd2SY+6xeiOY
r71IO7tbt3KCoBOQpmcdjA1QRxkjSJJ7sVHO6Rl0kU0b4suk/n+W4OlXJAZMgMw6MPLGqa9PmVjG
OVoAjI3QFG12Dojle3TNl999vRh3hRpU1AjRoT83yfzBckf7YaFw4Y3KIudnOUFt3LANGnLk+Pet
GyxDlAUzKUKJpmQQiR4uU2G2mHRL7XZlpHSioVnSoEJqLRP0Ev3Iq/txDxxbFjvVBBvoXmQbK2vt
PVqwECMqZK6YSVI72SMBAQwdyDkLK9P/D9ajGy9ZOSR0rqHnZQtRyoKgfXFaAANRPQ/Redrn9YzL
EMQqqo2kau1rtABiy9IJOLrDCVg636XfnS/wvJD1y+8Ci+z6Nl97hxZGgpH6PJsHgWP8m0AzApx7
3/ydNVuss7XB0sKI1fBUdIHfJUK5kaEyyFN8re0pbKB8l1q/xZYo3UpM0a/3hcj6xVPYiyVx49qR
gDzI/N7qmx/Xx+mPPvBHW1BbWrISme3bjUpSb1qg6tUzzw1l2bMlTnsk02FBxW94QZY/3AxI6hCN
N75vApHeONMyHqkSc0gnMu7myhvOPp9/+YHwbidPzFFvGXbYurkdsdqU6NK57B3tivJ9yOV4Z3jO
/D1zMSVgCDYL2DnDH2xUADBMD4PF0LTUHBLs37Obpt3Ja81h15DUfZwGWb8CjFTfdDSAYDOX5ZtN
6ktfHK2tcuim2K4KthsLg3oRC6r6UJv1m6SNk7TIHfaUc3qYg9k5i6EiO0psHgFMExwmfPgexfA0
WhRKFk0vy8gCICe6VJRju5XNU6eswgoplGP3tRq922YIgv0EjMHJgVL0QQC3FoHfih4YBMEeWbn4
O9GqCXCBvICFMc+daokALGv4qYNK5K2aevbY5SVrQugZOsB2zKP47/rsrhx2nnYilaNr2UaLZHZs
0LRsA/MbbDe2wH8rD9eJqVVm12IcL4DI7t4ZXxG8w+u/+uOrnafTUp3Kg0kUJjXJehnWvnPiwRto
qWHh/ofttb/+krVfr2WQJJtZx4dOJnZpwF2HciR5/lZ7a2XX6gatEhLo3TCPqJA6I42BT03DjDto
XJqk2H3u92v7tuohOQSkqJX4XvYiQUkNXWer2bri/44az79JUl05kJHvL8LxtKpvjI5ZOwH6RwyJ
cVhU03E+isKUR55Bs6btyfSQB7UXC8br785gdF99YS7nIAisjclaiba6HwF0yYregzBgwkr7KEAT
U3OPE6NhY1gUyECdbhbhzLZcfP+0+D8KitoJ1cP7s+99gySzi6pIQQfgYcyRuu8ul8MO+qDjYUyB
7qy6ZflZsZzsMig97kg9FnvVOlBidAP1en2i175dO8n4IhpklciRWoOfKYw3w8GQr/5M9r7ldtHU
GiSU3pZc2Mq20EuVveGRHNpIkP1jDSCpXbiorYbHypGslyktVJBtMWPHTbPxXWXflsIPGQTYfbpx
lq38dl1ef5Smv3AbZ+W0pHd23794dhBfn4S1R18m56/rVJtbBVyQ4QoFc6hvpUefqosg3PVnrwQL
XRrDtd28njoE6cXwXprSNcO0mN/glrvFPlx5ga7fPbY2LwQOrcRoUhReQSYt2v9cz9ri4AYfZ/Gu
tkIdk/SyMN0laf1p1y/vuDAnVeVGpfU6sGKHcn5Uld1G3FuNTVrmxZiUo5WPVgLg9Q0f0BQ3WZtC
LrQrT6y1fxlddZfazS9Ik+1H3/nB5x5YFCpVaFVFHppB93x93lbWs84KFyoDSWLCD4F5xC9I7+/S
0v7ajdN/nrQ3bvErM6ezwYOqaS1htU6iBtAHJxLypQ7zbovSsHLQ6kzwwrVJlruSJhVJH0dbPVaN
8aMJ3NPS8QvwfOuatBLCdFFvOYupc6k9JHKUJyqtk8UnuHTaXyFo+dRN6dsMXdbrk7KyUXU6+Fi7
BkMFzU6YyW9y3C7DYdwySF6ZcJ30DfRf0crMtdHmH38ZbRuTGQJJEtDRZdlgs6y94vJZf8WZxksH
fzJy52I7tWuzLpy7Ye8opI2b1bmPGYWep5O+Ce2lVMCyJxzEAlm1oSAH7l0Gikd2C2hY8ep6NISf
28acrH2UFh88020LjxsQdFPMivzFEhFP/WfqT3thyZfrE7/2Ei0sXOw+ITWArVLw5dms0H5sLXZ0
JDNxAdjyql7bMFo+nZkdUOQKbJfZNBnaQAGopD1qMUAexNXcvoE4slEdXlnHOpObT6r2/dmmuF8W
D+i4/mhcY4spvPIVOn8b9ITOb6sS3maVk9B0wpWmeHcXGfkife5a/8unZkTncksPnloObJfOuGN6
MSx5AO7ugnnni86AzZZXH66/52MJCM/TWd0OrTl0NNHU6oOeH2oCmVbhCvJGQaKAN3PV4BIp6Kmo
LB5PbpqFkix+BAKH9XT9F6xN1iV8/7VrGa6KUKFBzXKhfpw1w9diAoDt+rNXYqdO63aXabF46ZEE
PqePpAuOdsHOTSqeJo8dZOX/XshWc3bltNEp3gaczwSOcZXIitzDhHYPtNEJ19mNUVpJE2wtDLRA
4YvGQt049RlqTARtoi6FdkC+K9scfhuENLFcUlQcAiv+3OBpQQHA85kCK6CSZTDTWyYD/yZDwekr
m7MCSowW2D5uPuZNBDFQd6sz+THCzfN0Vzlo+UNjsxddAkTSuBOVZz4wMagHmpv5qwsA3/cSYqa7
KcjrhwpJX0RyPt4Rv2iOAEEqBlKVB24RkB1QozdoogLXDuHoRe6EyUXsmql9TKfOufPB1DyJHO4P
doEPBTqwMTZqdGtrQYt0+RBMoOMuiBGdMcTO4FNovabuN1z7gGK5Pjsr79Cp7bVlQxTTpUOSZ6jQ
wbD0rkhZEZWs26horuxLncfutswcvUGUSW1BgCo37+oKZKbP/fhLcP1rz4PhRMUyeAageD8NjD2B
0Tn9FJ/B8/6PqV5O8A+iBXQ8SlAPUcDO6iEe6x/Xf/rasGjhaoDQ5Qg475SwbPjFmJEUfSo3zvq1
Z1/+/tewcNSust4I0rOJn36n+kntDCK37F3XQr1l/fv43rXyqu4dljienx78gdIYrU2C8i5kAwQz
GW7roGx9AbQrv5mtfjwY6Fz8j7PraJITB6O/SFUggRBXoPN4sif4onIk5yTx6/e1T2N2aKr6uOMt
aBS/8EIAV/Px8fLgLVyejP77C7o6t6NoouRY9z863nmhSTZ5nKOtEHpm1W8uv2Xh1J9zfthY2HCy
t9MTS/tbluS/nNG1oMRQ9sBo9OfLq3s10JNeWcxLr5vtdq3cyWrcXh4n97vbgYEoHiinG5e7npmF
D0W7VjZf2PJzKpCdOCUTFV7UVOxNt8BbcX4vOrKWaSxEgXMiEBls4VgWQvQiI4eE919jGLaMOQmM
blqJzJZeMdv4tDJGqxFdesqEhh64BT312MsTMBWztbxsYRPNKUBUKCJNh1qnplbMH7u8fJWJKX5d
XltLT59t/9xsO8nRHzk6tAN/tjffBtb9vvzshTv+75X4Yfs3MM1RsoWWANjfEYgsMnqCsVf086wo
vDMyQz26YHvfg+QnvkzlCADf5fd+LrntOHP1CGes0gkKg+pE+zbetWbjHiClBxK03UbgX3eNj95s
u01rUdwI0La2AKMQSFz3jlfjHt65COu33BZs9OAD2e4Zy/NNAQA2TKiKcO1cp+75mPiksmjMVk+V
8EKWrUxOZs8BpSx0G5RCMh+nVvigEvtRaPifRKr4Kq269EuEBps2o+D00kruXNccb4z2LB5N7CrZ
A6jyGumQ+REjLwqNSGTWaN9kqXFjFdr04DSYg+gMpSPJtB2E0vpTJygf2FZzppaW2CJZdJKRFgEq
UBSlBTh1hi37HkEcBZSD4Yc1hlC6T1z7jXVGFaR1l/ljwrjnJHYWwDu3hN1cB7H7kRpG5NUW5Rv8
T45fdVYBoT/xe4IqiYGzGZTFUrgVtCvMwm8ncLGpdpWvIldvrBoWPyA4JF5WNvExi0u1gwXGn9zo
IXY6iGjbtIXc2qzN/dCBUBc1XA7ONR9yHyYlEhCBQY2PANraj4oQ8G8HIYvBG1PtZL4mI9vbORS/
PHty9Ve4IeWt37eIrEG7nkiLLLgGYqkeiH3XSMLA6aZ2G28anozPwBS6EP5ntvOe6gI1y96OnbfS
6Uw/SlL3Ddbc9Su8Afi3pusgceCCjBCwc2W6c9tDSlLDs0A93paUOVuJmzYAnrYH287gnlvVqLQC
PeXneQeYJvBkoBkbAtlR0Lfh+J72LWYxgeJPl+eW8pFSxW9tbBvgTHT81GSRRAVcZ2DEh2YTTOBe
/eydsdmR1lV7y+b2Lqp1dMgBYNwn2dRsBhcwGWITdUCBHyzqqHHuOC/l7RRXYBr0dcLbG7s1oYNg
MY3dwAayzaVReamj9UMTZyhAi1ht3agtt4PdMp+27JUZUezbuXD9zK7DwA0R2jM1QRusl80NPHfq
AHK51Ccqb8dNGQ8oo5uMGDs7HuCIHAsO/lKTW1oHsL5K2o1rmk6yLarETbcmJW7u94XMbqRm02EC
JKEOtFnyV2csIpjs5OUjtKjgaQsZiU1VpRxzE6EHn8Wc/Wi5U+zdiGcP9lSW+PeJVQdIgtPBqzFZ
mzZqoWyvivAoUSd94r3qHnCUiNt+yisfeiUQ5YD1Kch/dCjAQ++YyV5AkrYeXNbRLHBMOzrV2Dpb
J0l8iSLAHvKAwuPQXXi0pVP9NOu+HwKuHennnf2TF1Ny43QwuYW/WA9IAu2HOymbZifhLLGJHOpu
UppHmwqCDS+mM6QTjiHQp8HRTrYj0phnVaXmS4OOy7sz6MnyWvT6NhHKhd0GvLPqwCRUwCIienRn
ZTa9iBx4Gqsm6HNmWWQFxIArkaVp6uPALtGa7R/gVA1zM5PlW2rDhWwEhgHrAYCccDPCofylIUW2
n6YoPkYmr3wdQdkiSdNvIY5LuxK3ajQab4Se6IbEaFUIi3Qgbo+J11AALkoVtQeKnq9v147wUROy
A9xDFQYVaq2pE2MGiOMlOv0iR0vuoDsAr0lZfIWPDMyOpF37UZmjWth3O9MgPHCGGDFxnL1iUMav
KSnto4m9GyhHv0VhyeAYOJZerMQroFwFOEKJ8aMva+PFpcAM8nJAclXGQacqNJkTPnoKR+p2LNL8
aBtu6AFCbUJ/AgrYQ1LXD9Dfbv6IVONfnTS8caaE46Ts07fLF9hSYDQLK/vIzm031NYJUf93I4db
7NTZ9zJy++sC87m1Qj+FkG3oMnm0AH+5Hyo6BcqNx+3Kz18Ii+f2I4qVCc2bWJ3McWJQ8OcKIjaZ
6QRZptibDaRK0E2x2mVxA0MSe5wyX3Sa7ckkw03NoPnkyRco3loe6sTwTIHySfYn0Rb1TZnqDVh2
ReHZIo7gxtIIfwBOc5uFmdpRlxuPTcu6Ux82/UbJzQB8+e0YTsUu6rLuRyoBG8r1UARGQ7JDk3bT
fuwJFLuKuqrewtgy3/s4TR5CYds3PCXWoUnGFEc6TK8iOCk3XlY0fEcFLLSVQnixgVaFccNb5ToA
yfD+ITdIcRjMcADGlRvyDR0Kd9slgtxNpaxWfRgX1shcqImxCZhap9JgDNUax2FzmDLhZZIFFbUD
6Ii9sL5Aq0A+KJE/MaYbj9UQKJlC9szhsIphLV8vz/dCEDyXLMoVoUSnWh4zZ18ZNzlJfdO8ox1f
i+fOCd0ncdKcnX42KzaFEuSY6/ZE2nY7TBDsMhj1cQEFSVwfFVAYDh12DHvVjDjqIPctqX5c/r6F
5TxnsPdmyo1O1dlpquUp63vTz4x+70Ag0uai91Cqslf25dJIzhLmJpqEUgmq8Uoa76rL73UBvfLR
Lj2YR6xpQC29ZJY2VwTh7BjG4ckxfzP+C+J2fkLvijXqxdLCnB1epj0YemJiPCE6GDa8h3dlW8LJ
CmobT5fnY+kNs0KeM+RFO6rRPQ5Yb/IhVU+TfeVSnuW+EjQXB+QEeQwzesxS06+RyyXDQ20+Xv7t
C2tpzrkIC9dWDkOlqKDlU0iiX6QYHqXzEsfAb/Z0rWSwkNb9j3HhxDWgAniNBczJF9ONJ78MzfH5
8kcsPX22gniBGMoViXskjonQNDsIFa+Mz1JDao7mb8Omg+QRigKKku1QpzsmixtiQJtXT28hjeDe
l724JeJx3F/XbTtjtqB6wdAWNyZyNKa71niz6no3JL+hw7NyIf5VFvzkAPsfpzpDdhKhnHmCXKf8
AnJHL72hgq9lOUXTjvVcB3DrlV8nJANZwHoDOUDngt1L7OHQFMO06QqevxWxzI9liXA3EYzsSjuf
eq83qvwAO9fkUbVltYOBeeR3LqdXxSJ8jhoL9TRA+2cUxxCHBMvcOybjg+Gkm8tL6fO9jCbZvxW0
pi4mgQQdgoA9pKIsgVZJbedocSbi/po3OHPWTspJPegYWGWw5SHoNG6y8omvahQvHKZzbYTCcocy
yzPU5iIFC+LHykHzAk4v45qP6OcD5Mx5Oq7bGVYfc3I022ZfmAoib2b7s7LVyl7+/EDiczZIK+OU
OklrnQijntH9SgeAGL8X0VvK1wQq/pJE/7/8ken8O8khMwtKWFacXEex27gdq68dJNI2XVl2SK+n
MTtKV9d7adHwOTZHsc0k6f1GUgR+fckOaQ8DBMLVuCmg33BnpyT7EpqAlgbhSKvAMAzH8JQYx3dk
7HSbVqA3QeQM3jWe0ynzlghNnq2omW4q12xuRYTSgws4LdT3nGnbdhz0N9WprVU36S2dpH7KxzKF
qBecgnaRYxgbqx9fO53Sp6GHi3prG/0JfYr6bRI1cUHkFSLxVFUg/CiRAN7QsFZ30h7TDcSXjY1S
xD22k6t+KK7BenOZbd5U8GsFLAa9r5BY73CD4nsX5LtXuzf40Z3ga+j0mbMpIxRcQbI2NnmL7p6r
QYgdGUQgxqyUAJe2XRAZOtxPZljsanOsDnE7kT20vRKoiTt9tRGs4DcWZ90eDTUIZmG/3VhQRMq9
2DzLP7JmxHjkzJ52VibkNrRS+kVo22mDy1vw8/uCO7PzNex6ZdhJI465dDfcGh7cRB2uevSc+9MX
yompg47OBDNiX5Y2fTA6Gu8vP/3zzQfZ4X8Xbt1HhTXVJD2Jgdq+LloCNwH7TzpJchWoh7vnN3+s
kcask2BwnEXaVQBjbj+pfrNkrcS4UAnlc+YPtcKpS6iD4blDPh7djy/6O4Wl4Jf4q3og3+ibeBuf
u4fuCzByKzf45ycid2fBAcsV2vxl5uLC6B41oV8som+kU7wmZrTSyluallmIWdZWO5TcEEf4yUBA
boCKH5X9pu/zlUNx6QWzBTukrWuqGJeelK+GPfjJVAVhOnqXV9XCdphLJpSQtkzHWoljUinuldY4
BoZbr9mfLDx9zgyC/KAtq6p0j6NJ/TAF3Rs15Ms/fGFq5zoJZQ8XBDADxFHj1BDxlzMjXyCVjCN7
5Q0L4R+fk4CgEjCO4TAic3UyK4jj+I8zwhiicX6GZfiWFQYUfaFpHer3PgQM7rrvmm1zHuIYnCCQ
eBS6xyVIyW05QYaSRfUQ5OPYroSZC1ftHMquK7dOu6gTR1qVP1HS82L+lBuRz80cdiROu7v8NUsL
YHakDEY4iBo2AxDqgfAiSrH6KbJJtHLgLmyNOfoa0gWttkPWn9BPVwHqmaGX0+xXQda4kEuLbHZ+
JC2GHve5OvU0/Y6i+6nogNl0amg3sOLl8hAtfQT999R14PiaDRoL2YIrsd3ckOzWGH9efvbS75+d
HSztGqgsWBBcgR4yQPK68tEQgFlpzkKURatsLaxaWE5zCHWYGDG8dCrrJCHmCjWHh1boL+WZf6LH
g56y7eXvWRirOZAa0uiO6DpsjhL8LP3CcnRIrKfrnj0LDN0G/vUCjYFjLnK/0tMmUZZX16+Xn76w
EeZY6kLpoSoIFcc6z770nP6AcNwK/XJpUM6T/+HaLuKuCI0yF8f2r1UIOHiOLNwg193aWbv0hvPf
P7xhUCHkXZhpnaBVtqc82ljRsOucNQz70uPPY/bh8V1lsshkGJs4OSTlW5H9nsh1EE9gx/99NjVi
ZaZRIo6GZchH+BROx9qR7KZrIfkpklEGl+d3Yac5s12MPKEEdAthAO3PwkMx2l/Q7rM91F5/y9he
ecvCSPHz9vswUhF1IrvrcWqHtNtNbvJUltW+1eMKyHdhF8/ZQWnXQYnaRAiTsT8ESc8AH08KsZme
f2dyjR+09JLZYkqdtM4ckQOTCFFzD/rdv0bDKv3YtPcJQatxGOXXy3OyNFqzdQWv6Hw461OfBudX
I57b4lu0VnX6C5n7JI2cUxdMPppNiVrNaXhDFb95d19Rzya5x2+Y9qRX3RrP6ttT9SBCb1o5oM4/
+7NXzpaYAz7xmA94Zd6lwHf8qdcUypZmZHZL6MRooCKP8n1qdjuXyN7Li5B4KALBgAiov1KSNXDa
+TD97BtmNU3N7Yk3GYdpTAsMeQqOozeeEeSOU8Eir2ihIweLL/gRrWyYhTGb8xSIbMqamvg0DmfS
+6iu+A68guzP5QW2MHBzmkITkgbKPlF40sUfR4RQf4LSYmvDovYFnYHr8r45RyGLRzkmBGVgCxLC
ZlQHJmLprvp++ROWBmh2eYRM9GXsWMmJh2ialvyeDdHD5Ucvjc5so5Np6lJyth2JuyTx+mLaKRyN
TQvqA3PKhwkW15dftPQN579/OBUJzxl67KE6TcIedkljFwc0gptf1z19doNMUQNjqYJi/Cm6tXE+
3CKATYLLD184ouZ2c4qRrBVWlZ4ieOg1BYiYzU+QHFdyiaWBmW1sWbmSo9LkHnsKC5IyFBsKgbPN
dT99tpUzGg9CpW596isAg50a3lKtX4Qrh93CfTqnGWDQwZMBG+SYu7favRnS2svihyL7cdWPnzMN
MqByLGxfcRzkD21WQAJAYn5Nm2lh2Of8AjUMLHYTRJJQQgcKpoJOoJP6l3/40rjM9qvtKm1rabhH
a/iaoAoAHpuf8dsSRfzrXjDftWNld5Zpy2OfmVvpgJMuDYhdtO2rK9M1rc2Fa+B/3IHOIpGZn9PC
Tg5+JqYJZdXopNL6G/TRngsy3NO2eb38RUvTMdvAgOjY0YiD+mRya5upfGdO/LqTZ84cSKauSgu3
ADiCFoE4VyKQjq5BRhfOBmu2e6teTEnFW3l0ezhu6CLyQti4e9D12F03MLMdDOH4vrEjKY/gIb3B
AuJUKboyMAt4aD6H0GccXhapdsURkIrnoTW/GxHb90r8JAbsSGhMYsjiVgdRmH/OlZwgdq6sk86x
9YkamiEVNvK42tyGorgFym/X9dl1NQd2vu0+XDaG6s3RYSAPpc4A8B2EM9H3qoR73fabA+wZM0Q4
DqjQo9QH8n/ms+y3gXshNb9envSFW3nuelVJCy47YS2OvBoOFi1+Z6+lTfxC1bs4otHKZyyQYaHm
8O8wOZC2aMzWdI+SVtGJ0SF9Ld0iei6jBoLjUYSSVp9V8PEQBMi0mFtBKROAYEyq/bBz7PcCrbIN
mHJypU67uCJnx4CeSAfLEQu1A5HfxWF8ZzYwICli/d6BDeOZVh0YotzUXbnprOQgarkSwC0c2XNg
PuKrxjWd83UwvOoq8yxJ0XD9Qa9DaCEP/3eoCakqB54Y08k2+/tpApRJGoBdUr4Sxy2cQ39dCz+u
eDubRpbD5AXdOc+EvnVpxcBcOitLZeHxc+R9W4K9ag+Ib+P8FRovXpO/RNZ1R/8cdW+nSWy0YKmB
1dWpQ0GqcK8AOVlJl5d++ewoKAH1oqLHL5/cOwOg4sxw4UNjrSzYc9f5k1RpjrXnPImAECtQO09G
KDgQpTZjZrYw64E9FM42a2fYejy2pOHHzqjbNU3Ypa86//3DdFPXqdrG4u6xYQ2y/ywIp5fJHFbi
l6Wnz84FmSLXD0f0G7r0a2xG+wkZf+quCfwtHG5zsL0IU1mWotYnORjJQwxvgz2UMuNHa2hd3x6V
s3MkVy+XT9KFff0XYPFhoGQtlVEaOFDs6TWCTrbdcK8GNpTH+ZULbLazBZDgzdife5Xw0fIdp350
J/YOTXd95d6bRQA6ySeemqi8gc0TwOHDN5tq26i1JsNC5DXHBVZJHbnq3Msoino7cgD6Bfl11eDP
cX6NjjJakhLNRJFZHk8V7o96a3K4lw6rorQLMzznS0bmaPXMxPh3kGfLy++j+B7aNyIxV4Z/6fnn
v39YQTXt42kE7+goh+92DqZhnQdtV/gQi17ZbguHyBwuSEiYphMkKU8k/VrB+7dJ30P6RI371Lg1
+zsdrxHgFvb13zjgw6dEimrdNVMMTujoD4pCY6sMHycJw+TLE770gtn1TSmY8y1Lp1MI03a/dadD
ReNTb43fLz9/aa3Sf+eCRmGc1CFu6ajq9HPaOGRvVLK+rrX+Nyj5MDwpS91kRKp/7DTdZxrImTys
d1O2Jli4kFDNpZrjPGshRNQlJ7felwyqfyloEXIX0hIMYhcemOq6BTXHDI4OLOoAB0vQchtZ4p01
Ld5imGagY0K6ypMidb4MbaFPxC7qH9TW3UpGsXC0z1GEnVtnFejYCN9SCE9DuW3Kuw2gRweUBXj8
fHkRLCyyOQlKlwWEzwq8BNYpXmdG0FmL91l0ZUY3h3+JpoURni0UeK1009EJ9pAwkJys3eVfv3Cc
zPFfpW6VRdSAnMtoXgW4FmEUnWidfIX+30pQsvSK8+75sI5B1jHE2ApkD/S55LddAWV2HO90rfu9
NAGzXQ6uFxzy4mQ6jRHcSvmgfnQifEsSZ3PdEM12eYa9DZM2nOhI4bxqgE32F3v83gMSfPn5S3nP
HL45OXpsOgj7n8IiMY8RtbvbjIGuVnRGd2uLMrwRfeoGVpjYN246hUdYqLs+TXt9E/YSIg24Mzc8
rKyV5GNBMcye98itHnrHidYAeGRgOiK57A5dgoyYZHkB+F4hvnRZ2waGHtm2cUFTMWIYmys5QF86
xvSG6Pysob0Xztg59DSLzs56HKfUkA0/oeTpx0mzFrZ+/mzowP67Ms0xCaFRw+lJQ6oB0rCANJRR
+H55Wj9flvYcNNiktR0xK5pOQ0re7Wj4AY7Ra67jlbNt6fGzRMLKeuXWMHJHsQSOnzXAUdFbbqwC
r87h4v8zCXuOHJtsWBONEAI5Wfkof5TUyN85uDZfM56n5bYqBUUBtLfLJ2PMv0dCiE0XTY6Hdib/
et34nT/8w7FhySYiHVHY1i5JPfAK1CYvYUROIDr5dPkVn59MYNn/+4oUDPu0qmzn2J9BATDDceBd
K6cb7qzcDQsvmMPXZG1Bc70TzhEq7H5a7TTQMqZ4C9urjlZYKP/7AcUYQRogImhVGVV34CPJg55k
gAAx8C56waOVUGRpo8yOQJcTiHfBofCYU/uUm+4z0H6vl+fgb5712UqbJSxlbTfnhYTqNGys98Dh
5IE9OVBEbCxb3wlu8Ju0V8WjzCK+ieO82sIOqPtSKXvyRmGYe+FUKYi0LSiCo5A/eyvWfmFWQ+Ol
Oai3cO1NbgZlG3unLEziN0RjmKjVNmsh+eeBFGjV/86C1GCGjx1mQbl3QjEvUS/McD3omRyH9kdY
rNXxF7a8mM1C0bSYBezCEyqlGg7TmUYfP4fUZx9NweXZWPqU2WTELc8LAtjVEXTpEBqlPXoGkM3p
4/fGyM7on9fWyFcW79LnzBLJZMrYkLrtdOLK3Q8KdG/ZB9RkKxCXhb03x/2EpOyGvsimE4x8M08D
K4C6qApBZK1PdZw/XB6whbfMsZAQ16Ql2ILi2Bg1TIBf3PZP1UL+d6pWogNqLY3T7JaqZa5tU8AF
iLpRE9gsRlN0MgpIGoPu87tpOXkygGqDojKoqYWPqg/Y6ND1OmRDWn1zrQm11PgwqYnucjv7NuUu
/dI6hO1c1Iq5L0Xbn+KiBQaIZMCteWS0YxOaVlUHg8GsRVYQ1qy85SVRN6U0wh0g6+LdNXoa2Gaa
Pqc8DrfcbcNtDO+dLeiG4Ua4gwATuzYlWPRxnXpNZeC32DL3yyxUzxIVyB/A77xPkJx7YcpiyDOF
RC98GMbpT1248Y1qYuNWpu7gWwKmpRrG3je9ZVVbRMTCa6lK96Gyy13KQvO9KVnlx4aIAtmTZI+A
odo7uvlp5q3YOl1Kd4xO7V4Z9Fc6QQAVVbHSG6YyPfQF+dY7lnoYSkdtGVSjnqCI8iqH2tqEJC3+
lIUMQa0n5YY1rrpjZYz/zjUMeqWGViPvMYhtGELsPdLkO8syNK6h77qJm7KBoAvUwCcuocvsRDrI
QXYBpN4QPtQMxqc+o9+AbIC8A3XaLxZY3HuwgfOAFH1xQGYMArruYt+JDQ0NZ659s8p/QXM5DJTZ
Q65lcBKghaYUNOkzvsOYIDowlhbEHmxaHLPaKdE3KVoUmNwBsEc/n7R7F+kSV4Td9oZftYkLh3tY
eaJsAcGqfLRAJMi+W4i4Ama3FnCdI2y0fVRF0UWCHuk+Kmv9moTA4bOB2QfOeuJZFa23KJUz4pVF
lG8nw3YfLSsnpiciq71LCer3VlPLuyFT5nZs+n4zQdf+FhjYtw5S3QcVV8ULkaW5LaFa/Vh347ir
aghheMTM1I90tFTrgZfNPGFZ/YZSlm6kyqZvCRn/MHhp3dtNOAaYmlZ5AD6zDYda8SYW0EaTU6M2
g5bT1oKutlcLu40go6Cc+7Duk1sDPaWnurAhz29D3QEjEUFn02ohwitTmYOfag/vEMVhWwj/jV5U
tua+TJq3TKG83VWlvIcePzQtJhaNd5pUOgjPbG9XdVglQ9bejIkZb0nYcV8YsvURy4uvQwzO8CBB
uYdwmAZpY5wSYE1Enr2PoRgPqT2CZt70tPWdWuX7qozFhiXtd/TI3quxL/wkB3ui6IBTB9SjgR2W
Ze7gtDQKn8jW2pS0jWqv6i03D9zENZ87rJ8CWhzKeYxj1CB9OtJsDMxpeExwBW95mDdQNZB5UDlP
VW+SHWTRE7itl3kGRFLpbEGyr14gavWcV0Y3el0SVummcGF6iCULGDsPMz+EAsN9Wo6vE+UTD0TU
hnfQHYBHXERwJJIJTFTsJcnsG8uto6BtrTwKrDTsc/+qA3kOmsROAaKbKQADO8dr0TrpbMO37efE
fbnuBeeb4ENcyoWbMkgViCME4D0J8swQ2h5TOijIn+veMIt8tZUYUFhAtEWSbzYQ9qb1Jqu7NAxX
hmjhQnHOUd6HL+jARu6ncipPk1W0MIKGPkJO4ZcmnYSsxBELAeMcQun2fQJPqYofm8S5L830mQE0
cd3ozKIgXIaEFFXBAcPIJQzM9R+YiT4nGRJzUOVWUuCl3z+LgybNIsAareKUjsxTBeyO25V4dyFg
mPMRXQWDalZl/BibBXROXqcmDkz9EHf3l4dnYXLnhESYB4VxlWb1CYBeAU0W6Xi5y+JNwqKVwGrp
DbOsaYT7UmQkzD46PDoU1Dm0EMzvYr1SkVoIQed4VQgKmbZtR/o08HpbxFUSJAX/rsa49ZmbPnRF
toOeyc11ozXbzLDQDQ2nHfpT0nEDt3NcnVq4JflaJnTle5aG6/z3D7vNtEncWR0mHLRjuBb8Mdyf
KK6vRIcL63SubT+kGuEhKZuTxbIh8SLkPjd1lKdPl4dnYS7mhBm7rjtqAWkD18/XdFJ3vNHBBOUe
aAf4NSKevDVXDgwHo/FJFjjnzcTdOVQvkYqPEIXu0TqMo5cWOkrCRt+drbxkgZ1jzw1IwMyJwJXE
WwD987PI9kPSbhqDQlbmhel642TZQ1i+yXKterUw+XPbURyyYVYbaDmRXp4E7b4PNH+Dns5Ks+9v
T+Z/wwZy82wvujY4Y5Rn8qBN09o7RcRTz8py9miYUXYL6h89MjkQvwZP+UDKevTR4x+2ZVYrCO4Y
RrOBT8TwChfc6aucFF0Z6E8/Gz/rPMsf1nwEX0kEWQMSLeqekRvtKR/1jYGL8vK6tM454mffPd+3
rOiHxmqdQwUbJ8+xBqjqhFLdwLM1u0+B4n6I8gRtYojoxvsCIUzAKbbG0NajuQVzxroznBEKKBEx
9wBlm4c0L1wYXIxpUDSlurELrp6KMB9vu6gMf4P1IlJs3jG/BW8C+muy4tUXVtFxSwFGOcOShsYf
hVtOYNGmYm/LpIeNQmfB6IPayU4VQ+UNfRXeAQjBQImn0bA1kaAd3MxCcNwCQv12eWw+H/v/cT6p
mRgqzXp2bPvSdxBggjbsV+lVrB3w3WfHGXRvVQM1T3pMnGnHJ7ZFSrFri+5QQktL86twEnjN+cD7
sIJSI8Sp2UIGCSAjz9LCKxzhwUzlmhAIj2f/Pn4EPzszLRcaGbHetPETNo6nq6ts37D8Z2MEb/VB
gFgDPyXkFcFYNQdU8TUM4GvkD5BDW/mIT89MvGY2RjnySBg55Nhl8qkLk8CSv8vk0QJMriCP1ywm
Z26FObVDWEge1SebJbfI8Xdpmzxzoa4JVvAFs1gudSCvypOkPpHwcUDmdlbpH9RK0fLTSAsPn8Vw
aedw1Pioe4ARmLGzIKD7rGgDespg1fSr1qxb2XFL8zArZFWmyZOQxPRYQVuvDZ/h0QA1Aux8ENgj
gMAvT8VftaD/n3n/UzrQrYZrtZjEIWZpkfkx1/aWZCFE0GDniwy9q+CZXKi3XsH6zDNz2f+KmR17
RDcaQO6o/FI4XATQWkOBoglLqACQNczA52P9P4WEGoKOLvTCzWMYlt2hsUfDKwxuboazcAWo+Gul
1qX3zBaMlQNswktGj237s6G31Nnp1PDDtZ7N5zPJ536KnbaUlYeSHk3RbSYr8wrr26CqoOl/Aqpw
1eXI5yXDMC2mTnQltq2KtzHUSGLCT2AJH1bWifn3mv1kpcwp1E1fjzA40hKCjYS+QW7QBIjfhYas
GsJdiP5JgIZjuUkalOugZ+wqGIfbOMGLOt8aY6tPjenqW+JaQ+3HHS7T9OyHNQ5oxgy2m9wj7DO2
xEy7AJgKOJPx0Hm3U6e/tXsFDcucGF+iUkDQhaYTGrKs9OuUjkdqx9a26WjrQXzvLmWA8Fp00Kjr
6GmXaBmhnO1mflKjuMSdsyJFOmYwb6gHy/ydu6n+2U9OjI5jG3vdBMtnHXf1XZWLKiiEcBiMWabe
CDC+wzPUNOk9AVzzWRqiBr3RAv3TkorfdbnoobsB5tBBjo5zjFWtv3e5lfpVJIwfBY2N/zg7s+Y4
eW4L/yKqGASSboEe3O0pdjwkN5QdJyAGMQohfv1Z/V758JnuKt8kVakKNELDZu+9nhW6bj1uE2+i
f213LnbcBCUSJpNs9pwO6Z4HnbN1S7e6smUJYY3Jqog0/eyGCg6ltxoORxuT6+6RDVyhTEraaO5p
jQCs63cqsKbbIJ/pO/iQXdTOg9q2XtBv2Aw4OZwRWiQMR8/+aWG5f1hBlm+KQBc3PG/mX4SW3RWz
ZJeGvRT29eDSBC33HpIxOOfdelerroVmiSZx50qlYpqkyW1mBMcAO/mDKT37lHQRQYj8SH5HUVH7
3bdVcEP9svvdek0XwR5R7zlH1Ih4qH+fWTb+gTVktXOLLkPrwVT+NJwbpI5g7j3MQXsz1cD7FSBJ
Rxh/4Ge59p6yspsRWg8wk/Ar/DBQ8lLMJrRWOnHRuMCOKZpsJuuUS83ZHPVsauBqyJstuI4YFibs
J8+AzapbkdwmEtmPzrGCjU9hfmnblXzNAxgMu51Fn9Ef7MaTUeJ2Yl5Xx7CuG3eaDN1BdUSBLO9N
u7HxCLA21N6ZIXWPg3QMkL5AULPB7fbA3/kAiQTESuKqJdkbEEY8koVirw0w3fBz7NkOTEOc5CDQ
blqRP0tuu8+TxH9jUuFkEdU9SXKJy9MBny3GCiEW8W4QjEI7raa7sctNzASQs1ZXzCOYt2l73Thd
+oN3MKWcB/5bE3bPC/WOURgAeob3JuaOt69cz9rqtrKefXeY7mqKcAhw4gTlyiZ7wgzMrlE2w+cf
Ks0VYj4Bw4bYrfoiEj1VIQkq/7EBb+xWgER47NMiPZJgzDYDCGchGDU8BEWFw9Sic6H3VtlGuRUS
jLjFc46+dfiGAW4Drqelf0umqmvYwqqXpOVIW6c1Q9gh8i1LtPcyND2/HT0vQXYSTrG9lu0m0ApN
GanikCQEyJLyOru24Z8T83lCXFwYYC1nR4dgIlL4nnt5GVpTUz07WWo9UouUsCvkCdTgvseCOz1S
EsK5cXoFiL1De2Pn3U6dMx7MUANajekF3wwAhSfp1FuiSBYpgDZi1k8wtpzGYjvmot+Uo0rhtJTM
VVToXOxq7Q870zKzUUa7d2lWVf88CedWjyf+IUVzCbYtHJ3oQZVbt5iyTY6Olrs5Q3MzabMU2WTZ
7ILGMRvmF10EgzO9Q0mj3FS8FVvbx4ZWJMzewDm6iaQV+FeG+sN2nmx0b0yptfPafo6p1hZKOy06
XAe7e0eQXcSzW5lffT/UvzTL1YMNtk1M+1xec8iR7h1dFAcB1M8mK52XcW6He8r7aZdYJAGpVxo7
HrxUHBsBsyjijEmUuAOL5s5hYQK7Dfg7sjc4Tg0hbZxsm5FOhhSQrJ075XtA2uHn7A9HNPXOd1Pl
BTvqAxCfqXYKS1Iz0Hj7bodEeofyfGFQLpQvmSU9JOUAqKwsfPKwKpEhbIymj5TMwJDmGYBf1KXX
Cv6XMH5tmHmaiSnfLJrZsfFskDTbFkRXmANvZdAIVEG69gpHUb8nSZsCfdombQtFYMAeIC5if2vP
1xEzmftm14W1k6WeUSOzyDb1ZnlFpTeGAsCSHRTEM0QDzEafXg0YKizV8j2xmjrOQPHGtkJ8FFL9
BC7EIDAlXklO5Mt8q5rB/6W0SzbNOIxPBbQvz3J06qskwzDkXeFtfWTLe+Taa+w5coiAEQ7ieRzz
vSO8PHY1zlIISuHzN0/ObtJOFWelLMLc7dNYEzHjOASbuCjkdWLj38GUvoO5ptynI2pU7QjtDnJi
2KjQkhNmMv0DvauK0Z/VbEwPAGlnc3EERRb/UwEp4jiOfY91A4tM3z9pQZrqMVUmwDqtXjqWvboW
E3vS59VODll3dPAqAUa2HNSU5vKjM5XeDTZEQ3lJP1qNRjZW1lPUOHAjTZCTu846/Mgsh+7D2KBQ
A8CFLbyeVCgz4Ty4NfmDUP4+bdq9mqEL9mek8GwfiYlsnMawY8aFSx4XOwtylbirEbsGDUqGpnbl
xu2cOmS6A/3KHhE9K3xQG1V2DzmsabckReEMCQwNmM0EBbUDJrWhqYqRDoYDqmvfBB12BeH1u8A0
3hFluEc0j8y3Hb6vN3mFsoxbFCnQq3Btqq3hVVeoOwwTKi8JKkNFjUIx99jPNKmaDWfeGx+r57zu
dqQl73JKBXjYAU5eL9UIEea/iKfxcWqxl9wM2H0zVDiCYQwg7+mHTVVQvp1wVF95BcCtQ/bhj1MV
6h4LzRGuu0lhrVt4+gcM4R9dmAXvSUmvwAO7YY6LU6iACrar8IsQzzzXnc32Sdmi9MQxQpy7ElqY
El0AroUlU6Ql6tqueCpRuWyt/wjaLSqqKFBGRdDPUTaPdTi3SMaMc/9bD+Y16RovGnBIboKBg6AZ
iLvUCl6BCP6FdsCXyW1eHYBd9ok/opRZGWyBZhZwjmztvwCcZ3HgBT/Bqxq2HFvvbUMm/lYErrVx
YO24pWNwLwD4ijPSPgRB8lpk8CsiaYHjyFK4HXapbUJIH3Xaf+e+jTIuZR9GKRHOdVOFbt/fcRei
EZmPOuwp/0BKHjFO20Mujb0fAZ2GYEVOKEQVjjmxbFHAKFoaMhDFQ1/696ISf9GDIUOLFqj8tpMT
d3Nz2wBKHHtWPqL5nk0AtYMnJTJRX2FFFHeZ1Tg7pxAq4k72rzTJP5anQSi5g0Nt1CO+nGb4o3j0
KdNyzxpIW8icvJCxfAwIIkcUmNsrH6dP5DqwCcSUe2tUmcQBBQSRcOchc/oy1sAQRbxHCVdz9bed
GaD3qUGkW1tBJJrAQkGJKyh+NImnrkCDVz0+N8TWG0f1eZQLhCxWVrR77BeIhXP3ny/4fIAm6lc1
pfa2mKD7JmyqkRJMnisb3mjgqE8b9HY/GRv3VsgdoFyC2vLIqgEqFFvHY5DkseOOKoLj2O9AufiG
a6G+pjm9AZxY7SCRG2H0A5cBFIGR1hPe2+Ql98CIDGE3T4/Eo+9Wx/yQUL/eKBtBMoBEsCaCM044
lc69k7rq0HR2D5Q5HyB6yINIcxjNmHqy4NE2v1tzpTaOdoaw8ZsW4bX4VwLvBo1E+la7lo/bu0no
gp8bBdhJYCHYTxuaVHU8BzwP88T/5fl2FVkwHkC+ZYKTc48vCFQF/W3itPXfTPB0Y7m+fY09GGAS
HBzbxskpiqTuIwoZbSzULGLlDvovLEkQJtCej3FS4wIpOqZ/atFd100DrHPV2XHto08e+McXJubb
vExhW9SK4qZVnvVY0ax+1FZhPUKu3QP1S8D3cNgjJW52S8uhimfHiG3WW1dz6rvXief9yItabBvN
wCov5YxuhKDcaj7g2ZW1FzMK9ejZfm8zdBaU7fAIB4ZgQ5z8x4wO1QiWCTdphXCn1b17ldKxj5Jx
fAa52gmnfPwtRqNgkYGcfdkm/GhTlUe+6X5DTH6r6wF12+JuzmcPn10Dtn+4s0vZq1jxqboq0AXI
MhrgHAi6uE1znIf4UoqK3npirnx0iwwHjsL6A8q53kxK+mEAlwL80b8jzCmvHDrRUzfBe9P0t1Nl
IaJM7AwipU5uxQAXKM8a0thi9SPkXcdpnHjccCKjDNbcMZrzECJ20LRmLNlYuf0bKj9r23TTnekL
hZo3jJx8CYACb5102yPUC0dHY7uVUx51xG4if6huunGctxLeZsrzsiu/kMgd+KnakL764HMD8Cji
+aguche7oiO3Y5rAdI1jD9EdWj3A4h8jiQpFPEpg6inBsW+5NqCMstoAUz1tuDc3VzRJTthXJeIM
lruAMEK81wvv1Zoxk9PRxwO4AC1SiVbZoEX4UjHQ0xDL4XuYJG9TIu/noW42CZSosC0zdznRMBvo
BxMRq7RC9PmJe3eEBbMEOXCfDjkOJu3/7iuBQlbQm2hABWXXjPhB1ZjRQwba9tbvqzYqK8V2huYD
ispeGVsW/ZVmrQdTjOp1qCceqtrFdoBvVZURfzf5LVpYkBCHGxA+wPqqBuyeOOmOSgdwxpbdKFEH
6G8p05AXHBXYDJtmIb2tEk0Zwf5xwB+op/UcJh2k7gH47/o7WaOhrBRVvvMTQAayoq7ukbMYo8Sr
y8d6BDTdQ5wXjrXVxS5sYzYN+m3i0gnEzjSUXI2Qse9KV8N3IU+mjWIGXEbTQdPWP1bQYUTcl7+S
2dyXA5vDQY2IIhBzXFF7fNVz/YguPb7RY2ffw22vw4HeYJJ0FppoQXjfyD639r5sxgcvg+VI01s4
JJmcojJByFcQ5D0IEJU7UzdtGDS9/pW4s43OFTgnuYjmsdiqPLR9euLjNsPOc2BEYhKzHeB/ByZ+
+iGV1pvh9HplMhQ3OZw8nmFbP1w1+P4KnVw0G51PXcxLuBYUZjhyEojYL4dndPdAUAkzzR+WbnJ0
38J+oFH2o5l1HicNgm+vsBqEvMwKhWWmfZ6hFVsYCI9Zg4NRirmC6Vrxnk/5r8DzVNgPDn0aO32P
NswhaibP2WC1PVfKAb7eRTICfhcEth0griAln1xp47/MrJljNDBloU1Fte0s5l472qahJ9HUgYqJ
TCONNql6XzLfgqtQXqLI0YgE8mc0ZKVR2jAH35rEeRTT4N1rz8zXJaTkd7mth5sgq3HI4gsWIubE
pZh09lCT7DB5kz3GarKmJzFS8WoHptrncpQwr3fErd11WSibzZDvhGW/UBtmCEEh1fXESg9q5aDc
MQ+fLaawdFROQ3HHU7e5llOfbC24aRwdSBehhK3qbT4VwU4wdJfxTNc7z3b9DZqty3jMaXfLeT7g
u6086TdNmaMkGrCtY6FOqQKNnQ5BxJZ1p4MNJSHQiURG0c1Uuz/0YHtxkPcSOYAmRXPV7OZHq5Le
HWyM+m1n05Ouy0+u4GFrR/hMPp3F1gC3tKHYUwvuNTyY8RmDts9jbprixSqLBGtfyG2QiQDsBYJS
MOZ83Ph1tofRRbPzjZoBnC/HHeEZEmt5WqKsysgYuWnpxTigVFwIu3lgoH7AaHRg8nmiUiAPI+Zr
5pQMzmd5tUmbsQBOvM8OqCXyBzYY72CVdYvP27R+wfmjIzQtoV3l1JL8Nrmlg1oXy+8S3urdZFxx
GOWpiNPoPgiHvnL3rSfQtOzD0gXS4LG9mWUpfxDJ61i6LHhwENhdC38qQtgL+RqBnQ+4reWiWU3l
w2EEXy8Gys/5m4+m/pFbSFgF7JRsmRjZ+liWG2Fz+HRygAO2aAhkvxKRmB02cjTYFUhWkYZliMJm
eTCeKNGPlZMGPXLjkMSk5vmlvP3XtcpgWUSnXkr5mLDmSMElSbL5YNNbC2Eby6d7qT9Sbv6lbHyW
+fP5BPBKAXBZSh8VvGQsqtpjoNGm1bZwVHTKvAlJVWa787dYScMv6+hoOwh4WiYoOAi6lUgDou0k
xsaILM7L+TusPcSihNYLYJ5622uOs3ho6b1O4YqkLlSdTvWxr9Lji7qZB6/KulO8OcrMvsvcble5
xYWe5rWBWdQVVZsNk0px6am789C6cMI+dxO8gKoLle+1cVkUQIq+w2cmCJPHurm1QLgmAVJQ49/v
DfqiYkZb0lmCY6Y66OfL62JH4avjWBeuvlJcWfIeczt1fFRF+VUBbOJL13IrNrZgj/3IGiuskEzA
195A5YXeiJWR+p/+b1mXqAGI9qitl1xNMckBLDV/vjVSS+XIbGYOt/ZyPsxJCWOfJtLjY6e7CxWi
lQm67GEceQk3ljZt0X2WP4KdfuO784Va5dqonCbup7p6PSLjlnhWcySwmNvA58IJGwis7roAuczv
jc3p1p9ukRJRuRwIj6OF/p0cARn+kuLj/MXXhub0758vzprEEObMcA1+q3SA6PISB2BtZBZLl8KY
Vis7c8CAGfyoBZT79EH1I6nJd3rNAriO//+fTl3LAdLdzHBZ16GPD2tLz6Gglxoz1n7/YvEK7csK
fdjuQYNJr6xnkr6h1/DCO10b9kWJm6US+KUR/RIclaqQdv6dIyd+oY9hZdNctizqHmlLJr3p4LF3
4CNjFxaFcweTw5pf2JZXxmZJLuaO27O2SPWBwd6rAjgmGMgNGD+b85PyP9+pL06UZc9i0arEKtAv
fTVQYm8CfNQ9eFMDiVwyR6jat9ACzMORTFaNLc4v/0G5EXZ+sFdmvifjQwtc9z5wguAJtRP7JyVo
HtClXT0Nhne3kDwlG3jHzRc2xq8VV0HgL/YAZ8T55yVAECan5F6Uzi1sJTX60P+xdq6ggAsG+W8w
LD3p+ZziVzfL0wlcNz8Vyg/7IHPYDt5NNlIDBtl6BP2k+ysGOMAw5pU/tOD6xiV5/8s1FcqarCV/
VEDnP3UbIItxfsgZFs1XI754Bi0bh1kISSEqrrOQlvQo8/m2VNYLYC1P+YwvvqSBNOH83dbmz+nf
P+06KC45LeX5iHoiDJPge/g7zYrXJmUXYsSVo3HZxgnRlZa0macDhOTXY8b6cPbFw2wDFeVM9t++
GS68+7UHWWxy6dhAQ1HX9iFn3hHYzMeMp4AUXuLOr72VxRY3VArZsiG3D0SbbYNvZ61xNDqPLYGR
pv2YeBd6HP5DQn31+hebnV3jQxmG6/MBc7OIUHyiyCG1Hso4NJnjPLMCFPEHNT0YxL8bXsBxmqvR
+jlbfbUFyy3B1xQS/TNa7eNsJpmJ6FCjiE/mbnfqeHqmrHZu6iEjVzUW6r+glcVewHnixqpSc1N1
VlaGXmUNdwPMMt+h76FPDsjibw0q0FNU5Iw/aUbHXe0K/iedPfeSWnxls1xSCG3llSmxJ3Kg1e8e
Xay989fwPoSNb3x+rq9s9UsSYZmDSqoEbjDYUxYmbbHPB3NBE7324xerdhosjxrHRfsOmt+b/Fcv
bhn9UN7b+Z++NrsXp5RR+SgL35oPXjba8QQPPJSM4EGKakN94ctn5RZLOCxnSvXVVI2HmisTBYAE
AZMyFEiptN2F43DtFqfF9XmzcecWAs9OHRLKN22StpukorsWcskLu9nKKl3SYfuRNn4KQ79DPwj9
m4Hrv/MDpt+hRlI/1IQ2ET+zeBONzZC9nn8zK5PKPz3rp2eavKCyA9WqQzn7wbaTVN45TvUtPw0c
aKe7frq6HIKCZxmxDyyXalMjMN9k3DoEZX4hfviaiIA7LPfNFPhpGJ6aw2TyW3DgemT8wh7CO5lg
jnVkQ9CX47jzjQs/R1fBOpS/2ZAlnx+9leNhSXztqwZpHpR/DnoeUJofQiCKwVuuIbzL8Za+t3r8
xZ7qOwZ+sjCQOAwAInUanG38DYe0C7NubQosFie8gCofDQrugTowXbOQmOm9S2SnlWuThUQ2hxGx
bjRCazQkwBwLycjmUpPt2qUXM1cPkALCVtw9dIW9g8PtH1GCYXP+va6s9CXStMBuosWIa8sS/UAG
zuvBO1wvL1x9bbNdzFm0ykFLD43vwXaSYVsAngp/Jne8c0btbypYsX33Mdz/v/ymDCn6BngamMnm
oZQ/lPe3FJeokGvjv5iVfKLQMqPH6WBQzUFKMhyyx++N/mJCJrBWKHEyOAeNbr+N1QdvPvoWqEUv
8a2+lpsE/wM0HRkpuh79//C8QzkqSfvf6DBJry2qAyjSu1Q+cN/q47kEf/oUpGQPOkD3xfnH+9o7
CXdfnCNIcpel5dfjgaV9cVOaCujfwIzBFiAS9W/02joeXDk8yKLxXhOoi1/gcRVsJjIWAGJQtlfw
wtxmNicb5CDAkstQcE0p3KSgSPU+zv/KlUm6RKOKHH1HI1WI4wOUFFHqwEnngOwAvI6OMrTpP52/
z5fTiPpL9j4vNTpkWNkBK4p2Htv8rtQle9e1Sy+m/+yWieABxC46KBD1Itu8sZNhvrD3fzlA+OGL
+c9o5ySJtiQ6hB8ZurgKge4JQ1Fjci/c4ctdCHdYrAO/9GWBin17RHoe7fe+P0SDpa9rMxbx+cH/
eiFQfxk1BWiNAF63QyVyhNQFOEq03IX4Fjao1AcRZOP44jl/q5WXscTrBx1Ho5Ck/gHt8UVopVCQ
g0h0gbmzdvHT+fwpzqgmEwD3pvNjVjT0z5CkcxXy4XuN4RilRXSMlBMB32Mw4ED9rcffBQ4F9D+c
H5eVl7wMwALVGav1suDQDAGqgFnDt2XuQYvtTMGFt7x2i9OofRqdnJYjKkg2NLPwsJPvZXPrmufz
v35t4BdHmbCtCqc6iqe2cyfnm2r+c/66K4trGViptrWyVqJC3tQOauKw0JY3XLc8lGnTvBQG8vvz
N1obm8UqRpm7FO5Ep2NJ073S6U9TOz2Sf/aFmbl2/cUanpu21C4rYDhAe3ReCdPC1czKkgi5Hv/C
FFoZrGWQ1RvbMox35qj94IGnww/AFh6CWRyUar+TIqX+8uPWKscqqGc/P6rkBa3yc//gfM/3Cx23
/392zr0gddXI9phRCNUSzq4qPt0Wnrzw09f2OHIatk/THz5QqgdwpT527j/4B+4ztJ+31RiL2gvx
xRV24kSno0Mk/Zfzk+r00/8nCYLROk2GT3dMB3juKi+vj5brviYBOp516qKuqATbyupo6kuBzNqb
X6zsEUwUzb3OOQ5ltidF/cMZqRsFyouaxKq3559mZY2TxRpvtUyTuXWnI2SqV4lt7QsPHcPnr732
AMsj2hQFTzpR44gTz9OU7BV6ugAPf7Dq71mf+0vyPhqY8rzJTlsJnBygiJA6yu253skKLJTEl3V8
/lFWVvp/ithPL712unIsfVZBo9OFDv2NNqWwtS/shysXXxL4obkpuMqoPCbpFA717yzTUffNI2gZ
j5qU5PAA4+bYBH8U9EQJ+WDoDz4/LCuzZxlHEk9NPs10cHCK9Fby8iWT/SUY3so6W/L18xLpQwtC
pWM1PaEnP5zGjxIfI6V4tCE9Ov/710Z+sZarBK0hfeHIY0mevfG+No959/S9S5+G7NOMEa3i6Uxw
acZvuf+UpG+9//a9Sy/WrAVvbd/ugcnogeKwQIqq+RQreSFptLJqlxD8rkEHiGmG9thDdRy3TRZA
kZSk6AOTMgb07cLG45x2gS/20SUM36aZAwcRVh9ZXd5UhX11ai/JdXsFiskRfaUGLehWEqKldAvu
y75veRczy7tw+7U3vzi6YZ1l9zrlaOhp06iAwnmGa4dTXcpffJnso/4SlZ87TUfKhuI4QOdmCFnS
3kuzF1PkB4fXG54hUR7oafOt+bBk50P+IxSEQOY4AEopQHHog3+qvITrXBkpd3GEa0LdVrW9g/ek
3gqZ7SRzXfSAXyJ1rMy3JT2/cARwCrZLgGb5KaAHmBgs0fufPbuUkVl7F6cH+7QSmfYnOIYX9VG1
eQJ7jrmLmtoXAoFg2+8H5F8jlVvej4onl3DwK/uiu1j8TjGVfjomwQGqMI2mapKGE0kfzr/utYsv
ln+SGeY4ZV8fAwNtROLpl5OQ4/y1VzbdJSm/MEIXMvBh90OhpvTnsdwH+WgdZIH04STQZlsCV3xh
Da7dbBGeS5F2bk8BCk/QXnNfkKG56l3pbwcfeSyAyfm+l0X383tPtljwzKLGNjV6hPhQYtckpvvA
uqExLC3Fs0jkeBPgthf20JU1s8Tpp/ZMPF765JCK167/54Bihp728w+ysl6WPH30I/sw6C7r49i9
euV1Z3iUQwczJX/PX3/tty/WexOUUlg9QENQhEST88QZC9PgkmR97eqnp/q0GLH6AiiiIMNOUnpN
KrNr62YIJ3/6OP/rVxbHf8iWz9f3TMIgvm2O6J99VKS99Ux/4Vtj7dKnf/906Ub1cDLwkeSY/Toq
5aHD6jv/o9de6WJFT1rz3MowXTIJLJtxrzN5q319UMklq6W1O5wO4U+/XZuxJk0FvBOj0Ndr9MWH
slM10rp2FOTm0la7NkSLFT1AudFBVUEOObrABwTm8Zzb30p4Q/O4WMHcr9mEagY5lEDAZckvAVVj
Q17Ov4KVebmk5WdM8QJYzeRgMN0NfDUm/W5fjJNXjqAlMIjNfZnMrkwOiY2ufnZCRSb5o66GnTpJ
vFz0Tnjof/7eoywWsDN4lponTgAs735kk/ekrG7jVZe8yFam0hKN33NETOKU9HAcSHWLNu4NNGAa
/PHi5/ce4PSOPk1WkF2TxNgNPdKsvKtmD5LrKkc+HW3z37vBYiVPwm/hrAWhrQ+1tlNdtZUfCv9C
s8fKqbaEtwhYB/RcQe3iNs9S3/oDBGbpg7Bfmuybny1LgIuda0f3SW0fGw8EgsCz/8Lm/sODS8+F
AVp7x4t13KcQyAoYkB297gBqaenctsV7p9/PD//a1RcLGRagY5VWIBpP5KMmj57i0Zz9m61vtUJS
sgTM27N0TaKKBi657Rg2s8jiMmdq29iXHJ+8r7cLssTMDwCTote/rY7c9+o7Ski2A494uCogDYt9
YD8iv8/FVWJ57U9eD6AQ9WVRhM0wJLuqYDRG0FvGbLRLByKP3uw96FLCuuu8D21KFKcoF5uSZPaj
ZI79PGfV8B44FsSj2rW7p1Hy9AHCVedV5EVyLHlOXnre2DtWJs6dBe3ztjC9lUY8K+2fSR5giU6S
0Uv7/NdvkPDFFmN0a4rBgX1J0D8Idx+0DDLXh0k+nZ8ga6N7uu2nDaCEGk6iVh0cITuD98NHAhbE
IB/OX/zr9Un+B6WFGrvVuZ1/5A50qNIKG45UoVtFisIdlXzrG50sSVqNKVPo9tzgKPxKXvW1V247
T8OPvayyzfkH+bqjEPN8ETZUakILZ9NMx5OI6mrsx2nb5j7c8QqWpbuc8+ypoXQ0D9Apzg9FnnEV
BcE0kbhAYhFdwpjXsdOfWOayhFRPS4jYOuAwanznO+oqGDK+Y73X/a7YqSvBwPPjFxqVYKM4FySp
LzzH14cjWfpeSGr8XOrUP6KQ8UMqdAGDeaByfmsL5y6rzJ1lggsny9fxCWGLERvtSUyqkP4xgXhf
pvKKOeTCpVfm7BITD11qPpUetkwxgjWSQ5TE3gqAAM+/65VJyxYbMhmUVSekxUc4YOSFzl6FL65S
KXeuC0l/FVwIcVfW9VIs0KWJ1LVf2EcUsSnyL3T+4WcFpFasA2ykqC6BXlcGa6kSkI6EOstKgmMi
yvuKZbfjPEJ0lrUXOhVX3vNSKACidiHKSQfHYhRR6Tehaz7Ov4iVEVqKBJhf5dpzcGUDWY8CaMbc
5vSxBd7j/PVXXjRdbH2D3wNz5BqIQSQwNhrdkwaaZ1a+zqnw7kvSgW4CWMylPNXKQHH3/++02ZT7
CssOm2H6NtNDEVyKIFbe8JLpBY4Cktlak2OZX1OThrb29jCUvRBjrWwZS5gXtNmFhEcoOabZGFPA
5RwQ13j/oid/jzSrk/w7/zZWhmeJ9IKAM6DVmJJj5fErMNZ+oxv/wjG0MkBLfRoba3gKpXgEAAX3
kAYjvcLHGwvK7s353752g8UZnUyA7gGL4xxz9lQw6KblMxhr4fmLO2sjs5inOaBNCckGekwHgLPo
O3PeGrCgTfI4D7de/8dm91K82O3dBNG+Z70E+pLt9X+efv+bOCZLumspp8JFG5E5krGLwWKMuqF6
Btspqu36ox2K7Sz6Y1mOIKv1fyY26xgyyZ/NmF3VFB1ZfbErZu+ZWerCkl0Z6GWTC+SLOEer0Tvm
iUGjyN9CQYSvL8zAtf3gdNNPoVCNDxXaGUBJRNWFrQBUofYe3cBcVfp6Sr4HzCX09JY/3cXtiKbg
cvjHvldRBYsCDmyXfUlVCOQNrvPFK1uCyQG7ciiEtP6xHZw0To0V3Ceg3RwCRgFWZMR86GqyfyUQ
AJeoZsBQI9TCT+7hHAOGxWh5t242BzszIvMyubMbkY7PaTQQM+0aqA5i0Bh0jo3Snfe5SPEJbwMK
tBVZBlxSoMnBWDy7oRCIx6UH/bCaq/QN4mizcbjsd6KYAZrVNeSvPhgv25EDGm01VvsIIIK/hSXO
BOAqoTsxzkmsUWDcQK87bBPVqKtxEuaqRzwcdlmnYvhpTMd60vTWAbPsys0rAJuBWjt07VQego44
e7xPyAeLRsVlNZg7u8utv2U+PKNrTP+amiHdWU3iRcavgURCb9qBGLTawnOyba6BlZzizB/HLRKB
3oalzriBfYi6pYNqx6jJC3o7OE3/SDrv/zg7sx5JcW0L/yIkg7GBV4aIzCDnobIqX1ANp8xsMxt+
/V1RT9ncJJBSOlJL2X1wYLw9bK/9rXMJr42fX1V11DOJrUk93gny7i3kGuTMJCQTY8fOqwC8AqdJ
+ZTxBLXH4u+AM/6dvcCSBByKqQv1sNCo500X2A5NAK8f7Gdg2uRjWkyZeZYsD0VArYn/7IQL0kc+
Zi9NUUIvS1uezX7CgEGhVapIOBJlBigG0uHUcyMYexvILKjwHty0zHmY2Av4TIYD7uDOVLURQXw1
UxVkyZZsxESr4O2Qy+8G4Hpw7WyBTpphA3x5PjxLXj8Z4HwVpqkqSd0LwI8wdJPATOuJ+RqVVBEg
FcsRnQZFwpii7hlOon7S87nfebutyWcVuVNiz3WW9FZMTTD/QBtsXj2oRa7HBmyTy++20cS6gk45
LhI+GR3ghNOT60W23kM3pzRqTXd5+1oTq+3tUjjAfjpkiiX06kE5ZD3gOwVOwmdvsL2FY+s9VmkH
8JBGsAtTK3ZyfZty654p7LB6/X75HTZWxHU9XUMbbk2AusSTMgEFEX/MzA4vP3rjl68L6XpnaVyT
G1Nsq+HJ6HTYieowVdnj1x5/jpwPs7859x4K5ckSk2xCaWcaKuvdmv587eHWfx+elZldlG5PccXu
lM/wfstvJY6ycdo2i9pZgTe2g2u15kxk60pbgi/J1NEb2ZtSBNQfeNz2xfAbcJh3KGl/fe19VqNo
IZjkoUW3Y68eg8KmgSnvWLtX8rYxiNaSzQYEQQ4EIoPZ2ACJJi8znyfNjlztPON9MkmtVZojgCyy
hCFrnDYvKbnJp+pIcBtAWbMzTrd+/WogdW5LgFhhABiO5a3Wy0sC98jL3b7121ezuOXq2gCFx8YF
xnA9OCkQR8vwfLbxsBiwSZcbOf/OzzroHH8fAkE1QCYrV8+gdfYCFdqu99aQzHifaA1YD4yh/sJ6
a2/QbnXW+e8fGhM6Bz+OFmbMsXL4M7Vv+/Pu5/KbfF6qB4oi/e/TPcVJKmhDYqAQfNByu1voG8pD
9cjemnduA9oWeR2SlIH5q4/5tR1WN821dcCO4uoMQ5RPNfgkUBM814Av+u1rNh2Iv+cdu/UxV3MC
arloA+kNSO3jcwNNT+84QQcIubcHe95YjtdFNcR0JnMuKzPuyitzqHHJiC1jbfnjcGeMr1U1PBfq
6nJPb8zNbDUf1COmGZHVZmynaQLyzPjQ6vlJiHbveLHRWWsBaN5kZolaBSuWOXke4UvrjzWwgjnK
BlAnODU7c+jGe6xFoBC3jUARdU3ssjpkNniOxDrO1Z7F4dbjV1PDLIDbc4oa+5TBvGNNcsqEd+tm
9bfLX2EjmNYyUGG1FCxMdFJnt89pZT01ZNr5wBuTwlrvyZPe7VRXNLFpUL//TtzvC73XCXCCfy7/
9q0PvJoI3Io44AuekRkkA+qnBnfoQSbSJ6gcudzCP93JJxPbWuUpirmgiIc2BsFeH7I762QHwAGG
BPy/wPZBqu9C4xYniUPin55FmNxVbzz66ghehXvS5md5cUJiIGebAOexKxeYUXCfHUD7251iwa0R
sNpC5l49OJx4TTx6hQ3KK7JAk3i43H9bz17FeAUg6SS4mFGCM1hBOid/rBRdd/nhG+Nrrf5UQieg
jhg0HkkR5AJETOHEhjH5jgHkaGfvZJA3psS1DpSPfa2AWLZRsW+DDj/62hj8PAWIRINu+lCc5fey
2nmnjWhf60IrI1fCMjv2r7Eazgfd0Pipt1fUuBExa2noDGaDFjaSi43RVD6O1MRHUcEjzWY41+q/
l7/Lxkf/d/X3YX3uWWNxAo/MmJRLNJf6OpfeTnp6q3tWEQ/SeQVdxIB0COpYHfOXAcGvglHk5R++
9fTV0m9R3AmkGb50mr826pdtczA/f1x+9lbPr0K54rAmZRV8zpblrudRay8vUllXZrJnFrXV66sw
NkugWZiLq3nXSuh3V+nmx5Ile6rPraevArmcMsK7qq/jvOjeTFQCNvZEdsb8xrPXks96KKWkC7bu
nmve2H13M7BsZ/7Z+KJrgWcvk2HMB27Hjhph9piF8/mf2d62fevxq7UZ9DovW5qRx8Yw+e14YNgZ
ivzl8ojZ6pbzSPoQRg6K0LNhxrFYylT6IESE7uR+LUSt8wt9eDayUKmiHVdxM8xgzgvw/wp37yZm
Y6ivNZwuN7y5yMD8WvL2Ie+rP93gwo6D6WNeN3tQgK2uX8WqAaa8nStHxpqOZtB2fR4IuIsG+TDv
lbFvvccqZD17cCZIEIYY0OoZuLjSi+227586eMzd9NPc//rah15FLp8XyY0F7LhBQL9timsXHhpf
e/QqbPsksdsFe91YCBD1XJDfX0dnrt4uP32jg9ZiTUPD3LDLIReBk/A3A+xw8MP532VM8wDw6701
ayMO1rLNDHRlE75AcDrE9jSCI0V7cIbO2jnab6zu/+5KPkTCXM4N+PflEJs2AsDhdQ4ugkkjJ1dW
mCn7mPTCjKg3m2Hf6m+XO24rrf/PM+lDqwKJo8nrlBUnrPDuRN/xiOuBIvNdkutRNHA3pR2yCwQD
LnDkCDsIwsZ0b2RvBM9as8drgCMdMExjZqXBBPotYqaYdubcjZzSWrJnm50FCj8eLlMdFTlo5bqE
NQmg7i4JZIeiC72Xdth6j9X865aFMPLFhd2XATQ/pAOukwbGtDMBbz39POw/fKSONBI12NgOeOY0
vi3QEwEB3yXggjLxxQg6N/2xiRTXLwkpEfrF+MzBBvYHqwZnNTFOttitZ96KoPPfP7RS1WKospap
mJH6paX8ah7GnS3T5khezcPwrO9K1SF/n/LRjTHvOzcCBOzvVY7NR2ggLTSBvlzaj41BgAmHE673
mpueY0WXQ+n8qT85oP0rkvnwbl5L63ScyrODmSlwk8K+taDZSlheBHK2vufN8MWGVrM0DrNTW3nO
FFf1X6f9MQImDGNqf86AVk/ZTiPn7/7Z26zma1WNxrik7gQX7678NiFDchhamFT5BMLIr91KrN3+
IHRrMtdzwCyveBLC4FdcE7PPo1rPe1jRjdcgqwGH+VoRV6dj7IHNMy8B967OdPfLX3xj1VnLRL1U
dw1FkVAsjYodys5corKDEarRV8XBK8Ve0ncjatZa0UVpU4+tN8WZhlaXebx8TQwM5Z1d71YfrcaT
J7qlVSXzTmn12jrPLYmyvbzIRkyQ1SiygPQSTkmMk7ZzuKGg7hIHYsOsrzL3tDRk5ztsKBnoWi3a
JVzOA+XGiY51VKkilH0V4fL3YGcnYrBXJ3kTmT6NKs4cyLThgpNnoct2juWf9x9dC0kXtzMpUC5j
3ABZ3TUiZDzm9nD4yiCja51m25kmVuhmjjNgF1PoS7MycuwZF+8Q/R8hUS13GvpXDfb/Q556q1Vm
6poF9t2ihSK0nwCDAjA9MrFUIsfgwIxROrr95sBe428pE1jCaYlF1RidJyiQLMw83XDI62WJmgZI
KbhmFLgkNrKm+dvo+nxDXtD/wTIL+bepkX3gTUV/XyUZro47mMKTGF57DH5r3pADxO6MI4zMRlgx
Xe7EzzFUDl2rjTLaFJ0NxlGcioy/OrBiA2kK1Utp4OYeLjqqzsbltjFHJegdR1fbXlgUQKl3MNcD
Kh/wdMvuvl/+MVvj5fz3DwsFd0St2m5MTi13b5IRXitFdcQIkjsv+/m0RNe6VVPpubNJ4p6qqn9Q
ZnWb5vodhLInqzZ/Xn6FrSZWay3ECa6ykgXXDuYPs7m3sUGsu2/LtDezbizmdC1qw2khh8vI6J44
gACqA3HJ688II9SxVXNzFOy8Dc1jgX0XvFbmHU3a1pdZzYQy4RgXYPzjtbwWziww0shx0dK6+evl
fttoYC1GY94s3RoM03iZ0zAj5TWsWGLE0E4If75Q0LUgrZ3N1mSK6ZhQlMTyFsawZTXuXI5vfPM1
HZ2mxnT2UTHjpmp+cm2at9hdqQPT2v0tNKiOl7toq5nz3z9ERz83KI6ExXDsOO5wxHzwQvNxuKkg
jgktT/OdXPPnKxNdK9Cs3kjgh4XrpUI9kJn4RX40PeJn4//2UuZbLay2HjxnEhxFB2QRZqmTJdVz
IrUZDBlPIkGmF7lbAr/VZatoLIysKHrYgJ4c8k3Nf72CB33/LcUe/vIn2Rq11n8/yVgbQzWkyMun
4okncFRBZSkOUHwnKD4/+AKc/d/HFwTXVk09Yf+h8qeUoZJ/wryolu/O1FxlMoMp5FjkoCr0j5ff
Z6vB1a5kyDo71dXknnCR3oBfWszXvUiy0S8MalxNpCmOsG2y/cHjf9oakKXLzW5041oxncO5h1k0
xUo6JeGIjHpaLJFBxc4uaGO8rQXTc5kZ5YzEKx5PD5YFJvwM//LCagK09wpXmD2P+o1ZZq2ftj2B
lK5L3JNSduTN2R+nq7+WYqFr7XRO4DEElqJ70iI5ysW8q6S9k/fe+tnnz/JhYllQL5C2gEHHZmfI
IHO6v3CvfPvap13FumFos5dT751gOffG6+rZXuS96Q3Plx+/tRyuxZdZqoY+WYAHgHnEALfO+WzG
SnTYG7ZzPbDWDDw7g1VrKpIrKMnUY4Wg3clLbcwua+3YwHPHFIPBTk4DH8MC1qrFTcrfOmOvFG6r
gVX8w9cWpTVjmZxg/tf4k+5fnIJh394A7MD2srRb0bGKec/MB1WeQTZNC6NSCw5zTGg7kNIBTjNT
Z4JkuXPbvBHnaxVZTk3XhRvhCBbTcz3fNMn9lN9fHghbjz5nuj6M4baU7dhkBor5xTz4QCKUqe+h
9ObJsVO+V1Cw0VX8/PcPjcD7sU9Ae4Y4WwrnwGFBdkgykT/LslpOlZqKKzcT8xc7a7XcZ9pFPV13
JiSB7Q+prj9jgJf5n6/11yrm4SHvpa3A08elDkyghIj9bWR7M+7W11hF/ZwgSctNgj3E6JRHyxuH
qCH2dGytsT987QVWS7ul0pp5htPEFeyo4L1cJI/IdHdnS1628wU25kW+Wt1TCmPo6Xzp1RcjicrG
UoEyQDn52gusgjtzBvQQJU2sShgWa8cFCzZz3ho4Au60sDF9rCmMCXYIA1feEttsfjMn59GtnQZ+
4sZDJs2vzYFrTV+3dIxlCy6Sa23Dw3oJBDHDvLEDM9srjd+oicBC/d+wS3sY3LXCsSFSGexrs4X/
ceq24r3OZPqrHpPh0WhNfppbWMPponUjIG+gh0KJIPDNWCFiyRLY2pBueU0aVHQ0vIDN+qT11w5H
6zuW0ShaGMTROrbpi5s8JepeOzuJwI0ZZ83VLqUJhyuBzXjTizcQrsxrWHh7QSkdFWaGGB4LY5do
ttXWasKpWwU3ZGzEY0oeZg2PMQnJhoYfmfuGupKdMbkRU2topGHMorRR1BDz5Zr22odz1tc2kWti
d2PZhuNm5/K+YYicESuYkYXa2StI3ZjS1ppDOgqzKwTWLlhX+631OhbX2PB/8bevZprRS/IGxQ9D
fIZ2TT7MHqegAyDqdgFFZGerdI6WT5JYa9kgSmd5TQaOnPJiedDfIEsKg90bpxVQUVL9K2uTxId9
7vXl6W1j8llLB03KPeUoaOGUcVoGGGhnL7QYQ6P3ossNbHyQtXSQwz7TpOfcbwNpYo9MFa19D46C
l5++MU7XikHe2HLwlgz7icz8gYIVy2e5sXf7vnHMWoMjeyRpcs/QOO/AgzEg0umCYXa6e4ICyTZ0
cqlvDQ+lFlXXdDCGrJa9BNhGn63vadlQwMnNBXaut7jvQgvraBHqxNvptI0ZZH1RK7hMZ0fiEkuj
WiD3bRdGhiOxpoM32OIauPv5ziSqHXea23qb1YQFIKk12Bn231TIGSY4k3dvWf14nzNT70xXG6N4
Lb1MGw6TyMx1TyaO4GFXjvBq4cVi4OWcEqqMtDB3DqlbY+L8kh/2lhklcBtegDJMnOFtSBich51m
8eupuhEeAzuOwgnU1Q82x8Xz5TG+0X9rVrwcAWfMhhS3wLCCT50sWLzRz6sv5qvWukyuOmxhgVA8
wT7VL3Gh3KN0rTJh2r433jamNNv6b5/1HSDWDhQgcVFayw8+yuwR9R4Ejr8thKxGV/+0auPs57M0
ewVXW/PCateWsmTIRTq4kPjO957TXblDH13+HFsjYHUQg6K9M8cW9z9uurw0uCUI5aTuhjQ7CIHS
thH1K3M9PxdW8ftygxvffy3OnMD0dR2NtbhicDqvUnYYM/Oa5LWzM8A25oO1LNNs+jyRdVHHdfEu
ulcjgVTfaX2B87lL5E7gbJAi6FqPSZzFtKpGuzgYKx2Og9ZBls86SJOpOgApkB5tAp/W3DLE41in
NbYednYjmnNVJJRnVzBRK79rYZUBHKGHYCTLAEmk7fmE8/qmhfdUVOLO9zgCGR3oGcIfkKyGt8vf
YKuLVnPY2C7AAzKk8wWWfBC6OdIItfc8Np0Pk/fj5UY2RtZa7VnizqM11TzE0iZwZyXwPi5DRq9o
UR9y2BbPQCvO5tPlxrZG1TlyPkxkzazF5DQzPy0Q4cJd2tDAbCh+BzFNFl5uYiPuKf1vE1WTVCWB
7Q+Mj0+8/9138LlNNWyHX1pYXRjZF+NjNb2kECaiXgmIeUc/987tiLtS48flN9j6IqtppGd538M7
tY1h/JU/z47DI88o2EEyzxdLruG92/QnnWvnCGd4c+c0sdXqaobpOqmcGVdScce/w87Yd2V6y+h9
OsITbJnDWsmo3Ssl22hrrRiVjLqwThNLrLz2Spka7pDGsarJTQ0NVQMP+GluI6PYy5ZsLNRrFWm5
cNnTGXdG1lAGSYY6y14Gk/2TWTuBujGs16RQUXrZpOdhjmX/NE/3c1b7jO0coreevZoEGtvreDHo
Mc5QNnCN2lD54DE2ByUsO39eHnAb69ZaTUrdMcP/UhgBpOqusNmrmRsvlx+99etXAe81Xl6hqByX
IJz7AgofGJL4BdlbcTdmyH/T/of5xGxxn9pmBviBfdaeUisHKVeicxpjlEGNg15k5V3+/LV3WYU8
dZOprvqKn6zMuRpo/ctcyrtCzo+XH/8vdfTJIeyf2+OHl+nU4DhOgQwiKjrYj5LAw412Bn8sqikL
HCXyMEfm7J7B6hBiOZWEYnHul5GIwNGLxsaGjZHHM/MI+1kGXLph+KO2kLIdWRGaQybuadurn2OV
4F/AOT1iWUuDxLWyd8ld+3rhRXvIGZ9iT8o66CzDCKvW6v18LESQLARwgSWzTrwuWWBIycFFKtxI
dG33OHkCB+tMqRM3UviyA3QfOHOLNX1Y0iP+C++VGinyBaTnVy0QOCkipK8jO7U7PwXYpfFVO6Rw
gKd68T1XPti0fSyr+TdA89N7nRD9R8HJafJnO6cRJOcmvCQUTMvtrv3intdaTYGmA4FBYnF2ahbu
+q1h39Z1VUW5yvc2PRvhsIZ0gkzCptxsgX4u3iab+cr93s17ubCNYPin8/kwfrye45KpBh7XNOsb
qt2nanHfjdaIOs99r0zFdnZuGwBr+k8u8qGhwWKN2S3YjGpqJofMGw9VmR2lYN+LIu987o0vXTnc
5u50z6b2uiz0Q5rAuPhynGzMVmvF4DjaQHpWFsw5wI+B+CDIk3Znrt169GrlpfB0k46HRZ06vzWB
x/u3yz9567OvBlYqpNdiizVDwOn5GSp3FDRPabmHlt342Ws58NzWyrNAm4Bid/4GvPjrwvasZrce
vUqvVrU2gd1T/NTL7gXf8MS89OFyp2w9+jyMP4yi2bPA6Tm7f4uxScCjk3BhsvqdL7nR42tW5+RV
7bAsQKbyRZyGmVzxkfnpaH9tDK41mKpx8RUrEyhiuI7egwmqUemVmMuvy12z9evPXfaha5oiWcqC
2kjF5O8ODsco2vHP9JDLT9/q+NUOWWQD4+1oO6dkrqpbs8qW6wI6lcPlp2/9duu/v910pJgqAivE
RPW/DGUmp85iRkgH1kRfa2EVpZ2lgbRWsKSYOhp5tRe6FNf2gwDq8WsNrMK1bcVowtVkAQyO+129
+Gnaw3tzLxn9ef9ba92l4+JKAHfOVmy4TX/oKO/hUDVnO5edn292rbWukheIpF4ZJnZcRrDkNOix
ZLuc+k6+Mzq3fv8qcGVlwgXGw2yWgV83EcBlysLcg3x/fnyz1nJKpKEXs7F7ias7Sx7EbHYHCdzj
idij/qMHA8YMs5NdQzHs/Ln8tT8/jFhrLKaEM5u1ZDnH1LbcU53fEV29VA1qkIlrR4OyfXNs0oAV
807e8PN12lorDWc3aRy0ZZ8a+gjhXKBqHiXyvZ1/SrLnjPx5FFreKsZVauZwAub2aZDqgPqYmxYa
bj7vyWu3XmEd5MjhqpKjRKyZyM+upL9mkPtA+x0DmqH+z66znVDcGmurWFeVOaUpOxdA5cO9zMZb
d3F29ttb330d5RJJ4b7LcQmRg5ULxw/iht34A94VYD1dp+ktzffeYiMm1wLGKZ3zRXTdWY08+zKl
Bzd/p6IPZM7Cy4N443uvNYwo/nXyNmlUzEUFm8Xpyp4bGNvrnUl9Y8tnrWWMVZbpvCYepOBLYzyw
EjX1PoBV8sjTQRwRl/WhH1tsDxC6R1KBoaE7NznI0TV+S68bdm5Ttzry/PcPC6PnshSWyxq0KWKF
XfVtSP+Ybh4kyZ4b9VYD5/792ADlLehlfYu5mWkfSoUTH9iLMVsMhNw9Jd1G9Pw/7iv4P6Qo2RS7
2WKJyJn6/qXr8vZbZXrdjdZpe/T6ujpeHhqfhhAn/4/QpQHRJNLt4oJ1I46FHOuZWVxdfvin/YWH
nxv90F+wLqd5M1Pr1CRv7vTkYPvfkees+EqM4vGraWyU3eJiXe9iMc24xWmSeCnaG4uoZzP3Tkoo
gAJ4ghz4l+IIDa4mtpEmxsyw5YpT9r+ml/6cxtNeQfCnMYpnr+YyOs6DyoYFHwIy+hGa/tR876e9
co5PBxWevprOwLnQksukheVfFXrFPWSSZ7gdDNt/2U6yM81sfO61omPudNLrGjj/tNVHUy7vc4XS
RgDxfiflLvdlY8CuJR1SWqS3RwhnZ2acHJ7e2t6e8crGJ1hLJsAM9HonS5pYWzeT8U0lkRreL0fC
1q9eTU21nYKDjlrdOE0fTP69Np4uP9f5R479f3khTtbiBdRKVUvRV1D6lpnp+pr03rMsmmmEuNdq
HoYe4t/F4vKI/5KY/qJnw597a0j8xrREXGW99cMlDR1u7XzkcPEmquiuKk91tY/boxp+U4A1/iGM
N9rnSLfg/2KxO2kSVvqE1fOpy+AbDYZQW18VMu/jjoHD66BWEGxV1FZVS0+fTSODw8M0wRUb5u7G
UXmQB7JqGa7dZiB3AETb11OVCF/adXeYOdAruUmPZdOyR0BzM9A3Lf1GCfMOM7BTd62X9y8FDBe+
Q3kiykAx5ZVXTiWmoOBMhi3skt6cvJjCjpgNLEbpPbfTJ6QHdICj9hNmjjIYM4r0h5OmEV7TOGjl
gQUlJ9dvEjmHi9kmKJNAwabUVQ1kfNUdGrgC+vNYzn6T0uXoFhY5oIrUPiwGq3yDGWlU1ZUXwpPD
vTIcdajn8pQOZfmUucP/wMQHTlzMd71BsX+cMeFqbp49tmrke/JvxqSRu8vaJphaoztaZfrucQv0
JG/4npmJe11UiQ6w56lQaQnTZgqrkqBs+LNZwhvlXA7GUqlvWsu5ZU3RBqj6H3xncMVBJeb1OJsy
HGlbRWlPXt2avAPHPfn1PFRHZBaPk2WnUBTgBTPiOlGF62I/hWv9weqal1yLP4Mq/nqtvLEYfyG5
WR9d0NKGUbxW03yscJ0O+BL2edTWNLDc/iZPGAeKqSVhr8/3d3lyWHpVn/Ky5J0Pa67lBRQxjAqW
3NRnlJiZNqH0qsgbUWSBmsgXK+cRzkOhlxrXRub9YVb2WNX2eC467nyRCSMcUDXjL8wNPAKr4JEp
gaU4PUyJuqqEkwRpTU/9nEMZ400P/exWx6msn5vFHu6scRj8yvB0AD7bDy+X+ZXryCOjy8kgOVwr
CwFwrVPOhwFpyVJ475NT3NJCoiKtK79jEY5tj78Do/lDlDCAaxbg1ySFWaHTd3U4KMCQEqu8q7T5
VrjJNwK3jp6hCsylXZR7yZHb3QQEjJseWFkvAa0GEWKh56FjwXGtz5pDZhpJaICz5HMLhyg+5VbI
RvqzOFeMVewHmygca1LxC7cY9wrpXX/M29u+lzcoA71FJvV828D9CpgWVet4HOlTl3nxUtL/6bb8
ZblCXFPVKL/k/ZPbkJvSzu8tu/yDmp0fzCM36MOT9GwVOKnNULlDl+shGZ69YqS+FjA1hnvLDVPy
J5fOHV24CGUmf+eTa145NureXderryrawnG8TN6QSIbCdrFan1i9ExROLZHssn9ktXXKgSr2aUld
H7Zd2GQr58rKSJQMrI8MYf0iFX9uC31MQaztBn6HU81Nkif172qcSMRVBRE1nX63Wa0OOcpp/JyQ
21wYWO5S6K4sTdGWSTjuq9yXqjbasM7yH6rEQJIZs/wlaWmY9V0DK0Un9Eb6nprTizeoY9LpQ5K7
cUacMnBd5kV0MKbr0pZZ5A1FjpHdS6QwcIUsKhZl7hTg5AA1vPvW2YZ8q4ya+l7LEjjceK9s8RZE
bpL/HCBCDMrFIsdxzDG3SozuopAF4LtIplPUUQc4PkeABEOGOJW+hVMbRgRAzV4ivg32IPyl5v8b
W+sBJdJwSEoqEXXA9/pM8PvZgaGBUVRvqupuUWSc+ouVikBNzitL7d84ptdhlXhWQIXjHEzkTIPZ
8exwGksYS0zXLG3HaIEfYGBzdmUu6qU3ZBsAOOE9wHFjjiZB7vN5+kmqog49WHT4faFgSLEsRmgm
zqm3q3tMgc9OngOxwDrpswlZEkz3WJpEGRVVMfgGfDuCIp9vtdLKrzuj8OniSb8c+++G0X4jefNU
8OFBWYvh155qA8CK8wC1hQIpi+aFDw07Eof+RoHeN+GcDb8EEP1W5qI6vX+HJCWEw5MdMqZMv23d
5562h7Yb2jhLuxtqD7d6Fk9FLW9cD3dPwArPIYQ7P+xBv9WAD4aToqeGuUPg9eaPhVgleMP4D3E2
e5kT771upvfE6a/tBLnb3rAgJMusH1liqKOep/dFmCpKpryLdN+N1xRX9HMHW9C6CcQyRpR3p5Z0
0ILPBLg/IH59yfi9hHcKFFFNwNM59Y3Gu+8rPJ6w4lotrRsQWA6EMzUqLM1lBDGO42einiJX6/+5
nlKRha2xvxAN7ZwrTnCtfIej+uQPOvuLBaeGg8EEHhhyF7k3kkB7TSV8N1fsdlZDEna9LcBrtpYj
uF4o+ncDBnK4gcU2wLXvvWEU/OC4rPCFNRyWpPjLIGxoh7kK68a5QsYkAxTSC5K6ixklLxz6NGw7
rBMWhpu6bW2/ovL7vCzpARW9RTAmTh3xlskrMhtlABc3I4IouzmmVZ0HhoFq1l5jDZdt3QeLYfzq
SzJGIHJXQaVxSwJ1ooKbjcYlVNqrA2XksRaUhJVsHR/E6sekPtfSkjbEhkgccUdHMa6hjsNCnb2D
5ox1q510SHv2XPaV5WteaTRXnAdGuRR3euqHB9S827HRo/dRs1vc5wD2YJnqrvK8u1tanWJYZPpF
j/MtaqRTv0ISNVwG62/fJU+2GIBBzNQtmeR9s1TSH2R/zSChwgILiwTUWv+qKdfXFoAKt/j3JsYC
dQKUCnBsiOYuMpKsCFvTxNpsoSbYm2zrEfWi+X2uzCKyJpIEikv5NrTVvwVMhM14mqTyK7sMayOr
blIDJsP9nFqIh9em/1tVKHluQBKu+wUmeepq5PnjIJlPnM70RQtGxVSII6xNsJhT+V4MKPH3GnzS
3gqXonuEqcdLx8qgEDrok/7P4FI/K/RdrRoo9vXRanvTr4YGd+kOrJmH/i4rsrBf0oip/EW0NxO2
qCWZjsSoebDAIUS59FibMmiUCRR1fVUu5hHknwcKCTEQiZGCUGeGCCfBpZVpTTdl3x5zu/cJTQKQ
gL/bvbqBNOC9oLhD6ZcZJXW467UcFI8TzLlYrtKg5cbRcxZ4mY3i1gJLAlzuoDTat3rKD6jNuMIG
JYQf5gOSbRCe6ggXmT+yiT9W7m+IIHzHzB7K2cCdqiKQWxS3oxhuFqSwIUcuAjbwR5kXuNvEsgwT
YJzj+OswWF7ECA/5/3F2Hs2N61oQ/kWsAsAEbEkqW3K2x96wJniYI0CQ4K9/rbu6l8+yqrydqpEs
EvGc7q/zWe/KMotwMz0WrYiMZb/THH+VlUkbp8yPNMnr0K1xRGXkkGUt1LViX1MZdTZ2r1yR9x5n
3Qpbk2SrrGUqGgBjZ5m3TrJq63RxFzloBQdup4FbNnurOHtZ4vkpBRx5hMXBGeqDwuHKte37HLa5
wOUNdiR0WWMLIP3Cwfars2br6Fe3f2Wa3Dg6jVCTEitVliRAYw2heGVcdvvGpajldC6ydbpy3XbC
j3jHdtPQuhuvI3wzSEk3Qlo3Q12kf+OEI87Ws8t9o5H4hMb/ccj9ZO3SYV7rWG89xrBM6G7bl7GM
0lk7SZDosQhjatEVLpZyVbclYAp6rXNoUNGE/lmIcadl5wRZzo8zXOUjoqECW+HJKU33A9b7NiF2
gIC8N8ST+FFcsZ922YTUZH2E0HsAvRy7w3KDB8aQI7MGO74ROuwRML5z/SS7H4lB7c+uyjBVro9N
HYtwZzv9iskG1pdUOUHbNjhWtU7yxptRPnW28UPPTaBY7Fv1s7bq4pYQxn9hXDa7luMnoUqW7NKh
QkW5qPMbpKySmwxmlE0iuMSSOnd2UKTKzkI5tcm9SHGiBc9Drt0cAW1B77WJvaWu767SpOhxT0Py
RxbYtdvGu2GS7c+iRdBdwGSdnyQ19XroWOnC7k2zm6Iks7orFLhDq5HAj32l1nPhhruUBBqANNup
Uf5OgHq/ojWXJ5fa1ZV2ID2XQT655i4FgQn6Or1jVHpo22GL6n9QgjVkKi9SNk4XuX/KK7Epza5M
/iZMXflNF7/1XE75VwHLqL5ALQNlnhoHRzZ7O1z2cICMg8ov9wkB6aCVuAbhlunfcse99mMvVGuW
IEfoHYq+KYr0MPm1sBDFl9J4mzNDCeai1b2iR9dFY1WRLCqyuc8xOT3nLQHJ6E8iEZsWjrAu6m1G
rHHfKGq92SbRagWW3Xji2TT9/rr4cKlesqi/ISaakPzskc4lsiboBB2I8ZIPv2LOlYrSp/0eFDcW
BTeQLvwM9iC+12n2PCZmNzXsTnZDGQycbRsUDZyKX2kKXxjAS5eDkXCbOg5KNLJ/geVgvAbMvPSU
FqU3/7xkkIaK/WiqlbQkEkY/qvY73SKPLK0M6TS5wyi87lCDYNaCxuXdWciXqZ5c51v2YXzF+d38
aw7Ms3TEZCHYMpb5zRyrV06sH18PoM8bB/jsxfwaLK+wej10B4UptYLLrwjTqHr23nD9BYA98swV
/eKFl7BU45tGN0amTOyRQ1EGCTYTEBiPpT1fmQoXSp9LGrLrVq4ZC1/s8w4JJTqLkraLbJ/gKv/4
9bO6sCYsJfe2SPwC8Y3OXlDcVr2ye58r/dQA3jDGSLs0CNoIv/6mT5+VD57Qf194AqI7VS3tIIj0
/rZ98Zumat/Ptfjm5y8mNWSkCDouenZIQZAJtK8x5XDMXNXAs16ZFp/OZfyERTHdSc3EyhJYbS5G
8wwoRbYtPZt1wddP6NLHL6b0WUqFa7tnH7pENCc+eBNW3MG5sutceP5LpkHm5DgLMA8ZicZs09r4
a2X5e3hHvmdGZkuqQWPZjlStYWheWCja8D9VqYpACSrW+FF5CAXu9zpyS6yB0lXKsgH4I2bloYPi
YI5CR+m9VtXu6zfx6azw2ZJtUMgYK5LbnBlE1L+3prG/g5sr24EdEKsAjckYtVhcKL/3bec39q+l
sCszbuohtQ+kou+t290odFOYGr2wa7pfnesVVwbYpSFwHnj/+iIKUSYbXNc+VGO+Fz7/4G73h/ji
Cqjl0scvZnjv1F1tColgEMu+VZ6/4hXMdX1pt5uvH9SlL1hM8RZOIxSKUucgCe6jqPnGdhcSfU1g
8I8U/P9Og3jti/ndsp7WCJEFhDp0Qv4yHl287GcV3CFPalWE/Za9KbSgH8m6ilA6fhteUYb7RR4g
xPIjf1eG5ZW17NL4W6wEQ2bNE4xp7iEt3xsUbVEO36T1byrSdWP/+tbDXLIPuAslcZ77IKGPbIuw
K1QXuhwB7vnb9z5/scEj4BuUskojAKi+ZZ4dWtIErfOdU5XPluADo1tqwfQGcDXS4HY+ivdPHjXx
N7UTyxSrRPi9oGCOHMZk5i8GYego3+DKyk1ZRr091Kuvn9GF97xsk+eSMpcgPwMnchd2hwzRaRm5
axgKP1Yz1WHRWFdOKhf2lmXPvKtpZYHxbR9M7v7pibcDWufKrLz00YtpP3gJ8jJipFo6hY0Ke486
hu6Sa5eW86d8MieXzfGyr0icgphxcIFx3xWdmldVUcGdUtv5FhcFb5cob9gWecWOTdnSyLdzuWW8
1YihG+znhEKt+/XbuvRDF8uDy3Myo0qnD1M+RiPw/alIou999GLCM9nqrOSAX/Z8OlWAoCIc9ntj
bNk+n0tI4oWfa0iXvSj1UVI044b7Vpjzv37+++u//8LKvGyfc+4VSAfAlzToyVjxW1/9VUALfv3h
F2bJsoHuTcVc1RwpVtrFqSX1dbOGY7/YdIZW72YixYbh+nltonx65vbRdfzvJgnVVMvyNHMOhUA6
Gs546Q4aXobepzVvk3SKQ/RQUM2TsA81Ek4lN85f4oKiENzr4j52z1VbfY508UQd4N/GoMvhW4A/
3LzovKt3iduTXR83QySGSq247Tcr4yi+btHKCFyvQrqfD4wWuryoD3nWC6CfZCd5fRqlsndZR94q
n7znrSFr34lvZpphwBQF2cJ1+DEn7RxWontB47sLQFVNYKKP4atj7RhN2ruGCLjwVpYGntrpiA98
ozowX7c4S1a72qZlOFgxVLhISbfq+69f/4Vpt0TDD54aE1kAmC/4r8p/Ht0rotXPyzA+XB7/fdNp
LkvQcvzqQIVvr5md0KOSvnhoG4RF+Lg3VCs0wMoiGDT6VTmREs2sGP3gZBr65MrgvvDrlvwJVrXx
qCVmfn3ua+fziFKt+OajW6o4rEbB1grWyCHx2iGcdQv9tTXox69fzD/ei0/W5iWCYmzImI4tgkZJ
CRePU3MFpaHFZWhbCM8cUiJDeMbFQ+qR5E6dKa+JyqyIeK165pO2QlnQ5uHrP+ZzZSVd/tQ8pg2h
9ggwyUyGaBgStBlNxtZJJ7xD4vR1ZGdF/8QNEoCDDKGgf77zvWxZS2o9B4D8HhEaZRyPQVH5Kz/W
O9eysXmXN61GZQZCdzdglbP++hsvrbWLbQhxHYhiiIFdFAm3MO8rcTOUcbJyrWz63kl+ycpompi6
vTjngkwSmXgE90TL/4Nw1Ssv68KgX9aXrBj2JmkjQKpMNS6js/LX7UTcKwvG+YT5ybBclpbqsk6r
vp+B9h19uRnz5lUpcRRCAzScAiVv5Ic3tr++fhsXtotlralWRa5iL9MHPZSrvjlqQ6K+/yPs1+99
/mI7avq0hhapcA4IrYLuwQ1ZWweFEms1fxO5y5ZlpintEBqunAEw0kKFozur+6ZKq4dCaXbMPYFU
dDc3yZGXtr+pKp+vMy8rQJmT3bGzSvTQM3Trr9wbLo2N87//65IKspz2UEwGVdTYt2Ux3Iy6ubK3
X9iylgAIYXMQQLKqOsw8w1qUtHrlkAJRxRDDboH1hXbY57jhff3mLszTJQzC9H7ZVorUkPWCqI1q
AbFitOOmK+e6S6uvs1gHFNQZAxCyzsGo7ta3rJ9dOf5A61qjP4p3NcQ8KDz6w6diBwnBOhbVo5gQ
MXx2w379Cy+N/cWp1S8YxDwVeqx1IdHAPsHLGBGxTa+9rwtPcNn8aRGhOfl08g8x4hRl420BhoSa
43vRTWzZ/AHYuYtVzNGAd1JYeT6S8h1W9yvP5sIi9P8QCHeSYOVjXwDWYZDgs7R+6OTvlEL7gCw4
/5o18dJDWiwQtWDgnNuWg2K3CtK6g8RAB7171Xh5Pg19spouWQ0G+7kUJRrkpip0KGgKFpAjmqiB
PgEpQBwWt6lQkABaSG9BFJm+Kz3u3iQtdAQeFEurnmIWX3mqny8OYDb9d3GggGh68DH1B5WYj97p
/oq6WH89mC8cIJa/E5o1poZ4gptBmHTbZenJkxD5+dWtPXjbaiZPse73mUIk5NdfeOm3LBY6HGEy
sKuF2DvOXDzMPXSdObgY0Xc+nf0TVfqvZTTNYYmrNYiH6GT+6pF3Aieif6UOfmEdtRcHZwMPtE8S
jG2e9MGQ3bdeFWhWhbxyAwlsyde/4NLAZv9911ZRx0hrUPQA2RO0RRBXjGNQWt/Ls2H2YvmMhZAu
dMfeYYD2YMK8IXYadOrK2fjzl8vsxdKoRs2MWxl1sNr6vdHpTeHJazP+wuNfkiykQIDlVOMv96CJ
ohSGAWgc3fNlr3kkeX9lf7nw+JcAiwHrJcnAMTrQOqtw+1HuekZ3PERgwzVl/AVYLlsyLJSDUKZh
qNpD2XT6T980zlq1at62w/gxWx3yDCyI3zoIJwi5HSWyNdAmhzbvyk+88JLYYjWpXB3Pc6zVAdLQ
d0+kv8BCuDJFzh/xyarJFoPX0TEMi5CzIXAE0Z8U/AlozRRiLGl65Rv+eRGffcViAE9dO5WQcLiH
NrIfQUgIq7189n+JQ7uTK/fOhM6qWJWP2T1/I4/iCOHKTb4t78v3+t1jK+vKOnNpMC4GugDiyOMo
ZhyAcVtRv3yBzg2H1M7KQjbFO78Q1ffWgyXVsmio0hBQDwd/HskWMZQcCaEFW5um8+++teQscXRs
5E3lQI55mBPmrEpglFeiqoo7eAP6zfe+4vwc/7Uut2pSszcqTKvUuSW5WXtliurlNfzpP72KT0bF
MiWsHoS2KgLDjzV1J9dl5RjCMkdToC64vasUs+5V4g1/vR7YjwCR2PKI6yskYHHr35RQf24QHJyv
+FCYMKGq2IAcAUW4ytPjWUG9bvvU3tfCxGvaot8KlTLu3Io51Zua8yo6K2pCu++mW5LWQ9gNSh0q
mo2bOTFtZDXDXAQFPAFhxrgXxU3Vrjyl6x13obdSTQksTweirYOswTtO0vylKHr7UI8muc0gXdrx
zKMRRX7TXnE9P0MylUPqyWAGiN0u4ApsH276YuelSX0sch5vS9cZQkKKYtfYOBszkbkvRZdB++6P
yarMq67eiF5akC2ZaQwaOZgSQivhvzpDTziu8dWQ7ybFfYWA2KHjgUobEdCMvNDJ/mZrbgnpqEqA
AufG62GDIR9tiWRCXpkTUeT318PuwlK35HTgrAbpIk3lAbKROkSjWSBGjqW7rz/9wiLwzxXlX4O6
pnC1EMPpwbfJXhbeg0fT38iK/DGOyS3+/cr0/Gf3/GxwL1bVnp3DlaqZHSbsc3BFtMp5bfDlH5PN
5203zPZpMrW+dZG2FsZd93tmth8ljiT3VjY7kawV+4D4rUM3qnEf+zQH7sb29VNLLC9yxmw69mQE
264uyIdgg49BgqO7JDnZDT00q5bx57CJ0UMNFZvRApDG1es5SYrXr5/kpVWdLNYHxDdActHhUaqk
byJ8XX2uK6cPQynn0GGN54S94l2UWV1zl0PtdyO9MTtxUU5Ht3BmiPMB6qNsAJooTRArnfHqHf9j
hNUlL0PSzh2037KBgpNzGkKrrt4LpxnX1pzXK8Se6DRwDHXDAQeWFVHdeOVE9Pl5gi77jdIkAD27
WCxm96FyR6hJX2ZINr9+bJ8Pb+otmo22XVvMHqfuUJYsCS1f3kPjdWXU/TMH/3/U0WWzMSEiaTrR
oQTje3wnM7f6QUmd33Kayb2bz+aZ9t6bEX126Dqjq4BCNXiq07Q/loXw7/PJsK1BCFPQg9t65a/6
/HGyf4ra/5pyIKeh76WwVSHE6XYm4tE6R1Wk1yRynz9Q9s+J7V8f37ioAbo5ZQeh0mrt+XO3yRsi
rty1LpyOlvCYcSKd1nFMD6iICIbmRxe101s6XUsYvPT5i+HA+cQSPgs8nBEYPjiZPrB//Wil+4eA
LvmdIQddzn838qwt64qmgzxoqX9rJo9uzLdff/SF5XRJemE1S5JZmfFAse+uRAK8m9tlzVOcT79N
A39l0FqlvrJ2XxhIy9y9vHLdprURFtS34gQ4lxN02n3x3OzaPffSy7D/+6DKBtgMqnFbnDLntjf8
lPvFR0WdGg0u70rR8NKPWGwM3PFQYmk6en5i2W4YRmcKZk+wH9IeriVCXXori/O2XSeAt57HD3Pn
8eDlPd9LUyAGIUdPTVaOCbyhIVdKlRfKR8s4vpxmzLA+w446995aAZe3BiIgjfRo6EqxanjiCTIA
ZpvMV9phnz9CuiTEYMpY4FBhfU75HKWTv9MwuXfUvzKmP/9BdImIqXlb5m4/oNjmmTtHKbrKex0V
ODAEceb/7mi20dY1R/2FWs4yia8e3bxPChtQd9WTQMcNDCnwhlRuciwoeXMxVgJBzs4UcS1D6vNR
TpcMGd/KHCPac71FlRq1634oooK77oo2MDMLTIJr7XDb+SdM5pMdaYmPqWft2u3cAhZEvXRVGpq8
dIDI7mqXFWfbn0GGblEevGJM3lQGHWdr/OpNW71YxTAl9AFYTNjxkej7VM8ZHGTVDNuXOw/TOzIm
8x3sgv0tiE1li9iEnt66szfdzCNsVYkVW8j7qsyxhKxg609utdakiJ/sVA8bqOmzTYUQjEgnDRji
c8WfPNEk65z37U3sIl6Sw2i8clg6Bj4t+QkmjmlnfALPIhmHFkfqKqZhjobvEeVtuCkneO2ywpi7
1ijZw48kVBemjkP3qdOPew3z0VZzCWp/1bH55BiuT7Fda1jWEvqCslGz07CwPwx07HjYjQnwSnNV
aqj8i3jbldS/q1I1bNuizFdwiNMfyo7bDayyiBhzIPSYGyke3AnIqjAGf3cKkUlrJatMAk4KgHgW
5DYa9k6cnulHYxdRiQ5CI9J2hysDj0bBzHMMLORzike9KWKVPWTwUxUBnNUsah27uacO4IbV6Edl
3TxiJnyUzEk2NelfzkSdU+mWB9b3OLyhIhlMyFxblXDvnsaZN1Es6zCL012TpLshBX2p1HpXD1n7
jMOiWaXtgGBtx7ZDuKPjqCyLee131i+rsKyVmJtuNbjNk21htUcs7sMs/BVoHSyw2katAf78cGX/
F2E28yNALMUWXznDoUBIMMAuuOE5O1rT8NONSx4OrX5kMz80k/NMRDHDqujBNQ4zMqg9NSzE7VFm
Nvi+5cbn8n7KDCpW6DsFpUCDpKjK9xZmjDDuAZpPyIR+td36m0LIk/YFgLAtkVsYpdKzJQBZ6lo2
Qwj6I3s19eTuNc79oSxZ2Buical265DRKQv8rPCfaGMg1ijF7ZQT9932W1jo51JFcSHKQ3cG4yFR
2To/JwCCRVmFtRbepiz7MUx9W9Xwa6Y6h8BbDTKaLIh+z+dvHI/dWq+5adL9OMV0UwOJs+vODlfn
bCZEGOG0JcnMojgFcknGXYmUj6LbJlNb7Und9Dsb699qcmIcEmGjeEFquTaBMszaSNmPQd/YbBvH
WQyTadtATdJ08gErNY+qqhIHty75yu5ZeSx4pu94LX7oc2KnVcDRSqFIMZkNrmphR/ChPdGuWFm0
QJQafZ4m2JXGovjbAFz8ZHdAPCA9CAdI2/trmnpvyfidAy+BsFAPlyANl9U5lrWwk3WC01SDpNhb
NtdPUE4MyOUsN0Nj6q1jE/yNfryCU3pL2voNbfej1HZk0nhTpt2pNuaQAmbqdRxciOQBDrCfk5c9
KiLuitRAWzeabZs6KDOYaV5p22ztXqYnBIscTdysW9LCGDytplo+Ut+HRS75MQ56k81+BJpciv5H
vW8JXK1GkhsV0+00NTdOVh4QTLkbbHfXtzWsXDDv9W7xmiQTLvLMC+MEVyMrtR7KxIJ1l+14PD9Q
W936ynuxGV8PgCaVFb0nqVnXfv531NZ9Zk9bK7NvHd96bOBCDSmJj1r6d9Ycr2Oa3A0U9srRT/Og
p+mx4va+KOttkzTreErgaI03/WwkLqBxG4BVqba+h6SCNv6Tn/HktHjOFD8Vc3mH8b2aR/yXhu1m
nT1lLQqhORarwHOhLzAEg7uK15XuTkPJ/ri+PGSVD8vpmK4NKTzgO/o09H0ZBzmsoSiTmCRShYiI
GX+1ZLqxnOnY1P0eIC1AL4AqxzN4go3/KGeaAfLu303Ym6u5erUcVMvron/1jPVcudYP2rZHUDEw
5mxIs9z3uK1PuYtiJwRNHzD2PeYTfWpZibwbB+PWV3zVNv0dJJaviWvWlnBvYEMnK5nQNzRKRWif
7bqd5SJSR0SZMFtuyUOdAGGh6wde+ZscQgfUhb0tXFM7HMlOimR3bG5fwTfDPk/G3+hY16H2upOV
qUNKzGtTwRTbttNdOco7UHzui+lnyrFndB2/G2u6Thmsqnl5M9fuqaiSGw/4hiTFrzAVKQKeeM+V
0x3dkj+Din/kSD6DST4OwekDHLZwXgVDDC44BH98SCxHn51qlPeihruPpBv+TpP3lGDlyCqvCBse
vwF9cANSaRx4znjbOPwB5R8ojurHsYa9M5fuJh+7Q0aHW0gqn1OL3omOr2eBMczjH6hi3MxVcetZ
UCGlpP4BTO6H8OY7b6yP9lzvOuzA6MrVq85p1wR/WdoAuwLb2W3M9HZKCDwS2VEghAk9LxaKjIOc
EjPsoNnvQXe3tK4hQtTlDUtrLBPNEO8pCEUn1/bV3nPTbu2ktj5Ie+7WXhKTcOjLR3RTX1QGgt00
zSeKkGWsXu0BsIVD6pSvWhRd0GVCRQwuXxfTx8iiXtW/Wu3Z9xzWkC0kb2w7JpytJZK0tpPvn2BO
LIPY0/C3l/kLnZEuqgpltqYYq02u0BWuPJNjF/DbUNv+fHbGomcQm2M7Z4+uwZncrsmHV2HkkTNX
Apn2EOz57JbY6rGVyZZaHfgQHSLuy9wEcuz3iAA9TiKPgEQPx0q9aq/dx07hBHPrkgAt7gzqPHcD
Xhdyyno8aKvMN2k+31t6msOMqJeZ1Hsxlrd9lTxZtv1qTP404DZnfLVykDeuaiRb2NWbWzeoLY3V
D1N1d7Nv3YDkkm0y3R6bGXFKjUqTKBeoVCqaH92kW+WDDz+mN2wmJ9sVc1GeqdbbUdZb4fIPv3Mj
rOtsbTOnCPK2gF6SpLB74B7Zzjt43uCVpqtCeeOG5YSEophuYQSRCO1MgRqoDxOd8TBd+8Gp/VVv
WR847FVhbLrntsh+iGR+Smxm3Q7E9TG8jAoQpn7n+NU2sbsbAc6H6noc/Xie30AbMq9qIMr3OHdh
Y8+fi9Hc9TPCN8pqN07Zs8x4HZKEnjwMhmSi62zU50navaOz/Owj23mm5VZ31ls7thHOLDgH4g4G
cks77Knfbe1ObtJ2PADNAIyKdwRxAqga0e9HNh4YFU8wl99rUuHIQVIADQaWIf4N/CBYLdagbxwa
AuNv3u3zWhmw99r4vRyt8U/PZf3W9sl6AHwAuGktIyasU5GLTe16a+AwDnE3vk6wZgcjsKnh7GNy
9rVAhKfnb/1kyOCMJtWOt6BSCzGeS+W1jVADjhVD5O4JNCVgK+oRQArSsihn0g8sLjwcQPi+kPTR
mly662rPCYA5YHdJIvs7ikDMELHcSMfIMeY1BOlRJskUlmlCwnjsrGCc2W+0RYbtVEIkVNpoX7iD
TMN5GF9i0vkBfKVvDIDaTABIMHh9GeXliFCqzFIhazDXS6BPItornGDg8g6cfMYW2pYn4sRbcqZk
p40nYJIFz83O+jaA33yXNM3bbI/9iqf9TxiyP4hmEx4ZfIm8tuZAKcYDcMyx+AN20PrIO+786b5P
sdRByvbq2sXLYGPIaEwmkQCAONjpHUpb47qqvBQTW/s3LZkxslrvzRLVUw1WUojbgQDP2LuzIX89
xAm1f+C60w44KKJpodGSBpFpDwTOMyBZc1A6DL+sS96GVq6KVu/yUoZd16BnNSMPKl21lG89Pt+I
SqxIgXedx2mAs95qbsvIkxLII7kuRsw11EbAvqE4QsrITuxQW05Qe9Xfkc71SjXD3tXtxjPmxR3n
jWDjq+uBu8gt8wwU1o0Y7PXQeCdL0ONQzCGW/o1I6RFZYc9+FbsRznsHbvcKIg78GlM2G7RA42gc
sMihw36GRJUZ3NrkVcWpDNzzAaZQ5ZZ6aGDbJWIUZA8LdzrfjrNEtwXvJ+ySMgnoqF+zGB1Cu/zJ
xg4r62hWw9jStwZpBUHTZXk0jrm3niBGiKinvV1caOdjkqkVzCkSk9rOUlsDqeXGl5PaGSvxo14C
8wcRCvZe4KHqOxIb9TERJ0V8Cd7RmlfEWzucJM+ZJ10AA6wBN8N26LcWV91N7Ff9QRcA6qimVriB
iXkzELBycIRnSBDHj26xBoYjdyCkHk2+wbnZfcz9pjlB+TJsJHpcQHRZZmuRBIuszhvgWpNqO3fK
bOjZxook58aLBBf90zyUya4CJOOxmEz1mKgCnIkxHqPSGqyIy7IBzJ+RM70gfYydUa68uG6AA5t9
yAlLdw7TcmTvPh0BgVLMrGcX4kViUQ3ok1ZsBzVg/+QTgKqgbyRH34e7ukWUHeYXAiBad9DHjE3Q
y6CyfoSyJEVCQWE/dTjen3DSadcdsoDfcLvybrHrgKWgO02OVGfzng9zB0L+YAItCQtxnZZbBWjQ
Dc6zdeT24xDMJeOhRx2wkKxBuCuFc+BOw0H6OOB5OVMy7Yca7zVBROCjcQbgeSCnRxket1Z104m4
uM2Aud/mdd7cKK5q3JG4omuKQXSHY0UCoRTlJqQsTXdIcFN36CvZuxQdPkDGS5Y9WSnmfYbb0gF3
M1zwWukfDUkBJUugogZtARShTaljewUNYbXPtRtHk1MUm6pl5wzkdtyXo1dGyeTGYR8LVCAkIjs9
i3lr3lp8O+OOtHZGI1+yOIMtS3T6STj1T7cZxoCPmfUoK4DVYBUTd2DYmBucqOeoa5AFIXVug10z
OQ/A+abPbmKXgYUM1Q3W7TiwYeddJbxNTjAcjavunHbla3DAOKv4A3hIw2PSKIbzEwBlaBrVcAdN
2a9ysK0QlIJ2Q6u6gC6KciSsY9Z5d4LYbA7yZMShxIcsP/DThoXDlGbhUAM2AUaivZrOKgSsq2kN
D7carbAqEaVrpxN9HEvl/sDRrXIwBwYcC9K2+eHasjqmWCfkbBimb3wr3BgBj8mvzrFeMrSiVoIV
78DcjGuvqUCEQ2gT2pzP9uhvmKbhnE0h3sp2rD0WngFC2DSr+taSYxc6QOKgguGMEfoaXYjA0W3t
Tj9BguOBpfyjb6lu49UD3TVtfySlvbLAFUaHqueHxAIMQkGD/dPrMzwmw/uwAh7yVFs+C1kyzxGT
SDUQpFXn4IWwb8hTk4mfM9S6QF27yQppgAp1kR7MkBEZdKipACpS5z+EBr3SJON+4OYn4AmPsUFI
kBwbGFpQcoEr8E7UEwC0Uv6GTjYF1Wfy1trMQOGU5Skl03vGcJvD1TCMZYV5MqgszDVIbF2NjFDD
rbdKmxHGjUaDxqFPjCQqyuL+HrqwLXyZNMooKwKnim8TJ41UxncKqyxK20843iE1x44SnB5CnNme
a2h9gnqyZ8QVx+/SztZ1UwHGVq6MHl/7wXoiQ/Fm5IybUuui8JbBR7KVNfnhJU0kO++sYY9m1GCD
2olvPW9WgW/jcDOr+Wbw/sfZeSzHraRt+oYGEUh4bGHKsYqePBI3CEmUgIRHwiVw9fPUbuKPmFnM
Tt2n+4isAjK/77X2D7veflX+dhp2+aCH6gUm+6Xe2NZ74z6ME4vqKGIUPR08u5nao8Ccl/eZKscn
xV5CMk2rpoccq0FqB9DuIVu6kQc3QMrgUHtl+yh865sthFCkbFyTtqyra62cPQ5tUj/WcDNfuP+G
C3Tecu4Wz3/q626mAL7g1eZ3jYzWCol3ypYXr5ZewrH/ZxH6eM83KxzGE0Tfuy7isTMPpdH8XVvz
xTO9I3E2VdTOO7O2V96UQRxFL8P3fiz+M5f6ESzisu3qpG0yI7dlbsi/EX9Xsz46Wh62vnqWfbCn
JpEWcS3zR+EUDYlF4611eBQXMZzNu7PWdhrAxqU0o1pNYRRURKhlc+awKnTiKPKRL0RM15FJhARH
bui9ZHEWQ+0dBlWZsRyCNQEPsmJPMsIQISb2Q2j33ceWNc6NLHqfQq7hc/S3MNKBf1N+8JVL3nc7
U0O0GG33sq6kvjiVdCMxC0Rz/Wgmbrh+kc8how7gHewpbcyS8rP+ffT6X32W/2q88LepQQ47RSV9
3vefRjP8IUonu02r1cWO65zcpRmJDwkOaKlejNZ4C4UzRySkkQmTx3tIsTJ8cUM64sDXQNeY4oQo
arTl/SDP5ub8mGv/VK/52uM63ezvMtjWs+V4HrigJDiqHxwiaLKKs90dbJ8ScGcaIxIwu6vBKndZ
NAYZ3r720zUxEKi8yYi42wAqaz3910p7SfAK9uAvk3Hr5qZ65PprT34mTEQnspqBURZj5tQKyiXe
PYPcqHU2HTfOKgaZMiiYsSiiefJmiw4QZTmfApUBrkBWcKCqoOjgLHf3nSZGFND7aGWPbl/tThzm
zvanbOr5Z4On9h896eUvM5xbFfshoSgD4rb3rMpaahvouWnt2nsah3ogFm9x3l2EnzfQrvq22KWR
0I+VneyF4t5oUZNJMTkrqx9Ng7m/71s/k4O9WDIV0pBbjH1xyA/arIyEod350JYLiCnd7Z9a1zpx
bF//qOahfrOXtsliRknriejugsAsaVTXzpiHD+YNMAeah3g+CrP5ZdqdICTeaqo/u5z7eAN5P9ta
DaAh9vDkkcx9Mqkj/Nuy7sfKbUIr6hBtnq3VUGh6Av1VdJxQZk9uWQvz8FaXxng2lB1M0WBhqE2W
LCdYD3rQN0/kVc5lIl3D3R5H7BtpZk7MGLou1ZvhDaeZIewT2GUgOmYcmuPmyvK9tYLRjLqA/c4a
g6VJOlV7Cbehc+B3NBNPKOPqEDq1ElUVkixqMn/xI0119ulDJRxEq7zHwuiHieCtghS8pnf0i1bV
BldkZX/Hijoq4pAKIG7moMQVRMQ6tbUdmUxJSvLIG4t125cPpLYBW40N64jUE6UNzC4yP9g1pg0L
SckWNSYBnbN0hweEZu5pFVkW++MgENKr6tpzRf3uaDx6sIrOeRopQksHt21vZAftJ8MYF77aKTiq
epqpLZuhgSq1JRVXXTpoe3mmKNGLHWquH0xfDnFVeMHRQlh9c1Zj+7UKxXpTlW0jo2Az1MFoZPcy
BHDjzuovXoyYv3pZQ8UNu1U0Ww1jaz0PQ5MlBcddVA+t1UVe5k3navYVSYttf95mZbwx6O1Yxxk4
16bdP5jxgx+LLY3XbSiY4sMy18k8NUEyFEZ+RGdvXqZ9bo9D7ep3Ht7wxziaxete9j1aL36CQ2Xp
3KcyMcDsJ8qSDr9CGD/wNPo/lt3WiXT6FcJptFrOUWudU0O5xXMPd/1tDavkAyz61zWwQ5Y/7cfF
KJnu5Ii31y/1Yy1US2HXGgY//B5X3k5axUXkA+lEY6v+9L0pTx11zUc/awh565HttCAKh7Wjv7lm
j/1t+lvrxLXqgnMmVHFy13y5FoVwTuSBbrEpTYZGFudjYWt91T6G/4jMPOtDmPP6a9qm9lfGAMOf
FCKi0huXt5m/7LhUmE/bCc1QVNdu8J9zL3IcA2LULLPF9ECv+X+1LKoL3rf9vULiIKJZjRMiogoT
Q3YeGcleOxt+ixT5UraRY43hkBhLX84EiWbI0uD8vxp/+wh2m2KGrrL/wxb1d4ApS6bCCPzYttYQ
jW8QgnINrAhEbazBYXUd44EIRJ1WbjMSD7uO+fdqlPKnmWn1NIhqet9IFq+jYp1+W00+HIKuLFN3
rOrDOBFgYnplkBBudh8ZQ/+r3lZIw5E8TpmOrbDdp8CTy0QmHAv5z0IZsiDutwXY1c3yFg6yB1a6
YyJ1BWCnQ/INI62M2APsTMuyCFLdGzORb2ErzpklJh5ZPghQKup9Hpz6PhrCTEWQUsZHGAiMBSZq
9XEYVBPbazvwKNYhe1RpP2U9J0ZsZCSjpXSm71wYtT/bpLpJ/ZtjcLsF7JWHJZx/B4K4xEbZKu3N
bo2Mgk7rxK38kbjF3MY0y38T8blWz8QQNj/ILXYezXoyHsjesu8vmvVkZDUzCuF2z0VDaka07G7j
3bljSEjDyF+p4F5ic1JWyvv1rrmMT25mfZMKiMmo+TGgzknkAuAX9mQWqlocq6l71iOc0GKfXH+5
5vYOki0lw+L6c9HGsWqYsbLmxMk8Jntgv++6WwAYqkcj6Ocbaaj7sQJGQQ3WvhDj2STV4v+AaEtH
aTyY/BbR7swyKdaZfOm6+3L0+Ndx7vnvGVHCSJL2ZJuzf3NI2HPQ+4eg7f3UyluWfIeo08YzGbbr
sGHT91zOXIJYW7PNwRbqE//2kcK04moqknzuYivb3VVaeutzpouAc2HRSSEsRAoui2q/BITfeVQI
+iCKeWtF+ex8ZZXbRrIVKgpG/0GA5rLkGQBz2vyuvYXNgPKKuNnDLxIjQxaPjKOUdnmSIhcukM7I
4i0XRNCSmN0tDnbpomAoHj6XwLnsBd7LHFYo4d38DRtHMFMI1dEEp8Uq22gIuBnynraQfZ/HSNKq
yeG/FpHZqT+aCxX9C2V1ikMGEIxQ7EnNlG1XhAkSKPAR+l1xNJ28Appzzk1evQbtdHNy62YP+W81
VW0kBKMiOz9mYRI6ncUsIm8f1aHOTXHi282f97UIn+28dM8CuenJUwOMxsbgNNjty5gXODqZeVKr
MKqjX4DQOsJ5lqWfjKI241xplViNdXUaUK7MyfOolfwbHC/8Y2qSv2lzkAky5sMc7ipC0ExYOFck
t2s6bmFHhir1nqY7jkljwMy6TfvNns5qv+ApLBDbQnsAi29AYuT3LMloukFU+953V1hP2YQE29Nl
+J7TFZoS8o4f0Zk+/QEBYo22oKzlny00vENJR/W5G6UgNJk0cIt8pjMpl2XcG7CrbdMFT9Nez2e6
2y774NP13OXDX/6vBDn2xI6H7OYRv9CcjprPcHDm8iAqJTkyd5c8ZeEfRuEacV9sbmxPa5lywV8o
dvZO226+zUHlp6VbhrcRi/0J4etTPnsf7VZOJ7PT9rlt9X/ZYCx3dndOoELchAz6ngEAPFZaYkHG
bq4JhfRTLMO+SYXu362K+GhSJ4ld5glOC5JTk7bo2nS0hjap7TpgY1Y331rCA7WWOSmoo/PCBZY4
sglRE3vGubOKJYXHhPPoAzLJ3fZa7rQfcpHIyJqtjETcbDw3yqix73R0YQt0CaWz+yevKL/6Ql02
mI5jb3ftx9D7xclrcgu6lEqKXq0Wbg3etCnUYbwWJE072Rrrrv05oMGOFnvfoj3s4Su3VaezmoGJ
epf1QdZ/TDkQBCnGl6CQdsqb1L6FO8SgN6rffEVGNPqBALkxf2rCngCxCGElV/iPhx+ZgFNi18kw
f7Wq+WObOgI0Yc3irfC7xOtpjq2K2YrrbAZL16QE525FYXnBa+bafB5ka6Sa2eSDvah6cIys+8Oi
enX39se+OvcN1J5BA8LguS9hp6cq7e3AOGWuM5F73gP+jPD9cOt7sjRwAxZx5qkO9p9BbzbXneSg
c27l02/Dn7l4fCpcOArLi5k5rPxm7cU81DRQkvDPLN7FizWRm+y7a9KV45PoMmL2WoJ2y70AZuK9
yvYC7p6Kw6PlTLfMFDKxTUJ23YaBt+mFz6tr/mIa6m6bUc3PkuWCZgyULwBPn43BC+544/SQBet3
j8zrsWvL7UgFJwrjObwuqtj5X/r/Fp07T0vOmGRbpc2+KdnSN9iqQZFHrDVfdT+SQ51Py5S4E2na
2gQCcdkzOXfuJ4SXs6x15nLcEL2ku9/+bjJJulTvf1mhP12nsFkea4BRSbRKUhrzP9/qeVI8Hqx2
VuwD47lXy63gRePqGKa05kCBurLaz7aDZG4cUST7lH+QlHGbra3Dc5ADTTvO39WjKMLhx1t1+25P
8yGom4e2RXdlZtz4gCkfTYEkfdsrI6pc9w8fxW+v5o0OAnZvKZs/fbsfs7yKhVP9LVsPWHCgRmNX
Y7Q2C5yetr5DsaVy6tfUXnRxrJz+0V1q/k5zPhiz+4JZ7aFemyau614ePK2thD5j46HrGkgXwUvu
iO3fZk//Cr1fh50Z6p5mgFKgt1H4DZMUfyHgJzZ1MyxpDO2UhQAvyyl3Xl2R8m+wnjp39A4b4u2I
tlPW+Z2R3Aj3/Gh6uegOoii5V+0RxRPnB/GfpNUyoiV+tYsrE2b3IEktOHhw1u9F1+xXmXf+aVRO
cfRNkwj20CnPoirGX0RZLFdzX+l8d+vpbaua+TJ0TGHMT5mN1WhY/YuSc9DH4xDUX9qenb/GrKaJ
EHL0AoZYuc23gTR51wMHG3uedy7CqWXrnr7bkPLXePGd/It3Q9GMUTfZWwmiD85Vyvo0aXf/mtoM
umFxx/kcCmuok6ZU8zHsrS2CSp0OqGj+lIXrP6yW2yQ9peI3v27Mq9eM1ndADMoLqNeYBl6JAEjZ
zW8Y3vU0b51OVRUMuEI2cRKgPGerzChMYCpMwMrwvTtdxjc82i0qq8z/kRuDPsFRkn+7dPnR6abp
4G/TjvG/t7+1WvaLVGXxtBvjfASmIHFykvbPnbvgD8Frxb9Z2XAt09qnejWs06yD7iSN1nnTBWe7
6TfgeC36ligcrAUN2EwnXC7GPG5Gv+iTwNsNyLlsOLU4BCA90ARUUd/Qs1D4Pn/MXCkP9R1o43cy
Dn4oCSnGOblFpe5kiYshyB+VERZJ5svxQHyw9XNo+2zBTBPacagG3DNlv7/CGdf4iDksQdgG1zra
hlLziwkPlUX6Xu6Drr/B0r4hlKOL0t4iU/QEgQ+yZeSpt/xit8L9MjJ/k7HpGtsNbYuISWkr3kIJ
+1aNzj8aSaZ/PKUb6e8sh3UONpINjnmPoAfVrVdKjosM6o6wckaRxTzYQTP/8JqM2gF7XA8TkNt7
WOXtwS9tFHyFLG/hElRvmin7FoSV84Md3DmVaqSAxfXbY70GxnVrlvKIHIF6goLeAy5Mu3fGIund
bUs2NF9PIFEG1LfrOadl7axPb/BgJEcF2XRDXhDe8XPdcOwAbDR3UGfYMCRLCd45ZuclJDfTG/c6
dUu9HHObQQmXgpGsFnYgWgYK/5xna0j269j/MZQzpls5c1DU5vB5z7h5mazCOndOOH86etXPlQ+g
7i+UBc6ZAtisANZogemdI1FVHXP+UqRePwzAb/fOtXX2lrPJxY4xxS6/Z5LyHhbbFNdKiPG9Caha
0Dyjabl1ZNDqViXjvIgo3KfTuHR9snplQyEgQkmjbnWK0Gh7Y0pEltj7ajqpUoIrbzkh0YADj33F
BRMNvk1GdtMUpx2pk45yH9Ei6fn8VrKxnj2lLVCIPD+EojSuAeE24IrGVL57rjff03HVMWDgP+tl
WmOZIziS9rA+ejiVjvaWWUc5E29v0bCTLlulUu9er6zyXn2hvxVcC2Hz6JIOn7Kd1AcK26wosJeS
m4eY/RbJEG1BVJEgRt4h+Ib6FMqdcCdUFb8kJ+WNXHD/wKueP7TAGgeHv/MZmde97yvAqrVyzc2d
pfC7TKGXBL5c4mbZCSFShf6arHyIQ73SeAymmxQBfSM2BcuHNncXlVS5Qz0rbyjj8+6YHGvsGb+C
oSTVPgTU6beiyeOJzRFdH5lmIjc4WwNLzakOC8Kaat3HbVOyIFShPO+8ddd2yMtXe3IcBpluf5Dl
EsAtTzWeKLnRGKKdJ9abERWAag6ODKqfIQqLB2pcvHjpdwD2dZLQ3O5dhA9ftM8LplQ5cNIWmype
2JwpDmiaMkw8nzqTopp0WtLqdtblrGI+eD7WdW2PIGvoeqpqPvqcVw+h09HKWOj+6Pqq+2oauEeh
tvUqHPSRkT8V8kn6rOlm6E5nqwr1xzbmdk9SbtPcZGbOv6lrcuNpG0SMpfDeGEDkDL0woOKIBMGL
71JWM3jYNmYNq6YoewkTeyG93VG8w1n4YvAPVtnSnExalCOAuRlx8666I6P2t2xq9CKTcRyy8oX+
iCOPSMKJzRYwLOhFa/ojvIsyzLSCmwPsOXR5nzaBd/HR/+15ldjVcskrGOyaSK3aRW/YX+pFHkK6
ArOtug6FORzN0kiZf/NDoBhldGk/EnE+HHzTmJNaMtn5TfUSIhpOGYXOhmMjsfPlk0XRkAv3D61n
Y+8x7Meqr58LetSEsbxVRf+SUU3h9tPzYLOpuKp/DA01IUySztlt8jrB10VqShk+Nsj6H3wOsXRV
03yuYY7jzCg+QT2PlZS3anDXOEMVZ9vFDVuliDoz+29Zp4NpByohirQ4QSPSMe/eUPPm58xBb75D
DIZI4GBx7ZPH3IvqM+6d7gNfpXldbUNcVD7mB7NaBMdJWLE/VsFHPVJflItluYjBWHm1rOKTkBeR
JcGyDd89wNWDW5e2ey3aXmuwEkTA0B5V8Oy32LARLApCgyHO+imf4wntMqxBH/wJOxriM3vvE+3j
oI1cSlwS5Hn+0fb9GpN37lwaBz+nZfl+3NAOfyz5WZLchZMkTYq7sEHHUgjoyJqcN0hYL9CnJSMT
F1zDoYtH91dVonG1WV6u29Cs3LGVDSBbVu/WtH31Lg1cxV07h1rd+8ho0nkLXEs/DjsqBNWp8CwZ
1y/L4lE21hRoKIG9UyEYtJfGpT4IeuecBz6ydsOvf8Op392TdwiFZh4qazDCngX6NtBDZzuMYGVP
DtlXTcMOGOUcNx9O2QfpwD5N84bY5uMua3KVkfDAu2L7jTdpLUerNxkxPW3tJzEsHaJKdqIIbkEt
L3WmxHfIS/dSSqHgk73mKmcL6Ym3VL9qqf3XprPmhzBs6gcaaigMsrq8oTKjnHxGvMCgtaZRo5N4
Kuf989vdwCVo+6hdcv2wkQoJL0NYDDxDRE3gfgmJx3rxfbptemOc0mxvPi0Bnw0v+hwG1Wvvj7Ad
QbjsVJW6iLdbr6f6BpUzZ/y8cwgs3cWQ8EeR3jf9CrJVHTe51x/ZsLXIlDqQMtT+yZpxptYtLNwY
6uCJO43ce89yulsrGf5Hq6oegiEEvli2OZaEP1ZAUcJKim4yHlt7VH8DrmaEP3N2dPq6PxM/XHrR
jK4m5pWRj6oO2gMK4y5agyn7mjC/VnvmHQHvQxmtbbl+IM4svy1rr+iXmvAF7JC+lT3nl6L1/6li
fOVnK0/Sab9k2JHJa9bhdeMBeRowt/Ix2GhbEoOP/Y+cfdL9rPJZOv56acKZLWCcu9OujOES7FVz
Nr2AtaigNg1+fU7zaq1TXa36sGVFfqLEYyNtjrTt0gvr8x7M1AZlk42may+4rVHtWlZevHOODIgB
tuEsulxcwokfli15SOXa9p9zO5rpKjZ9yWj6ORub/vSX0D2QKJkfO4doDuSV7yD0KOwDJlhiFZrH
prprPXY3e0H5vTwNlW7/bRYSLpKtvHgd9jVRvhsc6Xim9rrAYdIyfcbe2KDPKXL3UNr9erTl5sS7
SVMKRL33ZpAvirDfRRXrwvCPrBnzXLJVdz1mqWqrHrtKYKIdxyF2l9kFzHRs4IWd7G7YXOdJ5/Ts
dKTwpSsGkvsOG/4Z5OADcVd/mVqZHZTlqrP2tuXqjD1KBOCWN1hANKL9Pe5tr5uT4cxeZCxrdgnd
pnj26z2IS638eAEn+1RFML/6yjFPJo2ut/4PWLB3sHpehkABdniFZV8VtOKrO9O/NvX9g6uga9uR
hpuxhNA37AIew6QHZfJdftTBrx7WDslWJWg5p1nibSpX1AD9Kl7z+0DuksINFskb7m7iA0XgobOG
V2Mff8pie/Fa/6VvvOMeaiCKur5UyKUpyfoYDATcwEOPo++ZeMLs7qQ900xb4cAY3RlYtgyRemN4
sUfx7M6rAMHK/q1DeGj4mIg34oHyzTuSOdlHHr7X2ijeOdvhimD5lop6lkIw28+j7d7oYNjTyUEB
6DX0H9uaicZ29lMbGGgbe/fExNckUL3FiSbxt3zRGVJGDvGsKXHM+/rd7+2/edO+LUb1kGOoNz2I
kh2C737Swd7v04snXC+Za12cBNr4BP6xvduGYDmlxrfMy47WynrJkWcLAl/dmv4di2zOZPfqn+YE
UCsNwA4fWi/aJBRBXkJWWRbvzfxmQFJGWTkVh9mmzWrYSpiANiCmORB2JOz8F9EEMxAGucdr2WaU
tdzpb17bYSa2c7UDndo2DcNIbtZoXSYwXHcBE0U29mNupynV0qKWLNt+mm27PSAJbuJF3Xk2VbRH
2kn7uBrd7LC4YQ6i6COPavG0CC/v728ymnwur9taGOvJH1ElDJivTmwC3clv7edJ+CiQERbwYQY3
YhLuAtOc0psik4cmD1Cuw0tGUlb/WdM0AEDYn8YoScUY50sWWP+VEqnLILbv0Zp+ueZQRkyzeA1Q
9dCUNHlnv2+5ta1meSn95j3rvB/5KB36bxaUo5Z/dqz8cTc2roDWKh4nrdq00oMLl8/X4BbmEnnU
gaTbfeTKiaOJvBKdpGLYufTFZEQIEf5ltcOTh0gxQdq5MyiUWTSNiGrXSj5mmNejZkK0ZS7EeMOU
m9QqApiOvaQNRauX1snf5Jo9Gob7VRAztFd4Rpcyu1o9MUk1Zze/IfrPu33IxeZwDejSeWKMf+wd
I+686sdeDT85kwawJOUcukyPV+lR0dk2K4Z6RJ9WlemTZTOssGrrJ57In+VcpsXmvY/FjnDEe7eV
+xjunBu8oIhAq+1Bbe2ZDI0zYo03q/WvKEj4cUbQ1rmCwLX0WCaVLn+iSDsharQTa3VbKlaWx3Ic
oAGYFA5haIKVyvW827uFhkCjcKsUew0QKgVSjNp8iymEMTt2oFJl6z+DzkrEEbr44j0djyUhHsi/
D+tKQnWBkik0iyfDcdcDKpcystjeqERzPngQPgKPx6w29ZuAl8r8Atp49F6Nbn9HaJylMBeJNxMk
VItgplZTJWvofiqzvWUT6ueebsUoEzWFkqPimffbv3cOLx6qfOcXzbkXsyc618poXQmuCK3ijRa/
Sy68YyHmxLOMD2tCr+91B4JAzw7YV+zvzS8azdJ1d1LWYw62CmPO1PkfxYasvw64sDPUOej1+U9D
8NRgT0NNo5kr6v6ZftNnCvIu20RT6kwSh6nXuBTuj1CTlB6OJ+xYUKbOGdkj54C5/ehEhsR06Wnz
3HO65/rspuYQaeLeHTsIvAt8MmPHiPrXRwTygD72AyISGFa/jEp+7R6BKAvOHF78+p85IzdYTBsI
cqg/YWqfYJ2z2LQBHfNhxHpTFxde828llqMW+n6ho0zmksP3Q51l66JurFGgppROwXwP7M59n3Op
WiIO0DdHZcdsW2+2ilESBGjlNOD23Bi3suy5Oyu+LCd4Qok/gY15/6kFVZvPAHkzSQ5/ylYX6gV3
ekpfpnEuAgskoQlNJCLzdGhpq0uGJgh/I4wRJ5lNCK0GpPn+1lyWlc94DP0+xUD/H6HOYL/Z3F3C
DY6yAsE9Nz2wi9js/TBKE9auH/56oiG6uAnr7MnYJe97DnQx2jVyaMa2iVd+do2nUYGiiVJPN0wV
r2tDfyr9cRj9vPKT/O7uS8FlnS27bi8qE1+Y0ZkQ9sxKSILhvSLdGOszE/HcGYiQeqiGgx7M4QBw
/l9pVwciklkt9tves2wMaI4sf3uxdf/XpoHSMXjAzF0NEbje+2aIQ4Cq6bgRK3UBWzGv7b65l10w
kbYLeJHlQYwAEtpxm21UTyHztfrxiPbqbfC789BsL/eg0WjMmOtsjXlNGvNjI+yLwVaUoiT8S90u
i2Cev8/K+W0ZIH7VhJ1o9vV2sCpOE9OYfhaizBILHjwu1GAhyJFl7AU4Owt3/LVB7ESVBF4ds9A+
EjsBk67fQd6rePM5K2CAGOM0dHSP3O0AupDMxb7GTVVT7efBLOGmyNHr5v2FyPQzlNKGqYJ2vWC3
vOME93QwcDXITDyNrvxNjSnMpr8zrpnKAB5BWRf2hfhX9Osd3cbvmocrhZ9lrtJcY5IddAB6NgMe
59CRsWMKxJ5tbbyskj/M47Fq5+et1t7zip0nagrHjO/27GRBhX8McRe8d85sX+5Z7mlnsXG7lnHN
8XZtTDSGt1rJRptm4g3uFvlDdmTmfuwWSbqVt986W7+YwLsUmYw/AkIRDJ+87i28q6bOIXpkndWp
l5cPfUf9pAlXxSFmoEQIvHfOytc6dF4Ls3MvfCdtRA7C39lyf2z9UCag6E9a2J8NmMgB1uVfm+8M
sQ3vNYp72XVvLFbPVSAo+QTZ7zgSo26bD7mqmHLAxCOrnEhM1Oonhji+gx7FVFCJ2BTskLu5P5dV
BwjRyysrxQ2n+paMjnVGp/PPX9eb13d/IU9R4i9cZ4NUb0U40b3YMSeLVZ5Q+U3kDpC+PC/fIOh3
N1DugLHkr74BO+/3+iO/9+yV3XHznJvn8sRSsmnaxm33gp/+CPMsyG+06tGAl0eImhvmtTT1S9sw
7ppWd91mTd3f0kI8g7cLP7zIgvGoNeBdKAgCvJ4oWjX9byHnn+39G7QySCj8yNbmvEiakKKV3jTB
S0LHq/FmdebT5It3RCfvmpxFAOoNyel0uasiya8bHvbdum60LKpcXuy+ura6FXie/NMMxoOz/Sa8
u7S/vghyqDYOX3XvY75Xj5rDAmLWNgjSgI0c0qoia5Bv5bR/44p8H50O+1arH+fM+zN64QdZQsz5
NO3kntnFfkavb50DnPh308yj8q0q2e73VuP7eVzZEOVWC+cUzO6l2g00lNPaIrkXpXRfB+QQh0U7
68kofRFRuzl+epXfP/V5ibcLMRVqtxyF2+YXbERuk1KFzG5L0UwyIQL8hM4Yr55XiicvM9t/hurm
NyJYmhKP8v2v1r2or/XuV88Wt/8fo9mHV7EybLm6Mb7HZV4Oeb9C5TU8YE7XeqmxZPCiUwsgPJJx
O9uYmSnFxD/tYWM/L4M7n0fE2wdf2m4Dz+4bh30p5cWjzLtNgaLbArNvND7q7u4vZl4BbJavO8za
XZSdH5aht2OcgPpxNH2o2dLBqLWbitLAstpc/ortH5WIzDKOaB46SkUv/8u2SQMr+YYemGTBkzSY
nnzJ3eHcbcvn/zs+5f8WxXDPtPk/smuo987lYqHVK8PpoSyOATRS4kEMxU67/X+F0Ynwf4SaDNws
9Lxu4qFCbO1xj+0zcQEf/+9f4P8S7SvC/xFnklf/m7Pz2JGU6bboEyEBgQmm6U35qi43QW3xEHjz
9HflN+rL35kp1aAnpRYkEPbE3ms3lianSR3bLrLBndnZ3ptsCtFkLVP1IuwgJAngT1LV/R1H9vrW
ibP+GGQIJSVnhah0svEKt8PQeWv/Yk3MsCec5elJK/yB0KvomVI8BTk32ikOnkzT3pKru86q9DQt
/gpNzbwCpTkH8Dj9mL8+IScWjRpCbToqpowezx6KRfRQGzG+DAiFkPevQCZcfttnwCfy9Bv+upeu
dBvZmjMd8R7dsJR7KIzmQKbu8+XL/5ukZMgTEOWvy0sH84QFnfNoJuYhbwXs32mIV5cvfqapyxkt
zPFY8kUcHBz1LsAFplsMMdT18UcoD6uNDjn18o3OvKQ58tXS9VZqg07INNZ9t0lfY3b7Y5dcgVn+
h636RyuTpwf86y2x7I3ZmZEOh5XK/ZzI/CT4OkjcO04gcOlg48+/TSGeEGzTJ3mXDWLBSxipB+1K
pNCZJ5Snv//1CwZCmYNG5voxaEKyPwk/Jd/ccw+hMxhXvta5pnD6+1+3yMwgcRrw6sckRwXPwUuF
//BL32eerle3rG96BzgRId998V0zcSC/fO3Ss8HI0c0x0GJM4ywgXtCVr8e8fqnRy1y+/LkmPBtf
SiFaFxkCttYo/GQSuJNhhjE+5xiOw+zL9zj3bWfDiUFV0NOKUD+K6tFEwGvgtWY2/tLF58F6QZ4H
Tl14cKGYA5L6s2saZsr3yxc/MxDOQ/Wm3igchTXoGBfRIagJSE5iyjjEtw62gLdt1jtZap9aO1zB
QJ35HO5sRGEnMXS5pyeg0wxKxvVGxO67mDpCUsz6ymByph/M4/UQ9BdwFcEzGT2i/c5dpuUVbJZ7
7tKzXsyQodBROv3R86Pxl9Fw0roEVEJ4bdCQbj0MlvyYrNojVVs5OCpaTqesJbidEJzBgDBMtJUj
KZKG9sb3sQaPTowXEBP3bVAwty5chJfr3EV+601o1eJWDtk2RRR5ZxnUSgIdu0XZ5uMO/6xE+2xa
t2nUy++I8PwPq6z8JxmeQqfx/wEmopYWaL23Q7aUL5UuqL64tYcEr5mQ1w+oIzhILdgbSqPpX1Mr
1HacbRePWlJXOxV3/kpD1k3SVaGevK4hmLxRLyrzgjUOvxF6eeG/4p+u9gAMEfp4vG8Ve+FNiRNu
ZaJ+2OGNSX65sdlunCz1Do3jOX8micKOwwGqTLJQaucSNcR2xI3v/akojioZxPfBTcn3RsQ9HVLQ
LuPCytxaUSmN8isT57mWOBstERnYHXvw4TjlpBeMLyfRATCDZX8taPjfQDfjP7rWX8PxlLe2Oylt
OPq9AGATbZsB305TfK8d0Bnc/EpzP/cgswG01i0TUZcFyFyi3jVLxRmWcnZD5dtr0QxXgJDn7jIb
Rw3dKOGXss5IqzRZswWl+lAeOkXN1tLM+MpIeu4us5E0gNyjd8pk3Rv3yyDh3MtYoHQIGVQvD3hn
hmrndOO/PgpEFaDIaekfLP3kW5NLtJOwBqKvDdbzxL3SjmQwYh87pGzZlcWOHVEH3K4rv/7M65nH
7A1lmYeu043HbKwiaqZ0ZYUha4Gq4b3u3Cur4zMsPUf8/3cEeQKRdlGdHmL4bejlKm4jtn/2Ni/b
FwtAiYbW5/LnOHerWdtFGoCOoc2n41Q7mGE9Z9hW9WDAGoOH/Ek9YnpQuBmMhaIc8ftr95y1ZDNI
rawaGIxMSmuLrM2HVVfr30d2lw1ySie2v2UNkrfLdzvX4GYtGt81qQ9CyEOpoQOFHHhSbaIJ0sH/
XOk0Z24xj+CLByqd0yD8g9mIGzMwdqKWK9uevhSHa8zD94zSQdF52u/+d6aAMErWH5z8L/RMrL70
juzZoiBDpaXJwD6xITlIQv/rcJDnUZ29fPkzk7Y96/Mp0tiixAhLcrArqBRX7Q3olOFrC/t5wlpY
9dCoywFLHgdOQ8QcBb9DieArP96xrdmPt01SHkKz1/ZWmPxGVfGOljy/0jb/+WK49qlB/TUYjviT
8ykpggOOgXBpyy7+GTi98/qF187VZxOsRYEzLqM0ONRBZXKMElu3k55WV7Z0/xwKufpskIr6Zop8
05R76WKVjs34JWaXskJEB6uwvDIS/rNncZPZ8KT3SMF1lftItZ4M51ZXL419pdmc+/2zUYi3oetM
nto+17MfZpPL3VBA0Ip8J/lkGeR+pWvxBLPhR6pRYtniCbLizk5fUuPR7T8uf98zL2cen+SgZxrq
cpR7p4t2Xv1GctzSwUZ3+er/LlI59jw+abC0CfNmwS9PUiHR3nraY0WxPIY7J9VDXfgWbn/HfSty
CeqoMhLn6AA2aBPpvYGnc54tFlnby7/mzNf6r67wV09RqeimsK+igwLtGSdoSHVMxQ7iau1KPz/z
Nv+rj/11h0j1MSj1iZOGeFh5aN2N7imGanr595+5+pyIjaOms5tUDw8ejpmsIA7oV+pey3D65yTu
2Prp73/9dIkFKcJpGR4s07nJI50M66b8hOnyExHnA7P5Xctp1uUHOTNkzfn1vY/3BupKdNCH7031
1uvXNo1n3pCYzUFRYhZiRKa8b9O3ST6a/i1hp5d/87lLnxrVX+/H7wZw5HhV9/5AqO/kL1RqLggZ
uTKKn2mb82Qph0NHGwCpuzd88KZxtfCMbqFDlFPa69ceYDaSp1neTBN7vX3cazAqu8+0son5ML84
kMyGcjJmw2LEKEmN3kHHhkgm6MRvJe0rnffc+5+N4m4TuCgEAw0OcYx5Kebwm6NmeAqX38659z8b
yZtaaF0GIWpfcvi99BnUnwg8MA55ULbvLpKzK49x7j6zodx0e1sP3BSndwG6Ii04b6784D3nrK5M
MvW1cWie/mSruCi8xvf3jYsQ3jZi1jWsmqTlfn7pdc2Dn/zAV03omf6+tzl31qfubso1A20IGu6T
7etrd5l156DwEjNu8eQ51oT3TNzXqf6ay25bhNXu8i3ONCvz9J3+6tauF2aODPgeCoDxMh8Gjio5
PIGMFbxfvsOZwW6egSz6KIvbgVM4Tl5XXmwgjb5WcD936VmX7prK7/Xeig61Ex3rPtsEenRlZebx
/P9Ta3fsee6xaVCoCdouPiRAe9G1VYbOHWr3OQ2E/0210XiT6kb22qCDeQxrmV0pLZ57pHk3Bwze
RjGPhPXijsEcjHd3ZbF27lPPurgmBWSpZGL6Nx8idGGQ6IDeFpvLn/nc1Wcd2zaYU01PRAcMHByJ
Vvw75aN8KSjUsY3Td/qrnUIIrjq/ZcpE9AcRVtul5UMOkPbyjz91qH987XmmVWW4etlUfXBoKk7E
u1Sc6L7BDcJDHOsaBMOqD68MTWcaljHr0xphYMBAWIThIMmeDYAe9jJHXVCvfWeMHnDmD+aiytPy
zRNu9lukOuT0rz3lrK+HeZV4uVvStrznCBlwUexF+z0yf1SFuPIizwzv84imII1SFbsqOrS+ugnT
fO/15XcRslwbYNtefowzLW0e0+R5mlBjzzIwK38Bulsa7Q/XiL/4jsSsnUWEtDslD5Ajty1BTxDl
Ny1U0nN6m8ZLvTWuDIvnmtysoyfJUIl2QMDhtF29tRBofjsRc44qNcQLFjUEZk6eG0+X35n8dwOf
B7EEOpJvWIt0n771Fy0gKoG+oc7GHxo861NjhzLtXkulPNMK5tkseisk7JaacdlqfonpR9ih0Eq5
uX6thnimDcwDWQopy8wZrPRg9dYDGp+bPqj2bVR+u/y6zozC+qwVqLYx4xJJ/SEBloiVyNIIyGq+
dA7pWPMUEWS74CRzPzrY6kPYEILSGr2bsb782//9aqz/CRFhEB7CkE8d1tBJwFaegAKGcW2hfu7y
s/FLYZ7yZcU4n3faziimTabbq3AMHr7262djlHA9F7MyqwWUNQuozQur+AjzH5cv/u92ac0jQSLZ
J5krGOZROX8L8NHeVRjDF2KKALlV+TXBwb+HeMubLUuIAfdzZyrDg61Hb36mYG5wZ2S62jEQ8gmu
yiq0XOxa1rVvfu7BZu11QDacWk2bHnI9yNNFETZInRzn1ygH4ya2zfjKqujf/cKaa25C9qxJF5vp
wbajYjPFk/9JPEb2/fLnOVMtsbzZCkWBVjHBrkUHv6LJpp9xaiIcb5cxinFfJJ9Z82Jq2KkwlTbI
TTGuHJ302uz47yHS8mYLGJlElcxNVl4m66IAUUhaGcvIeiimh0LHawe/6fJjnrnRXEtTZUYzChId
DrUwFRpMbBNEU8NzrKpk1RCcQln9dOqqM99cvuO/9UmONdfXKKkJTqQYcVSYeIcQ1jWmYLdTq054
AVgO3V4DiIkNDv3t+ORaKBHeuVPs7K/8AGGc5rV/LLH02XznEpGJ12MSB27hfXj1MD7pfR89pWbv
TBjtk+yni/GjQo9oxZCg00ruTa/oqiVFRgWiIgcesrOqpvxWNHkFY9iIpxVD3fTIktyGDovXDiCl
mewJ0VM3cgBttMisyMZBEbj1c1TVjrZAqJj9zMwEb0rqnmJuAgfDftH54OnN6UfWqOweDwxbuNqI
8o2FrrdeNoTA4Lb3w37F6fBQwz0Rr42gY2fEkH3rRdDRo7tyY9qxvilr/Jl5HjbbuoGU6koT7VkK
BhIJcrWZKpMEhBKwCR8lX4221gPXd/3oBqn2dPTcEToAXuF6WY2VWKq2N0FL2t3LpLIMnXAA4vTE
Y5S+tA+RFPnPKlTZTVBN+ud/Bo8IsedT69fOb99ygmPJJuZP1qlu58rW/C4jdNcTqIFlBZdunaus
N5ZuScaNCH2I5YZX+/cmsxMsJPxkYpHiirqtZImfwHGTkMPz3vttdYaJBkX7U5QaiaL1wGm8JbUV
skI2qYRuLCd1MgKVE8Yg6bjOmy9j8bPFLICT10yHB5TV3e/CcuWhTb1xX4kS4nc4wDdq2DxsOZcF
t2/ZISbioF+NeoEEHvIJ8v8eQMuj78pkaWoYNCIqzo/QMdWnZRf5KVPEfR96/OSQ1ONk5ZZ5tov9
OvnhyRAfQEzQJZ6gBNn8ykgQjSaNra91R5nLRvQZSQW9yh5Nh6Ac1eBIcfokr5cKnyN/HFWEvBxM
w2L0p/abVvXttyKnVVRiTPe00hqBo1GIEjm/Ma3rqhwfmzzOHohqDX9FiaPv9cLDEW36BTxH3JbG
ymqiEIYnbfo9Gk/nxZC+kqWWG869kfrDvjGK+iABzd/ZfYH/MmxzGowbRnzzLOKISWCfQfHMghiI
A2T17zUoBPwdsQdZ2qkpo6VjHd8TdR6xriyTlYwg8i8kim5gUi0O66U8gYQ9Mz0h2qv+1vdCOyQK
g2ybdav5wC/BloFBJ99JILLASrdo6wRalCraFxIWhh+YHaY1Ttfqd8WGHO1zxWtbeIUdoIsoxKKx
BTFZRHBhnMr1zkdKTwJO0Bb9MZzs+CXzpHsTJGn1gLPTwfuf5RW02ixU3xvlcvqcJU37hzMvPVoY
0tU3duJYB47s7bUHVuTZ1Kdgn4Ca+YyCvoPMbXzEdZ7fN13W7RKYy9g2NeuhCvyQdD1NJzFngCpN
1WuvwJlvQrrVKm8oWluJsHddYRb4ZWvzPspCfZ9oMBPMrAm3KdFDq87Jnbuhs7ddrwG+8zPyUCK9
q37JJO9Xg2H7z9j8R8oFpr82kahu+Z0oanymTLvOotvMRAoy5VgiLHh/XgOFTVQHj1X5wcC42y2s
1mu2PqTTo++4eQj/cfiPFIDcDhirWhNZ/1yqIF2kPmV8Gbk9BPmsX0GVt9yl8k1SPKpGaWB+YUvK
CHlyFLW/oW7bu8BUf0rPEetgrLN+5+MXXWvSFBT+UGb3bm4DOu9y+Ri20sSqoVl/Sn9IthxkkNtU
mWW7HGt4SH0bqN8e6KdXOQoQbmGcHYkYATppl/G6Yd+38tIxOZBarm4InDFucwX5BZ+jjg3DI5+x
sRzzPoeSu9FYv+xsx5FPwhp1PAeC7Oo4m/g/qsneoVxxJua32kb1EBD0gNUTwiPPXpHHhEC6w+on
Bav1mFQPUn3IKW6VHZgLIBlZvBn6SsWEHTnaBx4C/Zs3DMktTLJwO8jOfzNoqlCbWvPQE2F6p8YR
HkVJSb6Fe7aSLVujJtDhKIBgulMaSetl7VprvnD0rmSso34S7QbkTXkzwW0HEBMPzrKRMNjG1nRW
GG3SG4RVEfJynbFH9w3x2BH9sHOSsNxqTuhuIoBOe63BJtgaSNfGQBTfuadbYuDxkts8TO1PD9Dd
o20FLs0Gs8e6Msr4xSJmAi8K2TXLNi5JjkPd8FzEYJxDkGx4mvVkQ7KCu0Sl5r0GnZU9lQwbjxpO
vK3GxTeuM2i3I7zLYwQKF99PCP8vdd3mrQunmFLzqVQEAqP+ScqGdjDsWL6xnQPN0cbBG7J8jrJs
HZhHMMS30F38IzWNYtcDj94NFEa/eUCl7tCLOodcK8rfvlDRHRb26MNSBSDQrjeZRQNjOya2sU/7
ECEI0Yc7B87vXRvG4/fcLodN5SQltMY420rtFE9WxiCMYG8OULsUmVIA99rPsNTUVsL7LFZT4Lu/
48itdpEAOwGKO74bkhxrnlIOaXJD491VxYTMURXBqy5DQ9sBppVPA96hIyYC+7O1uum1z6hbGNFA
BSN0vFczsuxpFelh368wWseHwEzjdxcl2tq3w35jioE49DwjPqOLzLWOLXPfYoDe+qBjw4U2WPrG
c5Jp1Uvo4R2U2yqjpl9JrzzAP9R++hXTXe+OZCYNdZTgdG+zjRtEYEagZq1CrYBVFCqGfQVDvCfL
4HnSCgGvZWioVQYKjUsevlmcNh4yPWv2qGDi1Vhb5YZIn4pCg8A8h01sE5P4sUbZVd9PA+9SkkOx
zKuiuEWeNrSbsLZhhRP0s5KM05gIQ3FscV9ho+0mDTRpxxKhhDtAoBBxPAsv9A18/0W97qN6PPKF
VQEy3KiPBYk6OVxvZ7yHYMkIKWAADe4QPA2BJDuh9dBoDhUYA1g+4061iQ6hIul/wrBE3G6E1dEM
AHYOlaNumygwnkydJaRtmv4Deeoewjenr82fGYDcrYwVNtEa6dgYls49tvOWlybrHVlEsItGK2V4
CbpdgasHKy5ool+YZur7TE/pm2ZveWutxruKxax9L+3mNCrYCUxIls+QTPSUqqDuuBsWHPGT24UZ
gIKhKqxNCTIVL0wEdUTHJTX5zDzZIGwyQ+yQss4YQdztpGp6UpN69Q6Sk7MPn8ErBOlWiId6ZJFp
2xUD7NQ3TJpRWUy//LYM7gBv9Eu3UTAzeitmZq0lbOU0jaI7D5quWkvfyLYssaqMYyHnRGrSxt47
KgsQUhstyxR/YBMCJEjrRO4IvgmKJcgKM1tlSSeGjR/1drBRilXVYipaMpUmANvQxN1kK4YuugtK
x6NSqPu/MsJW4LFp2iozRfsIFUgnTR66ezH9l1kgxhPlzYhuBfxPOHpxd3JfG3w+Y4IIoDmJfhfR
YKwlTqjiHcKEfDb0yjtQBK1egrgpwM/aOFJACUerprXKB360e2z13stXrJPdV93UpmKt8i56P8kn
IFYBPVt7iSJtxa2me5lO6rfV6sCVE0MZv5u2c+5GvytOz08UiCFiVuhVbJ0S2OqaFIA0BBYcu9hc
7ZHCYtlpAi9/rm/xC+dHFxPWKmQ4XOEcCg+shZuMEB6sbIAui3sHVh7QdaNnXUQqBMejaThx9Jc1
yU0aJS+eCIg5CwzjXhM1NDwhlc2aubW+BSEexaOOgIwVYNpaK7IwsvtBCjgrFTuJ0DKww5FLGq/Z
nFrfGnakZd4eQvQQu7LRvHctCxQgNYCLj0Ad3fcU3BfeOVdsqy5FLVvk0ZML1fioA1b64CBsKsD3
wBUvrWj4IMoHt3g0jNMvVkbk5ensBj4tID4fgxYDChHMwmBHhLjRgbM8ZTXYpJAwnScOXQCmZnYM
kdvxR35RyNrZihwiHGUCP8Uv4zvRwQhS1bATNnw+URd3mqHJO89L6q3WWj41wZo8zRgMyyp0zOap
rLUCAl43vdEYrHVAP9kQu9nsprYcD+yyiEmoyhx2f1VvFHyxdc2G7aYdSO20htF97bt2fEhlooMY
sbp9igtzVQEsX2mkjpAi1JsHzSX1oDBJTM10L1hWbCeWXmGSoJOk4yabdKEWrgc+LWCQ/1b1aUDY
3ZQ9cR7jrczBwhvuBe2agTfclPlYLKbEn14jlZlHGrt/TJzWe2cnH0DTcLwVq4sSvUJcPYq0o4hM
YPAh9gprpZEJiqa7nPZhPQUfbqjVzyWKZ2BO+L92zcSuuFYEQnh2ZfwAoodmWvfMxl3KuqhekBD3
RwHk8J7VEHFTIsScTih93ZARy06U+M1y2Y2VJjHQuqxuhzAhWI9csG4Lsiy7J7DCuNEUaNplPGXG
vexP60X6z6s9hNZGK/v6Z5OL4AeuVXYDLdTBVyWj4KBrsd1zv8Ft1zSK8IbgxOI+GuJ8J0INXnVl
eH229jvKbSeAHrsVoyvDbVbTCiKvG8aVPkCLzSHu8X9F+yMOVPFKVIFixSZbFnM5gbox66881NYV
27JfBHAOT1aWkyIHB4JEvcwvxCvtb3odXBv3uvCqARY9A3HJhrv1l4QwNceqI+5S5iEEFM9uGX17
tdUG/qPZQsIlkGEqDki2x32ZA0NekEiv3dSjGlcj+UZkIfjqLVPw2Ey85wKIsA5TNofmBVMsLr4D
zzSIhYMgGTk+KX6uY5PX3GB/bJx2ekityXhIdeiEbRa7m5YUxiX1s4581agalhVJGmvm0+m7X7Qx
dqHY2umRtO51w5Dfa0ZPqndte5fC1aA6CRRo40FTdxYViS3mWmak5q1wUhO5agaxwaIPcfMSsr32
Q0TJUGx6AOR7ihbMyCbZn/Lk64Td2nrD9OmkErZmZ1TdxvbqKVmSHSNxfjsd1m+TOBr8yu6yn2S6
74LSJgZNJYdehPq2K2Ko24kFej1siIR1Tilp2NzTpYUCfiM7gDIQdsafYiBxaTEUyj0GlQFQcEgC
4H2y3FSt4W0Fg8AGr9L4Ts6nBpU+oQgeeKV5kzY0rMioyfXCLOKcwmHBp+HoqIkUAMwcOgCOINPy
XkOsnrnTSihRNVyupah98T2klS5Z1RbLprdQe1guRGVA8IQM6Ul4k/pptzMSEJ1QZNsnMZbDQfSE
M5cTpLBlb6Fr1yF9yOHE/s/qeCN611i5pHdtKa0bAAy0rCYKr+qYnpLEeuaowKA1g1HL/aB6MHNU
8nqURq+xnZHlliQxeaZB++pZLTxMiP3vxUj9CRKtu+76fjyQLprCirStCOh9FN0EijRVttwlvNDG
XvbQu/54rkn8MDEm0SZpfVwtRs0uYwj8hApBhxNZqVHcWsAGHgfViTs4qdSpwnQsP1g+d4/mMAED
SpswW1ZRl96qFPh3FpneumXbvveYHA9Rkwf7KqqTVSQ7C2axaUHH9oofbXsSp2XAtV9K3xYPUdFb
39zYxWhvwP+v6iJYhhn8xtxqp9+kJHbaUicO4iYjBXrH8sqEMKclO3r3sEIK3R0jCFJvYRI5z3ko
MtZIsXA5bkP5JvFjHKNmCAGBuM7SBi72bMMp2FOdkm/OaJd3ThIEB6OtIvA4bvGpBb3xNtkubgHA
hr+pw0kIz5YGuFCa06bNT2vfUA/XorW7kj3zGLy6FTxYpZH4FCZm9lL1lvoxkaexd7sh2U1RGK3L
2LKP7eQaT3Y6kWzby2qflyOhvQQSLbu2MG6EbVt3Ve6EANba8J4IBgxO2cCg5ZXpnewH1g1FGqSf
dGn/bqS2vQIcj4m7dCq24x4gpExMLv0nrTd+EJIQ4EG4ceXUbjrFqjG1i9+OgqOtUTa8C8hL2lqJ
a60IESs/PPbSG0zQ9Z/EZt4toWiRvRdHbNple4hxCNyLmICNso3aH6BT28eUlJ0jjK1xF5JAly6m
0aJ2Ynt6A3Go0J+8vJX3ItWiQ2WMLu4IrwohsmvuazSdUPfu6Dzh2znlcGcWebz6f+miwwSAJYxb
/7lgW/UnCvPsidCd9IEtd7jsE0u9utCWd1QozWWfGR3REkm18bum3mZl7BsLQnDsgxVVicH+U/mE
HRTdnng69j9RN5W3sIHjrVs60c60E17cIL3nfMjUCsoPaM8yY9eX5j7ZJ0FDBk9s69+mzqoMRkaK
XEs3E5IExCS/1wtlHDMd/oSui55QSqSrIZ9lIwzl7YjW5swmtdmuGiPfeHKqfO9EQ0eusuuw5hmC
Dn+7pkPGg6iRqRLwVMhqpypltu96RFm9I/SPYoQdZkclgXlpkP0qyZRRhLMk1jdZOnKdi449QN3k
D/k4BQ8UofQEpLUKDmbdaGiMHaKsWWRi6R/aNl/EZj+tdDs2Vn0Yu29wRtStMcTaFvlwAx8O9PXC
CCCgmaYXjjdYs8gmpwpClJaU+lYvo26rup7Jt9SIpVPIu9f0xGlhdrL+FGRZvfUDy+KhNINPPwvb
F4LqAipxmrptW+M0vAf+usOke4ubqn1mdgvZ6bvpvqcUc+OyOSaLrChzjNUE6rIwy81dYxdqT+YQ
O3eTqrcnPH9jS4Pd35BUP0iqYvHTEqTgE+dy1PrEe/JdFT47XUPygASO/pyPQGvvRKXKbeNxggWS
oCPPwTEKuOouORIa/bpoyuxGGnlwIP9Zf8DqGr5oHN7eK83y9rarRRs8gN06iyBQTzkpDWma51CS
oLGVtQxRVSljq7zeeKoo4r7CpNIJkDTbN2Jw+OQaRC/gBh04NbAAT+x55Y5aTX1T56yvXFJSv8X2
ND5SpW4XuUkBZ4JgfsteLtqasps2RIK12yrxzR8ATEltbCuKrqNU+6Gu/BU7rvgpBjUCy4NlKVoT
kjCSQXuNe3N4iCAsbwa+d7gFH+ykG88CzyuxsbJkReLm3NpkVh/iyoicNQtc9wfk3DZd2k3rfGS6
6+oPZLHl4E7N3H8FaA3vorCSdyowIzzXnH3INmUCdPAvNva7TQiFoiN3SKCNRHbvhp84L4APkAk3
pBj9oOJof+fzBd+knoeg/cLUvTe9tj257KxvsWFZHAaoULzq1tAdVYlqBsyD/upP0JgT5SwceB2v
olPQo+u4C49Jr0+3kM21DRgLcw8tN/vTprpzzBMrjVZmBP60ngSQefqx2HkJzCkCo4fnYqiCA01J
e+taPfsGIY8YBFA14lE6Sb9zxiH5RcwGuV1qkhNr1pqsZWrvRBkFpBM/gMJvP6zCTHZJ1Bt/bHgt
S5skv82V865/H5QSsfb/ZSQgDLPSouJ7aIkcKYjyUpXzy5WEECalc2z78ikyCb1hx3yTmc67aHwa
tfhl+ax7S296u/wzzmhM9PmRZuRQ+obKcjAr9yXJ4/vUh5/VTtatssUzMPMr5pp/38eaO+wVEGZr
kjxtYWVLz/3JGAn+v+SABgKK2y4uP8254+G5/51akt4MuUa5rBftYWDxDH7ZTO+rIh84dTOaTZrJ
FB2VB/ylAKkbxwV62TJUu5FZf+GQ8LW7/FvOPfFJHfGXHA07c5b0YYj+pMGv4Zay3ObW6K2Gcjgh
ykGvVYEYt5dvduZ0X870BGpKtbEY4/SgW4BYfOrB3vhG+WIL1u/KmfQZVcfcGt9PhYQfSOlDZnW0
bR0XTAyV0GhjGYNzTa55RhchZ0fAUvmDr/eCoq9ZvRGcto+VfivLkWCs5JW2uofY8lOWME4vv7d/
d0JLzjqhDtxcdmTUHTgTRCw4fe/C7ooQ4twnmfUs1N65RISdsMwSxobTpxMn1G3u00I0+yYBCHX5
Ec6d3M+N82bQMnJRFT9QfqCS7P/SDQlkJ3NvDAkh1ypYTNrxXRYNILlIjb982zPNYe6o52iZHp3J
4JBxdLUI+vpxlN1raVDNvHyDM/1n7qA3S1HawtLiU3WVKlxT1gpvWEtmJaSWbJd0HFAZoHPevna7
02f8q7sSypJGZtcFh2BAbtV1FLG/N/UEASxfc/525aHOvbXT3/+6y0TZo0zNk86t1g/t0D/qUf0b
3sSVMedMc/7Pzv/X5ZmBNWQDNUudrrjxHJ99PvHyl1/QuZ8+ExC5RhPZOVVlNvmigj8ZgGx3HQkh
Fu7/+9fuMev+qUL7LxzmbXCVuHcy/c6Lr6jGznRHd9bTOQ3Pay/l0h60pXr6lln2loXXwqXW87Uf
P+vwVqwlRljz8jNTfZfUVQkG9z/IETKufIEzj+CcBs2/vq4s9DjQcjc4jEBjAidApdkOP3QdFldV
T6vLT3FmBHZOkqS/bpK6RTw2Ao3TSJU84zZvRvZek7rBnRc96QZgZC7f6dzA5Zx6/l+3qmyrdqmA
IkMkyoQavYeYhTPqpcF4GQbZLdWQlzBrCZn7uHzHM91jbop3XdONRknv6+QwPbcTiwUK0pO+v3z5
Mz1kboqPQ7B+fVRRqvIPxJwGFntVQpEuX/zcxz89018vC7bCWBYUnA9gj5ZeJNB/sIKYPrTgmiT3
3M+fdXDVQt6w4hF7mwoQwUiqyC8ttM7Lv//c1WddO+pJCwLdCM7T0xeZ4dzJ5j1mT/W1q896d39K
6EYKEx5URkZwvitT6tP68fLFz8xEzqxjm3kc9jFl7EMd70xqMS0ob9v45lOrK71we/km/xkJ/lf9
Zs3d7Q7ERYMtjjiA38/vR4JN9mZhc2pIHyHgLdL2NbVDiNtjtpqGVKDIHt0PvUQCtDBOkhCDIJDd
YI5kUhemvu8dKjnJwJnFIvZC58o6/kwXmpvkvXgiKX4ytD1xZihtZNPF9/gJry1mzow+c4f81LQi
m4gI2UM13xuBrp0qSGj3UfJ44oMzzx1Yrq1JGezyW/8/zs5kSU5di6JfRAQgkGBK9lDO6qtsTwjX
9TWIHtFKX/92elRPt0gicpoDlKg5SDpnr70wK13tq9+lMwWhEHfAlYP7O+BckSPCwZmsDOrCzHEv
zX5atECtZZkV0xiuNsNzmiQgbEORsgVg5MPkuGGK23F/24to4YGNHu7faujALPncIm2milNqrCyu
hdDjaoHBtpCHGUsvPjG4myfVsHdyle+M2n82SpTw3fYCWnzoTbO+OH/BYAiGNag/S1BGZj+OhZOv
NPDlWDDrP2/BRId8CIETB3miyfckh3dTBpNvA7zSakV+/GVPoQ3tJWQF9T/puRn19Jfn4HZzPiDT
D/bkLfsjPF8Lc8zzgapOgNpBaQHcGZKNnXzkMLq7PgRL/16Lc37pGD7CBzA0xWAE4PnhbjUnSPfn
KPJJKH+63syXIQRL97L2Py2Kiz1I6ZoYCA83bHBieo7dNc3l0qO1zcvgwS6oQj1ElJXdu12wd5i0
Jivz58tQgb99mVef/vbkwZQtbkHXQB613nWN9zBQANrjuRhWToxLLVzG5VMLJSdegoJFK4Lp46aq
adRS6GzlGu5m6fF6MOqrIQeSzIoYcXs4dbj/mvAU3+PWwF/poqXu14IQzC8sGJYKJzIchUs7KmCz
AgPxX7fNGy0MdbWDW+Nx8MJpHJ9xGnyJi/SmvQ8GV1u4uOvr4VcOnhFU8SUKiVh7tse1mXOZff/5
suPh2qoFJ220c4WaQQqDm4ndsQwACeRq+m/FWAd2uqILXVi+OgKjRrKnTKzJD0GV2cTMOCgrhU8c
C8DWvz4CCy3oJIw2yyG3ME0/dIHFgZk3nAOfSPzcpmsEG+vSJV90lQ7DGAnB4yksGVNkaQaQyuTg
bGa4oXUYDSs2UO3m8XLLi4zuLzf5aZCAcnP97RbWh05GAPKOcHjfqGhiDszIXuqBoB759frDF5YG
0SZYjijdU5LHIYxgzi1tdv1wk16e4XD0/2HDGcbZ5xPzQ4n0b40uQs31jxY3j7AVc1ZW9lLfaJ8G
mFDPQnUQhhR1l2Dn27vfXFLhAr2BKd5NPaQL8inx4RECPTvSNGoLZRJKA13g2a8//C9g9YuJpavx
WUpdZeYygxoIWUwPoKpvCdyjgwx+DHfuAKoEEmcE7tHgPuGPUIAHoPcNUidWu3S0oF+zGRwJDRSG
ZxlcklBYUJ6l3zmRqFBu1Nuw+JLl8OoJV24zG55vo9FWQcoTIxhRu3p0XVNtCng/bd3BoVs4t+Tn
Fjaax5rH/s98SEDo5V2JPfX1N7b+0o2+emXtgwVbWBPLFUadqkFZHwrzh/tplEizg7HJqnKEFZ9v
nydXzNgtSvWej2MfGUMR71HxRF5r5ZQHJFbaD39y4BdEJgFEMbMBnnH6O9RxxYdsHMUdQAdpHlSJ
pI8+qeOgtasurD0CJylKh8PE5hIF7I1zGhkuioJMcP9Y59P4ArFRDs8Iw3yE55y9s3qT/uvYKj6b
TVburfFija1QTOHXNTm0uYWKXSXHqLIFynY6RB8CrBOc0tNm43jwyzFjlBcz+BzAhQTJqGhGjQQ4
k4NxMcaMD6SfGIznuiyM8dQDrFfmU1bQlz6zLkXRzN8iAoAHihTp1klm5xeZZ2we8sxpDpBixd9t
IOEjlpruqxUXxf1ceLAenRp5togpjtZA0zsFp4AChtstOdSwJnuelCXOU3YxVUYmDEZ51vwONr3z
3ch9caZJWoABUhvV0UtlvkkHCt+oCqIMW7bu2fCH+okVPXLGTdurF89xFPaSwgSZXNnVIW6JenIk
F6HdQmtTWrEdMll8GG2DhDloXc3ZJgakLXBifbMhEvlGq6bApR0ym7th7FIkJ60isEoUmBU2/CO7
2Mi2BrJ131ht+B2OXpO/7+CHdnGIKzeQIxvb2ZhBuoc+fYtalBwOgRfDCmNOyiPJrAbwzyzbInUo
IOGJi63hYvoQqwDQFV7KKBaV/qkf4AcpB7+J+h61wn5ZWxsXutyzUcXmHeigbzw2QFKHiASlOAw2
jzAybQOYiXuhZAMM/1SD6tWiI2t61YXPmg64SKu0a/3R8kNPQZEC6hg34WJtnpNs5cu8EPx1vkVi
wJEQ2yIv9BVMi23xSIW/cqW1EJhtbcuVclXVtocPJoeWKeAURgU+HAUriD6ux5Gl/67tugirrA71
nCpC+Vt/cBtD7lvh8FuuzJhla59FUxnmrBxGorRkyQFlknDbGFFkOWZqbU+xNLra51HGVjU4qCyO
qL9rUidA/ezRKJsfU5atHS2XBkH7OrqJheoneKKFyDduUZaB8mHyZkAyuBLLF15BJ1sg1wZ9jd1k
cBpsTkXvvHDXgMkNpZCdwmbx+kAv7FJ1wEUH+1MBRYqMGGwaH6g9+TaqzmMCxoDqtxncJN9EXLnv
vJiAKbve5kLH6aQL6gzYcEGbGalx5CCtljtoeEq4GVvpSgtLXXf5/dOZCgG+QpY1BSvc5KiwRrFB
8wwJzsby091t73B5t08toGY58dUIsH/ikPbglpm1A8hCHQ0Fg5HrTSy9hLbI+VhZLRYdFjlhG3OO
QxSg/kpSee6BP95eb2Nhnf/NqH96DQmrqH6UIJ9PqEBHPY/14Vts5WC7cPXyV/D76dnQknUWQ/ko
UnkwT+bfSyYClNxi03APbvSNnaStc2VA5eAYmEsUPb/DDBrvPDeD9CSBhKo0u3hlvL+8omSgIvz/
eI8sVaghHHmEGr878Mpz6M62CsbOhD/aJX/NfCMO4LC6Bq9c6DwdaTcKf65RGAtvAhv0v+obGaq9
4N9aFM74N6JidbKd6xZzXlaWF9pW/eF4xbfOh/ynBDE9yB2CWk8qN1l1E2WIWTrbzpG5lxIjx1SD
79oo5z3IjfAnfLk+kRdiis4xSVH0xZLOkBH3z3FxSpwnVTxcf/TCOtShJdAmFy7tPIbs7YTE0TNp
cB9PvkHQdv35S39dW+eJEg1K5ykLbeY94FQNRzlvi/uElRPW0uO1TzmzqthDwSwLC8p+Jt70VnN2
r1CFv7ICl55v///K6AdbOFA2AwHMYJBZJ925IPYrt9w1AONSA9oS51VjUAglsMRddZaiiMy4+LCI
vXIB8HVCEhNTW9q2B510LTyJolowOAce5aUZf68d6kCsD59Hnzbxgba2gK1mbm+zZHZXhubrmWXq
vBefg7rQ1R0OZs4/sntt4ILZ2yfu3hSATR34QgEBUHWDGJIBJTUVESmeFb1X48VJ99/rc/fr74fp
a6fNhJlmJuIYyG6ShfD6QB1Fd9OKxv3P/8+rErZIymoIC+GElAVFw4HT68v3zmxWsGdLvX+Zb5++
TxVMSwUKtRnAnhAvGj9qE87Y8d2QryTNlp6vrWsLsIk4MyeE8OasQLxSsYNrv4hBc3a985ca0FY2
4WmX205WRSK/KwvQ2O33xoPWp32+7fnays56P8OprfJCBm9TQT6kC6GT8+G05fZ6A1+zP5ipc13q
2RLZaPMK02e+T/L0zBMAPZrmHqWf8PY1XhJEFxhXlifYocvNYLQ/xNCvnM++jiumznWx4VIxwCRa
RjP7hyOjhQgg07WStoWoYuowl86YUUME2WrUFfmjIa1TOzwy73tPijs7S+BLup9sCBLXLuEX5oIO
cgGR0/NJP3shaR9H8ze0vbCrBR7hthOnqVdy9hzqKCdvWKh6JVCSD4dQ+MjVW1wROCvrZWE89CpO
UCUsiDhEHbWc3tuU/PLr9q5z3H+uT7a/xNj/3oyZukeRGmpXxqg0ieCwBwmsmUHc0OAqzqsmSCVZ
5RdB21rWdgaJ76xSZ+oDc5jZM5OW+e6bHtI+XkUvtd+Os4e2E5ppCe76ru4t0h9YNle/Ui5Rrcjm
2gh4XGXfYo8lO1iEZ7vZ79gPH24Adx3ukQ6Tx/w/jWOLf3EdAioBfFxAkyDjPz0KrHaw9fHv0rgw
cTdospXV/PWO0tSLRSE/q7048awIfIbT2MMZVpHyAHu+n12PMzEABithaWkctbAkixITfJhklDQX
z8l201nVprU/rg/j0tO1oGSiKtpvOiqjKX4YirPvfOfV9+uPXlpD2kajcXD/jEsVbATqH5aVboU7
nwr5jWdrgELrLyX0qzmo7TXgz0E7M0tZWEpwDzKr6rbU7+SWlD05z6Z0IHUfkp1qLViWGzSuI0/C
ujQbBvdokkodcpaS7xmsCGH9A6XSaOV2AOdQqJJQeY8btdHCNceQbzNxKd7iLmAqPcp1gw6Q4HtY
6YAhMlUx8E4zjRzRcNSTOJAvzag5Txmv7joKygoRfvyiYm+8L2XbHkGI6l+GgcVP0u7gv5J57q73
YRVaNrV/4DiD7UzQIzd0tCcgSYDFhC3hR8zsHrdSVXZS0G4HUvgeVoE17fqkyqMCLoN7Kbrh1a8N
tcvtrkIlK8v3KVQOG0hr5Bs4LSm07GA8QJyTQHI3oM4Bu40TjVl+MpISTxUVy88ZgLvvoAUlH73y
Mh+V/a7/b59b+cmBzvcwlvj7PWHQ00Mdmu557Yx7m5XzZkpV8WZmatyXw2BC0karu0FYEISJ3HyB
1DTZMmhJgXG1u6cE/vKAN0AOVEyieh+o/8ewYORsG7hnN8CAxM4Qetu0VNWREosBDjWZkeNUZAOy
cXmCtoO+c+hof7Wxmb4xb3S3YwZqky/N+7SoUbAzF/m+cAf7OHTZv62H/EGRTuWxcvz5BHQEeDzE
qx5ym8sjr3q5FR2xdiaKf5572WO8LQkHZQ5F5M4pEaWvr4qFBacXGsPFnI5w2S0jQyFubiD6NjbE
UOCgVKqxHq838vdS9IuFoRcWW9Ml3VJflvXcZ3uwDNKgZUC4gXqQv8HrNvkDL8x/fUEvW0yYl7Ze
QeDSCQ+nOmfw42165ygb6ocxdOFnN2kA7ndTvuUw6v0NLXwHUWsBQZ1XygdXcvguejFAUR6sdLux
8G/bs/5NynzaUrYjQfWG53qhmcOf2P4+2iA5THZwvZMW4pNuOQEWiwvAAU5ycWM0Fw1/Oz6qLG1/
NXDmRV2LSKvNTS3pd+OZV3GKGdVFvO7sqBIuENBYyfSV0ar+wxiwPzc1pJd7F0k7QqHTy2hozh1q
8S+XUN7P1Hu7/viluXvpyc/jMQnB6JSJaILteZrHD8ko3vKk3V9//MKAsEuznx4/MlPl/ejj8jSx
ZdBaTYua+/m5yZx617duvTIaS2+hHSSQoXOdqsQhCxLRgMIreuTwQl7j91+e8tXK0z7XfU9Fw9wK
G1Ui9i100nPBf9/WP9q32gCRHL6QHWwglcA6+EgTsoXSajO4fHu9haVttl7g3aVZgacBvlAJ1m8b
BI69iwIsqH7QDgcDJShmSH9QgQ+6cWelewtC6pXI+PXxhXr6zQGDBrlyYr+L3KFE1heGd3UJFCHw
ZxAuZL9n7u9rHyGzLPdp4RxG5ivwPYzulnlBmX590BUMNZiyKnDnpZJjanBr2xqp+TENMAS9Jeag
jUve4NMUr/we3iVZ10euV4H553fPXdO9XLBG49yspIO+3JmiDe0SoZD+XCpnqqOs+DlIpByRroTf
5CZrjACfvpXe+nKeoxUtFsTAtJge1MxRX2Y7ZFqPpes/X5+FXy5QPFqLA00HUguYf3U0cfIGp27A
FIfvvOx31x+/9M8vv38aAygviGgbf4ym1OR38UyN4+xOt1mDMN2MOS+ssqpGAY9KwR5MWZcQoUM/
50KDe/3v/83r/CfCoHu0MJAh/Q4vcN4DWkeAspnVcK6lC1odcJKhrSZxB6NJSL6ZKuHxDdH8hNPf
PjMrlLwTewgIuFDvuafMaEZfHHrAl+6Re5Yrt3BfxxDKdEfNTkE/Aytg/L9p23RbpIP7Z1rvu7u+
29fpXWKtzMCFaaJ/LoacI3AjGxpCDR3wwt6ovg8SbOuu9/PCMtJlQOXsJFMLAk7YN+ku61wUalQH
H1udQj5ZopArw7n0FuT/Z6MJR3VsMxMRMuK/uYCQwgYHAAp3LSV1iSxfzBamzZYhgUIWpLg27CVY
4QFASsaDlI3xh9sEWnbXAsQHB+w63qMER/y53ncLL6X7bbWulTipaVdh1/fpg8RpIGRwHz21nZIr
UW6hCf2uS3oyActzRr2B/diT1559N8iN8Uc7VYJ94c6QgA/RDGykacxHMFK2q1c/C+FHv8kaTOYS
7jV+WIqHRpTbZPB213t9Yaj1SysCUT8qwBF6WPrUlj1cUnLUGamAJPeeJ7YVt1eWxt/Kgi8mlX59
5fTS8rPe6KNh0+2aU/6UROOLtYXqf5/uwTXeTvv65Ifdi3PnReKAzfX2+isujLp+qVXkNvhgqKCM
2OQDmNcfJiJ2cZuuTKqlsbk0++nTMFRZh8JwfJ5n8a1M32z5z/W/vfTcy++fnlsIwGq8LO6jfuJv
JQhT3pisXLsuPVqLH5AalQ2xAGEaEutkXSqcRlQwXv/bX27IoXTRYkcDdJ/p2lYfVe2jh68Z/Wjj
U05WOntpLLX7oTEu+7mm+Oe22MPSDreHySb2V07AS2tBW8OTssFzcuYeLtuy2WadzHepa/9WqU3u
kjFxf5O6q3bA05CV3etCX+nnetugyio9fPUauWdqDx7MlO5ARb0+Egt9pZ/nbWCVwFtCzZ5P1baT
ByJqgNvfrj986a9rG8bRhjWiZWNDkYDUFRhF/WLFyUvT5ftpStcqCxbmqX6yaLmsza602KmGn1ks
7rP0/bZ/r420LPpO9K7ThsPIN5hTQVE4G4Q85a90z0Lf64pR0YHAVNYgBxfi1KpXVYIC16wFtIVu
0ZWiw2hT1/ftNuyG9h4EzxdB66frHbOwBHRlqCxgxWUV+N8AsEQXOHE8+eWmHv09uKqnNp+feydd
SbovbJZ0UeiYNtxEAbAIUwYEMMo3wW8NCGgko8JkWjN8XuosLTxnaWZUSgHhKob0B8vyE5uSm8rP
QEq/tPkpRDeNSQensTDKqrOOqQ9sk58l3ZYJznfXB2Spk/4TqkmSZWmHHSUDrt2svAfDtx4si971
47QXnViL20v9pMVta5rb2gZPBqWSwxGu8GYATPqag/jSctDCtlPQPMZJmZ0EMPeNLF5jIT58mtyS
tsI4aMt5onMOMp1iJ5Cf2vGDKyDXkufrA/B36n+xb9HloYbJExQeOCj2paQ6Vu3kHVtlg21FZjHk
e+lMNnDlknubBiUd/1hgK+6SNJ7ueqS2fprABsEvrC6MoMoyyK1dz3xsYQ2AeucKTG+QZR6dEoRn
Lzfqf1xAkxMkChpUo7cwc4GLYzfjWrxOOGqPwdwNMo9CZCiKRnwjzJEboqzqmFs2ZKgCeOrj1Jn8
X8fhuJGonex7nfJsCoYK6IOgnUuw8lzlHyVSIAceC0cFNJP+i5VP8h/mz8APg3AFGZpn0ROt3fwA
HxAoThrgp1/LxFHbil7AeNDYP0/gXz4kpgTcFXTKLU1KsckZ8Pik6RRw0m3/I0mzi1439uBaXLio
2RZd8wqaf7p1OgvODSgEiRyLOivxZGGS6VIi0ozCMVvVhGpyD7AZyDfDoJpgzj2xsrdZiI66BteS
ZWvUyLOENenyTcmBTqZu8k118g1U6h9qVHdlJlY2aQsrX1fkxl4JMrBrdiGfnC4wbOO+KFUeGFZ7
VzJQ7ZtyJVm4dDmga3FHmZuqanp2KosZx+F4pPwDDkv2caKCPjYC6JKBFWWYuc38WJaXemcPovIo
KR15mmu3AoMK+aB9NoniMOYCHq1wVtgA9DCt/MWF4KTLeZ0yUUUxygtozMacTcA1bprUO15f4ks9
rYVxPBen3IY0oS9xqWbHo/dQgh0HPpLZNqCQ96V5LB26Jhtaak4L6ZRdWFhIscAUO2l2WJnFi12R
OUQ6Uj31Jqse03EWa3N2qTUtriNxWCQATGahB+923L7+RIIc19dd+jRDuIxiMYgprnfj0iBpQb5X
oMKjQKEMaQKn+zQe5jsgAdemwNJ7aDG+hVZcysppwjYxkWcigh+qWNYfTSH772UNSvroN+bK2lt4
FV0pK0YCiBAAj6FXNHDYgFHNBkU+amXbvxSoLuHl07aBOF3uEjDHQ8/Mdx1PTopkpw4H7+vjsPT4
Sw9+ejxu73qUIrlZWPqS3s/1RP6MLljvzGTeSsHeUhOXU8GnJvI0VZVZw2sK4iN+YL1tRBBsDQea
2Gxz21tcmv7UBPflVAlKC1B9bTgDzJMN05k6884ePi0rX4ylYb78/qkNkPdRck/HMgSbr9qB2yB2
GTPWMnhLT9fWwxQD29UB3ndirc03HJDCXTPZ9cqeZ+EApotOB8yg0cXVQ4iKrKCq9tQVweSgeGBl
ki48X5ecYvNRiFgAfGm6gATf2WO3kSAT1tPKCWnp+doiQPZ0GtACzOQMUKWCXCrxTrHQDtgbVHdw
OUmn3fWZtBA5dHlp1zS+oSwcl+AJG2JT8xCjWNwZxSnv54MV12v1XwuLglze9NNsGsp4yHoHl7+y
Ys0hK6Wz80du7QmHMcH1V1lqQlsU/dQSNtlFHxrYthW4uK6mnZ/A3FjWwv5+vY2/Xp1fbHiJtiq6
abRRKU5x6i69/cwho7RaZG+BDVftETAWmM08CGx3KXuFC8bTFKs9H54HKOqu/4Gl8dK+jyiHmsg8
4VSV1XnxUVeyv4+BhNy6RtZvU7+lb14NE4KV1pbmofZ9BDJT0SqeUPsl4foCYr2Zkke3iXd0qvbX
X8jHBPiqQ7VA4OVjPI0eaUPZFgFFbmPiPew3u9955j24fo+N0/inTZy3680txB2ifSktQGVLc0B2
gMq0OpOGpk8o2/aerj99ob90tXA5I00zIDSHphjuWwaSv1UnUVVbSBelydo3bKHLdNWwZSrexblb
hW4WJ7tRltZOuMIIJhCAQVbt2/MIT0i4VDFUTU195q98dayl19M+nqM59JYDIWeIu775XnXeCFeg
bAQf1R3tGUjWuHwuUms4Ty2q60s+1t94nCa/jXTw2KYzITY+ZAkvHnujnn5h6w6dEJLBdO2jsgDa
ZHpdCHCyHYepah3OtT1+rxM4BbgQUCeQ9ygYI/Y2ihOoOdIQ7hnT2TBFtTWd3ttjBlSPngFKDYyg
ppWPxCVY/3dmUz1tHFcKCus4tsLJH06c0POQGC8k7+G/HW+aiX5LpXGTFosyXctZwtzEB542Cd32
1LZRKt6zsYBU/edt81qLelyYjcQ9GjB1bN456mWc04MlXxPr4/rzF1bl33LET18H0TO4c06AIc/5
T9cE4B9WbNefvPBR0KWcrZsIm0xjHXIe74xG7EYXdg+lvb3++KU/rkUvZIl9R6VxGTawIfiWjZlx
BJJ37XpuIdjbWrBqMpoAD9gmIa1/AyK/NfziaHoHAlR6lT9cf4OFDtJVnA0VcCEbMLQWlkmesg2w
U9y88RJQl29WXs5oOkFVLaZsj7LEAPkCRPnn2/67Fo9aUoquzSYzVIn6WcC+LACE9QDzpbXSgKXO
uQTCT/PSAY4Z4GlmhyWhhzLLAlfRwyDWqIYL46ubjjuo9TFAHm4jMW7kN1jHcmC4gdEfd7f1j7Zs
Y+Xb8KMAPZuycsNjF6QIE1QCcdvk18WZHuCxHLj6NlKYOqqOt6mX3vhobeORZ4Zh5BO2Vq6FktEx
gavYqOTK6WBh0f7FvHwaVa9SwEUK1URgF8A7pYHf5Rq5bWlEtRU7qFmhjIc04JXfN0RtjGQP3Rz9
5eBy6vqY/l2Y//2sQJTy/3OyAp5t6jzkDXFjKOC7l1vJcSZODT42fFob9FPLHlzIAeC5JXj+rVb2
eMonf3qSDnyTtr1kKK1PSwPWh6hs9uhQ/XasRAYCdZNB1VMzSLspXvm7X28ZCNP2q6CIJ9Jv5jls
5+S1Y2nUNs0zbtPPs1M9Xu+Rr/uc6AUZXIFQ2M72gPIY56OU5FA2aR14Vs2DuoDng6zimxKsRE+5
9WZqGwaDRiqj7SPoCce8J9h+xyuh+Ot9HWHa5AFY3SkNs02jAsYwRR+HHskfJpzD6jZ/5KgKqxJx
aGP663q/fR3ciJ6GK1DOrgSw3xC8Or8mWFlNplcEZt+tnR6+3gARPRVXzBMugXNYpYI+dUrHDOpL
O3kyyw62mvlrNZp3hTBuI3kSPTk3Mhd5aXOQoaDGfkqLyIdJMRwT99c7a+ldtC8BGQT8lloJY9Oi
fZrG/N7JjTe8HuAzOVw3wfY026frTS2Ny+X3T+GJDMhQdG09h6Jw32A4UiD/x38A3LKWIl1Yk3pm
jitJYV5ijKFdTmyTxK0Nk9gxHP351Uvm+baVr+edYEUHH62KT2FbQxPuvhLIC4up2NhIrFzvqIWF
ryef0hH+KTwpZOiLBjTRkOGU3TTJbh7+4SI+Xm9koYiW6HmNOh14k5miiXzv18AfG/4AEc5FIxdY
Ju4vHIVsQxHWFpxv6IdJ+MpHamEW6BmOqqVwJ4Njb2RYc8BY2FTncpU6ufRwbTZLoCeszq/m0K4h
xUnuGmPcVEW9W+mypcdffv80gyFiIIObkCrq4TO5b7mXh20KuVrpw81LeMT6MxigUW2UzDykVHDw
mlG6K6m5LaVtf+8h5TsRUgOKyVrnu+04MPe6/tcWpoxzWd6f/hkShopnCpJUG5n7qu53xKwfBWle
TLj4wVTon+vNfL3DIDqVUfkGvs1t0UZtNT8q0t5RKVe+dguByNGGjsPyrpktOUR+1TdBjKL4IBnS
f0p/3FYNH2H25nzLK/5y24toI2nGjp17PQSwzQhPNm7t0q5+v/7ohSikq0XihHlNBRlYNBMScRQO
2zCxa/N0D2PhlSvspSa0zYfoYX/U180QuZl8ngrrvrPtfdoWfyrP+HH9LRamup5XTeu49f0ymSJ/
FrDnI5XcwZHV3E+5eVtBGnEvk+zTnDXg8GQDOojVJCY4tQqVbI3C8fbXX2CB8Ex0Aq0/+6wAvaO5
FC9voV97qGeOncYMp1sHhwZwAcsZ/C2xkXQIpy5tN3BthubZ3UAQChBZsmFAU2KnuTEZWflTCzsh
nVgb9x11YJ+H/+T0Ozi3bUCfPk9TufdduavG/lEOU6DoysXxwmrV+bX2DHWWInMVmUV7j4ra56SH
IvF69y4tV+2CwClTNY1WV0Ye7p/AyodR3i/HgULNv3P7kLvNylRfakfbO0rD6gvohNsI1ZZZkMaA
s8GZFf5RUJg0KkiyaWUPvLCm9NRHWkuSpU0DY9a8rf94rPbOfcL7e6eGHUU5GGvY34VB0Zmb3kAU
mA1eFfl5jqJYWP+BTrgGVl3I6hM97dGzEZpRmE1GUHLGIP2LEt7Spgez5yk9M+D0gtinxlZAnLOV
fQbn6szYD3mb7Hxay6MRm8W2VnW5AcXOv8vLwjk7qdNtr0+ahaCiJ0sSFMo73aCG6G+pAOCar7KE
/+3lzHa9gaVB1ML60MD1tUqw5q02d38ZEIodXV7SP7gvyLa2KtfKfxc+t3q2pEKRZerjBiJCynVr
Ns1voNXyIC3G37ZlDBvh0ZfrL7Q0W7RIn5gJK4yyliGDcmMT92wP3OiarnFpOOz/D8AOTIvBGUvq
SMCXrHjgsDXt1Ly7/s+XHq4FCLfI/ZEoPNws+i3JnuC+tW9v0s5RYGr//59T2ajSgRNSOFnmI8p3
cYcFXexNf1zPdTSWitk8IGoSYdW//bxI34k0Ox7IdPJuCzZ6poPPtB+FxPxxGvanSjlKvvLhwcCF
ZdDG5b/XX2RhktqX3z99X62E2E7qTzTk6Xf4WnY/qzoJmiLq+tvO9XpWQvgks4VldtEcFy7c3Ijj
At1gmjZU0izbS1B2DsTwIdErCBKYuxZlbSu7xYV1oecFvJrPHIU60PMT5CAoOaIy+df1blt69OX3
T90243Kx7VNigh2cnlUvnxLQxm57tLaa7Q51fFkpVAgnwhCSyaM7r+W7l/61tpZJnMJOCcbVoVvG
OACPqBsFXr7fXv/jC4vZ1hZz0WWdRbAtCq12Eq9d7RawvpYUXF6XHG9rQlvSpuztrstQZzyP1Xur
jGNt2Mc2tVcev/Bl0NMBtEIkzWs3jewBnq/Dz6I6Z/m0aZo1meNSA5cNzKdpE2fwLbSlOYcxF1vQ
BgLkHgDThacryi6vd9HCgv770f/URMLdzLEGbK1a/znhHJaiRiA6lFCbd2PBVuL20ntcfv/cSEs4
r9O8jfwiq850TiG7KBVsuOP50S6QqLn+Lpdu+e9tL+T5WjMMWjPDU3PoDOa4lRXYwhOvUPJjWT8b
00HWXH6v3XEl3i61pq1pp2ZwWnDLJsosawN/TYniGY57ZfihE7VXxIvotBIUlwZJW+OVa04ws0bu
o7YALYSUTbLpaR7Kex/+mYZw1gzCvoa3U6JjHpM85zhO4AM7DMD7bRMDpPheVNUOjGa5rT2zhYFU
Re7abkw3DerJ74emqn6XvVusXOUs9aoWFfIMSPiRGNgFpfYedJOgvkzINN3MtXWq1Z0ah5X4s9SS
Fhw8257qNAXxGJU7KFA1A9jhThZ5iCVqKVURTLJcWWN/Ub5fTEw9DYE9nA+7VnQrfRR3/NgFdLPv
glO2jX/Ad7HdkkcVstA4VLvnNDy6WZC/zysFiAtR9j9cyHgU+QTFXxRnfMbKBgNvLmewmXN3Db68
8JnQYZCK08IiDFzvPOPIifyhxppmYSFu6CBIL4U0CDCVOpqrH6NvnEnfBUP+c5Lt+/WIsdSAFjEG
Xvp9m/IhkmJgh3IyppeW+83Oyof0yOvhJrgE3KG1WFFOI8cBqLWipHi3h58zSw9uZQejuM2miJha
hJBlkaduL/wwmeIqal3vgPzIFtbWsMaZTfg7CWclli8sG1PbFLSo9leQGZCQuTxDJVeTbhuV/6Gx
+WJ0Y2iMKHQ2AV5a2TkvjZAWDziO6n3ZxQQSJZBYsGP26MlWzs4W2W0bKB38ACpkG8dQL0Q4+ZJv
JXIHm1q41cpX4uvFYetcB4id4YiKc3DkTOTFYeWjKuyVUPn1V8HWcQ5Zy0nXy86M3GpUW9zyAH3u
5WYwSPg61s7/OLuS5Uh1JfpFREgMQtoCNVGe7W779obokXkGIfj6d6pXvrqmeOFVR3uBSlJmSso8
eU6R77rS3dTlvezvf2OYqSN0uqngdCnaKBTmT7SK7Jg1vERzfkzKtzJyQeEkDqKIbksrfbDbYWdn
6lN4GlPnegBpACo8rurOUVrto3SsvdQdH1CA+ekM7sYb/+MoaeqkD6RQddqpjsA/yxPhcVAPJBSU
bJjY2uc191+gWC9gCMsZFIVeY941EHyT6VbpcO3rmu83IEMaDbO3woYnX+N4dPx0rL5aU7x1UoqV
rddc3jHswc44B1QK8HXpvkXZD+i4eaD+RjdJB9AhDcAqFVwPyWtWrTl8p9CnhjhvhaNr9d7gRr4E
5V6VF39AF3cwis0enLWBtPNfqqIa+ovSFOQaHlJwLlk0Q1+rip5aSXYXapONELYSAvSeexKDN3tS
6IZqs+6QUQAMzPj4qcXSm+7bEp0SkEKvzkvxLYqtU5Xfzi0UIOZH1RUbEezjgG/q7fbJuGSxCY0C
1B3MoBtKvwcFOJWNV7RotM+I1xd8Y6VW2DtMvcN+xnFPKirJ2UjSL8oq0pu+LX4PTruTsTw2Ldjl
m+Ik5vGYpubh+hp+fMKYOpVkCs2KyYCYWQhFon864sTHlCfg17X6PSg/t4xgpTRq6pSNC8tTZ25z
M4yG+b61JqhPSiYDZZLML+aUvcRQpvfM3ml+xGmiEs/Ce68HRVpL6NZRt2LyXIsUCYiomZNZJjCp
bVCWNdlbY/QCcZjTENWPLCmmT9qlFjGQ4hUWt/v6XGRdHRSpil94tFh37dCnp6qh4G3IHbWxgWsG
qkWMRUXlAuUYEIOBV3jfFUUS8JkxvxGAiuHhafiEQXuqrDbvpSspcZNrsQOZPBvvExy9KVS0QGw4
7sYv8Q7tiEEpvfgXT73mrn5Qd8UOreAbj8AVO9V7/OModhKFnoZQde4ChjLGzK/MzTkEdyX4C+LI
3gJmrdnqfxr+iyEv7Bl2YkCLL4wlTY7SGovH2bXse57J7tlSrXPbuEiBe2CxdF+AISZfwWRZPIyK
VBsXnI8PNqG7TJXbaUOoIGEOuSp/ToCNKE1IAC0mtGyuO//aEJpH0LhumUsXK5xQh/4nGQheMQ6T
ZzPJ5e/PDaH5gpEP0IAFP0ZoT9EvMLjfOE0LbcaB7K9//2OnFlwzf/BlxqSOl/4cuY5f0FeAVTzT
AFQg+QGk9sY6fWx8Qjf4lNQRaNWRwCxs0+PdnTm10KUHF/LbpyahG7cs285pJCHh0NtPGZe/5tT9
AbTqfunFI9ghNixqZRq6YQPQMBqEyAzqm/dVZh5mCgHgsduBTHf3uYlcduldqqvpTGY2GZowq67e
T46xc9GmUQ+PNSBpvfHJ1bpM790gVVGMCQUTLAQlHrnzbDQtWqILiHFAi2rYAsSu2NV/GK5E0bZV
hGwaNb4zECokzTO132pweLfFshG618bQLsbEAD10VWGMvHwt25tu/O0uhifSXwIEr9c35OPbl9BB
lSKrOOVLY4fSZs+1lR5yO99oWlj79Zpnx31apGbBVDhWuAkNv5oZACHWBLyXPoqmG2u0NgHNv02D
9ARUlwmKXqzfA35rB5An2+SdX5uEdpQBB4ju/34maId1O7aLalTAZSSgQRgt030fzcUfJ+mrg1vh
wM6QWD3Oc+ncFNOoXmajFFDEQz8rw8vXc8HnHlSGdI65kvH3CZeq3VIZ9JShfvPYp9CYbofGOPIC
LEdeX+UgkhwlhENcJ4FYQs4P+VLQPQXTQcBsZuwGi7LALKj7MHWRuat5mx0bN90NTvVzToTaOwWP
H9AAq5AXEAygEvw1O0CovHxDrzI5ZOYg/XYoaO0trYrOtpziV8J78P62ggbjWCx7IBWjwHXJHNAF
cpUiatlTBYrhV5MwdFtawFO102T56ZC1B0p4tnNTyk9NwZFjNpe+QdmCGjuI0w23Bmms2whIoI1o
snI86bBTM+l447rABU72y3KReyP3Iks/F9N1yGmMPDyvJ5QvqAEF5cJoxh3kBhdvyYgTsoFNPz7l
gTratJnavI/aKj3XUXo2JhcyeFtsk2vrowVCp5/LIW0Ay42kDR5s+0D7wjfGOLj+y1d8g12GfRdn
a0ibCRahJBxV5rmLLMuHUTneUPLaY8h07Mtk2Gr6XHFzHWjaW8xIIrNIzykV951LHshmJF/7tHbJ
IQ2KzjF6Vc8j+PBAqlT5lbTjDStaebMJpkVBDpHVuIhBWNckU5Bm5XBTx7Pti1zs3Z6elqG4Y+n4
J6NJG1AEzA3X+DgpIZgWFhcycLQp9VB4WQz3IEfaPVnQ63xsxlieiwaxxjBrM6jlPJ46Jbb6Cdcs
Tg+XaCQolwRo0FGZT701vvEuOheAg1y3uJXP6zBdlYmKo2XRCacheRlS+QTRxV+23Oow+PipJHR8
rozypM3HAYeha8pnnjD0YUGp4d7qQObZWjHIIpIKlDHE2gLO/8X7/zdvKHRsLulIziOBGeWSj+A6
TcpAytre1zYaIOUEDHCPZryDmIrimI+i8IvLoxedu+03kqTWkwkuYD8ykI9jKgKJOnWre2jZukeU
MbL7QaHlG08TdefkiMTDOCvfyKLlvjZYc+rQfOwvbtIcuSrjJ1F25Bi5c32PJmR+Y+MhBYyEwz0D
qvW3oqTos25VfiOV7PZLM057nnLxBfIQpT/2Qu4K9Jof0rhzvKqcHTAuVIPfTwXzuxSa6H4sUxvQ
KDwIXc57BA1qP4M7bQr6FBkLg3E3sFviBI41pXt7mMZzZpSRN0MEwZN2OZxEbI++SAAPjKa2+gJA
ePcaTdQ91hVJAgnxoj10HFVgCrvbV+CjCZYRIitgmps3vGrNm3UKl97tlgpNKCZw+tHLgHGgMQCI
49hLb4rmuzKPvhq1dRpFhFxM23+9bvYrgVanZXHdBtU4sBODTdV+AIb8burzwhtdNgYNwSO6oFvF
qpUSp9ARog3EslSWzCxUqg0G42C79YUnyZddv08hGy2gimAm7kNRymDo8w3emcuB9JEXaCG4m4Uw
ZtwTwj6fR58vrfSdTDz0tH6WZr/V77Q2ihaKjUU2IKJoyVnVZJc2P4h8XubSE3m3EexXThId/an6
araY3ZBzAjHsm0Gk2a2VGMbGcbv287XYmvK+LEg91eeZQDsgjU79zH+ZjvpOS+fpuqGtxFedjwVZ
EheqtzU5N/F3nsye6EAqDtjD575+Cbvv7gu8U+VoTmjyq9PpD4MUsIBk7uRuPF7XfvvFed59ve/d
3kQykIbN0rkBIVn2xIcpCloQBW9Ui1cOVR0wn9FB9EONMiLaalhQQ4Uo8RykRsLeNbLJr4svOfKj
hFDkn+xcbGCK1yZ2+fu7ieWmSqAdUBGwiLbmDbOjDprTxRyI2KSfXLuLQb8bAh3ZfcmhER6OZnIX
8emez8lOqfhwfeNX4pdOOSyg6hF3mVmdaV7lKkgNXgQjaSA8ziv1QC/EbnjeTFtUTCuOokMVIeQu
i4bFUKvNuy8KIt+OqU4gWQwGe8MVVxxdBywKiJmrZrYpqLpawJviF6dAJ+T1xVpJLwodqYgbTjf0
uLGFkDB/gmDfizmo3cyoccS5nj1ZqYTOUN0M+0LKcS9Sy3ywFpfjLpd2nzQ5LVJa0+KOmYKMunKe
pvZ7Uf9W+c/r01uzBe1iOpOWVZxfkqe04odSJE4gLHTn2gMkiBhL0hcjYmIjKbw2mBYywZeUIAYk
iPijvcvmV5Y+qxLCYfbLtjbyyhg6il0lvRWxtKThMMXEKwGa97Pcee5of1OWebNL2+LH9aVbCQQ6
jr0xCbW6wkX3Rt37TvEWuYY/VFsksGvzuPz9XQyA5A8TuYMG9VlmzVPRXhCypj34o4yn27aL6yCJ
h/H5+lRWbto6LH2MBYFqe2eifHPblg8Jo6fc3Q1ouy+QwJGbEMG1SWmxc4amksFUYYYyuhfTEqTV
PdTLPFnm3lhspBvXtkULnoldQD2pgB6PzcFBmXRj9uQ2vAqMatxCuK3EG0u7H01spA7IRsyQgunt
nsWW2KGNYKs/cG2RNG9HV5ApK2aSUKG0mDUC5KphHfX7MQaNTvF4fcfXgrLu9wWo5KYcpxh3+nDI
q5MbQzgozdvTZDm/PjWGDr92OTijq36iodP1LwK4esOc90nj3gwm3YjOKzuhA7BNXItLNpkoh1Kj
Po08q27jbCiPn5uAZq5xzmTa1pKGJqSQFf3ZlwrtoLm3zFv4gRVj/YvBe+flC+qpRjLTJcyG9ACn
9syRetwwNm7AK7uss6/wloloUE52XkBM2eTJjuIGtliNV27Vi9ZG0Ix1nHLQ/7d2duYXJkwzB/pR
eWU+/h9MtAh4HzxGdOR1ykoDGmMRxEzxjCS08Vze+9z9E5VbraNrm6AdS+NkOJlK1Xy2C6fYmWb6
iFYT03PmraT4SnjVodetnCAyk+YOivbuYxNVJ+oaCmmC+GzZ9s/KTm9QWN+4FK9MRudlUYYbG26a
NOdKOajlUOM5BWq9bov9dZ/4WC+NQZT93wdTuQwgo2/IcLYP0SE9quc6HO6nW3oEksN3fekvvrmf
b9i+OIJP+54cq8N4ZDu2uz7+2vwuhvjOY8pZkEa5KGa35BvYHTPyTcmNa/daOkGHZDcMKXbSWzak
TGO/GFHVcTlMWSl335ElBkUsYEsAkwRtNd6Al2ADs7ISxP4y0r2bUi9BjER4C2qRtLhpYvKqWtTk
P7dc2lGVd8nAygLUkZ0C28SM5BR5zd2tS8raZmjen1t9Q8DKW52VMoLSSrgHnZEvtRtt7Mjaymin
FFIBk5wYeh8X2Zo7AkVpz3Hxpvzc2mh+j2bHKTdLqOIUybzrp/keSh2dJ8GUdP37K7FRB1I3xoLK
pzEv5wHaruYIrUB+31vNrkWT0PUR/vJFfRAcdcD0rJiUnOY8jFjzIlMr8rDjzi1tY+u3MEj+uhDR
3YOrTPjzKNrdmBlAi4lW+FNhqpAsKOy3dj0+EDd3qYciy3I0CsIebXtR0huM6tWwUES4/nPXFkQL
HSAwjh3RW0tImiHIWntfGr/BFnrMs+Rz0UHHYLeSxyajFQnlUsT+rBTI46X1RpblkwNcPOGdr7Zy
Bjtjyd1wHt1qnzt9dqSsymDzqt6I4H/DzUebevGGd2NktDSstkzJuXuz3tq75SUPp2yX1974pr73
96H4xy498inAqvgPFtvJjbh1UjOM+zLdo6X5JZE991Be/VMvxs/PbbwWJ+LGAlVxDDovUBoFTp+c
UBc8psjSLo618bZcCUVECxU0xp0cLVQkNGPg1KjaOTLdZ3W7se9rpqvFCgcNfobb9iRMbQhQt+gM
8jonGvaLA7BPQgndwPZ+HPG4jsCuB74sM47XcLYBTW9l9gR02sYcPl4irkOweyj20nGhWCKQw3AJ
0hYSB+jG3gh3H79buI65jmXTGxWI4kPIgXmQVPVp9tZnjZ+M37i5Jbv48T6gTP5v37DJaDCwa7Ow
MSENUPwCptwnxn0//7puqWtrdPn7O9+bTYAd23FhoVnNLxDU/W1C6NiL22jDudcWSfPtqUOtJbe7
/mwT6y7KjUNfs6/tMB7zBnTycf05dkQosP97Hnlex6ISGQ27bNhXjpv4KEF+6XtjY53W5qF5NK7M
U23EsRvSgfpV98KAErMEEIxgsslkv5H4WhtFc+o6lQuplQk0fYH+LncQu6ZxnqtOPCcqQqtclW11
bqztu+bfXWc5Cr3zdhh3LPEoLV4dsz4o9clSFddx1TJOhtrCa+xsjCAv8yDGkk87Q+3qPeOeg1fN
xsZcDOm/hwfXQda9ScjSKeiN2UXYTQHLP+fdOrA6UnIwJojZnu38T5u8TeyBDy+VR6etctDaD9c8
ezAZsUtZoxffcJhnu/Kffsw37OjvY/GjVdHc2mH9CLFJBvi8WYAFDeRF8w+XOdXXrJDOuVZItqFb
eLYXf+G/4oG0P5OlhAxc09/YVjPus4yTJmgkf2642X5z0gZYUmOCNK7njBELRpUZARCH5bkpmn5/
PRatxDod8kIGNqfFBOqDrqz3XVX6ifw69ebJLh8/N8DF7d4FO3SWNK3MVX+WqbgD1RnaJfLMA61f
uJhb9GorjqXLHQ1LVzsDKPvOXVOH4ziCHJzdGlP/qRQN10EvOU3MFHIsFOoLpAzo7MifY0V4CCR3
v2eZXR2uL9XKNPQSwwiCviQnBeKpwVEE77H9mSCmVzlJslF1/ThLwPQkrNPxJS+mSYYqwoljvqXU
8PHPEP8D6R8I2Ivg+lTWxtF8oY0EqGtU3YeS2mTX8OktGuenQYAmawLJrYFqb7o4W9qgH7s104lC
rCRm40LMLoxty7ofpFGgoFw0n7pYggfj3xYsWWKK2SBj6PaOl0G4iab3mWJBR7faiT4+gpilHXRl
B/7lPIraMGFNcmgXy3ymoDQ+4lha/NlUuVdaSv5zfWs+tjK0NP97OjX0lKg9dgP8L3twk+G2n8Ue
DQi/rn/+44CCzs5/f743ILZNemcMczBrvoBYrAmWxjTu5naIjwzd+xvvvJVp6M6iiCydtGBdWA3Z
eJg7qw5i20iD0a3dDb9fQUYwvSyXMBzZYwaBM7uwfyZN5E8tuLlkhSYRtPxFzeiRpVFePpSJ15bm
sMtkukWzuGITemLbgZaTJHEHYsXMepwhCNCoujmO4BRCBn3+ZoNEe+MIWElJMT3B3S6VzcexkcjR
z5k3Ro6LW6L6delWMbi1hz6Fc1SLEYLd8OdgVV+vG8rHlXWmk4vQNgVxPwFdPx+W6Q6qRsnDUC+u
D8bZ+QZwlPZQsab7Yw129xK5ttjY1JXIpGfDZRuPYz+Awj81xiaoyxwJzMp+aKsaNcIUymlpHoBU
ZyPttmalWuzIhCxoTwkEAypjFuDYt9Og7KY4sHILYN/rK7k2JS18TGObp8ArjyFgmKcOlMQ+ejcH
r4mKp8ghP5QjnhY+fiqhxfRU+VziAkUzyBiCweu7SozbGspw6ITYqoWvxHKdtTwbpoyDFLcLR5Ie
a7E8LChFX1+nlc3QU+TGLF27ExLazrJ6NN0CKlRZ9eSkn4MqMj0t3hQFL6ocP72njy17FfSfsni5
/tNXoqqeELeqBUDteYAdscK5Vy7aTBpqlD/B7TscwdFDN64gK1Hnr3bDu9saSHikVfWQBsokr/fx
nOU/58opiC/A9bljGVfnhQ7TxmhrG3L5+7vRrDmOkrQl7mnIyH5Y6B7ZjgPK6RvPiRVYBdOT3pDm
s3neQzYraxFI49xeDsA6Dn65oDYM/d/0Hm8BJxxrmx8nKdW5N0SHFhgz2bdcucH1vVtbUy0GzIRO
dmlCvIbNpDrY01LvCFPTlzQbs5u4i+yQGPO0FcwvX/3vK4T9XYt3awrdIopuocY5KdHeZVkVZJ25
A4mJb5UtugDrU4wWKKMGPU9tPcSdxT0zp8FcbjHeru2pdr0QS2xWyFNCEojb5h6IH+cAHobcN7OE
bjwp1obQrhjpMOFZtZAiLBkoWeoOzHvIx0LpWgC1eH3PVobQ0+puDM4LukwlVPEi6VHWZocaMGqP
u+VWWXbt2NXz6jYfpBvLzD1ZnfqF0okDlojpLi/TH2NRfSdq2ee5fJGL+JUZ9rRxVqyOerHSd/YB
5twY7/e8CtMq+4G8+93UOPfmmHnoKS4D2MM/tYgCc2YHN0o2ztyV6KVnzOXigIDUrTLYhAPmjaTw
hkgg1Vw3rqcstSWIsDaMFk5sQqo0RfQCX/18TK3xh2qHr8Iqn+3ucy1gyBb8e/VIkpWg43TrsFfu
HYQL/lAaJcEAxQHQ3ueujxrbvBEcVw7C/yTNR+QDQCtShYqW9CSjtgutwq42gtLa17U7g2qjBRqY
Rh1Oc77cKQ7Oz9pKmi/X3Wft61oQiNsYXEyzBHWZEPfNjEaXtn24/um1Tdacv0kSiLI0LsQKDZB6
ZNPiQJMgQiqeNd8jvsVr+/EokHz+9z6nfcbctJsg/NJStK6ROPdjI5eBVML0ErrpjR8vlKOny0cU
0SaDmxXgpANrQeWSu494N/OATnhdEpK23pxbaifqUR3iHMgEtP/XQaNYGzgSzSuzchZfimzcqIau
TVwLDwDis1waEHQpIra3kCRIiDrVxj2EljYi0Meh1dGz65JOxaRmqPUI+ruIHkX9ldobd9OPL8KO
TlpidlGZTW5fhUXeRmhuGKOdxHl4zkdlHGa3WAavNZQ4LbyW36+b49psLhv7LpzKyEazdx4VYTIh
o8hrnnuu4+ygNhx8bgDt9lB1su4X20ZuwO6g4SPJr86ilj8XW0nXtRnokWDohVkiGxkOhYwDF9dv
v7OU5TmJ2LCptRG0aEDMfhhpjXv3ILqvsWt9j8vssYyirRmsOZEWEtJUJWbSZFC1S7r0ITd5vhur
3twwqo+vb46eVGdTlFPDgky4DUi2V4/GV+mWe3tB231WM0/1fKNss+J6elY9AUFJJ8auDE2nvDcU
7286xnG1mcrv8aCMjfj58bPb0XPsC5NZmhZuHiaEODcR0vigIQag6pWQcQGCgPd/IJ1T+G26LKPX
jTPfuLWtTe/y93eewmRPkqmDGqBjPbX0PuUt4OyPS77VvLliZTprCTWlIgCHuSfWfE2MRzGqAKfc
/roXrpiYTrxgOL07Trx2ThWhwy6O2HTopz7bMLG1pdF8HLflMRkt3ASLikNJ4T4CGsLgDaSunq7/
/LW10XyczGZTqsF1T2kLcloWivpPtZVPXPMPzbvlYHK4d1yG8dLSZ8sR0eUsVruuzYpb1lmWB1FD
+eX6RFY0+qDo/m8ryrldVR1vIQmBN47lmbXTOH7vTvGBs7Zr96brys4vZNmg3OUosH3VgDymfoxz
7XeeTPnOQPftUbGxsTfeCisLoJcHGCjGBqyAOEVQcN+3LOmPpM2yA8i9R9+KLLVPym6L2mVtMO28
UTSd02Ro03ACF3A8lB50bz1niD0bFyEj28qSrdi7zj5RQjyG9QZvQys2OrRzg8Ozj82NELRijTrn
xDjOUlAGJHiSFod4LAJu3JttvpFyW3Em97Jy7+JMPJiudLsEiGBe/DLB2+KxpPw1G+4x25TWW4HP
OK4WzCSy3DYFauLUSDc65ryiQTIVFnKJjXDuo3qkh9x1Ua0D3lkoA7c2pz1WJEPzveEC8OeloMAC
o1FJ1S3YHtjGQ2ttZS9/fzd3Zjl43eMNciohlzS4v9Hd5deQFr7ufGtGodke+qAytKO64jTLfIcO
lVNuZZ80CS0CgvE2Q5Wr46eYsFPRUXS2qNvWohvhe+ViqIt8VTyxqsqp+cl0+0cwM1AfHSfHuh1e
l3a5nQ2ISHdqebu+TGuDaQGxWFjctjkXJ95PrfAqvN5vaDbVELCpjQC4DDPyrDaXYT1VyYbRr5Qq
HKYtIMN1ilggoAQZ4S9Bc9+eJXpkmyCN8x0E06ABlO4KmQa2QX5YS/e5m52uOcbyqIplKZB1Rt/y
vcOK7sGCPIDHs3orEq0FPO0lppreNFRruydIZQZlVvjl+A/ErL3MeVnyreaulZihV8EpW9BdpQqY
X2EpT9nOOa+6R9mM/tQkG4f83yPqv5k5R2d9iPjiIHVuIttpGfRmNtDZ7NLM8BdoQnhJy5PfIzpi
99xWoP0YgKEt0d64H4vGwG2Qxi8xSiR4XWAxTmbSx7vejvr7xbCoPxh2gv/SfE8MaSFtCwMo3dx6
6sED8paNVfQ0RNS96AkZJztJmrscr9sdET0NChZ3sFRC0LwSl/u5nyD2mFXpLhqj/HUY+AVQJ8Sx
b1uCfGEbv6hcjruhSF1QYIkU7BhLO3g1gdz4BVPWp+AjLdOcvKLwvyQeGSdgGbIyqX1bxuKp6K35
jvVFdpB56d7OS4sqZEfMF6OA+sdMyhiU4eWSBzThzANptG37dg/kQ1dNRjAtbXvE+jV+BR5fuU+7
hlleWY7pw+yOVetZfJ4CObSofzhlMn0bqMAjtoSOwb5Wgpo+LYrlZnZBQJRyqe6mTub7RJFuw/nX
Lig6FgF8LSBfM0r3lNQUIroAY7FgcKS6B3dKdGJTZ56bsQIyP52Te1cqcJT27VSNXtnz6Gva4a3n
Sc63UCkrMVvnoiAOuv4zEKOCTwgZnqyxfAdkMBs3n5XjRmecyEA/KGKSGqcudU750gUqFo8iFRtB
be23a3e91LYLkjAzQruQ+VSi+OGQ4nA9Rq/8cp1VwiqFJayZc3RJnKAT4/dlDcIBubEuK+FEJ5UY
CpACLDaJkGsnvtl9F/kQ5Oadmb1c//Vr39euOHQsrRbqi9HJHo2D04MF336oi2k3Erqx9GsjXP7+
7iIh7WThnT1Hp1oOOQD3EeiCluUO+jY/liX5+blpaLcVhQ1IYiczThEEk+oSziKfm/5LBaHf6wP8
LfR8EHJ1agNWQbJ2HpfoRCJIhRmTZd2YaRL7pttkPSTGZxJALCf7OZbTsq+KMtnNgE6e2sRoHxc5
ObsUimkH17CbjQNzbV21YzovaWVWJqZcytRHQ3+QDD/atPaMbGNNV/L7ji5+1fYA6JvjaGDnkB8d
bIAUsqS/FaI6JRPrvZ7bt7OqCCTz4sYzl3brGXQ5kD9aa+3ak9aTzdKqMU687N4S0/0B9aoWqqAl
+imqITAiY/amSTWBaDYr32turEUI1RpOBx+ITtHwoxB466EXaNlYyZWt+g8xwtLEYu5rLCST0xOz
W+hyZKmbeoA2mQFYWbeoQdcGutwj3/kaMB50ciwrOs3dj479jiLTM+lDPW1V1FcWSZcTrNFkZNQK
0UgaC/HjmsvnNqvtezKqrfTIx1deW2fBiCzaTeMEPzOFdCAb4H4hlvN9vESL2nygrk29XDQbb4WP
18t2tE1f0DiHBioanYZ6wM2lhbEttl+lPPPsSH4uTW3r298LJiPKnOhU5DglsjL3QXIU9qL4fj02
fewutq4lieqr0UW8iEPL7J7Skhe+NK1HMncPxMy+4wb0EFvTd6gvbXUgruyRbgYuuFYaNUGfPc+z
2kMV66XM5a1asjOVyVOFvNBQbyGRP7602zprRmWooUXzr3Gi0znPf6ed4zMrhcQCmPAHGVxfwZU3
j21r5wdUfO3xwgMUkqrkxwQU2XdgOzLOYxk3AXFAEixEvviW4c6Bm0TNa1ELCBM6vNtd/wUfX1Bs
XYSybjOHpcAwhHVp/4iLAVI0otqwcutjt7V1Bg1VW0Uzgvs7rLvSDAVP/5iG0+yrqGnCCTm3AKWH
g5OhvWI20XouR+v7XBvtDgoHgKRNzb1BXJ9a4glyrZPfgW8V3absKe27G7AC72oTCgJdc0La2QYS
2gKtEThlcp69OYsE65CrkAK2b9os/V0yFcy0OszScnZiIYvHIfPiX1/DNVPRUpMpdOAd5FeiU2kr
FjqTVT8acmqPcW3Hx2mEGkjRSmvjWrM2mHZGNXOMAtfUwi6RCwqMfGwejXzOQ27w7mzP5fgcQ0f2
eH1ma9ahxSmr5vaymJhZI5BYz+l5ZuXT9U+v2IZOQGGnecKJ40Yn18q+ZSz6OVnZnYJI++c+r51I
lV3VrtuhCJj1b0VJ0Wvd3xTKfb7+9ZVN0NUTEe+qjMexOJVglziWPAtYxu5YVjz3ohu9itEv1wda
iXg62Dmn6ZLmtstPUXfTN7FnVW2Q4LYsiPKhlR50zed6VO2/PvzuCFduU7O5wpFk1nPxohyDB7HV
la/Rkhsbprty6ukYZyT2BJttBzSbcBPTmA8T+NtQjn50+i3e5DWrsv59EXFzxWog+XDjidm31hln
3wV3vt/V6BL73I5ozo7Kk+NUDc6gocvuEqv7mRfDPS2tW+gbHcxoes2tLWKutfXSXH2pnMFBrRGP
x2LyQU7u5f5MW7+etmTm1lZLc+/CllBHJA0uCKXZfUmmZXmNnQI005mbio1LwkoI0UHOIBwmk4BW
/GmJzAPJnH1MxT/Xt2JlfXRs8wR66QJtE9FJdUdoMXpj880qX3HV3YjrK8uj45cn1HgXh+IF6apn
QcAr1v5K6Y/rv30lguiA5XSqOqcGQ+GpsBJ/tNA9P/10qt9xXnq2uRE81tbnMq93Lo2OPJXlAjGQ
8+ekfvsfZ1/WHDeOZf1XOuqdPSAAgsTEVD+QzE2ZklKbLfuFIdsyuAHgvv3676Smvxk7XXJOVHSH
K2ylmCDWi3PPPWfq+rURDywpV79/h/eG9vTvPzx/XkTGKtridCDmZtbpHroiF7aK97r+bB3nCQuq
2sWjExhcwcAsKmGcnmXzhZF9r+XnixiOZKhexMoyPd15/bDK8ksEjvcG9mzRloDMPIZKiF1KOqhW
9qEac7A1p5BXFkD6pVTxe19ztnRVX2WF0yngVvS7GvqQl18aD18kW+Dkl+RY3xmFc7YxJ8sp5EY3
6YVGxAAnPXk44/j5/fx57/FnZ3QXwHqOCg4koW8egFx88GpcvZp5+vr3nn/qux/mZ1+50MddhLOT
g7zxHJTUlIUGQbZJL0yjdxbYOdVYBosrgt4mGIRX37+n3hzm6pZOF8rx3uuf07//0P5JzXMncqmu
krHI4yEA/WQiFcAcl7MLiP47C+EXerEH7R4bAP7sC6/ZZQlLIuOXl0gB9LSefgVU+BvC/MMbIHzM
h2WZ4MRQzgRWoAkPQuP2cx/2nqq3wbDMEQSk80MyQ+5Fy0ZfZ77ytq5O26eCjF7kiL6+sqTsj7D7
hEgqBP7DSaghakVn4FSUfam6pFjDKTvdz2NXrH4/dd4b2bMNopoS2Q0dGF5tAqWWbotJf9N6cIKs
+N/b4d5uhD90jVR912QVkGFTZjsBiUzkeFHCVv+9Knb+Bq798PzCX/KOjTh3kawFw9hNq7hbWhK6
MGG40EnvzM9zhnFKrEGhl+fv6nlWEVtgGRRQ2JZQKy5ltd77irMtAorGXta6E+JfEDI2k6pOoy/Y
ZiAXLaPe+4qzXaL0E91mkPHd+TJYNW4S0qnfulD1+P1MemeFnROHpaxhFFZIYPRd95wNXdzp+ZID
9XvPPr3SD2MMOf3Gd0opd8yao1Ye4s+/GXues4Q7q4jpHWxtvZHZ3dgX9kPZC3Hd0Irc+wvxL2AE
b5yGv9gizjnCDGAuOCCpvmqCooLuThf4bTRUxvsmslpEmW6CdU0StTGq9GiUS2g6QnoREy51s+A6
cxxnU7SQt+aW2S1zON82FWs+ek2Og6oyTbkPHL9EWnQeIOFcl5+LUpSHrgXr+aYMCvcjH9MxLEoH
ojCdCdZyctmuZvkcMyQ51z4+t8qMbT9VbTs8wC41XUKbzkh6WdF4CGsdFGdkLbvlomu/YLHBuKNs
SLPz5zyPp5TBuN6OjY69xpniEoZ0n6tBMw04cbBHv+/lerAHWzQuvWogq11sUJ5bQjsJqtc5yEJh
N090U4jMgc6ShXlqBlflDx22xMiaYdgPDEsBn072vdHmtiqWbNO3icnDUSI1m4uR3zcScuo51c7j
zKY5WrJG7Zha+pgrMR+so8Gd512/J6ahFw7ft0Pwrwb2bAtdBFdJpVJ1VTElXgM5kkMjAypQzQGE
c0nAlBDenMU1R3W4JL6MMg/eEk5mkMfQ3INNQ5GVeciWub+XaTvsBkSbF5IYfx0+MXkWPnmmdNze
LeQVgdLKJPywLWxExfdslCGsk9e/X/vvbS1nsWAblFol3pRf8Y4Od+3gfyJIdu8Ky/iFb3jnnDr3
uRSOq5FXt+XV3GRxIp+J1Ns+zeFYdQl6fycbw8555JonY2CCvLwyPTCbyG3ccuNqPzkaveRx4LIy
iGiRz1cL87MvKBDqbxuSBReuj3/dheycXc6hEIFwwe32SzFMEVxozc7O/hAnde9dIK2+NxfODoBF
ARSUzUT2qFtB/tcFRR7Jiy73n+Zq+a6C7u7vzAZ2zhovGNL9QkKHGX38KEjyxHNfhYpfqpt6r6vO
ToOlbBxDdMmuIP62haOzjZwuuYZc0ePfa//pFPrhtDHO0o9TucC8LqEKW1p7v7j5DvnUS35U7w0E
O/sCMN4zwJtQI/WwW6ovHc8iH3m3qQA30NGrv/caZ/vS4DqkZlC62sO/IOpQiTAD9J5yeuFO8Ndn
MpNnaz7NGt9bDKx0+zJpQuUWG/jQ3v++6e/E0+ycyO3Vga1V6jV7hUquNK5t466027EudLsiQzyc
ieS7FVPw2qZgTMFERV+ZcUzvPSDq8JIqxnGdtNiCuIRS82g5eUTaeKzDaSnMZ9/vi1slkzKPZuHw
DXgl1Z5Og//9983/682KnbPDmwZHO8kNuxILjr9UtHxTgkMdBrX8PMvhkprnO+vgnB4uGXIaXgDF
+aVGCX8zofZF7MCmjX//Fu89/vR2PyyDsq4qJ+ihzgxLsFB6W5qakIgLe9E7s+ecAR4UAnkJmZr9
2NYvWFkvjoPH/77h73X/2fqVXanGstYESvwkHps2lKAWD8kDYJULXfPXaDU7t6KsVVmq/qT+VfXy
U2foxtrewKQJIsNadFHJ2zWMMi+J2r43EGcLOet7QdMUDjjWfte2WM9ygwL1C7vEe8feuQMfDAM1
TBC98UpNrAlZPmykYd8XXxukts1NR4DUqUqSEIty7aTOBWGz917qLDCZoQEi2KKQcwRb/7FMa+gg
CS8bdGiysr9w93xnnM6p0YgGSySeQaKHvWSEmpBotu3KDHO4wNqAZYCQxCUIyX+HTcbOqdJpYVGW
CaLflXDnCgXYpHGOQyuTbQeXuCM8QSx0K/20WE8Bq7+Xo9OTHYqYp29LVQ0mhGwC8scT7atXNs7T
c2raroWWg+XQeZi77Hnug/HzaSuDoXxQFGD+QSkqr5WOYX4Fgrnn2QGm7IQfISLsr2dL6dav6wpm
1w09qKWbjgZVMEeo72T70knpU8WKad0WTB19Hqj1iKQXolTiPPsesS/FAFc+0ZETV6Oc1RHZzHyF
yuvuQ1rqroLaFs/LsM2K9gbK5KCrzr7eZG4zr2SaOmvu0QJ2UFn+CdcZsUKRYbJOqmGyMOsSZpPR
5ZTGK+bboCymDQxGytcxAbu8Htz5SNouvyp7EB9ZXUrAcYmzNzPnd67TMxfkuEFf2Vy166Wrx5uc
lDQPwdxf1hA01msxd8WtAzeL1ai4Poi5t5+mzqk2ROv0O51bemBl8yEH12/TpvOOFu31MBcKpPyR
xLmzVDH271NhuVKRK10dLza4UX57EEllwoQsz3TyRAwd1Qdb9bBfqW22HckEtdDAG65cWtg1MC3g
cIIsa0/ZQ6lhZdIovXXTZTeDYF56/U57EL7ul+UbjMyu06l+apsyWzPhNeAB9ToGUbiE4gU46X5D
HzQu1iE4oyRsCp5udCqPYCkXSAjLZ8H1V+J6Zm3aiuOcodB3m7M7p/RZ6MLuJ8qV+QDptyxMYfBB
Cj+PuJFzjJxbBgnVGV8D7+rQwvcq0tX81dXVZqHNa6e8T6BIH31VzSFGfQdHU9S7qGxHKaexkKSP
6OC8dEDfkciulzg5ZW2qRbBocWHH5vCTo0Ra33p64bFyKnLrDQlg3BmuEjbz1jN0MnHHbA4kKKHT
UtzXvTmaukpi+CLhxzl9gcPSAbY9j7zl9h72bi+4QdahW5d1NHgG+qUEqqWzYf530pS3TKgsZBR2
FRlp4NLgVA76OJNXyucgDqZOlMygcIoBZZm27x/qBTYhdjY7xErOdiwHHxZp8vs0w0KbK3vvG+ez
FXSKqqo7CE+9SK+8n1gVtbx7SgP1oei9b3AeKUNo6Rxc43+biMpDjzQySrMOTyNgD8892Yg+WEIT
JHnk8fKQ2FTFLhLZKzAyUawm3K/FbKOOwwHV0ySHu2B9k5p55/Hi3hnz7VSUH3G655HbN2tVy2td
LkcyV59wP7luuTOFVg1XhmGQA14cWAoGR1AQupKQEIpRv87i0nhNzFJ+g+DqS+B595Ogj5Xiu9bz
j7gm28gQdg02DdSskJINkbPc9XCRbjp7S019T7vlWgA1rRIQeJB03GZLcM386bGu2b4zcpV0zXWQ
z080h0UbQc4k1FxdcWHuVDttnRSGhQlfl0vxrYMxZOS1dk2rGsUVLQK0jnxvc/e5mVqN7ihYhAs/
pu9QXDe+bbbEh6ag741JqDQIiHWTD1FP6S1REgzdfDk0iezXAkSwmPQs5r54gDBrDKygCUfMJ+xp
7grEj2WVE/0NSMyBJuQGU9WE86hhtcX5R6WTGOK4a1moGmLZ1SZpFHwW6DGYm2fU9UKWIYC3TFux
2OcKioM0WM3cfoO2xwsK8zZFA+imzVRcetMaddtkuzQiBLq9F2RewTRJhl03QoS21CsK5OAIylQS
QQbmzqhUxAYGfZGfz9vKs19rVn5ZOlShjFWfRhCJfAF36ylnJepUGmiBze70krsJQBit/NPBrdb+
ya81IAlcHdV8K910V2Gn4GnuRXW9wH8sAQSR2OQ6q+SWAbHeTaOer31jyrCk3TGp5luHSZD/iPhQ
OZhA2sjxWM9eONP56BB5jfoi9Pq8Mkn30DH6uagd9tDCJPtFG4bxgfpa2NIcMNVY7+sh/ToV030i
6CZHYFTB3XDXN8lzjwkSZnN9PWGDxEkyfXcIKtAUfRpdt4k8mmxmCd/L0XdWjfD2VSLuuZ702h3A
jXGFfcpmkB2KeiFhV5d6HYzuJ7dxrvvM3VsYeAJjcdcCZkAHyotl5WbYtzvlr6oFPotj39zWLjjQ
nlY71UpUXth2r2tMRIBa2Hx7nH7wDQoW51PfuIeBB98WVx2nhe+w4Xwp6gpzDMYhQd98kD3QDg6T
d570m5TnTxI26bCFpRsO37awBUzgFROJitzbsQrXJK+Ztx1O59BA6WTjQ4YmZHONAZjZDW3TPbyc
U9QYLC8JHx9qAvIL+Fm7pmmP0tY0TLL2mY41nD+oBBitxTMIaDuEFEDNBnKAvjPE70hPAMMV47rL
y1fWgjUtqhHCtHAqDgHEvboNQ5ZdONcond8UwXIInATSFTMCCNKauM+Dh8FL76ALdtd4aJtKoDpY
wQ39pNwb5VnJ9k1ZyWiZui4Gjf5WYbYgJ6QYeAjpF2/gdbi0OOHnwBkjdD4HaXi5G3PXhENvnmnG
80dn5jqy6XgLnU0wmaq1Q4edxbya6MlEbq5F2LoZZnUFt9OBFHmUUROEekk+dg0OVwCpGjNVP1HZ
3KjRXpfAMrPG3qdVuXIH2KQOIGZW2bLNU8/fFhqld9CSfPEz79GHMI7WkIJoeV5EHezCYYOnkjCo
3JWrk3stxdWIBRxxkrko3rM3nSjruG0WlPE1ZIyY20Ibpuot8p0UvN3kZPsjq2WNyQMHk1l9nBwO
2xyYxQ+SRIlv72YEF1XNv4lhui9Th4bD6HRRgRIDDHfzuCCzEzRYfFVqWVgOHFaUOEjSxQdoGehN
7bkitAv7UKXuF8vFvmrtgxkwfUzK4glgPi0E7GklZEqRa28kvF+zyWORgsHrqIclTBRcE0iRhmXC
X9O2Q9DYs2sFtZRQNBVCnaLXq6GyE8qsRHmT1bjCZACqV63nwQOqz25MUn+ls8xAX/fr0Je6egXD
dPTieoSFFOZ4lT0kebP2RwE3064NzZjdeL6Pssr+I0vFc41y5hjlytdDN36sevpQC7w+cZJ7l+sg
Gvj4BCTsU86yEdL0ZWxR0x2PQYuByjUkZSlYR6SWL8vUXhsQPZHJO+QCLJumQ7CRdV6UIFuwFlD3
HMKk8gwkAI2p70ziFntRGEyOQLcb5dTVLfVdMUILBNtlVyiMUQ0N8rDLhfPVsABWj3mtmwTFLOj3
dAZiDWVhbsFaHroSPOkmh2zUlJwQIneBMQvhJGr7jCwRFG58HTUI8T8GvY/iZkgUIz4AgmQ3c77o
u9Ib9DXlLLsHEq+ui5rZh7SGFVbheNk9d+GiGmYQuk8i7fi4wPKCyGO5BPXHgarqQFjediFDwAIF
JtYfcy7Hb6JQsopTS/s6ShGJbQFgNjsY7Cj0mLskYu/DdXsMK5L4twx+vHtVQgZrt7jz6D2w1qlM
ZHF4fsiSVEb1EqC6qlycwQ27BnMC7Hc3LWLDBajqAZR2vrrt0t8k9TLh/ITpynFBSz96dScvAOvv
XOPPy+TcFrpBcJ2fQH2EJxTGsKEegk175dnlbyWe2XnFjcl0n885n6585sZVMYZN0K96+L/+Hoh4
5457XnNDiapGmNWOV8mykKsgp/MGfrxw4qz7/MI1+p1OOidYux0ujHaqq30nr/MJ1x8ezd7BepfY
cu9AlecVuh2uiZDDkwPsj9XdNNQHmyOrV5X6yejMboCC/z3FZXZepoutA8Jbakn3uUmHlxrR7wPS
xuWqbpdL6onvjMe5KXyRBaOszGT2VZF9n3DPrSbzQEVzARV6e86vmSDmnwFPSFyVkmZdum8mVT5k
oM9pRHM03UB/j201Aux1CyPh9ZJn3mtAQOmHdYnayKIA6df1nMeWD81W6crdkqatUWhdD0/SDYJj
3ndTgAL1oD/KIe3dUCYqHcI65VC1d+0pCp0LPxSBl8ORtejjnA15PKqiOKqeLiu/QbrQI4xhk2QD
3ZQzqtayDPV0qIj3r/g0shA4E7QyxAIolFXkWoum15GsIUsdiHG39DwOfCdGabm+yR1X7RfPz7bB
MhVxny1DWKJudjtTNa173eWrcoKkdVm0E7RjhD3mQ8ph9Vqi6j8bPsGoO9tyltjnJC/tZmSoOARe
ynfN1JhYj0ZDIJTZKwnH9pg4bhAyhXx7N/XqNlVls+J10KLumOFAn5Jq3Uuwp36/Zt+Z8Oe1BJkf
sDJdjN33kNa4o8CLV4PnsK9Gt97Vkisnck3d/vcG8R9fp/9Urxb1XDOU2tt//Rf+/tXCrjGDuvfZ
X//1aDX+/1+n3/mfz/z8G//avNqbF/3ann/op9/Bc//9vfFL9/LTX1amy7r5rn9t5vvXti+7t+ej
hadP/l9/+I/Xt6c8ztXrn398Ba7ZnZ6mMmv++PePdt/+/OO0UfzHj4//989O7f/zj3Vmyhfz7fwX
Xl/a7s8/mPtPLxCuBCtKAH8TJ2mg8fX0E1f+0yMBZYQSyTyCT/3xD2ObLsX3kX8SCY0vwbnve8hz
4kethSX4n3948p+B6/ksEL4v/QBR0h//v2E/jcz/jtQ/TK+PFv7HLb7z583DJ8AlfaTn4NntY+UF
5/XHeU/dKeco4tVNzne1F+AOt0yInRxY8Xrzx86tghjLLUL65SnH8Rwms63WtRoUllhrVgmfQAty
xCWi/Jl04qlleEHKGIc1tgtFGPYzYJ/hIm8GAeGEJhn1Nm3mw5j1cmPcBpLm8Fk5xcoIDlnt7Ue/
nUIlnDsfPuQ3s9XV+ofx/He3/dRNp/TP/+6B/24MA22O4aLNvHPt1iCzGbgUebGq+DwdufS9vac8
c5S6WeVjmuy50dN170UQ7ue7PLVy0zn9peTUWQLp1Aw82RMegi9UHwfn9I6U6cnmYAGsMGWQBA+Q
CXCWel5nHTeRrxdvbywCXL/Onk+K3hFNp2GdFGw5OLIE36JJbxvHTW/HPD8uqxqz8wlm2RBpdKo1
SUi+L5ws37f6kmjdXzbcJ74IhGSMynP3DAJO6KTdKl2pCuIUasqyCAHesRNdfqtQkBQzZ/xG5QIf
N9jVp11cuzQUuUG0p5HSWtJBP7U0uC8bvQuKBXBoKjb9qYdVYx/K64kadSGXc4Z8o7OxanHEYA7i
f67Hz1KC44DbxkQQSoG1r6ooSwmDG3USRHnX4NYuPXfLeWIijWKWNZlkBVIJK1cM0MA2yerldB0h
mwsT8efI6NQoyiWlmIbQs+G/HMrcEghnJ5RCP5jZXVeTbGO1hrY9yZa9yQoVaTPanU0D/6E2yR7e
N9eLrOMM//IFYk6okUsdve4b8EmG/mI90hu5+myhYIhRY8dcTl209+dV209lkULZKV1hNl153Tjd
MVyJtXPkbdvEbwtnYvk6Yd2H3pP2syuyGHqo/s7B1kNSCa1nNG+sp+uyUpDhLZPvwAGSa8t8uGhO
UxeNTS03pG+D+K3jKQPY6uNmadNhusBuejM5PXsbZESE52LHpciBnL2NmJweKQibrYLKuXJbDl+0
JFhpz3kiXrV8ZL4loWjT49K6xRw2dZJGeiidB417ZpQAaa/skOyb0x9Gsq+LdoKNU3X+rQss9g6s
gvukSwC68K5GmWplj7zfaMKG9ZC2X528Ek/jfIBG9gKhmqmGUuwI4UFZ0Z0ILCi9PdCpOl1ORKfO
bNyqAoRXAP3+/Zx7CxJ+6gWBpQCvPk45zjH3vGAwIxQBlullzOqaRmnSOAiFkIhp5uIe5Zd2SxxF
YrB8WDjkyBi9/TES/jKhIn9TzXbeNemgrvmES1nFCzhj+YauS1QrRKaVH3H9KvbL7NJdXU4Rm1x+
OxbLsDK6YqFCeBnDKQUYN2+r9RA0Gn7X7alax2m2ad7ui3y6oU4LjA1wflwQYFHpfIUgrL0eLbCH
AYmdD1ySawiBOmCe6SM8NVmIak624uXw2IzIPQSuAaDkZNnq9533V7uIh3NMCh4gz/SL6GBJ4Nac
OYUfSyjGQvD+q+6CbOWP0DXKAExFqk+QNUlKFUo4djzkuSiAt7Rgv4mbv3WswqQAw8h8SVDZ552L
n6uqy1FgU4u4CJz8fqL+BlhUtlGL1hHRvEHVAfJb8+INkMTw5RZGwM9iUfUV5Ez1hUTmr2c8GuNx
RlCGSyhCnbMrBvEhROw0rohr3c7I9lmUyujcXTeN10OBY/BvMrelEQNEsRrnwN92upCroUyLna30
pVvhW/3XTxOd4kiFHjzDTBcQbT0FSz9wBBIvhSYswO8V96tsk+TVKZ+VToDA03JNhvEA07l5B6LC
Co7cbO3qYeuM5rHy52M5NMX9zNGljos80MC+GdwKNjOXyd51wPT3S1gUlhWMzlodCUS2IShmp8RN
9zkVSDn5J1+Hss/jSvp+OAfWR9lN8zUAr25fLHD5zY3Bpk+WJ57QI6ovH34/UelpLzt/ecSbeG+c
eZiqZ5xdXJL4Se8GL9/2adjJZLzyudnB7UA/NGhd2Buv+NAE45roKQiTE+F7tOxhmshw1csmDec0
GQEL9fImAGoVUVp1oa/bA1VBftPVELj+fZN/WVswu+PA6iR1cUQTtPvn8RoyVsNRQpEVVPFoBG5N
t1rkSVM6AHjnVGolUvNtrDKKTLV9ChzYjZxChpoPXpQF3iW281vl0o9diPYI4nlYX0D1kC08ixgs
OcndIX23yvqShiM+scq0Hy7ylqpsXE8+JXEGADqCWjtE4lx/DgXr0wfGfLhEu/neDtOXjPpi2+Qz
3eHCjLfiWQqKvXs1zWUV1hWxuyrLYGNuvgQBbrFs8KZ7K/xkA24arGOd/JLGyhtWcf5a9LT9A/gn
qFI4OwV1AnyRdGbGEmyvpl5MbUg2LkxXP0wp4iJF4VswV0DSp/ZkEySGnSr86VhIuoaJN+R8HPky
5z0qgmzi7Xu4gJAIOc9lXwp2dKS5MbpWxRXIIE8ulKMiigsB8lfGPikUza4qD6iMFvNYbJ3G8yKr
jHM/BD7E4WyOJEC27OCRIm+t06+rZFHXrd8H4bykat3Age+GoNuBJVjo8qAqIxycvjk4tfsdkmjk
S1m36mAcwN1mJEWYwBstn+uV71p5W3MZ3IJMckUTKLnTwe2jgCLSIMr062Cayr3nV1tVeeMeQqmf
XJOd8PmcPfmFiF0xfXPLzOLlzKcMGBm0G5NyDRYk0jJ+gmZpoTdON2Ej6BokDl2Au0p71YUSkTNT
qP+OGHHuwMpWoirnl00NFbvMh/gljws+xx60lCLG1JelFQCOyopAEKwx929BY+J1EwRd3HLVUBul
pkfduhgfSDp7ezLlwS1t1TbQZbZdisZZw/horduJPDq8e7mwsv8qzEUAyQKXyoAH55W6hk+p7xYl
jxO/jN+21cUBTdzWH6BBqCMdeGFfLdVVF3ARQ2noO6/IdANQPap0s040IvUim06vm13wL3or8ftx
NSACx80cpxWaRRCIny1ylZh67ifQBShpioOg2t6kyBfSIui3nZxWuq4+pphyXyBFIEMvgIBU1Qgg
Sl7ZPWif3CqnnSOHjogdyzL9DOLHdeDDNpTXfDp+UrqbDyQpu9hyWTzCneczdevqnqhL5OM3XtdP
b4KohLi4wXjBKUQ5P+40VAQmvbB0BWiCQLtLmpUzVOlakErsrB1eRTGFs+8UH6CAMAPrpzjF9sJf
kI53A4SDPoHLoszJ7TgFH+m8BLdiovty1gX4D4uNCuq4j60un+mMpKacJQVxu0BNmos0qe8MxZbl
o5MhK1NmUR2Y+UYvJa4xnG2Yi1OQgR+0AWt1OU4IKgN9zNm0g4xICRdXibu2P0aFHlCMCQR647DX
soXd2dD33t6fMhwBi2pvS4AXYUfJjLnqD1jlSYdKrC6UfKg2rWvBe6nEuMpbGMS7XnvXnb5n4aDl
UHTG3l3yTQmr2bU9XfwH5ThxX4B6oBX/7gzNXuLiQYX3zBpEcJDV2ZSYH4fMliuU8hSbcuQeaDZI
/aYwsPDFmG3MnOOVrZTAEewyHbjTXrJDflNo+GlkPeBKHgfiBPSE0XOrFNnauZ2TEcX/E/MPcCiC
u1uiuoPK+vuZzdsinQOo4YzAC6Z8wtUjpdfSAaTSFHfD3F1XEsLvIulhx+PA1Eh6wtmkmJTbjHr5
4+IW39SptmOZQO/tu7a7GrsU/JLBBJsWwhQPyKdtlOeauFSUoXLAH3cUqnPwfp/T67an9Wqk3icz
I0rCwQOny0E3oW+GIDbpzLcU67wz4jvE97wn/5Lk+ZvP1E+9g3lPRUBcMHE9/Pcs6sQW2CueEAWz
thy1+ciorYvO3SZzE+D+FCCRPjr2UMkmBOvp6m3Q/CSLybx0t8Dvsk1uF7tZuLsSQ5Pdd1S3T43l
h7ydPvcUp7Sk9RSVCKTvLGigtErNigxQjiO4aoB9uNTfx1CUFIwa6lb7pvc+/377PFPuwJ6PN/SI
K7C8XeFhn/o5MKqJhSuZ6tIVtNSxzbiL38Wurs2RDl9IQcMcEdCNrH1QSSQcCkroqcVlG5fWdlvf
LcFadIJuB+FeLNNq9uO3o/IE1YVjYhAT5+zBL8HAWzpIfJYNErZwjwN97XS/DTJ6B8ZPrIHZPMpB
F7dLOQZxUTjL1psLswFHdgpd5ZDNoLvH37/5rzMf4BIuEogIOZCbEzr6UwjvTD50Q2pSrLz2iuZ6
TKPhuQtaHqb5XK4CZcdDaUQWLv2wPFRug4TpTs0dGP2t76+SqXwUzfKc8wzChan/OlFKtnU6O9f1
smAly9chGNVtd/qDJ7BJc739JB9MADh8qXQMJdbuQExVbRueBDe1Qap3hN1KaGySbiS0E+fA62Ot
2mYD78NDqrEH0kYcfCG6qwk7cAD14gv5wLeC358mPOJkIXD39DjAw1/sUukwUt6ywosLRCVHuoCK
4ptx13cZ32WD+SBO4OUyxxYbUwDUAqkdspU1eYZ0DQuLQc6f8wGuGSj0cqme1oSCSuCePJ9+P3q/
otECgC/KYDFrCc7+c6TBEieHTOjEYtjDhG9HK05zMDwwyWB6dKhgTQeHKYfFi3CebYstCGYp+aal
kFUtHFBcmOOs2WwvlTbQE9j8cw8iBsfd8HSNh0rrOa3YaHgtZw3x4uGEdAf+uLKyAr0DQGtqDYh4
GN6obd0uDk672P/j7Lx27LaWbv1EBJjDLcPiip2DpBvCsmTmOBkm+fTn4/J/YcsbNnA2vBtS25bZ
XGTNqlEjtE4BRuU5Dz2UrSrJ1ZPiyg9oO72vT1pxHC01qAimvlpV5rOqxjwSPZlo1uesc//LC1Db
O5JfLt7kZvIygMtZAMd/fyesdV3ZP5gW7HGgM33ZmQ87tFIoukM4Zhtqlm6c9o1XnDvNi6oS8ObY
xfO/f7j/oxE1uHn7gGTzCRv2L5fRT/OcuptthcMeq1qYH6olzcBGt/CqyNds2IzYK3rtIS3TbJfQ
dZFsRBZ07QTDbMIDzUsYn7xd9Gap3rVYqD1znXpvWmsGIzv73y2E4/8xY/4TuQbuV/kfPZDORkJj
E/RXTEBCoSnysrBp4tZun263CHvILlxZLR71OnfCucQIWyum7V1oivqQbcoXDfnoTebOT8+bxHEr
SueaKU3GZDMkV2HTeYx2awSeo9QnDa1dvqRHMerr53/ccu+XT55TjkNAo/EHdLfMX3OS4XoYuqiW
JsrWhqHNTdl6Nlz8n3drmNdj3yFz29EOBMZXUfQPmLSO73iYo0YcTIDkJn3uVnV5tHZr5D7rrjUa
zspd3NgzBkiQxrNM+u4rpwFrXDOl2d1H1KpSr1pWaPHQ9djO/vcq5H7f//pQUyMY3HTdRUvMB2P9
8rm0OsMj+uUh0sm0u9f1JptSKEdXsVnWBSpx4Ajd/mHi6VjV2A/axtxeTFPFiaVvk7Mwra/QWWYf
iqkSdUbx8e/3/p659usFujpIm8p9t8xfHVSURgcEHrIhQt1Aine/4C0B0/LQbYoWVFO6+NKw3noX
oXyR9OVjzqEEZStR3vqxD5xk7b61a/5tFRNwqQmtRidt6t+v8f7m//Ua9z6BLZvHCpD//yOUteUl
y3W7AM+qnOwgEwCpvPDgWArRh6OXP2U7/JbIZIrUc9N5sL7G4bGBO8WkIK6o9+vrptZJdL/nnO7e
eTZNuS9lBr9WTQxySbXmqEaivbBjKgxoR5q7uTiHEQae4OL6KNL1za3119Edv6+ToxxdpYILmZni
6I7nsoXuRacLDZ6pOlBtGxZokpjA4IV+tPeGugJnitvcjGplNP7jDt3h0L/dIXYZugGu4wJcONqv
YvkeU/Xa2NwkNHKsc4e6NCI1n/qQqepoLW5yqcePO6yRzY57AJH5IgS1v9x6N6yyGxZAjwvrydAd
0MeaC1TOXldrkiLInCyU6I7wUhnZY2nisc6an0AW1n+wae4OTX/7IWxdYxnoUsUsh473F5xsrXED
t/NCD+FPVqHtSqpqn/bXOz6vcnqGwlGLqBin9gmuDe2K7OaWQtwGbsKk0C7SBvdXynMrNOjSjXVR
it6gnTfOm2UvtzZrT32+UyZZe1lrNp71zoQKvv8sm1MyV9KShepMOZfLqMWZ5zwlkyXCZWwy0Fbn
5d8f7P911hiu7qLjA40zqRJ/r9oFW87BZh8abiAc7ZJMx5XIO5zevcB0iwm+rxB+Uox6QG5XB6+v
jvUNgd2qdvI6jYynVaFizqsrL6Kt05uSjnFemNkJJuzVS0RNn7ZlX/9/rprRmXLGl3/sCmbYT+rY
zVz1pubRZlcmbYYtglSOZMx2w3YqtNLXYMI+CJHGmKp2V0CSl8UlYW9dJdKacQk2LzXee/ssstmO
dM1ugma69Y273HJRjf+x3/gHbEx50wFpPJM7zdD5D4N7QE1zzDIv5B/r/BmlGjmqjVVENeInbVP0
h36sX3A0bU+Gu1y81TJOI8KMq4fX+dj1bY0eZphCu96HR680YvZ++ZXj5tiVFqOqLP5DPP7PrR7t
sOvpFD1nb+V+3eppDa4mM16eoXWfO5eR1dq2mMOVQnBcmElUVzlm01h+aZQSyM6Tn9uYdHGaNfI4
mo+NPa2xO1bZ1z7zjo6iibehSLQbNhGWb+/fN3WEGeNcFhfw70OTlX0oTWFdc2n/phS2F/HlvZz6
+ro4RhXkcrQOw6pKAMsdWpdu+Zoq8K6pFWxhcvuxKXP78O9Pm6X/0hyoLF9ot6lrpgU39FeCBfyx
DhGGa4ZkZrsIOLb+xVbd13s30EOxZldwKlY5cKLb/XvrrPoUdNWuQi2q3zLhzfH9X3Qn3WVhIzOS
JcConB1oVTY49h0GHZHG+c2+f/4w0sG97suHq84q+ooDcw+zfikPeT7q0ZoITuIOQI07+WXBT+XQ
Q8S9QBl+SpLiJUl7caxzy0X5RRgVm2sA1k55Hzd4wHa5hTk4Q7olvzvGKC66o4tLUmk/Xailx23F
HkefZjaWuVtfq53o8u+38n+UGx2shRfAsD2HbvmXArtk1aoZTFnk8Y2D31rp+FiguQ5oyJNgSrzh
uWitObpvIrvCvOIhYR1tvYLLyjnPfRgbmPvlGmeKUQbl2mQ3oxShnkOFvL+5znQ0d73Jv1/3P3qU
nU3AvAU07Hn3c+7vZXKcE5ACDTzLBpQJjOpLI8zl4tYtfvittXx5wSfb9TvXNp4xFtdDEABMgQp4
N2B88Jfruj2omHE85Ilwz12ltw8uP96/XyW38h9PKo0eFXGnPHisUfe//5e9HNq3kkHZVqlx/mgU
24tVZDOYzVz4yqKYQaGW27eiMr6wNd5e0qoM7+jE/YdStix/kMkQOVSpm2LpEMN7TP5ZPK+Pixk3
AFd3ME6rZt/2qvaIJsJ4L6Z5CudmONudXSVAHnooZNN9diCmp9EGyyrXrfq4U5JYJhNp6T0mpfsd
wfZ6mh0nC2iqTeguW++zl98gPS/9Ke2N+k12/HmJARK0ZeWDNvca3P8KAIzxgYM5XUCVEzeNE6+y
fJ2cwTaYvRoHkcpe+wNdGC1uJr5ti3ROE83EYU1UJzLlljMJsZQpG0PovjeOJzioycnNcnF1MR33
bCg2oyK/dp3RooAx3TgzhpYXvVZjWOWwuZftsy8RVYzeulxH137aWufUAB1qvp3HJOXcDKOqHhQA
1IOcXPzK67AqNQcEbxkPa4cbyDCml3rT5FEjJynusm5hRZOpN9VqbmM5V3QeU3XsPYtNqZM4h4nv
3+GlpoKgWeMRIc1JvSYl2RMu0q6ZcdpNxzEWrPFMvfvUB+1j2E8zo7dhOO83bhAjJLX7L3t3LqLM
3IZrOqOIzQoDRoXmxF7eTSfbmb8Oo1I/KEPpHb1GLKdm2L6Lmfh2n71eH5hJJR6LEvXZ0nmlb5Vz
ieTG844W5uboCx1gntSx0EpKXy2/Nes2QHhNdWpkNRx1Wa9AExPhrWLNY6NfUDAmzSVdjSYG7rai
OxRmaJ7wJysnbnXYPiDRPN7BZXuBTJt7m3iclOroZsSwDjSTvHR59ylxbG9W8X3hcfiEruJFAktL
X+mltl6WqX6b4Jc/5gyhrchg0+e6dsmwAwpcqVtnZxon+gb54Y7DcNN7LMlYq571dTIf9K2yTqky
EGyy1D/tpZUvYzEidt0XzlXyYoJqn7tSRAMSt1TNmqfKs20f5ZoRLOXsXuzJLANNInYagTdJP12g
rOh/7kBEYnyqae7E5Gl71/uvxnn8YzEdQiH+vUzcJ75fulwWRoYGtuuZe1fy9yphybpymZi00NAk
DmSbmVyMLp3IDLIUnvIq91NeYH0Xfd//5jorfIaL+9WzhuOqGtVXzXr5syUQVq8erRpPi7VDbKhW
4wuOO7+r04qM1VrEseuoI/Cgx7f7s5u+m+ZY+MNsmxeJGUBUOasZTqrMj83qQEtOaqY/rNCurLqk
X1trlYU7i+qAeI9QOoFEcSqk+X2r1w8FM4032JHd0U3kK+tWN/DGVf3aeEmQWKv+kRIZYTs0Uxi4
I24bNeXDQMYSjmZyqOpEv1YTsuXO2f4LOf9f58XOhiLPR4U0Cinu77fYXlLdrWXFebGYXXS/L7OS
/THeX6DObk5F2a3fUpmE5lysTzo0v2V1uq/org9qKtTTRrIxsqSUBnutXPUqEc745R2k/ven4R+D
296XQrm9DwF0FfYOjfzlzEh1pU6n1qVXaBL94OVVFbe9fGqHCRDP8t5lP3sBP44SGZhZHS13jIxE
nY/3kwPnKZxMNPaiW1MclDVZw25XthWt/lk20r7omNoRX/tUdElxrITe3gpd2EDhTvsfj/Udsf7r
Y33/QWDnMp5rFsyMvY37yw+CG9zWDsjGw/signQnDRlc/puxqR93+p9KMu8yG8OjXjX6rXVqdjNZ
/w74Am5gR1vRKx+Zo0Ah81hd/Ptd/geAwMVxVdxqVE8OGPUvc5atLGgqZou7vOOiaTLHRHWh5YKq
f1wx1Bb9IB6zxTys2ZTHrqa8eft7WZsjaQx1jR5XTD/KJntz5ZRf7sMmIqQtdPa1aif7qPJERk6Z
Y15lBjy54Xwwp0N64IRybqO7r/tY+vZ7Wyo0oJQ0VZAHoDxO2IkfqnQOzbq3XwUIJ8LVBitAiAO9
3mOOZidKnKaZidp48UAX4R6ZMv+P2XvHN/mAfvkADVbGaEAoS/s4+vcPsC0rUQ7q3rGuu5YrYSae
ljXHrCyts1BMHLFKX7fX3nGbP780rf2qDq3LadC453I3DxgcK77/Lt2/df/VkhYEaiXFeSvJW5fL
/IrasbuYCS7q7B5UrRDPud0+IF31LtY0jU+T6D6dMV/P92/dqczKbH+bDWUKYSWqEBcw0JvAQZ7m
HSrOzErG5torjS91qK5+SVw8IVV78UbEe/9wB8XafKgFQ3z/rWYnCMvmxI5HFZJEaqsv9BHEourj
fEGXVp6LfvHxXWP7VouIh6oK2jVTr4sp04D2snjIPbKHB1xqfRMiz9HtDHlpl2+c1ijIinJ6cJvU
ftsYHLXe1eI/2bnG4CQs2br1omjrenHZ7P7fhbqJe8E34ZvimSJeJGCHt20E0eeWjo+sE+saoug/
P4tFb1uoiuty7kwmvWE2bgkK/XNfarGCucCDoq9FKEQNw5CYLoTtivE0y26MaLHHN6PdDl5VlW/s
3tajvYz5O5V9OXZyGF8yDVe5ZOuet1Rpb1a1fknZOr1hGyMPS5Vpx0Vrhd+2KGjwV/+Rmcb6bdY2
9/8urTS1NjIUZoqM+M9TaUL4NB3Y02rax6LU1Be4wt8VSOkRwkPo4fXbCC4dCoAQ8P3R6P25zD8t
a3ztldp69XrrgxV9ZHJifugTgnKCOld8/JDxp7Bd32eiAheRvazS1G6lSNQX6Sag4LOYYC++5qaa
vSqYhL7UDuLx8TJ7cGTGoW9vfZHmOIMOzkEZTePTgaMK/or74MiZVy5YSedZcfC8FFZPn4RkGaa3
BCAS4Xjd4xeBQ1K9ULlULWnQgEvywThkntfWIC4Liw2mS8JK9YkqMNiNOEhZeizk7ZmdpBoOtlY/
qnPaPKZzF1bV4uFGJUzIRnnzOU6eP6OALfRFPCKBXeJ7ydmxvwheqna5f+kXJb6/HMRF6rGmalmE
f2E8YHhxy5z3cTTVqzNDux8yvWQOYFrrzeUZQZJ6aso5idKeVlYa9gVNeH5wjOXDbbqvi1ddVG8d
n6umIf2L96usVtSVKmhZrw2XjHztQIPCrWCW8M44IoMlKbSrmCjeZgZB0tQWiVxy/KAeR0Ul3I8u
wQVrYWl2uIOQ9z8VKRZ09RRvvmg05vxU6jrTD7o3TFlopme78+JilOVB02DKKDJoJUlL6ADQaeV2
GjjO0p0NuTlP2aDQfrJiiVKnNemRHKbpZCn8NKuLH4xRR5vswnnXYXha5OJ/8JzZrX1clb7gIDXL
g7Hpjl9rubygInKCtBbZwcxY7jWmgsiL7KNUy/QH/DC2Q77/arFh1iwOhstVhl2ZZbbOzVSmLp73
Fz5bM2BJQUPqlsp1aSTTP2KLiH3i77LJ5G33jthBRxYx9m3eB++OleGf84WKdYaReE6Up/kfta3l
4STd/JQjbJxOKRr3B9IGkoc2HdZzDfgQeZA2InUDHtSs0PM6RF72MJ+yYsopH5QDurovNoWXYaqW
ET4w1hkl2wwxRcxv1VLmPgL98brmj9tQmY/GanxzFtGdxUatbjDdUPMmCdPa676uy21ti+oho5u7
9fNVL/v2QcF7Oq/ch3FEOrysw7NcUsKUdnLRfeQhzWCOpLEN/n3wY6eA821tJc8YL6h8tg3Hi3Sl
349Y8lZl3Hnz9iNxIUjLXJovSlbEa97lCKJrAdTSmVBvgLBk4vbHjm76YGfzGyAEHdqWXO5fKlHh
0TKWA34A+RzMXblG9VizoPXWOtZghMQpC3EgzMyWb63eNwHETcgm5bcqa9SfbBt+mk4y+0CKMzPi
vq8Zvdg1ssS/Vw9ZJe2tXIcy+LMVVyl38TahqtuMJ7QuHZYTvH+dg7OJuzNY/mw+N877S+/Csd6E
/bqozLxtnR/vxUXUJPU5DpqcwcZAaJbNQmFgDdtigxjiRJoeGx0REaSOfRN4WPItO8EcSKXDUqFB
VSyNWnxO5SlbPb8QQ/7dZdMYDqJ5gu2fPFkGQyjGHetF6PYY2W0PeV1RnHO/rPEEy93eZ3B0p8qh
3VIb6lPqS61Nfird+x17aHN1Psg+Zyd/Z0fOZhPfKfPDOGC4ISesPpwimuy6j4wUY6RK4799H8a2
SnGPW64Hi417DmM4oqT9tiSzdrjzDCG2DwddMd7ut6gyzD9KDDeC1Ciq27bhrGTYyuX+/OBCN7Oo
XobHDiOp3H0joufAU92/GOlqveLlEnRaeH/PjGVnznj4X7AcPBZtllwJNyY6cQcghJscctwzSGD6
PkwCvqNe6cHe6YsUGzl63cV39Ew9mh6xkjbhQH6fp2agDxn8iGS7VpUIFMQV5yHNz9KZoYTaPB92
kdASdGeidR3U/ysVuSKHcUI+ih1G1ftAl9A7z41Nbl8aKOYJFvLY37rhDUZo0DEiWRJc0n7MbC3q
sx8bdpvu/JbJ37Pvu5CGP5GXYTgofRjCYl4IhwNVYDn/0342mq/UKGjIvgse1JUufGip0h8MeohK
fvRN+W12azN0+vQHh2P2qK4KW6rKfrORecP7zXdLCO2Koy0HUZHXAZm530VffMWx4jd8ZI9Lkx66
3o21hNqS6itThnbOklCKqNh07dCXhhttgElPqxQPWF8u0ZyMRUxTPAYWhlanxUucuO44w22nKSLX
U5UzNrPL5Dxs0M84509yBDprvOKLKaqHPse3dliHJkjmNbZECvM8LwZfuvC0zJk2eigr/B+SDfwF
3VZlbY/01E9VDvHPSdfPJlmNWAIHKkkF/kp/QOZlLtYPqWVXC/NqrwMp4noKTLKWurmuEHjLTkWa
VhoigvCxxKMs1A+p1++K0D7Gaj44pu2XVg8ebAcoKwgazFcJC4djkE89hXq+dA+yy1usd+xLgWaG
ZOonCrLwQX8PODVFshSBpq1jYEJSHSz7KavVqBOzttN7bq5w/rDs+bqo3Ynv/aH2ENWHOtCK4dTp
wzPCx/da6Fu45vlTaslnT197/NygcHTjzEJg/dFvKaeTt8wHfWD772T9WfHqBwMC6NatV2Nronzu
1bdyNOoAWVPnp+1YPxqLsfhp5blhMlpNYOdI3TyOPoXhkiHnAN7zWrTJW1s47/cHBWUesKQo4FmP
ahJSv9yzBzMv6LIkSN2+OmZprLXFk+K2x6JpD0OboGX+w7OWN086z0P63ZqSS6X1B87SxyTX0WHj
zVmvESrnzjWxYFkUFDV6HaC5UGGgQ6qAY7HpQj7ysZuFph7q0nKCBSKmvzTcFoOkX5woA0qUFtaD
973Mt+/gkbd2nV4WVX939AJV0wCMofXRlEwncDTttuRqexFyPaKS9lOB+sbCrcv5Yo3e6EvSoiNM
+exnZSRbssdqLZgL3HO0oRXxrGspSclD/qmUamRbmLVMnoH1kQHL89GzH01y5UnIc5vvdmmd80lh
/ZV9k33FjKGbN0+XoTN1EZ0jHMb5aPY/cbXz1fUZWoxFTDJOJU/FQka2/scIoOaxeKtiopsvm842
uqnKF9vgoHcxWpHCZMHDkTdNWEkmuGcg9XdOVq4GBNLepqRQUI67n/DirGhgzZR51XqqrBGx2z5J
VfICxW4Lpq394bFnd+GVG/NH+i4SCGYPKWShGuwfjDZxVKxO4e/NWUTQbJgUFAj6cl5P3/S+jGXt
faTaevCUWr4jU1cuGGlpyHjq5aueAJYv6QohhSNd6efxycjEW9GV49dydmCx4DAPC1FgNTqwdECA
coXVjfy9t4Zzh3vzgWH2WQo0arU3QnVxPiyn4TpMPNXMeEKXklhJMFu8rOngJ2g/hi+92oRE7pJ8
VvpDMmK5ZUeLR4Wcw2o59BiAvK4TPy7Cfk0Ll+IT9ooItVH3Igj/xaFIl8cJUoFwOZiw6Hyj8RxP
idOpWAcPIfoU3EC4iZwQTSwJQMCDyjwlwir9NXUK3h/3rLaY/ycCKzgnxdlkPMphe8ZihwNmBZpV
uHmN7WEM0j54mWsgiK9+YBryCMoHFw9+/LjIAw47SZuH6docATNwtsYZp8fP1nOR+dEQjT/Agg7W
Bul3akJnXhAnTnvjd3CNN637qi71t6x4R2FaveQ92ipEB7OKVM9xHt3c/DHb6J366fi9aJTQypvf
kmQ8pEldxPU2mM+5tsYCu713T10E5sZ2pHlE8yGWdNegqdNgBy8ZRH2LRsC30nU4z516UXAHj3u1
+NlPjNzbsWuttwZ/3tuU4b3XMC2xa5r9bO79YnjlgbFDlwfZQTux2gcJiejUjC3RCRvu1wS6N5GZ
N1eM1ztGJnN4HpPtqE4bD1vKsJjZqnMY3XcNgpHWUW5aB3tYONk6WPs45+7Vank6LHpaVizbHHiT
scT2MAROVeOotOolGD/+MUX9fexK/dC2mN1VRqs8G+1whcWaXSZsxq5OP+9DIOzTO3v4pZhd+oLm
rZhsMo9u4HubmQXVSI1ucV9jeYl9JY65ZjjyDCrUuA5DnHRLQ7XYAsaCoNTOLgpSx5Vh41WHohgV
eujF8XsNH760pWiv7jZErTEVwPoNec9ZzUfDsV4r6sEqdMgsDf0vT22EUqSQQ5Bt4mVu83fPqZ5R
YYL4A8MeKs0QRw9lJcRFLCRhHwSCzdA3jaV6xJ3dxX+u7u/fb/af3MnSWw7SWzLbiDRfPxo5Dycl
SX8KbPt8VZZdmI7pdICJdkstyjUH0MuQRbpSfqp/zMsfmvu8O1ik8ntVAFKvRTBZJPAt9OhYFWoe
f+5NZc38tpZU18wN+vqjnn5vFRGgWkp4Pa2sOjNB42PXs8ws6QHBthunuIxkaeiph9mXmPtDaaht
lOEH6jvJUAB8T7iGVeWH01o6WDs14VapWPxj/hSl0hXBtjq/kTyPmAdMoOhZdw/EtN625FZ49sXY
FaateFwGICGjOc52W12bwni2ZAaRqEsPMwtATYn3y3Kl8ZmtwF6fRgebEAoaxoxAa8+0AjHJjNhC
rnT9C4wjUkYEHApGmcZQlWCW8oc9lN9Vd2awGOVR6rSQhO+yeBW+7vS8jqR5C8LAWYfavjmoQcdi
w0stnxmWfrX3MyLk5PO6zsFICMEwv4/Oa198FM2Pov6CI6FDR6DnUS0X7IyU7ANXRitYUbOft26Z
P+eluDVdE09jIh96u9Bfyw5ZHe+8OtJ9ceaXZ7T5eA/aE+MmNkfCVfXPPhufTOUq9OrSbBJJU/pt
EOCao5e9546fMt7jgrY4YZvXuENBeskwNWXyqZFJbdtRCA6IXaKu5vVprUK9Hp0D5A1/WcMK4WEa
GihWcPaTyrmkQ6mjZQmJ7kixfML7DVDPuOQcQ1wHbJh+9XtkG+lzv69Uae4zgRmWmmkHXccx0IEL
1rCv9PSmiwxXHd5hILWMbJPzQ7F/73gr/3CxwWQqZDLWP2ecPs0agh5DZ8DBuSAXW882HNsCnVgN
dsEVzD+d/GDXUdIgDD1L48muT55ycjTM+zyY/K9q9Ueq0Pqjz6d1AY3YN8SXRsHA+LA4ZbR0sSYf
iuHLkjzNBrAKJ5e+HVM9VpIzIs91ejfaN0xo8/5jqaNKwdEzypfQwdyScyNVj1VW+woTWDNjRSZ+
N2Z09C1H9fDTseGjcvJoj6v7ZQVUbKzf9MVHlSat2C0jYzwtzmVKv2A2A37KBg+hFcZi4SI+EnQ1
bsgb6AyfABOmG+TtpWsRjr0ulFyca7ndnqY8bnYWOuoYeR7FXzUIfZMmlP0Jm5q0fCvbdDtMnJBR
uk6opBr3S2fJW5N3ZqQ5tR21VSqiCsXFhDuXM/J5tUxcjU6p0SiO4rkYNC1eseKdS88M26LWP8xx
+9GoJdOzBRlkS+vOL3GE9pT2J/6T3L+qxqKUZfCYVd6JXgdR4mouj5JJJe77wKuUCFHh7gRHBqrr
PQmgKNu+Sl6o2fcaJSBUnH7zO2vJ4jB2Iz4ag3nIFiu/kpZunOVsWbEhM/MRnzRY6iXI5DS9DomJ
jDP3nJuH/C+eFS4ho+AE05K0L4mJzYBp5lUgO/eCDUofKGt3MybtpOq0yVV6IZaAgPERelQS7Y6m
TTtHm6NzOn2RdgV/BVAa3MfAfW86bDnE5VbDhW1lVnjr4DYm1SeySJ8rjsCFg4pph7wQxyBi+5bU
WHOszWFqp0ifVSyaLbzYhmNpdse2SA59Vl1oVirKiyieEU7I3TVPPY5QKlnXPrXyWBWYNchrAbXu
RYUJsFETROxgb8cjzrk3YJzQM3tvsc77MloITc136rpboCaFVQSfG41pfx1UMD4cEiILj+iDOlUM
7B3ju6xcDGVNWGNlNzENNAe7x3Cu6CM+e1/dytvgiVNjbKipIGL2QA/SjXqjaQEJOL/S46TPBwPq
HFr7sBPNeZktgqDkcdFf2ySJs8mM10QJy32MLbJw4tTe7zP7iKgt9dCaef6Ap+ACXKf9M8HxDW5o
gH4DLDhFm5RERKcE+DCDB+ouGo3mvV58S3/R9AGGCm+AV0Uz8SM43B3GpGbgJ81xWMLEYEqQuIlM
PJ/FiJ6FhSNhAXLjJXavY8souUxhoxVYWu6Wnc9gtpGed1fpG23GFDiG69DHfWeeOamiPQ0OERmA
9Y2/8vpbvr62OhTCbMJBaQuXSQWReK0h0NYYSGfw3Fg1TehciTW0nBQ1mBm4S4dfFeYg08SWQkMA
Uh/0LL/SNAAeItHSwBqOifhmF5zRDEfo5HhLRew2+F8uH/TunERm3BXltZ4e5USGM/EBw3O9fxGN
8zkmF7iJ+qGEdJANALVTM2GbqIxh56agpL8BdXjNTOXJFfbMyzFNiu2meIXGlLYG0OHKYFmSs2qV
F1EZgdIQjdZBSnFq3BgY2vmJKsTKVeHtHotg3LjeNikPoXPyxHJsCEqyLSXUNzWqvR+iOeDUF29z
iq4LCHfxApexTjpuuNGIZYkTGI5xmHhGCNEy8rcSaf2QmQGiaLxa9/j2OmwZ4UyOt3GCwY4JSLmq
kWcbUZ+YaM8es+yraF4sTByZ3ElBk2Ftv+0a+0JtwZARhOokmNmWL+rvFKXcfuI5cE52amaHReJi
mxOZqirWtTEGBF8ZDllrPeBf7bi3/aivaZ8Pk6b/rix8R+HFCQxZmhFUWiXqHcXDoaweH/p2gnfW
VdROfldNm8aWYXbFAzQqK+5B0vzV7E3+cxiX2rbHWsDx1flrabA8LbSuCYU16ad0GE5wKIdbXaIs
WLYqZQrj+JAORsZrmv5kO/W0OisNbLVeEji0id/LGrPkth+Pa8NnO83Oa96WD7z1cdfHBq7jxTAF
ids84LZ9bYbs7IKdTSInQcg5S6iNbHxAnOfyLRkYZlrpibDudSYpB2N0CybCo+jFu72whdHFcJG9
uZJ3PX1xtFZ7m703/IgSf1BfiW+amkelHC/DZj446XhJlB+Llx0Mo44hzsVscy/KlPhq9ruRM+0h
jMOLPDJwE2lULzBgEjaLhmrcfkBQcAXtp968DoUdNdMcDvRl/4+tM1tuFOiy9RMRwTzcCgnNg+W5
bgi7ysU8JpDA0/eH/tOnOjr6oghJlmyVBJl7r70GMComONep+ROlpNrodyWChVRS2csnRN2U7iyp
Y3igi9mMnAHh8AQWQ2+wL5RNIddIS2qw8GrVf6lkfEjcRleDWHv9uMW6XF/10Q5OTXIVYfjW9LDY
DZqZjTcKb9VgjIXzVH5ozPrDdVKxN4cCgRxRV2tdWNTS7vSU9NV30SsqJhVRdbUHrbwWTlNdU7OI
Nq6pZevHY3VlohRu3dm3xnKPcYJJZF2XXGpmZBHj0+PY9a1KSYdN7jTXFPdmexMV09kWGwm2tvwd
MUYE29Sr76Lp+x3aL0qBP27jkrpWCw3bel6nCGHvmrT9FTMwuA4MF9706kaisv3KHyVVsc5vFbEY
+FCI5OqREIa9rTgikDDPnMOYcMyX0sVBHlOh8tZXOCzkU4OdnZ6/upNHKZS9RkANx7kvxdI4R5uh
6JJA6E6/MWYtsCClf4yV+xrFuyS291Gsfw5A9ufQFBWwDrTZkHiLbaUfXStu17oulHteVGWgRWij
XA8NQOzBvWKMax9LN/8r3Ww61rozHh+3YIBq215VbvZNS5BVtuz9ZqPnq35oyO2ybRokZMy9s8mt
zAI5tUzgy2uvpvXZBP6uGe0dS6ee+Qh0k9bIAi1rttDd1DKgq2uy6qtMS0rwxKLRWw5QCnG+7IeV
ibHr2szy8hSrfXkCgqUhtw3CCmS70XAYhb1sZ37Uie5JdZRbZ+TaO2r5ft8ru5q52b1XWmUdkhK2
IbF7sb5dbKB7L0FRnX7FkFkZbA7G1i7ByKMClx3sjsTWtE9xjS+b0qGoZs5C3ztmmDOSbYBgg8IL
t1h35puoXRhtYtPglrxTx/qWBhaYahxDtm30+cPpL8QG8z9uXyR96nnMMHWO+vlaN2V1mjMPPwZt
PENF632ZvNda8WT3yRJ5iNZdGLSjjRsztReqTf4E8QlEEyyu0FSPvY2lCVk2ZpKCVaVGdmCrqfBL
YyBkJm72PufNbehW0/Apu+4nrufsEqeRt27qaDrnBLUgRlayk7tAO6Ntvtlsx2tgmnOkOUdbTl/J
kuAy61UXQLnODrbe/IFMHh4iJcc1PBkB/KaM0VcatL2OP3RphN0BPgSeUnEgktze4C74V6ahvRmm
/Fgptkt1qi+pbxooURKSybDc+ncwEqdl6Uj7wKaSSUIHT8thN1jtGlAlsLS0vED3TQyUMo73xHWQ
+vQEWP8747dO8MhFyUw8KYdS40rtaR9mM98qdqu8Rzqdu9LtrNabd7gm+zYI3TXW6HuEhv6CmIkJ
7ftOxor9lrs7GkTxooXqG1iRvmmH0eB79rTL0GOGqeK+NYdmenNmvbvUDp8/U4Lb1H5HscvCh+hp
F03hvcoR4zqWy0AlV+vD45atpQgWZy9cPQgjjW0QSjbW+VoxZe6XWG3k0vB2YtLcVxIihL/HiCqA
ybFFeLhBKEFcLqpme4Wrg99Pv6p8L1N8vd5qxaJ48tZKvoHNtBZARjabfTriZNbhIcqVEYg87Z+q
MTHYs514z9YYfdTMAkx3bH+xHk7BWWsiuXfyeD97Xf3kZB8MMDASNV4crfQCo23sM9jkjHEiJFSd
hINhQFJl29VmMD2Mv9W+C7LcaE6wjKJVLbwZrwu33tpeeYSKMhzQlPw4MpI+2wvS00ZhNeHzdCvF
Y0BvxGuySt60VpjHqXQuTp0UTwVEXf7PNNc2Q/h3EGQI7vWbB6RwXKSM8F1XrrQhWNyL3Cteihab
bbBVb5trLTiosL/N1GWelBd0G9W8T5xgHqzkOBauEcDCqzbRfIV6t0B8rzjK/4p2mp44gKmqX5At
tQJ+JCqJ2LO3piL4pFgSBLSnQo37C9adOjZYzNni0mvfEq2+Y5jzpGNeuh47Me9yCHp+Y0DDGWua
kFxIcO+ENAmpOtOzJzX9stSdSVQc+A5vaZjknyyt2z4cQCGXLKK4iukqJsxTuzAYchROYHFqXl+q
xqkuOajHBs/w1oc4mwIELg/y1y3ifY1rJ6xd3ea/p4FUR4Z9emuAFy0vfhyECkNClAOlkAltpDsN
v8u2eCs7LlrQIb8JN8gnP8xK/KodRWyK9KVg6Q8N4rh7qAUbk0JrcFAZzG6+6Y0Sy/yexEh8aCA7
DM37FLmvY46TkSWbPGAX71ax41VrHVoTIr1VrocrI44Z3G0AKNVVglaFMMjxgve89NM8+pnyEBdZ
9vE6fNapBhEmbtu+ibaDfZVM1XgpbX2nx4cxjX6Upt0ZqEF0pParKK38OX8IhOttz+xfn2Ah400x
K4B/NibfIHZzC+fJ0JheAt7FmhpCnTDk2qw9Al564CPLYcTnnet+lgGW7S6cVpJH0mvRauqrQcFR
CyQJYdU+JdTjLWksWqtuMbi31naN666D5W00jr9Ne+mnVFDoxtqEbg7JCBsQk+wDFM7Khr7fDwmn
qyMCP7oWYjFteJVVTwjjLJ/uqVop4Ly5BxuhdtLTWEK2S2WAJ11YK29qJZhwFYOgVKwKP/MYxJs1
IEmKzJDgEBCOqtDeDMIj/HSOD5PhBHJgZJQXlwK1WF0m+gtbDkPZPmQqmbSkl0BuGdKKxUaUH8zJ
NGbjjPtgdyGyjOe1hYsNnzNe+e4QXuuh/xzpwo3c+FuQVPnkqfNmHIx+3Y5QUp1NMxVK0CqR+dY2
LcNopiYKX+PM7J0Wp9LVjcZXEGkf4aSyJf02mQ/YxkfviR3My40wzJU+1WvbvDnZS7y4l+dnFfoz
4EaEet5hEJ4KB9ScgbiC2lK34oPF8KINk5+u4ntRc+UNOWZx7NQ0umRPYQP8mJADRwXxqy++k3HG
cpLr0w7xlb7aCeRwVwvtGwvB1cvd/DUqh0MqXYTGZUJbz+TnQFphtfUa5TTNnh0gXZ5BHGeUd0Kn
i8B8bl/gHrVCpxu9o9j0WKpma9+0NM/4bjdBW9flXiopGaR1dgOydoafUsyfQDw+iCMvjIOJ8aYJ
qBO6tF0G14V6K5p7Sf5SUX9PcOKVwgiilO9e5wdkJgxvdtit1eS3w4cRZ9YqVe+T5SFDfHSCc2lC
ufglIkB8MlxXIRrQkVlFHvdPA4OpDBqcxS6w0k34fktAAtiMQmFcK3j5hz0rFRa2ZemnjbKvLLHR
sxt2Zeue87DP0YoDjHAh2fm7RlPZ2ZumvXgagUHVl3CN3eDafjljCwVDJzf3Rk6eSDKozq1NR+9M
kLfJpuPFESEpnFNuNN4TEvvOkL4ggFRet85sI/6KQnc/2K73itNHv58zjTKoc9ZFFSu/NLdfdSZ8
idjKkLnBYojNlUI3EmMVUwzEa4DoRKRuWbcwe3e3crgrzdYlUtyz1qXFiW5fmRwM01ubOy9mGhrr
tkD82ljq34z1NTVyc9XIdWtFnxD89k30F/9GyAy936QAxto3J6wy/ZmZVFfJShZM6MB6hwSjEjZN
cgKCKqzNtU6qrs/orNtDC4CdGHXOtitGxZ/tRtyV8CUvRfmkA/qela5mqpqmQXJEczhxQYVB0avP
nZq8DkaZA5Eh1xnmQXybZCcprcG0YVwl9S2ChbDCGiDd97aGpRMGxEBGyfg5TO5PDPn4VndNeNUz
RliPx5MYZYJkdh00+bMim/OwDELxBMYCV5WfHZyZbdr0EAmWu1z8B1ij/Ys22AZeOBPi6uVxjMWd
VU/yQKzV3mnKoulWhCSXhS4jidDDUFfJjKcsHp8WufOQeIgXMQJ6svD3XvVKOvxixCH8tJ/AgdtL
62UMOWpG+m/0ySsihjGWha6SrjsmL9VosLFAELfzIMMXB7aPLVYWwRYpfmAqzkpYqfhu9DLZVGjR
hze9udOrk4b+7LIA86/V6AI5feDWR1xmNjwK01TXfCWkHJ0s56wxKCZ5zdckM5r0HfKBr7rFpvEk
tT7NQS03VkVlWEEohJ7lnVomcgrjYo0WZOiAJtDelAQfkCAztmNA4lJgECoFBmf9WeSyZs/crANp
rCfEqAAwDMkiQCElTsDiblX01zBGFHC/FgSedLdNBBFVYxwtYekBJOF45Dty9pOfyZ58rVD8aoFl
eoYTeR40ibqerWtcRqQ1cHUQoLcohpxviFpExkSHMhzWDk8iqmUg3YQ99YNVMtUuzPZXQnmzwL1c
yi2BUiriA22ZNvTtM3ol3nm4wl4B2PpvxVWSNh9d9dV7CkOqzscRRhMpPEx3JewrBKVgCXKZ2WXC
nk+SsUNtQIzV3VVi/2cLLBxvpXE5EbVBAicE1G5r0LfDduWMS9c9i/wyb2SbWFsM5uhI18LAt06+
wGAh7I730YPAQ0jXnhRk8F33CbLLyLoCbNtzIfhZA6I+klgFEGs2yXq07pinrnrz3bLxjNwrDudp
Vuy8CF5J9OzYL1E2rKQKItI880muGn6XVhNk2tf+jBoscjnrWTXVEIs68xd8c75Ccl5wkZ3mTeWu
l8HplB0Gzm2tP2iV4dsQEGSDcaV6N41gMSgd+E9mqcdkVPgVpZyd/Q07G9cYiY0QSIpgTuL9ifmv
KyOQy3I9MaiTX7b5y4h+43M/4uQ6vvYdY1bl4uZ7A4aneJQJfx16a36PsLG1NaCktjcY8yu7/mrK
g+XmgQbjiGJ0paiYWlFQt+53qjb+iGdfVv9pRY7+mJwt6AeK9oObA5wZlxTv10HxkALZK7SF6NAU
Pk2svxr+CK5gIh6hneAJ5n2H9ofrEpzCXzFbA93VZjZEYOec8US3KOZPq/3NRkYYVrEe8opKXN+o
4D4UOds0NP0KfzG67yFlyGkovsNf4E1iW7taEp6xVUcXVVJoxGvPvU+2BM1kgFfB0G1kCgjPQKWA
fRVkZRrvStJaAqv0LqXaiVddg0/SI/cJnCR0P8P6jSmtARn+jt0JzOxmoBnSf/TZ28+MXV5QGciX
OenXYyP38ODHV30mna4AZdhqCJbfw1H7FXIa3pLebF9cw9r0VvqNR1J0U5pwOLQjw8Xe7s8tKQvD
nCp7FuNLF3vZXc0yk3GtOKrNmN3TplCfPG8NqbnB0ARPICb9EDdjejPwAsfZSryP7pAJkzuExb0e
RfD68rLZNOYc3+tZVy+KGm81zKnvj8NABWaTDbGKMqGebZGQ3mAraEy10XvR2pmtik35hwKYGtMO
v3OJoJBrjypUHfudBvCzs0bdvcWuXvPVdfJbRDyDdLwgkbu2qrSDteSBdrjZO32bMCyzUAugZjqT
KgNwzeykRVj32iQjOsAp/NPZ6VX2nKhM6fNtRJTY+d+B9BloxnGAz17zn4cfj/x7grlooTAIGv1/
P2Bvh+0CMA4ibJhnuRzmMd9Fsp4Pj4dSgnc4c5YfjGUCrqtnH4+n9ciRwPR/h7KtGGRGKnF1lpxY
idyPcWrKXSL1+fz4QTM36plUgO8mDhvyOGQB9Q0xHEzeDyLF1K1tOm2gWTG5IX3yImrjd0LIxZHY
RUn3HgI6aRJqU2unn4pNJlLlZI5vMb9ZjNrqz3mVFlxmupqwaHeiOUzx8Je38Gk1ivNeXofxp6jD
H/KOazyPEnOXX5Vpnm9aKf6ajug+u2HeQnbAawynlE+d3V+27d3sze9qqsPNOMmGbFGFj3cCZ9eb
p8II79KEWgueJg6pAkiBxLO+ZjawJ5Hq29IGvsxCzfwStsC3TVMISARxnlMPj2q0/FsogfJD9+Ta
KquDqGBXpEPN4KUWV1jlzrZRSGALe/2uelnzlarmJlZjKsRRGOdMQaGkZ9qtJD6MWbNnAaV2u7gS
P6PohztGhoZP/ma5iwTxfTAi5lMcgaivxDhEO9R8urwrBX6wqgsPoNStVdTY1UFmOsiZ4SX1YUAt
ssWtf6cpht/2xK62drPNy5b+imems7NBwhPvRomYcXG9wH1DMS62s2kLjN1McvqMs9kPyk6rQ3Pb
1cI9Pw5IpkA0dJI+JJTdBxz0OCgkDd6wajyBlSKlCi3Bmttm1i7scBrXF9gITVfnrsiZLlYZZtbw
/0GWHi+2clAQDMJOs5ezVj9+V57zhwZHqxn88LyK7JGtLFNl25aKDYhgOgHUMJdVIyFeENB4nZ2d
RhQ3WMWcbBUhp1GmHE0Ssp8czYTKRnvrdMONQEl1LYpO2zDbqdZKDWdBc/+MLZ+dPoSaTyzgfuqG
v6XNYLztHKTeyVOWOnmARVK3SUYc2lxl2ezn8m+03Hs8FHV3ryNAKzfuepKPL3Za/1SMkk9iCVGU
RTPuEMYkpI2X5S5PYuOlzSuc3LoU5cpy187g2LYOI97H3YTz8krY37GuLYRDNRbSMYjqs9sGceuy
x8sWa0NUs7oF+O8mc/E5aQ0+oZUXHzS3O1pCtNcUk3hfreVFKWEpTvSbnVPAPEzwmCkmh2DHWUGY
ssoHwOupF/DMRieAn6nQr6rOmVCcjtGiidV5mSabSZfmPdYG18duhQ3YqyBLuHL4EKkJMNT385dN
lDCCX8mGFP2krr1G8wjgVOXG2TGRylNKoYZq7W7Yu4N+Ecu9x0+R5EGMGHrOPE+W8JzxV1j/j9c9
bj5ezIl9MxtZ7h8P/Ts8fpfiGMoBInPwf7500LxiE4mamNL//4cfT2z16VpHebytumjrOuavihDF
CEl77GykIkBmGEbhokFECR8eg3vZXBeK13UW5qVl7To87lVOv/BbdGXHDEI7plb9FMWefTPLU+LM
1lMVavnOqoEFUMwbd7t3Gc03U7rrO+te4hr4a/AIimhYyVatEVPJVuSiDZpcZO8/c+55l7jxOmhc
XP44Qf6hkxQHLQdRsmZy5Zo6wxjK+0Xu6XTo+7M9xjFuUIbNSB+GBgs9HNwm/90Syoa0Q986+nzp
F1dirQN4qzWhBF7Wt+heQC103VxrC6gByCnJzjAhPkVkzQ9LCKka/rbTbGEFdM1JNEmx8uZ62LRI
9Q69AvpiTU20toB6Arcf7ZUdGR9wKZUgjp0THN3fuLKEWyQiLuq57lUPEdYagxX5HpWhEfZrSFj6
3tW67pjEbb3T2+YcZm17TRY3VnVuZ8J5sYiaWiD+cbSuo1nV50pvdyG0sG1UwwpLIgFZXYe1U1cf
HUt04HgYjzmk+DI5/XQNeIxGlsZ7/PPDuh1OKA3MkynKzIdWBavEHNlsEnGJ2sKjlkhvacXV3A/Q
8+uK5NjZilqKHas4h0TYVFWYQFpcGAmyS9ex6KjgHLitbGAK1J94ZL3BTixx6etER/Hbur+NEX6I
ZQN+M9Y+QKTycsYdmnDgwCfekVDYAC8IBVZH9T3ZSgMoqchNKEW1K3NnPww0GWXeQEqNnhuYESt2
qb96abxA9CX4eKSehya2KtF/xAVWgw72eCnS8F1jNdpBkIYY6uFwins1v1ioEpqOLwt1P+WxkRBc
PYu9wHdwyDtt3RsprmfISNhm1OkkSnbGVAkxtVru2mMIDLDc6pyOgv/ffaS6RM4/60U6r2N1tjaq
ObxKDzoSlZYIxAxXRxnSr6bTZ59VuiViuLbWqV56yOQTGCa1cq4n5JKtlOZV782N5wjgQ9R542SX
TyMt9kUjTHCqnwYvHq8G8BR+icpRJXJgRdGmD8j2Qd1Z519K0cfQgpBapXEmz1o2f4+dOmyrgXHh
aLcoAymiV/gM51D5xiBXrOymKu0XuWTu3tT+QoluTlntdWeSN2lRiYlowqw/FQAXe5hpSGXLF920
+GAIoPRFjuxA9kQ+d1V/nT1ja4pCxXhQ/WiW/dIx4gsi8xU2Ib/Cmv1rVOAdyMGsjiU9MeE7IBTJ
NTfjZ3Xw8p1MImazJdnHNoHPGNlccUBWHP4/LYMB3i6NtWmhWbHlsxltdDuq7nWo47zQI12DpUji
LUZx7cgIzmCxCjI1vEUmXkuxQiBG5yJ6aYSYoXA7EzmS7PgrRiK7ZBDKxSOjbBAGZOOwe0uoRlcT
6XEI+QvgSbppvFuWnaA9uiM9RJtbu8IaQJRkU2ygLxNUvpJdK46fDYYffqNwHad1mW2yEMP5VgOc
tUdETyNylBYU3emcv3ZYqGfo8RXTd8I4f5ihF0yK5ihRNmWkgwPOJIbWsfmnkGl+YHoSxBnxP5gr
H6seIpebk9o85SJZ61HV+B3dkBv2qOBC7L+hWkEiAUtN+lM52fewMdxVRoG49KkVnLLYtwZ0OWOJ
CwZW3FowwzzuG03fjsOSn5vG3qbUMvhGdCUR4Iyq4TnnLf6GTWPRN89JgGaD0Joy2kPwOecODk05
IYtwlHGxTgSJIY3Xvw9SbrSGVTx2ngt8+8eQZR3l4777GodJPYvJuFPxlu85HBqSY0VzedwttQ+n
cofFtlyjdTI2OZElxeh1T3EyWefMhqQ1Gy8DeepvsrVBXpJK2XqlfmDKBhqHMpPw0fSuo5QkrTX6
hECEttqdPozUA3vVNGetD3zjaiwD3Xl169laxW1+xnSQC1ofsSJvTYQlYBkdJLlacjKrqdfRMaun
IsLxv8M+cpnhAtEnwvbdOGMfKYpbYVXC90b3rZQ02AxazY0EKiji2O+A08hicPcWveBa70ZgRExY
EPSgvIztlyxyCkAH+T1F5avV1wSRlF9D2jJOB5xdwSH086QV0LYxYFaziHMnDv8YBc485jKNzt1n
/MLF2pn3vdVP6xhaN/z3EESlokcuL2Pi9sdx8J4iTwS98tWwBJ7K2tL9GWuxVYl72lTaZPDa49UW
hn0ja31DnKUWpCYoyCABXsZO09csDKNG6GunXjRUSBVoqYPBhY+t9B7p/lUmWr6Vbfys2fN3EmuQ
YT23XcNbSgnH3HE977pEjHt4bHet/YNFWE52AzAFjvton016dLlkKYyxjnME+seq0VZi6l1CQhhd
4JRGYK85ahsBYnHVWvcdkbx7YEchRVSZXxUvgoaL6LhHUj9b3oCWdbpoTYEGUy3hTrc4+Mo5w3v7
l1lMxroH61CrT7v0nGOcTi96C2gwmeBFSYORcVX3f029nG8GcWo5hl5a1soDQcN1YLbMCDBrC3dD
n1FYODPXjmec9SlxnpSUBVUJj1XRLN5IoXPL0sa91c34102acJ8s9x6Pz4iBC+gSLdGbjpfmULNZ
mPMOMLJL/9+hXm7ZqNtIvA1BitNKsqiq+PI9zPnSOIITuRwejz1u2QRG7HUtZxA9FgeRqo4/SW3y
C0+8KInWb0Y9//Lq3H0yaE9wr8mvnQKjwhDTHjuZfu0O9XDMNNJ4aPyA1aW2wwcJsqeNgwtXtpra
lyxW86NeQB5lsMLNIsRa0GL4CVV+UYUkGEtgzzKgWwWKiCUTXStuinPVm2igdD7kkuX3YEfRvRxx
4iiGvjq2DkiZkHiwx0IR56rTxPlxy22WvbXjVHSN7gPhQfrOur8jSgetdQqeA22gWsvGSt80rhqT
68lg+PtT8P4pAsLvAd1NNx5n15mOBQmVxwm/n5J0pjEfBHTb5XEEx/N/nqF6sj2oKR3FssPAss+u
traaNYhYILL59d/DldfccssVh//1OPYnFrAeDhePV0+jk+OaaEGP6fV3cyFtpu07qsdlzAk69njY
RrC8DXGGC/JQs31NwbGcjk89PA4Eh6PSCFUVBJbvFKDgcXw8nIkSSUCTgSnOYXz5dyjmLAW7Y08q
PK9UVwNeIOoK4lK2b2f5/HhiaBV8daIkN6zVTnPfsuouH7yLKyu56cr68dDjkFoNhoQZDDHELebK
tV28f9hoY5DzdIQBPGINVSv1tipJfbOggsA8NV+LtFZOvc1+XOK892HLLPQnY46OEzjVR/eNSnc8
Gx7Dymh6CUNFvFF9ikBTwm89G+QRIkzll5E2vbumMzIG8mxsEbk724wLUMY6lxDDkTeJXGgqJ2jI
0jhPLoTU/zwLsRzcKmY8dX9zdYIACSWYIdOTpqLVCLEMSTZ63OBniV89/Jqq8wcFZ+ZyCvNtOkfa
KwpUCnOKapMOIaKuumYp9Z0Hp/tTwCPxR7tAbzRg0B/bUfB4fAbn2XoesSYZ+rFPreo2GQObF6d6
V1FbnVzSzP/HoetwSkhiCz5HShzS46fapP73U/Ciz9eFoTOMp1miVebFj1/TVuXV7JA4dLAj+850
gDwy92aEFpJsp5LrjPryVJTjFkUyVPGwjLeTU0xPcjmE4H8w6bNgsK0ZFntnPXkS3YhjiyfbYp6v
at5equXdcxd10Tz0q6obK1KOPbBy4La1lU2Cb9McfkfiPWn68Cstxusg82vf4Cszk6bwpOci3BTv
wm6r41SFKhZgGjRSV62fAELAiy0YG+mI0ID8G+fyONDEtFuS6/ko+okveDn8+2kFq1mdU4mM/L9f
8J9bfTys45BF7N8PSEoaLl6+dkikubMMxPe5y++W4shTv9wD7WhvXS6A7bn3eFaqsmt30KKAXIZ3
M4O2lA/9sxWOFYgN4gpbIxbH670MlUKdrVMUjGuYic0+9vrgQSB6HIC+BLrQcfSV2lH3zLV96QR4
qHZXvMlf3aZKz1ZC9eSkQw/DAo+E2bNO/K+Lzajp3dbOqV/ddqH5g0Iow4B59aDnO9uEwt20OLCm
cIfI/mzWg8PkZ/ZcTm+ZWgzVSxnIlkj7TsJsypOUEbY3vM2qvnAYSRpy1rHMupOec+lCJnXOQ3ob
lR8aS3ULSyP3vUx+553xqwVvCBQMYUkV1PF+8kr76EE5sVLOgW6iHyVE0ysz9yAFUsgG8pI7dgiC
cUc4R6Tk5FHuHsyMq6xWy6eUwgwWJgU7A9UD3PWnTsFSorJHrpB2XIZhPRJsk40u05vo2C4ZDWbH
6VBI0AyX/nmFs0ByQNX7acTYttDQb12iTRCzgavW3Q9T/mxnJtcsG5Bt0KJvGtch5pwv13dVgfU/
oNwp8t4jaau7mHrCXloS8JMvci0iHCyMaI1Rn85JY210I9TuQ8y4om+yP4mIhheXkVFqxy1ifgRz
6tTpJxNt2LFEEqXH7rSrpu/GSfeh6rWHdHhuDKM62joSsE5zKJ/zzO9TEbhqAVlKuNtBkOZX1S7Q
mpeqBy0tnh164g1fuNzRv0nNeltcZOmMh0L6blX9HWPBKH/WGKI03btKq5u43sLEVi3MVkdiFWoS
sFKjNA/YfPnknrpHbP0BN0psI+Ro5kctgmHQE37GBrRMHyCxHAjG9eXYHBxhudupZ9WMZNxtyxaU
bCjuLA7NNqrY3RWtt14rU+z7qPnGhKZaETnvrUOqX+ZJCsWanv3uDHumsUcGb0uIbVn6nGEsf9Bl
AgOMFRJiHSK0aULRIOYoCFMWCozg8tXgeAGOEzxrhIxasKBXzCa20iScpsqZGrrJbsqhYXVGeJxs
e9iRf9pSRo0fcDcyZuGGGtSaRH+YTTtwr3qFexnE6Gaq1pSD9N7rER6Uk25xarPOlWpiXIEEJAXR
mOA7Bhg3Q9ZRhXMlowZ3FEdLN6rmolmlgPPhB1kXEaOP6XHJ2aCca2+mQVphiZw9sDDGQiXL20Tp
Yl4myTQKbt6qIzsrCGV5mKnMyQhvNvWyo6UOaFxZkpLZ9WTU46bj816anSHzEy1e7g+DqgTkIAZj
gquXoDYBJcoMPLFiwY5k6WUJLzV8IpPOwrKheZ37CSWVPpt8rDBmpw7o0yH2u1RvYsq+21xWfi/g
h5TQVbnWttmYk4+SozmjE9rFmAWfbduONoBjJCV4LBpORm9mOYw2FNRoSm0Ro5t5clv21DUG/EEl
xTcEIAv+YJe7vtJ200UwEU+dWWFBwDaS9ms3yxCibCxgO4KC3zC+Lf1W76ptH7v075P2XNtMlmkv
QuDHdIkShISfYWg7mga2QKpytuxsPHkDrUAiUR/DvLwpBInA8NWKVa+x8kD1wTuIiTPcjaexEr/N
xvusupn4tNdCgxxvoQBZ2XhEmN5LXKP+yzLPPadl916VuMM4cVKcIyf6kon+YYqs2uoIJ84zi6tG
j3R35KJVEjDWypYggy7PvSNoSbFP1fzUWAKbLzXasjOuBDXwJ6bFv1AbvdLCJmdzOVTU2hgHu75m
gaUZOpYuM6BFW08WoigETfjlBHoRd3uc1IuNlR3whmGwX0bIMyS/Ec/RHTajuLWqUXE1cR5QO0KQ
vcjBqFwaa3Ny/liN+pOmXsRsL/EtL3tXrKa6uRJvjzgmJXR+H10YR52ODxII/t2Ldkgw6wOVJJ29
SzyHA/l6JxpgMFEpFezW+cY09reGRxCgkHpKJuweJhXtST1Ht3jCoLm3Be+8F+ARoVD2cfE9Oqcu
1ppLZAv0xXgKefJz0Boophi8RqTAeW2ZYlkPHbutUuQP744+ddCqo/9i7MyW41ayLPsrZfe5keUA
HFNb3XyIQMwjB5GiXmAiRWGeZ3x9L4DZXZlZZVn9QpNEigwGAHc/5+y99qwoQ0yV+zVORw+5rKNr
22BK1X3a2D+MaTSPxbjP1HygWpzH+bR0pQFaOJpJQnn5HNsxMnkUoTWysF6cpg7RTDvrS4hTW5dw
XLieeBWEQs+h5n4VMGX2Is7d0mTm5zP3WlWyJqi5Ly4E1w6ULo2+bhxswVlQ9ViWaT3PzIsw4cju
VQwqyR8+4uh3joXOQVgou4Fm6tVj+C154q8FHio1Ow+lpx1GA0FI5geRq/RSO5ndR5DqxaUUNZkI
dR+7ks3Mxb6krezAugSwfI8N6VR7wrgC5PHlhmga6doie/XMCunzOL61fU1HJsD32gHiwSFVoNsH
82a1MUqEJPyFnqnbSo7ebBBxwSR+TDeC6pQmVTTMeIIAZn2zK2qT2GI7+N1oWoP+t8pxnOAKDhR4
erFdr8Ix/J36kb0t/OEHlUF9mHvevTrzMM2W8VSiPORYo3Ztg+Op65xu7QN1cms1fGgM8UNi8EM8
Vjwn2MPPfZ/t0Kl8hGL4CS9jp+QIfcEkam6Fnx2F9SEZrX4XdF1B0U23gnwi+Br5oU7oiaqozzdZ
oBq7eiLjVtEywO8Zur5i4Hdy0KwydlR+Kkqg75XQNF4LYT0VRoSXJVcAZ3Rqc5DCnHbdPNtuUDZt
U9/2bqpuYW+uAfk2ozru62Z6gcp9V5EGd75sNkMfs843zcygJIEN6u2GDjTjfpq6blMQ69tFbhiQ
3YKB6aFs6iez7/vDngobYENPoF2iggqzuN7sCDugUfEGaYMQ3UeZIP/36WJTPD2vu9qXJyupYfap
G7h31tVQ7F92OslV0QBTLMteWcfCfvFKNABhoQAqRtPc02R57DLY/XnwFo99dx1wQ9Oem9a4StQT
pzt7ix7NNeFG0+SpngVmINgqI67F8a6mUbW1+hTvNjZJe3h1sqh001hl/AQ6xGL8s6q06Wfv++PK
q1+nCFmcGcdQLnLet874MeJQ2hIBUa1lr+H1jzWAPr2+mYL2cWJMx4DNbNdjPQ9ke11fGU75O8Jk
tFLN4rPIWQZEg7y4+qnrTM6Ru9dbjUwg2nrchpFszkoedSvdLBDJhYF10KttreoA4s3gynTxHUni
tGk4CepxG5y9yD5oAzjhKrWxcikcBJcP0reSu+OLz0Ij8bKqaNgWxUuuDJ+wNpS1zKNha9faTiP1
nPWDjnirKahK83DvGSzLehoyzIg67AzGS9jX/DIcwFAX59vJ/wzNpr0MusIhVPAKjZhriqR1l6DV
1dJOOSVMVKAeEcA2sXgnv2Tv7fJC5RgVZD9lp/3kFBJuIgzqjMay/tTlzGba8M3op+5WUWGQKOxv
pSLrk9OGZ9jsKuI4TlSd35MNmF/7kQyjuDK6Z1qcTIr9cWsZo7fJIGK8iMRAd1y3v7Wojd1UXrKq
7C6KgtqeeoGsLgVP3xReMK1PLiqqCIsCuSVIRVw1SW3UKMZHxPZAfwyGj817p5e0fdTB3E9aAY0m
ymCINQffAcWIFHR0hU8OmFIi/1RyfIdZxTviU5LjsnW9GhOPU6qPlRNoGwby+770PXjeMBf0SLl4
Fts7EDTmWHPuVfhONt/EQJ5DomXQAAaqiU2qpkxgiV9ZdvnEXgBHkSRcBub5k+pJYu0iQlrinLk+
j3xOLYVGlVJUMFG1gcxlYG3qXMXsWXsqs8NuT8HI8CClH6ux7lQmh9q6H4luNJ3XQuuaba5MCYQv
/RC0GCsQ/gDEDd69kNBBsynnuOses1ozNo+95tgba+x2TkqyNMrU9lI6KZpxoGFW1jDfnz8w1vxh
aomx6yPu1Jk+wfItnuIcaXgwsVjFYOJyxS75ypq1tq5iXAf09+Mh1daVAXsPswe+2Rn/R/wDweNW
Ye8MHa9eaz36nS+eFjDaF+07NpjcSj/bkoRo7MxeRX830vWWQfzLhNK9s5z+kPtMfJNZ1Zz3Uj0S
S/A4Jvr4txwti3qyK3t9K1GVx7q57sA8gxo1w0uaYf0ZOxVyBErv1ukj14wG5WYl7JBxoScvfvkx
gKl+8u0aKpEHvA64IlwmnbM7tgFzlaW66YbCsR/8hEZIN/MiVercXWMh69P6+qYRTJt0wU7OlGMz
Y0gzGEF6qxJgrkBHbuxgKW3FLLiTLvYDWt8NjLxx7KnNZ9HZQri0GpG7OuaVGyGVn03ldGy+9VPp
JxnPQl0/LV9lBNOwRV9Eij2m38pRKCfjGPDxUHDuUqLbgn0bbeW6UApNXTuqzCOQbSrVZXnTF+65
o9UI+GZwolPmCoQlIjCzgGb1nDRrt7rYOSEcF6/wHlhje2Y9/iZLdBRMlnKq4jiEXMDApyyY6ZpF
eW1q37zQfJ5DAHCSzTkZC0idVs1aKjAiSsPL16VWlGvQaqhPWgTh8wnUxJ1q8NutWTkpj+dggIo0
6L4u5UkpwpvfG9OxpvJsC/JyFD2KLlSr+cHDKhHJNlLXZIkmm3JQxL4vLO1gqh5ek7A2vsJPdWmc
ZaUwjoI7vcpD70XNi+k8oVbaqY79WkXNeAwNk/ZfLInRKJrhi1HZO6Gzw15IJ45d97z8yQtwf1Rm
kT4MjbXxNat75suXm8gjExnXHKe45UPLQpHl0aqEUnTTavsxzsiNdug+rKaOYpYso4gbOKiZSlqF
6ykIZBuF2FPOLA8qZiMGNaZ4wgyC3UwNUrdIKT5TOvGnqVGPlkB1OuE6PUyVA/QJ25TNaopl57F0
dPEip/Ew4IpsZuxmqPDSfCYEI1aE1RJ9DKlw3IoGFUiqoXtuEO4iwA5GiL9zeoIStRAd4xmwZY3q
dpBY60vHTzGysquEA0GSvkBK7UcfXzxPTf/KAVjCAMLYUZHCjs1BoCEixwkbiZSR6/u2wvbOsdvu
wjcc2TdFV5Ct8Qxe5r8NbeQjiGa2O0YjgFHkjOVQGU/1aD87cKevNedEXJzGqcA8xJC5cNuWVgnm
2IECcUT9pGDukCmUGEF69R0Vv8udgHxjDsOMJv67oUfhexESP1kYW9VDKZMqkfV1xYMwcCiEyMcS
7BNOFGdXv/DE++AnLCEI9dZTH4CTkM7vIscXzJHcOylkbYejyoQ0qRF5liq8xzHwu+1ECiAdmTx1
AanZexuzyAsnHtqkA9nJq6zQM/St0bhTRDbtwqJ/bmtxJJST162j3Bx64W8jZrcXioFqH4ry0NQt
oRe99wlKbe05qyXZygt8CPt9bF8QUY0bTQycg8nNfvhKOOkaeq82cb7LB6GPIO+JxFgNDmyjRIRX
zqwcrkf/kZ0Eeqs36WyYTnL4ev2Kn7wI+VgyGuFsiUDL8cO9Af/VDRpMsmgEuIp1w7ksiJL9QHIJ
IdfqHb11soWtUG2yfmQZqRQUdVWzN7PJe+iBNaV4kI3JUX+ybjAUmPRxN9nGZ9voyjea+kCA5vcL
KnNC05h7WNOenDC3HmLCWoLEP2hEj6wwk5XIu/GzO4Hc6GGC0IiZ/ZW5/n3ewQ+NDxqLIOibrmiY
zz3F4PhafJaOxF3ObXxf3m4r7+r98rjjFWboOLdyDHbygvnQxtMYOyONsOj3p3jpUI8Wtv1tcp68
sQ1ctbdrYqmAIn3FJ9PxAv5fK9bua2/zELDka1zZd6rrgPhBZOe1Jq1NTNruNjZw0hQMtqitzXKv
8Ok9smPAJbCs1m2BqjmejJ2T4ItcqUr0C8tzugXE4g6U4hNy2spO6CW09bRLURU/p0COD+OcnwQi
F1yXEG6HuQlNfnoXMw80UytiwOYQ2K/U62WRxoalH3u72BIvr12XpDCnwsc2WJqx1kuDBPXS2+tV
o7hKWHfuhC365tTqJz8d2irvg6DJA3DBG3zTncZcfQbsQDe50ruHOM+Pfq++mjRMH5QWUUiu9j+H
PgiOKZ2Fxnr9giTL+Ww1hZlz6RtCzjHkOniAkSdodHa2wI2te9UgYo+UFE2lwmDSMZVvENYLtzfl
nk3mPUZc/TqN9LGxbhAzg5AKDOu8elcaAk7Cr77lTEqaGYQ/4WZlpM7RGfcz0bO6kXOSK8P8HEfT
+GEryqodtQh58rsPBu2WtWj82sG3zl49oK5uZ06YV59jizxxqfsoMuFBwbmFdoXGsbT5QdE3LYcX
wn8bxTbEPbLPA4bNPmW13tbDw7J24gtiyhBFoAV1BSPPxDgW4MI9m7dkLYwaNwuNzRL8OoQAoYLM
2H7da1qL6zqV8oc5k5mLVod2kzb4UBpmoJMxYhBTnH4/ZNqPNuyjDcwLQhfS9oinjkOGj5NLTLo8
Bjr6j4Jc0pWu0FmKwvAXb7T+KqRKeVZCcIaoU9DzOSia0e6FyDDTxxKsPTE9AebETPO0hywjRrHW
qvyh22eCBBaFscSGoECUBq1c6VNDj0E3MoyIQtl7HZVy3itIWyg7zwWJITD0eC4GKTq318GDWF21
RsQwXE27PNXdLhm05kbGQbQuw9AGXc1JKcUvs7xby1JIQ1S8J1KLXGdeGTw1xYJgGu2R4LJPaUXp
ppi5FPRVOvStk/bh68Bae3dhF3PZues0J0DNOwTXxtYgj3X4Z5e3LcZVtrH0Pcnjxc0WVN+tr2+y
qFb31rJSVcTwlEyst6WGN8eembJdYcFBNnzyA2xnL0gd5ID+PjZh6KaR+rb8VFUznJ1UE5rwdORe
EP22F63UCIvmqS1UtToQuET4zGh/+I181lu7fTQ7HoPQC5jxInbmND7UN7ypMzSjumrdeNCKzNzJ
wYjfxxqRY5jF+FP7Qt34bVLcxwzBUSha49p23psCU/N9gEuMlkH0O5WbYdVXQ7oFeA9cZn54Bkom
jAF4SaPSXwd5nzzGBZmeIyqtzKirh7pjAqim5qOtjkA1585wFWB2tTP/3KLvvUIjf1eE0x4KAGU0
uTvx3haQTUYrIF+P4PWY7HQ6aBy99Y5Nu+ew6GrWbM0hq/2+vDWMKFFgTf6lmifxuRDtPsbIevJj
jkKRL5V9qkU5dgYOXA6lwEkx8ktQQk8d6vqWgb8GAsaLJU5ktjVcMDO4LVzHtRHp5SFVQZ5WERz7
xPL064S7F98FtMzE4lvEKQoXSRDgwdcgZXRZgjsWkfmqVK2fgCKtp8ZgUdCyYJ5XgmA3a5WFBVrM
scwDE4NEKVHhFQ7jbNi9o5NJICtIx5bQ+742p5Vtl+G5SXHraWr6Yoz18HNZARheFacBx++mLXky
Rll0rugQQDcay38dDWRbYsTB42cm1yINOo7UrF1JXyEf1/XpCEiJNVlDsUeqztChrTARKWBQT3Af
Z1l6DptwgrExomT1+3sxm/gy3Gmuahd8C0eB2tSXhGHH+JGCvBou0e+GxdSM36xqbK9OmFnrLDbS
Pbh9DNJsqysH6/CjNMqLgyBAH3L1KtF/rTN8PVteorqnb70ay34TWJS1yzteBTLH2o/3fUndQoth
bqdMcCqdevNCbxPDnkBzaNOf2RRVVRzyavxF18Zf52pX7abhF3RgtIwdaQMGiJ/KVpyNZ6G7Yjpf
YpTKsPL7NbuFR9YQ6s7vTdWL3TCEHZ5OAiQFjC6EBtxQ/eNEnN6jwHS2zTttuH+9W1lHWOdSDOhl
i1UGSABCoU5yH8SAY08Wiy8s8T2t/4EzAbSTQmZ7GAr+KbYlR6F57xUstG7N0X2z7Mf4p/gmOCvF
vkXOyqNHbWkgy25+BoImbTAfx4XRYHKtFYSjhYnFciAUdOTWbBLjKSwNdFejwWtX0VHPax7A70pc
w8brLlWJptyBBbBEEkyS0noicmzvARVZgflh8kKxILX8RofMcSsHU6nCV2x0tQ/AS8+ULuGd/cIK
bnnT72WjPIB5jZh+dfBJQsQvuIZoqwK4LZRUPkVEcWM6qgjGCdJ2vRScXRDd7KCtz35dItNDkHVY
itS81hGv+uFTP96Wez2zce32fQH3JxpudEmt01KiAqVGCmaS9jmH1PKkqS5N4ooEC8D8vaWwIc5O
sSVJimmo3CgN5gQHL80t7wO3GaxnncfoUXahccEM8FgJtT10unqmV1usWwR3xwkCHPpFpT61hv9S
+tmmMEYs3lkrz7ZmvOXWwB0xH6F0woowZqsnaA3VqSbSs8Zx5ku6kSBGqHxEAO+0G45Zbd8NYCok
so1ijZ2Pq9UpZ9CL4QW2H40ExP/o5QzMLhoe0rBS5RUxfIdKNFYOhLfIsTXOQVKW7leHgCGYBQbt
GjXqSzimQBG7pL5mzHcvlTeH1r9xM+ZsaY5yCyaJmUKfXrQO7ToKDhC7ZovYrPQbbKR3v8Kwb+NK
8BPN7WwYCyi8vFOPQhU1eTJf2UihWOY3Jtfh3uS9vcE2IxFi9ZsRbIdRJco90SSXxTaddTgY9euy
tE9N8zKk6YGsbfU2IPRbpyqu0mLKD41h6I9FC2fK9Dj2TLRwjsJXPuxcvE6hCN4Nm5Fv1gLqQV3z
jDagbJDfmLCwb6Isv1FYDWeZduXOI9wBqh9tojEC4qKKrj9otVyNNS7sMYXY+XXAVfLwTeEZfc1K
e1qFcW1e6IGCDh2Lt1Ik/XWqWguJcoB8Xv9mkYt+acY0uGNUtDZaQm+snSz/Xp7S87J99DaknK/F
PzYnb6fPozm7qZPL8qe6xWXa4cjce0En70qVv7ZCC7/XaEitob/FEvkmOcbwCwHm86IVfi4RzPlg
0PmDX99T7W/5iq3BgXHW2oYn/IV7ekP5voWzcxoCJThR/RDwgMqlUw/DVIWP1ALRC9mbpLaLFys1
9yHYN902m2ml0V31SYJaj7E6nHtjRN4w+AP6tea5tlVILX35hCGFOQJeU2gWfv9CCwaLc9UfIg/g
zHKfaD429mZwzTLOCFNIAIF3ZD/Hsf+xlFIyrN7D7G35SWiX1KdMsiT27VMQTZrDEjdEF3TWO5pL
qhuqDN5jhYFD5kMGk1k6XGibDZelgcBkFwgHN9sqJbPxTCzj71JlFOdrTXQdw2Ipeyg8bBUCnzXA
emT9e+qQLm2SWOm26jB1j18Lc2CuNR1n8XJzKfBJExT7fYmDH32v7h/UhtMDoqb0Geu05IDbU42O
zqStOZL4l6z9xmxt5fcetW2i/gga0OfGUPwy58cwRsS0I5lAZ6dtgycYGIQ1kyrPCQsIV8eWHZSH
wcCVl5bGa+J7ystoc7AIuJpoD2LnZnEUhR+n+R9T9KIRw/NralhCRBNnj/YYU5aSS7lfFkdBwvUr
4YUvZj4kD0VgKg8Axx7qvK+/RyVjdixg/lbFavE9tAeEZIoIwUn11I2IyOY9HF3yJQKENS4F2vwh
B3Ayotk4LGWg0MgvSjK9vyjBCMrJKV9svCDLNjNF8K6lbCtlFefEEHzFfdhSEFJZwHrxmo2ThOjH
xiTfGjVDIQrIzRJ6kTSVccyH+knzF/+DUPF4YbjrivL0nx+KlMQCwaDrhBL0hipFo08RxGeSy9Rd
bGYsziPAWSCiru0xuFw2xmok05jTeLVPdUdbp8zyPonvAlg2VuDGa1L3/AB2os1Y/SxyGTJYDqpd
5HDJ8MH0R03M9VWNqjZ3Qib69Lgon2S+tqYIVQSdaesEG8zZ6U1z7IJQgURJxlvGGWIziYyxVYE5
IRRFvMskPYg85/DvzW3VqDdy2lPtPbFNbdc5fDcTFd1KM4vmTnsrv4mq5eUNfvgjmyCTKR06RJrM
rDd68xhV1aXqp+kGrBswb4JvPEQldWSaKZ/ZdzzX0ZEct45BX4Ujw1L6mFOz9+e8TVOM9d6EZkJD
BKtI7pvDvu6xfBRJ15zayQ7c2c6JqXaAPJ2Rl4Au7r3KlXbdmbRJudfib21ydJb4IqycQHsiC4pQ
ITHbQJ71O2U6FHlffO3wSoYUtjFrnKKa+rncTLUJAS7qeP4M0VUPWRd9JJSork4TjgVBf429AK4R
by07qxvpIvg+ApsK9PE769k+MKpo7cfCeNL96TkBQ3CkfVc9oSH1jsvNl5pgrcqCjFXN0KCro9VT
FcfYVREyK5TCxLH+MuNkDxMCQ+NwmVuFXxMJPLNwHnM/ONSVVF2v4yQcxlNzJaH4wdbz+KD6ncUe
b/sXaYO/AXTrGGDTOiIv1yYmC8Aber1Kozq9SA9JD+SbS9jn/mG5DJWC4NsY1DMTNObSts7poOqh
zdC1C1Xp7USfeusloq0IOaDRQniGD2XtcEAEa5P8aaYkWFqkJfYCX0gQkNpdT8ypwlw8+GZm/hJm
dW11UCkNDTiXc+eaSk27cwy1DnnOITeizvWHWHkuGNKvsgFxBezUS1zY91LvaDGGtMCWXiqMwyC7
y3oINmPW/QJiNWM0G2KYAhxRyKh65NZEs6VJ99DnVO3A/2JkZkL75iVetOWXJI1k/h62WPe6t6m9
Tv9GDfIrTukiI4GfwG1QmItQobPrtP55qee+Ogvlj5xEt8dKkhU029iVVDstTVedA/Dc/LR6Y/b6
ZL9pbLao0HXnMvbkByw32XIqWlZHRfrgzTS0W8u/xVZJxyUxH6bSeh3mTr5M/PJgx9glQQBvKQZe
GEbbvIm6daUNBx6jghK+/FULbaJnUiFmJuJbDI/wtaUoxU05HpHunTDgZneT6Ji7yma//LzJBskb
RrJ0vUz0d1MYIdIkAg0AmxN635LCY0Zj+Bhmxd3UAkyFqcPVqmdVrqhdYYbNxh+7fIf6ol8RGvEd
qTxuppF9fnmijdK4lDrZYcp0VdXW/OV56QPm65ZNv7TpIZ4Kq9NfiXt/xAIM67a3OmYk4MCiuEHH
HmXlwRij97jJ04MKT+baeGic2D0O+E5B2wq6H8QLur7R/BZ05B5t3IarOtZVEmroRC2XcPlZRkdk
gUd1cQ4s0Z2XP0kTV91Xx9NEz41dpr4RkYw+S6P9W2bqM2wV75JztGNdYuSwfIWBBC9O4GbYPpV/
SP4boiucomEzEdGLHh1oeXj1eXB3JACgmJoXNDOJf07osJY4qYn4hbKOye5DIvzdQrc0Z3pQQ2pZ
vV9ecsoAaN+bRyHDafv1ePozB7+Cv1qkXbxelncUTQU56H55SpYAVCSY8hzmn5UV2G8CD/G2QCiv
ESkDWije9pEWHbt0eErr4UVypFzKmCwZp2unoCyvtn5bUoOKQT8HXT5RxvDnVGNeGr8mYJkviILe
ex3N6dcxpXDIttWcsL9ngufFbLLvsYaU3QypG5UINuFyfMXU63AksLptkzzpCuEU5YzxWp64jHIY
Xzxt+rF66BgInEY5foSYtu/YmKx7mkzhoZYq3ON4+FmI5AJqhbmCSpwGt6pKh5MPBk7ya94O1L3O
SutM7dtki/vXbi9t7azDkukodq91JqsHkztlrdlEaSxNc5mgHe/ZKMPUPrUccujcwPYgvNW8/euw
U138U5CnMHVp6ZowNJOmoVD/KYkVtdTkt5AtXamWv+uh1I8cpRMocJwMWtU899E8clcYoei90QEu
DssNo6XvaZk+mYZH1DJqeVVIcQJa7pIZwb1uQigeovhFmSD5MgdXTwDLcAWAAjeUToDp5URax6BV
QiU6h57MD0t9a0Sa8T9Eler/NWZdN+EWSDrsFnb65ff/+Mn64Nd//qH+rzHPs5b9H/Vj2Dq7ZZ9E
5eq7IykVZ6auT6Rur9E9DM/kbR+X6t5hYHZFS7RaijDPTJ68zBH4e0QACA0/lmoK7bnr040N5+27
JfyjCMyOobHRnpdDhB3Z0TVQK/8qJZFTNfkcceBsl+y+oMYa4jkaoxsY2idwuaQhMO1U1cTb/OuL
a83p0H+f0srF5aKymWq6Ktnl/ikvOEsyWk+1wS8/H21oJXYbFfdSQPbdANUPJ8/KU/xgmwdOTolL
A9PXMaZWqi92wii+sfK0zQpzIIb/eeeh0WNvEc+iNFIFYweEaBtD9d4Cjdl7Pkbd2S4VUnGWR99A
NxvNIfbbOJ2jtRgA0HXQ9qk6PC2HY8mgDDtRB4UpKxEg9OMb1LZT7s285nzMD1lRvEWzKoDUV+EC
S4u2M8XxiibttnQwc0uBi5B434mCQj9TEBTqCYIhiNqsXIpj4WI5klcxDu9pJ29iniR6DeA8onvL
/mTL2GZPp2k/OGW4Nm1TnLWssV+CAvGpqp8NCCPHya/Q2Eh7cv0KLpXWd8d/fZn+mwRq3ZYOT7Dk
FaCw0LmMf3ePznKJUS0myy2y0T4oYPYO+JMOMWnqa8YSWB9tjdjyIKyOZosHZTTMew5NqYoLa+UI
EA+rPMqj7ejA2EkZFn4fOCX9XQL1v38M/9v/BGeVjH6e1X/9D/7+kRdgfEBp/tNf/3oJP0inyn83
/zH/t//3Zf/4n/66+8yvP9PP+l9+0TNEijz95y/5h2/LT//bq3N/Nj//4S+brIFm+9B+VuPjZ90m
zfIS+D3mr/z//eS/fS7f5XksPv/84yNv6Q3w3fwwz/7426cOv/78QyMD+t///tv/7XPzr/jnH6vP
LPwvX/75s27+/EP/i22opkOuuKMioTI1gpT7z/kz4i+WJY35U3S9BEuwZOnN8qoJWJe0v0jV1qXD
oszKrElWtTpv50+Zf9F01jMhsEeB7zIN7Y//+7r+4fL95+X8t6xN70BxGhY8iFBzUvPfrRGaw6vQ
+ZaCG8+weJ3/ePOhoQqoV6IVYNrxZEQkvQ6hjBkY2dMVzvJbRJTivhZ42qPE1K7w+YHk2HuOns6B
Vfe5jNvpgHjX0leiImcozxzUAYP8Zpa+fwGk356q0lhZSpteBlHLs0ea3OQ75DTyoSanTce7eM7w
WFwGhFwKfziOiCKuqTd9IujOd9OElsogbMBBCHX2tcI4z6APfwiogOe/Lf8eg0nALy7Fxmir+FSl
xpujEQdLIoSJrJsUMN6D773dX0HQr6N6io5OpjIB6rxa20zE+W6ENnwDlk9lHMmaHj3ZBR4QkrUR
V5fQqHw8lajnwA9YJ5ix7SbvbJTFoZ2fRJwU7NTOoca6uw+GKDxZnf/mkTax85inXAJR5MdAjXf2
/LfewzQ9CDPa8dKh1OUAC42CubgMAwWTc4g6ZpgeJoueth21YF4Fbc4m/jkWRnjUU+tYdNp4JEim
2YapE4Cd7HGQauKojPKxyTRl1WC/2QQGcMCigc8c341xSCmzA+coHOs1r4Lg4M8zBgtownOJwLMw
p8gdjarmLSPZwiPqEcIL6kDvCQXwJx778phnHN8jett692FkwYZYTOhiXMG1AQUGYKzzDr9bX1sK
XUk6tXh5o98FhIfcltE2NQMgLM4ZszyWq4FsvqKrbx3L7Ns0RhtF9X/Fpfk7z/uHMTNGyIgfoSHw
GJTEIIAMIqPJA+fY2n7n0popIcP5GFnBzdmDJKalIQNhYmptTszy4ybdqZqensC49kfK8VWdwtCF
HEV4ISO3oxIwq9DG5ypt8zX2guQQlqRtlN4venX3OKlA6BeQkhKj2udDfAmKINwZ9gPUM+0UKgAG
ffXJ4qwL3MMEFVVQlSXBBU4T3gZi4TB+oQ/vkXHbEiqCtW3F3qSFtIHIgdbQYo5bdwmDzUHBU2Fs
cQQYl+WD4jhv2jiY68pnDE0XLF81J2lhuCSj7Nb69EtSzR4PjvOBrYFwIsv/rgV9dMIUH51yAqzr
nHgXo2ryI/ahmbVXE0sIXYbJPI0viTEmKfxfRkUoYpOm79gH1RqMYR9zETHXmEfLx3Dst5K6LC82
UYMjONapHbGAhRazoknfAz3CjIbwlAIeQKqV+SAFlRE24oikAlR+aXzLIvz+WSG3alZ+Y9Ht3bpE
gINsfYx8cTKEZOZo9ERcMxKimxUAB2McWwpxzHw/OmuipDVKRxgOjZ2e9IY3luyD2g3Mqt8Zhvlr
8gprI4xyxjnTVE934Jl4mDSUVlUhX3DEfOdVe2t8ufzLIJ/Z9sSGOdsqA4Oz61Q4qwJHz1lVvU0B
TngtkBRieM9hq8bJw8QADbO6RvEdw6PAj7KuSi9yJQrtvu/SdYr7exUOaGwjUrPP03NL7HePNPhS
Km17o9WHbJ8yYm0DbTUI0yMk8znTqmNbahqjbm/NVITQ5GNLzp3aCooVZ9wLEnlRBGPKsTv0fl5d
gKDCHT0VU8YkiivJAIyfW+CaCeGBkyuObETL3hB1PuoGXzRY+Y8mygpXQWIhIo948RRecaXg4Ipm
JDEIn6OAloxlIkXyO0KJx2eytQebeagKYZdeSu5KIDOlJ7L9VIcHOiIC4QRCfFKSCvTVGnq20Xc4
FpHAlSTePlbN34OsHE7K/MQut74jdiYqagQekhLTl5AU7+oSRGXbKmvFZOaESHqL5WlGSPJ8kn8n
NgxRmVgz601i7cwliveDWh5g1D4EfXZRw5Y+rF18T9GPbwR0jLRX711u9m7m7Tzwprs4LvV1Ck2I
rAH/3TQxuLdSM49bXHMwTUo8RLGePnV5xScuqNJpU4XdE2J2Xo4A212TVidNZ+OQRS5gRcD1BPWK
eoSHhIyKTmOaQrTkqk0pBGlBf0fZFLoJ6to1o5lViHuWmFkJ6xfDoYUVjYFmis6zs8l/J2ari+Mf
foVsIpjUdZeR6hrMnfmpSd85Lq/pkwQw9sA3alVCgJIcDyarIs75sPvd4nAvuEfDtAfND8qlbwTN
8NiYDrmuP9kjHrWgsZDOQstMaLjieD0HmfciK866tjk9zVDO/EiY9paYY/WpVs2dZUuG30MDPnJC
XMJ7jd2rfberPluBHXvMZYErwPQfx5hvgghpTU8BtnZx6wPw5KoaPqawI/Bktqd49gRVFvzrgGF1
ZnsbpGZXwmv24J9wwXC2D2HzrtU2YGcrvumlmq3ZTHvKMvrsqPoqAJSuDqhvpbdDfwxTkyVciba9
BCplIp0ymYa78RiWvLn3ov8/7J1Hk9xItqV/EcrgkI7lhEDIVJGSuYGlYEILhwZ+/ftQ1TPNYtUr
Wr/ZzGI2tG6jFSMCwt3vved8ZwabKdSpGwVZ4lZ/MZNw3EYBGaCd1aGAJmiXhha+i6W52EBkhMRX
b/N05OicqpvEVZ+li7/GHCqMBh9BS5x75SKWQTN0dlHsLVeFuzaNV7AYd4OROVcEQJzVWF3SKEFN
lY0FUUEKTlg1NdvWGR4sKTDLGC7h2UmaPdsh0hvo1lqUf2KH6LZTTxKQhy1+ZVs0CdDJQEBA/W6i
ZF1LGZW7xHDaDWDWMrJGfwpJWFOVeWh14e7wx/GuhPlT78aGn+Q3lTGGp7DTr0ONp372lvZwOqc3
CSbJvJ7lXfSRl23h5zoWcDeTxW4eCGwlnPccijbdM6lHcu5+qB58CRbdVdkrKAsekcAo/gOPVp6g
77oAhi7UVxzGPgBTmH6sWx9xCFU9DqoHYJRnV3Px/iDY7gunODnVdRXJN7sKr5LKwF/hzhPGyl6u
vHEJzbGijEx6yzfw2azcJrbWo5FA3+gmn6yNxy5tb+naElKdkJ6a0iutXO5sn47POsrmlYHuiodx
WmLnO7VNk++mEd/WuWXiyRuqXc5et6nT+rsHJgXg6pKu1ctr6pt1H8/ZHtlbQoocsyoiCUjtymCB
TZ2zJsUi2+FJQlEGF+PAJIXTDwJoWwck4hFuloDymGen9yeJIrZC7hX1ebm1zADKLQAAlpP8xZ0d
4IRE4iUBUzb8nQ9tCh+lTYadlGAC9elkCT2Fr8xSPtXzO6D5xzEXCBlS+1uUxalvDUrQWSjvrMBc
rI0a7W9bfyrz4T4PcCfmAWzJXIQ7GzsnuYfD1s3NBfcBf9wojcPspsBPZbiDJ7Bqsir1RyqPLdEH
iGHsvVb3IQoPdacicVer+JnkFx3s4WvVsP+jsmtWrr11lCX2Y1q9powshokoPk7YcjXo9jovzeva
4Dwzp/rRauP7sbPV2ilhYASdt3gJNLCpMRuE2VMb9NFD1Eo0tITlWjrTmrlK5oNXIu6L6/lsGMXI
ORQsv6ZmY2eqgtFC9y7mmrOxWMbtMEvrJLwTyQJ4GbLhysWkIAZOHjQsNkgeSLchNIDfdi7nLt6n
GYeGBlA7X7okmGDr6uw9Zn81jNQtTjg9xiy+d10e3wZadcvaY9wEXXtdhkO2rYIWKpWyvqML8Q6V
mYLNTay7oJZkx1jmyiUDFTFX+6C8Jf2QB2DDKYpcdexbK02yh7RdeBURIRlLB5dw3ABakBeQXySu
IdJE0nSw/UZoxt0QquPYNZNfBQiSZf1U0I650/NNK4L2TnbBZwIpOwhI75mm7h3PFoJvBi9JaR69
ripPCIHHdcFoP4sLkJ45Qvu53Zq1a60iGV8As3c00WXNLDEmmYcOXOSYwb6OsKnKnr+MpMZ2AGho
i2rtupjmXaArzhRF8TF3gzzAoqD9kXJ5Gwg+hCwUnCoJfYCBNVi3A1IiihJz7dX0rR2+zC6z6vdc
a7MjauEm7aajF2EcoDQics2DCtYqch3iGW9Nna+QBU7XRjAmW3d2D7GDEdSs0kPX5t5pHD9kh9Bp
iIE0gBXYcSp4jiUhb4bAwV4vGWla+9K4McbGBWmiV5exTJ01AyF3LXrY1UFgM12NDuRmINluUCM0
DR5f2K1Tu8TqFpe40QWYmsFmCpTuu76q79HKP7Y2SPnQuSV/EY6Bhk7fCxb0NIeFptQ3HjCnraHB
KuomvUHHuMRdIiVm/XZGgt6rqyTs6scgquBD0Ut/RRCzdqpCXMVRBp5R1+ZdTdF6PVFenT3k8uGY
fVVNjhM+GADV9K5znfz+RzvjzQ8cjjUm/lBpZte//zFFYlwbmlFuKXYxTRSz4Vs5lDRrTXff2Nda
gJUyq5K7NM+wLBoXbnSMm8aFFhW6MyeYYjhOiToXzgCEM9pVZD+WDcT1vs2rm9F+JX498alw531O
pN8KE+9tPTGCDZL0a9RsqjJneO9KwmxDc9fXzChiec5SdYJRvi7LBa8V2RoZ0+11iMaEgAADvhYM
JA6Q7oujj9VeB7ZoWNYpq2bnhByY95lUm4gzgsqyGQ24pjY8Bkkfv3DAuOoIwfOdIXiIUzKjjSFI
t5Nl7wyXhKrKvoshdLGqFaQwpsaB358GIITY5oZ1NRQ41aeZfmM5ciQefScFxl4T9ifKCQhUf+yK
6QqSH7ADQzs4dY/73k7KvZEBqC3yoDlkWMYk8iyuMuG0uXOWqFkBhwDVqQtUCMLa0OncG6Ww116u
yn3TWS8qm25cJ9lXlj4cbKN+HFqOTaOOhDmynuj4GBcdzxDJo81Rpt3aUBZLygSmHycN4nvVbjXW
6oL161nT2d1hEqnOl3KqKHx7etHNR8V2fWrnYN5qBBqSkyALXh8dMDBHuObFDO7wcTlNdVJF5+ey
XqHfjDdND0Ygnwa/iuyc3xqY4CcEwJGGRxzFGBCQGDGXBzXMbF7r9AYLKhP5XO3ikKNGo1kFakIY
kxPgVgGqSHpZ6kdiDqgNJPbrEpdXZ/dcXCvdjIV2TlLOw1qO5QT3BJPGkC0jMWttpztOs8Zi9o5w
kvb80gkWWWWsBzXUuzT06q3TDcmhd/RPEEG5P5Y1UyKHeqTiTUSs+dkI273zUAIR7rSzHHzGSEYJ
ABuvex3ev6Pl6Hca/ZTSgfBU+sg5nphpQRZ3g0330PbudQcohQSTOds2GepTi1aUxHW0yrrKr7FF
bhDF9Nkw3I0uBmWSAODWK1usB7SmyMj5x687VR4lx9C8pCsRRedcJo+FYpMbEEWCsJi2Nj5OnEpw
qUr9W1aVLSOQqdvqDaUN026fbwSQ30N3H3lZy7zdPbmN+1pFatrHJcfdgCAjszkO3puN2IGDIQuu
RGM09YSnG+gAyPkR+UZahq8J7q+dviZimBEwjkcCztjXauMLFcvrLNmzy/cmXo4WAiJP8l4l2H9M
8qpWQxY8ksaClr98yMT0jW4/uJ36YuTjMdKGEngS6LREWvtF6992pyztD2HKPy8s+oBxt8TE2nFE
Qk6iYZLHwgTX+zwE6pRCqNyXLXc+jMQZZ/m4SbtqWrt2ejVlHYEAnrBXUtdwj3FlAVrO34oRV6+l
hxSNkAxXsd3jZJnjWye/ggc6+03NwW4OaAEBGwQN4UHgmxvbJ/yXFXpUT5UZeZhWOX0nM/07hfZt
MrvjUBNvvcamcBka88TBNN/GwXg0OZ2gr8GNlOqPPCGa8VZOBFS4ZvsIiK5fGw75ZCkMZQyd6Zzc
0b/HfhCAarT14n4KAtoryBnRc3qWQyNwnSUltAmMw5SjGTlZprRXA2212Tp3dQLkQp2Xp5M4oSfe
pu/2GK9hhbMO8OjaxKvpHW+OmfRwOtvHvm8/iDarK0wtgSXGnaEN7SbA48fV+XKt6iYJ5S3sxMtE
clTWh8+g1cKVQrGO8voqTMuvJIqXK1C/16O6z9Jyi8XiFi8kPg6zOpUCa5prg2FCpgZsZjzF1HFK
imuOH2qDiMM1UGdF6rtZmUhSgtrc2K3+PRgIQuncYVUWtFB7hXSTTJW9Sd6bT9FAcLveXLWqOToI
ItDu7ZPiY6rtJ7YEJApusB/M+jKMzn0+jvozQeUcbXFahFZT3wTETfmllTrXZX1HU3HYtwB8bBHe
6ZNL0Ed8xXwEw4OlqYM1ug28A3EbliVcvpC7XRYWMRG1+RJEVnvtov1Efi/QWdg9xEyrXPW5V6KN
054tZPQrR+9031F96JdDEFGjcjPJqURZg5jNhCWaR0UPC7i76gd0HA62pwh31NpEFrnP6DWjQIOa
yK4CyrIzGtoRqgJb90WO0UokwMim+CPTlXnDZHRHP/YNrXa8R5d0mTm6gNg71lF23XgdVTh6SUOc
6oRDjVdjuNfN/uKpYIOeodxBlb2MtHO1lHSqcekNeeC4PEsD7j18LcHpOg7psRKvRsWyGnrxA2Kl
lSya597sDoFYShhJMyIIxcnmOBu04iJa45XQQLDpU3rlejYl5IjW69qJu1NXGvMWl5ZBloi8x7Vc
0gqf1nZJP2bEBj240tl7dfstlwdl2STtze0lTyywxNhg0mFEiQY6gMdhz4gBaU9YXE1I470pvMPH
ivE9w7SOQP0qM2bc6xltgajbi57Ge4ODzi0DmhnaeDJ4JRRPGgBOau1E2vfdZLF0afPrPN6inJQs
Ruw8/SkfE5p238kVIZk0vxbWt65LceAJ/ru2NC5lToMqwi/W3of0qwTTohUCY7lCXY8YD+XCNMbF
jvr8U7cvlVIGRcZ8o9UEIfH7FTpjfqcrJmJQvAKAQ/KYtuaHI/X9PMbX8yC+sCYd88G4pyG7xWsB
VxgGPJv4a6GMx1wfmUeCacVAevQaCyLPZJD5alxRtNf7fhz8tnSJLB7UpxSP1MUcdZ23pJ52DVoM
3Lf3AYqOziR/xu3KBR9mGNQAPoguv4KiwZmg27mkYmme9UJ+kZIkXSeueW/BWpRiFcvsPbYCtXFw
XTk28opjIl/M9MlSIAFqB+ha4DFgyUo8sKyt4M9ZelK4ZVo8vet49dHV7zr7M2QCI0KKlQRr5prb
cW4gmzSEEqwwOyG+VuR/wWmvDXVpIP7OFRFarPWbMBWPQz++D/VjJ4bhFBCRRDBLuSW2PHADbd1a
3qeM5cskk32cDI+B0oneTfd9mqykYqdDUHPqEuwHLSns1Ha8kaZGsPr0quX1AkA2t1E3HgH1X5LJ
NaiiYP+QQbc26V1jIOJU7mSXYgDdHxIQ7+kQdCZi1ldue56b4dhUjVpnk0EGtJ6fnKR8FmhLiUkP
bmoV7hvaFSuZsTRMcXrdQ0ZN5+az1r3bPkExNJrPWhOeE827A4pKnicMyVVrGQ9Zsg972iJEN5e+
N463M2Dv1HaLfYAEdo28EStn6bIdkMBk4kTrJpS6KYoRWbJWajxE6Y2R4iQrGCyBMizepSRGhbnG
CqxPvKYdEPPPtHeDra37zgOiwJQocU6zRbd1purKYyf2NXt8jJH+6wqYTgwRZWWkGKUVwBOQy0ez
Dw9we4st8o2UYTMvrJU3i5lpl9M8SlHDDeQ4rzSnvCQI4uHDiEUDcp9pGk5rx76vrXKT1AhHO7Nd
8sTRQIykt2smxh5kZ4bbRWtvSeUb6uyehtYFDxEC4ILIk2X373F9AdK6VzL8VIkM1xWqwjLtXgrL
Apxgw/JCrxdjla33FlLjjc0w9TDmSL4Ks98I4OKr0ml2SVK8OgQoUkFr4MHnmzzlhajC6FWEDmGP
0Yg4i2Dk0hv3wnhrhVmDaoDopxz5Ycw8VrFGbREhuLMQU+gT4oq+eR66pdEeOedcdLu2Ib5QJNaa
5iBGWWOdtTF994qBAeaLz9kp9ohmugoDVY7/Ls3ETd8bj/Qh20EwT8AAeUtu6dppppp6me6AB2+b
PSTT1rEjaOyNnbaYhHAbjMNKC8XBK/T2Tg/8yDI/2iJvsfHjfOcOUv8Q0k0hYPQFXWk3OBnolCDf
xV9w3HRftEQ31KO46kTxtpAytj2F5jbrkoM1sRMakVWTtxC8QDhTz0O05cBNwyXhC9ShGDgU5691
ZpKJUhTkY2Q60PLCmHlHs2+ZN7Q+iCyI7owfTsRuVH0N7/dWAEfYgJMGM5dh5yE7lEKGwQAKMXxx
bdMCkNLpI3cm85MhB/pRgdVe9drd0DmEqKriMapkgjku7XZxhxIpsJozweRneKLkOs6k4gVLBh2Q
TYraKZPMF1qff+7I7YaXqrzkOkAyDURl6mi4m2gFGTFckpCC3dSp8sM2/0q68IIIb1+B8r5tNfpr
sPtRmARMc9yibChUzXYHtNXvGnt8t4mbXndpzcjc1niJteUrt3JnULLQxAhvmJ3zRSx6nHkOLyDx
iisVEbyADnhr93TFGq86sc2fRD/Dmcc6shJS8HT2bb3Xk8nyo4TMBTyOz4OcoAOTqLNqouix1ulw
5lUWENLYh1vQmu6+c8bkZW7SK11mnATnrroTGgtiY1lrpsXqJByacaS784JlidxYw6eYgvraAJwI
Kp1/uTPUeGra4ABltzy3BZ1g2+B0KDW+pcheGiNP/MZzpy1Dts/I8K761m53+twABDPU7RSB6Pj9
D1zDlNdwLfHcWXASQEqFHr1/I5P2kfDDbGeBrGssWR2J9UVJxIEapfc8XjUu7P2SxMLtLEvKW2Jt
pcEYLuZssMaVvcGLTwFoJsIvmRj3Va9xy6rCJ6Ki20SEmE5Fat5XlVCrziPgLMgfC42m0izg+NLo
j4jg3uZTfFIDUjtSDhjrNOpVVrm9IROexK2A6WSgafPWLiBcD/M4UL5oW5rwGb2LmA7AeOtY8NgZ
zc/rNsweRrQ823Rsr8Ct33BbpmuzCBfRN10mJIbUzpPKz7Mu34Fz8L7kAVY9e95WQyxX5MWw8eiN
t+5HzC+Vesfkg2GtDwPEGq2xrkoqYLJPsUCmKVvXYA57O5Q0zjnxVLg1z1UNesQzJnrCpIUgAque
wpE8u7Qa3kD6WTUhI9my8rqV7dJ3ta/AjTDd7h6GbLyfeo1BrX1HTlVNOUQ/1HahxCaL8SKD1K9a
510pGrPDYKptGZMqPE88MjH6YGoQZlZ0Fmvg93ntEmOLtID1uU7bYyVQPxSuyxG7pRkIH2rXJuaZ
XL3h6NXEWo9gGbeGnp6shpz7IqmidYzUYleW1k1GauNJOe6dcvSBXNSo8kHsAHWNichM4bkaFlXL
wrPdqwo7fcb4NIJishGPkxYlxw6BygECStgGjJTSYjwyoX0OgohMQH16B8RUn8vsoelCjdkGqDhN
BgBe+pPozG99lnF0qvKdPSvNr4ww3RTZuNXz8DoaQns1a0a4dSnscEsxf/FMxpPuV9wYS2kdR/xW
y4czMh2TwkHIkq48oMkbFUfJdqAFBAUZS3tQkotEcxWjZ4BaCyAzURVaqpv7nnXfcXKIYGIWTGsV
LwGthQ3gCAO5il0fKQmHLZXTexgz4Pv9jzrOjL0A21NLQgNMlxldbIjolA8afaF5XnF9iRJ08mhN
d+K6xTJy/P0Po+0ZnEGln0TzUhV0O1ubaUtY4Gke9eRkjXVycuOKXsHv/z/v9ni2kyNhmkw7R0FY
E+cRbPCo7sSASCOpmD8P7mjCOCsQyJhsGzWv2yq0Rs7OMfrrcUkaDkZ7b3basJaMtByO/fi487Zb
oP+QyXj7btt5fMxsofwqK7/FAaT2qzQFe6MmI/MBfZOAyfeVvD5ju8Hlhn1YH/dlGVo70UT90Vz+
KA2r++MPR99wAjg0ej/tA1PMx0A/E6JXHHVcoMeMWOuUDR4GIe13aMYx5a1DM+AIs8Q8Wjwx20xI
EtQxu+7Rl+wKm+6SFTtPWi3us8k5L7yTI9P1Te20iHyqcZEU1Bu8EO0K40typypxdjpwvJ4AdlPH
wWbM9dsKzBc4LjbBWebniGmUXgPAwH4zS9aoFs3BHGoW88H6rqJZBL+weRgsNCuzdJ5cZ8g578Rc
fLWomUDnWlN5NMw0WsG/jjVGKk56CWsO4zqqd3rz7POeus3t+h371LgajPHCNGYvtOlemOxCWjCd
ZpOuV4I9mGonvlS1xDKMsbKZnDcd1XLM/gN1p8/MJ9Boj6rVfBbT77RUTGb+YU2H7LunUdEzyoJb
WBJJKYxPWTLGGbIZuEZyK/BwmpFJ+4iJw+Lw6ZjtsChMqzDXPpo4OmRuq1al4X0LmCcwq45JeCaU
wpXmp9QYKNl6+jh28tlj7i+196Eh9jrB06JKSe7YyMhDOwotfQNIcUhHrqcbJ18mp9489e44NT7q
Y4nOLSTQlxiwpUUTHEq3egpixVvAfGqV5zHhnwCYRYXgm9OdG3WXDCp3Ipkj2kxOaEGNoI3wPmI4
DE1mwikn3ywI9vGAndObXzjtAqb9GFPUMzXD/EVoAGLP5Eg4zbemmSKfyR7zah/l6Z3JKWllNs6T
rpGCVEQ8IVATSNipj3JIyFvN+9OInd3thpdWOE/QXu8RkDL5gqMSfZVFhVkcGkbo4UpFU+N5V23h
vYWCmQO2jZM6o+R5amCR5YDyVgD/i63hUb1ELmJvG2ePWTrQQdL3a3zNJ+yKnynk+I1RsilN5Q3k
94ubTPbWXkjqYNmQd2Q9UhJQHv1ewajNqNAKO0noN4FhGtNxC92dI3GGTGvMDklnPrlxtGOOTURL
S4Tj0E1wMa5iObTr4F7vrS/o4geC9Ly9RLeBjgc0WsREQuFrWVpArwEGiBWxDdYOUAx4h24tZPiQ
9OgSa/IYbVT8W1BfJ9cyDyaTHy67m/gtN0c4Jr9lYbab+rTJFI0XDIEbFOLp6ndt6H+kof174euf
5LT/dzLb/wc1tALp63+vof1fCEHjLHv7UXW7/Bd/yGg1x/iNWarpeFIYumA2hUz1Dx2t5pi/WQbI
WOkJadmubqKC/986Wvmb7SEC85Cj8z/4u/+joxXyN2HrDgZg3ZGm7ZnyP9LR8s1+UNHaNt5D4FO2
JaWLituU6IV/lHDr1YySwVLOJtDj7czGVLr60ojeeYx1ruzwLcSzZagOMT34R+tew0M3eIqeXkpX
RNtamEfc4RW0GolK86omDR41pcnrIfObHj3ID9f2XzrgH3W/7l++LpZlFOdSt01MAu5Prg9N75Vy
DSQ2o/PZy2/Ub3Str0u8QTMTh//JZ7keZYSOCcFaHCg/qNs1wsPHsJPWJo4P1bIFlgWVPMopdK/6
4Z8/axEr/1vMvNwGcmqkKXRE0oZnyOU2/fBZJCINJmNgaPFTyRBr0Uvep94hNhk3Jc/MtFexm//i
9/3ZYfL7Z/JoWfrywXyi/On36ZlLti3clA3kDNNeBS6A8OJxjG7/+af99ZbxIY5weZgN1/jLExah
Z1ZJTjmZWOAb6MiTmTFhfzrnDL5+8VHL7f/zZVw+y8YV5OiIou3lu/xwGakRaVMzld6YVcU5/pza
hM29cjTZDEZ1duJrtibMyKvUejCGc96dchfpHZt1U7+79bPk6FBau6Z9b4eHKEJCOK85Y1TynTS7
lY6wty5OOTscKqPYoDDAKSIFNMktOQnjmwreVXjM8i/boe2LwrINNglT5i68a10S7+iAaM0X6vpN
WzPCNKAdjgklOL2h4b3ICfB47NEZPbYhPanoVAJZVu2DgRauR8I9aR/i+5AQt4kQzzEOfacvvaC9
3byT5/GLKykW68bPVxIDABp7Q2eNcJeH54cricdtcO2GgbBIjHsS3/cN1KmKp990F9ZruDdJrPPG
t9CbwH9TUGK3Xrbnf76hxl+fUZtGIlx7ISRuAvunZ3SxlFDpTNbGLh90RqxxjuwAT6OIkR331QWx
2UeUpeBV1iaaXwK1yhcYrssU78tqGg5Pcnzqev5Gaj6By5d8nF4HL7+dAR+7SejrxL/G8p2YuF98
9b+/gj989cXj9MMVrAC9tY1HZlJUFojnAYIH9cpl6o+ox2582zBBvF+IYjsUE/Jf2Cptu/nny/fX
VeXPV295XX74CqaC0GoxokOkXG09R21U/aZX6N4h3YZxd6jQgjdJ8R+v0XyqaXoG7hCXG/fTo5P1
cJJqrKCbXtj5yrKoi/P8mTQiphAxpWOe/8IL+Nc9jA90pCERJrLQeMtl+OFnTnqoKztGdFunhMtN
T3pEAG7+K7fT361j//4Uqf/0KEaDZUdBjE/Z7qNN+N2KP8rgJjfPTvKLn/N3H+SYJp+1+GVc+dPP
cYiTmAbCKDeJJC0A2V2k1ngAN4F4xzLm//Mj8mcXzbIJYC80XV3nKILVx/7pw1ovH7KuL+Gt1h8D
mok5fvrnDzD15Qjx81Lyw0c4P104NeR5A6iHfiItl7AC9jF1K9HCyKFf2g5gudHu4FFAtWutk2jy
ATJTb9I/od3MZHjVUD8N9aZMgm0fOH4By6CCWpeJjnpY7pNkuh8A8ECHOLuGe9TSktYD3emFwlYd
OoGEMHtwW5b4snydI7iEaQL2/Wss9AO6DrrQfdKtiVT1O1CS9EZ2oSLnrcVVjRdbI1sCgcl2Nr+X
wT1wFD8yyChZgu7enBY0DQ48O5dX2BgPblP6JBDgABKnBsizGhoIVwVuZJRZQXOH92EjgkXvCMDe
eg0tWGid60ONozua0KHM10nSrQz6xVjMfX3B2zfe1pzEuk2HvTYUp8xA6JxR/08SBw1fm1DkNI+O
M1i/gI9IsuYGrOumtunPiDsvzxHA48+3ex+Yzc5B4Bwhw0TzyEgrMr/nNqMbWs7eIPc6w1oSZzdT
w09HC2Ch1umw4I/MazWow/n0GrhYJzp8hWVzk8Btc9Et1zUOFD0hpBDWGiOIKIdfX+3CqDpVOiKr
UO54jtfLKEO2qGwGSX6nu6+dehs0zi6eoc57+iGx+4uhATvRiFOMCbk0tkwE8xt4BHsN9YpT1zQ0
C19zuYGuAoyJ15loiWSsHwu81p7xYLdE1z+k/Q20KvQp2yG/M9AujDfNdD+VZNIM1x6snYZjiIvg
+0NnxgOVb23XYl8YxARMVwFU25hxuR499u63wNn32KGt+xbPzwQx2fE+U6thPknOJfGanbvtGZO4
42uVU5v36Ra52VGKe8VRp0owsCLoQcCNzUi7yTq/VRl0kNvlc11nQUAgqcqzq0qrwUQ0d6YYD7qK
v5laCMOpW0uv/j4F4d5wOrKPoSryFnTGLtLSr7Z0LmMT3dr9a0xLQ3n6Q7dR+BO0It47lrOqGecF
5oSedzedjcY+F7N3UDZT4hwBXTyRiOvsm94ALV+DdBJrh9BF04x9RVKFKaAOlSMZp4zCI5u2X/LN
ct65VWeGw7dRycMq8FhFn5o+rFqGaSCvkelm29SazoNZXJa25zSO71S+x6HsgLS066SUKCecvW3V
LxkxSqEAQV96IB/Drczro6HqYyM9St52j3qEXOGw3RdS9y1LrNlTbojCQIb94BDVYnv3an6BKbkq
FcP74Nmm+VJGMIyUPJY06WfUFTpzDqlG/DZ+aiZ+Rm3cfSLi+tVevyxhf1ni2Hwo72zD9ayfVlFc
kk4wqo4tTxWXYhZntKSbUPFWLddWo7/IBkxU1YOSl39eXv/ugOT8+5N/PiD1ZqILlTbWZqpAYjS0
k+xLGGLFi8JfbOt/t8v++Ek/nWdcowzbGcQQVnoFOD7CM9+Dwo7+JxvSDz/opzMLhhOwgVFrcfne
gvHkyV/sR393wbgdjsUZBa/qYpD98bCghZ1jEb3BNu4CmPM1fdsFR9wYv7gtf7eJu7ZueoKNlVr1
p01vRNk8KIfiSsc24CwzGUfzM94TYbWvaAqJJQpZAkYIlIsCs9g0o7siYGI3odzybCJfoBFJ3j63
6Mi7JyZH++hVvpdz7Q/eVgvEMUeVo9OHhfHIMFjfGuRCoZxn9hT5OKvWnf1t6msEaos3CQ3kEhIM
YVdmMFEZITqECgbT1vMewvhOpwfLKPbU0011mXmOlu3XnFVFfdaq54ZqKkzfi4SwW4/gPCqfZrwO
hw4C73UYjJtZenQDYPQtqEvoKkSo/+E1///Np18ZuHVObP999+kyvBWff+o9Gct/8C8Pt/6b9Bzd
83RP55Qnlm7JH70nQ2Lvdly03KZt2MSJ85b8q/Wkid90ZMwCfzetFhAMy981f3i4NeM3ZJccEuH5
wWP1XOH+J80noTt/XlRAnfHlaHi4eLjpQvFV/vw22m24vEHuPaF6GdMSnkIFMNTFjFsvwtR4LrYN
bpU1OIZdbw/DhpyCK88L7oHInRO7JYCnpnpS5XPAYHtd64TWLWsSw8ZkDRO88FtZ30adSfc8zOs9
4k4GMZ1xJquu5d9PvjXatO1rXqwxZVv3WiISFSDoLGgbZP0DwPv05GqYhtWs+YHT0TwuGJRI/LsN
NIwz0mIfl+TJqqBRCZHoCxAr+2YF68gIjhV8HNuQhEKapB+0BNmFBQ4fayRMweAMEo0uwyF16CyC
koYmehhd+MNjnxl+2pSPttfet4i6RG2eKjU8lJ3DqFQ23/ETaVq1SFE4ionmYxBVhzEJa2ObmMtr
ToqcO5NJVStn7YbEASPyF4sQIoqIV+v77exp743b32OXI+eYfFakQe1BKftu4RvmNm6abCrDazN2
ScKIh26ThApYHKmUd9VoRZtoKNONTvR1mLd3KOMOcE2/yz6qWFnAzdWMILNZi46hQBYCFTtZd018
38ejOuHaDZAcrgW54LvaQPLLircKyqTZ4RjC5Oo63SackRFXO/KuOVwAtl9l+VqPvG9VgixCCYtA
YL05RWX6alnW7CeFrm29ObVWLZFuxjzmmzFCTpaOqt2lgu6gN3W3dpq/DbWdbxsGKKqcQLYWhJvA
PVnTVnpMBxo6lXIOTGcORYvv0YsQVw1kd7ThlK4QaNYHrTBZnt9R+ZAkSucdf095mGaSHNqceD0I
vlcZymdH093diH53o1s1ydQyve864hKnvYWI4DaLx6csCuqzyZovkvtMKuxl6NBm69GuYVwnXVXd
BkxrgtpO0QATleR09WaZ725AcZQ7G4yipkGvhoFJJNDIk+8uj0i0cxBoEiGTPRcejiweL6mjxFMk
eXTahHLSBFswo9eOM6UjWwGbIwiPtCVS377w/CZGZhJ75j7uF+6zdF+CpJyhBRGtlX53TbpiWfcS
5L2x0yvR7zqFpjNBK7qSTfqFyZqaLIK0F81sc2gfCxxHMydSyxZfoguRLvSkDKn4Bdnmi1Uw0ibG
DA2S9kQXFqsCsc2uLm+oFBvXBD5pZjfNiOQw0B8luIPNCO7JmIgCnf+LvTPrrhPZsvUv4gwgaILX
3XfqJUvyC8OWlfQQtAH8+vrwOaPKVmZZo+7zfU6nN6aJWLHWnN9kqzEhM7ZlzhwpiDEDZwqg77R1
QHVh89J3WYp3px1w1NMFYvMlBqH24ZH6rXcc4gxF4DeGl108XPdAlVfRvFaZk+09hfVrDsry1MKV
zaMGw5jBObSI1dZTADTrJaIT+R5pE+N8csfqa8OgcIOhFrw/gxoY9cc5H8YbNPkJqQHyvbZbDmmJ
ffbn6hFzZbtB5F8cR3hE9fBepeKvHjcMige+oAbfBQGbX4YBUjNju+9FUz5YxALSOez+EqDdN43h
XGzWrtTNXggqtLHkyPjYtO4R0kUNzhOtylw9jUb6tYzUoYvM9VTahAgkUH6b9iHsXtUSoVDq4qqw
mXmJEb0SAjCQl6vOhUQeVQUBb6xzTov4i2RZQMsF5mrc6lToabrtWgazrXMrjOolbUjump3iyR/c
vSXCPdA7bOsOIS2+/6MG9H6psN/qyCB4fkQjBmGMUFCsRGXjn7uwK/cJYSyJI/tVEpO3ZoeEEtnx
rQ70pQSdtU7D4TnBSLnKM69Cfhaka6uSDP+2WWJxJm7Qds3djXK+6aTtLyZD8rUrF894k43YYSHw
Nn5SoJ/y7S9kVcSrKP+SJs1XI0KG7mTFLmNxXDmII1ao+69AxXGyrTZF2d8Lz3qOsQvULvYCA9Bk
G1GmMcfHrST0JXhDHp+B6bPAJUvzqYyvCxXx+kKXPH61yK+HXSlQpBunsDb24LPEqgNYgj7oeyrc
txZF+dToag/0et8a4S4hbGbTZgnJzrYX0npAGQJPbO3OeAkZ7a2lbbZkqNVHxYkZ/KSzLIQPnUH2
bRjpuy5V7pUXT2/OVBCvOSoKwvlh0v68+CkC4rn6Y0pb0vbNWzNGydp74U4XX2qv/TGZPuLjSNQQ
hfHv4CyLtrUIy7Pr+Ic0CexnRFbODpx8ccyJpDs4Fn8tIuLp0pD1zaJNqwEfydZRLIcKPAsW5Aij
VNne6NA9FjEu7zKQHZYL9zlkVH+I+6JFpAs8206u/VDpteBUvHI8wtr5g/hM8zY5YLRpj3S81S6V
+lRVKIMqaV8nlf/aN76174hxRo/o3sehfIUFcJvP7gDwA8im8obj5BDVi+T+7Jvx4kAenwubYTcU
M5YqC6yH5x+sOTgTSZrtcHA/I7iZVyM4v/PsEv1igXIpSmObaLxGRvnex4ipRiss4Gz4dzpLHpwK
MZIz3ikEwCtlBvlegdA2GHbHQfniEwHIutmVmzknDnYuh5lURLSeU36syMPBk1E9zvl8Pw/Xlkph
UNG2I8HcPeN1pcUEl54K3p/IFahK1GKm1SN0iNWpsYJ4V5QkGt1ElXhIEV6pWl0nZknoLIiBEDUq
dVTMJsc+a75MyfQOQncvnfwmkeVtOAD8zCb4CGD+d9qu/KXYJ2/10R5LogdRt9hmxLfbtT+o1tCP
Ntjb7bBs6Kc0d2FUjKus956jHgHs2IzIMPRbkhuvYYQGxzWCfmNagj0DBuoqYzcKSsbzBPXs0ZKa
UHtYV9OERdTlpbdNP7nuKaFWFgmvdV9gimzle0KVVYXVS+Y+IRneFXWAbgzj+TEaXUQsDUm3MW85
waDuFvRMmoVbo5XipQjC2xBZ3gon4FXVoruL/Pq7U+2q0fHx4gz3ddnRRmpAPsTFfTajFq/Jtnap
NNCdGbfYlu6VgiiD0Q4zcNG/1TRoV8aMSaS1Zgz/U/p9rKrvejj6Qv3QVHWgrearQFJ5YQEsNq40
AAVUb1S4YYPRaAahxiDwr6ZQuyBy8i2kSz2Q/1ShsmJD0pQvNCjdMLubQMhGhEZmU/GNq0DX3JRP
aXkKLRckKktlmnmCHqk8Tj3qOhOpFVX992Dybui5noOsevUh0DeqfEgM71zYifulbsrnwaJpWTje
m11gqWwrlNs+IS7bQafvhpwvlFDNEX5rt+p9sKpZ0uN61hHqYkSFVVVvO8tIbnPQSVaZdMjnHseG
pqDpcFY1k9fMhJpaGubJzFK1BZyScgJN7jXdP/qa5is6Q1i6dvFkIa7ceBgyzqPoyCWdiRuZ37UY
r/T0YODW9tv8emqow2IgCtsxajyswvpl6KOnimrWs2kZtiJco6ukiCWhwiKvdl8XXbBFcl16QXYK
KoTqIKDI9RF2gwQ7+xY3Pu6jOaOyV928Q9nFEdtBbqLVqUvicjf4+V/MnvJzXgU+D5sdL+R0jSBr
l0yxv04gL7EHbOaObpVN5ut2Wep3stP9PlB06AjDoxoybtyGexTb/G7LnNwq3H3gpNQUHklAKhnX
6D9SYNxJcuMlHHjKSqDOdfAFBz5CUTHV1sokbG8jjYAPAGTVgnNoiIbqSCVbsLJt+FfaEoWAE+UY
+uaXJJuIHC7VkVUndOIO6nnC0hmma4/g6B32aXtjKShrhUl/sLeU2oy+rY4qNM6hLjB19rzstdG1
F9Sbr412ie+e3bUqaZzNrwZW7Sn/2hTWfRiXZwl/BItfH6z6JaUMM2K5qIgizCI7s8ea1mtYnCxu
mkL6yrILMhxYyvdT40EVTJD782uYVrNYX4Nk6dDS4csAwKEJi8a7BBDLWoO8PsMJzA7t4h2fB2Gd
o0VohowqWQeDss+Ewu7KxKy2iPKuJlP8ZZkyvZclUZsACoJVEzrvLaLuIwa7/tbM6re5QpCjHN7o
OIsJLx5SUijYzTalYeyNWjhHZsw4RMD4n7ocqpXRusWz50IgyNqi22PkhAPVB88V40NUZAif25Km
G1I+T+DCNKwWd0eh8A+a4b0wxtcwoSHP2ppv8rlUF1xCthUghWPCwCwEfYWqLoGFQrO4HYii2hKF
8zbklMNaddSlGGpXNHtwBsfcksioWRhcfJ8ERHkhRJXKfvAa67sNBXjjpkV8iCbyUlnIfPPOjzp2
3J70aHh8X+pwoOUVeCfOCMR/jExGOBuJdO8PPI9QzmiWCvS5mt0PQW659dCis1ldOLVOFxUSgTKa
byitbIGErU3Zy1DnYWAvQSNZkC0ovLZKOy3NZBZ8I0AKxcYdeiiJM5doXYiqQOObg9Rjcz/0mlY3
qB7RfWWnsXFnUUiEkRgvAgJCmgjgguj2wm48C/4qGqu3g0zLbYpz44CgjVCveakmE2+7yI25WITn
tiFwc5CkLYnXhYUUTgKfmzxMY3gZeR1XftjjDUub7eiWV4E3Tvcm9p+6DMBCesHNg+NEwLbG9Evc
EXKNpCUhe4jYX6StTpdfN6hl4J4JMjc6TlDlNBL+1pH34rCd+YgIOnUdujka0hEtuq7uLcUxpAm7
U0v+zS7oqXkCkWwLXoItVuSIL2wcEAaYZYhUO7nBpbgPA86405xhK0JHXBHtt5LFX2Gm7XXs3TcC
3m7e2zsCETfZ4Ete3UJvLN84lAVaETISzqNphXxmK7NGtpiaPVq4WT7O7HgAvtHvWwB1N3CRz27b
MiYpFhd6xbEGdBo0ZOJyBtu+HUz/PI+uOIcWUbv28D7SwmepwwMD9+FH0LewoRunYPRT3s5UJ4bH
eS+qhkeX1HZWmE0h629tMj6IWWJuiyHmkzWP/qG+aTOa9KwhI+Ots00mysoJsYRbsnDWgo0lh5ey
hZX2tceUz856ozGvH5Wo+qvCdeb1POJvFN88rAmSEOZVYGFnMCzsS1X+FUvNnd/W86ZbEgFctmof
3EoeuHJv6vGlycIN/NW3n+23/9+n/KxPSefuf29Trr7B/fz2472Nf5XJ2fw//+5UBva/vKUpb9oo
XW2UcP/dqZTyX6YtmYa7voVSzvT4L//pVNrev7yFkCsdn85iIMT/NCpt818IgWhTSqY+gSn/T6xJ
6/fpDoKiIECm53G+sUDKe8vF/ToygJYweRgxksPkUUJ3dfKUpR7hBAaDWQ5HQZg6O46oSO5DnOej
ZH375Wbd/nuQ9Kvq7YOWxGd0bGJYQCQoEVSgFPtwBSW7X0vkU3SYQjmuIyvYUuvEdx3TJeEJtt5l
BbIMaaDOxqSUobDeCAFQZGzxLsBp+f7nC/p9pP/v6+GeI8pBz8Uy9KFta7dSL6IBBpMEFu9KTiYr
lUAYyyx6Tb7/3XQULas+6T+7Eb+PVX7+sINGDnEMYkVemA/TmxL6/6w8OzmAl0rBnxQklKCxMTax
GTgYh4tHASsDAAldBFEc1KBfyMVxVn61FPaD8UCr5Dz1/fD08Oc78lN5+D8jQB8JpTBRelq2/fP6
Pl6Z6shOScqEEKxAPA++X9DNKyCMh87TzxbqwMK2r0VKOnukSFkQQXBxQ5t1rggf47mpOcVgoDKV
kUPdm2AdkN7M1kH9WEaetU9gILEBOWjIiOVh0ss24M3tVW92wKriB3if5dnpJIQ0QWUHyzrfOmHi
nbJyixDHuJ27MX8gPzDfekZOWzDs6QgFNum1ueVtXPhd9MaTIz4XYhtgLvnkJgREN5LpJe80VuA9
qSVkouFdPGbtUhw1wvsi0ENQQWG2FIH/zWwqDGwEj7VN3lz7JeF5Fj6Ja68zDgrDxW2KUN8rq/za
SORDYxjYYmktr6NJBbvUBow5ygBYFb5KNNd+Qyrwnx/T79O//zwlxEIesmgEgh/lrsYAcUUacX6g
guQH0mnt9UBjTclxbki8w59/bRn7fngngOeapm0hAHZYR35fOKQL8mXk/0BFPmMm7kEOYIdh9B8O
NIo9GEyzCIwrrhShYBt99rV8+FiWVxL5MMJjwsOExfj+95/3x7bmxeLnRVFFV0Ak9ORsuVYSTB0J
EK3uP7m7P4enH//BFuICx7RA1JofmbwiYAXPUbEccj2kl9nRC4FWw/OZSJMYcAIPY6SJVq29VRyH
0TrmNYCJQPfRo5mG+iM4zJu9py2QTJkGuzp2FxuQ1MrLyttUeRBPiGWCxDqq18JK3fsqYKRqm7Q5
qJYW8ab+5BEu0u2/PUMXEZsPgRg5drC8Ub+IywzNuWnAMYrJMWeAw2fidZReqes4cAhhf9o5I4EU
Hb8f8+lWkUtoMdAlxjL5VcvxhugPQUpKCeXtz2+XtTy/j3ebV5lRnMWDNuWi7frl0jhNZURJSHXA
c3InDOPi02UF48IkKCAPz4M7ujrkJCPtjMWE+cmvL3/7x1/3EGOzu+KaDLwPv17CY2/rwqa1XDfh
Vd+Pa1E5AnMV9tm42xdslWbh8qBxIDKaPkU+ft5SN2rb4E3YWORAf7I7LEzqv12Sb1u2B9FhGfF/
uKRagnqiCagOZRlATKJnlJJrdsgjKdfu8CIxrl8oFftm9K/4cMs1Le+QaAxyNPILTByFf0IAMrNO
M4FPJ7vXyb7WwXTJyCPLIkVyrJg5A1nm1tH9U49z/v/hpmIfQ88ofRes0If9bQZLjJfeVQcnNj12
e3OVTh0pVC6eolxdVT1NcU1j20yb6uSUWsN6mqKL3aAiCKloaXSYd59c0/Kbvz5o9nnmQ6whiwo3
oAL6/TVzMxgLuSsZnurhScYQYwxNNK8HixyGPc2HLC/fWs2Jc8ExRXNw3YmvI31bTOkR2SobDedo
A+VaXinn3LmW3P35CsXHdZaqkHvGnNjxfYQdH5X6mR7csPes+lDr4d3z+3rD25Gv3b4Yj5GyD1U4
J2cD+NMoJvRMHNxufWyXR2RuNL1to3rOpp4MvszBy9rcMaQgqDoIeOaxpy8GjVotE39jd7hbddqN
267O4iOl5wvHwLIGhMhrltDRKRj7VcYhKLL2ktO4WfWYDK95Idn8bchSdYNiwzcfUgyJn7z8H6tU
udwEig8KYsboLL4fFCdJ5UKdh8hyqIlaBOyEtRgX1VR/c2sa8h2VBnCHcRtKYu/y2fksC+Cfvj0c
KRAcqII8Uit+f0uK0S4j0bb5AThoeLaSr2Sp3/raM29qCiE8X026T/JkHyNL2LfzkK7jsD0FDJF3
OUjpAxd3P8v8kw/q5xb768u7lGWEFCBkZ41kum9/uKzerxoDnO6h6aAkVLPnHwmoQzAD3kdhEKX1
qJ2mO9l2SLM/gLEzhFO0U13sHyA9g/GaTGbZ3kywmYEVLMYXRnLBxQ/bm9riKN+IbNu5rwQvQVam
XQ8cOhHTKZnUBinhYnoEG8Tk3d/kwDMx1+8cFcxXY6FecoYRgVbiEjD0o28ipn0h2yeS3bLjVDGR
kWlYr/2k8k4ceb+PU5/v8NXXO3jnB7P284uU8w6cuHM7kNBIbKJq98JHKpnNrBxEQTtnKTSNKFM5
21mTvJ2nlI14a26ESboJgRgh6FBkRWpKthFhOK8x4vgV2czhVZ6m7dEqOvuTjUMsh4NfHwkvqnRN
ySLH+czEYPD7IzGaTnZD17eHWKl0Z0mGpB0JabPCgtswcI6bFPYqw41y8nPiAaVz70ERi1pIOYzo
nIM2wezNmlSNMok5f2G6N8x+Og64O5SevjMaBARdvpQiBeBsGeTh0aETSDuYUkWvrunuhdPDuQPQ
52CoiMuO2kO01ubP65K1rIy//kuXAixAN8BniQ7H/3lm+GWDljwLk3AiDIw+UwHQdozcW7ptQ2lU
WPB77IZRDnzZpJGplbsc4dplNjByvgmc/K7RhOvMhvzkuj4u6D8vK2C2x/33fA61vz8AZUEyy7Ss
0JbRRk1RkdJjY5g38Gow9yL78yXUfv3JKv0Pv2ovx1jLl5QMDCh//1Uy6xt3ZrjNPqGefqbY+B4M
I0FEOcrwlM/pJwkEp/UnT+EfymCatRYyE2SiQfDxKeQsNoZiXHno9XdDSnEhbwXCMwr7k0VQMGym
JqORXu6VRUS0zSSMoSezRYeVPIrgwlgm8WoRp5K1OdfvaDM++SIWD+DH94TjEV+Eg3mBfezDrWkq
nQ3jCCKjNVrGVWreZJYio5hD7VoPZnAohj55xM9yDsyy2y+Cjc7u5uMS5qyJpLlknnudVZY8ViVH
cR/C0bYqomSjDQ/x2H/3bW7//fL+2opY3o0PrzR2RjyJyx31rY/mBIO6V3Qs5gem8GQhjuYpJlac
/u9eD/Izt9/PzsrHX1uWCkyQno0o7cObiro17rosag6NjDtmBVNzKOkgQoaHF+oD0TRuZHWn6YHA
n1DjsTBsuJv98MkD+ukb+3AdJI1QWbKVcKD7KBqt8O8ndVAgO4hpM8yOiTLL29oVucU579JEw/ll
AkakeANfBq3rvQobQrGd7qWe1PhlrHIcY80PhPslUZAqus7amvaFzCKIuDFzmXmGOji29kE48Sms
ZAI93jr5VZxeFWYU7UpH+qtC1/4ezzMFfrckSWQlie52Bv8ri9JNWgTfE5BGMqcL7w1eyB9I2V2X
ciBrE/8o6nWQz+YJcBRHwCxwGFaTx1wmyVXmcGJpUN1sWfZX9gU2wH5StXGsfIaULujBCLCtkcrk
8Of36R8+TsFNRTRt09z7m2OPyVoNlt0gJVuUwLRLg/GUVcJo1613SJGbpHP5Hy0pLuT/JTzmHw5O
wkHAiK8tEDQKl6Xql3UZOjQV0KSqg5AR5IzFxheGoXqobaYWNa2AjAxWdlKQ2KkyBg4QzWFOIx8C
kvvcd9Z0TJSPvqYlTmKM8y8G0bcYqVDVcSwArVfb1SWWl//7neKKEZcHLKIyWLbVXy66Nxk5G35X
HgqHTkHRhcZF9CrcFkjhFm41bIPGmT958z9GPC09BMQtGG45UeFM/NjpE2QJLF2E4lBn8PR7yuxF
3uRvu2B6Sd33OarL6ymWxbZgLn6cPV7/Tr2iHkyeR9MjMaEP81OpKH2quQXhgFwuKwr/szX+H3Za
4bn4l1Dg+38/pQeAZf3R9IsD6hH3yi++Ih0B55+TPUjqKeelJfXEEciwMRTu6qh6rFQ5Pgxz/8jQ
2riyouD458f1T5s/pwzwmCyUHNA/1uOzE4/xlIfFoeys57xurZMI6juUlu5KTGXOyKoe1mLg3ODM
4Sub8AvJo+nBcdXOSSoYqeL2z1fkfyy8lmfJ+U0sLXOM5x9X08j1LDIAEU+FRCJiZ0ZLBAGjvPeN
DrURYsuroXfSVRKKYeXknv/W1bzgOKzyeGp+lGTFF+YDJPXu0gkK1gnn5kkFIXiXgHIeKdV1F2FW
yUU+InoAaBoLX2751zHXHagp6G4/WYqsOiaLKIPDPX2C5hgv5LPZ8tWmIhJim3cOE+N5gsdlSQb3
ULsPc25xXIj7dgt7yNmNNo1lzyY4tUjikMjYJDubdvFs2RVtzjBl1s3I52TUzLbLTJ9YQfQpCJt8
G4UIuKxIWucRgaSc3RsX5MkOQkcIk8sltwatyG5yC/uGjLHTZI3fZOlNN4JB6aYr6L3jRr12S0cf
keia6xFr8wENw3NifNpM+9j0Xz49x2T3I/Ecx7/1cZUSntl2DhE6fHqjvQWceXJc59SIJsFGZeoN
AEFamI7zmkXDbUzDd2UvKooo78WW0GPrk+beP9RvS1uCZQAed0Dd/vv649PqlxNcnINdYmQeh/lL
rceAJxdHG2wAxEG8QVbLPqka/6E0gnHA0oPMlF//uP5MZt2VSD3zQzkXNJ/lfOdN4vsEIhYJwU3X
tcDsDQsCycg+/Ofvxf37v9ihmU9rgVYMU/ufxsZfVtwiiQxtjmFziOtFRtcFAzYr5LZTnO6gYgNV
YsvCEvXNaXvwALOLvCoVpzHXwdqNOA3GcIN2pokAKt9FqM6+5kj1mdj4+bVNHcPmYrZ7hduFsadn
gjRBeuhEY3k/ZcCD2hzMKelew5fZO2mBAh1xgaLjEGk/Ohht6PJ1oP8OrAYDHUwTyo/Uu5I1XqgU
RTszq1XOSnCbjcWtNxv5Ls9MIoT7Ut45KbJJZRrUim59aROtnhcJKPqCwqz4M1aaHpAyMc0vj2WF
hln14sefb+/P9/f3osqh5qWzatrwFaAs/P5C1c7UukDg64MxeM/N1Df0plGRxwGxbZkawcSViDWW
+TH1iTsUd0PpVPsqcZyNRCq1altfb5sS7RfSSPcUmzXH21aec/65JQ2SYwYoknE9DvxhxGVpT7Te
SXIgETRUF/ryCza0/TqK7Gou+5soQWvmDAt7wSIFIQ84PMZpyJEecWJFUbkhGPvYm4YkU7JB9g7i
DD78FBwamHF4rl5rx0HlGuqrULbzXsOa/eyNpLvLTfn9pvmua9k+w0BTMHRZNsJf3kly6bswiqzq
gAN+hGgfqNu841w7B9BZi4eAsPn7yiqNm2QuWM1qdTJ7ZBMdk7OnIHydAkJb0tb/IgZXn7vYQ3eA
rg59SRweHG21uHpu3IJoXIRl037S42sqT7GHDNvMGNQE2v2SBcnZNaL8HCUvdTeI2+od1qS6yRf5
hBeZwzZq8h+pZqBUILAElb9ExDZnBR95sZRsadnA7auCTW5rb6uD+CCHfksz/QpR/HTuzeKr0HJt
jBVTipQR5ziEmy5Ir1SMfVLmTrEPLXBlU/vYBPO87a3sqTah1lXilo7dfTCajJRUjQK1tpEBkQfW
FMFNKsVqcAPEm1CaeuM5VDK6IDb9KypjyCV9sOtK7SCLBPcYC7r9VoYADvbRKqvnd2WAEhJmBKY0
qQFEhwruk9d9n80RzFKIpwoj8KFNcS3q1LtvpZeuwVzhkGyCEDzs2Pw15cYbCcZbww33WUxagh//
NURds9bsTSuSQDdlU1RLJkK2ydKGVcPAX0w+75L3Wmzqb7AQom1eyPc0tB5Cv9h2I8kepAjcOWFF
VlbZEVjEWXrdmeKhd0EH57m+LRT02KH1ngRkQhYPwnrhvq7TLqi3Qz/7K/9dOBziaKxWW54tuqkR
nEprQlF1H/x4PIaFvEaY/SVTHuCmoIcBmS/oCwc+ZJXjta6tZEv0xX5gBYOGhXbelPol8oE5j/I9
puYgS9l+otZHORifh3AGPCDTgPATD1PBwFTTM70fyVCg1AQEzbzH2BBhn7DXw5LRJm35xiAqDREv
lEGLOLYGi8UCbEqQWrEsz/jkQwUEO8PhVjR7crPdK7KuG2yt5sYy6jdoEPPJHhNCnuS8JrEHTHW5
wmGg1wTb1Kce9iqjtASqv72t8ghGn7DaW53fBjBtLmM0dMeo8wgWToZ17s3oJqfmKHPXvp3c4DJH
ENfaKZJXRjGVSA8t2G8eQS5TbCBWFmpbCmKkYkjKiBkudkpu4EjS3AqBMEodegwHMQQnKx3FXpb1
M9RZbytRHBDd1uEpEDYg6sF6rDuz3HKYQm1edhtr1G+iUi89DvWV29nVhpJzXluTLNaoVk2wo5AD
oFMdJgWNHUCk6lsUvNriLFjUPwjWOpNM6K3M6E6PpnHAw42wHN/gdkQg7yc1humvdhEmdAzlNW83
ai1aU4x0IN53JohBMfh7mQOJl+WPSFDrpTM7jS5JNtfQHRPIKeBFroXiaUYGDvPJr1cBEPzJecy9
hTYdEUxCUOM+EDU9WJxf+2EctmqKneuqbm+hRDuwoO07L+rffVlfcsyHdTe9WnFwbVhNh20/qnaR
xk8DQ7JOnxDiLkLDi9FavIC6j/aWnwwo4xMAci3agOIQR/Y3eqbJUefTwbZfsngSxwFlb2xjwG8M
OlNwD9+KqZ9XvuisdcU/I0vsbSPDmwBr1covwUBM6B4z1R6nFr9Um0vCDtVNTFQatWULr9831iYp
0Yhju7PVemvh5wydyvZsUde5eA2Yvuce+EX3wc0S/4rJ1oWGbrLxrAWE3vm3uZKgTorkpicz3k43
djyj8mrNx+6n8o68SoSgDZgNsIVh20CQNMPjbPvVVVbpWxuNGqyC9uJ5w3XSNi9ilAeiQNbzgDQx
x4vT1v2b5Y1qxRDlDODlQsmFeI6MEsBzPKV5uA3F/GJKkKNZmb6hREV27qTHOjbvcPnEsVh3RrTz
/aREAzjsfJWfXNtALvg9GNlaWLO/NzYrcgrnYQfnEcc+zaO1X814o/P2dRI2cYm0bL0K6mLouKuu
sYcNvtJ8A5R6Rf5GOZYr2lGHiO4edUt15RVZsmUjjDZ4nxtirIeXafHZZPbedXhaiVW9A9h6Gy0C
W8hZYGu6dSQsAM5pT96S3PEE8vMly+E3BPY1tE5rxRmtIOSseZwbfTYzip9hzn6kSDptB+RAXSkc
J+5wtFGKH7uZeqCp0dAF8lU7+UMmvEdO0oTLWbeRprndU7hPBBw2HJ5W9NJXJsO72JTGanHR1MXb
bCb1WksYwnFVPXJ0StGhunyhGTVIysR1Y2rvKSCr5TC4GUCtEd7p8uYpvzzNKgan3BaXoVZsCRNx
HQaSWEeR9YZodmUmnDNbPPbGIN4nz3mrnf6ZCvbRqFPu/bLOgReqoDpsNXGuzASSC7qSaT9nNk6L
4tx24zGQ5UsQgUelt7bqk7uYVAx2r4R0C47wjQmKFbvZ49RUa8Py1jLkXVjudBVa/Anx7FoBIuwZ
BWKOeVH1xRcOLy0UmPScKKwzpfFUjZyCUV68eVZyYBEIV/7YPLouz9AQ5ddk8neN8q/oAoHtSfdN
wLyu4MrVZBK3w1tbj8kmDUmYEOdmQvuJK+MrLOXnCVG80RJP2wbx65yxy6S3KYfSlVDZw6hBnTrK
PLp+ek2eiecve6xBA65G70qXlp1g3NY13EA17nRi/6h9D216sfYxvK26JIjROonHFH57ry3+FOz2
UV838ywvgqg/3l4KgQE2bmFR7AgJsDYRsC0sK744qD88C9XAlPYHp7Wv6gpIkaWf+A5r/mXxHsj0
xchKgiDNO9eaD61j7sifguwcVX/Z5cQmSyGnLHZKqF2tCb6km509PhuWV9FcAdGGIhIB3C/ifudr
hn9TaOwdO/sSV2ScMFj21jVmR+UYd5HX7WVXPIxD/NyjpyCKnJAs7drkHJr1fQCWHbGyLUFd6R9O
5p/rOdi4Y/SUelG+JMfS8Rr6eJPGOMdCbyIiZOaYHfuYKt2A/SImgBI2Ir52FQMR1ckPc2TelIU+
p6fphBoUX4jV6b2qJKAmfTRy70SunsWfxd+uZEcxMPonPML73kYx6tqsmXW52HhKkoU6DBywzEi6
pA9cSPnVCZ6UgdzZh/q4opju9uEMRCd0trEVX4eyeZ5lX6/rkceYTM8csu/neQzXTpDU+2FRY1vj
GBFEzhJsIaLuuqLBj4sN0avtdZFV59SfT5KMkmzqdlqx9Bbp9L3LVX6MyyxeS4X7YG6HhkBmCMy9
TQles0fgOIEXqfz3Hrjtuu9CuXL1uNalSbGV+QLgL7zOIRDo6AGtRLhi3WDuViPzSHz3rLBtkGhg
WIl1FcnUvEzuEy3ia+npqyojkBnmOI0S2NPSK/V+GBgBR+V29hhFS+7O0cSHY5ExSoVAlIxhmasp
HrNt0hokCYNd5UsIbzXR2mv6R8nRAxibLYVvbbWKdWvCnwORlPTJcEPK7W1TYtIUhbJWgcQ9OVJn
gTcpr1Rh6vNSXHXVoQisiZVoYFBJiUMxJmSt7hrb62hI1zzMxr6niUYykwqJJFMtNUAd7L0uBWJJ
SV1NWrFvmkevJWo1b0pGZ7l/rtSAAjtjNJqa1wYyTJDjeIinEFOMQgHgcNr2otuunr1Vz+Ktpz0q
geaMTfNS89mW0fDVpfF8nhcjWdCxTwYtijsz3DveMB60sH/A+s8lyZcS69Nq9PznLF4OXQPUVBGJ
6ykzftQj9rxIfI+qr9VQ7Rp47SvVlQ9tjunPNsp7Ly12dNSoqt0vJmfMddk/DQ4WPYwk29o1SIrL
X4PhW9pTKBmNeort0dyytu7i+ZROXBuTnoq/U+/NJL5Jw/HoB9W2xRHZMohfUS2/O/nOxLF2jmma
b6NbO/42Ok1wZjLTM1ozH3mmQB7Z9OYfIWkwnAH6TVvaW5fTVjBidtc15XNK4o+jqV2b2b4agphp
q5QvfD08kHOjYtgp5bnrG2MzVymi/2ja9L5CMWGygiG4r5X5SP/6vzg6jyVZmTOIPhERUFCYbWPa
j/cb4v5j8Kbw8PQ6rYW0UCjuzHRD1WcyT1Jd5ubXWKrIxKlTuvETFsef0ZBgkLQuEB0XE3iJnwyz
UhXXgPqrs25roY49r3KKA3To+wTJyI4Av8/E9fBWQKrQsEbPGHPrLfuOjfqVj/Nu/v8oBB9t0QwQ
69XThKFrZ5MR5nOhY5UYe2sHGv6ala7YbfHk+umAkxIa+V1qikdyA3+HYQXqT35diJvkBGvnYSLl
MGA8s+3WOVR9/MtoluW4bbz1RCjqibYXLXWkrY3PeqWBdpt6MnmzAnR5oTOLc084fikhqUV2PUah
wGagMbUnV9Ne12a/xM69EpPP9jdlnyiFX7f3EzwOYqJ+3CU+6Wt29KYBEnEDZ5dWP6IouPYJthyj
0d6Jq/Q1QFYBrvD/0lk+bzgod5vDHsNrfwhzOG4JWXs2nlZHgzMs5/KoiJ4MitTTA37zij/uaTNd
YL0uzB66i5lY0twJCRpXNRasdiFhyvb2rs0BywsN8GCL8Bg+4SAB2JXSLQyD/es6GdBDp7jbUkv4
RFKfvUlmfqZsmPXMdgBlomRmwATtya6fWfgf7bH/jQ3Ef6WRXs3W/RsJ3gTAhYz43rMx+ycJmLB2
qU9d28cXUhmIwUUmW5hgSG5w3sk+iLbaLhYWNCJPGdVyKvOzE4pLzzoz9AbunOdMsqolPduLjMxe
vm8J70mbc+/Nqj2SQR6X9QFFq7F3BnpQDfxi/2uN1j+zlGbYSsjZRvbievzTzZq813EBHm3kveGs
656JaUnCPsaTInP7Hf/bSRvkSyGgicMlJ7JnIhO57uxvbZM/WNesoF6LdTc4zm/eGlDMdFIzNnDM
XTZSRPXeZ43jG+8rhBisGlL00VEjr4M1r2JK32rHZIXQnpcluz9O9JmIGr903OYa5+Z6aPr8fXa4
FDugEySbbFvzLIlJmhdMW5k17qxbaJfRg29deZTa7Q3hpwyYotG8cprgOswueNZeJyPDB+TS1w75
9FpYI3kD1vqPuW62T4o10uqOlLix0MMVHgfmjKoTNxfGHJYxUR8TOK6DkvLJq8bAqDFXcMJDXqDs
SNvFzwsJ7d/7p2gjQfsMRsDh9NgmjBEcRk6wxJP9miUHZMxg1TUH3tMyh0aCRrSz3V2WGO8ZRvjI
vtT9SphMRnvtFOm3napf9iYd8tKW+q7jeh5MoB/6y1orbzdYAuHt2qxBG9ciir3PWc2XuaVrmm6r
XIY3fcTQhZDLND+K1fUCrZSbn0vZ+qrPn5cmXcI+XToYFPxNkhQXYkPyJweN6t0m6o+CkICd5xAE
mOnyzCUbc77c0CVVc9S7AmWFIqh2FL+baRO2Q++MVt28555DXAP6wCVycGCneyvUqQjgTo/pBBWj
E9yaXd+BJ6VJo6EKWEzPAesjGcWa6M9ufxcncr7DXorF8JYWQGhGwg6gfM/i8U+QAGgs9bLXMqFB
E8Ix7M06m+IZVzBSgchi5pbkm3WGS0qZ6mwaP3R7GDmtac9NHJHbFUxYmA/AtNAVJD4mph8jTxEx
30JN84w4IRPJ+75YLnRB7am1FJ7rNgkTcj14lERzZ6bVs+ia/ilrvqcB7oeFqTxI6izYpKxuSXyH
Wk/JTNe2HnT69FDVZX2MJyzudW8/1zM9j67NwEYSNMKZhPefW9gyK/6ImIYwd+znlNEREyhoSD0w
gkmaEyMY+sDCr55Sp7YoLIhozoo2P8YJaQmpzjPrTa77vA7jXheLHQwEe83zwlCNnNg6drXnjCck
N0zKfISsSNUoHxHNg7w45QI1KWs7bO2V8ZNmyX9qMx7nEs+cAQP/HiL9TiOaaT+4vdp9lZk4rnJ7
77SD25yMArS86wxrmNDvgcggL1PCTbZ4znZubjyuZfflchZFxUrhOQ49zq9kiRwOrnYmmskx1lPf
U/WkwOlU9pJmKoxrYmG12fGCfMYHkiXc4XFXO8RKASNnOwz5rfKnBfftVNnkSfI9oOr/JQYFzy0J
3l62ck115YEEOOtSNorPOiUpx6mK7tHurQOD6OQkqO4ui/CBUjQhEZexr3eJxVjX/NB0EZJgUJGd
1qNPGfNPTzN7v9nWc54S4YQ+/oUXb7mbyxfyEv8fpxETtua9bnhWQbofqzxnUTfYj8yuy4h9W7ZL
Gc+ARolf01m9OSycSXZj4KiNCdwxo0Y6ln81Boe9NMvRVwMYPvT2odaUFLvdfBWFMg5t3GbXNiM3
sBj2aZ2/4IAgu62jlHBbY7+Im7/UM0jczUDxrgxjLbh3AWFbEfZQzCVW/1xmHho6EgOjNDHpZ2o6
YY8euyGPQE7Wii2jx9ispw8u8cCkSPTBCPTVRztBcoZOi2DGHvHHVvvUrmTKjyIRQZfGM2TCwSYh
XL2nelSQiB2NWOHESImbmTahCTdxgczjUzdMzDDYSiRoTvtlNS8paUcIrsubZNCwD0vOw4HSyXvi
CA5zPZ65ubk6liMzI3kxYzISjOZVE/V9s7RY56fPmFr52a2R85IWd7cM4zmxCppKhreGOV6aCXmv
FKt1TeHceAlOu1INJJji6ScwlDiVEkih4ZVgKK37rMo+aAFUtKCSrBJy7nnp/mnLwGEu4hVtGdAM
phhsXMixwVw5sx9pEf+NGFyN9Y1c+jvDtSk5y8UBwm9EEmnGiRPjxF7NDJfCeNm27YAo60Uf7pu0
P+XMgvYJfUvhzPRjSTgl9iNVGSoFC06m25VXnZFultHd8nrjhad7N5UZELV4rpFsMKMFv2x0yUoi
SdpfhnTBsB6sLTMm4jgbjm5rIOfO/iBYYH0WeZhZhBboqn7zuoHTWVKnb+VbKybrYo1IcYzG8Kca
a0JP8t7gmCcSlT+EWqJbKG9sksTa3myq9bbfyrE8DA5phRApkC1bzv1Ih+s0MKZ0Pb642p5NlbED
V5ztLE3uM/QT0N3K6kBIH6My6Cw7y1m/OiNNw7xWDcElCHcEU3vCAuaQQvBZjVTCyzq8TfhRw0Vn
0GmbD8o44/r5WspJizCZ38efBJrmUYcgJjLGLX/INJjEdmn9KvSX7GhIDc5csz5NjKs0HDQ+KKmK
+VQI/a7zBTm3+1XJQ8JAXU1pQpADOnRPT97ahvlHTyB1ZKhhOLQuYXejcK9eTib1YJM1ZGcqAXJe
cbexr6YTS2hDrPiUz95BJfwId5s/rd7OznkF/ijNmUd2rHzXhCAk8B3A57o30md7mY2PgEDe25Qv
Jp6be7Ap06nTWo4953UlvRFnkdnCYgbm3pP6gfKgZQmD/Vbhq+owJe9MRcx2HOshFNewHnErmF7O
uK84jwWEE2rWxzHehN/A/tQtoJN2pRVn+vG9V2rUPFU5E/yxfbE/Dz047vs8FtdEwMt2UopFd2gD
NTdcfCmYg9q9ayYW2qLuT+jmqcMnQXxo37wnUJNJGkNNxrpS67qW7HLR+m49hlmXdJHsrdqftfho
UzSRQkWjQ4GuP5AvTEVK5uOGPIGYi8E46jG0VxfpXCQX194tSHBuZCwbvOryTy+rX5bbbqR3m328
7ZCdXPOuthFPZGAT8t7hn4DU9G90VuNK2p8VKZ2bxcqo2dCS6HubPVg1GP01m9P+2lW25bfeGnZ8
O2yzIltq2b5bDKZ2NzCD1idhlynmejSUingqbN8U1KJ8dBZ1kWUbpUw6HQNe6OTddmE2Y0lWL6Co
+GP2qSUfVrtr9qInidPhQWRY4hF8XNt9OGVWH5gk7S02rdkwbvWdlt7MZyM3KUXMm3fd0mnZxQvO
cTnDcecEu1ng2nCW9cMYt2M0LksXjjXj9IkJ4sarXKCKvaU9v/RV/a9zNtC1YqYwinPaYfam7nQP
1utejuSvSK05OgLy3LqV7KFBsaTteoTj+oEQqYmynMmjW5JouaT6EnRYTTJZ/8VpVhPUkjNqnhkD
p2K9bJVzRecV45BDK0CmIilN6TxdtpYKDJPGZTHWDAEkFK1BDQ+uyW06j7Dmm82IBmu6BeylJukp
t4iwzmEMVTsArpp5ubK+W651LZ/13qFtlGto2Ljy//9fq14W98l+KJcUckZNuDFIe94+4ylxHXWv
xu2DzUd1lR4TN0UuWlSSaRRYTOyHztT3mTaQD2/IFOsFijlkSKwGE8p4+gLWjNjOQd+w5mmUDgfO
C/R80NgtGGCbG3bm9E2y0rxTngJNhUZFdCaXEXq7b7Wx890WjYooBoyi89jdzExz7ZDh7LGO6gRD
Q7OpjCMrS7i+1d5rWvNIIeVje7ejzmphqAHCi/jOSVRnPKeN8jVjG8CaSiMnL4mqpjNP7IjEa/dj
9R3sInsxmK9qSYhXpBc3ouzAGrxYrirfzqUHI4fcDIfrbhMP+pp+VaTgULI5UKj78axx8G0xmZut
c1tkzxJSp/3Os87d5HYHMSrmVRsiMDQEPqlYZvO06C4p7h057EbDpRgr7FGVKvikam1vlt6fDteH
Mn8/YX5H5ikvsfk4MfzbLxnjX9ezMiIC4m5vmQUTL2XROdXrF7Ua4Z+Uy2bXffMHxAEglcO8tt1x
LsY3EIrGCaYSUDgUTtOMlljTKWYSayE93lLmCeXxqWjBCUlifPPKFJQ85DAK4mViFJbUgOo8mh6Y
l6ZglpHzYxn9EDF5yVkJtNn2mFf1n+Au2CV9KoIKIAh5hmdmak+WAjI9AOtyM2NDEGd9sSfwE4IC
A3nLG3Fn+81e0gYrceDUQ/KcOKnaJV0jorlbT7alwR5uhpAuFCeP85ZVMPrmydJo+ThRN8CCZm68
zG0syKz1PhAOhiohuze7ZWd2G3/MUJO+LTUqza4uECOIKGsHg3/e9sKhH7B7swfSSmc7uKN5D7uK
mOxhzBnkIzyygFSh1rxlAZo/yWSEaB+dXeoqJ6ga+8Pgqdut1KQ+GUvrjkZt10MQ8is7O+qZYFOq
2k/HeSlXi+JBg0PtNdopTb1HpxyXfQ6skO0JaD8vvjo53iOE0isBKzxcCVW7ltfPZIWFt+gjQ3hP
CE4AtHnOXT/+mg1hszEr3M8SZkqWu9eqpTSgdrjCQLvTm5QBSs2KouRkoWEIPdIyOm1758vbQMHN
H2LLnrpC0lUyMtytrQlPj8ovZSRTzdtJH9RT3bLXr9jnkYzCPlQVb51ZnbhTvNM65RCXmw/a3Zc8
E4riFxBG2+VXpLdPup1Mj2XLWlaQuInpZqc5QKCwb9d+l7tOyB5sBM9GN183Bu0gKHZvoeko6/dp
03/zhWRpJWjORIrXtGDSbTZhqxlG0C/8PtnUZJducLywARnBQHYDfGeWB8dJ9FN2O6DZEV7YR6Vg
VlZyLNPu3Z6xhrlWdknZ/kjYa77S0HE1m3ztErETLOrOEwV6s1V3UybPIs2nZ4JgH+L5Me8ApTE/
xCnUbq9TwYpoUutjz7XVwZEye4IW2xgCJthsaJ1EJTujxg+aL2uNjhgZL7PiPrRtfqA5zMzEy/Zz
bsV7bBPwMTvuT7fCvhdiPAHw6cLhBkqCg3RaM/1tNufbvy4f0BElYWPF52SkniBz+KVC5w1nztnV
sPKjtMv2pfn3/1+Pd5+AFA4m7mXvYayRVmxt6b2wRcLCZwt0PF1EnDocsy17VglxG4PzuKoh0iaX
JzhnWkB617/N3GhKau2sa+YWKXCy/mS1+r4onE82ZbdY5fgAcQb08EuC1TpMY8GupNnbmyBK7qY+
0XA1JeW3vuT/YpTFH3p5ougl3RyTISZ03iqDrhktAjnf7uYQoov+bxAkYFuO3zvTX1x6w9mUBgWc
+7jqjPFMdZ5nXp5KTQNcr+59WRT9V/s6VchkKr3Od7GU9b5rQX6yomQxD4rxag7JZ+xWeOREfko3
eaw1+PqDYiZS/jMmda7s+ldkhTx3cxrUeIlOZVm2O611/zHH3IYW4Avx1JMGQ5NcBe7f7InZUc9I
gRektbKfuhwkAYblbSSAyMeqMWq4WN8ZdpEPc8uYmZkgjjaDnpycgq045dnSEXlQ/poOGNEqaVA0
z3po3vaLm/HduqzupbSguKE/7KrnOZ4IZIGPM+CkAT8mqTEdeJbGe7Nkr+QpX+Nu+E1zJnCuXv6y
0ILXtrLvgxPF9UyhXK6k8Kb1s5aLjexLOyQs8HfRQrgAdRNPkeUpOoVmOtat/liW0zlx7Y7LvntB
QfeK3Q5zWydpXhWjlsX2Gbz+q0qAgKaoX5hsAoWCtBsLcEiCWatHz45G6yOrXhZeU5ZuH5xoXxOa
Iu4beyOSctrLXtyNLe9rlqR/hvGlG7T7Pec2KYTICPSaWnoiHco3jZOF5Ik4T5jXYaOu2USgwdxb
LLKAvmiE3pey36u4/MuJV6MjIyWgaKB5xcl77m5N4NKZMP5YNwIFUFspXFpJB+7IVktYuQUa0Lph
oSQV76zOhjZ/dKvxmZTXyDb/KTYY52XER+oiwPE8qGTz8GHNlPKtXbQcAPC+pomREotwKljbcdAc
MjBmhU33sBWHolsmxNh81nPfho1uJPxqJKgUub8B4MqcNIgp8x42KtlSSwmG9owHlefGnRTGMW3E
YVnpwSdgkzsELuok1RnvAshIhROwmEaUzvmsB2vSzLy58TOIPJZR1sc0aUXUPE+64FFFjEZ1Fpgm
UpF51feNmUASlP2TKVhP5+WQclC52H1TBeKJrfU8eGTAZjjddVq9QktZSzsFKzxoA8CDdriUM14y
lGijqhDO6NpVTnFkyTyl+xIkNg3YK2ZKRCwHlwpkMuvc7clW5Q2vJG6N1dtkoScqvWq6tC2ByKbL
zmUbSNWRKYq5pEYQRNiSk0IkQfcSpsAL7YIdngb7jgB5hHxJXbhBv01MDzH07NzYQ1mgPpkg7LlW
zZDNPG9TsfXBtlX/YBQf5E3G03hveXtyKons8mW9wSJ7Yv7IKiGwUm8ysju6be8QlER255kJrT/p
yz+iL5At9cXXsCCASBdKccwU7E4m7bndEK9743hym/Jfs3QUHHb1KtX4UnOYhCo3+V2E9Vta+rPs
FDLvIfsyjSHIQKLsjYoQQYrVvWWtfK998jhN5VvX2nmwJER2FHaGBNAlMgKz2JpoTO4QeKWgwjp7
fdUtwrRde+uOluy/+yIBW8OEvyVAevEeZMwJ68WrOItJ8IFOQ9C22csA3VgU3ZXpD8/8lIegY7lc
CfMsOjnesJpVZLr50eKWw/Mx3at8uONiP2OGYkDjsAveCNbmygBtN6rf1fJgh4nqOhiIYeRgDpFS
LZTZZeDIKSiJbe9LpaztMicDcFovrx1UtMCVd5o0ycNEL7SrSsCVdQ8INueYEDDEQ53uOcrSjtNA
p65Py8TXuhEYdoFob8hJD2Vwxxv8XspDayOSWMdBUmTVUV9bfzNyvHydnq2Bm2dbCzbGw6tJmLgJ
oAwzERW5ZzI6vgkKoXjzHzZc3U5IbzrVHBGxZ3zrkAfU1KMOtNHY5FwJKCidZzINEJXa+SnBSuEO
8VnZnjz0C09PdXEox7nv1MOEJzrQcSLnyG+es9K4464M6gH1rcMMO6Wnqqr8CkjrI52Ndw1dCKUg
0XtO+59Y6CsHlo6q36jNHfuSzaBNuf6oVq8oYBqiQOZzNxbLyVhOvLCT7+V8nZqGOS2dONmN2P4S
Mapn8HfSukvojrP4UTgDgjCHgWcLHC+PnTdLa9kR9OljKZkpryKh1nxp1XbX5toZMwjJJ97duJpP
Vh6j31BxpKW3e2t0LmlZALqpuB3Yj5c9lJfR4m4kMxkdSBb7QtXIVLqfEjnhLgYwAXmQs2QEHhNp
bUqj7TlDeMtOsc3kFycivjdz6MPSbV9zC8gaOB2c7s2Q7DMm34JPhcus5TUnmKYi15C5kBmKMv1G
Xm5TyysVuVqBqldzf6SGfN4Ey77ARd3xUmdHIX6dwqDAqkex+5cVg3lU095LoJdn8XdNoUyiJ+W+
bldwL0JyWoWvWVIL25ys0KlnyofcWAciQdz9Nu9GZqSTx2hfr4vzoPX8L9rI9koNFYMAfiOrLJ+t
hCgTWL60rRXJHrXe8uv1Z33o5nDheSgU6/f0TrW36zSO6nhmw6z3d9aW3hSfy9dkrvdeYx0yp47K
eLyKKfnBIm+z+Sd6dE5YDWTMjbAJfJH48AXgeV841WtJeXL7SOagKC3A+9bL2gN4n5zC3OlDhawu
cR46cgr9UmP5Y1sjh6N+tXI68DqeQOgYU2Tm3o9a6yhRgqISbV/TMDXqicAZ2SfLXn6kLb5m1cb7
tddPJdHGTMOSnT6RY4qkm+I6XLz2S6bFg2PSmpar953PPP561S+hQNuOoBrOVrXeJ2J7RVu7whiv
XlYkneoWtuwst9woBhEGdsauZrTeloFlLftRCqDMjFUdjXSepvyYKMYZQs58p8YOEYodjVIneIrR
eSQJ86l4GjFsXwy7uzaLC9V+TD50DP2tZv4YPZs/I2dFqXuJG7AEbpv52RwXLotp9C00DsM0fSly
6rhQzzYRiBKhMKMYf+g6JuSTDDYh3mKLcDbaoh3xZY9lamvA8zo+0MnsdxVqqrVkaLgxzqnlavn6
2m2H3OZvdpB19klxP+YMRoZheFkLhp8S28KtWh/cLtBEI5lioWeSiXy14rCwjSJUlfwWObvmG6/X
rsibrbm25YhhoMwHbsWiQpu3JI9ajjQIDc49FZjG5dW+qRHS+zIu711qfpvl8K4KTBBCA9ebeh5t
XF+vnN/mBHiFUaPIrkmRNiyptrs+hUHaoZfacb3+dQTVsoOaj3hZKEhAukSOXl5kZR9GgRw4Z9l8
Idtc+XhgWrs8svDhvOD+Oq4ifa/Zqu5UN0YLGjZlIsq3Gvun8Jh+aQP/k1YwTkg74y73Jswbw/LR
b5e0djKUdcPjvBkCMJfDqcTkblUmnh7ZXoeFJEX8m34XpZk08SzErS8Sh7O3KAL84pFcXQZ4XK8h
RoEPmCBh1RV5RGxWG1AP8kmkRkRe0RINLYM+29rPm3qfOgEaFM1Vepu/FZO77mEG+FPMfmJ94/t2
dmYs7GByUlxESf1t5dLcmzYItRWpeOQa9aXVxrNlx2CX1/yE9vxuydDkxhYNJxwrM3bdSO4Uiro9
LiGatkE/6956qE10zMO0Xthw1zxw3bNpEDtZFgY181Y9jA1oS7xiE0oU8iG60oCxC7bV3PjhnIxG
Aaly4XvwYeAWvCGbGxS82yJx4Xj1agrXdSLFQm5RWr+7RF/vmxVRiTRiykb0dnpRf4nac4KG4pVf
FpWKMWXhWN2UJ+gKGwevQexNr1r1l7tKRLqjv1dgkMum9W6JEEmUrOo4kNnEuFe7m3rzudPj12r7
vylHLdSU0986Wm+NYurpdd0fRlm/dvh+aKt9m+QGilJ9vzBROKyrOjCQ5wMrkJLVjER2m2r/xgTp
hMjPhdgslgcMfYxVGuycu9CAK3qMdWSpbeK1gTGn66ncyv/siXzrSnyUqT6futfmRZtwaGg5nur6
NrZJ2gVpXRf79MawzByEflkyIQ+fELxP8/Ikmq695MtnSWJ2ACebkfhmfA6i2wJauwLSO6GUNXNz
DZNYVMiYvU6c40DZOgLzOhF1s7jfUr5jNVi/lg6/k83TEplE2JuqukNRPkBzWEAJNNszyk1ivYnh
QHLIBh0AuxMTU26xAQKY6qtM/m0aFS0ZF4JKqEHRKYKiIIWjHeOon8a/ij3PocACjZDkfTCpaMFI
nCYigCMDi7Xv6PnJZInzRAn8jbki2WkSgzWSDtgkvYaEroS1yxmHxS+sPPu8Vd6nVhTfBR/IuGjV
MTFM/sGMmeE8Yu9cB/OwJtw5HVDvaB29V3YOJ31+zucZLGpJO6HVH81gabtU3zq/ygqQW/PDIDYC
GxpEzj1zo6jBFiekXYfZSCKM3Te/4+qsQd5aRyoa9qz1Lc1icjhbqqO+eUyy5+41A6A7M4QIBpsd
n6LJzLSvSg8yfYPj4nTrXiuHQCPiAMHiduwGadHm6h9A0z/ofdHnqBgQKkKDw5ZCXJkZBFa6Osbl
hs8GIXxAVf+V5vWnvRXqlucnfSMv30e9tQO7IsYlAY5HLcNlMJvqCGr4/f/AdVGToagZe3ABVP42
zN3afMys4vaBWW/lsv5H24jwtW/diI/8ojHyOuum9UcnF9keeriBpdRsXaau6vbZALd3lGE2rBc7
3f5mG9eGB+i4rBnB4j56hWS2+NsIXMUBydrlBgS//HmYbHZOyN5g+VATg2AjyIcZCniVcOQfDWy9
TvyyrWeODPFRsxu1TBrfUe9e42b82NL04kiiIbDx7VFSfcRG8ynjPoYspfktOkQTq6m/4XEM676f
g0xLw9T8J0S1HtJNfM2jfJqXpbgpQPn5BrXl4qBLXNZDnOpPmTvIY7sszPGGy8xecIfFBZY+Uxu9
7e/1ZtV8Q7EfkhtvWNI4BTqsIj+1+vIChJyQrtgg0r3z+4E/f7GxTbGBeGF6um971tbapOJdNslj
Cq85W0EJuwvSGzPpuhPJLK920R9ybq1wKT1EB+fJFFcsrsQGNWS0b7XNptQsTp2hwn5ml2EbgcgY
GOQoOnEgHGW7/ZSkCvgOTpCmzKhT43E4DGL+KpMXcAXflttjnJmG3Mewe7J05mUp4qHLqEO/5x5I
8Ar1d5p7l6J5jdhUNdHSrT840AcEuZxR47kz5VXPQWSnCZMiIwXtkBt0y/BPMgIf+NTZIdmBVze/
E5bpl3qDXrUppgKONbHSzRykqfO2Vw5v37hSFS/d1zL2OFobxoBjrM03HsDqt9LgxnN5REGAvdbu
ePWCUaeEnePRPVpwJs8Ve60i3uKzOeL3jFUBqkknbtwrD8bS9L6lhu1iFknQLJ4V4hf+cdzZPWxF
ep0SdvZd48lwZEwMM3JhlaTVrC5xk+E82mY6Y/d7NjsztAv96rI72aVQXn15SzdQc3LLMhD2XiaJ
DMBCgy0bYoxnFaBV5Vz1NL0lcusUb+mkn1GOHeBwB/kK5XvV5K8RUzKVFudzZtJJD+UOIREkfXck
4rlB111UieV7qoR0g2MobTUarKTzN6dp97EwNYoNazeioXsoTfkps9tsr7obWnTLTmt9IKL8S9hM
s23i1J4q7E+sU/c9UETmzCjKiL6I2gRBBnMjbdy6Q7NsEaw9ecGj+aRuxSEqjq+5aeFc4oJnnVyd
26dx7JNjdXtcZKHfFQMXXgHUHwWwVoWlviCk9IxgBoeDx7+6xhbXTbYxRcos/+bXbdb3ItF6f5xK
drJr9tGUZr3flgWNl9KvBF91Oy9x+Na8RyoIfLTAAceO+9hZcrwdFV7Dpj9ghpoYbtVHKnE6hH75
V1u57+RI0Zk/nuJevuB4sgj0qR4TZ/4YKnZZjNLqnWYN3LNVF3REFpUaEqBeN6naejIs7JdW3kEc
exu1lhbOTXBvs+Y167tyxSeO/pteRWNNvUAB2XF+fMDoh6zHGrJG/h/obrQV2Wc/Y/JZFp5x5B/x
fTF0r2nrPU6FLQOSSfGbXZXjXvviv6nFRSJRNAx9dd8KIsykxFzt6nqgpsI7IRzg6MiP1cAHnpXO
t0Dlz0hhZYk5p53ftBaTXnsm3MaYGJi51Ep2lC37QVgHNFBgwMAQEOQjd+nm/dcbjAWBBmQMZaxd
n6bPNS9EQEBfxWAoOfQzib5ILiuq21stoePEyJyndVg/PISwPiSM0p9FHc6DuiIrx8iceVT+m2AI
KeIzAnw97GtTZ1nO66872FBbJMpl+l88Ejjj8Dphy+arQyCbB6vT3VMq/hKMRRLs8D4KfJyLyaSF
nv62if2siJKKUqjJ+TB+T+hpC22mQnY+y2X59toWfkhlHNa6/dYz5tDImSQlSPm7eAa0rJtGqalJ
EtIAN4hpL7Y4HKwcwgiz357Xkqng9NAf9FSrdpkaXxNVwfyizzKne43WTi7OvUj640yPeBOuP3J5
PVaxjWc6jdJhQAFPVUxrbFd0xQqMihTJvq6xyw/bJyRPHg7+OJqRl1lmd2Ur4NzZ2rstjk3LXja2
kLw0ZvVXZBvSlnG9Tr3XnQ1z+Z6M4tijvWLSPPwu5AQdVpO501Z+Yw2pwoIG0q8rlviWUZ1yOZIU
Sx8TjiOf7XIl1wIbSO3ZvkdaxEJ7XVcuA0+NPPHaeabxsFlxgkWyyU4pveQhl4b0EWYwF7qZAziy
s0UepGIDVVb1fazqh3KR+sHpf3DZxvy5+YwTRB8/YEoghNG5/Tj7Eefxf9IddZn79Jkksxx6vY7A
bs6CZMQVYjK4mtYkWK2R0YH2X7lWH1rF+CDLlhfSWY6bLr8yy3mq0cizUERfX62/1UgLLcuzHZ8I
EqmKqQ6wffPgYcTfKT39tNgr/o+y82qy28i29F/p0DvuIBM+4qofjvemPPmCKJJFeJ+wv34+ULoz
TbaiNRMhMVSq4jl1YBK5917rWwvZ1niMTJx/oXEM4mBNzfvJ9uxba9tQd7z9aAffppHymE6slWc1
QVLx0facZT0kDwYhsGtZ2RTfabCw+5ttVwcff89ivnTomPXb1EO6ZnAd0zddDZpy1gNOkEXTkuhT
KL9CLj1+Myupo85CfRtGRxWQq8DQOFjawxc63IuqTV5QlJHS00bf2zBn3jEhMraI4AoQ1o7RFW8r
E2/afoEPAjVreeygsR0RopsA6DPnQaHM3RgSUGA1K0AQgMpgEot+7Beyy771PuFYZZYzfjbDGl3B
BteH6N94biyUp+jz41MIzb7a6Cjmaat/x7/9XWjb0tCRwtqzhM46+wggF+OQf8ZndB9s+uQ+kpi+
eKp82wbQMs+lCNMg8cNJ0KTiDfY0pEKyaD6KuhcEmqmdzjZxJaHZwBkn5aKOx4dqjxOvA6NHxqDt
iUcjKJ/T984uyQgr6IBaDctYV1t4jmlJpaNzEUGvrUfDv49j/lZN/pWrqFtRvmbrkiK09Ujt8yT7
3S6ocBnkzaKUzHP7Se0THZ0Bnc2Y6wRpxDBLP0JR7G3d+UgGpI5lxwpq92hSWnczc0Ew1VYUzyTa
cEbeIzXhZ3LHbpn3996rwxW7kUtVaJ+Gyv7wogRAQCGIEHLalZL6vbYnzLwlccq2ualDDseEFScg
Ezyt+3bdN6jCJ0nYHXe6eUcTcPcLDmHHrTqGLKOiKvauGi4DJkVOlZefKQE7Rh+O5mABHlpm0tSf
ptN/862KgqKtXT72Wau1p6Hxk004TNj/yptuhcxoNJpBsfcWRUV9HFCjxw0DSFVTJ+rvikC+0GXg
NZgbXQDlmd5HHFatPLPWO5sOJgGVqxXiS655EnENehV3eGr0HghjF9WaPYIV+BrTOlyMVfiCuZX+
JBP4+a0dW76UuXPqrcZZj6wGyyHwbj3UbKRXeyekJAg9eGGi8Y482UJMV+EXw8V+AF4kMBD+sCIc
m4SgIytlmit7tbbqfKca/dLaBla3/NmBzoN8vcHzQhOcESFd7AaNqKOrLzE1Jy6TZ0eHV11b8gW+
5y6RSq1SBcqUEzLhvNzUik9JebfDV7zgc/drK+nOaGyqP4gojbWrW8b/pkuMV1k9l52oVgUeFvaV
wysISY6FOwkkBsusYq/Q9eruNmS3mDMxJJt7TDKnfHFVpK96G/lFYuLzC3C4Z94aQRFDQ9O+F8ZA
OFJYGotGqIANjfeW0XBbuFYc4KnYMr6PtmhTwXXgM0UYJZcuwsuRQjzTUM7LHFNPDgnCLs6yjL4n
BTldzPUyE5NPkBJg6jcX1bUPaRNf3ZzgJxPXnMf9vDCkIPEDPzdypfl2R7jcR5vSSSlLDVWt+XiY
TiwEaUbBzH48V6N3cHVC2mnoQHlaEPuy9ouAsHHmwk4wvJhRuCoIXIelEG37Md6yHN1SEwSq211Q
1a/QPl4jrX5NLGdLUmC6xZ/COM7g92/Y0FK+RFvdANzTJTtDK5GeN4W1bhysIlVCjFpmvTPVUeD6
JMO3Pq3XDlKkaIzVqhoLb9dJNi0w0vGBCR9cfYRDxrZA5WUZ+ZfMtMGu5IsyN2DhSyteh9W3zp7e
XWbWdR5/CLKeFpQ9CIQsuJZuxb0BDpPNXo2XY3TCZd2rcA01xHM4GQK57orqPYMGSRlQWuaHUAkS
4Nh+s0eMtCjv6q2OhfFSoHW3CbvkcevG6xFUcKZBDzOCnBlxiixobCZ/n7bJpcICu2JqdmpYugKh
ZeeilIi4bDc89LXZPYRkJuJTzmlhEsqnVXqzhR2yLyvYBV5ZeauxgXNktdrL1Ge0NqvsVWXd9Gwg
7GHJyCKDbXAp+7VGG20jG/UaxfFBizL/zTu68B22Seubh/HgpqvksTaM+j2N3VvUZvHR/9JBu8Cx
jDUUuYzY9xbjZlO7DtD+ykxDTJT76RpjzwaVVnBqK6LgQBgczMYSyENCsc6t+FK0WQpDgZEcofQL
cDSvYQtqkANvsE3XroZFp1sU+TUgJRINVRfOLLBsS0tpSmqmXhFPoHRCIxEOOkpW24C7G6AOF6Lc
407/gmbf43eynqnVIcowak4qPeOIteY+tu5CWOUpwBy2auE0Q+l046Nlp0/KokQf0O1nRXIFt8YX
w/BQEyX0BNGOZLYJ3Q/of6T6kd0cHXIvdSqfE8KrZWEF2jn12PPQOjWOdUUAbtl+MYApDj4WNDej
o193mX6pJRtQBE88FAOM+XgYkiUy4+ksdUoKbRqf2/4+I2yS2HydgP8+0iLAotx7p6zKuNpNbYvD
NFrVoBdXmiKoMmQCPUg5LUeVqVMhzK9Bn5k7zUgEGk/fJEYTgVDmmjejhpryGtpBc2eYEq4rmXaE
HbEpD1o9fQyRzOeJhSkh8vKHgbK4SkFbWOQbHeXALNWpBg5B04THQpD0afZPEVXMNZ0c84KJ4aC1
3tPEbXicaLWlwt+lTLJhCaOJbn10xrgr21uNvxhrGIMrjEnvcTxcTasbCJvos1WfIfGZufTQh/yV
09AwQf7NsMU0LnZqVGxD6G2hAbogqfDpQPlf3fazVbE6aJ46FNSRi6Ipvb3ugtBCPRmskyJl7m43
/SW3rSfS8PxTJqJm6QThpzpmPATUjZptAos1Oi6v2Zg01Rokm01tbRuLxkQIGZwp5PgGnuTmRW16
9JRaklgajdqlxx1cJKLfCh/ppZnGX7tsurdZNZ3ignVeRRkZWaOxjpBS1wOYp9DlkpSaM+4DGyQj
g1vga98BaFUHO6e327JT3IpiyFDiD281OYRXC7/aZiAPEy5Ckbprw83VDvcsmmfpVA/UrfRdTbC/
jZ5/gU/Sszx77mUzafoXyDn5kVjfT7FJkDREoWabee2MkSZQrZRvcKNefIkKpNPNU8+5IELYp10R
CuK5itn94LLC+lFgroPqxG2v9xR3yThoNy/HkKU39bFLwgu7MP+S+qcInMAJRlhyjNhsc37tHRbY
ldDDz36fPgYthiLg1hAuLBCLWWd811MqkUhvXwy97o6heFOjyGBq9e1rYoBXSHQfay8decenJtGl
OiujWuf4jZco3NTe9mLqs6I85IXVnjtFoKaVh+xnQHuFA9vx2qPKxDnLrL7sITSYjChz3exOXens
eBzKs+jd5gEL+h7t1EHS4zQmUXzWw3HpfHLcr3DyzauuQSWAHCd2hB4mVxqMce8WayuqPabeA3dq
bn0jRKXaeUa6xtSYPfhWnp96RDcwJKo5PlG+eFoJAq7RiPIsknFr9ZNzJYuM1czN5yjWaVh1dfPR
meKVgbu7t1ISZQXRshvi/hDGxwi9JhTZJRIXdyyDK3Kzb8rPxVbayZlwwuDqjN9qqel3rRCrvA0N
ql/6DGHRimOtkfOTsQVeTNns6SqKO83Bb2NmpA+DFlCleWOHsahH3Cw3WhLgl1LxU+lBaam8BkG4
BjaAZydPnEOefGRTEu/Y+MXYAbX8kkzHYHa0upZCCMP+d5EbQX/x4vKYaN0L46xuF7nmVo8z7yBn
D6OHRJyKLV4a6YTkADqwYlNXccltvydqWOS1QQcw/lY2fX+09YgtsXKdbeHT2gsNrb9mVfhdt2t1
7i1Df4LwgP9kIk0MCeZupmzuLUhHC1qX7BftmhGjkY17ocHvGvVJXAKqpY7cNUI26bXZPnJZEwHM
MqGpv+pi07ja5aodu/BhdPIH/DEIR1EzsyVPtsQcsL3+o6lJs28WpIomwKZb+wshmXnTnLpgPsw2
rgswGrhAD5xce47mUerkVjU6OJ5lSpn6SbnXxgHlAmkKcm50V07nXX9cKwJK+P6Hk9NqLZRY2rNs
+A+QGu88kTYQU9xlbmvGhvH3F2mwVgkl2r2MnP6gG+gow7CnM1+gLB1D5LEGTyEvSPeIvlN2odM8
uxrGA2kJmwCtEzof46XA/jTpswAFrPNji6i664yHYHTkV7ZGpSy7gznnQOqwxEDEcW1Ppje9gzie
wcFBy2w/+2g8LPl1B2CInMH6no7xSzXli2LS4ZQxmV/aZfspNobXuPVxQhbOY++G1mGakCbY/VeU
iF/AQelbwYxlgcI9WcepaPZTH+8mkVkH/Mpiq3rj0xDXWPqc4sCOYVr5pf7Yt5j8BNnLJ8el9Sp6
qdauGbzKAZarUdBAkhljqwyrlAM6BKtX3yzZbTYLldBGITI83sah5sJZKZ/CrkSRWviKdlRWox8b
veOPPzClrvuCsBTpBcZz3dLQS9IuOmV+cShTiWdQQ4eRTX697gZyAnS9KXmX0t4nGvM4PzbRmiqJ
tFF5w6EjwRp1ys63I8Z3Mw9F9/CyFpBZ0BDToZUGEnU6xc92GqPJHKJb2ygBS1ejHSLytyHt3a3p
flM2jxbUK2DzpHfz+trCVEDeVUUfdMyVDQ4Js0zF39slefSoUq0EEZ18GutWu1Uli6dP6GHb5Y+2
P83C3MEEZxoppma3CHRaEE5E76n8q+sO+j4XAQgV+q5d0+0aD/hA3MHEMwI68nnNQI+gkK1Hd/ky
NrJClecOR1sxwjK74NiEaK8rJdJDJ6vvrNkt+X3PZluEm3ygPlGmdxgC8WF6KO0ZMVlL3yvV2lQD
7dbiMvhud0vQh+LM3lZezGR6xLMLoxBRC3L/gFSCXVhZn30VZDSrdf0cIr8mtWMjUnyvroXgBMF2
mBKGhUXLGyH71e2sHcqPiKNcTvg10b3VMISflXBeNYchDFRvPIoBm3oVuNU167pXgH1UCNaGHLbu
i+Ohw0HTkj5lWD0pfEVwsPXiFLcUE0GT2XdTHZguY7Cr41PWdl/tvn/PU0ChdJL7G2rvoVPdU89+
dqzqocdUKZ7aMrcJLrOMU9t3x7hBNw9wtgcy0xpPJL9WtKnRKjTIrEQ/XX2XZy62fbG2zAhEoajl
yvGJgMEgiS5/0O1rjreKXFh3GXeJQdtXauhSbfdIQfqFmF0u7dbb50SVrrNWm4MUtPC9cVHKoFPj
fg+dc4MsC8TO5zDzX3Kl6q3Zut0+tRgFCsdG+++S85MSsEiHBfzt4GwHdKBoqaoMD1+yUMZdHyeS
mCwa3W5t29tmzNdqJKq2o2F56RPjlvWR+UgyCOPYfjoVQcO2cNpnFXm83iSGm7KIIpaAERE4IOFy
ks8kj+uXCVg5uzqrfbGA9+OigEvU8BAm9Vm/9jrS3WKc1/Gu6w8ufjD2UsHBE+EGOMyt70MEJfF4
YSBMV6jG2aL5dn1iuHaobc1ese2tDm4FTVRaWbZMdMrbaGSjimekOrVxVGwNwduapaDr2lTpCaxH
sADslG2hJyCiGYzyBiytug0J7lonkI+iRdZhxjgf2siPjtDveHqOo4EaIdGPaBpb4Jri1nVFdjDy
e5KPxTHQZxtX1c4DfLXVzWwgejhXCJefnJCMO5Wgw3JS+7NVxHi+4uYAtns10mzf23ggpizOjpTC
XC56+qo7MAKsJNmRwJUjh2coMG8e7Ck/UMrre0jKxsZss/dMWOnJtgyx13qx7XomnCCXGEDaA1kc
Jf4znJ3DIs1RyBjeqW3hy1nKv0QeNx4iD+L28MedKajcVe0FLeMGMa1KgzBCCimcghXFhXLeWyN6
pDXUbqZQLWvGT2csrXfL1IsntpW4acUJaQwiCvJet03elrtBlc95SwyPPXqseMIPSbkvv0WY4qHx
QNDoBgwVieHcaRgEh8zWPzFFoJOqh6d4TKsnW2IbQBZfjHq/S7XsQIAzpVBQXkZfXNxG2V/H5JSi
ZJXJxEA5OJuZao7dpG4Ys6FD9PKVXuAup9GV4PGk/w/Qt7at/eD0VyJfjkUV76fRq7YBO94l3kOH
CuJIbnPHhdLKgy66XSxFe8/YpCpHPDZpZx3EmOyNliJG9AaG9zA4kYwLvq9jl5ENWXO3kR7gY2+R
afiY90oPJoLmrVvWCLBS3nj+8YchE21F0ad2ZrKzM4Btgw3tCZBxSFR9wL2a0XaJw/6JnFcwF82+
iEF267UYz3agx7iXI2JVB0YHVYUsyjfGE9bxrUyQq7l2MF5SQ+/2ggNsolvEt2RxK8siOv/4w6/r
rZ/a/Z6NSHaK8wklVIwlHo8l0Wixs88y/PbZmI1Ltw0GWu/pDXuDf2zj9lm3G+PkR915hMO+M2nV
7ohM+K6bpMmmA2lWk4alU+lx9ULjlgehc2yD0vvcttW4CPgbkZMdfTULi5nAbmY6PQRmqMUlURRD
xc6yn5vNAArWaEDpzJuuODUWCVVjWh5kmdW0huGjmtjD8WQBRNTYbOKR7slYJ/a3JoQYqUXXB8UK
nbMBJ6fwtiTXIyMIvCcT1upjook1bvA3ZAMgSHFeHWoXzImzIJ9OvwiN7k7vunIxToQc+QhCWXyo
2+3ZFN+Zhy71kwcxGAEoya6h4QX4wARiSOh7smFHHtBpNkibqLR4g7chXA2J+WQX9tOIL3sZjmZw
iObiX++Lo1eLCDCBLjaZiXdaZmWwcof66Nl9ESwgrkXhIc5IK12Qib51Uuh2kdPoe7at1WpWglr5
NMcXP00eyevuSJ3MLNm+OQ3me1Lr9z5K5W3rDuNboydPRHKIuy2PWHqag1/BHqX7V+0SmwUqLIdu
adaox3g2DUjQBHZm2wsPNIcDrFbAuj18D2+6QNsy8NxED0MsFM2Jm8pwIa1KN7pk1RA+Nn3bg4AD
9dsYI8pjD5ku3dJvVPxi5+lYehqrzVeyip9p/qO4y9L2pURtdOYldtIqvuNwSzYA3WbBQTFc0vxK
g7laQeTmRoq7ibB1W0eCa88uECttFkYPYwA50mGsIkyR5uwJwDy+0UfGM93kv/bpnPhahaTJZDhJ
JQnGS91xhlcKXV6wWIedqbYyHrInk5FSH3JpFToHN2mZ9qSlg4IziGHxtAJW6xxyUeDEClxVnNkD
IGbf1oVCkwFwBYF7N33uRhPLWvc0CXLHQvp7JzXOiJwRLUuMuNlnjr0mWpJktVElqzy0gmULc/Lg
pwGpDQNsBKy0h8nHeIjknAgTv8ZL693H0BCfynLTdHb92Zv6GgeDTnCJUTSfa0BbLo57R0CniYG2
LcMYbFFgDAO+VmF9xsQOBrFz7/oEhUlOYJSGNqJNZRWSDEQ7RAxW2m/4z6qkrj4Bwm33lgM3ZSCO
1KDk4FHrTBQDFdJyl7FEK7j9lDawKyv9D0nOhgOXnY7AYO/T0EEVn6a3Mc/KKzkx+j0IzA1tlI1n
+eVT0Cuq7ll3VqG7jSsnftCwTOTSj2FyMa1VTwj+5CcI9kdG7s6TyLQXs9VfPak1NyRM0FPw/OSN
dPaqQFkqfC8+lg3wzsAiYNYaqvOUGtrzLIJbKtP9qEdHP3te167i3CIMRAjghH37mOEx+ZEiF4yx
domikEWiiU9DH+M0RQx+cXUei8KtUfNN2MlM3PLTV0tKsRQwkz71NX7riOdQlBRwloirW9fgBpYY
LVBaxP74IiGMoIpqNBFef/zhjd6LL9AEM4HVV1InY5SH605D0cpOhlRwXWeyhXThkDBAuPqgvUnE
9fd9T0wO7qYYxQNqCI0x8Lrskn5PvMjeZQL1wF1Bh4TiiXERA/fCQ0DICH+rDHiHWsv90VEJ7u0R
+gyx4CiUmscyhNPHvOkQmJFcmX1ZfSLFgJmd64ClU5IdIj6nqm/dQxNNGiDqj9ax0i9RGJEZMaOO
nNbodzYZQ5uyiHFvNlq1jrTyG22O5tAnbrlGu9fdAjBFawvT1hYdCJb/RBbPXP7weK2n0ci09WBz
Mw5tS/B5FyZ7kRbmXeAgWsTS9LYIjuRZAlvqzMI76u7BMEfjzJy1PE1y3HmRhSzL5RkaaMY5NNS7
RfjQE/Mz3C3VeBqn3FsZo/D2lJXYagf7yxg7xkYP+gen57BJu6JZmGGsdbr2iz03dOocAIQbEwtg
jWDjHFggS1Vlw61xzobMqmOHSho1KzuHkC4bcp9nNtJfM5w02zpjlwhxgXh2pi6VCcgNdNBK1vrV
rGhLs2lgSkuKjnpXH5HVIyin2Ls77bC3GU6fO8BEC725FaGEpaTZaC8EvKumie6QJMadLHO0QLiB
KVQvYgyggjUV1YhFbpwANFWE3odl5vZDxyKMYIzpI5KehV77oJvYdm4mXXWXSDb9UXThLS/ib2kA
d300XXYoVMxYBEeEA7W+jpGDriwj2mdFSec+bngIowowKpMJ6uBu0Uv2qElT8vmmjHT3qN0R04YC
z4jTcfODw4+fqzop2ETM4bByolk4lC4hjKNPAYhf8iFv42dLH7wnD3korfnaZLvctEzzpY6AQiBe
g3yJPmSgs7bCMDbr07BxO3Uobyhhdqyu4arhKxrh5XewL/FRIUdZ2K0Mn+glCbz14BN1kuZdx/Kp
u8Jsg9993TKH+7HHcSUAAcL0GLvpk3HU6gr10/xfwHtf276Jd5vJYUXvBXBrTeN5pacgMVoskQed
bTubBp8pEd7FLkLPIi3GEokP6taDXSfq4oyjpDl4huR06nuoCdmDNApiOUx1lSBCMdjha52MaNfq
1aX83pXxFzXAS3bMEIGRqI9aN2It51c55Ha3oXu7C0qtebM6pHTaZED9t1hNy6DND22Wr2XRdrew
jzQ8/jHmcdQ4kQEDU5sOk4RB44WFsxTl5B8Kn35uY4KjIbl3OgStg8l1ouur3JieZU03OMZOJ9kj
vOc1UhM1FO+MEPITCpVqo9EYPUXcNsdY162N7OryAQv63s2qLwo8y9cqOycs+U+6bt9BrkbXQfif
fZSge4IuXrWiVDiXVLOPQfevug4uQlTXDj0JuAhWrTeXVnjV3ZHGNxTs4kn3mz3hIsXGyCt7HRXK
feo+xsmyd06YRguh5c9F3k7PyA5wjhXqPGlJsbGbKfibgJW/iIFzLAotm4wng2w+75eEJw6epuuu
m+8siT2wMmcWXEnzPqlltarU+OpOAfRoM3jAqc+ucWreYvbDy3bepHoYAU4UzUzBy9QBGoYZsEV1
0wm4KqztP8I7/tdPGVrNP/+br78WJWVFEKpfvvznOfpaF03xXf33/Nf+z4/9/Jf+uf0oLu+0B//j
Dz0VGf/8+iM/vSzv/udvt3pX7z99sc5VpMZ7y2P34aNpU/XjVyALbP7J/9dv/uPjx6s8jeXH7799
BWWq5lcjwzb/7c9v7b/9/hsxuP+ScjK//p/fnD/j778t6khFTfiPF0g8Uf6PfZO+59+af3uBj/dG
/f6bZpv/JR3dmNULBvF/pkEATf/xP99yLXppjusY+BmFRQ5IXtQq/P034f6XY3qGqwuyU7hSDL7V
FO2f3yI8AD0jU1L2cng5fvufQ3H7I0Tkj3PIofnz63+N+vslX9pCHuTa7o8X4pok2PWXrBEwuIpG
MxEoYyY+k0bzMfTOPrFnpSJ9jEGQPCDPQ54T4FK+QAN8+JdD9xfv/3M03J9v75Le6vEZJRj2X6JO
fMvTPFhSQGaCZz+z9400DrnrUY+4+774u+xl9+dUuD/eD6qxJ2GlGK4Uv9x+oQI57PS2t7JS86ER
B1z/SweWRd7UD1LPVrmZf1SzVdfKd3FGNZk3W2f0d6D+z1NnHHVcRWHqXUrpP6FAf0g7MOCTPHpl
PUu8z2kR7tXrmNiIgxi8IwuoTVIzEnDH5spJHVa4fDX5JEaA5e9y7xCI+hSQvhX5cEm0HaBgcM4H
L7kOzvTVT7WFq+07K7g3J8uID73k1g+d/fzjMjEPjqNvCCTeen0FtwgmP/EUXbwjoWOPf3vLY+HB
EacepUoh0ruatKsVUzDQHcebsva7ucXKK7UKhbd5SMK3hnQuT0MCzYs2jjyak3nRR/f7GNZ/kzr3
V2feMyXjDZf1kH3+z2deuFbb5KHpQaq9lCYjNIDqcXPyAV0yfPibZfev38yyAdEC+vu3eGsNMmBh
d6S2JyOPNa/eFpNBlN4xSqpZnLj6zxe1/MurzLaBRNpcY7SQf/5scFwsq+0FrEbdQX3TIclBJmsX
z6V/0AyvX4yZv+kkUOlziv88cwgdj9Kd5k+vgUL3UdniZHnj134yzqNJh8LzsDz93c3wc8zQn/eC
YzPisXXD9rz5+/8SMwTvsrBySgtmxu4GEdc2rZ0ntucXa8o+/c0R+SVn6883QwptsN45PP9+CYIy
DWX6Di7PVWoTVDWMKKWtHUlDDFvAYybjqmKDEniM22JYREwgW31rJA2JJBlhXP02druNTkaKyIub
EfLXS5wpfQwn81QR8c1IHPndSHsNVAX/drqxMouPpArwRCQ7r7AWgKuWBX4RLwsgKfXrduLHaL53
GO0Jukc/E24dA+0e1L2pnVaSYjqA8uL54dZt+80IFKvou7XlYyQOojX60RXxf+tKBWuttpYuPjbF
vERP3loJ3IiBLL2RTT13oBEpQguozE9o3ZclzfhEG7YlL0ZPeGsQ1iPHcZsLa9ehhhuJxmwkVD7o
nHbZH9GWLQeZ7WqOEJqkDbcqrghSdUtkkx6Ocd2iHT3ziq1FEL162n3AWQsaNlafgaECH8kXThNs
fULK1ZKN7hKj+jqegm0r23XXDJsEsU0csSMEB9amkONquM7+gwRw6s+iDafdxxL6H/S5+eMEpNMp
OPE98Ui54aH4DDagRZhy76Q4sn3eNSp4C0YPMHq0DmMNYFpM+RjykbMdYK4dgt9NDG5E0IA1kg5h
ijpGWLaS/l22bNsJHJAXYbbVLoplf2ns/gSvZVsEqsLNURy1Sjn0Z9MbAR/sdHvmnmLUiyW82QWF
f3gsC6deDhnyVc2NcTnoT6kfoQtsjpJKVgc3lbZ8zfHQID2zj6URna2mTNtkEcGknIGY/58i+XUx
oZnkyEeIA4O2PYLjOnh1fhJaf0mT4eLiO0bxjfa0WWF2WFDlywBdQ31VSCtUYx4CLJRWOW5rWMSB
qWYY/KotuADt6ICS50vNebPRhEMr28Uc7sQaMJng95hWRec+l0oRmEa6k57w1DB27cTxc78zEN6V
Qcdcn7isnqQfM1i3eHQhp27sdrhUAaE/UMoKfz2YFulJ8a7h3CWT/Tjl/QVh/82tr1JEh6Zkjtvz
qTkJDaSEMVL7vA3W8ydzU33VaNB8K3/r4DjinhjD8eJAHwn1kICyG1iobRRYBwlHMi4pAPlbUQvS
k07R3LU1uZ3COtj+5wVlXi7+b0QaywmbFaS/PMJ1m+2R8csKW2iDWWVT6q18+Xk0MaQP0XzP7P7m
XX5OJvzzbWh1GIZLih3BfT8vkcJrY+KVI28lRIcAz1z2lrlrQ5teEke+Dh6sLDoo3tfKeigwlLJE
RDquotOc38aBOTNHBXcVgnBUpa25pAm4dANinHprpwX2cxBCzB+/OzRMgC7vFAR+8O1bU+DaRCmP
ucX0X8Zo2BQIpswhOQUMcoBUr0OyDoIe3R+O6lHU15hfps26dQMDQ/CmpeVvcILuqa2Xg+6v559N
nWBb9ROmDlLSuTiHoriJOlxriVxpWvX/+8ydT5FpIXZweMiwl/352EmntJ1G49jpZXfE8oyEMz0F
Cblsck51GP/mihDWfM5/uSYMR/JuEs2yQNj48xv2oRZDr8noA6NJciptXU09uvn4kPsbWZEaFZnn
cfJOYP+3nJdTyNpIEMtBZuoaD+6zoeiQZfemVFfmwasBNxsCwJU0qVJJTp4XBWvugg/ZisRSJgbO
o9Sh8LDYw7Hdzv9vwNAcVBsnQfM6f1pW3TkGqW2SnSsjyuHoULXpiqiotWl9gfzCUlxdJfY+Gpg7
heHan2neoTbTcZaePsdOmwdGQItJ7kat3dRJuV9rWXecFxCaEsyqzoNCoWaGd5uePA2T/Q+xLejZ
+R72UnNXpiTzonQmDeTYNqz+Hnel261thq8GUBvaaUs3BFlO+yakQ+vBOYNTqMMyS0x2JQApfF9S
8mPSQJMzuOnJwaQSGPXW6NYe8qxmCA+ODB5h/JzbEDNTztckO80P7xw9ccydM3nT1qSVh8SOmQeY
Al46R8Y9P5rZ/JPtbTC+c6AlxKs2PVtOfI84Dm4SwgYNH7xi2ARWzwddiNns4oTrFOUdiqxdnPMv
r4qhG3l9sDWJ7jRnDmWNPD+2sVTGd9PwXqFXvYdJcbOwLWh7g+aD030qcrEK5l8hQ/ijd1Ai0ffV
3SVAY/KfFxPn3/Zb8w1hSd0EWmxygf6y451ch6eajuSvtPSvcSO/4mR/b/v0jhYWng1WQB4CtSRr
RK+uIcu5PXgnp8AKbtDqTKxDTl/GMC+eXb0XgpS+vCJsisf5INq1BWFLI6yhG+UhdJNPqF6vJfMi
l2e6r3+P8Jy7tID76BmI6FkT5o4uyV5zWQl0OmdJuM5ZuqDY7Xy+N28OOsc4FNlxXtM7niuBb+4G
bD4DTiyRf1YYoONwOA7a97DU1pxtMpHwdQP8awq1BAS6B0qxTKCX6gjU4QKNobUL6edlIGnYsfh9
92WYGCK68HTcdDeAop6vmXkFFZX3N8Ha8i8WBw4+W3GySIWLYfbnxSFsxjBNIw7+fKDLmAcjlr+5
9+irZ8/h0c8IWZb/m7nz2G4bTfP+rcwNoD7ksJkFE0iKypIteYMjWzJyzrj6+b2qri4ZJZKnPYtv
FnXcdapNAG98wj/AxZOSG5qhD7g5XYJNoEdbJu+x46pCMjOEihxrSABW+iWIU5fG3t3pVfLZjWMp
lrjSVEtR5n60mLz7wxg5SF2W3qtCnKKiMWP75lZMD2C8BaATBOiSMymL/tmFqmqOpb0XFhxjtjiB
vZiT4jfOqiiBYOEFTpv+AB1nD3WK5hfS+SmWxDEEzIJ/hnYpLbvIckVUpDsNGD2E0x3tUlw7+GNe
xU78zQvSg0XVEHAFGsNXZdrurKa/Cq1maXEY9hB/c9TekMZ3uwS9ngJXJCJeKPxDNEJ+pWCbIhlD
obqJp6sYaRM6H1x8hEFyshVr5vTQm796Af9521P8kXXZYoHI5vzGanq5z7LCwTYi3CEOwvEN2pGT
PupRLmkQkWE1oHAiYABdzE3gBK444mMN52pSGREudhZElA7bxOZJXEGxzF3nG5fDaGwntCpHSQcs
Eu1j5Fy7jp8e+TPKF03C+Zy0ayt7C2FEeVgpqegFWPCPcty6CnwypB7FLPS8C8TofT9G1YBonNCx
zqZV86jCn5RIKkBmrcDbLjMdKWl2nYzEbynBKAX4U2gXgh1fgz4M240/kv2jTeQR1ffV4NK62el+
s0vxZUwIV04PrioW0Ox21rnIdMu08HAHx/brBkwsj86jhSEskqY3BaT2GigUkgK8sbnwupVjY2Im
TyunxNXYjm+tcXLpsB7yFoVoGjmJjewhzocqSNEWoI7PWhSDbyNRAJ0DM44c8vk3cYSI7z799p/t
Do3wTzEsZGqUuU13MeWoxdgRxYrQRzAIEJE9rIbGObP5RbFtPkbsQQqCpORUD8R//5CRVyVYYuws
CTcHIgLky+hRfjv9Jcpnt5Au2zJQfVuxHEfULj48Q3LKKsYx3VmlVXAXsQxliaiQxljikULH4T7n
VrGJ7yv2Js7c8LekNfpzxEago3T9simzM6P72dL4+Erqr6+ExKRjtAKL33rtrpKNLbXum8k0D+qU
UHnr1meGQJz182Gm1KnoFhVZBJ9mw2yYpe81su+s+jy40zt6YJB/QBCsW4TyxGVaFtmNRpQkd3Bx
W5M6RbRM0WX6rfdwZMXhatQ0eXbeUKlSurTzhO4tYgIS0JQaYW4CABTzXQuYccK1qFNtwJk5BgEA
AWDRSLvTb6GKp/xjNHRVNwx6/NyOs9HPpQpB/44bBynkXZdim+oNVzkFDsfp8WYV2bBYJPxJuqAr
3AZRuxO7UtxIUt7usvpb3WEITYAgDm8d66LTr/jZnah/eMPZ3V3VRWHTsbMp1a0jHapP57t5/TQW
2NWBq06TjKD77CoR3z0fF8pGHFkU56nhzw6sYIQuaxLQYw6OuKtQJKBeoyOELVJlKz6IGfE49T0w
79BDRPR5+rNV7bOFaqky5Xk0zx3dml3K2DN2+lTy4e9FGjQYOwU1Y1R4RNYGKxvEhn8n9m9b9JSs
8UXTcK2GnusjUxGgGhRgQbKM11Ou3ogg00nT55zFZLZMFXaYlcOMs+7Qn1j0BazvJrh7j6ptrpn+
ovHhx9vJM9j7vdQZl/a4gy25Q797bePH6Neg4fhHFM9EgCcRBzYxBsqs5pioURqhuJMrx0G3Q02W
BABiHqRACyyqHKzFYo+om/UpUSsB5oCivAoWGW9YU0QNJHGifqZTGG24IUUYlgImFzGJxios2mw3
VgeNRMYjBakAEzToB6K3c+M10uNgxN8QQdu/1w9V706E+yJZl4g+dDQKRGJOktPTL4wwfc4RMxLl
T3KHped37lUVIJKM4FIfXnntN3EQ5NFKAh2Bxule5fmgYcBh0lNVEDSqIQYNK4A4a1Enk/jBqlli
mADNnY9VRij0zQW6aEu5tVZ9vRZRe0waisIlfI/DWO88hRogolVoRIjQ3XwIpmaBPNjW7O0DkppL
1aSuL6GX1JH4tURaKmaHhKI2AlbCrLV5ENK5Ldxh2BNuUZloV3YLpGHACQ+ub3VrERLg675XKVya
8WsySAgQemtjmlz0FTaR0PhMWQxU9ihhbMpOcLlhakgr8bdMzuEJD65UvxahekvfQMv0rcgc/Ah3
OQ+nKT3aepW0qUDZxx3x9CjRVurX8OZIhyG7dZhdU7e0x5W4VDJqmUbSblAeeLAr6Za26DZWNqhN
uMCkF12hb+Oo21RWvxBprEdjQ0yTT/JQNrT09b3G2mgn56Fti2e/uu/M9gKo7jrBzWjItcuo6Tfe
RCykPKONALaYj2OhgdxbBeO4Cm+A07znHAZ3QNCRLPF2iXxpYUyUTcXCS+vNmS39WSBhcaIoNH9F
D3h2qCgenpKACDlsu3Sb2foWJcRtgoi+j8dkhFEEqjWLiJAS48Sm9/dlre3NnjZSPQAOIfIN6jei
T+8lVLo3sYsC8jt8WFxx8opSnCg8nX7nz6JiS7N4V3TZFO09oPgQMNR2KcFv55VD9Ru+IpTAHvA8
XgTUH0VlsAENfPqB2mdhkC2byNwaOt2h+bFXK3npQNgGagxoEKbcckADi/ztm05NvSZ0TGztUqzy
Vtb3sk39gYtS1GLjSPoC0Q6Ee7zFV3CbswtSzz5IxJEi5fBzlhBCsXIDGbO9AFC91oDDmeltYt0B
6l1qSPg0XrAZpDe/Sv8cyH91rG/+vDtmDfTZv/73503wX1rr/7uW+//FfrrCkvp/fzWp/9FPv4cD
3vzXof0RvvzSRBd/668muvyHbak0bU1CJZsUgqD2rya68odsEZnTKbeJIVWZO/SvJrr+Bwk08Hhb
5/42bIvN9lcTXfsDsi2BlwoYwyEMtv5XTXRHpT6sEj0puq6ZiniHjzE1XCXT6qM6WU29sZK5UuLo
Ke/upCdnWYFebgxjWYFwbZCc+DBS/1pRH9v382B+/uBZJOsNBj2aRjzYudajrxFyB7DVTExQzzzn
H/UTnuSwy8UXUhz4R30gGoxQMcUntiMGfYZ9J6nVPtL8L4WtUgGfXAkP9aFG9prYGTzanW22uwFX
4A6vP+w2D4XSYHkpoQgmj7gJJj8F9Loi1+VnF7jWkDk7kJOdu3J05ba7QseOAidOxonsZiE9jWqE
Btlei5QR+7iDOtD8I/31qWx1vfQFW6onPPIWdAJcs/uG7mrqQG8nkrZV/2vB0Ujz/LmyuMmoPRuw
RPqWVLLurlqQ7ehQXfYNTust9U+COoTqLnJL+hLDux0wuo+BJSC0ukX8EWkwPPC8cSUSJNHZy3oa
XX19GGNERbEpiDR93+bJLZKJhxETa5JtpODIoNKyvTJqpCAN74C5NKIMJnLo/n3t+DQTHEBsqLNS
Q0hVY4Ey9fe3teVP+6SUNoq9xdd84ZvRLSqQB9b8XWwQYVESEOU6s+rWdLxun/xFkcAWwyOnhRXS
y9Qlam52Ey1CBLkos24DCcbKWkrqTSENa4xesfQNQFzYDy0HubhRIlobdgFKPV13Jsq8KOGWw60f
IOOtb0RlKMTINzfVS2wcEerwn3saUy7yhCirgzmEHe9Z9yPSAqImW6blNRk9Prf5QZRPAK4/9Pin
d7bP7MZgK+5L2mFSA2gdRtbkmRcR3rFN/FKr8c9YC56hQjcUvWu9ojXYr5FMPvhWfFvSJYHvd8gc
8CKGdAhpQcWMnaljDUQdheuwlqj74i8lRgofB3IFfd8XhCKYn3DOh9Q+c7m9oJi0EjEpzVBUaPIb
T3cOIr0XFdgkpMuMaLah1zsXXOxtXwyEM/269wPXUS+GRCM7ww/D3wKdXQ5U2BN8zeVOXxgUlOW8
3+iRRV3bX08lUFAPtgCKP12QCjPJVWfT2qvHq87C3HnaSQTNNdhLH4OZkEoo+pZSOl6Jv6l7KD6x
biGdXIgIfiBoNnJtn0KOB2OIzTxFG0WjIS1g8PFBNLEDdobS1NdiyUVl9dI73JQEeNAD10IoC1HR
/ZBI22G4x/h2LVpcmhncYka+QjduLVpaol8rKl1E1au+7zYOOR6RZjMNT5YSoUcZPndadoAFfg15
+pv4vzattBYdTtEuaZ0DoECaFMGDKHYlMpsP9S5RthH1ahx470Q3uKe2/d5JIRZKJ+u+0qWDRVnH
o8c1oVkTp3SulRvUyuzuQuw80b8WjTA/QWAOPxAehSnRfa04B1gLyzBHRou82aQHjncJ6Hvq6AFp
hPh4tXBRQs4xttYy+nMRQmdkG1HoXxJr/XifW+BHm2hq4agNbhXIwNJ9+JyUX7EtE7FlGVW73I9v
K4QVJQWRkAIjZyALInIdTOJ/vmmE0CuF9XUjY4Fu+mvaPrC0ZDeiCJ+ARtR6UhkqKlYE3ZzqG9S+
VW4/9mq4scsbGxhqs9KC7rrREOnMOV5pDENIc6Fy70O/f7bS+8L3N6UOXETRNI4HYxn2t5DeVoMX
PacqO7vyrMe6lr42NHhwxl6bAAnE8Vk0+UttZdehal3C1r6kYfFqYf5ZFv5dkVqPcUolMM1vfMn7
ysW6yFQWU4j7Qm9f2UIKG4gFR2QZHbQ2cUu1WSChSov42Yg4Oir0bOPkIk7ZciJLGPiz8h/k2Lkz
OPK1ngAtdajgITn8E77mra8GPwP5IDW4A1a0w00Ii5kHJSDV9yXpRc2pLmcFHoFXAUdISLr/XjvU
Wf5F9YKW17WoKScFmmnI2Ytieek5BzCf16JB3gt/mFLdZ2yVWGkvcA+EEBk5DxH+n7HyqmO4LRrm
qY9dDyezKDxVLaNjJ/sCsy5sfpz7Jqp3SoR0CFYo8D0uFHDcchgf5Lj/3sBcAHCLuYG+YTDuJwtC
Xi8fkLEZANyiwlQgCCgyHNPX9+ikMHTeWsEeLLHUS+DLeBYlN0XYX0kCDcKqDK/LILwVveJEireq
1161fXZDbZiC1lYPgucs5/ohLzITnBrU4r5zaLZNjEMR3Y6wQiXHvq+N4DDZyZ1aRbcR51obGZdG
M35HwAdZ2K6ov0sShfrexs5Fhvb9Rrf73sxYusxJm3wr6XGU/pWtq+C1613gWA+dU1yLOodIAxgi
rPZIxxyq98XO7pL7QrFXitF896layjFSATLisNCTuc1K0GVQ65OGuY+5UtHM92jAjFh62hxTIf1V
58ap85cw0XGvim+GoUYtFKUvqsQj/WuBhBBNP5Hf2c10UXlv5mS+EgG8Oka4C4bSVTKocLHynBnk
1NVuwp9GSl7kFhQz4G+RlJeasYeHuxWxSYloTl4R9lu4DIfLgFSw0R4G/No6v1o1YNpFxaGlBKJL
9PxBfbREOU5CrYPuyxjT/EHvMZm6jag8SwFai1P4LcD8saoRAc6LlxYNk0URIGEHo+GZkAZdyo1+
DRx+STH5jtLfOgzrVfxDzEMg+dfqyGJ98UqWXOAQLBNT//9JPo6mKP8Hsw8qmh9i3X9kH5cvyctY
/5p6vP+VP1MPQB/gdxXaFrJO99DWibD/zDwc5w9Tl00L4pepvfcU/514WH9oFuIL0EtsATdUBMr0
X4kHiYxhqApgO1lFUEK2QDH8lRn9kkF+Dt/9tZwgiRI2nEbdFnnBh5w8zdIQlxI8jpxSu52KaYWw
5BfHMXYfhuKT9OLXwvzfPy8e++Hn64IdluVBw20WL3KFm0ST94oDGj8iBEj3p5/ya7r/91NmyQsM
XkIs9I3dKTRcqgAbgLX/Ue3i75+eJWQwofBH7YG11uqDhzJ1Hb8l7Q1mqhcIEcntf9Ye+vsxs9K5
he5IHZhl45qMkZfihYVA1Jidg8r+muX9/fOzVo0TlFoUaPw8hjsLG6QytSmnbxbou52egWPLSLQG
PsyzgwGwzkUPfngqMZLAUQP8Y4LYx+mfP/L+Iv/++PNjAOTTbgpWaRcNm7rQUBHUbX8TOsgYWFYs
bU8/Rz2ykixRwvrwHd1k6WrhVCirLQOQiiupWmWv2XO8DtcI4K+SxbBsD94PdCXJM2VUeDbpKlj0
C2tlrk+/wpGRnJes0gLt5LCqa7cM9K+RVD9bOXgOZ3BP//yxkZzt98AJs0ABvegaOsLpXeRflyYQ
1XpQntq4PbNpjj1ktuuDvk1o8TS1K+Ma5IsAjXqFr36xydN+7zNmO772A7/HWb52uwDmYxm4telv
+0xeo653biLE2v27ffPvTWPNtr6U4paLbR8K5Y2kWotq9P2tMUUIeWioUV10paL+jHE/ulbqUkAi
p2TV4QCxIlmY9vXYIbOPQIrxBA/afvaVFpL5FMtLp0hlYofUHxAaKqyXsR+dewfx7400mNGjLEAv
Tgi7zgBSPihOt5s0itQ+vSUgwHECRlIK92Ft+/WykxJ119ZdSXaTTmvbGADLtLgLDhL+LJOcGUCf
qg45PRjVfj8Mr2FiEDWjeAWVMypU60HCixjH9zq6rAdJEIkCs/7SlN50U6Z69uW3psuc7d+yprqE
2HftQrMmhrGXTf8YIbQPivb0A47s23dAxod922r00Sw1qV2I0tVSqWNCpTG9Ov3j4i0/WQgiDPh4
KEy4WqBZAX8D5smrEwZvQTZd5lX4FkvWS1fXj55Su7pTPJ5+3LHdM7sL5C4eKwc1F7fxQWUNb0Pz
pum3CWLGv/f7s8sATbwMKzpOmMr7Lhmpm3lXgVyg1xCeqfUdmQxrdhnUKZZzmsfmLBz7zgyzyzaK
zm3KI1MxO75qLGWcgYzDnVptaUrK0lG2mDKufmtk5tSCYMrwTQ/Y8TY1Vou+ObcaTrWYoKByf/oR
R8ZmjhgY6op6QBdxNJZeeZH7eAdIo5ac2QYzMta/zyxzdmapUla0SemzVKfJXOfIHm6IOmFuWuTO
fZvnMEDkcW8Cvod7W2muHtbWHcI15pkb1DgyQbPFG49mNURejhZMalwGFkqFGKFP+b+SENoX/1G4
as7WLjpAMRLezH8q4GFT/rVCBlIO5DMN82OzM1u5UV1kOtyS2vXNfN1BYGhhVZ6e+CORsDE7Am1L
mabG6DkoooC6JnDKhaHT+a1xjyT/Pv2QI+//zp35cAym9VApBtR3DIxQPqX6EJ0ZmCNn0hzU56Vy
3NIXq10zU6miPqcDneBIQmDjzLo5NjyzjV0Mmp7CxK9daVIOmUEfvfPvhkn61ibZAb2pMxvk2ACJ
ZfthgExZQYuiZHlSTu4WAy60Qd7nZ0b/yNo3xEM//LjiS9zWVly7cY0+7JTdD1VD1oOK5enZPTYJ
s82d4JEX6SNjhFY1Xcj2wqsAGXQ42/VVfH/6Gce+YbZ/sUJK2sDhIvXy7yW+aNPwTOZwZoCOfcB8
92pwrZA3qV10C9eRr7phALmBOMmJ6zMw3WMTPNvBRUdxrm7ZZgQ0Jg6/mTKeGf0jIzNvuI828lxW
yuWAp/NSVy6Y60U7RWeG5sh7z3GBui4nmm0yNNWYkKI1mWvW5uvpOZ213v59K+izAAaAI4whhVfH
7Q5la9kAs9DluCxgWFAtpUENbjU63989LDaxFE5lcDJFv5Lolm7R7O9wBFPkl9FGtY/yZQfkwDf3
k2/6qzC1U9f3lO5i0n0VyaRo2of4hJ45NI8sGH12KoxhEDemwXFfZxh7o8IUydlLN0aYHzTN7x1t
73jmD7u2rXqAcuOEsNP4VTJfAmVa97KzSBv7zMI59hGzYyFWB3XCb6VxJZyZ4+rKpCoYj9HaRhn/
9AQfW5qzgwFfUaThNT7B60P7KWtyZd+YmXM3lJn/8/Qjjq3P2bkwtPSsvZRHNEFHI8XQS+cF/mm6
Ov3zx8ZodjJkjp3oShw3bm9ddPR6S4SQCgoUGXIlp59w7ANmBwPEv0pJBtRRULq7TwsDRm135qeP
vLw2u9pxuMjjAJ0610SNEzc9BFyAarE5zgI9j0ywoP5/vFn0Vul91fdZQggDjoG34mbBhCs8M/pH
Ll9tdj7YWZ712AfC3a6+K/2AK8KzhgRn4j311sPp4T/2BWLsPuyyOtHTuoMl6daDDGqwXmNVfDPp
5ZlrSwzEJymaJh774ecnKcT/FAl0FEv78auXxgr4sdj5guAaIm8NYmqN7CkH38m7MxfNsUkX6+zD
EyO1CzsbhT/UToPvpo87lOnBGY3RAC5LdP1PD9uxmZntbAURxtGxzJqunrKALbAwzBcTJGmEwks9
nPmUI1tjToH08KOF/eoQV6jVuKia7JtT9eeg2cfGabaziyxM0rJhnML8S6d/6WoPK5pvE83V0yN0
7Pdn+xp0HiA5+qBw3QDoyXrmqlV97SXhrlT63wtO54yDkrxJ9zIxC82TyvWMetOilW/q6WemntN1
OTIJ6myLmwlI8gKdQ5ciPK7yYfs9sGT39Bgd2XzvjIoPa1WboJ724v2j/DowHZRyR5gQT6d//MgS
VWc7O8h6M9UdzqbaksEgQAFRvmAdvgqx4fG1x997yGx/J1GnmD12hHT76bpnhWun0/dqqJD467IX
1A1+M4Z/Lwx/GKpAiwdcA9QavVUPDeCQ1neygip6Zj8fm+XZfraabJhquI/MhHHQnX6Xq96ZRXps
kmc3NOXQYMwbKlGNhAQ5+NPSQLUSR/DTM3CstPAuVfFhZLCs7UqYB+TGcRM94YVV4ttT4Uckleq9
7ieYlE7jsAiGyLlREuRmU9iPC03Gje70Gxwpw73TDz6+QEHTOMyYGs1Z6C+C4w8WJnWRbZJqJA7O
POXIDL3LLn14yhiEhVRFRCK6ldt7te0EmaRXz4zikUkSyMSPt4bRmy2OAMz/0GcXaWT+xNzmvrTa
u9NDdOzlZxe5ow6e2YwT1X1fvepJ2ldlMZpn3v3IRp/Dd8O0N0bHpDiCMBc+RE/cG9iQkbypLY6m
9ZkdcuQ8V2Y7HeMHRAsLu3QbjBfw4KwR/07RqWh6qXkt/U468zXvQj2fhAyKGMMPEz31CTB5JG3d
wCh3OSAfVULKb5QvsABAUsJYO2Hy1aqmRUq3p4sjpDyqJ6d8PD1TM4jyv3OyuX5QrPfJhI5w6coI
oiMjqsaRhkQevEUnd7AoD/Qc/kKbQvnT9MLBz12d0nVpQIEX8NWnxDbi5xgS8E9vHHHMsBv1pg1S
GVOEESNHWW72LGVSyTQhXIz9Bv8awIw6HipRGEo/R4TzoaFGKlZCU4WFk4NsbWd28gYVW/MLGnI9
ahDO9KUo1cCV0Zkpz8ywWOufDfzsoMoqeJqBgFnQGOYN8upxzBAgzVF/HeObqR8uiyD/veTu/TD7
MMmFkUrlGPmYF4eNucYw7qeiGmC0lZ9N7Z8hxB3bF7MIxFObaYQgU7kgWwVKhdNIN4IUNpEKXg9A
TK9gxnp62bxTvD8ZvDmXCBXtXrdDOXMl/3ukqni9GHuouHAZ9H1Abq/64WJk6lIceQdhAIHPYT9Q
sEDhTUqMTY3Qp4NW8unXOXKczTnGGn3ZDLhR5vo2Vg++JiRlpbFe9Gpy9t45Mrzy7ExrI1B1baJk
bpo20jocEpw/HbXALcPUbuoB57Kh9at1XUmYmEaJBaRYnrYdsnbrCguujdZnhovFX7yqdVv9qqr8
L6QGLPf0EBw7R+R5/KNXBcrZJX25CbnTOu6sV2/oqy+m6Q0rLwsgCsjIvId9qCR4dIP4SwYtck0c
J1YqWz1Dq1KLzkzIkdNTnp2ek16hCWJWPTqn4cLDYBs9OYpV4yJWX858r9imn63A2bkZ4isSF1OV
uLKR9PD09XAAtQQR8kdEjHktOTXCW6UiK68SI0M+qWA+7Gijlm0hTLdrpaurM4nLsaUxi6YCuZLq
rLMVmg35NQL52yzKdn0RHMwUNyuOvNOffOwxswPLQ3XSNItJpfJnadQusWaLpKa47u0Ga27QOzK+
C426/r2nzRImQHhxPUay6kaFNly2moS90tAXOFeZxsGC6oSLW28NZ3qbYtY+m83Z4YU2WA5uw1bd
gdAOC9f02Q4L+8zp+36X/vPXwf3/esdWSeMVkhxpbpc7FjLVTb1tfUnYyJbomOmS7G9big/3ZWmG
SCCo2T6Q2pzgCPfPxMvg6Reeg1dqhjbz6dH9/PKBtfvrGzUTNisjthkuSuNLxz/IqvTTq0sAyP1S
iZInmnK/96DZsaXhxgVgM9HoxEVXZn6vTdgC6tgMdag/UFldYbtyJmT9fH1qc/k1DNPRzmp8ze3j
bBNaxjrNjY1C3mI7zdWQ/9Zm05zZ0VKnXpVogam6XhBRV9ch/cmTmS+GJnrWgvZ7rzTemS3w+aLU
nNkRo6mTUQGPVl2MhoJFCCsNNVh1c3pijv347NBoQkrbAdq+rlZG4V3iT9GFAz7hN0dpdlYEtlI3
UkprwwqdYTMBVboJMHfemQCJb7uhtLBjrLOvpz/l2MTPjgoKTmXahWNCv1qFjph4BX6y1qiFj0iE
dls9Q4981baYtZ9+3hF4FDoGv+6eZFQUycmK3kXe4dlX8YWHv2dqD9R4dmaXuFWJZn4/7qyi3mS5
jkQ4cj0oRKiW/5PNgGAThA+0fRFyR1NCZttZRKPxsgWYDQXFxTnuzNGjiVf65OixZ0dPYutBGsmG
MINgHBZRVcAGwegc8+DG87cdBpMXQAngO7V4Y8PpcXBWDWD5bPtS6p5yvXltQvD2i7QIEZw29Rg+
Xxot5RS2Dq7gUQlDJay3HqHPCqGKeIVhgrf2JDN1GyTmDiWenF/QqPfu+2AyrrUCZsBCjZmiM7Oh
HPvE2VnW12M6BV7NTSxr0saL1ZEQ14nw0hxSv8LhoXbsS6PV+3vZzjMheJKoP4wKJc7fO3js+Rln
mIgbKTneQ7jLr6K+zi8GpIpV0NLe65S146PsTI5y5uj+PLahG/br4vP0HoyVNWRu0Az7UFI3hIWP
EhqmepNdn17gR4d0dshFOobkmiE31Jg6t+/qRyUpNmFU2cs6xVVARcG8DTvsueLxJpXa19OPPXIp
zdU6StSuzKqRWzfVMg/tvzDHzHREXbCTJdcaAvyPZT+5k0tpODOWRw5Be3YIYisjZ7EX4MbuGy+a
NVpPECHOFevEYH229WZnoCRhttSYUuMWodEuitKCT5GUsozhXljenR6yY4thdvQlfZ4NseS996Oq
y4a8+TI0cl8GruM4l1Cm0If6vSfNzrwcj5s+DMhxWtIHVxvrcaMHRvRsUJG4M/zxnMLskVGbY1wz
yQhNM+uoX6Pi4GaTjJyqbk4LDGHP7aAjNTzNmi3vWvE9tBYASlf4KyPGH8FwhwrXZOGAUG8gCd56
tCEk25LP7m3seafSOHNcHVlyc+QTKbFRGkOBR1gSFA+doSJ+gZnI9vQscbAcWRJz7K4lQbv0wE+7
gDLLN78xp+tU8akM41c8bvBmjnd+YQQPGHtYa0Ag5cqIMrQecsm60vC+rfB99uJ04YysWtVcS4py
P+BXO3jJxut/xFOyKTJMdOVCWiR1+h1m0WrIx6WJgULbSBjaRa9tPUI2SV0tqhBa1JfG2GwMP9yN
+FQt7MzHGB65s476juLcWHACtQK1pyZ4MzUStqJAh48EvcEfraozqrj4WhTDMhzwLFBC18Kcgftm
IbVPERJ9WMh2i0jBjzxXd76Ho3JkPON5tcAjg25R/Wg6xWoqrNe0lQ9ZDBal8KSFDCmqB+sn6RFm
xNIGIY63yHyUcn+da9LeGrE2T7ptIlCaolCZpGsDeeppbBZyrTSLqEFkqswv1Gl6sPt+k07qNcj+
DSyYxPueasqNY/RQrIofQ37dcefJWbVSkps++al7r+GUL5gJTMxJjFsFRSalAizer/QaBz8yZMSo
t5WPlLXVvmWSvyilAg1MZ294W1MpMYJxG3wbRuehziyqHyVU3ts4fJI6b6mk1wmGpXGuu/UULzz1
QfMmaL1gcIp2OSrPIZC+IqqBnZpwrLKd4bRQAHH0awrcFbnmpdxeGv2VP3RPVXpfta9pT5rrx6Qg
glcaDNcT1rqg/8tFlQz7smqptuOeHhVkuAd/HLIFdhhPaSGhtxg2j4HzlDlQEmJEgKdviRqjOPyW
9t/SyFvayTU25SmSsDjh+u6I3+GWu/qyQZptNHaaMjSLUG8X/ZSiLN5My769rRLELzG84d8azzio
CtVYGOurNGLg/I1mXybJk9FHK9lvaRA76C7hM5J7D3p7l8nRrcdJTKrO84qFjLwiiuloRg83ptrc
TuFwXTn5obS9JZm7CcuV+pHUoEwi44wAFUlyvuf8RwiRB70Pbhz7J4Q1BEhVN8AYA8o9izEBq64v
9UIBOk+dJQxR6WoWKQozJfmzH25q1XaLlnqm6Yz7yfCeQSJTP6j5C7W66HDLIQ7rcKBf2nL7oACw
qSN/5WOanVkGulHS61TYG+IxbOIorRV3JYxbp5SRaDB0yhwUgAojulDkkSjTwpwncAOnRjBGvwla
Z2NMGSaWD5irSQsNMnmG1KCfI1bPjpHGb61lX8vFbR7fNDaUs2S8LqBX4z6IOE9xIYQ8B7BdHgbh
bbDLRxZZYy16bNSS+rkZ9EOWT5tYw4SkCdeYlS4UiJ/4sFdadT1M07PSHxQkkTvgYeONWV7h0bcc
4m5ZNayT5MUTFGWpXwPXRgUz2kdIrUmdvckmY13mCopO1spX62Wq+XvkCL4rBUFdSaGnurIQAXWg
Y2NjmnTf4aBtcmxhw1jhKErZZCmmgP2t2gp9VroCcbDqZYa9gxpvGT8wFQ4XqV0tZKoa0IpB+cFh
Q2QciiZbozW+m+HroD4HMDR1M1+ZBX+5hEnsMaM499KwHLxbQ7J8fKvLjWdqS6vMN53z3HXdUraj
r51/WU3gzOHTxvYCMxE8QFGcNmESBwjdyKhUx3K5NfInBJouBt92jfQ5UbOlolRvLVxxGML73qbS
6aVYm9vevhmfyrJ10dpuGtwQh2sZ36uqhIcqISB0KfXetw6pPaHQnONjl1nOssizSxl7KjXVlhhB
X4MkWnqkHhlidgli3rHQLVWrjUYahW/gtTTK66m4EoJyqv6MYdgix/XL098KH1VTIkMpfx2Sm7oY
8LzMvvjxk+4rSzNvEPszyMbHlZfgo8t6GEPMpJoWx2xt01nFss/SxYBr0Bi82RXDYL/kUfYF49jL
AXfswu8PY8mUlFazLxD2TVoEd5KWLamifAQnX+/dknMDPa9rWH4vuEFt1IDV3TYoc5rDpZRwZqj2
hdnHO48qixZb0zJRVbzM2aEYBvkFjH7H+zZGDykG93JoLgN/2hTlsAwMEjGredMTfQcHAHXBFrYi
lr0VwWjorKcalyTtq9z7uwATmVbNbzqZZqlfr+3kAvbBGl9nADDYmzI5OLUtS011k/JFbV/SJNoE
Y4zPF3KENiuXcKOQQ067Sz/l0XH4I0YZN5IfMPVCSxyeGIwlHN2rr6HThu3ChAl6odiaDonBwPJl
UUWNd2GB2rKxR889HABS9arIbEyPJr8IF3JnGGTCQfom9518r9aI7npqVtzB0Pc3ScUXgKCMpmWL
Yt4Fldv2MEj42K2MwuvvMKGLEKIdFWx7Y6hZihNijUU6lSO+pCIoq5gpRn2Wn+BiN4b+BVzRqubu
7RxA1oqCp5SNWWkWh1tasxYGZ+RfP6MwcnZJo2If6lDwgpQchXixItZv7lA0/eI3ln2oggnaMU56
+NAkVv4QDNlLG0rbqJQP5pDuKl9KLiptrKZlPWXlzZinDUJJkex2BDB4KDnDWrdsnIsaruVieBwx
0uPay1F48KtdmfwPYWeyHCcTbtsnIgKSLplCtSqVWpdka0LYln9IehJImqc/q+7wRpw4c9mWqyCb
vfe3l/vHIERfApfvoRWsTK1iSgcOFgrVf5QOQWpPk9BpqZukwmJwiMOrAbZg296KzH40PuwwLGeS
hMEjHsu83xr1M4PxCHK1nMer7W00Jc/1ExhbJlJ7mLe+Zz8VW/G+3BMyDJ08inI6lGIqqMgwOvF7
AZF6EyODXeS7C9f+Rdxw3wIeY3R+fC0jCRi4DTyq9Oubv8pgVxawwUsZXKtIlczbsMBVkbnNef4J
m/2OKKbrts+mXS2DNMbX5e1S5dvWmU9HOGdVje+T9GAkBGeXmg7QkNtPBdl92drwJNOgTMYC/69f
loAJph7bZWZMvtCQ47C2GaEp3mbB6O04nlrHewnb5qkvo5NyrV032Z8QREE0cpZ2SHMkjlwv0bZ+
Ng5Gicrlzzvp+5zn9nso+zODWRT38cz0cjj0DgUkZUGb73iRg39pNga/K9is/UCXs9OvX2qEUsxM
30M+ejW9CunD0JQ2XeAiRnK5pVuUJZXvfzP1k+7QPSPWqW6EK2tasmnGZphaUolEEUfr/W0VlHgJ
ruaUN3BF0dyyHOa2m9I5nUFiouYsoo8lBizB2ccULk0H/jSp+oCdLZq3aajCOrGkx11lcMiOWa3b
HexgFnXsUpn7I3Kz5rPaIt1dnNSswXFaF9AVFadQZtHbrqIDtW0OVWQ51Het7sWTHYczt9O657y8
zR4VAL37J0xdiJ2mLfokyLYKnNFmAnfnVpY8FGVtP8qu4pYcFUV4DWZ3vEpn40A5SPE2jkRfjPCj
xOEvoISwhmkbpnLuTrPe5t+OuAvBpljHNa71HOwEhVWHoCy3GzkH2OrWPEc6KbYtOg5UCapY2oOt
DlFulw8OdT7J7CrK2QS44CxWThmyzGZaXxiHq7p9D/gb+ZdPzfz1yrmABWF5xBdWV8KHl5uzH91x
e/T7ymYX9UcNJDSHMWI5GZK/b5aCxxDxgZ+likSVc70v6yW/FlOlTjKfprfZGvgcgdJ0wYPXhNSt
WJQg8dU5QUlJjV9JJ4683o27iHlyN7IGtveyT1s6GqKufZhcQemeWZiBSNw171OWapC+B5UtGwi6
YmjGfZ7a/8LKbumMwE6k4Xukk7cTaY+B7lpVFm8ZYBggoeQJaZhLl3wHujt85jrLVKjiBMNBo3Yh
svWpjDX70whwN9uoMsF/d2IJ05pxyry3PrKmE09D3vWvZvSc3+PUEypaLcLFg2PXb/Qtbv1DXUdV
SVeLx0de5d74EqQOhFue52PE3eriZyH0ci/y7AcTejThOc4UXXIc25Pr6+Imu1Q+t50Z9lm9Lm8d
X8QSd563vJLinKwkAOj+3LZB9OxPOcj5wLb3XTQNlJc4HH/81X0CQttfmdikgG9ZzLvSTp7MHkC9
GRTyltjs5JSBK31cs1XDCQoVLEdBiNbuK+sgpQ7+zYVTvDWNGz6B1qr/LBaVOS3OGv8nETSJuB8n
XeNpqmK6XB4py2eoshHjcAhxSI51mvms+mp9Sn1PXzYQhIdA6u6gabwiruZ7zsI2kF8izv6h37db
HIVl9zgXHsUPzV6XILgLmUF3bBxJwUxpHtq8b96n0qSPWQOOoKiD6jLQF/Ijy4f0oO/HVN8uuS5b
s938x/mGQqd6+EP1MHV3M0hkCQOVjTRIfAvYxRoAcmgUC8X4mnEFoZlxEUnl0sHirCEeT6f+c9bu
Wvpb/lX48+8tTLlTUte1yzUAETH1XD/7X4TAIJbmG5yQYLzZZd4msqwGOqGj7jCaKOUrGk3cbZ69
BxO8sULrz8KyCqrGmw+LaffTkFKl6FkB5xPbObdD4B4nPc0nkW8KbLoAkMh8X+r6yyVNpzTppZ1d
2xByN8X8LjOt6l+fsioVQf4pNMVG9B63V19FhnwpJRN9WkOOV456lGN6D5B1295EItoNM2UbtbWC
KMoma+doTuJjt77Pka+/qQ6XN0uiDi9wEJ94CekVtGhYLimkScYmnN4XQLXnqOGe2G6jTLYslId2
cIN9aBfpW0oa6+INeR8XM5+KWzUVR9Hgs4WjSGq7SZOiArCZZsJKMl9sByjj6iAaRuahJ51KYk9J
u0qPMkv1MIHzioV/b95Q/gZYmqnKsLOaHybP0+tYrOLIuEvDIT7N46j2zYMydRnPKTNTYx1BhBD0
W4humN9Ua93bLyS3aF37XOcyv+Oj2P6tXRDFjPh8jhU9RGlTDO8tJue5FjXtg20173x3sFjsGWUN
fFVfrTEAKz3bhilfU50hzP+AXMzXUtA/XFNZP5ZUi3ejWvD71fRFlcr4s1rskIml/rm4rx/ADroE
N9fsgjwEclB1PzcLAJ7wmVvv8z67ppsOQC00EVkbPmSuYe6TC6TzamvbiccGkGjGFenZ1lH+OJaL
S0PSlO1w/GXs89Px5nvBzs47epOAF1q7YhkUyKb5sxIAmPrGAA5qKPeS5N3jXkDR8Huu/U1W/1fV
9o/JnV77TAWHoZE/bKNctKX5lUFkitvXfEtyykn2TWP17wv+fmxbDdqJY5p3j9mj/eCEZtdOELo0
u2ct3Prom9A6DkP7VoYWpTk1GkhfRN91tTX7tasf9DgBSMtpRrEW83tWm7PzvPTeZhUSZ871H7uf
tueNcrAoTfEYa9F+OGUKtHHYHCx92znNJvungqlJ3DbXz+vo2KA/2yZRBYH4wpFnRUBmT010urd1
CHu9yIu93fofY1BN19xb2lMzOoygLj0VNg5tvIE9f+g6Q9VYCk6YgbiDWbeLkxdPC/29bF7BdDJT
xJ4L6vypynQGbXE7e0FnXVREm1knmAxN23+Z5OOXtakf/bHQ2Dx9f2LGTxy81pHHpinkRcN6iJV0
ll27KS+mvP6Z49eZt+VxKVhCXItlTgv5rQZLv/DLv7TheG2coS5Ppm85axVBJffh0NTPazGJct+V
C8BHmS6vhrmbhAtXR4nbNn9zh6ACCVBiKBInm8zvjGwx5bE5xa8h8sK+X7t02y+BJLJeh/Wr3YZr
4jar9W/oRZgot/LeNlWnu22B7sisVrfn+kkVqWnmc6RpRXfrnIMw8z6xyBlbT3snf1kIHl4yXof3
3t7WGzfDhii5ASq/a0bX+Q66MDtwEqBlpqIyJ4d35bv9qTbcFsuRWv1ltZHsasdL1lX8XERZ7Zzc
5soccWa60N8mc07vdvSxsCX8sDi73byh0VBOZy9hYD2KVV/NNAotFU1ZeZbusQKG/8ZybXZDk+bL
bl1aOr/mYq4vs6ZcLI4awd9v10Xxy8sMVQtDJ/hH3IFNJKeuNjW59aW9sj4zku8g/6TOW97V9W0c
+vBtHML24CwiOOvBYk1tLHHJ88DfudHEIjSrFQTsFFr6g0NX5NEdJKlUQ3Rbv0xuVsBd0RLi2AMz
+EWfWcqoFNjWuCnvpXLQC30db42nrx4tuiR8zOSzaMDLdrbUTezFs6/UugSvTsZXt4+aNTrSKjGe
nBFgdO7wmd8vYdNRbGv20IWLoK8f8A5+qIAlbTnhbfNa/FFlq1TEdjr2P1279b4DSKOUNdd3AhRT
uxz3aRzfp31E6xUuxa32mHszqk1/F2IImsM013V7tGuFlNcDCmbF7mT94SjVd0knO47OvMZ5mTDb
BjMkbJhVAj5+b4TaumjpXykmUPraVq11MflGxZEcq2yOVY6CSMj0zsw2VnEs65p541luYX0NytRZ
jsLm002sJkyfTB9WD05v1HdQcL2IJe2pl9p42V9lzLgLirL9VTZMHcIzYY4f+kBqrvaszAPbi8P1
t7WUil237BPFVMfOCGYUEAXWwNmX+La0eIVWy2s9KDd8ZoQ3+wC5XJxHJNi/Y145t2zz/O/FuOHO
stv8Kc2y9pDl/fzCp9m/VwUMw6SKXG4TZV3szLKu8UiXzH2aZ0uPmRXShycrBpmrIHgaF7pgAsur
PjTmxH6k2/BRWI77WY9N+jMIfPefCWuKZovSrbrE3eQ2xfWggsfAapFkU1/Kv8Lpw+Ngh+VLs7lj
4jN9v1dl+oglsf2ZI9u+0Ps7PW5pqHa+P+u9UYq1vI8WeMP0dP6lC7L65UdS8htkMx1z2YyCgUhs
ZfplLDwbbm44WitHurI4zn3BgdMs2R8V1gqOQ6MOFOWIxyWig9s2g2LbNv8p1Ak2DBpvYjPf5+Fq
HzWNhfhNrqwqxt/OVt/ku9Gv4YQti0biKz7bdOWZgXbPaE9L7P9kWv5EDuyNZuZlV3P13luTMHFW
VXbMdwneC7bYek8KSDvkHzDyMeinl2YqL1YXdLFp5wEMuT7Mq6LK2MzsLS2XkF3dsjGPKe19xWZL
jn79rZlSqHrWCdoBap0JX8O+f8PCdYhrVd5+ovccYFGEKMpxK1f91zgX5et91LgVyyNXhv3YGsMh
rvv2zPpLeM57u/JLCZrGdevtfFk+prP3aFvmqCtKN8KVXsaC+2+p/tFdeJJGowChEJMLMLDTz3PW
URvQ1CDe6uIFwfskwgK4VlR2cZ5CKOJWHCB389qtKdX3a2O8a2V90choWuujhiaNMIM7V2b34Ux1
jNLuKyxAbw3eo5qQFxcniC6jDea7j44YBMeJMczAQP4jAHgUdwSVtg9upbh11mzD7jM9nVayNBzO
MVgC3mIq09achGRRX4dpvGSWwKhAQjU/fT/Y+sP/Ycu54f/i+/3/hTZyGUU/hUF+irK+LHZ0Wk+f
GWNN+3DW6c2Xdfnk2JrjOsTd6a3PZVDHKlP6b1u027vuB+sUhZwB75VCrkPF2uAey75ZPBg6uVCx
z+n5EcKhJagqXUN9cDjRXSvCK96BqcuBwufCWnTMHX+40I4wWjHP4vRfWrRrkHiN291L1/zixR8a
+18Xauds0iLvIBKARY7zwcNY6zazfLVLK95F25QfdGYFkmGXJWIbHbb57DXTsl/BSDI06/pvae3Z
r6yZvMBWL5OiK/P/gLy2+9FZZj/mDGQ9T2ZydDIOaT/Skun2X4uAUs6xyLZsctkOmw+EmR99N64e
JeITBS2ONLeu0+nVCgv3xyD97XGdlH7ugMOQuZQeqq/aXMgwiMIGeHjQc5rW+ZVfYnrJOnRUhtNs
ce5hZlVJS9zmZx907v3lqpf/Vh/XN17KntbQKljNqajoCeFkmqZXRw3uvw1egkZRH6drgEoHSrt1
P4fQy05Zz0Wd40ikcSmsVP21aujdDTmYn5HOus9wbdpXd3TdYxR0Q5hMevEffW+14kUPzpcwguuk
53rHtM7kk1f2ruYdcKG4uuC7ACM0/1FihV5cyQc4gNm/kmAh7lRnwpd8Hcfb6Lvrh716H5xRs7OF
m4uWGZbl304wl6zcaH0T4+w+hjXAq7jPwvnsSLgBS+Z6Xy1G+73ltEt/zGvgZ4lotPceVbV8iXpV
9SxFo+YDJl/3oIcZWTyL3IqfsimAzJZyuFbr2p5lX7rPqe9ygSxX6vNz2OQ+vSqOVewaw60G5kZX
HbaU8sZUrOE+9RizPMkZWI0fpCORgrz4HCM3YjUW5DJjjzPr/XoeDR/pJMbf+TqkxUOtOlcin09Y
sqE1+lXMjT9sDmtnswQVAZNL8xjJ/FRknv/ouppZmQnq6y2YUToOqaPSq3Cr8rV2Czb6wKcLPrHW
cZh2wltQV9NmdXOMScGm1Fa1fhiBSy+xS8vsNZw2SbGBqO3YX7kv7nie5Icc5MYvPXQ83apau1Om
hm5IsmJJL2pI1a+wDPzz1s8pbu9S6USXnJtivUTRY6bG9N2gc98jvNmlx9W65L1fnkXRuONu9sbR
o75WywlgYjrXMVPN1VMIeuJcpFP32zcbPkDNA3FQjdL3b8RdvwU3gQ/mVTqKXIJ7QmvRu3xsxTfS
hU330eKWblL2tXvDDB9+10TDsp1jZd0r5S/FX3r30wuPnSp2wRhu53L0wqtZme7VW1chKHIsF+Uq
/zIb5P3ulELFz2oACJoj3MlHYQRrVQ6SNtul+jHS8vnhKcTncFPDzyUicLNl7vAhtga0xsBey5l9
YQtDsiuaHIIEl3XuJMLf0WaNUbspR+wndK4ID6rJ/9T21B9Wx+8PY505864qHdvnZRLbp6BW9N8U
baLb+absqSid9PyfVcj8zFVhY09W7c8WGQcYycoeUm+e+dOG/frp84p8Kju1nuu8m64WUOVPCt2W
fxK9/qDNZFMzvWbOUyhliPm6bvZxnrrs35SJkf4q3ICvYWklcc2x9Pbhkka3JqyGk1Z2/RJR5nux
qlZ+bkbVz3Mb+O+qMkW/CzGE36WJfBFHrRi/Gg/H7X7gPo9dY99b3nBz5VKE9yc9szQ/lVKpmfmR
urR26VRnBn5pARIiMzIO7XW5RDXwQfy9bQAB29kYtetW0nkru5tfDyux7YxltNTVrVhUqHdiHdVH
KjdsmC5Nm9NsrdvFnt28T4SINli7/V3drHKNEWBb02DFYVdBvM09SRBh7mvbBehoDzqm3doUdL3W
7ecAASQ7VdRT0Q1W9cFNR4s4bXnY/pPAE/c+nxWKyDgjpYRrO7wEZV1+irza/kZpiPYkG9aCrsrn
X0MbRX9zCCAqtpx0ueU0nV2HdWi/N+zNN6Gm5hpViLzo75Pu90YW+intavUoZup6sQzcOdw5cq7n
nfYjgxW3ICKmbsevz+c0NTuGE/lWR77KFpBiHVxFYLaDavP0gbGv5k844QY4dmPrixyzlWTuyI68
S+9txY3gtwSrojHk00nvZWON73Wg6ajlY0KsCaJlS6KtdV9KD2OIPcJ7bhCpuWYPzMiUreKMX5m1
o0nCr18Jf9u/Kd3yTkNZtUD1SokVr7cnKWmAzbPaeWkUBIbBsutzWa8NgmeuHgOnsM9bi9oQNGV1
kKQtL4tnieeiMeWTNogV+djB3mNfrhPUIOtn1ZNndeZVAmLuQ3N0BANQCXlar43rYgbPQ26da44E
KcPhq96NgWz2Khh4GD3YmrPl6V0KHOqhigS7SlB3tyhYxvUwEKvIYxkSLZ8mkbXPaQ5fACh5mqVx
b5vg1nH/SXfkYVgRA43dBetxZSBEltuXUPcbqZ8vZCU2pIsehwRDbonS4rlTVrCrNry6Luu4JXdO
5/5sZNc8talFwobTyr3bOvS9pEUqQau0rfytnjz7mS9L/XbHjNBFUI3Dk2tsJWMpmujcF1hStX9v
rW8rOTzJ1jDQNKXUkyZVqoM3NdIvb2/O9jogLZw9t1MckITfa5jCXnrL5Nr8mInsE5D1pSKDVTQ3
3TkNRE1L87p1w5vpZ/VSWHJ+WIM7ANXJhvV5cizrQ691lFjZYF2W2l73pkvD30PE8h9TI+oce97A
g12leMCSz09UUqG/01CiU4//wOoA6O4puGIH6BNr6+yk48RPHIVG59H158O09orawyr6nMrZe9et
HN4j0aRxKGzxs+n88mAPlHoHy1DuZYmrLif/a14FKmiOGLRjwNlDRaVu6i3w1vwpW70+GabMOWWB
XbrxEAmOKH3lTe2uwISN+fej5813rBcdCPgB6D7+QqhnqTm2Bnwz6FWjeObZoU+8aN1pe2zD0txU
UIzTj9WgSu+91N5CtLO6+NWGmfuV9iL4YZFjE3Fuj5kXs7t6LQKmXSBA4rLOO2oAnZALyLSclWiI
fZloqRk3nkf9uw09q3sPl1Ad80nXf2tcTLSVNlVtwm7K7FpNzOk+fuiwjJvVWO9TZo+49Rn6w83q
tkWejGdHbryuDKgjJEz7wR+nvXRS773Nc72rczMhwUezfS1l1ByMxLqPsf4o/9u2gZPRshK2iuo1
/zQclw+pMBbxEIu7G8HNZMWPoKG9hyoQCvdEaXrtxipw/f+mMCPSw291UjVeHcaYfy6WcUkMMePf
hZJhkjdN/dauar5pVuBjOAzi6rp9KPeT7ZU/K1c1zzic/Uequ+2T1tj8vGRO+eCHWp2rtkQ5Lxrn
Hrdz2thhb3nwlt787nu3es2K8KMnu/TJElmfUTetpGrZlFq/bb6mpd2emn5eD2zb6Q9g7vaDPar2
Mg/gduyN+FWo5EawZpDRKZ2MOHtaZDcSCdHNYaNjvVhdPlBdHfIFmmuy+miHSPXZOeMD2q9Tj6gQ
ULqi0N3r9TXzFLmvsm63N1+y1BLWyjeXtMES/lsnVoRiydp/81SQtlnWyW/37gQmwwv8+TLZVbkv
e4GbG9aaeFybOqwWudTjS0P0gcuGVv6+HaPuddWjlHc3oH/QdpOfLNvGZUjZEHfchpR62CwhHlYv
n576fmtPZBOJYnGjaNxYSyL4m6mWH4Dhimdc0/RSTzOjw2XmyLd2mXkJfNPt6Pzablvulz+tfAGy
3jnREQ94bBIfCuvbqBhoTe3JfQQz1z9MtOVjfwawsbrBe5AWCiqrdUoUja3hHM16fMUzoEe32orv
bNDscflsJaNC3zKWS8A2ZVZhWVZEeLzi+up4vnVEfF32lUnZL1kdxseuHiNSKWvUPflLVR1U6m1U
J02aopqRQaV8lN2zxv+x4yUYggstzgC2orazroPl5G/B6HoXd8bWrbDoLj7Y3mcULkjerKGtluYs
aR56V76iLTzMMVpjihrml2wzFPwDDCTwxk3nXId59y+fPYc451p8W3VXfrJjdxklIBF9TLjPJzFz
BZlFJh9kkS0f4xTOpzkS+aWo5+JtmSYmqRqmjEnnE88oExvlFzrEYIV45E4HsDltfs2AbU8W6BDO
ykQC4m0Ilg6FDrIi2qyxHPxdEX25ixVcs3DrqIJahlOTLt2E7dS3dhwMNoB6k6ofi3b7w+Rr90MH
VnXk+r/uB6KLJySk/vdK4Rtn2bxjoJ8HFBN5rLXhr+/DZzZX84hfHv3pM0BlIJw26wGbfdFIZkX+
nYe5IaBTetlDWIEyL2jtPctlUn+jUFl/oqxY93habeLZG9YU56uGUlD0oevclYJMiI5OoduJA41D
6bsUeXvrOdixs5BaI1jWMbliETxxh63YsX+pk8fT8sVK73wvVud+FwV37M2UXoJclIVUELfpwWMQ
+wfOfvOctjkEtlRjuyYM+TtJM1ohYLOiPPOv6qvQof3AwyDJz0kdZ5IUsRR4lDxT43mhbgIvhric
zGRPzBcpmIHeKlpuvWOVLz2C006VQX/FJacvBL/twFyp8zBxs7yEWcC7OHjRVyiWsdtVQa2iOOhz
IplTgdISD4PTwARho7+T9hzibsqdn/Qs8uwgRdc+mnIDp11nNe+QdkxsmgU8GKftt7zcxkMHTPcl
BRZ7qTg3XvUk58fe5no3e5H6qbZqTdrSZcjHFVAiaFEEfZE7AAggyEW51yQkC1aMyw54+jpDDkdH
Rt6dVx7Nhg7ssy5xVZPRyUoCnbYYSEqEUYVLYs3FESiSdTZ9Ro42mLmDMhr/kBVFtysctbzVEcGw
fCHjlKVo7iAQ5Cko1XJdw9mzcUlKdWx6E4Evz3Pk/CDkDy46v1D3xY03SNPj2qb+izWpVaA4kbrh
klc9NWVpv2Zj6jz0lqvPTbmou0Msnn2/0N8+Bmh99YwUz9EagGEYXR18lFM9/vIcR/yZdTFQ7h81
F1Zvct6eM3djnBtMUqig2M6JZkn9W6+DnZFK7QsIf4t/7LXqz6XHrrm4g/hVBff+pIwZgRCsh8UX
53di/WfWwTw5k2rO6PW8QVXkR0FMB7d8s0vOrEOzRM2JdhzgCEVt3rh9kAPxy2yBnB5tB+6UM+nq
LXzQACz2ab1GD15Yz7+6zcrgPeTjYSsiazfOABW2Uec/QwIFOcSlSO9V6oPeGXIJJjGlSWBo1D9d
jmJNPNf3nryorqZkMtq7MA7ZfnquaU7uiOmXObUg0sY4QtwWvsAO2roXZw6ada+0Fk+NM7NphgCT
TB4CVgvs6Txy6pqRaaLxmUnE7ZlBCWdHEfRyUwxpRckq6+gRo2qKWXy9fRm2kpBFZ4XMoLXlc2tt
GShjxsajeKSiHwNkITyDrdWSmV/s0Uyxi22dzOHWkJhz20/WQPt5RkE7D1MjX3xOEL8KByKjJlL8
KiPj7L0CSNGolTXvnF66CUeD4Ba1BSJrVgflpe3LWe/o8/HQmf0GlVG7pBU6e19um//KDuO/DcX/
i4NU2frp4SRMoOshPRFQLArCyZlzmErk7Nmt3VNpLc2l0nb9qiblEtkiJ1aQ47pUS+MkPovk3URh
Edkq540YSQXeqVXfWVN7l75X29+SVDeh7WXz39HBU6LTZt2nzezEeb9ufzlN3n2CaN7jQXh7D7kV
CrKV7sKglbvaDNTv8Aw/mBwLFedWJDPm+r7pic3aehAl5WEujG1mHT4s1sE8Wae2OCp3MQdL6+mZ
UcHlhUalba+LpZ1j2Xecu0r04CA3cm/ZWGT8KpM6luE87qKyrp60FWQs8rJ8W+gWLqBXecXHKBf0
8nxErschH3cAa1bOZFL9UHU9P1V0KaFNGeKjjcf9GQsZKajJtn2+lLU8FS3iHFMIVfkjyqzpr2Bi
6DElMgrXeuaJvSLXp5w66zlMxs5FKpxLb3ruU07dSc2+wfsbqsPooOLPEEhZXAK7voRFNMmL5YrQ
23Wt5+CJeyxmRsvqxZ1wcEffCW55mREIDcw0xZo4DVODACbdtLFOtT3Op2EGwB1P6HmPBbKnlcxt
tHzMpY1FVrXCeXR06D+h8abvHImct0qM1Z4CNM5A0cQzmakso9e5HIhEdoECoO7xvrxKDaB0NwdF
dLQF+/QO079ykH7mPul8vR4R/4x1obw5CvdNFYR/lrtbRlAsO4tJu69MuqzR82hZ9s4xDD/+cE1g
RYfcUfDBlCvc8REDZkPjc1wRZO+GQZbfSm3LkRs0l26xeAxnTYsNrUqAgPt0rMBbYlz3NrtRLxR0
O1NaPmpumZorOWoUQs+6l3jyamIqUsqv6LwYIxpbFnyAS2eq+y3d9xmiEYQoLO3nCUMJgb+3Mzs1
j4GdrvUp02yeXGEiEabZ2UtJj1gk921yGr6FNjSnitex7CXYVPbza+8TPnpzXNXe0h5dYxfqPMLP
W4krJXlboDFGU95/18Uw2bsm16vmA0JWeOgXHJ3YXa112hO1cPlxPQNQWvNgteDX1jSsu9E2q1gU
dXpD91Nz0oecyI+BvTTzAx4JwZFsnmvrq627/KQFWX62YvNNMN4LfzUFhjW1Hh34q6lWfnF0A53T
O+KYbjsbMzvvipOYfaBPDEIUO0C1oWlo9mOdT95ObVo8b9kQ5DGSq2pQwox4A3Ib/BY+JwNMvlU9
e4HDF7+tEVXxTcOgiir+h7oz2Y7b2rbsr7zhPjxQHOAAjZuNqEuSwZrsYJAUhbqu8fU5IfvetEIi
mfnG62THtiyJiAAOTrH3WnOtyopBW9GBu0e+ES0MipwL2TXDTnddzjY0qlY22G8yzKRCzbwX5AYR
ERfiNxKxnm0SQUasZC+GIcCKOSCiZqfNP0bRqipH75qOdYivhoG2Qy43BWAxR5X5EK8azRw9tKB9
fVFIv7I2FFM8dOoIa5eJaIunSg71O4XWaqVXroCQT2mRHC2k0bUSBRSJ9Ahdph4OM8tD6Jor5rgo
Gy9G0mxRMruIg77/TgIWvdXG61Re0jS4GDN2QYE6ZtGs0klpY3YjNQPu37oNR0FAT4iDiQblc+pH
0YCc2dGPoZs3z8RfR5cGr+e1b4cVhT+7eB8jdBJZE4wrFC3ByjdC5YlJMPfnxAOQAteiIfVLu+M4
RlvmWYSwO8auzt/10aNvoAU00JE/YFlnq2SF+kEUyvCOw0+Yc6Ps8zt0mP6qLXrsEAiWr0tBAVd6
qb2jetO+sRp01EdJTe5nPKRo1ypW8dI6kb+PrBqdTZdYmT4TvtY9OrEUPish6LAwqxo0F+VAGa/B
HP2ecwYcdSK7BCL3cubDfqPOpOV7ygrODo1Mk6zSpFRv6rRhsnLtvF2YbkBkoa/6CARGN18i4pHU
hq3xuoq74jCA6HkzXenxIZMCv1Or1PasCPRql9a9gWGozCnFuDTPUoXQLU6g33W2XUtKvNNSOFAS
rz3bbubCjrM3pS31F4vEwF2uZOkLgTvRGzyEalO05EKrrksKcRNPLqTPO5wf2TbPXMl55mVKlg/N
uhelspFoljaN+CE3RIn/+SU+6qBO//8fECOX3FHXkWWyVoNe3ZpjLZZq2I9ftGg/+gJnVmC7abAQ
dCJeh5VCMp1i0OiqelQWzmh84RPXP7rGmSOYHSvn8Mg1tgpykg24J0n9QFGSazk03b7GcUlOMluf
BzQMYuOpwrg28yLajp6tnZAIZjtD1iXZmoa9ZcyQPpcYSc/e3AiDNVXN7Ekf9OjkjqG0FobVDJRy
wawrNLKjmejQtW87icjo8+dhTCbj3xic5Zn52EkqxxSC/pPtJC7FXd2QIAK6yEZRmIzeN4UI9AiT
lFsnC0444cZwSHtMEqwL8KHUckE6HfvV3m/yd+re9v2YWIz8puip4YUYWqYMSz0+4k3SnzrFti8i
N4hvZM1URMZUvPYDI7XmTIjJiz3SUVrQavYv076JXqM6Tk5Ni6cBWY/8ImDpo+d35oHuzbQuOht9
nWGMyhVianKwncp9BGhRKP89n/V5RoirEO9moQvloRv9G0tn+hqUCtaIwUS4nAF++mI0fuATPs8K
AWHB80kFaYouWeZU85WFOVTJypdGf5kbsfffQ4FY53QEL8naXoH9keoq4YYI+69VI86uhcG6Ilqi
HEWmlzefj8nph/5mSE65xv+cIwiS6ezCHJpthlgIePXE/x+I95YOm/aUDYiFevXzS30wGKzp//9j
OvISXWUnRYyhX2Yl9javbU50hdV7WwTx3efX+IFb/N33OZuVisFJQkGLe1s4nJzsmAW2bZSnwVad
lTYIfBkFWZoRx/K90QsN+TXBo1nGlk6AP9uamohPrUUBsDV6ThGcBgie1IjYda1wM4TAf774oB/M
BdbZ1NahMKHIFJrbCAGbnAl7rN90kSbqvFRS+y5xw2Hh2ARyUiCcimRmZVNgzZwdDWua7198it+z
MUmO/vmZpKE0ghC439bOlLhdV1jv0nmpB/0uDxsjwbTekeWomsZ9lExiOrP01DvE5uodW2v7tUPz
uEG+AG3HroUTzstcb5D2q9WwFEKtH1rFQ94NhGK4/fwTfzSIzmaUcEzLvDV9VoS01jmlIxa8EewE
UKpV7ld35QOuhnnGgKHM7NtD6We0kStrFxHON1nc052elOEhidLo0UFOPSJxzZ0H7I7uZdzS01C8
dFwWaCNv4UUjDvdCE+lQnyEVG12TwrxIgmITWsg/vhhFH9yN89yOMM/gmFm8vRaAkx283mMdkMRc
DzgGP7/fH0x65tlk5KsxuZc8623RcX4MQwJbUb7Uz7mYKFt69BXl4aNvcjYPoVdhy9jHDbmVZY2o
Nx0fXGMMYkbcEH6xH/rou0zX/scEhN4S9ULI3WodbyORvS5szcDA2VbUL9uvgtg+Gjxnu65Oj3Ty
nytmVE3RB3zfeBfrvIxO/oDOMs6MySSIyCDx8TZ+MWI/eI3Ns1kP4r1ReGnTbEOtV24lBTmOerAk
iPJKsIWHmv5sai0lVC3qtAtbaSgzfz4+Pvq2+s/31EkSLI6e32zBaFCNNkRIk1/WlEjKIWLeBJck
bjFL0XWLQvTXy88vq00//zfzvHk2cTlIOQ1K/ogmQUINjhHtm2SguU2/nIJBWYmYTPKg3LttSBWt
Q81n4hZcx2nKXqgt6q+wvx+Rf8yzCSmOkC5VqEG3dtAae6sKJdVAqU3Z1IGM6QGlRD7TfZ6nOupV
dnsJEnBUDOpX25KPYHnibLbi1Eg5l4D6LS4a/cF26ZUs6MSgRdcUIut9AN57pxTim+0Z2KpqLenv
KSFp8TJ0MmQYYcf5RgOzhVG1Ygf/xcj4YGfxSzKJoapOCwh2G7N0PrhVFy1GHCtkY7fqQrhBiUXR
Kb94tT94Ac6TStQs8PMg1sZtGClinzu6MdfQW+/MwJtC8hBi1a4frdKCaAUfndYXs+OPpIPfDMPz
oJGwqVBbtxY/vqM9nVdVfWSTn9wQEmzMPVmY7TxDV7dM8lZujKCByZCP9rOJf+GA6C1du6HmLlhU
051Krec6xg61VFHFP3ldqpH60ce7pIa+MlKHlEuUK/F9H/j9/UDV4H7a+XKIlWZ2mSrZeNWPMlti
o3TXiNqi41B7KXLo0nUht1sdagZc1xae753RNeYxjF1n9cXr+ME0IM6m1kzB3ynadtwWrZu+uR7d
mETVdXJbldFUZwJG0LOJzHWZawnar6DR34URBVhtaWPqtUQeWhumvXbQO1J7ga3QpwBz5k6uqk+N
VtdfHME+WAKmMN1/LgFuouPtYf3dqpl2Cnv7DoDEKjfEokYu9MXA/2ApE2eTcdW6VU+XEmtJH8vN
WFfaBXqlZCun4tTn9/ujS5zNut4ofSu3K22DlLBe2VItVrgscCk1dfvFnfroEmcTLJM1eCFyuTdZ
1PRrpwraJTBWZ1V6yd+hfP/TydDr9+ziJXmvfkROv1EbKTG11n8lUP/nl9V/EqmnoOWffjEJwevh
1LyXw/V7xcf/d+zx9Cf/b3/zv95//JTbIX//1x9vWZPW00/zgiz94+/f2n771x/6lF1IOPZfuXTT
z//7N6cv8K8/jllav6fvXpn98pf+Cn3W1T8NW8OkqlnoZcS06/or81mz/0TqZSHglqqGEp2xlbIh
8v/1hzD+hIJgSccx+EuqNdVQ/o58Ftqf9hQf7RAjzV5Vcsj790e7+msS4659GKGnSX0awf9ntpM6
nAxDOBoCUj6J1H85ctdtF0MlxggVhTdKlR3yPqJR1y5yyAXwAWiwHTVFbizXuk9Fg8s8PzmxiRh3
FWAhg2OTHwuDrFJLVy9zE/APcAoUWGKgeZXeqXmxNi3sOYjNNp7tK7OoubMp8C+DNkxnsRI82H6L
Q0OpZ1iC7upmAFZdIyTn8H+BQo9qyShuGtyNM6fQmrnuqA2LYbenMn4HwGJL2QQJgUQKlYSPdZLb
bALVRWdGV1aK965K3h1HjNT3R0LVVecQjZk7S4JsHVjZS+zhHI9TMbPtZCf7qdDpsLIHdvaUVk89
lIgQ8chMrwr094G7s72EMntkP+EKfhFltY/a8tHCeUkEfRgw0/vDbaY79bzv2mIfu2CL7CRsn+ic
YxAphoWHBeoQWlM9meb/Pg6SBw/LECE1bjt5M/pLze/NVZHU1bF2Zb5x8/Rm0HKXBenWp42jlOkd
Vq9ZHZVPnuNZ80YhYll03ExLKOuxuIVBgr1hagA7YwuHI9ROYtDvhj7XALXi1iKuNLzEwbVAwbV1
G0A3I4ikpZ/QNTWVNkQTaYwzvbWfBqQ/q8ZxrzU0XzTz7w3rVVohNX8RG4RL5PM+o4vtFCKaj35l
L7TgWuFPaUhwg96saFpmzSwYVcwEBh5HZE1abyvzZHCvzVG+BDAwVLM6+nbvzzzBom47gKJJFlwF
ZrpwB8uCuBmjeX2wAo7TXnEVRHmysDucohhvvxmdu69qQF9hbK5p+QDpCbBvtpXmwPK4DEtLXcTi
fVS0hJwI96FnUUfbtuJwnOGNjJbCGB8dK915okZsFT8kIRr3DhxC5kWwbcR3U4ucnR1l6WbU4eOA
ePbAkKwa6bxIKzkiYFxgjrhHL4grwqq/5Zpx6dTwfTu1nwvH/dZaSTljuxjDWajvCvBgPdumWRvn
3qIw0sexQvng97cZHChpORdRXzwAftvYarLhmHF0evfFiI2LoRjvLJEfnVBj0Q8z9OtC3YSi2Tcp
GOFq0Le0Xfe5oA81epcGOlpcztpbixa019InBWHLLM7HZplDbPMqYEy1uc+L+NHWA7qgWfIirGPh
tPE8qUS98DB1oHIeJwrdpo3Hm9wPQUrYzmzIC2QT2Lrmg/Ws+vpVGXE3A5EbmzqnkMD4X9ZsX0Nq
+GUVL1EB7rUIH5f7rdecFdrHYBZN/YA0Q1Yu1Ln078bCPriEJgHDkXs/a/YimGvleNIb4Bq8O32i
PxhR3cwi96mE1+xNPwT76Kz3QY9WRAlLEhxAEJkhfeAgKrRFallXGg3E5ahPcoDI+hYNb5VIcRDW
1Y2StBf20N6gspgP+viitdyqob8BJAqNoql3InajefAwwY0n2lRRqvMsbrdaL18dFWhimqJNtlAx
02uofLJPnLzV5l1ZznUSs3IfFl3HqI4cxrifaGh9Mr5dddn28sHK9qqTHZPm4CDvgz+9M9V+Rbbe
qpbpTiKSkfi6tS7b9HAgbcfDDnORDcU6N7pNjKOt8LyVGMuFLcP1YHhLhbKG2dLsJpBQsatZhVeq
pmkUOcDChk2XX+lwraCo3YH4XOZBewAcC0jNnetKj9cp3VKen+uo391V0tcHXusNBtsdEoHF9De1
jgKcmcxlay7M0l/CGMJzFuwtdl7Q1EQbsNO71KI7y3gSYthEabmWDUwcZyFSC6/fY8+2ePDVK5BV
a2D8epOVYOOCi8YTHGvGRRo4u8xFV6rql2q7FXa/oWy269JsH7YWot90I3Lmt1Ss6shfTvekoZbm
+dZCQhWZ+oJEPs4nWEOplevpx0nHWHoo5GbICXajQSOcoO6mKveNYh6AGWIiGWdtkhydFifYvrDC
hRddQRNYisG75jUnYqvbwLbakmTOjkluYzHMMiYz2e58E+Bbqm7KsMOcwwKSe6vRRw3J3XLtfpsU
2nr6d6v4L2jML8gkr6vHtlDBlI1U0TzAFWKe2N0SHyZ9The0A7k6jUW0ykOXhoeo6FbTfQ0rfrse
YM6kIA87aFLmQqvMhS2q+SQGV2mA6v5l1suNy8Ekz/JLq3bkLNL0faHWqKLzNz/DtyCj7CqU3oWf
anuB+rEMi6UGSq9fd5ZLv7vLZgOuOQhmajxu/LI8FsxERCXMbDMfZxkm98yIH42uuzPi+nn6dRll
j7jErhQV05NlPOQZUmGEpGZpLMo6OdZ9ciX66CpSveu6Sq6QZQPanrNCHjLbuvAa/3a0/HmFOEnN
8aSnzkWuGztAQUwy8RVa/V1iJXPfT6/AqtwNtneLXO8uNrDp1/XaKdwnDJ5X5djeKVK/0kYfZqQ9
q6zsOHqwcqIw2WLKKQPtgejCo96/lhZDrFbXdlA910P86rj1otf7had5p37V6uEjXIUTXB8p2+vG
0vaEd8wHo782+BkAJm8MPANVpFyYb8FA9lBDkGk/zMnGJM+9WgAdw0A+OU5PKdKokDJNU8FCjIYt
xx+CkJF4eM7BirvjkOyEHa71qrlujaBAXO2tSmOp0oWzbXVNpsYpzJ3dGCLX8hAjOt49QRFLq0aW
44U4uNSliDKUGt0SOf+89VdImADgpe/qk51H13FoX6S53FrF8IK86zquL4K8flEipMvCeiornKhd
oF4l6qOPhjOq9ziCj7KokRsvsqOXDzuW6mvQkA+DHZ6md8bSqoWViXeXYZd4GX1Y7aow+s1Yjvto
bgXGTQ0is7K0oy3117jov3d9Q1FiPOT5eI+A4iFyOAOL5pmkxysIUahuDp2RHpFm0dI2jSVt4oOD
uVVjcPvdgKxs2JQ5XZJCWZRtBThMfcw66A4vOthfCC3UjSP8uBZ2g4QyHUbmgptSD8r1kA/HUh13
orDXMVoBtjb9nH7MvpCkkUuGtQy8y14091gE/Xnc9t+p7TwX8atttKtSm9vavveHuTqlqYjmplLC
k6eOj/noIrFF7csGZqvIeNMh0EDv2JTGq+i9Nera29pX+E68c27rsDOGij1jcRwhcAa+zgaZmB3Q
DePcE0AIS3YDABvqmSKj1yK/IxRopmXpzrK6S6bx0YJEizrOkzpSu+jR81EoVPklWT1gH6pD5V6L
5MXooGf6enOHZPs6aKKrobQ2aJqZILl7vrNVK20/RsY+csoLRbMvsEJdYb+iG3vDMnZIAuxEhX1h
Cx63Mksr84YF8A7H8F1mtXeQ/k95WjO7fK985aZDQj7Eyqb05cEJJfY59yb22G3LfmuhSLZ09ybE
I+g7w4Nuh1cNJ3Phj1tXZ8sWJld9x9wBgjwavIu4i8J5CihimedvHFbUbVDoMEjYQpp1jtmswBE3
RGututVdGSLVozWKL3heev4hBo48RPapFIM9Sxt5SMLoWDWnrtlEGSLhgeBlnNz0STljY8YXgFBZ
hmE3rOpen/VhP+xrw91qlTyWHbA8PqQZQ/dUy03qmSfV5U+BfornhTuuRjtHJUM+Yu/rNK81eBiI
WocQPCZ7bpUhkPpzJxg3JVq43eCw11H6YGfJkkEq5/GA0Vv60A28qgGKWtrKzKmhmihARloYiY6F
0575XK5K5PqtWRzYWHeHtIv8mYttD/kLXiuVoVSmEITz9OBCgIXZB++lmzD75mXuFU+N6V1XJGnP
TNrIM7286wcfXhxJvpiqjaX0HHduqvFGmN0dgIhjkvOK1GlykSKWZJ2x7JU5RdaEKMfI28WxMiyQ
/5WHGgSHbwQX/ZjkK5zGyUpo5T7VJErdJF+2ePiwt3K28QMwraPWvrhWsQpwUVYqBiS1hvmkOaCD
fZQaeUQ4vQ6hKa3eKtNcG61Yj26YAkTlZcU+8lSO+FBHvRwxDANxAvawoYmG5UotXsC7sK1w4iNw
RQBFJjyMyqAYP8xi4ASoRrNVL1t7HjSop0fetvhVNwJ9OQ6qtmqbnJcRDlxxH7rGd63131VXxZdu
YfnHqMLE13EcMuXVKCN1hmg0XimOnhwiqnCHsMTgTCccDPKIoDaDZz2v6++BKOJ56RfjJegGgFBw
pdGxSG2d572/ktLLeL40fWVX4Vex+k3Zp3jQEjfY4Bx0V7pGlTfOQSzYLufcpBDwf8xmbhjMoah7
9EsxxJu8BLko3YT9jOyWFADzhchaZxmiKNoXhn4bt/AKkeEFixL5kFq03SHQri2UFHdZFbJ/tpDA
0MuiDYaKdWUmQ7QaFKNZyAIj14AnZZ5gCZ0za6NxdF6VnKFoGNa7WzV7HGHVzq5w5ysJ9mMnAHps
CcYiBCJrabIdmMUS0UXoDSdMMe7CM4j3ir2gR1A5YUkRvwe6u1K7ClkVrw2pWPEBPwgQ7Cz65nVE
KJg9Pk9trLeIrotNE9lbcFzjzNROTqL2Czxl0cJzHM5LGge9yLsbW6oJRqvMkg6mq+6QuRHojkIX
0+VtVOu1ank1vDjHuArRovqGgu4S8dLWLbcRBOs7iwkocS6j3kuYcPFt/gjhFnKdJnY1bxI06bhz
X5o228kRPZ1kOeXZx8QrtvmRfeV3GESaq8GsoHHwUDbyHkP9e9uG/gtpL7HtAnh0y35e9011GeLV
QqnHai/7zDx0EZg6wJXvzKnDJU8j5ejjrAr6gE1o78rBQpQNu/Cv/8rROG01LWUHiFfRGtV4Vbtp
ezOgxaqbTp+nYeYeoLFQLQmVYY8p8sowfINB0gN+muoqLgygexMuj+PnOoMEabFPYtVNGF9Zia1v
GcfDvDey1zxOzBvpXJgq/DP0LjPLit6gY2f3HvRXTy8vfcbmru0FE9qgmlC+MCjaiadeRs4Itdsx
ilnumOE1Fa1xA6plFgxGeahQTy6GRn2D+AcCA9l+nenJBlEhogU/dPYDOcpzHKKrMfONo0Wf65oT
124oE3er6MW4ctIC/7RIMLcXd0rQ5Cdbfx/lqJz40XjwmDM2dY+OrsPGu7VgunBbr8GBdnoO2Ev6
b5CWnSfT1CD/9P17ocNPbcd7ywi3A0p8y/K9eetgZjU7d5cWqNANfR/4QKcGHPlVVj1bLA5ZoLBL
Xxdq/Ax06J29DpkQyXOVxPdw+3a83jgcRhAjWOciRzt1QqzrUs1nVXyM2vaIdBGxaWluZKosZS6r
GS4mjBUzp3JuK2Vw5kXirRKZsz8w7WGuEH4x0zMTzhE/QA3XZr3zODGQOjykazNX3lyp7AIrvyZ9
/V0DVDNXBf7YqIGqg+GKWdCzsKQgqZ1R2CaJDIrUvGLL2SzxkgFA5a0ZmVLmjW+vutHZWM9IflZx
FnxXnOzZ7iE9jEcga0XcfnPi4FuZl48sHEvSVbaekNuijG/ifgPa+RkNLIZjiklaQt1BGTx+qu7d
wg69VNz04I/xwQsb7OlZd4sWd5z3NVDTeFBnrTYckz55Rfi0hslGo8SZZpW1hUnlSDEKpbq7U031
oajWsRJ+L23jQshybnTaTkmbb40A1EYImFTAymuud81sslHC+BkSAcioymbwUhNxSv97FxtAMHPj
FEj3dvq3gRGyqb3rOD6JLHjFJsDOLa2PpRu1EO81FXQqntMosC5cGR8qs2K3tB7htPbDKuHsaarU
OvPXHEwfJKXyEdCOrZV3nZoecGPdUoi5cRS56jSxLmvnaJuXScdb46AJATjqfXdtTs1h+JZ1Yh1b
gKLEON4j5ufNDhg9WfwcZ/VGT6q55psUUyGVLr3Sf9VHcxtUHIQ9N3r2+m5BnteFNvIpMtz3cx88
T+kn20TNqoWj3sUFhZ0xtZfVyD1JYeDNy7S9VVTkz6qeG+yNIdC00Ng97HFLA93wPCiKdSnl3FU1
dsUivhkbZ4tz+MYP5N3Q+gtQ+GxqeBhdQMxOGL8asbucvql00qsoKG/KpHzs4hI+rfNNG6ynhIcP
21DZNVJwYqfQqdtYxpRdy61qCt4OO7NWiGHXVda+aj78qURsQq09tekKCerWc/SNVShLq6MiBTDs
QIngzcn4SkPuv3aduSTg87vkT7Qd9yY1rVVQAW3XIC3w33A+OYGHc3k59N6qGHZpaZ1UO2HisajJ
1UAYAhNydJJykrNfFnbVHWFM40OEboDS2mwg//pkIzjRsrKaY9oYJ9eEDpUCiG5seoEAatQAHTSf
lZjoi1ABfVoQVmAbYMAs5Ku3Bu+zbRPxgVXN5oOmwt21Blfu0vSqNvnUaLh9YiFaPHnebWgyW3bH
woZOhH2L5KQ+ZzXxYfbi+8H4NXcSa1uljNSYWXLy+6vRQ10nN66IKXeTXlAWj57KKEuV5CbLjBNZ
CWxm66nWbzs4fbk5rqbE81qVt2XI4YTW11R8tzaDtlTslMiIns+X99YW3fB4zPKdYvevEn04uz+N
j8rfCXItnrfizbPkKh+57WY6KwZ7pYj0YGjdrJ7ombXGvbKKhRJE9Yxhuhkgr+NLMS/KvH4cqui7
pbTe0jDS+16NL6mnrUMQyPqu06LvumwWndIeC2585cffDbiMyKKdheqC/Sr5yEPDPKOYmwK00EJz
3o0moAVQpFfS9l+r1yRT6WwoHBgdIueCV6+3L2DrLUU93pOlNfOaGTriJzWUq4zFoXaUHRC7XdGk
z4GnnwxbWXpU6gqTcTpY0WtVMbsafnvcZzWTQBcYuxjZRq4pyzCdHqg5XFNuIHQjPrStddG46U2p
C3z02Y3j2dumaVYw9BbpyJymZi9254HdSg79SJslhP6GzyNYq+g7v2cKazkwL1couyHSTwmDOQYD
OTNT7r1X6SdbAGvR8maKrH2S9n3xoOHuTzKOHNAfsgXbFSidUfAtpiPYmnChbGiHeAfLIX8Mx+5e
lPKixyJRuZzTe1tyTDEyoiucrRV095KCQoGncLoZNYXQnrCLEmDIvCdki72cuSzr8WasQFI2xibI
JIsIrzg6oyxT3tqa0Tv08cEoUM6SYlLIAKBoAkAUbboZBK9UeXGlOzNpdPet/2Y1ZbSSFZOx0Vm3
btLtXa3atgZLmgV81FaKYmYarGum1h6U22EQF1mX3bQT7LwiRjCw1i9eCe0+FpuCUgRshfssi5eG
a22nIZvp3uswkl3hsFz2ZksGTgftQ17khrXNPfs2gIk2Ld+BWx9FYG66VD8xx7MfsJkxlXabECFm
etmVllC4BY/ASSu9GnxjPcDLsbopLqxknu+xd7Ed5p2Evtw1YGAK41sK7FlJYDJD8l60qbzGoHzV
KnCF2sSO6QqZq7RuaKEtXPyteBfNjanwQU17mqiJq8IFbXczQX2HShYHLA2feHqpeGQ/t210KEPr
1gLOPsMcKtk8+S07ECIwxogQ7b6ChhtGazNzq6sWU71XZfMozzv4CSkpAxF0QIIFwQD4+jKEsbXo
9FRfsit7/9E2/Z/uHB+DNw6c2ff6vHVM0/M/neP/9f9Tf3nSu37cX75pvr383I+e/vxfrWXDphls
2WRqqlD8TQL9/t1b1mkT6zqWWOkQZuxMbeJ/N5d1/U+ArFPHGcyabRk6uo+/m8v2n/ySKdJxTE2T
mk021Fkz+bPm8qS/+EdnmZ9Ej9qEm4FRyBHaeRYTSk4QHkozGY/BiEX2yk7c0z9uxdVfP+y/0ia5
yoK0rv71x8/SD/njEtjFpNSgdwv1PHsYA6di6CUecjtLOg5FmQKTB92qdaLarOFLFCG92M+v+bMG
6sc1dS6o2pqtIXI/F/uSZ+GUccWrH8Jhn8wYGtOzkgXLlLzwRL/6/Gq/+YY6XlzDdqRhohaYfv8f
Okcx5gmOag4ePZO260MczR8qUAVhYX7xvX5/JfLLTEnfl6ypn68EkgWrVwCQfSyw+ML5jlYesCqd
2J7Pv9JvbqBhm5YtMEhgLD5X2VHwH7OcHJ6ZKNIbeOevsdA5tkfbCIUKxuwv0h9/ljHxvASiAwag
VFUDkYV9dgdHNmFFo0LB7fSTJvqVjP1lmzpQZVVwwWIFP+rz7/ezyma6oKUammPxEkm+pnom6BmC
eKwJIbZmTS42rnxQB3MRfDkMf/1aljq9+ioNUn0SmPz8uPJM40MQcA3F/a7RwBYk1N0Cqzw4bX0V
13eO99f8/KFW5JfHhkDEZuJg1hCmIc/HvYoKx4W4Ys0gEC5s41QW3p7IkrnMowUezi8GyS+Th8DO
zc1Dl6IySs7HfcWZuegGiXYMRq8IaS9+LQn/WWD440FZqtSYNw1pC/t8xNu+ngUR6Eh4G97Cj4i9
0hwyCAKFkIr8OumaPcRtnNBCpe1octbqZ6p267s9KMbiEtfpiejThQT6PVQjwtDHz8fRLy/kdAtg
t4I8m3Q+P2Ca/3j1FfZU9JW5BV6JsII2VpE0S2a1jQ45+PNL/ebZWrDhmPCB+LGQTIPtH5dCS+Kw
R3OhFbVklkACZE5CsJhd06WnUKusP7/c7x4uiiiDrpjDQ7bP3hDCQFpeV5tvJmAXkWcGb+uL8fPr
zePds9BI2ehgHUc/u0SuNJGugDkgAU67pHVyCIPmNo1pw1VfWfJ+vGo/LXRiuhb/EHQnbN05u1YR
l4Dl6kDOSK8YVooZvyeSRoASGJR6oo4wnba/awOwG8SkvFupqa4+v59nWY7TSJZEdElTNy1dCJ7/
z8+PfmoQ6zlQS8Mv7xGUvHkw5rdGEWlbMwnfNd3bjV55w6L4nNMcXlIljK8//wy/zkcSSRGLva1O
b61xNoSwuYuo6rnhUUU2qlXo+xJJpl+pFxGghlk8ugtLb+4/v+ivU62UumMI1SQ7Qcjzp1wGpo60
FsxCHqh3AFW/4xEFNd3ls8+v8+v7ISWrosYbYhkSjtbP95f+mek2Na+iyL7BAsMxzLF8eASDv+iy
/IuX8XdPk22babAFg/NpGGfjSfObaMIVWhRo0ExZpnilldIhskDzQy7TewXiKFfDx1YTj05qHG1b
2/y/f1/uqMqkYDv6L0uYpaATLfvEQl0fL02/eNV1v5nZDTRyV1gPaVVni8+v+Jv3lUGjo2tU4QVq
k+bynzOQxNmskNtJeVIDQ5E76aXMtRe16d5CDAdfPM7f3WE6iawtmiNNm/3Bz1fjhO2JuO4QctD8
MMgZGqlNl8aNTsegF+i2NLhjofjf1J3HkuRIlmW/CC2Agm8NxDhzZu6+gTgJB+ccXz/HcmZaqqKy
o6RbZjO5yYrKiIAbDFB9+t6953L6sZ7hNT39+bP+zVNrafyjm4rB6/J7gcBsEEYx/vcVParKoHFZ
wB+y/80C+LcX0WEs2NBlNPP391ENZUVJ2cZBQWpuXX+EVCGQUf8HV+GlZ9uwDYU38bevTVLQfI9y
wNdmX2Zrr+e/gCD9+W79zfJqIYEVFok2pqmqf3kl/mFzSpSlKWSJAs5U0oPoDWi1ZMoNxoekH8Gq
QdLpJ7dRGWgwZ/3ztf91UePSmmErNHoR7/6edQ6ZKuoJxqXlR9hJA0i9Wr77zoZN8o2QjtbFz5+v
968VCdczTF0VHJ4EMdn//FyiR9PaLjFYRCmswI+6gxqsB+WzxbBmxbNHOpxfm/XDn6/6N68DSzYH
QUU3OdGwJ//zZUsF33JQD/DRZCRByfgiZuPY00tcSNQyc3SbQfkp8ngXLOl+IWzgz9f/10eVy7Ou
qjbwHPTOv6135MWEs8SxhHH8c0cbtA0/I3qJf77I391a1nBDURBdI53+7dYaxPbqhEmZmNB2ENKQ
kBLPmnyLKXEJJMTLFTti+Xcv4d88P1zvftjhzuLI/O2iWT+aIyFIxJEWFgTCzjEWaGWpg2jsFMR0
4GPz37yQf/O22Ab38h7qpcpQI3+7mW2GnqK9F7XwEDDxp6vU7J6b0d6nQeZlo33WWGpAwexmatc/
3+L7qvnPdZBNagivqMnnhRf326padwISVI+/Pc71C/ZIQsZys/03H/BvL2JrvBwGwnXr963YCPOg
b+6nqzivYfMs+UeUtqc/f5B/fSA5bZOIZsOM47WXf3sf8tCe2JzZgGMtNnZTlagzYkwdMFavxv/t
EuZ+LR4R9IOKpav3jfEfVjc6FgrEC27acOeBwT5rr1Jv1oDGYjKf/vy5/rWM4RNxMFUF2zqP5G+f
y07CQlXChjQNPb7qi/YghzjFYnuBhNj/GGRH/JuX7q8H/PdH4h+v+Fth2k1BNQ9lZdCnvbMmWfdq
SK5msAVOBJK1jDvq5SXzCHBASWuY8Qd6AyJSMmzRkRhQROuTui1mpTsuEOOoqS31aZCk+GmsEez+
+fb83bsDZkeBqX/vmim/l5Mo8PTGqrEc2HH4Dd7YR+cTkZlif4Gf3pHVVLvYuYgtDqsL47/bny8v
tPu7+Y93697P0igKbFo9BhvO73eLUQMxPzLU16GFQRZkpkVUSk492kO3jqXwZy71CPotedZB/yZT
bttkvo26tofMlStnRQlLi0gMmlfahb2xYMO01Kj/WZCGoCrIWpkgkZWC09p+nhW1b2A+4oMgntkE
DMT4d+IfCx0UUhXyweG5hSJ9ZDg5tMxTih5nElbooTA61JMJxHsgz3Muv5lZr2XYArJaLV8UpZmW
0zDmaUOiJanqef0qoramt28uJJuV66xrmq6DSxyFluFUjQIYehVW2aKoK6nAh1l4HA3zkvRiLU30
X5hDGQyrk61ktd9E1awOLnHqtQbtSMRLSHu6nJR58JUqTInsGLCRzBua1QrSKCsXOAq8vFMy5UD4
x4iGqimBo5N2WVKMulNaVv2bHaqV9kVYaWJeNTlKISPaSawQ+FPDX1rOuKgW9bMTRVb40lCWDLHm
UNLGSwXr1LYdNYLyD6wqSjXlcyChjPQnyWCAVzM4btv4e6DjNJ06tY/E3pTDmv9Qq0s+Qy3UUmqL
YFpqse2H0JZoOgwIhopVSVpy/2hiC9XX4ZzNQYXQiVwbGNBqCwZLWiStU/xkMEm6B7VmN4ZToNiZ
DwIxtbJVDSnOXkY4TTGdLyCPRFwn5GtI/epOYtZvIqOT1DtyXy/VY933KDdOxbJEDAHNSjPNd9VI
beYISy/uHPVJCVog/zoH3lqQbaZ306eck2Dga8LAsmt1egXGviohl38xlQ2aJzhqFdPGrgNam66Q
88JaKvC8ZRqo4jTM901sgvEiY0Avj50V67M/pH0engxqhvaIuUEbt+Uo5yjlF8VKY7RVU1naLzUp
GMvFGvo5gKFZA/geIH9b61ojbg2xddIRloO+Kz/UIaLDvSyDE72EIZPHbFtZgOc+Zn6QlhwLCO1g
tukGbWb4/atMVk3SMtG8lfovtUzstEWNx0TrJ9PnitjmIiRGvKceJty5s8tf9OFjSCiib7NPuVhy
fousKRXo1j4zjemX1OcLgS4g8C1n0LUg8WaeUIhJdZh0J+h4wG7Ic+YbKotobxFPoYB477qJAY+F
LmzBXUOOg6uqZRO7nRrDJiAMXEbepEhxtapGKULuXMl6k78Rg6RH4G+0zLAZQBc5WKi7Li8vrE/p
7n8It2OhW2pMkO5E52lYyPEB5dLOj5A3I05Le7llcCzcgWi9OnJwWPH+g4wdS5bDvM/b6lbXaRxf
e5tIhvdsaJvUIvm1M8ztoqM8PQRGrxBDppWzsieSNh86QpoNq96xaof2BhInvg4jGvXQryTOaC9V
Y02PQWxFLYJt4sYuENoEWaAK3o67ui9Km6FamZkR6XQgcxLIJFSGhbLcGqQg1g+17QzSsrGE2SDZ
MFpF+ZEQ+E2siTTxdMeUppRTu95MseYXJeltTJqZMUZPYuTtlcAhjA9R33bMPJVKs9VvNGT9YOJV
svTxOmSxKG80ChkFu2Fn2PGTghIDoXlJ8psINlR6Vv6LHCtQFgizo7uH29KIjx5wajenpJ2V+Eqw
TTHv+NhZSYb4BKUfL5gsET5ZL9JwzgnQJcK3qUcO2pGKkBHnkGR3w//uv/2/HrX9/zREu9do//UQ
7QHzUhF//JND8/4n/o9D0/4PE+ujSs9FocHNOOk/x2jyf+CItDULXqqq0yClOvu/Hk2L/8Q2TWOI
OYbCIOg/x2jYNw1BJUzfhe4jdd1/a4ym6FSD/1wYUCnc5yQmR1FYblxL/eciMWqnUQQDCP40R4Lf
9lYCXjY8E7mub+s6h2OiYAoA6BygymJ1HvdWjYh5STNHnYd6bYWCsTpz7daihpmWaN/3ubTRRf4m
AJv4HDWxNep16wPSN1Z52pJAHS43dKnmS2zZ9raYbm3d145ijZZH5iHtDcOLxAtFbeQUtDS9Jfya
oQeulr+iXUS2A7jDil3aJH0urXfv9iN9aU0ynKNjWCMPIdKp9LLZvr+B2wWWgjcFAvSqhihKZDgP
au0oKQQ/CAydExxUKSfAZcjHO7Fp8Aa+mz05o048kJ+VqrmDTrLzi5R3qyk5rLKJI9cSj4zhVXeM
TGwZISFnS7upphZdUdNN3tDKD+wO6wSHJuHrNQgRMzXdOni0J+WWtYQfBBMdfsQhtqemOLzUJrjH
CtkN43RpZSzquMOSSgx3oq/NnN+wpHTtbCv7hErbXSHQMdSyEzcykweliLeYgRZvNMjfnjCKoKBc
IVPAwpP1xZGkDSZTgdmmBwW5lTPGCpEqwU7HWkZAlHWr0LL695y4LLchR2PKvUu7DjLb4m7cRQzr
DnOZXRTKZG+YEdQZxWkivxM6J/kNOgmPQYublqgtB7BM6unz8NaJH720y22k9miBhj361HkT63vR
2Zj/OvIeWfZ28jK1yHXnxW/rzwkhtDMr2eLZ9q+0Udk8x6r2SvONHYvAeIE7VNX7g0Z0l5NZJDnC
MX2tJ7vbxAWYt1lDb4YE0e+EhRWOEj80CIkc5TByRT54kE/UrWwMJJGoduiX5DtqWrSJ0+WIhs9a
W+AAQ4bbWGrbdNMBgkzb9GMOw3aTGkhc8xIeTEB2o9x/ix6wTYKtzwEoS5k7LwiQDkCvUd8RGsFm
Hfgd/Cg3IChh1daJtg/T7g3paLtZButhzPFEBYDmBGAgt+3k1z42wSzGeGvpSsHavwtkIwyTk+jd
XjaRL2ujS84kpPYs4z5xrss09O/zkO/C4Z6G3qLER7PpDpXogCoq696sSm+cCyixHabBaEI7DVXW
X+qe/mAb5H5dk4+ZdPFKRhZNGC9kFGLXd8koBGqP4VX0PX7PnlHqWH+SYVSsqYXoUuvZx4COA2Zw
59ntSJej19YW4XG+nS6vqA0VpzEHVoZGvbHts46Yz+kSie1Yds+QDZ1IykMPjTtRVVmMc6N+D6pX
SZneRpk8BRJNimBOHYUibMwKyenjmoEalnL3Wkyo0KWnLEGulL3WhAfccxBWfcpcNDRJLA/za237
c1OoL0E2EQxRtJ5k82DPU1JxBoFInpMp1ITYzEtJOTTWR5sY3TqPGcvFWr9thwy575g9t5W979PF
HRZkeWmv+GQxBn6ZifeqxX6E3cboSqiVk2tPRbKPk62cJNRiJBNQ2qJ3LsrKkRv1aZTAcWZGzHpZ
a6+Krp2XMbzMrMybRIJfXBEImeQEDhcThoumnhy7NGnKAcciGwuJHNUxhzgGP6aOwBm3bFyUtaOH
4xWoJZPDIPKreK6ccCr4vgaF6GRyuvxJHR6UdBk2GcbgVZfJL7Hg3UH3EDm4w/BPp/MRA8UHyuJp
MyrzU56ihh+7Ox0omjV3VOI91W5CUoOK+3sZ3dRqISL3vVvBtvWlGcf+aHUu/sbUrWKGfIM2e8Lm
kdLMuAff/lUwhNzl6gIPO8a4GejgdjI93eT507IMKtmMGeEZKZ4LAoIVK/o2msq8e6+AzIUEPNt4
MpRIUTyBmM8L0JrJlJBuJ+L+2laKOHHwcJt27ui+5banxfV0LWey0kIQqq6WgyOeEFB5ybDl57P8
6A6Fj+bIZN5MGjqUUFRodh6vSUGZXXrod+npDd6qDIAllA8Q9q8yM86NLSZpLdXtp96UBiDqYHKq
oX9dMAU6YQA+JVCzFrCA8qoSUrU2o/IW0Bg5DP1TmHUJ/oiFo4wcummv1Q5JVYBHdRU98xjNBJL2
7cYwZhxikt0eObrx3BVkw+hKQcJeSFHNBiw3IYYqNX+qC7j/klThBrXvjiMi2dM07F0YetrW5qnu
crYeNUwtMKjLk2yp5VFBQDY0AZHoTL1Oat3cgGOHx0UnDmskEdHUYbXZ2ojnpr3JhIPvMiVyVXOK
ToYVE9OVXRVaBKusm5eNNk+xS5wMeveFI2fQShcR3lu76jEeDM2PFo3Mh/BdLudqB0HWXodeaeS4
ywDWPqtWc5BB3Z96HSu9fKqNovrQ1KdyzlBxzgL3gM5qD8nfcKaamG51bEidg3Fb15avqUP+rC35
AfN0Mqjg4+5qdG3LGT/bTcYXqb+wxilRNjNDaLzUExQoEuuxOxHo3fGeb/BXey2npW23JLrfmHXx
IJPWgInUmN5NZHT9FHphvZCjbE6ao9dxehR9gLpdqUdgJ1bjJk3Uv5aNfgXPqZMWpikedclpKMLk
VkTebAWklBIyetA0NTmSS1m7ynSzYRB9WOmuCZf6tZ3hGKCf2xAoVHICU6NLLUfHyrgniFQdpgAy
+DZ//bLNZe6URPJtW8ocaZu6PAqWG5f5XeSOVU78U6BWnmWwaNkc9/fjSHoWu/6b3cGrJuNiPPz1
v7QSP6iu8vXJjRJ4/Z3LbgXiLqQM02MEm1uZ9Me0A64jyZmX6lrzFAuMJoUUyT7BXG6pJjWy4Jad
glGjb2cqv0QYGHpNbX1ANN6Vo5hBO0g8GgGicz+LYu1o5o4cC5SzIVBvCPJv1JXBFU8bfYwY5mh7
XtpO2073uksKT4NWlhv9Ht0h9znOuiXcGGCEVmpvl65dgp7EkSKIhqxdSPwtWcYi3taLvRZ2Nu6Z
vdxq9OVRZ64TjdagNiPkLxUe1fKR+D03n4VfSNkzgH+WfdVAaS6E7Agg8RyyV1Vij2BKdDgG9plc
RQ552vBWG6+KZVxEXTpj30Fmpp+WBoGrtUQsp7rx1IeTsW4zeq6U/V6SnG39fcKJRwPQK5TikA+z
W+QwXZF2EDSKbJp3xnQUVnOT0qwCc48iloUv9cqgI3hnQHM9KZ3LIZ7GjFpyuztI2IVV36JC5mXU
lV9ym8p+Ui8bOxedn6uIV2Gz+4r5hMEIVxyo7fDYK1O30sRwGOp0R/LEjkLuEGAgrLDBEftyYq6w
yfHs1XW7gazsd/i+aytgQvXaR8amxXhYLNF6SiW/rUiflBCLEXNDodkdCYsc+NbIupwSPpkxXHgV
scjh1l3Ny0JKcVnY655ieEF3W9ODwt4FBIOSGqtjR+Y3st9Rwq0QoaetP7GoOLEBLsa+jHPnzPFA
MFHhGFPpygiFwA24y46cuo0iES2pW9594dRQkCJw5+Z02t3MRSZP6aJY3kDr5XTPz0XKK+uRS59g
Vc2MhBrT7Zn1Gb0lO/nS905CtFtsA6kWnboph/ZLn74SpVvpd2wxVTupNayeIe0K1K4x1qaPLKH3
TD3WJDyB4O7LqUHEzgdmvkem6coWwzEzhlWpTGjYF1KkcvJYr7nNeSOwEuozuV8rRnfuRkPDkfBs
ykSDzBXuoPL5zgDDwmsuHXF6wht0YPUS7on5kreIgQ8hcUIj9rio5k6O80YT4UpubD+pzBNaDXqM
rQuo9cWYkvc0Ua9JFkue3NFBolbEW7CsMzIqXNjx1Od4tBnx7PgS8TI2tJqoAeUvkMirRo5OWl9v
e/HdkY+ua6+FmN2UkaUu+u04KazR6sqAGy81sRNW1aovp3XLizkvBFOGgwsA0MFFmYAviEg3MvTR
aSdaGoPQHTKgxCqf9hGBFxuVEPvuXnGHbJQcGaedwqGBboXkKD0NszzjVJC0w4a2JInP0ehASiRv
xKK2qtP5YHa6J0W45exHoS1Xs0HEVsI5IAwDCrJ1jJ/AN591s5VXNaYol/V1OxjK86KT/KbNC/es
FY8RB0V7TM1Vgroe2RaG/ggOXmqhlJwCPib4nXMsaAw3uRthdsEhF4JPM6qrPM7vY0EbsoITK3X5
A+JR4+7gfDFmCq6e6hgPcj5gro+wESK90KD9hWcjtAbPTPszbULiCo393IuPRG+O5rS84ksO2U8c
iC2R19fitQG2/tobpLGolGoqpgaXRvV0D2d5r2r5VUh562OvCCU+IjltU6KFPNMWPoSSABCufKZn
umJ0OTrg7GPEcMuG3A+GwSWB00X+w2GPh43XkBQ0sc4C9YsOp7Eui/C7aQ0yBXjMTOBzK9g6m6rj
9oAkiZghENbH7GdvG9Vnl7fddoryH5ImPpaZzCLC7hROZrKXKGq+1SRogyaBmzQDy4Pociq0GVdG
K0FrqCaX6M1N1OnSdU7taCMkCQ+oZMgbjugLZCj6WNOsi01MnXcxWOHFcJl62slZVbga5iqvBsVK
TpFpeDVy98lsF95wAo8wa6UTA3FKSLofRvpghAS5Yppuy0C7pjEBtibLTI3fFyKN5QcFFtgkC72o
Iq9mNk9MWSynQOzhFjUKWkPDRgL6JNdzyU9gxThBnpGVHBGWmONE6Ga9doe63k0lkQe8lF3ySjyJ
Q0Am0uKFkIVQMlbENMIdv9k5HRctPFqBimpOWQkSLTI+KUJM3gblI4JJEu+tcc0GQ0t9ZVeP+FhW
uFydMIqdSjun4WOJpxyLp8FUASJDEP9q649p/sZNb2vnpr/M0y6dX4diWz+X0zWwDiB0WjrphvHY
xhSb4Xuz/Ag8dlqH/zBniN+ELpXgypb2IaeVCoWJwHJQsl3G41ti7OTmLHUf2XxmyrSK6MiU5VPS
z5yCN30JdmEVpQ96/l4abIT9xpJOvghfh+UGGbST4Ci/Mn6jPcGZv+CZwtAygFIJHmbW7FSj3cCp
3JFNDvK/Ip2IFE6hIe9TUT6F6S0PHnsEKeRDY+VoP0L7NbGOermx4pc0+Amkr5Aw1FHcRno3JuQD
TJQOr8qKpnUzruvFU2c/s4mDnD4DLltwv8v6pk87abxWIAk1b9E8u9vpFlyGV624ZebDcQr3ZHXF
2h6bIukUq6ggBo1JSDW+3MuUKPH1AzZK09xE5saMsNFY90AQGAmeHhILhScOfkYKTCF5jQUORZKt
YtxGBLbgJicSqZVYQ9nTN0mwX5KnOH0hcG3Vj9rKl0GnkEzHn/kgF8Ah8d2xx59BPjTTuGrs7WQ8
KDXgnoqeUfBRq7te9dnepxpXzq7VcYODt5Cq2GuqNVZdvRG43YkI7i94anr6L2ty9/r5Pew/Guyh
JYmFo3K17FNav8AtofuC0cTah/FRmz6s/tB237E4d7nuJEyrcuHbxI4SZsQSU+wJ6sIRwkmisvxl
/MAlzcPKMCtbCbLIR6Pz6OIkzxNNpfvL/BYpD62lrGYlIYUIHtN81bUNAXOUYyo0rRc9fQOlHmSf
QXzJqZEwdqyq+tOcvAJcpnqwlv0iXlEJgJE7zdW2sPZKydK0+FXLXOlgmLTSTxXtheAagP++o1gX
bTsXTqpj7ectclVGOq2+hSawMlRnEjtJB1/n4y9P+IKFI9f7aXgN0jXrp9G5SOjUY8B6m697zg6L
+Wqk7wllr7YmUVynzSNLP8g4GVRdemhahZ+Fe1v7VrTvBEQd51nSRNdJR9qkm6H/lzbBuDOHbxLs
RdVvw9661mPmNs1jyghmgTmnR2eWilF6qMYfwwp2wQivoD+34SNHc6YoDhMJ0B9Xi0IFP9dWawPH
qN8HdSu6s2TsVMzW0mid8pwCUP+QMRYL4o8IiM8mgorBQyXbISc1j9yAEONlWzKbJnStr/2wVNba
8MzvycOzMl30ftfjd1PWtsJkqnzp4y1bdoD6mU4NDeLBV/mMdl2t7oXVIJ/G8MnOQes8cA3ZPpkQ
kKR3s9JXEmWeQgvBKr5E/agQ7pRfGYmuJutilg+t+qx2GqmxgUuAqI1/ukgHjFc3GyiTuQlLDvDo
iuB5vLTSTzT9sru9JFyp9dqRDoDbzZcguknqQ6E9/HUM7F0j+2mRmFFnxhd9uDbVYYIhZJ5ticR3
anVGxFdm3l2/ZfA7qY7NTBMSYHTNWspUQCb1sWh3En3rvWk8p/M5zTZcb8w9RSWdZNOoI5wCynlj
Vy2vYXpdxCnIT2Oyo4M6FnvB+a/CdVvnLGEHeXwzQra5DSCwMf8YRLWfUTZ0cK0Kd7TcKfO5yyyA
8QLjsMbmS7k91YT6Ak7TDqCI7IY/u9XnU1/sJbxt2kMjJJ/Ju9EBs4o/+vqSG/uK26cp15JBJjCU
ox0dCvtoVxA7Lml9InCVDyj3D6RrE47LJzLm5yI/DONFit86KJTJV1Jjqh+umnqZq+tNpzcUsg4r
/hQAMf6owrd+uLLQzPk5s05Dgl95v8wPtXZrq4NElmTnMx0mkCGJno3xULKJDbSm8l9m+DDbj6wx
OeHh4qhE+y64atVHqZP9g5TrvrwCOjJ5nBLaTvsFfpwUPhbc7bb+rkOMoA49pqjkSCjfrP5TwXEb
Vr/A75K1REArlvHHu0ltcAP9lJecfdaK7NLbSLVdAOEnXNOjcJaOOcV2Tk4i/SyUDxpe/PR28xhi
y4SZdsnzF/L+fO6UUflBf84nnDRx5uWwvor51xje+vCsFY/khQqoIwbnH02saVuSCcjBj9uYR4gL
aHWgGeXfTM/jN6v0NVaHNbY9uVxXMWyog6I+2AJ7ovQeD88NRbOU0PmeiBne5eHRqL/q6XlpnzLs
e+m5RVoapvfmEqZQVPARy82obqr5OyWOqvjSwie4kF2E0IMHh/hRN6hPvCO04ctwQxrbPPn2dM5p
HiZTulJSUr+x+vo8Py5t3hHcBfsWd11PD2qzreJnhTN+YX/03cNClltFChUoiwf2L+5MpzlW/si3
sozk2SsbLdpZw1EJ9kXl5fHXiNAhpG9nz59dRVAX+zP75lw/W9M1Hc/3HGY+El8BSdTw9DLkglJ3
3xTzcKfNuyDbzuNnzpbD81u+svclMou4sQb0CDRzlm66+ksJ17hrIVRUjWcqDpuq2f3cQSBKBw7m
aVJhrUBK3DftY2+/aKaHYIOfghnqvA6UMy9dmG9UaxPI23L+GKxNJg4ET+E565dP5MOT9JVZZ9M+
asaei0rN2pbRIR30+Uvh4N/tl3YdFF4knUPQXyyiicRf+pgFazpqVOwiO/G8qrT9Gn+iGzJnTqns
5OGZ5TSzP5f0OdEPyf3lBhpirDv9iP2dfgf/x+BDfKSmGuNpJdhe0+KRekOVP8dplxF1wAMBjeyO
sYpkZ8g7t46fK4herrZgfpk3/FJAVMoQyJDjHoa0/a1TaPKqp07CLIWngcJaI4p5ODbadlQfpdxw
DFqyTWZ4xGQ4GWglKnCnrmA1nVPDcvh9fF+mKOH5XVqt4uM6Ytje0SaTJ1sfYIgYZz2awYGjeZqs
Fwrn0cnM93RaESiOnX0md+xrkJ5HBIZKdc0jv1B8G9bn2BIGlT+AUmqUg0aXh8xC+VjjITak2zx+
kPfA8Awe5obdLxkuPRCYeZJ9s97hh2+JyByf88k12i8ARV237WXPCAErMb935vk6Vr4ss+3Ev3Tz
mBHmqxtrhoM8xWrwlJUbeAKcbzMyqeE3CTZEqfCn9meJ/HBadzxQgoMhYRCYMnSIp3Bj2tcheWYp
TgtvZpbYBLDBXF5ZMbqasqYzUoRuGW77YNoQFubQROuPMiVd5MZiHYC0WtDfn5gtmu2m4RGXH+B/
AAiMdnf37PrecM5X1pq/q6iP0MtdGlNAqUJxjCQID2eTSOlx24abNPUQAhKp/AyGrZ+OU/rWmCYh
3Bt52BBES9t+FSeXRH1O/Kx2m3kv76x10mznjIX+sdI/8/hmNA9leZGXzUASiuyp1q6ctvwgRrme
zb2pP8C3WQla2o8Vh8JyV4IGsYanXtq0+onxA5bwCr5SQALR25hekvaxFD6X5GS2ksAvSG4Wu2q/
1ngPIE6GDyr57PleAY0U+TFzSZFvi84tSC+AmV7B/hntlcqJflwIWr7l2aPoP3T1K6reO6aCKTSV
vtjoKDuiC7KRtj1kwhU/6vKYGC+Q4B0h075JfmrZAQgaaE9GfZli8BzPQXWyukOJ9x5jFGIJ4HRr
OzlY3UO8nAftVxK70KaiejcPmJUfNYXA3se4P1rbBrDkmqhL14LItCInXrhzdOzQrOxT9a2SQO4d
AvmYxV6wrJvxsow/aFCYN7FSg8SyZYfO15R7E3VXuS/jD08wxFU5er9ApZ1M+BB+Nb1wdBPyfih2
VU2PMaYzLfHXhqsMwtfLxL9G9bboUE5XGNxg8Dklv8Ol2cN4cGsk22g5xfap5HgWKzuCo4V965KD
Teyv6ST62RqHFcMRN1de7Wo72q9TfmgnKh74oNdcU3iVv0BNrWLppStfVXAfpv1eq2uec7nYN8W5
Tl6h73UL55T0R7WPlXyBYTL0cOd4CB1y8FTjHN678yFQrfGeu1jRXXtpwkOscp7aZJOfjYA8DwF9
4eW9N7lHrJ6F/azKF0s5YoiSqu29/mrVtWbuOarQ11/OkC74Owd36GoIv/CVoJgyn/CNzm+nI6W7
/jgzC1HgIcMbazhICY0i0mvgDCX9rZdeYuWe1Zq6JXCpOfiVcxJokidueD4+iZDXcF9JrgD7pdWn
CgyQVv2aAk7MKYuYchHiSURHoizGch2avqYB/92nu2B60tnjc/mVV7LNTkTyEjJ6kvMXG6JWHe+y
7tEKf3IGPEUCK2N8m2keJ+Ml1U99xsis1Z1OYNdH19cn9I/KhzTC+JSdUwIBnC7c09pFwbrqxVsH
HfZdj5+x+IdiHQL6KT0JAKN1yGxO6XwsVIKrBg0aWQsuQFqxvLL+08Fef5YO0yhStAlYvj8mbNlO
z7hZ+w4M2UmQso9it9RHieUovETlkS9LCzdEli/Rk1QwaB3YZn71AD547mgWnCFUrerBiz3JKyFJ
Q7mlJs481t/Z+WxpiA4+Q//kVpF6EOxAjq2oNzP7OQcUkMB5I7uZB+aXkb9Qj5TlQ6Uf5XjfSa8r
+uIM3Y/3xvUukR9MjNr0ol3qHA6qzrxc85ESPPqR2QSmskGeXmBfpW9rXErrwC46WW9Ld1naUyE/
w6qWPBteC1MxArBN7iTsP+pTH4Zc/RXSY2KwQS4P7f3hY+hrptA042lxdtOtCI769KhXb3rnRT3d
I05fySXv30KSb3PpG7fzahYQ4OYDg7z7o4PObjT3GbyWTFzuJ6Ac2F90V0u/VonulCMmjc6Hb2vX
0Jjf5OwCM06Mn3rwGVtghtTCLTnTtzC5B4PZR/JgFu+iPg3up2CMpXuckKfXOvCInDeNwzzB8XsW
NFbat3neEmYgHWSxi4I1JTSVaKVtF+tpUeBnfDT6GjwIFgLJONvchFbZ9hnghmtIjVE11YoLoNzd
8VxJNfeXlNmdGK5V95O0P6r5KNNSHpDLwH1emQ3HjWK/RLcyflHG75mvomUHlp0RcGTafLRiWzFZ
mLgVG0V5sZa3hQYYVYSrgGU2kRuaWxu5enareA5KZHm2cJfB0f8qoBkP0gqzi50uvd77YhpYeNIS
vWhW/GZZvHB+4u1QgnWXFvDFeet5Re6TqO+MfrQd7JTqqVt8Xp475da8ZAZo+ehxNm+SvS1Xn0Hj
51ABzSc9fon/F0vnseu6tQTRLyLAHKaMyvHkCXEic876ei9eePAAw8/2lcTN3t1V1VWYYum7Sj1S
33LlJe6uBuuOLdP+XtNJtmLmwWnnfUHXHOOoR/2UcHiegOnkuykwfItXEacNC6PvrwV7UI2ap4Le
yLNDHaWJDM9sW9u9saFkldyjbEPbZY8HiXiB2ZW5AyS2od1afjbUDw2zPn5Scd7V9U6j4xjdCd9f
npOEvaa5UXpPz18B1xbtSXoc2pqsyr2W6B4KZHts1p5Ll30QSd5X6RvsZPa73O1QRA3eVO1wJyZW
nvfd1yHxaSup9NqT0h6nELy/5tPKLgVCEfzmD++0dtgiEZObwMi/RuF3mVJwnhsW51wTSJpSEbv3
5xQTF3X50LhU6pMSBW29oX0FCkoxnl7aoO2AoCHqjHrH5NDIZ/YQDe23U97F4l62xzx9rkhd7Lkf
XX36brMvvNu9JD4zP+q8Cq2jye58ACAUn9NmQ1sqWJtuuZbhdcKEJH7Ll32k+3H6iZU2y3GBNPln
cz6G+ckKn7CUdIjMld/W9x7355FSdWTQ7v4wic8WzBXJe98PRYMc7TC33qhgQxjksuTmEDow16Tt
Bu2wk8YAXE4EgwzdklB0os0x+FnDqq6m/lzhzxx0qivcGqj27kNJDRfXGF+iLAk234sziFG1sW/i
oxaJm8LAb0d5L/Nn0oOBkNW9ujytUimB1kZaizgubMbitoSwTkcAJyiifUkdycpXDnaHbxU7Zsx4
WKw/x4+7lX0YLPM3+045/72I5nvK1aKsmGh/UWdvbjctg3LRAM0DfWV2r740i+ILeegI4boP85Eb
XxoWo4V01a1L3wAyjndSa1Im2S2ns7MO8/wSp/ALhYyhzFWNfgdEYBMGucR+skvnrS/qlEFHKGeD
nzOxL7FGU71QCvu7TJ/SmrcZdx//4arN9+Rg4J75ujf6k+VONh2SSghqrLoyZmELFmJEdzNXmgiI
AYiUn0oBgNgWhIirh0b3V7ed+jmnCwubkOBmtmsj3ZttMF5IhcQzXdxB6QGRsNCsZUogOh1CYL/z
Zjdtrob8kzoIePpj7gzgAaiIxqd8fbmhFvoZ+lo/DOwCYJQoXerlHone5H014ia06CpqkP2hRQbH
7C/7imFL6WZSWMZxHhiiXQbmfvFLmF7G4shiFes5OWK4J6ny6phz6sAVu2rMqjy26Fj00H0VjjZ/
JDN6wxraIX21nM5t5fP6dTImEEIuUHUU+knqSExwc1c09p107NYLvafbDV8169yonWdW6aEqdt3n
2B7r4Y2fSh/B8dWdvFrXmbe8frNUbCzxCBp4O7C0731l+O0HqLjlTY33iLYExiD++FFkrLb1aT+p
Pw/8uduzqX1qmZcsv1FsAu78qL6MTdQNt89C+DRwsCfizE4cntiybYZNv1e3+oi1Ob+oBX7NtO1p
mCB7EuFXwNYjyJf6J833bHqOgG8tc0uPtchXfgb2hy3JaRjTcR1dsXzpU+BIlDnuX/VdgYjJvNJt
guVh11uFRQa7bzcPHDxTp+oOQ7rlkRnJLWpOnXwUozdIgCnZgLb29Y6w+77dR8wGY7tXS79werth
Wt2EWzpGBnYuRjw+7CjbzmxMVJipKypyquU+R19RCFHNBtkinFQiD5L+OdYBq5I1GXhwOiDppriM
iM+ays5IcBCEBadhVsIiwSFM0sYUufHUYEh3cVBt1GpXBxOyl2CyrsryxJ4zUnPcVqWbCHiBVaJc
AP9NQdZhd/pZyydksSAgDxJHlORd/cwLB7fDHUlTeMGZlYu3FwQ1nGm6V1Nm8E0oHEztzRoWzItf
0ie1vsTL61p9xuxZrvbYU3liESTGW04VnzPTNseME9Agin2afdDw5opVLGhVYLjcUSC2fogb7k4n
kEoQuUOMd30+KwZhCrTlGvY29Kio1QjNZU6309GB1m7PluyV9TZbI2Ju1fykCn+hcg/DF2U5KPpO
H5BK/i39Uaq+9eRDkfDCn4BRXvP8D6utZDn94o5oXYAcAOAs7chMSY8RzWBU70n5VSoUu/EXGaiN
3yBy4AA6g09eeXKQpFcLhCUuZK8ecEmLsY4o/0CO6PUF9TyJaO5sLHcfu4cL445VpIclbH0R4eek
oBdPArCQ1jgDuE6Jda4TQYLOjMpl+B11v+L83IjnRbnOheB1HJWG212zK5iti6Z/ZfxVoe0BOJxp
OrTwmx0DL+oWF3gU6M4haKHeFO+VcFyWVzX3c2LUWxOWpf5ra7yGI38o39ryps1vj/YckvSEDEGR
fmTETkKzARIuKexpv+3Up6bje1ZXEZlgDO1D9uBeMNqAyuj2gH8OjvQ1QMBBrS7cyC7aRXs+m7TI
2ziop8IZRLyg4WNGi5Z+dVffDCHZlcd8FWh0aCci4lnquzm8RH4cRI1XuIk//Vi/s6c5Uk+9BIJN
oRKGt5IAb9RSUyCWl1H5FgXCYnrFTcqLXHhU0eHT5Aobgf5bmSzmtvKqTnY7ALKH8CUNb71xo+Nt
GUZiT3ys5AmIxk0Q3FjyJfNFZ6pXRlop/J95gH19yPRAcVZLSow4XV4QSd823VtYP+VlUF10GhUR
yKkq6TBWwJhd2qnbCOFvoh2jZIswnhMhITsd9mh+7cK4WKiYOanjnVI7c2VJ1tnkpQ03UDMg7Ze0
vA2z5ZiWQ65G2boSf3x+r2HhO8g49R0KCOnNHBHV4VQq0ey4YfLvbWvMXxF0jDbzCqEyylYXgti1
nEj2hV7Gk65kimCvktsqdWcB10TxPrt4vKLMRXMWxNui3IKnBB271t0+ZmRSvtX2a1WaiaiWhoHb
SAIMnfEhhPE0KTvRK5lG9vrBJdCTacV+4fxikrPrtX8ucHFuFadn1o24agR0hSnaEqVtd0RdeLJI
DEr0VEgfXSb5II3oMDbS6r/0y55KVh9qNVCrj9oQfXU+EbkbJofGOk4TmqDbCpiIhbXtC0brlEik
5rkt3tZNp6H029YfGZaK18H4GYzvevwS2R6Sj6gcnUrYda7Jje3yK4LiuHjdOpTp1DXxV+jpNAyK
KWuOSIe/1filGK631zG9qmvQUiC5iUer82DI07NdTjBEQQbdRCtNXk9l3nulsyFtGXqKK7eCCbxX
ctux64dpdUK8tsTI+Z3B8qLOouASTTPyELSBpx3DevI3jR6DQE81HXTRAcJWaCPkCNTfwUnWJ2S4
YSg7ybmpe2+BTsF0xq6le5mAre80uPZ2Q/hwVJzgOwCrR4YF/lDHol+CrJMBeFRafqN/S26GGdoT
8EfnYbC94OgH6PjwsuRq0FyE4+TKLDAkdHtiEli9j40xS4rpdMADDDj3EgF2PgI8VlDojtUp9BVI
kIP83tAjxmgfDXT0+deQevy8CXvtQRJI1jtIAcT5EzFK4pwcyB1wl/Im9BeQLyeJtv19gfqmueWa
NK/z0tpoSZ3BXkMtfvT+JQ2ovv2pbWwaA+qzagEY+TXmyJH21UQ3/mG6rfCrEfaP/ixZL2XBzCRT
NMR9SPBWx15hqIKrcM03Tgz6IPp1iwszlu4TDUnijeLg133LsuNbbvwaHWigeOmZwhPNLyYXxLj4
AnC20w+83BFf2AavRotr0LQJk3OHYNt6aNgsF3b7YFuNuhrzoVr+p4OjLwtfDZ8hhLyW8lyFf2qk
oL7fTNZxWFZWjMJSDBrnwDXNAE9gw0MBkD0CVcevERhzCoDWVpwn/v3/gpFf0ASlW6ykp/u/CxWy
sdxYwnfNOavmbxZJ7UjamSXplduIQzz8xepHZEN1nBnRcVDlD2Ln7ljYZwuZVBt9SsYzUkg0a/iC
RzxgwtIaXD+nh1MMpDgzx8ukLqY7w3L4Pkxg492yKNs5FwCBD/Exe5wVe4R4fivyX3BsV0CuAU8O
rY+Jp3pWxqt0EekjQL/QJ1qoSCIlKDBr1/hVo+qPKXaGaFgvlAlMG19oCUkDb0M+HovUsuvoG3sF
7tdtsckRuIaIbjyBLdDo14w2MKMBHZe27Gfmbk4TO4spTddoFG5hfyz/uDqUNRlcLbE62wdImZD3
noC9XM4uUP9lQIPHTuRZJhtwwKQIs2YDzs0nnAWktYZ7f5H6+pzgWkn2OMljn1P9iroF06OTQIti
cA1q7uAtTGIi7NAm5prRa1BTtmwQp7uCwfgLGsmGZxK9DfI1WT6a6kdmfWWYP3TxqWVNCUTfcPX2
RNcWlrcEnnREFLCCb7oCGcBkJ5afkbDpO5THyUGf/b74G6X3BcVxERH6VNOmi38dR6BwEmdoPiJG
GOAsWXxT+XraY4+CFXmiwi+MgB/QTrFFR9QA7sBk8vFV+1maV3lM7K7YTk69nKb6Bbs+u+5MOJwf
VpRaK9BimP3jhPqEZ91gHCuiDnHV4r3GxDZQXQOv6Y25DdW7UL7Jye7RYwZOSp+ZQ+FpSKRuM3WZ
UahiBwYY3kl474drNZ9XRFhOkKty52jRi4wfvhB/j8WnAQExR7Ur5IWdV0/8UlTkFXFb3g1jlyxH
WXt6hF9Kfc6X+/qftoQPE4ShRA40mwTeUfiE+GbVuL8z1ElbJFV2rt+YErDcEUJXVvaoI3XpTYVe
hyLNor85ef+CqdW3ko80j2GjkHdcANseCYgGQpQPO6vbzKKLRLhVQk+hRKEwqPqPNgSggzqq4nsy
eQ950wIRrHgHeQf9TNIcCJagJmxiETv0wixgk4WZsoixyYIiCxC1w0vREm8FwWlYSUHSjGw1EHfl
doKOt3brV4kNv4DkKIl4QtX40cFQP8TeyZWfAYWYEX+QHwEx96CJfH28QR522avE82XRCIF2HjPg
7AWhgpP3WRB49IWd5NW5wi++7U7j/LUwTi/BOh8pfFKPyzA+tu6MDBQmqoSzhFpgBx+IqJD3/Fvj
TNwbwBCDUF4LILngy/plvbq18fSBPA57GTebvrL2Ba/aTjwzfKvZT8w6uJi+xI8bs74Uv8/tnd35
f/DFUNzgJAW2jVgDwrW5g4XDRwCt/cbwJti6HTMcXLYQ+1jas/XiCdytzSiicv3W2tFdPwsAK/o1
CdhyOK99fbOithgRwwVExwoxb40EV+1uuCp3UJoSlZlAp9htHweW/VDACpsv4EqNjoA3cVIJxJla
RskSEBVUVkRz5pkPRyExRg2E7iTVVPSravboexHD95+mOzqyYvMZA95ECfA51p7h4kVzv9Q0msWp
FZ4aUi84b+G8KzvnoRz75RzSK3ZvongRhXPJ8Feq2LfsBhcFs3UenQEq/SoPm/ChOFWz7YF4YHPt
tA06viX8x4o1eQ83gSUt2DZiu2lGPS7/ycW9Ff3wvRFuKKMMYKJ5uWV9Qbl8Ugwfi6MHlANwR2Lu
m+aki1sV2qlSSxfJPYGljiLShzzu43Jf66NaBOtsF1u25bKyk+zr9GKobr4ERjV4rIKCve2FZtsU
gZxt2FmhEWrqW5ZxdFFb8N5JM/DPq6GfE+1uIFnNMtkJkxfFfB+S1Qx+si+R6eUuNCLpPuAj9FDo
zubsI0Ol4s5+k2zz9cV6k5IT5jpe83AHNsucxB8V3zIPkfQlxD+9fE8MxptLmn4ILMoVfQKigGFF
GYL5omaIgPaa9xgBDyUi0m3zg5jGAQjD1Sy/CoYaPsvvMAfT9lK5B+NeOQzWJdZThhYLzMPLa96S
bQVSUu+F/NCOgVH4GQxy1v4wBXLiU4vjnnyzJRbH/mCdJQ0RHBnftCbVzdSC1k7crAT+EGmzyc8D
0Nr15WaxYn9SXycIJvMpTp/S+dDPt0rfFPoB5AieaUZuhtTF2rKMk9zKh6/L15S//yhwxBsSB3+B
TGViTw99txmIPPAXj8+C3r7zeNr8nuZ2trYC0RtH9NT9+EIXj+LG1iRnbYSzEQSd2mEtORgwDfwi
O7pZOBnj6lpw4WMFH1aatRIewcxKmrmeelLuEMiTY4jNkeZE7b7T9hYFRGNr6pO9MhZxd0OBmk4A
1jAn22zRJ/qzBLr9+AvRRE1IdW4tr1fb60w4yCPqO9F9fMTUx9p3/u2ukqTRpKukZR2z6i+1Vj1H
Nnuy7C/GAoTIy9zsHrArTGNQTOis7g/W8cFEDSB9qTjSMbBqGCSlwWlAxArBNTFeenAx6UESPsLm
i8SApcY1LRtIwJFt3AwdDRHNS0bHV8cdaxlQwQZT5AN0iCVM3Dr3C8d30eaN2hAWM/4YIqtNB4or
qze8uONG345a0NCf2HqwePV8txYmgPKkJ9sF9lV6z+nPoK0VJo8HXeIAwCqcY1nhGvTj4sDSmCI/
ZwxDj5sy/qRUGK3erSOfnu9ngIgJDaaSIG1vmO47IGaePyK7OPtoFVA364iXCUU6J7MytOfxNZKC
lo7wHmHfTg2uku9ugpVrRJ/h0tPTfUcTAUW3zhX1g/6HhiTP3J78BVN8l7pdUV2s9m1tuOofSlyf
vKcGQ7bJ7Ffyyq8w/OxShaE15olsvJpxBKY8ShGWNSxC8Oox3qEmEruPbn0oRvCVZAH3EIouT9O2
SHh69tzmXYdbnkQz24aXVIC0sEt0n0H6pYa/CCTYojSgMU8owdcLfIWsnS8DlkQkGOQfgtYdWv2r
zRHyy+9KBjlOSk4wjTeOwZAHy0c53LviJCJNnSpyeCU7R8PfUTghprBbAe9xQjeOD7LTAbXeVuLI
NNloQGyuXLAzJSIRuB37dfwLF0fLHVlflTiFeWiGJlhDwtfWLKl95C8iQggrVNAtgXSvZa57bmRo
NVDOdf8ZU35f0jaW+ZOIu7i8hv3HAtteIuRf3xPLRBnEiETiTP694F2GjjpR752T+gvP0QetWGz0
AwqBlLWnJZfSYV32gZX68zyimYBZW8vpAwSo71ZhCBP70hMz4CSzkzx2K+FdhS81B0JYUE/V8Kp8
d14bVHTeDOoDhxAPu6n+ayoelSvGW9W4zKh7ND7T9DSgH7FeeGG78pPZp1FuSf0ESsUakCFQwHJW
US/l/CRT+uL+2VQ/Pxeg6thR1RfWsZ1I+Rv8CVSWnFflFNnfGJfYBBd4y4RhPsCI5nZXXPn4EqIE
+qdCjj5Hw0ePlESf+UERn2Oq5ORD5tThNzT+Y7y0BETWXt79leXPEKo0t8jthy/T2sp0t/RvEtGJ
/WdJDd4qvBWvCZJ7lkN/JUioOow8wwRd4XXgeAlv1JwGp7phkyqntPKb/jeddlN1YqhUDvQK3K0/
ig4Fem3X228/NudZvK/sf7IRmwiWAdRwukJgilbj6CGiXL3wphaRobbLqCQq/7/HoeIdWsUagEz1
NtoM+psWfRJlCJABvJAAKLD9C4XiCNkHUYOuooPYKJ4w7qh5qn4ycfLv2/OqbZg7jur0YkleYnqM
4iNEHrfKY2QpiT+fN8IvAgOtkJ8wTICVJo0vJOtCBSCjAp6zoTkF9JHavUaKsxp+mNIfAZBmFKDh
sB/RERUaiEvhfPdqMG/6zbTs+schY9d6yk9jvDYgZYIq8q1rttj8YtBlk7iMgP4lbe49+2zFdWVd
BDKBOOPDAO/ziiqgqU8NO4LN+AngphnbLnkFUCODmtgmHzEVb7NZw31NwVrkU4v6g+xeGWRbASgv
MfRyhfJSPrZ9tmt4hvJv3of8rQWaRLf78pKI+xy1FhExZLmM/Z6uLbm2FRGHLUnlDfQ8Ev4oNxlV
r/xoc3poPG7TZbOiNuHwIsYoNKSVMMHzahN3rhKzzgSZELEuiMKJWygySJqEUKM6v2ZIdKc7Qaa5
5TIGdCPDU4huEcJu3fQ7cSk/kHEJ7VMOesIoFjKXueNCDt++JQpECvQB2RTdB13X2vuhLp88ITpA
h65VH71rW5AMCgY03urH3sgOnchwR3O4nMb6iH7FBVYWYXeBmwRMhAh7yPpXg2R002cjS9dqJIB3
tMMA/zJrQvnwpv/JJXPytjcDEb7x4epcA4TdsjVeEv1IrA07zuJcOkp/a72HM9VHswu61Js5Ylx9
LDdpxt+6JSGcMpnPz7TRwYOXCfqcGMrOvOTyV2xeOZIz4dJqHZhQYyoeH8TdgmK8Gh6WHdMhYTAU
IUez61pPubhGxArTX1xvZcoUg97oYiwG1HaUIIc7uJla+RGsT7N9sawNs1/Fv1JuegnDsf5zRGIP
fBwz8WrV7+Bj9BFS72cH6AOVfgiMyFrAGJqUd5NVtW/2LwPYRcaTxeNeGw6rLm4oAhzPMPNuj131
jRNhK+FfC2ypfKyQ/ZA+6fyp4Yh6/Ebpx1cE4WwFPj2BfbKosDIQ4i0msLyQRz+TUc1GK/jyMBwQ
uPIkWig2wde0cqtpZyWu2A1C2mOu6rofOEZqsKFtdf6LJZChONcoBbhkjWcLMVccpDTqOfbpv5F1
JfjP/sSdQrkMJG499mF3DL+ZL4bvSNxnFW2vyZ8BmPeg1rFOH2YDMCo5QhVLWi66zZYmj45xykR3
tVpgaQ+Q+x/sB5bCrNUPO0Y4G0OCdVjtUJJa9VNX/S4vrXypGn+CvOQsSJ6euNLjqKH1795aVJvy
i+Ew4+U3UIw18rX6JPC8+izd2NewREQYy2rmnF01BOTht0UEygQZCifGlgdV+9cUtrTKWEajU0Co
IphMxxCiAmM9/Vm2T5G30zDTF5j/2ipNvCBWO7ecMEHYych7R07Fs6m0F7M/LpcsQNWpbrugCoBR
uPZZdTnSM4QSq/EYbhPt24w8N1IduSTLD76bOB5DBb2FT5w8tG1INxfFn/Hw1Usf/9Bp67lHtIa7
CM7DtsGyCIe7SS6xb5HjbR3wtaB+XXXe6VI6ScJxdmk15vrcIHilZ6JJ0PLzHAJLtigd8yfuogxo
qJBCJwYBxjzHbhXiQ9NAYM1tlXRNqE4k7Vh8JBajPHsXABhIZzCicNGT9r4eEHjLAgfz94ZhwDe7
PYmHbvJgm+DHqj8T631Jd8zKeXKbpE0jnFZAib+yWrKaaDn7A5RyNQD9qQ55SXl7pLthWfmw9Le+
fK/KfbURETkE8a+cQP1Scz5NZTOGKG7S72Q4CeUzGAcZqcvnkrxptKnNezU/T0zAK1O96jqT6ROp
BuVGQZwGmE++kBo60QEfR8ccG0d1Tevn3+wPIp8Jf4mHZYoOhcXhQ6FOUwX23XkPvN5A3yDw0/J5
4eUXrpl4Ferjkm1o8HQEaqdwfBe0D7mYodYXOzZDd4l+Uu1DKMhNmn4qsudTn4SvduWYJ+Fv7QyL
5Efsz90vzS6U2sAMXqbPI0CUMN0H7umHdkMzrGKkou/C5KTIZI7vk+IdexPUNHOgxidZ90S2nx8h
s1tygT3gHsh7DD7Ok/K+kicdmU4xbbduuLhq0BgVW5aUHTM7JmLwh0q6f498Da0+sgz1mHG5NVA7
Ea9fi2hosHgFAEkLRrxVYPcwPzvxiWnG0LDiCCYQJzSBtYtPRsTGkDK+LPGPLK2acPZrXhv1ZJXb
tfmZy+sqAkNuNI4krF911Mm98Gkt+7wR7b54TjQsjFhOex4fLwLtvUqcqwpW0xiHbnzthJ2e3qz8
lD80oFHePNIWA40NASjhjSr4awmgZbRgbdommL+ImaibXTcDSRya+E+YLnP3qqDuU89Ndoke3Hyb
evRTMqbaQ754cEOFhZxgXFZnQr73tveI6QS8k7pDMiG3CQkaOT/IWQ0Phnkb9HsS/yXpywSVMCDv
Ar7kiLQaLBgjrso/B7d8KohWmz1eIb541PyMvQdjT8H47BAoDgXVubk8BIf3jdxmXbkI4rMKtWcg
jl8Vt3l31+nO4/i0cnLrMGRlzx2Kxky5RtKmNzfG4jceFwks+T2DWGGi7mu2DvRLrtz7hSYi+0rG
nwxzzfgCC4DWibFtZvlNa0kYjsku24zdXkL0DM7bOHK2tar3dUwXu1to3H/eZl1zQw+4QvtoE+Dm
4Rct24LO4soa4ywfCq73VPjM5s/qBMufKLTbzletf68UkgGG84D2MkrkAW2COm2x17XFAbODxNor
q9SCXDzot41BRm/+1tavA0uW1fPIo1Gk50sdvxuV6U1g7Ngiw1EMmrGecwl3qTgwmDvX6Sno6GX6
AxBT66fbBLE2mlaKUxRxuk2PmBGMJ3zo7RZdNMpkFgpZbun/yNOwVRqQ3npmdppjWvAvtmaMAUhb
QmixLsrXH0TbAEkPdsOK7SKfhORqNTD31IIVbJ4QhO/67lKT6Vxi2reLfbpTLoA5ANvQM29hfa7m
alkxEnXasOuwEuToNldkReGBSBn7/CiT+mlHNqO7yjQcfq/uLsp4Wrafou7hTQkbrV7IhZuT5zyl
t8nZci8AwXfR/LRUlDwWdVbqZ2ho6MAGZXdtMaAKUSQTLbf2bGq1EeIN+JHWfpjtTCvxIzHcGl+j
DvNrfCs9JLWt1FswvBQqKhKo8GyEPeITt5cFxhyjpAF5I0RdKTaN/rUYXwpggZzVjiycR94ZrX4B
duVyRE7bOPS+zfM6XI9wI3P5EU0K3FxtC/wDus5jhBVu1QPMLuaV86VXadTJzSYwzFebrZRa5B8j
A0hYVuj+mBCQothSU7gGwY8PPghpF3anO0L7aqoj7i37xxfff4UdLC4UZm0Rj/JVew//OXH2zrJ1
wcJkGH4q8Xls34h1rPtNjHMFMCbyPvhRHWcG3xqIqaD/nsujHj1BHzgSNM9AaWhrXipIHLEFe0ec
0bKlKIgvS3jRy9+opd3JDhphkQ2rK0hq2C30RZ1hxFnhi+gecU+M3JTdGCxcFqmLAct8LdKfdQY2
qIImbhsSxHDId86HnxnYKJPccfog/c6BcZaULYLtSPHj3DEDlsJB1sPzP4XF45LQlmI0Y4JPI0YS
lfcOfCd8gkot8YhaGPBFz6hiUuM1dpV6L+whZrAImxCnGybACf5mD1Pb5ZiMNy36E1miLL+N/eAz
U7p44rR84w4LuH9tgNVu0zAYII4j/Z6Kh1VSWGeEvMEKFt05VG7xco6KD80isHuXCQLNMsXJgaxG
RurEXosTns1yhLzrES6tJIeri5P9+93qKFY6XEjEB9052OIwr4+lzq79cgMZq0BUY+M6KPfE/h3p
/tmiRjYEbuQ3m3g7q5e8fm7CfWadUGry0+OHw+JvNo8r0LBKuR8h3pz5mxE/JRjqyk8PZHuqA1iQ
9Bs99+XvnMnORchSsO7i6hiAtOuM6ZCTbU83QzkoYxBnZNYSWdBg49UqhzUFqKlY3+kN6DKuWyUJ
SNtmHxASCUktKycQRmXUB7KEQ/GI5pUyvmvqFx5FbHFrU19a0j4bZLELcM780qAA4kFDP3gQTTQw
jIJA/hNAnzQQOAzR0J4nF8FJ7GYGZJ+7hqqym8UsBTmwiYJx/J3q54Txw8TEuHhKDeTh2hVxMru/
bsrEG631ia66FUkOYVb2GLNxmwDEAmlDZEjjPsHLKh+z+pZBHI294k3Nk7m86hg7igmOLL9FvC/p
tLzFVQgf6RuEeZzWEkSBFlvMgAfsV8xWGrny+7jdrOfLZBRN6mpLruiWs+YO8kmurlAiEP40Wlvz
HWXFWtBCgufFO1nn3MfnGpOPeOVm4ppt4votG89rfQ1R/rWwtb8CegoyREPpN0upSTHKD+x5Bw+U
FxXfQW83GoxQHJ8RQfXOrNRQwSNq+9HLDcMepZvSss8534xqq5hXFhNaVh0iFa/FWznD+0GCGHck
uLiLUfrTHZZJWLK9LT1XFzvcbm7h9Lji/5b375crlQ3vuGfSYa9l0GxP7AHCPnP1AXPAF6y4oMqt
2xzl4OEby0XwRTa6vMJ4l/M/2Hk9fcVOIEKuL6pXk+zD6iDkKKgG27Ii0EJvTf2tC+IUu8aPF3oE
5JS1+ByGP/FS+iM7hIgrVeFHtf6S6jnCEoGbn99VSX2M3+xF2WVobqSBmjndMyZUlokf0svaNSrJ
R+7QsnSXH7RlVcsIQq7wfGthsldBVz6fAC8GBCL9T/UIUOesD6Jv2NRTiV9ccIdpLOKgJPtbILhp
LWEWei5Spdm8zko29rFuKlEt5yxNP/YVNTCmssC1th7WL2sPVmab6UyFYakpfLy8E1GJ3sv+jFGu
cYm6Nbc3DmCA/aZrUeEb03JHoaAC5M52Xle7WydqwOKjdwnVbjbjClix+MBEIz+RYstbLnxy2mKa
c2v+ycFdLACvGCDXrLvv8AGsjat4yVsf47O0ro1gqtUyhyAZfRcyany+mevTAySAxFA7ml5RcAsO
lxHU47qwAmU8bVbioE++emPdMDWLly5a/YksoAxWY3jVu8cqm4c6RBjHOmSgh2UwYvFd4m7IfpoR
Ot8YvaG2WQlL/Tpnb/NKllBrV/i2ZT8mPyw8xWr+5Kzz6gJ26HuYGh1Wr+UKz+P1clUauIvP8isy
wPT6Py4rDlHidelCay87CiqVjOXNZQbroEOVuzd9OT2CaNvJr4KXkCF9XIGMJg/CgFsXfm8VCUl4
+gwoMjKuREtA2MLVZZr3ZP0Q3PUlVnBgpqEfth+yAMuioLnEcadlcesyROhczL+sx6BB+YuAHLMX
I73w0FwM/UIuC4Qfpv3cEpnkhNwDn6r2BWxvy2CPkGsukmWZX8GyXEkihnvi4/D88D9kv2+zFo0Y
aSlEFs1Gr/zyV+zcsQsG76kYxJXsZw2ocgIVkz8W5VIIw6YyDBQPXTDJDdK4PfFm7nIBNnSZix2J
RPsqRp3oZuRk5FulRjnP4RjN0tbpvNXmWf0c9e91s1pPXkuW/fhlRDj9fK0UvJ4vtcXNXiESYjQD
48DFlU9qAfR21xE9UVXt10rQGjgheUQBO+byJU/8Ehlr8cZH2RIe2aFYUr+E7GJpl1Q9CcWhFv+M
6klZ7YygO6O3rPmZ2whPGc5uvO+KS8dcz/CJQ0mz07KnsmD7N1iqAy0zAHUiMo7yOxZo0TNeYaAc
3vfnpj42zXXQvk3+w6f/SDqvHcmNJIp+EQF681ree9PVL0RXG3rv+fU6OQJWwEq7o+mpIjMjbtx7
YhzXIw6CWBGiV0kvAhxfVMATZ9poFFncjvwWIjWlcLTERIK36dpdeizh9i+AfEKMyvXWbc+x2JaA
f2Xuj/AJmB4WAB6w9XhrNo80BIK4ASqfVbNYFPMxmnXMxwpmAuFBYkOzTKTHq+K5ZRUclMPSlqWV
4H0ZOPJNjgv+CK4EL6Fz6Cuo7aFc9cz4a4p5meIqm37bQiXnbgsgiIn3hynYgNcWQ1cRTxpGiNx4
UwWLCYgkirCX5WawAzHtxdZcOLlGJ2XhO9kM1LwA/HfwgApnlB+u8mq0TVaeGNTr+YXEjOW8ItYf
9qW0GEIaj9afaADRmX3WC4/u0k3ZK9wMU5sBk9s9SRMiHKPIfdLJQrNCYaRiPJIfLog58zN7hJsD
xsCqejNM6Z/H2xiR5A4ljtuMIV2kthNnpzUs3qVjoQ0yi63ohNyRqNCG5QUTZsbTwdibWNuY8VTq
Kg93kbw2pAWkX/kxGit4vSx1JLLHFVed9fHTwgoar9I1aQ51B3hQNEeEjAdQKZg7a39htfXaCS56
hWmsZpK+ivkROy5OUrPMuued+FlkjnyKO7tFAcUV3+Yx4d5Za79o90T0IONbFvWw6tMoSi8pX0WJ
T9l8q6Qr+Knuwdo0EppdACJzmHYOfm8nnDgmXn+Vdc5xM8O7O2f/HKXt1DUov4g8zGRvrRdfjfSX
hzfk8DQ7tXg52OxBB1xS1dOcTst5V+9dC2P5oYu/VJuKE/xnhWZDXFO4qiwK23L4pTbla6TfZbBr
fuUpDZe2lwz+EBVXewv0HsUF/crl+4g//RCnDEpsu2isXdz+5cVVxe0BH4tnC9Znn89OXN5AmnCv
A3ak1GIKa84yLB/S0iELicuHb59sEHUa8JKVymaFhG8fBIVu55MhIzH61ZMXnLy79I/QO0rCT8m/
aWjv1nAVX0dpPrpgnzOHiZZOudRVYmabdNhFiL6a8J8ya2TB4zTiOC2B/YYtF2L2LCEnSdxRBCOx
A6bBQnvCmxDHqcIyb+fgwHEBnY2O/EgNciDsCWfS6ZGJh2tdEJbL1zBNc+UdaJQVzlaSv8r2u9FQ
H9MSixLE3oqFQwwMcgsLKY5Iz/+24YlxTWJNucbiOq63anFx1T0bWF2MBC7ALzGS9bhqO/qKdA4k
EK+dYf4itHr5BSFD56ZnY7ZzgAKLbUuwHo2J/D3YX3SSU66cxEXw+zaHj1D9MuR6ZpRPjckBgBxk
yWHXOgGkAoQgzKtC9vTyP/Gdsm0T9uS0J+YBeIgQ9ZrjmS+i7jcy8ieJioRm3ljpwSIp0G8/bOkj
d/5MfcupkElPF1+FlcssJ3nyybAzgRAOCkV7ysIDS5+oHOhoIpgky2geLkJADIxkNLzzOHMCb69Z
a8t4Z/WXTu2S+5dRQnAAhzND4EIXlzAlNtBVx4tCp6ENiJsh3sfwZqc7/hMhA4X4EVsqBlt7qqHG
e5tOtBlEKctHh5lZ9opN5RH9L7qMNR6yVqOJYStT+ROwX0/G0UH9ENv7GMNZXG+ZMkD+SREdQ6nF
MBJOa5l/RL2mtldhY+KAD3QOtL1W3yzjL2Di4NdnhiyuBxYMK6F9Crqd75696k4UDcF77tLmmLnE
70tn575g3glHCsoigwmugij7ctu9b+615lQiBCU/EUzTYVWVlJW1PdOqYJoov/YMZKn7g0FzGtNu
hkGOMwfITygkAezOxhG/pOh420olRkW4L8WaWWN4PqmgswrpU6u0SWl99MZrHMu1YWpYKsd5auMP
iW8gvAkEzJDMk4L8Ok4+Ogo84alxqXyVwEG1i0u0avj2OYgcn5chGh2Ga7958OcYN7W8ye7d+RsW
w4wZC0VkPWGy1An5z3G31OolCTKOjcmlBQn7RuAoNiFrPxrHYD6wFxiMgEwDgzWBDzN+WnVmahtS
EiG99EQ3dwyqJfdDuNet9qGNF9V4ijzfyIml1t9Es0TDTj8cJp+S//aHRzcQ1dpKmLZ5OXgoVdzB
lZ1SEZAkI3rvXIOKZNK+78/WEE6TrpvemdYFfxUe0eoRB+e0DOBmfOkJsKdJTol9BReOGYRQ3wq8
tfuHmxE6KXhFk6HZcEvrq1x+IixQhy1GDTFs2WGxz+SPgMt5uBvb2j4XXNEarj0yiDjXuZilY31R
5adf/djRzk/neHR3XbcMWqEcenNzJpVX3znzb5FBWxT6BLPJRMUAQK6RRVKwt2c2yRK3Y2xecjWt
FXXTQSzHowsVi7gG99mUlU6TLxjb/kFm9xmMFItJIINwDBILu/uoyGxyUYl7GbUAi9ZCTndxDHeX
8wzAp/ejWj3iOcE83o3ePAMS9CYnHQOstNWekIJKl7DXW3YPcn7Ic94dhHXp26o/RueOeloza7Hp
wNhMVKKxuCj/jzg5dwiJXUmsY7wPxVoaVq16SwizhWwHYWFBNRshvF6omWbVC58XwE1gXtnSmQuX
x6hcBkKVyOxq7UwVtZ05DPtTg7Hw3la3hJv16DtX3xbNRIH1kd81hT1GzF8FYRPOQRDK4S6p1jiZ
2nwbSgfg2JOSMK2yymK86pyWBusYMAOK710LnKmmL4xg7aavqnEmg+OtLFQsYfitXb4qac4HJ8qu
DOSAyJpjZpCeQrMi7TCxGT3o7kF8Ep76Sqxtxg5DzCaQxbOgnFXdqzLhb1J6Wc7WNXd8vYN/IvuA
V7nEqRbi9a6ZS9gSCLtormG3kPKDFM2b/mHhboHRPonc153RdXoeZvlUidZFfkxVmq2j+AOEwVOT
MaTNGPQqd0ZiwIOZbHBkYGyx+u9+FSAf0cxjjT0hJ08jSI2FdKrIbOCOV4COj/nct5kvTFJtFo3n
mGnOCQ1O87izHR6QhK2QgBMr1nu/Ev2SwIw1oEd5+ndaHbT8OuqfPhY2FU9cc6egwgsifYB7C7oZ
hVBQL3Re8GJfz+SpxDo0l0UJGmhNB3yzwYsuY9Edld9cu9Tk+sN5iprsEkSK4puCgFvlG7s5Mbm6
g9qdGMa7kvcpeeJ6N6ScV97HUDxUvI7irlV5GFM24zYG1nWk6pbZOt4EnHEcpgVW7zBfW9nRwBMe
LFlMQdHAkBksINMbfxsmszq+JjJa7fTLsUPgRJzkQ0npTffufjrhXuLNRbbFazcDd+AXG12/CuOK
HHyIz9bpCB+Vtzr4chLygUh2JdiZGURXbvbPIX8r1qYBfBO/S3XVD+sguA/dM6k+pPQ3rN+pwS3E
vGEo1xa3U+hidzjipiJ9tK2LZ4Y+zT6Gf92iokLs3ncF3GLqY+72rDhBPvTKH5tMa1rfRrQkmvdB
Z7VT+/aUY1ZsDX1Anf2M9FeLt0lu3nK2RXDgAk+DV2m6+xariL+R0eNDfcfJjWf1t7DnY0CIdGEB
R1RXvuj+T1V2lLq7bcwzG+BAdo6TlT2hWcmPkf7XyObUJkr4zbbd5m7NjTk8PzH8df2frj9j9hzF
R2ptWudWEGwRe0gjAgDJV1FgSbaWbkDfyMdQbYQ4ZOCTYGMHTZbmL/BTDOJpxzVQPEOc5UN8qNKN
mYuJdzs8xYtI9GNAxyTArECjogPREW+td8gDISmPgklrq//wzYzyocFR49m49lQyEgulEDfYVs32
WrIMx6OsPXLpqpFtiKiPsWMwXVoowBGNebIzjI8sfcXj3tL2BArL6CPhCMvtM64b2KtLKgZdXZoW
BqNTW6/6/pRbOBecRZTfWYGQ4oSgLa9gbv8fxWJAwmGfxBuh/9ccT7qxEBtfIraPzJv6084AT1qf
wgaJk7QxF5ilOhaXgHSSjmQPBqLOVEzOLlSuZQd46FWVPHbCJypmkRxf89GgXaGNqMJ6pWY/vfnO
8TZHiG/zbJ40pz5jRcq2N1ciyRd+aqSPSfuC0mVhKhO9yN/37VJql07LoBGKBs7i3DvVWKCofr6t
j2jraVuR6Fdq7g3hu1vb8spTVx0rs8qlJr9Zj+HUpwASNq4dALsL2WYDyT1jroKxnH1WTwupPFRX
v9T6NSElcUgzx7Pa38y7wt1HcgtkJjjcDUF2tS0MqUwrqkX1sKp1iMTmLVL1YhlHkhrxm+1jExlF
HAGq8P4pm479v+8AHVI+wrjFp/lgD62hUqTQMyya8jPBfguWuz8wqG3VDRsImHCsMehiZWDuNM0p
Te9s/JnqxUrTKES2ffNLCYeRFGWXHzZIL3GI7bdDsLiHGRcNd5XpBQu0JhgZhyD55nrwk5sF+Uf6
x1yJuh3TVjxVIXqvshzhaN08eZ/zEJsMh62elOZrQM2wYFwr5RnzVCKvUlngVKVo5yxoYmprb4Fo
DFubVnyc6t5f2R6EOQAiBHZtPqd/19NRaGBh+rLYvSAyTSNwXoPYW/IyOpQoItdEPsd9Ul/S/OYa
AK6+61IArA45JnUT1a7SYe+87fykYa2WNhb7g/wDomYSrUnY+AF0sWOt76iVkopDiGASKd58KX/J
LAjCvuEI4gPwH9ZCoADeoAHE/U/ubm0qcRYylKhIMtdOzdCnh+vBdJrKLsWlsi8DiERCE+H1x6tI
jpbPczGaxx68EM7T3Fxn7c7yAb3dHaoCKAM5VZyjchUw7NcOGQ+2iwllg8Cf499r0MZ0hDPRzsS9
vgyySxNlpCPj2Vg9QYm5yVs80AUbPWINYWsOLdGOT00FJc5PkfiXgjboIKcJFms5EBKpdl6BDHHS
zA+nevPST33CSsy6OSBrzKGa8lk2hAKWTfPnEbKmWHJmY41jGacDqVsxTU29q8an4zunXlkPC33h
eMTlM7xD9dyzHr/fMv9/OsO4+9GFV6O052X34zIDwyU5a3HOdfK2czbQp0M2OSWYqp2fzvoTP4MJ
08ItvGlVnasMmXHuUiLeihmex+xb9J0N0LD2FqJVSuoXHGU535FPh0XE8rh55vDKactBP/fSfQTm
bGmPId543hmPoi2zkVckqZFEvG0gtlwsdW+Dbtcr97p5xM6zcjCfXjP54LnrPNhbiIfTEoTcGgfb
pM5+Iq7vsboU+lzXfq30L9XAM7CzZ1HXn2Fxd+K36tzkiT/3mjMbG6bDQptG2UtmqiB8jia+BqtP
qbYyQqvPptlrwGuCrRXSli5I17npvUUbUErz32Ok8WiAXJh61kkzCGKsOx+o5gzT8gzwC6csUZbR
mzdoUmj+fr3RqQm0eml8M3KFWYPHEBqQCIybc14E6xsJCDUXVw77Asy9Zd+q5BJ338FwytSfLlDX
dXWpS42RMjgglvDo1lfc7cb0UDGpjbn1RkYEuXKTryb+h2T97+pkMuZdBfkqMZ8GfsN+BUiaR/oA
5Ewrr3a2a2kfSidfALwBkoWMLPoUtfnWCWwMT8F+qbtl1R7r+CwDAst2MhIoYpY9M4h+hB6aHmel
mwr4skHxxUuZLLmvw/bQDruxwm8bQzjmlUI3k8FgHTgCTGowjBXBxTf+OBRgplj6ihU2rvfLaYCh
7nfEpNEj6lKouMQh9d+WmnlEPewYPEbqC9qAwRiyqqjsum0UbZpxTbhgGvzFFSaiZ+sy0vruq7XC
sI4cfDfPsefpz5h/sX4agreUbFUOiw7EYH9tUVAKmWoW1IKO7dZJfyT3lBuLasSOxPBrJ7KuKqGd
Yt1K3NcWZ/bhn41KuqEeTdMC9uaiibeqt7alh2qwJ2ZJVGMdkfoycHM0vEDxGcif1uCYF1Da8xgc
MyRgmgTB8CBnKpIAnQysb8cerXQXDEBFl9gj5xAn0vbZEXWv0q2l7EDFlfneys/NBCYhXgTwMPlN
rS5M/XMi5xZ+81mYLLhD8UnV3aEPjwP3i9ywIIfakUE1tLuPhooxK25V9TFQz1cXq7ywjXqiqSvY
gQkiXYRHRwhVhXQx1Dv7gazmEPjlNOlfrc6BNX4z5hfQ7hq3DPZ8u61Iwm2gt5tr5O+ufbFhYUpK
IUXqQ5ggHUhLqBVn5+oO5AtWIQbhvj1b7p+t70f80XmHuY8TS/b7iZ8f1WqRa5gTqLtWerh1mpPT
72BrDgze4bejZkbtM/I476qDTSOvsmOiDY4man2e1tiHnpq2lrJNoh9EAnssl+o8mRN7Fp4F7yDh
dQiFqYD+Ilok6RI6usjNaP2THbrUN0fiOBjDUJ1hHXfb0Vw55spMT0qxD7FqSSeTDi7HbP4wjE9l
uCTSOnW2BvyuCoFUqRaSX0CDsgFs4PkjElgfKAmnqfmpcApY7kvMy8D14k610o+gOwLpmGgJ65U3
EaGSGO8Orfe80872178PcLgSqZ2z/y9097Jz7dovSC9cMZK7x1qdKtj7sDKnS9Ey6dFV5JlDXhyZ
KGflPhXnK8DqUoFF5pXgZGTJqUFGb+v5P4I4V0IGyDYpGUhH+/AqeYmf29lUNc4o2OeONc3nTXL0
q0teibSQuWmIcgzqU3e/K/sX28ysxhBoYfcWp4peHxmD2CFt7YwaGXoVGFutR00nsawARGQLk4vj
eNNrDMovNS+MuUvsR/7sY+ipFokh+gsZxB7ftg9Lx2cfSYOBxeWx7HVoGQROUv7W2tn9xu9/OrtA
nSZBQ89KxIyhSgmTU0Sok21lH8Yee/iMqjTiqXKXeH9IJfF7a1QITDcC9eopW52G2zZOJsuthJ8P
owx0XH7ezAdrwGKnaWtuFHOTIDikyGMNulnesZ8MHKG58JJ1RtrN3oljtHLmyoLxzEc9PMNmbdMe
9TdYkbEE0t5grKQxBhgHjsc99UuC/obXPy5B1p8ZNEw5X2Rrl7PtYYbzuLVermjUIUAxfpo70JBl
uLJb7aIGj5R8kEXsjiljcILaNwSHvFlU9gMPDbZ7Xkcirc5wUYIbdGkH3VT13UOufollLZxADaUK
LIEGsRT4U9KfpeYgRw/8qjMfnRnMVLTFVhqYp2rqL4iMGwTMjengrrx6hlLnL+qVrR982u6Vbs/D
6EjNnoDcaDAbyzhhxC3RQtd0yNBxRegN8EQSrpijDdvHIgz28cXQTAtAOlCN2U9s6NxRTXzSjWec
8SpZ2IGjYxzfMFLA9FVBgLpACaydLwYXEWN4qFQUycCE//mFfF7p6NDUCxQrurwkJkyw8NxHrwHl
ZcfvCgxUhKOpK1fWXs/21uxOf2hPxnkGgJFZCWEZ1ucs2wgteANUQ6NYzzatf7OxvEvOrHPZqvSJ
yTCcIkiyTJaDEk+ZijCrHkoDqfxRY33wVgzt8n4nqnySqBJvG288D+fYbqRhC6aWh1GDqQc/zbBW
j09WBcJ1lDvM2ae4XWaCsAWVyLnHyUKk//JLlzErWnNrvH/5JEbnhjLEqwMyG67tP2Afdl2gtgwi
LewzmQxSe+73J3gLRFk9w56mRPwzwPayrc9NbkZDq1llMKGOntBKLuDm0TzzTLYOa+dWbXRmZPLU
4IPTPGNihBfhGc+MN8Qfv6OQxXoi5wDlkzScO8v6/eBv4pLuWUiykJTaY2VhflhqPWAk2CGsqgE9
T7aedLXSLPljQ6TpkucQ7u14iwXdBXNgr2yMTuaF5Mi0qpm47Tw88hDBE20TACA2WFJ5YJCBHi+r
LPRF6WUmkoH0SHNIyvwBUIhjXP4dxf0wq7HDCHkSi0oXLcfkIwV451TbYNiIALJSzEWYWbW3eXUO
tA2HTO5g7gRhw+Na3ivyufo2oUiXWV9Z0C5sHIs+DffAQGfFaJ+jSm3P7OLIh0vWhNPRYxYpwBQM
IySD8wLT/P/WaIWSiG+vhzAKSD2fSw9Sym25HG+QIj1cpml/LXVwJd4+qN+9s2xFYpb5o/dOk4WS
H81kw3IYIpLkTbGo38Z8JoQXN5lJ1PjqPoqfHUNNQAWqslTYm0mzR69ogKISZv5BuTXGh8hihZ8Z
rm97PItuzgoO0iycKu3ew2blsRTk4RXrUVnZ7r1/pIiu0lFyr2WxtZydbCzDkJgzcMx6wHBxiYWb
20eDCZ8PwAJM/nvtO3BOJoPmyHqFS38J6XAMfgqJoy0zp730F8P0y1ZFA84RY3CVk95zLqm81Tt2
B9LFgds9yMPakWcyUIhBeP2UfVO/93wMNXVpVZ7AHmbDuWCXT68fw3gvY7HVT5hf4qKeoASI6zfU
1ry8RfHJfhq+6oiBgccSKoEX83lau7nIVWbVV8LaQZWin1MTHFqGwQC1t6Aw9LJlTQMr/JPSscLo
IV3FH7CBJJDIy8F+eqwyDYheqgkWFqiI0QoDelPibRxWRrSQ1IeOFMASFCG8FDsLKxmNkEXO0V+z
T25S0wTiPGsD7rL2qfsQ4d1jmC01OK69QwSC2J6C3Q3AIHpiG3ND2UdzBikve0pRNLU5RBEmBbhA
KEnc5wlxymBYMhrjKkXBWTbBir3BWnkm3tzT0dvlGw6fcMLb11HUKi1jUuMifMy98y1a7G5dwO+o
PvWmm6fENd+8Je65bbZtsle0u4gNo9h60dbsN6oO/nnG3pWx/tWLj8Z8e7gdMsy2SgWBGenDKBaD
PjfMj4FhKug7X12Kti0wLiK9pBczyduXzoHx9rLCecxYB0yBqJMV+9wpH4j3Ft4ADxofQ2CO0OKR
GYsu/S26OwVRfKXSDWu4p8LXGwR/tXIJ3EfyO4bHN5uIuwW+zXT8zVraGmFn3YYsb0jXIZ+XzDoq
ZDet2eTJtHJIgckMqzeAqSBCokRk9mnk0mYMyKrN9kF3jGZnJkdYIxEATTw7cnpkR8ki5iHtq4vs
7qH7CU8XjDXqaH5ZgHllgQLLLg4eNb4KUcppKq/YXtChkKFzwjIGjnZGys9UetXOjQSzgfCgXlP/
VQFtNW/4DBpxAwcky/FHb3SbLQ93OVo3QhowcdPW57jYpFhnwBbrVNXDO6swoToz5kveb8e+FQuU
I34eYQ0HEUfRY/E/sWa0DzlymFFD0WI+Dk/LCw6i3pCjNwN/2B+4Vrs1Iv+cHQ8DmlazS7RlgcKs
UnR+V/5Gz7HK4u2KV0x/HGMPXHJSFxuRV2R6LRRtWnzzXILgUEKgxdpDK9d1I7jJRrxoE34gdoz8
lTMb+qy6jr0vU+BHvD3FOv+B2G407I9c54A5O6ay91QRWE0GAdatVoHq3ixPZYbGMI772ENEDrNs
qtKRmzCEO0cAuHBxLaI1rYKLa5GGPjjJ2kGted1SKJ87GwgE0oVv7EVgOqo+xWMezfnlRTen+YGN
rGYMMUAuoh+XRzDuQtzUggsLCuhia+3kAMHNqAI0DA6QrMRkIdR+1fqSdDQ6jLAxLfnrWb4L0oNh
HQkusir27jGVo56ZtgUtl0Tm16JZgX5dBg9JO9Qu3sSOsfqnHi9Tj+FUQBCKhdcgGiQdKxKKnLIb
TGYuiF5F+tPCQVJ3SHJacPeNSxatTHVTSNcqw1uxMXC6QI60N3aC0UeboyuTVuTMqMJt3v4O1L9J
eIhbnOAp7aj1VUYc0sW6Z00Q28pEh6UpX2WSgpF5xVx9Fku0Wgam0Lb0YCBe4j5Ks/hSFWadrMNe
4wdj7NKRjAy3pQlSKi/5EGdZ591Kwz5UUvjXlMUnm0u4q7xUnxmSchpHkTqiVkxS+U/TnZOfjI9E
BkBVKkAa0PPVEP+YL21rLuIyX7Pu+aBYq0HP3t342bFN0ubL1Xr2cnnSwYQlP2bms0rAo/nt0kbP
8Qtvm8G4D5NkX1JJBnLDSFW54xefNqT4wcR0FxsnKdhVrIXk39KIvRuELAvoF+6463yVy5QYSKGv
HIYpTcsDV0YcmsOC1nqB/3+qBtp+7/fNoZWbg+UoSy+3L52ayAxcGs7feY43UPMlfDMEQtvo4vfj
UlJ0cKPOUo4oN6X+qDKLxJJhZw5kImvR1uaip88SrM2Os6aU6x9bDxk1WGfLEbMdeomY/ecY3xx8
Y0OSra2AvCiQP2zmPqqTmV8KFVLsAIvO7IEv9vMwgyZjDctsxOfC7lnXxnoFWtL1ymU+MgFmFFWr
bw5jqe1WSsLOQW3YdLK0j/10l7cBi8PGVYxNsMH4oHjcm0wRhqRj95rDS4X1R00WTa4tG3rOAsBr
oNMbZ9FpTOx76xD1aE3jlI/d3g/zpeEB9sWPbMXKrC/E2pychm7EaxhjfJT2ZrDRE54IKqyE3Bst
mJN8xKRPeq8/eISCoG3uDBgCclTMawumKNxHMcbIQuVcOWDY2FHGeuJFxGsU+MWu49GgMAGgp7LT
sliGmUXwDCwRaHu4xYvWBqTF+GJU2FwvTEAlu2gUbkqFzLfd7hT9S5LfI0CVXJw9P4oFwMZiBUEF
T6ti6Ili6lJR6FyAEZUSQ1uQji/3R5QlMbYVg7l+fwp91HJGSyFuQ9+gTcIZGNkMyg3GflAbmVvo
6MZ6eHDij5y+anDonFm00R+kGv8DiyFHEzoNaK2aoLOBoGoyJh5GfGI1zOckmoUNHU4P3pWxep7o
U5XdFDa4sIE7W6XccL4cvEsF28EUrIQdBgXx++h0WLnzcin2m7yZ+5EyMQhccQJ7Mr0xnWYwLtxx
O8SvYqwW/KBz1mzOYwN73Uih2/7oNZoSMkl4tK2dG2xTUh+IqVTKM6xJWsVsnfPDIq/Qi27Uv/nG
ylLYAcbkkrX1VISf7Xih6E6iR07Gt2EHWWBhskObwIYWSN3M85NlxXYHm08kJusRswNg4iKUubId
krGzMCIMax2Am5fMK7ydOkKIlMh3FMWGY1F8vKPg2rAKQYKBb+GutnQ+Nrzz4ocLaGjjjPNBe7bs
MOqE/ZJ/YW5SqoT0ocLSErNtkMEYG00GD8s7cY+BmqqBtzcQv+a6brOZ10lzNcBv6/aLFAveSFbA
Sle5z/ixQl6jqcSYnWNRCAaqEtBAKn72VAGYSogyAQLVikqNR6nEroVfAIIAnoeWz1xPVxpQr9yN
dnqpzJNyoNuggUMYnBfmtcyZgwW/GeBjEw1D5QkXdC+jTmYj49xMrIB06KMrPkAOd/CF5XAJajpj
OhHFQnbDZpqxOcPB6pDjXbeg2FkQjH3qZfxX9Z+efNlEiQWdolLRgxlWioqV+b0SP8sW5Ky2heF1
g1xf0QkDBKJETL+lAKUYiVzpuMRQtPOK0tDCB9YP1dwDt1d/1cnWAoDWo3dVzOZkbu2Mn1UDRKLJ
1qpr5Ykd1jgrwilhLFJNGW9KXeKi/WyVt+/BEk34mM+dzRZTWslqrvbEQkaWA3TqNi4/apNUGGOE
rn537rPtD45/j51jrj0ydV8FH0rxAlphl3cp3vPwa7SXSk+VYtCwIPNjTchV6sEKzAD9R01L0PP3
Wb9oKp0rAwtF726c1mU89aN3YIC73wbTmlBQhSYih4+Yeya3eIDIU55TvpQkOvUFE331K7XRHmLl
nofgXWGOELWYhZAU3JSwQcZSAmwbGRTxXv4WVAuGmYa5VyBKDRaw44Fb9J7mmPoCvrv32J0s8zPB
DR2P7lyEPxw9wFfyNiCq/PnqrWkUyBZobj5iLMSkmpRjEHwFFao9K6FYbZD+dQ3mSRO3g/KqCBrk
gEOUXyX6s1Gl8s8UG2hIM3eTkzcpBa4AtkOepeiolDC9XgGuahHCUy9BCHad8J5SZrNIBcyWTNYj
idDiq9XvZn/jk+jIgjAyBi0XSSzkCqapsenls5ffEhbpAj8Kt6yAVUz2CPEGMvVm41G2HpCHZH+Z
MJmNTkp0bCFqTRr1Q1Zo/6WFz0Aw5jsCfmHRx2kk1IpqaeBnG7RpErhTm0lATRXqF/CjZZaISDkc
MQKkMp8FicqaaYFhf/CPMPoRfTK/Ek6ZPqNqsZcaD/0/K3aM14+QucaN3dj+QvPMbUq/a1j5zEeK
cyHZRnHFXAliZP/ptgINGE9q5sAqogJNIYZhliIy0OYvb2ATgZut+qxYReVM7A+hEbGYuGOrOCJV
SRHLVA46a9hoM5IV+96gRoNYnlgJ/UO3Z8/NgIWyW2Qbco5jsoDNLCp29c6vlLJ5MZzMcOcFFwm8
Hp72ZiuTXiTVo2frzIHbd4/LnxHcqwT2s0GmMJSbeMiT/LMkluLxI2dOz18Sm3UhiDAPZ4VsgOoU
0+WGybgKcQfhq1DpnmIZlH6AQ12/a2Ex09qT7mYLTblI+l1iu6SmvhX3ZiZvxXsxKh/N9N/RU/kk
wU3KdqxQOb6nuv/KjVdaHhrLg39ksGiD9vBX4wTJzkHKqrc/1T/obCQVr2Wa/MrWXbXeVb9V3WMO
fMbaphhhFA118Tcu88WgPqJoJ4Xrgs+38uZaYC9MDU+E8tcifrtPWGdAYUt3y2cZ2DvUBMZ2DGPq
rezsWMVD7r6ytyVxy+RaiGs2+NLp+wbtpuSvJMFk+8ef2Rl2mX7lDRnGj4xrNh2+O4x8SfEJ6DeO
rjgMR7iY8kG3KxZ0sy1ZXVv9vaIOSNh+WGn63maQguZfK5yIL5nrJyTZXjonuUGj2rvFxWy+02JV
9DYBX/qWgBAfS+PTkWufyVSR31Xf4o25p9lzGMBBdVejvogKQZHx4i4y4pvKKY2SmenvVOXSGtca
DSWGW3xpTbabbeyF6h3C9qJSvA/bsKCXO7AhnV9b2OsOtMV48tFHXPWq2a8yV6YGd2ocHQm0MU90
ZGaBx5LTq7wO/neSfCnJiplmo18S/N0068Z4VOs1CTxN3cpsC1HCrSsPhGqXRfMMZMyOuzg62dnG
ci8+whtUu87dlowq20NeLPQK+MKmMS5ag8lSvo/mrcO/oKQHKOglLaOtIN5Ux4zADh+8qzzrdFPl
+1h5BeNB7q86B0ET3HlkFI4B8s+F86s6xk4ZMbNxY4o/jkYvWqXvlrGuFd0QTcCwB96f1D6Q5ZVh
H4QMTic5WARKMk/bmQzrCC8yRPEIHKJddtktV26sF8IAezRDIkjkDseTBBZSDC1upr2uEYP0XUzW
N1zkDuMKY8dse2g+EibyHYkfOlvhd6VujJauceS/lNFJdm4mUqxtIFGmnOhYE+KTUd4t8+CXMIfO
frFNfFz8637EErkCrmf7Jx/7IisjHO0YGvbMlanCl1xyjMUtXL89tPyuO5vxG7BDzDeaNfjy2OXS
59RanJ7tlUXYefobw9csfiKuv2Tve8G8wbFg+9ZMcR+uvmpLPCiLgsiS8yWV78H7GsOnaZNNlXZO
cqI7mC2pQHzYxiVnaab95Nw1NhmsHjdNleHl6cJ5wHQr876Mnv3QlHpsw8HbmcWHwf+Po/PYbhzJ
gugX4RwkbGJb9EaUoQylDY4skPAmYb++L3pRPT3dMyUWSQD5XkTcoKeeCTRFfojFZxq/lv2b571U
EwLMpik2hIHC6aT7s5V9OKjzxX0UP7n8HrRss1CwujunfzZ5riTf3Bxbd21FZBJWClkKjJ6+r5w7
Fiwtm2IChNhMMSR85jgoZfgUIKC14VMiOD/B3bCuVvhj8gGUL3wj6vzJ6fhA/yp2ZZgY+ehtTLpg
brujg7E84lv7IMdTFH467bES7MfKjyn61ubOHVh/V3fDeEmoi+kPSXIPz5gBXg57OuoIV3ODT3+X
q6l7aLu7yDpbzY0Z24TomSRvBvxNjlGO/d13r4m5q3FNImsEp6xEIT4o65XvalZ9t80BW94o6RzN
/5VYkCiWIElCqzHLk1dF2EaAtROPNcnJnHtxDxsSnC2k9pUH5zmHHsYqdM2xsJLRKpGSXdXvcoEt
y4NKsyu8S9xTIXbc2jrntaIDAP+im/81yPiKjkkmwBVOFNA6vLJKHClDjoyD6bHtwpHK3UQOx7Z/
JwehZ3Zcx1CcWR4GpKqT6Gax4+YE/K8diArzax6ddZfkKyZqOlUPsqNw1P51lkIFzjQD3r4Ufq0p
F5c9d1Tff5TFk8tioTrGyfMypvFi++aLKTWC5y5Zwy4Hox7HqN/QlxHivjoX2a9NIqln/asIFrrq
eZhujHclx5/kIckfKWorwm1dL6GHPELVPsv06mS/nUDeN99H57tyv+vyr8bQX6zEQKvgMR5+vHRc
EXBd5sPO+Fk6D3PmsL65OtYbXLCWU4jBMj9+IrDKGv3DNjFukiWlSyo7hPKY60PYgjLbCQp9fOBV
u3GmG/5Jp1cpWXbf4uCSvTb0LkBVNGHcYbHjJF/8ZcG1w+lbffMU5Q8/RE8lHBxANQtjFpLxQ8VW
RCEmnnm5nrcFakAJpccVx8HuHxdNXL9xDWT2vUEwq3yd2Otle8vdTwXlqM8qOvswoTmjNMeGv6np
0t28OERj2zsex5w/GnDjmHDpRodMxqdTk0hAoUGP+oeCB33DoiVI7fibxH9OWBBxn5h8nCsHl35J
3Gm6AvZhHOyJFAU3xiyqkFFaHghcMhNWeOXf9k41bZwpwQ8SfPT5/BZ41mtlNiyZECut+VOG/cI6
fJQ8BCwczl1eXCZ+ZRf9mrJ1U75z19vERgcJNig5trbNJVti5vgOG5cTxHRwUxhxwZgfclmfvJGz
QVWeQ1z0uUQllsD0DEzfWAFGUJVl1jx4fvhwrrr83Ln+ksbaxGbh4t/xHhLfwTlHvxW/BPNeAilA
K8vaZ+neztvTONjnwUjJ0P2bZbidp2prsKQM/ASEIS7KGEJIfBtDRhSfMCDeAhKtO9fVu7ynhKKp
qK92xbrqnyCQ7Wc/vogwemxl96hHCBzBxMh91vk1Airdf+pgvvQcjnQMSCA1Nx1H064aj7X6MHEM
5BPnWvhOnbUrVHaXU8leF3hTXIzDlLp5/X3IvV4wrJv9lYBA5d9P0bjPWe3pGIgIVqsJUceGAZTo
T7N8XOy7ihRMSmtckVr/akREw3pOmwkO2PSWJgXJnfnc4eEQI6FJfQ7mF5VF67mgGqmkkYc+r9SZ
VmalcSVPhzb96kmFsbJJ6ZQg6rfno9yWGUGVcInGld8RMGTG0Yr4SvrnsgyhExSqlYW9Ltql/KC8
pKSWQXcCok6QeO1YGLsA1xv9tA3oL/Oo/HIZDV0OYxVGR98itYytoqVvpq+B8vsbupm5H/FBs4u1
ODeGI+iJsJ7RcCkg0kN/NQ3if13Gfaf1hidCbn3+ZDTzrlQ0lXXR2RbTUbbdlXziXI5n7JlnM5u4
oMR9UehHBuCdQ0sdyRpSo5AiRnrq4SeUyZNJt18tjbdsGq6G/h2l2g+++wJe15XTkxVlp76K9g49
Wppgr87sc+00z0ad/BoZdVfeYu9th3Pw4o/VZz1Q0+sNX0lbXCvBd4dzKTH/QXYPgzFeBiEuhTdf
4hSLMXdJHVOzhxIWeEtM2J6+W/hOHc1Giwff3GB8KGhByurss20qbiLIFiOVDBxo5DWADDYyomOZ
64MnAU2sdhHJYS37hbrpGunoDtDZJxuCjTDyD5peCfevB5U+T7H5l9k24K+0v7TB3yiGay+dx9Jx
IdH2a8+Z9wPN34U7rANzvCdhhivChDZmOxjxOF70vOi8d9EUcEGXWEBdla5DvtODZ4Cf9d9xPJDk
yT/t8AxcBnXLXSwwDmTMNqC6ScArMd4sVV8ptYEJbZ/zqL52AeGz3LFu5ZT2J+se6j5P07q8RcPc
EKP+Ho3pZxwoRsGgeKjBzp15ZAZs5QPWh1nX/Wvq5biBSScrKWerU6nOYTi/+Cqnu2FSjxQgYmwy
nH8lrb6xJhE3cActagp2bfRWQSyHSpodHJqr0+wTTi+ruUKqcdzmWCU3m5KqAGM94AH6WtReWvHe
mcOjLZtDM0HuhbaC5VNXyclipO0yXF/4T3KJ3C7z4xy7tBsN0PqcvQedIjDvetqmQpv0HQySCnkE
dxXv0E626lAOyXquSNrr5tGcCI4nMeCTaEWy5ODbw9mLYOWbxjqMvXcFlCsL85UauM7ovjWHdtd4
HZWZJITbniksOSsGtkmVR7A6T4ICd778m9knkuwIbKjPtdPtp47oU2ceRfI29ny5RSOe5m58N+OW
ng9G7SS+N4X4rjHpFicZhjgLgQjX46bOusNiBWAt3/GmsXekew2A/Jh+ehHiuoPekTQPUdUcezV/
zzQkcI0/BI53GDuelQuCzeMJ7VTrou+JK5GNxw0j8vmuNfi83fnsxObJjaxT50P3UND1OSD4qPtO
8jFAu8pgLOXYVOKJM7YH6Wc4d1VyqRN1HEBOjgLLLWgEooNhNd2NLBtjV+/tqdsaEbQmt9wlEAJy
HVyYashnHSKjviz/tQeU2lcJLcIDEoe6uF14r9Hkm3HeZNJgyTce2qTFI6SPMxKgZOtZg8KnMn4L
VIkqUuGtNKj9LBIPVgNY5z4uj1m8De0L9cn8NXYO8B/67sEqGaPZs+gLXaAN2COlvqsRfx648yn4
ae23Zhkj88/S2PnhrTJffPeRbI2In0clWAIDtAjPDfvvpv5SrKOitGfJzmLLe9eNt85YHkwPMfex
GNZkLYyVD6kjiAWcVQRMSFnEgE1BgiJ4ID/bBceBG3ukPjr7YYHXuyE7FPPokPLqi9dlsxkFTwHz
gg1aY2wfer28IIfNaE3zatuAP/M/I262mt05CjsDdtzRcwjLxFaPmvQYpyI94W+/oz2LTD7noHNM
8UQEONupQRCn29b44IfQvRC/yuK54sFTkbf1qdnVq4CHpNMGmMnP+fTo15vO3M+Ms5x8NQ3bTvOa
ij0fR5sdjfBeRJ+N82fZ2Muffeezdq6ezewKvdfEuWtfLfXD9z2PIF5/5GAtI/8Nphu5o7nFM3be
qoUkd1cCJaxjtQbR341sy9jNe1ts44RgTCTiNL2MuLzcGPo4i4KCAIPh08bSVfT+cYEHxj+vg0tI
HkVD4dA+tHWi2QOtunN2Szw2SH/8QVgBBQbr2KP10oOOtHiMyTsjey7ZHcueQIgiFzeAbG6XfPSt
pWzU4oDEw7pedm1shd35ywaEWbFRo7LHocbHkB9+ihkNvSiPsDiFzeoriUduy+k6Lr1NRhFPgzzn
GRkd1cEmfBhtBLk02KupI4yHJ5w3F18pjQtcReg5oy52bphtE70kZ5utx/5a9swL0wHrB41oCMR0
c6QkeO3wBmqZ1geQsAWQ4ugINnlkwx4mNl4kvYo8CjSIvQdPg/yNcx6KJmoY5B2HVbIbjYhOL7z9
yVZhbuuozyr3Ins0rJcwydEoPvPk17RuomOgeAjHA926wTbhViG9SyI/Khc4UPTtTA8yvyd3goTI
QX6uoBKrrwXtZhFp6+7G7qFAg5mQr/6ft5nkZP4eqX+DeC2A/c1MSz0chKx+LSJS3zeOUbn8icw3
z4In8pJyqxbXrkeF0WT6vZwRCav58Or5Z5+PIQ7bk2f8ZJo64dc4fZwZmynKmO0Xrg4pT7HxqObn
CDY1C5TM+kwRHaL5FpXEX+FUo+pzp1klnrvigcrOHOXZuFEGhRn9GuekmwwoIbcRUVZi7ONyDD67
0tzOqSDD9dzgk2my35F2ll5w01V/bu4i/CF9TwZBzpXhUFTFjrTKnvHBaxwvrveRZLy0OQKiSZ8V
S9nuN/Uh3GPtQM4k7oKZfq10tkbD25Ze8DTpbLd8lbq43iwMMi02EWeNZfXWymrvRngYRwhfoqcP
FhJqivsUY6y1ma14w1aJsExMjIf4n1Vsgso6BAatg/h5R49HqujWkxseY7ZN4eCcxrTaeOiplQHQ
jB5UL2Al6QzbhEfwABHXSUaaQPhn7RLDP4ravBui4XFEjctcLhbCzzkNnmOcHpiZaS+iy6mXSNbX
KOF+OTsX5VR7gX3DCHHNc8TwRbyVZr7lVdM5XmzLhrPyUO+KxNvMMsP4It4rBeukHikOh3wnd9Pg
XqKGrFYZo4AsBggkmeglgmohU4x6rH0H3B8cD9ZVlGx0fXXjlFZGWu1iPDdqG8+ofMSVQxeHHQbf
jAHaNA1og+nW4o+QjFzhdniqi3slizMRaJAjtbH15uCV/+sA3ZNSUTKn3mo2cQVYcEEsiFh1Cvua
mitIIa4DFQ4QQg6QabbwA4/cgLFHZghG5YDURgSnyjZwi1YtXDB3WT3rel1yxOFsFuvzSANMUgwX
reZNjsujSCDfRaj/vVgPetoMQ3g02ADhzRXApRp+3jj4ewXC0826nZx8oJ5I7LZ537FLm8N8E6wa
+kuc0NkYctpMAf3qTNkekEoGnI1bDftpIPaCI0MHatuDjjSxuirfwrw0k8K58zyc62jfJai3SMtd
zSaIlcUkXxKRHPNa7plLOrNc+x3Vb4Z/a9tgbbKY5JzOL4oq+Jok+3Fuj7Gk/3M1G2ePgc7jWJUi
Pk7sQALAPyZnyYji9N+BTZCD42RYIsp/RvpmVmyd0nE9kItNffQhgoqBIg7Xf9Uwaap7yLQSDc72
VuUiUacdxmL0XSra4vTm1xQUfyjE/YmkqN/dO92bh0pUhofWe0rdb8f46Jn5U5PTjHhs0mtCdpdw
/skV6dZ+jKO7qExRCeee19ReKtd4VklzYD9TblKaqItW3S2jYVXN64C8zkhJSvlkA5Tpt1ly34NU
yNS7NT434svP7uz+1y32o3ozjW1iP0saPItdaj40zXcuD8vafSqHg8kkZxvnZFiDMA/FawgxuH50
u3ST06wi6u8UzUxpDHfysxPnJXQUgUvHAWrKr2LAEf4UoGi4uAxDZ7GcRCvdlZvAp3T9Pbbd1cAq
L0WbG9xvc8lmEmDaOnl3VAa5OcWB8jUwX1pDrPgPgPewItydE+BZIpbgPtYFGcT85Am6F3DHMQZ6
0Cc5kniChKDZUl5EU3hDhTEq2PJj8pzwhD8hTwYMGMvGe68U/nO7p2f9agcPUwJjn8OlBvZNAhEF
AiuW6eU/Hdq4sNuD5hZqpC7SvNpmqJE9WSPj0go8foM+Rg0tLAlsgyhigQt3H1ZkCRmjsfS6Ib/n
jMhh3kvB87ANOvT3dieKeTcG9mYYTbyp47aq2qthf4Tcpn0Wr2DKVTCs7CDB/dXugtre9l64tkO1
FdpZ96nc9lWNJ/vDnhhL4OIEwaVVL6EV/5uDh6z0ser7UD7HbUP2wJQhN1Wb3EP2rTsCbykvHylv
bDkHglZ3Bsp8qKXO7svUeWA1bE4Zb/hy1CDuQcfeEFCcgou4xkaKkgtuElY93SQM1gU+lzyednnI
0j56L7A7JdgqIufNwiuMy6qm/Wyuy/2kA/Ao7mZM4TPhtlAz/Y7TSGE75nvCrlVNtxmNGvT05ham
rYLAOspViQwfcHvsTTbTGhfK38gJdKD1aLmfJHCrR7Rf8m+LzN70E0/hV41CVEhkFnfetFO4GquW
2j+ClLw4Tdiio2MyQ3VWOFqsk5VxKXO8NlaxxT/gUccoukvVa5XgfiPIwfFOG6e+Byf0U6GQlRbB
m/zP0hy9xfvcdZQnRWucZstCtdr2jf/PYQKfR6rrDLWv/HnDM4teoLOG2+3RNFpF3bkZ5Em2RCys
bqcozphy0KFOJRA30GGyc5/GNEF1PQ+B+R7k3DtWkJytsztZx1IUd5bf3iteOBNxkzDr+W77kDnO
55TXdxVQsFncOwI2jM+l8c+qyUUsD3o3M7Zzx2OmZVXSjJds6HZVR69SJi5REF/rXrwuySNbYXK0
EnWSGReFWRELoaLeuixXgEisfT+ZP/R334VlBM5M7htz4kLTML48MGvq4gmod2V9HGbvYXbuwiD+
mtPyGrKYyo32jX0dm+cSEr8GKRF2PyAbY91es9LBQQFwjp9qiOl7WQx2urukAXylZOEFNJeI+urs
JeiAbAX4lrOXPEg2PrGoNBlfu7IFc8JpZbhlQFtawzlkExo5jihsVYQL02lbRu29FVeY1LP2xAV0
7oWHz8ThnoYl2RXvAiPGEjMwmnfTR7tyB0i380lU6YFFKg4sTOtB86A8Zk2XJ9jUNHcNg6hK6LLz
slvvNJgzIvunlfXWjaI3J3JfQzE8hWhxgflMAcBTxps0GaC2AvZp/9TO8rivSIZHCl6/BzwN2mFL
lnkndyIHlqQ7s+FVl83FFcv3gGNnIZ7LADOMmF4CgzqX0WJsqlT25s/JTjqcjD3nb4jKg5nVWzGo
bTOET2Ppv/Jjr6kTXWwcUVGNWXDAu2lksOpyDvueN9wHATG9jqM8itdjo1ruOrh+IwKHTQV5ESt3
bH/HLc1hDb1BvnGuMrmV1SMM/7WkDyLlYkvQOdu6PftQsZjUF9Wseopwj0+oaHZXkyV+sufxYU6I
ihHnMxpc5AveNKZMHgMRy/gkA3aCRNnzhBOWuiv7+YYVjvP5dMc3H2/izSTunLHeRLbcTLTIdy7D
3OxfUwwUppWAc03vyFFvJUBFr7jmUb4jWW5E001jUkhiZ4vHFaGXXvmweZ5Z43cR1ZeWdZ7S4M7V
bOI6tsTlKZwpDB9gmEJX9MCKeiPGH5vbYm1/zQxzgnBWOJh/jZltxODuk94+Tan9kkXm1u3cQ1Wh
etLRCugf58E2V9Gz0PqCD+IvKp21HeuDhhvvD9uer1tPhTqM9kzHhxqnSIw3K6FdLLWy7ezqr1jL
7eA/YfFb93V2aTjbqPI8BQUCEYIHW1mY5QefKNfkRqxD84eyp5ugDl+msTDWHEjuB+8sAkFlvAL8
Ixja2F6ZXseRmS5pfNH2mF9k0j6O5Z4aWTiSY2hc8gJIqI0h5UvKcW9z/c45SUPgGwrVWFKNm/Kw
L2YsLrM41wOxuM7EyOueyGG/uZ3/N/75FJtakn2Uc4cyKqBfsOFbOfK+GbynaYlvavd32a5ZaXiy
0BfquH6oZ/9shualNCeimNNOj4C4PJqxy/5hMQ/UTFWDMcOELh5kAV2vAEnlSGNre+1eVO1DNABl
IJwtgkxvGUb+tQADRBQCKfShMtpbDZpATP0JnHDnz+vekW9lQxQ0RL8p03bFTgLn27yRl6LAdi05
r0aEE8itpA6+KF1dA5xqKsdtgLfQvrl9sx3pPOBphdyXeKtUdsceDRqGvZhSsDUBpeekONIARbwL
n7qaKSLphnWdT+cRSYjG989a0xPXnmSR792gPdtjf8hs6MzsLHs3OTcx1syOMnd5V49k9M4ixp9U
oF8NLgU51UEbUH156BgK14/HHl9bK/rUc3J9JQ9BOg8q5ALd6Uv4mmFYTKbvrsq31RSsQMnZo97n
c7lN8U5NyqHqSsIWsMFMWKu+8bam2W8r8Oulywefo3WF7c50ML+U4zqHwJ+PO4bJQ0vrrmbH71Hz
3TKRk8M81xRTmUxlNYGFMn33QSe2BIDAmMqPWkJxvxlJySSFN0LgSI7iNR/xVmUe2798HS7BSRx/
davBLbyPdDOEa6rnA/J6GkrtBGZ8OXVXLDZpjhoYRF22Cu5CXCBVp9iT2ItlDRN2/akbXFnYtxRD
rU07a6FIbFSwHWfWYCjzioCtYDjK6a+eYxLUfbJ98224OiYPbB3AvKmJDmJfxSTJmYHKlO++ORcI
3TL+mJKvdr71y4ooB2PoEfSB58cf87MwunXJIZdHFym9Er2x3EqbWKd3MpGhVCPZz7BwN13c2c+W
iveGeLQ8mvoapaFpc0CMbUHLTmfR+5wvZYNUNJTdTA4hYAITDqyvyqj6Q9GS6AsUNiC3A2Ltwdof
y5vfyHjt2JzX47d89r7sRL9nIGHWwlRrfybwq62an59EH7aVcPQqxL1q6PjxZYqjVMI/GQxeLeAj
K8XM0TrWo1cDOcsly5oS0FzNH6FMXY6BPobswkwh0eTVRdT6oYUEGdUK025X+Futz0bII8xyRrny
c1yeBoWq/byoKhlfstiBlzIrWW0L6kfsTFh7Be4kqCvuagLTt0zxYSZOkaAXc+wcXRHvPR4+tKFy
mITwG0YpdYtYq0Zv8Fltp+vWD9tzSbjQ8h2aO4kyG77zVQ8+qNaRIscwexY+nRVG2n0D7Vv3mbdN
hbWRFmFlFkwryYBQKGwD3o/XL3AQpc5cSQsF2QNoW4V7K4bHxfmXaDOd9DLADKs+tF/cp5XxnDou
oJ2Imb88x4M+J269z4aKU7SHkaCdp7MkvxVn/YE3VmyTnDOPMz5I7V+TIoTQYYU9KLrkGsTxoy/y
TZqT1Z89m1Fdm8glmAPI/AOaxAg4GNgZhKQsblzQoxQPKA9+SKT8Q0Sm2RIkNmot7/IUHJYGZW9S
uDFYrK0tN8YVuPylKBIkUx9AQTTyDDEx9bqJPDYdsmpcXa3R/bO9Rxo5gDMaLtU/0cNswh1PvLee
GlvLg+7PK0+u2srhMY2fY05lAkpyuSscyGh2zJckqp/tpCKG4o47J+PistvhZPi9vQuKk9JJfsq7
cCd91si5z4wVZeawH/PoXFegV5QKsY2vJc/N1RjB+UxMoPhFRiHYnGVbMcWAPpQN+D3sN7ohpyjZ
VK/syel2DVdRvTQeuc1X1PnpJornxYOe71N3oddAfxyteV5PMxlNb3E50cslOjVsdWGMG1mNP0Od
f2uLSg5PtIzobPEt1vRm8tLQ+n3IZkkhV2b/hmApaw+xugvRbO02P5o1JjGf/WEt6zuR1ojqHTRc
lQLoSn0NLYwkhUQQWNmvHKF/Il2SYEln7A3isxiwaA/VOinYvTWR+91W1bBpQEKaLm9TB19rgFQi
ZjoXc+op2jyz4N6keEcD9HcveSed/Dz7nUVQPWd+ogjNnJG5JxG+uxgByjn6bnIcralNU12CeTvI
81vVJ97eVuG5KBHSPOBZ9QR4sfG9fYjEsu4LBjrbca4mhDm0vp2gW7TyAeuzRpv3lTZ/cW7M2XM9
YxyaIvCLo5ptzsPzRQ7sdNp+IF0rOAtRKZSrTzeD0TqEz70FMzdG3hQlJsteRJsxptTD4Lp3tPeV
WP0paWgiKGaXKkWCE1b9N4Th3yTYB4ycC1SFea5OGUtxDhSRgpXsX1pGrbVvYscPzI+Qbc84YulJ
LGvtTIub2iK4rOzgWNvgzoXhvwdw83qINK1zTSXDhO2Gv9xrch5YLCraJ5esieinH2HXBmgT6gWh
Zlk+qAgeYFlozigiGWeS4GVouTKK8SPxiBknM72wwvHvyuo5ZT3lJb3A8s3H4fis/4xdyan4n/S9
lV1GgPhNqoWNhpI1YRThOSKmZkOUkwuLbS5zJJ9suPVBvXGBWYW5wcCGd7qLLE42pSZ721d4Ktqa
08JTkJYn3wF03VLDnaQKlE2PezYsfbxIw3YsHATNKQE8MdvnUUK3sKr43nXelQ0OIAxBjoaLr1tS
GwEhIQFFLRzejRoChu+PT9quzrZjmet6pswUdav1odhYSMCSoT/L6jdk2vtclkCBQ+NggdQOOudU
8o5z52Tn1GbhtefLA/MTKqthk+Bw23o9++sx5ATvGehnhbqzDGemUuWx/v+dqJ1kYzX2Me3YG7UN
ZWmdxuThGg81trqMYxf7UzILXU68a2S28aXb4Qd9qtkxZJhniLB1FL24ZA+Hmuz7chJKtfsatJg7
g/4goorcKfb3JmLrJRr9lAnCPq3FYSVvZphM4HowXQmnfHfiCBVtjAjVpYoxqoH6RenQNOuDrVp7
XRjc2WtSde4U0ojN6sUosN4M8iNpMSmOZoFU7zo1HpC7fqYQxJIBa3kD4hwW5KgnhWhC617eR0ro
1x4usNZrnlr8PnCWUJacoLwVYYMKZrOgix8a3/xFHLjKpqFgMdhS7Yt5Pxhy/KCk6DyPu7svcA6G
frRXKDllSw9ZmlPtoJruyHVJWDEmkNYuRJ3RgoIBF3BKCtzNfSDXOABeMlOfhXbBFlEJwr366GD+
ZVi7FVymqGPpKlZ0fVSt2WxMk5phrX7cntaCyaqZ+cDxor7Vq4Z9cW24e644lLKRr3o4giHv0f2z
JEJ2INBklcamTH3+vSPw8OF7qyfqjILmG1stm9UWjmMKKTcu09feYktreGQMXeYnPwqx9LIb6rl8
2NE8OVmRrXvCrxzAy9UwECwKki5CjRBXMKKlr8yV2wQZBcXsFQu6aXEs4qROWNTXVkW9pQgASMz9
hozhFObmWnc/bhFyCHT6m8tdqm7h2HToPG7jXAtM/r1dACqfem8z6RIWgnyMRn8pGJ+hDfSo1RmW
jbg1b4nNycgRQ4oRGmdeh6OWc/e8sQp9IziXOgnUBy96tKvW4UaGfSmN/ZPXof6GSGPdnDYrvqSE
svtLYrLStlyX3LblgtnKjtQwEDZE0OqN9m603J9wRn/o3V9jak301pHtf8aazPHcfZUd8gGCvG6/
KwODyhwsjH0mlc68YX6d0QHdINsZnnzjwAA1TvFNdHLKcg31ItIpYLmHnWmqgotqHjOzXjpAAEPF
HbmhoR+fK9gDTorSTYqc2iErmVdPs04zMp8hMUIHG62r4hdX2tHes9lZqj7wdkmbIWr1ZCCC2jmE
PFLPBtS4LE/e7cJ9mBqTuuv6J255ZBqpxe+hv1RZuXzTZqgj6qUqxHRuioeoDPk0TPY03QhbzZcQ
pRhZ+6gkXGVFVGQSkzAVgshcKPaBoDDHMqLWF66AmGpuB9RmypkFW9qeBst5acMcEI9DtlcVZrGc
FfneoMAnXVuRXxzJpE/lh58sJYw5OoNFhgLiLut0M3qyreoN3WXyOM4ZCRyevnFZKIaPmbRDUgPi
2QrZd9bpeIl7Sa1MaDubfkjv0kaztpLq3kpHslicuyKF7pA1LfCMrqMIhv10ZX7QRaFWpWdVXJcj
qaqh+SG8iDt2JmpkhvYm9WN9DDPvsdL6s+xTNm2493Yttoa+85jKRu/B97EQD2VJLIoxJMik2IUd
JziTbVvFTd0p6fDVSbTsNgzKV7VcHqOA78ZAvbpd/OPbetqazXlOiQh1HJT/eQjMTDiAprTLFcky
IO8YJht9Z8zV/Wj4pFvtVK6thEK2ELpIy4SYhDk7ooFQk92yYUgDPLjT0bM1jT0iYN8izfvU5ABv
R/BWCwboJsMdSTgwVAXSXtTtacNZp7YByUUw93YWtcpDsqqwaa/EaH+NdodMStAgmBkzjcTeVG1/
BNf+acUBQesGCSotAvbDPFCIDjk246derHAN3QNOVJnAA73n0MHfrWL5T7aSSGA152vL2BT+dOvj
L6PO3wujftcJy4IwIMlSqvYm44hwm+bjj1rnRbjPSQHdG9ordYE+96NBb0Rq/c0cXbmMeSIkRrOK
aTvVIwzDVNsBVpp8l6lyn7ctpENSBkQ/S4MMnBmI7USXNJHHf20MfSO8q4YGbitszuXfDyXHRGyG
lHach6UYTztsylOMeWvQ0mEAzbetjEOyOC3ixZsch6R13OV8PbNVrpaAe9e2H1Suf/t4mMxZnkSf
rYfObfCrcRhhvbLueiosZckJeRrEdYwQyGlxZ3fw7bhSANfi1eXBl5eP1BJOlFLGCgsQC0m4GFTb
quXIyx4RkYneAV/ct9L+wEn5Vc311TO7bcJ+aZUNj4bdL+7IFjRg+VaMIAxidK02mrENZMscOBKQ
tgV93RpmitK7DnAD7pJ2ADeZJyRJvGEbRLA8JmVQG94hwPqgljrrTJPbAKKyThj94p4R2oqRi9tE
Q1sTWE2cg5VUPkmUIt8UBm+vn5BrTqWzFwZPkWGwRtpno73sJIZr0yYnJeV2rkjGYfq6jXnxFZfs
m+YGkQTL5JssWyJnzs4YE8o+ZYDkwc5RFeH+//+dVtGGmuenMjef7ch6RsH4JqB+6lxO1pbNWJgX
/09J+zgueJvRIvul392CUWkmf1Hn3bf1NWFRAKCGL9k097famH8LG1eMSUQxTF/GgdnHafRLaZPo
LjiWtTNaUPpo1Q7tgNlHSbOjrMt1MMMEKNgQdLmLpyRwdxqibM7v/s/7j7EzW67byNL1qzh03agG
kJkYOrrqgnvenCmKGm4QEkVhnpEY8unPh+063Zaqwu4Iy2GZEwggM9f61z+sP1lYuEPZnCYL0xDC
MQxg0eq0kufbxrHob93pEFjEDAiBBC8L4RzYNrsVXwVe9a1P5GsJmzVNk09JGeJc+15N6DilV3jb
UEG7q1PUkw00Qw4uhr8MO9kKOh3E2zbpv3jIy6oE/XAroGUm3vg6NdaHPsySQ/1RR9lM9toNWoCv
XmJoMXtMWlrGBkkNBBUnE56KYf5Gioe7smbclN4HDP2FnvWYQ4CE4pRLyr+N1kg7MdC4luMY7zB4
xRbIlwTE2zXJvTfICd/GIXlMpX0eco24mwKmVrgVuLqXKJEhDeVzGO9Kj6Ml2Q0eqZc+YoQmCo9t
SOPSTEG5U4qD219fqUE9o9u9d6Op35YjzywMhg9ihEBm/FfbUi7TLRzH2avU8mWI0ZIq5HqbeOBH
cvoUWEGVdyKnuVy0U1630/CpDD+UsTznVbUp4KktXsZpNxfAgIjCa2agRVUvO9PSiRdz80N3/icn
PnaReOCKrvMYgeLsQWzDoRj8Ot3Xy0zpoYFoptx5E6SRRgPzPRPW5zRcVhQSOzRr9I/ChxyVT7im
G4pBLeJ560cUyWKk2E7iiHnUvG3xNZW+96mbJG6qQtZbTqSZ8b7LHJOji7kee24/LhvBJYEPx/GO
KPpnZQNiMuv8EOPmQxTKwpxjZfKp4tMQAI50cz0xn+7CTTmmvPHDYm1benbTOBH0hem7a7HXdTHN
0GyWo9dg+dj5vG26ofOXHiNOnVyrgtpjToP2KraLht9+rcCcfZNYL3ZIHVglDa2MI46DmlaXDlgd
EfE0jGayDcgyymWn/mE6yBxl6dDMq/7Zy6ETQRg41rO4DdnUUUxyZ9qIO+eJAqlfuTPEt2AhOuHQ
2QQA5wU2PiWIaNumwaHBA3NuUE4Vaj/j5iAS+6GSEMWbyMIvaSasUg/4pDR4yTY2s5dBLbu5Iy2W
WtBJq52fNBHEwi9F/8Eoyv48FyjmXEwPBJJV1KCsNcUMtSox1e9x0ai6GsICa7qR9dmZCXkeYrhH
Vu+faK23ccnrWEiwkCnDryiJQYymgWkRUByaiNXyLQ4gMFbL9BK4vn9uaPb9DHwaiDwzMF09pPS9
rrLbfrSeBvaxQz63X0XLuM3x+b7K0/X1zDi/zwTPy66pWJ3lfezX9Smc/etW1yvB+r6qbf+cMsDc
qNq5XhL2qiaJuyP14dHqyISOK0BeO7JoFUiBKmLcadUi/b3p2b5EMX8Obbitnt8mV2EdBAD4yNAg
/u5UxvJIXdyOa413x8SbycjLvsfvINvOFYKzLiTCop6+m4ZSb4jaB20hasoZa9YBWY81cTNVDh8v
1UN/llo9BstYv68gozHE14yw7uh1cNa3sUOOElQew4Edf9nZFaFipvkMtkWZJQIwG0r0xSDztAv0
jBz4RBd2VzBueKLNe2CogH42+Kwi504tfFWiHBrlzt/UkBQ2yGeOQJIoWvdjQmjGbLcaWglgkWlm
eFyKVMucBn1OkqOrPAz6HPtznwgLZoE+m6h7q1buQnbyMzrNqsDq109Xo86JKklcRbVLNbNEuBI0
4y5iVYr8lHv8PXDxEseTo9vB52f/Iku0zeVHB6amtlhmdqoW5rX6B3iOgcOF7SNbbQUpOixvBrJ1
g8nZl019HErx3dSGWMCSHT60dnHuP9klKS5yXq0aE/t1GjBKqidxOznQfZ3qLYqbaTPP+CMLRIcu
Ro/KSRn8LJBhEzri1qkLsm6bQ6MCqLF5z9CzSq8LbECwUUZR0/j+s1J1e8jlvMWnJD72VMgQRsIf
OSttZ+LPIuuqYzzm6yXTJtNqPTaxYDQ6yexQD4J8cAIeoHZZ7rZPSnJqhVUehQfZrR3mYtNgwBYA
G5PsS6m8BK8Iq6rRwTUnKF55q7AIMyN7f2U2Sywxn1eI4GK6PWeaYNz3JYu+Z3Ppehj8rGyigEb0
HjMNs6VmmLY0K3hYw3GLSqw7ctCUq6CjhhHVQiBAkvfIvpt9lA9fbE1vlI7Ji0nG7pgSy6XATnof
kDaNmtsSHV3SQpONDbSCZVmmzdSSmJNbz8UMehP0rThy9jAPdKpdTHR4V2bmNpUOqvnYnPF72aGm
IBe1Cl+z4GVucaD2bLgbTZw/xOn4XC4BLla1y/gFNm/lsy+ZaqVnFuXXxulux5SJjFPy2rRuhh1K
9ZgUcNrdcJXSJ+LD4GWHWSwvuvJeS4d+KcphZMqZmT1eTJqwminjxWQGUhps6xTD3ATKAOynH3aE
U3opSGDxoXSE4bxK7XS6zRjUHeLwM1vmsHFovZDSAE7pKt+EQfdZzZzfQrHV9473KRls57r14eO5
PYz51P3KWbWfJQaeSuIhkCcNXCooc4WVfG5jKq983Iugr7d1uJ0U9EmPNrbuKLQJxw04ycKJ+JsE
960Yc0WrY16QBJi3r2cLipi9ZIxPEup1WujlaOjCNnz2SVWQMEv2E7w91A9oiMWIEctUwQSfB/jL
y4fWi/QhY61eBbo95SoCCwzpflFLPlS+98EpvGGnTM7MMZG7JMY3RluEr/oQ14fYZLsQf445ibB/
9CTTvVg/5QUsVCQYc73giul/nwUQbB/W+04h2lji6HlOFElLBQeN1Mlb4/YKvNI6T3FEDH2GQIZY
w6SLOK0XwI98JnrTpbLGrZ5WrtPAjuGTW9KWRkPB3U9g+oze0h7a+SYK/YkT3cYCXwYEsZXBTrfr
FK8rosNiAM6WCk1FkJftMbJ3Y73cLiGavrqSJ8/V0wmjk/vRfhlMRQr6WEHErzlAEGMBAfj1Hqsg
1bCiOoI6e8KpsDx4nTGwbYv2BwPGbCdi66gmFw/gEGyVfkge6R1QZgMWp6l69HucFxpEAOjr4VMu
94lsvTMsyvFklu4tg/WBl2lhbZeJ3i5xPoDAdjAsB3YEauFxUGQZ2ttoSUm88JJdMw3w18khFpYf
8TnFg6mHcZ/C7PYxbhpC7ifkMSItpmonEudjmTTVjqmj5XshQX7900zEWo/DDKkYJGP7sFBNMbyl
VD1nxx8fLVI6tl0Rfsqj6Fvcd9mNGMiKiP0kOqVWgwMKRLlCEoiGng4WX80On7hgn54T701RAw2N
NOh98Qp3AXtS18W+Qc7t0QvC7/nknTKWI/tSfz+RVaPtAjtPCx49Iw5/q8PrUvIz3EBdJwGuJmpJ
BRNGH9Mjy8b+zXTWLinz52BxMatfsKSuk9duhNZX5SO2Y6z2wlYhJuLzyeuuEznFD7NBnW2oZiHi
FZxT5ATFOfPmGCVMWVf3crLL7ZwAXEboAc7dPKAf5ARzQbKQ8i2YJsBem/BIOPgjpt5DI49+MJZb
BYOrkPg/uG6E6VAFSA024fm4tHpNh6iUgSiKqPyz51BESO1OW8/v570o60/da2rCQyzQsPSodMex
2ZXLkwnTdBdALN+63M0gx1MhTsmLi6t0axroSxzIX1n3XwkOy6mq57dFSvKbLPRBhvly6FjNTWJR
pFo4QuQMgHLX3FWdvx1eu0KJvfL6Z5lVNwZ9p9GM1pEzMR8kWUx+c5CJ7oI+x5Xbmp8Wcxv09It1
azC/KyAzzfCtHQwY69gR70O6epkQ6qAydZNrGsxUTreDhSOuWCnZi4JGTVs5kPFMraihtAFh+u5m
9Q2x3O/limwj1MNmp/iWoQaH7IAdHQf/yjyGKZrAzQwHUJgqg37Ve8I70mkkIequsG/NmV3+mPmM
VMFHQcRU9di74rY1gvJzgomx9jAFDEwkcrTydeuabYKXqnTmB7RXn6Xya/bABG25anC+6+AMTni7
h9yYuh9PZeQsrOmHQkN5NxYCmiGS+KZG0NQHzExXmpiddRFmgfO+zb0BAmlyhuOKnXNUA6g7AaqB
qcPuHQZ3GBPWI6G864j7Vjp5hVK+wzM0c7BexEkwV2wPMOYIo0nrfp91bB+T6UEmgpLtImL+ic5u
Lzr4U20L4jkkFKJ400L8pI1u5on8QFhivtPFh6UZPuQtDk3IPcdt2fFfU+9+6JibJH1f7Ua/urMw
jNt22a6ForaFVp1CtuA4SsOyv7GTPfnD8c2IuzQ7VwejUeOS1gHtWOmhidl9Qq+cjlky3MvRZ5uq
PJiTXvAcxSUk9gFoRLfYtizdfJO7vjl6NsNdlMjW1bvf/vMf//2fr/N/xW/1Q10waKz6f/w3f39F
TNilMbTDn//6j+e65J/L1/zP5/zyKbfpa1f39Y/hTz/r8FbffS3f+l8/ab2a//nO/PR/Xt326/D1
p7/sOEmG5VG/YV/11utiuFwFv8f6mf/XD/72dvkuz0vz9vd3r2t3sX63OK2rd//80On73995zuU+
/X6b1m//z4+t1//3d9u3qvza5b9+wdvXfvj7O8f9G9pSG9Wm77uu4wXvfpve1g8Ef7N9tK42Q8DQ
VX7guO9+47Abkr+/U/7ffOWGOP0xbfOkVOLdb32tLx+Sf1MqcJ2QksTzfFbsu///a//0+P73cf5W
aQhuaTX0/Mzw3W/N70/58mtBEVWOCqXyHK4jDEJ+UPP69SmtYj7b+Q8h80hKOa/hXBCI2np4mbJC
HHtfRZuQ6piRk/k6VgW+cJFzzqaCGG/nma/2j91gEZnlRefBru/7YaX/T5hET6W+CYpo3Es/v9ZV
OGyKrjT7Wbe3KmVu5rVZCXuBjKxY1MtRt4B7LvqT8Rt7DdlAeUA0VDXtBmDWXRR/FDBs9r3O4Nub
FDeDpTuMS/oqKoK/Nt5S9dQuuGu5IWHoI0zFvITZ1fcek2uA7W0xQhbLuxLT1Y7tWbI6tiEjEntu
ozXepzu5sw+CJXoOomjZt74e3wAxaW2bHP3N8AnmWnAtl7uQfNAbBx/H0HGBCguDpsvoYTdm8nXR
1fSQm4cqfHHz9LkQkX2AeWKBWTQDddHq8ZBFb+4kTkyL+61buN1JzX25o/xW/hA92DauZ15uXfWD
+/CHl/GfD/2PD1nyIv3hIfu2DSQspCdsIE9/hQB+fshW3y3dYjCL1E2AdD9NThqx1SB98o4hIgVO
lt0NNdE32sNJRnYnQBQEm3l8VAjtN5BmidCd22smOtluGvGqjaNAIKsTX2C0MHIrY0xlcTgYC5dk
AzwjdFNjeBYMj45pGd6VM1TyPLthW/oRjIO8CRvry5AAD8gIo34DX23xeu8Wn5FN04f7CJlrXft3
2HLh5wB74M9viG//ckMcW3InQiU93xeE+cqfb8hQL45VwAve+BVmTUleDDiWwqOESgu1E2QdVPwt
IGeV4rfEJX+xqWvTZc1KDLZtMKTbGQuDrRgIiFkMyE1JNkTg1+Fhgu5FPeauLCL8K8ABwoqKs1RM
SgIXENHRhEtqIF8dFjeKUeAueGZYhLBo/Zcse+y0JNYIZU7/Z/sfzVSHOzXpmMrejYk/gbCtKKkI
HTUIFkmLmzxAbmkQ2+QS6hoRarmHxS/e1oh4UQ5hnPKAEYSP/CAjGQMth2tAd2WLQ2lIRk8/Cwpb
xoE6J06GmUGOoRfjvYnDpLVWB3y7O0zR/NjHfneK5yL67I3rgd+iffrzB+Ou283/bkc++6RkLkxt
EQaBCJXyfn4w0oq5voSei0mJ2U8+OpWhfU76CcZMCUlrKHvnLOciuW7QpSgNfOL3/can2T3ECdBK
Rbh6HMLqr0mTmmwB8kAKjKxnKrwAWD0yvNoixg9yZive/fnlOz/vpr9fvuuKQPkebBRlr+/dH3ZT
12six0x4gF92TDfGJh+F64pgCbi+dtjv2oik1sur5BGHiKMCXZcIj0PSsL9F5UPb0k/0yLcXOO9D
BhTexwPeWfZ4+vNrVeui//lWK1u5dP2OrwIfmv3P15r1Qs+BHmndC1RvIAlUZ4QKiBqTU7vwXybl
jEzXCC93va0RfnD03fZz1Pjzg5PVzxGojhlts6cwLWmGkQpZKTu1FRfbwF2wc1TJGq8MtwD4HdoG
SNrWOMQstiXCyV29tLjwAbwVUTOSS4FzgheA48F+vLIsPMsC6wAPlJfAZnueyB4HdcdIf/w2LOWX
uEVJl4TNk7NupI6o3o+wpzZZrnF6K6ZbWyHpswL/BSY1KR+uNxytmkAgyO3WaOuDEwAjtU1f/l4f
/VQe/XGrdTjNf72rwvc95QqoGtL59Q0IjDI6JgeOCDkuLGrscZMZd7dgwws5UXdnfLYjimwQ3bId
d0AEDMCE+XLp49ZrDQSLNEBuYUDe3Ept//yxO//mseMvwwyFrc8NpfPLgZ9Kb47l4sN/Wq+tjRLA
ZCWhQlgYfIPmWdLV27GR4z7yFrA7DVFGkZ8UhnAuAqjxkIjIqwiwBivTz00h/moRub+eVg4GyB5Q
hQ87ToSh/GUReRj19GjD9capVynP6vJfoTG0ofUXvMtUJFh52zAQGaV9SiWei6HIlp2I4J4WloMu
bIr1Fe5Vd7bLS7QUPqPyxAv3XvYhTjC/F2gqXGVe/uLOrnvTLwvKF65aN66AZkOqnxfUOPWaqy0m
zBLwBl76/Me0kshyROWRfsxFIXYeeBKWK6sdiZnyvYpyDNuLKD4I6w3S3bLzZ4W957T81WtJufrr
tQWuEopy0eH1tH898MJl6KNVs+p7DUKvHvK09N3bKQxbKjD6taYhbJcJR3MUof4B+x252p/fH/ff
vHmB5I1zlB14Qni/3J+2MHUz6o4ztX6eVUgAl2a/QH3F+B2ejKfdM1InGI3dTUtmShOQDsB109YK
MuLcedx0AcqurEg++cUww7NAkru+jHVYOufW768dqYmgnq6L9fwbYJZuEik2Sf4Xv0n4r3eTcjmQ
PGjuqBuI9Tf9wzYPYXMaqoInHWTOKalwb4lX1xOp/btJ169UmycQ+fDQDvS8shoIBGb+0SkXuv76
/0egnitEUQ+TTj4NsWJ0kbC31Vp9t9gSoRdRVbsNoz0nonKCz0s2JNToQsJC7dqSYeqIQae1Trqb
14H+AT5A5W28yKcvw8MZW+STUwTyxraS7gp3xtLBeOdSoBRx+yoR+WxMne0Z6ZH5Z8OuXVrzHC19
/JjAFtoNM8Sprm7eNDqqKu1Rluc5WT2V/XzZAjxGPEU/5SdEL9WVTeIPUkQ27rRgmgl3fcJEtzGI
Ds0LfIh9Z+cuc5XY7Jf1WC8agKsIU+PRqh9rizrGV9g7JCWpPJaLo2mkvlQjFqKpY6LPfRwdanhO
t3HKIV8onmoWwVnQWrUHa7i9POyOcQokSX7ZUHSP6DdgNcvO/YtlJP/Ng3fZnoQrWOaBI37ZPLn1
GRQLD0g/VyMzQ4vM1JZEctqrm/ItHgGk/FaiEwq+qUkmZ3cGGtarGbYY9xjVA/XCiI5GMl8q2zwL
dH17DJbIFOO+pW70qJzwU7a+LLii8yF+A0oiNDHIDTH3wYk5CzGH6zhZ1Cow0GA6xH0ys/MWxq7M
3Mx6ZI4NhKCApqsOXWQRUYAh2CKnv7gb/6ba8WTgOy47CyIB4f9yN8JhiOuwhkbb5QSm6t5njifI
+jMVMkN+h3lKDKq7+KsbQCCDMge1YfYZ2i7lt6DEWLyZ1SdV9PA61votLf2DhZ+8Vaf+X516/1JX
etT5FJZrocPmHK5nzh9WbOsWc9a1kNZsG1bZYN8FTXNyArCpNEYMRJh3x0jeXSMsyCttbCCeRETP
Viywozbd9Z9vhQgm/+VN4oI816VOdELh8s/PF+T4Q99ntmE21/TuU9MOaldAXT5bLrFEzMhh+gxY
YZV9RUyX45In4drfLlXl3C/9Ngm8llUBAhsrdDtTgsazq8aXvmXZBaWL92l0L3r/E1JZ2tSYL1GE
iNDCJrtsoqCD/ci0p8nFqZutR0z1euTV32J7YuKSNtd5N1cYnZhwJwJj39stfEzGfFkXp5AZYVfx
J8I2n5fNL2ME6fQalz0wq6FBrQfzMrT3jWij+xn1VC/a8IDgB/MfjSewk6zGNCNyqjKLaURYQn2d
f80VFkkT7TZ2UpX1jF7lQxNW3vViovHYZlP/sUqmz3WJ5vxSvGggtZ3To18iVIp2UzWHTD3RsusP
cxt/V93ADAFZEVp5Eht74rcv946DD3+S0WnwbGnkuX8LyRqARjONn2CVvBBuDl5RvG8DTh16kdti
mn/Mxtl30h+uAeOrvbYQV9lh3qKNFbsSSdrNXI7VTRsaFIdMTv0lIxbU+PGDjJ2nug3tXa3JgxxC
54YCmRnjTGpHh+3dWMckjzI53jZW8Sr71y4ISc6L6SdLO86uAwZkFGBMRIzLNJPe+Ycl7fyWEchB
pWvh7YUHor1R9LUoZMuO+tchkbfzMEoaUXjxF8YQcRxsk1SG27Z10/Nlw2beZ+2UTBiOauIW8GUb
guV82U3tTjhH8n0VtO2k04cZmjXn1YyhUZYhhqRAH7rT5eh1IbVOZR2dvSmkyx37LT+ZuBezcvdV
eotXAvztdhl2c0p/Cwt5xPibT8uS7GRW/5awtJ5HUX5O+nk18uN8uEAQUy+In1jq22kAKa/T8iBx
KZu7JbkeMWmT7phiLTYmh9Ald2AHfeiqGlrcCNdCoRIW76T8fjlyY9Ve1TUaWm1jcJZHEB5SupVx
8vqPLQ26Rh+/UVY4XGMZXbYOA5eeoyxaG5H1VRcJJWZlYQkogiI8dJUFn7R67ZwsPHj86UJltv1Q
Q/JI3ceRke6usdrwyqe9Qiw0vUyY1m38or27fGPLhHJbp9OZ/Qgn0cS9CdzxkIfEMA8ts6YqBzAe
4WF0nTEPsX0OUZ8dJu1/VtiHYAOtoVoFHNGj/coMeJ8V7gNj0exOYTob4z1ydpKKwHRL7W0PyRnT
OXvfGnNrctkfqtlDT9fhl0bWXA6r5EF0Na55dbtthtzd514s92S5HCfVMlqZVHfCa+s4avrDOCZm
kUFNviOo5tKbpS4cnDaGUVa43r7QRABKqDlqLGrwdobOuAO8JI2f3AvyJUtxp9vFHNCVogvPEUo1
cPLJD4DV73eYOQp3V7nKwf8RDkyJe4PKkifhY4xPyALJkl56nVnxhxX3wyTnBOWbXW/Sr1Faltfa
VLdS4+czWSk69dsk9Q9gHPNDmaNYKiH5W6qdTuvTX3p544mWvAvqDgUNdCjUew79j8IkyX1NIE/c
rBNCjrydgS3xvnWcmxyXAxiqldy7GUktyicvOJDRx47x0X023HgdvUW6Cgu42ODsU7VdjY51gGSc
X/zmCpec5BHfQoa2FnTT4bZMnOzD5CzTTe0kL7Zp2h3sqWG0AKYafF9k6SzXo/7GgcCW72my6yN2
XNHH7lM5duEhWwuky+Y9NNO3UQufSIr85bKI26Z9I4Lni0ApzxS9Im+wSW8u/XAb4TxiAbp1tQoO
x8rgzMjE9usFN2p9Zz9QnG6XHDrSNKyGHnh51ua8ODa8T6vqtxG6ctzoc0jmK6Y0B2vt5wTPQM03
9UQSlkrQt5baYoSKqsHZOWU7H+x23iIz0icZD6ckH4ZdGRTzFaLJmyggqcGd3dM8xh/0QKGshfbI
XmyKTZIZzF4Mm/t6SvkhqehMUVHO0b8Gk/+YTQIjBRlvAdD3GcNm6HeUPXCXT55nnGNnWchR1l2p
2qo1ZWbxQM0uv0e7fqIe5LyzI/jgQUhqUgbiFa7f+4LSFDX5jGWV7ZKq53m2b1Y59wyt2Q3KjM0h
cxGNa3bAUyXqL1Frz1vHa+90mDlnrBe3KmBloWzCYQAG9gFz1RsPy7Y2gybUYPbc4kqIIG7jxPEt
pAyEXFS6w1CNUCnt/ZTqkIlu0G36tri+tElxSLwJeCQed902G7Jie9nkLhBrmkwMIOPo2MJK36I5
/3xpItpwufVQuWxHl304nvX7nMQsiGQWZAqXLefSAWSIt+7HEMzTFggeCkNtmqU4Ptvr7bogjTiW
7oMpvVmawJwue6MLrnH2ZO3fMvpYlYbpvRMuB2hg5WGddawJe9QQwIhXoqRLcAeqEQ+/GdVDdpXg
iZiQwj0sWUtrN4jqWaLlbzgJgvS7of3YDbicAVbACu6q7Nti5yFGJeO1SWfzlAfZ0WKVs+VTsBeY
qvsS8lgPgbwUqOfZru1qfLAtAdco68KrVLSnxR5BBSIGhwGQr8nQPM8+yvRLuSqLaMZSMjsNExZe
sPyTrZZje+xz+GKQ8aTWP7Ixeh7y2ex1r+DsxRHUbSIDGmvZX94ZtUAAbE38NnglzojPeQTxaczr
72Uea25GQzpKQWXp40uJDZT+oORXex79nTZJjvB5f6l1SIjxUIcs7XUlXrt2Lh/kY/je2BbOAj0R
gJVrnp0sCg+XZ3w5OIsW6xmRWXDzUqiKCIrQ4JvrxoUMXldJhTS5/ChatzyMU3Mug3uVBvpWBfM9
Rcl0dhzp0vl75YFssnhfuVlCqMy8L2jDr5wmK86NiwFsWSzbJumPa8Gx7eMxImeq+Ig+q+KM91a3
pgGbYNjFTYt/jS3aR3uqX62sOq1/WttGoQvR7oxj7recP62dzw92hCMzx1pnYlKl1r0BrvFnC9e1
PRR31ll05uGqYzlZaBOnUyHXFMQlRStn4braRdV6GdpwZNj3mOcYbiZBH+yRwzC/ocq9uXRUQ41O
PBkEVFlZZyeiGp6nOdaYp9nPY08phQ/EHYyM7xpW0yEGx9y0TpA+jbQ2YT/fLY0ZUKJG154LI/iy
KMCr0L1bXb3HQGYPFGVQafvejhN7j9sCt2iyqqsyoCiLVXoeF/N8+TrNm3deAkucAE9vU7K6jglM
9UtZiUwOWYFPWIgpJGY9CS4MXVEAatjIHChP8RIKcFnu1jmy7+fdsZbZYxRkVA5tt5NMXbCQS9Lb
UHjBIQqtr/ECJa3VCGlGhVlJrmBwe2vc3qUY80aM3W3IO2Fkecdg56SZfCgJ+kgN3fzV0HTgESvS
KonOK7weF4oU+BbC9GOCSz9WKtBt5oVUA6TJGNvAEodKACmPQm9ecWTNOyuCLZtQR9dPsR7PIRz2
k6qtf05WcggZIxxUHGTYVkN83U4mag+kOOlrxXHujJoh/zqDcYH3vkCDWz1os6sYF2VS5wQmmegM
16zPTNJnjx0dB65jRKH35Bbm9vxEsDPCZzbYmMSnEWHj5elUDDrTZO5/X7qDZhfJMvJU1tXMlhYM
+DDI1HAMkUgRWcGh7nLy+yg3pxAtzrjmHfm9dzJBtroaWvsLgo0mcBVTOaRleV8MdMYNL+9w6GV5
e/l4v7oumAbhmpGmwIcQsWLvxYepdKvtuLB2wFvPmt1saBTSoXVYmUpYeOA8D7K/H1Q4HIaKPNVc
yS994nZnJKNUAvSBRYYVaUq5eamlaoTJ+D6JfEzeS1bnwKXfxhiqzBqoEXGvgr/hwwifnOmg64BS
t/cJThkhkHsSQxwnKmv6BGwwADNesnA+MMGj2E4gfEUyur2sqyAr++1odwZJJl9T+TK+ZUoQH921
yF7LsstjldiHY0MkDW1bfwRFb6hnu8MgrFMx65BkeXd7eSHnhdduLEmK9zt0huSx3XlTXKJAxcWy
lLhW4MR0tnBqyjSwSc6Ia9Yx+2rqfJemVA+AoRT9fv/RyQEhfExVNjIsvuOZj/2ivL6c/rGcFkQ8
7VM6EobZGWvcDgvjmcsVEPlCWFbNOeTXtGo15M0gfGilf3PBX5ySPAsZRrfEgTz1E3ELwaI+QvlZ
8H20u5PQsNwjIGzc5C+gFxQfDASn9j0eB/MpbeY7Kytw6/OSr1k6HDN7gRw823fYyDPtABMzlQcP
qM+KYxZO28ubzzEVgDKGu77P7xJmdzzr7D3QaHGdO9CclCg3nhaPtpIY97sJ9SlzlThcMGR1ClrE
tHpaGs2v4rPBwgf2t62taBEinpnAzHOLqF5sbQckvWkwD4w9SGogEhVjyopTcT962bDvlvp6cEmr
S834PGN0gIKGhn6uEQNbDYbEuZpPICqoE9Z0jDRPiICidJilQ1z84CNVlggHBjOFq8EApdxUi70J
k+kq6RRAyArfgmjURxOKR6P6mmYgmbgCHD2thiyIPlp2g4BDOxLxtyp9sJrUCIVLjh7obGRjdiUs
orWZTNzY24uJ9IDKynGNLoBRmC8du9E+jLTw2KHD5ZT4Grc8NlfAMSAiDcBljWSNk/H7iCltljPa
vewrdixvcbK7jnNyCeaOBd5LpHhgA9dLlJjzVMADqxM4pMtyC5M2Ol9qTOzYSBtSKRAu59bom4ei
gmWlU8YrzNKfFznimxRF1xfwL++8jtv50q5frxf9PtUjFgswlbal1WTHPBXfafk+lB33aHDYyhFS
LFv0lfkt/Z2DkUb7hKaLRnVyf98GkI+uPH813pURSHKecczmUJ0OTsNCf1zrvkMSuxMZoEV9rVPw
Q/hTtyGKXTT4E9WRTzaV06BYsPGDNlGMoVQEC8+ZdEUaTIKtUPqQj5xHaU6j7uL4Qh4ATmE5NCrT
z89h5opDhRoB4LbbXIqWQYtijzppvqk0Lfh0viwdoiN77DfbAsuT1zqieYQ+f237XX1He/UXY9AL
0PbT1AYgzmfgjImIa3u2+8u0qSg6Hc6DzWlY4YGtc8qS5NVxHBR9jEzOmAQz8dxfDv8LVC1CIn+8
FJeHdRIq0hDN1rYgmGSnquzFQvt59DiP5wzSGjm8ybkhlzAtORvtGEVLwsxxI1uUdYNhyt+76BYG
1T0U+N/dSFv8FUZ7gaR//f0YU0hpQzCS2Av8DDRKGDrOpGChz67/KV71I7IgjGMKnjOHro0BIeHJ
Nsr2wMCHEHYOidmWt7UjOgLq2dXdqD9bldftqjGXZyug7vE7637ys/z/EXYezXUbaRT9RahCRmPL
lwMzKUrcoCRRQo6N/OvndNMLj+2yN7OwRhL1HtD9hXvPPc2uJAS97B9lm8TbGERm3SXFHoWu3wdn
n+DSZEFQu6Cutds0PukaQvjzY8kFpf6Om6YuxdXsLqlnA3hkRrRVzY4SGtik7DB7tE59WV24NOtd
ItSUlI7H7AKkq7lvIFjx7wCSvNaDyZc0Iyg3R+Lk7IciAEw+YMTf4aPLNhnqmoL8igOqeiqreGgv
eYXMaaa1MWsOdxC4XPE5YM1IFtcK2AOXvGKv+QOmfVwK2OrBs1k90b02L7X0X4wlPCL7To5hTAo8
63RcjqpHF5iYvUh8L8LhXe8J8oSP3+2Q8pujjK4ESf5O7yVppeH0NNXJayWibtuEiI/ivL7aCTYV
R1U7DmVPY9slBkww7GOHtw0qwbgVFTggKZbbZEp9/A61d9ewlMZ/EqKnEt6PIaD91o9skTUoLG3j
YI3M8qqgz/Blk/pmkD6Uju7BdjB8uNSd+5G16iHjrAyaMmDZSsEdu9GzGxdyh9PjczCIm5CCejlP
Vg59qp6/OgE47X8fjv99/6s2075weGgdHj/x1ye25BhKmZsquatzw+i5ZMS2JrvZwMDRuRGiWOKw
tOQjV+IusFxoqVR1bpGZJ9XotDZ7Ig8DyQJksK7ZPB4KAI20Vtp5HX4UtApbOa/tf2wGHetvS2Cq
AJ+FiJJa+UBZ/7Jo5f4HpGwPND4Mbh+SYPB3EUSDowiXO0mQSQET8bl0qW4Ggz6QC2Te0E2T+tEz
YsIIphsqHjTjQgh2vCnm+MNYQWm4HmBMYcanxl3I6SkYXCDJIg7Ibp+iLMN6GZz0fgARMQg2QVCK
nKZ150CUrCzJq7Se00YRwVJBzJPy3Mfqg5v84t1Y6W7pHjBn++Y98Q8hlaouu9jtFNnMXWsclxbG
nuu+20bzIOLyqz0Bi4GQ9ZrBLBNyYGqvlj6IGPlXUgxtedYPeYMloZFWue0R4P32KVS3rP6fkxnr
+gTYLiR7q+KLWsvPchxlq4u/JX6IldElnnLSdhe/YET+pfYJJF8AzUed/6tB2ztOy3fcJRXzMgQf
+VvWTrQ9pyA0+93n5Jf0KTwNWByYQu/7BpOsETz6oYqo4Z3P1OzKad4K3uSd11XYluOzrdJIQ9o2
pqU9EDrCStcKwwWIq88WQVGnmfIRByIJdsr6ClIwRiU1FotTqzvVGUvaqUcbXKqVqB5BNh4jdsWb
lCHHT5VNzA4aeCxrb3xAIAuAvGBxi5Nf+L2/ZXF0GgvyYikQ5zt4hwcrDv4YrsNqYLngLUfX696S
nI2brqu9yIzOQcuoKs+ZoaqF7SQLKtAmfRrU0CfDFNAyUSKVCkqFt8CcB4gfU3mNtCaqS12qV4ZT
6bkQYASw/5CtAXXOtJ2FgK6WkOFF4O3yHwckZUfdwEpnb9sEtH+2UU1U7SNTJXPz2HMBmqxB4X3y
d9G952UGH71QeyL7XWRTd8j8nuu2Ts76d7M1ZeLUjS9Jc656/gT21jdLb/qnsDJx8wP2wlZxYAXF
YCWJSgSCuOH6NLXoD1DReSMphPbZS4Pp1HIH3kQzz0DTsXFkvf7osFTBSFM8xSvjLa0IxWCumP/l
I9v3fmfIK7CzcM8LdKtVoBmzHsqPFZV1x5SR4/5TVJep5yawiGn5fA1FcIp7ZJJ4BaiuqFty8ERb
c8CJF/aUdpInrOsdwnjH6Fu8op7JWxltOsKboGDjGYw6YnYIskVEGb6MHnt7XelHlli4Wcm6Rsvf
Ya2n7/XdBM8lPiajwsDFw9n7hfvZqOqHQI84ITjN26bAgKd3XSYD7tpN/W3aqj8wYmrjxagF1cTM
xYm1mSLYh4Q1MV2Hm5gb4cMcp+bBDqbxKJ3yqV2b5GmtolczpjWUBUml0o9u495rSECg2TbH+lLV
8ocxL8rkFGQECC8M9AXebVwpjfWwJsz7nNY0XoJRfiTdnF8kpANdC4RmBY+FFIm7JJbf8Ddju1BV
e5P6J3O27KfKq2CGrAlkzzbc+kuuSBexf/RAgG2Topt23sisMwYfgy9vuF9L0rKSrO63AYYwoxz7
27hKTvXcec+oPvdNpoaPjRvtBdvD/6q2hDre/7/aCh2YVbABHBd5nanWvn/aM6+NPbHn5nntJygu
enybL651Z5no9McBQzbUMWjMasvRZOt70jrli8+gDW/DdJ5amqoY+wLVkMrKDuIXC4K4IZN5t+Jw
pr/JcGM77s8A5Br9e32WOYkCpm2/YrA6pj3aXSOneSAJGKdExuxZTGZyY6BPPZLf0VGkeq8GkSRY
pbYME6BLlEm2rxizHJqAfLumvBvRNd73NuUKpvhzX9O1BIuwjmmOgEkJTvME5KfRBUC94sHdZSAw
9GRE/6IL+AwSU96dm6F8mia0bol67h3ntcFpzTXDkM72ijPOPLmTiQGeKJHFgaSWN3elTdMzgoDU
5MIAks8mj4Ax/71WHTjYMMyf0AGl98S2GZuH0qM1hRftOpBTQQ2SVJ8nU0kbr4f4g50TuRreS1rh
TZYqifjMlkAGm9ijvG9dEI2DL2HgEcWrxyzTEkQ0nsW2rEEsrekdtiRICep8dypZXryIVGq7Hl7D
rBkvQfRzsF7bnMsj9YC8GEzTCYdw1Bi7vQfSs+xd12X1UHI31iUhGBAFtz2Tuk6ub3MMP9/qGoAI
BkHvw+eSR8spUC4Nl8VNHvX6UW9QYVlOO7xbp9ANfzQZmLyqjV2U6Cabrog464Wp/sC2/EYvjJYB
bitmJ6hvTt8Bb9x4scpdI1+aMNjhgAiWd29gK6tHdPFEUIvAoWdz1N9FvnKeQYE8dGa9J9rhgf0v
o8eUwS+DfYHXbkKlq5Q/4DAZxTrOtTUdvEZKBS3n8WPuUlJ8YwtBxyh+rvYMsm0FHFOlCT9Myjgi
ytsPxsdsIiI+nMkZauyi+3WanWNk43Ipsa8eu8bPr/9eYSpjxf+/paaPBA71Y+ijNRTK3PHnt3TI
636BvUNoS82mo/T5VFkFIMbkjjEYg0WeL66VWX8w8Yp3hYfgZ0DPnsel8R/FrvcPMlwfuaOFnyPw
LNwhf1HFFShr3GimUFn7YdlyaENdU/OPUICo8NkMkDp2vxrR0WLPeMmmZjeFKnSnwc22ZMN9EVff
P2WmLhyGwig/JBmNalbrOAPl3Xrr8zIe2CpjKDXqfOsGC0FkBMHMK3uv1RzivXSD3RiRImblr7XX
oxsyTB+IXfysN0MruLPDZK4fscf5opfYBO46XeXeG2nfHHPfa7b+uvNlf9S3jhHO333RN4dl8QOu
iIRoVuMQo2Q/ZFkcIJxa9lFBUnWZ34BrNYOq2vqsS23JotzzmPBLMT2a0LTZPyOcrqrpZKk8Fj0d
MeMGyl6yGLdx7v4IBjx/mB7vp2m2iOjdqzJrDor0iowcO+REqoZbnHrEPle/VOnX5XQHPRkZOtOv
rgKYWBC9kPvbUeBBrP153EZqNuMiK6SlirxzIevnHEcagTjFdGD5yqvNbZqzI6wtYqksO/+RZMyi
tR5mLFygTqXxztbQvWBqBuU+ov2UOZyIPGTkG1e/LenN2xxMIEtm+ZSoMmHKsu8GxG+bcbnZjWQj
F+mCwRNaUjoyEmfE8oY6/HUCTUYzb+FeSbtuBx3oVe/1nFoznytoVlBW9OmWGNOeiai7Ra4RX/x+
YVwemS+mq0Id3Z4xGvoxLeirbGMkUvPQqXWONj7Ma4JVGRMQVmfHGOcvKfScEYc7L0mNLJdkb7XQ
M0ZDjT/cr3rgbqvCWY/l61wQnQM2fZgxsyYVHQDoHWAZnQ87hOYl76m74gVP4tAppy2PvJ4kG5XB
3i2sHvTZEkTuY9sjIVwlhvRBJRSUadbuhyy6WBPS5RaYpz6b9Vbhs5JVwn54S5ve6tyDlpYRRcG3
A1t3yUt4dLYHvfZHnfAT6FKfDT3FVPqhy0Mrxw0lTDWZ5seUrv9ECh3M8JkRqBKn06T9GAqu5a5C
KlT69Jh0eqFkkve5SzEFYx+2V8DP6ANj06Qq7Lhz2upKN2Ge2jHnMxhYx+lXSZCehDiYdHl/au6b
Wf4c/ODdaqwSmUpmnJZu3OlOeGCfuTUa9FDMrOFt9s4rG/NrViuec8kPnfJ1PlUYRu5bCObtJO5R
c5RPnmq0svkn3r8r5gTcEC727dxb5S4LobigWCLlcnyMgV5s+YcXO9fJv5ZqUCmgvufjYB0xe0sE
rMACM+j6A1kP+yQF3aZ3prMl6aMsb8PefrwYCfcegxXaFyBwLK7ycUGUtNzr2zWYi+oQRgAvo3iy
rlEX+bR71g8I0H/IbUpFE81S0kr192rgvCSElXJcP5ZB1OJqz4igsXPoREYofLhIhnPLQuAlSJl0
ZE2zt2YU7dCjaZtTyd+3NErmGi/bYfZwJuDwUUUH8D3V+ZQJhUDSsIyKqLOKCDhSjBID8PTP2DQA
CCoZI1l84WGN3lIZ4nhP41swMw96waLv2mjg9ffqySZcY30kKutjWGxCfFWdh1XK2DkzIr+YMjuK
Cb2WJl9gwoueDQyMOmcdDqHL5Q32S00b9QxgshjUjyD2PT/5cBcUNQwceIRH+QN1Mk9mzf/TNS5B
Hu31oNkQ3XlYm+AcNvQneocwljNgIXtCGBYY28wt48cA861nNIQu5ahQ1MrS6+V6NBeMR8bICY2Y
At4kFD0pyqMuD8baopuv5XUZgLBAqQsPTFQ57wsgdXDgnp3BOlNHkI3TPesiMFA/ICIxVpVLv23G
sLtzBN45xV5TTTcly8YwU4vxn82nbS/va8lqrVeyij6NnsK5viQejKO4WUlvZK7ed7O18U1IPmHL
rNky5C9RBU8pEw7mm4hHBbM/mkprHw3lW+qn77Jwd/o4q6W4dW30PPr2SFfrFAOUXlxf7PQuTh8B
f3RY99WaiAuFNwTABFi8fqMrzgGDhLu9TNhnVtYA180sf+pGRW+G5oCTjMl3dghV32bYhfUDI39P
UDOmQhaE+rDTh2Mz+i85W9LNlI/3utCzS4/0x8L5WiTVbd0iFxwEd4PaOFgeIPEiIpGPiDvtHNIn
hh5KdNXUnVI2NdqPEaP4YoEhUTlmMXQe8VNLg8w8eSnVGLNHJm/2PHD6JGlTTtsgQm9XE/S90xV3
S22q/PO7KAsOvO4DPmaD4SI9baGa3iEYv8z+CJdYVcKfX7Da1Oozc7S7vdlYjCDVCdmDarsxZ3ef
QBzWt4E+nPVwFDlkhD9amfb7XYuyH3gNFUB5SIgbOIMxI/R7ZoGzGGQhCzJBwKa/6w9ZixZNpYef
szjm5p3fe/Ia1MWhlwnz4txLcwLyzA6Gv3oGh2oTL2RguTAz6Kd20mIzVOsvFgyQZX2k641SUjgi
ADlzk8qsOiMm8G9iJxv2QRH46KqHbsPdwVC4vi3Cdr8UorwWor5yNgcPdo9OcmSy5bnsXPjM9EeJ
9WfhUFtKVLLBcbLLYhMb6T7oqMeYaLOibWX66Xoc+9YlshTu6X+UuH9rRE3KSpTOloe79++C57xg
zybCEUxwVNgvjW99xQHGnouvZ/AhwsetombHCFPjsu+YqiO2QJK5SYUiHHpsWYPY+C+HjJrc/l93
zA8lHEzLFj4d9eP9f92dSCciI1fN0PEkbixMVOxJQS9CsAnxvSYLVDzryyQYH8kg3WVcuvt//1z+
PlxWpb8d2tT9eA0d7Yf+U4PuNLHnZaXbb6IR90hWRJc5WH67hfs4LcuuWKd2o029+jzgnJiP6/il
b3hO1xF2rd0bvweGPivb9tgdvvSgnoiVRO/XkkTVTX72FDDM+fcf+h9MZb6wsERaAY6ywFdu8D/3
K3IR0+Iuk1puzFRUC4/1kJNwWQlCx/wSQJ9szHbji+ohMiJUwky3rp3ZXMshvU1Zat0Ksn12JbqN
uAjKPQwYePNIIv795wz+oa8SrmvZXujw0Qb2X3qZmvkDa9gE51Ywp4e1497v6pYVaSE/bRrski58
O89GDA0yA/JHcOCo5MRgccyuGQ5TwFB8CUwLayrnJkmQHFQzl/QA19cWCk5bMNLyV//zqJGkhWyJ
FXzS0lm3cX+2/qXpKHTTWPQ7feS1guALWHo77aNpQBo7NloRhmGIbQeQiMNi7sOadz+v7RunEi9N
CSF2HQUbcwm+x0m9c1Bsg5qp1hp/XQ2EWRH0M9KdnAuEnVbh9TFCIhKSGdyJvPuir9O0yenoVVSt
EPXW6GL2JlVyHD2gherYahjdWE1ETvFcoMiifdH/mYlYhfPj8O9fjvUPJ4LwXHgDWNQ8ywnV5uJP
T340TGmVhHw5Wl5dq3mEPjediSgJwCo5MhW2eqe5/NF7w8UaOBv02CHP5TtRWA//8fOoh+EvhwHn
gEV/azORdf/a+OK8JrkyDPFUz6u3DWtCFeicSGOc7T0Ku578uArywNAfwaagJe9+SXTLt8wKd0mN
dc2Fd9EmSPL+/ef6BwsyHjmkElhjPbXE+csh1QZ+O6/Q0JUzg+TGBa54DN1WbxjxPVWIZlEbqAbQ
dJsWYlX+XdQq8xd21oG1OHuZ2HllRAK7FxzuXrx56q4LOxxYKdlTMM3y4MIm9lI23N7//tNjRvrb
x4rJzsQ+bYWuw3xAGVT/9DW3sm5mYRIXWhIVQpCWyhulhwZCLFpmZEbtfNVGDQYNTH8d93sK1WTP
ludpUpIp6bvDCXrO++TkPSJywtqaYrmNlikmMT2ND4VTHlKP0gFlYf2WO/R0/AXf0DOaSsJEVPQq
Vtb3y37Ka/+tSwmOwLe2tVT1oWVCq9f9HnBMbT4HAnH3hKLwrchooPQDOaYl8+oF8F9YrUdoCU+l
YRP0iU7Ul/TWZXur1fi90h/W7WutxKZ6zaBLExtk/MF13yzPecXxY10rhRV0zfol6YJfqxU7uz6b
hpuopar1DEJ4bGVjcdMWyW+5XoUDu1PL+KJcXl1rrve1QN9TUt0Sy7e+Fr90ozpHmXFwLIJlnfSh
re1g5/qTgJE9H2uno+engIP54Oxjq/mWEsGnqxjLJafB62mac8MQZ/qar92SPwk5l/eCJmSbeM53
dgHDHrszsXBUxW0SQMdYxR7NKfjusvqPGZQV/IMpOHAcmyQKuCLoIPRY+08PDe4BCkhhtxsIj18s
pi0hdRXbN1ixjRDDlcYSxJQIsWSHkMJNSRLyAoD7izlaw12QvptRnu5y9hdABvqjbVnZfS+DTy2X
Y7pIasttCMrIUHsZ7RPPzOwdTCf5IOjoh0lR0Nr+lMLp2mleCM+b1zfNTl8GBMxZa0kDAKZS2Z8a
drk+urnKjmiZsiPbQC5otTiojNXYhg12YTWa1IpxpnYnhHfiMPXkOlSYYB1pYk6Lq9PUWb/rqBU3
ZU0+pBJm697JGcsRNUPA4HyMH6qYCYquM5tpyPdZPD2N4Xqvb5PKtS+riHuA7TPOHl5+rl4uH56J
rS3jp95+1UaJLjDv0pQMrVLt5nRX4QodotNm19nOTyr6ajfEfbGbFtbCjX1nw6bu6Y7D1C33WW99
C2v7WxlU6BKCuP3jBsno/6RV7IaB8OSRkYsIiP8yGVRs9QegqxyyaB9mSt6bdcK12Bkk6FVh9yY7
6zil/S2SLmOfBPFtQJNznQJEx0b4mCUeonrrU/tpruuuaUoVMsWnCrIOM7sqq53knjLZuprKrtS0
EbhoS26anLpfD+ynMD2nq32lZSqxfSKpJH8wnRfQ1c4ysSP0JFx8/kjXay6zw5yVeAvCOdURG8Z4
1cJUKgbjlO70SNMG4rQbJhj+4HDRoXhNs2V/9+61HgmUHumKlju3W602Qxg6IJUomFRawfvoMiWp
iV1ix5vuIJYtez5GQNyRvZ+aFtn1FFWXPI25+EGONPIuZTWY4ThCoIH2KLoUTIDrcjxrEUgnUahU
LKNiZ44fbTq8Tcy682BjaSJCHLmGFuQLY2YOszi71prNfQ/EwTdz6NGJdYehzz6lYqye16TZNc7R
nlzzyXZi+TwRi9z2DGVWi4Gqmj5Yydjc3AzhWuw7h0Fp6o6cwsawsDQVF+xf4TUmInKFp72BgXll
AgYkriegEAch2DSVf06sjW66IM0Cd0ENvmnMLt+QVRiwD0SXaQxo5gaUwOXILUXcgAXRjXo41Rpg
KG3cZTUiBP1GssqCkAMReZsT3LY6VDHC8J4XSF3QvjajWsBol1jcJKey8UC8TVN+1M+A7sGUe6wK
GxCLaFc2fduum1BCAdTTGIM0yX7JCW0rsaYEIfzxnJHjTn8YMdqqTZxzHeginVgheJINMWTpN/14
mqL6mgfIhPTmJJAeSVoYhRiXHEmGoOcNqSztqtsXoxlSCz6gCcQiZ5s2mR7OISdYhh/KRa+lJKgG
hLAQCCjMOqQvihDEHP5odbgc3J6fHK7yqQZseIe90pONfBzrMx8b4HWW9ptUCQ/WLHpkTmUBxLFw
gNQEvZLP5a1s/eoGnZyh+mjbL1lHjdUmaVNqXhExrBopLTPDCxmhh8wcyFZDOmucGE9/ShGiB+pE
lbnJ79cON2V16wjvofwjIjtIL3pYUzdiuaTdD7mQ9egRLOuqihqE5EwyCAZ7BlTuIYSV4kDFd6vq
Qc+x9WwsK2sEGki8FL0W958KPifzXXMDEKnibPazYk/dTWYSuOuh/D3MMG2HwGQsWy3RMWOrkLcT
eESmfBuZJuVOf/5DbgK6Ke0XWOTySj7fSlCfSyZXJd58bKksPa0Kgi5xvRRqjJewr+jLQx/ErTK5
TyuDiKqSr7Uz2gxb64Akigpeu+rWkgU4r1ud4zl4ydr4p7eyFe2UHt23EZaoICcHgzSXYgASRxIg
h2oDZS69k3jJzUB9IUycQkqm+QbUWYiODwx8iZUol0lwXgfaaehrSJJV2dREissZ+vuJ8fU2yRB8
K2+j6UDUxO69XWg7tkkD+9hOG9YsQnGB2MjZ/b1VQk4lLGCFdt0daUZQ2U998UyU5c1nx2LZPo5G
/LxKSuGCC2MNm9xFGLOUTyIXNolbXvJ54yVzm56Q1kv0CZs5N5SGJuW2xqLor1H90NQ3UfCw5B99
2hGiuvhoiQL5FEfTaz6QM1zamMWz2a82Gj2A5vs8llZz1zbfYt8cj/qVI04OFvP4URVzcsSM41z8
UGKlUS7chpPcntCE9mpYlqWg7vkMTZNIgrvB7lNmSwCYPys9vb6VFg5Jx1ZkVt5LfXT3rJU24egy
paXNVsuRxl+nXWPmp9FV17+HXlE2pP62ytqSJen3qFLfVBpt9NdhGD46Vcc5BWn+0C1fsyIO+UJj
pWher07mnIOGFALoYZ8W0clYXuK2ec1KyhN9O3tJBjPbz2gRW7boyMvQdQb5q0/kHL0A7gETGsWt
K5LbqaoJMhnNszuVuIvCAmd5ZgY7p7EL2l4uTWeRF+Qnny+6P1a/F98WbL4o7qyBmqlMYKvYkbPA
Adk2E4GVcRF1j0P4e6xMnomYCmWZw69tZN9JpVDPQhILHIX/npQhsBNF2ZGuwXyJXdqjq2Ci8ZKe
7fpVLzG0f0P/s5o5oI/2zOnGA9y4K2sGsfC8Pei7iNN0BTXOc3OqerrQ1pfG3pLYLY0+fohwAR2c
AO1FBAUVG0eBMCVxTYPz+Q9Lnm8X73zHmLOCgwWseyfmEcorrfeawVDLCEf1KbbvxsJ6M0InOhdU
ihhYAwA/6i1K0qk89jEDAxifWImYu+Gvrsn8Q3KK59SqILkgVevU/HKqF+J/xuionxst+tKnHY0L
u3jmMiyr+XgoLnTpoFuBT3FAgW8jcnCtZ77lH7qjfsvC+w5AFPFiObmgVvEtCF6NWfo/AT3uiwXg
M2qowmduricNun3WG4wG1/HNOHFodr6D09785SFuvJmBP6H/MKbN59pj+bEERO31NRNWiOjOZu6c
8WDyw2IDYxzlWfRIThmRQs89tIbVTeezEdGbXbNhv+I5ULGGOryYniWBd+JBS6pUVew1wSnj+HUc
xnwXBAzW3JIVkP5H+xUr/azyT/MSfQO/kuwQD2KtUlu+WgsDoICPnfEl0Q9+jc4tsL8nvFhqYCwE
3iPK12MhYDTo9xAE2fc6MX6mVducJO59ct1YaAxlau3GKTnmzoCmaen39nzf+lhrdEdndLzCDIXL
mznvnlpzILtFDUBq5Dy79avr1z+UvGfjVhw3+ldA5d6Dp/e38Uh2Ir3Lwf6C1DYkGZYVVGqiviOS
iw5LlMkji9bmBgk2Q+GxeGCkQMh2DWBF/Wl6jZXW4YNjQ/7Wb0MpDbiyMPnX1LW2cVT96lkV9DUS
l4p1xQ5E/cu0WBieco9Gsn7xDaIXlCh9RbdyAxYatc6nufSapPUEbyE9ji3qiQGcE/4fJithV38E
AL4Pf3yLLGTM6TUjD2qTq5UP1hS+BoOMu/q3zIEuNAqDMlvL7yFZcMF6XOSBOX1UnglkVgksGnai
m6pvnq05u8t74lATgxhsEBIsbGN2Gj5+UQljoO15rlRNnRfD/Vwt83FWmyQ9CvvsYgKDEK6pvUNB
spOqopks70fd28BMoT4p66uunHIF7FAnaZOLfq9/f7gOl14g0tGevDgYf7S+9f1zI0BkzD7wTCwZ
o3I1kU+wljlexiApj/rsyfLwwyvlt0z5YzhLrW1nD7/0K4ld/wc05XLTTKTOdoOP/2SUDCOIy4nW
+DYq5zNjGRXx6kSHXky70cr3Zd/INyekwvcG+3Wh8tdSEz3TBzSW3/h2tXdZBmP8Xslg5LjVJwTe
nGvLFO/MmTwSaJl9On7yBKi9MEbCS+uohtRW+Te60Fj6HKghxr8kiF50iZmq2kEXow1r1AvGAFQk
7xmzFmGAs1VlhkwB0TWxPBNdZfXLpg0whvvLm0ngJ8OG/Av+QHEau+lDt4R+0NxHKVWeJ0V0DpMR
/o7EuBLHmJZZg0TMk3Z1Gq7MgJWWgEdGKP5RN2VPRUlLk/lMGFZ2QkPUfs3MCmw5mnwWOPiafbbo
s9qKp2W/aXDZN1YvtnrLRTBygTwINSgjDlcm+xRK8SYH/nfSuxwt7AIsTVBz319irRiueqV7rU9d
YO+x6qcHETk9pNsREYvdNSCdBszHtrxPi/qnFIx1HeIY5zSVp6EfdrHhw2vuLGcftdNzEMWSth8x
y+zfktNHnF838pWZ0bNtgdGeu/A1HRjFem5zwM89XeoKBAa/wZjmA4CD/kIAV2ZDr2yYhrdcV0eX
b3pI0LEQQlDv4URtErcSLMr4g62SjihOSfeywINtnZGhgRYLE2W6EOhOdSuH+FUscJq0Vg0zZ4pv
GE3fMJrNhoCer/odWXPMp5FhvepCqTGGn2nmjCcxHu2FQbvRq56kyrJjm5fPn52KRw5XZ/SPhHJR
Fqqq3VvKu2oa76eB/tBOUu4BYT25fUY0JQ4CKLUHQ5TWNT6ENWC2G5Ni66Ymt9xsDRwKYU1ed1Yb
HY5v40ogJh+1Z7g3WdAHt2bDK7YQj0YQGo/Qrna4gCwGScT6zcZuXQvnhmQPoExGQyNJfr0cPYEw
oGu2M8EsFw/rLGyflxTyAlcyZBkjwU4YzSz3e+aitoABI4Zy2LQLbCJSR3kNlGwgg5J6jb3xmA/d
fMo5/GrgZg/6Yx7tnmq2838uta+eMZasEFyoUPnnAVsYX3TdWDflM1qJmGWMRNITITsdx/xMCMaL
66bNWy3CHoVguWvXZdwv4zyeDYPArLatiTpS87zGXvg6Oba3XS4qQJ8FsrhyBi/vItsAlgp8j13L
YYyFsfXrEv85ga1BPbN0F3l6QKHak8/ElUFVOinL6hqBgLbQId9EorIuXZg5u8HF7MHMAgEfM58v
XpeeYWsmT5nXYQg3h1t/gSZBUU4yQNoeEGSK+0V6370xY65cGu6tF/DrZZY8BKslb4KU2zSfbHlF
tT7FQpzqev2QPUGtIsJWwhOxN/PWQvIpbMTsmX9JmvncQc2KxmI8r6V9JSQ+PmJktGh5019+G+TY
X1Alt2uNH2dFr4474tSfloWEQttnWmrkKPGdmv8C+2GKbNKnBLI8m8zAXTwu96Ly5H4i8awu8h+T
AhNaWe+eQhaohFO85FYLPxXozxkzA8f4rWN1+X4Sk3esIvI5MQhlG1dWzNSqero35LhD9rreuN1U
X/iCsV1C8Q0Ic9o5q1FcSqYIsxMCxvVNLAlr/UzHP21Hi/vKSniIDQFZQVb94+R2TPu6buLbUB71
vBr2Zepz5cnpFCxh96XpUrhqcPztaAVLQd+1BIX3xtKpzN+KMO+/rm2IZ1avkdGvt0tQ7UM7IdHI
MBGaDPOhx0Kxs8jB3jLyPBpGm+ORqd5tRR1GFrIblqRkXWIISj3GUC4kyoOZ1de+Tr4SCLs+lmrw
KcruNbAePZArO3slOTyO+vXZhJIOG/KaU9bfJlFfvvYt6rbAMy4F2XzHcljdl7W6kARBQ9916Umz
SnDEJ9u0INTEH4Pvs9Enj6PgKEBOIQho6dOHiWx2CTqxMNcYgw+HcZ5zsGcMedjJjdGlCp2fIATy
fTxW2WU0WaMlY82EGwUypplLjveYJEql2GM66M/JQXQJ+SMWTlrh8NevffGw1FV0sknwjkfZHQpy
uW9WpxwPDZPbmzn2eO/spT1idKVGXjOhKCNEESZ4XfzkiXAsxuT5dJsNaJQHs+ifJnRdQXZyzCS9
kuiUbU0/+mZy6l9ppKrdUhtHu+qT+yJazRtFHt1ao2vsJ0kOqwvO/WjWfXmaMXq6wSQBg04mCy2X
BBGENGw6/GvjNNEuX+wFI/DsYwobAmR3/ZFphdz3ViPOXt1/C3BPoLEPzEPT4raAqEVee7AuF2wg
18LwnfuFodH92kRXcC2KXTpYt7Ql45dpTK4k54kHhRBLGcwtTR1exykzCGQlM9VnEHSoc+o4NSQH
U5nL/ZBApAc1H5z1//h1u7e7bDwWsNyRKNtgGIhMv0nnLL0Y5ppvxkwWqKHX6LJmYHQA7hUHthwc
JjK+8gQ5R/1lrQCLjkVM4jGug/JEgsWEwjt5kitc0YnnYV/hv33OC9jBxhyMx3Kl3IwXez35BhIF
1jXqAigAy/v2Y7S6WODVs0Ps6DvBNogLYw8uVm9+yNCAAGMiZmAn7e/LwCJbliicO/zz810xJISO
KOm4Hw/jfuYZGFzbeBDSqDerGa53WZaA7Iyi5zIT5teGHR8BwRaZaKV1t3bJw0Rg+GmEXs2+V4lc
+NETF8uRGHrvKNKVkNKaKX+ayQeGRy+kkeF7jjP7ycE6vdjfVyQd91p3OHRNemw7CCMiCqIvOVjM
TVY+ZwBCnzE90ZlMVnZY/Z6zcVVAoqIsr+h2E2IWww1TOgKdTWG/zlmt4trnY4zrDpJdRzoA6T51
jI8QTT7EIyWHwaN9Zi6+m1KKcpzqe5GCDot7I7qdA/PUh+Qdd15nPIxmisas+8mM2IGHSeb1EqS3
fm08Q6D5lWTZ/5g7ryW5leyKflFOAAmTwIseytvuaks2XxBNB+89vl4LRUlBdl+xpQg9KGJi7J1L
VFUi8+Q5e6+dn8cus++YH9FCbM+q86ZzmnUhnZ4SE0SL1GNyeB9KUzuqLJYH2gEW3g/MYj5pxD1h
KidyftLT9d/lGRfPKgnibWbP0pSrKqXX0OY6Za2frTzUzzJ9xF5ZHSPLTk9dZSD2zAb+AqOEqhAE
hL82o87ezX3gxJV6gyKAQbtdaFuXFsZRlBWXAWQ4u66iFo/I9gAyMlwiOnTwhfaEJnhre/pmMW29
aWNBGJOPjaGtzJOOeGMTOP3C9dvXQpui26RTEr5hCrzD0tWNji95ZValWhJfhG8UwzuvoBpOzC57
p76nDGjupyJeKbHWpqR9GAaER8If9yhgZjMMquU6T9UZmGuwgDoeYxsnNd4ExLDphT+L7oZwXVle
t+WCEd+yqpemMueGgpXtCNbzbhBSeDfG7HYg1XLYk9qxauwyuehDA/Est8k0FEzbu9zqN9gk0Scz
Ly3i8GtK3vKih1HJhBsinuvhH5oZ9/0AHzzsWZyafi6HOYkjGOKbRtJribnkV12eLlGwcjP0q2p/
raYAJHWLpj3iKXC5EkRF2qyu1t1UpxMa2tkqGcgzbEcqYjzC3TJkZEwMBd3fUzbzKO2OcvhanV4H
tAwCH8s+ss7m2NxMLl0zVGICcIj2dYgK41MP9V3E67DU5H1gk+6SQZBZC1rya3p+p3z2uZERdVHc
ZGpQf985melJrLUKRVE5i1SvHbuiGF9Np3NOSTk5v0Y7LRv8snJvzdnKFmO/XcyCN6aghMZ4VfFi
mpl5jNKQCR0X1Hz09o1Ms1fGlAQj8VXWqXMghAD/uot4hHQO4OsRJXud7Vyh7TkOSu5vdA+ud9tR
m8Gn9E4WRVF+ZkyFKT8C1hOilRMTil09tXKCbnft7CnO/MEHQVCtrvqMSdiP9TBPqwlr3cXFeMnB
cywz52IQ1aiL21b+sJwHI3+KchxJUTNQVOFiG03Pe+wcEF1dv29hNRzI1EJiHs70goLWVjOaRMuN
EGrI6fuE7rXEWI8737RmAM0U3PoOw6UZMFMIPlti5S7bBMvWKkDzaYjRQEu3kKFs0sg8tuA9wT3I
T7YOOG9jkBl5h8Oae8ewBfZyHpxsq1Nr3c1Inhkv463zTnMWbu77J0EoEtTPW+zuxd6o49uyGuut
pnU/4kmfqDFMrAPMYZj6LbHl6McB+dwCOh8pbEUXLWkRfk6duNmELU7GloTzrS6yY+a34en6T5bg
HNQH7g1dzJgNWeamFYh+K91Mb2IPcHqVaEffNrQjnGjq0ML6wRW2ObS0X0QVlIdBkRGlGuTiXo0b
rWn1Z0dP/IvMcLnSmS7X7dCG2zQjgzaE6bPwRS8ugtI5eYqbNF5Lt8x2H+gv7PeUY7Y5zcReorv/
IDCLJK02DSHq8trRIaMcbn/aYp6fgXKWtve8/Kbir7rUsXEmYLFYsizuRWiGNJ4n7IQe8UNm0qMl
6gL0DV2HUo5ak7M9e9Qr2KpGZlb3Bni7PaFC2fJ6j/SqDsrCUDxcdxIAW6+J071kA6cV2akOuc01
AuqgFIQJmd0irUpt9u38JDOb+arZNgc8wgG53h79wBjjU6IjEQu7cOcRMHkr2s+UKwg2Jyo828kn
Oo4kFsY5MUlJoL9UviD3WVClMWtZ+AUN26JispXqerK/Nt2ufgSKeNnZ8gkxeFfrX3QTq/BVEgKP
nHqRZPK8tvZ4G7AHqMK4e0mCM94S0E+GczQKK2HjgWGYiILuRxo+B07CDB9jy1hVc9M04NNOFI3I
tVqyOuKezT1QyLI6SRMRCOg2lN1LhRtjQWnXr23Tpt/C5LE2fQ5/wCLE45q3KqsZglbJAWFyxL+h
1+NRBW7ApTXj2hwC93hVtdaO/BEm4+frf3Cr6TOurx/XRnYWeY9X3+2sFURYiO4G/MvqWoB4MyoH
ITT6qurXkMWPab3YLaFw0dwSsPMXq3Qv8VgFu74QO31QhD1RUIGGjhaxQdJqEFQM57kX2HTyySI2
SFWmCJ11umGcvVj6SM9+7i84/JYEcusrx9CHNY3AhytdowSCCYQr+NRF+n0/Ehw5h1H7EfTdq5Si
U8Vnhikb2iyH654nBDpHHI0USMNNbGWPsGp/TY1lZoqdMuvvlhjMD94m451g1LYNh+TlWfuoKcN9
A9q2A7sJAjOYlmQ/HnQjHDZpPDNHMjUtCoVVCjjvJ5gIGSWw/yAVNNHZEUir2dslkVZtc8PcXH8e
frU1yMTvQYeHy6I6Xjouonv89L046KjMkFDQb7+K+alD6AFik+ssk7+ZOT1ex9l/3yn+CTyiSQPM
gXRttou3os4yYAATGj6Jpao7F0UwcmEawjuCxr57UpC9bny59vCv441rW+h6TIe0i5bYtk8hZmcM
GjaeDf2bgYI6UtXPgQy5KyWoyOn4+tat1PN00c4N4KJ4TbLukE96RZ+bHnVSUW9ULqFvhS6LD+SG
cpbJ/SHvs5VmKH479MeG7Vx1ar9JinIGMHpQNwzRivE5Lu18JaseZOsw+VuzwDlszfb5xtpeG0vX
FvJVw6XS2VzoV/4+nptnsR/DoFj0oNi3V8NRo/BJoBxeJlPw7e8/yXuJJM9sKoxfyPQh1as3Esk6
TV3OMqR/gbB2sTft2yl/xCxhLoWbVLti8jBMMHocDdqnAjbjujfHnJCultMnoC/RkUl7fab/68Ct
/y5Ki+CK/0rS+rf/NpXr/2Hglq4hXCSZ7FfyxrvELUSWr034+nvi1vX/8R+RW+6/TGm7Fow03SQv
VPH3+pW5pRv/Mh0HibGpiL7STNKz/jNzy7T/ZRkEEyD5dGwNWji//n9kbpnyX1xeSMfSUDc7uLuN
/03m1ltGiCRoy5LM+CAooYO35RvASQduberUQGFH/hPQlmQZOTlXxwmLWzS/3i5aq31WMvYf8HAv
YwdaIwzseBc14edr/VvJgKSGrL/LA8rd377Jy6939G8ZJhJlpOFKqTTyx0zLkXPKzW+vbjZZ2UgE
qr/sW5xyeUOg7xCcdY3Cc65Q8jZRQDaoAvkgX69Df0fo/iKPwxM4ASC5Chd/kMfkJZfbuiHYmxnh
7QcPOb+Lv+0v14e0beTmFr+Wbb09Gjp42n6nwdYHBVZZ47id2GgQyvjfOCFazsOMNo8OSc9rMn/d
JsHXBOw31N99Z8NTM1O5y6PwrrM/UlNq89fz5slM3bLB17D40DXPKvnfvj6P8fqkZba/NOfEAwHg
aDkFoBZ+6agMzc32IIaf5ilDYDHZEzTX1o1Jf0Io874dhL8vZ0xIU8ffryJbP/ZuKOk+RyimV1Zj
VytHeXhwEhOVXzu7xkMONQN592EIdYLAmUzBp2CfJ6+Q3COgqruaLuUyrC3tblj9mAboX0lYT/DX
23A9GMCBa4SLOHFVfUbmsdWJ7kS3YCSXfgAfHKfWJi3VcG6V4G7n2HtDxbRTW9p8HgopRDwZ9lFF
jQkCcDMCFVgaTgixdtCPrDGaJG18JOLQWBBXwMU0Bqhh+cLbAN+Wt1RZ5Tz/JOMC+IoPfIy8aJQt
dbvDzZUdDUGepVPkgJNh2wSdqG4K/tJDa+RL0nUSspBRjjOA7Dd62Y6bpklJgjHkye7gQHhVNDfr
001ookMScVHturQ6uDFS1wQLgnCQPgSNivjU2KYze6yRJrsH32LI5LhOdJBO8bVNjeSsm+MPLlPe
NomnYePjdliNdIH9RM+eAys/cWbQv2xJjv9gtb9xVsyrnR2Ny45l0FxCHfLnmqqGNgpS7G9LOgoy
6xguWI25bU3C3kcAmN4QZXwJeGG7nL6F8Ibv+TxJjbte//z3R3lbt1wfxbWVJJtHafzjjT7eIV8u
9Z1AgHVo9hrb8IJjc8s2sMl7XT+StrPwwNtv2n6CCRd4z8h9zVXv5sjS5lw56U4SXVBvrowRCuKY
vzgoMQ9pwrgTNNVP0UufqQMEwBEZb5oTPz313bpHENwjofglc8p7OopWZDyEdiSZBH6Y0PDGLTF/
SguvhMtxwDXefSujZ4OstGpwmBn5bnJu27Q8ivvenh2yAeMA31g2wd5uaJOrXSfLZBvIBGRuS+h5
UzsfqfrfXCqvT6Nr8Ns41IDUva0VFf0M0xOhAI7xlYvYd2hBBiSehOu5TPBP2vXW42K3EDjTFl1Y
AHgSwOemli5x8VSXcHaKYCbgF8yVHfXB47GBvd/yiI+wuELZNjvfW1dVlgetE888K6P/ZOeIKI3W
wLPhTGf8vgCUIuMY4eS0jTbYKcURoZO3jsMmDZA7q+Il0q1vrZfWt6YYGCkJjXoqCXcTMtVb1vay
rttq16cJpOa8z595P761lagPhROdh44sWwxE3jKurct1Ci1CWG3iWJpD/vIdwhwbW+cfp8Tyn4fB
uQMTtIjzPPnsqOAOyzBVcI+WyQ+Sn6MD1GpsDTycxXi2p51VTc2pCIilRvYJkp+2VmPGOxUqstaJ
ZvCg5PulQLoZtXIdTcVL3hCd5HhoU2huYDHtBn9XDN1XfaDJlEwP/FEApOb0s5wJxH4IsQMlBL6C
zSkAJaCJX0kftzVz0lPR+fKsEd64jwr7Am8HW2cGo4rEJsQA+gicr6dwmNPnNSPc9aWsj8wxHzH5
Vo+e253RoO6KKj0TaKJgsZqU1hPeDaaMhyhIPnk+PaMUWys5BdXEYr4weu54mct2HRWW9txLsli4
E18K0VsM8qTEq571K+5qy9im9VfQYVtXMCWWpsHYzsuHgglcRYB20jrLuMw2Qdl7L0nPhLDjPua2
aue6+drQXW7uBOI1KPH2I0TnRjyIwupuIeN+TfjWN/OAJSwzfZlJ2hBT8Q04iXiyVXSUk84m5xef
gFnRcUa4uJt0tEssrwd2wacm028dBCvH1jPPcdHw5xJUQLoxnwoII6Qb+GtpTfdOTkW2jZ2FPq2r
yPAIXOvcRV56NkLtDjdi9ApONF9UA531Hib0IrRgrjUNtvY++O7aaf005MZ9ThmwyDzHPw4aLpGZ
dn+5eo/d4a6evzSntD6ZeveJNkiMHDlfSLwo3DXqPc2ScuFVdXPW8/oyADVgSDblW/KT+EpLthMS
iZZ8dH/tgKpeTzGDxtiHKsH8aERY2f8wUhecvtA2YM41wh21k2FCbjDC4MB7eWzGEZ0ruNou8MFC
qf6nj8SMxh9/SAqcwfbDHwS1IGZQE+fj4Mz8HuEfEHvAqCJcKIf5HO3HnsqUmO/8YHaORehwiF0T
L+Bq8hTTPcYkWFpQxatSaEsw2YiAaFM/QEnb8NXq91dAROYHsJs8bZ4hjqvU8tS2rMqfSGrJoUlW
QIC6e92tmAsijolFS3Z0BvDHjZJmLwWBWJ4ddj8s8wav/m3GGJQrwn/dIv6HtS8wFt2Uc5KbDTDz
z4O2q1w9590XDEw0Y5NjNV72wWDRlgxeKriLq6qAh2R4tLMZnOYI7AuCXqmYsrS+pMUUrUqn35IN
QmIqNNMlt3hvHtF98Jj/UA9YDueTxf0Bs5c9/++/15i2h7ILM+rCxzPBFb7HfuAWtG7Di8Q48WTz
9VcKq3nUeHipiG/xw2ZaXh1Gf3+Utxf9+WziHmMox3G5y7wrTeilVGFvpKA9UgiYE+/E0peoaGyM
hWv827ZxplMqb50UMa8GDBEP9pM0aZcBenycGpBnWdX8yJO2WIaY618cejyLBIvDrrTcB4g34wfM
12u19KZCRyWN9XBO6XSRNP757VXkNTdN2Akql6rdhy3tvglA0arCRrO5dtFMs0TmqtmbzvVfG1Ec
YZ2sr9oWzc9fvYjwJGHUDEw1dXu9kF0FcRmRT5SnNI1EGm4kr8NK1YwN+Dqe4lnehqX03JhldaJ0
/Mi3+Kbhcv0dsDbzmZiASWfOmf59ScA9sxA0OoggNadfFYM37KBEniMvgZPVg1gcNO4ZSkYCUh3o
rcSxV1mp/0AutxJkk6wFf+9F1tdq24bEz6SqfIXjBZPJm6VaNNBONCm//n31vEUx/XrqucFHDxtp
01tLOLp1qNelwWWp6NUyyT25I/PvbMJllmpcBYxElrEVC4IGkGnogTFTOjICcPzkA0Oq+ocihiuv
ptE2sCj5ria5394pwCQCbQhBu7JNtG080IdiatZ1I+S2qZzW3cglt21Ix+odrAFa1hcXRPTMn1Vo
bFRgrTLEjA9a7Xzj2GweQ3f4NCU54GmG+Q+BVd4zpjgVek+eXcgeYUlMBk1U7xsYrBHwFsxbQ7CI
XWbwfRnDvEU26MfuLm/1bFU5ZrIDdQkbp29ehwDYeQj96waqtdz3zvQzif2ZakFego46u/WHvWbD
3bATtSaE+1KHGnlKLblIA/L1QwvmCC1ydfAn/sreZHycDKmckQ2nHNr9FQPtp8W3vmRPr+PcuqvJ
lke7y1C7iJ+U7+4TY3iEZOhAtIUooBvjK4agj2pf442hdV4hmFktLkBc9/V3sK60L3JD1lhNrqpl
A25YC3DmmHYYqUBejms27JNfmDA/VV2xhfQ/zSlfX9umiZzWqS+M1YTM/ojLYI0KyeXcUfHaStfS
5oz1zBfVDgztkP5ee90NEbgLp29mGhl1QZNZzqIsxmLT4fUrsJj1jVp1cZGd2xiVlOGJD15l4x8u
H0TU8Q+dFpXDivzzVfaYxQFhDP2l6hzGVhE2POlrF82v79BcmrfBoOXLpiMjoiPmej2YLZlrgR2f
YyrbnGNpEXuQjxmkgDiQVIrdFz+Ouoc4GHbJhNA3y40bkZb+Og+ChoI7zQ/RkFMFMg8ghSFnIjJr
onsLdGJdjlC8M+2T6DL9peyfAWCV579vA9b7C861SezMoXjkIJtvWk4utn+C2nqxmAC9LxpiQXZV
Wt1PoXYwuiK8VOmPzEENGnVEHjig8ZHAsG5NMSbPc7e+aqeXUg/cSyBS7RiSooe+BR1bHxrB0Q1C
kvzoxVzJn/1sUvYma7iMHcUNMU5yG7dav7USIrxc/Phri9khZBTtMlIOnGVHXdhjaahDA1HebH6U
TLduETHgW3DCpZMCoIbkfRjdDXqzB99ANJ0bCSNMr19l9J3WSOCOni4JYmK4iuTF2YsqgVmaWEyp
IKxPkO7ARMNYUp32Udrg+2LBNLinm3QuOakRT/y5nJyAgPMyHARicULTQp1K0Sc4ZOFb5EGY3B2F
6M01ZSqzbwMerADAwSeuH4yRpf/3X/qaL/zn2cvDSH5kOhmK++KbAisdK01WJb/0iBHzrnQC9Lly
mRQkviO8oAVQ9ztdypsGgwqBtAGGaHyVifiRIgb5oNN5BVK8exgW3RzmqdHzfdPwb8XUNYiTqPFm
+wkIpDkr2td+4ciymQs1QYkKEsZt+QwwBJm9KLoMuwaCjQeNUFUYXZ7POmzRPnL3twKoaVoEu+tq
+yhKuOMk279mNSG/IoI9ISJUeDPc5+/f69t0XbbJa2+apoyaf+jrQfvb6eVqnmhhFIgF/OLQzXYN
8/CTbyNPoUl+sfC4vmDH0Bot3dmB5izJej5Fc98qtzkbQEjliBt/QdSqeW2gIz6UQeAxoB3vfKOW
zx3bkGgyuRE65iBNMG1KHOPF8HcffJT3rV0G+habHyBV1sg8Cfi9kpHmoMMM46PA5gcbp7k9UQWR
dUyM+IWzPw5d/7byy2e3IMwL8TpW7bZ77G0UdyFFpAVs8Agm/JmARWx7ukDcEERbQJLmIUojDSW7
jzJKSHdDCAOw56y/jRUJGI0HhPnvnwUrHg/7ZonR4ZeOIg1cGe9wEnYhorRv6VOHA0htmQBMnnVn
JsaLFWadi0zGWYYHi4vYU8Ki4UqAe68WTTA4C03PCFUYvqtoNelt+UXKEYeSrwPkrgkB1tCSUfet
m/g+ix+hu3drTcvxgHTEwsJ5v/ywDX1hJV79OSkCknl7ZDUmTLh9F2vWvbRZsaiY/ZuhqbpFPljN
bhzJgaDXyR4s7SdLhO4SmWKSJvaDhxl+SRpHh3LeJa+mLYBkltNLF4tT5TXFeaqBO6MhfVCB/jAy
Ya56t0Tg30crKpxKM7Mbexq601ApawUjLccLOFbLUXL/pBftTPUpC7iVtsGkwYzRXtAruouuC09S
VUhzLYsujEDGCK4v15h4lltvnmdj+ekrQuEwGfZ5gZuZYBT8v4vKh2iI8jNYqob7uZ21cnO1uNVQ
PXClMsE2aerCHchx2dM0M1Ej3YQ1tH6kYsnKHCiRSddNvwgq+SQznb3XkBrVhN8ZeLirpMn7W2rx
DXOAhSdL84utUtpHcdpv8IvIFaRTbS1Mp7xkXqytM7+CowZ1cDsfp2NraS/MQHPCwMqnVmusI3nH
y1R50alOyyeoNdzWrSH/4PZzBau8XZGm0nBvEXwxR63/+Xqp1LH7emTTU/qAkKNuQ9g0rXVUZmSQ
qgCw06XjAi7xbgbDBYVMHosJVoVnRSMdHdBWpaM9mhiPkKAaIT7pWV5FN0al3ffeIYO5T8OCKJWq
onMGo4tEyAbz4JcwM7YBrot7P9boe+QjKVCaufUTjGEx9upjSLd9RhNMsC9dztJh+OlnTXSnl7Be
cBA2x1TsKhV4e3NgZWhQDs2udyB6I3CMh/JE2/qgGlOcE7oJt76JVAjv+yb2teyrbVT0yXUNhUNX
XBqHea1EHHIKG9D0TG7FDrbYgQHRJ1x21Rnymb8mCYYwz9B/nCbTuC/b+fuamoMZ1OJlKAeXGCxY
5lXPFjPFZMnKMHPBVqn48xi84BdYYzAav9i6h2YPE8UiaJDeeZ6bHAdrIq8LZ4fB2ODve84/bjmW
Ru3o6Bz3mBj+/IE5tqKslpJubDFagJfp1vh+6LLBMA1qu3lh1+qlBLXWq+AYokzCk1AYSy/3bNJs
rXKnJ5aaY372CVaRpcyVdeHiNOGZRsyIq7FeqqQuVgaHGYFrx7j/IQcgzKLV2g/OtX9oLQPi4z7r
GhAkTecK9PrtXKtSMXQpozNQTAkupyY6h3bzKYvyz43puWz/0TT/CtbSKyviZgtetqlue1Dl3pfR
EMGdVTfOQiFadOO0PkpX5beVm9w5Qu7r+dfpEsXd10pefZ045ZFYlrUcih7XANT2EMFrUmUvXWN8
lZylmdTHnTuhZfVa9Vn4WbeHWWgtBvrWXh9n95gclw0Kz23s1cRmpZP1GPi44LKZQ91ANqa5fqKn
mN7ZgE9XVCb7alTDOq+Tfv33dWC8O3rAhUk1Q10otuaR85/rAC62jJrKxtWi5KUBgr/z59FL3yDv
8yu6jjRsThIVYJuFzabBfrDOyDxfhgYZx6ZW3Yk+fMg71EsJp/EGZS0bo4p3rRenNx7lNzp3ktxD
yD8Q2nd23r/0GXYF1+uQ/VXk9JntQ+miozX67NY2mk1n1BWw/VItCOlqbjXZb5NgdD64TejvbvJ8
8GswucZrYP1iLv+2ZsinMyOaZjO4FiGhwKCwnYqy5SY1ol/V6PXDpMetmJgot3u3XnaWl32wcA13
LlP+2GcVECkNDYKp25KewpvXUCI77W2/Z3pRxe5a99kkvBKGHEXP04Svc+05pyppT2qotE9NNz1X
kutoMww/iHB6zt2EaCEVfBtkYW/D4NPE6io558B45Xv8/OWimWS1g6+E8p6BJxdGrPYi01eTaJ9D
maONrdHRmTShet5YDDgYvMHAJcW0Q9WOKSuqso2o3WNlwv73POYoUQ9KIet+9n5CjGDgYzBBGpSZ
Om0D1/DXUVvfiLgmTjWaVkkf6htkZeU49nsD0tHQaiHWT8JZrZK+B0EftGwA+oBYzrB51zZyVf0p
CV9G3x8WpqDPG0dOsmxc85MT0IaI+a89jXBhSfhWA04Apqp4nX/EfCadt0zVcZVy6c597Us1msuS
lAqQosWBq+29zyyJbna774ksJzuvX1DpIuCbjceRtavqEQ+fvkF4jJ8y12BGcESuCxA9NiwRPsA6
pQG5aNNZeu2RtpjZ7rrrBMQbEFcMx1/L2ozWkD1hYrj959aiicIJh42ucNdaaD/qdnel4uzA4MGv
JeoJY4+/adJU3/h+QQxweFJ1eI8uctzV0I+XrTZ9Rg/+oMqBkEgb7gH73Ao+B6YTbu/kuCgGrVW1
dKaDigVIyYEKNnKQhcj0ayG1Cy4t8tJbh0DcSC08Uw0sBUThtbAPk8wuUYXpibkCwBH7VavmVJWu
APSGUKDKnk2tfAmFvUHmXW47oygPPqA4EAH8uVJW09pvi1tJvu6kvhQ1tZ/WJRmM7uihHnTkB9L+
Wg76TZniFKlFkG5i7CgEDNHIGbdU28XGDYZF49BRH0wJS8UqoWC3LnwUbp/3eZXgn0uDattiWUyW
VFELUzbObR49WVWRbtOWFoxwwnXaxNOuJcoQ4V4+3TO9ne6dGaZFsGV0AGbdjEHwmFmG2qHkn+W3
mncsJb/nQHbwhsFOjobGGw4oHbtlE8bbCefG0ZVK3EgZ3JZmn+8L203Pvjel5y66iwrcNyx67dhA
GFkI3ahGhk0sz2ZAB5qFTP9xUIRLYUm5t3Tp37gByx6LwedIJySgz81s1SILYxt1feDs0UgQkN49
+kleYjgwqRAJOF0OQXNLIFO/CrLIvS1Cy70NOvWQ15W990ZQHMEAtlOL7VfDS+pb14ROFZZjts4M
MzuGvvlo6H1wK4P0Zzemzt5JzPDkN9kt6jsYRoSeW6O8iduACGVBh7qxApTfeteuwzHS9jTDFyKj
6ci9amvZHjVfRh+yNIwzJick+L5dbhy9t9eO0X3nNp0tukwOB0ptyWDqB7AssNytyXFm1razcQb/
Vc+4S6DMssGuDmN3zCZ/qZcAUsvWxYM7x4typt/XDnCjIbBPUtYe3j4F4iuVX3rU8Wff8Z9EnziH
LEx6JPiY6K7kwojRUzEQMEdun+PSqWi6sdk51LELxno+4oPsy2ATnFfAu1nYkgt8OnnhJasYuRJc
jfWsWjhWC/CdSe7WTtOfdWuE+xBZ8dLxmktkVOZNgCRyzbz/UaOgPWZjXq/9fuheIvzE0OMTrxsv
hWerbRxZ6RImU3QMe9JV47Yc7jTHZ64p8lm52FakeHE6PE21V18QG99PylmyIzZ7kU/UTN3MovVx
G7SQ2M9hV7w0qIeWzIVBTmr+Q9VEX6Y5osw0vuCTXxe+bYLzDgogeySGWj3OwD6suPF3gMDUqOSi
SIuDLOIBWWlN75ZO5lDm3VrVDpP3Mv/UlHp9hzn9OFYs38zG1wrZZyCVXmXLdsjifZhjGiv5Lxeu
gJg95RwrWmdijBqZD3S2Xqw9FQWfQmQ6ygoTrI+Gu6uLLll2BamZmR19yuzUWItSsaKVtsGJ2zJ4
kAER7702m7cj4iuc9LGcZ0UFNfjfq5+5qfXu9DVmYS1yTgdF25/FT984I2oTnAh+JnHjM+yjxZH0
m9EBe2aW3p0dUgL9/c803s9gLHsehtk25SougDdXK9Kz1EgEIrZ7RG9h2WcsNGfv2iE4K5KM6C4S
yTHWASi2CaSzIEv5Ngume7THSCeKYp/H8WMzWslN4pPbFTIz2pcx+cKuyZnTTdzcW+uLHpirzmnM
Z+bh3iYOgGvFerANzNbEQTMC0JNeeTaGzx19iQ9uj/r8Ef74Xi1SIslnw+1k2epdXkUYMNOvI8SB
FoOyZd/X56i2XnwixFZxFz9SjR6gu8ptJ6yzZ4V3QAfq/tFshy+xoCLG1Dl+0C/6h5Yij4RMkRmB
Qn30Vn0SdEHXGx1haYMRPFdj9xzgF0DT0TNJD0EdF1i2SRJLuVr2nECY2Nk4OhJwk4IH6+2PVsG7
upuvyCa4Dg2kyVTrrUKq83Cih3EyM6oREfDAxEqYWf/sM4+PP2de2qNXKbU1nwZiAiHbKUD6RR3x
0HGWlTvhBd+Smr5+47A/CWh5IpzuB6bod5VO0nAMpkvSVClTkGg+8bzLEjrEYhQGYoRpEWahtuqy
Wt/YAx1zuEIkJ0I/t7K7RlZ318XRj/3D39f+W0gxDUg+Ne4xKm9Lm9v4f75wCEiyME9Kf1l56oum
0DGMdn874N5chrM4YZxwlXnw16ySBks1FT9cA7XS9UYlcldf+CWNgspt23VnEy8fra0WVNrfn1LO
r/2b5aukAj9GZc6N8u2dqK4wkrodQ77E6p6Y+WwDzUr2sZwozhMqSczyWhgy02WZZtLRFu04cF5H
z/qsW6R5vxU55vE46gcQ7pQdWU8+XqvuCKJV28SRVJ+u+EwL4fD3J/+HVa546Wbd3XwXRpz25/eL
N3NyC5tVPk6TD9gKJxCeSoitI9svxLnsNg2sszORxDvrbnklzDW5p2hf88PV8/bB87xf5TyPo9mz
3FPxo88b8G+XrDTkeqlZtARbt1IANF0qhd7Esa3L1RQDMxY4Nxa9UI/JUI10gOQXnA7V9toYv2or
IRbCo0o216nbB0/3fuaheDxJFpcmTarQ+Yr429PpAhhX5pjo93pPPwUaB9nscka5+OJhV9jSX/ZW
XQo0jFZTvm83BkmGo2Y9/v05rmLfP9ebcjjV0JzzufmXN3dwG6Oh1ee0L4y2fPGIlZoWddDfjH01
7UTqZltZ68zaLSddgQuKNrYZZYugpO/dTz1yI02H9mJhjNdnkQ3tclBzzoaYB7KxYq4ME3jAbezO
l1uERltNf1a0mBTWoIEmBtZBi6CWEphFbWnpmvr5kxCCcb41GNsqMU6F4+dHrVY18g0oU1Pquvss
NR86Gd9dc6v13r/JYoc5AJF40ORbpuJZ8eh4lsaBCsUo8uoG241lc/ksQMrVhjhgTpabv3+Tb80Z
7C98k1AIbTXr9523EliEzh70QO4RdpZle+fZU9SgFqaqGcXJYDvHEDz3LrKD1mvmMurzCwFTeNZq
kts9M64+2OavUqA3Py0DNXKbGFGw1I23L0Ae2oSrkVM1RB0qr3iF/WpAAEMcNMla4UpJnI+JHxcL
AQEXzTMkrQ627SrSDPr2eH+/MHy7J+ruu1/C3KVb7t8Zk76uwNscowr4rqITjoxyptRnKc7Kbqh2
sbAvFXtpTFax3oySvgsVuTKaGpUzeXm9czcG3HRNGCxgPIz1KFTwFM6RH0aSvwKPTqnTAVWmqOuX
huyoIQM7XWl0Yj6Yfrjv30J+K+kadKHkLA59s/pJcdHHqCqC5ZhZai9mgECj6+G/E3ZeS5YiWRb9
IswAR77C1SK0fsFCZKDBHQ1fP4vseZjuGat5KevKyg5xcdyPn7P32v/NMCslewYH8dr4LR8XjK/7
arQ4w6b+WCgIployoTS3naB15Rr45u/rJi1wITZTSBZb6JufHnFLe851h/uf98to0zjqhfcFxd2E
cDbp93pGtZWsPaom7997OWXXATro1VcGt952nYCkEyLLwjWv3NmSxuqw5rdnZPblgbRFAoHTslwB
GbQkvCkjRLY0HwaH7/g3WKXLlpeFgd7eBQC+Sbz5p7WWfW/2d20rnF3cGBthzRIF3RxtHAP4TdJ1
7zmgxAJlRgcPL5BI8c6G2b1IXO2S/Ak6u1qQYTqaTkI58t6FGWl68Qv8MeukGLohSERwTiNo6zt5
uoPVO+0LqktBGnxnhRGzwDMjP5TJnjpIF/Ocmb/FyxcNH84u0Lw7v/L1y7/+gf34n1/V/6MB7en4
a3Dt4bGhCl6Xxf/YfGuLsBxpjnE4xA96go7Gq35Erd2mIFxCGxDtWIzaealB9IHkPBLLd0lreIUe
nVocfQGBe/MZsT6svXrbt9Mj5AsIy2Z0D9lnT8CXhNzMwBYPKAgIs20x0Px/McTGep7+++u9qk5M
gyOXegbnz7//EhnxFLmyI6q4xK/3TLuGY1O0e3f1UacHffHoJHgPOOu3UQfjAhFetRtNCjn7GqfW
dOHH9Dc5M/ZwWup3XCDlpcq873/+qP8P/RSKGAexIrcOH6X6f5xzSctu2PYsl2rKYWxo03M8o79W
xEBvsxLA8V/TYLRUZVAwSd9XvEmTjLSwqxBd/fMPs34i//GJOeusE2OT7dtYc/79E3OUBShRguFD
Cx4qYi5tbsr//C0A8f/nN2Er0dcjdVU0COvvlvM/1pbyirzOQXPTEFuTVGjlw+RBkn8hnnjidmtg
+65S6yxqWDxpTxroOpbSMRyqtICDbETFrw+t75KLOLo0OZeu0ixOCP6Ip00qaR46YUCw8DWQLLyq
oLcGypyLM08/MkUF9Dc8vPEl1hcRmcxux/n7L5kFvwLSkVGpYEVyBFUxAmukfQb2U0L/6FAopWty
DS2//mUGY0pZJU7m8NhGeX+BywiHo2rHYBzFx2hRvhukdetVuoSZX3w6pIEH4HolNpYuCSMASwWL
DXYtmOY523S68zKlFb7Y9fK/4AVSKtokI+3QWY1fQungDYu7vx5Ky86s60SDU6BD3LGhRVubMl1M
5ZrH68ZnkTwl9CveC2Tqm8I3X1qX1UXw7ppy2ZnHXtMfYFH5YdnE167iQpMlXb73Z7O8K/zlXjXW
FS0seaLNfJ0rsPZ9lxe7msjKiLROFPYI6Yfcuw4VZDhvtvJtk6Pnqoec/Tutk4fYOaH6khAZzoP0
05sBwg50v+gRCDCEyym7HVCZH+uo1a4k9xqB0uGcWbllnOHMMdBJ+TxhVkbuzi46KDyNcA7aUl0R
XBlnd1yM8wjdC2KpOiWa1M+m8szAwo+7YYRpnwRF06lhA449S9tPph3zHMfy/3t9//cus56MQuhA
+TH3ENvw7+/MNEwVIMA4CekrfIo5Tm+tZXiDmSGOXLFAnn4TTDefhiwXe/BBaVi4lXYp5pZef77w
uLLVtqUTg15k2ry6KWgWmO6EXjIvtkvdXpDkZYQQ2d6JBUPmT+eRiuZV3y0xawatAw+AEcUCzNJR
Nu4epfVNksM/b4bs7CxvPoQmvH3ESegfRlcmR4Dv5cHqzJvUTfWDOTU3Y+QzK/LtZU+P9W/kmSm6
Kxz6PrOik26Tqp2UfxCb5At8X4l0Xs9QGkrbuI3U0fWSCHRu3p+TnC2UYxmbeaWZt1mmxO3kZ2uO
1E3WwKhI56S+MdymvllM+RVX9g0ZlgLZ+aSOua3uC7F86kTPEW2aBVkGiJdsrTgoDBuWpLUEalTp
Ts5c/iKfPnt8zGwK52qy8YMgOe9yb9PyG0YDM32zXQelClA0YBLyuPxlOKQGA5GxvuaZycC3oeKz
ZR/68VwyN0R0gJxd3y6NNSKtlDbdLnu4GaX7YHg1XjgxVbsSeitj2XFjS5+irnGiI5kCm0QZ9lly
eYR9hvesLM7F6JBybcXwRhVBBf+8iwrP+F+dKlesOzRtE4HZWf/Pe4mrYvjqGeuJuVgEuo98TXvT
1MZra5bDricf11nm76RF0E4kIMMaJwb7knJXsUr3BZcdnvyWFD5c9EcxxiA5yF4XS/JlEkcYytT4
dkErkkcKL5ZsCJgQrPGaNNWs1ZYtAawmohzYbSaZ5Fmn7ow8eqQM/ami6T6J4mdZ4WFc+jsOsj3m
6/t2HKatjGCIN2QRZCJ5dVK+YvRONyc/doUK6A/R8fBZ+uiyGGeRKazNPIV4IsdstuqdhF0GtFP7
aVvEGM7CpuGg8y/GAhdFhSAtY8hpte2hcPMEJtfQBNKx76lvgyhlHNOWj6NLvGac8MN3Dh3tUSON
ZHyqI/8PzEdi5mnxrt6AlSxsf7vzmmFO2xqfKdW/FYe5YPJZLuJLyE3PqgwGnY+HMY9SaFSRjdmE
kOHylRDvymGrFUwLDTdKGLIBVy80/VN2DPD61owDLenO3lOKMH9X2RgM+iV/4M4zY70QQzjJhEoy
wjvceEQ+0ONKhPXegqRsDTUd4WeTjikmmFVtxrhb/5iLxd7HagkAS8I+tR8bFgcjpfnsVY0Xzn6y
RTCPE4P5EVEh+Taza/BOhb3vZ/dGudkpBZsQxE1ekbYWf+AiuRiJdtU8xSEl+XBQK/sB+qczyrFT
PyJBG2YacUWchQJL61gxpVs48jeG1N7Ygd7nkimRtQ6Iugl9K4jxIJ9disLM3WSOc4vk8iaz6jWx
jomuphU3WQrmME9JX6m15DYxtU9kYueoMjd9wpfhLtcGtpw25OASbOpikBzaZNmAwyVS81i2lN6y
7L3tEBfvMRMYCFInS6VfWmLeMQIEPo1VJvd/rTa/Z5G8+x6/bQQBzaf0BzhLWoYrnqN2DSQoyWnR
YvUztv4QtGx3TpJARWVuJxwfO1XxSnrGAb6+w/VwKLZVLQmPdO4Apn2Cz7yqkV+VOZnJFX/440CD
y0HaMN7kT4ziKojuDNEs5QEkLx9DV/47NjUfsFU9Z4D2ifMwM/5rPysv9IWTwQyJb2Mj+/ThKaYR
sVnugJyl5bGLluXAJz+Etns/pUBAHEqWcPJ4X1YAfDRRLxq2h6NvET+mtBnxNOe+I3ogS5lZu6NJ
2GmdnZNWWaHefKyQyaVjOuQWRBQIwroNskMc75zrCn5lzIAA5ni+I6usDhbrEGduHRgmvXEF5oh9
UyMMolgO7mh/LahJkev2iKlc1FE+ZHl5S054tcqQis3i0zSsgFsrbNY6c4pAVR12HZgtRZ1+TAY9
1zl9+vu68gSTrWL64iYZvnDHvkQJb1JFqBcTlOHXj6CyuA2feOdh4nIt6oPowVTdEy/PDYswZoQi
mY9b/Q5GGImBFg9DK5rbWHWfErMQhJc/WJeR3xtUa5i+v5eRaTV2NXlXd96PTXwPbdGEvEiPLy7K
flPD6mU3IfPFzt81BYllKB8cfDI0df1PjZfS5/exqdRAn/Gk83t77vVgDfv1Ev0XLiBBHmnxXiZ8
24lYhCSH2uqDfq1iP90DV9pGVX4v9HTh4EGYjD8piJflT7tGKkwHBMxEzQP/nHKLXyaaPs2WT1E3
61fXKc9T2XxOiKIg4L4SuvnZt54IqcopGIefWLJjteZ8U7FbFTVeEZQhtNXqfu8N1h9b7idbI/u8
KNkwAXno0ji5VfLoF/Gj8oQVFi27vDdxf8v8BuqG/NGz6aF025dqYebsgQdUCzUtTrKLqacXVfHb
6i6fOjG0SxD5fHtDe1FS2PhV6H1LT7s3pXuYR7bbciZG/iprjYWrewtfCjUD7NQ0yljiK5Cuh4Nu
YTHhkTqcQ3lVANHbYZsxAgMNpYbMKMTwRUQGWLWyJt+xZIffuf6E4K8mQRH8HA74tN5beXzv5Hda
PUJz0EiDL5biUbba3WKXQwACUG00G46SnW8I6LBgOlRkRs9VQM/Q38yNC+Z++pY5lJFO4YEdEiJ2
ehabkak7kl1/G48lq4tya1hINMb4BCIt22iMs8LMHR+jvHtqVmwWeeqIXyWiuI42O72h79R3z1j8
d6R3QiKwtYKw1FfZ+37gFrgpkl5T2FoYVc3isarMNwgEYhNhcGU+N56lxUS/r3ezj7rASVgzIM1D
hrMR4CHoisOAat0DFCuGnTRjFdgjvx5xQk4ADIyZEA+LsEk4hdar1rT068z8p1wRwvTZ/2CYD0d9
wLduth6mlXg8/f0H38tsCc1eAFJyeHuh6WMDNFgDPKUnKulvxyMZxqFgDmNjJhI0IbLGtL8HGcN9
GIvLksCrxYE1oz1lxoxVH2RUf/Q7o99amo68pPZ/aYOdRh2Svsdi6hBW2Bp7QaHzUKvOuzHK/jIu
kB3tFrMhWUeR/t4QCcw+2SIIGOx3mnB0TnM6rmBlOKzkK2qkN2PGsI49N0Il7a1qln2f9Z91BbRt
QtsT+HM7ksbL4oYRS8dwQf5IMhH9nipA93Nrm4r1bMQgX71N1dAw6bqFyZWVPVgFTzh9Rb6zsaIX
r0QGM7EYjTgZ+SLme8TbDbsaVJ0nPy36SVrdrIlRHVaR9q2OsCygwTkV1iQDtZC0ULKryg4Pcq/E
a1fOH35CplY5x29jEz+BriIupkpWVUy00SNGqTBBeVy0kEZDl4fGSUqSnmM6cwy7F9DyW+4SNMPK
Q1TNMAmasOqXXzIRo6BH/2GSxFw6pFhmToZ8x4H1sJjqDMFUR5cAH6JN+1v4Xk6QEYu1lkP4fni7
s6WgQqNEmIX/00j1rvtTt4uiu9bDgQ0LiMuzHd9mPbFQGCbh+RcP8J6iLVeJn0JH64hNlfhbxEAc
Mmd3aO09Bd9j3gvsy80nwZ+8MkX9BviOtdHqdmCm3rPswA7w+mEOHz+9MSlhQtnVTqDsgxae53lB
ENktedCPK3swr2eyzscx2cQWs05moTuzo4arneyxQ3Mblv0fiUboZvCTH3O+lC3vHwS2vW6ym7EE
Xp1IsbeR0kUex2XJ0Vgaid4QdWDsUSVhyykKL5hLDAes09TwX2NfC3p7VR3NPEOusy+0XK9V4X/2
PurXstQ99GDUPb6E+ezje1Zm8QnwcKuhxyCnKaOqQkLPPMRm4XBImNB6A5+fjSu6jDJalLlJ4yFK
Aqb4+ONoQy8KefBEgl+60lCbNAOU1KCny7IHoyU6Q3CGerP2VJX6NlFVs4EMi+swdmNmlvO4j+VP
rJEO4or8wRjMaesv35ZSv6JO9Z0oUa3NDr5uu7J5leMcQboIK51xxlK1iB2AeYbUis4sN741Q7Lt
EuoX6cbHaRTNrqKBs3NTdjQ29IBGCs3i2vooMTQkDItOpte0YZQ2aYjQIiyhEYbG7NMBMO5zJdEL
MSrZOrZ9aumpo/qAFifrYT9YpX60maik6iDoqJt6so9zQWKoY8tdO/0auiq455DtjlF7w6WRRPvx
Q8oeZB6qjJ0GqbwckHhj6c3Q4X6rOEF3JBWSPG+EDO9idpnyaqMci6QQHLyKQCAGwsO5Ns3T2Hvj
dZ6+0BDEO6tCKIVZeWcYZnaA3bvxicM42nl8HbilBuZs00iC5Bk4VvMWLcR2YQutCSqdD8Yikn+5
oyLznqExcWfc5qIiQyUXxzdk17zQVTs5RumyIy80clzSu7zkbc7Kk97QjEDaGKSFn+zNNP8uSb7F
NsrVgE866PXvMXKJ7YNSuDNr+6ma0p8uW9NYFv9iaXC/0vYiEeismiOLyqfaj4v84SZ0K3OTdNuy
wdc35ZSITffGX0QWl+do/4qnqIj1oAUhEDqKFVGDEpgJO5jKSOP+bt87cRKDUdayAAkigfAten0e
NUSxIHf9R633Sa002CDIiE0S0ED92FKPzOjuAX43gOxBryNE8eOOkdzMjsUdetXmIJzU2x9wFiRq
UlVuYcMV7GZJzqQaBVrFy/5UWm4TxrX7Aat8DiFvk6u8pYecXCNGOrXqLZirJWfE4By9EiHdYoN6
92hla2qcDxK2LF7Qz8F3SIetyo9Gz6mI1itcMk17BJ56GPtlWNrGb5bQzSzyVNHlYrsd5iNNrV1k
MC+sB/XbdknKWZADeGwOOuvNKIzd4nt8kGX5Wo0rEVnrdq5Hok4VzS03s2OnYPdEQxy4vnwrmsTk
CkgqFn7luxhg1o4XpNwNlvXRlT6p7iOFy2IYX71Li8qdI1ioWZdvLMAFjM/RqhrTjz4BJSq6lA8W
GeigVkADmxGeDGLf5/hPFxM9Ng0e0OmFUOoye1d5dnDsHAVg/zir5mGywbWiJg57G9QfXS0IMPqk
XbLYxWTBFCRuYHfAQnzmMumkI85ng4G8M5UH3USdrFLu03V3dSuDfD83ujZjv5E952/eduuFbIPg
kTzWKc92cd9hpQ2M2f5t3IVgI5mVG3sU59wG1FsYRAMNctrPw4jkFq+avTT3ucHPQRYWN3NWaR5h
r1aNHKkzif3LrsWS6eFg+NWpNGPrRfr+n56lRQpfM3CACn6vkjhgnl3KFHikEbUgWW2EvZcY4VAf
IMHUOQ7UhEkmFQXWPe9Gk4Z/BeQbVE2p0zl+hSHC0xaZe2MDWOUwXdsVdX3TT4E99dNumjlLE90n
YR1mjQYmEmqzRtRkrzbCBE9aa9pzbCr4Nqb/BOhrCiN7/sry9i5ulxdzyIp9h9sIyTRmwChpSkaX
7o1L+UWLmyHdQIAKu2J07UuTs91DyNe4PjtC+ei3+oayPHTW/7hMAXkKaEydB22kuk2zWwaGNfzb
1jgrcMP+kyG4GZnEdBLX0B5GS7U7pfrnuGZSFwv3nM5LOBSdG9YNbc6El1ZJsEIJ8IqDCfk46XPI
XmmJdXp5LHHnbWZj/swL9r01zI9BTh4WqvzKCo00NnzTmkE3UhvEybOmisIlfVCSrwxSPoMouc9E
P+4TH8eSyH57K+k3jmqIndQ6aMs1XEVLXkfFRdyayYWjQIpXH7Uxexie4vh7SXzCX0YbqK2M57Nw
PwfEv3BSo4+W2+cxYmxjaeyyE7EQmEX7ew7Mj2htSeR2nXLZsLkkWs2etuVTV3lfsvokLcHEZ758
jDK6p7In2bqLTw3CgF2fPjHn3DtpPQZiGRAPFA7HF6WWR584+qyEOlt2PgaFVedh07fUOf3eqlI6
kq5DMIm4cql6rvR55Hyp4VskfGaUPmaKOYzLJTLVxPXT3WJyIxXm2U1Bh8c2sxg3M65tZ9zTOHtx
YnwxLBPBwMk9sUHC7InpBpKiQsDbjyVggGE8QuyK+3pJnRupa0dLlrcyMr5KaDJdF//4NaMPq7u3
dFLTvGIrE65XnQpHpwX92gdDMn7UQPBC/n2mV9Csc66th4HDyK07oS339DzJgqjjTzAm894kp6Cq
tNupdO+kgfCvNNCda0Z9Geu0oQ0T/gVyd91mqXjUy7T1YtfbGlH2NaYQw9ssvjYuQk/GS5zTd91k
nctxsK5M5q4Ltwuce/lR+nl+ijUP32p8hZXuh/2ysZuo2Qs9uql8bdm0hCN7IrrXybAOqIcKfs59
1q+7Tnvb6NVw4JRkjAupGZNLdvSsOd0X8Rvrq0BgD3sZOQf0MtWq58qYVtIEKU29Xfx4vvpJ7ZTV
a7Dno7pGWFNBAGnhMnue+8Ae9qVA+Q/TExJZ2Ly5TuN3INlnqfqfrBivbol2ulQfdKrMG8vKv6J8
+KJ/rR/IKmTfwp+AC45EQ70iHnDi7m83lI8y0ompZCwa+nz0S/mOqo0riLbzlv6bi+e4M63hAy15
A/kmlud6EjAzKTcRypmnnAQlfCErGU7/bda/rXf9H9U72a5VgkfaICwhd4cpLZykLv3oC+VebWIS
AykaF1N/FTCXmC6kln6MK9pPuJCatK5TWJqxHGR19mIjKHPLkgxEwburUbRVmMP2IFaYkzeErOSv
Wk6Ikh2BYS66zTRppDJI9UlUVbHpFs/cKTKpxCpS9hWcLU3wUkrONpMUbTO9GIo+2OT0z52Z0xAD
oYhX2NWBAN1w00owfzYjN0w/3jh2O25FWuVh1BdwqtNhDORk3g+9q52zusjCeuI4EyTfHcp4zoMp
6w95Q8c4S0gAixNmq/grJTv4xDXK767mXHCsJtS6mjntLLXGUbgL/V/9kT640la7e9OmD4TDwjd2
ny0tDslVSUZv2DqoqBiJkr6YShdt6djtY7pgGtqpi921F4L2yJRhM0BRAu4nQ/wfFFN2P5Oru9Vj
DcENo6am/PAjcnfjRONM9dSmcLV3FwwhvrPsiypbP9ljM5Xc6fVuM06cqIZt3LiWuin0qttnOgqF
2oEcR840rmT6FFwMXcKcrCu/tHeaY809mab6mda40U4jxqrAmx8ycqWVAuI8dGTv7Bzb/LKLheCS
gKl5ufdN/YGj4rLMDB/xCirPue8tGLsJ/mUPiVKFWII+3waFT0Wng9lqJ5dTY5B6kvrzg2/Jo2uw
E4tpJmrIoFMG3LvdknbE5S7SbtycdnUW3869Vew03Va7pCnoQ1Z19mFVhMJLF9b4Kgbq8vaNjB6t
JLdRIyN5pceQKrlLPfuKL/JoT+5370S72i/L0FyyL5ywD1NnrWmB3nqINBcBTYDq+cGoCXmd4rPJ
yZF2Vv2nG0bGONu8GD5gYZHvMjOxY9QoLuyQW89uprCHNKJ9mHH9o7lLy/wEcyPda2v18RGAmGfn
VnAh6kfH2iakgZlkIS2pDUduIgOXVmedWMxKOoRzbkmKKTD6Aq/IQjXCBKQcN57XnEQ3rB8yHTK7
JvTDNv6IuX/3Uyo1VVhOqOnzgdb7S8riuTGb9FUWzgcHhLNhgHhbCo6KpuUVc4ATa4K+rmcT1o3w
kc5X6+OkxZ4NwtxAAem8pMVwRWICfGywqm2jrmmb7COF4ajO2QscGie9dqeq+LlwvyOLtBgcmMzD
Ubq5pYX32aaCgJlCvzgFPxn5F3289bJoYTOtNFJvdHI3IYNVDaKuxtXu5dDW4dDyHbw5+a7n5mYQ
Stt7OgOMqsUpjHQrg/dUMQsjB1cTmMx1LfuMdTrcFdBJXoO7wqlKBNHWuO1G/TW3knnnlN5XC/OP
Woab/pLyXSaYmwRx5H+Y2D45pmaeUepwMuXttnUtHMbzu5pTir2cU1Zxjg9+rjb1uGZp6TRva5d+
bXGOGv/R7oZL552kNVAC871NrSRKy6opCS2ANUa59RBSNb37vMQxa8LCopE/K6d7rHNQTVFEskRl
wEYaxxTmsUBGxwSPUahvfcRIq7b16O54T0+N3WsvaM8hjkGGwVvUEAolsLIHBuwDIk/0wzijXtX7
Xh1tiehfDtyX0wJvu43/cNtRcga1ldGvhj/QWma1SYRWbKSpPc8U7bFPaI2X1CSkVwYzb8m5li8S
HjvtEnZvbA9DGdMcUXRyOdWG0Rm3UHX2BptMT/SQSW9g9sDoTTph4Q6zMHslTYkuO82NEyPLAzQw
9US14laL2hhZ7ziQ7M6r0CQjOUdtfWslxlUX5lta9fKckHsRSNt90Bp1V7TWsKs1t2Aqk+m7bFw4
2txyN+pS27IHHwfjmpEhKg1SSBDRhxm63avmL69lM9O1Hz9szc8u6WyT3ujHO2UxzclG/auhLQgD
3stoTmJv7pP+xBb3GceElLWpfTHccTOts4qoXiXu0/ThWcNdr2YycVMFUhM0LgqwwCmt6AbDKt2o
NmjqLtsNvf866RwAQnz0raYFDFr1M1P6g1PG9qGGFuOq5aBgfJ7mzvvu0uLJ9K4lf+5wXU1r2ieJ
y03KlMd0ICqpdo/IodUWscW5I56DW/neYOYEpYweM12jHcNYMkgj/YEeO9YyH2P1wVqoPKvJA6o/
J1dtXJ6IMrl0pavtR5HanNIVHeT0j90ZNa4DDGeZ41KyLsRExO9T02xqbjTQ63hlwYjE1AXer0oI
Mwf23ZFZx9HMhuYGHjrZAxpIfd8kzn3kJLti0sYdjS4mDI5OmluVcQGfb7kegLyjdb1pCRLatePI
Qd32ewO0JigSnzwAmcEMsPsXH2f1g1toF3+aj22j2ze0RQ+9QY8Gj+ar6RUzFaETdILzuZ2pntFo
nVJtQroni2dZ51iICuO5W5RxHujOanXLvXupf6xcnNNagtFbyQ359LHo4ssve8pGuHKwMN+TYhoO
Fm2noIIiRVyuzcxLfuYz/CYKLclM71iC/GOEdjAx4QRW7DDHqMan3NMuWtZs/cl7qnyGxl6n0dqi
9wDYlzXtUwYh6MdEoZIL7xdbTsYQf/LMfIcP9BkeAm5x5wONBE2IIX+cEq4qhLkc+GAwTFM0GfUf
zyxf4D1i4kxrcezy/o7Dk6EysVjkFXo3Ti9BNeGP1aihNNLB+t5mW/D6Y13mfVgIWqpmzvjUSZyN
PZH+UP96aDz2SUPUXzf3306Wq0tUWyBnOz47k0R1Qho35fI85Z11yOKt8BhwWwXoDSE0DCDerrPo
MICpeOgR2eC3Fbe97D7gP9yhgYEnouOOJTWVURjX5CbxfnRQ5Ib7Ubh0fMER7PCC/TAeY5oLL8to
xJuvY22i/fib2Ori49c5UAPReTRBStimh1u2OLqTsLdypbVODIYdGLjhQBRRWM30Ahi3chAT+pVx
Fc91f8cBck3ikmzH3uTcy507Cq7zZPLmdp4JoYMNhAkFc0Bcj+TTrH1b1+D2ggWdYtNbJKP5+MDo
DBRpYmVPaxw1l8VbpJN0gf6C75z7qlpH0kwqt3G5zNtCkVBLwZBa8ECXtHqTFlJuo+6nUJKdOzb+
QaeIDpYBnIE10YwCU7EtDGkdC5y8LmP/kA4+gePljniQnzTTTFabGeLYfUyZ+QH+UOFSr0ddMm08
Qt/DcppxCwjtIW39g+GdSFALHUE2FWGspLkSX+aV9rvNCw1+MmE+3u49ekuIvVcHdSi8j04wQokU
eEtRXGlnvfP/hh/daL/tUmdBmlQHn1zzmrd9Nuy9O8Q98/OUTkaEfdXiHooneysmyuq5QQrSF/xx
5Tzz1u17fZIhAzDcTFO+E+KtTdonvacRnaEXDayasVFZuO+ETONKTH6rWk3v2JKPUKCeOjVbpyg2
P7s2PnU5Q5qinj6VgOPt5sdJXRfaNatgKIOHSlOISVUWVx9FNuHMN2oRJq11FPMD8dyvCNR+av49
LMp9y3Tq4GTQ8CxBeIsNp4CdjY7gjIuZpz4cJinfC4QAR5ES915Swq1fw0r9fB/H2t4xh4traLju
rC/DGvcZbb+2sTskJHW8iTr+fpLlP8qC9dBHCWdr+9j4Z4P/1TUwmWocHToOW789t4a+z5b0zp4S
faPpdMoTl2DQwSXCfFhEHwijuG+0eNPT5QxBLhMIuHBrSTyBpGhofzjEvlCOWch+1x4e0wb7AxlQ
UGbatoPUvbVNbZ/aTbcbx9fJmWHcGtzM+qXYN92XGHmvDdmeU8E0E7pNvKVn/8gIH0G8t9GboSVF
MKjTDEKDbiW4SP0jGbpPc6l/R9XqwDA88jdG/cEvtTNbFfVemr20i/aWee03OIpq39ZXCKmvg+ff
5z3tIh1JL4ZrES74S8NE8ElY6wtXNph0vT5nwk6ri0EEgYg9CT66+Gb+ZNB1idapCNdkfJXkuxaE
otXMOeHeZRvmA0dusVx5mpUbEzl+OM74kpKk2mL/5j0aLZjGzTHXC3rhTDadVt/2qBcDZ5D5Xheh
MumEWD4hLfoi3rJkOaPoH4NayxlgOt69O1JH42OgZzkyPfRFyaWJZnNPqiZfhxm34BFLayJbe8Ce
XCb9ftHmb+QenZ2jd4tyuYM66Gdef7DI/oYKgb4392hIxRMojn7mrsv+4hcw5NzZZLum9ZiuPUJm
3CeckRjBbVLbvWZWp5lsKkKGbEYSFXO5yLmP13DWvqeB5pE1N7liv3jOBVgNitlRhmKceIDJ8u2U
9Q61My0BFEAbQSDlRvkLf0tgE9bpco4WyJ+0HfY8CH3XZoQrRl3xDjDaY30BUO+ItRRkUgfIWxnN
thynOprari0AMXpQJ110blyhqaLNiZWTP4+MwuljGR/cj7Qu5bxyeAHHvjj5SIu2U8PcKK30lzKN
1I7TPyDNuOVhMooBUluC2shv9Ui8sP/uOwOGbl7NH1L4OXqsxd2gAJQsT/bz0UYLa+o0e4vKexgE
ka0RihFupu1M09dBWNDXGYNEmnSI4e2HPnG55y4sLendUJp1zAsKf9f603VySCxEAHYtR/8ZGxdA
ulRtlg5WknhR7YDyKa35UQvuRCvp5NzK0Tup8a3EHRSyrniT6Y4EUneuGoGb29jVk+2kGes3ozne
vovC1rYSvEZd2BJNA3GcJSdfJRAUDkbKduDNYTsudO9bJtdOw1+WrwxX433TMNmYmY4X6sXwycSm
kMOAt1T0DRvkVI2TH9CjsuhN9JSkFJrItmhAEZ1NVTJXexzNN/5E+ACXLGMzATNEko013eyKMJ4E
neKEwz7C4rmGd0YOkh/H5pYUkd0CPh7IcV/9EVpMpp33p4y4Ehkd4ymV1U8tYpkNit93h/nCpNNQ
ST1t52TizSKNkfTQZjuC5vovxs50OXIkza6v0lb/0cK+yKbaTBGB2BkR3Jn8AyOTTMCxAw44lqfX
QU7PSNWSjWTWUzbszGJzAdy/5d5z2cDr0bry0Y8VED9DwR6cO8uKIRNVq9z3jXWS8/OL7QoMZYJJ
PsPusHVKhSrRLWmTxyFacP4oX5Dfao3YC5N3MPI5ZtSUUdVU1zzpSf0bM4dZQv2QmxXzHt7aBHAd
+gzWqq2KLl3ZvHkxio04M1ka1CjYaANTBB88mgc2b9OqQSC7NdlKrgyrsUOo1nzVjifCmky/dmCS
aLL3jVgIb34flb4YeO+DdKVqUkqSxPkeUrlXVsZmXUq8TvMroxZj3ZcfXs5AbVDlcssKfst1VodF
5m1Va4DQgMAxp651HDkeK4vVDbxdaCLCcjbgOVgXDVeT9mtF/hPjBjp+jm4qf8dryJ2rJU1avxZR
z+Bywe4k3LwnHnMKPYbzK2JXqTejkkigrroVIjt3iTOdWg3ERxGjcbDQZJWVtskKrtWsZTOG3kXD
K98z3HUq1CjmvGPghvRMdPmhNKqlnkWJ3e1QzCfroEUbR+exZfmfntFGF0F2QswQ7WEsPbp9YMJ0
QyAzwD4uFagLJUV75ZYnvLSAK4xABUZgTivtwM3IKKq3pdVHWzNmBOUO2QanG8241bxqaFf5+TO9
qEz5BX/gHT6UIqFj0jcx2joHGkTZcwiMKzAhOkJwS6zduLpLxtRYFQ1Chc6UKEwQE4RGb16n6G6I
4ISLhMzwVk81FA0tuEU0HSgV5B7nhNyUwBoIrKZCwC5q9PSwjKveTGuywpz4yU2+DFJ8dlKp37L0
b9pNDNgAlgeD1s4w2XogVQuBHXFxVjDQkUlvfDm2R0fT71uZtXd2AO4+iWkCTXb+SNPfTKjmlQ9g
xvClPOCE51123mdvYGyrM5l26/GpETQdnsl3lnrjzVZjvxmROgG+72hDrD16+gfTRM4guEh3rswU
dwJlOGxQGI5jny1Hz2vh0xhORvcYDPGma4PPhS/dZ6E+IDgcdWvYomDFczzXGxXlW10wqUjKlnkQ
sWmaFihq5L4j1CSgujKYso6KzwcpjJ6CauFpGINzzvlv9trTzO7R6Qc2EmDOMiiPfqX2eoBrDJB0
TvtBT4IO12WLvcoyFGgo3Z8zmb12AK3WmCz0TVbGSIL88qJBN44dcmV95tAUuslO8yIgC/7BiPsv
Z6qRWS0DXydfpEdG9eUW830cjZBLsyYcKszJsz0H6xHvwu/yJgpA6sG+79Zp2TzxOM6QAhnlVKTC
cF25iCraT09OP/zo2rn0XW2Be6mcr2UbB0wC2etWOXEEdQw6JXnC32Hs8oY1QE5nQdIXAxWhkUCL
rmoEpU1jyUc5Po586qZdWQEDzAOdSbcYk23m9dQwEYvoImo0ZG7FSdPqH3GCcN+lbWVYTgXIRcpq
Kud7YFxTDs8EEu9tKtBwHpE7RLndHWs3iVYta2xNtSgSAqvciAN6ShuaT/w4SSZB2vzsuTlp4chq
Gxxz3Ojm1ulqhyiCelqRldqRFcm94magixEB3UsPOUehOZD/CkGlW+xy1ZCri8V0b7UkZGdW8Y3Q
GlJdJn4yh3vyEej3iPXuPK2+NqP3Rpv3i4QHlDws/tZmP2MyHGs9FFkfMgDFHqA1z0VikHWP8LO3
ySXIC+feFylr1lTeoRYTawPsCs0OI19zZPjkMKw1LUlkHe+EIE+HELhB7VK3fxCshfZkqHzkgfPl
ueY6KZ1Tkw2fZZ7KjcmKmgYBew7ElA3i6A+++PZICLO1orVHEWE6UFeNX23dJ+dcFO8kbRsoG5Hj
klI13/QgD9sTsw//WufiligmZ74A8q/72Vs0oSRWRUE8lPZhRaSLdAF3WZov69qsvCWp4zy5SXnB
JPFLmExnHCyhH8rnCnSASZeIn8NBG46zVge72EGJ1LXi0ojieZz15tBT3A6u9pVIo1jj1wc3YqdM
BET9PkCoOTGNZvyq+1cAa86phF4IScfd2/YBQD5R0y6rSmUqdYpludPnBGg1416YWSD/gLBiC34Q
ToaKqVLpDnUMJ8jvgNXUvYI7wGzvZayniDO4Wn13HRAgbXAiPXeYGtj4o7DSl1gPtBIhp1a6Bbf2
9PsTmE5/YTYfbMARTqek5ctgObj1Ims4YCWuw7kjjyXBdRZqFLezH7mXBUJQ5RKhnO+LjemwnS2E
hrypY8pb9go7E9SyquG2laN9yTJp3geReVBFn+1MlpDb0Zyy7ey+Qv2CYG5osIk8bVH5o+XwmbJF
qLRcAgHEWNDHLjMgT+4mp/JC1BobsnKZptTE68b0SKWvy0NhcZIWbemSL8OYyLNeSQd3QixJaOjo
2dgitiFa/xS/xDxvahHtfnPNa61I1x6fijKau32EibmO9IzoYUHdbBoi2TNvZiKWPTqFboc5fNr1
pCzkDF11Brp/7qxRe6o+NETBISqg6Pgb6J01lyzJ/f2UDI8kds87c/a8rduCXBFCNw+oRO9SPdIp
w2aYA02XYk1HSAOr3VuxWObDpqWSlyNCxnKk8iIqKdZxsmVESropGrFa6AdzCYICbIfyquOQi8oE
7f8YBID0m43I2fnhX1gt0rGVg7fnEBmjHno9+aYdDERkkODia5PiP5lTsYuinFmJbRTbpmrhSabq
XOlaz5aFYV4tXTYJxHw6g8sJUQ1zaJtp+ZQE2jowbm038G7L4F1kBskbafwSlK2FI9j4oSalb/2m
funJP7rgUmb643u3jPE8csW7QUzjI2ZvhqcQZmNKjBfb8x/1qZGbxvF/gW8o1yZb3piJ/Lk3Tezj
4GLU6HMmEEkKsQ5DTdcyUErjr4z+9zJXlAVmz+PStbVLHjfS/MmIuM0pZ9+I4DnkRnuZRlIoEJhS
Qs/0HJlhsz5M2vRd5MVdqS0V+dz4Jz9GLhJY9T63DPd1kMmakV30bWfjm5bSSbrWvW0hK9GxURPw
apjXwCy/iyUbhakp8v+x6C8t9gRhDvLKxN/Ze4Xz0Ani6hom+AaVwdFbpI/cYcYVPZODaiMJwrqb
z6TcFC98ZfqFWd/ONGFOz77/1rKipVJfse9jr4UM51RVFIEqs17K3rPXY2bGvGT8Eil2uosn8S6Y
N0LW5K3Alrox+0iGSeF3oVt00YqJYUXkcbxFpFozGRxM9vn2kzsQxE3SgUQm1p81a8AkMWjb0k+Y
+vV+GlrVAw4F9UIFCb/Ya3EbuOV5MFlMNwjC7ZqhUP8M4MS+6qog/o1uMR7tt6Znc1rDPF/VhRds
aL+Ll1k6a8+JqgeBBE4mtb5rTJHvmlRpLwkZpwHRW3OKhiDS2Tnih2HLxwBH2+Op9x/njK6+75Ya
yAPchTrGPhmIFCY6wZ9g2YqVlxRsjaR+6YJCXJMKvYmquByGoYr3BaDbW96DQYtYy4TxrD3AQVR3
Gv69HWmn+SYoz5mHCDzijj1nkEYRjNIJE7OuwiouUbhrZrExrebBm83XWWYXo2zyrRob8K3LWxpg
f74ZKTq44VfOEDsOeuMUG9+kGzcniZpv7tE9eoNlbHIHBx5HF2nT8AgYTf6wgso6upYe5qrz3wpU
2bXBRlMvi2YbFfZ3XY7NzeugWg2erYXjACfRVs740KdU0uo0BMxN61xPbwxhcIpnK6ON0iPTqHHv
kEsX6W76gBDkbATdsKIh0cGlqqfJsk8ZncxubNmYQuNdm7FmvOD06vc5gAPbhZCFSHqv/+aoEGdo
s1ZB01HMYTRNHw0C9jv88dVeV8IJk5RFvmr1H8LG8r9MEx1HZfdZ5ZkrM9GLs9fNOa0FkE+fPNWD
CXGUOgjkJQ0YdMZUqLuAVqzWAm3HCojm1GZxJXV1Iq58ExCkfjZMbT/wLuxNRPKtdDd+7aQ7QrjM
0FqU7Lx6W8wNCOlivz7n7kwcg5P2W9+FK9ZCk9xkRmRRU9XJGT7SASbfj1K9DGoSt7hQl94AdYUW
Bp0q5TPoBPXKy5C1cDMKNjODWODLy8OVConwqoqMx0xLtmBvjmnX1Cfevr3b9u1B2uwGnCjQbiMb
QGLZpvga9JwgpT3+sDJ1JQDhSF9EyFRHLI7WOT4v0R06KbmvGEmeGMC/p1nKUyAKG2nCYj3L3ttI
s1h38zzhW2H+G1Sfnm48g//ldS3yN9LRnSPhSIzg3DvXaIY7VCOErXvL9K1DEc7RYt00wpl1k5t8
IirmPHNn751JxLu0Uxemf9m59KdqKwLzONmNdy4rBOAes0Xy09uTNoCVR75ZrWGBZMiOxWOW5tOh
GQD4xWNZXvVPdwZKyAxvOscjGyJGUqzZNBwctamSx7Zlw2yJ4d62tezowWE6Fg5bLksyb7TLXEMY
gHEqjRoGiUpRYfRnNSNjSMYhvuuhOuyCHscrxfcKkE1PeFSZDsE2iRjbB/p7kxVsNJpsvKWRfyix
2b+UGTZKHADLtYerRtXpc2FBT7R6aFcyZ99jLQBLYp1wOk2qu2PkkKyLpD4n7AJWLgOPVYmVM5MD
BULllvvZmutTWvg/R4qmDcEfmFqCNNgMAZGAhC3UG6T2xFC5tHHkSvzsFK5GSDCh1PvsY0hfAJFG
2K6EsSZM4lNaAAL7JLLDiSEsupOE6txK74nYxKZIb8erBIAklt0LrvNVP8LB5Im/OYEcL/3CQKuT
CiUexbpHX9vPU8ry1x9RoDB99SdG9OSpqmPx3OeV9l1p4ija9FcQmD0FiYbItOiGH9rEYxblx8yH
ldLLV9nkI5mUrDxgx3zr2CrYkniUHVMRbzR8e7wVlMLThDS9evQ0zbkX7siMxOQnxI4UL5LiFfff
zY6oEyMDs2j7qMGDlsmcSJ8ce1RXm+/AbdSV395T3DIoMroe2aMFfN1wLi2n+gqIzCdKuM2EIfPd
5sKWsfvJltt41ib5mXDX4g17TbAvvI5j9qQAoR4dBGi4C3r26J7/xrJ+MxVoikgWmt+G5f+baoPW
I4r6Y5xHxGe5s47Vj38JSSvHqUbRpmPk+NLob9SMe7cc/OwSS/Up8pnCeNKCsGfcebIr0ktgmmw0
T5jviHAOuVYdx3yY3iCihQxwZ0ZBaQaz4TEhhnuLx04eqoD1bVXv46guzrrJVN7wwJKJmACEWjl3
FYPL+5n121kHLeMyqOkZJMYlG8Nl0Ohy4/Zgr1rwuAjEqQPn8WeuZQ6iTXanWr2MC53gWGsiORQK
y4o4EknALSlhzs0Ud6vEII7J7Po3mvEEVawF/W9q6gM477eozLMjvp5q10hZbVG8neny+a4XhqxJ
fNbK82rm7yxptPJFOHVMuCqHDPsBnGBJ95rGs3E2yHcRVDZVXhV0kjbtft1k4UxyqM5ootf8Q9oM
wckiQAZTCUGGSfxQScd96pE1IdYCDGyWEwCBYD7xrn4UmusdUyTTMGo1foTVXRGpxy6K4PJHvLFd
PxAEZ5fvs1H6If7YNpqgYSC4ndpCO2pklqI29Tx+CrK+5NPOpmC5Lwx+HZ4NBTMlsqdkLLMXJQPW
ONXvxpmlA79Kb2NlLdo2w/kszR6JysQ0jpC5lW5U2MmFj2nXy560hpk5vSf6wPotIAdzl3BZ64LM
AA3k/bbguGlx6KIXTI5lZv3kuWCfy9g/Ne1p08kydLLEW8v+1bdxlwJuYsrAV7IiB4TsvT755VNI
6G3kXFz1ZQKZWKdGVuyB7YIHEgTkBhIJsuUjexmrpx5U365wp2faNW3rYNraDGxQ1mTt4PMlYmg7
DYvgRTZLMWWc+zgBOIreHZ4L6nD7Yk0wgOfKfCfhAvuLGdy4XhjD+G2/izset9EYPeTxWXPy5A8P
x93FNycGs8V0FMgRlyo4XTeOhqSBOglM5FbXdYG6BKCgl0w/FiytPy1qi25kR8YgtbCRdRSxG1pu
kR87Lju9nYF7DSTg/L7Sc4+FaK+DQ+mi/az/bpkoC1EKvPgDD1HslSkPGQsX3WVSlhg8rgPjkd1U
yM/BBy/BfPPoG9WTFZGrqysyBJjHM0nX41fXp52C51Y8+VQoTPIWvouczGgvCkue+lqaD3qFeqPv
cDgn6B1oqTmjKrYoYpL2eXJSRqUYBEa6hc2YwsEBDvD719b2OpsTiKxNxWvCq5vRGRMS5KYarzTy
qVOVDluLaKOHSednp48EbwiEUXjf1lbal+uWX/y69fX5URMTfsJkyxhKIRq8jPpkn9MafQTS1OSC
7o5VhU4M3jAnWpgY/pXMzUVG57XPjWOtvCx6Ttr2wjkU2Ii3paDJT+hi1rWrIWh1IpdhsSoQVIBq
WmF5D2ibAutU58SAIV9NR9RTVlqFU+domwgh186ZpXuWeXZQ5CJqjbLuW1JU1/V0nNzU+6lQgznt
O9vB6avAXb2QKsAxUepSO3VknEXwQ5KkOBuZprZN+yqaoruLyO7bDw1YeC5TxnkWKqwqa92Hagm8
mMwOrBRGsgkT44OXYQglTlGcYVgExpvquvKm10m2z0ejXeSYt55YrsfBg0g4j2iWGqaUd604+dYc
NkR6fRZLHWO6R5LgjE9/YPmk8T+I1k+775bjI9WN5tKkg3z1EEfBs5ycm0p4ULSOwAJTPmQiZrUM
kGwdJUV80+LiqKX5Wznk5aeIzGObA8PRx/jeKBma1A5QdsYf0dKo/Nd8jf8zYBA5u+HphPCZ9MzG
7wzl/w1ShLZUeB4GzjWbPIY/7PvjMqBYSkIAZtWRVjTbkabFQYDAoca+EVWYEtpp2HeGu08I2g1V
8DrNOlUkusva9HdtD2cyFpPB7s2+eIRxrIYl34v7a9NReZ9rRBhhJyU3bVMM/4/vyP+/IfV11/JN
ODRBoHv/CrsD2W2kFWPJSW8fR9O7agFOEhadNsCPdTZ6DE+5vg8aqb25Vm45qsWOb60JnBRIlt5c
AnLXojI0x9S+M1I0oZFgyCB6ZvhSknJSztYzGhbriNgOyog2aru4MJ1rrNSS7V29krQiMVHwD81m
/W4VnAJTapdnkrmP/qFzrOpeFrDgC4vngMi+4sQe7t1HXHmkM2ED04BTUV3A4Jbcn3hyr22Bf9hC
crYpPDu+S7QRVqoODqYp9E9l5yN6VSSiOQjHveCrPJqTefr9V13rXea+PMiF285y9L7NpvGC1Jmt
dRW4txm/CUBDZOkx6iuDkA+S58KObuRUOJVx58nZD+GdiTVxa/rVYT+19e2SFGDfPDQTVMGpR0n8
+7n8bz/H/x5/V7d/Z3HJf/wbH/+s6ompV9L9y4f/eKoK/vNvy7/zn3/nr//GP3bf1eWj+Jb/5V+6
Ez/bSla/un/9W3/5zPyv//Or23x0H3/5ICw70U33/Xc7PQAbyLvfXwXfx/I3/3//8G/fvz/L01R/
//nHz6ovu+WzxaIq//jnHx2+/vzDASL2nymwy6f/558t3+Wff6z5HO1H/rf/8asVPz/Kvz181/1n
LkA5/fsn/4/P8P0huz//ML2/265lG36AJtcjtRJu3PC9/Ilh/902dQIfTMg6sD4dsHdl1XYJf2T8
Xdc9Byq0AUmOfwJTlVW//JH5d1C0DuljOsw0HROb98d//CD+8gv9X7/gv5V9catE2ck//+CMsf4K
SLNwfHLoLMEXrqEb7r9iKQcKVGrynMrV3Kcz0XOVIkMq4B5nN8wCLpPM5NytV4jhhed/vu+T4sS7
pF5MAyIX5xazIKH6lYyQ2knNfPGWgQwxdQdyXh1ADuNrPsZfALswTrDamJ3pzZ20AT0kuO3GyuMX
Le7gV2moc9xh/qyCZrwUFCsQGozQtuYvqfhEvlVXL1D9wJKawbj7/eEwIVmoDdEffn+oJ53HLcg6
ix4cLzSc3abK5+s8tc9m+zIOg3OJhzp7fR/ZI6Muya4EnE0HMPjgHvT0i++PpbbnHsY6yG9cEC9a
C4xWQhleEeu6I2qZ0ysYo+fOxcs8s/wJ81qlYZ0huy/sekNw4tHyKNMlaeUbYIQpBOBNztU5dtBY
ObEmDBRAxtz5SF6eOP3+h+bOkqkfqhDqArEZ6+GKWiM+1rqn74KuCUJRDjh4jag6MB2+mgbNseMW
D0U6zi+lR1x7GmYOTB9SiwimaQHwJzg0DfAoYGKptW37IdJZGOAyJEYkXfrQ1uuPLmC4jErr2JoV
ImxzYu8a6YcJm8kyJ8K46OPK9CwWmCYABQuz/hrthxWmfjARAWpUQG5w8leL9r0uInPd5QNm1Wk+
AFo3DmiyCrpaqDudn4OxsjxnUTsMKNMqezNYuX2KlBEWCPIOCtd1p5iCIz1j6wH2srGyD6dZnKbC
/gSYHHoiby96hrqh7dW47n+1jtcCg8iYVbARiJ2a7hFhwHa2XMWupXsoAGGcKqcPYUYTYVUwFxtZ
1mkJR3rmu3kIm46MJ6p8rN0FfCZzOlRVNODU6ntGXFiTWR5sKIc1PC/cPSpoV4Jx5spYfhm95kYr
sKMrq03IBpHxBWQ1kqoatokMrnfsh2ISh+AhDSxeHx0bIkeJ8pZxTFCHQalwoksrWZV8MpKjbQaH
rMHbU8YrMAJDunVm8E1xc7KqAXqd+VLGRQTYLPrpK/lGmjyvEhy62kY5NSItThFTOri308B5mZrk
Ye7ecmiDZzIPDlNfsmLMPH0TKARx7iAq/p6tHWrzJUk1wjKhxCXQ2mb3M2W+0septh8XcYlbDoyM
azYzpaauc57dqmk4wqh0wxYjtl0RhOgtTmXX1V7cIpgO2RgsXV8Ukr6B3jK2nhjqobt0bin9K5sT
+4skubXNEyZKs161MNII+WlMTDmtPE7WwvwxEHe4VvSzkTNi4qSpCTHFr5W32HIASG+lVrybyrkW
Zv0kq+Kd6Lj6JKmP97IATxYHFBSIieBTVYbBWM648kmb3jsj4EiOtkGCcJTnv+YiORVE52wzx4f9
mtmIWKJp3BYOMl1+y2ffS576AmsP0Dnlv9CcgywL6AnaoMUolFQ47pCaQWFKdiNZK5g1mJjWUzPR
3rvP/pzsLOBDq0wFmOw0kZ4GlTirqp6Rtbr9YiVC25KOq3TB9mftcJYaoAsaC0auc/CZ8c6ywgSM
4gxvlu9/DQOTBhg8+FHV2pTeu1EU+V7C+Ia+2D8G09yv5oF0UrVwAgyADEOPLVQHZ1/WXqia7JZy
3p/JY1prdK9olYyzXnWnif8r8eRtvVb84HAcjZAotxnpRoBzV6g3M/YuqhoZ4Wk1Ouu0OlnDkgNa
FRDVUDpulplf0Rl4ZSr9gH2l3XhRjURWbjvirNZpk8jVCKIHgdYvzgxnUwR06zGiYhx/23Iago3L
LPOo2+TgwCWfG6S05ZQjFbvJOXseM+Mlxpa5t3V8v7kQr3rcMmoGXYpicdqWqt9YSUBGBuoIdqXl
YdZ9VnKEH4VWZ54rw6/Rj2zaAeeGP/lPkUQGgjLlYhoeX4QGG8Oqo3eFSQCZ+4R9TAcLPkj1QLSF
B8unvRA09IrMoFq1aQoOo1hWra68jW5LX54dO5RG6AOwIcjZe0mU/VAVAcycfHjsbP87H3jUTUAn
fcp6XO+MfNMY3poD2137Q/wci9nYkbf6q3Mrkjx6NNxIa1adHbyXXd1vo8DdlTmkxTn/8nI2qKl2
1MsI+cVB2bwxSQ9BYvJ6jjImGoxHkUsKtL5NUN+sssvvkju0ImTsYRm11TJMpQuF8HVtquYJisAq
c9IXbO+bacHtZwl95SJ+IjaknBIARAvlvjH7l0aYe4RTYuX9Fnfa1mkAnQVlwoCf46nQn91D1hKc
SJAQkXuNfkygCU/19JLY3WM22jfNjp50HXQDkhuWW9wvXLvyioN2lY4RW0C/mQ+MIEEVS8tcsw46
i9TOEXM0DPdNA2oU/mMPq1c8xM3WZz0ajx6q7ixas2tTkAZLxoqGOIMwRgiJgnYe7CTMFvpPhqcj
JTB2JWYacGQ9hgdgQeUTqL1TiYBdKY3zrsaIRNRVsmcqDh/dQ2OAseoKLeWpIztz4yjzFtW8w7OB
+A1dTcYOY1ZnlWNFRqEUsBXY5mwON8HUlBvSE3FEdnp0COavMZiGMFAm6l5dIhrv0S+zT9OP7K85
WAWCUDS4uJRzAmS6X6PVbG2yKE8SYT+PK9PnHvJHguGY4ktr9uzVr4nUSLmbrCZsoqpcd55mIiTP
z0RCUKdVZbVvlLGfTXvbCHrHqQeYqOvdi2i7H4MDMrts53snqxh/JaonGvTNEBOZJBHswrjQkD9n
nToFzjNIVOZ9RcJ6HkwVLwCxyrToL4Fpx8cJF6M/3hIj4hiE2hR3IdhsdCHGsJxFwAYW6itXwSZD
JjGWjXyoHd9bW73X7Lph5qtgo1INlbltq/4sNER9equ1G6agIODyJzYExnPUBB+W53FST/LeRtsD
NbJcM7Epz3ygF7JGd1s4ByguLskyw2FIDFA5IA7W3L63GDyAC4ZvjdN9FegMoBiFgpMzhyvwXBKi
0HVijW0PVu59xXaFum04elIfj10iznYwxTszde5BJA+7wIUoRE9H26o/FVrnrio4pltMgFcE2nmP
Bjz27S+fQuMazx2LP/s7XQ6CKJXqoNKPPpssBlHJd+Fuc7Jo7qghsVP5wGtTUOy2iTiwHlAlaFWJ
kCvu32RqquOiJ0e4WREL4zW4aS7IIHy4YVCWHF/cW8LI7ijga4UWLL8pozXDHm3f2ouZu1jei8Ye
D7UHlR3P2saVroXVWX7EH0mXDntPiWidOclM8Qu+AV3jEa6Et87dwd9CSe3JPaqNraLgtzoHFO4Q
tduCA5SygwKNcKW4Z1yU7JBp2iddTi820jmDgEZ2phE7oEEzQm9EG2WWqbHVsSBr0sb3zY80dCum
i6S+dvv0q5+p85PChZheGDbCTHRocaLMXS7NQy7KZy8JSZ/LQlcOqBRa986xze4CxWGTdRy1Ar8s
dwCZhB3RYH7XEfaaPrdeG3OUqm1qnf2kUZu2QNUjNOtSEx93GzR0RXciQpSfZINOR4+OrkZfHk3o
cGuBoXCKcn1t3+NiEpx11BO6fgeYDWuco3hugjZBX0SQXq1bR9REyTad6jAOguapgxcNQf+xKEsE
241HjhhCirZ2Dr3L82vJiomh85ApwQnBnJnJRRw2xTc2Jmzkqe6sM9u4n/OP0rTNnSeTL5MbkYUZ
32ByaESaHRLH+KyFmnkJZshIOYEkgT1uOIHH0GN4gLru4pSTxRyRoQo/yRxzI+LSshuQPoFvzAZj
W864aDtyZ1e9E4ybepJ4zoTdn62GDCE7E6xOFlSg6htsbJa/NwiUDkob0MQAVwDMaLJzAVSu7Ehl
+5ZcI2vcWX4Ob4PAAqUpHk6YwP2MTpu44eyBcLcn1odQXMc95zcOdVzbG1lO8rgAJKP0l4HXEkYI
RopGRzocSza4uWKeWNCe7CRaMhqBq4ORj7SbINjldB/aFHEDulih80KShlZiLw3E1wzDZxoslDZM
Zwhcs2GM9Va2JSwC3M9pGgm0d2FLa3Y5HWGpnDq+pF3PbwfmrXpapPn7ICpJ0ENEq2fRvdRrfKip
Ra0nHmoXGJyjtVdWUG+iLpvQdLFXOgVxublRPUhiddak5DrkmhhHDHJQIXTj3dLGzypVP2MjKaFq
QmSsWETUgh+KFS9bKdBc3tAw8s9x+NE2/Q49qzhm1n1Tj6eFS6Jz34aBsYUGLKA72mrfNSk55Ep8
J6a+81A/7dw4jxfw0jsAWao32eHJMeB1kTOkNhxHVDWV6Ped2//yfkcb5jlJu0z3937AVmoYCKF2
dfcqWStvsIFy2ur+M6fCCiQhg6qCeXwfucTANsjIRwcLp1XXF7foQcAxpgVF1O6rwLMPxDOuShNe
Ihm4ezTSOMjoguXE4nK2jPScODfW09Cf/OHFAg62Lk6zABsyeH55tSr9ftoXuNM3g8tDES9Y2lqk
z6AQmR/rH55dMJizp/g+WCLeRIwmyxDVmbyv+6TutmXmWDCDiJ1o2L6lmc4vxU/ZSjUUVir7laU1
XfGg3qLALM7J2YAeXgTOuTMmJuM+DavPabnO0KYiVzr1mhlvZi/5boUr95Pf7Ni9UplwU60sEbf8
4KqwSiWl9YjmE8PhpxegaBQWTgDgfHszoPkZq0XZHo/uWiotQBycb3GfTGvXz27xbN8MG0QQ2rFU
5wYmBQl1vt3wpJjRZ1rSa4zWhKJfkGdY9wJryeLdYw/wBbblXhSkisx5Jbcl4BGkAMnRy6uD77Nv
wqllogcR2E6smzffm5i1d9HcPDQnxKzEjEgcsIX9whgcdrAi3dDmEdArv99pGnsP3XcazInumcE6
r2Vsc88Yzdme4V3YVberKjltZDY/QK9C82G/+pX2E5zylzmcY53QkrS0gt1kNMd0cl+mZZXnuiOa
AIZy1C8GhwxUaIkuBSpG9j4Xubl4poEGj89axc9Tc+tq47D1LGw6QCKJHfgVojUewTneRkiwIdMM
fIUu/7Ul353Mw4uF2aQlKXNRfPIyLzVtiq05augqpNQ/hzHTjxMWsT4lliEN2ALEcXJGOPjhy4sw
nmc9vw5l9QkInbGSOV9ZBDICYqzB/QPpW8uKlRqabu9a1yJmbzEuNlyrsrJ97HXjpfR4qDAzMNdo
zB2UcgTNXQFDqt3gyO3XCs/JAB9231vOVhGKuHj5uyOJgKyMQck2zdon1eSsKrVWafHZzPUrVlP2
ff+To/Nabt5Ig+gToQo53DJHkRJFidIN6ldCGoRBGISn94Fv7PXu2pZIYEJ/3afd4UtFO2s0TyYH
xS0Gq4c/aXeF7WKRuIm1gpH62SOE8Cy0JMgjc1/opYWZgCLYALEqsIAqlE7yRCXup6HzIclAbatc
EYezEyy4eEVT4EBbXRBxdrWVPdWcoYFBbUH7W5wJmTaXvgnqydr5JRYE0cTrznmUSUDMH+X6fyi/
2buP0k/CjfKbXzfETJG6/X0y1HV0k5+SjXalpmBG3+XMdBucpAg0MLCbR1eAQEiJlg4JPPmuxZNv
YilYGpyOedfwFPkfvoCzRZnpjN8gAgNdajWZmEzScagOQGwXEkDBMmSQWeZ3FCd2fNpIRohDYUAJ
oNt4yFn1h9KMM/B4vsaapalzCOBVjG1IqHOCnFTzVaje2WZZcBQ5kWlLgpZOfQ1rQfUZW9Z0JAx+
NJo62Vmp+xRX7EmVzhmBMUq8acoeTBv2SL4t68jcYzsQfhhNTacAdVr3qhfwyse3llH5cqDVHGi0
vRNtvNFjltfwX6pzEzdwzGK3TuVKp9NqWZ08NTR4GOe7RT3sirDkH6/fC6pX/VF557aVK6MFiaE7
z463o+K6Xfsu8tY04vwNe3vnskXsm549h3htFBNZiIbnNBcEQgenwXJDe3CXfntG+EewGKQAyIG1
wR/hcUgKtZpnA/+4UBlwzTRgGSBT00PVy2OEsmzqT6DT3PWUmf0Gn/sCL924LPFl9oQrzcJY99kx
t1lnPKOh2mJuwimYSMb1bOzUvV+Gx0mPR9vnpkuYYNhw4yJhaInXxNJ+O4ClXGRB6nhmHK77Zpz9
y1wSQKaAtgXblZDQRBdjePboRPjPzNU8Or6pdOIMX815MefZM/KPsmKIKfPQQ50teGA6wQx7oAsU
lILe8O9uR0LohERgt+DqLHGugVR2utUIFHGpeoVwag1n/L4UzMesiGPExZ9xfoRhs3c40PpSxOvR
4A7teUBmunyXc5VfUvul8RXlmB+H7ilhYL/RS9XuEE7Q+SLnDLbyXhe9voK7yt7sIkCrjKhF7Ck2
dF5Iw30xMge5GhvaTk35PUeeND1QhwkvgrJXKO/z48ykuze05WCGxl62x0zLH1y8OODNSbQEx1Hk
2IsQaPbSqoD+t2AUjfHHCmHNNqnf743vDJ8ovEpm0VUx3mDupIu2JmLWWv+UTquYENhjIWj9WUGn
ryuHIgDX2Bp5xoJdmfYyMdQD+/q/0NVvRTOgQ1EWPNIuENaDfjYisoj4ug9+tutZFURScugDRe0l
BDGrE7Qga23VTvCCBLMKcIusA5r1SM53EN1BQQ5gNBIgHPZAm2Yc414poj/6jmgxwM5AGXC4sDvM
3Z2m+n2c/NDLyBy+mzkgJEDkexSZNaQv1M6YxZlyM7IMSWfuQq5Ti9J87gGsr1IrmrGFDIs1byVl
m4FqrjZxSjl04tDkFU6hj0+cGaKGkYe78EOPKmeHqebHZPvjl6aJXR5N2jAQEFjHNG59LqxpanTj
gGeNxU6d9TD7iN3G3lhh8gvYnctvL+RS+IIBe3VWE002VBST+2JlJL1NXD3CpVk27gsm03qTzJRA
209pe4E+zSux8mwaZ2qsxj3udc32rjnXUPJF2R/7AVSImF2hImcdpeMHYMYhHVDLiYaQ1h049kfN
ySN7tTAKaHGpnk9Yw9/TAUMMpzuHFneOVWwNxCwzZrYlSlJclhcf2tnGjZfoO91TFcBPmbLEXQjP
xgzJOtlk4k+pwVrVldK2Nqw75kBE6TX2EcJf3N0baByuraCaO1gcLBsK0tRudQNwMJdm7UWZ3jYn
IromyM0TzyQdd9s7KDr9avh3C5PqvKHeCJ8svdrrt/xEgEhGzG9lr2Ur3sAXkpKcETJe6CHxo72m
N5hiJ57+CPCbZ7kH3y2jU+cieDjdrTLME2aedIe8s8Ryd03JydhDf8pBFy5tvUbQS/JuZ7QHH9/N
bNAOuXB8BPkg9hTT4lbGWIxo2KfMZ6Zd1mOMqrgbhsJYuWqIV1rYHlQHOtnTkvNA33AvxD9nErdm
HtYVVJfwBUC/LErONrWgZmimsEVWf0tLiIeEYAk6Zs4295PgyW05DeBt44oUz/b8VzoAaX5DuM1E
Fh+anlwptPL3ptEYOYUlwBr6c5au1/YwxRbChFw/kn3AIz9u6KpdOqHlrdRMA7JrCRML3doOeDTj
xlxT+Pna2tWagIR2kRCyNh7DD8y60T0L3Z0afYOy97Me++FSjq4G9RE5i3/ECTprvOCteW2GF8pF
6l1gB29Sx1rTReeSJpxFjTi3jBL/WiX5M0OEcqkJZ1ravN+wZLTn0OEBktK+Th0lD8yQdpXGh6Sn
LvEEnCMUFJWbxk4uwc3vyjfkIMvgeQ5tjO8ekOduip+aqN4aXZXsPAIqnaMXe9ejzjAR+zpgFjIU
26qu1yKV3B47ltIaQMZiSE1ei3oTeV17DDlW10qtDC7GuLmCf5AfqeCZcD5O4cMaiQTr0t3Wvvgq
B3F1rLqjU5nkBtl3jpFtvS0xsBboSXqtbraX/ZYMfVduF9/jyMru6BjFNor5sHr3c4BRRjGLywmD
V50+FbzARhoeWQnmtqpi/iGtHU326IeOjdJkQa8T4baqWMGHTmyBXs59K83XlJvmVZf4ENtUcJkh
GEiVALpICoCFlL9dVGtlJb9ujf0mOFmza4Ow+AEAIuTXiDfKHTjuld9m9jyG+Z4hMzMwaRrrzLZe
RGwEBALw6Mr+mnTyOkmv3jm1M+ewISyrtFhDoF8Zoj+Fpv8EMJ89EqmCPwAymAEbNfPHAMlzqw/O
mzG2TMFYBdriUw3mtwl2kYkEae1IKOYT2uWYsM6zZBMTtydwEsJ+bZoj8HZ+XPgsi1Tj0tQ0PVkV
byQfkQEDD+IGEgTZd5dKzQhEEsUUcD+KnZUQnIosANw9Ze+yOVi1/Ssd7CSoZtSfMf+TSGyJxkjA
XPaNPdedUerjxclfILrHIHRJOBxQYM4SehxfOl/SsAIPniKLpREmclu1zhuEn5OjOrHCAQ0fH44C
NyPSe21+N6B94N891BZSe8v4pc883MSC5cDVg5lyxb+6J0naGwkw1mFjMT7dZIb7sJjLghJrNprT
J0SwhLfMtOiPW9Qn9yvmHuzVTchgvpx2cOi9rStKvHx99sTKuZzzXisTA+TCsY1TIbUbvT9LizTK
fgy9N712fxE4sSP2Ql91xt6xgZiIIFxMftsf4iT+GMPE2NYg7zGOYy8zORHoFDH1gKRLM18G6XQa
o/gP/zK/ip9lq8Fys6WhXmtZn8d6QGRviY1qZHZH8xaR0XRd/VGpW29Pv0Pvg8zrPyNAduBYtVPJ
sd2zuEFMowhJg1vmJk+8vzDMb1zmyn1TZP/4bZMNbFyLjBeBr4DommlhquKODxEJDK6JP8AbeQOb
2vc2ds2hiJfzXhEwWlk6k3VOOWph6P2xHbrNVJIRJ55yZZL+UujtEwfdcJFJs9nYOOGAy4zXwq05
7Id8Y8TflhOhemRe9UxILjkr6QUbO0eIDMz2nLqE9FKmo6ASozeRTNzAmM1O9OfGEiebH+k3OYDQ
cgPB89fs/cz95ex4UYX2TQrxZEwd9ILxBNudJ6LtHwwlKStw9iQ0r4zUIJ0xv5dSkoDinEMvNOtP
pd0mdiASwGC/Xk2NK1bA4QRn/KrUvX7ZDM53riRbLGwAsGeaztdYj0lwRsyLIGQgxfuH+WjNn3Gt
FmjZQ35vW4djvTK4pjhYSmsO0ZzkFtXM9k6SLz3OEdfNp5YT09oum0fuJkuaWQ0KN/Vz1XjlBur8
Z4r9JVPGQblxtXUa8+FVUJoT+Vap4I4H4ZYZ3gtYYjwHXCmSNPnUOoXJvYL1kU0fPrcJhCRqkJVp
raWXvLREkreZfg+R4iVRUKo54HsLGB+SYHYrcyBpfIWCkWtJ6png9Kuj01IHugmWnpbpDNEZFMNL
3djmiD8NDoF1R7+rl77nvyk3fDUc8RVHXAp9BCsYftvYPnFMB5o6JBvLLl6ZCmT4mnk0bOsWleZT
Y4DCinptq5H1443DgzDdBFR9xmLhVwbVYF6x8rIq1qnMXnE+zxCTDd3Qd/r6uBvMI2kHHKzfi4Nj
Uf4kwBx1XAKMlNKy0B6undLOBIsADtIkVtagcX+SZlxEECxJQc01GPwig9v/cFjeGq5PWvr2/xHe
SeXeaLxzUOaQUgGazs+9iJttOVTvitaXPeypW2Lh0+umFiCyEbaEn8hzi/AwSvedXnuB9tluSi5H
g+5ebdCLFRisGL/SwtDm7XCdM/VLcrSZcDHU4PvgpSec+CGzxE8Yf4gjRrBqlmZszNNKtFA0ylbl
tBzoTDtrv9ppvnsmpP01QplC7+QBa69xjNEIduGr3dwDMd4adjoynaTtpxtkUcQCf/q7RTW8sk4m
f/2UPk1pgYytnkOTk5HeQWHw3F88IG85o25Mm9YacYffsk6ZfuGqhvZwKqKMY51gfjE5b+RHucC2
/dFtGvRKLXvxHO1ZIjTUHq+blA74H5Pxs47aI53yTqsGKSt/w0DM2g8h7eHZdI064h5+pI5tET0F
XTLtcieFqiLeaTDBTewjprU2eaQ00P8mGiT8GqwAk8rEtkeg3Rs/Zf5DmMzXsrUQkvSGZAkmOf7T
M4rzzOgp6X9y0/213fKuYB6uZPpqgF6dXA5tpkhvpa8e5OYQyoI3jn03mWEhr4oQV7+6IoP+4EW2
F/G19KAE+ZG8GNN4jSO+/aqisVZVD2dEN48eeTE/Wryj1HHJnSiJtcQq3DUyOGNO21lutc1bk7+N
Wja9eGNCgbDQGW9lot+gtTLn7CF6spJxTeJ4zdSfUwDlD+ckY4fwZH2wuu6mugaqVHke0tKFkTFe
SYi99X1ebf//mow8fWO0PEsBV5Gdpg3wa4hpJavxKCWetgHjeU7ErK4w0OfFzjeWmAAQhqxVUU6n
yGkwT/xJhyBCQt3tAmrMOynmexgGz+Xc/DNiQvDqfNtnwZtBXq+2oaLlEk2YTeEd/NbK7+XBwy/v
Oxbrrky+cnbMNTCOf60YuUWgcvX4/jEpeBKmcDFDGSzngTT8S7J2XSVcRImYEGj4TixeIo1pHdjq
T1cxGp6/IbYPHcu8KtI3IkNqziCV7szO4EGa3yI3W4ABCg6aE+2MLDh3obgnnklIiPhK5VYX0muI
mqU6TjmPTJZq31nOKg7hcgFvuCZe1Tg5vTnt3iO8NqmjX5NK9aIfe6y4tZT7nOqJhTM2zB2RByxa
EdqQ5UIrHqNrH4swR5waH4PKeryuBrhLOg6nEGUvS5pNGXm/lc8P0f/UAtUT+XdaiPoz0qc1DZ5z
g575GFyOPO5UMHdJL7YNtxovDmsJGyxNPhcQFXcJU0Uz5BYfIgAcmra9mhWq5oWQxiZx06sb6ier
hS4x1kdIs/ESJx4LjwZvagSyYdrN56yHB0TYmSsFZ38kVqTKPcfr7zLuoLYzjzCBHJevYz1+lg80
l4NZ03FI0TyPfHy3fSoms9RYWwUYgcLSYGWRCJ8o22L3bw6mRuPmEOYgUCUzTZa1fFRHqWoUkl2O
Y8TVzTOR87ohirMhX/YdOO1srBljDCWstR6pZ5xO/yYrjNaxCp6aEGBdmfcPYAKItmZNFyujCNe4
lSZgf6s+TeynhZO9NLFOHZ++TARHOxU3L2Gi/XqByybpId11NW9ZWCZUz0BAhFqQe5e6GjEp+dlX
lWxjbbb5EeNN9XKnefpJsbXErb+37GCeCfExaSx0bmmsfaQb1i3AIA1SRqovCJYscIZekbvPnC9E
0cIs407NMENgwTOmdQl1Z0WhGk1Jotu56AqjoT0PugROP5yIFWN00KifCOF6SOPaCNh1fHtrpxO/
GHDfFPMHPD89pdR4rFBkdGe64fWEWjlfOMcrLQ8/mAxJgmdiWOhgQkQR/SRm/NI6uLSspDtKjas1
HOyd3vvn1OseYxV8uzjuOW9tKKe6lEN0lxWbgx5yx8Fv6ADMc7ig4jKVObucSxavd17KWn/H4PHR
mOWwKPaxVdMDaINXMhgUynNUjh+0L755jXO2O3TerixXmd3twt567h15wDlzLCHGsx65S2JwlzwE
FizDX/oKdT7qkSoNCCnfjZz5HJz3Qk1wIsC3BKzj4bnlP+yzJ0vbweJe103BR8xAyoy1l8EpL/TV
4y/R8W10D4MB8qpVEPTs7tY39OX0nb1VhHOGXL/Svba38dbhZNQojLM/JBFXtI36oIbknjTipc8G
/ovhKCyLCsdyvDHUF2zDqMCI3Ed9XMY2R5jen25BXjwFZc8ohR76BU0Y6SqNvpLZU+xwOMNyxSeh
1II4K9o4veCRZEfXuuEMWwb7rN1+js78fRh/PD8Mj/AfSw0Kj1Tjzoq03QTDg6Ysui+I79yjYXTO
+A7xI5JMgz3nlI1ximxrC5iQ1HY+nVVHlStwAHywemrvIZNQspTbxzICUUK6PkAN/OOe35xMhsvL
Kr1aSufk4keXqeLbHHsjwLwytrs2jSwidNo8+RFUk3qpy0BixKq2heaQX5gEag1ZR03Pv+um+wth
bHOU079Fyj3bQ8hJZ9lTdGOB5jk9qgb5KJ2al44sOc7Q+b6cxv/TyRLiFdoISoguVDsHyutBBvF1
zrt1PVxUyyNM9GbeFgpcNnN26sYL89E4kKI0x3xnYEIzJE5FhBofGaBndgF9Dm7rJer1Zz3tfRi3
aCyCvOsiHrPvWOhgvwfzHRNEtElVreDpDR9pZ4RvngfC0gcq0nCZ8txLkXUWRKFAXdyu2RkeqaCI
cmPuitom0h8i9/gcKZJaswvPCIdsxVSLs111GEPGmpSmBOfe4+qPg3zdzapgIF4DnaOnw1m0zwgf
Yq68pUCPF7orhgNE4xVyU7CVLenBpLPtNXw9DZXe+wdRHp18y1gRIpDjny8lU+1D5cRb6VEFyle9
zianfNJxOGUxBJyx3BqA9J+ap9poh3U/P4Ala39u6cN8pPY3hCs3FuLMKgIdvI6o0mBEALtvUMVG
cXOnFeASWwq0YhcBPQ0HZzERocBmM1XbSx2HcELDAUPhl4iYXsF9uAqGSessoLGTpQvD6IOuM7YF
zOmqMmHCel6zihoGCFWt4TUgTYn+/91G+T/D9MBZ5O4PJAUao3p8Dx5+Ox1rCf5v8ckk8qUvvRLU
cRQuDTPic2WDbNJT5hs6iDniO3HcnSrXgpPIQzi6CqkvK1HUPZLkkX4iSh4gF9PKHd5Qm/wZZ8hU
oXB3RjoQIUyyH/68LWMQIxr6khviWW6g22ZMT1ZhCYLEfdIsTiWRifHKokZ00fg+QEtmeB5mH/Lc
z3pOATguY3ubGN6mCmjni5LqMggmTdgFX3Dc7IMy+6QBAcdl1BxSjQxoR5RYdNOurDLWlCxY00tm
L+hh4rww+v2q9pxv+gPtbQQegUpRXDuhQQ1ZG2ykL8drqTw8fDVzbQehvsTrgXv0J8kamniTr8gE
nmf49b0obbGMY39pSJuVur1Q0h6y+JLpbifKxzvt2RjabWyYxa5unzxW17U58pK9mN2HjzObpdUv
V4qpViiCr7hyyX518b82EgMzePC0pYLizoidpbb5MF2rXw91fuwxlucsowJ3H35RHq+xp3vET9YN
guoqoJpToOzxw3/jTwzZa3mnR/xw0ah/WOj+HOw0Z1kSQMuq3DlpENzwJVTLmDKjpXJMzJw2hjjI
T78IOVQ/tuU+oNZn5oJrm9ZpT2PaMepsvN9p4twjbWOOwF8BMTMcY9q1tKjKjEMw611afLUC6gA3
qH+Om7YrXMOvOGYComJ4kQDgoQuqHwwAydiSb0qhLlO3Rukp1k4ZRQ2xDrL90ZxyzMUXfW4230PD
0NDN4uLElA7S1ZFf2F93MZc+wP9MMbAgckdQJPvl9MicWTDEiRgStW6pECmsmGNwPeIK7SWlJQKb
uVkcx5FbL9wvxTUvZu0QWri0x4sXY/moAVwug6mjDnfk/hwBEasD+ZQzT71UkktVh5mCgI+9GAP7
YiYJtwkOkLiu/3pL26uMdD6JMSY2mfG8tsz4yYoR2KOmBNspTDwaY48PA1tIHFPEVKitwbIUZVO9
U+ZMlZLVoaWYax1eqbzCOZSiOGjz9Y/5FlpOu0wSnCK2cyfAWe4yZyg30qJiiTIqSC0/01Tp137C
HaS5g77EkdrtXaMC4V1NG0aeOBf1FVUeck4APDGw5fMFcAQ8KnkdfLaktPlwcSGhJ1A1VofJs1tP
PqIx9QKcJu+9Ru2Orfr4oA2n0JUEJ8YV0U8svpwn7LritFNv3ZyJVu5m+wKC/KKr/Bco9jHxZ/Hm
BthTiWlecj9+oTNOX1JAfhSG1RzmCjUWEZ6ne4OLoka0dVPzYxTRfQo1rO8TF3gj66FYxroLhSf5
G4eA0yre20JU7DXGaazUwzN8rF6G/xEIznlkp09RFnzQAPJZp9VlBL8gBDIh8stFyWTfhYhzNn2h
ZdS5R2nTfcL+s4YftS3nOrPKiFm6wt+JGue6QDBIIGYvzNZFo7G6Y7RugxZgsoddS+PaBBJoI+jG
2/STw4UI1781E/LqVtwJBrgrO/WWteKgOmbG0ZF0kpmdcjZJbN1UgnhXwZPmG3K5fIaQjQzt3cSh
0WmMpr1pvnHd8aBoS7dlQCY79wm62IMWzKMaI5+0dIdpz8D9nSGKWVpVsq6VzYls8qPmjuaxSRH8
hi4RG0jnxILsGF+m8is6eyk+s9iRwPZ4+9YGc86GSvQr5Wfu8e9PvKCLAK/E0aAye8oZGYlCd1bg
oJxNYwL45Bu/mi2nP7huv5RgYq9qGBRyDr8SdOw3k4owE4OpcYxhn9jaJoRzPDO6sGhN7cb2CLZE
rkNkoALmh7+ig1R0yNOyWjCwHYajNdB04Lk4kari12k58aiR4Lkja8yjmeutCw9PkfJSc6330Y3c
yA6N+Fl16pUtB708Ngia1OluJLtQQeCESa9/kQ6zgFNAXbQm4R4c+MAxX+mCI9pvXwLPah5pE2U7
XcxAzpKCdxPjQTjrmk3G1FyDARCOuJdcAz9TirXAp/myatlENSlfUv4+6iPWYYmjndHdZ9g/wDYP
B8Ucjaj83fdJLlnlOzgfdDyBj8Adj27o/NpRCcmojsa1GTy8Fj2j7LJlrBOPR61ElbMXQx5xkYU6
pkzCCWVnL6PmwqjgaPtHYiQ4hUSwEiOsPjp7LiYjDZTpXwqPkg1Rd+biA3g8tzqZDsZlxeNnS1Ir
Vep/FL5/tQ3FkN9mW6mZCjRl6q9kXOBbytAhp0Ye9NbeRFgvl12EppD3+aow+zNUamfNPR4SwG+U
JD+ZWX9WVF+o+K+Zz2/0eXz6KcZkrfuSrMCj2WNmB6/UFuPVFhQNMnEh6YE9cuKGtfCT+k1MOMZC
1oXOTldBgsXDFPq09bX4xyF/XIhu68UzIKLSfu3Rd9aJKVfSJAHHDD0s8q+uRMbNQCMhsD1zD8YU
/RYqzL4ol6aF3UQmE6aj7DnlIksxWHEfBs431BNvSsnNNuCe4VTiy8+ZBnU15HI/QZhIyunhpPZu
DLDr21n4KxE7FznIbLJg/RbQxyXOfPtlILXlHDSF6jHY4jPAOEexDvmChgeWo11tstpz+UWu09x8
xXmT0aQlt6jrj5JBzloLi0/Xf1hDLNCbLUxZCb4H8PWsJIIPCQbNPgqbrW2gFmBYIq6oLVREIQ4y
UNyEL0kt1p5RfGpcNX0//Qkd8B6+h7lPug4i73vTl8Q4aTUHPTPP+rnBVy7Bk1FDnGUNaklVLaSZ
vtiBt0qi4ieU/UrMGZRmGG64Xvn0y+aTFynb+om5gnx/GZror27Tr3rST2UePaZx3Lvl8OYl3sOu
AcfYI9DYkgd1BHB6iOSpzaz6ZnnebtI4SWKVXwctt3Nhe+c8ChBiZfeEa36dZ+aLSnoB6sHEP9aI
NV5lExwIryVv1cqwnTc/nd/RsMCODcK5GuNhbQn0D5choc9StqTcA+p9+z8rOt32VuFxf2neC1Lr
yiFEKAkMNhP0A1KXGQAilCJzUTc6NJX5gcy5IKZGeGyJqRKboo8koKZVuM0+pKtCDvOTAD0yHCbo
StEEjh0PU8ORqsrzYlND7qOw1T77FAqLur+QbcK55CbU0SbUq7L/sWl92Bbly12j7z2bIvTcdl+Q
Yb8Aj+9Mvo/4/1fBDj+qmoFYLX4wwrx0mUmH7JOQesJ6y2vegSNm+BmKnchYpYyK1EdWfJccVU+c
kPkGbOoUxxnyIZHJBdiRGoVZhz3Jo34zGnSn0IfgMDEdRdz2AxCAfnVP4rLYJB1zscSkJgowIIir
kYF8RIyzrNDXGrva2l2uFpwrnSUdYlgy08s0f6VuiZuU7QTP/IgmQ8E3jSW5V7lHSzZAAXW1l1Va
PYvC+Ed1r0LZdjCZ21sz4+pdEp97yjFvBX6UbB2T/SWnPQJfxKKEdAkxjhMrLsXXVIFztCrv3HBd
iPu837bx+Oxp/oEiAhj+U8cRGx7DWvKwZJoVnkTekQ5U4xdFfA8QejqYM8bcToCeYvftOz52TozE
WTeSJqOymvlh8gBziixVWh1JOIAOwK9xgXi1puauB2bBVCXTT5g9+N8Fq04VzImDnLkpAxR+6xlf
OxbVqvciVACba7EWJusMSD1kKT9e6RHiqQQBE/fG7+CWHrgr5h89crNqQp4UhxmpFrgNLjT7t0gq
baMlfoZZxk3IBJk3OpRaP8vRP+LsicV9yzThOchY8scqt9ZeylAys+FJlOw0ZJm4BpSFZFoqkq/Y
No4itL4Bbh+U4g0QQ/YcF2G8ZpK96jVtH+s0Cdla/OvmmG0ij63J0sIzGbQfs8KHTX31LZlrhesg
ven++GclVr6s8SevUkVkeggTPsSgp2+G9UBq3C90myFmA+S0ykkYEVebbAeqJGky6fRPToq2yTUf
Hh252oZYwBIsrwkFnBesHPaFw0aN4vtcZBR7uJnL0TrxkUkna10C5lq5fO+UB9Nd2Zali1XjRare
2gRZF2IDZpQNYJMiOEKsFR11TWlfnOiYelRTY5R5T6daZyF3sdNU464yp/rQToxf930VdD+sZm1x
sxpcRX2Q3eGKccSXB/TjquS8bKSFyRAmMtaw058Lzhl7hHZ/y4xqM42oiNbY75Uz7gE9LfMMY0YY
pZjFIHQvEVbJtAPZsnMf70KQ8A2XOIHMad/R81egqy9lM95Fg3xBWCa6EMTpFp9F4v+r+rHbJib7
t2F+Rg7yrGWwojqOxS0g5vW1mmGdui6SJNl411g11QS/LYwYKPD/E/NHypd51oCdrvIEz3UT0JlB
f5QwPbx7YczgyfRnaTEDAl3/ldmgPQnQuWVipZvJ029BKZjvaR442ewLCo+8Bvm+6WJnK0J/Oxa9
WopKj1c0G7aWHJ4Hymcja87qJSQp+Ej0mun9GNFYprWDOCHUM+10n8eRXDWmyDrVPvN4XoW8xF3b
cfLlWS0G6oREiakX7Yo6ss4kSenhqdqWbImWH55VSFKiyUbqGuvEJNHUf3n9pG8NHdVfI4LI+OqQ
5MGp1qnTGtsjzvZoadRauLHajCUmdtGRASxzh5tYkAosZSyrFA1FOpYUbnxGzieGF2Sr2bisMrvY
8ntQnuJIYrAS+6ZszVVlGXB4AdwQzO3MDRcbe6Mr45haybQdmTEkmvti1RzuQvw7oaqeu948tML8
YqQZ4LfKTMIX9mro82ABaO/Gh50xArFwuFfGc5CX4XH03HOXGJs6Uqe4V1fKAAE4dtYHb+cb3RTV
vqunWXzhrEqHK1lX3scsDqhiGPy99Csgbd14lXZuL1XnOPQJ74uG9s3Ays03jINPPgUQGyO207Px
h19vXUlv2HZS4nNVcpGOzb430/dqoKcoisjgDp64B73RbgRBp8ksLkNg44iuOATNgw2mVyUhbw+1
hqFvr3QOTv6Egb8z4aIB5sVdw2hAJ8+25rviSOsMeHL0vURQOVbZuOqF/1aj5EGdYt9OmX61+BJq
mymDDwzAKOm0JJZJRNvTzRU8TXJ5uLiCIthMee/uaNR7aQhk8C2WJDNgaa51Y1saOQ6nkncLdxO2
q6QOL3B+P6kWwrdlhC+I66QVdRadRnDAI888M8h2rT46Ry3X36LU3zSKD3dgoEHVTGXqH62FRaeu
N///bY57pt5teKH0U1JBP6oSxTjDj9Ga8mqjPO/q+qNTpnYo0RnsVu5Mx8uWjtlV+6xpzoKEd9O5
7Z6akHuT1fNzTNGNb3KYUUX+h2LJw4FyHhBYxwHFIUvoNxaZvZKHNhMhNa6/epkcvbrVDr1ReHwu
er6q+DnqnIuzDu2jzoZhY5qHaCq+BDaPZdXxsxrNoGMZoXvHDzfYG7pVbSDVYFRguykcdqEchChM
POrvGJcqf9GGo/sS1eO9euU26twZnvI22JR5JSzdYMVOHQbs0///KVEDF1Sh7///K93PLbWwdDc4
OfMf2OHZwTmnRWOM9xBXzQcJ4RYi8BunIFgDjoCZ0HdE54T5wWb8TF6+eknlIZOqeEowPM432e45
jet3XvYO62+SH0yicw+FT6/2s4c2eNlxbEM8e560l1Y2+mRhnBfsR5tMTTeTJOWuDnzvxSz6546L
2Yfn4kgsnJA2vZTBa2d6LKZCO+OQv6ZGI0E9l8YB33+I84r5cRzRuOX/x9F5LLmKbFH0i4iAxE/l
vVQqp1sToizekyTw9b3oQQ863rt9qyTIPGbvtY32q67Gn763XoiHNcA7SvMWG+Vn49Cqx8Cdl67H
Wt3v5jxYJuZ2NaS7NgGJyd592SKwJpoAK2k6XpLIDtajV2xNtr7XJG94XxK1IPc1YaZGp01qLSmu
hFi5vrHuqJkPMkiPhsDwV1rsoUpCscA6JBQpo3Gqx/aEZeiBh9RfsNXUr3D4Wya+d/ItqlMfKtSW
40+FRhy/GS9t6h0k2s2Th1WXq7lWEAM6bzOkExNSKJkEtThEvmTmMNCOUHGGXR/uE5G0NKQwgzvY
Kp7NjgCR38nLJ2NlgfEmQQyIXp6ER0PWr8Kv6V866yG1gYuW7nKJXim+FhqQrGoEjj76DThTCisa
G9YbYRN/+bOu0jXRBg8OlQdWNBT/cJJZ8scLp/WylcNUbWyz6czQ89C53OEZilCaZew+0rcQ5Pve
ysv8BzVMtm1S1uV6VnsINYrkUguivNo5VKuemXsjHVtkhidiYzweFvsOdxVcdB3sGZ07s1Ys2RTM
8ljgsyPtQtoAC9RhYa6HVrb8cuSwhiDm9oGuQVgZuDq5a1bMFXsdy79ROytlNC8G38JBdd4dJSwN
oRg3uCROcVGfSbE9SjhcNozHrskd/igDpanJfUAm8ZIuSyyroMf1mtj7JmSkN1BibmsfuR5IlKxx
O+jYZNtEcmPFA5uQJrl5c7xOblFBm9ifBTMowG0sRhMGUgX6V1oGQWpb8kEMF6GRbXqjEQvZmHGA
AzGazWkZpspJX4mI28sZs25XQi8J67NWCubSSXVjz24sm3T8l1L7rzj1G1ytxlpUnrlnaQm8cxIs
wHWYVRmHOHqHN5DII3x4v8WEA5IHuviAHDou3SdvSBkwwYWUzpQedMO5tbpDwlZcEOvUPnoM5J3H
xWm09wj9JUEv2mc5lnehD2SuTeUf8U16ibmW6ltso2ogMHH+t6ZgdtljHG7CMzRo7EcFSCG2tvs8
7Dc6ibKsUWN9YWXaE0Pv0Sh3Q2t9a/jr5w/q7nUcqLmqL0ySrIXbOezPW260qGABIaq77HJAeqG5
7/VikwZ+R13Rbl1fotMjwDlBmqHs8m9+3hyp2oXEKGB5cbG1SgCPsVDpUvQEgiIrFXXx0qos3wVN
sU4ddYSXfC6kPe0+I4/ffdLJecxnuSBm9XUe4oQMvbdyXm1i2StXbgq+XlO4YiXyCpgvhUfv2Xf+
qs1hJHQZO//O1x9pw/ax/KhBWKzG3hlXVmneUNlDHVCkDRll+TrkGcJLDdVF6O8wZyVLu7bee9N7
7nES4AE6m5L2WtTjH/KZcolexDJtMFQ9URy6cr/LHllFCrUawfm35fEwoR3CI1t6b9o998lvtDy1
5RY6m2Z0KSyD+BYZvJWc6pvS+ko8bNSO1KtVVHY/cnB426IUyDUBIA6cWgCdvHURXm4O7pXbyy8r
bJ2trMJL1pViZ4jk0yXDtrB0/xkFeBleHax+u4ox4cqu3X9DdgkK8a2l41YiCV8q03zKdX+lz59H
grsZ736RrpvA3QxxspduYuHDrM0D+opD4I8ZEZ/4SIbaPPON4R+cZrtYq3aR1/bLOHc3Wm5eSKwS
2yYbN5HLh2vRRY9MLpGeTj+eTZxultHuh2c50YEKe/xLuo50mtr9HttHaPA0zO8+Wl8GAU71Nk7R
JyOWZzSJx6DuDKpr4zaKN46ET5/J1lKO1FF18pNO0XuhYZGCnoeVUqLGws2DWW3+H4cmePR+su99
R2y0xFa4jqY9GZJ8CwG7Y4JO529p1PDtFX1+AKa+rVgErBIOXrx0xLbx3irB0D0O7LdQYW60OrGr
3By7INMnW3mXtOcu9vvhwyJngFnSiKfRzddhER+iCulBDkao/k319qrV2P0ZaeHBLjMfZ0y8qeru
phB8tCHuSW3Cp2+g9Gck8CRlf49GRjhV5O7cqcSB7EL65aXltXeRpNnWd1y10Hgz/4zT4GhnFy4T
xrjwCteQwZazjV+aDSKxH8/swcBG2LVdRgapf0hc7dB0Uix6w/4cQgrj1CXSpwr282eWYr9bOwRE
zgUp5fJtMhXmFLdZm719dKAoACem44vgnAR6jiKbCOdUAWEY7AotaHfH0XYtGW2y3ch/amGXvCDZ
CV/Kj9I82ldF3eT22WuLast2swrXjf9V19W1cw3yBgfMQCEneGEhTQ0/LU8M27HF36Vrv50ZPtEu
fhVh/9oHx8C6VWF9A1E7zMsCtlq8FNR0CQSRJv8KJ1SufX/SZ+9rix7WN7qTSANil/Pw3W/J3ar4
eQX+y0Xd2W/N5MDYzrzPXMVUOelHgOnY7POPpoGBFlM8DpJCe3jqURGShhUQKUZ6bOBH+y4geW6K
9cvgubjg1Reqi/yuV1wYmviX4Y64VgFKPmOafhqa8vnwxVGcu0fdcvIFewjqnKrFoTCRr45APChi
H6uhm+zD8t84MXRw4IWZvnYBa7tPxvSJNMMFX+mhIQN1K1v5SLR5hTPdRz/XV0qS7Ab85ybHBOLx
+JYRKchRYlwCgl8j6Ucnd5T7rMieQhOVL9NF1jD04UPwHZCajnOj4Vmv74NrmXtrFBPMlb8Kaxd6
2SHcWe34ZJZEcPWJekTSGrfxlG5dZbWw9qdNW/e31hcfQqRfiQt3JHcAJEWIJ6bwz0o9lmk+smOS
CaFnfltjee1H7ZJj/q5if+fBP1uKsv0bo+mDNtxPnQ8nrrFVTbz4MHlG7w1P9ItnkEvQuK8GhXQY
iQfFJaViThIIw5WlkuXBSJJrksoXVbEW8uJJbv3k4QzhbzNldxaIh1oqaxXrWrUF3wMsTqvPTANo
2IYIs1zG3i3Iin+t6f8KtCW2E6O2N+13Ri8n9nYkAgr/Mgzxv9aqDxYY5EWsMMDVGXT22e9LDbqI
G3mpZ7uIV6ptPrlX0qoYyzHJ1+/KSn/mRLo0zk56fea/hn2nUyTMBqhuGIyQhl78ZT2vDGczc4lg
H5rNO//YvMotuIFY3kv0uIuoisRKmsGuMxja2BZoQUGw39KxnW43dQaAkLDAFmR8daRhrHhY5h40
6Clo0EiwVZSlyLFAywZOO2vz9GUq8o9B8tCilHppCuPZjbVNyaDHRAi8bEV/J3C3XyXsS/TB+4xG
mCJJPpxGK4IaMW+ebddfF6OGI8Yq/qYGC5ByK8bfiNUXkBSR5pkjI/XA+5Vlh12Z5fosAly6Vvpe
Bq8qUO9gk++DX7zi3LrkWfshYxSZiKKoePJXN+uDA/DzR86QheWJqPBTwkmDZtzGDBDiodtMRvaa
592md1qYGwHQX44wM2GVZgFT84bHhFh1V+fxXzgf7Dy7VcRqXdT1v7BlkZuKaVo3jHlx628HVmHM
jPGNNNqHVmMBLEYs4LFePfi0qJT55mJUb7LAB12Zwy6OScoel6OavBfhk3w6j77QJlB51n1MwRs2
wRZl1EgZqAN/8TBWD1q/KtGxa3X3T4OutpaAyGxRMwMNyQ1p3F3IdNv0xoMhHLlxsFOOKTP9AuAS
YXf57+SsRFu2lE7Ji2bNm64SNQftAIEi7SYOdlEz5Idm3OeRhR2TrHIzQfTh1uzkIvobIgqYu08m
Azt0L4bA3qosttCmQWawU8cnJzmpFsKdkTLwNgV+Z2oLVhfGrUHFzs9T/bmGz8LINzsymMS1dlCY
E5WJqwE5DPsOrgGj/o02FZ7R3o6ydeAxMiHNd431l+eJNIi0wG7WyMlAmFNtBlSnVTS9TXBWNO+5
sWWy8V3/e8Bwk0tquhHyV6FpbwAOjqy6bnWw0Ut2Qz7y7oUb9AdhKOcQ2EWO9KgbDyaqj7wjj7Xi
0xkaL9qmnfcBLdResB7fRUH35YPApJ3PnlstLBa1653MyHj4hRwuCq+P7fTVppxA2IxI7EeBjlPv
4WLSESQ5TYLhzAwTLogMq/HKmx1rrT2sdW5gn/QXhKwFIYiL2IP6H+VsViN1nWpcdX3PoohEjG+f
CSPgI8pJdHiJiJ+zHO9viE3Na+wX3yovkWCWwDOF0ALrPQG1u3jA44j3+1nhLwHNMt4hJKQ0CQ0T
6CQ+JYQt7eDEv8Qk9eQFKw3OaGuWTXFkufkmIaVzyfKXat8fwnValkcnUeXRZ7qMmA7WhPF7Zzb+
UqjyZyyauTMjdISgAnD3bLYns123Afe8CSEzjJmJWhD8dT29cxYDRQqeQgQWKdCaNDLeWcUfVJIv
DDPEzDu6b1Y47NL52CJfpSv5knybJUCL08oe6we4btLBWwe0WieAlBTxr+dbH7ql7wx5SdRrO+mC
WHV9l/jjXY/Ggz015kI1WOJscZU55DZH0clkBrr2ILunVlpt5YyS+7Vd9cysz9rrSb8xpkEegDG4
eN/6BaPFM4kav+Y0HYiY5btgfj+UdCddrJMLdHQ5dJeuaq7TgCjPKOILC/U/vgEKMJU0WCwvmZYA
pXX+aYzBeHnWzBvGDelTwVrE8oKUmTLJj9a5aF5cSWi1QsK3NHxIPsjq4focEgMHG3FxJ9+uThZn
ATpVnd6pvzVpfDfxA9PlvOiuvW8HxkzAuRbCZ5aISH0Hcuk3DIeXyaggbzibyBkPFGRY0V16/9Ld
YX0hVAKLLiGI45+L6AKyjfoXVAYqJp27U428PLW/4j19hAkH1zB9Jg5y+SRENan1czcWHaUn85Ur
6YdkI76YlfBa9FTSrvpSWvRG2mGqOItUwn48f1GN+SMrn3AlIAMkLS1LaPwEJIc/yPZMAUCFqMgV
xKyalXCP2Ko5uj0bVeG98Xn9TMRpDJz2bDROoHRfS0kvTHc9tgj6AA4BRKUTbF1xs6R+cHP5A/X2
RY+ItmrGOUIj3IOc5NsH5xb1O5ny4/pNemELUbaXpNE3hRXxEMz+N52dp1547yP5EnzXT9FU62ix
+hc/ajBTGzYeGAd3bmU5F1ZJz63hgUwccHzr/jvSRYM5fg6FNl3XGbCzgEjVLj3bgF482592o4OJ
zU3B8wv2qx1sA0mU6D7tf023URujHg6DiDANccQCSHgpKb24KSP3NFe13QhbYxgLBEDzBM+xt4WX
yDWtPRb25CtkLwacYSK9JpwugRGeENs/IGvdkoT9q19Z5AizM53nBGg2Fp0cri5CcFv3v00rOuNp
5FiIsr/MQAIcfA/1DeLrHXcRKs6OcqdS6XsieFoT9Vc2cJdYqu/k2P1NRn4qiXla22yPSHRrF26B
P9zWydzoEh74BLtUZvHfMcwRRbNVMKs1KignyFslneMU4OzJ9PR3VO22JqtIVuNnxDKTnQVqPt/Z
eR7fmleWhwh4chy4p7z53xoz/SO5nAwsd3wKq4JUAKTfZW6/YFUYzYYdUIZWzeow0rE0crT6xxZP
AnXyyXG9j7Gx7mPKaQbnC7sA2zw/hGLd7LSy+i4pqqG6HfHffsmMNsuK36cIMjv0VJNY0YhhbCx1
0hQRXbQD3kUTZaU+YEO2OBr030j/pxc2RNZWPBtU5DQsETEvEZPMgnER/fQY8Fc19cEmIKPVi6eQ
PDJ7qHcRw0+CTat9UfC8FOFwC5XzbsWfIz0YpsF9we1R5+mpZgUb8bOabH43dtVdFGfbSAoRkOeQ
6h0AB+nAAF4CD7EJjJMTJx/a7nL23rbj3RH8PADwZIvTvRMaB3bQAIVf9ijYVIq+8f8vQEreNK8T
60nv6ZxorDRRcbjmABL64H3MgDcog9V4I6S+9KJX38/ELs/uwswYVtuE+y41gNe0/YiguxwQHq5g
wK1koTMAoRauCzdD36I96WEMw4fZvqQVBbogMb0WJoUC9AE+lrsM/BcONGc7cHWhmcqXk6p+Hbv7
C/6XjKGU0IRZYDSHnwLqFw1cpO3QDv1LQSMyFdtnPR06ktnZiYFkncq7HJ457hAuFtb3qDF1VPjp
Gz51gvyqlWMFQIvgcLhxHW+NJHsZWpya/gz0YFrGik99WNoUrQFO/eKlY2gppgN1QVCNJwGqmhkf
VDUf02Qt0mvSA6EAB+5WyC4CwBnkFlCLu2nz7BB6jppDf0F5AeCIJIxlrmV80ZUCoQWLxIncb/KN
QfRO1rtmIwUMQtdc95rF8k6M47HQ6bV83YImW5aIh7gBtTD5MmWcHkXX3I3SY5LWAQsdc1s/SKtt
1rDvEV+mEGNzsH8rKEC01uJp0sdd76YGUCp+cj7LzqweVs0upbI0YOB1Dstgwq1aRq+u5eLjmjcz
3giqAoSEQxpNJj4S1w+4VtXSTABeUBnCEK0wVWEiNUOQKazKaXg8WJ8+/kefyETdWnVFcDaa8F32
1tlXSIDbIT4FskC1S99FmN1rp5CPMG+95soGTQO3XAv/9SNZSnnxmkfovWwb/iKy5G7FhulV1xn/
DzakNVcAoMc/3EcSPZW3ZyAVL5GywiJ3NKxXEReJ9+tZ3k5wAZH2ZW0B66VbZ3jWk+hIDPpKsFyb
bMVwlLugnU51QI1T6dDzlHpFjHxDTPM2AbYkalJ79yNKa6pETIB2cxr5Vgr0275wdkEYrw1XvrkM
pdpOmwPUjYs+FvuMMZETIdsw4AeeSDHBSdiaz2mCsFK3i1dp1E8VCJe+SUBh846anvbiDBjNFVmG
GKzZO6SpINuMLkg/yxUc7iu3bA60VRV8mQXPkzB4wyvuHn/SfmN7OFVxBTh+euRacsd/WaPCA/Yo
1B7j+qaG31FZ0ao3mw/djT/MITtTUixc/+g0sIR6cGZ5Q9oN5uHMtG4NQblLC+9hZUAtJSjvy2uu
DAKZzdpIdOKkbrdJAzIHHbdxQd5yh+2yjw06IDaebWn/w4OEdAArAATw1wbFAj7y+K9k3sXdMpd6
qHFr43v0uMgSHhhvXvoToYlFlhgW/ThV+Z4B1t0Ca5IJAjkzpb2A6vkptJGsPOgCquH1rNuvamqH
1eRxowTlS9uMKEAM7cWbV681Il0PPFjvtxeCgjiLBMd8J1pqqaR/FWZ5deqOGbJlIV8eb0oXvwlD
rUMXvHdtSbKyhUBVxvkOzq2zHpxol4YRssIqeMPL/9uA8xNTxGJiPYKh2GlCe8nKA7JkgCypPvNR
B/JufHGWM0Tarr7q3OUe0bqnURP7aZxz4aJ9mBrnGXCr5VdX1g9R5mQWznc2uxUHHjuwDZKoRGGD
Q0f6agzxNSG4dG3hIOmlc+716B4EyRkTCuF5/Aut5giHReNmKklZqjoMTD6YI2If13ls72Fz2AsD
TUYzqHQ3uJu8d/5VfV9uA4/w47K+ormCpOJqJMpzgRvYICAZe6v5r7bQpFYttx5JZReqwSsZFseu
8z/bjkQKyyIlDEFn5OQwN0oE08aKmvWiYTRzq/Ko9RqCy2h4xlt+E1l0zcxDaeDmK/TkV/HbuXGD
yK7DoVi5z3iaz1rzZTWzO1JTITi59GrG7msdnNm4wAIlT9jPg88M8flQmCbPynjwNeRsNQFTPPSQ
dqT768ipWiI+BJZw8mflqRDeVbCRNbyw24zVdLEHhwEPOuYu0rqtZHDH9LZ0AEVob00PEKwncnbi
SjYT98Eii4QFv/pScf0x6szaiEVEKWgmf+DnXjsPjFwU4vASCehxzMVhjMESHTolMlFupe7D4yUK
gyF6FzG6quKN1zKjo8KDQmnrx3qo9gyL6g1/9V63Ucfaquak6a/h6DU7hpdkrVqkaaps2GvIjBd6
N7P9w4uj7H6V+9GradLhOzq80IJGLm9NzNEpxLWeHbudmsshsS+uDnMoKagpY3jr/3vTY3ikyklf
26D6TfAMo79W71Sp0IHc+N129LfRGN6QaTxS8s/IJgBfYTbORubIfEWiHwklPBQkdnWjx0htZn2h
JaG96tCKpmYMj0QiFrATLNHJV8IIC+dQc40FW80BaFZUsaqoVL1Iq+nJ4R1c+S4AiMnTfr0R0Roc
UmeM/7yKUoPxx1I4YX3kWiCay8L4rH1m7NsWEkGXl3RbP56wVpnoTwx8yL5Dudpzs8ewnF7wuK9r
26P2Y7qbNtExFO4emE0+jcVSFeIWlilZpNAB9Cr5CKxin9fcX9ielT3wCxlpuB5CfU0E3V0wuFsU
sbh6gcSVUWiSTWL4DSL9CTAmQpWvjBQHzWOM15TxsBjjr6yufrAP8YGM6sdP1XHqyq02G0SkHf2o
PN8BCvGWLqD37M9LNXvv5Z5NRtok6YqJv8Dbvgh4XkwkP9ySBEQE8HCZHdmPivH02lYA3tVwSA3Z
b+BQuNuWVWcasshvldy5hXvHvJXOHQeq4sFZx1XG8nxO4oZFMG5ojCpWeT2K7rUXtfmaA07FjEna
yvKXdqV2fa6sQx4DmfKLeJdZ3q2OU+SZkm6iJVGdIEW6A/QufqI1LKAcRNSVDRpPXYmm+57mDevQ
PWpgsBBfmbeZJROQQmcHBzmTgxggLZuCXWkDufeg8sBSOHcQ/biQsfekcLnh6oEVe0ft5p9mj1Kr
DG97Esyr8XER61DZxtVFOjbHSF1QKeWkwG9BXZ6pR0D3DkeVmL+NrW5AY96E9F96iMORwEkexYwL
fCI1MZDHy64ZMGK4qFFmYA/g3w3Gl2khCHDBSYWs4X+L5neQ1B8aIjCZobiOsLRCM9rrmS4IcojX
KsZ7Cfh3WPaEg9uMIQKnnYGPwXTo5qJukNOnz4hmJWr3gA76hchKFDnEDvLY7vDn+FTVBw+U+XF0
9GSHqPtAbFy67D3SkZH33AIsc89RwyljptVvI4x+M0lwxArzk+d1R+FgvDTYQM4fYOiVDEL+ybRe
VRKLu69mE7knT/rsdfY85gXaWhIWSpSKAyMmrp5CMmUt/9Vt8Be3Bvb+1E0ZmfGW81hJCMgIL25+
Wt1mftEi8Wqfxt5hqiatP7BRJ6tUFfZZB1zWm14axcZ1mEO5UJg8ev9gHguw6qh2aK33KTLMqvxF
M/GdWTFYbu8LWay7KitB3RyDmTI9b19lI5ucIrmhPtgJE76IAysI1Wm2IYYHygCcxbTd0Qfpxz4T
RwpcepapPgdTcu5rRSjvdGpc42oMFTiwtiKpwi1utsOEo8RH0Fcp0pLsSi+OycVjYRXjfIKFUht5
th3YS0srINCCwJdZmxLsaJ8RlC9Ml3AZaaXjFbShtu3Giam9EmvEss4u7/xLQl5byDrJt/Or4IQp
PW5oIgUpqt1wN9K95m2ZrQcSlO3UewvYLZEI8s/luGcTh9YpgAneNajOPbN+NUR5qxTBSZDBz5mh
olNJUgZ/ODwOen01p2Rf8wHFnQY0NyZ4yYC37Nt8+I0DhgXA0HuSo7Dj+annYXm9cuckCKekXffH
9M1Ps6fEo+lioWwua2KhYCASg2i251Er7lZyp25cGU4WcV+RwmJj1CFXb9x02JtWoGvzUrs2AuEc
yeDQeA3KdouLaWyTj6nr8feXw64s7QxDYsT4ygif+a0nltzyZfD1vUlZxvqcXWcO0zIVXoN6bDwh
zSTKyCEKKpxoYgdIShui2tBOk0hiiuwVbNHMPAuflUzyV8VsmEL7FIyZf0CWJZ9DXWjrvgK3wVXl
rCsT2aCWJ89QJSS4RC7RPGQtxvYMjNF07Cfw66z1N6zI8awZWvgmi9k43YK5iCPG7KRBITVIZgyM
QugZTIKaoksJH7ChIrD95Y9ubJk/ELihN0nBmDDlv05NdbPKoN7UjVbsRruNPujU4GLceE3mvGu6
T+Sjq96nj/Rd3TjwtjIv7FDNiyrdBjCA7o495HcMcvsy1tazv2DXFVAB55em9Tt94xp2d4uTE00N
+E+2NJlZP+Zg2S6smSOntUvp2Kydwj6NZtUto4rfuiIgO0Hx72YbzcD5Vkfqrbac585rnzozAsuU
aO/JJZHw0MTcwERp/hGkvPQKbDl2BgypCU1MKFAKebCUPE9u8oEQDKN18I0TYoFi3Jbb7g5r5ZJX
tD8t1eFuruQLPz4O4dKrGH+gUxRU5CVsfLuQK01/GAMaALqFdqskscvh7DtiqniycsAoyPypirh9
CUcGpwYIaWBCi5wEh64Xr0SJFYs+/W7E6EMh6zIZDUMiwovsiIoNmbLNOMjq/Ov8T1+y76XtgBNt
tVRRUA2rlmZ9KAboNaF5hel6izEYkxrrN4t534MoNia8yX5hhjVsgukk3aC7tq7+jXwUWyYTjINB
LcscETt1olvMiMGcpCqBSx+z4fU4kpGbVNuibtDX1tTfOtWq6bLb6rx+a00YVlwDNGgMCVvpQPUH
uFxsD7K9PrXXuJh9yAZnWIw5qOimmCNaf0rq4TWfvJwuBuxd8RWJNNkGiAG2aZ/zIbRgdGI3ONXs
zsNZ1jr7cGRlPjQ92RZ/kcdxabHir5D/WrhWcBw8ZWSyb3M7/+LMIAUOq6tf4Ea09N9B12CZ0OkN
TcxHihe3wXA6I5r2DHUWVe7daNBhFgH1R8dH+Sv9mprIJm7ELNJFY9OIe1kMkQpRfM1sIwjKa20w
J+IdhukxPiMxinl402OYkfQ0cjxWnrq1MYQxUbA5dpgx9uyZ64SxIyXiLXcrG80jyEMtH+51jkFv
gtqqEZXGJRnUS3GGl1VsEp3ZfBOVN/R9X0hCqbcS51O3s3flvYwyt5ldYcCwCvWp8dKPi6lyUd/n
jodcCtOAmcYs2AGdh8aXZsFk8uxWR6SMpquI3fEw6ZDXa/eL1vc17GW+YWKNmo/pTBQ/egbUifeR
FEwNsjC/jka0GUM0/Hpn890jWF5J9uIYiBBw+BOotOERt0+GQ1VuIScI6y0NEX7N1PpQEtCZPYDS
D98nG1IHhSLWV4fdI5Tmve45n4ArxB5IqYwgtNVwj4TFmAWQ7XHU48cgy/cwqcx9g4gpR2aYa2q4
WLxY3ETRrvVqTlP10Brqt8gzt4q452VEvAKDDMwwnPomOJorNoSQCcLnUF/It/0aJvujk+16YOm5
MEL+X44/rzASeY6rYZdHgQ/aon24lrLXyRT8RtEBXzTPQwxQ2PXbNxFSLpvUUOj2Xt2qPWQ1r09U
Z7sxdCiaCl3bVk+6HWnbPHW+pXHXQ34e3iD2SxkA5Sn/MGGDJeY440e+441lpPC88U60xCJuSp/w
rLTlJ9OGZLZBqXOLHnZhwLFns83sQtIvGWjskXKDZ8XKtWIIgwc6qL5xRKGG5pwbUOMu9NI2Vwng
FR9DkYg6ZPtQsuRYXOvKvgrBDjUix7SWrMV99cxSFeJOAv8X3t6Bo5zsEU8BOe+QJkkv/IsdZBCM
PBah6niMyN1dhDUlW5vWi3pGRXlRyT7K629D2n73ASYZSz4sh4ZAJYxK/TN239kvPtw8fl1R6g+L
JNV1qqlnJyL9PHe+0Cf2hyhE7mKMXwmdA2ecPu2T2W3ueOynqDj9Njjrtns2A1LRikBs+DOciNk3
zR4CeChFZjSwqnVXHmymqoghRfKXLhx6lQz3bZCjY0wq4rqDXvsqYzEDVAo2py7gRMnRnNq8tXIF
1nmy8bj65aECeExJADxjZFA4rhuNNUZa3iOxDzBqavGjjZx/rfcNzSqh/XAj5085w4luGK+2Gb22
/sf/xWs2U6dQoOqD9s1hsxGOuDZdsWsNOJB6kt6zuH+uJ7SeiRLwW/Jiz6+77OndCUw6+WGOonOu
k21b+837aG/nw2sxaSBnmMIVnfPHmxltzcq4u9ofFmQYxonxk8N0R9l01zDr49GxUXsKZ+MIxTwG
fBcWVkpizd9oDQpPsqvdAtWWk0HdifNVi7YRxAVurfaNoW/OWveVEKFJM9/DEsYOAmF8sZW4lwxy
YdW/aMbW1LNmLiJxYEZ5fZjM/kxmAWNJi0cwniA12MNVhncqdWtNbzWhGidbtigpUjKs9DGSym4K
1zDkQvzaT4KJCTDPotsOreOtcN+/kej+48IluebEGq8qEqZ3UpbIbCymQqmbRRsxVd7K1pujPTKM
n7TqI3OdN0hKr41CiQ+dAgb2Nk38t4QEnxvik5zobulczSxLn+qq/tInzLh42KqLyz6wV5yoVpQY
K6yQr2Fapv/85DsYvy3L1C/026ekFwYGPjqNsTM/oqrh8AyKbllM2TVz4ctwJkM/9ZmIsZmayW0+
Npz2GRVm/1TkM1IjteTZKSx/p3SDSUyHhTjSMjDrxNowCS/3aKmx6JTY5SczGmcg190y3JhlOUQm
bfScI7f3MRkOTarXmynVmktSWQQBo/FzPWRlMirXAsLDEu6sPV8HtO/4t/7MCFdvSll/ai11qDWt
+9RN6VKkNIIXdLTWhT6Qj2y44brPiTySJD6uyshml8hGYqvh6lunTX7OMi51m9Wih8kRESIpe2O/
CsQo/8qyv6bCB68Zume3agCUgy81cL6N777XErQOkP8gncxaZ7rpHYzKJtUowBak0u9GaLA0E6kz
OOdPt+XNVf+oIL5qRJk7o5/vrXJpFz2kXJROaG5YgTIU6etBcbJN7SLj+QNUbP/qbDbtwKInQdwe
mgI5aXTAAoA2fAg5uV9UySs3kxeNNGUXngtsSGm7UmzGWsHHRva7AyAg2zls++5EPT3FZc+fgouj
/K3ZaeSpRjmuFUyZXc+/SY5SJ4EvqFiprYipUD4iwxzsssc4X7n4DR3RozO4NiiZFoOt4+r2cTpU
lrlm3rYHcgDl+kawNnGRBXAn2wivMfflYhy0XWElr3WufWX4P1jb/0fceWw3rm1Z9ldyVLvwBrzp
Eo5WokTZ6GBICgneEJbg1+dEvJd1KV4+sSqzUZ1oXBM4hDlm77Xmwrset0DdazzoHqyv+UEHplMI
9KdHqV2UjYxXp4P0XEuqrykF9sORhxkHiSeFwS0+qmTBZVU88ZZVkfBCqMEYwMbtMk8m9NLFHcfJ
soFUQbbS7qDguqcF1hl4uaNJtlEAJ4aHVirKfaPg8gXIV0IB0PLqPT4iewqPKuef6nEgSUQNqHTV
pqsRGRkKK84VC5Teb2kOdcTK7+mzpQMfkRHlgxPvSdce099jb2yQsxqOEuw62ApOaNTrHHDWTO5G
082reGGQnUCqA1BVw8gWxR6iOeuy7HUHwPhijKJCLG7kQDDQ8uKWjEwogSgPq4RFCvhw5Gd59pxq
AmFkdpRWnK6IN7HlAz6XEXoLegVk55VDKNyXPvmmJO11PIxgO4/s/DIZEIxqPIM9f2/i3ETzE78S
h5CWTKBEBzmkvyjrzAoltl/CW0CIrzBCShrU/rfeUp4SzMTJVLm5g+lyZxK72wEe3TITQIpLwTNw
XHKIMfiQRNFL5QLpldw/lAf4GFEjeuhe4A5nB7JfxeOzAXCpVGhIS0cNulWnwE9JxNkwqBjoJObc
w7D6E1X9r9DsbwnQ/yeu+78R6f1v07q/xYD/u+DvaTSnV//X6P5/RnpLFrnb/z7Te/NWN9Fblv3H
oiEx7XdzmuX953/9Z5i3ZMj/kDhRm5JMLU9SRXK5/xXmrYv/MFCvSbJGFVqj+f1XmLf6D92gtWZp
qq6JEH4ZCY2QKcxb/QezrXn6//2/hHlLqvq//qP6Z4r7FDpu8lkR4q2gpDGBFkAY5UrVx9t9XIRk
f0v/ex9ScwYrEe5o5q/1DJn4KnKqVYSmTvePmDI4K9uAmx1KW/q6/ExeVXJVy1fFS5Ee2ph78AQD
N+pUB8ufGs4BYarpVtSeBTPnKPZaZG9dfWM8t+YsTp8ynE0kNMryConoMC77onZHfYtBhyTFpdhP
exynxrrA2WODzGV0W5qtQKaA5cGnXcfh7lguNPNOolM2sA9EhITKaYCZIgDWdw1lzr/JR/6qRSHb
7I4CiQYVNEJ7/JTfGj/VbQxsB9hNG3om1Fk0TysXSu8FEEo9SvQAlWejg3IztU2c2pmLXrTZjVDA
IpoESerjPlJH3PaJC2lsRoqVPbeU3TB8av3roasXsbnUDpvWslGE6c97HasupQCJo93mMBA7O69Y
/ieYWDA8SUe/q9mSKlBjxeQ2I5Cku2mHBXVRUpfUuvNz8f3QY4Wfnbyr//qmT1PcJZLi//7cLckS
p3KPLE8v3+lzhz+Zd0Syh7veY3T2hP2chb462y/UOecwZXHlet8z4//1np1cj8/g9HqR0o0oErge
nW1PtTPn+G6+UqOxBR9dKKcq5+cLKtMP+NuLfXJB4/sFq+pAywdR5i5bALy3s24lWXcKUTVzkewC
9t571DHqYQOfJ549SIGTy15bvAAu47xFoomjijeS7o1Y0Cg/YI6g2a8uNBqEPKtouKusJxJ3rg1b
mob192FriqrphiaCffg+bOLmelOEab9jM3X0sCeaKbo4e88hdUlW4+gWe5suBFmseweOQ4mdz75y
56ZP/qchTFPGyZTQmRKhDRZ37uBlsjO6kWYfenBDMKrZ9vBhrEwOai4VZZ5isx4JmQ8w/nnYORSK
/pwG7dCdBPfE3t+S5HVwi9BT4nmKagHdHtoCyjgMvgRp3RzvS9X/+QdcvYdn77Z1tLS0HrVwp96V
T6PbP8CAArI3s1ygKdQQj/bxiYBPh/Y2ITBXLn7t7p296NAka0EleXO3dwm1dwxP/kQfHTjZezAn
CnCee5ZD/Ulc5w71mqvvj3ntBTp771N65I2k8ALJBCTVZPZ5SXV7xJC5kMYdNVDqCB5ar1Kl+ufv
w5UIQQ49jQpS12nQJsL7h+hmLVBpk4zRz63YA1twUN/A8aMe0d7CAyYRD39lga94obGDXai2eCDB
lSaPOz7Vt9xsZwv/i2hEC+PNrAHt8tAGjvg0sQgJUsVOg36VmsRM3CBmQ4ADx446XOUdn9njwbnF
op14RukM6Il6l/8mfG4/CGOH8LJgBvcI2DjMWt7Hbj70bniXfFBA1nZt4qQzY9fAN7SNLVpeOiT4
998JPlt17tFJXmLiyyuno5Qr2fDk3vGhz5oPXOct7wfKtNvxzvjNjwp82dVW6rL3lA8KNPQPR972
Dzl5QCU+wE5iLngtHsvBo+IY3wbuwSM6s/Ak3dfQ95lUVlwDCRNHXQl47opNPnM968ciNt5znFe2
YgvxMtPu9jqYONLRtjI7y8NCk17SwzaRF3pONeQ9Mp6b8amgGb3C6Npw8CEm8qhv9WF71J6N8eXK
63txP0Dr5r/mH/P7xw80pjRpzEwfv76cQu1eYhfE8Vr9OLjjAqIc+TtXpmpp+jt/mnDO9iAZcZM1
BsZwVyOekHy5d7IFyh20BLjUWfNZypnA0yV5xgRKgV4xlyjtkivThv7zl6OL4vefHo2BTnYYXy6k
UNmXwQstNZhndPz3ntXPGmY1XGo0QaqVcI/Vpl9x6Lyz7oQl57T60XJK9/CSLUpX2GqfB7b9AxaU
WfExsgkhfGarY551wdC54rpZm4qr3LcPiqNzgJ4lDm65DSL00SHm4FaeYxx9EB2OoDsTV/CMkExl
EVfuzw9b/nmu0kXp+y/OKCsQNMYvPt5yypSXU1k4n4MkL/Xn6QfO69HuXcFn/+VEGlgbUONLA9Hr
A8yGW+RJx1/1W3UDtc4z738em3R5/f6vFxEw+fexobNKGzlnbPIdgLLb6iFHWsC8kdoEsIPuIRR1
l/y6+hL8/C7q4tn6qzRtoOZUqnb6LygOfG3zHN79iDSXHlrBksbLSZ4L0Il2xZISgRV5IFaoYOaK
aB47AP56yUWhR7Q1Uz3JK3B85yPuGDRxnT0GS3a/ALZnCN/v4uNilJfxG7ZucqASLMXSPHVCBMR2
7eyfZN2nMjOH8Bi+MO9SRzp6cP+dZFxGktdSA9JsfAep1626a/vD6Xf++2+S4ub325/XCXHX08cA
1gbN3hy6jK250xSm2LmTMuH9/Lz/bDjPLyiLdHYVDSmNbp2tW0m/7wVT0sMdBmUXKbtXLeR5YcM5
cGoWGJqjN70teqgwbFghbMx5A4KV4ARXFnDl0kdxOpCzGRAlQA4unl9ubmJ9VmyRCrA9RVpI7fk+
9dknj+0tOJXlFql0g9l2sZcd0ip/hR5NJgIV1saL8Fr5GcFtruzv54JjvKa75JEajrX++a5J027i
p7t2NnVik1Vb1WSrs/+i+y1T/gcMSbgdFTM7TNjPS8f50eb7VR9DT725cvVLh4i/bpVxPmPSCtPr
cXpmxbpeDJtgAbrWE3lHmaMd/erVLr2TCHShQ2mSKZrn01XSQNTSyA7bmc06EFwAcHRDTOHLPPhR
uyVGc9BuMqjSEbAnN0ruIaQVzcbofSTMM452nBwJqzceIXL5hCQIvwBX6Lc6MXcz44D0wk4fYH4o
5aqHmSe5YumlNueENZEqiUNRB/e6U1dzkFgcXom+Lqr5yGm1dNhD9V97qBTvSKHz0RXBHsI+mUl0
xJYWNIx0drCzo20qs9o9ulj0Kb8FRKHP49zvXIttGtOahnRiTfAaIAMWuYTYh7W4UFvH4mTmGvns
o0MyBy3A0QqfqiIETNntN2pIUgxhHN0tvkGJk+K90nr8yxIsJ6iQnD5xuMBKqStz/fgOcl4Il+3w
0LU3QfQgilc+Y+nSMzIJmZEUkXKH8WfJOTk8CCHOS6kJpu0v3f6bcln6phOvKV/OUKWGztWJ6tLn
enJB5WzVbtFwhJjtWSd6Z/iiludGu+qZEkIBRKJ0n9eGXzrt452e0Gqz6+TKD5av/GDlbA2V+q5V
iuHPD+bz20M7avA+IkCbFZjPHozAYSc83iZvOPdl3C8Lw5F/yRIs1Q29dWf/fuWbvLSAnd6Ps3Wz
qUIz0kLGU36B7gfP0nuCyta3sfNl5OB37u02WQi6Mx28iePb/Hz9i3sKkwfPFK5Ymnz+kYpqdYyB
QEc7HAbdPdhpAHKACDsHO6i44/RF/I5fwueR3J7kn9UIIsM+PpI5C2MDtFCzCpHq+xXONwfFG+rP
nwd4cWNxOsCzG2RJVRWVeRntmiULDbQ2lDqz6n28lcbZGk/wjHY80qL8ynUvvSiGaFmiqBuWKinG
2QJH6hlcSNRZu4gGu4sfl5PRMeQ8Rk0+twl1CXFnBKuJ2zKjQw3nW8GOhkOiWoBVN10hdkzrymJ3
6XP9NqizxU6ijJzRsQ55WopHy3rDyxqsWTZsNjF+cNMl16443d6zFevbFc9WLKlPYAbFXLF1igVk
Mu8wJw1zsV/0d4i8rx0tLhxnTq9mns0OA1lEBN1x08flVOYaN9q7dY8i2JZsOtXv1uJ/+vvMs/kA
kGEejyNXRPreAbeq2bpEQLcpLFoEqdIC86+ujBdOLt9+5dkrXQD4ExJy0XfsCcWv/U3j9yvlF1SZ
xAMdtQNR8LLfJm4y7SZ//pqUa5eepseT+R5oRZqL08+FJn208xvJMY5EzrrYQF7zZT8Xd/pr9ILD
F1x0sZDQIFM7QlL+crDD12EH5VPbjJy7p+go16xZYmdwlakQoeMhthgE2eLnEV86bX67WWc72yFC
HPDnO8y/RHuaFzlVPHRPKJ2keTufKn9j62pPOffq8Hrl2he2a9+uPR16Tu6WnOpZdVC4WwccUl70
ipuTwA1b+zV9c70rPWVzHNKyd/VHT+/5+VcnibKq0lWgeaCeXXhIkrZT5Dja4QpaDI8mOzWaxtvc
a668EJeKb8jG/rrSWf3LGOtOMvo02hEd1+CPl5xEpg5WODkoTJhcWG/YkeL9pRXoCCgSrsyz0qVP
/nQAZ/OsqGt5iuYLbzxocQyQboNUj4SMWaA4+Kr9ZMZxnaPs1U9huoc/3eOzuXSIjroedZjykajC
HADRJkE0AOZOc4L2YvMRVF+FweFV8aYKGcGMxehgLcmpKCm8dY6leBK6Q41QCRm9pOIhDZ+9FWSn
oUdfUSfK1TlqJfnaI5umpJ8GfjYlt6jejLbkkaGmctpF5rEavqhe7aNZ3v78BVxcBU+ejnY2ISt9
jgHtEEWcr0fc2bbceubxQaKhg+jxC8x4MquhJ9nAWnlXWCFdWA6J5mCeiYctkCrlyvtydURnEzZx
kYcBT3y0Ew5eQwaODQ42H33oML+KL1GxZa+2A3FmOehD4b0ry2kylefG6zi/tlxdnE0lUaPjZ6i0
DP8s1yfzw1ERzc6aJnLxV/qEvCRC7LjLbqMdekJHcEnU2SeuULnHvV83diQ/IoG4DZcmFSSvftaw
+zUL9IgATbysuB+OqGg9eXSUcJn2W/Itr31sf3a3f391/hrw2WRKGkSYmuU0ocFptOWnmrDimBVv
/whXcG+4Cm21KcjjztTsxuucw5M+j1ytX1RL2Fjh3IQtwMz3SUAvZAMJizqb52tbjkuz7uldPZv8
zBzoj9EzyNqB10x4cfBFpXkuUbE5kFVnAxEe8Ei541zwrrzulz8tS5FU5NG6er4baLNKHg86J2Ti
MbUHgkWX1bZwgIs4A8auXxhKF4AnQc/OBhVvDMWdWH0jubBKnJ9Hcqkfxrz810jO9gjSQNahPo1E
9dvFuIHISvyipN4S3TEOd1m3NbINLc/e1vxujXMgWhY2LVfSazAqzSPLHm4VlYarV033CsAXGJ3l
8L7fRb9wKf9Tc0CTP/wst/98ga61J7+N9mxbUUmqkuwhLTFa7Azp9BK1M2rtPtpn2QU/6P58e+Rr
D+rsRS5TCguGye3pP44e5jQgTprTdzfjq/SLszyJC1TyCtqUhw+0oanDIo3+xLz2qk5T7d+/p7+e
0tmrSiZMIIQZvxs1suRJTuwGIX4Wms+0uJWeRondzqgTT+eU5FdXSfZRvSn2j7G+/PmGqJd3DH+N
5Gwdb7QjzNiBGyLmbmPawEC2nX807mpKYWJyEwRfpJSTGI9IrgpBBlLsHNcCRFQ/NqmwAPoIQp+S
Ck2lR3RXeCcLeXOgOA6Vh5/UY6XtXy1UAQf4GtinGkj1++cefa5ya8XXHu/FKQAJBpReWDGmerbE
DRoJOyTWTUtcFr1h/1FZcN2h9AcBJ9cCHJJ8n+k+SsejPFdjaITPpX6fxy4gXTiHJGO5aNLFCJyF
d7X0eXHH8tfgztdE0n1STFMMrm997in2vI+eQBoypmaJhAiK88OfvAH7eI+RcddFLoonizKTM+5q
kIy0t35++JfKioZ0MqKzNRFfkKioJSMS70Y75Wm6qSvc6AuOMcC7brpt9qvYXLuqfPGVO7nq2RQV
GQPqwT1XxVULUgId97bRVwEsXJsmlAuS/kiM4sx84XNM9JVkVy2blGstgItn4tMffzb3FE2vDoow
PQ5EtIvjOs7p/SRe8EB9nijD1muvX/PSMer0mmfTT1+XIpYNrilR9Ui99rDaUydk62zvP0HmEFMf
LEPZySOf+l/mFn6YvVx55tP29G9Tj6RLJquAosh/NvYne48kywRRzqpohwI9bzzpVVqwqAPxAxbK
IT0W5vuPsHWP6by6pzXpGQ9XBjA93p8GcLZ/NiDANeTXRcz5sNlV2s+6o/n5AzkR9ESyK+/45b3W
ye89mxI0Kxy6CkgThYiDAQrsUQ92ab01CBI0M1IZNt2b1kAWXUR2iSTXctXUVRgPu3ZEg5u8Iwxs
UUtzXMbRPFScIKhdSb2LskXQ+ftpiiaxyFZvxoKIwiu1cO2SfseQQDspGOJ4YpNC7PQkCZskb7qa
wr+8wfp4l20DikWtJ9IFxzkd22W4KRbmUtykS47e2W7cSMEi+Ug6EkzskIYA3OjfwUPyhfgYBCrf
9EKByL+V4bytp0bvTHHrmxj7DQwa0wES/BguyuQxYwWK4LPM0rv+Wd+iP9RuUFsOm9LHDbyp5v28
3ZU+iXEvH+075XZAaeTrNfzpKD5mJc2vVu2cwkRpJ6TREyW+UJRFqy+hM4qtEyc4bKbK4MBJoIy3
A0RHZYYKzYTEbbo44dBpzRAbf5IXPoCo9dTFkX7trK5nqLos0aYWOzPxbkqgoeYSRjQTAQgWU8Hu
5wHMLlhog60nUNUeS5VCX7JKYi/Zu8Q94XlfJnnlj+pzJVoIPN8O2Uterofga9+Z+BCeaQTCvapX
bMMPFTjvw0cbrNJ+ASIH9ynqGJJKO/569EI+/JFD6dTKvMJNQ8RG7B9qG7gajgup8iOMAYx2pKPs
xoodrCGlW6ANnWKl3orsBPFaJKvD3q8CfDK2SbT1vAhW+hYKCQlaK8PAwzxTfwPi08wHMd5CdB3G
l55G3Zv+mwGAN4d+t0CEgf4t8JoPwbKxs9NRwPam3pBfYR+53pqwWwCPaeI28ZaHUSbcc9cCWYd/
ptoo2YhQOARHgoEs+GgwCGeon0NItSLgORIvPpIKi+0EeGV1AryhbOrjxjRv++pjP6aIA5+GF2Ki
wsyL1XvyB1o66kYy+D3WQQjcCmBH1IYHGeztgXpBfa/pr6P5yVemcaMMG1GKWXgVZDr9MYlumzax
W+W2Pr4X3bbB7M7mSIQPpHVboaL0lFROdngKktHXrAfuDbjZQYNYYIZeeLhrutug31jRa6SW9iRG
PFrg7Ch6Ihncp0/BweelpFc72/sZyWO6jcm4t2HzBl+UZOlBxkCeZvly/GweTad2iQiJH4zKrub1
lAw+13rPcOmfO9A3gpj0s2USLeUYLhH9HNF6KI8kw4ZEMT+VRBsXwyZZoqkQ51r8+2ByNMFEXN4b
exB3waw+IvhQ3+R3AAXH9GawwAGQQd3sMLsBsoh28koe10l6kxqxE5ogXt9KYlEVZaeozy1kaslt
Oq/nTh/Qy+Q2aPamfSsON8VQwQnfQA0UmsyxHkTFQKzA03RHw96T2de4cjminHxVesPp0LNIiQBy
4eA3yJ51lcPwADYYemCtfpBvAPmSpAqqGHGxahtc4BVdT0uZ7ecIOsQbtk6Jr/y2CJzT8xVB63YH
DwCi++FWkumw6wsilXR5UVmfSVA66r1+UyUrZVshzYekoZAqCuh6QGyZ9IuyhynIrihuOccwIGrI
xbpM76rEPQIEDRziO/Qo9TPrU4Vg2fGVyf3vqMEMQxMsZNvZvEd3x3GJ6xwaboaS47C0gs8mvevk
x043YY3DXxh4/9lt77VNXb51+6NfadskZjZDiEfc3j0CeyxlKr5RaZjJ0puENbfoN5C2KS8J9736
rAnsgWeN9qsDReeLGH4Ph2VZ71pEpCpln1n5DlOv76fqpxLf1PFTFHzqFa6BtxqgSda4MH1+XmH/
7HL/tsJqimXKiqFpsLe+LxqjaNbimBym4gteyN6prLkEBn6GzC9hwTreRq2rmsiQHBAYA5oookVQ
gDjI7dmOSMoauzO2agWvTeeqb3sDorqLSivb+8bhnnTBg43YDxcegFRlS/LTBIMZY7siqJ1SnPQV
klgNJhyqhy04wpUNhHxxA6FNlRP0zAqbmO8/r8j6fugxtu5y064yZldwrnbw1nwx01gQymfmlBVi
pxq0AzKIZwYvnwRvBM3NMZpbjnKt2HXxUHkyoLNd3Zj3qaVgSac43jsWXYCKVHBkzHb8RlCcrR4W
pa0KU4AjNROI4uqXUPoyc8mneeUAdLHqLemGgQvNQFH+Zzd0srsTwj7e95U2HYAkr+zX5bS9JDYF
xhk0HlxAdKbJGsbV/2B2u5wu9JUq4+Wnw6lClykOc7g/e/nAtqfq0bSmmzFgxQKgNdTe/oh00NFI
F01vchCobi59ws8EJjxL5oNgl7RPaYqPUK097ffPn8PF4pUi4fazJAnl+3mvOidpAU6GMN2TajEy
DHY7NGlzXxq9ozUDK+z1VGUyVw8XVANMuI5Y0elOSsBqXEWew8DyJVdHIE8TXl7k0n3KJJdelabJ
l/bmJyM9b3IPXaPtMz1gytdWne5ECBKxRILQyggsd3oHucEEon5ieoPEVYDDSW95sUoKcFPiGfAa
JAnsC3+3/MJ1U778X7Tapq/rfHJRppavCsjPoMH5/etLKwN6pZbHu/hJXao2xYI5O8Jf+SKZZy7i
uCslImX6eH663tlxQToS1YYTPN4NNoFVPiIs2m3U9/j4B2vVYo/FbIklK/eFDwnMiN0KToLB9t1s
nYbNJD61Zqmi97APLO+k4ylQDZ6Zm3yi151rH6By8RHqk9jeQNQmnlcCO1ryOUny06myLPxgcMI5
MQRe9xq8QlymV0ddktAV0ggeA4elp4QJJfevgEHDYRPtfeQtVbiRbLV1G8XJPYWfLbwIvb1X5n30
G6KOaEFstLPHa1Vp+dLhVDkZ+tm5HIBp0Q1VGO+eNj1JNGzL0RgRz9B0TowH+2YCyci7/rgh2yZN
H43yhg/EQcs5J8npaG2ylHXh4Avb//HIzmZ8Q9IjNQfNzzsgL+ujZ4Albtb6wT10doApv3VHxJqp
PaXDrHQkIU/5wpA2mrKUCl/CURraVDML11xdV6ZcUrRh+ZHRzkmGgeLg7IOIJp98DX6O6aVe1Dv1
Mc7cCFGnP9D6ZvcSL7g1EGkiV7IL2p7gbOfQyZH5Yh6XqDfGnMPhcV6pSSuXamGn4zr7cAI9LuVj
yVIw2Tqzz9JyKNj5wbJ7hDgSO4UFrW0TgxpsEWA8w1GKU2c/uM24NFEYObipqy2WNI64tENIUqN7
hdFanJWRZ+5XUbeRi/k+8qTuyhp2cRY8HfjZmVfsrE4XrD9r2JEVnU8393AjBcqdmiBZnZWhJ2nz
COoKST1s6d3I051spr/sX4t8SWDTrM+WgrSREVkxYuda7/NizfRkgOZZc4s47LySU544ENanlmOq
tVHqRWU+9q0jAS3r3LZZBoEL9zGzR7e706MXEtoMdpRUeBHc6k4peEoyL2uS5eCwzvoncuVVQNJU
pCMXPD4BOmW9sO7GdS7NIvfqNHVpVj39CeeVP00rihaAJh1q7MeN+GtEsV7A0sNnzgEoR5xWsVh7
PdXH2ucTW01CtVuZGgDM9tKyJ2QfDp/inqzTGSqLhT4lqWys19ZYj9fkZn+2dOeLgIrR3NCx0RFv
eDYBqImFwmNkR3tEm1ndjK6p3rGlJc7HZAUYOC9B7JvaHMStz0xn3C/QHZGLeLCbRULGEifhhV4s
6soLrbsU6RZdVhAsKYZdATc8e/m9fWx+CfGVAs7FfsPpwM+2hkFJnQEuGG3yj8kmEtkVvXAsdrzO
pd/4gjv50ErMufTKCVDCWZtSBkMSUavOz9ugi6UkvH+GCXIDDed54a+3IE8LMIOYp0YXIMV88kH8
cWapK6xgJDhcueDFCejkgmcTEFBPc69lXbRTYF3U6EZc8hUP9J0Ft3H2mpu3yyGedYvJKiNd2ZNf
1CdMPxNrmG5SVzt7wQ2tLeDZc+PL/YfpC2g0i/4mmiLOPhr4Bf0sJPXCrgoHFPJ8uCYPuthtPr38
2Vpadnq0x5vG5ZGvIgpyJI/gQIVGAxtcYinQlmN2gT+OBMAGUXhkzoVRPj6SSYJ10uMALl9bES5u
zU8HdfYVsbaLkJF4IFN82huIvJjaRG9HMJsTr93hbsc2SRUvehK9ZK7qPlAXPpV2I6+G+dVbdGmn
pBqKJqOTkxX1vLQ50kitRnmgMEvN+8jbuJG8QZobnFQSkmJjwCEIuKzCj0lHxGVZ/PHBMSqxuFUX
B1IOFvKthUS23XDIZy/48+t7+W4hsbQsjg7i36yThb4Xo2PIIwReqNyqSzObh5mfEXP3HMqk7i0G
Y0E+oHBj6DMK5VNFYkjmwScOQub04crXpExvzN+mwJPhTF/byckOin8Yi3o/CS5ZDGU3diMnq9ww
fYqpWRbarX58QWIIv4I/kV6VQPiG6U/+SfcpuMVc848uVUynkBFdhCoHfWgCwwMRvg8/37qL2hz1
ZKxnWyITeaQQVtOjddIb85NiyqadgWJwht+tDxjDvtqAv7ienVzxbK7Jgl6OCxgh2EApu+k3uvJA
kbD7FYSLMQXoufe1yiVzcQQviNejdXV42HtH6W7b4GniMoK8MPB0kBgw//lmTLuVs+dmqgrQU1GX
dF07P322xF3E1QhcLlnUC2gh886D9Mem+efL6BfuwOl1zs+O1AxjUrDySXA5OW/ppLU3B/lRegfS
2z/HjzkFCPppz4LlpI8QcStCLm5gWIIDz/3GcNPHiHrjJ8D9/XTkgMHtlaMvv1KZL4gI0/yAWC7g
tEj35vGy3k3OUAju/SyaI5FH0TcvlvBh3Q7EoXpjkmRMxdakiEu1NDvO8owEN+DSxp/X7upkcuHs
8u3Xn0330tHKaxG3+59fr6P1OzxT7QzDxbHb7vN3TQSUbke1Hz+qyqx9rlHcEFrpSW7q5dkdaSeO
IXzK2uaQrDAX/vxoLq283wZ3thhE+yLP9YzBTSqHxm44+XG/10d7El/RCv/5cpcmLlPVMfmjz9dE
WTzbP48R7Ghz0IR7Rb2XOl/EW++nEFCdXP1Ah4YRot6UQEG8GimuaLC9d8XaC0Vgxk7sXHs00qWl
GJi6KOsmqkSNCKHvM9f+aIiEHmQhp7dJnEuTA8+o5gtM6YgcHmELAG2ZWkQP4L2Z0vL2VqPFk8Oq
fQ8fk3cYalTwgagCHbQz8rKwXcylm7h39+2rZMwIIQ+UaV+t8ZqpvIsrIlMUMFCiX6zohDSSF/pT
HdAV8ZTlbQ+o6x5YsWrd690DHEgB6dmkz5RUL0D0sdZ8xSYYeiNGnvWa3cW1iwGl3YjP+3bG21Eg
eapX0u7wAUUJa4WAeF2932Nh/WD3TyBjr2AqJUY5LEE7toBhbPzHAn5SUuRJCJy1OAbRmKyPt4C+
g8fWy5/Nu44dqNcsLYcM6h3GzGr029I7jIJ7tL5+fkMutb6/PZHzjcCxEUsx4InET52rIQhP/eP9
ZPpSvWQ5zPMrS+nlD+DkDZjmrpO1i+5mKyoJcxOCInbBlPVZvII5Gx439v47oqJvv+6sAikNiSkF
R34dwb6+biPAbexJByu5SB357q+cV60LK7OpiaJpqtQXNVge339dOxrdsQ8C4T4W1ildk94g2uSj
5LWUl2Xpq1AU861VcOBzyOiMB2zJ0GpmhUrD2AHFhxykFNxSeYiPsDJsVfGt5tb8Jdee9iK7U8s1
fGz1O1KUZtN+Pds/Hcd5afqGSATPnAaaLvjIKmFpEBTyRGgJEUx435s1EW+acbM3yBaO5+Z+URmv
tQrheca5MyFn4OCRtoOWEHU2La72poXV6JAB1czqBttlWkAHmk78NFC030B9gzvLqwDLbpXYHysX
bVhRz6PEp9dBj+OaTuTSLuLbfT3bRehmHmhyzH2NsArio3DBetCU8w27dRELfOS7awr7S5gULjnB
UrBvsOU7mzqbVhF7TpXCfQlPwDnWG8KMD2thpfuyPkMgMzxB/7wz7setfNzyCFLZMV+ir1qisi9y
pwZn/zDJNgQvviG903y3XvdzcRnP6b70u8mnT0UNn+nBhWRV0Ky6stRo05d7vts4+QH6WWmiUERc
AprJ3L/LHqS1tIPu4hjzhMkNsNmnfseKnL93tuqLtD0RLc8Up9i1kh37EMMELzF3cKs2vek2W2uT
PFPAv9U95mnztXb5QTMcaRvxndrRmu5Vj2M08Y3Wppg1gFu5tum9VJI8fR762bJuZJpgageLV4BE
VjtT1qMbwgSDTkFZ8s54sVaQHB0DNCh993VIVzSbtXc9Rp+pYavYrQ9XUJTcq/6WS/ZRU1M1TaPg
Z6nIM75/9EehLq0ukYV7vosWpdCBluhcciyaBIQiuAb0Ok4mcP2cyEM8MUvfiHIjgQgUDSh49zjP
+ZTT0E9zT4/RQuMexfaah++B/rudrJwVStmra/GlbdLpqM+mKrVRIfMT+n0vxouINCEVKs9qdHMX
CoOdaJ5x3IwW0IJgRiumou7z88JDUsel95Oznsk3psi6cbbyVGEVCPWxFiCqIjgpK2AMrZPp6cwE
R1FZlj0KYP31FylQ7aF/a5VP5UPrbEXcSgSDa5k5U1RbRZ6JITfcpOL8oKzTwjEHCBi2/hiwvSG8
t9z/zkZ809VdEr/F0uaPLY5cXmyepHdZxGPJT0QTHSx3qrVTeQOegUzgI9Jw1HaxXRN+vX8oCSpx
iuOMwLVZK925+f5ONBZJgxf8j8e/ln3+njDYwPDNRhe60mzKPzowPqKsNnXC3Dg3gX3LawXksQzJ
NliJ0cegbQX64qoAmpmi4E5P/F5fHuPIyc21PvW+K7vFQZP4YeUZ9MPjEAymDsWRnephCbwu0zeZ
8iYYd+WeTOJnYXwXUCaZkcGE/NyL7xLBd9JKjn4Lhw9lXKfhVzF8VoEMoJFI0mYVQbYTAhO3BAIf
+PsmageALcPToZPJpX0YRr+iU5ICNIn5Qb1XW69av40OHpp5nIUldN2WkJy3WNvqxCxLqQWE7SHT
NnuKCeMUy9jAsXgaklWqYc9Qfk3rrw66sTM6fIlbMmBNPItScF9LKzV4Na1X03yt5J14fE9p1hRs
1AiknCF8IpIK/MeWSk3u5SQ1mST27tL8TijfymZ3oPynqGS9iTh6inmf+hXJjuFnglNJuE/EFxNy
dH74SuGSIp1Ajt7skmotNQgwbCFZdeQqBL9NAoK69usQf+jJQ4lmijCdUP9VDzy+BxjSKKMN9SaU
3k2CqdRbEiej/P2YvWeyl9FrTm/07D85O6/lxrFl234RIuDNK2HoKUNRpl4QcgVDeA98/R2oHXG2
xNItnjhP3dFd3QAJcK1cmXOOuc8wPN1I8fsMdJosPMu3PdltPvZd6RT7V057xry8XK7zOkuPaMgK
YaKXM3CgiHFn9Llw328mD9/nSrV+F6YnRwdD25QwHnOvMe7kl44NvJnPenVvB8pRzGyrfVSk1wFe
eKJvkFDM6quJaMSXUoG4uDgzkRCUvZBtBIzu7Zqct9monAIEsc5vvbIi7gNSQo6rg0hzAdnUpkbH
Tig2IJl47nuMvNFE/hpUuA9J+yCLp0w56OmaVyW26S9r0YEi2iJdgmBDQryWRediXrCyk6TvtAfj
indenfeIv74qFmpRps8k/zWRq6ZC88/t3PUy1kSV0hAmOCJYVdBsXG1lUFYET3RlC4MgHMDDdqAD
Nv84h65Mxpn0gBlctZCFy4vsFLS3kkAaB+0gf9viaCuXKOa1Ef3i7OXWzo8lSs4MucFVyfhPnWQE
gCg6UGZYJnOm7xuOHuZaqxXp3L49U9NtJUZvdDEZZM8KylvOKOPTRGOcW+VgVS6K+4RS/to49sej
w9fbuGi0SH4rtHGM+yl4rdZ4zV90YvYW1n7uaRCNAgj5Sgv9JyPvtw9+UZMZ+pCT7MIH70M7kx1i
U0RQ9QdlZXGGnpWq1kFypc/IuSrYnoulv96c/37lf4TMX44to1mPvZDF/9F1zHQxXyMTfBEbN8CP
UK0CQXCacN37CHkXmJmIy/hf9Emv3cVFDdQDRe+g0c6NvzPdGQpI5tiGEwEztQuAFMjGI5QJFO4l
GfETcy9C9l54A/zXf+/eP4lLvj6Jy4N80/hWQBYDuqK7+pVo1pPx5L/oH8KeDm23+Q9PD7cUgzky
Iq78jK+9Bn867l8eRjTIhAkPXHwupzVS5G6nFRxkp3ksDv42AcyhR/8nm6NJ34KGpaHIlvhn+Pvl
qkklEogkh+ER8io4NkZjoVefHeveckdP9ZD/lfyFodhVXNJPKq5vl76o1costjrdj5h5MSGQlhLk
bOVx8vda/qLqz35y7KJ7waR/tNXCQ9hvu9lMuJXiX1JN7pwd8OOHyVCk22GoXVp/ierJ6r0pPw7Z
Z4IW4lwRx+PFw6+yWhuqB5S+2p/rvYTqUd3JkVPfRGAcoAfvKc+0Iy2Pf79O2k+14Nfv9mJFU4RE
7iwypI/duzY8idMqe2iO5WmyvOrGYuRMlgikXZd3Xjmkz2y7aGGO8rEqAC46I/legZuBkboxTgVp
qs8UGik2jjlKaTG9KowrgdkiKEJ02lOCLMzSi56yZ07Rk/RYPGdz90ZBYvFmZTvx/t+f7c/S8NfS
wTqt0/USNcaW31drqx1y2Sc1+ZjWOwVupiA4MN6daMRhYDphvQu715YsTeS9HewldHL/qfiN2lz8
+1Z+0gGYQBpkbkaD1fFXA9oafAIe2P9mSVjb7UT5TjxvunI90oxRHGmVsmyZOwS0VC1OLO2l86ps
1r28i/TVGYLiGL3X5Ylub8A+p7iJ5Qr5jgCyUH0CTBiaMLRXZ/nKYiPPPaG/vsH/3vZlPzuoiac1
c+YdebUYTdvP3KSzi48OoSmhaYKjdOBPPqGAigo/xXO3bJVqERrUtGvdC2KPOWvh+iF5eMPy39/o
z0vRl1u7eLiyBhKYNMx5vOGTkWeuO6IJ+CKbFSOrFqHCrl//b5aEP6ejy+/kz+hWBJRF4sLFodM/
JwPZihUjKfp2QwKXvfrAzpD6B0XeleI6F1fo7egtWWvzSZP3UeDU8AljsP5ulRIWKq5M+U4670xp
b2mulNqZ/jsqfqfSGuxWvokdn70EPTmoo9jkSLWKG0+dyOchRoCuh/kWtrvJcCrNS9BepgsoSew5
bbEtycYhNEt2rHpN8lQ97humCUthAEy/FZp7LdhbuBPGJ0V5MDnwCoNsx4ROkf4t5ahp3eRa112e
18d/fVkX66c/pIolJvhMcKhHBHm5ef1a4rnOLPZMhhmctlH3Uh9jsN3EAensG+QXyDdi0h+9DEl9
uFFzEK5OGF61AP/4DtENVzVVEqHyaheLny+OY0JOLy1Y7ogdG9aPmzjNqn8nX8sARvcwuXNX4Jry
48du/NcLXxRwgmQmhoJMnqzRNQ1AMKNud5MO8H3ltUUehz2UdoPmHY1ZcL0B8VN/6uvVL4q5Ou1K
YSixG+rz6sMwAMXWQn6ZBcXTr+SO2Iory99P8izzyxUvO2KjNtVJW/F59RPsY2eQGS07jXBzA7yR
d7QxPSA5Ukojxu5lB2InMHkS2BbJLwv1sB39nlBy596VJeSnve/rXV0sIaqUmDDgefw8AiKROMAZ
rnbXO9V/KHtXWtQ//xb++7bp8+18KWPKXMj7cuBrnxXKau3xLdQaCeELpMghhFZbPpGYFNvv4e/B
nsQVMd+kZJA29NxQONAQmfFz117Fn7zK3x7NRTOoJOuw1cj7ZWfyl+AR6wxbPgGefklXMm88H6wn
/bTeTdh1+Mn6+i6y0/A+ArAUupmba+t+VuQuwxrmEu4M3UaLnwjIefEMeZFzrX8lza/nX2sKR27U
frOu/hLbG02K1nY6zFwpcCvrFAm3vFHdkhBX7abvCbJA+eWN1jIiLEVwSmut7mb6xdVT2E+bIyLv
/7mP+d9/eZ5Z3Ip6LoPSrIGQFegjkLymn+Rkto5l2gpTFVaxa/W/Oi8N//r0F9vPIOWyPipjcLTK
dT+PVAlgV0tpqeqAjeJThKNQ0N8K8TDXybAdaEP0dmS6OQRJ4D+IJuxY9ZpmR0Rw/SDXy4zkcGNJ
ym3nuxNRskQkrhvVixo3aB7orSvhzaASAL214rU213J2VMIX7otNnt6Vyf5af/TPqvvXJ0QhjrfA
0qjcLt5IK5+iYJSbP5yD2ixsWYQ8V735JLRX5ZoITbvj3jJ+Krv+LC9IRIhTGxniUCyGOfncDXvX
d5XGZnG1iJIu+NFUzz1/6lfDgQmsILy+1oH21K7RnKDTeI4mTNaouDeq/paMADpnxvndlB8Gt6zv
Uu1xIiouIUtg2SvYaeDKzWKTa8vkz/vRl09+8UZFSU0il1LjA9+QGPvZiTPgh2RHzgV0rJ9FuGKi
Ex2vnbF/HPIYSGwkghoURftLTt7neVm0BfNOyWmc8Fa2hbfQ6wisI1XUnjmp4vXNd95c/37M/73o
xR6YCEWZmnkJ0BAMy9mTZnBamm04DzyRBIRkRrgNQMbbaC+JyChvrnJ6flz+v3zqi22QeORM1YWc
deQd1LcDHQgwxh9BAFnGDkPKf283P85RvnzLfxStX9aLwspUY9D5lqEWxsEyCj2COahdW04A/KwY
dYG4RykLfsyeDsYpEdeD239Mr6JFm5DfXaESybMoH677sH8S+BN08D8P40//7su9dW2pD0NYwe5K
iS+/J76oH92RCI+U3xg+qZsuu9FnfuLI0cQJcbb2TI/LYTOcnxmBmiqOx2OiPJzNtWwtJnhqv4R4
dRb2puyoMbsAv5ZrQJQfu3Ffb/piQx2nQJRCFUmHBIqLeOzns39syBt38X3e1iwCuSevczIkj0Lq
UlmGGf3BMz/ca0sW+tcfXmZLFukEW+grEKF/3wvMPDO7oY8xAsabMT6WvpsbC5TI8j6x9ufKC+Hf
k+UDLVI/pcBo07VAnDRhzou036FPX0urNvjM/MLzKdcljJJTNbtpqfyHh5mKGyjbTFuzRk989So5
jNJB4bdZqEjJCsUhFXtW33pphmlSr1ckvxDahVjoRjFuyujOaFb1slkNELeygSwsgkaltR4cKoZ6
rp/+CqvbLFmH+dFgZofRJvAaHJALVl7Eh0T2EJNrZW6KfKx2CMhFs6s1Hnk1k05S0yLqGXZHSCkJ
hqPN7QOmKOAyRkSMG8PJSI9BshsnL6t5e5u17L+V3WbO+5X3sbLUOa9oHocdQ/PycEmYQyguzfOr
BaycYa6PTHvbkHWBKfVpgP8dLsz7KbPD3iaMyuAHYQL0ivcSNfxkPMbVtbP7j8W6RUStRJ+EA/yl
RlJLVZICphqnoRestJ2G08Zia/fypcU0dnQUy+0LR+Qfcxa8Wu6YP5UZXy5vXUyThXDMIsng8upS
gXoO6sOm8zYACpeexXBVzMaCLSHHDM2Odec0xk3xEkZO8pLem/i0d7XoxtVmBAc/dCEx5r9q/HBk
hSiuRlGUkDTgtPvpibzoqfPQFHgEMZxZ8M2UT5NExFKTnuFVxiEi8jV4bMRNpd0J09IaVsb0SvCb
I4GGUAlzP8jWGgu7AF45d1XOU9YSMNLNhKM5uS2wQBLVUdw3UEM18oJfQSYhJ+0KEpqXIyFq/SrS
Vgrn1auc4R8b5l+/w4tKXxKz1JhqfLraQt5Yz0WL+MViX1WfZw1DfPd/4VqYXy94uTQFdSqoGSNW
DHjuTJb6QAtoM7SExOd3LELX6virH/GiaqoaIn2Lmtdklh52t+QCxzgyBnZvGDoWb+bV5uj/55Lg
R1EP89u4PD730RjJptLPb6Zu2jNEArnVunXA9azi7fXJ9dULXpQMkOtLragH4X4gAIC40hj0lmch
ZBeIdnFZumSUEP/etX+sySzlvx/yokoIDCIdLZ8PSTqB5z/Wd8qKFu+BiRNtuObErAmigX3loj/Z
b3h//ueqlwfmuqylgZDq+asNVm3xNgkI2pzkvbvhHL1QpHeW1ukh1l3xBCx9qlF4YlC8pYKAnCF+
ZscWgPGA7PgIf0Lt3IzVydjE7XacNmO4Dg2EevxUmwz8gJ4s0tRHFvUS1b+b7EHWj6Ar2vizjMPF
WXku5j88EDME7DpaCf7diGyfOCJ9yZqCabwqVynbTTqCTN4JJWT793bPRJvlpD/lyTJPtuK0iZMb
9irjCUgv+YSohyQ3u2sgfaCKqU5n5a1rBrsSOs/064VApuY5exAyOkNG61nk0w0YoKozeyIxbPPW
SSjFK01mcTccLNK7UP/RbORbolas+2epZxYaLIzkNqiXRrjJy01WE7iaMElmPlPshH4dDnvhvM0I
25168mmLRSQ8NIggSreZlsa00ZIDoqwrXQBAM3+XCtasU0OOTPADvpTvpYKQta1lRgzGZy/lPNCS
C6+JyT4n8XJbko9IBgIQkZS/3pm3+Wdwx8OrAFfKiCciT9Zt1PkNQrPAYhwyEO7hmoqXGp6JC1W2
XBE7vegakycIN5Z02w6vscw+oN9nwj4tbgtzZXjTNkESuZJWspsehISY7k2ZugryaP0Og7ri6QSF
wIU/Y+N5zQ/6ktxiyPCkdNSfAPJ8B8FmNjkDeAzalR+idAwfNdVLFVu9MZbpuDVE1K016hGgH83G
HLZFedAbeLuPYUbebrcz5fvqPGJrPArVKcUQnCHvzGCH9KWrkbamnkyR3M2PrnhtsFueKSYRh3fX
qbU/dChnU7KJf1GCVnVZuYmjHJFsF866YDrIhLrCwwmotlfK1l+PBD3e0HukDEvRMV0zsZnzonxx
Bvp28YsFLYnjwpzEaG4hdCGMXvNO34uGjSKVyPFguOnek2hh9FsIEfWmEhbWypJthv/Gzt+PHB4A
GrjhWlprCv+qik4FWqJ4JR3FQ8TB0TPv/GWwxe2iniQWABAM5iw1P38CMolJffmdVW8McJSDdh+g
zMZ6MiwnuClMnIab2Dqox2YDnWS4l2+K/BY+hV+7LbDGx+agUnN5DHM+mmyZP4y7zJVOpwTe4LUF
+KdjE98RkEZ+MID9/qjtvhxNot6X4sZCfjbMRfG6nmv8YdHKG4KSzFdBIq/dATCIyH0xBtjHaTET
7LIsmw2ztGKyNVsv3SJxZX5rrlpvr/WjfrK2f7vBi1P72KpFViEPmrmMhuoGZkHU0jpWEVS4JeOy
egGIILsVuoVleRgJRcYj95JvB4YLvYW8msGeO/PnNWfd1g3lFbKrVnSmwUnurjoU9L9fOcZhmqSp
okZCHYTW78uPH2hnWT775yMR9jWRTfljUe6D8zprN7K8rKRDZqDBf9FLgA0culVb/+z3uFkwuqd7
geEUPAH8Bk7HDP7GXGPf2Bgs1roLa2R8UB7pt4ndIuObtssjfIv0ptirK38bTVtdPJSTZ5prSbi1
/CcB9EsmvVjq8zl/6MXHIEEzq7/EOk1G45HJnZOInAHGztYr+BjNQc5eQ4A/lnRCeUPGJeIWvfeG
lPZ5twY0JPUflcCm3N7mqGyMnQhORJc9cELLTNt3FWF6NIgGIsFDRkRgNRpTux2Fz6hFM9QvEtA0
pR9SyyZ2iAReafNVVx/l4Hd9fh991tDqKWm2EUyncCOoa7NfEwid1EcRzJOV7IkPkIV1kJ+U+O6s
PCnaPBUjjiD7PWHPzxfhbyXbpP3C6hyy9kLc58pC5JkD+xJWufXIXMk24C8K2q9IfO7g00hasDMr
fTUhFWtg7A/psx5vxWAFk1RWSUNYQeHxP9Roqc+6IYLY1/zfCrRThFq2w6bOXvlM1utZdUX+FK4K
e7irzKN4tOLn/FkVPIa21Ui+J/ozeEoQKP/go+qX/h0dp2XMTKAcbkyJlXa8LUa+tUUUu7K+0h+0
vfxOhm/p0J1uyAfRT/w9KjA6s4vAPJXDEeCHNaHJ2ujDk2/dyITT8nM0bSD0CgENCIiZCMHAyhdi
odimxbDYlQyn6B1FXI7lc5C+tN021jY90v1znJPTzuZubbLsox9v9XKtads+3uXGqkQvZR6j6KR1
KVorBrzdayrP7CTHOnXyimXsFx4/MkvHwGnkVS7RVMoOCawk038PVCccdunzeTyUIJSZN/R2K6CG
5HDQ3PTlLxLdY20v8PLo3Uoa+hXhsgsdr7vPCUtEUxgUpzwavUGcEA0aKLg/feF3inSvaAlwGQBl
JcYcwSUN6CeHfOVL9Ijrxm7jD2J37KrBCsRpvjrfJBzwgeTaVoowjEDgRISBKbMDHa3xIys3IzHl
5LKuigRfmYDdAZtewdOf6M7Q3yXkXMFDUjgjRM2Cqmab6cs259C4EmhvQde0WbT5NROzSsgQscjG
pj7fyPyXOLZPRbmNSoe0U7latgJZGlvgzX71hOaJn6at4nhj6CtviVd21OmdvdqQvbTdVtlbqD81
50OQPVuhz7luW6szZTyMWFXggz2naFlr/4F0x4eisM23uclgIODeRZPpRmD3jdvR+KX7D+fzTeR1
4rOG3zHdy+ijx+42C3+b3bQ8G3vowNL4IBJjT6xlkrt18kC4M1h9FI9rFZilWqcUgQeVNzuZniNt
CS1IVvd5/NAbdyUgXNmzQCT5oYspylSXaAS7/s4fdpL1qBi7wOs7D5dyXz6Vxp0lbgfEAE10q7Is
ZxsreEzb09Bt8/q3ZAxLkunz8q2vDEhv5Ji1r0XwKkHY6s6xXXYnq1n65jGMf1UBLRuQu+Q5yxNw
LUeOWCgeJ0wvk7lPFWw26qZPt6N1O1pPYrYVaX4qm8x/i8NlH9xV9bphdxkbsjBflfLOsl5N2uFR
dxLKNXnfI+i8ILutSAnNxltV3eb9rkhvGuU9UtZFvyjNwzla6/qLTxGvZCeMEFK7r7pVweJTbKaW
sXR803LUDydGyduJrBONNJdVdj4Uc8Lz0teWkfFLHfEKd4eU3oASgNFZ8VRJ3BxadZH9ov2hVAe/
hNbGqnWMhkeFyMTck3wAVZwNAM3IBTlj96Kyt0xwDOvaPOTnoxhvDFzYyX3QHLKABVrDf3G+s9gm
VoKwinnhe/oCzUKSPbTG4QynboaXc7u1QAsPq0RB+EfbInBYEWy/2U5UrwLRoztaSA1KZoiaxCOj
B50wtxKJR1cKZy9ppgzOIX+AHI1xqyn82PzPXP0lyU9C84LdfVHJpIXHjgz+mQ0ImS/MPAEwpTvl
p6x7mMAO5GfJqSmpMhTu2Ivshilur/0KaM/0s4HYxPSIlYpGQHyYOhFJqr4QjF0tbFNqb42ntmD8
zK4GSkyCDYxYt3iCUVUP761x55PcabSLMmdog8FULp+Mbo3rI5S2lfAxmh46L9TOZHsIa2SeqfEi
NjVaaar1iOxvxnLHhE9pRUtDuSWAPTKPJp++vUs02wp/GfldRcyOMjuhZPHaIfbvnuhcaagE7qKW
lBksfK80alml6dSFyVE6tkzIMCPCamQpcnA7vxqTHTPdZim6Vo/9cGL/ft2Lekxu1UZEHJkc1b3M
JusmH8hnhwU+MmKI2F8439BGvHpo/2GS+v26F5XVJIbYWdSI6y5H10JrdKjxnwCmWArP1KrUf4Dh
khdFdHQk9uktuu/s6Btuude25lpZBi9CsohF2+h2MoxueCnWpw77g4EeC+nm6vf090H0+/1eaDNC
YnXNZn4+uCdaN1gVN3RU+EmMdKmYjK3wHV1pa/x91vp+xYsuuRiPvWxpAYfbEQk0U3DZRgZsSege
+H1JywAjlIg/Ge/Ow5VL/z02/X7pi5OWOulRkil8WFl3VMRMwH8Mbe2b7hTR3F7ixMKrQIgQinfU
as9xAqLR+z+4qb7fxcXZP1AM8uRF7qKhIsN6Smor2xDnPWRfvSfWq3gkgEAcd9fq/h+G5lwZ57NJ
zW9h+7j4/Eor9qGvx8mRYfCBKNGH2s3W5DGvzifSmU3XX89pWaXolbf/i/HSH+LS94Pu98tffPAm
6Qm6Lc6sBe/RE9XJJriPPwoWAt2t5FvYbYtzjn5LPFbSU0RSvOTPCnfqLTaU6rZt3wNZcVXOJEP1
ommPEV2JGodJiEkO5VfsbyBtEtyzUqeVr3lK2DsN6RM9iMeOSm+kZw3UM/ePhbAZGZjn/sE/TyAb
DWYXJ9E6jJ1hZ5UT0AAB0EqIhmIr8qOvga8L9gCOxGDf89SG49jcm8BGe5nQehrk7b0yHcxl2GId
welwaDhyVvsa2VDcO2bQsFkQYmBs5fLQqDttbsTUd6Gu2+fxVJefdbEFI2mjBBsfY4NpK/tI51f3
cks9j+MlUT/b4qNhrH8mmvSXWiCLCn1bkndaDyx8qdf3sfFWxTvRPCrjraKvRClfyNGT1h2j7JCH
1sLSdmV40wPzRPpIdTsbMXtpy7G+0LYlTgGD/ZqSkg2dlqBdPYHHIaQp+iwRGtKjSxfCctjI64Yk
5mOzTd7al+kOeq/s5DuiQkdeZHqSnngzTWv5WNOWo/z/rHynWGWPMbw/mgyL+I1DQfUWvvXvOGya
3+3oNcwXBe9sEJVrK2q3kOXHGDmDOTJe1HAH+08+d2SNi/SjfAlhIrcLagOeHdwAZEJW5anm0jpv
RHNtaIvi97xyWIPDWbTCUpffqPGpHtnIK7v0Twk67XaDPSe/HZYq5TsEqGTV70g2jH06B8mmE1fd
5A5IW16kk4nVbnt+MQSXUdowuS0HltcQYOojAEMSa86R01nkFGJZtmwxdGSUPDVuil0bwppdCdSs
/sLiv1Z/W8Uts1s5WPJnQoCz+qJ7lckelaGgL4n3PIfLrPG01DGnQx7dR+edhKUKf88reZbVIcm3
Vn5rUFiiDfSrVZFvgywmoHXVSXei6iIVo+1nQz0lvfUUmW9Vvs3CfW2dxJIZHUYjaPrxmhNtlxxz
YaMbK4xtcoRIc9vpi4JyV+YVWVAtx0/yC0AxLOC3w331OyQPJHUqjJJivqAdixzu/CE28+G+r1dZ
shmHYyjCK+o4xH4I/qERjkr1iOevOK992O3NuiB5oV5LtYeGQqs92oJVi5upciRlM2UuEqcp2aAc
Cmb0e0hXa1jIdJQf1OmoAcw1nbN8W1OpBMZvgWAXhUxa31opdKVjloZSfEwZOLZFCuN0p/vLij/D
YFODfin7i9kJ8e895I9I9/siRpMQU6quWLROiEb8XtBYQ9BqYdmkRwxFcuqILuO2SiNk2NYiz+zu
umyTTatWc/NuKaIU1z1AXTeQ8Ow6tKPBoRlEsJgCPy30ksROK7xlVw0T0t+b7Pe7vBg9TVIuSq1Y
p8d6JPBpoXhnjX7Uknk4rt3KnlK30JFV0GTS0732v4hVv3YDF3WfkqfV2MddemxHewLv4JWYqSlg
PTrGM8h4hMEGD47zpeCk9Puv1J3y/Bj+9Zgu6r9+rEuxz9uUrY6YrGpthusaiyzZN89znYE/R6yc
RvN8Y9WZKAIKxt2cBDcVp7+nK6/MtXu5qAkjsVT1ceCVUejbxiuldFo3Yc/TsXrbCrHYBFqCd8U1
4vALHB1jPh1s2fegfSB8/Pfd/DDJNua0QBBeKBTAR148mTgti0wOs/QorLKd8B7xk1tJW4JRPsQb
GYzPuM69qVxYt+nbv6/8g77k+5UvnklO4HMU1ilX3gaPpKea+1DwsHNog9c9R6/BffjRrINtg6WH
HLN1QquOBnji0U+Sh4N4LAyWhl2wJvD0IK8IfY4P+j1G/n/f5g9Hh++3efG4pjFSu0bjC5pl+t3H
+EkahG3ts1eLeI3ZDAwk8JrqC5bRDy/s18dyUYhPfp5MQZKnx0jbTuJjaO1Vq3WC/+RaEYjOdg+1
ogqWE22Fwlz34pJCQlRbNwdx3qvP1D8CIfembY7rkBNlXnsRKLjOf7XCe7Fnuja3JFQ0bbcm9EPJ
9xkcpfBkUNQpu6SD4LxMzjVBM0/YdcuUHAK1nVsBq2QUl+KAqiB6n/BbTSshOGkiPjc2XmnTZgeC
mzN3DJmcYJ5AkphDrSlrkFGjl1irxxJgNRpjw5NY7KYbv7lvz0cF3lXLkKHVyKvEuZrjXNWtbOE3
x2EUPYwNcJzTLmD291A5BWqiWlXZPXVgSjSfzVWjSbaW3+RshsUMtWaybq4H2O4c9HI8NKkKuu2j
F27FEVUgWtbsY2b0S47KTXbKb0PCnC7c8KwXqXJ2BwNgcQJuc/olkzkdtPdxu1HOuzi69/m65O61
C1/l/BBS7BjKZ5X+iovajggpjsIHFBkazEMCw4plbefDQ9MdogDyO3OStF3mnYohmUlkIy9EGDiE
lOkz2xrnxARgJcp3OEZ930N4G5ARVNwa1lOeL8yAJqjdftQSvcVVCqjFfxS6PfzsHsmn6DCbjLzw
ZOwUQt4Q7oqvJeGHMyh8G4g3sXibSkvRd3XDToR1ZHo63U+j32eEvGerM5i5vP+siYhDp1S4bQT3
lFJat1vZtRrkAsmjad1Z4e+wcxQCgSpyW8xlncCiOO9SZS5zcuRU8jJONo24noxtyHG+vZ+mX4yD
jGlVDU71OxIPo7myptUwIizlQ7PUFrtAvw+ohO0qWdZSu1IT/Pboe0BLULMoj5q4T3ktUx08jfyi
9zAuoUoGrm+u45xM+nZpGhi7l+VuQgNK73Ep+/sGemNP6Vw3z0F83+H8p66Qlrn6SVEaZssJFilz
1VE+nmlJiXBgmU0LAj+I89x4+gzq5zN5WtRJGl3wYDlWNDk3BkcKs3bSoUSdPuvUocorgAItOqWu
kjp55Y6RyJvLK4IjXNo2AtPkF6F/1Pu9eL7tkgfInNkKegWxFijatfve2khWvkjPH4K+aUB3SkeL
H8KooppBlEsWXblXASK7sbaIy20srQom0mKzrKxjPN30yu9IaODb0+q+xzY2zvK6uIZlJWj0Y50A
G1No87Y1/4FEkE2W2kwDgI+Rbqfh6wdxaquho5hH/CB+sZca6jXiXYJ96u8NKJ7pUs1uGvlhbrX7
2YNoLl/SxB64uVa2gQjZOtaE3kutZDGAWRlH3TYr/ofjGz8HwH7UbeR9QvY90VMbwCJDpBqP0nkp
k39geFfW63nbuNzqv66cFw0FIUAlV2F1Z71mZTAfMy9AZsNRMdqR8Dg3TRj2G+6/r/pHcfXXVRXZ
lACf/wk5+l4HdmCFpCiM0uNQPvcsgXWyaOnGapFJCas4Zf7RTmsm5lJ/DMChN4Inx5SFz6ylYe2q
LIgk8yY8sD07ofhbBYiwAzq4KbY+WiwH1SsHVaIgCKe/G5/5O9XaCCclv20JfuMDnhchg5wNdXy+
GH6r/TGOnzg2zU+mMACuLZLf+JGQOqZ28TgtszeCSjbDQdj0O/KY6FkmXvw4GXYEKldHUgqwZijf
IgVTdelkoTcKzJMcqLQWoVMgqmY2pNCuankV+LLz7y/zBz8rW66iywx2FRh/2sUjNIXJstKGzW/g
LZ+3XY29pLKjCVA6+SHESgPoGFxRZdjyB47FVvZ5tbSfr/L3I/3vXVy0RwojzmtJKlP6D47WLjFw
nQuX3nGLIGFFQgXhFTnpxSozk3DTFTB3V1j6M3gKsPQCYB3juO3xG8wCwM4Vs9WVb+na/V30T/qm
soR0LhFqF6vKQKOu5/2wA+ZlzBUZnVFS6wv7RNOQMHKxulIY/YDS/PaU9AsRYluz90k6189au0Wo
3U/kNMm0JZlwojR1TALZKxtLGqcfjWRBePOAS1KkSpoNZZ4g7n9/IT8Ibr/f0MVZTLCidjLkKv1j
pok7e2y8IFzLIbnbnQQNzGuYIo1Enro0BDK3MLdxshUMN6DZz3m2woPkzbMr9vFrXb4fxFvf7+3i
BJZHZdlKJS/T/DpHxiIJd1oJ3aVjsBu+1xkG0KcqW6oUdMLt5KoFxLfE1tIdLAawGzg9mYDblXWP
jFir3LC7dpCdb+Afb/sfjcAXSYWWD7IV5hwRAyCWuYtCQe0dCQCqQwlRMtjBtNu7ueoUuP1VL0Pc
l3j+Yk4HnemMwvVD449nayQeENtlLJXGpalHyUcjkwUOCAAGdHZsukT0iPIbBS1j4qBxU1VYKLxp
ebxEMlEUxyHBOOiQmiQBzaF95ErhZ5o7KK2DbM3vdj53//ul+6GJyoP9cpMXpxgaUq2OO2U+WZ5n
UtwgHSi75nRJ8mRm3j1sMEg2ElMesIdOy+Ipuxpwpmtv/0/Hyq83cnFOSaazFqtKmGLmpL4uD+zA
kDT2Rm0TWFpKHsFxjHppWM0MoyUzvw4LDLPB60fKnw77X+/k4uzSi0qIVvHMnWBWXBegEQo2QGKr
EJiFKLKhxqYv8p8poZlfFUf/YPH+/kQudo+p19MUY0UK6Z/GpybP5m4JnSATBf0j5422makwJk9f
xFX5puQc4nxiSv79XvzYcZiTBuDoiqZoWhd3YQlT6suikBy1AId5rrOsMF+FVCDupQUdOiT9neHB
TMzXPnY08IbvY7OFk2MY7rXj5M+rz5ebudjKhDYYc1EL2FDfo8cMr9KwtRbqK9/KDHfyIgoPDlOz
6bbMkPNQ6xIZY3CIoxtzE3gmAyiyNphirrZBs/j3N/VTB0KeTRImfDcQ4n++yS8rTyM2WpVYtNI5
6mb+vqtRIMolPeNdPCej5OkN8CfloTdxv+//H2fnteM4lm3bLyJAb15FUpQNKbx5ISIiM+i9Fb/+
Dsa5tztKqZsqHKBQaFRXJSlyc5u15hwTQ7LXaFfCNr+LHGeT3z9u4Wx2nipLCQKVcqjM4cjfUJKh
H29m29z0TFRit8WTSAKjjrzicRhpRDt5RTGC1LUS9F+5GZGZDTaCGdQuRmkD8vPvqZVS9wysFTsw
5bSQPH3nLwfrri3nzXjQE6c4kw/jjdCv8TF08QEdWpLYRLo+I+25VgFT58//j59oKZqlgyeaPfL/
3KAGPkENatalLEAIVAh+/p2WKw4Oer+PI6/vvQYhAQl1/kjY606cHnsNkfFdMu7V8bYIEQf60MKL
He3KhXJrYj3KlqfJqUROo/RHsNhIhH23z7l+r2nkyse0ORFLAaDN023k6BDFxdOVOe+C+NsAo/qf
H6WcbUG0vh/xOfLeiHrrqCmEzHUbnKnr1hUdEWMfpZkr265v49tfHqRytsuQ2iLui6mdH2SESz5q
EcYSYS9hoqyEtxReapttfVojRv9bqZFEupUjLukdzssPnKbGfGWrPmudY1c/7QKndMryQe5YS8mc
GGjbr2prl3tp+XblQ5tLeed3LsHNFlUyqNQ/mu+0u/QoD3la49JHubGIeFTd4KHB4G2aK3ElKdcY
QfPq97dLnq2OoS9jsUi45OyTYX8qITkiF6Dh8I/EaSOuYoRzV5bki2/o5+88Wwlhswx6Z3JR+pr1
EoYAEdPQPMMbDh2L5vSa1TdD+oQ8SJPuxmyvI+MjJtt4ssRHqSJ8+HV00+ZXXn6BoE+Y/qoBEG/6
osqPg/yoqu9CuetFd8Yv2NbwcE0NfsHNa8gSxVh8ppqETuLs9k/yKdL8aUrvp09p2f5CEiBtM9vs
1pYPtdA/0WXB5XCYZFfQvVo71JrXfyTVOqNKa7e60zi6YmtzBrmByqeEq+CKlVukbymH0qRea5s5
fMOiCLKroBrIKz3Z6+3NquluYsP1cydReFVXXsoFbMg/f9XZpsAshFRto5Epdq/g0f4M48cCP3KO
rxQExuL0yYQZ0PL5IoQq4eC8Oa0pfhEJ/ouQyc01a4x6Ybv7j4d8tjyfpHzqLPGU3sd0ITmUk3Y4
IivcNdG+nbZq+ySGtW3JK0mO9pKAzHCiwGMGXlO77dtpa6IEXaRrPVpL5s5E4Dbugx5Ct3Houg17
Yklax7lD1yvXqNxwdKWlYRjewAm+XsZdf20NvfhzTJ2UILK0/kyWKw1hmGTAfEyESK8ehllSM1d4
Jrd/q6vFVQH2pevBbDNmYyMY/u/V5seabdRNFcXzGG05bnJmcSyV6DK3sVP2txwBl8OwmKI1oiNx
ifrImjY4uwSJ+q8tLsr9tfu5VDGQf97P2ejSqik1s1ScP/mMEi+nlnCAJqKQ1zFHdHsUNPqE7JE1
vV/GviOtT8rh79PrBfIoZNofz+RsSFWCnmaVMg+pdbTiIVSgRnvPUFeTFi5wz57GHYhzgmVWUbXl
UEXVYNL2Zm5Ty5Myh7Yxbko2AKcdbWVV2CvGQD+d+g4CW2Mf3yCH3VIoF1ZN/NCOVHu0K9+oeWHj
zi8wNMsiHQSb/dnSlmeSFBvm9y8YLQ/7bE0PHj2Woz91b81b2IIzs7Wt4jCJHDhmtOahBMHX3wvj
UslfKWQ18Gi6ZQ5OmvwfbVHEK+MQ3QB3USiDiLYWOmP1IDMN0can+ogUXFlK/Y0VvVqFkz83L0Nn
01WeBHfU0awxd9nGV3pjHubSXX9r0u2tHT90BhOOT7eJJ7sh4AeVgXKHeaFZaqMrPGYdpRdarQvh
ywqWQuIg85NpaW9KxOzUveDwAaW78vAubmNlhXUHMoZElMvZBktXkU3xcbIvyLe072yp31D7t+vu
RrDRSiv/MxFoHLq0m9QLnv8++i6dQ2UghPDQNIm/mWejr84nxTQDeV5pRZtzDw2b+TOYPakywS4e
uFK2+NjK7ay1fQGCTdRcewSXVvuf93B2zFAMo+rHUJm/wgLvdbZEN7OUpeVJ+9A80K8uakbfVq+l
EF068RFqKHHYUiElSOc9zBBemZC3anrPxr02aSqtaWHl2lM1bap5Ahgocwduh4R8nfYfuYihwiOC
2fkXbOz5J55veH7eytmGp+98yWpEPYWjs29cpWYx3cjdrqE0ZuGNGL1R2/QAhU26SSnyiZlTenU2
vPgd/3geZzuIChmfpZXcBIlCKJ+mpZitBmVpGZvCS8edbx6KtQ5XaOGjKo/KlZEvr4zGa3cw//8/
1oe8N/xE97X0Hro+Qs9wn6mbHJOfqCxmLjo1ACw42qrFJexdW9svuOmYiFV15j/ruqF9Fy5/XHzI
yjAtZmGZvsfPsaadY2uusJ9hqf/CR3xx0EMxJdQTSSvl4n/+1HiSrbrUs3npRUoMtvVtWs3kR+q/
DqYkmm+H/90v/HHNs8cr9VmTiArXZIjRTlpgEfQMD3wXGyjXOlrXGI/z5PHHqP5xvbPJpTBKKc8r
lILpulwLC4x8v1Vin9fyEcQ3iF5nelKf1YwW5gqt+N/H0gWzF6/zx8XPZxVNI2HMQiBptXa6LjhC
NMWuaGjsFL8tW6eIIW9M4RN6s8xZtHeFaM0mLKKCKS9kaMnGph/XIrtjZp9sWOIQcv5+hxen/rlR
YdHrMyj1nD0ew2wmPQ9MVLMpvLQdGlbWL9/LnRZvA6nnjQOGOjLXAkQeL0sf5GJ1tVtxofwn/7yH
s6eUZPJ0MiKDU8NhWmboxLJljNTcblzrkzrcya1BKnLgI7dZSTZIGbOZfXFdEXVxK/bzRs7WwT6Q
Qj9uuBEkxJYOZHszOk22wTBkZ94YLj/1RaT90tXvqAAkndfexsWTxo8bOE8BbJUoMasMDmdBL0wH
Iq4jW9gK+W1C+MgmU29K3E2QxBLbXCccxNsnbK2Wymlwpe4KSCCkpVrd/6K+/vP9nO+t4rTS0UBZ
89rYSZ7Gnrnf5IGTpd6ornBtWdom4UNCI9YljxmGZvp7gOiXlPt9gFubzLo2ai9NXD+f07zH/zFN
tq04KXLIqE3XaAlfUwBQOD7A3XdO9lAvBuwzpTv9+vu3coGeavzjOSj/vGqeqFIRllwVo0c9qzm/
a6LBQVkN/SoKVy1VW9KzWqclpv7G2E477K2h4ZJEHNsSuRyhLS3rY4KODb3AchZtU2yfsr3vKOrb
wG7HkRGY5VsUhM0vyu2Gsowa4gZWIlKzYInxE+vK9UlAvrTkKRbgA12ZlVTnR6ImRaPQ+zQCdHSX
c3yD9BAeB1T9BWfvreUDqLVqsgV04kgD9mIVbXhkBUhQ2YnIpNAOi1ssJcl4bfLWLr7oH3d2tlqE
umzUWkgpuvxMMHsjitCTVdDvGnNbdtsO7+JoYxualkl4W4gToXPvJ4JGevTAsrIR8/kkUFQ3vvIa
T/cnaJbZc9q9kFLfO0V17JF/6EhVSOGY+OTF6qmD9J+SI5MfC8SXT36+jcB/tC8qr47Su45sNWnv
qnAvRnaSbgzdxWedvpF7F6xmPlkoLpT0tv0OjwBDsFRjFKBs8zHmLSCU9baSrCxpMxQHI15hIs/N
m34jp2+J4Q7sNXGd3hItrFv716m8Meu1jMckoxTr4QtGqWp52bgVyRuDk/7IRhgLfbyC0VtoDszM
GdsszF2l7ivSd6axa60Hc9zowrqnyAfLn36YFyZryRVXZeyZ2iO2MaSnCY0xUGFeWu9wzFlk0lH6
RdoqOoGE2udAzDUOI1VdRwQUBQ95QiemflJRrBlb5MTDPZQn8kwYneMx9F+08it3q2mXP8Z4K6v7
v3+Fl1esH0PibMUyx4jdZ8RgbV/IYSIfl94+p3bjLrPISZCXLcQVQqeYfa5ceP68z3cSP7+Ss2XK
TIagK1O6VLIn00K0+Y6P1rv6CaSfzwA4duhdueK10X+2Hk11lEjSwE+tMLG8+AQPxctTsRTeZ4Ba
C6Z9wasVrmxaLlamf/xO7awynXaDUkF3nHdos8Q+dQTqrR6wA+qe7WP8eC1c6ZKaUka+Sfa3giHe
+D4f/pjN5XTUI5L2snsGVkcPtHDq2klDL7ZWnXATkFG9DVlVEG/1G5LUwdZTIhIwnyESYZCipycl
PHGQZMWWG7bRIjZfMF+jOFdSzxIPFOP+Rff08sv5z11/n+x+3PVpHAJdEmelhzRjvMHF9LgOcNtG
lNsklzTWbNFhJ7z2eq5d96zS0aBFTstg1k5gdpYX48PpsfAir0aHw+hX3P7fJK5dPKf+eEfnnPag
9RsxU8pZBIAKEVELKadIHNcEgMQoIwTUVYvvbby6MukRfdWfEtyAZ+wq/6tvwlIsU6Z490f0gpLU
edf0SJBpFKOefKBid5/Zxdz7o+4DgndhOXgf/37VS/oMhuh/ryr/c+lnj1ypQ/j/ruoDsH7C+arx
orG1LwvkI7RmOSj768kTgYUCDi29HgJteYcvmpyL16t7xcuL9n9v6Ww30oelnComqgesukLjEjfS
vI2aZ7EL1NyJXhdhy5BXHIRsUgrqoLeJfk53kFeTlwLKFgQQlKzlUoA9YP/9cV0S7cuqCC2JDHOF
8+zZxFW3wZBkIW10ba6yles5DEg/TjfQCFYzk3B6qpanbfRx5bLzefV8hv5x2fOZS0s1MS8SLpuu
Rw6ULtyRkd49aeOORaOEDFwsVtrrNSHFdxrbn9dlLyJSQmJIni1J1M+yLPC/Pw547AZSueIgT648
rrC41+khJqitdvqOEipkmF8ks6NKVUe7opyTkR8SCQsNh69j9U/tvL9Ch4q/J1S85kTkQnSny0et
242yl9WbLPSQH2oVsxxZhdsIVebpNkoOevqA++Wqx9H4Y7oxVSSJJsmPMtoE/VwMkHSNZfpRlfxn
NYiiXwX1sWRwJ+1QQMlgkMk2fJ9SdrthrRhYrHy7+93qnkYnkapq7KoxAhLEaCS4rHRpKQebuv8i
RQsJMM7V0pGGLwLvvDyLVwIkgKp659TsJQ11SFW/IXTebluI8qfXNH2Vg0M30Yu4CUpjNWQbnHOZ
sknAictsO961Q/Bk3fdsr79SfzFMdti/VOoDrrtbuXOwgjFFp8+nkraNDykI1CoB2fE7HqhMfSIv
W6qYwR1dxTvqTvpyKre6hqla/5WP0JtCL+WKhGRMi+gFC7NdqStQA90Biw7uixP/6jg+xuprj+80
H98NPrNO012toZwa2X7zAHF1xPpvGZgBvYT1XLwjJ1YuNzXlgBy5TwX9JokPtXozBSsr3vanjdS/
ds02tZ5UMCBT0S2G/rfPfuc1GZ5iVVvk6YcTVK45/E5NUmgd8FeZsKWokX3MgEWEjh/6TfdRJjeN
dmgHt0TAwdjEsIvctXCE14mMEcrjsUeUUfg20qR7Q3fPtl4XbetX+Juk2StThPbHoX8eV4QYqCJ/
4d04+2akXm+SJFDxy2/QllvpwQj5IKwXRXjXgo8aY3M9MZPXK78nfnM9uATK6/6NMJJ7RoXCEWy9
Wwfl7aBIi7G9if2t1hwT7bP2n9lyO376KBoN6M4lQvLy7oR4Bx+s7MckU92BkMvGZQuBCDF0pDxO
6VMXv4rFuhMdGJbhVSzT1V97tnfMcZVbYSImHKF7gmaM4Jhb0SLNoRhyS1lPyOPt1K6iYNlgqWO7
r9/hDpWzDRN58x4+jMzquBt2wSpfAoAgvmKfnxbGtE5ad2DQiRxffHo1wfRcqUwoNgKOqtuImsuo
rM3tKK0mPhq6ICX2PrcD3BEqTP3zO/77JCxffrHWHFAhqRT1z4qKfWEOg+/384RhvIipG/vryhIX
kB/gwTBI4y2ZaaoHS1sgCpEcc9SwSMhPdnF/HWX6XTD9x9T8Pcz+ezdnB8gIjmknm0Bf0cMw0zql
j7hFme/qIyhcZT6z5+VGhVDgKMHeJ30ARaj/YWpA4sp3yd+hM+Noe3WFvDStKpKCAMTU2PWed8rz
iiCudBB4SkjjqWZ7grkA/lR/9HZEv2laIs1P3WGlT1fez59rM0/k55XPnoiiSLRAWzNhkWR2NHGA
5jB61mnl1vkKUQ0iYepb5XQrSh+4Ma6uKPNQP38jP69/9uFXIzoTRTCS+8KdltpSfu9uqXHcJ7O4
wjFQ4zuBHbvRfbfSnL8PzT8PGmc//ewr1OPSqnKfn07049RuAgPj863AyTmn2t2nSIElJgwR2QWQ
A+uxmjPRUYquT/0tFlvw28lKBPrUvkgRzmf5tu4+Mmyj0j6J7rLpWbMnMqxmydnf75vV9sIzw+FG
/rKOHk8+32BYDCSta9P4/nSrLJBrGd4Y3Olh+GL51Bz24El+gboJidsh+aGWFskXs0V5WppvmD5A
pbCsnJpd/5lLOwC+mg68tNmY4u04bEXpNbcO1DdEqV7W1UNHQmKF97PhTH/M2h1GBKYkkTz62g6F
W6NccQQb+6M47KF556zW+rBO0iNdzdZY1IzmmPubyc/8e1D3Z6NvRZwsQg6oYcNNl7olLgZHeZFt
lvS9AAFnmzy2AxF7C7giz9mKmZEkNf5OFNz7HLfL+d5JP8DSTJCLno0bBL0gHS15UcmeIs8DWCcF
msTBDq+Hq7Akl8uRpdFaorRNYY+Zc2i9gqNkfNDmiFLhq+oIa5gIzAVeBCPHxQrSKVR3QSQ5sKN0
AqeqRcGQJPp9/ufOKXEl2Q2m25Y/DM1RRMbEaePDqgzBGGkwsL76ci3iSELLAjGMoKPbQ1yue2SJ
Mhq0VKcWBUYITDs48AejX1bFXRX87mKvi2FfORocw3pbx7CS1twBHTYFsM4DD5XUvJrt64gpd9vO
OjG7RLX1qYfz5I7XXMI09iVssMCa2+pQHIDq2vreJIPzCWsGE4zCwD4iWkIx69tzcqjcLYMvRd+V
+q4DeemfnLFfkZgS6liuvFDejvIWVo6l3AvBKrmn0XWHH0eW7H6OJpxbEy1VQPIUCSA9rcsbTp2U
ohz9rjM2OsGviQ0pUVfXjfjZyG7NfsLaGRxQXTrlyPwd0xY6gFR2aldbSlAOxMzSiccVfzwrYMzh
BMdNQ/9eWrSP1lEjw2OLyx0VBgLQ3+nbCXpO7NKob18jbY31lIagFK5Oq+5Z2FWcUG1lne9Rj2Do
stmvAsna8jHPTSZCqIgZXpqnmVtk3gRPdbDJ7cxB2gBD5XQrLNlAhQnMtgVXrMyFKn4ipWoOIKRW
lTtsEeaVtMFBPOT7b/KKsb5XXHCXAPT7l5gWzWmlPptb4PpEe+8Vckh+JwhCR+I/RmVLbbrkDKa2
7N/VbX9rfeEDO3GK9BAoPlRHedWsxqXwqd0Lu2FV3ZceEYelVyyHtTgtezYFy2QN1ZBKI8BfzCzp
amyX1J94tfSu8QbshGX4O/1dbuRl+XXCiBtulKN/lxzIsB3fAIpqydrsuZti6ac7hGKz5Gd2/4un
rUjOhGoXmODjHaVFICZQCWl+Fhv/iTBGWzz6kHhvmnXuJmgquXPOIXxQdK7XELlu+cxxme0s/rCK
rknkUYMJ7XCFy8+R71Kv9EavWesWLYzVRHiqdAsQ+60kbnIWKnEhzgv5gdRSWnNkL+Xv7buE6xK+
QfjW3vKpO/JL+A5u+2ZcVczZW4kuzCMcrXtMI8ladyrPdz5HRPS8d4qXm96t3WAdeP0H9xLMhrAE
dymHFW0xH7WOarUi7s+1RlvJnxJ/l0IZNgEN9NXHDMOeYIfufKd5xFm9jr+a1hszD1c8GVuINgI0
HdKMacSFpOPWZzsFr61afKfOU/OV6xV6MBG8fEHmcXYk4mJp5U71GeZbCumgLwY0lE/dA5yAWneC
z9JLPeFKJtqfTSVWPcOUZJnMOWz+5zvtEWdgUUhtjLwCbEe/ER8VlIzUEg9Y/VQKFsKe07EauvVd
9wuhyofoO7RP+Ar3RKVeWcu+Nabny//Puzlbg+spHfMpaOJ7VqaJhCsUneDhHsj5NB/RmFGKH1uX
baH6W60geCBFhX8CFREXGPG+ITyI6vvUli6jh5SgscBB7LburCtP7c8y89lTOythsEsC3lXw1JQA
E5lDcKy+yZVFNXmDvJxJwqTEIbZkuWf8KJ74fE0K8d11+cuTOg9YAH3SBfLIk6oJYPGAyNzD+XZI
JWSIJO/lZ9o6yqvx0HLqdyan/6WOaxoiGR85jFQbUDL6LH0H+jB2ixdwQHVlk+GOewiTpMxeHDiI
c/pgOWZC1hy81Fde9f/nEZoSatC5DqSfPcK48n25q4uYkwAItC/yf6CX3fZg+8MbGiZ2/8YMY8eb
a0/uT9/797v7z4WNswq2kEbBkGlZzBYXUKC56PbSVnBVR7mlSgcppbb9yTll13bWl3a2BjGq//f3
GmeV2axXqtJv8nmXlrzPBABtV2ykVeUBvL4pdsrXaceuod0Lr/Ld33eIFw9dPy8t/7M+GanSmMsy
jzrfFe/5Udvx8SQwGg/+a7nSbuO77sH6Hbvdc3yrbqPPf4HfurhF/fHjlX/egRpOUlpOPHMwFQSP
3c49NQpvCyQeeJXN43THbMn2FEYN0QtWtWA3sheuNAz1+Xf++c389xXMx64fRXlyE8VCIbSBITct
q5xd2ZZK4JBuFHq1g5MB75Q24mnlvwffwDymOuvYfVAqQQI7HrX1+ElymojySJlpG+CKk3pbfFmH
cZ2bb+wmkxGs52r+RcOCScl41N7Y2Ei4hXC4p/QuwBATOV4iW2i9lloF295qfG5MZqotH16UL5np
4aGlb9322qny4gHn5zA4O3uLeGWmOmcEzrFC5a9ZwxaAVjg9DG+nx+53tZepf8QLkjubxi2UnYDp
Fv7PS78P37S1vh9I5jiMrzwO+AVy6eU7wxGvIobVS4ffn7d5dgTtDDM8TcDav92O4hP53eURvTit
hVv5ZAdPYu9YOGhIR473yjHfmcSzzq/lu96fumoBp2kOGa9YIciHxseHHK1Y9HTUOTVHRBXbMpPm
l966le7CSVJX/yLe6NJYM1Xgw5hSDFI5zx72GJyM4KSV0fevmOPgpWf2vZiicjffN1fWoz9V38xp
s0ragtljiFz2nyM7ayST8E+OgPGaAvPUMjwX1bv/VRhYRXLSxUFZnqgLQ7FfpcIODDER00K9FB2g
CySdz5t/k9SzOU5bQsjhO1rsUGkkn30e+61mA89Rp13BkRfgbukC0MgLm03+ten54mT186ecvX69
/H8/ZeLSGPj5fpb9Q3vwn6xi0d0ZHyHF8OfTYfxix64V3tTtYjbeYrC4MmtefIM/nulZKaIYzD6J
Gp5pv1QBKVKhdVVU3okTgxLSPF1YnaInGvV9s/R7D/ymViy16Dg02wzU7AzU61//fkt/Nl/PXvPZ
9igvq9BUcm4pf6Eh39uDR+yonW4nIthsaR+61wR5FytkP9/G2SrtB/KgCB1XHJcjygc2sbB8CMjj
UAwRBJRJ7UZQ0djWOzh/bDJtsOITeGIrPSqIgzBcjRv5U47+z4dwvn7jg24M+cQtzdVSuQfo6bBl
DdyYbQ6IVhPgbXzQg3XBEXX8pfevqnpTnLyoYNvIDqmBofwxkSc66xgzwEi43R8kYV2fXiJhGxVr
JdgYw4NWCouSk3k3/p40oMdXA9D+bJqe/Y6zDYGSVXV1kvgdkwXozuHxJhgKiFIFg0m7Bx6A+gBO
LikORD+QXreYT90kd7nJ89+H1eVPzhA1BjtFWfm8KBsXOcTZ4vuJDgQSuNmJ9WyD7T8a1iYg7q0g
ehXCLldK3dpDGKl6Wb6uhC3BEoW5/PvdXCxBmj/u5mwCGOKwsZKUu0nXNc6L98khnkEpHLC7aPA3
LKYb/3k+UZ+uVh8vbVOQu1JK00xT0873pFokyqMmJfPQGlwJnkvrxhLBlURBjidHSjZD4OF9mdM8
5mo0W5mwO5TqlUrkn8LQeWT89zbOR7gR5qPZBt/vQwQOwXF4mRAyNCEJy00Qv0ujdGXwvBTx7Rlq
wb7dspNfGup/GOCD11I1koAjewCtr87Pl5bnnzd3NmxBgTR6J/OMGrfdUS5TzReUYIN203OsRuBG
XMFrKL+acx7SPBekdtyvjdgJiWX0H6j2/Au1xaW99c97mqfyHxu7NkqUWhS4pxCsQIwqFWtysLYk
Nwg2ibCkXZRAYcopQhXFBgUJoOICSIH395GrzCPzfH/58zbOdrldE2R5DQ6bR2PEu8DcmjhhF1l5
F+YvVX7XDQ8nYJTqmz8e09Nd2UPHXorCIYQYFe1nDXdMkUZPEI6t6soxibuJtqnPfvI2jtgcVtAT
3JBt5PKqXGDeH/xx56jKiUqg32CcC30bue/KRBMi8MXKp7bMbnthI8kOeCsbnz3hdwNdcpPEAKqB
y8Dr+N9ENS/awp6Q2F2HD1x8kj/u52yhy6BvaE0azk8SySEHfsz+wCycWlz4xKnbGM38zAbf9m1x
t66dTS+O8R+XP1v1gjjPW1T40Wz0ZyeVExqGwZnuB/xLumvU85rna172P40ufPUW/U5GkIGC7Xvx
/zGIU6n0Oys3onuYHRSsOavjKtjmw7ISfmNu+BRSx6C++5VuyG3wm22Hzi8N1tdyWv4MyDy7j/nh
/LiPvB4ZDkRmg3Zu3nOqa3w3trhWqQt/J3NSc6SleMVQe3E1/Pnrz3awUX+aZkFPxOEke9ebZTgu
Z8Vi0x5gQKlLcPL0MiOqwWC95tDmivrfYFOk//s3/Ceb4+zXn60+vR4EjdRyH/PugqDb0EZ8MQxu
i887ag+ifF+YTwEKgcr0em2Zc55wdW6RbyARvaan7F29tYkXx1tMce3s6U+FVXgtbFz6n7bO2TfL
A0NPYpJpLEvn42WKciEex5QTRr+tjbUyLsM12DfrHiZo80W6aaBtO0i0wiLcmeDRME7lIK8rRFAi
PZKUT4vDkRmt68Adj8axDlfhPvryo7Ui/0Y9lQPWguUl7k/aAma9uS/e29blD9fVZVfcRKadsS2O
Z1Zvza5lVYgL9U2rV6pBBycs7fi0RJmYSbdD+lVwwVB4808AIY4TB0sTCXti3WvGOiZCYIIwFpCz
PKS/k+4xmbD8ovEzVmLxFIedI03mmyU9CcWDJu2CkmKx+CpV6zR8DNLfJJvO1jxakSnEm/a3Hj6r
yVct/S5Tu5V/waLzan9jZp6chWiT3fRFOQaYCcgdih+C9+x04OEUX35pSxxuhW26i2un+0I/l6Cr
vG9JOQEzZh5OYMGq9bzwo6GFCAaMxO1uTR2wnIrj2t9ErUKX/SWRiPJaoKzIrDk21w6nI1f1bxXC
d3ECnw68o0DQFkL14lfgjYy1GD939DVJ9U0jdVEoUCE6UJCczdv8VYNU1TU7s8H/LCDtJU/vSyn2
oQlP41Gc9j1JIuZNJz1o5mHkRDQd5XrLIZ2OSwf83q7YtSHVRAFJDINoZUsFvsNkrM1NSfIRdQe7
vk9K4pN9p3LSG/JNunJvUYjv1o3jrzLv9CiOC3IYK5YBQjUo+66nrwCDAfXhcivQFafwXrk0wm+o
4aSW0+W2Zbm6wyGRSUNfQ2lhE0nntju2rnwvvJ2OBWELK8TsLgGl9/LifVgCsYZKnQD9ldDw3Cls
hVm4p/qucoJ6lWuLaifp4AZiAoQKduYuyK/TCwA4qvV5DHXa0/kFUNlIaUIrfZAfGnHbb8g84ZRE
UkHqWIzNpX4PRReYBcC+h+hoffU3bPG1r/IpfapeONykBe8GjKKNO1UpnvSdfMS0gFNhMa3UtUb6
01jdkNae36ofnPbAsKXLpFnXwjP+ztNn8zmOaEzfORUx8tgx1nbzauKmz28COIcROv1F7HTe/CQp
/9Cui2NShaY7VV9Rv84tR2/tDEE2LYHUP0LkIIm6ezQP2YNx2y/GhdUu+hXPqvzqXdkB0nkPPDRd
vDI5FWTY8NFhrc1f6+Zu9JmyHCjCJM330ypgtSSMhjkMZPbr+KEfmcLoPVjtu9bsBmsRSrdWWa0s
gQbFUJKsRbQpfkrwLfWKe0/Dg9W/zaUDYMvrZHxpNDv/kG4mtiMJsdunY1MhFWTDY9S7ifND9JwQ
uwDD/NaXdpUBanzR0vd51czlRPrmzSiPa617TN+L1s3oUlo3Q70G3BjFb0L0DCccfQ5XN6XFAEqm
calKMap426m2bKBF1i8JbaEn2r5S4Sg0JJq51FOe6LCuB8kRafjIaOxtaNjUfMbTgsiaLH4DFr9o
JPFB50mG5Wc4rVC9GzCYBJflTcToS+BI956mDHmURVQglsVL+QUWWlTs1HDap6Rxwjuqek3+mmqG
m5iE/93qOzpk5k481F8SrrxxqzuGB9p8GTxg97BI5OUJwzAluyeATTLm25IGbP0C7FESPaXZ8emc
gIQ2uHybT8Oyu9ORseKz2bibq/R8lpSweF+jAVAP4dOyk8B/k2f4SrZSMS71dt+Xnhl8BsoNznaw
d4YrjuIqZAUYqe0JpNVCyEluy3wtKvcR4P/bYC+8Z+gKmbUJtRWzO4p/NJ4aJHaxk+OrFUiy6l3g
ORE+AQ2p5vjZ8ySFZlhNQNBA2cFupAOJTcBNacPwV3ujxe0+8GkuqEcF6iQGtkh5tpSDOHpCTrTJ
vjdfg4gMHhTZNacr05/5IqmrWST6Kc86q+twaw7YwH3Ud+sq9ixWooQAopypu3+SsztFvxVEt1X3
hn7LEBOHDbFHEQEvEDIrvz8aPRPR9EGXhuwRBK6Fc4odDc8PP9P02bx0LB/3ao5oElgE9B0+DjqM
ZnSjR8dGBadBL0V9jstnGJZ649uyMr9vsgi9bvR4gkr/a+jXUSjjMOkcvSE6bB/ScZSmDwzsUDUp
k4ATK0tXfLW632YOIgubXrfkvzU7GjGezBNmvSTPKLbFaUZZssnuSU3TNsW4yekN8+eccGzRvwqX
HQ/b2sbmkmfSqgfqtEa2jiW7bLZTx/5wlSa36bO4Vm6F3mEKLqwvXlxjuHF31H/5vV1RwKvtYgDN
tICiR1BWEW271jHqLbNjGR3I82JfI6lQTvf8tEG5r8nESee8lxcel3l68aOtKayr6JOji++v4nFH
5uHIs6BVCcFWWOmW5aTdser3fOAxkAaQatDpSi9DPeCm+KPLxRA7GPwDaZmpDv+60C2V6ND1q0og
SdeRddeUbzp9pxkPVfIxFZuah5pRQzJv2zy3A+2Gn853kZ7mpukYYNFHm4e6BHHHq8+pj+CDCjzZ
YKMgPcVPcnxs44OWvUji3dhupckxf6XP/i9TdfBV8QZ9/nMau9q6Um+M+MEv3ofZ/5n3G4NI6oaF
YGjIb9DuLb2GKi8fVQrLFnrU/qj0NwjtFxGmgsYbpk0o7mCyJyHs9vwlyA27mLyJ8JOUc7HZWiuy
qfX6aKi7PvQy9dUstw1AU6H3eummbVcKDM0EJMtiDL1RcQX8O9Yy6Rwwo0ydeYrVz/ZJ7RA2jcBq
RKsKDqyeN3bGJKeF+6Ah7MxEWRLCbulsgeqpNJuC9GZhKk+JdOyDF1m8SUrkdO36JDyGkJ9YkIDJ
KjZ/J9K6QhokOEbntOPKCFdTuPo/pJ3XjuNatmW/iAC9eZVoZEMRCh8vRFh6I3ry63swu9GVqRRS
uHUfCjh1THKLZu+15ppm6NeBvscAAOmUrfp2BA9DXwY6arP4QR12J2KAQKqyRcFuIfnHU3JHb3LC
4jiwXiWSxlpCAJbN6JmmSyDxJBx1Xr00uRGF7TRuWpgihBNJbHfIc8o3Nbjh+Jn1eRAHunDTnNr1
HLfUJw+5ZsfVYx6uTkTFDX1KnNeqwjEG6x3BP0ow/VlkGHyb7Q8hRlr5OC+3SbBbhuLiCcLMGMn5
F5bD9FJ2uAjEB5ll1pjQnOgpExJECTjyuy+LujgoN9bgGTFRlJ9Fvq7Ho6It1RO44qKGhNPESP2X
pYyBM15X3V3aUEJuqzZzy/7uJH6UplN/SN0dDA8jP050KRX1BIS23BVyRvw7nY1FJg8P+l4S5A58
DMojZo76hn9Zamydg/ID4vD4MSOP2j4CcKKCqfqFCrNYfIwF5kdUX4gHoSvLz0m+UrP1GGjsbN8N
liACaW7hvh8gfsTbMJ5zkyA370CqymA1FgRkfw3GSGzgIu5XXGPqF41ee7zj0djYpxyZQvfVkabh
l154QunO7tgWNrg//4nCdqveGtkxKTZx7KXGLm4pHzFnoOKCC5fcZcpK03en5kfYpejKgno7GneV
VWwMlCDxMgMoim7TACKWI3dPp/SlSz+yybbYT1FD+qUDkq6wRyiSU5lPVYfR9gc4o6n2bqPaOqZi
mMn3C1l0tPZB2EFVytgtQ+vJPBbTUSeW1XDU7mlqsSyL8OG+ieSZ+FxCaWFu1Eiu0that+5UWzZo
PnrSOdioCMFjc4ydhLVSHFl016j/MInGdjzK9kb5iKWmMnhV4cbYnt7E9cEynspulRUr5oW8GSPO
s/VBifmmSvBxTlp/W5y86OSJcCeIIRjtPjqcSsdnWCUar62yngYvNh1GakXrjuV9qtygk0y5fGaa
tiYyBNQExW6IFT+doJwoB5WXRoR72MQ3yKBZtJ8tNI3w2a8mYxMleynDD1JOXoKU/DggyhU98sDv
ZfNlfldt5fpHjvf/7pqVC7MSvDmoAUTwI/WvYX7TNOyF4i/MALNmcs/WtOrLyscafacQ6au3e1OR
HcgwhGISBQgJG4kciJdCu8xL6uCE2RoQru1a9WTl0JhPYflYkv8I9nUF3VEvgEuEEisqirLZVegc
7pZOVR1VphTdd8A7pATr44Fbg3mTVG/ohZkorMiMm0Fu3zEJbW6Is7GLcDkkbxZ+MP7n4E4YEJNM
P89PLbzJIZSLsPQqttpbU3zSQteLqV7Uo24RuLw2rJvMwIYeC+KW5tWGahWXZIO6dff17wdxaV4z
/yRLEyUd40H1DLnK1QxYm6vcK4fWwSJSIKMycwQ8vlEQLwVcaxdyD6OV7Jwt5YVqT8kKubzuUiNF
r8GEFPXK7b6E7Fi4BwErqoR84yLzJ54UiIJYD3Ie3eMlDlO9zPHLBeDKQD+RRiYO8ArBqjP/rzLt
5IHk62VxCMCNr9yaC9RzCxMgw8DNGgcy/Qy4FqRIVuIii+4Tw9YErNUxNU3TXdG4frQkPzKND1Hj
JcJeKKHnGbe54kIbU5EIjFfpO5eGHH8s5gyx7vDar1qdxcynw2wDzaFOQFcHzrlsLJL3NthsqSH4
ZgB1jFzKbP3v2/FriHAOHymGhosnskqU62fjzSwqOxTTPBZWkG/JVJxKOsyAKMaXcCCma/ZqpIpT
qMCYNXQlf6t9SiiyR+JUGIt4FLiQ8FATqNXB0B84wuJHvgIvJ96M1Nb2QGX7FjBijh30d1v8SV9w
wLzTjF2YH9ED++zoy05fmd0TEhWFTDY4usoKVTFcUYuhz0LV7yTiZ1TNS7Aa7Lyg2gdgwA42nmDn
FecxfZ6tRfa/b80lJNZSTCR9siRiu/NrXvYbApoVQt+lFg+HwBZxj1EwKmgnL3lJ7aiyiWggRGi0
g54lUPtwoFFzUZJfWYZ8aZ/6fRln78jACvN6fmFjGPftjHWCSKGbIoBpwVEZBjZCMSLJMQECEf1U
SEjHGngRYEUjOCdMYeENMm0xvph4/PsO/RJ0nr88OrxBE22CbP7lYDxUosQYKIjuBdALsm7czNwa
oV0F2x6H/mYz4U1ri/ptkR9LaaMOz8l4PzK7/CEFAzZl4L/W19akXxgCWb+vSf1znymaurfwqkcb
MDpN4hKjW9nFE7U6WS/Ylhavmv8ufVUGOaCbItwX00GAa94QE4Z32fIU7PX8JxChyy/FwclVht23
WeVy73o2CgqgTkS9R7QWqHSnrBKapPhWz12930SoFk22lZUs3KkgR6T1GsJtbm5noVj/qNS0zLuk
oiDbVu8IpTUHiT8Vh2YP1S2xXgoQJQxzOlxouv/jJ4U9LluvZoiGQqr42YEQa6E1mZZV3Odwlz0h
gKSOpXniBG+YFsNvNdOl/4XPq2kL6jZbZ18qVGcc3ejQ087592Iu7Hp/LOZ8sBlOeVFUGoup/VuY
9LkT6MSZlxTpOsnB22awSZ7BQ2RlMVjWrlpJm8pfY64/r392BGjRlJ3C0CjuKTrAtlPj2AcHvyZ+
j+8rKIu9Ugz3sik4TF0mONjkmcqPnXEnQO2+SZziNOsDfUjK9BL0rjVYQhi5kLyOmtPu/fXiE/Ix
jOYn5QauL07I4bsF7pk8lnMImJd99UyL56bgtCUdN/FtI9iI3Q9FZnlCD265/X30isKmx9VBxUmq
fGsf9NDOf+bAN/wisr1CO6TSyucCiarjd56xD4wwhTNi7SqmIrDOh/Us3rLJZ706opo/oT8/e+7f
LDJRRBUl/jlZWAwI8c1oBu6NoFzqwOO2tCC2HAVxO3sAWGQLUsztr4cqXtgL/7zy+UCwhPuSDPOb
41gxbe7wHFuHhCCAOd3UeOjcRHkYnaHeWxYBwnheOmPawTH8GfS9gHvGqbpLU46SnjAc75r5g37t
vpx9ZFOKLZcYhOU9aswWoMffU1ae3sk9lDpvlFZ6eNdHL2j2NEC8pz5dh3iYrkyq5GjTnibGBjfZ
m79Gx7KdWYH9QpkjZDlQbemIpgR5R7jwCXtng1kEXuWUTzD3sfe2bvO3KtkGCLQwooQHoGjA5Rs5
v0sBW3yUERFh4oCIcF1Cm6Fpuy44joPrebAXvyzL1JlFabPq/KzIixsh0+Q4Lu8ZUlNiTusWmucP
2qD4lbY0MFzjGVok0mSnxYM6sA2L2BLcrkAoyE+pf5lkYGm4oxM2kQMagM+L/pnUe+3r33vQ5Tfp
t5WeDfjKvInSUv61UkKnumZTyxuEKuFXskLwt7UYnLwpoxNnNqS5XlpMG2ljbLTvk2tt6FNW4Y4c
nCtruvj+/Lams1qsiuohNAfW1L2I8FtQ/OERVNnoouZtJ7YTb/JCgOV4I35OP/4LjcaKGxS+gV1I
t8YVnuzfruqoDnE//f8P8+xjY+io5kXJcuiOhWoGGfRHavZTssrIeRwXzbr36kf91TgWoKGL8NBs
9V1XkVGKp/aWeQgm9DLZrsQ+XBkT/2JJn+9AmkgPI3KeYdN69p7V9eT3yXynxsptXGs3Iql5uNPu
SxDfjvdsW79nuqvjSbkb93nsVvekp0MnNxb9o9W5zLIZAICvlSgMHuphyd8r+EJcqwMWJp9KPeQf
+Va29rL41Ikbpb6J+mWy61VHvR+/BnU/swAwvkXbRevktGglSJmPXlVyw4b+TpbfT4Rdwa+uCZlq
eiAOu4ERDLL2ieQf8fA1hp72d5WoKZj0zeo/E6O2X+rA34rVwmoNIeuy8l4klgcj/ql6UBn7gDjm
zd6PeFrlWjttmgRyPzZYW41TyPTi9xgKHLXNo4KonoTmgITiilKOqaiL7D3fyQhuSNvS7rsvvItQ
8THKImcBW8UFBWiw08ZNNj1NvJggUxsNpBAMuaZ6GrsGA6utBUax9D96ZP32vz+Xv53YeD9/+8nW
GYM/83tc9xN+Mt05bftgJ1jMcvgBONj+bvw6BaTdeqrrb5l61ktGtNcwhKtLOKskBjW2mjpJS7qn
RMAHCy84ZqSpPXxIeKAvIh8rBhRCMkjMEtJsAfJ8pbJT/u5n/7wLZ+2BUZtGGbUJbzJz9jdkHvRv
RbTsdRerK330knKXmDuNgCxj9qaUCgcDbfoWBnekie2z+8zYBM29v5UcElpJZQ6W8vYam+RX1vJf
HyylAqRkhB78xZ9VObQFYepORTkLeiV7ZGae4y3lpl8jDOVNeaj3NTbO6mOeHCitp2cazGczd6ej
9mYCFoBdoFBcEpNEVfphJTcFQdbE2u8LAPJ+b+lLmAaRK7j/fsW0Szsy2ZG/nC302UzmbNmaqqfG
SPJKZcOb4HxoZNsY3TJ1NdVJcH4IPfN9fEwPvRccpU/sZ2tbGH9CpuaAysAJq1Ym6u4YaLfhfeGZ
jU0T3YiLZC+uR7fdAURjDm4Ez3j0pJ42vQ89cT2eADLG4YcU33SZYPAFlVTBwvpaW6BcOq81y1QU
WRQJedXOThzr1KcWfv/l/QuWMAAzozjLGSYORGZCdt8dI9qgHCsFTHTkeqHspAXGhw/WsCheGGK2
hIrCwrLWUQaUR/TWoniQXe3xeoz4xdccXhpEehNES7XOVqqaUl9VbT9Xfgj0EWiiMP2uCMh+tD6w
wc6VR6Pl9RB+GqzomJbMG7TgYe9EEItcMpVyR1yH0ruqX2fVc8FcakTdqawKfaOq3r9fm1/IwPnb
PhPwTRouCVDl7HgSB8Hqhhogd+bNt8vc8shEa5mCg6Ej8WQDftQflDeoE/g/340dJJFV5q/lVY7y
8MoGcaFJ17Dt/M9iziqd2DKTqZWn8j5img2ZKlsKnyR+bZVn/Npexa/wh4ZmjkQl5QMz9zo9kPpH
dOJ/s13/vo6zJygZiTqk8VDeay3zhqW8QYmxTDbRHe7+HnvlWnyZs0RQIP9X1ND5JgDl4Dak4SF9
tv/Up8xIm0rjeNxUaxWxeIT+09+SEDyTMLql/in8cGZtwZrbdH/tdL4AJf15+Xmf+e10TsckDtVE
YfsbZ/oPn1RQ0Tk5GIYz9dU5Muh9XyN4K3G2UVCqnODIQC8x8mtvw3wo/v1q/udGnL2ajTykfqdK
1Jhu/DAhluxQiDB1hq6xO23ye5ygdDtbi+N9dWMghwZ6vEaQ/fX6/2sNZ29k2PVhnODgfC9Y+15c
NogWXFHZGNgWomAQXZV0Yi9Ud0isoIEvC1qBEZ3VA45v2nQjZo4i7JPjWGzN4G7OfYX8wpurH6XG
ySPvlG4DZoTYHkXQ3robob0VqqV8H5rEEe8MgtseRuXGaodd0L6eoB+MKFzY8cQDYJkGQyg4aPjD
WeGDJSkLU4xJcH5H3cCQU3BiEt9guubxrcVIq4chEKrPE+UUzoqcW3Rqwk/kv0Z4C7XyQGQ9ed8J
k8pDVziG9TJN78L0IJCCdCtde7SXt0hTxSCP7hxE7uwDwxuHICRTL2cj4cGt1vlrqX2L2aa/Gb+H
j7ZfRNgQLMcUoayjo/t56yRPuYFdA3f3VnGKA7vqcwNP8BcAy6g3ef73vnixCqAxNGf8XYRdf/YV
qn4ahXHJCmWvhdLfxUeca1XMc48Mt3BI0pcTMOvwFaO1uVWOdeDo+JapLkwW5Nah7ubvomR3PwDO
qJHZN02skFxxZbWO4WNXeTPhnaB0ayn2TtfWPh/15y/t72s/+4QTzFxlsWPt4RrTcUnZxd1y5iID
1MNE1isbniP/p/UUdTneaNvT3nzVburZlYHsVmbxyh0JSpLXM2UZV8zqptcApQyVNITq0sZF+8qn
foHBi2MS1moax5DKXO2sONXTVmtSU52L087u8L8j/hIOHjgCPCa+uQRcuCeu/YoK7Rfj9K87ZYiS
IuoQmP+Kt+wNq24khc0uqEiPxPqu+tKekU6gn+wZkbkg+FfHOhd0xPzY3y561qzKUlWOdc2PJXI8
X+PylVh2+PlLF0UKGKlDTgR9yPLU3axFMMQrleIFOfGf1z+rFONcCMNakn8d+QVB615BCAIWE53r
z5TGwHoMqMFxYvASfI3k9b+/rGuX1896IWPoK3Es+PlQ1zSgd7JcaEMUUObWLuUVERJ9+SrTigfq
Qcrer1z94rfxn5t/PlMzyZ8fzZwnPrjtCVW5qy7pr3XgZYe8qAzVQLu0MO2E/vJDXh3yFE0gFey/
egYMoNn9mC/K5/LHJgisUa+pdBiQUKhDUZk8oIkTkssWaRpsw/fhDVmz4AHq//sWKPO5ef7SW4oE
A5uBsqmcb22njnCRYawLztXeGZ8Kw80Nb5y8oVxV3AAxuNc5HADzbscX4osHGVrLEjomaFzfeafI
1r6JEMXupElufWV1Qnp5W7kGxhTP+KvJ/uzBVl1D4q0LqyZHAbwAA3AqlPOqOpnqelDKhhZ6TyyK
Xtxa/TYK9q1WLrmHibGotxHZXvRqnCiDXT1gbgT5JrGxuTG2am5HKzOzW1ojDmDMkjDJeFHmwVRz
SA8ZJoX18mQ40aOipksJ4muT7TPcCkv4p0hJ1yrp4AphhdnL8GG+Ks3NVNj+w+SRqwOpkAmbuCts
/aPBJtQXF8q3ujNnQowcucoIlGGrz9XdVC/0VfOoRi5OKdFKyJ6g90kdTkEH6ZGk83RTH+rWkUXb
APgVn7PP4AV7mnAjXNXyXWqn/ridZ5tQYvjFyUxpp9pxCYKnfao/A95smIBS+L+dED2ZLnw9+bX4
bF9qYwV3y6zuGvYmzgwX17o5O5L6AtGoTHLOTYW6K3Iz2H6v/35dL4xgdLCTOblxbv/kX7/kt4K0
8CcIjVE1HOU9eFG1I6ZqoWyZvXwwuNvzUqJucfvtNcCEQdxf3wnyQioU8ndE9f/JGX67cFhWhd4H
Y3escN7JA+clNNeldHtqYtprnHcgnybSm5pRJEvJU092twiXbZT2emZn2DiqPH9xxEWx/CnUO7NN
QA0su2mfS/9TBO0usJvPM20ZyG+D9Wn4lVPdKpX/oORvIrZtqcpLVW6jkdjgDwsdT2QR0sPVNMyi
UlOyi65ZafxXNfk6ukVnJmTL0JSJQK8dXSfZWh3YW25b7VVmXBaelM2AbWBuQDtLjpI8uHXNQETG
z6mGtqRJSxiqTKcNILCRbCa8liJrmzVfcgEvWX/Vp/dIf5iCR0I8C/1BxANh2o7VbYrebwg/hO5F
0L+zPsXwyYefp+L7t8KTcCUJrQd7hQi0weuGfInVb4JZBVEN7mTN/qLI8kxyQdQnSZgWqXI7plvD
f81FO9XeyzpcIx/0FVh+LgwVMh210YGBrU37ObivWsLHE4ZXihNr3MgcYc5IXt8uE+1yWBqwYEDz
pqWK81DqMTEDt7f16bOpF9VGf45PTGFsvdtklGlqfOz9g48+wFzL9YpAoyZwLWIb/AVij/jptDdc
OEIMMzLte6BUwqs5+mTyj8UPjpocYKf0DQzyBB/9VkSqcJOtMeDz1I8B4wbzeWxMCIu3ESxaKcld
tXY0wh8ax4BhgEOcZZ+4D+uGIDaY1T/hns8eh5PhsT6hjXhUcpx/REgvxaE7Du8y4cVLttm9/4GP
O0WS9j4pGwbqGsKDdQf+kd5MwyL4mlcfLC19kcuMixdT7ZYMTke2O/jVNaaZzYZitRoeSzIXukWH
8alENHzK1MPBLQoZZPnIfD6IXesbU1CjcaUU01A4aI4mb5s74U1GM0KWUbURF7lXPGf3WEOVd8OP
aI8+BrU3rRgid1n1jVPCg8Xsi0D1pWFuW9l2en+hrlrcDMzn5n1wIKkX+PYIN6PuiB07NRoM3KCK
29ywhyfMTRsoWKcPqIvvw+ik8HHuURpn3xKXPnSH9GsOtukW+kEx6BXTXZOtUjS3qLCYSbaI8lKC
4lZoPPnLNj4G/uek3rVYKBbtahYqb8Nki0knSpmBI3l8zHFc21mVA9swJ8WPZ1pu+SnC6SdOidIB
nCaYwTbe86dmdmbqjmm3M5BCp9SwNiMFWNUIEFvyMHEKax4loWTSVs70WDJceRu+Tge4WI/s8VHI
ibDkgOjexUX3yJ3SyN5yYGzoJkX5wqBOWzSasCimbQjJH99dYjyKPVdjYugkvsvcDXm4iUhUh65l
S9JeJFYDjcHETBdhHj676UqsbTFbKo1L/hJcW46fhhBAXPHI5uk82LbIeER/AbCa4RgHAQwTQZkC
PHkZyGx7C27xW3hs78MMK6uopuWm32UhwQMvP9QCHDnhcHt0noq5laKVLyz9+CiyMxjPUAYmzeaB
69bq1G34AgN/HeN6jb4la5CPulUw55NXqUfxZQrg4DbeJiQFIf9Ct0IPoGG8Z25YfcZX1vHNQNzh
NSF8vhOdign16QAO0EyohbZJs0paNBhLgSALXCF+2V7qhDfOVORNzGuIkSjfd2KjulA/+eMMzP2S
HZLkk00EQUYMq/aVhi86p+NJfYJ+Vb4K4X4iZ7YRbgpz/uO5MiEHBf3KLfxffHaTzM0HvhZhLyEJ
C5zx01Ldvt9CrJvKBur8S9l+BwmJz0SJD/jWphmRpWK07vhrgSQ6RTEWnXqYxQODheEN5GP/NoRe
21qz/1+sHfJ0LyNuwLDOp0cZ9QVNnIKlgkzAQbDuOleW1vqwiJyEPkoobIyEY9SQ7WsF9TJkOtgw
6bnrxA8xfupx0IghA2rH4E6bPWjnrCRukLXk0INEBuEvslwZoi82q7gEY4c2bmGZa+sOK97wdRC+
4ZmmGNOIEIvwEz45ivqcBuhA2JtCCOinxxBbAoH8xQj51XfYr+PgHs6UhYGb8h6KLwTTjtZDOm7y
OIazfRPxvs00WMH/7jvXOJHfJsFKjp7M071Jz9A+lS2ehckS5jIefkjPMLcbk7sajrDGH+K15SaN
t4a+a2CWXilF/sbYsRsDrgB/ViAVnJciw6kL9TjSu+NMsOlJu1jE95GHxGfeADF0eWZqcjXxaZ6K
/Fmu/3nRs26+rCrN70ytO86BkvoyJRrCX3WO7s6JNMOV5uBCJ87V5pQnER9XVTmnmkbqkFeVFPVH
jfFaB9LWegM2qtDi5xCnEsLPtULrQhP+5yXPMLZTqbaRnCf9MVy3T8pulu0ZS8Nr3hE04gN49XqX
6rrff+L8z3+r61JzyEw14yfOnglUOerG1BnFMe0f7tksURV2TigdUMQsr2VDSX9jmn/+1rOy29Qm
yPgBv1Xc5LfKtlnBvLbl3XX+yQUc988rnXX5hZg0XSyH/XGcU58WySZhx9AX6N0Y0ofdpnS7FTXa
L7tl9s7QaZn4Of/+YH4xZf96d6nbyTiWKbDPVfp5PZmV0XbdMYcxT1HI8Q5Gym1vI0AdiN+HPD6k
6qrTDticVrE7oyBl6BbBpishItuqXSuAfj1RLzaM9ZMDIV+7NTSs314o8CqCDKNlgS0Ug1w8Cbx6
LhVoyGjdkTq5023x09kI4lXcpV+TW7b52ZDy37/yAqKhKyZ7AtxL+tK/qCRhVujZCY3ZsXbSB/Tn
Q4MR7Mkzyf+lpnlKPgVCCtxr2LQ6Q5DnN9fEnY0uHgL7X318fRpTrZOl+bKjMzXrNl0BMfdkfRYr
tDQH+KghSaUUUSDFki0oSyjdUWf7gGyIImhGA5ySF10+u+GgspyWw1OIQooDQ12LkBEdcj2Z8yXr
7LP5xrrg9EHd3mCUewUS+huT4f799kPOdrg6LpUi8sf+qHrFTY5BseKVN7M/6b+fkyJd2kp/v9DZ
RCHSskyMSL44Fr5DHqF420FcmQ41E7pUPC01SvIU40btpWjfzWnvN+mi8O9r4VmSEfSr3wPsGr+8
DcrvSHlFp6wQ3VT0pJxGDsZZXgOTUk7RvFV3gcBQnRs9DKdFF+Fwn6z99lg0qBjNl9YCgq9yTyip
s9BqI1jxmhO14fBs+ZuR+k5D39rrM00We6BTuhzqZp202aEnNzpNusUoEH9RG8xBW2xsc74OuGwF
4bQ4MQTD6EkkFLQwJATlOyu/tRr9r3RrvYhyvugIncLEcNnLnh+8nArEtqxzpGGpUKjJBDFIEETM
+gnjNeZ/qJWCBHwEYErbo8+dcmeqkHo7IsmVs1uKqK6r8miKn0I1oRk0F9WwNukzreCB9KeoeiVH
Qkg3efgCLl4ksDQobCmi8vExi9Ea0ZFmG6vw9OaFNlNxQv4AO1XuRrjk9ay4xjfXPEG/snErNTwU
aMWOlxN+GXLdJPHaR/lHuUeATek/O0t1GMlPzc4QdsIc9GzDajDH2/KJfaT7ULZo1rEKLW3LIWNl
mkWvwSuGvd8qMlLykEE0uECziUF3RDsxP3r56ZS4Gc6ehi0VSP04naJZCn0Kbb1FcjXLcdMTZ4d4
J0ZvVn2cM3CN9Yn5WOV2/INTgzkgKjH+viDgN1xAvPafB6F3kuK1Qdpc3GRwuCTcCV6p+xPG9rnT
mngAEOFs+9EjgGwLYNW8BCasubdT+B6MzznJXglFnrRABAcBM/VvlNqVJG9Mjib52RGF7yy/k7HE
Fe4F4ABZtmcob3Qw5Bm3qejE5Y2u8CDqjyQmxRGtlrk2g2OOG4JRfHfSXUcgHa8/fVetOfCkkINI
dCnhgKxtn3NByZOZfmUbNfD8eJcQoFbT8gq4OIdHrgVnWPQ3FV42gls2x7B7JM6K1rR7xMiNP3w0
Sdxzy+ihQoWXHyX10Bo74iuix0L5CVe67kXc+mAXQFRaiCVtIvWdTDGLDn0TDhu/uHJeXSxFTJng
YFXCCA8K8p+lQSj7VZzGZn+U0JHWrlq5uEq9yWyY2lwC8T4zgLu6k18sukwoAzM5HdaAcTZsCnPC
inWt7Y7JU/WQrbAAWtIgbuagVPgUS0T2V37oL97rX2fHb1c823IV8xTlccbBDFtOr9wRowaQ0UW9
nFaW8VApGGmhsllozXZETdo9hDE0sxZTk3CLd0i5Od3HnnSPDCpGcYY3ccu+6Hz1CKKwA5fdE8vu
16ePf2/g6qXKzdQ1UZZMClTIOX8+nkoYglztuE8+SpcTljK7BJuQTfU6QkZOvJrYqGKdpnc4qtVQ
3RDDnsJNq97rydaEyRnz1dIJk0azZMhNllDiP5V4ofO+Ltil6C2HYS9DpE5vE+F1gIlWjq+F+h72
r0H9PGr7LvY0DRb4S5p8SurzVd7BfP78/VT+8/vOCFIIZI3RSngq8xisIQsqgJCNcG45O4lNWMkg
wrLs4Upc+uX65bfbevb6TWOMmdL8+iG6+5S1bbnOXRTJvPaA3OhY3BGDNxiIEHv+/UD1S+WwaUjQ
synIqZ3OvjdDG9sqTLlyrK+s4UbNtz2hqTbO/2jRFm1yc8KvXbvhJAqnXVk5KZE0t/70kgyvRHFk
tQuZfKlBLP8lDcCHBWVs9N1Od6HgYVQ6eiQ7kmKwZAButgsRNtS6blYDUx+8wUnXgg5Uv6oE0wAh
NkOxyBl3R18xM0Do7F5tuP6xCvcNn79t2Oq1UdgFvguFz28//6wbGLOo0dOO551NeKCvO1tlTitE
bs6M+RBxnGXCWlD3SA6WYLxysEWJgll9xEnkmtc2vwsk2j9Xc9YxTGkdh03OahI2hNo9EXAA9uNy
wixBJWh2/cRTgq2+LLxRhYLDoOS0BioqraX0KCGLRnQtrkEnya67arB1wWLuj9WZ86v0W9cm6mmf
9xGrM98SkC6nuS1IXEKX+DVzZGZK0LQMvnJxFUM+P+A/eGi3jII+mds8zXOK05Vq8vKmDT9g1i2q
8l/JbdLJz5vAZ0E5FPmM4MbMCbA6XEJRQE/aLZgO/DLR//cnc4E9y3347bJne4QS+4EVDX13hAMX
jQ7mRzgFRU/SV+v0T6fGLbNdpTu9hDTwS8xuSqYj2xJIynBl0zbAzLGOmBNZFt1tfVe8dR/ls78y
7sr3sF7EIKoUYfgcQyJkkEBYyKf2kyoAe2tLfUXgp2Odo+7avPwFjj+BlVmlW+C5AiEvhl53ZYPQ
5i/grx3RxOfRmMnCfyWvKYMyGVk6dEcD6Le44cjC7OVxNLYSYYpEIdkUZPqwkWWQdPUtWYbyLM9H
Ugw0m0JugXih50uRkIHySCSMn9zk3a0xfSo+NXkpeCTBLgMgRJJutymGFLZSpItIeyQ3xQrWaQbu
GALBdT9l2qIBX+E75GFULvlP4djjrI/1tkHUFhlXk/TCQQhAYjp2fjXE8lKLZImY8ioUCOJf7Mco
raxJm5hFIfaX0qW4nGyS1lRC8pa4LZp3pt27muYasqfBI8T8kx3iGnByQTOtK3TyaHS5n6TDnbVP
adtqfVpP8/FkHRRX2TXyUn0XPsy7eRuuvYr5lL6EqGauIQt6xVcwuEaxlcFyyCTAhKgg7wKPK0Qe
EqZDdnGNQHh5hTgCkrpJ6jzs8j83iRhTkkrCnYSTDKdVbk5R7urYy4WtX+ws5X0Qtm2/T9V0oWLJ
tIIG5YgRSmknHGymNBVR0E7B9CRCdxxsiNISmdHMZiW2JrnS178/ZR7c32+3ysah4jNu6AZ0vz+X
i2WmGSTmNBz9R1hYaE84+KJVm22G5kHBYkjd6ZDKRobY9K2OSBEvqoUnlj89aY1qBynSpAvgf6P0
Vja4ycBmENUFHkIN04qDntwEBIX0d0qxmUAiooPJpN68K8xdgqELTkZ4WGjQdqXsnrre+J59Gqmo
MD7BD0VHZbBKKYJMWNjiAtVOFNihAEecaHX6WHIOkJ8Dwfvw18q1lDGRUhz6XQHmuEJOz7jorbuC
cZmX+8tk/X+DkEj/MJeSRQo6aTmr5NnqcTwIsA5Bc5PtTnhZhcGDcvqhW9Gaz3qQsJwpV6r+w4zN
r15D7c4C+SRchVzMRrzCB7qEV6miJRnEA0L90n557f12yLTmUPi+oAy84XPu6itpnKVdPQdvBjk+
0m5m7T+Im+i5QH+/bA+hI9z6S/9tGrYTPcoNymNz9MjPUGhWiHJI05eSFnWsDom5LgIvw6L8Bx/1
bjWuSbvBj4sd1zCfQLrTwevHT7H7tiQ3am+s7q4SfnKCDwDWrxT/FwhIugpWJYmqKJHUdg5jS+U4
1FY4/0pjqXtD9VAqNo4w+E3VwrouDhNgBbYXrkYwLcUYFiHdU9lvrrz9F4r5P1Zx1oJkfT/JTSMP
wFeMgAdCatwUXcAGD40wWgNMoQ0mtp4tdVDu+/bmf30bzr4+ufVVS+xYgLgZ003G56+ToCbmE5Pz
w4iDLUHUoa0yInbYtnicQXZ3jat3Cab94y6cg9+yqlm5wiLUmXhdUcsMMwFO0laxtoqc+HTfJRtB
3pi+p5l2uBn8n0qDdnxNKXmpvoLkQCgmMirZMM97KykvYV4L0vzqkw/SJ6uh83KFiptH4mMtFahO
rm0QmTEfYmD6Gr12Oqw8NMAFNWt84wMPldTYKgY8OC7r9eLf78ulYvmPBZ4VPmqXN9MwL3BwG5mZ
7hJv84DlLS0K0Tq+SathkbcuGoygI9qZIhSTw+JdDQ1Gv6+WXcXOdH9lTZc28N9v2lnn1JZKrRU5
T48sGrIHwNaX0JVDJtc7bC1Qbj2cGk+W7EG5g5qULLpupUwvxf/h7Lx2W+eSbvtEBJjDrUiKipYs
x+0bwva2mcUkxqc/gwZOt7csWD/6qtHha1MMa9WqmnPM040SP5rhFVGZNX0xZ8XSP3fo7IuqpLRB
y8odGneEPQQRnC4bYXEGRjywxRImJpWyEO9GhExkK8xMypt8SvzSKejRrE5RMFW7D3mGBkAh/GCd
mNK3TBZRsgf0oHdk+8HzI3ZF7+7lhmgAzUMoBvwLmBydUz6bZ/2Z6XNqwcXxBNILbqsPqC8WOK3w
b3ZCfQJfCyDWgjEd+Z0xO1H3Icf3wG5I6Dx6qA6qD0zKbeuWa/FGW1r74YkHGZCYlOwzctpiPklf
tiPxoMhrk6uZftfLqdYXDeFt5nQoqe8U8VnwH3OMc8Gd3/BuegA09//Lw1cUgmT5XMgiOls//CAH
0Bl9fbotqgUoWOM8bBbDRJ7MuvsoP7Tps6G8yPA0Qy/Sl13JMtLD16JJ2+6veXovHUgYs4A3kDBD
ypha/60m+rYJBCGupwXVR6Lx0NYeo1MLE5U6ZxDe7NPq8H8YNE3f3flb9/3Pnr11ophbCA2r6c92
bstYHkMeo+Ru3rt97v6vf5Bxh6VgpbGU80366De6T1DdtBCwZIbaBkqVWzJqiZLDybs+MLy4NFJT
/v8/qJwdPfWmk7XW4A92dqY/h6fnDtsJ7dtiXejLKPcaJHzZPYSUmZyj//D8cNMZxAKpSAfwpc50
f6klTz0tdmbbwy044ubTwgf++/uoXPr8v1/mWXesrcS2Ki0eBBXKotv2b5W1nK5gioKAqTad26cc
lQ63kUnza8KnWl6B5IpgXcBG0yRSwypKwNroHnNPoCnGuPeqr+Pru/jxwpDZaVqShQbxvOkT9cVo
BgK3M9fgx86s3eAK4zwpXwcEr8NGRQWkk/kds2gnt02zS9ATCMgCUkKFffITFgHwC2Yidpyju/I9
iNoFUhdOdCcky/OUSBBb+UvKgsK6e1MFHwIfnUwCjI+aAg8ELKw6X2oqYM6rsPmL+7kKi0XURAWC
0Lmfqsv8GAZK0R9KdT45finzUJIQwgFdisUqRGCBgyqxdl+aKZsJ0PUXVro06OKs/N+rOKsq1L7J
kyY9Td9kD6RwphjbIbgzLMaC/SPdtADyQiA9twPy13KV6TdyuMrJ2DSZGEiU4wNR1UHyV8QoJ6pE
uHIEiFGCBOmwiLFgNcc3nW5ZUG4ysIFyu2tFjtv5Mj4yLzsk1rZlclYkC3/Ya62DlhESKfRLhCiH
1nqsU0RLxUMmvbEg1rSZjPgvZIiBIjjE+xktRgmGd/XQdwvz6ag73fG5BzzgwKdCEQCenhHBxjAB
O/NeBCu4LAmJ1AM60JF/vuk/heKQMLjK4HT1y8TYqvouoibQ9Cc1VWFI33Q9W9u9/wYJI0aVZsP4
V4jgSxxIfiFB4Hzd9JGnU2oE5bfh/2lio52ISEIICuNzfs1ucrG4YeAw9ZFMkfPH2dqta6qg+FnH
azNuY2g0pLZ6Q+oyk7TuVToQZXcfSOujMdN6AQLMtm6eNTtENJhaH5m6lWJAcMLy9wVFnhaM8w/1
+0WdrezGsY5TQectmla76TRNQ5Xcz+N9R3MVOQGLfAo6pGF/qbwAe+uU/blTruyzF1/m75dxts8O
otWVrcllTAIY1ZZm0W21Zv7ppS6oqWs96cuPwhJF3JCiSqrGWQ+hGJRabbOGQ3m8oguf2UeNVIZZ
AeM4dWUyiTjqwQOm9WR68vPoAqzQM3ouNGYD/xYXlXJlYb+kgOYU8J8rss72HzIGDT2cnkO8jBZM
LShu1RshvreOCzhgqGBRAoFI1bY97KlrB4OLZcX3v362rWTVqCuCxl83X7JwK0L8nKxEHJIQayp2
hJzQRWaYMmi51mG90Pz753efVfy+mpW1GvEk1BcdNi0LKE3x0JH/HgenmU+x6Pmf8TF1Bb5VIG3/
y9tPjaGa03FIPp8FBoViiNnAX2cSUs10wzlpLr++tqBFb2TAGhPx3FVMW59r5cRJYB0SgJrTHmkW
4lXHyKX2PHfjv9cz3a1vvYlKU7qmDNv+YNxZz1F2B7dKIyaWlTlwIkmcWaD//XkOIeIdSntHMk9i
g7oRDZtOW7kfTW0RtuADlXrhV8k8ij4kdSEXr4NFN2ZKWORfM+pmO3uO7pm4mzB+JzIACG68ObYM
OIxqQOKPzjUmlDRT4VqmdvaGwsVJkh1+93CFxPQ+5ozhjjILbn/fxXNOiCj8hHZXtzfKQ3MPBuaD
M4D51mNyQLpJJwealE0HWUko5edoQqeFTSVfES3rTLybMkffJ7MBU2vm7Dfx4TTM0oNKMxYMpX/Q
4KDw/UWsPAYb/AtiUZnB9zwSpRmq0w7DN7GM1sYCXv4aLopodUSiXdsoh8oMRTUiXMe49tF+VaHn
i6ehSpKlTeX4j/FAeQraxBAGHpcwxx1amF4neSjz24bxY0rGsr43tadCfmhE4rdm1kuKN5SfwSlW
KOZFsEQXOW8hulTFGoXHZDWOnq684tPC8ds1nn1guZBX1dHiGoEuAiM5sowJLqdV0WnhqByXgtsS
3owkBT3sPYMeW233zWkNnDO61ly+AF3U1e/362wHFNXYNMOSXii3qHI4wCCsnECVefMHmdpAc9Hn
bc8mpbldFfNgXqCab5xGvrLqfHW/frspZ7veqLZSWuXcFAIpNPY3dK/3Ki7Ou2qZ1w9aKfFlcFoW
oNXZ+BIyjj0k4kJ58pADG8QhMDPHrJ8v9WRnAmtROPhPp7844F3rFnDCOaf+/iC/mjM/r1nFrSLJ
Bi2jsx2ibo00DnyFtWpF31Ixl2PoCM+FdNNZdtgxyCENi7hzWz0SggeXeFbRaYYerLoMP8qNOk+B
yTjGqjggBlsI99m6gzoFWzl5Z5CCR2Lcljt6ndmM8iPsvd8v/9IYmGf/38s/22JSq01JkuEkXWqz
yprh/mcKUz7qpq0hBcShJbsylmjGfr1TijYLnrTop6zkSRmIR3SGQaeyRxePEuKc2ik3BFl6iiuu
WYlh7Hv+bHgv3y3vZNMPf4MwNW+JbJUYn70j5ZnwFqd00S3T1TSfCK/9vKlA+fF0WAZEBcOfhb7j
bOUu0yGzGrE/BMkdre+OUIAN8zhOjkm6zLQ/wSGhU4KPJEW7Yz0ftU1NPtY8YbSFkpAZhbHKnMI7
fSiv4hyVVUrs9PGpV/9UHDFnHcLv++o12ZR085E5ev0NZXu+o/uh32G2UGwFseVteNBs80n7SDZY
1mioTGYDVXNlDigH1m90Zu7vT/Vi4WBoHENg7ALZOvcZ5lpy8gVf7RHTzAAplI9TqGS8MziSzWjj
VzPJVRfXtISXxAyqoZMyg2tbpy9xVr5J0SkrUolPQfW0fm2Jd7CACODx7aFbD+Yy2OPake1y2pEW
12rHi531b3/8vFKT07EXzZif3JGJRQsAJuh88qQMsdeLKz2dh5GtR7PcASTu30B0vnYFlyQy33++
dfYp+bJWjEnNFTS8FNYOQBLREuWmIc8crkdFqGcv2TpBBrnTG3bF4esRsls+lzD6fMB3TJkCc6wq
9tjAB4WkzYkK0vNNvsowOT4BGhAC8Af3GnsWuzMHO9Df6fwoe9P+wEiKILPwfxCo/POjzvapPuSz
oj/TH7Cuu3o6q9XbpPC6xAtaOhU30viSsEpx3u7BHYLVvrK8Xnunzk9n+FFPxlDz9xkCU/RLyyH1
JqV4A8a6xP10hEVSzJLjNsBAfe0zmlaHH6uHOUVOm9P09dz4KrMwjnXBE02hXpGJ4kXGOksZ2JhO
061MhcaNzqRteaKGgit1VZ128RhoIE3DLCwpsFPPXqkiCsZKb7Xpi8rFRcObDS1/wTgQRPn8vZ46
MdbgIvOjrayv4f+CaaAVf5UMerG38v1Czl6DXDCaTDG4E6ru0MoIW884LQcFieDSB1ADmEV2mnQO
6NbuPzJysoeNOTyyWcRXnsnFVtv3KzkrVoosV7tM5ZYIi5E/j8pyxhExzvgAZl3xCM1NckpmhmTA
yOEHDZcCFi7gTQMMpjuYD6Pq+RsVxQqyBRRpM8R25kY1bwXh04xKZoNXCQvTvfn5Fv33IZ5VNe1R
NvRS4d752+Kezd/zlzTAsDUh3sNS9/vSf/EM/f3+TDvi97OKNEYFkFeW/uPOCmhHQ/Q/qg91shbV
pyFYlfoGLnEx7lg6ioPIyDiM1wWUUfFtDJYxeZHO71d09d0564g1eR40Rc4VTb4WHKldeaONj2b2
lnTkcpR3BqqYW4lgNEjfzbpvd4JTkasSE55w5VIuV7rfvqezciDqegD+2nRzjKVULUJhy6iN+IzI
HdqFTp+LYhwRR+OxeQd/jM6h/GcWE7rYwMprCaLapRcDLvNEYZHZrL8ksd8eVZsmR2Id9GmExdDP
T1e6LZwab4CvpWZYuuoHNX+LnTLfCB8yixzUhuGmqL4uEfNm2OMYt8lf0sW3Kn0XACgcqUNYj4PT
Uyx7shP02JMLB9kAHGJxSsIqlzRMMmrhckHcVw0VheMXSWAnzjg+Z9YrX+vFG/79J569+0Hp+3mr
mxzFpNnJ35JQqnhjPAe2qMHLVh1yX+isKbDwaJXPffTRKCCHVTf8nTJTf38RL54Lv1/M2afRdCr+
I9nAzl5vyKxTrBV3NAC0QNwZdu7IiUb20ew2b3aKtmriTWyyngXNmihbmKnADFGsaAEI232nODKD
pfpJFP5Md+73K70Q0a3DYlHANKKloft09p6meoVA+OT3h+HWfDF2oErsHgm77XPV+DxZ0N6VJ3KZ
qnodktD394iTwXDSx6idVa56j87dv0dMC9YgRgknOv2Wsz64o615SAlnIcCgw+hgY+bJ3q4N5y5k
Lv978WfdEjUw0kErufh+PrjWXH0dcs945oYHiznOWeqgBmNiPG6gSBn1moRstbP5GQEVjeQd83Up
O+U+R0TYkAJiuH27FUhF1Fnh5+Rr0FNIdjkPo8qvmsQunkC/3/izErYeKyUNdYvdheAJxjH1YoSN
jvBHJGPK2PrhCrJ3oXNSMVYGyZotMA4mUG4HBs9jTnI7LI7tIg5WsjkXmPEqUNdTmqWVJ4S3KpSP
kSPRtRX28lf239fl67//tpCo9ViWesJV03EKAKZhiJVXIhYWt8XTPmc2YECjxziy7Iw3HCbmYrKP
BPJVwOjFKvzb/fsqaL5fSRRmwQkOPwWLgYsE7umyRF0xhe1Vzwq1A2uWR5U79VSO1cvYXFlwLj1A
k26GaRmqqP0kAA4hXHNrUuvVhEbY+UKdWj6OT5RUs4+7R5gsM0RCg0cK3ImxuhM+jnZ9fzro8uxB
sezM94yJs4YQKw937IbIBuBGKVQyxuPvH/mXxOysLjChKYrorw0OqF9GgW/3qrDq43DsEVhOaDJi
Qegt9wRlH5D9ayUpj8u2ulO7VdLZFHc7dZ4xqHPzCAqA6wcvUbAR2nvjtB3FuX680okxpqXwt2s7
+4ZrmAqV0CJ1jWp6/+hi8PoTOUnSxIg+3SEOymX1FoWPrsHLrtz5U4pZtDua901k2Apk3HZ/0naN
+Kxg9hHAWzXI2SqWUtD4WA2TkmaNAw1yV4ufFVYrCA1xvh61dWBujsqSRDJBfS26RwlgsCvnO23a
vhhTvmnDfef/KeR1Ir7F+UGK903CoS7ioDu286b7S9HXrbpsfaTQkV8Fyqx4HdN7GDZNfN/GexKa
Orb6TFhn+jVh1bQ8nN02YFYEqtBtYJokntXrMUqFTCmCyU7XIBwXbukCQ/QhsypwqSZYN3CuffTo
69kDAR6bxykj62rFOe2qv13GWbUeColRZ6GAdJdPcC66jUekqv8XH5mXHiZ9TvhyzRJ5yb/zz08/
q8tjf8i7nHfmUCICB7t2dCfJC+03O4PGB0g8BMLiXfmEpvv52w89Ky8Us8YqcrJaKqiG9mk4i498
sVOkUE+T3EmkOaprbS5m9M1tcSEBXaDGapwawc3CuoLCvtR1sbBSgMuBYKn8yAoqC1EazMn3C9in
AChP2dUv2JGR0RHUSYVL++taqXDxvjMtk3STTrdO5c8t+raK5MWpDDOtmayokzS5tuspuuc0C/bI
z1GPX6XzXP2LZ/V8XOu5WJ/a6S9GB3qSdjw3l+qSzuGyv2F5+vP7Q754W7//wrNiKA7GxMj7r1+o
PeMfcluoCHsQFXaNDbKwqQOu6YMvlYpwukh8miaRBACd/c2yMcajVWFXJeQQooRTvxR/KmGF6KU2
ZpTWuCoRbtqBq0kuYYHhHOnXZDlGd6XpXNEGwEVcxrNJJBw45Ylu6O935Uv5cv7qqzDNp74zAv3z
ErGWAzXyy3SaTPKCRyszgBnhdiQOirRH3vWd8dndm2RGhgVqgRkk/UZ129LGMIs2SCEKwRmVJ7Xe
98FK6Lyw314HqsrTq/DjIrmRqm5hMUKW8e/LKTBb7sqqnubHcb0AOfcEYgDgUO5wMGdpRLIXzpE/
ewTEu8ctIYIpLW/OL9haUPj+LeLZ77ft0kTbomP1nys629jKvArjPOeKgIDg+SmwPEeeOrM8BgRX
XWXqtd9/Vk6aWqhL6qSXQuf6OByfkKKg8CCWDo7V6aYi5HjWaG/k0lJlkpM0Nx0Sk06Qn1kxDG+a
t6Q0VKCg5fbR4yBHitLJHo80owIdEKYzhcSZ80GcfUJ7EmKcmk6ben77f8ituNTe/H7n1LNBh5+Z
cqpoaJxwthNAQ+NramQQhUvmQCq7o77qiFC0zb/tMFPvS8zX9wAzmj3xrhlwEUi6tJxRUbw13iRS
o3JGLDeTZzqALIIyUbMI+fRbO22btltki8KXkjRkUrmDiCdeOWNd6q3983vO9upB61Mr6Xk27TxY
aGuhY7oehGCZbqGDJiuiWJaTqaR5axgbpTyIBQyEiFL6WlNi2hnPPxINvN7UZpSA7J3tnGNrRo0W
nHglrVlbzCakgPrY3XBmh8E6G4j5lRepsMaTnkZ8LMN8YlbFeAzMefClXr/yiVyo/YCu/vd6zjZV
jqSclFNujOqZKx14TDyPFph7AhxW4juriS0x85hfHVpc/rsGpgxdtrQfDhK1PlanTuMU09nRCOwX
NCJTZCJIvX5wxinzDdd1diKoHbDqlYdwSejBj/7PH//yi3zbRrOmapOs4uAirsR6nvTuSOoddzvU
nrOTN2UZyBtxgscK0Q28gd9v+cXFHGq5NnWCsPiYZ++if5Sbk6gjXZvyRPcyNAnTQYc3sq9yoLPr
wZNPqKgXJBkH5ufUxTM2yAPSuZ7M1fsBQFWMvMzGENa0Nyoq6DjZ69W6oDX7+5Ve/Gq+X+lZaRlo
R6Pq8nK6T6F40+qHJIFiD+5Orm4kjlaEvtE40epXEEqGp45PVY5ZFGmoKL9m0f3vV6NOq/WPT+fb
fTv7dNI4qfo8YE1CBP46FT8STGBpTf5c18/6xI5059R59NAIx81Srz31s/uckYx+Z4DblPy5MjGY
QFPp7sgkdlwcj64mLswT8qZNjGo8YuwJGaFUk5muLoL5qV0m8SoADkBoULVm/cUXypATpNbb77/t
AgZZtzTagtPgwTTI4f5375TNOjzmNaKTY7yxINeVUAz1/tWYcAnqrbQIScAayEIOc2RZwRMtNX9J
sDaOoWd20Yn51b0JMB6Qvjl9jUiw3sduWbohL/i6Lu+Ee+R7tb5C2W2Ii5pAFFa7qzPBaYf/+YRM
cEYUKzqml39/hWZaQmBYvNndSrvTM49Y5GI+ajvYFzZhwpgamugwOL2FkkqkLIivfdgXLwDUK551
Gb34+Sj02DMA1mPEDVP3me2qUG1r5DNxtOSLy1y58jyOVwAHK2WlXiXUXFIwW9q3v3+2mhaB35dE
9kyvKMkfLXjfMj4RJbPSsP1X4pzLQFXWMpelfD8uaqd47Y93Gltp5WnNbuyXwfEh6J4VfFf5cV6B
1pGk+e/v2lc5++9Tgssrc2KVJZbeHyeXpscLbRRddRBLqKnsw4F1NwDPMwinOm2azDXZCPV1FTIS
x14y/cfjy2ggyqb4LgDLfXLqCkCHSfbIqKV71EGGdx7YlPC4zsZ9Oy7AK1fY/6ullt9sIrIObMit
gQVazwhuCWSGNgSbr3LSYFurVAWBZ/huqM8KyRtNO1Ac05rTSaD2MSfH1hi/meqV4/sFnRcdI57V
JB9mL/46FXzbBOSyjZKUs92hf6YhY37mr7Rm6ketXvYcpfSjix13Mjwr29AZHgCnOPnS0OcdQo7q
1mgOwWkZ6RNr8XqP70LIyD/Xdq6Ej40AicPJFw/azhxxhZAoWHHvgH3s28gtDzUGuXTD5xWBtC7B
OeO8X7AQsiLWHzLiWfhzLIj9AqguE2j5bngOD+HpMRDvJrLk6MUIjwwsvJvhuSc2KnqutlgrKOie
OsUlIkP4BKvoP7fhkh6L/KKvrzuhsG78WC74lWyA7IIqTbHzWsiXspNfqqF4COKFZa1YMIIbclTG
fNcnGyt50JuNfnonngALPLFXVjw7Eh5plDEiOSwpSOsWseAMud1OOGdQgsSDzwG2IhckBz4Y5la8
xG19uvGfksLJ1CWWOzz0ID8A+9On1ISnVtxK9RSC0dq9ft/ihtOGZTwurReUeUq21tR1YLilEM1Y
U7x83yN8Dz0VLYsXcoYq5/VGl6eGz0CaS3Y79DPpiQNYJ0xN2GOy1SBNDkuhnjWEqUrzVJyNIo0Z
cqI8JskecTGfKIOMl24a9XOAE/fMWBsQh8jGHUXZdX/ANh4/gfSP2kyNHOVWWYkbyyud01p1kmUZ
uiooGVYRt6J9RpwycsRZbznHBok2v0GCNQ5UkPS3wgbYCLcB7GbstvAk4UF6Fs0DxQPod2j4ifTA
WaY487KDL+V3iVBR4q0CN6eLagfEj/uLDs3/oXxWbjnvCq9ddNOF6GKASYWPamWsGtidulPGLy1y
EB3JEAhduhNIBavXYR5tyg424isLoHxXNgQUAtPlUERSkhdEN+KOJi53fxbfSIatGXapL9Cw9Mb8
K7VvIu10z77uSoODDpsbkr4ioyDybjdTqvVQkNc7N259Af6uTSp64duVSXbzjULiUz6vPspduDaf
p4GoNovj2xxwV0tuNpS/goEJVEgz+IsUM8xX1rBo42UB7Jq5CaBtYeFL81p58qV1qjwMMR0XkbQr
gTyCZVyyqySuLj2b6WOvPcijhlXvNc/2geW2CZGwXh7YtTrjlBR9HBfS7fHRfO698JY0LHl5vO3A
KWFYmgmfY7i0OBYFywEMyUsbzHtP+ug4H1s2HKGjukJydCduNIHcZuALxQ2vM5xwFG9dfOC9jmAT
4E0ObhDdPynFpiVTNX7MMGE0Oxk5CqhpZKQd6It3wBvp1lL3yYkVZV/0K9W871UnON1kp/2Yb2P4
aon4R6/hFTC4jW580ZWsQwwRMovhjO46nk+HrSSMNkm86Mwb6IzHG0UkXJ0midOEO5MXkbyt/LGw
tqp4X9Z7SdqcpE8hfJCJCiZ6YNyap4dYetRKst3ZMeayNsN7ICqRIybPxLGT42jG9vGhfyhJiEnd
hK4mvefj6xFwnYD3Y1mddla3kiGyoqOjEas7gXGf1zfNsJCzNf/2JHhZvCjrTRvxaLZd/iinH3qV
Qt9cHcVPQdtk3bsa3ff0toUTYa4JVRQN7rq6GywZUzjiB+d0QmL4OPoL+WDIN+aJKOr6atbfz/4B
xEskrBrUS8hI54qqqjX9Uulq8SAOqF90faZ+NPBn/yKNbziiaEu524rtggwzgckPAghHY7iLvI5q
xtZMV8B63wLivfddgkt/Lxq+Okz/Fg2cVibLKvg9c/Js/1vaQWsnKwee5SHIHO1ZdAdjrz1V65Ob
36vjnJQeYTXhSJSJjUbw8e9/Xft5Wvz3r0+37tterakjePJslA+1Nr1TOswshMtsxyTi4BfAvI8o
+/nEvx3HOxkXL2pGtZ6nR2YE7oCJHoa4qazxjedeBxbhhbaU29uoIpLyT6R9hGidNrIz5mAnsjXJ
bFZ1M0J0zQlmyss/IJRRxiJBryh/mP1ZZPhmM+nDElxozcTiXm0TmJdehu/3+6yZNvp5FCWlIlNJ
IskMANqVyVIXl4GALvOvDv1Z+xgIDY0VrAhTN5wUp5fKXGQBtcmICf5WL/ZJ7ygNZO3H8Vl7roHS
ITtolFsrEe0jup2g+iuLL4P4ImjhrDUgkkjLpMZfy0DtRlRvT7LlyPKLkZYePcdGFGcm6vJxJcJH
7bZHXNofSIKi5HEM/xAqcUQ6/FfUN6yOjf8Zx/dBeZyV0aPl93YtzQWEcYIMsng4aFI6G5K3DpGD
Vq17RqtsFW2OJESZ5cajJe/k5p6NSbsVmyVTMdH6iDQL8S8qVJ5mX1Gcks3u0Oe08PuyY7WDzROq
BozsLB1zIEQoAAMiN4a1aS75tBOyToG/fVjdIu52ijxXkAW95J0HbdqUMY/tihGlmy0Cwd2UbKVu
aC0TcVFKdHSTRZ3/9X2XQPbMtBGnjdGmZ3/mDJzxC1Zt4GTmXYyim325WZQQmlmOen8h5k86ig1X
AJEcLE69hyU56zd+80hfr6nWqerEsRfgf5IegtJjxYvSrXGfMX+OZ6qyLPJ5L80VBqmt/9lRG7V0
r9plHVHarFMG67W6LNBCmaU3MOIa30VG5Sd53bATC8dZBy05jj7q+I+p70Djdfcg76RX0TwMkBRt
v/VyoMriSbHr0AW1HJtr1fKE23yjueY+mYgtvlO8jQvd6W3//XjAPYyuE//WQr4pViFfCJw54UW6
6WnYTB28P4Ub7wSXI/W+vZn+d3QqyScmycwXoIWvYaCbmTgztpQA+QNo6E9gFvxzLBqFl49PQeuh
DxolHcjjQc3B+PkGNfZteOQzFm1lfCn6h448OiaI0qLzoSG/A84kWXR0mz2SavyI6XI4hKtra9Cl
84JGvKgikyVyASIi+GajSYweJw4RwZg9mZ2MvIDSs7QAlx5vhW7fD4914hXW3Lrh9b2VjUUDSyR0
gYGfCJ9ADKxTQ7Cck2yUbRvMJFeaJBdaWyZXCW1C1IEK/zC4GWHZBkpaSjSXZBhzykZnaSaweq47
JuNY5V4ZZscDBx1cVNfhBj9bNP/+9bPzr5yzs/lKJWE/nEWPp/GmrtCJnviKtpIKA84BJIDlPX6G
3I6a/I2y3ZHEpZLejekKlHj7aqVPTXIAVE4fCXxYdWUnkS7osLhEBPzIbeAcSfpZ9y3k1lk+lhXM
++jfcbkHxY30Hj2GLRfqCqR8Y8TBdNlIHv4ICdu7dFpNkeDJi+av+gEKkwfJLzXeQtRbGt13ha/A
xEcPXxIWY0xJos0MboAxg3yasBP5IoS/5KU+Tf599m0QZ6E0Z+w0y5D2VlMnJHS5WZkF0xavkSxu
FWxwJJj14aspAPpeE7rYmA5IPZm0TiHw4sYtV6Xdr49P6k5UbNXfDYF3EnHFe6jBKtkDHsDpDtWq
+qex+KhWHRKN7vQsxg9N4wmogQp5NdpwaQr5fhJkEUp4dIXMzfI/Pkep48j7uu20d+w8db2c+vfh
QeV3WhVLpMY/zn0yir1EOggbIikFtwqAfXiHszze+CBwQ3lV5n9k0yt8F78TUrbSTrFxWdtUXoTx
bfeuP3eqbRb5TCL9rvUiJgSVo5dbIDXSbbE2oNkw0b9hrsb6BCIzQUevQDzYmneSG7upV1FVX2HT
XFAw/vuCnDU9WyuXk2MySpOKbXzmEUr5DO2zM1niyEOk63ncpdrc4vA2LDJEL2QHuL/XOxdanVwD
L+LEgOKF/BK+fK939Fga2y6RD6d3kQofKRiWTCOYfAxG9FqKO8Na5kXimPAgwgA+c/cs907cSo5V
O2NdMow345mSLypgkoJX/hkBOQLFSRYnpBXWrc9MKhjWarUdmwOEfgvPjL4spfdGcSK0zQopSadt
pj/UxrbT3fj2Wv//gh6GX2gyJES/A+P9XDyRJ4lgWVEp0/8nS5i8ttBLsnWYHkaNOIO7rPBEY0+l
ixzGF+bQbmdxdfDLVXsE9luu/ZKgxJWwv1Z4fZniz+tcXJgM2BV6Yz+aY6zwpOD4FXceC39LOBfH
ZdxPh1R3yaXNLNvCEOOIH+Bj9FdlnA+WS78FcVq/yR6qHecajou2ck+COMWX9gkVIKNb07LPqnID
nPYO4D3kFL6UDIE3h4tipgX7uAYoNldNV59o4YM1i8VlTrsiA84r664helpIxAQpLF5qrYPxM602
aXSrGE9msOmCTfLesKINt4G1+gJgSDN6vAgxopXAWyLRB7DcU/aoI8a5Psv5KczgWYIYkEVFN2nl
nNWqSWKcOqPsZbqu1g5+zjrctfjvgz/XO6wX9Aj//q2zkW4jaRllPn+L5iH2RYKlUCTQxXCHeiFC
cf0/zLV/NpX//ZNnXe0qkxrRLwb5MFXEIMvcNvCqTUBHkA8Te3wzM+gQvhAy2673rS3OjRT7OJaU
N5/cmGx+elTnIhP4a4ZteRp4nL+rkwPHgNPKt3Q+NIi0cTRVk1Xi+M7bOpm4IKrxyWhHTr0OIX/w
zJjMIthvKc6YsJoLtVigaiVOJb/Wep+29h8XI0u8vZKGIejrAPltyUqbobayUzZ90L6nswC1pRcw
9ScEcRptnxoHcCHq/N9XSvnSOUn/9mfP3oc2KsWWj0s+JBIBkgKdCueIEMfcyLRFcydLnJ4AId0W
+/vMg1rE4ENTgay5ReeeehsGuAVMMrG7/Fp/edonft4QbSoyFAWR4tmJ2QzzIusrXzqcCHdxG3Gp
1YuuhKqKVkp5i00eS+mo72LlWJCssa06VIly7Ymn9fXK7Gtg//NqeB1EiUYrVtl/T9BIUxW5M1P5
4LesBx4MewrYBt0WDVbzTvdKC3YJOfD0C2Ne5NjWWUKUGZb8xs76O9SUOgpfHmXviQtyp+7G4kHu
NrW/TDpMgeQGAU6dcUcFZ8QHTTRbceVRK5eWGbwx//kJZ8XlGAnCKBlfbxiwDYhZlnGbILY6PuU9
0u6ZvMqzRXzc8iGCK9cXEm5yYeoKN+rjkQYkczL7dBh5AeT5Ud/r2TLoH4d+Y1zVpV5aMb5f6dmj
TzWhTdo6ZpF6nyKO4j9VN69fsIaK22BtroznqrolvhYfC7t2m9mBuZ/SOBJtnxGKB24evYXJAGjW
vKdovNDIRLDHHRmkaIki9GY4PnfioWoXv39MFybTIEAtUcGjQtDBjxiJRo6PJZM16WDB7A2nI05O
gREVn8kIB3Hc9eRowAVZIVChc77qOg8LeEO+fEjDdXwJy5tqRGw7J1cTDskDRSKd/b5xUT42w5UF
5/LrYMFRQz5A0+xrp/i24FRlXx7DtuViA4f6PAZiFxAM5NJYDAkRppng5jf9Xbsk1/rNUqCdIC6f
y2A9fDvSANVQjDsMnzDQR82zjIRvGzGrgxp/5UovnhyRiJI1LVkskOfVnFAFnRHEonwYBeLhHT1Z
IVUkbYyAOxVYC4vP1xPuTA+6CptHcWR1osGNMmBO1iLCZmI7ILMvCKiaWLcE8v7+4LVLnxblJhGZ
NCCJuTg7FAWDYPQFYLoDHc+TEyi3p3qRAv6ghTsqj6Ww7z4lJnYZEWrK3+y4ZkqtkXWAx5a+jaN/
QkFA3MpsIG1uTnhU/Llm7VUMagQLrNIb3XqL1ZU1rkz1MdMP/emAHdZwjVvS9qxij0l6tDklR5iX
XieZH1vU/vdf+HWsO1v/JqOUCnhP5kGcr8YGb7wViJF6SD4zfhD5SeS6wd79f6Sd13LrSJaunwgR
8OYWjk6URFFu6waxneBBePf054Nm4rREMTbnzImuru6u6gokgcyVy/ymLu/0bMuIigwpseXpaVZv
6j+FAvQPEzw3RhsmtdE1ahHfU+6mZGlRya0T7iVlg/GIYGMyZfR4MuKdhYQfptXOSFc2h1jstK2P
FXG56Q8jRmGmq+HdxfQQUA0AjgqmEQCoyaQLTyC29dmF+JAKTlgt/npFBwMbd1xnuNbKVb5fmSAd
8VHRDNJchPDPrgIh7XTpVGbgzVNbqdwc46vq0KM+QUfj1VIY56AvYby1L+KGL9NAxOw4KrsZkzSR
E4/r8m1+365wLE4wmnBk2dOReJXsAcOLv7LkBcpdJO3C9h5hqH9/RWMJ8V+/4telL3//05mf2qhJ
dKGoj3PoWuZdjdtKjZcINnd4fOPSyH4diEWC/ptWqYmACuT7ieBz0CBpS1AAJETxmhcLcSb1Z0YX
JjwIEq0u5QETCYQEJzyQtxI3MV7YpNwHfB60bfaA3JEtv6LbuczWHsqXpduFFVpgHZr5OSiRolkJ
fM+833a6V0ibYnyS671sbahcrfamlPYVYiCqx7DQV9fxMaiPMlK5qDdWNeImtvD/XsMu7wmJVZAY
AM3Ms/MspcksRUZVH/XmpqlqRnF29tjNHFLuRqf4Vblx+yrl74b0A52sPycf08ZrjLcLJd7XRSwJ
0qePVQZyNVddXR/FLSWs8TudN5J4X4n7uXIp4uiwOs2b4NGaBz40M6qtfo84tAEoBBfn0iIGbaMD
KbxSXF9Im5d1GYwzkBRfIFhf1zXluZqUeVwfK+u+dYGvQ5txB+wXcjgLNhkFaot94BY9Y1dQcPi4
LbMWof9VO0a6qiHcNP3zvzf2BdgzjEDwvTLAGdOQz8nHCqOmNoeQdGS6gXmmReFQ+gr4HVfVbwYf
cdQWQ07wsniR/fvRF3oNXx99nkFbgaZXhlgf6XcIoasmLzUCZbUtgIDGyXO2Lc0L5NWIM85O/3t6
K47Ykf7t3hpKitjHf+d0usHBNh23qeEliaO8BRBoII3cGIfiZ7ep/PGvibEvCcueKZVUMkj9lRS/
w9SXdwVjdPn237/oI5c9jxIQpIhuXGUwbs7q0SRri7w8cchGP9P+lIsQTGi5FGxltDLobAHLMcZj
Lq8ybDHDu+p0HKo/jbIN8A8NGPTh/aM9t9MuKZys2bTQeBcMq+HRjlafmWs75MqZk5CnjR2mqE+n
ssGz77ZBBrD8oZvrGA96YVvi10LnN4EtxgxG8pba9FpqcYE7uIg+WrhSAaNkT5/F8jYR0SoSUeJU
CcwvebGycF2WXQkqG0BBUILBKDsDZjYUPUbVo+e3PmGV2VZ35JXZLe0AJv0MPJ0qxIjIS5XKCehv
1+qjmk5eqRyCai8NT3F9wJemadZxu1aDfac/KBBLr9faFxRK+D0G4JYlT+KqPgtcqpUZCcqqzXEB
cEUYJekw3XEflVfY2DYJIJjwvhpdfmVzYhSXbpDsImW6mcXbWLxD/ATjLbqs1R2DupkjA3s/dkZ4
IdFqKv92+UtfMsUiEY8OfGxfumU2PsaOiVFpwNjPSPE6CG+n5rEERFc0z0j1upHEGQhuaw1ZUVYQ
Jw8RIiazX9bPefArKXcibUlIbtdJrKD7L1x4qrHwxjTD+D4TbnMRH8RBaY7dttjQOBrJTrA1rRnY
TSMpIkJ5mvqMD8K4nmkV9TeYFHSLlMu468u7EiWWRat81n4Owm1Q3gqUEzJIq+Ahw8g1epiC26rD
GardpvmmbLwCcVm9xV3GoGWP8DAXfBHYPb3EAdm1WWxwmEWxqL8/pb+zNneRN+8QGBmQrmZ0bjyh
Pf4DXEad7lsSmvusRFZJvBuU57x5VetXAyBJBNoXmasTwJDpkbakhgvXB0lZfqgQiozVXyDHFmnq
o2bej9qBGc+wKWihncKdNvBti5daPhj4M2cSSrbI9wUr4Axoa1Ho/algGjIcn3ek0RiugSUJ+22R
berxZ9i/ljpob2ndH/5X3kLsXBMg2YLiFL+pwk6nUKrKOF127oAG/w4XiAXUbXHRAWoxw52EuQyt
wX/Hugvznq+PPcuIam4T9gePXaxsqvI9oyXJKAyT+9ThxxqukfJhfT3cyeurjKxLuxNWh0LFCAcT
RPXXm7QVVcjLidUc0/fZxxXhBTVFubZHV7tp75KFhn4cnXnCnPeuk2kPoJxhUc9Q9/z7LVzQQbCY
9EgSlzrCFCT4XxciS+2JtJCFoKCyEKOA7inUI3Z5DzpMhEnsyEc40+hrGUycFoIaKpjYFkJVCK7k
qBf4uctaVJ3DzB90wr6uxQgaaRQC1oJzEkPr/jVsbOojPBLerAflIQ1XJwgGz9K2eQSZt05NVCmu
DSsv5hOfF3GWe+VRNJD/sAgD/w00JfM1pCEXB9XZ6fDeTTzz4ZqA4QUM89cffvYRhqox1FnlmeSb
RolsF+GSWLsZUsMG9zVV63r6XfS3XerWuIzIG16JY/4AufWHbncj3xiwmxzsKE9OLjlMN9LZZdit
nG7yHkeSJcKCawyyA3WlJqyv3aUfdc952oCE3FKk0wExznWmU9mchExg/VDdsi3N1JWApnMCcBVv
b4fZ2NXr+0IPg1f26ZFLqfYpRZ6TOB3qPFiub8FAFMIdZgd20IwtgOkFUIfoY6Kb0IEF8ED8aJOr
Im7sizdLjVyd1n3v4rAs7wicIeT7lgLsdEc75EqOeIEI8HWdZwe9odNy0mrW2bqW6sU/LcmWOgeo
yPC2CO4WL4AtepoBDFOXwQP9H6TPuBCvESDNZQ99+0YMuHln3IiQOL6+sJNmyarCETtCt0enrOxW
FrnIuGvnF63dIhlX2RYW4NVWxMGrxkYtvYO8X2or2fBU7b7ELdTgxd7q+k0B+nHeAB0y0dKAdSU5
IqC6ZN1pO3GBOUuPIG9XIJT18jb3sructI9ykv+beJuDxuO69y0PzPJzIjuLMLa2NfKtJK4zcq2P
drtY7U/VIXsH/hki63cSfUVzixWaAVpQIRSPcTkjBClZtQLdS/lJfcEJpUGCZEK5DmPuq3yOi/H6
09s7uywMyzDHwOLtlZjsYPyBjpl/+jneoDuHGV65IJyQ9mk5tB77jEoY4bAIdnzw90q8/o78ZT99
Woj29TNqcyPUlcpCJA70vJ/DFW6fBjZTzKBtdUCc2DceojtwWD+pytvKaQJbe0ZbOHlftHwyz9o0
gCxUN79LnpQ/V1Z38TUh1LKompGLame7fShzOLbiEsFxfJL3uqPoK7Hwxtqde7vHtC3/CzY1tsn5
QXjUM325teYYncvsm9vtf6FMxdv6tJ6zCq2TVQShDdYDsfKx0+0ejeC9sV6moyUjN9oWKJeojDlA
f/+6dpVcLJcNukQm6SfslHOcvKglbRsbQXXs67UBBADwkxvhWeuZypEpKnz/HTAsMnNgPEN3P8it
rUHYN1b9aac4FXyVq/A47dL+wSAcqq6qMPzRz/aPWTV9M5lmtWCu2Mtl5Cq1Kz5Pt8NfyTyUpLhz
/EOraU4qEtBkmuq9bE/qscWRqFmhV04/2o5v65tgNT6eDqcn/T46uWrrjBPGUosBOzqFkGfRcp0E
VwkR3qGB5+HNU0cUUNshezTKn2mOecxzjzgiSlwVqoJuByauvzd7eB+gXIZD1ntt9Du8Nmy7mGPA
PtcxRdNoYpy3C8RM0MKeIELW91+K0fnY+vM4OFpEVUuXUkn3lSsHe4ZNUJcjZGVJAgfzEMAjshTl
OjP90pmxNJXhEqAFRDnOsx7RmISmUOpjdqOvDL9a1et5u1gRLeIfV/fkEqjOrgFZ1On6WxIz52/D
xiFIslAwaOHgaoQUzuxXp13dvNbTUfMHxa/eEnheLf3qm7nYjssFThkg5/4obtRsuTz9sHH+HTUu
pVyyiO/HogUgfZ+wxcGQjMHSVprzH8XG8JXxb+RWGPoamyVmWdFGxR4DQseVy/nqg8+ielvVPVdi
WBMeCojOdCyyO8p49ySF9sJlzHUv9yvgZsrmf/OT4dWa8lL40Lb6GsaTSU+bSmYbgrNG8gfcFvRg
rfxAbWSAUh3r+frh1y99fElk5K1SbJmg8b4+NWuEUxOXPFVdhWtCs4rEQ4hR8bZRJy9GrL7tdkX6
Q5w0Ct910p5cfdzk4DTQtxUc+a+FiRYtNf5a5kUaDidcwT+hNIHmMNYK9H5qNgcc8zsjTarPAKQw
XRPYqPkN0LSgTJggP1bYK0+qA0kL79xBvBmVXZAf5vjv0LZeMYDRij1LG+zsTcGpqnTRFEPmXrvP
9tfy7ksBGo+p/7yPsyQy6QWjnASLYEgMZA5GdKP1TdMKBaJfQ++JNdBwGGiQRjI8Kf5itqQ4w59c
dAPYVVi4wn7498a4VArIMrfnMnHBHu68/xw2miLUgrHktcaroHmZ+ixE8BSAzlCHKLaF3RWte0d7
m2e3FLBN90TG4gGt4OVKi093YIlBeCQbGTxq7c/QIDHnHB4RphZNvzj5Qwk3OAHRe2VQJF/aXZ+X
vgS6Tym5LJdCVOcmGWZz03ncF7mAgfQKExIj9KzfCOOgz49OmAvNB6kXvAnBcgKtk7kJkWaktCpR
vb5yxi8l4DJaM5Zo6ahU4JDydVV926tyPfJCl4BfqA5u2YcEQ11MuJkoPaXApGYnQPA08dTYH5+u
IwiM5Vidx9zPSzgLM1MujGMnsYSlNdduVHy018UdYAssAEc6G28BnMEP1YwxsM1ndIq8jusHbsq8
GKEMbwLkJ5lpDXi5YZMPHjoCib4P09u2ZXb0k+Maw/hYTPaWn5VHD/CZRFJ6bKmtF8CG8zuKFrTm
t3XiVG7vlbfBDnWd8HfxNqigutllNiXjKdufsldVUeyKpkMybcvORUtJQfhwWFe8KVS/dfc6DOpS
MfflG53FpdLo/vsbVR5Mnc3pwCZ/FDobIYeUrtx7dB/9MH/CQaj2xi2YC8tOHymWcEUUX812FWLO
ZFc+qu4b4BPqlab4pZQB1zFDBKBF2GQPfd1BbTlmp5Ols6/fwR0E+XEO7pqYCmohOSZQH1wkTgcB
1tE+RyMPxKWtJfd9eo/mxNX7e3nYt730aTHneyke6yGO2EvNO8QAu0YoGAmV9GZPA4kVyScn8nVx
h/8A1IHgTh39+B4N2NOmjDNsuq1rg8ULdAu8NjGTQZqR4hLq8te3ozXtwsBmQdFNfGu9drwYTOFy
34L79Ecyt0K1xdx16RKfFuEuJbwpjsgsmeWNju8gXWdyRJBYTqm/gTCQbpmSzg95soPkq8CsE++0
031srCFBj+9w1qZHtQRhQQEKX/6RXrLYbPTXyZc3SL3Wv/TNQ4cHWINCxtpgokJTtmRIZhuAy0QX
jep9o6w1NCrql+hvKCIw5bTwCxfTF5nmrYDIvNcqLxlTHGN6LYdHRbufMsu2AF1jH2DBWwtc/doO
uzBX/vIOzyJnUHZZ0uW8w94HzAwbI3ZL8QaPLpw0bYC6p7sFcfyS/Cl9AXi8brfPCpw0RH369HZx
bIMKeOUiukAxJU0WFU3UUamGkH6266U+jUa8NZsjpAK/RoZEXPeaF+FsgzbrOzyWeaExhx5TfUOz
6fP8ROyxYuD1W682AZILmEsu2Vu76tZStTGvaa/JSy15fhI+L/DsJCihKcWjyAKL2M5kVyZxw2M2
fyn801O/ZmwKF7tbLf4J1d30FHqtLUs3BpreTv4j8kJXwTTXbSasea7h1y6dUVJrBR69iA/yt4y+
iS0zzhjFyJlL/YtoD5mzvFVo74weeFUMNwN3HOGHosw8yG4e3ndGTLR7AF6Fk2ORrCLr778TiwtQ
Gr7np0Wd7TEpLCWcrlhU4+kMip2+dYr0KWvJ5biQ/a67E2CHlM1uip/BTVnpEYS96Oo7pHXEqLOF
/Kg5eGgz54xRxUSmrO5+9PGV+fvFYPt5mWfbLp0meZAjvmrvM1/OcVKYX+AQDw/5lp7iD1i1Od0q
qkycqzBWmdEpc6Vxe9XN5II85/K+yM1Jk5FfOB+FiqNciaPZN8eQfhma3irWo7i42+JbuVG9iKbW
/GAeZcXO98tgM7jRmXXGqq0mO7GH337PXLwFiN/Bjive8INQox9Tuc4VuwN0/Bq71lUI9gUU2tc1
n7U7JLMJ1HlZ8+KvJ7UHi05VdocSd/rcQuwaMN9p1Jfq5Pd0z4NtaR0F6RHMhgu0wo0JibKf6TfA
fTCP+HvSDDuhowTeonu5eo8t18L56TUYOcAlAcsOsPLrtYHXi9znRb0sFS3fZQTDtBXNBhNXL1eA
0otJQqx53XQb5kRutLjEtWZ4eecr1+SOpeW1/GstZ5FkLvtJhEG65GcnkywR4k+EY40XR+sZX+Bl
7lG7Qw0PzltAZHVLf+CaKN6laPb5fZylQGMzS6I4tcu+V7jP/URbj9hErPjJN4Obxq5c75nTJR/N
YbU6XokOiyrVt1egwHxC28JAmu+sHrWaKE6i7OMVdF7WejTtQOxTlqGu0exy1D2L+3A6DiBfbyrG
4+hsiRk6CYJzLWGXLr6J/yzlXGKokseq5N9Lwi75c+uphERHVXYgAzwUjjBCa2/Sxg0Xd7HwtImu
NQ0vniIDNjHSqNSG0vnJDySxV/OsbI4f9lokWBGcBEwaNNyPT08xhgMZupw5ETBSV2q7MopdiZhF
lz5NHXod8PGc4LbsNoiOWtGuUudl5lLJT23yK8r+FzBuC7kWCQQMuvcs+KzlGo2BoaRTwjXYYaq9
0srD5OS3hi/9Cm4McHCLSlquQtklYUps7d3CNIeaJ4Q3tXj2AK4Hdu5c2U7Lifm2nT4t6iwQaSkq
l8WJRQV/G3zUmUlTo3bRupV/LRrbiDwwVUidconwLpIn5p3ZOXj6oK6H3wgGAXpxrbK+eLN8flFn
WzyV59y0xIxEFcYvsreoyUJPspnweYK2Gvo9zAswsHbOWWMOT0WoN/+DYudi0wlAAnwPmsImzeGv
kU8OM/PUBayjAQfIxFf2ShE3Yy9u8UmArR4jUPI/mJhdLIQ/P/e82WFlp6YuciJMWdoBaOg7mn+3
qndaadjv/giAcSF5uCVvg8o2eybqmJYnkvutrk6/l1f9fXuYbFpTQozzfBalTDShpjxqjotdXLNC
1Pc+3RY+LaWKjjSgUbv/pVK1FDd4DtyRlqT1o3m32LoPa1X82baLiYUEFJS2rfvvrXsB7sp50pka
IGsps4XP6pnSGsqgncNlbQgxUl+vEEstzX0poefzGKdoVeJwg8PSXtO3BhpiGaxUQhV2b4bsaNoW
AWmobnlsV4j1dFxq3mDdtYarabsUtAiFNZMv8Q10PZopxek9Y+gv3uE5xjGkULKOcvlbTY+a9J4A
K0FpYxK9uN4hr4x/opLAkMHOz7Ct5q6c0K1Ub4fkDnOcqx/pwg39EQHJgqDJWOcvopLjSm86kJBL
48QERoTspL5qqqdT/yOWd2hC58zwlgFK3u00fOUtxOo9EY/Zsn8M2yv1yCW4xpflnOWvxokikS1T
H7vaD9FT9ZcZ+JCslGJdeuQwLa1aBoDGRrvGKfwo8M+2K75foqrAbMNS7wOu+amxhS5/firFGlkL
J86OcnxXuljnKH5ovujDryD0ldLVQK16ma/B51cgp69NvGtlv1VWzEJO7caqMRs+yfdmeB+IEMGL
fCeCn7+H2P7v/XvpmDOAR5xKFjXluzxgPcFClKlfj0Xo9ZCtQZcsIRfDbMs1YPN7y5zwz+gw9Mqd
jLSKeThmd9fqx0th7vM6zq/xUCnKvB31+njK3NayP0YbzulvvFoSUSINqL7rHe5LHd0vTz07vRXd
hBJULx19666izVBswKai6zw+Aw9XXXNxiv9Q1eRkzk4t3FrSJu62ZuYgduJam7i5Uttf3rf/+R4f
OLVPmyfuDalGWq0msQvXPRp5bFu8JTjD9B1DBy/BZdyvDPb85/9vJ5yj1bsyk41Y1kCrc2qfx+wh
hWMZ3YklGin/RcpVRHxxXI0u42iHArkdTl5BsLoe8SXxQo7NhzHJUkgwGTudpSkI3s+xnIz1sWE3
IlfTPkjpjYAsA9RgLuPICfbprTkHbha7WecBTLSmXV7O3jDAlIlyIHS3eNjQC1eRh2s2hbAXAaoL
9zWUQjQsysjLK/ClxV2evJzeI652w5YPwlGe7FLzMK5Y5wdMmNV0NaDsVa/qfI99maTUKEH72KUK
oY8iRmVsCGBpi34b+DkACdsWnQbL8lC0QrdJLp7K+JG0LwhgmC/KfAUqmCAeZi+q/9bZhjqlYf7P
Hd76up8CZxX1EPWIOOlXYbOfBDztB0Rq6sadhJ/d/JJJ66ldm6qjjJtBX0k0BKRflUkHdtc+MQ3R
fqgIlUn09EBkYGgBnla55h71gTb7FuB0aTEDELmUz/E7edYmspSr4LoVEf22Z/hqi4nVKXbidc68
Ot0bp624qX4bsz3cR8/GwVo1KNn9SW47n9fC3fcM/7zzkUGCMLlB0eSWQcNafzKvWaV87xVbIn0p
IMo0HU0mJGdpXNv3CfrxRkXhmEPjlxHZxzb0aN5zCZ9+Ko/l6yLEL/XA2GoTqOcqoDkW3xvY1AGx
sYqVgbb8fFhu20yw4X1Lw5X+z/fQ93WJ56HPaCats0qWaGIt7dSb0j+BYIQBT21Nr2DTPeYosPn1
tQd/mCh++Y5nDz6LfgLzl6gqFB6M40Y0HptYpT28j9LeHssBABi5FT3+fEcPiM+2MKjTHI0Y0451
rLORPPOTdo02imPFfuLK48oSOYoIOYAh80wwAYcse2kLDwKtKzBiUm5iYW/K723xPgC6ycX72PyV
5arTAeBpXvGcnFzlJx16t1SvJGrfQWdnP/YsIZiKbChES6qO+j5+6Je57SZ45Ac80zVWvAkRWu/f
AZVq6jxvXR4pwXtg4/FfzoMYotiCOtRjdaQjnJ3gtN+i+UghgUFSlW1F4SXO1bWCjsSpt80pt9Gf
Ct7jh9dIdtV3AxKrFvgLC75zas1rzbUu7dGpkm60m6p3sb4rYFdCHbMtb/DJKjcq9AmIUZ1zkt3g
FYwR6gkh1MfpaEmr0XBPsl0ZuRtCDwCJvgdMYTK6Z9dvAPFOdE8QMWm3U+T+RPtlMteS6aS1C5xT
ijenbtOfXk7iLsGdGS056bStMwIUrfLO1f3irT1Ek9vKmy6/QbpMDA56wamJ3kgWWpTrwmDXB4uV
9OmlalFjMa50RL6PE5eXzb+g4RgGvOizg56dlLocGlAB5pMFeUP1NcUpFwtYv1sV8DvUdXFM8ddA
8Zedh2iA6RjZWqXYnFwZgNkmfUcQ7BoH7Dtt+uuyPs7gp/t8nCaC5SBUR6l+HfV1FVDYqv7ozpCQ
3RxRCbRiBLenHT5ua/QKQ5vLIHeTh4LxurSWGxDY2wjk/KKarT/8e4t+b4qfre4sAiQyoAKFXtbR
gt1F873Z0K13hAfFZS+WfmTaqrhLTY+bv8c+y7ZWcNMkVIQMt3jAgGdBd7TCOoQueQ3m8X2icLa2
swNrNX2JcDVoixPXNXJxxkbE9kbwxFNkS4i2BHdJTC18rKBU0QMsNoWypr+KpRf96PhGldwBA7+R
6/xH0L1O3WsPONlmRnmt9JGWEvxbHP3P1juvT9NGM9pJ4hsjahlsxQUSQBL70trpsEszR/298PIR
9TKC9b+/3/dW5Mc7sjCo0DUJxvlZmlSe6tMcmOlC03uQ+l3nleBh4m2T3Eb1SoRU8Lt/196N5zZ2
ahGT2Kvdt49j9f23/2cFZ62beh7zohHhOMYBiuogKvvf00xgCfftKNl6cBwQJgrlH0r2FvDh5hiW
fkdMwZUzf+s5oKaxq+CI9KA1V8J0VIS7CYZPeBDb3wHOZWr1HsKXR7ij3Y/dVmo3ovZD0tah7guM
dA0nSL3qKTyMi2RkBZm7gjNY7KXwrTy9ttbhtEcnqhm3YC2Pya8GnccDXclWviOTtfhnTXSjFl8A
dJ5d6W10KjyZSdeQ237G/NAJHxHEQhEE2U95eNGCF25KbAZ/clac6KChKQ9z6zHEfC156VahN6eH
38bbMsjSd5FXkUyM8Z8obW2ypUJ8Hbs7/QXQm+jWK8OtPBRYo9QN5Ke5vNHEV9yHiuLXdHpNDupt
JyA4ydhdhXrRwFQ+uRZ57wxHpkN3EsZObbo40tgn/QFpIHP2LQNlUwLKW0DaGJd3i0IwiqoISPLP
RtvrSIXLmYtioVaoGYoCXuJrbyqr1bEpJSpded+6Ze6kpjvtF78FbVEWwvocPezr2lff2kHLpv/0
1KWb+CmkFq0glnXCU8vfH+bDBoK6i/Dz+6iCkdyTy9UfqIkIBOVm3vU2mrZNsLe2VniIMautxiPD
NOC34xr9uFp6/R/g5r6NaM/WeNa1K6IwNNKZNS6jCto/q6WsHtdB6lZb9i2QJU+1Wzyh0SRwuKKg
23iMm6lItvwHe+NKoFgCwbdj+umdnXXzGhhFjbp8KeYnN/DWyvhnU91DG1jqS1Rztgi7aYjuNZvG
fPiw9Pn3Ar7Px85eyFmkagRFldOJBairUdhCKhLpcy1zgxT1SHNd5WvtpTcPUnefSb9OGEYM7Oy5
X4njqgbnVjtjjCevZzk1zFUTXQyvWUQB9xH3kpw+Gv1GzA6iuhGk3eLdGAX3cuDGNHiuvcllT//r
TZ4FvD7VAl2A6subRAwBNw4XHXxH2xcVh37xgLoaY7/VwsurowG82BiQXJ+jpGNNrFK9AHYGjdy4
UxHk0Vf0gZ9IWgrEA1wovI5VOQjpI4VD5m7/+9N9b5IszwcDqmDXK37HwOrC0OYWGF/oxUPhASFv
Mx+GXDn7zeg2MNUgzyY9rg4DVy7U7cAzBC8p7zugFoWNML7kFf3jvxf1vcl2tqizz1A2dRU1/Jm+
K6nKSd0awpZuW4AdWHtDjbdMECAbWHimtTsBp5d8wJIGnOG4S0S6s3TyhTcSVidEXDqX7HI8qPoe
888ggVeGmg9GjlenmBcj16c3eZajiujXyBq2bRwC+Z0LbpocDJC1P7MbJk7jRHoNtmUVbsGkLG0v
SJmjj+ukhBV8Ahr6EUtRPOBpHELUG9G5AviKJ5Jy7YNfDF7/d5nGR13zKcB2oxoVkcoyPyxDUnGT
6kQGnyKEmXaMONetYH/AJsDDUOh1zRolPCFZNzhWo3nuIN6eUpj8D+hnFw/fp5Wd5avtOAdDn/DV
6bgY6xZDcmE7u7Xi5vBzwpuZ5kmir/JVEoDOexj1XZt7RflcbU4w4U2qUkyNM+fq9P9ylv9pXWe5
aj4mWFos0Q09ZrCJAM3gcZtPYnAEJRw5Bl4ZC0y6r30j3FfWxkq2dfdEKor7tJNFm6JilGwHVx23
1Aufki0FetdCEIUU9ewe0gezFrqeF7YIprqa8pzRTCOdyfxQXsWMIUF3MrS1vFDwDXFf1RtMBbra
DX7PjQ8KMP+bxzTBNkOBboFbNuup8alaqP1fkN/EsKN8rMODitwKoEg9vVnYSA1ZzKrV79XAtdDz
vlJWfyz5LAB/+UlnV5myxEid2dQx5+xYdqPvtG4lk2/qsH22EA5GN7N46ZG2zgK3RpG8W+naQ06Q
QuQtUBkMrxAVrp1h6f9fux7U79fDl9Wd3XNBEfaT1Swv3Fe3IYTn5+WGxRkRpyboLXbuxn5/TVbm
exd/0RJaINrMxxg6nGttZqIWibXMUwtp6Y+WNfAIIjNIGIg0qZccwyfLQS1gzL0KXB8ykeimOMmC
2JSvRrkLucaXxZwdBlSI+27SWMwyCYI7BvRLArMbulwdnAtzxmwOoRdB39Ixynbt5KRQ3QYo8/5k
0nt321Uh+420iKY8ZZgO/Pj33fF9tHv2ts7T1uQU9KbIAjFCGDWvvifXiGK3sZWXyF/Jf+i+pWtu
MvopaMuDj0Ygteiv7OPvXdSzVSw76VOUBTMQyhDsahIJw/jVNgca1Pji4GAQbYOEeUPpomali6Wd
4KijbsCARf5UcNUfUc0fUl/HXSBYEPSCF8rATG5UP+GfXDyIDwjUy9Ac002otOg6IkjticOVlsul
9F+hrwXayVw0rM5ZCZPa53Wdtv/1oWFTEvfoXT6hSg2fcqNj3MsA9pqDz6VY+/mpH3iMT+9tMmar
iEOearUfMCCmVKf2CTdkK/OtblU/0sR0oiMOW2+gBBS464K+U/A70QG2o0Xkt9G2VV25vQZovxhr
//M6PlrRnxamJnqoliofNKOnLNUHw3g4dQ9qDfB4r6EWgdiNo/3CstRL0XeTf9TpkXGodNug/IBB
wcpAzwtxpOdr1PVLudKXN3Z2IM3ISiUp4o1pdmUik6ZNuz6lQbLv4n0BK2C2T/1exSxIZFzcO0Fb
2YwpmEtrD9EaE5/kdtZc0o6IW6pZjCEj80Y7iW40OdKwmZiA8JevhZHv8rDL+fj0Os9OqVmp+SkV
eJ0t4opo9O4qeR+FO9VLD5EbczyQo79RgKtjIkY0H6unetpe7e1cuG4k5AYY8VuoboqMtr8e05l7
vVdnXTyK07619ob6Wyof23Yrwi+lbil3bbtpg9/JcJvmmIdVpEeUHcL0PCSxLSeTLcx/e5CI2mOY
7NWfcnEEZlfJmFv5Ru1WlcOfZeXQgN8vKU4l/Tf6b8hFZMnDJBwZpM/SrRxt+u5Ym9tZ+h1SWfO/
W2QNFz2oAirSC5GgzW2xwghlfQp+LoLBGQ37CbFvLYb8Ck0g2MrcPrgEVcKb0dzQGY7QMNY8INHC
TAryUtKbTUe4bXuhvKnNmz5xB9RWQHOm2HI4rf4ydbtYWI2YIEDVrPdQvBAeRo8rm2BpLMOtHjTc
yc7A0s7E81U1rPpsVxg0K95Gc1cXL0L2UihbGbxYtBLTnzk0FF14grBVV74VblDmOuWvXX2slWOs
b5WmdIBv4FZZjFslRkL95d8XwfdhqyWZhoGaC75EiH+ct8/qpFIKYVKLY7skRS3fiwY8Wuvln+kp
58ZMNzkco/4m9686eH0PFl8ffVa/dMMkT+msFPTHYHnI3YMQeRqNCBo4oFXseCOGK0s54PNGn5+R
5ZXb5+JPN1FlgkGHieg3YmebhVZVT1ZxVLFogWzbrGXH8pdEVTLseoL+YaIcR9vQwSGrWf/7xV8o
KSW0sv7z9LMcTs9yWZwnoziGWC6EB7n5LVV3mraRYl/OVnN6BxjBHmiNe8IqMZyRgRJDuChfs9/N
3BnfWNuVzO07lYrNgC+IJUmSglnV+VRTj1sLR5kauoEGPL2GFjDfVmw+hAQNXxNtyDPQgAv+muX3
7TsW2k183yFzRmOxEOAO6I7e3GXYOwatk7T31VJuzu9YxKPAkq7geFjuhHJigaGymuKN0d5PwqvS
G35K2/rfL1j9noYuP4a9rYj88Y0Xpipw93TrVBzFlfSaruedCKX5pYYsybhLl45h/BzHv/XgQZYH
BreprbrWagmj5gmBUUepbKVwLapgwKziEt7nH3OdueLBRMfNTtrVMO3VfJ3+qkR2B8S7wY3EHX5/
gi34//4txnI9fU34v/6Ws+tLE3urVbSiIFGSfGRN/DqmDZHtJfmnuWmZ8mN8Wwc4mcleqiauUm7R
qd0L0Y9A+DuSDpmChl8Eifd/K5LoyV1s2gbzX/omP1TEHeZqBe94fpqOJ1C7T9VdV7r4A6EYkh2k
J/Dr5aF4Y5RQdBrWRcwX1lp7J/wZUNR4qF+bd+tOTNeoGa3SYuZzv0fhVkN3R+7/rq1wHSG+wVgn
Vlzh8Rr+7MJYU1401ujL0B76P5ydV2/jSJeGf5EA5nArJkXLlhz7hrA7iDnnX78Pe4H9bFnbWuzN
YAY9aBXJqlMnvIH67qLe6MUkyJUky08+0Dj6UST+ZP0ZBHq3R3KQY+3/H3zTrlzO/CycfUlBMUn8
VnBEtH5HOa9zekILkizhTrHScJUpK22xwjIEF8LFRh0PIO9lh7Y/HhzDrsjfcRD69+b4LqoG0oy2
lDBbm3I7XxK0m77txbisylOouBllqI4KCmr4UBbQgkbtDnSFbI3P0auAK4cCLWHpF8uldD/dnRN3
QZvgp7mX6CRWdrfJM4vpkVHao7gMWlcEQ0EuC9EW1MfinQ6CKzBBDe3+F3fimK8XnTNFz1XkZQpS
od6/n+xKlSKJM81bFDWUNlThonRP0uIcAc3iyf5IG3yA9pTcJGbyXRs50q9kdiWymCKv+pept6SM
l2+PN9Zw9TN/XsNFnDaEvDVTNS1P58WukH9n+gqmk0Kr6vxg2LK/67uXcfFgCl7nwEthROlFCA4a
z/+vV4EOgQwPXUF45CIHS/Rc7uMIEMeih5Zw32GWBnmViueP4mBQlVIB4Cnjxj3hWELXvSwfJmkv
rATUaG8N3f7ycb7Go/nD/Gc1F4VbRc7ZDkVQnqoQhzA3NRG/3uS08FvE/QdmMnapbX0I8CjlGjrd
/3O6aj3dcMmi5hYQfhHMuRDjEPiI42smeKjHESywp7lP2nSJLoKKIijBuJQ+YsrgsvJSxgY3JylX
wDE8CTx6dhctIgwav75XNRbHQW304hQ+J4/J/XS+H2mkku2MW0HcG8lSx8I5f2ojrwQYM+sMmF6I
j00Cfspa7IFv7gz5Q8/RX6dux1+OmaMVvvz762vfm35fV3mRKhlmokFHUYtT9iqoy0X/IkyrXNiP
qRPj0W5YTbc0X2VbfalbO9dgKi0X5kytUfOViDiEuu4go9OZf80xFdjS+fqR7kM42qG0RES299/N
/M7AjiRxEdkI1+a0hCD02u4yzQ1/IZwrJ0sn2Cpbsvr7LrpfRFsl2RscQyutrXSxrT/MX+HHrTr3
b/L5bZt9+jgXzeKyzaZYz/g4XHuk1++z5DzzRDEy8Tq1GYCzaUQaFzqnDrciqQluJBHXI9B/VvBX
6vxTQZsVchBpEyvowawhf4EyCy6Ic6PaLTtnxrsNByR1MW+hAgu1gwjT0MLS82YRNn/hf7yKS4Yc
bu+Y+spmccIADzA3jC5+M7BFewb1/tVmSYS9oK2GP5o7oPxzk6Hw9xr9vgIs2WguMuy+DMZKL0fj
oumLEzbtZoNYzQZTmigA6PzoSxRv4Lybj0TFBershdVPJdjrqSVKOO95EfR/IIP1FoRHB7ivJQZQ
H0JVtuIJzrZb3ekDFoB0dZZ4BvUgvc/CvbRQrLFaRwm0GmmJ6p4a7Bt92+9EJ6HKFQ/qzzP2FniM
olZ10o5hAPWzuasiezz++/xdAYlIiJ8Iwn/LX37jXgUBWpFDKxUnRdnmvV2sm9BuOq/GbUt5L5o7
wgSzf9PqlbtqfJaFcVmHz4Z+II5l0tvkKP5a0/cxhll+35Md4GoTOfGNzXr1uKiwT2lHkcF/A/ol
wiI1q6ktTvkfAJMYsywTqH4o7CP/H2lbetnzeA6jW2Iwbtq3JJ+uFFTzW/qf379E8aVdlTS+Us3H
daSoWU3DPbHTGt8gzptPOP7MM/8eJ98O+vyN2uVKJ44fh49pCkwJ0eu4yBXUcCbf1nFBPXV3Xtyf
EZF3zo6xNvm5dKlrJPdAANikt8rI7xOt+YexI9QMmjXouX29QSqjDYJSHdkbD/5DeVdjRwE5w6q2
wjpcK/BTZkPQZNOv6tX5xr1wpYhEkUgEZU+GAg71snrvCuiLQdxTwnoxlvIWUKqqeim1+/PwYET3
YvyY58ew2yOVS+Zmlzg5ISgUvonRszL9nA9MI2zb4Ea5cgUNxLJQhMYrhM/xzfcqU9spZ3g2p8ba
H6ncwgST3jkdqBCgjsMeHCeC10ZecIndOARXUxOUcWZGLDwZAP1fP0ffFnojG012yn0nptVXO3W8
So/iIxyZevHbiDyhfFL9twxOaXfQgs14Rp/MKmRn8QFX7QlrLAnLbKaLfwmMgQjo7w9OdaO/DF+N
D2OyO8MBpbDoVkPxNEpPxXkVZ6t8uHWcr949CARKMkXs7HNycfslqhC1YdajGGwJFhYOpYlt9V6I
G1AT+3R8BTAB2AMiOY5KlTfl5PX+tpK2KE1iA3gjAl7JQHA5J7Sg3E8ufnm8Mrmj140v5ylYg4VH
vt4/74fQyRiibeNw26K7ODO0D37jobpaPc9iTJmli65kuuUInh60z/rGmqTvdyINSTSBFExzDPyd
v35qQcoXphyypmIABvrTVP50yq7ONtO0m6G4G8DYBnkBrstIqYODybb5WktdgEbYl2bKybeUW2Dr
a+XC5zWpMyD2U8Iw6ZXZZhlrivDFfNXQzc1L+ozHhTONq3DYkkxJ2dtspRwuTVDf46bv/ixAhS+7
W6iFa0fhy1ou+raSPmRRN48JFG/Mtz2dx/M2ljcDzExIjlJvsfXBf6n4Ot5ndupV0JcB6jCTnSWo
Zx/pbeuDGls2+K3YcO/wO4SqY7EDjcoK8FmL7grT4X5WYeA939asvHajfXmCeQd8eptd2chCGPEE
tVMN29HpGWng93FGJDFCdvXIRVY86/lvOjYKV+vzzbRL+N5FkiSufVnTDKQdVOOiPpByWQyMrvir
WK6I0F74pVmyU4Darr9i0Rfz7/1TWdxjtUHdPRIa5MZLFAeHYppEFXQi8WXoN1q1ncZXEz3U0Svq
H0DEo/PpLBwLK1mJz9O+QKxJXk4uzghlZc3Qlu5D3AqOtBmoNXYDc+Y78LK+/lpzkVI2xWtD+JG8
MTSj2Itt2XD1O/0OLp3/i25QgjQc6vHlCB3bcMbIU97EwM2mI4SSqXCE+pDR5PT/sjTMpcIQmSyf
NgW0H9KEzCnRYS7jXRgeDQ2ULmYEZQT3xYcLiqFj/ITJX9ASQTf9L2T3FoV7PtzCM18/S8iNK5qm
Q4G5nNwXUPmwETIAjyNiW606APSQEOivMVEduUSKJ83/rWnOrD03vCvtpm4eG91COQAdvRv3yv+y
GA39MYBI380uG7WT06oG5ZmOWM4yCjlkwRHpTuM38Cd9k2ibNt/p9X3W7CRXZ04DJRUFqR6XxBtL
+a5AjH6MoP1nKRfV9yKPpjiWgLziUSv8MRR3KtcVjsKzMRjkNDg6TGFiJ8FS3EYnKlo4ibzJA6/9
RVfZzm+Nqa7MhyRSj1kmle4EAK2LDCjLxTDthWIWSat95jWPiXpsC1RZ8H40H88F5tYw+daRrfVW
et6U1arBHLC4n5xBPATSKjMYbHV28uPW8b0CCkBMhB470425h3SpDaadaY5NJV2TSXwuGpPQWy+b
4oAOazkPGZbaSccgJ78LUtFr1KWw1pblum2sVl37XKfWvy+sK/11lqODzycxMRGTvAgmTVacMyTl
5gS5TuHcND2wjNPixTd3SnUnnU/pTD7HzwDKfvnTB6yMmV5vh/Ju4kIlFGce7WbaIq1V+tvIz5hM
lcsmPyIDFqmnhDk9pkKeTKUPpNbJshsPcC3D//IAF30IUpUh9w0eIH72MeK0Ze2gv0DdtXQBMKfK
6O18lwPvSIM39ZbT1RU0/Pz2VOAdKkhber1fL4NWNVNgJX4x01cYb+OcKtrKA/ZG9w1yFyfpN81N
fH7vzx64nXEJICsj951TpAToDkrUs3u273S0w7Mb1cd3nUCOpELSiQnuPES71P6ZVGlMho4+QYlI
qrgc610PBLyOgZwMB11D+KDYUzv6OJ8qBO9o2Gypv5Jd+B7jyppSJKP9FPzMBFqKdiq5GkHuvBKI
xUpE5+upyVfmsCt97FyxCyIhXOfoJvxp34qVku0go/Suvgm2Vbgf0CM38Ull+JmOLwgKIWk3wr3V
7bp6AEeNS3UnP47r8CBG+KFY4UdwE4tzpSSSVAFjecStoet/Q0VIQinHglKcFjSMxJ3wIBz1HcoP
G38T6q701O/bJx3zN3f6UNCS2lEn/aQ6nfiq6QYYABKH+5omyv5mIX/tOv+0skvkRNKH+qRErIzt
g1z5eXRMrt3W0v74f3ToOQi5uwgkVyt1L6eoGQKMtBZ/VL7RJmTos8m8W8KWV1g7KLlRs/7t4HwH
LkVdL4tN0RUM+VXDE1JSZbd1wvJehm1c2wEMagiFeMREFrD7fDt17xJq9zXUGer5TMa269Yg8Gre
9XlNF3lXWSpl5OusCfxSz8Vi4lgWuRk+zk4ZObhc5Hd1vDujJ6IrdtCt81taVdrcVr/oNn15Kxd3
iqiL3bmU6GUsVoanWOoqn6wwR+byiRampNolsn7nP033XLeI8Mey3XHPVulDg0uUgODILEgqZ3cQ
CPvqR9hgEnpuNkP80jgR4hkJ4OlzYo3SjsqulPl/Hij5UL7SCLJkRYzyNHfWlIisYGccw9TJaVpX
pV3V5dKPsdzEm2PCdlt/ltGSrqNHhvVZ8GvRPTaL34sIjhfBNwoxXdMfbt6389u/fDd4buOFADnY
xEXvayBME2o96tz56yywCJYLC5WlYq1Zo2oX47OfMcIuzDfo9MWjuukGpJh2iWb7/hMkIbu9da1d
vRU0gLuChCmFxqq+rqeIhLjuhbw4DUg11zBhQzy7sPj1Qmaoe7Qb/DvIIv1RRk7y9629+rdD/+1t
fPr1iwGNnCRRJEYp14IOiMMuhydFh6iVYHWVFUxI3vVwN0ZrRIrQ++u2YXGkI6bjzONFMs4jNp0x
rdpk9V0Ywc3cGP1Wk0F/2KnuMQk3QHNPKbYkNJsby5+5/zfBSXMd9q8nuEgLgnAh95kZzREgL34V
oHrXwU84xJ440N+3lDOqEeS46nCgbYowHLRhYKfLWSdORibAB2cccuvSOB2JEk5+Q2Hsb5Z0sb5Z
eNdEbZlM6pvHkRr4sxWJSpcJMXTzPQ4e9GErdR+6elD6lZhaOIRDQRoe3Fq9K7ipVC9XXyYkYU1S
U1qkBz1wDdHNdQcFkGncnbtVLTGqWssZUBh8pJdCZJ+xlla9FMj6Y1R6kuzolYtqUZVi0nBXadtz
eFTKWTgyK18S/YG91algkQ4oHAHhfDXcAXwpYw/DkRYQmhaavVBGa4AMkFbbOCJ6MzdUf2T+M92n
3HSb8cEk8az39a8xwzUD5Xm/IWgsfpvnm7uUBP37RzZ1JKQhqTFt+ib0rrW1rvnCAByhYMRq1SmC
yejwyYbXjg72OIsU2NmeFVegxhfujFIzPFrt+tlWwycjPhnRKjm/S/XOFzxzwKBohRrsQvcUEbul
7gW4pEnY0yH8LxlSMv41+WONwAWL2UalywdKVB9jVGKq/FFk3ysOiJ/2PXuLH5R+WeH+KCyx2Jru
Yjy5fFci0cAVItz2cNSBoCJdSFMHR6PMymbBZ3DcSyWf/ykR9+zk/JYhFKgs08LVaSyK8YOB+2BH
ob7KfwotWcsJfX1c70yPjKyz494tES8YNjjRp/7cmp2RBs0xD+188TRNlvKqkNGKy7yyi/hFVOfZ
lAg1CM0f5l6yNQVwTnwsBHqXhOkAFcwCvDdULvOF4ZjBVmdIYy6NQ7hOX6cNWgUcH1g3SGQDa4UJ
PG2G57DaawYwdKUmMST5whFt1szK06OBhf1r/daNdiQsRxRdadrLazU88NCRskqDTRlv1XEnDqjt
gBdLH8LBIv/C8OsJpiVV2TE1l/lu1u2QVskTlporkPDH4k7a+S9i7EgCEDWET5f8lS/nV1Sf1fdI
g/2NnSN85Nje1Pfqk5zcm/1eQdwvt0tMSpDPY+TmQ5dArmOviE7RHMYcYIaKzcktkNKVRA5pM8BA
JpJDc6v5a2RPSQJyKepm3Amb9JeRW/VvPdnH++KlQZoafi5AVyIRSS0YGGOPNYidnuTfsI/vxPse
typPf7t1/12hfOI/9mlVF9nJFHdBEtSsqrfgWG+053E/jl7+w3gDJ9XbkJmh3EjA/GwJ0v3jv4u4
a3CTL79+kZlkfhBqQ1RnJw4qJALJUqyZSsCBdEZ3VqvolkAG1VvdvGvF45ffvaj6/XLUY6Nts5N+
IhdqaC8uAypVFEhCt/kAtSFPyyZbhU9cg2436yiiTdJ45rrdNDEq9IkleXwft2TrWgvXP+L7h+lF
brVI0jEfuNWmuJYWfFnwRVqAefoEB5AFx8+zZpeJje9SPwprny6T5f+cnYEiZqc0jt9vfKL5b768
sD5vkIuUINP7uKpUfvn8HN13B1qF/i+cxrhtgmecZlfoD2z0N03+ceN3ryStX5744iJvS9mMM4Pf
BSSWMCUECs5stqNB5FuqoxxU778VucT2xkHFieDGI19U5nor6+dYYOxhzrvD+NGcIaJZ0rSUKktE
nhojnWhHPrspVxLKSuEyXOFPY1Mxr4N3YY0Jt7xvXyEz0SUMPprCylq3dc2HVnH0J/luPurCEqbm
TtzoG+kgH5EIRseLaEdoT3q7xnRJd9oFie8CqeLluFhLb4ZqAbqTzivtvmA6D6JyDobMKhjRAvI4
b3pgnogpMJ7cm8aOufmUY5RlY9qlGofsVW/nodlJfQseTFvwkkfkZ50FmkDL7Kf5mDwpRz9xkCCe
ftHi3N6a7F3rs9HuQ+SFbo0GNvgiz9b6UEuqGQ7ZuRgPP4tLFUWS4mkKMNpdmorX4tn4RwfxZhnA
gWx14VEaIPEQZmsTFtSNtt8VRSAMUbA/AKeroqtFKvE1GmeTLi4ULcUUc7w3dGvGuvUnwb831NfO
8Cp/w9wz1oQltqetsPenFbHRkrASOakxhJO5q0/pZqUcARym1Jlg1yhuNTrSq08l+bx4Un512M2e
iSUbNC/QOCKmxLuWCgzqigVUn7nPQTtA9dw2H5gOO8br+BOAt2JDXumV+yq3W/kUYIYSdQgN9H/o
aU2ma4yeTutxY0Zog9KR8Yxtv46osIo7Xdtmd+2jHONi2TKovqtbp0EzZ1e8l7uZEAySXNkW00PM
Pcl0szvEhe0DVpRXYrhF5mdx/pkK7/nIBO544zhfqbO+vO+LMHIOYYNKPu+bNNKlC14h/sI6nXC3
8M7h/0X06WoA+fSFLwLIZAhBqM6/SKM080phVRuzzVSNczcDG470bCLe0m4zbNNw6GbdaPDJ1xZg
CopCXTmPsy+1yRdqALVEMFO63AcgpsqDBmwT62JbAWNDWjg643sHRP8n09WR/3BkG9aJFVRugi6u
4Q3Jsn1kCmGNryLtCulnrjhqinYZs3fnVulnzEHtMs5/Xu1FImAmihTECvry9HHyP6YBXBwTALSt
lyLdwV3x6v/O/M3Un6ZpWA75I5mzMeIbbi1azDkf9G4rjfs0fOHhlMQDY0Yh3/tbsdmPIOFTFUmP
HZMcJISXurkPo/W5jZ0RwwCdAxitev9OBQKG4KqVlPT5+WM0qryG/BRc0uIlwe4SkQKoCGm8y/J7
ucIJxEXCgM7loyQfh/N+FyivQfioC+8Gs4t0K/YUMdmmrjda7IbVa5f9qvV4KSEr4ZsYfm3E7Jcf
7BYAt0yvowAsFbf7a41t3NRJvXalmALcAAasQBwuw59ZFWkQCXp60s9HOTsUzcYem2Mfv0TmWrTL
H91W9pAvj5KVIf8y8/tqXCZ0GYeXOcjfbkpdDcef1qNfjFbjCW02yhdUtWcOD2xcyYpXKOYvrLxw
E0aBuBY7obEyxU1vl/f+y2LdvAmBCycl628EY/VaioGHvaxhACl9NzbvFHNCGrVNT+Dx+nkuaRgW
QLwZi7mwtK5zi/FDSt+zfpcjQub3r0Nz1wVuRbBr6QTfq8NuoT3UnGgNHUYsEdCVNbMW/WhbgbCL
1GVoC0a2lNrfqE+F2TYlnA9cdus6PEB/D6xsTzQl3VQ8De4XcBMcHk27FDdD5xjabRrQX929b6ft
0yNfJKBJJIzyaPDIpvIR7BqI9i2jx0J/MtNDUr5KzbvQPHXaDhhykxwr+ZiJp7hg86K12SkRxQ60
HWGT1Ie6/SWH99GAMs14l7G/F9WqXrxIpLR5OTJuBqBf/orh5o744dGXVX9pKIa0R1P5LRS/dRQK
h+KtFg5BvxElO9zO3GLhBNlZqVe1vNPL5wQvYjXgHpIeFpimqY7WWeafMP2RTAfGl2fGm9i9BPKb
ISNVA3gVGZafWe5hB6My6zwfp/6HPj2F4vOoe2Z1TMMncdyHRLP6PZd/agacQm1diye5wHx1OKb1
ppWXguykI9UtM8IoXevSqoDQXHiwFrXwTjyiuVSCkwa3gXKvJ0x4hdiytMVkInv69911ZSYngwFj
cq3qMDq+5S5tMIhCmVQplVtSPgqLHeh/2YXq1v9Jxl3T3pfm81l0qdIjVFUK8OsrFLBQNe9cjTTN
f26agzH80miA3hwPfG/Cf1nb5UFOxzZt4rxMueVEt1MsDfTAY9k79Bd8RGKTfRU/CulRCu4apwP4
TdG71RRUJ+FTW1V0r2N1WqmW2q7//dL074d6bmJiKYauuAGQ/uL6HUYR3lgqtCfT2KOk0BkfKbLG
EmPxXlGWr1X/YnjnbesNHz0SUUvhaUAzzSr1Ow279OwMDeN1sKN2SaIQPZ5Xic2Qgz6V8A56Vcac
hZYFzXSsNlYq8NzmgFSOGjz64bMWeVF3161oGKTYcsA1KX4H9U9ytFB+lsWNWe/i/qVl06W606A1
jAy1a8ovKsLz/bircIApV+0M2Wf489z2r+d2mwsKiiFb7HL+/ZausE//tnpnJ14gZ99YQpGOWUMV
aO2poQOZMTTZnMcfjeGl/RMCWoRCBhYD7TT6JjJIqkfMWGtM0kKPfkuwT8o/YbuKZ05NsDHi/b8X
d2VM/3VxFzkbGPlJqEq5PY00gBNpJyp/0GYuHaNb6/VWE1zKEAHTGR0ESb0kURisUXYqLzbe0ujh
34v5O036GjG/LuZiPzHtzduhVNvTFO600qWtx7A+QwlycrKaEQ522YSpBLK+23YrIM3mTLPaqCIs
x41oafggzIrj2OP0iwPrxtNlldxmeF6BEX5d50XxmJ3Vs1xUvLRzfSzT3+fMYYYpLXa0bI9odnIy
naC9DzsHsTvl/NwrR/AEkEAW9tDZY+Wh0nRjk8lXYsQ8T/ifTXZRe7VNMp4xN2WT2fNpl5bKhJbB
Zhhe6HKqpf3XkYMNfxAya5hJklvUetvBRW+TZuVEJ9LCmhCdO8pT7DNFEgYW3HlwklhwJLkTqm63
wIfXj4Y8+zEzkNBwsPxaoYXGJBeyaLanLntb1Ku02SUjXm0elJFGvKvKlf7BlRm5plWbmwGdVAj/
4GKj0CoXGxQLEQkUjx0evKEbQne/8VK/O5pgtyj8Z3nqRQa1OBt9rrR6ewLuEM2G6+375CJbip57
tkZdVrGCcoVLmkHDwpmGj6k+oogkIihROSjxFao7sh21Fzjajd0n+3Ph/PvEXD++n1Z40XDs/TjX
aoXYMvXbkrlWTJcNqcCg3g+4wDgMCKJ6mw93ImG1dytATRr6WjUMuKq/8baucMa/vq2L6kLQimKI
ZKM9iZK0lGpqf5SanmW4Ied7hT4y5OaMHoX4FPhbpXKodCYgYI0dHH4OFjSpiiAt20r1AC34yD3S
Tzb03lL3yklbIncy9Q9o1/z7BV5BvHxdtPx1BwZGn0rigk9cOz3NcHjWOnPbByYCsJyRKU25Y88r
uJqD43cnPzhq4GC8oNidzYf/B0BzXowhKPgs6KBvLuLf2cjiQQgWLRf9iLex+FhQviKgU7wltr8e
GVDU+k40782nWcc/rh/j890ZLoehHCbu9xvX+5VJ+9flXIQ5CKHBwhx9nCnWgTjLIPM1uCSYAIDZ
liJc7PvxHqUhqfG00UV4r15LkhVsiBNw9/CSK8WbHP/rsZdIIZoM15iiXXwwoRqEJpd5R0J2L5A3
QmbQarc1LK2HyJjJS9TRAzuNvIX4NDDQNg741J3RnC2PKiJDdqEQ5Va3mk03l3WR7Pfh+Zy1YtCd
FoId18eGaCH774OtOFCJSgTbvLFdG+1KDw/UPiel3CMnF2OuzoyUkciMDLBvbO05eH67TT+9qTl7
+wQGbXStGPXx3J0I/03xOLGvl/U7vPEp8KbqQVQss3MxGTKhaCwxQxsMly/qDlh397MswF9uTt5s
h2jfnYlh8FJvAc6ux69Pa7xIP/xUa3Nl5LUNP81qBU4LR2mT2fzMReiW4y8ltDUuU4bk9riO6cnH
Hzfe0tUc1pB0ETa//t1dTk/bIenVsOPi7J2S0XUCHWew/07AZw1zPBARu0NtWr7z0dHFT8MRNAeb
Kh09GsoWvFiwFc6Llxvrms/6t6/3aV0X0XRAAzaupLg7iQfkefLREcVnsEF+vTPGJZIRQk1qYfmj
1yG5ABAZ6zSCKhWwcRrA7rnhK+0/X6RWs9Nkbkvdgpte0ecjPHxa4cVJXCzkhTQ2SXei7WK/gshq
nyf5OUV2kuj0UxvXEabU2qp9hhyvMefck95iD1nALtEtVcr/FoQgsSLPjzz9TjlU781Dq+K/QVfI
PuMZ1bn6m3yPWOWNyCbPL+9fL/fytFZTERs1LzeDD0pzP1B5vQBkrYzzWj6E2EyD4FkjUXJKXkxa
x4hzlusgOOTxrMqePafVXmg2fmuhRsgMT74XopUsWVLr/nsbKLe2wcUhjnMxRo8n6k7yMngUA0dO
3BCpPIBWw49uhngPHVhfB1gkvt/+5BmLu45sXbJ7Ok+oQ64UHepvV1g8RaFukQGqq1flBMzkAGts
DPD8REBkiUZvf9I+fFyQUfcyd+eicGC0V+R9sRP8zlf/fqwrBLGve+fi3EcZfZMxZu9EO0gnYflz
6kyoiZv8Pa6Xwyn4WT4BSglBWsfueXRbExlr16honiFtt2xNr1cs4RHMW1BA4HbSG6fvCjtqXh8m
LdzDoviNS9KOfqKj80pUkI+UofO9V1qd6kn1gXaEtp3piw38xptUoPnBv+/M//nhy1o/XpSjYQZp
xygOpF2xTmmQccmmcye9WWEgBIati5dAMm7F4v9lq/3npy9ySSmtgqBP+emoeMyz3/60NqbDPPbq
KWTij7iALqit8P2kHceUf0K59yl61c/PBhRDc6MjhJAG+/p5srmFVdESB3pGxft52Ee2EW41dRcH
dhse6fTmWDc3D+KA8ssmF5ctXXHSVXtU1nK3r4ddKjzd2HDf4SRfPuhfxYhPl6HUS+1CU3k4mBHk
VKKnDie5Wp+1ZXyUHCne9qLLlo+e/NYL4x2enwH7zzbtm7jcW3tLv4ibSqwu6jRgb4FWkRNaOsoz
1hGIiAFMS5Kl9lptCk+Mlv9+A9evWiC3AIJpwn7jZKZKu9D9vupO5bjuXCTvlIETt5JHXENqb+FI
6S7Pd9ieQcvv8F37KLwAIpxzYxnzLvq2wT8t4yL0NuZi0MO67E4ajtx4Hw3b/l57Va38cFtTV771
YxfRM2qM3CSUdSDtzyuIHKVThLYirGQIWQFYH8TUZYY0SwaoyoOxoS1+CA6MjqhdRGwUqDvachWK
d/50MuO1ENpjzKAXyNSNl3I1Vfv0Ui7CYR+UzbTQmu5kGKcJPx1hWKMyJ9pMwpVVkbwyjqxfzfYI
eoXkbN9EDsJV8f+viYA2s6lA4FEV5SICpAtTj5t4mrfI0vdkW/5oEc8RvRwPAuS9iEWYPGNB1Fo6
Z4gelfRWUJnkP3ITzZuXxVMGVLs9op6RkmnnhS13a7xuR5/W/PL2571en39a70WOJDN+68yxpy6r
jvECMSRPFHcytpODS5td88LVBMob21/xpGebKlsxGISDrEqO2LkDXzld59iiQqSO6dqmdualN9/p
95kbgefTGi9Oe6+EaZKIXXcKAURJ3ROkb5y6LZZRW5COuopu97btP+Cl09PEwVx4btmRNdWxtWBA
giMj+mCYy8LfEkk1nf6NFg2DM1uU3V78qUkRgpbvXeOaAXDrDHHysPn97/35v5yj/2yMi0ObJGdf
8rWBh1BdCS9eKHoovmlwQJ5nU1IFs3ep+u0L+36CdtS/A5ghdyKh+tG0v8/RXQNMa25Mx76+jPO9
KrupcKqnX/1Kffz3Uq8WYjRZ8ZiBdWl+c1ebJjlM6OTThTjIP0NQWLZeHCJ6wAQ2xLQ9PJtr0VX1
pcJYQbZSuwlWmn5EIF3rPBq0NzKdK2r3KPSC659tHq+wMDqjPMvlVM4NBt9rEWVRMrwINll1iM1t
IN0tzFWsbHrI0M/dCVwaskSFthHCbf2Wh7h2vBhsD38FMdKMHyqfVHQ5qMu6diJ4Z72NEwqJIM0d
/02rtxUtEgyMKsqUPn2Vz+MSQSJRsUFrdv26zdcZwz2MV6wbL/1algrXBBKxKmJgrl3E2UAqokYQ
xQ4Cczo5RUfLxjqLnrKvIwscynpx0FuAXv8N8dnHoBB+54YXaqviD2m17C3itf5HWd16+Vc7GJ/X
dRFX2y4pSnkioFVnW8KRJN5M1UqZ9igs0iSzSm9hjYIbBa5ceoA0FxlptatW2Id5dYiZdwPl8Gav
9tqsCRWk/7yt+W1+ykUKTR6mKZK604jEZrNTtXrZMwYQqmc/gHn1IZXZspOEpV/bQDJ9bAkj3e0p
+CR1BYxBL3Y6gjDLlqtBOUXj5lbn4AqqgT37aYEXjR8tHBf5eJbnzzkR6DMHnPg4HvT8oZPuFMEL
aGgM0jKVHxgpQ+5e+8ZzM+wwsQoY4Sf1MTHv8K/KfP5sU9plZZsPw3tq5wdJcnzzsWoPEQrGVnqr
oXxFxOzryueL9tOrVTSlrpNSmNO88C5TdpK2xUMnq1Y4qADxReYBnC+5nSEth27TyQ5wH1lf9hwq
GFmhh2r8+CY9KnSUK5ymlnCz0T1UDtEdWtW+m0ZIA8+ah1Jy0Ip1Xa5y3JbX9W5WariVkF/Bbc7i
3rQC6QUyOf/bcP30MEmfBlo8KB1WHZgyvIBw6aMXY9MAq3G6VWHa08AAXNrEqStbAcnjQ2gHTzeO
9rX76/MiLkJ/E6ilcNZYRGM3OLZo4Vof3XRakwcAWRrL+yijYHwYABPPQ+X7xe/zLGVqxcGzmP6m
WQ/vCtmPcics3ori47ahyNVi/vMKL4JPM4TnUJHZrcgIO1z9Jo5bPwNQtvkSVGECdTw9Fb5H055p
UHPHPGH8wbmSq22TbRRqYLs4cvGyVADT+S8UDMj1pOUi3lZcbt6/3+fVmenn1V6EpD4w5Gwqtbnj
FR5NTnFmi+1G95cKaGhkN1UycGEmLI8qTbmnlqiVUZw8+Pl9MWwxTs6aVQ4tupQf/eJ+of2Sq8c4
o0zBBtH5L87Oa7dxLduiX0SAObwyiKKSs132C+GyqxjFHPX1d7D63m5bJRxdNLofuoFzIJph77XX
mnPMZFp3qFNJRpO2yAsNOSisrQVSI32D4DzRLRUDrDiqRMbonhzW6jm5lZ4t2u+6pyROdUB+w+6S
PrMGkusUDY48bHrYhAkBSNWPmjFv4qtox1FpxkGKnCKFl74WQ18ofZBf19fKpTw6Py58vV1na2Wf
Wv3RELThYbxDGZmz8a1ELF7pS9FtBvR4DLqgCzEJdNR6XffBMb7H8wWodMFm1LJ37fldnHJ8vaCz
tTE5FeEw9bxtaVA90hbA6lXNW8lcJzmAixv9+NBBPqodMK0pOcRee2Dq5ib78QPUwyl39WY9wlP1
+Yei56le6SbA1Qedz+eqBOXieA0eLpZCVdRNQzm7eVHfVEI5WWx/H53bHh8ENM1wXhahnKivYtja
tDYk3nyUqugzsIABRatMPLGBuso+itxXrdX1h/pnjvHXQ/1yXWf3cDJ72TrFXJdmEzVoVp8DiSuA
GYMlqRdMlWbjLeiLG1G4ifr/x8Hh4ln464052yYkAtn143JjinnJhxzZtWavoF1hAoXJSaNZsH+/
B+F2SgPFmQ4tWEc6Y9eO5JeaPV8uQz2fL+pNd0zN5T6o9wT5eU1zQ3blqgzvl4COsVtr05rarnqL
3KuzzUst0K+/fXbWm6Ioy7uZmVb0rNKBixAy+9Ru9TMHE7+adyEdQUimd0sAb3U/iru6CqRf2ev1
pBn18m1QkQ4z+2L0dbaAFyk5BNVRWDbtUvAskQYfi9X4MKJ1V8z1Ef4vq0u9jUyeBYie6a47QV4/
ferTY2h6p84p9H0WB2QphZyZFg8a+ttwvo2UX5Z8F9cMyVLveKL+lIOFTntnnVInre/Lh1a/0Yt9
WGFjO1R69P+R4V3qPKF44zgiywpHgLMD4JyFlZRJ0fiQobaDgsFsxYIIYzctqkDIImvhVzffVM29
2iE2lmCDZFVQq1dnLdqlZsjXCznbyZsq1WZh4kKg/cuuZe314W2SnmvhYcLlqexiElG7dc0alaav
/fRaEpjmLLY/8S6dfzJANqeNXL9HM3Xz8IKH+kiwW+5m8btx/DVDkn620Io1ayaTjwqNCuG1r/0G
E1m+H4Wt3sVOpDzFMB5C+J+WfuiU7bgersltLjhhFcqm5T/oDf/2BydFn5IFxZ+pKJ5i7aPuvueW
907/e0JbenLQ3AxEuVa3KuN5eZMrhA+uoUEBQ3WkdfTLhPIK/fVxJIsKgB7SOcLj8rtKpQDqtvGR
dLBDBdMWS934WEvbZvgclEBomVb1krv4aWJitx5SRXVFzcusn5UOby3X7bC5E8rtIhZ/Ku5irwX4
6IiwdRvst3URzNpbr96o0Gelya9S95/rjku9Eg7FokX/z4Aj/WcQ/rWYNObTNKUqCEqFvoOvNp+n
dm9GK0O6z0UXC+JRv+0wIqqHDH+yvpvS9ZHGe8SigKPTq3QXMveQH0rxvleeBMhQJfyQg3o1znh5
Dc82Bx0LAcM4cjDVv8BkkVxa/TD0IptDT+gDJOXTWl1cbIv4U3NOv0DoXTm/mtd+86woi82kbaLl
N8M970aBFkG2lcTWEDnqtvAjDfEE2uzrBmMtJ34khkLZ4II/ffBNDyXNQr98r2GlL70kmNjqaZMz
6l2PT/1TuUffukPoCzMGA0HSa3YcPsw/UiypiteR3lq9yBbNqGI9kH2EgW4TRp5UHCRmO884szzT
w3wvPMovZCZqwIqHQFZ9mHDlgDwq6JecVLdvt52xQ9t6PLkGcQ6vfQte2jZeiesoC3venkioeLrG
Wb60kX97VmcFRh9NvaiP3DcQi25C0LC4XtIggWUu1sJj5OOTQDP2i0ENcKtrn/qlXg8YAEgqiBAJ
6z0/IFmDiMFLS/n5Vc47a08r0S+CE6tqvT8+FaKtVvbA5MbaRMHgsbC6IygmlMSf4nzt+7pgWFW+
Xczyjn35wIouVyZVyUXEG00CwM9B4wjYMOXjp4COXbBEimSXGjYPe+j3p9GmoEiJOuH/kXroSblz
5CQKZQjE/ZMi7WrzAOm9xTMQLQ6feFe/TK+C4Jo5capeRaB4HUh1kDE6INtV2zK15OUy3+bYEYlZ
6PakYI7QT6nu2FGxnfqLqqXdYFXocfAqusc/drKQ6r/XaSDQ2o6UcoEg1yGOdBInnIaZqOFsrWQn
Tp7SbMzjWumcOl3THwZzbvB3gU/SH7V4q2NQxYLbINHlQd+c6v3JuqmYSEvzi45OeVB27OOh4KkE
biPnulPopHcYgd6O80aaPwQliNFA7oRf4k012/BIiKHVyt/8j3Fa0ZgZxo+EuEbQgPm+Fu4lKGY0
dnnVRQchcVz/DGnYjI5+O3IOBRaZwHVz8Onqj/wmrb6YmT6RzabbVrYR3WnPjKuG+xgci+Frz+k2
bQ4hvQ4FB68NBYVlGt/I6Z3TYGNsQ5Lb2nVyXA0FjSE7IiWhkR+t8FZqd5O0Sbmj4b7FF9sEyBVo
beV4OEzqbZc+rgoDQTXocdk14uJTgGOWjULSto1EMjIrzLrGXlhwjHCrxrAn3dVBUM9evTPB2Ssi
VlV7pgyebvLTHsI9O69BOCgjC4DO9FRXgmLP2SOpPFF57a2+UJphVcfOgKEBWdK5p+GUlZ0anRh/
xPMBDf3k6o7xMuvu1O3R6GkYqB2d9iKfv5O+yw3GlZBymjQegtR/5fgG1+qLkF7VtugXuhJwElVN
huAtEZZ8VlS1R6EOs0Y5PchvfQMY7s+XdnR4L6XVtBtIDV2A06hqdXOnJKtRJfDiFiMyfuu84GOI
7Y5NDJMnm7tMwldS0fZ7iPvDpKyt+2O6jSQ88G4Mo6Fy0sbmSVSojCSEHjSF8kDqVq2+xKnjwbPS
bX3cF3D9qArC+7EIFJgfNa+BTfBJtY9qTyHU87X0qsht20OROzjysr610VSa6maKrqEQ/xzszvZQ
E8AmREddRNRuna3LXVaNU5v3M+sy3Fm+3yVRUpPup+GgxR6RQTrdxifDwJ8sBZl4MyrMaMPmjQ+r
bHjRHYij+Tq0s8SPm8qVFTJbumAY7jtn3CqfMtAV5a3nxJq6xjxc2Y2lpd7/6+ohyOEjlGWNv+D7
SjqoUlOV1QzxGgUL30vpL+m4x/FOEf3FPk3zjrzoWQCYOF0zqlygJiFl//LjZzOlUpcTDqcDP04e
lhfBoj29VdXbzMQmSNZKrbikCfS3GbryYq1HG11zmGyjoFBwrovFY+VnCEpm7SlmRD4G9EUa/7+Z
F5qySkcdFjfpXeefZTSFhdYk0vxQATz4YOfoCPwOmltm8kfAHalnfn4AS4z3CqaOIFlpIxl2/1xQ
/gGD/vWUDBWtoqwsveKzM3SUHacp6tITxwkGG41DTzCbACynK8HTW/mQIdmHyREzb3HVlSm6wvMS
pnSk6wRsWX/ifwDdcmDk5A9ivSoyVomO0D1VWV9raF/cm5nAQOKUuG/0Q76/UWks6lOdJ6eHKA0M
7IkMg1/1pwGk2JKiCESDKRvOIsRKXKqS+7AHvCu368IxENuTSQ1O8BWzoLNP0kykuurqaH5I0BxY
8k6WNhFCZ6ZlAMto7XtFGcxkX0WbSXw9cdoKhQ/LfMRcM90jnsVP6Rx1Il521Zulk5XgADPp7/Ci
F9eOCpea6ECowFAtYQ1/e7VOQizWgyRM+HgB5TQrvPkQn3xjJW2FA+c5ms4vQn/bWK9m/2pwokgt
FsG7zHwuG9UWy6faFVcakkZimxNA6qGrRZwcXzp2LplNXyMOMFZvk+fxt7kPnwDAp8jpUqz3VwdT
F868oKIUQzTNJezh/EOJT4oiWCNLyVSSNzxiv6yM/dG34ILYObK12TMGClYStqw/h+9ZoxL3r4XX
XLCCKaYuqstQRWYafP7wo7CdpFqe5gfJ3OsE+84EpVNLbJYxblXh8L7Wprw0O/j2i2cttsisImXW
WMZ4z6j94hpLO7BMt71TtQO7oOG1brsDVDrU5NVVzjUt88VF/OuffLY8CK1emEyM54fayx/VdyFd
zU/wysCONJ6yiRibaOvuKb7mZ7lwkvv6d5tnLbWaxx0py98tbLGjEvriajsJ/bZI4g6jiI6D97XV
5dIp6Ntvnu1XzEOPQ66w26o+dDHDpsp34A37HwBSHB5vyoRORVia0Za60kK8NKr79ttn21Xb8pBD
3vAHLeQMJHpGGEwkaLKcLGmqcFlc2E4Oa3HqgricjZelG03AI6lcaMnw+8Fom11Cbl0I80vP3Ar0
JxP3zPWPYKnJzjeML2+EeVazDSf1f4sSk9wHrNAFS58XBuPtEgSazujYrz6ZS5XE1588O5PFYjeX
6LLnBws5PyTcBEX26XGJ11QfczvTPLal7CoO7uJ2o7M5E5KF0Iqwm+/bzWk0SlUS2vkBk6OnrLKt
tNZfZ/MWrcwSKTQfCO+zQ22deiGK3U336+rnf6lu/3oFZ3/4FGmWkHRcwbBSVmzOmSd4sbmKyX9z
C2279BkHQrvb/MdRvfIJ/ukk/fWcv/z1Z5vtUYOEpzTd8jkQqp59xnAU6HOQXB7I+Y7B2u/cgwTB
zt9hsQyfG+H+2oO/2Bn4+vefNXR6vYp1XeTvBxmlHqGpUJU4Ksp84lUcIpR5+SAXTuvxtmNVaAp3
/gGRxvCvv4OXBkYISf/zMpxt/F2fKwSbcTs4zGcSK8QxpzBigEYAIWynkerIFY/Py3plornShgMi
FQsajYTKah8yoMiZRi7LVvYcYYe7Pu+//MRwcbJHWtQo4tlandVipatlydsirKAVyE5E3yG7Dctn
S31WnQbpltuAc2Koy07hF81uGG7I1UlCyMFXJxOXKiUTbPCyZSomdtzvX0/MGl7IqV6Qh5sfFwwX
nZMaYN9jf4idpQTRkZeGjhxovlY7Yhdkn91/A0sHGWJQMwJpVUzmx9+vQqtInhB0dUFLUCaYP4R8
NZa3YRpoq9ZPfIUeExZEtjEXYKqYvgHJGpCQ0QUCeXetjrlUQHy7mrPv2aoimSGCttwTFVHPNtpA
CdtJTh8UpPxcC0z+UxadfcLffu7sEUxjq2pjzM81P1ooBTI5suSj0/ewE8MZ74kLSz/1bJ0SAFdu
F7PuR1Xa0XsVe/1zShjJWoKrVLH2HO1fUOyAuf+kUbDkZQW0VwrdJluVQczvsLdhECg4nO7l0IeW
ggoIP4/qgXogHRwZBvXvULrYMsQbYS/cQVSDHGM66Z1YbwBttD8Tc2UkW5JqcyH455L9kk7n2104
W0TQDXVF0nIX4F0wQCAOD9VI76RHp3o04XmrGACXAY7iV7JvjZxebj2rBqyQ2+ZqXmP4hybevf7z
VWkXlvZvV3W+niTKZBUKL2b2m7GlpO5q5Y7RTYl84XQDFZyoPQ9VqwK8JnM1WKSExrDayUCrbLwX
fetlkb+g6wDWVxhl7enFuM9IsVfswdb20iHVVpM+2KJ10xYrwqfSfAMae4KoRuk2/xhdoV48oTJa
NPNuNF/H/rbN78Lps+ZxFpNtucIVl96fQehf7yONqIWxYkCWP6uwCFJopSHkSWAO6j3R4wChjt5c
eq3G8Oqx11dSv23r1RQ+Tah2jsJzr2zJ9CApvfs1VRBYK4iWVGOn3KuVpyrz6diQUIvnWaUjXLmF
TFdw3kDAdK1pL5konoJ0uqr+uPwdQySiYw0hTjtX2JoGPX6hMcFO4XoP2rfsV0erz8FxuyBfhMBQ
3H9+XS6NupeUyn//4lmBWKRdkuQmuZm45sFe/FwY6J6xTh8SX/7Qb6Jbpu2t8RQfEARsrsF6zQvn
r2+/fraKmmmhxoXKr4+8hL6C9oElHJIgKN4Qnz/NNK5n9LLD5DKH4/AY/y7zrZ65EziPX/W9/t49
CBF6Dlcs73Pzrqm8Dkkhk/qULPrVUXNbTFCC3YNT6tdpTp8SYDm5yDijDimhX7kTkU/q68jqOXM0
gE4Gu8nXKUvQ0WNKXDR2tZ1X6RrfMeSvYmVantbcnARfK3YNmSXpdswej/2tpd1a5e4kr4TskLUv
6VuRf4jZDf2/a2Hj5sUvnKYmDlCoQogqv289SRsNbR2yARJ2QfnY3wMB2SWH5jHM1yf91wC6S99W
GIEoY2a4nCvIVrTKmJZLhUOr0RIWSiIEyU2MRcbPP9X38m4GbVXe02o8hdsw9ZQQEc2hngC5bjXJ
E0FkF84gOiX/rvRuzC7G8PpD1D7UJkjvYfeIbnG0KZRAjLaDU4icGcFl36nryI19Rky1FqBstU4O
cuV0cgsm3eXNxNClQlM7tyR7D/uZQDshiGJimB2oFdf7YhfqfYyh/7lzZy971GVTMfS8bjPobDFD
qWcXOfBFxY/XHQYTFdxnudLUqxv0JYU08T2Mm1USVv7OVomGuC2KmGc2OvjvrYZGLyJBW5Pd8nfU
2oDNe3iaCwjohOJb34fpbTU8x5TI9J2sp7ENumYVxV4lvvWf4ro3V5BhNIj18Hrta+XxH5Ps+Xr6
5WrPje2xNDZ5OLGe5hjJZH+RUEnSzwmNtAc5PRzWzfGHPG/gM5EDhWvMl/ZQqWThjh0hlt8ZuMjF
DlRdY7lhj+2cuNIgJU9VWn3kzeLQh3lHAIqY7bv8ZzfsR3Ol2Gm7UcL1iPKePlA/rE7yYSyetfIp
N3Y56OcsfL12DpKXzfCvP1Qmfo0vSVKsP1iiL0M5NRw0NUzkYiGrcwKMPfG9f0/W9F9KxB79TThu
MO8jUU4pxsNmnQ2+lThS/WfsKs9BYT47RXEP0eRqg2Qp2f7p0s6qi7jqBtnMuDTUTq7+W3XKkx9x
LtD88EcRrUinfLlWO0iXVhb5y+04qx1UYxTmfOQ3h5X1QaeCoKmT2w9UBJ6GZHxpV1DkuwnSm5VY
+Ve2omsP46wnxS4eWWnIr6t7tr8FsevjuMmcTlpU2J34Wi+w23RL49AxFb87vl+5gGu3/OycI8an
ohWb5QL8DMknICRm1U8ZDWpt0+BfXTBc17QFl85/hB38+xXUzzpSrUgw6BRTry39x9F0e8INplvI
CIIRxPMWNe+JigVHiF+hQFeCpH4LYSJl5tpMnxSC1J+S/ode38ETpqVqobdxUmENAantf3WGJx6v
lL3Kskiev5iKSNdKoVEOjODsLgmW3A+tIS53Sfgw0lVf38aJxxqmrKZk1TDkco6aY5HsxyleucnS
5ynHBog70IUNJbrJD3GdVVgYbtT+dhDwlAsVB4h13hOh4F87Ll6CxlhfLvd8LTvOPFLVPC1Ho9BP
0v1Ntk08XK9R5o3yKrdeiYy3sO+6suDbOZNgOduZHaTXDC26o3xKAXn3KsEORJEOv8SrepYLo0oi
wCxCMUV1KWDPSqBZk0OjsQBZxwhFnBOu/4h9Gu6yH/MVUrM6srGOPpcjfkYkGHnV6fbage7yTfpy
EWfnR6XBV6rw+vNMW52zwab4LFYNaJABK7sXPx/Tw1B70bQWeM3QqC0D51gMMhJpGPMuUtqfPSe/
1imO90DBkypjhmOt/4vv8+utOjt2GlHXZanMrVo+lf6+iUG/ZHvLyWdb/2Dut443eLz++UcvNT++
PZ+zddg8wluTTnPxIPsmylgnbzZx69OaTLLDicNlsZ6L1RGrdXMnuu0DTTNI3QZ1ooBw4+baqODi
jsW8ghAnRhYGi8P34q+otVI+mmOBvnhwFXxL5ANMAAcg0hI0JnkaGbJ08wAZ2/UPFSFdTDbDRBxW
8QsEzokUk5M78U9mh/rlv7lTpoiW0ZREAnbPHo+pCnORSFxaHCAioxrknX2tNzH54WoAu54k3bmD
U25P5hLS9RSNFDG3Tbyp9td2z0tjWgu16L+v5eyp4eoRpnLmWvQnCDIDIMF2fDXal4idvdoBM+qD
+BkCk9Sv1MUyLuLmiWi6kfbDyeGBmsQq341hr1dekSFOutaxudCBVFlDYc8uCgWe57IZfqk8plPW
qGPeLfTFJWGd8jx+MI9W0Mx4/Ka7IwyV1DeBt0qvmOwXf3nrz5UrybNn5njh02cJJDBhT4P3z4/R
+PtMxpXhAdZB3V3A4h7zqMiyllvXejFZBIHoIzpiiHsntUGq4PmHt7+S6g1L/zEOyAjOb5I7Azy8
4NAErIZD/YtcGHu2nrPeVYwjJ4rHlRnHLBj8pdUELf5eTD6V1ulqj3z3jiwWSNbxytjTL4KX0UuO
+FMbPIuuogy5H2ohNg2GVAopCYcwIU2dJiiWmn0EA3A4lMWPo/F2WpxPR1vJCJ1+6HsOEe1LPtzw
bl05Ml/YAJcbZBmiZJDegL7s+6NTxNOYjyHLUMrEn6g4ddg3QFwy20Jc9jNGGJWNCMSpYQiO6zsX
5xgSH+vQr2ABw0rFtAu3f51RWKjBrIDTxLypAwzXprsq+9CvR5xcKDK4ZIMn+mfpkM87uDEbzEnM
WMTSYH4uYKyPgdFtU8rwcR1Wu3EMSmYtuERWJNNheIpveDzh7TL0ZI/0CloiW9GkuewfxfsTUY/K
eog3o/wzcq860f/cv+8FBnYEcsYwRPL+KfrZEpcMyAlaHZ6hOAe56c+/jQ+UAyR8mZujVyPOhlsR
iP2NXnNOEJ7HLGMzx7qQHyRjn+BmKYj0BCALrayHdfw5cTretm/JhiQiNgvqWOl9hoG1SqtD0a6U
8JBjQa6EB3CWKgf2Iz0DPXk/1Z9Rel9M73HpwRw56U5s3I7ifWKtJGEdFX9AvuOqLfYVTS3OJyDd
Olu8l0vmaGROvI2GE8LyFbforiT19mqoz4XeDTeKO2VQ3yBeOH+qUatnidaORxQLM3/UiuOlLgVK
/TriEOJsNmJhZnQn27L63Bv3Zv2qTPvcL6/VWBd8lMuFaJZoiXhf/hIvhIU8WlaoQKBMN7pvAf/U
GOyGA5rm59ra5Z0TbT7aj6I6NKe1kG1MPtOgc7p820mIG0/bcv4VXbWdXjjOcFmGTtACjnX2y7MX
iU6hoVSSeXyo05fa2JrdqgFnsvjQug1qUNTowk3B8CskYWN93X9+IWJAFYmng/u81MnieWl3DFOt
jaKlXslWlCyFR0hJhWbPWlmVOwJOWeUl+FIBH6TwAt2h0+9Y9JFUZGsEwYgaVcU1sXeWq/guBATl
QfyIXI6qicox1Ccpt8K3U25CQsCuJa9e2EG/X/xZSRhL4azLBUsGAR7uFDCUGl8Ta6egiKujh6Hy
6uEuFNbAs49BjdLqLn+nT7TWkmcpWpfDbQ9YcIrIJVzJ5iodA1F+urYSX9xEkRgtbRVERvJ5MdTG
mSn0SyRC+VtazYVr1BuC0XG2cXh2dQkh2k2tfDaY2gpPhn1/RFuDVDUWOIA8aBYy/pEkIOca7Uv9
+4jEvftyXWd9pnxuhWQeyLRYJv4yQ4mHsbZXSRz0GYpP2ypd4159ROU5f9bdqyIHyDZFplhwervN
/CMiUgUtAroP4Va7FQ+55BoJMa2eaTmW4iaVZ4C/nXycEwaApKvBihdqXq5/mfQhjVny6c8+nIQv
vWnCcukDzMftwDirBcrdcgy9FbOD6QpPXKryToA8i4u1KRLOngvn6NqNvCBT+X4hZzdSlCt5SqSm
wK0/cgWiag8ihPSp9k/IXdOX0bUEr34wUG2FxgG22vXz2d9Nge+XcLbbZ3UpWsWxXg4doa8uWkN5
YRqUfNAuuO4eYIjkkNWrX6nDLlT633/47AMc+0gvw4GHoKcbofPBWOMH8fIVhAKIoouDvrVTpFd3
1s9J9krHovjpV4mjGgHJkTGUbEwk5T6tKdPsq52zv6ew36/urNjXLVFpZqNa2lNg2aDFOGrC2M+F
k2Mkj7zjCzU8UhgvbeA2uiQjNvFtnPr6tazIi+8ImDHFIg9KA8h09oDKQi1Nyyg4oN3R7i7Fta6s
Ig1EqX16YRTnyasUBQtjapo5VjB+Xsf8XxB0qAvp7N+XcPaoTKvvx1kmZ4C1srRjmoSK07YMJ52e
RCXprf0QP2KeFk8IaclOxQi9HrfXtuEL5KDvl3H2TJpSGMiV5U4Aq/RieKRH+4+SwMEYQ+N9u8TV
XVVULbf3vFr7+refnbSUY98IdA6WzjZ5dK+Wadc+An538pLCqd6uH50uSMe+/5lnRycLpmkchfxi
g0CzusWIYzE05ohgD1Sl/LENZuTgug3oYmH69U89a1Bm40yhU/DDoKmZrRYcKx2RmDXpvpW3bYll
0FtOAZ03DE78g3QOOf3ZVR4uk/gFn3YgH1cdXZLeaZ/U2pYtUt4QSBvwrZg2+SZpHaSY97fC8mm7
MLDEaonVK2QCAdxc89Vg2CwANk+WXTPdEXBVPS+RHgzO7HTXERkji74Qrgju08NddNqH440UEmi6
xgHUlKuJ+lcb13Lr0Ju4thdfLLZMNmFOs4uMVjrbM+baqqR+Srk5Bgz+nXmiHWSXb5Fneccd0CgO
/a2Gv8Em3QpH9pU2zcUt9+vPn+0UloCEt6/5eYOAk5nWsdS6IXNd1WGNZM0umUk9kDJ+yt7C7h5W
tDb4rOPpSjJZM5f4M2IsV6mCI/GuWnLNhtrJOXVM29DcL8jw05oEXNFaK2gzvSmlGbYLu0Oaeck1
SsWFqSgv+JdbebaiDVMVHuU+5jveGA/NzuD3EvRggOXg4iN5d058Xgqx6a6IqUy2ExP30BuHJl4X
lnq85uFBCPd6uRWETRUdgAmFpTM+8fyhKfbjXWo9pjwdThW8hcqtUjPeD+9n5UWWVnIo7QuT2CAn
Y5658Fwp5p0+9nRlJxwfcuFhccBg/Y2c7rSJksgZOHyo3OVS/lkf7+K3EcaA0d9kNxIny27bivem
9NMUwIhy/tJuyQqcdMa99vhybLeqelMUzBI1H35o//Nan0W6+mKcrc2lKMrF2CbL0fco+/PpLZLQ
juzgwsbNvux2oXBbdztVupOEHKoH369Ed1EuPKwsuk/Un6+3b0L6WNTeXK/6X8nwWmPwAIHnhoV/
EvaVte79YxQIzmj+VnxJXAv5Zx0dJjxnxrpHkcBnvBVKbzLutHD53tMfirL4TbHEBRLsm6Nj9vdd
u151CkI0WUD+YnGK8ueQveS+yIIB5cbRa95PvND5hrhVxtjTT4Pa68OM9q2x5WmLzwL+v9ZVqteT
y/KyHHMMxJ10tJkeFsdNDY6UHE5rckfjQ4j2o/40GoGVrAcslKWrZXcWSghCZgSbRSvh39qAAU9P
P/N+lVF/cFvMAPKNVePZO8INWrYTOX0U+VxUmLkGk8hMeT9ptd2IP5QJexQ+msTi6KJbnhWuT9Nm
EH/0dnitBPjLvAr+hBhrbKusO/hCzyVhYdykOaRW8cEwAjLkTuA4SfL4jeMNu1lHHDQ5TY+ctzj0
O5lAcNkWYqtMF60G0Ema2/Eze4WaaHZLYsP1Ec/5ceD88s62yKFQM0U1uTzVFwsfEqoU2lNhizio
F+ShbrJR+CI52o/pb/2mDvJ1edM8kcoEIFmqn0rpZxbtRvUpuRnX7VZ6TZ+GiQyhq/XDch1ft/I/
16mh6TcQP9J7OVt30rmbY3WaxQV7kEA+VHyt2aMNWglOJG6X2Ygm7aXCjS2ifK9qlf/SU9GsFXWi
5VHkLq6tP66lLy1RMSU17KjK5oME0ncHruPF9PAatpBraLS1TD+b7qAz8q48ZF8Gq90zUjF9lXyo
P2eSE7fX/Kt/2cj+dUW0NRAbkhF3Th6IrCKak2QwH5SbYifdGAUR4/VhfC5IzvqstICSI5qWGDPs
ZJzqGY7ME7CBAEVtdXxsxtumATmHlsVpWqev8eW9GMnqpEFI8pASFaRdkhqn4XS0iaM+tsuUNT/E
Ww06Xkem9u8y2tWQ4ezpKX3TX0LWg7eedYYe1QMJHiPxuQ+9aGvqgzUEMD8lwZ65uhBD2ul+wBh8
Tbt7fhj6c0PoqPBf7UKLP6rouM91Zj0UP+bZseZDghaB1wKX+k10N2O3PORbq8J+7GbImFkYftSh
LR+B3BNIiurESrbDNXSlce2qzr6vcajCehpiC1lHHmR0vMB0BDnL6E09IjrwqclVIllyClQCpjLZ
D2OyYZPfEU2VEzg8pyD8i5zdHjQx9lkqSbfCkMsckGzr6amGpLbKifKzK6KmOhZZx9Tck+DEIMw3
2pbMaCffSnfTPXkOnbGo6MbahZOTEJ/c+yXKmROq0JCRwu0cvovlqxzfd9m6Q53q9g91tYCvMqd8
yB5YKq8cI/8MEr5/1P9qgv3fIzurllu9yeZSjqyHXtglyp1BY8FcozuZWA0/YV3Kkl8F2VanLU1g
Al4+mLme8EsWVikGkHVtosGvthpsGlsN93HtAIZg+BfeEmsrjS5lkiZ42etx1Xck5dnCp7AjM0yr
bP3Q/oweSA7dQpoWguNLzyTTIc7wRPU5+coV4eNfp59FDixqNCvw0ECZ+yNq+bJ8ZGEmmdUgAgDx
iJXBXk9byG/W8027S9dwu0h8u//nUQm4gfMV8+w3z4uLapQVITHI1/GNh6xF21mSuch0ZofiEzrS
5FnkjlmHnAV9ejCnN/0Ocrh4dNvEET6yd/gAcPASAqumbcvoGXVr0/tkFPeY0Pin6HlbkOx9PjBA
UHGxiONEqH6/pxtttEVkjpldkYqbBvHpEHW7oXE5jSdkzFsgv+2TSWjSb7LXALmSgWVUj0Vxg//7
mK2Pw5PUrIfeV8ZtC8hAth6U0+3J9LWIs0Zrx2aAZrcioAnS1aovb7smUHLEt+VtlK3nbCOFGyN3
SnkDadSwj79hTqM5G+W7EH+2EN/HHcLB382PNEgRosnlbUndYDrF/NKfbqCA62kgETyl69tT5Me3
grVoZ6PoR9LvdOURKgqIQleD6NIEVbuWIn+M99Be0sQN4/00b4/CkVX1zoCDOmDjxoRdO/rvWHWq
yFcNFxD2xF8PrMdEt3bQrACkkRQGeeub1Ox4vftfzUM+0U5Zae1+rFfte/7Z+0xqyg3cLW1L0hk5
jILtcziIqr3SfQ4iG6INH8Q/3sRPGY3DNSK1NYrSqPf/NQ5XDCzXzYbkEYCKOWWu4GbCnZQHtbU2
hvsUdUdo/rTkTRXvm+ZDwpMPXKXwF/VGuRqejuOq40vctDfj4AzyHkRIZPk6NzqI19ZzzbQtgyUn
ulL9TAEjtxjoF2pXja73PX02nuYfbTDtOWENvvmDGQcpqZ46rLX79lXBJ74b7hC14j0dTjaWwST0
tZYZtj+I3JlVAm/sAxqKN7u1qx2WNOI+sU8eisyaKBUm/fAEYi8JoHy9RqodPlJYMV8Oj6uc44Rl
D8/puuTy87XAmSAm1hobP6p38lpGNz/xV5xmDueP4qr+zB7Rs2l3hj89W0Soxo4JSKUiMoVEDbe1
bGHPFJH4tXuaST6RIKsyQGQmRh5aIJKspk24Tg2oKjROk8fT8+ldBq+hkWmyAgbC8iVL0BSc/yHt
vJbj1rIt+0WIgDevCZPeMJm0LwgaEd4m/Nf3gG5Eh05SIXbcrocqHal0EkQCe++11pxjip64A/L6
FoJw6rbX5/oruuTiKk2Z4vMFuyVbQbvgvWt9/AqLhG8+IsJVjR+uxUJ57RGItsu0f8iBwmlexus9
rpQ79aOG7B4sDfIIMlfnGEAoIU2It+ktOI0sdB8BkJBHej5CcJceRsErH7PL9ZScMmp3ecetYn/I
9FWyLh+tvfSarEeu/sUcntSKSqq6k1PmoI6250sWagK5uTz5GbaA9EXEJ0+cFT9Z0zrmXZOtI5A/
azzuui8jeSqGrQBkYzc6zd30YFClLXUvduGAzFaA8NdPi6B1K2C5XXdvuk6qLOhTxRd9YTj4mCY7
3tmmhiqyNAZWj3rNady87ubOO7r86C0ClAyhdgqh1KKsCflf6jLAO2xOV0u0dbig0rJJXmNGkdr1
GYd33C7Z1enzlJ/VRlo1yZ0cbXnLcQzpq/m5ED+gnaKBKqnZH7Gre9e1CbVfXqZvKa8/UpF0o44e
xr9Fo3k1VpnQDd94KokVb77yN7z73WOVvZawNUImUgUS+ckltKQVwDa8U/ySrtqi7v/SP/puUYRO
Uhx9At/NNb1vmTQ8z/jiiWdUg2lZLzcFs9TPf2828rcqgr1G4mTOIEmVdOZt7EV/7G+KWShmWnfp
pfGqR2uGFy7CD7oZ8cJ0gn34pc6PYvxFqAniZaYHBE88jcne+Ekl+A0bN3/hkqlo5PSYFlyVm05P
pwmBH4ptetGTr9pj8Vdf01298zfJtrzHRZDYw1mUFpNhU1wmLEnZMVlPbupa645VY2n0y+mHm/Ot
yv99TSg+AL0AxCT75b83ZwwMqYkNronjC+R2nXy+baUt1H1uHfE9FAUMtWFRXD9KfR3jYSDkPLrP
hReYYNhfFeXVAreQoWAI9jMJJu+cDkZFlZZsgXfJda9Zbmnt+nSnoYnE4gDuulv2tYtn03rJhO1P
fQvztq16+wPdfNtllkcZSKb00oubwTpO3ZMkesIW+bB4uvbQ+ELdtmTBURTNKSPX7CMn6N+T6ldQ
8NoAdQl5Xi3jLmPt150UbcKhs55q/yknSl6EWidcZefa3AFAi617c+GTOl3Y4uKerWNM90K/ya2z
/M7gLAvOo7z73VV1OqgBJrEGrjZH0pBZ234K+He0rXzdsF4KSxAo8lal7I8XsZvSdCsfhrcc8LOD
ixhpB52hdG6tWfXjtb4DNeVisMh56d/+/bZ8M93+z/0z4ENgqp9TRf/7QChaamh1L3H/7CHe0QBA
ktRC2NhGihcTGKbP8dlFt0w4PMxaZM6s/76Cb5qL2yu4ORtKmhVprTWllzE/9C59ntRaQoJSmcbU
k2fiPIyayM7kDYe2MrOLeYYCHMdEPYYLM5t7GIdiwpGOZoOSBInNE19WI+6Z7mgQSOX/B0fsNyHg
7UXfvEdYQo0yqMXft41r2CTFMggvAQ1RzYvQSvDVCtYDU2FF2cmVTe2ncj+dOCIbqKJdKV/EYFnq
nnL9FIltTDtCHbA2X3/FybYyfrjFv5Ug/6ltWIlYh0xDQ0Ul0zL975d8FYYySXIMGJBG/fygclrA
f6X+qqeDZaxq8WTqz6OtwdgpT2iZSOGbRk8UThI0HqZFtTM1PfzipblRdmNFjLBdr4QMTLYTXVpE
DEtj38Pa+YJd42/SilRj27IO7LsRNA+EJAVp3iP7rVnS8lrxQg3loZzsiv0iXw74vDJOAcimN/kZ
5s3DT/aZ30bh//z8OL0MVee/RfVv8dKSMGmKIkVnfZ+vi8MMOiUWkgwiWyKDMXB+yvTRv61K8wdq
kArhiljmt4ZIFKthGTZGdE7X1nMkut2lfcseMb9RCkjTAe0ooGpBXhTSChmrIX00w+nq7yLWpEkQ
jpZaL4J8MzE/IZcmxHTPshvP0J2EHvFallaK7xXQqh6C1/qp3Mr36tE8co4cKNLVcKnRjB5SQIFg
GGiOpv1ZDE6J/zFO2zJ61gAKGfVJnSgF+CtwZ+VThI1NvzqldBwO9Y/09m+DcvPmftys0qHud8pU
cj+Uo3mHOwjqlYrlj7PJl+pGKKr03AOoW8PjIiLwkSBK19z+nOX8bfhyex03RX4/5aWohVyHjAOY
xxCBY4d9ul53R1yo+Q5oqrg3F6QAJN5Po5fvS+18E+YDCfTAmYxzs9QSLTmFUhzG0LJWVrNJgAW1
qJDc3PIyjJGeTCgS6XiLBDZY63blO8FN8A7+vdx+GwP/vgV/XMXNWjBo2ZQETRSfu2otwqV0NT7c
Qd+G2kI6QNcaVaJ7mQ5CFaOASpjZKz8R576NJm8v4mb5DNq0qAWdWwEajXMv/jX98Xffmc4gkzAs
3AsOpg20MfunARyyIla7b6uBQbPSNPW/qLCS0sqm8ppGZw4+UXLf0PtINtWEaeUtg7E+mNOqkSYn
lAV70rN9LBHDoK+ZFgKAikfPj590aYNdTM4ZFmMlqEOmQLtrWXrX4lNDXgwfruIxJgBNIPFnQ6he
eF3Bg7rKG9L1sipmESYMjX5X5h+K9ixMJDt8aLnomhRYzy22sUxch6m5yKOzOZSO7j+ZBYcHv/Eg
UdRcg+qpbIwgf2pKaJ+iQZEWTUAoql1/xGgBp3VTHEV6BtUlkvZTVy0KgGijj/yNX2vqL9PM7MHi
PC+dgu5dHh7ScAnQqomcQrSR/o/4dZDZM7ZiVEueQq4dy6fhTitOvbCRrqiDF4TDZ9Ii0vk0By3q
VHglFNlkKfSula6pEKiOp61WbhVlE2Ihi0CGBdN9p7x0AOnCvSmeeuqE6pL6h1Y7T7R/0vu4+CRt
cD3trxdhBLi9yyqwqQsC7MxL9AD1wckPypK+YQf0+C4W9+WbmuyoSIXy0fc3KrcjYEAVF1tRh0BK
y6T8TPiNNvVUeRcBSM6XIW2F/Itzn8+3zR81m/igfQ0WFhIUZUM2twtgN8vDU2us+BeTWPVsaM/o
t6ijwjvaV6a4KDdVuFQYhtDQc6PIwVRN6uWA/HMpkBRPyybs3zITeSWijgdKTf+D5G9KdVRr1KUz
2Y0Zt8Mxb0w9DB/1SB7XIqKXRKmKAZgE84ZFCkmC79JIxIGJzdJIneGrPHSvBLcT+yTQGaXaE1zf
HBdK9nXVPrJ1ED8U8s7HY1whXn0osyUDlc9mK2R0nSMbXLnozTKk6L62TQ8/4sE/0lWA5mvZnKZQ
gw6b0SMqWHcq0ig7nL42/0xb81k/Dqmj6uvfCTWVv1fuam0WZMVfxrgXlGeaBwnJsl90KIx9+ZjQ
KrjU9SJak5HG4LBwkx3c7oSa7BjBYZI5Fmip66+MuwLxZeAyIcswwxSOKizz7tMUcKA+tcXDUDj4
K5N9X3j0aDr6xUq1ZCDdVfSsNzWC23SvQKtL0zuJee3gOwnN5aRfKel+DlWpUHkaSEpC5aHXOk9k
/Ae42Ua/6idu9iohx76XXaMgkZaAbRvmV3rod8pjClbUsosX1qLBhQDKaA9umvRQV7ukdutwrffe
zJZGREcTERe5dQBjaEqO+QwEUVXtsTpm5UKI7FDdDtXu2hCmvVDpsPpOpbx1TAJ7fq76XjAfxXwl
GW6oLpJ7pYJdu5jjl5+Ez54Bs7Ie5/5S8zL6A4vlRQe5VxNF7ueYm2z2CKJCx5Zgt23XOOn4TPO4
5zQZHf69d3w/qs87mCkx1jBIv/omFA2j0FLampUzKx9jBlvCoHqzKr9mu6o2AbJttcNCC8ntZNBH
of9/Kl3eysHlbpSrglVU4V1d9jSegfAzpVXuLPUi+neElqV7izGA9/95yfNm8Ec3oOijKYnULDrX
TlhdynXTL5PgKdfdPl8CnY2cVHDwjg2XVNjXPK90j4Fj2/TyY9uXHB/B8m8qRcbCBX0+chV41wpY
IOtCdUn59+/r/fv2bJlYnBjxfecLd3UNc1iN4zOEUpUYQhcfQVlCxT8k8bJhRUavv+5Tj1wGG69w
g/fS9uUfvGvfRK2/9+c/ruLmro3DNBiqxlV0pJoF6GSy92Jym9QTzCWO3DFhpLe8Gja9Zb30hgIz
8sp0wmyNxYjjvaZdeu0zzDdi5Qri89W6M/O1SDL7D2qWv94tEzeYDvQcAaZxc57LolELVIh0ZxZs
xY6koxU6jXgoPUvYcusCRtW0jA36Ztourncl0Iv0p8BmbT683p4n/ryIG7mTGfsqYIWErdpydU61
TlGdCta67EmkIKzp7lKZmocxWfFOOPlJJfYX75EJ7JMnrB0OfbtPu2AhFzu1v8tAlqrqfUifk+TJ
ptpg4b8iD8ps4WFePKNzI7jX1mafSYWntDqM1ws7WXIsrLsR/KmpZ+SwxdSSmCXkt4IbAVIz3Yc/
/tzzSfFfP/eNwbHuVF0LM16t8pn2ruwQe888gzKxVy8qTmdrfZVWnDgC2sjgsAZHlr0se++bozU6
OKB5lDVXsXvq/AFYu1MY+w68cmEHgpM16wntX/GiWE/QCWBvRKdc22vlmtKtdSYSF+z8wNZsIRW4
WMO6/o34v3a4+Uc0Nyv1x0jJ+Uz67cfFAW3ggJZ18VbsO6mpkcs6zxrYHCYK6Et6p8CENKdmuBP0
ufKgcA5LFuKP4MW/1i3Y8aleRRNE8+/S4o9VLOhyfTQjbrVy5MczPrq1hKdPYaM8zREH7Vp7bF7j
u5/er+9tDhb8Pz/35tGeRlNqDIOfmSf4S8fanG8b1Y13kzc5hOc8wUEI8PZUi1/5u44I/1N/UZ1Q
83RGKhT1J3jAMzTbcKG4/9RQxyv3t2/kj7ty8wCGfij4ecJdyb5awnwZQu9zzVY3xGD+Cn1nSvcd
hvzO6/yXLDnhYh2wscnljpwd5Ih5euy0dTXsq/Y1MZjbRCttmxK3pLwDHlfMzcDPBZBuNci28g6x
8azsTZrwwxNNC85ztb6ggZPzGhvbIqMcX0xz1X5kfKRacxVlbKY3QV5qmcNhhwkIIx1k4J0+T1F6
elm44UVCIulcQUaqXPN6nxxb4r5znaPRg8KYi6PLWKxGs3bMjqBUCM964VX1Mt0Pvc3kheg79b4Q
yAVk2t7vOZgOL/WzHNrJo3RM3oFE+MBzIE6dfkqeVebm9be3YU5UwjBFtOutlEhoxdiM2zJihwhP
gIZWgepkEpuniPkVYq/41Ier3I9cstZwS+EahNbr9fUyh7R5GIoduUBp/cALC9sH54ZwMl1V+WF/
+N6C5/m1RK6RUwsEkFuAb18m8qzQiM69zXS3y7wBAcEoFq7IGC7cCPW9fOq7bVGvpt4Jja3Et2RH
oMQYBganUD9Iwb1GyYFJ004fiu2/N/vfvovbm/jn5d28Xlk3xilwx/n1GuC7ByJQM7KXaLFl2dNg
vWv+Ma3XWfvWistmFvFenanaoDNSX4ny7cadMRAxvJeYMttpuc3GbUB+PXJGbMdFvff1X8L1MQbO
58fnoAIYG9BqmD467aDF7vhTa0H5Li2wZARmM3FM1aS5z8FD88cyZcWl0rWhmZwr2KAVKI51IG+g
W03CBikJq2bZb7uWtdweJi/WNIjdh5B5rP+uG+MqsHzvNTQk2xT7gzgoi4whq1KtWlq4asBvT60d
SqET63NcUI//DnMF/PPO5/DLQmTF74J4qK8XKz5L6U50m4v8hcal2w0X60lpiEy0o6X5KX4qd9MX
NV5y0b5kuv8wHK/eVcOFv+pf1PqoGQe528btQ37VnSuRZxFygshYjzQsKV56IALsari2MBlRDbrG
uGC5K8/NXcZZGOdYpByrKzXtAmmA2ZynD36ZIa4Vcfwvcsa/H6hvc9zhmD5jMtIZ/C2ke6OFB7XQ
X3vQH/6+NJf1hwpcinOo5QjMWswdh1F+djmDNb3QunU27gQiHTRHtAjfY4h/KPHBMypg4i8eddlh
P/o9D8U2A2RgsCvGt7Rr37RoQ4TLFTs08X0Q9mVHth6icBnWtnx1LGXTYOLmpZmedEZ4JGMzCoep
T8mj7KFd82O5VvZR9UtEkkN35o8LY1nlXhQt22nbGp+xeqcx8GO+Ua1E/n63Szn50APQEGJDQV8Z
GI1yHMUoNWuUT772VYoAb6i2rt2ypjcAAT48K6SbT8XH1Dz07DR9RDt0dHAj47/0P5nYDNJDFx3H
eDm0p1yyo+lZN3Ya6kEiVQsv0e2KpbRaoAknkiNoNQTl1zvMZX2ykN5J5mGB9+EVPsBeR2mW9Xvt
SYk9JIcKqYHdHgZ0UzKhPyWlPfUHo60XubmXNOLrV6PC+PzYmycBTcibfPUE5CwkX95zoTKboLCn
YiOxpCu3NbYG8XCFk2GeEaPH9S9JOEzSq0Gvb1xH0bsI0E3bWb6JcGpykL5fZXticKRso3KWoRuq
w2NSTWfVVzwRvhVZ5OQbCItS5F9+FJtfmlnZCTmsxN7k9lgS2PKlZG8qEjIxfg7ex+4jLNm9R6Rw
tm54VrsOfqq0jNv5toWVC5S2Zkgoi+Y4if++/KPfpGYwCcm5fq6+mC/UyLEbVpmNn23U6UEslips
NW6h4DWMwHgLGAsQ7CAs0uDMuNOSMTra7SYp3fLDuK/kjfAhvpHjQgr7sA6fU9nGf0sUe8wRqG57
sHaYZeAsVhPs4SlcRcl7MRC19aX6K3DZ9IhMSCSgu+9GD43HarxP79Jk2em20K99+T0zkdXg8k+W
GdylyMCTAz55K3V7X3JTgsLrgB0be7IZjrbSHIOIAwRPhx08/XsfUG4riNtbd9OTtaQglWM5Ss/K
vfZxRT2nVnOUVHsXdU6dw7dfIIqcuEg79Eq8EKSJbUqXXlLlFHaxCZ2PZG2SynOqtF3TPGoBs5wF
h4mn4j37ac/6dupiw9Is5tmgOFWJPLSbRV5LpTAUNXE6S922ETyjWab0fNRPAsBIAOo5lyPoorRv
0PW4NBNlRPM6Yet29SvaWAbWPafx7fGzdpn4zH0ox3BQjILBhC0Qr94me5Z87LRkE1A6Vfti3eKB
pQhaWcfk0diBt74jOJex1coko/UNYcxoF6k3EgzyqpAOcD1hCRXG96nYjILm+CjwNRZk/yutnjqe
nT52hesBBFpBo0VR1qajNV+G9HbFEgnDR10waGme+PkIZYrm+ILBWIhQKt5nQeN6WqrlHZ/YB07R
wuryJsRrE6Z9Rn+2/CKurdQN3+X7ofbGE2z7SPImGm35QojvkeMiVkGvoXYlMo9fRvNpVehAfYJJ
Nq21WYTR2mdyeCd8NSnmRVvskIjBiIExQo7JMmkIIVjnVJVR6E6Zm/Jc5htJ3ZfxRRh2k7CV5W2T
HONqkyTLYlxCoTKoB4NwY5QukuArCwIemQKf16nUN2mBnir+EHxs3dkzLtWULNSCgAKm0/Ql88Dp
5IdGpJP7QZ9Nii5jx3K+lyT0xr+E0KMSG5NDE3n6PD3fTBXE1RmuoTLeYc0Ky0Usgj+LWlvKFoLk
JqWnF+eqeW3VRRDc6z3fBW26maHIp0Q9INDOnszIiV5LxEjAEQe+XGwyNn1QEHNNsACB0HYvDBLl
S4UOLvNQ68cH8/7qiV7h5bB9ijM9zoVPL/Ga7gPd9IxyEbxXtafcGxfVtwsuS2OdyNdhgt98bmOz
jemdzWsjh1s0ppNTqMeruEgpSwXakdQQbt3R5PVithTUXuo+oOWtbwaWYKIhYPGVJE2vBYxc7Dzo
1pEtgYf2eEITW0ctgQahcVR5hazXTO5CkGD6flKdIF+nhFR16xnsFS86wzXx/QykQqxo+0F3a3rb
pIkhP5jFKsL4ND0rwopPMsgtpZMYdF89gDlBWBTH9tQwGQ/dRt5bJq3KhU6P2nSLxBazOylxdVo5
JImrjo6LBY55L7l8UjM+a+1e0Hc5Gj6oys3WZ1E8RE8mBo/wgUlVgAtIrL2WU4WrgzpQP1KYX4wy
O5z+HFKS7Jd1pWEp7Rr5E/mFMJwqedWIj4G/TWMX4WWbfbYUIVL2pggEXwjPXXNlsnBAdcBDoS2s
i1zUyGDcrnygl2meJTa7/NkEjR9vi/br2j2KtEL6mKpb3RezNYEWwUzoq3zebMcUH36Eln6ruFnl
dFEmaE4DOqKL38Q7bW+OV1OdziOq+mYtt04tzoodNC2b0L03XQVIKCvXv3cC6bak/f2xiqiLQChg
dN5q+9NciKriysfSW57r2CUwqKWEkQTF8I+0vW/ts9tPu6k/LHM08A3zaQoh3wM82HRHBsUS8407
p4RF9siD7ObuHJ71ww/6fcvj/s7SKEBFugwu+b+nhUTSUzOrpukM96NdThJ89dG9EqBqk36crXuP
2dScfdBPP3cNbxtX848tqbhQVcMEMnjbyUkUhcKw4Tw1R24YJqeQjZatkdVxWmee41+ZeerqstV+
aO6ir76pmm8/+aavqvaBgFqgnKhHcd5BYq4YDaBmMdfDWSE+p1oA/9HUdU73r8v2NFj26mVEuXYi
Ti+dPooWRZ0NXDKnKIGPeD2xul6ImzyGw4JBBYoh2g+sl5BmWeVrN9rIVA7aHjidHnwWMQOCk9V9
ivy9CRrGcXxpAe/Gl0A9sPdxCZ01b3fBel5c4TMDfR0hkjWOfgmofJ7zN8G0e4+GDs36+EDMHXww
ft0qDNM2U7kU9d3UnIZkr9Hjw+ZsuDFkpfzkKyBD3ZlyOEnutbfDJzoXZHrtxRPoG4Boxlk8MdOz
7pQv4S4mO5yDH8v4SwFFRbNrlkN73DOkd6avmkQw5J4P+Ts3Q4ntyVgkD4K2jJjGEY0hLILlBIjO
5vuMIWm4PXTnnv0ZpUW0tD4tRpi2OsPyGEq4EXUhI5YvRNmFm++rxp4e2C5PwZd+Zg+oVmRi4h78
GDfyPnm3lEWqIvCHL3B/fZLyndp6sQUmd90mjJruqmHH7sC6J3hJsUm7VW7skuSubU55dCgHL2Il
1cHTOeX4zLA26doFpAKhXYEJFEUXFIpAsVva+itHIoyK7CeFNoecsXUR7gJV1AmSu5yow7Dw5OWM
+GuHndTuE5bUYhfUgyNwuqrjQ3MFAvDT4F65bYLePsA3h/zEzKVInnh1UM7R6Z4cxVxcJMEGeKSi
IrCtYGn+wrAVeh/riPBwYZMBWNUO+ks3q21QbwfPtGAQp/t2RYJFvyfchJ1UFe3/xQLz50t+c6a+
6kKudx1XOqP7h7XwzoEeSCJSE7IE7ujpnHHnsTtzPsh/Gjr9dJfmP/+jD6J1nRoUrG7IfyJkuPb4
K3z2NyirEFDx8oiLDBytOj+sxsH30Gi75aG/jLA1q8X1WJ2ik/VazEvvjH2dY8mYOEdeK77/uN/8
tBTOy/QfV5opWl5bFlfa23BxGEwEI16QztYX2Qlzlm2ti+qHptw38cftM3QztBGaSZITc/5mPiYv
v0SrmRNhOtkzQRpvwjLFNHf9oWr5Jgr+/Zn0zVG8EnJoKTfP7WBZgxRmyXQGeCVjvK4O81jlDrp3
pcJZ8yY6MQf1GAXgDJEnd4f6VR53OclK2jG4r1Y/PJzzx/3Z+Lu9nJuHUxCk3E/LdH44ma/FtrQI
3Gt0YO2mmHgsSeRqk+d/f+Y38+ftZ948lEUlFzICs+ks3tEChwCyGHpP5CB46N/AKSqa23S29Q4P
4yV+Mu9N1R0lqs+TWTkK+nMyXD9mra+PL1dYhdHjD5f3tydRNVAnEu0ECOh2lNdbY5ZXejw/iSFw
x8GpP6+vlMIdbyxxpSQ8fjaWo97zZF4CW3FxIIfMk0AptrjQVsZaWv/7iv56FmPgYqCVljWTxNf/
vhuN7I89jtmJ7qzmGQTR2Vh1D7MCoEa5sc0//v153zBI8xf05+fdvIvTVavkNuPzZhoOeUopsjCf
hqV2qvU3dWJ6OHyaD+latfFNXpc8uqC1XT9Gc4xml70+JH2XuZjuVaSEFd5kPCWexfH4TaCxTMuq
WfTtD1/btwnR7UXfvMw12CgxjLnobjxMnugGGRM6SHXqfuzv8DOZTvRWr7VdxfWOR3SPIa+XHHuY
Ve1w1d5zwsOJJu6Qgv6wzsh/O2z9eT9vTreiyIByrLg0LfH0JU986s4payOO9TmrLLFpA9uAznLA
5ZLb9974v1tf/7yGm2ZJXlmZX6Rcw8xXlIatSsl6GFZ5+6vDcqMRFfpO4uFPnFIYs39ZYPAna5aM
0ZsB+c3xupE1rS0iPrd5nsuX69I6ww/UprN13XbWJSGrcbziiehJYtyV4vnKxDgLV9UyT45i8siY
xFFHJmCbUqVInnZZur0OK9U4+T3BKbDsFIGeR9/Q3dlromOWnp88ZteHBFdfY27EYC0Ha7/0ynqj
FjbzCctLMDZMO3W8K2VSSTtH6pGx0cW8YDXzoy9R5Giou3r2oY7FIopWwdxbvXphtbJAvirttizX
xrSbpPMEnYzma6DT4POGz7JfMnHin1LsldXO0tYG0rUmu0jj10Q52xQq/RLjfL1asCsgMaKOiWi5
E1W5b/wlatqys+lq98QzI1/xamstg13PXW30+vIXiRCpRhTEQKLsOe6W/ENDVzxDOuZJhBsjzl/L
uP+OpOKEugsPmVA0oj3o1xV7M0cq7RONyp9JF/oXsrjNcaJlrm/ti3rtV0761aHVWdB/WCKTomVc
R3YBEAi+GUmvKNQQeSGP5jeRAsvL4DPO599DfGiS2k4/PztFHX+4MHxXuGveoKc8tMaHkpGPJx6n
AZIo9Fma0T4uSGoHB1HGyIQ926nyySRHPVVhDfQHYbwTElctnvvrsnpRn+BPtJUrGSewkoW+HOLP
NiH44XFStk30FdIBEDFn3WN3U3p6NLT1SjaJfpqWfVDtg/TIKpTBgi7j5Osa7gKmPzAHkeUdMySl
v+RmxdA10t7G2BOJZo0NIIOAYRC0XRMaR8GTpDMc4tSPi1zF/VCJH4nwMlRvOYOMYCfXSy1ZTvl7
dF1K+pN+tcloJlqg34oUTJGx6fzHEDE9FuurlECsWCrCWS8cmf6yyv9jiB8zdV08/TTU++bzmldE
sjVEkHpMHrH+/HfbkK0kTaq0E8/qnnlE5pAaEmUYoOetdmnwy+yASd6rwyU9NoAlLWwNlATiWg2x
sr3kPPz40vcYhZagUzbhZ3aIaPz6uFRXcr4kHAaPwRygE2NjXXfWIjgQkQwtoT61e1PeakwyXMnB
ytFcuou2KpbKQXjMmiXq6kw9W/UuLe8V9dloHzLlMxNPfnURM6/OVp3oMqVAzoiIgU5ai+Nk2DB4
S1+lwc7CXf5K74/WKgZV4WiSObFmFEO8uOToHzyHV4K9qZQehgfO1XQWxZ9GDN/mize31rphgJNI
eS3aElAKyalohgFPQyABZAqpB7nB8DRzQ9MBfonbGnf/3p2/SaL+57NBISIa1tEi3JwGqlFu5clI
WX0k1NIOsb1GgvhtlvRM4yfKwiHjW2IAo21mlsjkAylyNDyFrcjg1dBoIt7l1ULUlxEJWe1C1pZ0
Df99kb8PSbfnyhkpJmHlAZV9S6Yoo8kvSxovZzKlQ7qugocJOfrKcea+KR+quM71c40jpXfIw07e
RMhKgRtBjFAfy0vK6HIXPcn79iu/iJOL/To/9efrsDDfAusZ6n/4or7B3AbZZWVMpiraughQMbY7
1z0mWXuGcgg88Y2rgWYxu5V5fb5eM3L0dmNoQA26oPmLxq2kXCQO+wdp396nq/pwPZnb9FV8n+pX
sMsVPQfLGX+sCMV5w/9+dxRcMPhhkOLfbIphk0t1VITSud/Q2PRfmbYaEr5jsre3BnrE69rAuJqI
a6ldItSuJNRi45MWIaoqDr380gxbyViFwbIK9qO0GbNlGJ7Ztgjzjpfkcz+1Wwa2ZQ9YaeZIBSQk
Q6D4oDe7jXcMHkj2tlIYcFq0IMo71h46IGAsufGHpG/yBG7CuJMDmuD3fvKeYJJlhGgVrn5v3Qm0
komGmlWmDv3xUFkH0bY27gMir7ttmC91Y5XKS5BDMWrQj4xEsXEp8bj5ayO8i5o9EcSJ9aEH2yF3
6HGYtD8ohreDdhERfgfbGi8S6IdF4/oX35OPwl154F8lrqofSrFvsJD5RTIQ6ykiKZ7Wt1hiU5qa
sL1K4plIsn7DWHx4Fr/Ur4k84CvF8m4IGAA7YkhL2FxXaGVYbeeOevOR75AQ+OifvGqTdwf03TSJ
qo9m2mPmzGhFh04/MgfyWIwUtu8vK0fmgfXbQolHx8ELHxHcMUcZn8VmI7xqr8qSRPNV8qyywdKU
MEfOaJuaapRsJNSdRP5Wx+hIs59jRPX+U4Uh38IB/+dWGEi6VFkkJ+Dm8Jx0ptjq9ShSYdQXOXs0
4JHDFxZoNHd2+1ys+7X0kL+WtPzabVC73UP0cy36t8ILVdv/vYibY7IpBUGZi1wEjcNlSrm38IdL
6Bk2g7Wljy6Jy9j+1HjQ5h/t9l0kmHrmUCg40m71Q5nkp5mYN3yqsRRTp8T1kb1EA9u6LS8nT/+C
9sSoCLcp4sZl2m7UR5mKD1p76cUgP2MPVFd5Xz2IEe3RvkBxbye/2hcJxSXxySYVpKfpC5Q7tFWy
4/gebxB4nFF9xMnKAEvVP6Vv4Up5yKONajLfs3lXA9GBRYC2anj598L811oE0y29Zp2JAosPt+OP
PssYGUEmyEChg9m6uBZjMJls6TLdXxD5cN9bAYMdEo1Y2mNaSElcdeuBTgjr4U+e2W+qqPmxg883
J2fhBST8+r8XEzB6aH3Siek+mJRoeL7ttkPQAtmk05ZJ4UFlmGCtkqizTNrn2Ef7rjCDoGMikVfQ
gNEDF97eQYX99236W38cY448hwUiL4cM+98rGxRVFMOA2XI95zm3eCnDPViPFnsielqkM0sgGIQA
MV+eWeCdKzKwZeSH7H6Pis4IPMgGrIy/8ylU2+w9JbiLXfLj29W/L/Vv3+ifl6rdnEVq1bdwFY7z
EAG2Vzj78RvYrzqEmB1DcHpaELNtyAspFKCFLmx0is5mnXlo9X7E+P9lIZnzw2fENf/5trOphTKZ
WgHMSDkSdFBuRYw0ya7217M6lUFtUHhXAhY9TD9ThU3HUa5eq8Hw+omN9ZfbYs0aEGSqOl4B4/YE
4ps+OWkdz9Z49384O6/e1rlri/4iAuzllRSpYskq7n4h7GMfUuydIn/9HXRwER9ZsC4uAgRIviCi
WfZee605x9T+lCfaTF5tzhLm2ODc0lXg6gzVbUgBo24Domire8WdqM3XyvALXcZ/L+TsJS+NtBpr
MRAPSLKhJiTNYtA8UiWlhUw33VHEzSjPsW1bIOhnV2/Dzwfy76+fVYsxp36tK4Spl9Pnf8N6o9RL
xX/Qii2xpdGM6bgK24Zz4J1sssDVy7S6j/J5hrEAUMCVV/XixUzTNtDjks6//v2q+iJSK0k7irTW
gN1wnoWXAxhBdZiqBi57Ja1AhzUwnI+P2mCf3qbOr/Bx5SqmX/l3xeeWfLuKs9lXqdUp+nSuYpIP
Z0iebnFzQ2ts304fyZYTNU3nULc53bJM4xlYUgGEr9c2ngszz38v46wTnJ6idAyKiOPZ/Bg81/Hy
CCy6cS3OL044Uz/guljxsqW4pfnuiE/XLuBCx+zfCzh7MYVT2lqNnkxPA/6H5DXHZBJL9vkN45Nk
XTMO9Gf9Tg5XCCycUSUvFbZ57c/JsA2nRkfjwnbubugSw0W13Ek/8/uj+pLF/vaozt5eRY3bSOgy
keGsv4+WOH2qzEF9V8DXIceU6D+sU/WjRH8EuMbokYouz/nYM4bzx4Luh/GHkwGgcVrbveUO+m2f
kIH7lnLiaZSHAbxLSpbRuCYhRmtvYnMXlAeT6ISUZFTtLm63UWbHn+QTwlSsoCZhCrMR6N742yN+
N9MRVsc/dBCHeTesqtMy4hhI4ldyq3Nk3UwTvdCOx0fltASdX5sr7Hql7HbE7wj3A8U4jYdBW1bH
VTqial8cs/sxmZfhTabMrexODG5JiwJYbeCsbvnfeBqF+yqg33F9Bi9Pj/u3e33W9U3FOE1KMZ7u
dQTEYuEHzwl0CP7M+1C6JXzvuEJ2gEYTkasz/pXCTWPOTPUx9ecmEV++e60qvXDKnl5QgzhlTUHn
dS6aHsogzqKSXmG0ZK0oGjc7TjnPM4Exr2fpz6M+paqhLr/y2n0doX/eiv/+8FklmmbdkEuRQrN0
I1fIj+ZD/9bRu8TTg2MQ/tdaXWIWRMZ87+fb6I13QfSmJVO7N9X5tSGNMi1Iv13OWTHSN+lQRUd9
PPg6XSPGd7Wj6jccoruJTbQPAHDRUaGFjInPVha+QoxEKZMmLLKccJtAJzXr+CP+sLAVtqsTADmN
04yHsS/wxt3v36x8YcTFY2PjldFeK5Ksn320QzNhK5OW+U72eNKh8JKPRZaX5TaZR6KMyh8xqcuQ
kuBVIcP2GQd+C5fGusszyRXQkxOsJTzRX+KL5ogKGDtFOlY49SF5EZ5PWPiQHvKZvTK3D7IXUV/o
/kqK70B0Qa1S9sG6WFiU1zgoSfTQF5glsDy01CO2eTfZme5pnrpyA/XAie9Oc+2vxgF8cHCISjr4
jhX20WIRbo0FoJb+NEtXzQI/rJnf69twcdqIT0m/SGEWNX/NOzRlsuIi0YOgM6AuILGk/AMwciF6
lYvCTniL8lmtMEBHFYiuQLzrDBvd8HCcGxgNbGQDIHhQF6762xpdQfI07HoPoV08i264WA3sBXQW
N31GYJUhusTwQhIayi2VcIkXkTCvkAj0bmkgnmBoqp3WcbPlv07yRUi9t8ujyQDZUXtt0geFgADM
nmL+BjsDhd1I0FPpavlC7KlOEOVaKQnRq950Kxb4/dRL6dwoxe1FnMF9t0cN3N6ltDX/kKFTAgnD
77Q0x5kVzVVlgbwMjnBG3nmA5eKEstBDm2R+gS/TzqPrpEfOkMN5BuwRueYRLUb/IQP0AUc76MUS
76lwhKz6R4Gndlqb4TY7zXu61aP5WGgOLPoPdbSLeot8/cprOy1vPz4y4pSBmZo6/NCz7Zggdb82
ISMcrND2N8ZzsRM3+R7d9pCzDdKX990udbNDSaIS+zGr9qxYSms86naCkZ1BxLUmmnbxu/92SWcb
tCVoyHRULkkiL0O4a/IXTSGViQbRiJsVO7yAa8894tMujrbJ6dw+Fjt9XFbK32MG0xw9ODlUOHXj
lXXQ1yDP/GwLG1pv5l2dcBTwUgw9W1IrEfAotpHfiuZDp8ZeynsrV7A57JMxm4jlgaePTFo4bnn+
wVheWzMur/Q0wixdxdD2Q+Sm9LUI4Y9jg7VIlsJUDMkohsxZTRbTbeD02/8DgmNaNX8+8P/+5lkZ
yMsXdfXRmo4q1A9ApKExLo2betroqkX9TJDL6Q7pv4NDhW7qLrwyFvwKivxxAUBZOC+JgLC+YDHf
juJxnxfjIJTkM227Z+2PQfYbowzMXC8EJ7eMlHn36OACP2LX0dEkzdPYjlizh7lyIz6UG5a3QzAX
Huhy7hnXr4zHEmm2tc9Wxqpck+CygJRzay3VRbuEbUNL2o1W/U2l2Ca5k+JTS+S6RJtx1hYztMnx
VmcYdw2rdEHAaEky0VvqdNIn0eqs4yD2YxQMEQ0Wld7gFKqTzfizkFQhTUbnOjuqDiOtKY1k6v9d
+ayv/vrZVm7ImaIJRkWL4Q9ATRN4wEP7EKIrDB9PfyUnQuv2fJxlV0PHfliqgBD/82efbdr1MWyP
dcKIoEYJOwGke8QC2taMZy17E+4+f+83rzDyeoDI4pQmrE1e78iNy9Nkc+4jhfnTDd4ROZqA7l9+
61LY0oOUTbs9PTaa6B71TWC8+tgEKv0Wg0YHpLg7vbTjR78QD7+vkBcPLN8epDmd7r69r6fcF7Po
xK3UNwISd/ZvFL9Qzmx/ptyqU1m8YDH3bbaH8i642i36gkOdfy9UG2QHcWMx/p/VFZ3f5lbmc0cZ
G/5l+OlrXmwy75t8Mvm8WcCO0FD1B58l3w5Oqk/jkDyNt9lflOsvTGpJpPNv6i2HmNqpkFsbq4il
pf9szPW1kf+PpK+vp6/IOpoNVSau/ezp+31dV8GxpbfM0GJwGDKbi2bX3JUOrkSnBbSFnDcEfoi4
ldulwyqZELy/PzH1UklPM+Z/r+J8TDUqYWMGNZ9e7RbL7MOcnzxrQead9tfo7PC5wP+8bvDEh6tO
OujBUqrmVE2j72SIKv+0f5AByfAgaWK5aLidFthDaaspwz0WEhF1urHR4a34j0GwjvW5xpj94fqn
dLGV8/3POGsb0LiVxnB68OEyuFUHW6Mrz7DnJtjDcZjpW+CQdFuJ6/B0D48rps8NDIf17zfz4vmI
9jihNVQHOkOtf19/PQvSU+8zTg2rmU5mr6M/MJfxP1UorQw6yweIg/VBxwVmix++J+2rR+ORRE0X
OPA1h+OFhj2ry7eLOSsNijZUxGPJ+5WPi65eqMnTBtGcna7QvHzwbqs0H22ALR12BQu2JHNzi27T
lYPSxX37+2WcfZJ9b9bxSeEy5NcTtfgUtsQlTCdly3DYckDr7k3SFK/0PC8oov7988/OqoogSZk0
8rvJehBcxjDzqVbQNEZHFZrpa43qiz2873/n2R7WJ4FcJgrP/pRte2OmeClZcBTwJzeUmNyU9xpD
myNi/N/fuau/e7Z7lfFRLKuK3y3RJVRLRnfSjJ/eMmWmn5DQt4Ei3N53D+XTlV++VA4r2MFkEo6n
Jv3ZYt8rhRUO00SIM6d1IqfhgMG11zACdBEhLZ4m3+M2DRzTXEn9Evf01ZztS22671dw9tUHMVMD
bTxNdQNjUFldBdVOMv6oBeGDG0Ncj/pWsvYtAiING1q/OfLqqwezXgnDUgalRWikAqTm5PiFm2rb
qttG4B2CUzoTKTMwsV5b9I1L7U2iLklinRCWlDz/rhCCzL5VlDU6LyJiy1sMmf2DTDTsPlFc6yne
+51rQv2RUsvW3snQbqm50sFTmpvCa2/x2dX7zr8XOCjpc7gA2ro+pNJCsN9pCELAlKWZ8Crs6QTF
oxcPd+kHTOg84PFQNc5r6WCqD1JLLgiq952qLkWjosXtlYQWYKiSvUL2Bm0D7qfidEcj50m/xckS
vGfzBh8N85TfX6ELZkJLms5STHbowUtfy/q3eiGVzQZ0SzMegogs7+h+nKXWTRO64lT+kHNl3Evq
w8g/UjzGYO6A8JdJiXoHTspR8sgm6pOmY4eUQrDW1IdIzbtFbbHKoeor7WsvnDp9TOf1hYpmYUr4
xZJxvsAXppQdy/5Eu4lkP1DDfzRmtO6JpF/0+nenZzosx1tzD5c0uDWecT270V31HtY35FuoweeY
7C0sUiB8OK7O6SUUf9sWddSiXg/Mgjqs5m5/b4FywHOG1UvyBCiUvW3tik/rJZbcqzvWpT8IWyQy
EY3QUfNLQ//tAXRx4KvDwDdMMn1S7atuLqKC7NHV3bbR7nR8MUPalNprY+3qDEkkekhydRzFgBqR
SHZ5+ojTTaBO3rFqFeONdFo8wNf2kOmrOL/t36/ybC1v89goIpOrVOe8HKiRYkJ2ZoknRgjUQP7d
9OOECfOMYCUh5XNG5UqZdLHd9/0Kzr5bRS7rLI9GVnevE1ZwMGURjeo6GW94UbGOdAtiQMcZEwt9
oaleYCzKZZfRBlDaGcaNEtr78U/gqf+fgvv7dZ2t/uAiymw8cl1+gjMDNZsHHX/Z3warrsKcw3EG
8AdrMJ2iT5ImDbyEV7Uq0w5+/nQMzLVU3QokBeOs6qlzqxD0nmsIJsKW+heDv5c2xF/cCi4WSQdC
YDALkvtrk0Tt0gZkWDjPODEaAKjOflgs6vFUpwRGx+k8SxzTcErTOcpz9JEtxV9wm6e2RJ4Rk+re
S/FzCgtFWeDK1At7eOlp0X7gIiLmWoLrE/euwgMEThI54ov02v9BwaJvtVf8musexj54ZFr2HUBl
dZnQwgK7/m4tMWwCSDNNuh+YSFda+DfpXcyLiXMtueZrbzi/z8QhGaQi8dcyOv1375BzI8p8g93O
6GgpHmS3fwg9SslCXcrdMiaeZq6Ot34wB2qFVsoTw+3vy/WlK8BmqJs0bWWIW+cNsK5BLqgMpcR3
KAB2pNw3MUfaNF29qe+N83YSmy0RbxIyvrq2eV4qJf/5+bOKNvELc5AsovnC4zTYEVobtxPrwCyd
9zslxXuIrC9ZXRufXzrVwgqBZUQos4Jc8qzMGJW8ajHJSJyRyI1BpDsznmUnXUg3nc1w327+Khpw
wmpeX40rutQj+Oe35X8fei4Xp8icpHw1TAQwkpYt9U/VcIuyK0AMQWUrg8l02leyCrnpUHYA+yDa
oJEHlBSVHz3/AmPuzCQ94VmZwxo8rQqsd5SF5lQc6gqKCey6LJ+m7yDhEENPa69UqfKFFfyfP+Ps
Uz2eyrbL+kg6+BA6/5IZ0/3pgMSwVMyEw+RZtw7iy7hIX7sFnval8Io7EIgbXdRgFksOjd6rByTp
gssE+QZfFMpz3mjt/IPSdEOQo2iQDrRFgUCIxiwVSQxyYOtZ2iSONuEfYfEkEqRiSSm9bnxMCQ0S
w2UkzJkXFojTkGskNwbvJGNHtXktYtW16rsWYtDwoQBxCMvZUUbk8N7hEW53IfNsAvskEiJR0fgL
zIJFPhv09TR5EB8HZafLjpluo/TzWC0zgzjjmdyCyphwnCr5K9ZKX6RbMqIWpgNzOULOp9jyqnwj
XebxpDiIpA3UULsRQqhll67RupXkSct8cEqomsqthW0pujXKV+w1GfGBx2EdJ/ueQMpFkb538R/F
XJPsJ4In0zchiSEIu+C8gffotLuoXIv5M9VVuVaCZTt8SPGNZbpCsGxOC0t/OtHRBxdDt16ZJxy6
ji6SpixcHo05frHkZBsvx6crq9KF/QcuEmgnYD4GpNyzz1NOSzkUjilqVxbdZkWUPMZHYBPQY0Ce
AU6+4654g0hL8/dfVi9U85x+KJywaaEOPJ8+GnKoaEWrTnK0bha+QP0AvuUQIwxntGHnBQtUevnJ
1j/DF0Q25YRo8XFJK40dlXcGnO3EMQZ3PG7K0cvjdRJ4uBSKL8xEqZGiru99HRbpWoIk2i7kAoHG
ldrqq810tqsYbKEoqyaN448KkJAFkVlLT8tuLybQcyvn5L9b/kNEnHVU2ZbHyULfWLDIe2bKA5m7
TMUayVEzzQsmPVtE1Ga/aevXMAwZMWJxtbyihxA9E0fkam6OBJ64l+Q5JDcms0GfYmMmPTv8zGOi
hBnx0RWwfcmWUEuulLfwuOjpOtPShI/LKDxvboLIK3uvbG/K7mQr3VanVSdqdJ0eddGnD/7eFetK
e4IfwNx8an1+nN76dk4yzrx/0u59aSXOy6dI9saOtKsHS31KKb6HVvdUfcWqd7TupRw27330eq1I
MS4UKRYkbewt0uQhPx91KmKT933SnQ5kp2uByzoj/GFiSZmN2DiyVjHGEr9vFmLjyUwRdy3kMYBv
GeISm8NC0GzNj8Kgz+tZb5pO8LCBPeMvJEY6C6rs1HAp8C2bL4RRxpIHDgXVAnEYD8OHr7hiO1ma
S95GshOfxTW8HuFIeBSpPMmui5lIJX8CfWu2nER5xodWcjP/0zzqsM1vlBjmwbJDA+47IUfhEtuu
sNBYTHKvClZKdlAUO7j6Nf84krAUo1u3APOY9HLPwVxZmEu14OcydEbF1YLHynzrlINibWROzP6u
sFbHcRNARqoAzZjEsx1bBQ75u68/04VQ55ijK+BjIsRlf4rbIrS43hn+XhP7mxE+UrrTWHEtEB+B
xGCVKrXE5Nu9qiKULCZ0uOfM07xiMUnJGyAfwTGmsmIkofzGoKVC/nQ6k9zTJl3CFmET9fvQqSd8
hKw6cKCNDTQxOkzZeB+CoSBAQ/mctA8jEvzhRQme49MN0ndHV5xwcMk1mrr1i5FQBs3p6DarjzSj
xWrZV5sj6hW2i/BtPHzV8UP2UvSjrVbPlQqDRCF7ik1Bhq/I/0fAuHfWpfOTf8OXBjIY3TaDydCT
ApvjpLAKXkmzMylOve60LtRF1IerU7QVyqfQv7H8tTmQb8qM0hH2TGAekILf6epb0TCMkd0mP6iw
po4LLCyajNZk1wiffbtDFj/eacDB9wJ1yFKVXTjbocvYvNKxhqiMgGcKkdHNNpK4zm75+xL8c3jz
9bZYhOtKoC8046yLnutqLAZmw9vinmZNfd/BwcXLNyVc8rFkOwNsyMM0Oeq0K80LeapZ/lk5p582
LAOhGMePn/uOnzcF8ZfywQgfgtpL7oFCHWfTDAcow23xDviTZQrJJeAxolfvfBACj/IimncPPfv2
lRvxYxc8u5qzQrHy5VYTolE+nHACEO61RtHkCtkCPQBGsZUo2zpHBCfaMMH//aflryHBjzvBlHIy
w7KPnAMycqsqRD9T5EkbXmyx1aW3+MzIGXaUP9bzJC8dO5olJtYhyjo0hIgnQJ8FaJsYJJMHB4E7
XCfq+/QfggjuOPtCjBmKUYLOaH1M2ZiI6fCSpeg0O6x+EV9Zcqs1dgilSaOTpU6L2fB56ho3Vp6l
lqi54Kk11zkWG6nwFNK1ktcoeB/TNfM13XJ8sniPd3rmCmDT3oudetwM4OiUVQVmXH/0eWu6ZpHE
b4G6V4qplthExjzut+zqCkg8EdVYCpytqMCcvpnturVEUBfKTGzX3UymBApTj/BT9zRINgtRxb+r
s0qfh3jkDboU7btEqF8ADTBX70Uws7jzZFmFrz2nLYjfT8ZfR01afFiT9QJLnzxr34KblgS5wGvn
FgO1zm2DG2N87QeEaE4xknrGYEPncy+3mn+LZxIEHQF3Hwqsp3Ajt6dFlWJaBm2dVbuiKG7jAApF
sS0b902L8Ztb7xX/sG0ITFNau4nRuyhMP5n3TOvhp0guWgkmvOuY93fzrEL0XsLV+iOREQLrLcEN
TKJbP3xWSF70iv5mz5ad3aEY0Chhl4OA9y2bFb31llfPU0PJqt56/SDOVnE5y5yy87DKtbA4k4V4
nMVe/w59gbeh8nJkn3bzQAvKnoJQZPqjXjjO8Y+I4iw6SHNC5CgA2LNoRQCeHPa67Fq5o5ZunW3i
cH78EO+b2xPhyYFL8JyDm886uZ0ruZ38XMy1mUy+Vrwaktnw1Bsr1P2e+AeNi5O9IidPbSreEvXf
TFiG/toSF/iWcAIPjnBH3vRXwEB3EOYT/6u3u5d6S2IGfrZJj07BPD8Jk0MFcRGzbSeykGwON13v
UOrPf/8ef44+pqXg2+d4thQI+UmqlJbPcQIlUJa+9A/dooLcMDLnmV+btPwcukp0fsjSpYS0LJGF
+N8jqnBq9dbSSoWuwDG9q1BcKSAhNUKuH5LhpjGXcXuICVKwHk7ijqDSmo1JYkqN/NJpShe2V18u
oZTJgEtCt/a3ilk4crXvyfIQhbeEYFP/P2ahYn6ttWheqDZgrZqSxR/Bv593oOs8HKw0ExXuVe+K
4mvFOslMAIK4iDAmHDAbffblLX4OlUW8DfZKs8raFd5aAofM/qHUvRKzcPbsUyABtcw2KnjpWNtj
z9WafT+8xRp2WjuP55G+HK1XyjoD2FuEmXlYNcVqkDx4M5DUZA8YG7BHMkAPEEf6PlyOxH71h6T0
mpjyARHqauwySIqrjACx+jPIvDAgW3xWfrS4pktnqFaMOzSCJzDZh+swej4Z+bycLJ3q+tjsCzpj
BjNHZZXSRpdu+VonuynNqvF45SX8WfdyQ3X2ZZUoJ/wR52ejViz09hhEKhtzuIvCeeWz8ymck8aZ
/ia8Q7VvGk6mO43aqn1SKPcj+LaQPMKb4PB1hgvFHkzmylK3BY5s+qiouyoXKyKuI0wg88pR3+mt
RiNoTxIm8AavdGz9zyY5H/zP4g3ePGK1gfxNPfdo0ewHFA+5MZP3ebGY9DABDVHH3E5MogAND7qt
nHN1c2geNUc4Oafh6seiGj+LBry2CD+Q8wDO/9FCa09qHpa9ioSWMJnGG3w3v2H8a4vHpXwIIbHN
sMdqFH6ha8kYNicZ4zhX5s07J8rqhbT5dl8aTzS9HM016HkF3SpIH9LU0x6ig4irUUT7aM6MPfQH
pCOyQ7jl7vcV5qfBlIdLPhU8LIM+4A8xltbnqpQo2fRXxDSYhJWSvhoYgI4bNtdSfwL7yJLtRHBL
wwic+lM+eMa4yNNXGcT6jJMYKoF6W0GWx6UDd5mTcofV1P79On/Ol6br1CxFprljGT80FpLa0LNm
+sR1ik63PEoAKQT1wWcSHWpLZOsFiIEjg7PWC3YMhl/FbncaVpSwdbzFTCYhbJtcVg8kU42Ob+cz
knWxP87K7fURsv7jqCgxWKITNS3dk/vhrJZVeqmuj2MmH4QSyKLdkmUw1zwWj7BY9tFjDhUI9peg
bNV24+drWkeqcie8M0yP7hXzvjPvhad8HjvyHawpUqoosfw29cb43jQf+TOJuhg5fvM+kQ+Urybd
pu6Zja12DqEwBuSBWRLtRtnrYMye9kOzE6XcScRnX6VqfA+jP6l5P6pPFurbmrOfiniQOJTq7rFV
4QF4vnilwWJdKGoprTWDBr8lMy89uyOmMGR6LsTyoTCW7A6U9XQIzT1S1nTiupAR3LqZanpy64ak
1hgI6knnwGip3gUMCxeGO3hdPu8R07wP5QPB1ylYMW3OYclyjoLXKW8GYGKHSgrxm3KjqExsji8j
3YFxBGDcL9pinQj0ZMBVEXgzx/ARTuODEiQshWfNdG4W+HbWTl2u7aRwwomxRy3mHI37ZPI8rGFi
0V3x1bfKGpwimcthOuWTB9pcbBZoUWYKuEZUSYW2ozXXHyHiHuVZR1tlZPam4QoM+32OwNXSrFnY
UgJNrSX11gh3p+yKgkW7cKZBgUfkFmhchaPN9M+/zQOFwlfywueGi+atqj7jAJwQJCUzcRgkRP3k
CGhQWotMVuBd6uKzpTyUDWQLc19AiItv8hLsvFg76dyoHL3f0OZ40W3/T/gossZxWP9s+JIkp7tl
yE4uYuclwZ0EvDahf5jD7gBETb6CYkicaNddfojKh757HE/P+rXkkK/h5tmx5Z8/9mye0J1KuU7l
6D9nR1PcsksN6kqrF2nMOqFldkMEHoZ5DfJBlC1J3klR4CWzTJ6rvq19Sr2rl24LpQIIKU9P3anN
bcUfYQBH3SjIXDgJJ/P2yqr21TL6cd1TWN8EBYQRNX013x6SJiVVNFQJD2mleaXi1eMKBgmL2/A6
vHHrkWDg2EIgauxkZW6CKKmNXXgHPuaxrF0xOQhg3wSQlEXtmul7W67lmjq8cMmXMXlJqwzuScwp
B3TPpqwfrKMHwAfIImyjknPUbU+LkrmPOK4ZioyxK2mzqS2Q9ftOe/KhjMdRwSY8z2g1mGsjO/gQ
i7voMUasrpD1EaHIyELqgd+X+58NfRZQtCgyAStQ3dWvYcq3G5NGVVHlcjkVvsjp1kV7lyvzAGa3
pJIKne1N8CmclzQ3MbYA+GiqkmqF+9qwnhPtRWksJ7R2Gq95grnGnPX5szCzrjRcran6Pn96Jmm/
0xfGxZ6vaUKm1kMb9NNbN7iaimZjmdKIdJg0pFkM6ApxQ/7cBI9NcFPm74m1StJ1KW9kuND0mpaN
upYtbi/sQNWBN4K6Mp4j9FHo6Ei3WNQL0gHwnHuYCUVOJyi8Cho3N3qK8s3UN3UJXvyGtDR40dCX
1ujiCNAbkUwg+mgYkdqEvMPOmsvFQQAIV9KoQjtjlusc+s+MXJ+AfKJZIblSveNUMbqdwhHzaJ/G
N71UvTD6i6CNiVK0ScVbH9rwfXFiLq2MrGBIeRe+8CKGt01M2XOtI3+pJ8MnISFoELFrU2X9+2lI
XVTLgyJPNxdyD8EsPinmc6jeTXhz6ojsWoGvxD/YlLsTUwlhnqdrIXeqzxwuQrYaFtzZKy/lpSX1
+yWdrTJC2AZ1l0jTJSUy8Y1sTAjIKc1BtE/FHYaxaQj0pK9F8H4uHW54Jiypx4o9bWVELg/s90tS
fswtpu/EgBIms3xo5pfh/dt3Yqb4Ck9xrB5I/yuQMzTvQf+m5jtw/4/GFiTSJplhDLGhYFI2mNpa
NpY1uWzVI5bvchp1m75tSnQuiXaaW7v4Gj1FvXDT0PjDBpkiMRhBnC1xRhwlY5SFyqEQvKllbswN
+VGoV/gpZuT0TSvV+E6UzR5Kl/XQ8oa6xwWbM56AcEkLHYrTfWKujgZkeigxXjQ+ov3KIPrOWw6b
zBa1xpPYoI03kejvqvBAZV6TC/3U5vGFw9ZhWG+asvYDMx/oeZzLHX3ayTtJr95Jk9tyP/EK2BKh
z7CABl64+f3pfskezhYYZtSoQiRTpBl3rqYv+iCIUz2ZflUE5EFxS669PM/qhcCHadiKtuzyJZDW
ortt4CLVT3EGc/ohDe8U3EDTEHE4cqCCOfk5wR200KH6wCBUjnNf49Mfc5IUdlJjizGHmFl1T2BG
7yK5hbhis1nUwLksV0NURKCBwNDx0MHOmGmmc6oeFU74nlk8o0fzE6Ih1bdkXOnDB3Qln2S4SSgD
0kesaaM0d5K5PrJWhSsoPUCnf79R2oXq0mQtmORnFJlIGv5dLPzC0vpMi5UDfh+75cD/UaYrAl9l
V3rPCCxRX4nAtoSnvl2ejDugURlHKfUTG4i2UFGIq8cbDWsXobBTuhEpeZ8q1BVSegfDhkI7uGFE
N/DWdzHOGMueKkI0/uhrIKI+BeTK0Fc5UcUzGYsic9bAUyRxEQBasopXTsu//7GXigYUOoaCzE6Z
UnDOVsaisYpCESOFWWXvjogmFP21Ykqg6rtoZPrsEVigwldjbTRWtDLHm2bKG8CDuo3ibZWzANzB
N5SjG47qteGW3Z31YG71ZxlT9ujQUMCO3fQP/nP5Ut/hYiWoILY4g9wmmmSfGDSHKikiwMqfwHTG
7a5kREB4DC3LJ/Ede8JEFHeqdVmjlWYEky5Tggejgv/y9zvxU4sw7bvf7sTZglxKdS9nMndiWOVE
eqxr1+AnM4JnbBmcClp78+tIcHLpTMcwtBlMBoiGAyhhPBvbZGbOEPNKXfBTXHN2WWdLXiBBuRh0
LgvD1d5fjUsOfnyklos81UZcx4eIjCuZ43AWrpT9+oWahDWKI7LOKVlVzrtgJpaNpIr57TAgcGXd
azc5oDeLuDc3LF9kfRpXcoOIGeGoxHRS2vjNiuetk60N4dh4zbSR+cK7eSShda9GH1Gwxn9YpftO
fi8TsqSPL03VuF17AriI+hGcrjETpHnQmY4qrHDQxyKZkHMz3YykSORu+zeub0qYI+7Q/R2OW614
0E7trBTflWBB3tRwIgzZXKf+TXG8Qv251N0wFcsE72laqDzP62vhFAadEQXTp+JLL9LUtmrdCX/C
vh24pr9g4HgcPPXejGYFlkuogYFbGiQy0yPIbeAjBch7n5QTWsFjt7g665ne0PMV/vsFnukhO984
6pXvT3Wu6IwzmHP9YtLa9bP4I3OjvWnY6uH3r2ZaC3/7yamv9a1kSAABVGMgTCOeYIFZ0P0yoM6v
lfA/WTvTV/Dt3p8JGodT3Ry1lI0/loAI2NLk29h3CCjQAC2T5L66Cz0CWl9JEiZl1ks9K8J6iKsU
Ejqz2GpwRQV09wbkYxmQbmxLzW2qzk4+QTw1Uj0KVyyLrvKWgUhcjniKSSxqo1l1F7gGUwHs0pYH
rEBSnipjHUU3ioKFP0IcRaYvzZNO6e38Gmz9p7KNv5rygE6pIquKdv79WX7KSEiYHugKIQlEQcm+
bz/jeT9l27oD5oztNVWbfKHbxAtOe5a5NAP387c8a4ROtGJTPlTIA2aFia2SeLz5pAgiWewe2Yqi
zmPBHn23X4M/CaE4BDPFZo7COWJ4xBr+f7BcXlqJvl/V2aut9JVRS75FD2wRP5rsxoayHLbtTPfk
Bfjta7Cjn9q+6c5/uwtn73VRG7LSpNx5LJ5IIWyYm7Jdv03qYn/mL5R4gTAL7/foJpSW9rX3/fKT
//b7Z+97nlXZIIR8V4xDFzVNa6bG0iu9Z5eiYCKmi47/9vunfHGnUSc5ii5ZyN7OGStmmaepeuTJ
d578lzQDN3RoKONpBuWB1sg5Zg4sbwst95WK62JZ//2Xp6f/bRUxj/UoK6khf/Vjp4KYukKq7vz+
Xs3fGCEjl75tKErQ9bILQxUni4bK7/iUySr8BDq0+ky1PNXYBPLO6BdQC9tl1a/88i6XcVHlzW1M
9DVFBpwjwqeQ2HWPKEZ0eZEft0ck+9fW4ot1lTYxKGS0oZp23rTNOnTpeqkxdweMXfyB9tgD4MPu
peHOtf1VuWJQw19EKADMLHlJOHaIIQtBEmiqhinQq9q8xKeVpWwjIP/35cyCDHDcVY/k2yPbIUjU
9UXvSFLAenQKO3PxbUIA30XRXL4N1/VfxiUAHNAbEyP0UJIk9TRw2J9w/CVIk4hDD2gEqnWpsEPh
yhO9uFd++/ON6aj57YmOqnbs2lqdnugEZSfaqEOZgnmhRoBoGm7bbXKzsltrdVrRa3ERFL2Arquz
RU22QmMH8A2iYHlUl5EjiDOcKH59I6lXBhYXT2Isq5MzTwP3dH4mKpMoKct4UkdsK5zb1DblMsNB
jlp+JiK7rJbTkBaq3pViU5mGn+f75vcfPvu+pfgkgI7j9B+zcfru9JusscdtB4GzITtNSY4ImOYl
geZysZke8DQo3Bd/TXuylSfzIlvnKc4XiDWOAiPuRSSHwwzMK3nZP5EckwAQhTNv8P8wdl47bmPb
Fv0iAszhlUmUVFGV60Wwq2zmnPn1d9DnoV0qwbrAQcPoxrEoitx77bXmHBNJ/bfhg3AcUyWsRJXy
cwJCZScgwKwr3J/muM2oxxPgS9R+YP6JcBudVeKefJKyzTH28jZw5rEiB9NiDgKfVmUse1IMN1Mq
DQ2ItYP4PjsFJ9GWMEhbR3uPwwLSOFNLoroSW9B2InGtx2BC+O+uOQD8hsPgaswAykArHaBZDPLB
Yl5auc/eMOSmmrXqThGHn5wec7kxhLBQ1wGnoZB4GBCwC0J3JD+Q/qs9vpF7Iq16eFc5Igm2e1fC
ZZkKa5y7DTN0vnCAUNat6uujpoKgwESlMCnRzVMgncgd0/XUUA9y5krylT5vl26jmFu41kJ4pZDh
yG9alPdGuRXl/ZK/8rNK2qZXkcPgf6geJ9ivGxURRfNrMT3i5RbxdWRAz3KEtnlGTDv6U/x76T4r
xQ/9S7TNP1XOP76AdrKWJNpgqnmjq+yFFRRrRCH04WmH1dClynjTgLOoR44fEEvxGlnJXqx2Yb3r
Jm6nfPj3Jnn2CbTQFKsWY07e4JPCYO7i0pBHUz1MFkdZD2aGqe9bnYMHXTtVCOQhmFGaDLTn7HyV
YYY9IS7wZNC6bko3Tfy+fRmrQP3ZZN6sBrwzl/aeP8Pi7zfsv2s8WVzSYwiTs7TW8WZYbJLqFmq7
mO8k4DT4A2NMl4aXDg9KshMkIu9ttdioXglUJu52aG5lqF7QvM1XxSllJ0YEmsiOZl5VaKkmJl4k
OV7YLs6UWzyjhoYMVmaw9+1oxUD8mGYCVywEPVrYnZI5xZYJhhPuRgaKnYMcwnBWw+oRtReZ4smF
t+T872oyU1Qk1Cran//+14ZVlotQHGVsoPrs0PZXrpSJnOjIzrpthKdwO1pX/coU7YbPAYMLv3/E
ecCR79YCBKM08uwZQo4KheZXMgLkq+2q8qHM//v5OyMU4E79d51/erh/XWcfzpoyWYL6Z5ZRHtLx
CXWXXPyePeyNCsZ23B7kEvWv6KexMBXkY2gueTbE0z2qpiPTpUc05YwHHtjpp4ZrJbpFFZfNt6Lk
JjczAErOi1D9i2szcTLIZyDMju3LOs5KbrXtv7/OmQ3469c5EQkdzaFoi5yvg04zdCe/1O2Ovc4T
PK3Y9X5L+8jBW5X8uvSSXPxk+WuFUimlVMldqPGSjB5SGM6J/sycGJa0cb3usv0DjYRLqijgJeeW
YxNBFLnO8ncBjBgLUT5MkXaAFzsSeHQbo5UFGFQ/t4gMO0+SXZWdVtoWLvk6KlaONkgXe+FRTJ2s
3uXya689NOntGDFyHq5FIUjwZDCJEQJ92E4iMp9RRq7sJIujQPdiuFq4KsPayNW36yi6y4IiDYpl
a3HMRYyI7BxmtAKsNHTH/k0/Bl0JQWdGhQGTClgHcCz8EibTTiDMXhvtFI7ZxC1ul97PwEM7R9Qx
R4aer6FwQGSsPmJtZa8jjI8Dk7qZNYcpTxjfTRwOs2fp3TRAOjvjR7wgC3xdBG/k7wfaG9r5vog+
m/fKQUw+pB6RUGoZIEWnrTMMV0YWhONOqUJ7OvJ4p1sGh8RoLb9R+9+lLkRXFAqlp/Z7MdBDGxl6
smVGIC60huwW2lG9CCQRcaCJtybIwuKK3CYTJwN8e5DXmFVFOktEtPC2jC+VdDUWO2EvRWDHnyhN
pz4o01fYugRctYZPpCLxLaL1KDCnBr3LwD4jxVp/TDOWqmk3efSj9nUR/PudOXNCX9+Z/56gk+W9
Je5o1ptYYwmQVK8W7oTeATo941m8VfxV38t0/dBoK1riuguS517zzG6n19wyREV0C4vLe873gvbr
RZ2UPRZBpNWS81hzv2N5Zy63dbqt7loHFLTR2e0hciIT5QTgGVeed7HKpO/aKG6Y/cuP0NZRmnSO
prnCmhMtMeZvJn7Nh9CXLgWAndGG/89WrkOYpyY6LSJNKMa1kqFSggWJZEVCTusJPEGVDx+JW8eA
lxHWYO4VfbUtX1p5zm012NopxphFgg8/dYt3jZhEudmoB6O87qLKGaa9on2oVuYasw9MHK8G7dDd
Cgapiq0gb+uZuJcJmwx0jKHcialPMpziHAvm6g8UjgR2cnTq7y5e6foknRQSXKm5nmCJRP7WERjZ
rJsyltdCos5wpnlN7jM1WhXJRI8sfkTMvKP2tMhd+VMe9waxHk6SvSCqZYKwJ60nx7jU4nfu1Aec
uBdOUd/BKhK/pEkVpquqqEAY+rqG11icOXojJiTKEzawq0wPi7pC/wXZxiUSh9sku144+c/+21WE
FRts4FMZ8Wy95TrvhH35RSCm4NtN0/hVZSRbVP/MUU8qRLkyhAUJNQ20486cnTzZRuqnlZETXN5w
HleTICoh3b2rqPkUsi9EA1E6z/+1cLyWaSVXwNrqR7U7ZEnlTNO+mB7wMnB8ATfqFuF+7H4OCble
uHaCYtzHz6MH/4uhwIz0qSCbmtGdl4B7k4DixlhuX3PD7fLBSbZGHaTkkU8GKYPvJkXfOmi2Op+A
8tx4SgSvggwRb0nZJUyRlooRaO0VrXip+G0ZhLhLV8J8a/L/7hs3CVXniIgXHCS/ssc8bM5B9Alk
y4beUtAFVJyx2w3lb6D+2vCjP17r8SFPnnAF+L2wS6RNhGCkrLcKBTxRMEPuGgJyVLKw8hUiCBtK
W3N6gWM/R6XgDMjKsB71xY+hJlAYJNO8QSDY++WjASG7ZQi9IfuytDOPZIc59rsxoIWpMGVa80vA
YSXCoebEbD43eLH9paEZs+nJXbbj476ZSJt0aD7o6I4vNXLPHAq/PhMnS7bWG8NgiJiXepUY2sVt
UORiDBmIovdD4nAJhSQmF2WRd+SwCG1Nz6/78TcSNuMIQdEnT+Lfm4j+/VRIqcs2sg4zEOJaJ+v1
sT1W0AcwqCacnRYZvT5pPRZxEii0K+vWPIZOFB8WP1bfSmyM840UP/HAWXZ7ozvrWUGYHc6GVjTC
D3ke5V/adZb9TsMfs0JQ+0MFIjNx+3EFVqn5IRe2wq9hup17W2p8YXB1tM2F3zHxI3b5pg53auIu
N+V2uhmuBVd7m9AgApA1RqTN13GzH47Bp6ztCBPWWG7w1IeBmdz/+55o30uztfxXWEhW9+83T546
6mUuJfE6P0kiXrbc3E/jljhoVL90F5IXhQAivd53Bsj+bVHcCk2C3wTqw9J6ZXuVC3dMn1Qnk28w
dCjtfun2Jl+rP+6MlblY7NfzBWGIS/1Rwh0V79VxP5o/Zum5TwfKcjJbZ19oSfoae6LhHmW/dGPB
HYMKGboTyve1eX9xwPh93P31W5+01pdInZIp4tlsPToqIp1tT+BbghnBYmOwJ9vK9ITlemNcxGd8
31++fvTJUlmWVT4VRb4q1uJlgWe3x6VHoUVaREj/zVE3S4MwPBs3YfqJeNhjdqPaIBVZLajmUkK6
FYH2p6p5chW0yo+LaaFnGvFcIjvLmhZvyd8kzcTdTWouHleTPyQI7GO04me3lhjXA7CgXNE+C+nh
3w/iGX3y1w89OZuY6TD2kcGH1vmm0ZxJcmcN/rPwIpKrNNd3mBgn4ZoHzWdLhnX7nsCLOTZBSm8w
g/KM/3ZkYls+t9NN95s0K+Ykc3Bc7Fi0aa42jGodCKuJeuEUfeZQ9fXCla8bct4Tx94t4fosgSEo
yJn+jEjkXGWCMUEM8WG9Z0QxXygEzjjN+FxLY0jNnEz/5rgWCKwSZEFlNduuc88aapkzccfKKxXJ
rWBjbsrge2AcqG1DRAR9JVcIfZDnZmhOK6+MPjsy30fybbyUw/v4rE+t00WGG/e3GXIZjUyflah5
O7bvqwRYQ646kkwEhh9rBS42+BLVbRddr/NrFFM1ritnbgMIymbktoBFTLtFQzHvjtk1XtmSXWa6
Go6/x5JG1a7kd7HexmrXY0enLY+govutJlhhXA5FuLuNDrIxPFYkJMOwXd6muxi9ULPjJal7v+YU
wxzM+mXqoI7M544X+PDvZ/L8i/DXLT7ZwgbNnOO601fIR0hCEECZyI0iHxXCR+GJe6ig79V4odvx
HYZIDgNWSShEOHFwoZ88T3I8d/2YanwoPRey2x/m/GHQt4xUooAV+ogMaXHSO4sShY2fsnM0qeku
8ai0dTP8Wgd/vYx14/ir6aIMaWR1gywdJuSuSBmNYEEHtyx3R6oiTfX02S4+ASOO75RrgSr/Lohe
Kp6IQ03r9xnEJYE9aZ+5rXFF0LNJurEofErEWDeOGe8NGi5Uh272a5D8MbTJtG+6W0vai0hhnoBN
tuNv663OXqswINM79Kvr7ld8WzXvkKC0MEj6W1o1I4i3vkcqeOk3WBebb18eEuRK1zWZBpxUCn2l
H/sVm8c7fdyse//YsQj/b0lJNu2lQ8fZXVj97/Okk3bvHIVlRMKVdJip1RpgEq4k2f8bkFg3Y/Rc
j/eycGgxaDcPvc7LPlaOiiCsPIw6OWqTPWuuBQ0nfhsXyOHarYx1Xbhv3aT5SOTrCNyReo8Nyuwe
Ft3JIYbhljCfJ9KsmYbpcM6YxPBj5cshNXFPlr7GGfVnN2/KyoXrgGr4phf2lzSq2vosf7vPCtAi
ZlEaN/pktmEoiZxYMdmQdN2N5lUGANG4heYtCpBMu6cl8YBvO79uXpRrbEydZ84+VQOehBRfIY7v
SaCLo24sDozDw0w0Z4cugYPhm8bJQNuvG/nv0i8c4+0o8Q8GgbRX0iKIATcUh/Rn3X/K9Gl4ixVm
dDepsK9/smFY/eO/l5IzSivUh9iFCRFadYinB+C0i/TYrCfgKN1OpXGZv1VbtlasS9X8sysCsb8e
6Rog+vpQt/HgwfzdPGFcxyIn2CVjispb48aP+6K7sIGd6a1wJmdsq4jsIrp02gZWKyvmPNkoh4zc
OV7urL5XElDdYYBjF+45utxfDEZoD8avguYvdFOHjOL5pgvgwtj9lsw092KhJJ15Nv6+rNOub5LI
kdkorcJBXLidf/Sbac9zu6lhKqUfwsX0jIufd3qwpkWRqVOHzvYjvomDqQqYq2k3Eu2tofMJvG2d
S8//HxX+yfP/5Tuu69Bfi6yaakKmxyN+0eLmyHfLNwoa3d9l+Rt8XsjO2r0SUDTEPzS+fhvIyn00
bHqkVcCmHvN3wZNuUIm2mMinGQTi6vj5nCzEmRxQjz39kuVdkGgEbqR6PzWf2DYnzOM0ty8UI+d2
SuRyogJ8xtQVzldfv0hbdUsRY0ZYq9qg35ScpFz1Edr/qlRYiWtMLy7Rbv40rU7vnimtywbWO1Sr
J9vzUctrMx5XTTHK6/AwuGPt0Ou8kbEvR1tqedLJyGMbqhvR1VsXAWfxJnT+wNSsgOJAvR3Nr/9+
z7+nT4BQQuAMztKgzQZN5uuNMMVxOpKcJq8oY0v1JH8gMRg35szA2m+q3chalO+THHlfb6+HQvvm
bcSOQBr0KqzkxFHh+rGVdIM/YSAkk+zO6Nnsbi7Vj2dfe/pIdGvQveD2PTmI5EdLSZoCtUairPu5
dNwluk6leCeId2Q/+Qig2RBMT5x2A3H2tT+DnXmdiF99LpUrsb1vUL5ZPupzDr0XNuDvOCFIEoBi
EGCiT+V8enJxtSLR/CsHiRH87FH0uzratl0FhDHZJNptXDry8bcVvo2qO7PViaiPfYkAeHFj8RhI
9PQd+oWy24FodjXVBR5JRXlktxDVDYfqDC4ruloQVwHn69IgFuQuvWQuONN1/fotTh5QyRiTThpH
Fn096JEEX6EKwXTo9bDLWpTN+NBX5LEAtdMtmurCS3nG1PX1409eyspSl9wyuIlrFWP+iL3jXZz/
bJLbebgms5KTJDIb1BYLFuocKAJvxsoPRXr+M2LnHxjb7vUiIK0huq4Em0ot+5Vp6+1UMFbr9+Ul
AtMZz4ouyhTc6hp3ZdKi+fr2iBhW4qKEI7IK8LThxhzvxe6WJDSFAwwPIzr5H0LmDl7tj4G0Ter3
3Hqb3iTrAKQnmXeXFmhlrXK/LjFkjlKgrNZtZBinz6GS9ZIcxd2qSeu2bAkDNIZ2k7nkf1amr4r+
2D+GjJvKFPM5sXfeDJlCuYqktwzAQg7tmJxpGm8FiiDuL305HFXqXdz/VsuXUcONxNBKtC5s6cb3
+pVgDkWRMNtIGul7J/cRsEU05iOHaYw1JPJB2tAOkfKbEXMo8tP7YQf6Y6fwkhBVmpH93bi14MnJ
VrRuQKWp5oP0mqZbUYQu9CD5/NEi6SvAZH8biXbzgpOBUyXjVvGBhSGRdqZFPF7+a8oj0COOqSAg
AiBl3kh0zEDRgjTIm20MByVVMWJbP4xlO/e0JR2QnLJbP2QpZ3xvfGGbSOcUPao7Kfaxos9G7snt
UQ5UoBS6F1964s79wGB3Ea1grlFA4J1UoIOQzt086+KhK++t+nVSaXlYvpneFQ91tBMrfx63Ba7W
tQvitO4RQwiqeGEDbNmuJlrP4lOI5QZr6uoKXIHac37dihTcSL3WI678Y2GtubDLrOeBk8cSwgT4
XUmkofkNFlwu+SrXTsF9LpSyGQ1G3BOMs6nM6GitQgL63OTYMurpx8dsuWrXU8ue5n/joxxlZAd/
o3kTzS3s590k3NBzc/vo7WKjbd3uvl/oSugUYaqhd+S//1XgQITr02gy1tS0Wt+Tc8MJGv7M+yJt
Jgzll9siZ4QguvRn+4U9b343dA1hoTU8ZOuZvRKuuyaYzK1kPuXVc9R6ivRLzjy25g73mUYwe/pW
pI+VeosuWiQda/Kn6LEid8NNO4w7Cbr/wJEk8GrBES0i/mMoJxd+y3O3iBMB4BBO/ZyD1v/+1y2K
krbrm1pYqXOVm780fj2+V6GLErJ/Vmt/qVEjE4HoosOYDwwQO+WW88L82X+g8FZ2vE/1VXp15CVr
bOLBdx1AmIv78fo7nf6Of1/kuk7+dZETHdwCYR40mfk2ld6OzUfkmPqIibARCR7ivc6CRXYFOwOP
5mKlUoj11PyGcOl5byiQOA44tYcDXDAyL2rrqWaexvwWMh2Tsj9YtS3ElMH0rHE7MSNwQZyll8rU
sw8HK+M6PrOAnJySOFZtQikOs3hgdsQMVPgg+pPoiyR3xiXo6XzVDjfdS6e3yB21uzlhPDmzMgUF
g6TdqHtC8hn6TIXyPZ6MVA0i9b7+5GzwIl4CNnwHbK+Zj39d60nxUDdhM2EHJIvFr39k6Fe1GHHC
3tKvzeNz0r7U06POkzzHoAk09IhSd5A7Z3LUjNLN1fJNPeLTt0hCwY9FPDF97WHGcA52oubucmZj
KsFSYRrMUW/U7BbtQYGc8s1YeDGQPEu0YYfEo1XXQWQMxvgCQ/eM/Xfd5pGEqMw0KfNOnvypXRRT
aCbxUIDJIoLeHx7MHkrTLVnBYJLZ8ie7pbER+cgbWUTL8UGTPMy9EvZBiBqeUXqYT3TDa4XPMNy2
7BraBqMDRLfo6BbmgpSP4Wx/0zTgOL1xerCov8xu05V7s/Py1enIaT/Zq/W9kW9W1xaErY5zpogx
UnJK2A9BmF+zbaq5PeiBJb+0JYPECXr8j7bxkN65QoFF725Utn3ySh+yjW7DwR91t/uFU0B5EvG8
zNa+XFwhseeXidQkhJswEiCkffQA6naXFl31zO7/5b6evKx6WYV9I3BfWy/NdorAJm5LVy1Gzz8x
5r7Mw4KHH2ObuvkgqWsVxc3BCH2HcAZbAbHlRA9reiFYGMUmTfpI0NFTmUNGrYg7VHxhe3xqa4em
jd77uGKdfy+Jf+ISTlcbDk/reFtfUcMn1X+79Jo5WcCVC55l/oese9UHIJ9ZdqumR5F+/EEn5MCC
NuSf1rmvBv+PufZaJv3rOk5fQbHPjGzoKaBnZlEZZTSHWxiKoEAppl0IZ8pynTzn5FnI6IFR2W9B
3/77Zvw5h327CJqDq/9Xg3NwUqGMsUawRFbQiPVnIu9hA3ErkCBg0k028UZHt4FkrAXIBtpPuTiv
Wu/16cfDjVFZamgRcdT+uvKTupWF4cjDpK757rPX9x9jvlOh+5deLr8t1mYwAyE5tDCe7Miv8c90
NnDlbNeYr6Owa5TrQaPS+BjbTfV0cUU/UwlB2lOJQoPVgSv05O40uVyUY9mLjFuvzHyTzXcY08og
pQOyoWaNULVnv4SH6ZEymxHR1PJgG9o9zJQUjMeiiSCiwc7hbMTw4pnpo0SO2MXc9DPNJf3LZZ4M
HDUgEr0lEU2yHsUkqP37VYZAyoGXx17/ySJxoaw4t7h++cST3y2btU5aLNKMZITq5DGktaPeiDZN
EdCHsSv44n35jLG5e4z3uRffRw/Vy3Rv3Eew9IT1Hfsp/Fw6R4KDkd21yj5ddplGzbQGrdUT05/8
OueGAqMa1ZuUZEMcBMRAdk5eUiLfJZVrtI5Ve9Z+epQC9QghlVQR8lGHT2E6jMeg7GZqe6hHrX1s
vGW5RvtPhno1udrkJnNQt5smu5O0mywKGnk/J7esxFqyZ0hgGvfU1aAjbFUJ/bhQrxKsFgm/d6FK
NuCGUgki4yobHb290JkwzjxwK+qSxQk5k/7tiCoZyhL2MRw3WvDhD/5+5SGB7NC61oe6m16Fq+a6
eOdFtAnxRFmwxW3+SA3RFQ6i1Xa229IlEalZwY+sZ7XNGUJH97Q+DgzbHNGVwZ9NN7Ifc1CiREFB
D1P0qX0byUHR3RKpCzS+Dmq501q2dajxlXu1O3mm3z3JQUvuzKPmjLDR0g2+y5cLq9EZsAgm/v++
/2lKVlukrVa0Od8/CUZgbDpje7l/EoaHY7wF1Ez6jz2MD9m41zgTT7epts/7xZbn67raJMisBVvq
PQWeLVNcoCv8LcDGF8842kni59gNTb8VgiootTtdddEzDXm3F+uncX197SYIr4rSHX7yGqMbyukI
OGK/0ajPZl7slUtDeHtIvny4w8KcMtPHi/AW34MBc2raPwxjSaAcHy0OngXzydIZG09o+CxHQVzZ
bsVpr0vwNkFt7gdeEnMzjnv5uKtmL5N28uRDEo6mhFXGL6V9SisFn/tKEOHk65lNMIZuZblW7bfH
HfYmvE30/BAdaz8l0ZbvwPQ7JXx5l4HEGFOBkCq+qU1/mV9rRou4K5c3Kb9S+mDpod7yulHvAcHA
3uX9+7dUzmxvwBF1+mys78o3Bfq8HDOjPIb9QbPjG3hgh+r1qNmSZevv2QYvEpiJ28UtKpv80WAF
NSSHJXIgLTOTBKov2eJt/7HS6kh9+Fw2w2qIuZ4ZwByYXO4vJeqdaw59udyTNXTOGyOSKG0Ox+v/
ST67h5CO6S2d5V8ZCdY0XF9ww0wvx8DagOaI/ZDEM9EeCV27tCufETTyGvx1706W1zk10gLmd3+Y
iUI3YT5EDpTW6ZMhWW6P9+YmgZNJIZX44S6ddx+T7sZPxzfjCbE3LOliA9ZxN0QwFS4s/GeMheuV
4X6BAmxK3ydN8ap/6uv+0HxYxFf6xZXUeoKyxmV2uSMvDqbavHGKT/WJahvUQUyPl2ofs+Vi9xnj
gSC81t8MJ8z/lMDVxlz88bYonbICuD++gK6XyLeBJlrY8dsqBXpRL1iwzswTvn6JkxI2NMNoxKfW
40VldSWzDTn4CgAMr+VHumxHekbEAV1kEv7x1ZxUO19u3kk5QWRinsrGevOg5BWLT6yyAbJ2A7pT
sTakS1RwVaHGISgBcYy4GAtEStKoFw0+k+3upXrjpO4qB9xYiuQh9io5QYG5yZCdM3xxzXCT1SzR
IsCYYlvDnKzxfU5gRRwiAhXiPAI4gNUv0AakW8qXTpXn+l1fvuDJSxSNS5+GNV+werVuhRi+kp1o
3hjeD5HXH+Dr+aiB+4D8FK92hiDtNgyMNvS1dqps10RzEnZv5x/yS/+T5yDhjIDJh5yhfy9N8vr6
/Ot3OHm9smWaI7QX7DJQKYRXpOzJgD7ezmOnQjV92z4dXYkX7Y5Ej4TK7Zm0qG0xeXPsycE6HGx3
l614Z6Q+X5/Kk/OAmsh6F6VZ/8f5X+/QfYoeYmm27vp1ZedqI47U8gKDQTvTe/nyk500c5csr9Ra
rCDHQjRXvehxhi1NL6tdQ4tJYanFAE4mZifNtNP3+j1852GsTDtX9sfUs45u+ovDs3Iw5RejXbtE
LED9Bx4C1NcFf8Tk/Um9gOEF65MFEfpot7FXM5kG1Q0mZxU2J1DbO81pQndOHmPT//fPfeF1R3Tx
9ZDRqXlaNhU/d+eymOYcJqCPuMum86of2UG2U/9SfXx+AbdkDjZ4rzjanHQm45kgP2ngI9fkkE1q
RzDL5xt8IVbmZySYMyNsN/RQ4dmQ7wnhqTHcI4yoct/KjMIZID6l6CLGbcgrwR6YbI6Xas0zjlme
t7+ucT3o/9V1k4Y4Vpf1GmlX0aoxHoBtzxG6b9byeWIK4yksKlxmb8ce6mAVVusP6Nd66KmtlwN7
g90LoWzfkNyOTlozvQw21NOljsOZWeLXCz3p5Kj0v2NL50IrhaurVMcCqjs7yuyLrR+taeiuCOSY
ugt/Ck4DCXqiTUJfrHlCttOgSi+/0hDrjD3JfrhcGIf8OSJ/W02sFW3MZPp7208s22hY8oLHy9od
J++o+kZy1c5eonpIbehpRCBEV0EJojm3z0DgSNrVAvCus6EG9kRByx61KOB1KDQGbGfJt+L7VNgY
h57O1IqF0vR9YuyTwlVMt5m8LEWL/sN8ZQ9tHxPGe0BM//3OnJvu8XD896VOFqPRWkYg1CwLoyPv
sjvtqhicprLLwTVHjz2K52F8M2ldvhi4AAx7AuGC5TF3iI94yB/HLYWw6QFYoz4CKDVQXaNHTsil
tREfxS/yJTj+uUPwlys+WcjyibOTknLF3PDHbtvchrvcmT8zW9vhXgWvF/z7Fp2RF+FJpseIkIv5
HU3fr+/P0BqdmI3H7qCKjwljrrLxxcx97V4H9wgn0F51k0sg3/En5mR+O9rQvVpwxMwO9B04/QmX
GUJ9YzenN2UGrZ710pqek3I72BnxLknQswpXhBsINBwYn2ZMX+5EqFGmp6XumCJe3EW73tjpWKZw
Dltvy/B4EQ4ri9/3SwOMk4jDTpSRF5y2UqtMgjIdVuGDGQe5iK+ZqeTvdrlWUtEejrsWsZxKIHFb
foZ5C2mqp39k2nNK/rT2Wo0PSkcGYyDqbjG+FNa1Ej3lCzJvt9M50ituF7/X7U2IVQGM8Zz91o5+
qIq2FkPrI9embW9aAXhgDbQgSOk0kDhJB/pHIe0tDFto/9IyiOr3StgMxiahHE39Y7FXmjWo74gq
RdE/42TwiC6y6SyJyk7HFyjcChT3OvmQ/OvBOOASJL62au+pDoFu/jhme4KN5dqRdcwZThUR8Sfv
lfkKqVzF8LrDAbJG2CWCg2NPd1dctgY0XILUr16pvNZyekijO5UTYvphDT8lbVWE8FcaC6K3GIvA
riXrHsu6TtzKOmVryAxHdJYlb0W8nZIgSx5iKhSQWbMbPjFz0oMp3y8WojRiVfOro3wzkCQA7hXa
eLLrZODEN61EFMPNbB0mcZP1z0v8aNIaVqP9sd3xSSrBpbmX5Zuq95UXwfnIB3sRr5div8CiMp6A
7mcbo8GuTOz0wqEHn1kOq4ZRANSEI9FSPNl5t1GFd0O6J6Sgd0VffygFZtVOSkhK9SjqV6nwqQ+P
Jm3+mdnlUcDh68ngXb0mee3mQFJfyYbNV9hrjMbUbWi7QhxWbALUFjcag6P2Lsa3Cxbl9GeIsWha
GSl4l/s7VLn/fo3PrHQ83KrCCwzHD5naSVE+Hvs67CcjfFBu9c3sDVuCIiDSW50H/2GGVrxPPjrR
lSx/RTrDYeQI+jA/6w7gthcLzZjopx/5Z7LHfg7MyiYjgTKn0olUuFhWfO+9f73Wk/p6PuZLG43H
8IGM380iczlPy6P4pGe2/qMQ2fDcnqhC2mcIYGloqGAItPtIDi5fyhmD+ddLOamhNb0yxkK2wodk
i4Ftwr70ZoFahCiMlZXpOjrmAa5bV/sgfJVsA3LsQofhjIyHS9BUhIWg0b/raMUpnaxRCKMHDLFY
jqL7Ffy3C0fQ0QxgsY2Yv3ui++o7hT+arrD4Qu4XgNPcON6Buo9l32hv1Ee6LgnjdPgtvrCJPwRm
2DGhCLTV5uu16ifiwryTLIL7Lv2gZw5MX77CqTS3YkZVCkoScRfn2tFeUUXmdn+ffdTMpzgrcWy+
asn1eh9ui7cUD5c9XheKXWeb7CGsERD+WXY4JeXmdYg1gS5U7XLD/x+X+v2gsF4qU3bO/RCrjZOK
QM2MIz9GFj0w99FptG7KG9KDXwtauPWVVeGT9lXLQZCWY8BMUXWOb2Qgkvv5xwHOIM0P80feDKP8
2RIXHbW2YPKOXHoqtLPvyF/XeVIHFP2kKG1eRLwjxPNwqmOiwohK/qX8bFVoyDaxNSl9T/rx4/V8
c0twTdG6w6ciOLEeIn70YtjhAJX3jCbt9FohE2HlwZNAOfuya1S+mvjH2lNRYuibRvG7/Bmkn+2k
hOtMQcSkRrgP6yCuA9JO/x/nRHGtd78WnIaBI4OiWEZTIp8+NMqsKPNcmnjvxA0IkgLlvIy/e9zj
sRKwKZYZ5bgXjz+yEJbHYync6SzvkkvDJltutGbbZD7pDKFuF51X9ldHweMG8cQVnVPjdbm3DtnL
slmWgIIkQ0eh2/EdDdCouht+58Rg4kJmZ+UYAGR3ucnpZiBcoatJs97rsWIicWCo2bNZzDi6fNDQ
oYfzo7L2MjU4WEWRwLlVM+KyOcoP9D75l7DhaKz2A2+ercbPYY3xot3Hwq8pvY9elHuCEJ1sB7/T
rIm2qa4i/U4xvLEIuuSGCjufrmJ9l5RXS0xo1q8l2U9ExhQBLdDm4thq3RNOfwF68fI6GTLlb3vG
HMV5lVm6wNiKZrv823wPfzRXKoiPZ2XP3VdtHJ/Jy58eQolSdqf78F3Uo9tymMeCfamj8WdO9u2C
yBSE4A9Z8pskKx+WZhWxCocBrCvC3XDT5u5QP2bV7fG+21r7EXTGQpNQ3K48kjv9alD9VKNn7U8H
/WNVFo0BqryfzfW8DYFf3WSktt/hiMExATzqadlAWGEYqHhgBZbrZpOizSbXnDnlz4AwyvF2grW8
o9N39+/9+YwO1zCk/77a6dNeLYk+1DVfrd0Rs7Ah8wjLRLqP5406OsrNqryF3ncTE/fFrtfA7bJU
G6wC+UmtM0H2zy6xuM6MwLkkiyM8o0FJJkjia+Vv5NRyVsclkdOZ+fnMyJROV03pyxi1eiW4z409
7E6GktlqCAwiZDkkAy8zULA4ieFKjc1LZeCCSndAJVboH3ON9+5a/Al771gEezW9lj7Ln0tx0IjB
Ki60RM7f1L++wUkHNI16YSxDHuAWETFeXo76tkZYX71RsY+S2PcLqj0Usey93c+B8Ig7dH6RBPto
rHcVUOfjv39lIozOvFJIuMHkrb7Ab5PgtrXSvB9EnuBuMyckFXiTuQEdQyUvGdCAPQNuZG9rEvAD
p4zoH7swDRRyq1j6Hsz3MtlyNBAseyT1wNpa5AYt+5ZILcM/SluygcZl005BPgUqsnuEGErAmo6c
Y9kJG1JHyvD/SDuv3sbRLNr+IgLM4VVMCpZlybH8QthVZVLMQYy//i56gDtlydcC5jYaPf3QU6RI
fumcvde+7adNBirjKDopZcmeEoKLrBf3RrgrdsDLFYT6FnGCNxM2xdrraMhwwqMb4UTL4S9ii2V1
M41uodoF2/h1UTvWtIrlhxSRMQCLJ0lajy9qTZYh6A7Yr3ajOgxUB89J72mvYeTIu/7OGIjYXKCz
p1+aspWEL4dYQkJZE7lEQRZEXBgLzi1xuCxKcEmLcXCF4vXK+5hX8/MJ5d/XcbbaVyZ1/qiZBE7T
RFshkW5uFf43pvxMO2oWng6v4hKzLQKUK5e+9iWcLeAnxQhpuHJpZC6mP2Pc0iO0O9e8CR9mSXOb
2C1T0ulKyUObN89nP9nSRUCNGi7uSxCVpkd9aKjyNDtVJLz86T3MjWx8jPQTp4GV0lGnx0CNHiNF
WqobiHWoYh/nwI4E32JVvdLliPJl3wFMuImI3Qj5T1VxhSt3MdbGvRm/mgtrooasIJ0k07FVsF7s
xvxFUu8z5VGFLoQWaFmTM3raZfJyOEJU8cLidox2R3GyjemFHUaB0KYV30+kz7z//Oi/KWWBJoZM
IQLww22hnpU0pD7uJf1oTAdjBuZ5PZlJ/EIS6Owg8WuSpCqJNjExpjeisbGsZUkDCkIv7hE76u+0
0z22d7N5TJCvBMGyGm/51IeSIj+znewF2mqwbsQRsyOwsSMI7gOxosu23YzhDSBKcqY0PwXSf+XN
fqOU//qz5i3jP5XOrFWGUWi06dBG9hD6qu7UAmdaJ38wPHw/8lI6Pkv944x9JvnF//mhflO+nHnP
86JM34xzytkBs03jkTqDNdH1OYortbyNaJQBCnqbBas0fxZJsO4I0WEY5zgRFljmgNazE5Xd0u4D
RwAv43fXnKDfEBS+3tbZWRI6aNbqSTAxwrHjRsE8cVKE6gIv6ZcWdKHCpvpQSU616vbdIwUZJXZy
NHNgQWW3Ea/bfL4bgP8+qLMjZSxEp7E0eVAzQEqQHTlZo0dYHYEgxyk9fq+X0UADrw+JSfz5JX2W
sM4Hv8FfkmGSGMLG7usnolfyScvNz6fRYwkZt81tdFeKd7JpN7fTg9RuOHtJzbwZan5TsmA7LPAR
P/OUUOubq44+Flp1ZBXQUls+ZzYptX9dNfbdyj2jwyl1GjOw8VxSPhyJeNdP4sTKPSvsVw1iOlKh
pU1YvmXChxr8HSmFGWSW4ChVjsA2df1V1Nc5NO/TrtNujxYIjIOVHQSsNT8/xe8/dYsCIXwbmH6f
29R/Blpat0IbleEsyEahixyncaYIEcWisVOQt/0vEA6k5pDPaTopeGgSJ6GwFl4st04z3bC1HDRn
Cp44ylx5wVBsvpneiWuAvI4WlGPT2TCMlRxCcxqhxefrOt0lHGSrR2KO3QYnEkoOOIMhRDydaO1u
IcZ/WwqpFZg0+V1P3LTdNOMvsaS8ke+lwO9Wpuz3OZH1Ll9IwDbFj3JbJuqUTCDjVm5/kzC2yGWY
F1JR2nOyIgVy7FeOmQ2LUF4Z8PDCJ+l4KEFbiLdKsE7aG3oZJ3YODolIc5+3KxxUb1ihK5S1MPN9
VfMUeWHROV8I8S5wNNEGwmJiHh5ccvm06XXsEesqZIlmz119l+WvKXoeAbqtcXzhAP8mTtWiE11l
rnFWKzkpF+34lOv3U/V2LC0o4MK67e9Ucz8pzwVk5CrbJtZ+TIhZvvpGvn8hGjoyRCKzZPrrkBuy
KUojiS85rZ1yPoMLjS0mt8dwycYejO8s9EOs5AMcnggmBTr8/L8oLXD3zcdoUkN0kEdnX4XaDKYg
twjZGrfBfMak0+L+EpeoGky8XiVpRvbcLbe1Xf0fgJxwSIcblXIySBMboE9TU/Gc83AXitQuSAK8
XtNACvndx6vMCRqUXkjbOZsaexQhQpujkzwGbusKv83JlRYdeauhR9gvtWnR5nDuiTZa/p12M+wG
T3gpkHJtyaFS4BQ6KWm7zS/T6OyG0GBCgCkaFrlstwqV38eG9Ma43hWhRZT0fhxVKnkc1REr5ysT
lDBwC79KbmpxKfOGfCygcyRNwT7ohMAOo0XqDfpGUb0QKkQWv8aap7KtDVoinxyQUd10yLNth7Cn
MTdytK+bh1HcIcyyKgdCIfwe4N+Ro6YrhaMleRGzR5k8Ah4+qmK3DL3wIXsU4PUxLtCFSr+k5tYS
XXTXZQST0VGTV4Q49a2RrcXQT8Q7CcjHjpQDECYH6CY5Y6jJUCha9xxvkz9E6kLP0okMtRYt54oj
cSAKnVplCS+WZoE83OTBId5G08sR9oSh3xxNYnqLG7m9i9pdqDwqsJeFjN5M85oEDycCv/i3CHu4
oEKES7yK6MLBJoTrVC0IrRVA4IR2y/n/boacKHeBBZdzKV7rg327QED213SsWdjeLzyidVNn5cgx
AQDkjB59E2V/uIkIBmXP6VYHxIS9H3vwhl67CUCpi+ta9ax0XbQvON+x6lwb6d+YDeb0ShpIksLR
DkH+15EOmzk1c70U2e7ZU7ME2j3ru1EMyQvthawmo7Xzzterv0G4DzQActMtiGr6RfOnzhftKcjz
C3fMXVlwYataFoAgnK7Mg3go3PijxZLrJu16kNd5TzE8fpRzEdGCybl6r7dktGakZr2a1mqOBb+y
6H07j2kKVimZPR4RN19/naVGQyQHiIQt6sjWqkczKi3HggHqwdmUbFNGvLVQcHq3ilvvGbH2aKvw
mVDscADdYFP5TD25uqn5Ruk+W5f/e2dnh7gjyW1JZ3Bnjau98MRGjHPTgtjchrhD5GORoxmUL7zO
NShCkGW9bkim3F9DdCrz/vp8c/XvfZxtrqJR6qKSM92hnjuHPv47NVnI69MDiffRcow3TbhS+1U8
3PE6SyqXgNGcAtk9pnRSisW1gspSX55qr0zWGpFrzrxRj5GnUrEEH/XzC/1GE89j02nqStIswjPP
PtdEbDGPDKwJPQdepIh+yTadRrdox5DvlAMLojPbLsvYbSmaXqU5XH5QVEDwDXIUZdBcHBgkdagT
Mx0E7O5M4iE/3U5jj72HYYAGNexhPe7YoBfxIt2c3PlezGft7/CYCHO3vS2c6T72OSJnVxlnly+S
O5NZsoH0wWo+3yUf0WQbZtXO1DfMzYtUc6XWDm91NB/S33SPbmujrLoXnIK9Kzna5vgKUrVIqESu
hQ60UuDhVCdt2NC2qIh6nK0yLqG92u4E5VHLX0LjjkCbsXyjz8pJaN7ZzKUGgpiT2iXJrz89hOp7
mt1201qL1rS/8941CyecDhyQ+veoWoyM9H5dWFe2tt/0u7789E9t379b27LK4yrgp6c36MyTZmHI
i3EbDPsQvq2+iw4xx1osJS5hNPXfdHttEH2Tf8ANmAaeLQCXl/P60AdmLDVhcKikvVKvuhrI7auZ
u/w9vgJpoe3yrqJvwXqOK+lkt+NaO3pJaFfjOqUbL22oKbVHWhvANawt5ce1uSTo50Wn6XVyOm1h
GV5Fx9ZYRZVdv8ndQiPJsvSnAa/c4mSLi9Qf8BSfUCp52i/kPvmwmmiXmPiOqfjvAxM0sl8Za769
orEVItkpeF6rvn6jovz6IOb60T9vwkhOU5BXgnUQOwd5Fa0/4hlRbybb6D3bQvZUhieOZVLnSQGS
GiKpF8o2fUoe6nFB0OS2uTnayTZrnfCvfnRCycGdXtOixNA6i9fi3P/MlvfaxUgMer5H9N4JPJyn
kGSLehMFy1J+/nnK+YZP9vU3nW1Dk2Qe8HFgHahvljezGalYoyzAZ/uH+v2Navf+aLph6VGkraHt
ElJx8uftP9XaZhHXnvwiRw6ZSLMt2IlQDRORypbZGNEhZKsQ1O61GvI3VXDu2VIwK1iqJFM5O3sP
oyqa9Whah3rw4IPa2dOAc4jO2hbSQ3kfnBCqdgbdKCQKD1m4JlV3QH1vPRENbNBLQxt0jzpgekOm
StC4+BzbJOQIm/pvuU48FQgXYcfZSlZWInPcNTDNN63XL7d/0VcYqjifet069FBFxF/Snbmlp+6o
j8e1digeO+bdP8Cn7puDtgnu9IdTDcPPUTIw/9BzQrvzj3cKmVp2g9ap9nv8LNfmnPkJfl03v97i
2UIkNUUddA23ON3PuViqG+4TN9yQobHslmWJgBHzig8xQX6m4v3w8zf5/Yw31wF1C88zHd+v71du
tVyusyRAxWIrYAKDmzkc48gjge1A7yhEJhi6uD5ntzUWb8+48vs/gQyXv/+/d3C2fxGPZjx01Kho
symwthFSKU6pOF3ghwdtJ73QcEvnAuMS5UFKD5etJdMaAtNXiXXwb7NXc7cSXT3xi31ypP7BznBR
bgrkMp3TWOs42OjktXar8hmuqqvZAdcQy1UVe/lj9QzlZXd8O35A9EBGnZJ8BTHc0ahEIw9OFtMT
SfIrDoFQqg/psn/BLFK9ABVxwwfVG15D9M5Ae2ObKDv9RIfMIuR5hZTo70ldRNB/Cht6Xbqf40au
vLp5CvzpwZ0NzVYQtaof4+AgGvbxDZeFUzzSbJD/MMtj+5kLnQR3JNd4B99Pzf/9ZMwzpe3QZTmb
7mNwQOw4YJ3Bg/R2wpJmrVJ09h1xhnbfk87qmsO6hkRe0ghZcLRkAiP9qdkG6/yBUpGD97tVFgI3
DwdKgwOh+fz/byHSqS+qR3zsO6CtXts2ylKOvAZZHQf1ZJP1JAg4zTMuoJ8f6DeHKlNG/4YzicYH
e/yz+bnT+mgqa06EvZ28qQnnFniMuS/GK5TtKE3A2YgFxX/2Z/nmdFz1AISru+m4lbUZ5Kt8zM6g
62XLbzTjX+/rrIjL3r+e5DYLDua2bO2Yevb0PgW2TnC6M3uBhltNt4XVtS3yNzv6r9c9mxvGri87
OeJ5VHjNRJ9mnPqq30aPutuzJcOvv7B2M5CmgavFTBo/dWtpedrAERCNxx4szlojAAU9o53/ZdNm
XMlZ/NReng0AWVRJFRE1+BsX1LG+ihJ5wH706bQIkaU0TvNaPZKqeAfeDVlDl9KEcGSM3u7sRqKV
iN+vfb929DUvCzdUl/DVsmGmVSyfV0TbTq+mCSLPwUp/FSjeWMfoX3bY481drfzmQBSVDwrR04l3
CpZh/geChMgR6YYSu41jS91abyLJOq0XRbv4QxRBhiD/o/T3GJ1uY5qYygrBRHP0WZbq4Ln/xaCC
F63rbhrMJrYGtE59GBhTMvUR2+z2dSnNASpkbXCe4E/TH5T9uKuzRQKJYsEeIvyV5g5k76B0ptSV
tWVs2FCjRArviQ1Jky12QDzmtNAEopYQXr/H9dLC7qZuT79+HnjffuCg47CQUSXkeH32oeWjVBtC
NFiHcR++HQ/NLVaXxOEIQSOW77s72kAsqNiFV0a8JH8zhyJ2VSBtqUCDrPOSWyuaYwMKxTq0BoXd
p6lZN+2bJUA8yD6k8kGa7tDeKCfoLL4cuJFiC+2CbllJoihF2u4kLbIRrfxC+qUnC+k3mqkCAOEv
SnO/J484+WSRLct6W33Sn/P3Jlx2p03yN32vfjegSYH3C04jYXhdwiylZoX1Dcf8CmGwUvn6qvXq
D+ut5p08nkSKKY9a6sYxnch11YNAMXefXhrxJc1cQbgZ4cdYs8MGx2fAVn6WpsP8M29RfaKUR4gq
1isAwD0t9WjXS5va2Jf5MujsdFNnrqy4eb1Jj7teuTXZ/z8gOtXYDVS4uiDDuoW0aHYooyruFLbO
89h6OnuCcZER0IuFB6RSABb9AffHS1Q8/vyNfI6h88GuyJSQ+UAUTsxnk/PQHA2tzTrrEI13JAC0
hseyd3opV4YnPyEAQ9yU30Ovm7lejwXy3LXss1kD1tuuKQvKmL8g2gzLJnZV/u7cGIkDAqgSUR7r
GOgGmuzI7Jmn3P63RIgfKn/gqUdn5kZKdrRMSTuBkA4l5W3YTq2jgV6sfLH0f/6l35gUURv980vP
pnt9TCW9P7WIez/NBNT3grW2TGs603NzCqB45M2BqfqSsFhMeU8GMJrtHNdHY8XGH9tdS7eUvikJ
fLmlswHalONpOJ1663Dy/oMUxQIAWZP6cLQs/f6axexzC3HxsoFO8SAwIV60qCtjmk/ClXVQwduZ
t63oo7+ZXvLQBbKeBHe8a5Bi4VwcmfusYG7HmHLArWas0BNExWLy2D/faMtwSQcnW9QvCJqnG2AL
76rqpCSuC4u4clusvYcSSs8up2wRHtBuTPFa5lMvFtZjXXvHZi1ysiF2xesQkK9HwtO1jTl4HceF
kOHlmZXToZvI7US5j96N4C49xBvODGD642f2ihSy1gQ3I15XJK9hN/Qc7kLxyjz2TUvOnMuS6PfJ
gUKqdPZ+qsKUR02lVhbfwKIHqjGbI3LqpUupdPAMQ10gb5tj2gsg3dMaH9JsPyonX2qdBAJV505/
ju9yduW+vmm4cl+0WmkSyqDEzsvUp7yehGA6zjW8J4zdHOWXIfLvJ3prNxzJ1wUwfI+5Zuz91nga
yCVPlOeyRoeOR2BXf8AoJyp2EafYo0NiaA5V+5fttoYMTL3L+t8/j7zPDd75Z/fv7c6rxT9Fh0xM
Sy0eBPNQkC1o7rrjjaK7VpvbdbbrortO8M16U1kOByXA0lhBJk90U5JjmEtPZGv/qQYvU57bwlMw
5Md3KX3HdtVWDi2OVlj28ROrctD7AKAl3eFQRdU6CP0i8tWI2YcQ3b8dqNn/QQXw9TWczZ0dZl7Z
6CLrIGxwhxabfo87ZXX6Y70nGqTPm/CRJaGAi0vin7gwBt/qbTKHxKXw5+cnbMxXunjCCoGIOIvB
WZxXXdM24LzbG+bBYBet0W5dhtqLVi0jYTUWRFE8aSLienZsOP2twKPYzrLL2A1yX5/cTvTSataj
WJofya54l91MH6W0Yv99Eld454fMFQ2/zm9VLKZJuU3RNnKCHomL9zpgP83dMSRtusvYJT3H1n5S
lyf8eaDxhU1XrrExm9Fs5BlTjGdz3y8XCdP8gD+q4FiN3WPlVuk2kr1R881iiaGZc7nRPRgnpilP
Agms02a6hs7SL4ERICypFtNw1wkjPB9GsqaGjTQo5kEft1p3L+grclGqZBndzXWC+CFZ9JtyHWeL
dC2sTHcO2FY8CoSzsZ2FjOnnVcsWceFk/SKH1IFJy1g0UAWsRWD6KZHjZJOUbJdJXTCoImlboSCb
nooa6z//0fgyT/QdAmkA5n/Z7tQYQkxC3UB+QqV08msO9G/EPF9/8dlI7PUqEORENg/B48xZa3zW
5dNGX4m08mebrLgMABJdO1Jr36xzCtQgZitNAUV20cMK5f50KiXzIO0qyW8zDjXTHfSEz8wXxIQF
kq6sfJv6Dz0E97KWlFUlHAbo49ADukX8wVdzImVlnPMzjbWRrqv4RnhMVsHvTvZTyybfLjtySkx6
fOFri5AO64FWl7AMWi8EqM+zpClqIb9z1MJtMA3xTq4Mwu/OTQrfEfQyqvxoKM4KB02cCIrVmeZc
cfE6a9lQPaFrOdgCh0raHRLaaldKHfn3CV80na6WiUmceP39fqx8cFc/zwrf7cL/vaFzIEg1pVPW
tdyQKTLDLqIXlHbC6OCeU8o16oiSit0f4XGYBrutl3OzwFyybEV/4a0G3e82XlO1Ga81WS/78axd
QMUBpCk6X8R5bSwa41FN2mN9sGq3NFZFdnLSnLesfmipQMFpJTUPKEUs0NoRBMSNPKy10lcN3xiR
165l+trKPRrx/rcZwlL0f+XpeqyXZeoM8lILNoN+tHMB/ocb9J2vUhwJSfEpHPOG2v6tMtfi9xHS
UHRSpjv1y9OAS3u0C8LJEJ1LwxbRWJjvp3aHZHQKPiR6rmVxQK5dyI9T9qZI9z+/qMthKavyXAQW
Ydewmp9zvifcVZEeaNVcESB1S56WdHEHR+fkaMMwkDDUuzLpabp3PEEIunbQvux1fl5fRdkjIslG
BP91gcbNb6r92NZUaI63KV40zbMad3T1wqf6ldxmttb+6QCRQUI2qpuscqDT5rT4vJ8fxGcP7Ms6
9nkjSMkUmoiYk85WVDHr8krt+5oKZa08kfI1/TbzTcF4xyb1H+9yRQShTzXSSPeW6QWGi0umLtZN
4RmVH1tebT3Qt5AO2jbHRvt0WufjIfjTeJYv3iCWolgABpbaJ5p+9j5H3RfkTUQvxoCv9rfeCnfW
gNRooTk//7TL48f808i71ZDLQHU5P2j1hVSYcS7WhyRw51qwdkJ/7EbR7ajQpNeSB40qwNFvHdNc
HYX1QESVF6irJPDq9E7d0I44Pv18S5cVR26JzjvJb4xDXKVnJfL+KB6tLpVrOIaja6B8Sttnq7s1
dNBgS6N9GevbU/CO/yu5TRG0BHtdvdeMtSgKboHEqXtIKdBm6p8Qq3LWuTP4bT56I1QRnd6kD4HJ
oWhvA+QhefwuBuhzd7VKOhu6GPkxbO4hSqbUl5nateqRwvAxpONSwQC88l1d6jVlKDpEsYjU4qGy
ngv/xMKS9eDEAMvi59Ydw72ETt3TSjczCfSa3qsgWqgiHzeroNm9UL8pJ+KdHgBWqfF20m/G4QDK
+Ofnf9krP7ursxNpPPaFOhRqdUgkf8rsFi7kMld24bieTeIu4Cqfp6mtamGZgUA4elPsXrmFecE/
G3BfHszZyB9MKQjDhFugiBfdtT5c5IMMF2WhU0UBZ6fblhO+X7noRY+ej41tKmA4Q2OMnwMeCHJW
xE5mlAviTUSqxOjNdE/wNzyCwk/U2/GEKKveNWzC6NF6p8EOPWvs7J/v47IwLSMF5VaAwcNal7S5
/vjPuUQcEYrGSV0fiKQ76pyD3LDwu9ppkxXCMGKU8RNKS7JHe/93oh0CEBRRADh5OXraE4TDyq/C
X5GKwO3nG9PnF3/2VuCKgMhV+WjJDDzbSejGqSMqr6kPxQeb9MHp37SM0IE9C5v0AE1kOVWMV7oo
ya5qX2X9NkePDUf9EBGNfFocB1oGHhicECB368bRpthLzxNj2KAXMDY3MtKrLLxPVcCcG7l6JdUi
odQJsCXf6ECmIqfSXREbavGuilBsy5Wa7EYRJF7zrIMaGikSaMaij3eVvrX0OxHTaDQRUURRBetZ
HD4Ppcf6Cn3jqqXpyrMxztokkyiJo4nfm7UK8AadUyhHn+tDKmxRx5NMG3vxdJCi5zn5zw4WtYhB
C+21ULyNui9hIsdYqPRX39plPBAHBljV1NI+Y5vPqwWyNQZHbJ5IsEOK49AEI1uiChIyfzJ5e/lp
A/E5BDyOZamubzBAygOcztK9Jsj+Zq3hTmQWGTC1UFzPd1gqKWpKn2azXJf0U/24kvg49ihyYCxE
d7S0cAFx2BrWhDBwVmEFJT8vP9rHB9mJ19n1HHrz8q3Nd4QCE4fENzr+QS9GS5oQEMu+sSsarxB3
VbiPxNtyvG+mnSg84y1Q0KEJt9juiuqP5JzuswnGy4KdKwtIsA5L/+hSqWIjd7yzArvR7+qjJ3ZL
NAo1jEHB1ogBTh/CBBY4NklbA5CPoOXZ2HC6PZXLEAKvYDjzPN/HM66vpegsOcF9+KdE2VXf5XAD
yRPHvxTOckgGGMalTr+to/sBtWcDRopkBUEjQeulJZ+5dI4qpL3FiHdyXNdo/sObajduokcEizIn
/n55dK55dL9ZNXiUFDJp7dKeuTDQndqw1c0kEUEdBWs4vImFd30xISRBYb+c0bDVHdG1Na4alKqv
V69/Wc7RJYyzoJoJJ0RUc76YCrFy7IygGvcdXP3ML6R1jPIVGUVY06HC6jBsTGqXqNBSosyWtIny
VXkkhX6vd3vyJdGktUBeyl9G/0gScNNgT5tPxKLiiKhHXDJBq9+UBmlPIBbqVrDRn8Ydr6z3Mtot
OYQv8E7SgrMLdGu7vzs+lB9UF9viMeRIXRMwP4enaVhi0DhG9kjfMXYVw1aPtzW9dvl+KmaK4Niv
o3SrfkIUqOwffcoaCKhP1FAUMj2liF6AskuLdSc+YlukFno7JdvS9JCF0wtWm52uYDbLb0cgTqTB
sa951DFVEsIAxST4k8V+dfLzDTlpyMwQgdM/bu+jdIPWRz3dwRHUx/cRrknXLXWJZYe4tMpQ0GJG
yIAZl428ULmZyDj6fWwbPb5fNqnUokNWZZ2MJbnulzIVJYKKx8JL0u0pPRjRXa9uazXy1PL5aDwA
o+FPw05MbtGVPe1lg+nzSzBnEDDF0YsFtB4lK4lO7bifS6P1Ugq2cM8dTAqnZW3eUvyHGkru6v24
VI7+z2vkpefx7NrzzuafxbvXs1BskQzvB3MnBGsRkNtKyfaxV0deBmgpeosLN0btKAPIunLti9ns
7NpnxxThKPSBVXHtxkVO29UryZMBDtgndUW7NEKKs1be0hRZB+vMtbLV5TozX53Br2PtpT16rv1H
Z1ElXVCPVBunOS26fQW5gc0+QjNUkllJYq0rernpQD3m3Eso+o3g/fwELksLZ/dw9vRjPbHqyTjN
T6CQfzXDa0wqGWC9Zh1oG6RVaM6nfTZslcDpxNm2biZe0dIWA3oyGnRByd5ITvfx36tr30WtiTtD
LT3vLM3P9KGv34XK4ndSk2S+M5UeFO4TYKY+piNlZSCjVJeD5ZnUyztUbNuK0MCtkK3DdiPjEgn6
p0B6S+prothr9zR/T/98q1ofG5Gac0/B6/hxWklLwc6XIE8nl2LDVeny5Qpx9gjONvVNIUhGVn4+
guOB1PCtEdhF/Ie5i1ibwkm0FcYDWuWVDxfm6qQwb06/bF7nq9Nd0pD/Aj46L4Olen46ST2fZ+ep
wAxMJ7JW0IBqxW2R7szwn5q0B7/p/Kx1qSdTBtNpqk//Q1nj652c17+UY6NmucJCRaMS4QD+Zgk4
FCLaiW19uRF3KBbzj/gdJ/BC9MTA16oF0Pc/P4+Vb2eqfx7IedJGRoz2UJ54ICcnexPpTBCfbpfP
v0+uGLm4nAqqg//fr8Gav8l/vrmjlplRmXJVTnbmPtIostvHZpHfHZecvV+N22Cp3wN2ttDWUDpF
sLm8tlW4ZEWevYDzA1Z77MdI4AWU461oGy8EgQ5ozu1R92YY0C7Zgyr9RfsJdwV7Yly/hKnRGmix
bGd3hde/J9IiIHh0uKJxudTnnd3Z2fylFJV4MmPujHDyjhPW6Y+B/vMPLh5fd2h3pBjhcZtYOifP
YqkfrnwSV8aIdbaADGWrZ/18eRw0aMFZRPSPlp/vhqM9viXr8JHwepokYrOEwpd5oSf6V/tX388T
/x2p1tm0VLSjLhgn7kL1+3Q9kCWgLlTQoc7pvR0WqGNB9oKLIJvSxVoYGPurcQJzhelyroCEK2ps
ai98hUUq1klmluNeJtUbgUWzqgCdobEob9jPW24ofcTJkhQfOxGxOXmABUhpz4H5cPojlLu+cvL+
f3wX/72hs0eSK42pdAY3REMvX0EKPnGKxqIa/s0Ej6IIhGi0krf4AnGDOMRwXPkw5j//4oFActDx
0aK9Ol/bw4IQu1Dn+jEC0RF5H6yGRber9v+hSDoxUT2djwbRgxB4deqeP7ufrn42KiK9bftmnEcF
qtXGnTTGAeACvbCnJcA08GgUp4lcqm7MfIWu++cff0m9ngelOid68U8ds+nXKSuv2qrLQmwBuEwl
P+38GhuLDbOuWMG9Fyna9k9N/jYETgguU7gR+4f+tEtxeVsPkYNnA13A6GJYg4eL220Pt1K3vBSd
qG4b0e9auT92T3o8h7T+bjZC7BKh9vNP+H6u/+9POK9OSEYuZWIoDHu8L+qH5Ih/lWI5LOhVzwez
+oCWVdfX6hUo8yUylSdHShHxjqION/X8SMZWiK6CYA57M4WOLNtl5aDDaGh9ECdyZKvDafcorBpj
GQrbttgSlgQAywmoDzmal9OIQt2HFr51SKAtqYtrAIjL4+akXiHSfLt51TXUfBja5lj7s5qzZPGS
rU4f9iUgBritybIGjkmWqrpFewVfh6Kf9vp/48x/TSTOyF5+1W09f8rnn/q8gcYNQo2E/Nev39o4
mnmmttKwPxa3iO2HjfxBNSJt9nK9MIkyUd57XMP5Qeg+yul34gOUVJp3qeQh9TdSvxWBiow3DUe1
K1/QRXFU52hPnZp52TAk3EJfb0w0MhXpOus2mtTeNcqd+pg69TvToWCjPpP8MHJxayar2j/iFkG1
9nzlDi4fzVxcwKCEgQtH/+f5/5+dg5hVkiIHn9tHHEqKRLFlIYOlWEmz8yCY7hsFDxnV6Kuz3+X8
8/XKZ7OvlOpxrohcWbrXUa5s2CqEutP8LZ9x3rb2sX2RFyXOx801H+I3S6FMRup8cKBDzaHqbMsc
hBbphqdo3g+k3SKTiIaYnHHbonqVV3MZIXfbzMYgQnnn2pHlctIAPEVjiDGsYpy7yJEpW/XUnyQ5
vZd9JjktedRkkOogwpwOydQsOZ/Xm2vnyMu8iLPLnj1tMwxzvSiU9F7fq6/hE1hNlhuqclLqgfrs
/pBoA2gc1fG2u6+Pbo57WHdg0Ym3Ofx8XKEGFM5wk/xSl1cNWxfr4Oe90SWb4ZJzdeHrKFAzyRJO
DTA2qKkasN+WOnih8SAsFgG7aB9TwVeOj83pQGyiymmCPkGypplQh+44LdPW74tbicbpcF+J20i5
6TRI2oT0bFp9MVBoehJ+zyH2H0btzFzTBMXbwrwLPPFFk/zx9CL1j321jXLQzca7jkS298wIJi7/
Vil/kEwuwumuphhTAvc4Ds/ES4zDcwQJtX1odniWx/fiXSnx010rfFzsHXk0TKCz9R7YzMVcPw6T
GlUDhB1xDSWCVG5Umf3TOLpM/E/Ry/g3dDU3f8smLxfuI/jSV8mLl6Pl8xZ0mWQKFYrXeeMkKCpp
7JUku+9trV4eTbsArsCDdFvywA1bRPhnOOQKZfZpf7yeB/39E/jv5c+2KV2hBZ0gCul9s/4Uy2e3
EjFLr9Nz+EjN8IYRg0J9epK2xb34HNxea88Y165/tntvq7azKpVQPCi5wdrEAF7BzEKn4Ham32KU
Q4GWLaXokWwsEgqUE7tWcdvI+8lTTuuSRn6HyMaeOPLc4XfXS68/1PfHWUyUPSriokRZCLBVnQnn
bW+bomekrgqY13ojEwxPmDUsjMNRJwcOJwxlReqg3WYi5yBcjHfUH7Xhpun3VutNBxqbwS49TG8R
qo/qJs5uTWLR0vRJgMU43El4sWiI70r8ueU7nE692SrVIieg5udV5dKld/bNnM02Y1rp3dik2X32
0WfuuE6SNeHQ2UI/PaaGO9GbYkPwNDyUO+l5oD4r0GvjwLomwrXBzYqIr56BvyWxmg9UiI18Y/nw
fuzIRVS2Mi33mk/j+69cRmUpw6km5utsJS7CvjkWEl95+aL6oi26pgrclnQtlgRtD5IJkP8v3spB
W4nXNnQXK+H8tP659tnpfbJYBceUp3XiaPiYPMvb1hU/rCN8U1zfBd01+VHCdIFQAWxpD0ZiUdxA
Op4JP5J5ozKhJeLi2tZAnafdL7ums9s6m5bbshGySuSRqD4EtQwPxQLQL4no5geZnbNvX7V14V78
EGvIjsFHZczwq4rbVXemenfC+1ragrQWoVsB1LSc/0Paey05qnVd2ldEBN6c4uRNSulPiKw0OIHw
Aq6+H3J3/F2lrL/UX/TBe7DfvSMSwWIx15xjPKPrPjpgeaqf+Zyn4hrO1047nT1U7zmZHul5cbHu
+s/b7p+f4ofpp5CdppFpYDEEvnqJmYbWiXyJ2MNwEyTxg1ofhmEXVj6m2wrpEA1l/AfvvVuCrHaS
xOaWtq9wZQMFmDw/OHkpX0syGUKQRXMB+28wN9SlMGnLfCFyCtskuxKmNYwPdJTFSsqxfWzDvUTo
OfLyC+Bqu8AoiZRFdaNPafHvF+6vn3eYlvwyjtdUF9Mu9lsZN2hJ0adpcDq2mi0zWmeQvM5f5NAR
znOjgWRjp0zBeLUEKjkks3aIEcVwRqddn3BGhqV35gQc0hXKDa+13ODt3xf4UxXI+J+AB4v5O4G5
WMP+vMCLoly6XkpOx3x9eRSQwySfUe/3zX2JtLow8BSHu+E8qy2Qhc8taJkUPMVQbKXoTW8YfoM8
/VVX++B8bE4vbfDM1zD1unmL/dVpzbmO2FwXF2l1X4pbKHL5sIiNr1S4Y114OrmVNY9IdNuKyZ3C
Y3iq8mUpPUnIcbJHtXCj12jz71/8s2tuGBw2JgWQwYmMdPc/f3FyTuVxqKLkmFPba5CIp+FmGj1b
qaM/js/68rxM6ZGOriB60it5RACoaEtVn7B1tIfsWP8iEeHGNU07yZ+v9HRNJhM9+HwaafN/XtMY
GeYQFHnCx2yy8OautIqOuUn7J5zRlwM6m63b9QRQbJ+UxXCn3RsfJBLcuIqf9d6fV3G132X1eLKs
Cmg7fmjIu0TKXNCe3XOHykeOo+ongwNogYY3+Mn8fM/bY0Ubpgjms/icUWa8QQGZ3ToVKNNv/9e9
uXpeochpe7wUybHkA+WSfP5mHClEJT+ed8fcDxYi6QzA9rcRxqK7izlDe346r8al9TDSs0q8ZbTR
Sx8jD3ZRnF83btrPOsTQJR6apLOHIf6+eoHEU5brsFqSowgz2cm+YnUmxOSuemE6HzFqDD5KFhqt
hG8xMWSOicMRJaj81aRLlYSUyrYr2IKqU+mu/Mt6KW90Q9Tp1HR9/2hYQQ3TdXS/1zZxK25VQ8sh
kpqY4Ix5EG4CbMWNK/QrYzhCp/VUujvjkUwBpth0xcmUZTbTU6og2hgWkYmob0XxI2P7GxcdUOXa
L7Kl0KNrWWvFFBUrl7u23I3hXZUdDXD/zSHdhw7MUbcTPuJ8IfR8fzxuDZrqf9//b9nyv37e1asT
ZZkVl8GF+x8vyoubYY5ELGM6ajpnAetvwPDb1BOhKauLCs+md36LV8YT5DS38IbBH97xjgy9bxoP
6lGBwup1y/Zs689wl9jfzo4owE4gkSqYIAoRvr1bEijlhwSeHQliFgd6nZMWNpc/3/4qCQrLGCSY
scfGWGSaT9eBHlL/zJuXk+7zZYSutaNSRWoAwJQmxCMIXlS4DXnyFWLcj245Otay36L7Mbe69+9b
/FOZenV9U7fkt4+Ylly0oezl5DgVud754orQFJOF8HzZBHt5v9+TqdPCNbQQi0Gedck8u+2lV370
ZK6u4vpFs4RQSUzu0mkR7RWiuXbwoLT+SMk6vst3Fn1HO/RxkmICAKdFobort9o8fQDhWUYPl9Aj
cdAQadjMNXhsOJqszQghLpyo14VHXJcJQ/zG1PGvX5vfnu21ofwktGGlZ9y7RnJ7gDN4nMvN5StU
liHCGpdv5UpeyMaiyWYdS5cPq+6S4ru4rItlNTttIEfceJp/209/v6KrFyZphykRhitKFuVjsMHT
IZV3krmgMPGzTTjLoJRzkqT7krnNo/SIKPM7Muz/8TKuPjaGfrEMQMrJMdjAgrknOTh21K/h0SIR
MIZIDJktbJdg2V3MXBv9ICxuzc//0vLhvTMUVUV7CwvoWnqr04rSc407wehF89PRA1NEvptqFyQW
ssAqu75X58bi378ci9/PHZmmJ9975rIkS16rkJVKSIAjSfGxr7xeWsvVoTDfMOLGZ1eaVK4ecNdg
tAPEQzRcDvpjB4ju8bRrVrig0b0UgROVT3F3xwads2jQv5DFU8xY6CjJdJKwUBK/DhJzVavxEeL0
GTnoMwQyRCKfkCau8edSbvJ/KIdSsGE+gCj44D+sEW2/shnGll1Bnm+2pkkAC2yjRdjPuvNSN1Ds
WI8JZ+Nf52CJditbJ28SoZfwU2aq6CqpiyIrSl2BRM7LjFzOol8WhpeJ90br1daqydettmyLJ9Pg
g+3iKiL6NeBAfAGe6VL2W9VOz91emFlcsTAblRu72d/qiT/u/tUZWJG7Jq1rLT42PhsIqt9KI8lh
3NbKkgNGJJFgRK6LsQweORxLDtmPyJcAUKLO0zI3ITQOmB6iXGLhKtGLSp8TPafQAMby/laX46c6
diK6/rZUrj4Ngyk256Q14mNtEs7u9GT4PDbkucYHOqPtuo9mYBEDMnZyVKS28Arbuy5f2tGXxW0w
+KPhCjOqnrkY3NjYtL8Ui39c2dVHIcj7wYhlJT5eChYhwAs4obYqeGioQ9w9zXsmOiECLThaT7RE
pPrYng/ReWFJOEKc8FPeX17SzXlDXnz5qRKa/CAv8i8Q4t0XGKMqBjcO5yj3xdHXu9kQrSLycQsn
2xUMTTirpXYDhzR0UxiJtghM4/IoFlgp5xbahv/5VGx6DpimgGdMtKBrVJDVpdKY1WZ8JJa31SeY
T0WylUu2t2U9WOL2Imw7k0MmE2u0r8zLL/OUYRMBV28nF8dfSzQzjn8ViQPMQsV8xoaPIPY1GZy0
3oTp9MG6TywnWSFTfbnV9/nLOdswZJEIcFOnAvyBPTMHtROTuoqPHYo9HXytbw7z08lPlHVx8qtm
SaqtqbuWtQk4OhtuCa+ZGL8O36Yr3YM16TwSE+NPlc8r7cV8S7qtVCEmmhH4J1eLE2Ec9xKASmUa
ESQwbPAcs1w1f6TNFB6M72lpsrGUo/AR9Utsy//eVH+aVnhAv/3C7zvwW42SF0lTJkIbH1HBFQqO
1HWgrlQUf/qc33ZW/Yv2PDBp61Y0vHoJSYxDcmqYuyl743nq8zWJ01nkN3r6ugi8S7Epkrl2mg3h
u5YvBfk1NndhvutbX/MmMSE+N9zyqh08kQVSIf4T5vzTcF4Ygj0JL2/Rqv5WhaFqZiKFbF8htu1q
KxgDLVWrSx4TqYWwcQ81jKac089NPtv9rBZXdBLeW3f0Mr9LvaTwBTSHom2ON2619LP/xK3+7UKu
3/za0M+nvGBPwp2kOhx2wG07tTvZTkCF8v7dkijc/JNXtV+h6KFkTn+ScEEodf55Bg9gGd9PlHHi
bm92l3+azqfl9H9+4/fD+G05NcR4R4V2jo88VaYtywvAyafw1XSFt3E+ujDCmATmX4HiJVM0nuIQ
cUmZQpKLkeCEcvQbvUjlxk2/7hCoYyCO5ySLjwm9CGZD7BsqyNzWmcrfCtWrh6bK+qWRXQV7mFDO
Zps1OwUUbH+AzU7EDZhMGpTluwiRmJWqPFiyLwPM1GdhgiDsdh7BT2Xq1U28KvFEK8f5FPPULk6+
qPbRO4g7p3P6L9Vn75vh87opN/v7SqG3A8oUceYPW8upGSMzNc+IxX3FV2J3eBjnk4sHx+WnMQ1M
b+k1fuqrpl/521+8+pVVpolKlBQRvZtgpjoo5kP/1DnNBzDuii+BuGN0a5m2/jhspCeorhg3aI/5
3YaA6FSrMM2itd6FN2eLqP3+UmhiLxOxvE2ut+v5eiwIOTTzdgrnSnU/ajw8NqTOoCyIKFbKubYD
1UfrV4rJ/MgJ6qavelfEniY+9XA58cdR1zHksJySsrMEpgg3TSaAx4sB/WfuJSJByk4Zk44PhTU/
KzMj8y+IuFodYf4qnP6dR9rfqK5Pwa/yYH4yYUmhh69GdDvqPBiWwYu6CBf0uETOkJpXia8aJLLm
foydk+gNxqHPlpXu8z3pT8sxnedI6ilyUZk07YNCAiP6nOdyMT72mzLdGaTQJGi7NSiIpT9I7yqh
DsaevKvMmJW5346rani7cJHh/tQ8NubqXO50c27WczMiEXZ2m677kzQ1rQ+Ylzhtp2P+dY9bbIK8
KXIjOp7MmcJXhXPoVyJzy5wSqX7lJGtxmUN60ZBr87s8dBjjE9TdRrTV+/pZuLtMCiDPGltO3xuS
EqesI4DVzr+/oN+g8KtGCkZgGfI9wRlc7FWfrRhaWCOjyDp+7kOvQYu4HJ9x9xT1PFEfedpW5OXC
Q7yqduOvs/gM4kzeK6/GnUYkMYGR6RrzYkRU2cvIFj1OdKqiQBZP99C/zIV12vr/vuK/Fscy3XVe
P15AVbx68/SsGgSZvLCjvqGSNwAYEY0xeuXytGM+ROEOWVt+Tw6ybFeP5k5nvHWnLc8uu1/SOxmW
BgrRX/++qL+M2Lgek1Yb3F0TPf7VbbQGWSpTPY6PypFOiU6ThmaSNMvku+ErfoSOz2Hu3AAb96gO
wZp2IEB2xnbYUThBK8BQoJ2WgPbIwIs752wtutquKcTCWWS6xdt/ER//c2Msi5TlKSqkEEIbuz4K
m51Wy4GlxnD0IU7Yyrv1XuIMtLPUrYiBhZc1j96Ur7LxxrfzIuN1hX5ZOOI8PMbSjRPaTy4nF6PS
UMWqqwAruA7qE7O4NyJDjI/D0lxWLzmacETaNPMsZ8Dg0f5qxbmIPfBRfWg32UPFtKHAZozv7C3f
KpEzSsuKxvTzMGwTxCsfzZcM2HCBpbhfVNjsaxKpPRMp+l7CMDsZU269S3/puZIzKOMd1PC5omT8
s2Nmar1eN+kQH/XX82O2LQmV+WRfzePZgOwZf1e44m0SH8K7ZiXf5yRQWnaULDiWB4yA0JsSCcU4
6OSoz9bS9PWnPJ0RgtrjQc2eT58l/p7c6W/Iwn5K/6b7btF20SdnKHGif1611HWZriYXip6eAIbQ
TQgsQ5NBHDECXcuOmY4Yz+dDt6tfTzsMyrnlX1Lq6VVMtk6xVEw/ardNstP35r34kRB+8tb6cbUh
xnogIUG3VYnd+Kk/pXanPmXJ3Y1X7y8dQoNsAcJFJk+1eX1IE2QpE1RViI5Ada2jTHRVOykBFMLJ
4X3s8giW5iLfUxIQddDYEcZowntyH6xwGe9lzZEO+3HGE4A9lWavYmcLuh1SXz2khQswBgqmPD+d
QQPY/77y7zt7vfcaloYgjzE3Q6Cr2r7Dnd02VRMfGW3UXBmfXWo8nTOZPWzTZfow7PFawWOaNgkS
fU++YbgtXuVncz0xVEkoklbUcN/KKK+6sdH+bYSABg0KkyiypFHqXS2MQusLQbKi43fSjmAsEpDr
ElHgbsTiSNwuX2creZav0y29k9FFYJ4XC4TMIyDcnpXtxxcvSDwrQgyRf0WBJ9I54qD4Zg2URk5l
uu1He5SfCAvSPo3SOQf2SNuPRCWaoJf5rZrtJzqXlW4RmoGEh7bfj/fzUp4vYiCV0VGcpYZLyqZ2
BH5HAwrWRr2MHzftV/bWnmeXxhf0XXvxFHUnaMtmGT0SkHNK52W9iJtFGXsyXEamcyCz0Wx708Fr
c2uC89fa//ervZLaBL2YGlrJ1YYs5naaIw8XNwdTRpTYa4HHn5wBpAavg3Ks6K4Q52vZguoj2mb7
Y6EQjWDGnEinLbJ/S1biSg8Zax400ZcJJSAx6payU/9bd4h6k1sMZYQssqutBEd3XYgGGabEfWSZ
V5Ggk6bzC1yeU7K+1IceUc6rinwkWJ5NhwQF0QMMzJjGPm8q/Lhk/yh+VjmTUKzeiL1bmy5cXE0A
xexG6jzSZhco7Pyeu/Mz49GC14GgJ0pNfTWSywPcATgQAwHZvdAuIwGeHmiIjpoSlwMjaTYIuMst
ehzcpaE2V5C1k616sNh1/cQTFucbdcFPvMj3kvv/7sj3EOi3E2U9joNZtNmUPhvMqnBlzKcj5Gll
bc7rdK89Gp+ET860W83m6Uvz584CHguNGEJuMqJ/UMrSoYrDThOgvi90QrI+jDnlkmvujAxnWjWz
bgvDxB9/0pyE0HxBTAwFEA2vBgxZWgh9OVb6IZtEHcqXjBILCV8kE71V+4m0P7XLs3CU9IMcHHFd
qDpNPk+sfdKBZICYrl4chGpK9bZQRyxCYLXVwqIYKlLVG3MetvAy4maTcJpfQFyd+Z+IEihcRMKL
ULilSfocrySxhJv4ga9SZxu8IRwBZcQsLpqKGM4appa0ngVPqbiGaOMCHYfUjal4YWjHiGWgxM99
v0jjWXLZNaABTXrSW1VbVzSnFXQm05zEmlHHi/SESTg8PU2HzMt5c4ITaz1H8Wa8PCjyDDWtLcf4
T3t6ZN1zKO0rc2XES/GyL4PFCeZstk/ij/yWyPunTGh6DAbTcQpj0/wh5A/7suxMcdQPMMnb0zGa
sXmTLOJIq9TjOBqvAE4P2+xOvsArLp1+bUqzzpqdXmgh34WKH782vyR5btyRrBPyukJOvdhRNh+O
pV8Hs7Jzurvg1yWa4R27rS/82V+eLh85MG1XDtA/Fm4WR4VxCVgkF0dE6MN0GhAOWVxR5wSbk+pZ
8XrEnkHkG3R80e07IlzJrin1JynbjPSE+3EdRAutXGJ/TJNH4O0nXJHP+Rb814ry/KHZqCP7gN+n
MwAvXeHH+aY2l91ll4z3lfxM+A1sIq3bGeNMD2YndRnos6xYRHz2YM3eDH5WfxzXv38yhQvfJjg1
14QuIzNCQwp0fvLSQJvCC1E6dBKKhX4nxwszcjJO5GyCuV3ktnp2spOLNKcgxghWJj2E0Oa8BcKE
EfFIHpDPDll5wkxdie2T3JHSBxcC/otTvA7H7jC4ARWmXx1EIImzm6GBP4ZcVz/m6nAWn+LsgjlU
P9Qe0x0oYSQI69Ri7njeMb3Nc9/Q8ZlhBZy3xPlsra9zczdgIK+Wl8SPDLQGNg6J2b8rLUw81xui
ybkCiwbdPTg0P1rhg4mI6XQ+a9+vhVcLwGV9SfA1ait0YNv2CQRssglFuzEgF/ohn5HQrbu3RDuY
8CRUXyEwutgitj0FmyTvnDamUw6xk07zuNMWxot1Hzyg/xCDfcKnKAOvHmyy4VWlcyHqqzwCf+Ga
rdvJnpFOORcj3IQj6NZO5RhjR28vRToXqzmH/Uh4asDT7gNEbDj4IWoNdqHZ5g5QEVb9lgEfUoXy
HX7nuC0XotvcESA1eFblr9k8QXUxoSMaY4Qv7qcL9V24YFL3GLKIIa5PghGpCGCNJI9gyk1zEgz3
Elkg4jE923k6h9xMzCQJO8+m7o13GuOc93ah9TaOUbr9fF8h7kbmEd3aMNlXbAlAhA2spJtxz+by
6pw6FkrYF/lGO1T7Uer/+RSv2/1VHifdKJy0A9rjIV70z0zT+RwAHqljh95+0RJs7pSggyNbuQf4
O1PccX1+m+IdUKe9iPKTmL0NyhZRC10CcMI9Ez4Yno37XkR+AZdtBSTPLbbqCnzDJPL0NMVF/pGr
E4x2AFv83n6kqNfm6ORa9xxNaP1UcopbsizjL99TwGSmriDfUX4GC0tDYNSg2rQDGOZJFsIjfSNj
SmAozCrrHlCdK8YDU6kBBytSQpiXrISzDwGF/nCQLPmIkm4RJPCZZ73BBHjWyB8tYzseFK1j0xEb
X82PeIAur8mRgK8Lz9UdUf98jYiU8HCHrlL6pBcpwboXiXmdC4/RV6s5w44VHnHHUamEs5iA4ylf
6HiOYNPgRQfYbOKdfBq1+8JcEV4FwAzbU3C4dXSVflqapgWBmo+ROpTTH549qx5FoxJ09RB+0XYJ
JSTLJcHDr3Xy1KlAGqQXi0UbIGeKoBEswQWc02UJNvNYlRsVfk3BFLiWX5TorVOdsXG0X3zKVxb9
rfMCVsx5TbMRXKR8bF+oOYmWRfHMpsvZXcpmLVEBkks0UApGD5kntwxtyp0wFShAIuDvQqp1TI3s
IzS4NqLTfHTG0anreUwfIN6H5Igo/TvVNKypzh9XprqVjXXT+gMnrOoY6o6sECvGhI18xfgJlK+E
UtJaBjCpWAuDzXZJOtdZ53vwaCT7JmIDWRraU9HQhapIwIHlrdnNi2zYRr2Lojl+b0G1kTZymmyf
T4/0oWjeOdJD/tmQtFDM0l9EEnH0F9pbB/Uf7REeFk8JfYWpm7RJrirE3OzOacu09YDtFt5s+hge
wlVyz3rUqqV+dyEqRPaw/eiOpm24E3W6T8NjNazBN4Ky1hUvBFKFjTydd5rfkfwWzdiVRjTMpm9B
z1O3qYSpXV8Wt3izPwWzV9d+9V3TrTw9V6SDH/hi8DWjoReyL49+pi6NmgAbQrZXqJTh4+XNkeCO
socjmCBK82siF9+ix+brdOBpW1+S6Y5f/cWtF/oTyVfn0uOJqYBMjxjBL7C5jVVK4ubjWNrSQ4pC
TbbrRbGk5+YK65okLb4b5aK+NUr9CS6afqFMB5ODsciZYSpTfjupWEHV6zoGF8BFkTVLpXmC9wEE
0OP4lDmoDGLVHeJ1Bzm2cia4hhNXszPc2secf96pN7Z66Xu09ccRZroeGqkTQp8G5bXCssx1HaeL
pR/IDwNAe+I0kOUrIkutcmOM24GsoIGK/5liLlt2oE/gHOQgSGdaPVfktXDeGcTgOlZ6oAbhrK65
Mnmjc0h5SywqeQ1e0q21YyWuO5HhffEcyWy17klKbBriSLMrW4XVNTKrFzmBq33mZ6XhkbqiFVP+
Ha4IyMeiH42LhsT1Pn0OLx53St1L0ltoZfMsXuNmL0tlruSI64+So8C8w84m2AVl9TSkBfo9Mx1j
f1kNTGmIS04c+v0aQ90umkIby/JJS7bisBbyQ4l8TByAf2V2UzzAjrMzmZy+8kHDL52YXpd4YOoa
AWTdR83JSlVQBAlEZ2GCpYzoiZYy+8dzd2JFIno73avBvUZxG64uuupJj2yXt2W8Pwdz01Mkmlin
zwwy5fsr9/uqMpvCGgVzqgeDGTJGX1ZRWKOIQDjisdl0vnILeStP7+KPlfPb37xqnAihHipyycoZ
ZhM1GPMcVKF8MUgXgg5sQoA0T3y3Dillcu+Rheul0NONe4miAuXSjcrzb5sewwqZ5DPU9nzM/3yt
sunbXorcgIsj+ZKbgFRG6TSVfP0ESCM8/LTpuSTFbfpldkOuQ5zVX+4FMygqbl5r68dbdFLKptRS
UacRQDeFI5Ntai4nCEV6F3tb+j5Pf2gxhVB9lJJd0m5PuEBy5AXk9BGz6FApjdIbsX1J4LbRhxl+
mOeHzHo8a3sRPlT3VV8W9PhS1U0N75Tcg2YKxdUFNSEhnR3eb0jjM7N+GYEtZZStRDPI91WyYPBH
xKTfPJwjb1A+hvO92h2jfCvKW7V41ZGAFTPTnEk0cArcW+mRJEZbwimoVomXcRDHylKSSvTtQbJP
9FUUzTfFl5EgtRKNx0CUT17cyeWvMkndhkI7qN9i/kVuwaT1iQDRgcMnMWeo8jkY7xKCFQxPvKAa
jcleu6iOMDwb5HdLypPA9Ktf6vpon8bCtkiZGJbYDOt9jepJsaPOPY9oEixfl7y8dWtjqQaucXkZ
ociG80vp5Ze5dqNt/xOXwJvFRxSEpGWIunQ9cZKSuk10I6PfknG0WBv3/8UYkASAnI/lBQuJwYL5
HJCoMRXmtzysf321f7+Aq9fMkM56akpcgHzXufG8nJH7BifMZFKZEJBzS8303Sq7fq1Rs0uoYGAv
Ue39+SZF/diJZ4EGU3NyUmE/au8nIdvEeuFEGIZrh5OxU1UrgXNOqpqOeR9C8vbjvamFdkiH0dhZ
j+MbgMUiJH1TWJZ7IiZ86cZz+Rn0QMmO5grYqakCm71GEQp1eor7VNcOis6gYZ0AIm8EnxOuN0Iu
l+ZyMhNGtyStvcdDoZF+vW5E0rlozTpGNT/dt+k8TqpJpJSXblmu28Ifuk0euMD20HkcdXMWoJ19
IyRdlW1+SCTPBpXDgMNLy+mQU83ZmJcQvtGPP1h3xZY2MKezMMAR69ZU58KMGJ7AV+56NNAxhaFv
wN9E8UileJBXKYa2yDYANG96OnSMcG34l/W2l49B+2EYld2Qefw/3ycnyz0z3QkHyg388+m2fEby
sR1UwkOxaFqU1Z74hkqQZFUQiY8hEsipgCZGnPixz5v2oGnxXC0uao3JgU4MGKOOq1mHdSk1RQh6
9dCX85jDsL4yhS3FXQ0wx2mhIzCqQx/WOaXqkTXRv425G4suCkQSl12rvdHA/dn8x/8P103lyCPj
dLl+uxnVk/s+cj3ibFiGbz1NxEO1b2i61dKCEy+5KfMCgpTXeIgmUd+T3KXiuWbs/tL1TvVZf6T3
eMUVWKkS3sR2j1CptM+3olX/dgL740KvdoFuEC7lSeZC5Ve4G4xT2sfIIRFjCBex9sTZZ4LsaVT4
vsSlyNi+qFs8tdla9e7fS+jneId7ZtAzBH2Fb/SHcV02hhpPe6tRwRLN9jykntEuM/PZFBeBqtqt
sJci5Axuwfo6tk73PX0oP7snni+NlGcDBiX0Z7pivHKAmc6xJ43eufI0eWUSSnVjyV+bBCSQ4xS4
eNIUUmmNH4NLlnswGoV0OiiTp4HarnkvFkmwoNNnyN55pt6f39EWutEqMV3NgZCVndbyGq31Sluc
b4zfr7fz/301Ko4hin+qhas3QG70qrESgbCXRXagqUgXP+xt/cVwjBkEhpF++a0t/f/nb6LhADwz
KbeuzhyV3mjnUA9OvPRR5rdbsbS7wEVuKjycF7lXacd8c4uMJV0LSP77peCHIXlOyodr82Ol1jnR
c0V2EO/kJV2UtQakjvA3JPbwUD5iYgLwspOiaPlJiUnRyZs5rQ0kvrGXPdBVY0ufegL3WkSg+pY5
VM8HaTMi06nuojf1XghWxAQXskcVT5O6QJmNLoWjgJMHdjraYuhHijeGa/Mz7Oe65g6lH3YumLbk
YquPnPV51fFiE3bW4B3x6bJlMrUH2FTO5cJayTy6gpzwQySvJKwKsyhY1RSYxMOeHyIS4Ri8RpQj
qFr3Zefxn4VEe3nxPTETq4xPJQNadV5F81wldxVBDER+pxDmUreoq2OeH0DCkexTKVxOu6ewSe5g
tJMJnzsYZovJ8y58Sqi561XIREWoXi3lqUVuQfjzhdP9eLlrusX5Vk6jftX/++/J0cRlsqhKSEWu
imk9bMpmzE8n4Mz4pYx6niNpk6XN2CxHcGrp+lS+xMpypFHfaJ9m/V7onzLz5LZ+lMbSTVnWgk7c
zl6I6Z12NpCT9FTZHZ7LsnLqbCvXtozjsnf5MBujKybvcbvTyVfK5wpmCeQMCrh7m8iCE2YRjvCt
02OiRexHQ8hRUSDIxAbI71p3MBp/fDWi5xENnUHuWMs7nmflUuWLm+mR3WUXPiYpvrtPoFvz+FYE
xXV6/ffNmhSRTFMoEfVrZZeCsTMcM+10KD1zhlhdBymPpttclYaPw1POlgqSlG7q9aAmFZQ1FLQM
ZKAIZwZGkYsnItP3xHejKw1zFt0CzHTWA4XSfoGWZNHLaEqHY2ouZW0XQ/9MP1L1V2rVdso3OzO+
JPl16P4vxHXXU9X/fhqwnm9DE2j5q24MDaa8aBL9dJBoQSdzxN/11+gXe+tX/2s61inZl3XHaM+/
6eK5Olv+95epEKbp6pTjdbVjxae2sNTMOB3ir/CtWPAi7k5PEXisrT5P/Vssluuv648/d1UVGZIQ
1UZpnjg+R/vJmTvdWxQAXimvJNEWHHrSvuJJumMSv1D6qTa/rXXVpm/4b8XR/74K5EF8sWi0Xh/i
2yDsxLq3ToQVSM8pWMtxLl7wBYR39cP51frVWh78YTrTyQd5qZNU6FS6I6gLUj2RNJp7+QV/+xtJ
jmBekHURBgJef5azpTyFLBubIxKbi/ASR/bFhJCx7SB3F25rEextpzt2qUZ3bmPDrzsF//0wU1EU
+b/wpqv9pGvEpJUbvj/qzFxmBABMejMG1lJJ/oYDzTqD8+Gk6w5rvuIwOe8p0XmVtcWwulUOXOvf
ri/m2rErB+fO6pqOTN7Qq+Q1qNbInJ+0T5kFRntL9GrR6fTZGe5w5/X02IGwbSKElhfZj1yIx2w0
OMVO+Pco3yn8jGYdWr+Er5N6x1bViTs1slMXOLbefimqmxmkK5leUDnBW1s+JTfdM1cG1+8fhKkd
Xg79XgCDVxWFUOpWX17q0yH9ovW+ACXU/2rwF3duxvFQ8svLQgwX9Wk7Ep5NotPs4gd2MpfIRWqZ
2m75FYG5DLP75GFUQBDZqrIpboGvrjsk01Vq/A+jD68zo8GrNWDCJzMswUypBsg7mYD/SjQtAI0W
3Wu3IjX9xNGeI9ecjkNlOtiUhC9qAge9HjNEPv6E1pKjdKt18/28r9663y/sWjqilb3QaHWUkQVL
Qg7dTWueSjtQyxMRJZ1jRqBDfEjXEC1qn1xthsCbS2EHHyU6iLz/6LONJP2Cb2A1c0EhXf5pyFwE
2AWohlpFBLMMT15XkPQ3I3uh2adeuokdVnh7aN8tbalKq0Nl3unhxA0OnHHyvNVHlW6jzEsaRuik
Pjlan1PFNmVaxa6WPRcoDM68I07FURICLVOOXd/sw2aXdRsz10gZ4y/0X8IsWVbEs+oASE8878By
TXVHMMzIuTh/LpVuISHBq+sntdCdTsQYepKdWH2QxMLOLl9j80pAcBhwvcOyH8A/n4lhYJsIv/Jo
PsipLZv2bZ/Btar7e7HQaoGdQWQnw7mr7V/HiNM2eZwdemD1vuwNvIyaS40nhz7yN7VFwXdHioaa
T3NavgvcB1WAlG6eMA/p9dwAZumAtSHKV7jcmWf3bPrCR0kKDNqsW3qsa2nBf5erUCqhBtKnc9Gf
h2qrqQpZz6jph/ZhrAiYitHikKVGpNG4ycKNYL1F6Rrn/rSWIvxFfhlN50n6BxEEawo6simq4qmp
V2q7uOSTL8pLBK+T704nmm+6aFMpWvH+LNJq7YVNcnJya21qs5SPEoNve5oDn9e39krpW010/XJI
v/2yq2OnJUhqELc8CMgQc8NY5sGdGC2Can+WNxeLxbpCbDVqj+aXRGdOXAanbamu+HYaogslZ6LI
9GyeDslGBHhcut1lk42z0bqz0JGb0zObQgr6GfEcVrDmZJh1toLq5LSUZWSjNgrGSvPDwYePT6nM
Ga0KtvgudcHPirtTSSRf7V0ke6ARihSvR3n6xWj1QhQahZPun4/G58lwMvI8tYXVkzozh2m1TO4I
FHnGUkhcYX+Zl6PbJDNZm8XCSujmHT6vhH7WK8Ne/YS3cFvqU6YxjDyg+0l/p1xeOlRlZx8fbt+4
0q0Qu78dnYge+D8L6mr9i7UeCg0Al4PIWRn6EJrN7H+Rd2a9cWNZtv4rjXynm/Nw0VXADQZjVAwK
zXohZA2c5+GQ/PX3ozOr2la60l1vDVygkJVOWRIjgjxnn73X+pZXbstVuEKDWOunGIquf8vkY/TG
FLE49LynWuc8skrsBRA5lcxf5pC/CtP5fPb/053+qVDK/UJvG82OKVHmjn+86pEkmAi+QZRWUuLK
0avcnFKL2EVQux53ty8t8ofkKr5Y+FWglU7LicxQxip+daMjCwjGr/PklDzU0fMZmJQ14tQXpix/
3bX45TP6aZfsZIXsujBILoSRlxmoK+crg0+4Tfk3BX7PTROvLQUeEzOcRYXG06JNsVAM8pq3PJ5E
uVo4Ooln89IHJPrtvegXFdrW65lJFa0wPLDCmgVTKpoaWL7OGM4j7dQpd8S/EZC3aZxfdDY+t2p/
/zR0RaaTNncTPkuymZOJODHM+EJlTiS4a62K67TYas5TKO7bAm3Wvm2PHReqXTIdoYFnId1MF/Kt
7y99Qgi7Aw9EGe91+ylG0mCcVWepcExSf9Fn+1kFOOuvZaJRyKH603xKE91gagRjXWaCyDbYaDaB
1Tuf437Cvpdgcon1tc4YkdDCGXVjuNOwscS2K3cZY0neUCWcF9RfXdcn9ce3d/D76/q0vtlGn+Ql
0a2X6TQ9Mm2end/lyvoqSXvaaoOJkHC2uiiwXBf1C+iNEY4RpTYuMzPfMsn/VcTiN7X35xWX8MCZ
m2Bx9P6sBg+S1qqjhifMfxZeddQ2PPu9h4xQO7YesuMdOhTGm+MDZ8nVXz8jP912MdZoCGJIDcVa
8eM+FgvFDlO1yC4SPv3XnuP9KF5UGXiFobvasm836WtIhKi5Jn9Os2+b7smM1lWw8dH/wFNGa75I
DYqiTWgri3QAf8Ht1ME3X9nA76vZKfCLS55Xws9v1/eX/MkuazbziSOuskt0jxmBMVNyrN/wVZs5
FMGNhHIGFTN9eQzhyMkdTyk3ZL2F9dpf1upGyo/VcFMnu2naJvK5VNcx3yqxXS3y7hQW36omILi9
IMz0F0/vZ3rZt3vv+0v/VBEHscgl1UmzyzdsvnJwdMLaCghfBsNL7MfjURxICcdEMyaLPD0Uj+Oj
Zi7g5rDS2/JV11wnxjthj/42KrcA7n/V2iBK6WfvLvYvQu4NDbXCp8KmrdRRjn1B0a6vBnYbZ6fq
jxMR5/TMF3JxNqeDEbzomUfVO5kxcjyBOfyszbolaZYBSTCHadZVt4l/1BieGBcYsEa9zbIbA90e
Mh36xCquwoJ8PpT3qAc8e+cUTxUaLDEwuO9kEuhhtHcX/JBlfUidrwWWgj7Fyvis6PfF5KFRHQhy
a5aIOokjzZhEN0D/XQtpMrIPb7p0kDub7TGdFoG2NENP6FeW9WiAZLsE7rAu7+sLqCj51Hs00q81
N2KOtU0/wJTk5d5AIp2FS/FoqkzW5Y2FyyjvvmoNRmRkzbMxO61f2/o1Vw4ifAHwr0qcZRSS39FX
n8MLYkHpelLRLEGE7kFnytM5EHvb2oYjp3dradUXvdoG7a7d6yeSwvHSYTJIOAH5Hrw65Pc4Mscn
W/MaBnFutJaKI6ckeO1gANodTpaF4UrXfb50yC1sQWJH6HUjL9Zvc8Zvzb3K/XOOiOEYxS9iBj7r
WX6/i7+7RT6toPXg9JNi8AD6z/1SglGeEcuGKQLtpRc+GVdQzYg8ZN47WztehHRCc9nCnyhdE6jZ
nbP81Sr2s2aOYX53RZ+KJ2FrfiwaVrF4W2/FWtsPX63YDXb5jQQ5fUFO80xYI3GARJ9uWcdrbCl/
vSr9dBE3oSwzcPgZtqzVzLHrfC7BwI+KMG5dn/sbDq+uuW3rxUxw+DC5t3bzVP2XQKmfdG95/f/8
5db8UH+nBWmdygiThHVFP3CIzF7EMe4WMce6ZBnrW5XSKw2eRAU/zU19V77RrqVrc6U/hAw+6Gz7
ezk6lf2BkNCJmiBeZw9//e7oP19V/vsCP02Y9WZQIyXLsgt6n2V0nJba0kAwUVyp2k04vQblpea4
bHsdNtjeC0GJkS4FmNqaWwMk4SJ7xLYZRUuaMsXThMiFp1zg31uMdJdjjlXXRvnc+xcr8lrDDfsN
HY2/fg0/3yq/e5M/tUb9zJmCcMg5oXL+dE6CzJuGhi3hzlq/ksW2CndquAuMB2FfjYAG/YvkPzbD
iuqZqhHc36sGBxvgCn7x2DzH8VnHekYar9ke++zScbj66yv+6T1JWWFhGZmDgz4XFmnYtt/Appfy
ldvCAt+F/plUck7ze+cuqpd4OwXhbjghOdZQZfz171fn4uHzTj1rzFCHA3/4E4VxDIXj+06cXWwa
kWgQQzfZlRK2h22i7jv9KBvA4LYBbLzaNVBPF4tjex+4+TX/8aYMKFafRlSaY7cS46+24nmr/dO1
GfMMmEqadsOnwkdqwsYIW465LWkB9gddVjXcDNWu1+8m1TOyg1V6CvHmMeoUrxxdtLedPptc6sBN
g60Fc4WT41NsPBTIwIrVMKxrjoa/mLz+/COkgkbiNedKf96OaytLyUSkNnSgT90qS6atOHBp4lVr
Q9vS93OZKHh+sZySvaasfsmB+cyc+LbYO99dwKfF3oit2LZizqUaBSJjKoz1hARSzuP0eqm2Fcqg
BZCSYPkrw8Mvf/OnRV2xq4QkFX6zuEY/lh2HbfPuGy65jjTlPAzMz9VNefiVr+yzPmB+weYslGA/
mbU/n7uWQtOLTorr9ALesSvOnQGPx7WKWxE/aIwnEzJVE4oYZDHxypxLhGHVGG4lbYjm1lKvnTZV
dSAYrB2XtDjS0ZWMRS1vw/KjDVZQqIPlrzxpP9uQuWScxg7GNMbMn+/luteiKpnS+ahllLfxcBPL
7DnqMqKLt02X8Q3JZGhLPqzxuc3fRX6CImQ2nuaaG0YFqQt9/heP/k92pB8u6VOR7jvCtkUjM82h
M6pdYfbQx+ekZajS0SmYOA/mtNZB4Csk67m+/1qRzeFQzeCBR0dJuJbphekabq3fUt9sDAqKB+n2
r6/yZ0/XD1f5qR6v9UDzuQ/mKUXA57dUp7tJckmd84m860gqziKvNHHs76Rx9z+IKP/JzOu734+3
7Md9u4q7sGpbfj+KUsCUI+d0r3oeQQ3N+SqkQK5mEA7S84GOH2rlR7q1Lzr5m0hp//qt+Exx+/22
5wRIs96esZmf6n67HqrOHztECvmTxm4V+ydb3DXdVZJi6dt0xV5ur+SX7hAujWOFkV734DdNR3DX
qnrs2rU5nbP4Drh3Hh2wxib1jmDaaBn8Mmn5Z50F8M+6jsSDtsKfhmZ6QgMZQnR8qYxFU97nw57s
VawD+C3iR3SM2FnlGG/uHoFMgDoLCspAZCA4km06kqXARHbxh+DiP1+H/xO8F+ffd47m7//Fn1+L
cjZ5hu2nP/79EL3WRVN8tP81f9s//9qP3/T3U/me37T1+3t7eCk//80fvpGf/8fvX760Lz/8AeJr
RA5h916Pl/emS9tvv4Qrnf/m//SL//H+7afcjuX73357LbqcuLbLexAV+W9/fGn79rff5oC5//z+
x//xteNLxreto680QdqX+vO3vL807d9+k4wvczou0SNzb0MDDslCIN7/8SUTSKsDVEizGBPNvte8
qNvwb79p5hfFMAguwdEwxx7a1ItN0f3jS4BAGE3Te0e+hanvHxf3w6f035/af6A5ORdR3ja8mE/3
PYFMyDwVZq8zUhyR/ueBt09NFxtl8cG4KdxO2/I2uyiPIEaclj72olya3luyy3ZAMK6UTVctmM2s
k421d/bju3HVv7Xb8twc89t0K53St/hNWRooDafQs15pyOEQfGk8qJLb0a08Z0OIEUsfZss94N83
pDEWqU4cVCh+rqud+RKe9Y9oUxyMK/UFPVWXIhxZqPf1bXvV7KQVyZwnDDGz8NpNt8m9el1eAQK4
jrfaqrjMJo/0PHrVNY7volvat5BbN2QxOKv8VFyLO4F8jYH+9XRlr4er7h7D/UU6aa/qTnfDFXTJ
K3OdHI1VRauk3QD53VlzUNZHfC4IDwqOGiZr/55ekUOvyP6QikWAqqF3gcXDokAgZy7wwBI0hPad
2diiPjlQeKByDKdqVzrnr90h2hHjuQuO4XncOafxnrfwitfwoXozeRqX5c6kUWvs8xO2GsBk6Y1/
q25RbFE8Nu4tJ3yPtjiEH+0KsqGLSeBo3/q7fJV4pO7NcVnMznJywgnIfDQ2xU5ZOSvJazcdlOYa
1pe095+tTbLWbyasX9cMklpj4a/ovjRuCTLUXCYyD9imCw/AQoOvqbIHDSLQhXFId2Fb7Kl8yuGK
/F1Epk/tDZ0nTXexYhqP01W2ia7LfbUGggcNdmMsZ2G+T52W8rbE25DqKdsU62Cv7vLb5hkh5ME+
8xsenBXTFOiXW8RqNm97so7I7LMuNAMJZ3oLHFd6SPYMU9b2x3ggKrh/cC4BOdDavr2pT3AtlHCN
7kaXNw4XClh4Ix9poXqIpNYIwlfdi70bd7BBl47pZXvlJN1wf/ZuFOanKNtYGDmKA9+/nKPEGbnt
UyiQqFcXJAijs2oWBIxd9+eIaRawjyNvGqNmUgU3IUZFeancDv4qzFdStiIWs7zqV7SFSP74aiwJ
GyCpFBpgcDhn7kJ3i0u8QvC9sjbp26q9hYRu3qswr+IDuZr27rnw0B4xPnc7t/FUT3J7i6uonrEh
7/NVeypY1vEL8yPeYm4jmRoHXquunExUSAnQjLmdX3crxXzskNQ67YekgqR2PlJ/j8fDZDalbQbt
0C7Orwh03QGvwqZa6sAqlq3sanf99XgDmR7rH87gbM9/IzSQSo6QkgYiYLgY7lLPVtxNXXgEa4+q
a2JbDfbGuKDYQ+6K6yU/Ky9S8zYMrhZ7mHcxVWswDRfRWX4UKFq6tUbUtboc+4X8ZCs3nR8S/7x3
XoKnAvsMQVTNSbKYjiC05sd5ANmrhTixgZED7hOBfhcTIK4qC5pMWeK2EnESQAHK6TnSZWT8i1gm
bCmvHzrLMy5YjLpo73j2Fb2xvQnxYeUP55x89K+CazI3FiyyCNfEngZc88QgeZF54lK5NtY/2mec
LTYOimVOkdSRDONwPytMvaEnFc+gQ5WcHINl6r/6UTpz4m66aZOF50FZtP1O9ZJ7rJbKk7631EN+
V2Xb7KF7iCbsrmToblDIUa6KtXyobdN9xsZM6EFzn4Qr07xvk5UjP2AlLjaCd4hJRUR/ZSnny+mR
/AZjWhemm2xH54We2XhDvLm9ETfixrrnM3Fzbo5je5FJ2ipn+Ey9a6+T5Y21VQwXMV3uMiQexVto
o+cgxXspHpoH+VoG5buSccxJK6qvdSe5G61b5nfS2b40mzcHnCdmsWVK9XGQ9BfrIEvA1h5htmPz
bVaGLw5KcMlXjILoNdIdf7a6uy5D2FNZa5Vc1KKn4fwau+M659NbWLRy6eoto4uAAGnixLIO8RKZ
aHjLz3lM3fA6xBtciBVMFYWW2w5oanlQnYP5NVvwY5eYnZ2UDYzHDu6gm5sPGs03bU08jYfiggZk
Gi3sg8h0FNUMFxcWnbv71CTrBUyH2S5U9P6Pcv6onOr2WeF823JDXzUfGlDYqnw16jvnZCR7VL8O
OSzrZeXhmj0ZuK4H9673PPGaNWRdkNNCwTrgBXoIJrypSorxtwTqwDrjlYeeKK41lC5SOyzWpYQv
XHc0nCh9+8SkvyOfWfDzhfna2Cixc6xT+spMsgcJp/ABA0hyQ3Aq3KA5SWVNAyjeMTxflm711b7Y
MyqSbEu4dS6aJ/Ur/2gP6W688k+0XZbVV+LTt/wqPlRakV56RVuiQV21AQjA4qw/h9vua8lTtqfV
exYbfW/QaEKOx4nvXFxBC6oehXFWNjP8Ql3xWhnRKCtrWPMvISjaDYIrP+RGK1ZoJbhXy4h4t4WF
R4VcyzkyhvDNnT/NzrGWPhEpnG8do/XlMGEo8/IM9+kSY2JhrXfhjpuMuxmqYUYc0qKj6n+xNyES
qmJl2nj/d357losdZzcG0m+A72R9/a2U+7eK2tsi43+f69Qf6tv1ezEXg83nv/S/sJidO8f/upiF
bNKIl/zl+1p2/o7fa1nV+cKIjEEdWvi5arRoSPxeyirOF8wNmGdmL97cPeArf1SyhFJ/sSwb8trc
Q6HUnQf/f5Sykmp+cea61yGICamcY+v/Ti1L6fyppzWj+xwqZtydzIdN41OXtZEs0cVdhgypycLE
lToxgb+LrbJ+krVeE9MiGyuYxphAbMs+I4nTw2Vqa6GyDNVapMuu7eTkqGn2oGyNTqEPW8S+Yu91
MxTmXhe+CEAvF0pyZ+eyru9Lydf6jVXFtbrPkzD7GNO+Dh+UAY1QGlrtrdykUQuzJsFQ2UVFg0W6
bPpbp+wM6wD/ua5dW9HIWuu7eIo2uY+OF9yAkRFd2eRkMaoprpiVbvc6wcm9sDmYiiww2NRDq3FD
IypgXKh0hZWusHJv0gPGVLbjo4brIijTnqkm2bCS8UdDNAwqkpnULnvtKlt6rGUdRa2SiIgUxkIO
40fNHrvihOKhkL2pbnWSuQx9VNYRlMw3SRijeYinLE3cUEsRHSt2EhrLJMzprk4iYoOUqgHtSR8H
bKNdnMQ3akToKGNuxuRrW6pAW+RNDNiBd9q+F2kziIdCdporQ01oLuWtTXay2Th0lJOyRLlUjUn+
5PRRZS/sWIqnpSh5G/exGKPy2Z4CK32J2qxJr4SBLuNF2E3aYMMnCPTdqEqTil+zu0pJXH5+Nd4n
jiCzzHXw3qa3ua0n/XYI0zk5Qfiajw2YiSSy166K2QClQNXPpaIL5SnTQ0t9EsoAyKfKgypc5cJQ
wk025fixRxHn1smXtBrgezIRlX6fMo55lW0/4qPq5qTBNOeegyBVQfxSwnbjDxWz9akcWM31JCwA
BFi1oOeSTQQiKQXnv0MCNjhYd4ZSrYzeDG6Eo3cEcoRW8BA0uvkmWVP2PgWVEm/4ICIOBqYo0pPf
NwStmZIaQYY0VOuo6gmKOJGJAmKlnhO5Y6vxKBZ1UzGqKXWrvNWNIGsO5oDnYVFZbZB5hVK19lFO
FaRnlqm3NnIV3bmVg350HodK6fUbNXfICnAcqRgfMkB5PZWnZGYc9SYFm6OZaxSJIh7GemWpod2v
fd8Ms12nmYZ9H9U9jk25ytNsnwRG+JjLbWS9ak1vhLsiyHKaKQZD121WVx3yySwY3zuBic8HqzDk
2CLHQEr8TZ6JuvyIgzKKj42uFcxTHSlttlpSZmCLjdG4m0a1wHU66NWLNBbNk6JNMkHI3ahVsWu0
bSu/jYZSokEbhya+kpq+rteqxTK2GdNuaPaZaJpsHaddCiK57gq7cis4CN06cRRfW49mrxueUwVt
f8q7MRc35hRzdq0m3Yz2Td+UxYYmslXztDWjhh/U90vNCzPDniA1+mH/rKcsXFtZK0kFEHY6Gcs0
Lpo3py/D9DUz2kw+W44uo4K06hzSYd8GVY1nve+hfPHTpiepziQf4EE0wvToOxHHaI70RGzVPNLs
JzlIc3T3cRYGAH70QMqk60zJQtQVRhRd60qWd5spM8vnUhgi28VBjnm9rUqBKk3uGzACaZJB2E0i
iFljG9jIQoWa2ek2VUdIBWMxaIg1RR9A5YnjClCvnQt/JzcRFXvnS9LA2iXK0kv8UC5uKlkO/UWo
1f2Nk9uFdO6TAnOp1Q491W8SZUy2fTl3vMi09QezMckNGsNC9deiUbE/1l2oO7xXPLDeYPhW7zpy
QRyT3o5ZuEnJv8oOeKNqkO0TflKO6FHRrTqnsydaN2Ppi51hFX3lv1opz62FSUbNE9neDFMp2RyA
RD/qiqc449TSFI0avzNd3elGBudJoXd3eZRK9VXdCqB+UZD7vAKlrh99KWLMWAkVL43SFOCJJynh
aTCcCkNMVAacjS057ZBiS0k24r+xgakJa7hJpRnpk4ejGbnBGCX0OEZaka5QzDI7hE09wtKfrOGp
z6oeNIIkR+2VX9TGg9wo+q2sB+W1VPtIClM1AOVBp7OOYRPkqAXGSOonTBgZFbpfJRRUeiqpvlsl
LK0bPkfdWhFgHOHVbypW97UWmBMJcYIg13XjjyIne7WWw4OY0sL0zKoSye898/+Pqy0aev+62Pq/
H0H4kkdN+/JDu5Hv+b3csvQvc763ojM6NOfi6p+dQ1P+MrPIIUDP3n/+D0niPxqH9hfdwSDskEUH
EIUi6J/V1ly+gWOlya7gCSSbT/13ii1GmD8UW7BPmauSUPZNP/vdrD1Rao37xwfDaAv7Xe5yZKsK
t3uwVutBQfOfm00UnRi8hhlR6ZWaSRz0UiVT5WujMbuuXIRGaypvcTMk9YvTll1/VyhKNz/2QVYP
C0ntnAleMff3UhkbvSEjNZo4z7PRpNygk93q7X3cKW19ZfgdypveGDVsHLoJAa+L89QE6GYEuReH
UYH4WOlAMsW2X0rbjn0qORiRbIDzEXIVE5MT4GpwXN9QinHVjL78JIuh6pdONQqO5OHUKdc2ej26
mkpKjTVIWT5csdPazEREMc6UGcupzlMTQjSSg65GduJMqApqxETpbRkaNjR8Kxinc1pZSulSCGn0
INXUOEumJmbGQcWpaKxs2MdxE+fJszKq0gPLEClnTkFRDhZkwgwjJZPkXJCpifBUWE2VLmHeTc1j
FpWgTse01br3SR4a/bqj4J5cgQ+YlMG+SMNtEprGcInlOC52MYIRjDQGuwCthMHhZFgK3N65VQGS
jic7cq4cJzTEsssD07lKLTOr9nGTp91WiatJZdsyK/Uh1PPQ3KSDHYtVWhgOL1RJtElDexR8o9QE
pp27Y9LjBohrq9JoB+RxuRzlYaruHaocbNBqEyH3YmO30lU1hhh9ZEsfLPI2FVE86M6QD5hXx55u
lCaliXNQWruO7vpkajDips4MzqlVo8Thoxr1fadaZolySamcZd/IGZEkIZFje4eF3dgL0SCmDjgO
0Ozzpc5cT7pmQl6Lch21ldVqGQmJaSi2YW3lAEGrIY/fY0MufeDbLQOxOB0jTtqmWiSHuip1E9/8
GN4Vemmr75rPJW46Q26rVaEEVcarqLoECkiTW1cUrFGDjJudjh2xqhGKhzk28GGKwhC4hNGH5I5F
o+OhdhlCEDF2UNKnqeuJcqHrVNos+jhad0PaYOtr6oxpTmYrxXTsnNKOXwNFojbJLHUAuM9TtoiT
KhNLaF8mRm8zTIJVGQM7u48lXvRCrSVV3pVTQhFq5JbVrx1C03V4FargcWwVpcpvA6fMMQ4XIp/S
datHdem1lYWlzywAFsAFrLTwUWrjhvFSWjbNVSiFff/UpVXbUcKacrps5K4CMZjEELXckVVvXFih
3KmkVY2dtDYdtaSvVnW9IdZWMyiNZ5ujrcIPkPWPRtWhYfCYMAcsw6mgfKqrVttmFvKFhembcBXl
PqmGaylXZMuzR418c6f15foqkggmw345tfHBFIYT3OitjHl9MvRkODiB2b+YikWeKCUsuWWZUPep
YUIl14cClJ2dtOg38zal/2bnXeu7Zp0j2Q6niq5m6Jfz6uIUvNoUuIS2sx2lZrBR+0753NgKCXup
qqow3Gwnto+j1QeZGw0tGAJVQjv+MChUMRxXyMg8ZIwmU+iQojEPtMAsZhxhSVvdTKQ+Wzt9H4Aw
aTWdcIcpNPwcWVc+6gTDBFZmbHNDaunERoYBop6BTv1UNpbc2u5ktdQWiACLqdkngx5EG8dWRu1W
FjVECX68oAMaNr4PdIn6HJpqlOj5ddYbJDBEWQhRVx5k2edDl1jZJj+RzKNatiWOd20iUMkpUXTu
ZOpH+m+GmdJpK/oGSC8PF7DmNvKBHEalE5ZXxbcVmk8WIJXVqo7mjrrBWbmKU/9BGRnN7dowM2PA
gT29VxsXba/w35FG1wwGtIDFrOIoLp9iPXKQ0/SZSkN+SuXXzJY0iXAJmwW9K20moqnVwlSppyxT
1pXasN4zabOcdZHGEBjbStYt4Hvsr8s4L8d8E034HVh4tXj0GjtFyGtoJjD10A+SRVnkUrLO2rCS
VklmRC1ANVkf92MfSNEqd+ThjTwd+qzsbDanM6l9MH29VqimCush14rG/CgKE9rVJFfhDCuQ2eMk
w5mPfL6lZm7eaAZj2lwZk0cliLuodDVdCtrnKBh1sI+CB9Yb7RGxel6bo/wyOVnHcyn8NEjvkzSM
NfS9Me1WK6ojFNM6zmldrUdlZyQ1xDC7KxKS3fo+euzTFEYVCcNWSYZlwWlDKrXoqyIzjC8A+zlx
6GlB0VVHEYURQxlJCprnNnCU7iR3E4bljt2xB5yb++GhGFLyOKMqK8VTkBqN5jlBZAybKdcQ9opB
GtpDWFUwlJVRZ3JhOpEdrYtCi5RdbPilzWdqYo42bEmpRuyZftpuh0YysBBL/SBhVVcrY4S1E0W5
mS9iIx/82zqSQ9lVRNigzcmVLl3LY1HTucRyh0MjaeqAsJRqCCqLONcgoBc/1foQvwR8FtJrz63d
dUBKaIW8+dYEcIU1SR2Jopryrljxr025C9i7u6uszhR52yZBP+2VpCr9uyKRcvLwtM6YHC/JTW61
RVer5XhKNJZFuv7BnPNmZcVZkkdHYdLkR/UNEBopcpVhwNukapRxx4E1EcleaOdXZRXll7IaeoVh
VDDEAX5Gn0mQWen2eAh1xGw8Ka1qFG6tWyI62oOcd7dpaJbiSE0o4o0aJKWxzoTSBvvWL+PqvlDC
skbAH2hI/XkGtesqM3uy2PU43gVyzT0lcr2ojkaLMhvkawAKtx+0WUs8tfMSHJYlm7oGZg0mrBw5
YOQGTkKGVuELsVsFsHI6JZW8Tu3JMLejZnTVspdKkkcqqwyKc934hNZGSaJiNB27Ut1k5tjHJ0Wq
HPE05lr9oQ6JNewjM5asl5qOU/hWN04ImS0JI3xIbUQpZgMG5Uji6lYulFteliJfikZTxVcjrRR6
YXkbJ8DSDMlfD9qgxVRhY2KWx7ZOfHGcQqetlszoe4I7hZbY6KicWEjE1bR2GePra9N4lL72hR03
X2NNDcsjpZg2DntFKPr0CtYB9kGriizeUcBWgohvO+2bc2fbVb2WJYP+4igH0jkzRTLpe8C7Q5i5
/hCaNhSKKLWH4DHO+JF3Tpt0Ytg348hJ7jUCVZEXKycNO/G7v+HfOlP9q/b0Dz3sn7e5/xd2sOeu
878+VLnTO1LOHxrY8zf8fqJS7C+zbmJuVc/AXn2GPPzRwFa/kFiuICAD3UHFPBMP/jhRGcoX2SCl
j8MOicyoOTmg/dG/1u0vSCYcxUGJ4WgGufP/zokKJNCPelFLRiNqcxEWlmaHLvY3VOR3R6upGLi0
mIK5Cnu6tThglDbP96JBH9qW9lY0pLCZmczsSo6vi+Yha2gSyBEJgKVG3GnIUWARFJA5SbfZBhnH
hnb074mxSLZt63hlmN20kuHjXOE5HlsOAwnnHsZeyYWd6NWgtb1TBumab9jLWcwULLCYuxLJndjq
PmjzalPps6DfBmsvEQ8KzuC2rseloiS+ixVF6+IQ4yk6qSAlDBQiX5Sa4NFlH6VbAh6kMshi1KFi
dFp0olduXHJZgSFCdRhSui4lP63dcchX0+SzE5QzLLtA6MzcKEdouxiS5DJ1GAQTK9unSY1KwmzC
tdnw6Fh+6yxE2RytkqldGu0znWQNo2v3nZaaqzYNMBE5jr+U/Z4RmEO2UOrgc2sH7TFImPQa1g7C
9IdaTR2JoumDrxRvpoOmlKPdBx3Ax7ZU1bUYoa+p8UYkubMM1Oxk9ZyfKsNBP86a39u957cYAhC0
pbJVeKnh0A/SLM8BOrmuFMgFqfQwQzQWud2slHjYNTKMZfp0tDTFY50aGyqmJH8PY6GvY7o/MI9g
BTeOtGBhFqRpl2StgokqlC1J1buInRwPSHfXJMGmKoZnHYyAY75wqzHJDZPVWNfpPhscWrJxs3TG
moUMA10X5OMq8+0nW4cnUySJuWkD7dqnoSXq7DnR0Flgr0uUmyhCgpom4Ev8NP/a2QyozVy5xKKj
lC3wGxVMXWonBl85pc3K8YdljrDQM5NyWOh00928aE5ZjDyiZeddWhEvenCujYkxbZ+OEiLJeOM7
xyge7+pmtillSGgUlKZJEe9aZZjmd7jfZxqY+MzEWEt9s/5/JJ3HcuQ4toafCBE0oNsm0xv5kqq0
YaikLnoQNKB7+vvl3MV0TPdMl0ySwDm/ncjtSoHU4zZPaVzGyO9L8V/jF+HGOYPMfaTYviBLIVid
9dPPV9BILN1JNN70kP5VKrsSIalOZiLHN4F3ZlmzNsGc/tEVd1whV9ox9H2aGOcHmbekv8+31Gke
orQZDoE3xeCZ9Ki4pBD7BIW46UPiyeMU7ksrTU6ugwU4yI/LjGSDd/e3Xn0Z09WLvIi3vEY3s1jo
PmV3pwnIENjUa4gkvErPjZ/usMt+LgqpI+ApQnlBBHDfEofHf6ySePkqNad2KKKrQXjUGgQrviUO
82ILoiid93RJrmPqXQ1JvvUcBvuKLkoDfAQdzslQrih31egR+rqg9FnL4EMExo6Ja3pcdXdJJ31r
Q8y4bU9BLSQSKT0edRlVmMdezgFQtwMvvAd8QQENm0smCnIl6Dd0MkQrOXF5CSqOn8rLaK1HIqxz
HqeuLG9pilGmYRfe9Iu/1/lq3xJJVnsykHiIhSqw99mc6XjV0VWpUe3yQBOaePXnWjykM2nU2r4V
hTn3jumPfVWefZc8VGHVCZ2xNUom9zWZpHvM8zfWFARXrq9PkEB/pjXBEmqozJu9IV5M+DpGkTlQ
LJJuJkM6nXCVPkyO0ueiM6A7/Xhko7IIQ45AUtVBpUlxsRVK+DUg7qCjWsuC/WGRrsJtEiyPdc3S
16KViSxqMyUGDdtRR8eZIHwKyBcXSNBKDqbB7T6vj7zFKz0k4cmdWdIC4UabXtqQh2mWb3MGCcKw
qUxKevO+Rg1h496bCrohDurwe7T0tBHR8EqTY76LxiNI2ia9fyhBmBBqJ6vv+6wxJ9OLHeTEu6QN
3dCCStnFkAgqHzpMdQkVStqL4DwJi86LfjM6EzIsuxAwPehTxrcOcP/RHtPxqdLD3hpQQXij8zBn
Hao01/zgavF24xiVl2Vh9TOzQlXhQ/F1vfLjaOacGsfpF5QPLVW2RgfQiV3rhijEKpBBGdR0hrw1
fUKLlm2hPna7rQgD81g0PrO4fx2NbUiUGp+djFBTVZIS0clrWRg0BeRkWYv4PayVhMLj5B0VWZqR
U/1gAV5P64psL7XHfVRIYoNgVf3e4dYbTOxIjfyviXKyFKTNHhEsW8lf97pKEb1MvkDwE/5XGKbf
gmz4rcPUGq9/eC5wARCP+ThimEgzNzyKXj92MzKG2m1fwpHI7T4gcMuX6HHLlZjBx9lDmZ70stzp
jix/zkRThglNIOQtD5xos7HPs/CqXZYneICnz7x39h4L0Gbqa14KK8PBlWt5yArm8tlMBLH0iJfu
VEzZNcA8+V1CkdBIFq3/LEh+YWjpcAL4izp96SbahsJa7gHoTgnLxk63wVcdodciOfsgl4pwehep
czPCk0SXKE/XgxgvBVEpbVAVhzw0m8jNTrUcPwvxb47cp0r2dHzkk9r1jf3q+8NJVRGmq54y7vxu
iJDheyOIWWwIERhNlhxtP3sJ9ERpYs2zLuyjyki4kI1DDroE1vXKorzm63KELkW/pL23psvAxsau
2eLAIFVs5hwHvYuhTbqjxPnkDva6X8PR3XTJIC+czAdbkZAetj2k4jpMj4nHq1B4WHGBcL/ygJjl
wgRfCzGwdMUTXa/MlzOIMytM3Dpl+FYs/byTrE7b1b9Ts1qpnXJbzPqjR1rVqhCX9ThP59o5Ti7f
wwz5i41/KgCMP+fBpWMol4LrryeJq5iqk7byE+BZfwURg9iloMHAx+6nFWerapKHxOL2GS0BnLFw
wPf45+bJPq2Z+qrBpE+i8hzaOfrbmPeoBDUFY26OVXydxutiBySyFDmn65SyA+EWNXOR7HXikfY8
hl+s9WhogbE44H2znSqXkH1DgckStpeVV8BKo+iUS7oZI2s59Q4dvJD0kmhfLnZCyCxFIIPOWFLz
rEEnwPWw9coG90s/jHtZ9NjYMgJy58x6iarhn5zT6kFHLuQ8IRfjHJT7ubsLrubUOjrDdRKp3BNd
7MQFnU77LlsEFZbeoV/b4qMb6ebLGom5jXbsuFjR/A3Mh2PiL49KWYfEq+1bGkSPTPiEK5fVabKp
KQ4r1jgrC452Vsx7PQDblpGhQhca5P+/RG3kNmjY8vLZR9k0kLferC16iTY7+gmysy7AO60CAm5k
TYzQ8ov9UXitda5qhTdqnDBJdDVqepWZc7GMUTyHsj+iJyAcj8DUaJymTVJPZOOt66u/4LC0W/Lk
NSqUrYAM0M1K8VjYpuey/fGbligRH4+Xp5Zr4zXeQRXTqbHX8YwovCdEr3mQZrqiF6dEBv7ySYAd
BsoE19Vd91bL/Y8rydBaOsAQgn4ebZ1R77LOX2wX6y2a7FubqTObqDo26EyGYNE76Vona9QvVlLS
nyAo2sZKfiHKrdlu+6Q1Fw9xwp77No2TqscZl6e3vKyHfVPl/cX3q/TYrbLnCZ6hOmSLRhaSal+O
Kb+TbreMOtqCZn7xjdKE1wUnr+7VebWc/0g/D3eRWu6v1IKAQ2ZIdl0869rLxQGK5rufaBZJbFFu
xyo8qqmCmihbO14n2V0HbZ2dZsISaalu17XisegoR16XZuum3hae8lyWzX/WepjX+mOKGlQwarjW
PcjtHWWlKQXuAXyU8Gnxrvt62BFixxoxh4cxayljgoDfNG538fzlNDvoCvx5oATe+mzyAbv2SIuC
i+h5rmdUzXXT7IZ0PsgODDMFd96MPtMSycjoEK52RcAniA+1Jjn5CQunh00nlKRGJbEJeewdbkf4
io4i2nwNPTzwkuohAfpZzeve7Q7DEugtvAhCGdFTH8Qe04iiJGbX/s8gjBMjHfd5W+3vyHQ23tPN
JPUTPpUhc9IeRzEwGuQ5ZbBoMbuBzo68em80WmoZqb+5jba+7QxLkrMOx0aYJC56V8elQTsoO8vd
OkNB0/xjAeraat2zMin6+TidNhRiAcMKMoNpUVtSXrxCkeaoELxs+iT8W0nqqpEKPSc6eNTpDGUh
pveks1tUA0AfvZa7pKZ3U8xUatE0Veya0j/JRTxFCtMP5pQQYWBAy/pSp9uxGzgIdPcaqKeFvcwV
kY+Y1RA6OwG35uv6uHhhe5j9iHN6Kq8BxEUSZCP6dhW7bUTYWecXW3+Yv4NWZYSVkHrcKXk25jiG
oX2xluStLqb0vkReTGLTkbq4GLH+SeEcG48pubMbjGWC/tcaa3dPU6G9MFS3dvOpHQgHNAgk0NjD
vkySy1K7r4OZywdRDQ174j/5SzIjIlxqUFNOwjtkmoIyN70lZbFsZ5Qo9qEuaHCQSF5MNhdxlAXY
HDtmz75T8f07mFfyQlpFVldl3WMnlugwV53LAJ3OuwA7kmlXlvTZ/xKcYOkYijgAUuXryf+SP8X4
Pt1LMvuJn8HACMUenSSqMPTBJkt7kqt1ACZFZyUQdNbE10zJu7bKv5XH3LTeV//sv7ziv6fTtGvc
8XkduNmDtNOXDDddKqmVDeb+bHGzuhjORZq7MflQaNM4itF+N26DJ2FovzwhP7uq3HvkrOdzs3Ph
yTDOmjjLwiVexuUbgcw/gd1KZ/x7y4z2XVj+1vERMLOmojkOeIXqkvKuVPBN/QVmQZY+tGGcGec9
RNO6ttgF+nR9HomKict0ehybwj1FijU0t8ZkV016q4NWbJsgOpeQNaeQGhuA26e2FAmwK/zRmLjf
2tbFwYT40PyOGSsop31KqfGmCgmeKBmm4pIwz7BqDm6jsLckxeOMCLXMcRSKVh3HDEDCyuu3dNWP
GvBd1tFX1JJbFJRIzJfyZ/QgxOo2v2XhfYtw+mtS6rdEhISCWg/9oOkWChK5GadhZ4uOOHbKB/v0
K5Btd0K+9nteI7N35fynTVI2uXC8iFV/9Vql8eiQK9s4orh03Ht11fwaMhsnBeM8RMqwybOWLCKh
+fG85i3T1HkFCfBMK0BH8qmKbYeNs1p0y/s34u1F+IS/wfM3AouIdFS69yowlLyh8cl0PaZQ5XzM
RDV5RWbtwlY/wXixUHRfaFoyOika0mYrKiJyv2OCLTajHX6VfuUcQ9fsWAMPlmd8OnVMtXMlCqgm
JRt5eJpDUrCTgZTxggN2QNiUsVbHsh9h0ybQfb9+b/LaOoweVQJ+0P7Dwdj1AFBlTdVIp8mddVxe
TB9CHA6vsGl+tJmsDwFAk0gj0iK98We2dU8EK/2NXpl9lmVaQBupU9KHwdE39xaevUxIkUPziRVC
MQUgFIJhuI/2ufrj2HTYeoSgr6ncCXC7WIz8z5Qk1q6618tNEBCF754bi7kvSbzLMI4nBfl8WqzR
2fppRb4dmj2k1DVpTYmqdo05h+JZ53rc+s7y2vXj1rT7IuObWav5lTD4v51l7J1XNNCBjsA72v9J
15Sg4+oyqvTHzQdyXXJgjjX4LEFpgOH+IcZ096ln9SizI2RaPZelDrsLIq93r80R8QXLBSjpZcIB
xqEEWevxgcm+wNAS3RPLUP8dNB6vDp6HVD3+H07fFHFBoZ+T2u3WstjCfeLNPRTgLlqRbOqGfWUn
7caZeYF04v8KDQjLyJ3PtA3TwtB/a9dmoeWVApV+Nb8qI5J92WDYr+mWQt46vLn2bnUKEjP7djqP
jbnkUcf9a90FpVaPtN0JH/2hICRQpp8d9Y9T0b0HZfldrs5DnyXEMH/BT5YYy0o8Sa4mrxtWVbEr
9f6IDQYMbVAe+javZFdBEV96JQRJ8RBKUj7gquDkG+9vK5y/ycr7XwXk3vNP4sr+07efZducxrSo
tl0/b/0opH2WA3qrKmwadZ0+JWYJHry5PijcSkFju0wb7VtagRHh3XkaZEEoXlfU/JQEWKGpGKsO
IrNX8047xJr6m8GvaTeaqOZdxvylsQFjwiybr5mE4etQqUKSpTt/HWmGDmlLm9v7FSoxH/SktpQU
F/j2Qx9yj4UFbpbc0e5eyOKDg5ZSQy+9rbZ4IvQvu0ymD/ezGklEWud/MzlxiyC5oEafX01duHNG
zjaonY0AvNm0K+6UlRS0lOfiaV6COAHx26wzppqy0K8+MsdNzpJzYu4ATrG+y9YlEtmmEi9ARLFJ
XIepJsy20gefkUxay8BZ7vQhiVOtf2grXZ97cQrzQGyxghPIk4Fed5zze5QGdwJziAdv2bpLj7J1
zXElhN12cJYOmrL6QM195AY7FpZkssI3FsLdB+lkxYVx2d1kcxnK6pi1THU+Ts49OoCB1mYWqxH/
XzFzsPIH85W5ILoB9xZwlzTDch298EOuKCBNPq2HMmUOQmtIDAka3Iwm3M5qptiX/UdRdvVN3QlW
r9AHdJzXaPbLC9vus5aIGAig/lTtkl1tKyVqbfgPT+9gN9wyVXZLgkE9iCi5TQULWFVeweDtXYvW
hcZ38dVMdLTZhkGsqPdaJvWuavsPU9KiImcA9qEkEmUgjCPqPr0GLnDt79JZHezKmbR/tJEgf129
ZziHLRyIflrLhCpAaDmRaBVXPbhSCKAQEwcddwOfVrHM/yZRzk9OadFoNp65JB4cJclazfttG5FE
lYlKbycbeAsm9Gw11JquBWWMltdtx3zmcl71E/j2q21mrjGtBm5UquWCaIa9s2aQs6o5B0s9/mIb
OaYumVq5kxbomop/A89+Wi4vpie7WFrFPx4RHTt9t8Z2MtGzDF6DtvsIBYL3xyKYUbgWXdilTxrP
VB0RVwH+AJFBulc5O2bbbM1M+Vwe2U8qyRewLP5uzuSnJZprFurn0gRop3MMUX0pflZfPdUBl2Vq
g3yE6whmWu9nR9/CkU0laLyjp9Qb+aJdLJ2i2i3epWn75AGOfFM1VbVVr0IZAHayxe6Xozvm746/
j2A9t1ZNt0ddLhj9gnQ4hDhj0mzCzro6VM4CMRBGhR+sW6pbOn6R5FxuEXZDWxcX3r5mR2SniLti
HOP6uWxK4vja+ctBArBBp3wIEmNhAcwwK65iM89rs8l5L+vUr2j3AzLPtXf0e5uvzuPBxlLrR1J2
eB5VfbMcQnMKA/+N6aA7pODmiSDSfgEfbLqRKaUYFkA4Oq5SU2qim6rYW0tKivLhpl13PHSz85jb
tERxRsVK8OjK9NvNiEsDAcTz0yTOIRAo9A17jO0wMlhz8UKcMsfKpDQamp7kHr7oUfjwz3UYmm07
SEjWu2utT3n1AZQGRblQm9H9LTL/B6TcickJ2vb+elJjTu9Qj47NZbH37eVT9+O0d/KiPnQltiYx
XZkHMI7aYLCmWSivt5MXfsPdvnadIBZFcOMGsJHJNy9Ti2SfLewzddDDoIUjeGjeDomwz4H3zm5x
8yL/kQuPGbHzL2m64GZATHHg5EaREVYfKkwJvEMxPDj5dyUnebdlkFS0uqj5B4zQIQFSKDcuwgZ7
pY0+AYvpK0lg0VBfwCXo66vIcRzceX12Kve1codj3eyDgQaKsdX1CefDp+OnHxEKg13WfdgRYVtQ
Yj5HLP+2o5+X1P/IDRBbpW3ScILwoc+ZQ32LNYNZPh57bKgS9tCqqijWQ/9a9RFePodBAD3WGjuZ
yXfWFL3gOThWFbSJLfiXV4VfJKE7Jwh5B0p8DxCVrFlFWAT7NGRLU6IjkXJoX7K/iJhBZVacC71M
+402ESFlHkVp3Litje9DBZSi84xMLdErqkayUGT6CHu5b1b1S+KjAz67VyRUH3Y+tpfTWHkdXeHc
TLUh6W7tgn14tbX10w+gS2sPSekbHi5BuWKkkp0vuETWyTf7EY224bPnmsuxwEB5zI77Xg+Prgf1
mWi6f5YPpJV0y0P3ILoOXqZh9FmPiUaGB6A+roieBtB8q36LBigsa6rMxU5lvU/axY1Frj4tOqQT
FK3n3IZ6avqQL667euta3a9wHt4QglI71TbgYrpPGQvFAi7lHDhIaEeY3Id1BBVkE8/m3WJw7wLP
YISFcKpZNsCp1MbuPjRhA3QEnEJGtLNmQp8bZ2OF47KfeBYnv/4qcvnd+q0Cdud1ywL/M9R2v1EC
J+LAkTm2PCqdhp8a8HVs0YWH7Ehlg9QjMjt6a3GRL/o1yOZ2N6fTE/j8NUgdgqKZJT3ELIjLwEEz
Lzt0EcZcnX9mQt/K5u+KjaId1b7ugo+sHh6s1eC+kOXnmrn/+MntuKUfKFXsfritXhZIzeOY4mbu
MEklQFYq+O3CX6Jge65mc41cED70FS9qwcthL9y0hngl011KAizrJAtQy00swpGed2nvflgJm5nX
6bi5X1d33FY1pI2ghQ02DoGtsd+SiVlnzkNmL3acGxuqXfr6YPcW+jsc0LlY/W1+z/UEst6JiTA9
n2qLRjkXv7PjRdvbsDbjQdFqFRt3LElcnG8EUK8b3RMcN1nJRy/p8lgt9yNPPa5hi8ljpQKAgBba
OLP0gT8A370eLjXzyLCsPyiPQQIcSDOIwo/FwvzdGZfeiRZVWKir72Htz9idcFPP5l81iA4AgKEk
CspfVtA6J5WQVUJ+N5GKtRc1Z+nQA0rS0EgaeNNjO0AVvMBrTVx8jGkdV5Bok0d3KMttWyBWrHP5
e2wwSfh2D3bLoTFGP8M4kefM81ot3nc3dBHW1/W3zuhxK9TMppHdg4U8EuFW13pOrRYpYBAFtEkr
oKQOsdfqt19FkwAeVG/3Cw5QXHM/+VIeOBS27cYEwx8l22gXkB8TF869FHl6dbt8OZRZRXhgQK2h
jcJB52cOmO9eUS+QdbSr+yH4fx0eSBvmzFNLS2UpA7o9vXcV9mhWxEedqWdpzIf0Gb21004H2RQF
FazOuUoTJiEpbiE8SocX0Bqofeua7OTndGRlCQBdAvrVrd7rPNNKlFLu3jWU+Pp2jhGnr9+VAVso
I+ejrKp/onAvejXved38ngxaIbdig+rb5dYzZDVlu+sypAWOxYwxqyUEMvix8KiA4J+KxXyrAOy7
/fEmRh4PTeDG75wHu60vhcBxlK/1N3rm6xAh81yC1CIiPfDicWGLyiMJi0WYy84M1p5jz5xGkTyq
MHzPGKs8gzsQDfuuQqUSe/3wrer8t+ul1HdKUALZHC0lAVVPiNNQ39aogUPW6niY9dYN8scAS8MG
SPXcOSl6EPrEdSnOmJ/2g67NLgqDAGcxMRqYLudxQkXb9BDiJ2ORhs3lDlCDKFDY/IFTt7OBl0xO
WuRqk1PqOLtaBf9QvWZbd7X5COvqSc80xNUEWEQV2uwKGgOW+X/B53WBAHeRDLMzCfdzFn4Hxj/P
HuzcFIVUNLLp71wLLt6kpkXsNcYlO9Smqe+xiZ51CZL0tKRYnBeXn2OcgribmS56p7wMPiuBL2DN
bVH8TIHwtvZKA0tbDb9nnp29I/k9y6i+azk1Pjpr/So1xmiVqQoKmXXP9wVxAlUPndjdJ86w3a8E
BuOI2nC67se7S7AvWdxpB1mPjvetccFSIe6UuxpEaud7qTwIU370rpXEJXEWuznXT0aN3DscPjuH
XZo2ZsR0uSq2eZXoE3MPvd8VWRpC8p1pm8LxjhG2+tthod3MeLs2Hmww6DHC1MDT7wj0kngyKpac
TPz87rot/fJVzeEcYyskpymnOy9T83RwwuSPg/hWfywDMFA0MITN/PbtZXCuc+q+rJZNUnpKW6LC
lLZN78dzygVO1zAtOEX4WrZ0Ys/oCSAJmcnCtiC5ufWARR+HPqCBurd2XZ/xYOGJiv0yi7YKXdC2
WBG32EHRQ83wUC5E2jRYBVA7hSaOUpByGVByB2Wp8cpugQM/agSsG3sGYeheJjn1mFkzxh1FVJhu
H5V/t9F2Kwr8dj0WXd3zHhXp1aK3yklXKmvALGtbnWx46rMv7AecvxgbySBw6mS/iPGbT/YgI2HB
Wd9/b+m2G81XUoFMjDsTie1YSpJtg4amheKzte0HtYxOLKLVIi+D3OqF67Kezg0M2oDUZxcZ+Rtq
5wXNgNq3xn6dkjeQtjJeoh+bwO6bnwkyVFzxygd9RNf/rvT0s47BzjH93jhsk04L7d4OiImQf9W7
oPjIPB49ifUWLMNhOOom4vzca+9CuDswr5tmDauNzMShdTu9t0z5pDz3JnTB/IlZH6H3j9VDbDaR
IvuIevq23A3qvk4ZVNed/NVGeNdMgMKJl5A9fTdNOeCdlamtg2JqY2t1Z18oLUrsH8HZiBxDfTRr
tVMShmG9FzGg8L67FB5ERrICvepeTc+RbfOtd6t1LdoBCt39NSRpu+8F5tmw/6/lFN6uQ8DKmbfU
rhjxnOTZv2L1D1UZhDgnh30xDm9sUl6PrtZDHeCT0zpA14i+ecDsHtFJEbhvE1GRg59BiznXuq3J
xm/7L3vs/J0XpjH+z/qiLWIdEK/vqzEothbJ9QsKb34yXIMWYlOJeF0GURpLD0g1mplsG3eBy3PI
Ps6int6HOTAH+LhspK8igLuKwyH6LO30p3CD9wlRlR01H3jC9qn/s+Jv3Y4OujlHnAtd+Sev0b/c
NPlGKDJfxrWIdoRjfgtXviIXPCeaQI18VS/V6AUngiUYfrJsiHnoOE44Yzzn3ZPYFQddZMDxTh+v
MGvSduvXMpp/wFPFQRArWhHHuOEmpVlVkqYCFI1Sh07UZZxxjdbpQaTm7yxAxYGab939A+Lwy4BD
++oQmplmSbeqDk6DKKxE2ZjfD6EubMOdFQ7NESfGftLjixFoOuDbcdzbxbZRNVb50Y/OsykuzgqK
j/iR8QmpIfTWob/LMiynoK3GI4ux5/1ucNHijuhPmEspRp7WN3edDmk3nXLeHt5kOpmXYryfhECK
thx+pj9ej3pjyRJMo3YSHAxP1QZnSq1pWCselpmihTQE81YOVlXbo8mBkfE5KDnzJ65b2iYYGYtl
OXQ9e6M3Dr+iiciKFZcFZpIeHwZYYVIrsa3yIiM+v9x1WJdoT+xfnEJam8xPaT2LjEPhSHACS0vJ
dM4fE5leKg2XFjl8qXqiG3ZgCUsCH2L/VrXjbwJmNU6VItog4iCJ3JCLMbZUI3Q1p6IuoQlV9O2R
+Lct1fpYV6tkYUfEbFe1FfvNH2tEAGKt/cENmnx/bzK1jCpi7DKgcHO0rVuprr7FL8Thz92yWfsE
n4dgWXG1t+I197Hn+PobLyObCb0rhLyinBoCjteIVhioy33WzEAODcqROnHXhwzHAMKA9lYW66+g
a05t4fPb6V9xNT8UTAL+POVXVCjbGhP9KU8ZX1yPhUl22Q/CnA+MTjgUugway6eJwalu/PK7uLaQ
TBKCQGN6xC0T2SecN8OGJVxtcWAkvI9nOu/trAYRUKABQUpi+zjuw2ast4039exIwSUfu1/JtJLh
nh3LADCunptjxn21nxdSTtwkbPmoCEoXY74LmqjeZG30t1qmWz6DEraOswG6/4Wpi7bcgEYZZ21+
462FlqSao2lZ+RWAsQwotqmm+WNBB3CCxfFt+CnDB/Q8LBYNQG96+UgmDPLKQjsAzkp1McjyQC8u
oTNwmtl1yv8kIWYOvYBGICkrcAnSI0y2G3oGw3NXMOyd0gbolDgO4NUl2OeDWHejUXqTJ/kO+WC9
yxzKx735Rvrfk7YIOVrQxKBnYXCYpbkUCexJq9mng5l0tGQkx4sd9hza7dtot9nBNT3qqizYaUID
2HVDwnhqohADJqwE9W7p3nvPYXXLFEUwJPD9phzOrTAhCFm6bytFOuYyNTysyX9+6ZPGODPT9/3J
5mSqlPdSrYjvECAx5CWKGCIqCabmuY5+AeRB5y8WBAzXh0g85xGkkGFubmhHNPK/zsm+uwnlLLKI
jT+BMJeDMWRhAaz3RIwJGOfAgx5C77CZ+MfgnROtqB5dc/bEyiA/pFX+q6r5vQ5kTbwIBY6Zg4SB
FID0jB72dXUFSzi/ba9DyjxLtM4YuQFxWcgaMp6yWmKht8G153orMzwNUUMsUqVovgl8AYXZ+Qc/
d3ncKgJ2JrvbLL4H/z2tZz34QWznyD46kttyAv+2iJNOThmNV2updjOXlGUNtPWa9YXhd32JCHfI
7pEUcCYE1QcL/WL3zyQD90iTyewdb7rNxsXVVlT8AeKesduw4YLWzlvRs14aM57yUP+tu4S3BCnf
NEXozAZqK4YZOXeHZjIVREtiLjrMgpKe/Hdk+isu15BtPfuYNNrUvq7+2H53gWN8ryTaElUuf4Mx
uAxNdUjX4dZxvbmoYhdShLkOT0liGJbMZxXANCYJdRhlQL4TYg3QWT/6NRTp86gwjZL8gbK88n8M
I3/suBk8dvjZTiPKw1pD6QFgTijWdVe0505ZWyPFS0mj4DoMV1kGewm8kISGRtK6vvu7phtH5cwC
RWq5gx4bjoYDtc+OqBm3UUHGBikkBWn5HgDB2vwVXh0vPYJmTDpvgZe+rDLX22TuiObS7e9ZBNlV
iWjfOt1w6kr3fhHdKY8Oya33M0yCChiNcysrJ+uQCecDX1XJ04sG1sVoqPP+yTGOf3CzhR5RzdaM
oxDKov92zHTz0RshykN4UDrB2cl7s+8tn/eMcZW9gGQ+G0g8rW5TVQFJmICK4ZB1qJ3SD9HcKSao
mymTf+ael1YEFheUTwKgTSn5sDb/EnzCxwQH8KbQgl5RuM6YjKDqUnhLsxsXs9UDRxY6sQOw0Zk3
/tlpIY3bmnOnhV3LtLj7azxro0kgAdYt6MhxvQNQKtutrIL/QpkokEFfg4Twl3buEtbY7GOYJGUu
1qOhg3ID+fWfrPLPJMcW3I2SnKjxlEboRDJfIpllywG+B7WS/Tk6TXW+XkgUsbaE8/jkvGE9DAnG
A7FbIjwAVjBxlvBOUc+ZA48BDsaFj0RXJeNz2pZ0KxR1vXVMHh6WAFbNW+NRh9ySNZqBXiKKthPr
hgez2+AsD6FaKqKNuZQoCp2zj4qMDBTY95/of2RqhRQvZ6WdK1mS5x681hM3tNbly0IabayWgV9N
mu0xJIBBjefcM4i5UOuHuBNhR+9Y6m7BvyYt+TL0HR4rlL6h62BdSCzSr0XdHheRfYKebOtOXNMm
Ohf/x9x5LTeOZdv2i1ABt2FeRQN6I0Mp8wWhlCrhvcfX3wEoK5WVXd1xO87DOS8MAtg0okhg77Xm
HBMEx0IJFeYWGALowXpbvKUwIie90LEHS+AFwT2gFHmboIoep95J5hNDyNma9GefGSv1amoZQ7Rl
bvaQE+mz8cqH3g6cqVa68vVJAE2HfohYq3q9p6P4YMXSm8S35MHJkFx/Gdr+G4nrtL6cWDOSJeWm
VVzrf6qjG64Ky6fIGL/KcIgWQctSKhgWQvKMpZJiN9DUSj2pvbF2Vc/eoSM7FDod6AyDdjKa91UT
Ob1qt3duNt7MGjSQ1UbfA5u5fKpwlrIniY+qPhbj6G1jz8EpXUs3V0H54Kquegcph/CugK5LzEVp
KPiX0K3GBBtLPssF+mqyek4UJuExEwsK5A0zDJlKiq5se5fQWqMs0CK2O0R73mrUkmCZ5+BMcUkc
I5uCXDDeYIDcmQmlCwu5oGI0q4pp9501mAczEMkpzvQXZmeco5gE7pgtdVc/QiSfuz1QwLa9a6w2
dlgzrxBJv1d5rDgSDUNvZBLuB08oJlN+tIKFLwF1MhJSFkpj4XBm3MHLc1oV7lCeUFHm+/Jd9jgx
WIV2H6JGYXUMfZVLj5YikZEzlrhxlr9VEhg1X3OJJHKNgz8SgipZVKxxMN65TUBImDTp15QW0Se2
vFp7l1JtW9rmqouwmqh16mR1T4vOKByzlb7UIXPlZtzaEi26aiqT4FXaVCrmZcOMU1Jyen9lgN/C
RFsd6l5aqSoaJDn1iT+RHUOJSJyfkj0ypuleLV66ODBWo/29zypxVNG4yiVaDshbipMbh9q/NQl+
aq67Xm8ly0Yavxlm+uAb/ns+ldeTJqbavlBa192NRXXD30GVFOudsL/mlpXsZu/Zf+W++2dj3d+8
d/9/3OR/O+r/oElPUeGO/HuX3i4r31//Rj2ZH/Dh0tPsPziPCdNWDPUDGfeXS0/T/8CkZ8oWWQ6c
+oDJ/XTpadofuipkzcTYxgVBnVjKP1x6cE8Ua+Kk4O00DFUhMuy/ACYrNND/Bj4xVVMmT0LByk+8
l63CYOb4Ly69yKr9VNOaelFGsNGzEldBndfUTuyo+DZNuQbZfc3cFoQWP314AqK7ZnJI9X0aoPvl
Sz0M4WOWxRSOYhc5hW8bLyWy0jpS82+6RoCHDtXjaEv2cMoMQcLH9EhRJRtZaYjBarsE0T7eFHtM
c7zIyvXjqUVHSxYTz0UPXXtfdZAX0mia0Ov1aWR2cB58si9iSi+vlWF7d8zszGupKelh0PRwWUld
8jrILXqxTAFaXLZQPlwTuRwP6I17y1PML4JmmWOFibeBEhC9FG3w8TjbEuGKyka/AyAYPGa2ywqe
5zMaXFJca5ujHKPXGlyq9bhuKVankQoNtQ1tR1eCNzfxtOMwH/i461fqkRWKyvRKUpZ2xPz1x0Pm
x003sumeSE1qtsM0+OP5pv3zE1Q1gUMhPOZ5/8fjP8d1hheum9ZiFvfz6eZ782Pne0xbcA/Kfram
sBKxLO4AXAbVvdUU5lPPt+Ccxh1SYo2tJKpPlhm9zscU3RbHMcy+z8eYhgE5dmlZzgflyB0Pse6V
H5sIz6bVW8dVYXpaMYp2n6k9/yWtHRehsBVOVIrlxB3SNktJs1tmgxmW+7hep5qc3VqDynfuoTSf
j/qdjy+Ey+7OmAYjieRTwyd+mI+6ifvq6r18mh8KBmKPdDO/zsckn3ljMy0Uuh7XhR13pz4jfjVx
RX/q9VFZS3Ygn2DcAJ1WpmZYEo5r11O1Ux+a/TrxFHHq47HjqGueXJzV697I7FNSFM3aRd976hP8
jgkKl3NWsYpmSHh2Q7lY93EanxOvztfYhdJzj5Z4LcVpfs4SHIMua3ra4Hq87vW0PqMwjNZMfJtz
j7uIo2539is9WCeWO5ypnfm8mkQ6bCNJK6yC2jmzSJVyJV/wasiE+1o3zkkng1jWI/vs+VRHpdp0
z5maGys3zPyL20aCNqYUXHqsRauEcjswXy7EbqgnFzpYysptu/zCmYAFim4Vl14dxhXzw+rSFw2T
ehgoF5LlehAnorskXgWnXE/HC5KSluVSoVyyJGp4vkbj1bx6hThPXDBjlqtez81LX0u4IKravmS8
LV7Nkki4HrNVHyr+tXeVlL+tDq89bR5erY+vPgRLnq/OrjRZh+WgCu0kobujGeO3W4gWX+ctNVPr
83yvNQt/2wUjZEdGfe4f+dnRAixhgv/9QAf5aKPRb8Ya8teTzENqDYUWEz4EXX8/4Ld+47gaRqP5
AGafH6+dyZbvtErIpOHnvvmpRNirODjwMPKHMXudd4ILKNeRTjNi3vy8cSVUqDpy998PUAdVVubU
mfkcPL9SloykuKMr+P2AHcv+Kg3DZPnbI+BAIkEbYf3+doCFQ0uXSoVr/ffPicZNshQim1rBf/tk
CxzmzD788vcDKFjIThti5fcDqV41lEYaZkbT5/T5AdIXThZZPfWY/v4BmpNNmMuh8vuBNi0FHJjG
p/T6179hfn/QJ0d6HoO/LBvEa0oS7DRFMZ84qSyFZA7PiTK6m0byYeSnlfLVYFkgyZQgqzGQTnnC
VTCge3Dsyk4+mGLMly1poa6sVl9KGxHTaBpvRgH8MFG8JT9wfVkGYBoT6jsbuc5GxzOr7hE/L7VD
V3+jm3imWG5vFa3SFxXGHKcs5HbThn7xZHrtVRv07FtpUUi2TL+8IIgjc9XXnhMvVfHS2IdE8gDY
TDcldYlTk+GwmLYMYmJWksBhoqKZP1N1rB0abGjmUi8+90GkoLsZM2vXmMlx3jffzINrGk7Ihxrj
EAVjca3ii17I5aXMPMqPHv3CyLPs83xsvjHJPZaTMjhH4PY+bgZ77E5xuWHRh8alyLxjPebDQZGC
I+Ks6KqqVnQlfDA4T2L+z11UwqOr528lP2gu827WadG1UMAxMbv4ePA8SOv9pzKv6v08at6VNCYL
UWit2/np531d2FKDzHVkFtNLzvsKAf1daXxt9fkKwC6MVYE9hr4/LziPU0ePIrpCpedzX1ck9ZaC
OeeFn89n+Nmw5xL6ELUBAB8FMfTRsNs1/KRnsym1pWapwwoc4vBUNcIA/LUOiqnurifUgvGPOKgY
h6UrrQf6Bje7sJW1XtkWUmIR36CVlCuQU7kTt1IESBZ+fiVj82sz4yumiPQWoRqkczBou2ba5PpJ
u6UMrANit+QGefe55CrM2ZSJjz1dKmV33NRl6d3PW0n/IIe5/9SRBz7SzDt4wGb0FBhmqLfVpsua
8Rw0Mghxf7jpeqXvobDQ00bhe8OF121iXxqXkGWf5TLozkmaEQUpJaHTV+p4UxIdh7DrZ7umD+Vb
4pKBqXZFcPBNeVHAbbhJXeZIkq3di6BJnuL2VZSxeisUEV683ngY3TLZA/dEWdW46j5vBsIT7Uq7
tXkqOUGNXa9UJKrXQsaDg906bCu+62GPQMs3KCfVBS0PK492NGy6mzFK1EHAxh7nTVVKjoUqR9cq
71875ranLjyEFv+YFkD0PR3o9fx3x8k4nLCCvA9JUT429PNxZlrgolCyz39np+SKk45Khkg8H29u
xfsyZYQYVlZme5rywdSZpzDet/leNm35pkTJi1donAG8UrkBrUFZrRL/0QtjmZZI9MrGWuaapN60
0u1PQdP/Of/dVt8WO5tuzmI+WKQVQnBklFWc+WvWq/oNdSiC3coHYDdt0rjAvBZpKkFnvnc1++Rc
FIEjR7l73xlS+yh4bcrM5g3DG9OZQXlzO9W4dR3yETuHwxGV6kKvS+vGf65cp1KPuCFxzZtf8xtq
i+Su9xvpEOiF8dCW4zFMxBVbpXTv0fAwZcR0eZz7x7QLZLLgJkiDa+xtWK1bOTnX6VieattLdprc
PXh2f6dixcH5aCRncQ1Drz5aRrc1KnNt4GV6APa7VdtI21Gm4WSMgGo0go3kTS3YwNhy/hb7OO2N
/XxvvqFJKNCDIZQAXeMETSngFXk0d/UdUKLeKX35zZUInuuTTF10Q4G1qfO8vWXhhUpKn5d5aKEg
H1y3JigljRwDCezKDz3rgsuCqgIqUEAkZnOqYSqokvHVrszjFJbH+Z8kcSVOW7oFxjnK7RdMbcFj
CnRtW/rRQ25HtKh9miwUYy56Po5MLzFt20OwL8fxEaXSgBcuXZdGmm7bMFQWVPcr4g5IU9bqyRNg
DdcSgyjVfjpA6mhNxdWvXpdxEjehbSQpOGcv15xsaMlbGOsTShtip4zkCyfCbZHfB8hsENxbTW3v
U5tMkNgCQoBxE7pxuYXet5Qt74Rpb1yHlfU9d3EEhnXvFGVBtVbKF3psqBSviXl9iny0S6KnoZIn
xbexMtZpVB9tShNWNLzWaS1QV1nfO43ATFLw0M6umL/EK0+3v3Z0xMVwrE39agmcsS7W7U5Nln2E
oFBKDX1ZCOu1LKKdOthEfBa9k2mFvHdLxCyVvoxhqyxcLCgoWmSc7QhkQWuI8t4vSmQ5BAAYQ3XT
krFYKkx1FY+CNWa2Ox1fM8anyaJW2Oc4ROlCu5vOjYV4uUQaaw17owhaVAhA1qltBo4qI8dqgoFr
LF/DTI7sLYltW4Qt0kKERJsdsH7CaTALEmbv2gS1SGYbFVVCNTzG7fhOeTss0oe80IxVZnKVhIsN
e0O95GBWApxfd6qNgjvutX1OKFkeYZpyWTwnpV0uRaEQpRC8ixCXW9QVT8VIKQrbOgVflQ8IqVbM
x7SkP4Z5qMgdTRJr9VHLLOsuGDqa7UV5GrMCb/qqkIx1VMF46UgtyKItZAJrQVf2njPtJh5aGiiN
QbFcIE4ygfZ2zfhqE/5rN8wwsgoXUKMHpxPmoC8CijXzStnAtaI4cdBwFpefLXjvMAhQjAJwEAgy
Er24AFF47v1QXeFGwP1bYx8K0ZWKXN3LGdi/Wuyi2IVGoWYrz0wzfosepS7RrwdlrNYhf95S5Qtq
BDjNGyMOnPyUlQhtMqjddyOnWr7FKU0/zzdWfbzJUduiTkK+/+BZXnMcHmljoNdO1OQupm97l4Dq
wfFMlVGrn+mmfVVsusFNEJ91LP0LwXtcpD3h2F7uSbiQh2rppvTAOJObVOPRStNbVlxvuB/Jthss
i5qeLogKyv/0W9CfTSUjeQ71eJ/R+L6r+nSn+Sphv4N+VQESRrZUbMd2hBM4jsqt6PqlCErvYNCD
cBCQ07QqlK8FIk3szQYqJOg/61zmR66LlEoM3ZuTkDjVhqMSrCssHRtZBiBi9dqpHp3aGwCDDSON
56h98lIJzW9Y0gVUQ8eI3OirQNa18vgbtJw5pDkAK1+oKYuzIWNGQCOKlQ1fRc6s13QyhENlEqwC
K0XbRXIKgKj6IqH7pcyTF9sKYr7IqnLXWQNlItFyOtLUfWbep26RHwH2PABJ1w69UXwnrzw+6d5E
kpPTYtsMAq08VQG3jgQ8afstdm0k8r4SL6NqjEmjTDeWKPZxq1cHuzjR+FfBzIKWMKtWuSNtI0X2
4m/y3CNuqLK0JzLVqjvaQulO1jeclLWjXx46RaJDlFFwTay03QPwOzb0ijcgPq+FKb6M8c6Xz7Le
Ka+gMjGhSfSDhawfeS4EgdHB95lWFDUFCpWPSmr5n9DfsamJNTFX06o/at5wHmJ8hBnFeLzPm8qU
jkpou2uphfyBn7fGLAzyoQ9IraO7c7JT1dja7X0dj9kh0957C3k8P2RzaXd8GwUdvx3+yAN2uvQo
JeM+ii187zBa0eaoT21sX4Rse4/VVApTfHPfAj9d5HJqHEWOkK+re7wQcb0xOsxyeh4Ny0Rxg4Mn
vgeR3L000BMczS7BEFDEzpM3PJDyhl5bSWGhRPdsACZovJ4fBpZsp03a17HrxvtQdU5YIoy10Oi7
gKRcAznpVkIbtI1LNsKmdwOgUJH3tZBo3aOdW5dxjCcmsAhiGbIzWQq5I/IooqJfPKZpXGJGVEhj
HJQtVXH6xmbeHF1P+wpFXT5bxWjv7Ko/G5Ynn03KX3gpe+kbmAD/3rQCsfT7ujrapbD2vYRq17NH
9abo6lNnRumR/GacIKpKcw7SftHwUx6D4lJQJDu69D6QFyIOgCwu7SDIZ7Am9MRRfMlccW4bnKHO
08uo+xez7SsnB+cy9YRg1IIDWjd8aqFMLlfutU5X6hJmiIAb2V4207yb/yyRyE2JAN6i15UTNUxx
kqibIu77dRB295CqTrVX+3jE/8wj7Gd9BIo3ztt4XctM+ZX+1dVoAWSDGfN/QDSd2MqLW4X7CvAu
ZvfeWEqIuRroOwslk7qlUOKLbJGWQbGP1epkHAb38EpDVc1tDD4grlDdoP3x1FcKD5mbSwusStgf
AtpzlsKf5z/ZpYwbJxNPYF8emwvyBWSmLjrgQQd7UgpEQARwmR4Lb8S21HF5Ls18DxEr5Xwod6M7
kiVvr9vKeNKU+tYOhrsVoEDSUQMu6tcELLkYiuZ7zGB+3EMHP3VJyIH6OEBhpkcqyOj5JoLnsLdL
d+F/HvjlrjrAEy0LtYGnPz3E8oqPx82b8+v1ai85emu8fL7mP72PMLMPGH8rCrA80T+NFWlUrrxi
9Bbzy+RIv/56pz9fVsWDJzz38Nu7YbX2Iyj8f6ch8++4iv8H+zFTlve/b8fcla9jEP8a+jON/+jG
oA78w7R0Q7E00zSsGXL4V4Clqf1BVV9oujHz6c3P1B/xBxGqFqp9GTmWYqrWL6E/tGpMgcNYVmd2
oq3+Vxx6FHR/a8cYmjUFQxsaPRnuypr6W0Cz3lgZy/8W24DVW+ALSmmj8MYg2GXBl1oxUH2a/jdF
prCH/lY91Kxkzm3AdXQ+4LbGvZvH1mPuITRIyrxfNq2Mj7BMtSeK+Cl0PawhIpW1J52f024+qrSG
+nGU+BG6qT8Hu01LuSUQ3+086/H8CspVat1eLcoWCLs8aBvTvvlAPikJE1JJtk2juv5EgUJ2bozv
XKyhgbC+uSPywdz9chea07S3rKxdgp5PReWBplYhsnmVKhicofbCfLTDP/G3hV/HsL6GLC6AV9+Z
TQXxVOr9+xBc7xdNHkPIkWH2AIJPXzWFNBx1ta/x91YEggk/PhmjXa2sLnEf6Amhn8j86GumUsDr
L1JgGW9YBy+eXX3c8UP2UF+4RHlpzocy0PiETLTY42udFE9P7aozreXqnGvpta5ahA7Trq7rMMFZ
Wv6xbx4xj52P/hw774cG0X1kfNFg9X7m1v6agGr8w/eH76CsqEhWMcrov31/8CxbmAGmdQZmteiI
iWNn90MBLp4br81Zq5B4QOTatE3Q+69Hftv3+bim7ChIkcoW5MWT6jN5rxNKfQj8mqc4ylUWP0q5
50LePPV+nizGRk1389G2knUIwXm8nY8iR8cv2By7vNnJFt5sqfHkpwEoMaEGPXGUNVv+cBowvn0c
o0ZwCaBFn+eRXp4/RI1anCPgaMSnaJdxVJ/odvjfmgF5ZlhH9QXVX3YYcizMmVb53yrCLTvFU774
OXbH0UyAlEmSdfjlHPMjivbXD17Qks0/coSnWF1DN1TZ0jFrqcoUVyzk38KfYyDAlR/BudFQb2yt
tPSPZu3/uElipXTKVKDjNCknd/mffc+vJTe9/DHpcItNc/h9GRs9xAyw8DK/Ljm2jpJfNROKuUcJ
P21DAptwEzVWa0/dmIgSSqSO9mlERO+o0684yRRmkj01qtGDmJIaIl+NueQ9tHDtHxCzlDGwGq9I
UD9wPT9ifILTxTJNxxivq6tWgXesl5W6yIzaO9IX9I9+N6T7orVWkOqNPT2KyZzQTeHj40M3aM3D
vB8n2st//kyZjc2Q2F8/VtMwNSxutmrAkeUbzan81/a0h4Q5A35crEzUQa9tVjTfLJGYi7E29JM1
tOU+pcPNKrzsnimrnTqtiN+TMvtSdEb3hFBbX2MX8HZKLapLagvcadMIDElemI9vASKpBfLO8Wyk
A0wmX83WOQbtG7PAhxL/8HtntA+wLPpbSOrSOjdadUceWX+WRlx0+lj1byo0nOk5KXCxSAAuRxJn
Jm3pSrw1aQdUM6LioHqetOwVdXjAb4elI6uV57EHk1NRWPg2Jumps1Lq7irOlqxrqaD6U8yXRRhU
LwXXplaa106j6kt6gv8M8HZYNEwuEYPo6QqcTHXu1TF3YFolB5la8HYs0Ir7diIfms6awlwl62yV
CT41C36KhKp+nTRK+0g7q9rGPV/NeTMwg/ys9NbRtH26GNMIE4iMZOnlveZmABQlgoL1pBD7+SAg
C39i6EB4pVaqFZl8gK2UXvgLBJaQ1F3UQw/NNOWsmFhhc1KSIr3MQ+TA4lQ9DaF16/8yZIilBLgE
8b6t0gGsFivDCqOnUmb9042/bFiszRMtfCq6XJuOzBtoKNWHCI1q5B8hB8Cp5E5paNyptQOz4wG0
hHao5z3/7Ri6l+a9LQ0jIiegQDZAkk1uNspj2tHoYwWTrKhiMnnWXH2HKgrN9HRUd2X37CXVft6a
b4r0zxbg5oM+DU+z/jWNXfzk0+j5qUtoB0vbpBiF5Mv80uFkhoAhP0dmJ21TC+gdUG/rC2bvR98t
lHsUm+MRxibRMF1sfnEFWWbC74oTaWHmlTPKl2p6ntJshqUty8Mu8TzthjgYlwz7ARlI607VwIe2
iDL8UF60npPpRD3goHI0AQ73jtikimnVfOc/HBLz4P/88H8dE9UZ3FLTTChpfb7Mv47717fy25j/
4cP5ay3F6YUXvOeuPdy5IDfv9d62cP5X/pb/pH0p2zwmWCDU3vro0Equ8T50/oj2UpY/huIr+zE0
KeLPoV7TmL88qxSqljMPzd3cvcxDPYAFP5/1n97APHR+A8BP1Z9D5zfAJU6sCUApF1IZk/ND/BvI
EnFTlUg54LEe7sZp02rLfhPIUJ1delO3Dhc7hdhWdeajyAaQ3oEX2s9HDc24j7q2uswH49apUaTe
Ki/Mjp2tnQJROziKKZ0pVbArXV86R0IvHxGAZ/CAs3Lbp3H1CF47cXyWkcv5KHlu3hGe/JtdVOXj
vAulbCx06WEeDhDYv/MRgB/mY4phSUuzU3UQLjwZ5WpzS5yAh9mXl7LdVr6MXeXMB2Nt0pLHUbGx
I9h1Q/vcxol5NFVWv/PmkEiVExq9tZo3OyInFk2eKft5Mxi0tWl6QKIpI11HWz+6ON+e8zAod7Wk
G4t5VOMJTACx0hIhx1HPd98osjD9S9vuxuu6dRUdC/BDi6AIKscy8CtIovau2GBxXTFVJqUB+yL/
6yAykERZYXBRZeDQIuCv1CIrecps3ORpX713hdghv1cwYcYRwTl1e7DdtDgaMdZDCC/WFyFJ63YY
yndMrQA8DCl8jKbXdesRUFEuDrpog5NUW4RZNNF4P5rUGPNaFs8YJnBg1IryhnvOoYEO2sqPntpE
d7/XyXgtoMx8TRSJ5b9tJlNVEf4jM8hLDXHGGTkvHzBbp9AM83FjTK/S9ZSxPJtZBSucGMdUE+yK
vIw3ctnKZyMki8oruZ66fT6dSAbtvaJQ7pJxQtdZDHshR/FrPhLfkKE1eShLyViRNEF3VwnOY5RC
KQHPddYhKMcDRZppz3wDwqPi3DGkq88D81DsM2q5bgrLeyJjzH9yQWXaVF2u865MGp4Hm6SMUcr8
J5UiG0lKmrefN9HgXcYk2BpqmD4GgdAPahu++4WW0LVhl17y3zYlug/ssQeqAak2Wrt5OAwUahJa
B8s565RNIfoSs4GR3bs7KnE14RhZfc/6Q96gB0VJP23OB7oISoGv2cZm3tfEcgcnDiTicfCQ5Sdm
uq97iodeVJ8xw1cfN14B70eGrXn08essvC7sLMdDyrBrqve8kbNTqaUYFIoIhNC0qcJ3+rgh3gPl
il3STSTfB4cF+aV3cl4X56osAXWN/c5sk/GFmSv0TcwJLMzK4cW2u3e7FtnOt4k310lL+rgx9ZRd
VExJm43GW0bYxt4zvOo61AEZLFGA4Y8tEzPdtftrV1wXYtN4dvbjza08SwO9arDQW7a1vIqkCi7U
9ELhdBNYsB1xc9Zr1aCgLudeOt6MVrK3edHdu6yIP24qrxkpudXR0pcGGsxFKRAXVyA5x6T5MUYR
+CuCTEeVxcNIsx0OTdrcW/i6LHfn67J0X4bCOLsj7uXG6ocX+kvSqgbM7sybHdMIAYB3YdbduBTM
t/bmUAm6P7q1bMMBWxsxltJ+PvL79rzTU5ntZIZ/6nyz37l2GR2zXJZXAeLCx6wmOiYpfP2NDwHP
nK5/H7TkrFCt+FLzj1hw7cmuxphQjfz58Cok9bb1quExNPGeSdGgYZ6sQTdl+nd7zH55OIK67IpC
q3Gqvhp2grQSomCTQxN4qhN4ZbOXJKa9Qybnm8G2spOmhNoqN5P6HlS/uhiBhD33Bk133Q7Kb/7o
H8hWisl6YWZcBCZ36mCjZcbwBijxO5759MWCQowFWq4eQqjF9Fm16NzquuIYZWQ4NI5vidyrK8qK
w9eMtopeC/+ZHFCaUm1JS8lPxn/aP4+PUZPN442My8/8PJ6u/f48H89v4TAHRRIAVLf2HjhW3iwn
ZqMYmIsHysVuTOUrkHJB7zYakUePNqZnrYASKZmOIjHp1clu2ZutliHaztJL6MXtkg6B/BRI0JoD
qbReSfbdI8QzUedrxr5u7GxP7ku+oEWUPxPzFdJBUH0+fjbDBgA0WIbhQFZbDrihWcm9Zz+4vpvc
42Dah4mRPXuAMqjxJMjDcwiXoSVuJlFhTmnBxWVBLW7CT7RlNYk35k2M5VBXQZ4c5k03qQ/QEser
0cXRTS/X896m7ZqLbNT38fSEeivL+/n5WdceiiFVr6S+4JUIU/B6demeaVsADyFE+c0gyEzTE/PL
5wi59dxznBIR9HMEV5T+sVOHx1zg2rJjZXyNK53LwNgb10ATyp4FBPPT6UAqZ0tVG+qXnm6GA9jZ
cvgI2udGGQiXYQDAW2Ds1lgctDH0r/NTKlXTro006VfzJQEpLlCc3OPS9PNa0SjWsOsq9Qndkm0B
u+H6IdWYsSOwg5sGYchlHjyPqxX9aR7xsWs6+PmcnwdAMw278q+xn/uDsX0gqiFK6/TbgGfclKB8
NoP+kGmG94KTt1sWqTyclEB3SY7X4OqNiJiRqkXgByvDSfrUkr8Hk3qx0724v+oWdvS+FA8VUQoL
1FD5dt7U6Ots4RsHCymT9Id5H7hJoagP8Yj/Lc2kdg0GDP6dmYgv8z2J8tGPe2ER3zdMQugPAJ2t
plgqtzcJLmYrHpLoUDeC2ZQFT/xjyHxkvrFGoCimhUwLn6VygOMqH2KlUA5wNbaRljbbedfHwWl/
JYWeU8/XM286ObR8MVG4qIeGn7a2nK9NPfsQfywCvbavrRzX96pHEzYH1bdJmr6+z/A03bcv86H5
poJIvTF67Hg2TL1NjxtyIXrTOHj6JHXzteElqchMCvqGH820OTZQt6xOvrEmcuJGSRfMMjp/EWhT
BIcwO0gdZdzujDYfl+RyrtGD32jv/gn+MzvJZpmRgcfNfI92VbARZnnx6SwasIPFoz6Icpvn/kPb
l+A8zYb+55hI2sludesMkBPr4oQABeVlI2Elw6UbSv5YqVsL+kFLbVoptykNJzdUtcW8cP5cPVcS
ceqVRLdxGpb7qLjmL0hJQfjSVqr2sV7+WBqnQb6iHhvvDVMmmSsu7+vC5AonhQdYktoz6k57S5Ad
+JIw154JdMLFVsYmfszGetCqcIW6hbeqEO+4KnXYOCRZsI28BolxB7CwoZi9kOsc3sf0g4qbIT/W
vrT65Udm5wOLBM9s14BD7PPH2201FQCg7WorsjTkterL6tO8ScD5r5vzUcX2NOqP0J5pxYK6Hd19
UxEUQnwAwcrT5rwPjD5X3M/teed8I7hAU/VEPVPAUavpDx7jUOZK7gfVKhPB2xDFwY40OzgaUuIT
+JG6qCtYp+9HZUwR7Qof75AUAVPowaBUQQzLciiSbatAZhzVtDwLmgzglZL+lS7lMueX/q4SU0oI
Rlc/FqTyYIVU0p1Xw6L0yqraJabv7eqBOk5WqMPXqCJiRSgawgwXzymICa/Bgkm/rqDFesimK2Kp
StajMClySBjVUa4iWK7qMpw6t9Iq6C81BrZV2pVo+JSWqbgupO5IMWealQeIc4vmElJ+vq899djG
3fBSxIVwjNYFl47k5cXNk+8hm+dcJMMy0ibITkbAZ4+X6ehN9/IWBmqngTabD1ABRuPnBUPNlJed
PjzgAfEtaH03SdIVZ4XooBc154/5biIN5samOp1PB+Zd8w2Ap+iQEPJ2COTsKqYIcwCKRRI7UiVd
e6pKNxPe8FqpVRyVld6dBaU/piCq/GaROaDU4XsMuGNBpkh88RFO7CSr64l11KQnw81u84jpufhx
3xQwgYtSlNaj31N8y8zYfI8DtOiVK32ldkdbMiHTIO+6YVeo+bgWknLppP9H23ktx61sW/aLEAFv
XstbliNFUi8IUqTgvcfX34EsbVFHZ0fffuh+UAXSoEiWCkDmWnONyW4okl3KskPZuImXybME+px5
Fi2TlP0idmQeW1Zq3GqTKBbRGjR04dWHEf5RU87lhXb+Y1QoBcPKN3kMOs9c6kFiHQypNHdyM0km
O2m4SHLUzMOCdEXltse0tM1D5WPoQF7bn+uNFB0KFh/PBFFhIBPzLEq9Pzla/IHIVHsOBwR+OGGM
SzGrHxW8Ja3XRoGl0+mwipYoq5T5323f6JVljx+7f5edi7ZRp1eiecZpUPJmy7oDDfn0M2AFuHNn
RLIomhjBb524924lPlWXqCxOFNBRQfifJ/lB4M4rzBG+TgLx5t1gYRtfJ4V1ac1JpW9QeE7upGi5
9mpqL7Kskbc9YsC96ApS4gX3UdH2w9LYIIY9mpmqUg+n4SFfB/VVvBQhohEbV8k98ZPqim46P41E
A8QgvlNsyrx2WBrI89YU93Wvsn8U68dRw8twyA13jW1h+9qWf3RbZu/+y2xo5+46KRDchaz7N3yC
+oMqOyBK+1pZ6iQSLOJv5YgBDKKyaXTABQYG2qFwejSIbN9WyLHLV6OQtgBlqseRGtNjPXk08IbF
qxngwNzy9DpYXe89kRdaR8Q+XgtUGuvYS58yDDQ2vlQTF5zWjZqngsOZ8FlisdkbMZ4+PEb2ooke
Z221fnyzYoSjTtJv7mvQlvUrCMUz5dhwBLI4P+hjpj+mtQp6pQMW7JBaKRXb26hTs6knIUtnPqdq
FO/iYdAXqR8wbTS/m8y9OI7uPgQeOExxumkgILYtMzywFJuuKbyWWMhIfr31I5qqquXbSdsMqJIm
VaHaDfXi76tPTJcNAtld5Zl/T3dBvd3QfE5D4hwjlk9t1D3FSqNvmikvopATPjZReLLVJiFspWMS
hdRD34RlGAA/I36EEcjJFaPdNKoCstxQIyM2/hr6vG1tcNcRG38vja2znqQrESIQM/qiPUeaCyRk
ChQM0FUoGKg0HkQuW4FqArF0OfX8AN8gck8Pp1jKq73rGZcmkUhR3vuC7FBjxXkQfWanDOfG1Cmg
d9edoStXvy0LMjh5t4SSi+g+Bt8jB1F7klmZTYHJbgvrHYoJebYE1BTOPUDy9a0YHjH0OdUET++j
4wjPLJeCEZgreqyDMT1B/ngxx/5oNt+ptGvuY5mZ9/cJye+j2Pljgh5+Gp427Bws/fZTKmQftfWw
dxytW4VK8CZaX/1/NY28jrFTms7AhO8kj6m1U7y9ntfSibuXfq6ml4LE6qxkxba1vMKT4NA6fCJU
lQFHFm3wYbuUvWPceDqrFF7EybzTmAMugk0cX0hrhkub5z8rtdbYErWMNoNXZGfHxYkgVu3mBZ+W
J7GT7odnOG7hZ1Txg+WhbijFouqMJEkwk/uAC5El+IJSb38He8V6gbMlugelgEWRomCX2q54lfPs
Ry1l7rl3rPgszsbkm9puKOPnUKbCX9ez9Amov77E2xsspFJYe0flSTjGav0I1KCYRarVfKYJiRzJ
uNmqflEMDFQuUWCSNDGaHM4JYCaWsUO7pv7l2vt+ZhAgLvcDXP1N7vKgegsGSgy19DDGtnygjIIA
dWg/am3L0h7jDsBIhB0PiZPLvw7HUqOgr3QfxcB/jU5vM9ZozQZiKAvNcJ7u3y89cEECICz/9X0z
45kJU+gqvouwuft1KrvqvBRf1UKuXwvifwSAKuXqJW53kDvribgLbkuwE3GpgaEha625D/P0Iqfo
Auc4ZjsnW39McJ/71TWQCctaDdiX03hETDgpDSBNanzTt6IPAzXvogY1pBWrsO/vKwa6Zko9GazF
7u9uFj1ubb0F4GZ6G/FS+OVPqXXKLVnL0AIIZ4MXItK9qYaQaj1ZCgBsJjAM9MZ7uM9xKCHd4ZF2
uTdZ1einEnTSEtd2a87tVoduyv+J70LhcusmxJtRD7vdUBhLp7O9Y6QNHvY4HJnRmEGqnkapoF8a
fgCm6WvOvf1vw2KOXST+Ucv0J9Dc1abWIfPbGH3MxCXfwHse7oeiXVB/vnJ/D4sL/uv6F1NC3iqB
7b+OVAnlgZPl+GZ0dbGvYOD/Ovy7HWmZa89Fb5Cvw14ycSVQkSwEXrJMBiLnnUYxNXg/hNrNiGpb
bH5wLmQjX2qIPY2uPDZijjHN8X2QOGLOPac4ZSaneYNmlkckHequr6FH6agZKOVpYIIECDyCggj+
vVPnLrzkY+2wJOE5kcXtFo2k+yBaicZSQKc+6j4ICmamkcHef10IWdPDV+xQE4sLSAzcryLcB+Gi
Fkk67ansg+VbA/hwkurIz98ZS89EiSS29LXpraOBZ7jlOBhbT+utJmzlOZlheycWVpIlrSR/MG6G
0gUXxHQ3sdQrKB5QKysmZ03ZkdhaIBKAya+/lkicCFbRDTNv/J43UPlq4xUjBGONtTuq+qF9EGFW
zQaUbjoswER41zD4oE2TrPwKG7vEX+SKiz2jHwVo2adwckAF2R5nr819z4ub270pBj1sr+dxr9SI
h9uPbOi7n94tTjz9Z6NIbxjap88m23ZAB/C5Q8gZrFtA7Lc5S3DF7uFAFbr1zU7KJTUS6TZL/GXi
ckOfRVNYwZ+iDxGbiANOG9ycdCWhNjC9p1xtvVUgkhDsy6cMKwW72q6TsZwRzbBwbeAYVABMyViR
kc2qd2RD2U2MD3X0xsKmvadn04BSmaKXjXvmNyF236Tsa0SUS2dP5tdx/Fa1lrVosiQ5BHHjPkhs
t+5xMB/hrmeP/8uMYJpROog5xHs0eSg9QJ3/9R7TT/nfZ+AkD1K/jx8DJNl7xBXgUlXFfpHMJJiP
mAkduMWRUtfIA3ah86KQ5tmQj2uXY9k7L9Qy/oxTJz4nxDQueqk9ilmjX9cr34yGtWhGXEQFYYAb
ftnVwzCt6XD7dl78pu0XyBz8nZhWNAeZupVnrYr7bV6y53ZQzofEsYu5inuY5Fj+xZKl/kZBGNDp
vutWGJT3NxaywUNQ1WfREjPMxPhIpDE+2CbZCUfSrXWrgKwVM5rRK25sfqa3ErPdwJDnwWSIJppF
jnQBEYw/u/+06Wfounl04qqDkMhZAR6qUFoQ5IpmE+vDOaV85Wu+LU+Oo3FKqGD6DSQK77fi7/ma
4rMl8mt1ZbIHf0GBC6xnzPLnsSEsNRp1x689ubuMRnAmS6KvwqDyjm1ou5uI4PzOyMpuX0uUyodN
SDE+NehLo6vlS+0Bp40LJX2aSpNgUenxqxZbPwwbPGejezspDKBYpdIxGBSMESqItZLpO59jK13s
QQeUE4fUcuo4PmnswbdDq7Q7Fr3OQsTU5VTdVV5bPCWsG3dmRbhbxNRbg9LDqd/AqGbHX4BZ8BRT
/z3f0+unHALQTNb8EXB2B6PR1kgbygqAPP6BReqdsxi1Eyp5dABWqy4yx1tRdfKR791NT52ygJ1j
vDhUUR3EXDZvETdAtVxgDoreqCr1C0yr2X2uCsF91rNRxfCWUZcECXW54Wui68NLq38DzBY/4zHY
HIJIjSHVkbYqeVYv5Jo8yz+zardMniPbqQ+j28cUr3AycfcQ67Zo2FEeKk0pGXwE5O4dcHf9Eil4
CfqONV5LIwJqVMXKkTx+uFUyudtaDnnPPFHiVUiq/BpkeP4hotSfTUv5Ocpy/jG0HnzYkWSDCoip
9XXv087Gd8/Tm7WTcM0Y1SbD2vI19utoO32vl1UErsLO3KNRNc4tAuF6qJGSY91Af8oyeNZIQX1K
c1s59yZxo2YaUEv2xaold9TQKvD/4hgTh9B+zUMnW8GSSzfifMUhIOtkm7Hz0o3SAfKueO68jNNR
bFXeix26I2YokvQsjsKp7//hPPHTOmfyhWvtglyfV23+P//Izq52quz2W5FyxUIm3cU2rlxhXSjx
nBeV2A/a/zaxRkRjHkzaISzPIiOrGXm6K4CR/ZrNepsglV9QKTAlccXL7zMSYKZr/MEp6oElssFA
l7j9tJgQe8sgH07I9fSj6LKH2Npov2eIPoCW9xli/l/vIWak/8z4eo9i7L4nQb0TGU2R6aQIFN8B
q67XX3111OzjrNaOoitw/e7Bzp31V2a00jJpPchGOvcLpdnrsvf8lXWWQmyTbCc+aJlRnYzpRWSj
p36vTBP2KKxKZmK0sup7n5hmdZaylUrjCdkiddR2EEPsYqWWaMSzRd/Xi1GbLc/wnNUuc79evuaW
bfUc+Lmy+er6mhb7zdIbQyUiCyVL8abN2wyaBwFccUQNYrSr++T4V38/TRODJYNifoVcBrcze/81
9fcEMf2r/z/fWpytBWV+8LBXzOqKD4V00g936MNtV+TE4KamJhv/NOuuvTfFoisb5fBIPdKiriTr
4DQFQhE7vIoXH+r+qisqnKx/94U2lstJHWNQ+rtvOj3IXdTKANyvGIvph+44jvLxK2sPtR8RoVKx
E/6n/yvd/rv/K9Uv1oeivwNX0zW2vutCkhtcVA/W9GJGhUvdH5Vy7qgcRL/oEi9Rm+Ja3Fqkcqe5
ch4bGvVMub2JjfZd9GmRVh40z1k1Sds+kvku2FQ/+kSXH1HEv7O1jY5iqGqBFCqDra9FM2rDbBNb
ozsXTYSixrFq62fRgmbrHNWufUiGeKF4UfDuJnB2fUwbD10TGCd8uiiTzRX/nWKnSyJ1/tNgevYm
BNS0AkFmv0xn6lqULi3Kedb+pPoGriRhv2h86JMivMOx9SSOZMOVNlGsfYTTLNY0qCBF3++54nSM
DFvEY5h3sk62VlXSoRsCe3OqVAsEr4NZNgTzrtmMUeOcxIjikUjymlfRiK2YaVJpfW/d0djoQ0aW
wlKTjMi1U625UVEPP8oR6QHMc9ekTNIZJV7Zg4S6WOJ2c2xdaviaRrfXijnqD7HlavcXwwrkLS5G
hMj+o79OZGkbIC/EMxc4xzC5mgZ5jpOXUwf+tm+TXSs15cGU9HZBpNittx4+dlkXfGay5b15vvPx
3wcIff23Xpf+GDILchhIjvtLJuFfPeUmbAsHHbnyHhSvDZ/arF4OUwqjdPRkq8uAN2N+KayFq3TP
Tnvv5WbyiUvN/eB3z38f/Msc6qJVF9p1h/NRrTXJo51YS0BY7lm0Aps4Ghuxagt1MXkMbZh2hQyp
UjR9zegegLERmlL6ne431twHbbNqSS8csgAIaWWn3aagTPWBKrJgGVn98MgzF4B9J9VvRkDeVVHA
WdvdJWyG+icF/s8dgdgXqTFqFiBefcWHG99U6rZUWZKQZ6B+ieXis7VrcuslSFq8bKpzbjrWIdUl
Zy4GvMDZtFqifWtC/FUNihZxTTCTV1TV+G9xZtQDJrAAPWNcifOgD/ZhlQU21iiqJJ/FkdfJ/3WU
2YVypuT33+eB9pbP4TT6f57n9TkVuaazrfUi2IEizNdD0blXELVU4CmJ9VGZPJCi5lPD9BfCd2vf
2iDWV0WZwAzohuihHDGI85OsfwnV9CTmsmTZYw8xvI54Uyz8MHceZNy6wV1ax4G60seErCtXvpcc
yB60j02nYNrYeVjPTaNuJnlbWbVwQZ9G+y43Hgp7xDmc7zalacEs9kf7OnGGD4qG70ft4Mxa9eVz
iz/rxm1kaTUaPYod+T2qcZEsNaNd8scEWP855aOL85LkRNWbbPS4lZSudexcWTnJBU6AzjTgOcNn
RLz4qqDq3g9y3y3ub8QPMr2mA6Vhv8PEUBbY52XXbPK49bzs11HWSdnVixx5IY7+Gv2/nRdO70yu
jHfuYEplk+GAsKcd0uyt1eruIFpILpy1ZLTQwS2/vRGGaW9mOq9sN7jdJ7SY2KpqxmpkmhBWYQz4
Jf4mWmlkEu6PHZ30/6wwwvi745Tj2jDcmHtXO3z/p1tOxnGt61oMN8X56haz/6NbNQG8UguUr7g/
9ueRYpGDmpVHSY+Gsw1lBEqrU55lOSYojUQcb07cpZZY1uvUjXJGakefdetFLI6JXvMlVFeaZhG5
Q2pyvPeJwzK1pzyrulKmUdEaeqgIAGPTF0jzziq3vYw0dZ7tVRlkA1aVtGudBcz98I+hwAeGRgQa
02Jb/mf863xxpJRNt1Ly+kecahOpe8q6kojAnClLYwBHpGvFCB64+FqK9tfwH+eIQ/HyNZxaCDAX
ZttSXh20pgGkASOmtpHDswErYCb+L0zkFiSZVeXhrwHuxha40OrXgFpA2hBnOAFPWFDL4FBhcm4K
11cQTDhp1Sz8FmPzseGr0oTyEN4SLDuHIS/3CSK6/KGRMh0kQLWBXKzNABwpj+XQ9A9ekNy8qZWW
Zf8YrfHRVh5FRx+ZlwJM4GStrTwStIigPMsmzyJm2xKY4DYdwP5Po74aKcBoAZqDIfKOumm/eY0u
X7FabnH8vVCkrVyxK0oJxdVwiKcx8UKil1q0qMM0YZoSulWDCXx7EoOiS5XSelFUCebL0wxNL3xC
iMDgCVGmTf4MnkB9aBU27n03Zs9NIY8beLKYPU+jJfHJRa7XzVaMyl76GumVeeo1oKw6ICFQadtf
H2OJr8ZidHgEVyEOCcMkxiCskJyboE/Oju1975MU/2yYr6hRfs/zRFtMtCv3lXqUcCfOFacFaeVt
GmNZ6xFpPswCN0o4Bt80t9p5bVe+OY3k4ak94jJHPOKCtI0Q1zRgYmg34wmonttSdg5BCclaDBCy
PfiR0vP0JrVXazD65a6u3uyXyGxIBRGwWtncLjYtVRD3gKMM+RW3XPOtQVFq++9RPqbLLrLtHWGy
8GrI/LkhSJ53HJV9GMtOx87bHXZDnaKgS41koyWmXryX8ViuAxDlTh4oj+JF6YAOlrJ2yabgYEj9
zIy0A4aW04zaCYqFF4MyF6MGik+4OlG3EKOV09h7zOGoqJsmD56cX6wEfnJMdry3ennbZqN+ktKo
JcVnRyurK0gNiM6MAistMuu9aFWRq58wT0yOUEMB5qM3JNXTTGaJlJF8TbHrtCJ5qASLDgLZrA6i
BKuz+mZBFkG+rFVrQqLappbz9vY1g0rSG4vX/5oRlwgdjSolYpNsqPshLdQloK7LNO2WSLuIazZl
mq1STGxng5IpG6vKyXkIpZSPTn7Typ08K10ZOdBXm5tCeYn6pLpoRYX9I3GLCGYWCBhiRpbG4zto
lGegDdImzVX+LyY9ZxoYeCFayrNdySybp/mi37V/9X/NT9vqDZ8pnRtHaeaPkZ1W0JrIb/vcItbq
gB9NOakn60jR5mAzq51kVtmzYnMZy43PtWxFT56OSevUrcG1P/L0r5BiYN6tsqSdmYSTlw5CItDQ
8K7m5KdkT9evYo8tBqPem7jRfw6KLXqEJnHpBhRHYKPRjvkhjhXjamntswjwaxHAFjYCxb2f0OYf
/W2bl2urBkhhVPnDoKj5gm9e+L0a2WtPUqLB098au1Ge9GYAj8NufE/lvMnlBvrd1FzrUXf81X2d
PBI8l50gWHbT8lgZBxDMLaDmGoSLzH/ttS1KDL0U66pMFb8J6jjRuhcS0vJS376GQBHWlGB6W/5v
EOqPcv6jg/XfVLn7GWTpq0bS9Hn0VWfR4hNy5AY07JQEsLZu+sk1SlamJLnHWs+qGzcqnN/U/DX1
pXLlyDjXiGau8KArJe8bq2Bnj6eUPO8mdQPKcx2vMCnZI2FZBU5rXEY9+xAaqNAlBkfmKcYwJDIu
Utzc+6NObeasIOKjI7f1P5v/BO830hXWbuhVaOXTR6kFq6HOgg8ZIelcwavrgkbRgg5iBxv8ycor
WloF38HqtTVj5zEp+N8e3eo1GSEuZUCu9poZ54DzANHgq2issasu5/cHrYUxAPte6Az3R7J4smpT
LaeRmGfq8IoVxYj6QoZMilFPg+pYV/rLYIP56HPEY5c4zutzqnnfVKfPWVFK1bWAJHH0Sn0vWuJF
JnG0nER6C9EcBzzi7kUAVKjk8x4Jv6Zk7jM3XZyfdVM7jHk4HAYVtZlTK+qzHrRnRcHxaJqKlep9
qzV4qBNWUm185u7oHfkggkOTPVLJSMJRd7yj6P56KS2JgKPICDUWpdCGWbqLFNnGSmyTUg+Da3x4
VJ7ZbJO0uG2uRs7KfdpRib1VZuTQeIrkKDZOjoI7r1NXe5n4JXtLDYcJO6YonoVteUBfh1eQOLQw
P9iwi2d3OsHRWBomWe0sU6wTtnCp+ucBarvo97GWv/frbtU/y/RLNQpaeUjjnQlG8qYb3SvqM7as
U6tF67+DIjB5tU7/Rb9H9WnUDR28m6dRMTnB4b6YSOqGELgh6EOUNenapL4k7iWNT+mkaPvqF02X
L85Out8n/A5oZdBG40KOkMbATeUBrtjmxkRrShK7bRZqF6fP+RC+J7is/ywOIzi7nyxcPqK4sr+J
c9kvylnhXhU0B7MglrV3lOpLa1L8a2W1T4dO/t6xD2C7UnlXKLNs+xSM33pHbQ+DDlsuBTtyMLKQ
/AkomIbQ0xusum2ARs5DSA0OxyuSD4gseKdjYfCt6kx5AU+H37FP640VpMYW7EtHXKkBJYtd2q2H
jjkrc4qsUL0VD2Swv7UIYC9WUGenuugK4OvcEViOZwunhNdmDKr6XDnvorsxa2Pj4Ju4NGKKPFWt
MqIj2ksV9jRVRfN77lHBdXcpB9gPUDsZy2sA0v5SYQf3a1wNcDhxOgTV3JRx1fOaZCvKVwNrdFYq
ctSFaOYU+x166g1movyVRbd8DXkaikHx4srFiRyMT+1/1j6G1QQf01z2On62sMh8qFtoT2imayWP
FnaMfQ+49mwRYViAv6x5EA/GOo2HU9RPxsT/PCYDAFynkNqj+5PVkNtezLg3JzzXKWZUPFL/5T3i
IqWgq03xU5mqY+y+AcGsw7YU8TqMOXrySqZShKsaVBLVuHa9bbviqkwC5nF6CSZRs2gmetRs7Tq7
FrH6Z/99Rhu96xR9rL8ufrMyWJE4eoC1N1LxhbhBiFvF15za7lAuDENqz4E2RAsxAlfDn7t3jRFZ
O3npp2m0jXBSFr8R6ynk4F4shdvJXfnrFxSj919Vsl+gB1bzFgggua4pWiYiYiVWEKSerGQjmkVg
OCcuYf9kkkz8iqylMdt7cW6X6/v7vS+GHrnNqyTtj02DmqZSS/S3eKUCmMqkZq84hLECXXqQU4rr
LDnwTuLImY4suap5rv3T92/zYq/ytlkgv/01V7yTM53/13uKd//rnSZ5+7JCRwiINt6laWY8Zbqz
EVl+E/eHZc62eccu549+w4xwE564t43hNyxEKVMSxUeqGVmYIE3ttI28YSt6iSudM12/eZ5BYFXQ
A1hKk2DKN1Je/kpfjCManVbu/54hFkLipK8ZSvI9sZoEQVkgVc3ema4TL5g+1/unKy4cuZbDuYGa
8tdHXlptRiwA7/FJf6bqONd7I2GFvmdreheaUIffDxXO8BJMP9xL1VrxH/oeKeWkZWdh1G+B0tYL
hBfac0Et4zynPHwnmqoT7+xcsq94veKJ1lf9KlICqA2DhQVqMGJDbuneUbyIAXGEtQW3qUJDh8DO
SuyTXGrCV34pFcgy6aunF3Gka+NKU9TwWIX8xoEMpxu1Jj5WWkZCPbf7JfVP2bEu42bX296wzvwm
vAToHud2ZnevSe+dJ1fMn+rA0wp10Q/HpxTbG9sZMUJtH/ddexsJLW86Er7zoIoIp0x9ZvrOTwwB
pNDgIumRT2iQaVWb+fhMHMd8QAQ+DU4vA4DRWZhp2r4oVfRkYXAsTdvYtjpBNyOP/ZtROD61AMZz
SAUNtoG9f/ua0WomwsnGQw2cJ+N9NES+1WbqMnVS3O6RjL0WONNLcNN5XKUFGkBi9KK/V8N+Vvah
/CD1jXwN9OhaIhx+jdnO3k+HklW81lD6/jpd9H+d7irBH6fLMl4w8fTTjTDFbC2SxhX8XPtYVgbx
er++abVqHZMckqfoF0eiz0gmBEOcdWsxUDs+izcltr+XrRqt1cSX9hLL7T2FuFiRmrW09C2aou/r
5d/6cqcgpil2ooaO3Wjn5Ph22+qGyuN1ENUYFgBDcefc99q921EF8GTWzmYYimPZaKuCmr7vnYkR
GUyR9qFgj7uzIuzDM9drnvC8+VGlkvExTc09zCYt1z/02GvifWk7xh44JYZVY9cu/ujElDL7NV6V
BVMdZ8CdoQkICCvZc5CaWCRmef2gYwf17MUPVqCm31JDCc+yFD6L3pHK0a1eu3jpTeckFoZwILCq
jeZr/gbXq3hRYPtOpmUcdyE/4MUIH1nRZs9tlFUHfPmSuejm4gRbosVbz41v5PyQoHdsS+fUNu3h
oWgn6k/I5A9l8sMvzDmVrNF3FXX4sleHYZuWHaBC9IYsdLu+Jg/GoVJHn2qqQbyYWnku4YtnWXF1
yKa26BTNeKjPPO4Xna2ueU5ied7hG1j5wMMaM5m1OjtsxMcbzbgEY/nNcPndvDx94hEGwVZSng2W
qnsc8GC2pXB1KQRUGmouC7/75hs4oeoKRkQdGv6N6oxQywyA5yEIhpoKlGU8zvHJZfsJIwCaPibt
dnDBu5qNpxFwr8Dyx6iMC9qVU6BSCDmyILbsEQeotCqWRp2sQUMH+zrFcC6LvAd87d2V3JPhjZxN
k2lI5AzQu23bPFJzjoYnJjDiec53FbKMrCBGQRdR1tTZVTVek/z9wQ1/8a1rQnh3QyOf+Yhgwcg6
ydb1QVTbuNOlevPo4AHQ5xmVBH2+xG5dH8eRAmuEeo6ycbzu1sOXjNuIur0Mtr3Ta5hgSxhbgq/R
ZrZk7guLvxJWjbpTSzLtuEWAg0SzK3f+wfGjeSSBJ+36MlqTINp4bU/JPdbNuGi+WC7cdSUsXwo/
kGdExXe5GsnnqFDTJ7PVXpBUZHNyZ1vDDT9tDH4IDT1iAmEv7UHOFwmGQV7rUsCDSmYmS29xDcmT
vUa8HqNCXnjJKmGpd+kRlZA3mPUGIqa40KS9V4HalnTcIX2wJlVtXSqiGTo2Psukrh4zrvNFX2v5
aUjTS5saZ1lX164OBhDzaApUgxlm6fl8yJKBNWOUcP+ro0MaocTJ8EbNcWhETUheUE22LHgNHLSD
VzzGqRLeFg6fmayyfjZjqpRlncrSUUm+qRXurZQQwgzxqpnjBRn7SnfrsO8rh9JkJi6kg/bp2G7P
drBsZsUknMJ/1FkMRnp1S/2gdY+s3X8GvXRSPB3jOetx6K1T1LEps0gjFzhC4C3fgGfItlKB57Oc
31K/RcflZd+VRHqUFR2bz6XvdcG217E4xi9iWdmmNu9THpqw57+HihxgxQf/BgbrBlPRAittU50H
JLsazdiE5rAC9wKWwrdgrZhhdbJMpCyjhru9pLorp5EBksf8oFRulnqIsbhPvaEfY/c+aA8+Fzcf
6rnWBzQDwcZDYD5rxzCfhwpIM0ttj6QNbqTinwYCzTPfdj40qP+gFVNAA/XPmq/Ac+wn9Vzr7Z0S
DtEaaUS2Uom3IQ7TAtwlHWydvP4D3Bw+heA6F5VrktHZqXmbrFSdELVVqThrypRRJ+MzgTDcPwjm
eLVSAOk5DmYfLVoz0YgW0mE28kX2jKNVuR+SgzO83IVzRSagH3rRp6zhuDikBkx4rOe1dFjXZnS2
Mpsge0U9ntbMWk2qZ3JQh6Qk0w97iD6yvvhmKvojDnloxRBszgyXD7DSCLCwp/LYVPI7Dfq89guM
3jaNaw+zxql3uUxOwjjYNcTcKJM3TtQdWauRiQRi9dhRG0PkbG9rdbt2MxN/c6oFbE9NlorvzEjX
+3PTqsiXO/0xyrSfHcbPLt62pnY11RH7yLRxZnXbfFrJcPV0+6NVjdXoa1gE5uAri1B9V8f4M61R
BnaY0KOZ5w9wWvBXlFmiN7DgI1d7CtSoWIVKOiO5fVEb6hLNkTBYjmmDqfZcz5iSzEuQr4VLBTds
VTySu0Pp5FwKaQ0VelgNRbnvjHCqCIHKNQ6P1E++ZgF+maWXn8MgpPDZzbaWpb/x3Ji3EbtcCxNg
VvHNUikM6s/aTR2UL96gWTgsSjfUq9canWt2keoIly6tP46mkRJNa/FycF/dLL+pGXj9LC3f4Z2P
KzsO3pJ6mY1qNs/aGjNvVf7UmxdtHg9Fs3Vswus2YV49BtZiEtCnhtBTqBAt+C4btgN+s65ujiP7
lKQhDa3wkOSis3CTs61tmRufZlzjXFibAfaJg7fUbJ+tQDEsiA9ckx6eHTz+cKkAuEUC2wNatbqF
j8ux5ZsfmNDla/fVHAd5kSeQ3TAI3jnUBOIy7C0DG1D+UOKbW+tI+SzWpVXJ10MO5HyGDLeTYwXb
C3AekTZ+1zwKqGWTambTxssoqJe2EoUgnbJq7qK1UxEcLXr8LWdZn41nioy+6SwGHa2xZmaVALep
+6U/RO+mBCO7gKowM6JLyYNibfj4onsDrNixjDY/Atl6I2D4o2HbD3gbMBiWJ2kCMM2NwNOTgcWw
2azOltL55PKQ8+XjHhES+9fA7hc8PqD+99/8cnB2FoFzAOFcvVCZ1iDdKyLaejOnLjiWHZaw7BMk
102wxI2oYm7OXaFgPxt7zy3vdaH85CSBlVi0Df8BGihiSa6MBXd6XHwTZTkQz1p6jYptrYelAHe8
YK5P1F+/LK6BJ7nr3DP6jR5IF0r2CApScM0GaKrj6Rfs7ZVTqCSs7LrVqMHqtnrNODqmuscYw8bp
doNxXHSNkC24n1LHJQCmFW8fvQO2hClvuCs8zJepfu3m7tA8EJuQZpVpPI4+95UGQafMvVMGnDcf
SrBTwaiyZqH+FjvfQ1UHFNPHq8waV2mJfLzXGndFGOxgZnz9TL19MsLqxceuNMdIQGUv1mpGDbqc
bSB/ozHvx++mrv0PT+fVHKnOreFfRBU53AIdnfPYN5TbPQaRs4Bffx7Nru9c7PIel+3uFtLSCm+I
62XiumEA5qUw4YAm3GfFPEarRT3cQ9WMOrO8NkKk+wWmYbyydKskF0AC7hO68jsU3fTIvYt0FLg+
mSuUiADhConYFnGdgHktsYOOtI0XBhFxX2TfuDaSv216QMe9pmGWpsR+5tktA8FJZgfuDPTVB/Hr
Ij5Px0QNSjDShKsfmomXxigt3/cBbESGofaeSiQPAy7ZThjyrpk9RMuT/MlsyKd0+VZYHYDioXzW
wXhudWHcNcH6JGvLOyQBJpdj5zwO/TFfbdQIAYXaY/1OQ1kVhQUJxQwusIfgapljOHtOF9nFEiCA
aQXHwizudO1duOK2YwnDNB3rsw03NnRn/XWe8Wsd9Owd4L91tNrDpKf9oXOzSwfoN8QHszjYaD74
xQMEoORQdsMeia2Dj2JAXGkTfwUbg+VYAmRQu4yEnPwMyV0qlfsEsjPCo90XI7Nfty6PRtecwfCG
5aaL2JvMn7ppj4Zbf+V4M8TeDD7ItohURr/3RPLo5s3fsnxqSYn3RY7ptems9yicd7vJmJ86E9rQ
bKbo+mcioVmmCKfUFfES6HsQC/CLkcTDKBOMz7xIrEG3YbfW6bpPyjrWnOTOKu0KfjLzfK9YXizA
/PG2Jje2r/21MTSKzJFhQEWny51e+iI4a6X1W9e+OFdfg5ZjdJDqMSUIsBBzeUzs8XEeljnWluJk
mQCOPIncMCZb87I+rlnhxnaCEcnYQ4wzyEBJkZLgpZwtcFfS6qMFGDMRFTQIF57PIWaKFyhnITVT
+4BDiCiIpaRipL+v0eTGLxm12EjqAZW5P+FXVBLXu2V8GTu/iBypvckGyGqzoTZPjgB0WBoAJsyL
E6CiX3cGJrvIDW3rrmiwIEVD/A3g8HRsNecnSBEJysaFiUKmPw5FhvH55rWPW6bXsdMUh3w17Hsp
u0PeOsXOltjjSqcREQCZOfLHYItR+Pwsg34nddv+09nBqVsnb7+hkRjjAXPNCv9bG6cvQ5SXrMze
etKFB6W3amUlSLZ8xsUNlYjG89FiVJ45XNHzar5NK5EIKtq91XZI/BcQGT3a5IfSrfAjlbJG98DN
H9EXRNqBeZSyV7GRpu5EG2U242+Myop4dMcHf4M0jygBrVCEL2wZUSBlsTPlxU4rDWO/SPu9cu4r
ZLDy5dMpkqfc1824hplf06rYWclHifLtrqu8J3T/kz22g0nYGOR71ZJwmoDxQZztTI6R9YQQJeAC
pCRRocIKPZ6Y0ZJplt+u5eShDgB35+ZjtQsgRHBAQMh4G/IXNZ0mqKtpjC7DiGltkKtj154K7P1C
HHqsuTDOyVDf+WWNq5aDrVzmglvqfCJysOZ1iDb6n3R2AjBRGoCZ4MtImOJCcUJPy6Mdm7WntaSn
4/dxW7jgV0HWLKADbwIExdPa37jtYHmOVgpDZdhj0OCEXm4c1oSUP3XW9mY8I9ngHGXa3Mq0v5CL
jEdcldc9MofMystgOlu5gVzlksZOierNZDGEGN17iWs8cJwCYzFysqQwuZA68opgRonWfekKE3Pa
CqYqqkp7RN4wLaq8HNRQ8eJ58FJwJGAqYOI/Mg+0XQbMuTFB0nfWsB39FnNZZ+vOztzo8IbraPHm
4G42u1dIzkBA9YtjuhylhtFPgE4tul5fCeK4FHw4zutmClywApUihuFnlsmDCIb6T2HpR3wJ6jh3
ESRXuEVTg8g8yP5YlRUakvnHgDJRSIGAwZpt0yQSQwyGch8EEB08yoaZRmuUiG95K+sg2SFPiykk
jslQKt2IEyFJ6/TQwM/gJFLoS37x1jidcajAHOE/Pkw7rdqtm8duwD7lvq3yl3qJN0RyEELbsPIw
WhnKwcqjJoBytpo3Q5LaJ+zEi3Aj/57mmV1qGVgEF3BstEyZgnvfG8oSB81ucT9mBsKk516fUw01
mTlAS9R14Yg9GFv3ZRrTfnPXv8xdoReg7XkQNcUoau/ZqZn+dknyo8GYekVP/n3s+DT+0hyFtfxx
m6SBME6nxPcTurzmkFDUVqj11AuAKHyhl0prj8h7vCa61aKv9EqrqAodlIte5MyyQNo0k/LI/a3F
mr+jKc/YZCWemjxCrxgeTSzd9naAQU3pQG706ncQlc7BzMWTCKoN9w3xgJ2pZMK11JEoykM+mvq+
9YjhHtV2MDNZZOTUtlR2nl6aUcETkpZdHzpbPAIEmG/NsYj6ZN1iHKXSuNT0Yytzj34vw1uOXN2C
ZfdtCph8Ag0hNPPGzFcipUOHyyxOJkLSWUZb17brKB9ZfD0bsXjYcJNeaVRElua2u8Y0XssgnXet
rd/bhkHJYNvHdhm2iHiyxFWwEkjM6aszsocO4e7Q0DN0Ag3ru6z6/DbJcp6hy/hTDhNVTE627Tf2
2TTlW8tQTj0HygIUwDlbyf1WEiA3Uvg4G71Xrr5nx0j9nZcofac/NeK+iAjg2gwGUsc2gW75JN7L
0fmxQb1Fvl5a58bRE/yQxa3I2I1p/eAY9mNVFUvcG7XOwMG+Eq/x19kUYLbOb2DXa/A3jX3S2n8M
s9eP7rziD8A7lZvt4qbiEmfsNXYxQdrnWJ3BrN/3xVDdVCkJ0CAvvYCCv5o+CXo63S/u8mw86YtL
EkgZYFZYTTfAfdvZD0IHnYzQ760XqamQkOJDPeEUy4DWwgB8RDxI+OTuJfKDuZNpYZrQgAIOWsU+
PvAExrvS75MdWQVjc30XaO590nADO0kwR50SJcnmW2fqlr1bmpw4BJTz6WIKrz5kBXq7CFkjKQeh
p06RpyiZRWjpQ2PMQVznFbzIAFlsG9PXTHL/Q0d4ZHISHOu+/ZlFEEqBSnWN2MgZYwL3VsOi2zGw
GeDWKcO8MtfYSbPHwusu0i+hZA9uek6W/lhkb50zW5EIipvN10FljN7ZFEseuUkN3HVWss5I1dEl
8gp9OOg1MwJntGauBeDTdkHHJDgn2fK8TBkUotlHC9Ns8LUPvOAE0udUbzCogY7cJp3zTMgptw5S
18aiLGt1riy5Hs2J73dz/lxosrwZuuUb6UNxriVO9hk6cjhn1ITKAIT50oddS5TbuA+iftGZiAz4
RwVEP3i1Aj+5ip9caVUaboFX0ujFuLeBiTy2Tlm/WFRbWuPhqeEIfJbqJjZGQKYmk2sfBushcDwP
sGTyMQ10BtqAPtpA4RG2iJDgwwxGN3WAMa4Uv1lePSy7ajqPtG/iohb5bmywOUuyHigBfoYx/dV3
T8eYBYDScMyq6Vpoa0gSAuN1kdrBo8zeWYLo723ZFOKGYsabEHh0wlUwlsw4Qa9vd7aNs8xS7Byb
7wSCuEMghehU0sTIU9OlWgfsRvbZ7VxnR+mr30TGJr0oXyGzJYyPsZWEnWdxtiyKauSIvDMS/+tx
XXSQT8ivp7rQ9h4nXY4Hjeo3FvDkgZw6L5aaiHZgaSL2O81dt30UG/h03QvE3l1zERcyOwL7Uv3e
Mrjpp6u/rd0ZHsFdbTlIJ1rvZj18e5jUNiUpj53irNV29Ei7DnZjw02SeegL6CZq2HbaRThFF3Ep
/CHSk6mMtRzvejy1aGPS6xZZ9rl4ljxjCH3cOlpRFRCHIZcxjn5bBMy69PcdrvL4F2Sk/bnyiB8m
Y4e81mwhm1li0JFboVWgV74Y5PZ6ucT+SmzOg5cUb5gbH41LvwmKGM463TAOC7Bo9yAG6KKtyGEE
s1+qAIdfu39tW0uEjCreYWV1iAfpNPr7uwJiXdz7OA1XQKkQuop6m6usFA3i7RcPC6SwF90CyRLC
oLtedTmz9tb8K2s6r1lyw9U7xJs/5qiz0hRA0y5sV3zLgjL4xNSNJ6KLJu6T9g2XTWRrPABHzUQK
ljnA1szprPca1n9eew+B+4NRNkMD6cUg+tyohMI3Iw4Uj6vD9VxWnz5Q62B+cSr9b1fYBS0q3A5m
sRzxyQxoeha7VNMiz20+TXeGR+PmEaFA7OXYSOQJGsBlLlTxEasZAcoM9y6vpPB1maUq0v1P3uAp
WgVqLDSYDxmE4KD0vhZb/9LsDbeIdXs05/5DLC6JfOd8unn/5rOvEU0swmFBExVCLRpS4rfOIYSC
p0aI1wIdacpxLxjdgBD1H9DON/Y5rCVaE+fG7+d9ipd93LndubSJSqKYbvo8YyjXsJLUY2ERYBu3
yh1941t08O5MiquKCaKU2IQN+ySgWe0O/ZubNm00bcQo6QtiHHD+eLQoI7bAvNtAGYGtJHACKtfa
6VvQAIt7rDHDTWZnXZtehsFOo006uOY06TMk7Ot8tpo0iNBEQ+PFiqwGzdSgQucn8UM/o0Jc6CUl
3CI8UMgTZnvqR3nGzInuvJ1h8mY0v7XV7htL5gccDB4Sm2EWvJFT6pkntwHjBPAxEhgwQr/U/prz
GX9hMHUfulEVx1w+685Ka01M9cFO71fMivbNiIxmIvRD6+ixyEGAYiBrgaN2DiXMWdIEFsC1jAvV
sHHUCxOWpfWM2deX2IYJQfjkQuPJ3LldcQymjJpAuhM2FyNMPa2OLb29S4Edbri/2V2/63ns2Gkk
NgeP+95qQBhrI410Y/hT2z1AHX2ON7AJ1tJfjS7tKGv7GzDMW5iQisxAdiOvGbfISnykjFw2lm/d
LY13B6yyPVKJ7jHcI9sClkuPSHsd14qpUbLezkG1M4NunxXbp2kFBuCkLyYJWIPdgwgEK59rryjL
qn5BFzlQniNQezSunfo+9f1jOgV/a7gT0aT6nPrC5GQwKJ0CkJZB3j7q0529GeVx6bq/bROvPRiY
EchROX0mvuGdslFGWGvUHHRfUH6kvwDFsaNbbs1iaA6d1cudOSOktzT9YfFf0dfxaZS6fyoTQJSO
igHlOgK6y7XV6SLXW3syKwbBkhORuFV2M1jua4vds19vf4eC8hqsx0Y3139MMNBsx8B4Nmcf27Nk
jfKpsGLpRi0qkqE5cNvP68SU06QsmbadFuzA0uvnkbzEB9qgtWTdaE792LaPbYHus4j23l4VIrJg
IzWL+kDlMWFUYzjTsPOk25wgh+OQDGSdw4wJbc9ra0kpb8yxw6wFbwRaBdyLjvZbVndOXzUHadL8
EiShmzsV582HDYNfFE4vVkuPUQKJzTcUpCDrdIz7Yje3G/gk41/Gji+ePwVo0Kf3IEo5toRTuoFN
NHeetrMLUgff0y4YdeFXsGkaRiS4u9PyKuoj3kz5rkAN1YdSCV4XVQOmqLEzKze5YT66Fn2QWrw4
NBkon9ZwlF4R6z0i3SUT5ggr9wbOL1OmtqXxpOXfVbYGkbkuPWYaHkc8syN6p2sM8vjkbVCPENRD
K7a69tiP8iY8tGE3epg6KOTQaPCkaVGVVSW6kczH3p2nEEb4KwMeGIPiZ9rXNkp53AmNvNEXtW1J
zETlx0TlCRXm+rlPh2u5+E6Mu2qYyoU+be7ecb9lsQeeFauDInID69ZUtoaFaOkrNQ/2rDDxI7dj
KfVooI2g972OYIGThQg6nIdiPI/o7Fdt1yNvv51tHyludSdFVDNv+GPf6SuiCU3ulLvZ8m8n39sl
fnmCeRa5iLHcDFOHBzpKZKHbAQr0HPHmmGKNDKOe9k6RvWA8cEO9tvF8WMperN+UUBDj3RmdRtTB
8mF+qjeu+NrRn1qNo50s436WVZygr50wS8u9+szYBDWjhDdX4ywcjnDn3JZOLW05kJcGD66as8eM
zDAssA/D1Ka8lIn8a1TkW71pvzaIXeGn3cS5XB+59HjmeS72votJl4HpWOJqd7PXvI/KBAVNSIQG
ECAgfv2uRnpv4l430MiBOBSNyfIgZPPagnQKsp0zj/OuHIztBvuhuzJ4Su3gby8WhfYsvtwiuMP4
PXIpuDsdbyZHeDitaN+Ij8qoLhjiDQNZoQ0m0sDKrW4Yb9hb+tw1MhKd+bAhb1IlPmYZL3qWrCHV
wbv6G443vc24/90AIfP78guQ7KFOhwsqqw7x0o+BtN6hooSQlV68M9I+M17xo9xMJM1G/yfYpn1p
Di/LLA5NQnJv2xtEFsllSnnHVpwiLVFkFkN8AXJipM9TX+xT3jNerMS6RW7vU0DRzgsrZK5SLOUi
oE6cloZKtGpvVwblZ3UJjAFeNtanKWqICjbq1tbawNAuT5VW3yuf6GikxwSSjrGKnLOrYdkHHUMP
nyrdtz5xHr3ti/xj0znyk9c9SGdZQ5KsK9KwjLIMOM6ubJ7GdmwiP2u1eGBz6olizupBsAdW9jVt
xhnGH5Kv5QdSv4S+iWy0hcSjG2SNuq2FgqFQM1X2ya2ze2tauttEmynRc5kAQEuOicM7hxZWx0Hi
NLt1yjFWdVPQx7SCAqZ7lE/39pwu0eLU9GerG5SjgrE24HJyPbi1sTd65vG5BLo0tyKLLcsipJPI
7DYJu9IAOou/zW/zXlvVW2XSChIFILLUvhNUI3pCRukb3M+Zk92OAera1mVBEjQS2K3GKNJn4Vp2
O+YI4Zx4YMCmj8rGKDhBUwDMEG9+QwVKKAoH8OxvcuYsFIz/90OQLXQhl/3UYGWgMf0HTgFknCO8
ndAgJGZMK+iE8baX+f3mQPr4dzwFPoSeDjOFYURfZ6fMIabPiXEL4UaZAgyxHWy3OQpXEbi7ELvT
57J6TebFfkYlJobg4EeIt5N/G9nz5Pio+VMhlgPdnBz48+h0p66HUdlUszLSlCrNBx0vPCvsvfpk
UNL1LdWXga9JNGUoOGH4RuHKRqy2/stFtGtRpgmjP+685WVqyetGpC8a29F2xWgd6mA80e59ZPb/
d87c9yxdX+y2fPP19kQr/K+nNw+ys6CgeQU6P01nxX1h7wbnxfC84gaH34c+vade7HfmAgJ5c+80
B2IwkMaRqSGtj4C+hDq89Ods3HR7+P54iOS7VbSXERSSAxpwBmCOki6Ou21VXbO+PQBfLb68Rqpb
pX4oRg+5ABc7GWFVWJvRZctoNAXEQlf5hsMPiV1Uh6JA5+qBi0F2W6QW/UeFhoQcjNltQa0NDtib
MnaudO+7VMnQjvNDMkqezpJ1URq0H/SO6EYyIx4C64y/2ruGQsWKnDKZkX3XUz7hebGQM/v6nbvo
mLCKrI237BnpYPpXwdqGIqeUYVTszJR9U/3Qgo0pFVJiSA1cl/BWrbGVCqz6d0XzxF/pSmUd95Kw
7O9KKZGCMSX1MK8rasBB0xSRvYL91Zxyv3qjGZob/RurfdW08a5OMScAtvQUODTeUQUdQtv13qda
3A+tGQPcNvcjNnsxrsb5DKyfVgwZAcozFtVpmZ5GFHkmn/72UpQvAGIiVGZR/17k7Vw3bmzI8WV2
dJSe0yasNvGQF0x2c5/OoTYMgBNwqZmFa3Jc6gNW82QIVvtmGnQYEC+bg/F+rcAw5D4XcOb3V6mn
xE7TBJGwHpvUbyNXL8W+Sm67rVIHFffMLtgulu28ivlWXwWORU4wHWWbv4gp3Qsau3geT9fZ7h5n
6N8hpmixkoiT+H/gOgZaPauHaNNNzsiCgVSrbxQzvnGr2dOj7uMaSGv91YO9w595HfNvVwRb1NlL
ThAyvpmonsuOS3TOTSAMo95x9TNdTK0bt24f8B8FRKO3546Ck9kjHuusKxEDwVlp7YOq+V1GYE11
v32NZhA5Rf9KxX+jVcl3Y2e7DptTs0iQt1YGwIYHFQg9rBpmT77UDwEGTmgKRotblnE6Bo8qN0X2
3Q/THdpi1uLax8XUvrcczZyl+rOAfJwXBlWyZ4w5ITzWdx3vBO/TXae7zwaWxM0o2/0/ve11A1gl
F7xaAxr9reeQLic67FhzjeqmevbToj2kns2dj7Ex0IiSO8a6C0yksA10eGY7KejXkApXA88FiWkz
tt0J2Kqbf8/b2DC0oJ1crT06rfp2Afr9RlREQ2gsW4bT9s+Gy1foNc5FDrgG+nRtEaa+OMX028mA
G8KcX5CzW48eEMmonQw7NILLvLQwl4rKfx2yu1lpVfnVjVw6gnxKW3fKyydf8tHR+70MktGeTPpH
1ZbMpuaY1+3BX5P3WmRfRlNcKaWtFageZKWB8bp5SOmoj6iKIpJRRqjW2dB0uU7bhcbGsgQfTllh
CYey9o2XZ2+eeAgSG0iWnTHLWWGxFfej3Z6sBshqkLzlcC9Cw0Us0kbndUKLG+9B9JZwnLdcdMsR
YnZjkBgJ20u89gEqniUND5BGL2JI/hImfplAvIrF2tl08HGlPprWri6B2RnekWbJ0gr0Z5CRxI72
pqWTCqsVZ2MylmgcchRkkdfLgxKpxSp/XTaTCVD9pWtESrXZVh5g7jGvnoaqO7j1fJcgt+sIVL9W
8xYK7YNnj28BYAWsLDuYzOEw4AtCa3vrGNDZI2ObnmZa97P4qPVnJkg6Rg84ML4keFYAiwTwmKnJ
z4r8BEYAGfRhwZVRXF2QQCgHDX9biB9JTTktCpAx9Ti+ZWDUkPxiZo1bV6juFH/2P2th9sgfcqkE
jKtljni2RaM1He2zS+ciwN8otFyQdm4yPdLOZi4+3rv6RxqUjIrpnzjbhhdjiYhb2sTAKzBxzls0
X5h0E+UjsyRw14gyL5NDlIDnHq2muCCwB7fRa+JBw0p6mkqLco20vl1N1BGaXyQUTkkpnouW8DAK
H6UD6st1ljFAQZwCoMfFrl+dhwbio3+WmNMjL2IzNx1bpq0gFvq1kbtUYQRpCh+C2dxhH+6c9pNG
CDI0hHMTdMp0zcHdr4EEXW9PDuM0EFGFh503vVZjvbUpusvtNrBscSoC65SuA0VgkFkxs1WQQ914
Gsr5paZmYtBCI8SnXwK0E/G3FGDoGBwm23t3NsomDGFCEOHg3Ebto8um8jyP6YzrRmDtiqlZdpOc
iCkwdEbLNx+sjuGwTzehmvvdWEj7FmekGuv00MjZtj52EwhmbGCk+0Pbw10o5+Smtefh3gXAlpg5
xm8Z6NxBi2VR6Si1aLe53hs4YHB9JD1WaemasxncvGIWPAO3gkjgoSmh1agsQ0yF+SxgHAOvCPWc
NvOGqyZ2HJKkJVxy8D4NZDd//vQqZvUenzXi9L+Phc+AvMhwMtDr8zBNOyE3MICjVb5OlWDP0LLL
Jz2AeZO8AyOmjRG8CQsDMkMiq5h0K7CW8RPSFJFYG8hYIMzQY4hWY3voG7BE6PmFpiSwFPKp88Bm
Vmn+iEE4DtRMpWyX1JcdnKUUCzhbKXA4HVd/HF98AAORwVGAuouf6Nj94s3K0W+1p8DW6f5NDQ7V
gLCYlt+BKLSw8Stq0IDiVy+JMW4hvlFd873MPjBFocRuCsiayJvbI9IlunXIvQD/GIa4oEeznQ0w
tK5jUWxDXFrJXTtTPnLl9dvVd3X/z2gx3vccdDVVZ016ACkWlzOQWucyMHbumgImbfx4c6nRGJX0
joXGDF67cHz14wSvMcTS4TdY/Sps5/ZcCgR+5djt7RZ9ehJLM9IMxOQS+wTlAQb3TKkyOtb4hN7Y
A0Zwr4gAXXD5cvdkoJHXgeSqZo0ezEDU1us16mSm4A7dk6bZN6OaBDBtoE2AOBDEvmxPQ/gv6B2U
xFo8OrD/bdzg1XStV6weHgBCUdXQsLHs5QouiDLKPdaez0xOvzaMdNVXx7UeFdRtGhDDX/AsgXTr
S8bo7vrdlO5lyVGGkRm9D32vjwzOfe+56dxLbYuLltQXyMaUr+ujtZR/tHb+9Z3gcxbrjc7d7KzW
ZSXZKLv1uvYfmvQ+3N69GTRi5bhezaT9LEbjGvgF8kwjscf7HGztx+vnr7nFJGEc9py4S5vNv2Uz
f3XDGBWLeNRN7zQ2QEGq8oJk7kV9RfnuKtCVX913YRrffbNeW6++DF3/qmW/FFtuNz1lrbjKvrwU
KhvUQYjJXwuz4szgq13dltwsIK0Jc9u1t/ILKs2/K2DfxGYqqewM8ou/pdeEhl2jMvkxS8OuKOiE
jmW0Ndq9I5If9cvehgNyAGunQIJfoivNDZBl83fOSSGRk1ezqy5Y1gEus14hxqqx+hXwYahL/W3Y
lu91HH+tabjbVg+YbfVX/XtL9D8C1O5qX9SfyLXiw24ektK8Lt70nfftX7tghqahS2zJK5Lh3ygB
3JUqdauri/qeQEp0yuv7zAh+kM+4dKtU4lWXtFDFtf9Yb8WHAUS7Xr7Jpq4TrTVfmEw5Tdif3o/6
uk1wUWWw12vtpP6EUad73XLPRmtfvHX6HtFcqTv/nFfbv5/N3eDHzDygmw3ZTnE0B+PDWx/Qsv9U
P2JZ2/fAjJDs5LlxeCdi+ca67uK6IBedT6MJfsQ4fqnPy6GNMIp8qMcU5dvq5r/lY8EXa7viu/rb
Y3jjF99Gy8yuNa8BMtnTtCHLLH+Fx1ANP1wOxLfggTJq+101F6kEm7t1u055dkX5NaVpBRk3bR9w
ZL0wHAGu785YqOHdyovAdr3JquCgHp7aC1M5fGzW5/+ep3rg2+a9N4yNUZAPy3x5Gkrm0GwGtSnU
E1C/qo8VYBN52prpwcEF79/vs0RaP30XeX/uBu4IpUbBAqhFoOq8ONtnntkvBv8blPmFDs3ldint
H7WGU8IO9NTprk591X5uhX2pCw5zKqu3zvhF8vcHmNUnIEswYukhGNajljefgzQu/TC+Lc4fYGEv
XgJxegwtuFem8aCe7ZaysLyBAdec4KJeAR4uY/51+dU1+p3c83Yfk/+NM5RxzBAlk4vSJn21aNbi
G0UR15XYp6lfVf/JJLskyjaL92okP+prYcnnWoI/zwtMT3mX6uOlAzprGR52enaV2XolLQ2h5rwl
Gi6yqfVvZdSboyN55yCwtRX4BYHfCszgB3jXBWGkX9u0Pzdtufb2y9p0byILWRVc4Eb9Q5jLL5L8
F9Pk9bXiAvD6sC7AJ7fsbIgkxsYEa8/ysszlDWIBsaWxl1Fung0XVTTjknI+1MvjvXJJX6VtfTkC
dOrW3SXZf4eKBtSN6QXvvcnIKh3TayPHL/XJBs1Qk8uDNv63IuYw/VaaEa3I8M0Zb6vCC71onbsJ
SeR/q403xa9aKCxkmqX4Ug/x30HhwART9W/J+iH4sXnIsqnh/fBEJudzNXPynxzhch/WCGcco8jQ
tqsnQLjXok+v6gF7bOYG/xjo4Q+tnKCIoUzf6LeZlL/DVl3yAcJKMjX7vmGSta4Eh+bir9rPVD7Y
on5VV0CrWVwh4rPbq8ht2fLXpCcRVmWJ5xi464CXgphEIsB141V/ZzdcVzRfiKMDfCVmjbEKYdaA
e3M1fAfbSQU49Q7zvL3PU5rDLKoKSeqjj0txmesT3h7fOg/XlZzbtCTXFi92iSzIaBOdUs43W73d
rvokr165q9zuvVhXal4+j2E4F610d9j43PTj8gu/9ULrmEuyzglhxzWpPnQWHbITNf860lDLbuw+
u9pcorScLjYYKkUaUR0oImJvT99q9Q2t+6qbq14I3FicT7VB+jX5mc+mAeqYfwm2zqKPPwmFkodq
LO1fZ9quKkKq8KC+5np+Uf+/7GrryTXk67/bRQW3efA//903uvHYlcl7S/xRlwL9UWGMXzCUvtX+
Uq/DvGVviOCQpHDiZzTo5uX736+qlVFvLYEhBGD0iVh8afTyAqbkefDekH/+AVH4iYvhfTNRwpvp
BZ1UAnF/Vlssr/XrXC2/dXXabP07WBK4CZzuAl25qXb24uDkxX/f6nONlKz+O7Qzf4r5kfo5dZoT
FatWq3/MQctlhvh3R7gG4yz/S8Wy/N3xuj9qj7Y8PrW0a6e/U0QFdwgkXjMT2Vuk+EPc/o6pjUQc
S6BuN4+FVHFUfUQPref6W9LQ6HzQH/loff775DiQwcvgUmGTJFjSri8phqsVO23j0cEDv1K2vM3G
vxCkzphaK1q9Dx6QhS6R3+rDI9j426R0wkR132zLtRB8srJbyCOm0DS1x81Nfv59Ux1apJfAd0R+
AvyY3aO+pbYcBcS9buS8BaBR/5bmXwgv6z9Gtu/k9Guh8qDWb+4+2tx4MamVjDp5wjD+yggeM+Hk
p5UdI81wXdZvod6DOgrqNQqaKHNuxF077tWb/d/rmslf3Wff8Ku6rh/Un0kCwwjzXL/LNmIzT8fv
SsRs8xsYNI8ur/kvQKs//u9Dmf3TOFHQswpBxvUyeNuvNb5ZSnuCe1qtVjHzCOh46Oa3FpTPkFPC
vk/fVYzQhbrNvMcMqp9KItRu7Yr06ntvut4//++0qr9SLuhIWhOUacSMQFeoZ6F+XJ+nY73mhyYw
rp7NHh8/VVw1wR6VdrfLDPeOv35xajbIlF2Q03svGuOqApfKDgFKGRS+5ezxRuxdJo0b2hnvRnZS
USvBVmcYPlTYK/v8R/P/P9FSoUodTqsszg6zbxWRE/O/JzEK6uochN7067c1xw+tNKl5PxViQtWU
/x9N57HcOrZD0S9iFXOYysrO2fKEJVk2c878+rfA+3rQbV+ZksgTABxgY2+IYKKD2A7ZO50+PUTg
A2TZVD5Rm5b82uQ7Aybpv5coetaV8SDjuDy1pn/45XOXxnQH2Xey/FM+KR+ST195VgLzQoy7OHIy
t/R2w+yj6Cctna+yrBOV8C5T9k2hbxMVAVPnlszlTyb2ORzHl7wZP/pfZG6g0gFp2oMpiN6oHa1k
tEYzPyl9eWv6KBMTIs00t9RxcGfN5S8ZwC8jOUjQKpsO8TdODjbWJ7OW+U0p57UT4ZRTX1Uterer
gUwxIMyZbwZRc4l1nPpocaL0bm/k27RwpvCqXRtFvZLQz9PstSaKCPDURe3Ah27s+hjTP4OQw3Ta
7c7UlqeYrrPngsOp7x2p9GrhMdO90yiirSYQ9N7KL7Zfr2dzuk+c5lucF53NF7+jIpqig9XaF3Rd
zxnOVjtPsbdtaZiQVaPH1UmOCmD9UEfzjjVnk+U7Oy36yO03tKnOsm7+PaelHDNIj+QF2AquQ/81
Ku37QC1OV8F5yUFBRkthkGIiSZqfaS2Kn2SgjFLizj590EELi/FXchEFHQ4SxKrwf4qpH7BxhhU9
TqoNUMf8aWlWiS+9Op9hUrzq81eng2CGDmQJBrsI5zrFSOAqh4FAXWcBLC7m/+5FVnNj+Kc234mn
NEpoewll+cRalwMKTkCcQYe6jWG2L/QL/EgcKDGbr30OTfm1mBwxD1PXvGhatJgKTlh/I6ak1ssf
+CYwVuJb5z65jquswcPWyA+qCsUrXhZvENeYEdk3NuXBCW1sMY4G/jlIpl0IotMPnJNDrm9Fw/1t
DTIjCoxNDPg2rjt426pVwzFPstkIZl4d5ltPOFUCaQfJeAt5VV4pPwUHSKr8VzDtZze2vr1yYxD4
oYZxiEEhiiH0TAvRbefXD4pfJVN+POM9avK1VsCB5U/nqjUIKSNCMExv2d4rcGx6uXZ2G3ox/xXA
yelyXK5nblVLq0s0AiTSznJHQ0oSXjgDWZEdUqnoUVBC6umm528z9AuALH47r/xWyBtxDYIfR3B6
gA8wJWg2XBTGYyi2Eu7Il8r9yj3SmbA2Mht+HzAq8Q7iuMvyfhnbKfB/e2qhgfUZDMlb4W7kXamd
XAwegezZMlZ0sux6vzyknv3Yug6l3mh5PeQ0PQwdhTSUltiXDSd1N/33t/TRUIIzzQnXeZ8NxXkZ
Epy9TDvM6dDtwFAYsPKU4o7W14uP0rfcucvoyE+j64ESkUJGd1Celvafi3ieZT0F+FXD7x4lyMtC
n0wnzmrQ00fUEFaOQZ8Rw2snOXT8459c1NSkhHvnVVxmXeHQxvqUcghiFcnaXKK4bLyD5B4UN+ZC
rLDBEaqlQOd38cuy2n0PMQXZg0FenxBJ+uc+mvGqhqxQq78FAbiV3yfgrV0Z7mWDT+a4jSbIVlo+
djGPLseRzNkClzzIv2W3D5w0XXe45pS/DNXfJh36CRxwWaAXCXYQEPgss52EYOIPssJ9aauLk9Ab
ao609PO08hi55f90QCb9ydl6D6MCrUFlcAfdnzpB9xHrX2l7W3uMGRMblnvH7D9lH8iekJ+a3nzL
HbDoM7bEMH/IrMj6W6Zgrodz4CocCZ2dCU/EVMLiLXMjK0nWDfjCLwPtX/y+4YshmwcYHKme0/cj
3kj8me1llwk8mjwKHlziAUDlB39uaATgxIL1kJ9GbWxSxM8kTpdTlFpyrifxkCrU7Sz70sT/wvzE
9w9U/zYt6NqgM249PN3gDmejCTnVDpQfcBNG8luWG0Tnb1VHWUs8JOtlWf+MzRwlBxrZdrLqZJyc
khQW/8k1UAbdU6a4gdY1omOB6KKKLxSZH5UUEthKuFXTe/GeEhRKXF+kI0IiQLjV7ixnb/Gwkjjp
b0BRn8U+To2/A9O9E9MqAXcfH9DcPInVLZTqJ/G1C31rG7VXETYicLbtY0b/O7IdhBv/8iDygU2D
nBqIIziKVo2q0pT/L7CK7flhoAVLgmAFKQiL1V6UKWx7iMOxE5aDkH4up+697Nqj2vS7sOO8jg8V
YyCGzU3MJ1GsMfv4w8m/nK66FJzfKL9gU5qvAFw0njlQcqzXxLl4Qow8gpFvPrc4ZfQMLhX5NAVd
3QlpmyYZ7rIclXsfJFNqccotUfcg64EuqkDy+2/5FGdE0ASg8Igj1Vzv5GJKIrN51/SL2EIg0WdF
SwCFtg9ifWzV+YyTR7ktOptOPtlFU2ck/OB18LwXMfZiiKxmfJgiABsYM0Wlk8Pyj2LcIBr4BYP0
Als8+XfM5RD8iXtsPP/D6z/6EDvFeu4AnvSq9hUU7x0QwiBOntIG48E7JJA3s2w1a96rBMWLWZpx
ewpAWC13XuSw6fk2g0meFEZbwqrX5Zguh3cFFg2PErOEaQQcl5bXaAvAOMlxH+LTa4+cmD+haw8i
jqhQIsXlOJPHwxYaOnqdtItM7ZQ0F02lDgM0tQAmM1i/Rm5saKQ+KO74QY6uq0nxudV3otobZzYO
Yk/+sysQ5T8rGuy67DixN5VmM57arUoLm6x2fQqAfTL87E4EyY+eXn1LKC4/+Wj5BrAw27621zM4
eslLtSo6mhkePCMr6uJM+djYM1DYJgVNGsQZ8BOsTd02aa6BzbH3fhdjAdTnLmpC6ddcTtqLZVGM
MxwZp3mMvqtqJctLHPXguBeCPsr1xb14GChkT73eX2mWueSI3lrmSWa/TNw7mhMpOk5XGDVpGpxv
yT3/NnhoZEu+baP5SdeWa5dHyw53neK2Wxf/WXJ0xCLKZRHJn2LazbV2nlP1Ux134mhnJKQWo6ep
9S6jL11MhZzC5DQrDq6IHMhNCtAX9U6OYuJnZIfBNPo6pGhX/98EyYaMS+XqdxvxSjKhy1j08Yws
T3qvT/aPhG4yP56FPS2+JRMLRuVnSlkkzVVrAC+l4VWXIDfwqwMIy13WS6a2+4sDsubhkyKYBIlf
JaAeMn2n6O5O0t5UnH7SMb+Aif3RApu+lOyeKtxOn6dDi6/1WOiKM17beNf5JpUw40/+meBUfad8
nsjiOSxvYLavcF4stQPKwNcK8FoeqE/yFZKUlwR+ot51U/UhcTK9zJfZcn8Af3Icau/lziRGpkH4
AgVf2OengvQ9yc8ngGgXDxdk44Ig9VsnlYI+OEdQo/m2mB61AutdTvTdJjjebi/fOBf9n1QbstCT
fL6cF2Bo/FVZNx3rhN6TJyP5GdpbtVd+zOjU/tau9yL3Kdk+Q2s+NNCBfFDkjH8dsVFIsyv9nxoO
Eir2r1nZD9gGyRg6Rvypm49RyAPxzz6cllqJ4mcn0zgMe0/Rf+Ra+WCPANUmHyppxLaiKdffp6az
lSeTokTBkUbuwfKigx+hWMjrs4PzZR1TaXr2bPze9OdSUpEnmUIbZQpCVhZeioCEJvs3/Byt8DYr
061e9NdwZuQZI1ttHyx3Ap1OlVb/sjtyBwgFM+0F0y6ZTccvv0r3LmPNl9oEu3J7a0zepvEJr3Pl
RwbcHMa7XPHWCcZT3qKO6HUBBRDvDwsIvVDKjayYAFci96QSisI9Q4ez/7b8uy1P/vQykfKAC/G1
ABHcsPbHmZQlUX3GiuoBA8Ak9Syvy1tiSSd4AN5psYK2cFwBjcP90zQLnvgs5Sea9jXPvcrEmEl1
8Qb3Jy7PYzi+y0iqjnMHqdpaBlweIfHct2r8TbJ/V9azcW1UACYx+F6CfhCBd3pWbmSeBmZenlQ+
Wc2zhwFYZtdw6lOBLScXCsKc3ZlXxSQro9qPeTHe5C7JGJc0ZeaR2mYh/H9wW9oSbbpHXItR41ZU
szlAT7yXlSUzCHYTV9jemqp3kmpWPQLbyC8Qh13mhrxDRwKnV9d1X95BeXHWy/RCSp4w8KAZxkmO
kcCQz3iY1yHKyCBjBiQEXQ6bWqKeJ1Do9AfTA3b1tRCQRPwrOS7JH9KMvKQrAF+s4b2iFSvijC6H
yP9iUlt6+nrK37X/81+sCsPagWajnXy1rE7TVS8GPEYxPSkzpnNii3es6MCfP5zmvY85T8w9GL1B
uxb5lpbDb0mZy+vuQDtxTqRJdU0yP9E4nMEZr4qmR8UzlZQFtQ62XV4eI9o3+m7TEgwU/XCWy8mL
nsx946hwmlUnMSNRFD9AtEA5nLpBx87BMoa3uhn90SmMl++/42E8GIqyEVPYE7QBvYrOpG01nmbk
KaV6M9vhUwkS579o3fc5WmfVXQO2ja5ASfJTAP+LEWZfdbglkiHPyz6e74Cnf8mCSwmwawrqda8d
xZbIa0qvYo3cde1w4iTCGEr4qrRhL/tJLDDMu1fV02+QXHpM2ItTRhhb0G0fTruSBS2rVBa24/d3
U6isNU/7GBMi5Okq9q5snVNEOqIkpnO+TMpS8qoVMZzwnRfFc/8uVkPMZsbdQIKu8IWLOfKbF3qf
VrLc5d8Ol4zB9Jn0T7JC56Y4D3v5ZqVl4csiFruiavl3mgCL7vfGlKJFnS6GXvIoUmmlB4sGLfdV
GYyL6Wvnxm++azpJhqJ/kRExJ+PFg41fthq+WFVfrHz8kG+RT4oZPzH+bpk9+DQx0Lb7/7/IHckV
mkET5HSr+/aXbPwhibe6kd3KMyyXhvG9McEEyaoQVzjZ+hVyKUtVv2WglnxNr38NAIOxDZbtv+MR
qg6/XgPsCZN4t9iM4E5Tmw/JO9V4KFmnbQPu0bpObnAVF4wq7/UsG062Q2Do1+CmMma6fJM9KI8f
qXTA7NAF3/Em1/xvqWEvVQ9Aly++F4PMutiT9SHLzs7clZKGzyG/qwXoUIUAl4S+/E1ea0KO/n9L
daSmR1bp32Wb5pZ5iUr3q+qO/9WU3XL+m8rwMmX5czxCJFSdtLz8kKvlRLrYiFbdmJVyQjz2apGv
8lx15wboRLN5Zfh6P/yp3xuYxvOqeg1t6Jv05OKTgKR4DbhzBsqEwxrCdWGF9505vvQAqMsyXBWq
AfukeudHz6ZHDZ3oZbS0axgoz6l16Qh0xQnkASupUmLUL+m2zl/Y2n8CMRDjn+BYPPcjJZ5CcuFM
rS2ST7xqNWRr3XSQ6xLC78GHp4FOERr+76iGrTtJNxOxyN8nTb8F9Q4Gn3ObfKh8gOMlX32xrSR1
RP67Itri+PniVeTB5/zdgxFhgBuVzPCt2RQXkFSb0vduA4J0bww/5tz9VZHSGGxCSxLNSVV+avZ+
oqBSeRCVVNWJDoZnxIWwdfM55JSKNN+5Hu1N18VHeQuwWdKEzinOA/Jv7SOWiTDDOY0qCc1u28BJ
YHBGhomWU3fy5qI4IzfeyAFfXszMkrIHbDZY+dKuf+hE4gzGKcqc3mVy5B78pNhPDUK0clHC8bcd
mxfbQvGU55WLOJydnBFtbyN51agqyvDImIU0ATgYavidP0Oyj5xC6hkZQM89toX7aMcVgBQ+0zKb
N6AedNqRjamZnDmKXxpN9tqEJPn4J08/jtGzE9H4xB3KnVozA9bRdB2H4Ouxu9Bm/ah9c7Ay1GD7
/Nduy5+CsNjVg7tABSzPc4svFqZtGA7bg1rCM5aqZ8kjpxbVL0qPPV1HagAfEQkXsfD/NqH7hUFf
rLNs2I4EDSAA+r6hI0D0CMNPPvfOpKlKfhdfJHvbcWngVxFPo1kk8hdwyZA4j1lGVaEktuObAnd4
kxK935J76KM9zuAoNaMA9BVRUHaRnarX93DjwH737Rp3pcC/KArI9pWCg7iNwWIIlQk9IQdaiSUy
nx+jgl7XoP0Wt2Z41Bg8JHTC+n5JMS3pVgpcFbg6dD5e5EilMq5S5iwpWdZnOZXK4aHJp3tFq9dy
PpPUrhRDKdXf2zRKu+lNhTyZQgKjHYpL6bXAFGJo1dq9JFek/7pJlWep1WQ0YzW+/vovRSzdF43z
XcJmSiFP6oaSuLFt/SkOyF6SC5YSgiRG5GcFajHQOGpSYpC/yc3K8UXOfpq/6cPhW4p1OvAGKfLa
5gcA8Peleimzq38lUfMr0YlwmbsGTA3xSVAoBvQTbmHcLEkjkipSy5HKdK5NEJ40x7nku6SnvnaX
qtFSB4b4Pi4s8sEkYUi1SH0Yo0NNIyjfk2CXL3df5gQyhEJyhSwuqSoL2SbxECRx6wUiA4kWOksl
7RaStlHT7CLpulandSwb96PVA+h2n+QTpCAjY5HAUWlrpIWZgirNfmV6ZrU51Em3k/T4MrZS8PF6
AN198bac8Zg305/f2+FbnlNKiRoYjUIIpkJ6U1JiJsP7XRJ+dpXdDJPxJGfI5dA4j+7TmPwtSYau
6l4l0RBDx+SU3qN8uHyiHP7HNNjadXtoIyqhJPClfBTG6muSFfCDtHuzDLeStpIZkxHzhLMQKRpm
9lDZgA9N1iljVk3Ksw7UVqYzzoYdddSDTtVUKq1Dk12UhmyV8C9EaItBaN0p90mmfM49mT2jeVim
HBD7cxfTSPpf3CrALszDzp+UgzjLmS1qp/GnM7zI5paXaOy/pKpzklOuhDmyewMFzRbCYClYJS6L
Ppy/kUSG4/wqXtHNSCPNn52qvocU7qHvg5pSPS/bbzEUoXqcPftDQgM6xCkIYq1SyXV/6kr0EtH7
LCFmN85PY0MzZqds4Im8Xao8Eh36ULom5XckTyF1wcqRYgzN5PZJvt7Q/nlwc+iOYH1g92j/AHPu
VbfeB35Li237JwX+cASVG52l0iJWo7DbL2ijxW/rlrZ2Jv9OsoSy8mRnSXqxVCYoIVqIdohpSEFm
wdlX+3eBcfgewjv1q8xOHYH4Yr/IuyjtciornuV3s4p2WT7u5W8LdgwsQejA58y9CGxJvg39A2DB
tJf5P8uMycYdq6cgHD/rNNyZuXsoYHLThAbhXT5UkpRF7Dx7EwQjGBm5NXldNk7dn8G9vhq70Z5+
pBovm0v+IFgcyWrMf52XrFChfpE9VmjU6LkXZCF+5HurTt+EpUcrCwBjAcjJ58oFcmYRUFUqald9
+s9sAvjt1eBT7jyavIcWRq2Z3LsMvsyRBvprI98tH2IVKT0cPheBvBEnJ8nhoSwQt65pBfQodFdM
W36RFJTDClnKHVDHpDMiKpzTJAPZsHZLv3soy3TtGjHYEv2aUprzsWtpchf66Snn6EUL2Z6aBfy/
OhDD+Erf3NUDfQzCO6PKN1ILSDrrGirzOrIc2gxd1lPzI5mr0KBRaWVm44FoADAtMBo5jGfus1nR
JkL+UNLsywPUerOpOhWVZWJlFhTkRZRJHGOXheG+7tA7PUdgDQM29CimE1PaDv9+wnz9THvqv+K7
07/KlMjfZVnIzwQW0NkpHkJbpoCk99RQRXRIFfaijiPSaUfB08iyErSfmG8h2Gwq5VF+7zTgLURN
9Ad9mY91W+1pqlgwgmJuxPaLCfFm464F1CMet4Y7T3HLFzN3fqQqKq9JzUSqo7ZiPGpssDnvYWau
lsJ+mRv3MKZvxeeKDVhOw7VanDSQgbxX1ksc2b9d2m9ndzwI8EqWgWslNBd3e1m3c2o9Q3YGxQZP
jFHXACD2jFDZBge4VLZxz6CK0/PmXZplhzApTr75w2S/ix8oxM/IJqJdKVzDdLqec/Mmzr2dODY5
gssXymaRPdDQGNcxbHS/yQhLxUN+yiWe721qKiGyvQWwJwgAqiQCFthKFliqLdFAoi63b0TkrSAR
IatXCmaaJCqj+as2jftoeKa3m4I6XoE/SQlIcplmZz/UAcwVEiQTskrhoteIkYzfvrNfIsX+kZsU
U4DcAevEupmV/t7OUCEclWcZSXlK33Z/bUs9qe4ygXJ5EfvUTSxYcf7/dtV8MWB9Fh9klwPgzvu8
H2B2yn+rMHixU/dxqkqYJqXINSxBgwOzyjwgKkbdRLamuJ3AakHREYiUfyDEoP95iYEqyKDKfcpy
H2Q5ujtLsd9l4vrpMfWUNytJ1vQ4IbpSfmJ3xeZyZqGpfHymprYiYbmU4hYjJ67Sbdiu003PuQe4
3GUBbpDshB5iVzvWUVy35GxdAeQU3Qhk9h94A27PdRVOdwISo9/jLPCkcEzOTU0PKpgw1kbXIYhS
GjeKTRmFiEOApyZS9W3+KtZJdyTUsB4l/yBnTHF8Kd2oXhu/dmZ2EY8z6s67Xi/5H8mkSPALjH2V
xOPbkqzhLYOWi5mGX4qZLjjvmN6Ddo9iOMQLVzXQPv5vIGUUtLD+u4H27EdiMhldsZDUuNAV949+
pV9bGFKA4U8nE+wc823TPmbo8JFQn5NVuoR55M/DCMICqgZSopIVi7mmgdVfyYgudklKHU3Qrvwp
XGpTgmxaUFCJz5EkmF8kly4xjecSGztzsB38/FaqCTSP/QwRoXaZ5a+R8SdWTfZR4w6fjf0iA7tM
nizJ2QgFxCJFs7mgi7/Ll+BM7vw/54Y8x7vZIjgCmEBVjrILJUpZDBwFPbm0NLwD1U8KegfLct4E
5L24PyyQYIPVfqe16jlM2TlK+6d54cvkIc7KtMlJQ6DvekNPal1sJPkl86LPIQWVf+FO6NmHwjK3
8pHyX9YYwGdJjkBYweKUUW1c897Vi/Wy+xz6bDNa7DhDyCzJYy7rC1tFpyi8TL+B0WzjZFjeKm8f
2LBq5TxPNJXI2pMNkklPqZYhrYHBZ0sp8atXOm9LwBhVK/lEyRFGsXuAIGsp2ciOXKriFnILEObC
OMzUyDxBPXCRkmnVFE+OldIX6B0GWyHKpw5CDOXhKeUapU9+5r2UalrbPPVk7DUE42OyVZxSiRyk
Y0b9q+uKOkVoXSIX7FQ3Pg8MtG7U2y4AVAo8dOzzBwXWuUh8PxySDOVw9XGh6AtztioQGRStlwJ6
NPPa415tTM+AMRM9FdrpHqvRucmbZ6VoPpMqvtauf1o+y2bF0zoCN+dMewlhFH7YLcqH3EK2J59e
LWg01b68eN0Mpo+zlqpvCsO6pYnyPAv+1w8/S3SQKGS2xInyYAFKykqrbKON1C6lhi6PvxQmve6r
GTZio+WfElW89b26wE/msMdGzism+lyTfxdrnc7pR6pD+vfP21e068IwcSuwmKVGZgZk2lrrVT5Q
wgGB4FGqefU5xcm2EwMk21HcLqTr5JiyNymAynUFFHKZCZaCVKY4EkGQG22xUSL3KGcGeZ+cGEG9
7pOyQkmYmRfTFw3DyUN/wAVRyTFUKn8etHAIf8ItUfzKZpTYyk23VVr/2GNMGzxcZ8yDWIyOHgFZ
oILla5O9qSOjV8Lx9X9jIvGEYGAtGF3jrLn/D2YkT5OFxnMb2kvJMsrhXnJmJHvGxcxadX3T9fHD
OMW//7n0OHBPI69rpoZQVv1iDBli15zPwvlPQg25Syd9DbryVbwLiaU9SbidbA+5DNm5X4D3+By5
UGyHmyIx4OkA88kCSCzRpPcVrk5AWGJvysldNwP2vyvpmaZsG6H7TdyiR+ka6nsQ0phprnWDcDFf
8k1yI/pg7ROwAabtQTjx+s+oEnQFxSmjLDoU1f0ITLcdPgtt+iM1fmK8OYF/y6lQwj4vgumlix9b
jxSozJMfNo+NAUuo2GGdrgtWueqDvK87WLB5Es4YY9Jz3liCojrqDzAcbqXCKJZCJgtNsg/oh+Vm
aD5b4iDT1a4WlENd8JIDxhDARl20D2aNmJ2HL/RFLs8en2Q5yn8L1EkWuSxgR4GTJVDWbYUWFxGI
XLBAfvNOUEmw0JOQE7QvbVSfBb1ivU5SlMX1X9qh9mdkOeKNTLnErb3THbp23C5V6W8lyL6k3i3e
SDCPwV1h6F/LbZnpdG7L+Nam7Ty1OgC3jBDkp9eVBq8YtUJx9FKnzSUDTm45nZJyU7JZVhRaYKOE
4/4u7rhUM2dOg0YCzn2+VQLFOei+8gTpsb5uAx9yzEKBpbGvzJtSr36t0MqfbA0O/Fg9ZGXhPyAb
RQ+AgmKFk7ubzoFHCrpGuFyB3pjFWQXW8+zU6TaP63rjuCghm14dr7tEzXbRYKIsoU+7ZgDTFuRD
fFD8WoGUuluNcx48QyfPShueQtBmZGdcqIO3phGUxwJovA5EdlKV4S00tF+r1JRDaabwGQJf2xRh
eTTRIjuMfiKswwbkRk3mbkdQKKN+C3Lvq+4edB5gBecR8ivIWWzi3j9kGWhEfSjDZ21oVrED7zqi
wzSKQV0aWrSp+Wlvwg3OTSuQY2Kf7UfTH81brRxBcXXWY5wqQh7ubVOjfcn83toaGSBHtd5YcalD
FhFbNxz4IGpdOUoO9L190TK9XmuOB2cgfSH04CNIq+jFR9rXxmoO2lOc0j09OPM+7AaNUyp9IRz8
fTiAHpvReGxqMjw2kjrbQkIkGBzSNWKR4/0EOKXQ0nXfVNcUFqy0nGByUxlrBBjXkHapK5pOe0DT
/dpoIK/JhmxY1eXUQxPqUkF34qMxUay1zSLf2Epo30yI1CJIg11p6Q+1h+Dd0Lx1a8Aun6fvMLxA
ZZYbj1naH5JoMlceOtDwQLsvmmcMXFf/dHb6QCuhBtM8jZaDpt9YhG9qP10Md7xDrQqCvNCIN3r9
rlDUjpLotnPK8QbI0R2k/u8aLISrzh14Mxz9imXvhyq65nWIulWXvUJ6m0rmP187lbNLErcmjKMP
Cp4mDWsw8XyZ+a4GdHnOjQJ7Nb3tnfoJ8QZh3Oi16yFSuxVk2tsmKj58aX4xoAOpKnQq2AqGB0uU
73bp3ezTh6mo2AeUb0WwJKRDlkxyQ53cg1Q57hOanWf6c+deeS5oxB5Ucj2pAnw/Dg6JwaJJ4S4I
JxobNfPQzPp4hDQWK53Szq3ThQYZwTnsW+2Btm2SMlMQHDp2QOD16948I5dsb1uaAqXb/Uiwthkv
QTffufixVWR2YMPKGiCYPu7V2oJIrCjvXAfYtm9N6tbvMKaZH8OjY82ITuTN0dHSdKskMP/5WORV
DJ/lRpj3HR8PpVga7OJqsVIM+2ua00etGM1jElQbiG5oC6lKRFEgGNd6fR329rAaA+MNKWIomzkl
Rz5NmyEiHEM8QlBFpSqn+Elacj9EjrrtVbolgjK4qWPAmRq0+nOVWxvUyaCTaIDW10OPTnC977Os
2Ktalq+sPBrp531RbVPbRdwZnSUkH7mLvoXiTlenaTcSas3aQKdUAXVz13fxztf6aQXxyGX+0+vp
C1pa1CMcE4UU2KNHmDTSdtjSsM1Sg5tZF7CaMQzb0mC5OHm8GwJROExAIkWq/jHQDimNpipty8d6
5qkdo3FWlNsfk8lsbswUTV0EKir6ZSefsuJZmQu6C6fXwsuBrsyVslWR+Daei2pC/SdE7CUboUWo
YloT6+Ehc4Dr+yMMSV4NljHSaAMQsQG1zDMIPjVtnY+ltR2AVoZtCtTcQI8GtOY2104mifKjb/Wb
PoUfYIJkdD1bwZvWzROwdz27MaOJUr4zuzeepd+CECkOrt/QfBsN26LXkCyCcEIbYIs1eqQMXDrQ
WA5JUHev8Vq1PNGWHeOVXY0wbiILYZZevzLcyluXjkauOXEK0Oj0nFhxl8H3++f5tEd1yDll6YeR
WsE+TTrABhPEC30wHcPMWQ9hHYATc59LOs+NGubJLobRcUrJnpedySRH3o095KhzPuAytZXtUF1M
6WNbafVr6KkPgyTyQ1h3QPLO9BfH9Lx0qk5NI1/D3j2sG1v7sCv6wxP8PhkBPywdNjhCFHpufnuV
ClOkVT8OWf6hDaAHUIJR0mTYQOnyaiu9C910CJGzXf1BfQx7f+l9o3NorFvlwaFkjgsO3ilBejeJ
3wJ7RDUaEaDJg34dcPy9lv9YirOlrqa01rNSs/4ch6WmQJgE3Y1Fi7v+V/goI3c2VFwNJwTf0nYz
Hj+KdSq8fYZwAwxBBXASYvzptnwowQK92Y6NgXfHPVBEpDVj2NtjGwSgaUKX52XVodeUbd2Z72QB
a1bt2EIKd6zi8VW7j5tikxJUEgp48Q6i25+w4Q4H2CzMnFDWM5yNZ2n3XapQ7CKBt4nSZ9tu966B
OKszPenpsW2iaMtj08ind6fOtpCjy9Xvxm838VQCE6O0Z4/BBXqgclPnH1nQ6ccyS/VjZxrJTWWp
FNSS8Vh2Luamh7HMQtNdgXhgZNNBU1uQN4A8xUuNrWu55TF3jb0xzsOOVuPnQqObclSgALKhNMRZ
GhC/qtaMphMU7BzWV0MYdAdCf2+ljxWq1FFXHZfPgXg7WSHkDFuj0XyikfKVm1AymrQ+V5120tRg
Xs8ZxL2qBq06jVJq2n0VA4UE6mY9kqhwyaUFzZRNRNm68WqOp7mB2NHbaBfKdkjqW8goaBRCic2K
tF3rt28DHIc3YZq+pF0K6af8LzT06ggHD616SfVbmYSjsC48Wg2dKHp21zexeSiquTl6atUcmzp5
RGkRpkwOQF0MIXyXUNvv6ZgqlOOYxyUkvPXBAq2wgmKcgrIOUEuHBX+TrirOCJlvPKfJfGO6nCfm
qjJ2jl3tdYd2fk2FoCJDJhvwTlZvlkxHbbMU/BBz5RCfqtWwYZbJLMsoJllYbBVDfR3mPt4QTuMJ
x4GqvtFplNRzmnpto2g5v/kF9iqBSscriBW1BPNQFkdot4tjX1ikkQiu0gnhjGQYjZUeOje6Dr/j
mKMFWOQJIjTZrTN0MJ4RIhpz92MZrDcUKO5MUEtljS8cEviBC4el45sfqUt7AWnpbWigm+QpDwBk
gOyO27nx18OsvWUu4lI5Em4FyABZJX3pcOwqSZXWVpNs1DKjoNDP8JNqq3bU19gJAo6wWJV0xk5T
0m8SulluVBNapf4vEFYx9EvCLd2uD4YBySTE6FnaVTQ4LHvpPcAH/djwP6zUCebEsEmhEW6o0wbm
tDIJY29CBfGUQnKLg7s23PYu7qG9ypVbw0jh7R0bWPXihH4Y/642pp94nmli6Iovm/DEadytEhvC
doYfCgPdWDtNtJnQnMAAWncAgTUIZeNvJYUVpdcYZKX51WxWtmeojJH5HWnMUOd5D7U1mhunJn0n
VIzmdOMrBCYpMlBlZ6MUgD5lFh6zGGFG9aNOaXNfTWy7o95ncKOMRQ+poU5+9GZ5VZU/lctVVsd8
O/HA6lt+TePEgQxHLvj3huW9kVbRN1k+DzbQPIW8VxoSruuhJfOdA2YA34bPyJNhP3u1c2MLtYuh
e2/aMN4H6A+w/xmDEVHOJq8bgnNig6QzbyAaGG6qFokMr2tuGpiJQ1zDlMfTRlXb+y4OyGmNQGPK
tO3QlCTRGDe7lkyoLpbVsxFZIrgHrWMNm3jI//rIeY71zL8NwnCH4B3sla7/m0ze0+xd25aORz9R
nV0wTyBMIWsYW/MRL66s8vwubLy30gUvVYNoiuZy3+LskWIL921A5Z3cfLrRZ8hLCueIK2i0fNv3
IFXyobXQjYq+UjV2VlOgb9qy+nI3lQeLjxUPHnElkU6qG7dB6p4aVMhW9Kk2Rzf3bkzFd3a1+x6Q
DblpqTOuemQi952Cqk5Ig405UAOGgh+56tnZTz39Jjn6GP/j6sx221bCLvtEBXAqsngrkZplyZan
+IbISRzO88yn70X/je5G4wA5ie04tkUWv2HvvbDTfEjIunTEDo1kQ+72xLBoNbZ6+mLJyyI4vIpZ
vxQI9FF4Lme73vezW50dXdb+epbPoR5twY5p27zXOeE9QeTltqzZFuKE6rfBzDY5tIhSyu6tglPR
E/eTwfQz9ezFafSMNKrmW1XiNpJfhVvoEI8tA2RiiwcZvrTiNW0B0w3C9MxVBmaI0oD0sVwYPF2k
cr2xLgin7hqyyOsc4vKgtnllvWsG0Vx50TzZuvZCLDpkr5wH/2JVJ6w/H/k8vtV59xmMOemheXxK
4TdzxCDHD2Y0ENbU3Iya0n5Zu21SEE0S85dvYSTzBjRJUf7T48lzosTytSYgAz/banaZePowXnQi
tTdBySSVKLD7VNkUazXotRQlLoqUbab1zXZOlrfKifhZaGsoWro2F1Xk+rXd7O0p7k5GGt4c+j+U
VoI2rQrnrSyD/2JtObrwpDxXyzalcJ/Mbup81nF/xNhFMJGJYV8MeRRD7GH5QEFegehEYumJrFfb
aYkZFjKZ24XiUFA5Hbpa/QNKUmXBAlZVUKYipK24Hhq7/my13t2qUfcSSz+7SfkYW4VAJCOG3Giv
lQlKcJqGeztaz26x3CqyvzaBA34DIQ1zDL/VLRAhLfEUzFgQTcsjaoNDo9UVOUwIkdQ+z6Yb5OxT
PXePxpCftpteuoEINPJWePTX50Ka/ItKfx7IFTX0hO37cJ0zXJ0gDEWXn21NXhEEknLY1I0XJurO
dHMD6264m2b/K2R2t62YWpaBpAggu5mJheH3gp99kCELTWO7uBCqP2jPMcAuI+HlZnfTBs2fIgGJ
RGibsdFzpgBD1Z4X7cuB9xtn5aUps6fGUNZudMN2w1Py8GHMCERjM+25UUlOs91jVM2xb3fD4EHK
MZg/RkQnpQP/uK36O0QdoF5/+2k0TqWAr9o65Wdu21tdEf3Yzg9RaCzJudfjBpRQA5CjT0MeSQye
N0vS39Ht+1ZJ6CaO2LsS6kigae63Y3/WbeSMQ3PWUgw/RRbcIesOfNvuTsS2nzLm3uiOLrwyhAvi
GLXuLWb1Ucj2uTUbxAhgP4p8Llg/VJ6WUcvVXN87PskOAxBoiYha1fmn68mjtZqnOrH/GdaH21Hg
02LcCSw7uIWqfYUDn6zsiyWku+sboJFpqL9yut6W2SbgjGnZWoINMrnFEs0cixb6ySbdkOtPZOKw
/agOgcUoo6uIpA92TdyeKanshERwAltq1u2ISEASeshhmk1CcWjkHFY1lIlNFxGwNVEM2ByJhsW3
pHcvkySmMrIwBYWXpjPpJuJ5h14UvZ4gbbBx9Oef1ytISuoulsl5tTfWprBw689a8Cwy2hu0qEOT
8fDousYjD2gbS0LOdIhaGy1dmG6Z2a0tgi8HmvpSZe+tjTwlLY86pp893U57+r+/COZg/88ff95R
SW1XJoM89ONYFLsu6XpIj0ACtvNorIP36n/eFjMjPy9NFjPfXH8LhingMbjOiKKWdLZpdpvTzy+q
GPYmIf4HYbvPtZbMB4tXn6E2Q/DaKtFRnFpnLn8lrnaztfy1tgZ0fco+JTFhWzomkzvm0YjzZD6l
hcKx1oHoElbkAuNNCLt3gtxPyXR0TRM7bvkRxoQGjkAVqUBcQqTYZJFlw+za6fdQRQ+LKTLCUymo
S+NLRHwdxJz+4bINT42t+aItIf445GEOUXEkFjQ7BS94xQp6EsonAuDiLSSAe9J12sO0nlC1wHUY
S3Jvx+pXYmqQRudwD6svPZZJpECubAgLnvZzPxHEjxFx7KyWzjYjsM/xZ3IdR2BU23YoMtSIxrPm
dq9FXt6gCOF6qMODNhXddqiFtg+6nqBfK74uVlL4pCWzcOKO3STo8BZbz46ErX9TNxxVQ/6JUfXC
CxmzbOqup76X34GRtz6eVXK/YrLVtOCZULzGi6bqRm2GeTs0Eo+4F7mBF+ispdEtCfLYS4LyurI/
Vp6Ao8p7VZKVRvqo4QTPyhDPOkcu+od7H9b7crL1zZTP72z2GgBZ4dXt6DLnoCk2pdL/IPj4auRn
rlMTIv7lC+wvY59g+Kb9T4q91tm+aArUBu64Z1+Rb8ncFQt54rUp/yySbZiaw3+mKa+ZgGuE/8zX
kd5TDEwPEX6TQPpWqEs7MmcyXEZidlEc3ak9ExqdHVLpE8sKHqbnxzYmzEzEiFXRIno9LnzNeFOy
POc1KeSyZgpVyUXs10+ey+4paslyXqfLINHcS6u6x1yzyWhJNhxC9fjBpEVxdxasqbcdORJlFxXb
KkDAsLKIso7awm3NxyTLnUvO1NFca/06FP4chLt0bO4y6U6Jnu/YzQqQEAwBSUXj3gewKabhl22x
i4xb/btBaL35+fmOjcC/ZgM5Mu3OGzj1oFM4n/mjCsOT6WrLwbFVwxhyvGii2ct+/JzZ2ezMLnwO
ey3YToI56UQw5kZWVXqRBinfcao/UdY3J5AZMG/TCqpM1y2HDFuyX/GZ/YbIxs3QB+POWMrpwoP/
GSJIue/r7EKCduR1BeFFqgYFrwXyNWRKv9U0OheRcw4JhM5ULsRFO24BtN1dmPzaYF8Qokvy/vNv
hs2ZByLTWCz1NEfU/kmUM5GbG/hDOoS7QJB7DIMVllVvgAu2en7kQfK7KGfpo2GGasqOsCTduw45
meARpbvWXabNLAd1VTxWObdHZADrH2sjrfo9nQ2TkPn68xE/b0+djGa+yuFT8sGaN61obUjhADEJ
6Na40bx2EvFCI1HLqzP/HmrwnkZhWNefX0hVlP/zu7xd6YvgvDY/b4NTOeM7ap7+v4/NF0rFQbV4
6wpbzN7Pu5u4q8+zmRGZqPoW+RyffuzdL6tUv6GNcq0kRKdPYCWvxvq7nz8iEG4vNnzHnz/9vJ3U
CwVGmyEE5hriXLlBGKsvKtn9z5/hyl3KKJTHWZfGdXbx1iwh/eY8GNfeCBkBx06tMyJUULL/7xuJ
4yHUJM0N/+eNP385ZmPiUMedWPPZ0CXWCCQ9Fadx/cxhHjSzR/1vH7UiQwS5fsjP3+XGGXdBBBki
7y33mjIa3WqJpTyn7PkOE40GplzfM3DRnpqmPf68w1zi4NpJhBvG1Nx/3vTz913X+iOiIjz8/Onn
7XUADQb+i+79/KWqHK0d6EiQ9//n01rGeCRoIX2qF0JbOcajCwm/sBzGvjwPK5ils2ZiiHlnjGic
iOJufOEEr49N0dODx1ng0SXnFxHMh1RwzAE3q7f9KF/hPO/jJqPr01gNlEn5QvIKJXdFtLFsqgKn
HipcdB87KyFbgrCNZ61tml0YYJ8iWFQQ87wgQY9LwpQHUi/TqD3UpI9sAtQoW6VnvxZQqKPVwuVg
eAXnaVsJtv9LBjnIiJ7XQjLNqFKG1P1lB85dJRws7FOauD8zOj/WwJAIvm934bS4YEYGr1W40uoi
4CaJL+y7xzXTeVI5Ew2X0UNBwQ7Z49qvz+QUUP1iaCxw6GS4p140NiOElIQ+7AnItdVpVExhnMB5
qsJ+5wbxzRDyKe2H3Vgv5Pxk4dWwwe4I89EFILPS2nS26FA+A+BRuEIwJrcBwwm7JvRbYFmFfM6K
55iHVPV9uNzaNOVvNYq8g7b7MHIyrXRCdGIcW1aPUj9VH0MM3lR3qmPeZ3tzKg5u9Dxn2bEfRXZQ
MjjYthZuKznjWWEV3EnzySm6Q991n2aknpxajaC42xMgRY1jmnOQZfubgxg2S5pLnpkfYe1Q5/Ny
0nyhPeDrDac7a0BK4w7rdoG8kL0DG+BbOhHms2T0UQj9mX3nB0Lwi4G5TfuzPJr0q0vGkkUX5PN6
Wybkm5YQQnMabixZ3oRTkRjtvBPy0Prk9SBoKWnW246zTIYzmev1rbPrS1z9NjNS8Sa4DGPsKafr
D04irhCaGi+vw3th/E4CCDUg5iOA8w4P7omU0ZX767aEQE0MdjeBAWsz1ud3MdZvZGVmcGHYENW9
GLCNah7mexrhqvjjcEVG5rqAzQebiOf4W+USgiSlFJA2GILl8B3NBi5cHoBNyQuNT5CuQSO/2VI+
D+tTGdEhuQNzOBOXjldhgucLQZDkEpsaMxpF2IiGrfvrVFJswnq1chYW6oxlb9aTVxZxfeyJLqvZ
gzYjj81IrsNst2P8PO/Gpd8XLHYutmASNMj32WJHbwkCKob20onoWfXx0XCww+JGmuY1otfQ3oHX
3Iwu88pxJkUlP7L6Itfgo3TMFP1efQvDfMd69DwQQLJRzKV2bg8HNO/YFba0xABTPqa8ZicNSzR9
1YvmBebaOih6V1kV7+h+0bG2grZTgYhIl4IJXeRps/7WNfIB0HXXmMMpKHJWAYTkJnDR6sa4sEFx
Pe459voCeTwUz2w55aTdQs+mYKiag6pr/C8K8kbT3Z2kwpWEjprDdN9W4/tUBy3Wk+lTjxtP8SKi
J5h3TjqwCZ+2jnKJ5LDI/uu7r4zMXxJjoycH0jhRkuIaVOY1JFbc0fN/sqsvo21V9LakxJKqGQ9p
v9VNXOm6zXC8VRXoswDbPQMqQHTSSNm2p+nFsGriWEpHbnTme+fSIrq+XpwnpXW3fDQ+gm7YE6Vb
HwnwYS1QfuGYIVm80l+JxS0O4+uIZBe3ARGiK/3BMhdytu3iPaXS1hTD+ykpSbPhEVz2F2yxGZMb
ak/ZKzJns+eWCW5iz0eRcY5Ec4SHbk2YL8v6sTSwlFjLYaiCOyzbhQe0dPD7v4/ssBQphScA4KwR
GQrXdbdzV5pfVz8lWuilcP/I3SZivLbUi63c14TNLhvd+kZ6PhSw21K3TzwPmd+QVrlPlf2oJ1J5
qgUWQR3+1aLk3jVsGlydtaECn7VevVrOeCyHSBazrk9aJsAktr+5uY0SwKnfGEug92SOQiI4/9+x
jAA2EDE6yYbZi8X8qfDRMEe/AxLFvwMgcUNMIwUZ6IYkUF7akXspX7iokEpAW0kSa7NIDeo3WedM
UhmouNZHrHcAaNqI+Rkc4lEffsmmqz2Ak1AKnbhpNo7O2LNg8k080/xuQbmOcHq1/FO9zi+SXSeM
GpZFCxHQoM7q/RANiSf1eOc67rVkLblxwvqNqvDomKxizfdViDSHwIlt21E+JD12rc3d0Mov1+bC
7u07Eu332qz/zgsOM7Fkh5Y8DRvF697UX9oeqUD+pZKcC7+b/jDHu/ahXzrJFwXeuR+d4xgmvi1H
HthZ6GyJwn44CIOWLHlIJ80wNLONS+fz2BH7WFsthsicwzIdb2QkfWXZVavS10n/z25KJCJDfgxl
BUhHJ4Cj3vUO83lksrcstPY2+Q8+n4GwD2veVVX8qfQC13tIejGGXZf2Roa/WZYepDPzLRhAnbqk
/+i75lImGSJJGJXKKc46Cgs7FL8i13iHTvlLJlweYo09B/2+IRn7w52GFhUCr8YUaX+qVvvs6VsQ
XZNlkm5y0kvgZFwyCOK5MbGvmi9oK07AnDHxP4p0gNjS9e8MeQmQit8tZjTbPDEeiUx+1Wg1QHTi
UWfD3iTZs9VoL6WBIyGiZKlasnWIJS7BJifLV1Cx5uQLO/akDI+O8UcE7Nlidj2RRVEkmwd0oNlX
+VfV8MRsiYYvebSAqaKC2ttztcucHIJK1xw02X8ShM3iyJy/Rrujsyqyl8BoOibXzGV5hG0H1Bu0
xSzTNS4rRklHo39aasdP0nPK6E/XGdDphKwXNfDOema5DkNq18WG2NrT4JPsLLcMnPVz0b/Nk/7k
Cp7STsNP1u56UM/8RkvzU2/q72Nqv2Z1gMNPnilP/HQZbqyUyqcwvMRMAxUrzUA+GuHaPOfELZyS
VyrkqxHWjPAIyt6OlXWfuXeNgik9+AyIo/8AmXZeq+GZImJ8bKJbqokEbu3siSH7mMg+3BS2tpuC
9uKgEkdlRl050hW3vf1mSG6tfGZ9u7gr1jiX72FBJFmZsZjG5PPFHPrYEABupkVzNJfybWHcNVVl
dRgrYs2t5mRFGoe9fE+SJPV0Y3gabAKU8FBQWKFqqmayCOKo80i6ea8W+vQ2mj87OGzRUJ4WHhdT
G3M8hv4wZsmO8fQZ93W7ySZXrAB2jFGoeZm5qDHpEVz1pkc3SfQXaMwyumHqCkCSYTboxOEnm5ba
MiOxE5LSkfk/ypLPRJEQvIBGWK0Z5rQKDUrn3eFvMMdwsYqQN9K08xmZ9LqE2GWjfSUZiUcfozmu
QwYf6XXR8atrKvmqsCkHFps47qY5fLGM5WRW5e9U2Nxh7JarAgeE4T7nmvrOp0nRdyJmIDCK2nVM
3li7/IuoBdYnTgezRNHNC4pr13zNCRIJ2vIYqxGBBGrtRuNiF+E+j7sd84JnyMfLplhwvVlDuu3C
5O8y1WwU5++x++iNwdO48HAOLM7Rbo9JIu+aZRQe2bClz/qN3DRJQkeAZGW7dBQ1ZerekpYJAv95
oVYfTO0JZFjmVfOKrypyxzfl96Sbn5FpfwS1fUma7twX3ddgVUhkcVnJgcqsL78SyY/VDCU+QLQj
lgkCxypSBgurcMmO4HbM84tt0PVrmf5Ger8/FMktckrUYxkOb6rgaS4ezpIjslgXzGqi+9GGS2aO
gojHbduZPacE3V3hDLTo+YgH+Bu45buU1iEsIVIpRIF4Pu5aG6wojHXaK62jJTM2cBkxjGb+0nb6
JZ6J7RsD57Y0862u++piTeKXxpMazuRTlHCZLUPGswg5Jhfgr6Q1r1ptgxeB9TH1w3fQu+9KRH7S
RMdgLv7G5sy9TYhuz6Mdk//G4bDwtZXlJepu36uUAtu9Mpc8z4S7JCATKFwmMvA1Fj5A9KqAW5kw
kqfAubJd+oPyltqJrWb9lwHjtnC6y5Rnd11Mb6YxfPFkhRZ8iA2Dce2CPxWxhBOhn9RUdnKJi15T
NAPGTqKU+VaVIzuKkEhgzTg4bf7V2ClZZSljRtYNjiD7vkyn3VAAfRPdg0L1OauXdzesn9w5OKh0
IgCl22Vz3HEIDmd0fj6CwouoRhOFHpWUZuQfuKq+zKDeB2mqbRJ98VPJt4/+kWF5AzaVXbpWWcw9
1jlbc9RdjoUybk6kMiFzSF+yROf7Dd+QFyYM3mCVEeB61/uIVgPLUJB1R1tnOmjZE4NHuCFuovxK
x+ohGTvazgMo4AbgAxmu7VEbsr8iIfK5MVz+GZYa4wLkPmecB/rzDewXQjFeEWU6mMcyv1sp5g2K
JGhCp1hErwFKBAIpz5FjPqwxP8gqGEi+Xp7CzqScaEABicACK8leLs5mcR6oTwPH3sHXapbAy2eD
5tecHjAiJGMpaz+bxt6MR5DNZNqaXjFYBKEw6h05en9+iLFwSBlH+sYzMo4SLCOW/qyt1vFVceDM
0O7ZbLQNfs2iEcm6UGI/I5l1CQ45aTv9jlKNiQ0catfUb6DAdmayXrFRLDfcTRSybOEppa5SUw/m
BtxOxfhp9uUfWXTsVG3zRpYOR/aysKKqyD6D06M6VsKr2bnp302bUWWeDigigH+yAQgIYsy/nOHL
BeBFnhoLNuBfyD8C69b1d2YE+9Dtd+AbXmwiGDm2NMaMhFHSMNKmJOOTJoZ7jYbGA8h5GJnPmb16
lVGbwu39yJXlx66Z7fDhlhsl6LJihoIW1vlN61bHSvaPeLJM35j/0AzR7ykgMiVyACqYIkLuiEJV
eIPecFbmT61OVnakADVPOgHRLSrIhvV5kLzUM2v3frqVReaP8/AHnhp1PXU5jQ9sVwtvD3nx8xS/
DUxK962hnsI0ZGU0QiCc9QOqSuzV1bMwGGjOuvouIoL0W6w3Gys8hfHyQCJjEG5TUWCSBVaFb/Es
/osmMt4G8zvN4DkGKEgm2JCwOOSm4JnBqJIZfWRaGxUyZRXJ11Ra3d4hnoGsU+oTeD/dgBpIzOdY
WM6+6KaIicvyuSzDdz2jYCk4YxJCmMpVexxM6SfPvF3YBK9RxAw4r3sCdAfnjyuHB5yhXctOvw5f
+kLku/U6sQqukXQO4Jvi8OgXlsaiDX6Hi3FfaBWzqL5rZNNtCBD7JoDPAxTPcyzoN8FQHq0l+QQl
BPEQXQQxsQgk0f8Nfclpki0e+j8ezXVUe87oPreF9S+300fEkbcZ5rd6jYM0s9PSRscFxq5dFsyJ
HBLHusrvQNSs7yTsDrpppB/WG0RG+DCMYcqwvf/j3icslya6jtX1VwkH+4jr8lhpUm6sbvoliL5I
g+/eme1NN/BIscZ9h4eTNhjBQqWHX6zZkSaWOYZrsB0uSW1GxE47rQiQsZqDUAasUN7A8cU1vz6r
+iB+tcmUo6qTT11mE/CVH7SFNOiCDLsptPyh7t6y0Qs689tYnw2hYlUdxPN9PTsHsTzqgK8nEOgz
q5rWFizckY7/y1blQZ9LFOwT3NagO5F0xfONbnXjDChwhnp1pbIrL//LZ3WT9kkTMbT5Wg8QbXCF
6331QYyRVkXLfh4YE84DtVXfEmQTpuq3VR3YKb8NqdHuMrp2F3uMURBjVxEbAoadqdlkADWNiIFO
83bnZOOpBePHcTDt26x9VeHo4Ur6A8oV3+hro3w5B/pRc/J/dsH+Nq1/Z26aXB08qdGagrrQ0p/j
Qjx6jkWOfcquPlO/53QbtsTZB+OjR6SeJ/FdKITDZQckPBpaPwoulSYQWjO03FfBzHKx1BFRJK+E
Ph0SI404EXFhZwPsqKxAQa6Hw8eQC7rZqj/ZIdbGrv9PG+v/ahcWSpyW/yxnMom/9/RRr7Ys2o4u
Go6wrvalnVe7iuX0NsnkcFCFBYkNaYUTgRJAZUl+QX8u1m6lq856Uh9UNl2V7RxdJGWdVAXOiuQJ
/s+O5R/rtRknbmnOG7vKLp2WXMplfpphU3LBdJ8OIZxpYRI3ZGHpBk9mVXAIzSi5zckXpWiwkbAX
1gtlTNx/phPgXbc+Hd3Z1nXybJPDrg2lYolfGGx7fSvKVz5QzVMjAUU7qiDfT/7McOxohu7DUONr
5/TGhhjB7EgwF9o4A2pQ3iBZaSZ0/ImkPm4ebfGcahmPPk4sprjcn6BNdTTD2QCklwKClbiFDnoA
UDKiv9M0dhNlfypqWWwlR9hIVRhOKH9B4RFGTxvrJVq5t/PRc9DaGMkI2ax3PjPdfe5x8mLhfq5W
W7MbEpedcUsK4d4EEy5/FnHiJy9LZINfrIPYC93uxPMRX4R0gq1WQg7UQl4kZMIWaC/Chfu6JLVS
Jd+q/bSzACuTmEK4Xs4zY7WdK5xHYWMmrYsRBNScXMhHmLzEpiUie3LV+Mpkx/p+L2bHOWrlmuTu
kwLXXQms9nPVsAWrjfuUltiHZuuzJIbZoyh+MjIDVQzlXiLJvpBl91f2eDSnulUbAOgkhY/1dFtQ
zaM0/tuV7owEnTAOST+8rHxNONfj0ZTtoSopp8JsCXYtEteR+RsDrdbYTsxjDCM4jo1GRWZl78jZ
p0j3dUb80Nv5Z/XTuIy3smW8Z1KQdHl/4OL8z+pem775tJLsgawC2Rm+Nm+Kh+5pZblIZQfbXnK6
/Gw5BzoptI9ggc4tOtZdnQ9IUMALqhJirl7vSbVaSwqFWuttiFdHsulJJ0Rklh9b/JQbZFGvhPqR
bdtsU0RrTfbRqyb2GtPU/Vbx4hmT+842UNGX8oqNaYdFo4heqO/AFQvN4uLlxumrhuh/aB9Ln99s
S/DQwW/XscMohvTNxGfpD5jGQpqwHht9xMzfzObjFMbUn2mGvs0anhlt+0iPXOBfqPe0IQ89lnye
g/LAYy0RbfuYKZtZ5vsoxJ+0LozYq/nIej7IJD3UWtTRgI7BVvRMLEI93Rqxktuo71/JMFEeSPDM
d/UqvEQq84j8esmz4G1Bx7GF8+fupJhuvbC0S8izMVq1+26iXTIlnYvLQcBdtnzIpNXf5xScA+CE
3Yxl8mCuRfxkcf8yCLKxd7TOOG5ys6RGnASzIl3s50h/dcfYHwWqJ2agiWdImzVUEkPHVYwPHMmI
w53EN65kPJ2QttbBQO8Snzckr0nAqSrCsDsIUdL+pNPzhIojqwbCjyz9AaKC73piEBMVGvDtog4x
p+gGzzAslIoizW8ZB3jQF1Ma1PBtMQJPszi/h+GLDRRujhD/jIZm2SyYmIkmYYffyk3SPOVaSDW+
+H3jaKcqNv6h2+yPrXSZ8il6sinGUiGSbWphwAtLl5ucC0Lv8JaUc3GikbqoLHA2EpTyDi2iLysY
2nOSqy35JroHVXqfmVl77BzjsphtsUvhU0sV7FGigpbCohWO9u9qdKrt0PTHiLHhptGY71SWdLyk
1TKmSZo3u0G116ANEzDfbefC+Az5QfOFQBRHnf7AyrM1BugwcYLnqYlHQoFwiwSSlINV1p/b9n9M
i3bB0vwCnrNdTIhkiIgYD6UvInSGg+6uub88tdcbTrgOE0x+YFFh0EvrDNhcwmGThHALyk2XpmUo
N+g+d5z1Z+Ww3NH7eW1O6rMag0dX1mAQlPuda/0DFlfhuw7R8lZ4zXS8cZJg3CY+9AtTfvwdHhfP
wsyl+eREzClG0bJyGO7wN/DTDxb9QBtxViZs4iGV6jih09xGjot8U/GgSqH3mYrAPVYvSF6RDmRx
xf3dmbusm5tDp7Dx1a04mIpQDNI7Nxlpqpsq1bekqvBCdxRhAN7eWnSxszn9HmdOnPo/Rg4StxOo
ZlNnQ0cUiFk1Z6uCoYc43d6OHdNmeyIOtW4YaCorc/ZOPP2ClBzyGg+k3Nkas6BYoP9Ih1W0Z/KF
YLNjREcByiuY7NJ04WHCNdFBI02jxGZ0nUMot+iZRwMDY2bMPjH/4XOhfRqB+le2BjTexaa/0BDW
TrNlXcnKusw6igWtm14CPHPpVMqD0JkqWDPSDMc2xgMB4p8E/us7LDeYBO18s1QXs0NZGcWL5gXw
69F6RE/kEcjNEghC6rVveJuU1SzZtUniX6mHDMz6S5yTcJzV6R4naQv4R/cNxyo2kcOufyAcXrgI
TieMah5adg939pl4qmenZ9qp9Ikez3kn3X7eankWU8nxkg7CIFPu1meuQ283hb5cimmjV8sD1dAm
NVlqBGXwHFkLyrISaTtJ+diCeiS6gLBMOv9W85RGonjR1vtsRolEGerpLAj3gZO8IO3wEO97tiOy
DdEfr44c3W1bjGgX9eWO3BPgb0z3D43qblbGqznoLxa7Q9IAv7EqgkuLxqNVdeclMtld84w55RDo
xz7K7syrftWNYss35eQRW3QGBKimK9ix2+PGRLo1F2dLi98jPUFQZXenuIj+1eQIMfBlL21HhKf3
+vcUz3811W+TjnFvXyzwDSn1zKEmHLmA9T0EgHdViV0hwBF3csvxYspw3BMi/KrlnxZ+gdJKza0R
IU9KO7IVownZK+q6GK1V9FaIBsg0QXGUupkizqAFXWEE784oXSpukIqofGf7KxLahHs/+WzHoDuH
Qvwd5+KC275kaW4cwKSPnk1UsycDh7j/nDKGCaHHnJwKYYkgO0s8ydTBW+HM09aAb5kdcm22j5IR
eQvk3MdKZW4V4ifHtVBRV2TTLxGxbssktlNJgQ8vGiRuMSA25n7IJ/RutsYsQA6gHyfzhTBKhMFk
6JwgxrB20QKiZgrygp36OEXkM7AZzjVeX3PQdB+1Cl7KYKR8K9wJwqeNLDrbw40uZ502KRovVp32
O8PCMdTqGl7b5SQ0PT+wPmEwioeFiWd5XEbGOGUUABYpmPsql2SfIMGg2QwWZg8n39vrtaqy6L3v
KchcS6S7QU3ilHb6w86JHh+tgwiz6TQxq/TtJ60dK69jP7NdsFrGletQWxI8K+BzVoo72cw8kyeD
1g79FROptTc5rAXq/qRiOtFh9h/uVAov7dxTTsREJUTsJph9Md6tWuolXRMeQU1crFmE4QtDP2Tp
HkZAPBBdyDSp7S38BEkNH3cROPGt6WoBc2Uth9ZgGhn2tibr4/IP6ZQasub5z9jQ+7k9SoFWaO9L
bKJXM/lODby1GxsvGhXp1q1GXkF284bGQJcsKNZH/7IJTx7E1YEWFgQOovRNXaqSiV3VreBwyLdJ
MQAEZrqhL/FhiXs+XbhQc7U4G9uoFSfNdn43zPV0cgguVmEcg6ior3bMya6iFl8UAzuvSlBAGbhC
+ioNfCV5zmtBcojKvqKt1g6aoT0HMkDREAqJ+XihyGhXe87PLzkWGlbmCqOGvYx3llUj3SgOHrn+
8vMhP78rjak8AYBBnMnFvb7Prez//VEowKhBmSX7Be6JeIyo2rb15GaHJCBtXosX5akW5aTV5a/C
AdWGqGdg02QTS5fqp7r6mPPB8qLGmbxKaS+qYKFpNmQkw0dFfT39KYTlnsv5wslHSyEJcm67zssl
ihqCGpnw1bLeOBOmJQSQiJYWqms8HJLvFKZXFYfXqnXA92bN2V5xDG2xeP+LqPNajhzJkugXwQwq
IF5TKzKp1QuMrC4iEAENBNTX78naNduXse4ZTlUyEwnc8Ot+HNmzOSmVPkRRPp4nNgVVyUAVhf4B
Ew9gO/soifC9OkUeI9yF8UaUVGf3iffXJ30Z+UG2DjpCl2KMCAgMA1GQ6bWfGzao9i3yjldJEF06
cudbj80w0chjofkFgvhW2F1i/VDJnj/D6o55S0SA071HzZzz18LosQWZTJq3mP/KoB0vbjR/BHUs
j61lWIJODLKZiyNC2c0t09UQdDNEVcWNbJg9DHY4P5dkrfzSs1nXR8CtbDlsatOjU7Fy7dPlL8r7
wBUSzTtdJw+AYndLIJ5MQDkDxMjHJRs4VY1+y4HV+hHJmO5tX/YkkBTPBlpkY6McnENIdx76M2eh
cDf03MEnhcmcLPDdBLqKyKuPKyCe7mLLZ0Qb5dUy8htmX3nCy1yc/v1T1LsRi9WwzvZKjOdA+DH5
vVvc6H//0Q4IeXIaxd19u1L//S8OAf//+yG39bBYCSgU/y7df1ftvx/8/3/NxvSxAdSw+3ft/v8V
HhNXylcivEak4P73wm5ul/psaEy4RQjtfWSs/b//jnTaxUmXX6vAvVgwQnAc5j8Kjype5tFXt+Gy
FZXT0Beuuk2TDRTv6pJ2ieqg1cI2BKpqvsAkpoJ9w52I58mzpQ2qSPlCIVmSsWkUYsvGoSOHLr9r
C1WcX7hk7KjatVtTSTCM1jajFbqyJnEa7VmuAzVtZXirI86X37q2DBoWi4dlwY6em3VbXlMzz/dp
TC5NcCfYSLuCM4uON5fvc4+hrgeNoywlsQzde2P0xeXqUdGuGc36MnrSqv8Mx+fcyTkHLZD+Sleu
qD1m+So9CuUaOqlFGj7LyDWHm58uitgdUk9Db+bcUCtJJm62T8VtaWNayXZf8FXQ/okBNZ3dHTSh
19gkDQk7TKFTuwumoqT/+Mmxor98lVyuK8Ak5MLOgSFP1CTeU+mEBU1CptpEY3xw6coBZM4obzFF
BoIlIA4CJi40inEkuj9Qxs6+qWAKYxewZlG+Tb0kefxy2c/iYq6h/DpUKdp4Vs24sFwpF1TnqPN2
o9ezXMBvu24smawiqGKrKbR2AMDtfTvvyizT13iOOaVR55SUNZ6Z/CXvy+85N8XjqA9oUFAm8Byf
g8H+WzTNwHRItiUMFElFNIWBP+LSFfy/3LnAetFto34uUdEdAHh15OzqgkUGEZvs0Eylx0bTPnZm
HLahH9zpskPiSSImvTLeVAMLOX+wGRmG4TBSWEFUCRPYPLMUqER7COn9GLuMB0Gi7/jy/xJOwhGd
qPdp6ZdVoz6jhVstEmwQcxoyMfmHqJpzohE8/IaS8xK5Tu45rarJBtjZll3QCanRWw129WhiD+uY
PdNjxS0KmNffBDaD12IaT4foPktre+23e8cJXoPoj7G7q6sZU6ixi1Z9B9PbkCr1vfmYlzS1Zz1A
DkTsDiyltXdC4jsTKlIQkpM2FITuiufJdJ+RXVR7LkyYvyz62A1guccEhTUnM89h5r0ppxeboGt/
Es3poYi5dO0wqu9RmukD/468Sa56O+sPacAYPTb31TzqrYtQc3DlN7e+G5uegBNvAKYuthgpxdL6
TIVBegghFzrrNEwIDoyMPZ7XX3iUXgnOyltz5QZYQHTQQe5vOgc7X4teD52tr046j8rTv39dsEbz
2s0t18YixgrcE3Q49xTks3saAh9mWdzSYAN8X8/FvK19eoktLfa5k+UEjEbcMB2vbmQWO/mMRAcS
OlAX+us0THI/zRVGKhwZBHM5M/Nzk+UfCJxhausXXozGpJYF8aGH3mL/Vh5qs+uqnVNodvkkn9V+
qLK7qQ9jjHsZc00qPnygG7u2hqgYxxaRPYffPRpQ74DLDeuqZiTgLkhYFnrEv7/Bb0PI/GxorHnq
TzogwsZh08SHNoQ+U9e4/fPW2vjkZwFVxLcSnpCLYkita0VUae6j8ShtNe3iLsx2JV+HvfQQCuoX
IVJkZpKrtlYpdXTVumwJZPSZYPZvx+joFPaXKYZr1i3jS25Zn3rOvty4T3gQwjfJ3foqGE6YBFmD
W7K6b9vgzdXhEw81th9sjjZ56DCbMnZyJma4JvQgN2YuXvAuHhUu4tc0xZiRTtkeJfDdb/Lq0Aju
40EsyaUNYbgq4S+wKiRU5Wf9WjXkBmUHwmckIDfOnPPlryGLgdOPo6ZqbmG/jHkGhhTHoexOkUiB
1D5/kZpiweLEJCjalrR5dQX4clJNdBiCILg1X3mbiHpdHRHAnX9EYe6BWtRn0fDritA8x1VGH3c7
vsSy4oDiD/UuKQNvT6aS8xe8HG5lo3fpAMkgDIEyS8MOquJUPkq8w2lYX23V7YrFqmlLSH+Lkuc9
UNs9I8Sz5wq8AzEEGskIbcXdL6VrMYzH7FkPy2nyzLRVi0K2kS4ujriliJrElbVEu6Du4K1P+jQr
BhOvFSAhyXKxWH1hCaJ4FfG3C0mEm1D71qQKm65gFU2HYNCJhrQTUBErMs5ZW5wqcz2kZFQ3c463
DawOaaVQZQfhDZ9OR07G8iZ23nkB+cN/ibQub0jfl7izz06d9JD+nkq3XbCVDI/FIJxVbtn4Cuae
0A6Dfq+Bx84cWwSEPx6Dzq5NggfpN+jrUOmCRf0l3Id1LSPKEA1b3xsf3dr69lS6cclfz528l4CU
7bkD5eBw7PB980r0NVgClk0VlkQ9/C5l/JGN/X2qumNDSXpctudm6e9DxRfLEJQgJQS8AWs7ezjO
H+D4Hglxt2s/1PPKE9Wv6x5M3J0SV98rAYpnYSmwMSmQ+rm6K5Le3czLJg4Guclujk1gPJTCLfvI
qxlSK0xdwrjP5bw8JlBcVPG9sLAsvaDdeQl+3QSatLrqOBk2aHMXnaIryJokfURid1254ZZHLqgG
4290NP8sbnWdsuRcSjffmiGkbsW+t5O5OxTWfMWbCuhM1itrHC4hYWimeNZxsDEUxqE04jBFlWaA
sji5YCsygol+LB45cVrG4e2Ymw+vGBCkpL40Y/6GQHrLJwdvyqrTbWdaipaYUyuf4NbckX5V5jG3
I2CX5MJLxRspxfhW5uSSoly/kua6FJk1bRMz/wFf9em47mVU7DYt5TylrKg3NOR9iAZUiwvKZ+rs
nbREB6bXslfOQIWH1u5uAifPbQ0dQxOXZPcAqcE5aMqr1klxX/ZBAcIwvUP8e8uYLjKqM+Ghmatd
baPZv9m/8rXb6leJ8rZGNrmU5S1RObSbqjJvBaI5iXhvRab6XnfpNiZR6rX1B3ZoVhfcuLcolLtB
B/I4Og775vzgViwrsMCbgDVcolkPDkF7T67hL2NlQ2B6zNl0IhWXwiFzAgvMePzdwngDey51xV7f
JsxLLj+4Tpnya8qQSt/9I1rS7BU338H0cM3TxFv10Ej/GaCQKv3sflL4FrEvgYPqsNDJdnTuZzbA
liOv7WCIEWFH3C4Q2oEhOjulbhmctky36dQU5AgcuSVCT2KPWwlznUNEl0oC1ChdrDQt1yj93abq
bP8YsFxXNmfCpWKOw/LC7cN2HjzZeuesycyujCjqsT0n5E6+2OzwWeWV0iH7XGZwqTseORGaDemW
bTriorBws+fRMaoMjkuRM5877j3PRywMCS4CC+ELFYavU0aj1lRZOHuyt8nGKWq1JHyYlldjyO0z
Jk3ods21rq52OWXbxC/w9qkYFxaSs9Md5ljyO5TOQ2rjxAyHhIVCyCbfZwKOYU73Zo7WwUTyA+Ql
l8ZSrc1s/a2RgrY1nXxNI0NqKNiMF9wcNlAgP5xwejbKP1Q3GkbTcRt2U/d3LPLfMW2rH8Di2Wqu
rPvKqiaWKae5U2od518wHRjY2RisepKsptiy1kVhx1vJ6WidBbZ9rrul3ho1bFgWY8z0n/s49U6G
U60aE1SkxF+LIg/WOcuwzMEfN4Phw9e+6iZAR/b4784RbrPQuQqXd7acs03nhpcp9BDo8xFP7sz5
DJYAg3wWVax8UXpYLXNabmW4baz8w8uX41AjBpPc4ID1z0Eo5fsCm2A/BdbFjV11zPpf5QfBGau4
c5RV9JjUidpFPSkbORa7aHKOhGaS7eLUeoMHAIzvXG2wI2AEsHLoj95zE+f0C1d659npjyfd56aa
GOfwZD+LAhSU01q4b//RhJpYs7jW2JG9gkUMX4e+0u39NKm7jNNQ5YUTpX0+3X4OZAB2PfOSXQLH
4rKKIxxP0QzpxxFv1WwDdct8a61bUq9JZqEVmfskHdSumDxM9G2ERfVA2pNTJH/huhi8Zh23GLyT
1+YGtO4s643CxGKFovxWJjfrBi6WnDUh4I3httbclXmMk4SNNC6mlmOfkmzzuk3AVLqpePwzl2a8
wttfBRDoMPNFozjx4ng1zwe3TQ69Fr+ieJlcixUBJMUWzRJ5n1A+J744rV4QRD7CEoZVejtpgftb
a/HhpjYNhAzgjay3GjbF2uW8tnJzx1tDv/z0etyGtC3sHD7obggwU2TmB/AcnMluoxQspSlpcB1y
CLLb/mEpsmPR+c+ZVb87kfTxCkms6woliIo+n/iDC71uafyd4jgT0P5CxAHjBofYfjNjIjmplJt5
ySJ3rlkvR+VnqXmzY7g8dntRMBCWsPi0bZp7uwEjFKc2Rg/5buNkPlnZvoVaCoAlhtlT1Efh/XqG
nX9esXCqvIDv6dIQqaynDUiEw1hg+fCDxEf5JB5QxfaDTwYBF3HxYNpIbobeO7elepLB/Agh6qki
q7kSVvdRZJwJJoyivX+aMzfdOba7Mh5krgyoUHArqej959u0pCZaQNOShF5qqX4bxZio68Q5deW+
a5xm3RbNuadel+rRj44bRRIKEuwZ+Kc23BoJyT7zKpZhSIomy99bw/PMcn0m5IGDdAhim+cO9Srf
ufwncekYg0LxRbHDf0083GFgI7/dx+KQNG9c8ptqsaszJ7SI02MKCQUbtEVbTCJf6xz57JYQZJw3
z1Tm3t1eDy3cnHij4cTZDmp9WQK0xdKc9QweXLNf6Wj9xVS4wSwe7C1XfEqMsId2SkLwUKiAzMjo
AeNBN3G8nqbnClfl3uiRuIuuPnJMc37NdDgzhhOODdTONNGtFIDqEll0G38m++IM6tGr6y+MIFFb
f88hwccBioisL5WPGVh7RKA0X6seP7mT7OdM1jvHEu6qGbN0U0MCiGPvNGbOAys22IALEjtBeYKl
UVth+YcdMTFK9R0iupgCVOUQVa5Qu8kJWDURmW3E8tenQufQE6IbwmlPkv6v71pvUrpMV0PCTOIO
ICH84l2Oz9odSfa1ssB5024dKnPW8PP+hoIVagP6H3v72+QauCNj+1NK/zw0xR9Fpg3Tzc5pJ7KS
zZrqQHpmeL2tCt9vMC7SFi6312Jx4ZXFA4bXBS8uZzg2882mFU/5AI8hbikgy6lZQYhpbpoSW1vQ
iOtBjfkRWZPneYKjtGWlxtJO7hKNdgYQ9pGCJVx0dfKpk444eDlzkCZ2QtwcKUERc+Ba4prDTDO1
X3STOOzX0/cKEXoNxPHOwWS2lTOhDvwQrNAmHKazNe7svnmKFNvFAcQOu72sXmHB/y9WKenlNr1A
Fvtto/ReUypFCB1D0wKwbCcHVgztJDbC61gJWtVCQKrYZKX4g0Gu280iotl4bzULKWy/r3d2evl3
CU/D8Fp75qIsbvP1ECK9oSsbljdjgVPtFneqGbcI0DTTQ0feKbI4bTVjeSpj+dqWzh/jJRh+KyJ7
BkMySUqOSmFjbTwbN5lFPppNbP3InHgqSXHSxeZt4I78ZKm8+T197uo/RUjmax74iz3NMVwoPDl9
ULIB0tui6vW9nFn7p2VYrQN6WLMGH1/MrafL85wMJgk0u8jKdZ48WQud6ByTcfeS9MYl+Yv80q0L
ZyQ6V4D1qPGWUHmMoQ5JxBoFh7MYl3W/zHcLoYhDPn0Ohf+wJF6yTsdE7oQJz6x8seAGwfMycdoa
mSU4fFcHdITt0HPc9dmdYmGDUjx9+SMmE2nB5BPNoxXqcMul5G9hKC2bLq/GVa+q+zGfPsbylufC
R2Z59RZJtNk6EIE3MuJ07dbevcshydhheZ08q4XksxmH37EKHht3frE975gl4asAd1/4Nky86KRd
65wS6tmJ3vdWWq8jHWeMqu66HSGOAgfFlmW8dOcN05+oi8gC/tqT+zJ52QvzOb+ul57Mor/bnptD
Y/Uv8dAfU4PYFoc/SwRFdiyrH0EXdBHFCxM872nXum+Fw2fbaVbIHbHJA2ZF4sZoXwnK59BCKLOt
blMYyO9MxI17dFyebMHC9CjqSew6S/BJEXEMIvGdj4O9rwFUYjqgLih8ICBxccA1b7OR41CGQWQs
tAM0obrjjRSXubFQcThH7v2CLCAu0zEhmVfPsFktIponIbP/Qs/7L5f2skeHcTcqBFYzWU/GCQB1
V423Tl28mGFCqi+kId3SqX0MbBISeW5+YheLYlLxipCikbuXP+5E2pkHCJQ4kezcaZYEQwnOWZN9
UAM5blLVxYbDEK8ntq5lomzGukU/dUGhXyw6L8N5BJxxHEc7OKNm8KVbD8zYl6Sqv6LZ9MdMlPOD
g5MqkXG+zWX8J0i/hsZja7IS5GyP+YivuBtBmDmhv16C8TcOdl1ZYz21ihN2L5S22SvWqBwEz5KF
Npo4eUmWiAaQ6cFzCvXsVZyPkoZQ+1LkfDQgMhAH7HIbDcBjpKZftkbHzwnQcDp+T2WKJyXs9FHk
PqvESRaMtRxYMDM5WxEjY6bd8psS/ujTmcK0Nc8wvDhCMCV3LF3ahEN/pL7BM8ijkyNKEC/XAIrC
gLhV5Z7hgcLoCRqK/pLm2XX4kpeFe67Kms4KxOUlau5bSJZJwJjevQHZ55El4ca6gumaVRBkr5Bk
qPe5ZEWCpQtmhl0hLHVudGZdbh9KuzsnXVHexQlOm7myxaa0kOxGbeoTJaRrCNE4dzwGWpAl66Yg
TxsWOcrh8B5M0UssGkhW1LwRI8p+7GQktTSUUAC4qqK2wKzUeel+qvFkxulpnMKK0pRqr5vmFubz
fjEBcgxk2QlpOYWudAuKp+NHVOC4oJsbU37dcFgNO9C6NwuIk3OXaHYTR8qLVJ5zWNatKNVFu/Zb
hLFuFdZFxlPE7TdBqQ6DDotN75WwB3vxPv9LHaUVOXwWnIuPM4e4JWhmDlao7PY2CGOUxK45TAVx
mSpkMJ1JfNo5Fvxw3OJFFsTN1QuxbY7NLdmkpjyCSniqY1geaQcgDeDcu+ONzPUJ4jr7eEwyRdSv
fht0MlxcE+GfJGaLk3OQ82LqBvk2rLJEHs1QBxsY1nj+mvwcwSo9dLh9sGnLAmKke+mMLAC8dhng
XG/PVodZcjKc/d+KCj4JRPtTWaIqaQNnkZQ2atwNW7Ak+XqSKlrZefLpWSOfZx19pjE5i75oJbn8
ZEHAsL9k5fqbaCjvsjY8g7YL0OORVJid+xeNYfBZ6O2Y+WiZLdvUuOLgjNnw17VwbPLAZnRXhSC4
nmSfMxVsyh4eq8G7uM1yxinxOeQeTWqFAEXNkwlXMTemDmenJtcOSO1pMfO4T7qjryROo+FzDnGp
+FEybgVLK2HxFummpu90Cc02TedH4TfReiQEgAB8aNqehIkY3vDV/1kAjHNiII8bWih4LP0YCjJv
1xsvOtFKk7NuzS5R2pGr4HFTZo7G6xafWIIG+5I+sSRV9lZFmmWBhjjUMS2f9VR+APnZOtizjhgw
TmErwsdheJkGitsLHT9gugem3cPsi+duX2amvLIevOuq9iNJUESqThfbol9eopqw19KKeYU4xHZ9
moKjPzNGYEI+ZJhv1rd9MdZqYVQEz3SC+JHi1aP8927oCA94slpTxKzPYBd+wriaT4PvzmvXwpfM
+EbLSSnFZjaRy7KoOXRtJi+tms9pYE0nFYCS9Cy2NULYB9cQRqkrC/55jDMsjdW5qOaOogmuROyd
zjr2G9IpJR4GO9+zhXnqx+WDS2s6OMo5pa1b7r2eQ0ThK+eu91hJSJzMKx2y3odD86dvcMbaHoND
WT45mJZORPvyA0ZN4GLubVGZghlEUvNSl+ElG5Da5qWD3QE+Q4fuWwe31fiwFOCydWwYmTwaDHXl
MBHGg+XFidvLNkMO+0v4N4caVrwMDQbizq0CILKJRzasoefsxnUy66hl5Vvjgg4pOfVmS7KkKfyz
P/6MipS/Rrxjq+k/5m13kAV/ot/dRT69TawvFRcDxpMhxCoRosAeenzBWwzsO2af+lw3pH7iRH8U
/sRl7FEUDAki22WcK5FRplORItWPmJu4M39G/fJZi6DbF330awFwgvvsVzvlhGdZ8Lhmf7aB8QYL
uyCTKX7qjGBMFIOTLRt5GX2bpl9UCfAYUHENizNcpyG6nb8Uu0nzWoFzhfdlDk1tUu1jiwZNAMFF
dh+W20lC4j7Az/soR6j9cR/QBlr557xF/sWHzUnTQDwmDEUvR1acmlB5Z8p/PKFAY/T6j6dmeXUD
FOi+QOZpmKc23cxNu6OVfB+XNUG7mvcSh1hwrsf4JoPR9wOFCYKi9pEi530dlHheIZdzM8SWpzpa
adLs2KW9/KMCJnEj7k2S+kBc4vOS2riIw/LGu4M6ntAYGLuzXKmeTBurDpJjzM+ofW6w+y/usUoT
zIOLj5HT1jyZ2HRWqvnu40jTfo7xPMTP6Zk92wZEjt7749U7sOoLKob+TB33ax5syfjUsKaVJALK
6GAtw6NWENm70P2cbbNsm4R7OhnWnWAQJJuAaqEn/zMm80Y3QvrWmAaksWOeGF2BnagbdGmkCCjh
+zUOmvFFuy982gFvQ3zmAbv2l6SBrc5DdSa5ZtwK4lIGTptA66aPKTFQAb6AMGbqDjpYAIangEuW
edtp76WSXNxicKExDeD0ZgBrjQ9yEyzeD2yrh9kKfme/sE5dqBWUG15TTp87R0ApLsKJvoIqO7TN
kGylUO7aQkCeuUY2opI3ZagpdkPd/WSzvfFuh9985GjRCfnSdDEdiwIfE/PKDgNUj1pqOWxCnc1k
SW+XEfzF1mTBV2C/XYPtuMyR+bFAKxGDDDbhAEqnS80hmbg7ZtgXu45Vblxav6av7ySM/D3e2mta
edPGTDGsxbJ4iICvwU6kb4rDcjzN7ibVDXXItEiwpWnivUOoLGt7xUlW/rdgpTGzPV51Fq0bpZsd
esZPlETVOnM547Y9ipSXKw+r4U4b0tAku8xJw6xhOOpZRTXDT0h11Ln1vYc5CsY14KgtYRKeMhZf
P04MP7T1nloHggZpExsotoFCKXNS4sbeu+lc7pQbnKGQXasE4GERG7h0cBOiqN+7o3DXRQIqAp4q
mDfT8S6q/KVegmrLffixr6zrzW4bpDwl/RGhcArSv+iwRQ9rwxGvY9kyirLMKsdYngQKKHXYbBPJ
/zpYIPoZjWAktO83DxnK86Hknr+I6D8HTyAYt3BPDxRmvBhIe5HgHmYRTJgjBLAZ0hCR2uO5ErQI
s/kFj7dg89fx+yxFduF3GAk6R4ov0kZlXnhUMxYoPwObEBR3NjjhA2mDB5ME9rlwo1dMs4Q4/JHv
IQKYr0668i5EKTkd0/fXDBVm/pQ1fhxe+qK+jI4fbAbwjwTTSNoGdQnXABWnCouZN8G5FzE7TFLz
U8LJRFH33Yjh1OBkjNXtSJka+75eUpTnavzOwA68Cc1hp3AhSEuKQyYiqpsIF609VmRTRTdt4W/f
4loM+XzZ1y25f2SP4CZFQXqDxs1N8GaubPG8SAZ0drz29UZgPaOVxqsmwRCgeNLt43jaTm30MU56
2nKcf0wbBsk4aZ8m0X5zXIb65IbM9/V9ZAHgkV31EsUhH6gibSOfnbLCeWjZuxhQAh8u2ntJg4E/
YOEI6Q/wHT7gwjTXBSf3ppNo7Ng+n0s75BvpT78wc6ggXGgZFqQ8ML/f3BeY2FS9a+jF8hQrrc6D
xtCbO2cZQPYADXOy9CV24rvAicLDIMNDPC7PAwhUVPuILK3s/utwviMGtc5Ow6LWZvpSHEHuVKiQ
jpnvjkbURxBJVwzS43asI/DlcBWajNvaUnQXxIpxJePl2tS+2rSL/xtP1UtyCy6jCxQ3CM+1s8VP
O0xrZ87fR6M/QyGDlbwUCZ9IZGW/xp2J5tw64H3rrpXWmz0ur0Rh9W6abgN6hSDvS2wYqfvkzjCA
MlH/B+w+YqNktr3VPjCVQMe9BTe7bryYgA8Au+N72HDIdYajz7YI5YSL8X2Sw8EdtVjPOa55Ns9U
wvNihqhlQhAULNPRYaf62gBGt2r7CbWrDdjNhuNxyl1qK+W8J7zOJoUaXNTP81R/uY7s9tTP+Wtq
P4dVUhIkaTyvPg+oYQkf7xbg7Y+MQ29teiJM0zhwY+fRLtsYXxC0960bdTAeWX6xtv3OeSc7Ld7b
ZmdLBAI/IlralwDMq5p4QKWJLi5tzUFjAM5dPNSD9dtbub2da7s/VL587YPAnDH9oOQmZysUWyuL
2YTOYiQ23jwSzqQhoyWOs+9vLMfx9l4wz4dUC0Wp0Mcl9AnIk2tyXMrk8ZHQAYpJlNTdMeH5slI5
9GVHC3SktN1Vt/ajfAYhodhGp6nLoSO/es6w45sQYqm16cHw7ascFm5irVb7m74bdYLTyM+UY+5e
CFuvknsRev3eR3Lg6Owsh97qnjD78/AyCY6BmQYZwMLrpA0hyzE3Bi4Pvqkz57xLHdpqu//GYrmK
ZpacAj60rKu72MX/b+UPsdD3LDooZ+WxhJv1xRkitGb73k/YIGj64Hc53S9edelIfS3K3WtOMoOq
sbB59bpkcLVCMtmeCU6h7J4GYKtNAuAhMPWrrob3vPWWnePj87XqtzrAaOblX9YEzMWv3/sQHXqZ
zAEypB1DnKt9hLuqjvGDVYdF9fitKPNG5pgmvY2ma5cvlNOCGu+dEGKpRAC/BURV0hMezeRLhEOE
TDS2IuQL7qXfSHWczqep5+jOM7CMgDxH7LOsizHObxCbLcDFAgmrflEhFzxb4S2C2J8oIB+EQbuo
kg/rhiTT3Xyc3YFelpEeFOLM+OMSfvHYz/wN6aUz1pbZKXu8d3I7Ts17OUO0KPLhHc8OVLJkj6/0
oPkRJloDD4qaIlagOPl1ELJNy+tgGxueAInimssdvfCyWQa7gcePVemu7bDchuIKVWDTR3unji99
BpTNipzLF77zau1GtNGkjSY/s3BllzcHBMkO7hPtV4UdPSN5smYJibMzMQ+6jB+jybUPTvmZJBMl
8dZzwKqqzlHxta5/PE9NHJnxDoyTo9amE8wfw/htyolZJpifDMsXXccEWfT01w3Nk42faHBs0vRZ
Vt+PI5+yw4lnHYbiF08aHATUxVI3sDGc9M4JhnJbqvCBbgaBDGKfdJTCFSQthBjs8QVNy2BeK3Jo
sClPc1ExRSb+yQ/ifb6AJNfYBljH/cK0+uyS5IIWywkGJ8vCgQcCJqFBDiZLgsDWJxdqud5t7Vv7
0G5/XF/v6CTaBPFzZKZqHRbl63gLyQpR8m0Lqv2UkBvW3X95wJd0oL0MDMB76T9NWXWyGDpW7uJ8
2VnmH1tPUzHhoucKwrl+80ZImE6mhq60Mi43A+VgSB3uKrPOwsN7gaby3ihQ9E1fcsP66VJEcMjo
V1s/DQv3j4yA6sqqZvL3A5hEiXkkk5+e6t+CqtlUVHPrkgd3yGS3UhPtXFmEED9crewcFpPLqDPn
h8q+A/NylbX4nOaOgkzRkgGtXqpJ/JAD+LYcRrqcODPAOYD63e1DVSZ9SZ0YptFOVpw1AC5851We
Ae9qiTRmxYs70BrSEVtSs+Nc0yE9hCXG81aRU/FupJS6JJYhiB/1afoiK0Jksx8inQPYY3P94jqU
o7maygiFp2IJyldyf7e358PmC3ccdYhYttwiIQ26eJ/cVZH+7Yfe3Ro/Sflqi131bikMPlZm2NBB
HB9cmNU1M0eE3alcvP8EUhBNmyQlnOIzhTpvSes/440n+owG3Lno52SKt0md3ccBi80lXIGjDv99
huDQHqTox3P/OUyt4O6Mlo6iiP1IP0Rz/tRpG9EAm7zb6K3Xo/PkBW1YznKfc49ez7I/OoPzioyI
+OQtl1oMe5mgM4YRy0gcNU6xbFyWNKsmHapN7iA8plwKlSEQHwZ3ohkYEKaW00pzdSkjzH08Ebx3
yj91Tb0LsHCbgmUQ+zZMxv3E6sP+WZK/QH8Yj+K+ISXwH/CCF4/ioF3b1kcMi+ts9IGEBYdiydEA
ZHNPKQQxc6d99GRwvKkOWQBHv2TEbIy5Z1XGhWYYNmTxN+z9u7m/9V+U5hhxPvWitW83dx2u8Cp1
KQDrw8No7p0xuJ8Xb99aDCsgC1aUwv0PV+exG7kSLdsvIpBk0k5V3qnk3YSQaTHpk958/V3UeXgX
uBPhdLdOS60qZm4TsQLxTEOiiC5vS7e85uaEkzQEkt+Hd3Pq0tigiUWgDCvbkUe1zAi9dt97aPQs
k+iReJEmFRWvtGda/yaFtNPyMNammzGP391svkL+2DQuUlcz0DwmEC8ruhd2Su5N39JfOOxGzJRa
BTAEV6NErte+xgLJXy1xPmCYvJHoArF6Dg8ZXPHCBsq2PIShMV8NQfYVYxQRdkcgxAG6sXHfsajL
IutKndRzpw8OlqvgXIU8Z/Oir4gZ8toVegVkRGZkHWm3r7DhgO91j3VA2cQ0/meodbuZJfvLhjH+
JnXbTSumq28hrBsT+iQ8SKtQRj+9Sb7CPK5i2CIx+iVrQt/EEvQKx2XVVORl9GMHh/euRxZK7IlJ
xwFewo4Fq+75V85Gzj5rStd52RHg1BYfie2QY259qTp8DsMTdRSRwQGoQ5KLpGAQBzh9zs1Tk/ID
sNXDKDzuZAOFayjk8xT2B7P87Xk92Nlw6hlz/pFZzb7TizDane0tQ3qWo1HcI7hOiXDp2otsLNIt
XFBbqRq/+Urs+sl3DFhEDEkvj5VNOEWnoz2xXSsCq4dNL/mqqW5WpIhE+67j1fFKWkgdnoZFCoUJ
E4UCCe+kSe1MhrQEFl7MxbgrmIRZSQrmzQ/uRU+JVkWfqqNIJD+QlAdX/iLy37s6Qt7GFzACSDyd
BNi+xA2AjTKhM8QN+AQHw9CE68lJGS2Z1g6UgZlJoLM12PnUdnC3KPdE6OPL4tKq1Kn8y++qgkMY
B80WFAEr47RkpYueb4/c52zU5ORI33zGyThuE4yxU0hAUabV3TgG5qroZup2EvJW4ZB/Dcyq1lHO
vIxYzLVZL6quBWBswJm4aUx01kLrN/wc4uizSxEjoWIdperG7lRxYfY/S8JWmqb80GKwDuxfFBIt
UAIowif2EW5G5G7tHnMlmktrNe2RbK+dhyj2YoXwDYpGLEaS5U8zSIar5U2775u4ODZGVRz/+693
Cmh17Ok+oNPwu38f+E5a5vfSXWtDg3l74Y1NLza70P4y46UsjOy9I+cW3HBpPBgh3sieRO2L5xFF
M+ua5QZz1UG7ExcA9+di830YWD+t0kwZb6Jp3iJDRr/YdRiQzxEOzzS9txpwWKKRGIYpI+2sTV8K
mrJ1EtTdnajafBfxz2LuxDsckk7IPzdxdgQmQmGITdYDLUOQuUosZG3WePJ1+/8+JGk6nv5+L+pP
rCH949+fJaX/WCJm3/2fT//7Q6cr/KOqz//7t/hc6yfs1NjFp6DBo9dy8CFvKFiOnqjmYZL9/w9m
54KY8Yu9LTN56nvf+u+Du/yyydIMrSj9HhPZ13wgIuvv9/8+Nxoin1m7H7ypXluosLr7qcbZaMi7
wGCLEurp4MNO2HUFsEVwoSMv6QzcqvFp3CAaKvoirv4cTm5IBoJpsbyfZ+cYV5l7bIX1Fdi882IU
KkdFw4rQD07nsayZkGV4R9aazGIH/BSBLsjpFwsBOWfF8e+/zP8cBcHaA9S0Bz7VHJUpm+OEv+D4
98u8brM941kgY3lzHJbPqALObm8m/yvxmpE7WbGuKFOuixHdih/is8tYPU7u/RTi6UBCpvAjWc1p
aH4Jvg9Pc9suzxAhYJJvJCgvVdnAvvNjMM+wK6ATNU216TG04kfqjOMslAHStZHG8b8Py76/tWJx
A00/POZDZvz3oYoahgR5h+gUoxPzPTYzf5+SLp8iFsnWTB5vIB3I3LggKYz+5HorYDVql3fTYWbc
cnQIaC9HWZ6KAQpj150N8auFWR/j3GBJ5yLeMkfviEqOu7dFmx6aUX1uOGcPhVFsS2z/R1RuTBNY
npfTJ77ifjupv6iVFn3LbLLOCW5YvSi2JcwMjDHgJkmyiyl8NscHcNgxnhNyD0IMPW5o8ZN2T8zT
BlD8YD/dvlrbrinXekixUnpMTIU5PzFaQ6PqNJ/UueJCoFXQMHhXo/rgpPBXzJWCU0yLFGl0q6Oe
wKZIAiM0SCESKeJVOjhIsdEjr23bXRwi5OA21sYWIDl0BlzCnGoGF7W4GVtC0RuHIRz7/ZNXVvFJ
EIe8UuhyTH9V1iW3YwUldKFP+sj3kJNiIe+yR7J1jXkhcLrjVpsd7QDhfIxy/WHFt0jQxr8yDIqD
OwC91ui37JqItbJ9Zrx0ph4B2Q2bJkSGulYkWcKZnsdNGT7HgfOe5OG+LKq3Sp4q4jlGN4VWRfxG
QWNHq25s4ZTd9Mk/FdLCQWIsaHZhQwQfxVDtW+0cR42tQhYYvEY7POdA26Mmts65kbA/CsKDbgqA
Q3gquyfOuV4w6OqGu05aP2wquzWV/I4FsuJZLboVJJFnz4Q7j5WG75CVg67JnYyoPGsWT5Xvrc2i
IAe7fQyi4BNod7rxqvjKjCTC0/Kex35Ivl280gaYy3bYBWneLXlku5hXHRmCc+8gd1dldCzb4FZJ
8mQRFFItlOugH+ABl5jqdOuua5XdV7K99Xv5qzjimNeDrBMxkyuo3ES6iz1yTw1L3C/dYhUF+cNU
9M6uLadt48QPjbsMpHN/E8vwkozaWlv+kYvitquaR6MM+hurAXGXW/cYHF4s13n0l8C5JQuAGSEF
Iu7BHtcy1yi6SIPIEEXa+RzB8dMQhLGJbQb/K6OZhKJi6/zVXVLPEUl7jDhVgS1rantIkOFvGYCQ
tS0WRlRFmf+m8+o1MJJXoFxIEon2pWhoTfkI8ZWbLvtOeB1ZS8k3lOAM2gYKfAta8c1owb4fbf8+
GfjLihZhk+zhC8EuNjbpcmuOGgO8dBi4oYVoovxee/03Rbe8Ea9mKpGQE2cZDSLdpcwiQgFmYkq4
YnvCb+zsu2SHlKbqd5hVcMjLZtsa4dNcQuXN7U3HCvaCvaCEAnfIqmLvtd4rcWhsDSKaiyakTJkY
BvrDT5fMBD0EjCfD8mrChES1jc8hDu/Z+FQ0KvjZS4MlvIuHxgCqRAFnSpISnUMVIbev8/A2tFri
btE37qTNnsBneZbAGOsVmIAxcdkpGmylUdKxZDTq/p1cLN4D1sotbBhjsb3Jh+SKeB+EqfgULSiZ
NrC+VYzsq0ZkBy5kZsHp2G8BEaiMaMC3Ei68sYvyx5adsRHkY2uXkwkgUw6rq3i3RAcJ1z3WXQnq
MqfXrOUD9m0UkBn8aJt6L22nre9jQfTn/gtd+hnx+rCEieKIAr6Y5ZEDhBC0S4MKucodGMRz893N
4psNRrRRbcCsh2UfW2aq7IlmjvXpipU4/9GztLBUo1Yyj95qGLbdSGyitmzEgvn0PvXug82UluYk
P/YJiskgzCmAhgAh4pihQ57b77JssuPghbc1bXmIU/UQ5i2InznYpPxtLMDmj2JkdJ3P+cDYz79H
cQjTb9BXXKHDOguKL4vbk5eBH2htUvc4JjdFKl5cf8at5pkvqmo2oo1u20A/9abhbtPyPMgg2nU1
FB2EV5vYbWgtELbV3W4uS+a9mv0lQ+o4HtktWgcbw4wdNQ/u9Ci69uRm6Q/qPlQ3OWLPdnhmR3Ao
EqgZo3mXVVO9ihdEpp17JEjOci/78tODAuE60XaS+8gaLkU7R3cQ8QH+WR7gIUZH8PDxXRFYSxmn
bPsqI1YJ2t+MUXKsiiUOewz3qemP2zRAGZAP7GcBopEQBi8U4utlbuBxtQXIAneoUNB4zSqzkCTO
yXz0QoSGOgayIbBBDSp+QWQKuWkKkyMqjL1orPsmvQKQqp8xMI+PQDfA5vgzpzWkkXJQCqE8qaHg
g6Rwii3wCOCvrbiYKFLp7SBgV1l1X8RBfg00jaZsa2hq3ZoIHLLVp8Bn+Vn0h77kUPd0RII4vmtc
W8H170P9wbLDW7U4p6ugNM9zrxBWV8BvZKDFNZERaldfMc7CGV+G3UP4id/41GaE0Ti5w49uDpkp
8WLmkVgl8hGJA1uZjFowbL1zQS0RLrt+Uk3Q7CfFsDLJTcDIQT1oGrgxQyAG4/ARxfZ4rrUGPVmz
oeHHtsvxbaPbQJ2CboDtV/YE1E2cwY+z8U2GPXNOAA12SGJ9fx4o7OH0WhRictrWhMj5fAt2KZgD
FAwtbavo7jLVoOYMOx4uM9n07tTd/f2+F5EYo62WsV/Q3eHJbtbKRcSUKSwlEYHx29C4AtCO76bC
V/fD8oFh9FlVZKJbtevfLsVGMRXxvRHhluQCo5ZafqmXD7TsNdtnconHnlBlawrK7d+fdmYarluy
rWkM+Tweb6RB4dgwrXSjU6+z+2BG5uAQROvGNE2M8VxmYFPMI5ox56bcRkGSuG7Ag2oe8tA6Vqp/
7iKP8BP8QmsWGg8Oz8TemkZj0d14aDmStT9XzEla8hY4X57DEgQkTipYm3X0Ui968W5wCSlds1Dw
b+uyRPoWq2PwXEN+p8Ky33SP3TzIl2QQxz+b+l8DHWoT4lFas4kYni0LWq1tPP39YiCTZWRPvKp1
Wu0TYY7PNSTTAO3J49+vsjbaeqMT7pSN6LBOvREFva3QsTi3SeDLq5p18axt459T5fXl71dzF1hk
fGm1k5Z6sO2+fOap4EQVzINqlZTPlpxslFf9uPv7UzFOq1kM3tozyhgat18+827pdyXCTPRvWj+L
0I8P8eTKRWKNA9Kl/HGQeR5TEwIJhG/9nPvjxLuCdciUeLAKURm+NGlSnfqowS4y+Be2U+mV9hLM
uEpvRVo7WC/MreWjvk8dLtqRzsmUnO0jNdC366JFO3VZUX4A7DkCW2UJkhfp1SnmcDNlAYMBezhV
rTedq7qT0EF8kljm+h1kCybJ2F1VAykFBRGf+96ZDHRq7ZNRZsZdyQMr+ewqNPyXrASjlNJdDRgI
9rR4YA0Jqb9picJiIT895pKY1XB4hVuOWtBPqLt476PJ2U04ElhJMd+DKYO3Rn432dBtsEDQ1i2K
hYiV/k5HniRLFWEFCFkEulHGAgF5S2UH1aGN/G3bxhukjBaj4TDaxIq61QM8MDX9XaFZ5zfSDzcc
pKTq3paqeLWs1GY04j+yyaQQLCS3iQk1A0ZBuUMqf0nnsV4TE3ivPGyfgvjFfMmTtKrhJyW0eWCh
19cJj2WrlsITcmZBfxd42Ea5U0PohhQtXFvlbzhPV3Ld7Q0RGC/g/xDeoo4sQod6K1wEwiZu9GZs
31LZPhqaN3cFNYyMN3XuvdvQrgDvsu+w+xH/xaks8RKEdGQLu/g75fxybJ6mYGABP0n8r3VTsmyQ
DlhT29hwqnCPBNOjTRvTjsOicYGr1CPPpdOxbvNx8CBSMoBUTrlRA3sE17vgcP+MtAGbLmD7Zzru
gzW696ZRghF1na/Bh9OmQmOdwN+ArmAeslL1SC5ac7fchgRj1jvjHSxsuB8c55sNMWPovIPDFpk7
fzABiY14gwG18VrG9ofy4UDq0kRHga3JjOiSi7hQREBUjylFYW5DUKBt22cl1bkRsjnygl5w2qCD
luy+5sy8QwfAyieoWS/iDh1iDzIn3gur1JRrqXvf1AvJAn9yTXohIyuG923obYA4AV7VY4ANCZus
IwxwJYjRYoZCvp5+M2rZTPrXGoCpkjSIXgjMMrJ7dpnVd6UT3r5GS4yJTROVpQbvN6SBMR22Bzyy
tSqO/ZiKkukl+qT7KM3SNaPhLzW7wcZCNE4FAPG9zO8o5J/SCgynDBg96XK4c4LgBpFVuZkqQYMZ
4AspQFF1AHNEa35XofUWRt6wMzL8XoQrs44Y5lWf5+OpiEkfc7mLlEd6LiEGD61E1U4iZ7nu45ZZ
k32n7e5XBOFXkxo/oAbUtKgnFWvr3Owv6SDeEof6aYoMInit266ArctEXcFoY2g/ggWOh2Eva3vY
yOx7npNsxZxqHfjDr5o3CUz8VaYuAy/HgW+IWVj+qZt4r1X9Fih/OPi838FK3vp8qZs2J00Lifhc
x+91Hz4ngfPcNbW5SQp9RX19O4bjD6uMel+7FlvK+CvmGDqMpCTGJWq3MEOpz0+J6WhbXUUcPUOe
2MxWx/o3eANAuh2d7tSUnDa+NRD7KtdcLvaO4wW+98bDnbRnePxEwl4jaPJTWRpvHbaKCFgIInWg
DNno3XgvaUI2O1tB5tcoI+PcjG+x4oCZnmhpW/sOKBoQCepWMScIAlyOudzqV9gdGJH5q0wDgvOS
mVtvZlPAMGBtS034Uc4FGVGglMjCaWD3lZdTmeXOXbhwa9LJu1oR1hDJaw8U3joFaiQKJIwRubMc
j+Hhr6d2dnjj+q/zgPMbnf5V20AULRQGDNMn6jBQWRsQL6jSErHlqUAOzbTsYzYH6lr7StjTa0ue
SDSg4GEmgykDzT07tnojIUMMpTZWTszYyvEVYlpDAz5O6dLgF9cTA5o0uZZ4BfY+/1dBSICPRAEL
N9bihDEwjJxdZqXccCXpqjmDf2LmTnmLMCNj2L2lQb1MBS5lrdyE2VD2KiL9plznmqbTYxm3UHvD
5Hmacmedlt6bzZ0wNfNz0szLLGYgSMBj11bH4t4T3uM8lLQy8aIPR87YzUTCOKk+1Vb7glMR5y0Z
wiquiQpAyw57rtQbG0cJY0obZz6iACpJAi0LUkHc6JfNCvNv12VkOBOKboovVmtFE5Xg0iLkeNW4
95UBlsF58uIwWLuDD+sclMQUm9APc/+Q9RHSByr33ASfA8YUHTjiH8djx0htsCIdCVWEFI9h7z+x
ebjNg4kEsSw4MLbl2526nWlYz3mv/mWiCje4ymYW8K0x3GWBfU8ZyqwtbRlGFv+slrwb+YPG8ytO
oqs3Nsyi5xynj0FUPXUac/MPWSt36+MvROxv4heEfdXOxWOK6Iej5BwWxtVywlOSte9OSp6l29OS
RfnH6DJp0ra17gELUzP2W25rpGWRjbLOcC+EnjDd0Biq56Q6T1E57hYD20bfei4/mWxh3biT/EdI
zxJPM/BtG6R0w2ZbQY1BwdkFwFLabgtDiFXfYhzJYXIDuHr3Yp40Jg0KMzH3YAc0I+iK76xP/9Um
b4fIfMVkts6JMIcpQPUiGXmmvj+u5FB+wA5gNDjWj4mtDnZ3FyONYuODVsiFPdI2/GvMJnqacrCo
rFieUh9HRxbgQTeRrTIM8Um7zFPn5NfpFwfv2hUskImOP1o1QyJ6oyP05ksatONet/qxEd2T23cr
jPRPvXwQeh4JocJ8H5j5M4kxx8hyvgzln8aWG8JoMJFWDXmsbnepQxr9IfPWEGTPbcvox5aHhmt7
z8r11BMjzh1u7TwXoNCAFqWvblqKBo2ggKe8vfY0TbsB5l9Y8HCOsbjOvtOsMfaRHqg+0qo924Sc
cUMyITWt17azzn4R1UyQljG/3XHQKBJQfsuC6yPQBE2UtmPt6xyx3eJjaAYmrJDbODyZYJqSGsay
swW0BoZvzc78Ng4i2K37dBg+A0KK6POQFZQTeM9ZgTk2QHeO+S5PZhbCw4fZcOaWyCKsAMQapk2r
uUw23wJ9q8ERVpEScqucJmcOFL973TyeXCO4R071mKJ72wSBIrrUJZqbsK4s8RHncRaW4rcy7X5H
ChY+tPgukPUrLhUitkYi7/zgs2W6SHKL0PdB9dS6hCyMCbsiBuqe8105dP+WFGdCVQceV0t+RNC0
2MlwG/Ov3RcODCybiXqTMnRuazh4VZgcOIWApIRvQZTEmzrmnJgMyF6OEqzQSw3u1U83okL/ZLnv
I/H2TDQyXjJwF+VCZTF+wlhQvJbpegoN1KBNd5yW3shBkeIPVD+8VZ4ci9Ku6c1Ppodz4zA1td8m
3X/LqD6gIrjGlrkVafyRMd/wOwitScBMNh2ABn6aLTKfsIfj5FFQzbH13XF2F4kN+tW3Xkqn/8wn
TmwjT+gA2h9icfG/MhJP61clwgt69xdypyljE/OVoeYPQnjTzX7cEVXhXNVfU4mYTJaEdNQzKHUJ
Uq4am2xtCwexG+kjcxhuskrucKehszX0jvX75m/PkhVM5jhPhJzfwa2coha/8VS5n1BZN8oNXvyo
f3J5ir1aZCiafsDZgCucAeokHGGiTIjec36vjDUvAFd2fsHgtwGbQOz5DX4+tOhOcg56oNJOmGxQ
VwgG3h7Da2wNvOqI5Uh208lRR213bLx7J4uDdVUYH4TkDXtGPfE4n6aqmYGOAKS2ovZep94X0/Wr
tP1xPc/1/eToS5ilj44LTF4o4ginFzGFa9MT7poczRcvo9uAXB5ETGFRTMLPwdXpVv6HSSjQmqGt
gvnC+SQRo+Cp/sBLh1e8lZ8yQoZg+IjEEuzunepWIqK3SZmiu471UieN3hMAFaOwIrDLrbDhMkve
TDPKMR+gRuwALvY0w1TpDR9ZVx+mnOrED5t3u1XA6uW/eLaeoWe6GyeH9aHshyaYnvCW7kzRPwNX
7C6sE4gpR/rWNeq5rElXMEx0D9W9UxHsWjJt7AJ/raw7wjpe9DDunXhRfDZBsPaJhBvzzzHQbwiZ
cjAdxgmpxU/L9PzY4itC806v0GYCwXTInlxjtvNZlicdogAIf5cZe+pNY3HauGGO0qPO94lNxA8I
PkYNBeLb/t1L1VeHjGHVO5kmbg/t1hSdvZTYEpOd5mDfdh3DczfxQN6OJJZWhI9NCpRe+QbYEW8d
To7V8tVcL/oIKE/cIsYSA5ltbFjX5A5DhkyRUaNoJW5kVT/jAzv0k6V2tZmif0wJyk6qf2OE4V8O
Gi0ekbkAAgmkOFQt8i5+QJhSH9pUUf7Cmda86Qu/etfZku2Z4Elwof/RG2bHNM1+A3AP+O29J4vd
VAdbHfues7Ug+FME4F4s6/tZRcfKivbQqlaEW12MBOpkXddsdhz3Q0zzIU6Lh3Qe9C7x1I+YkW6x
maMY0S9jo1wUc5mztrvgFNnwMgkpefTC8IlCnZJUmBrmALELxX42/ZBs3TReIxekhIzmdk3289Gp
m3MkKGggXpg7KZmtci/GRAOAECThrc7Mq4wrkEGd9wEJVJ38fOA79JEu6uGfX+nvyi0nkPpqDRmN
BRooy3XfpbzXk2YDQ+pdREO6qxsTcVE8IzZMOBwSWdDIzsVaaas+iojypINeIfASOA1JnwAxyfYh
X6xZBv7XzkBrk+XYMKXsLg4S9nzA4tsyUsee5z7F4hNil8v/Mm2GLsTT0KPp86AilCXbjW4kEaIn
Xsr3Zvs2Yz4vcFmjTl93ac1or2sfUSTdB/Z4Gop912CPGPI24FOUf0cRqlMWUyD2ojoTx8k13oJB
2Oj8iPwKw3erBpIyliOjL/nM3G/JJAcZnNhdc/B9lEb6ODaaBXKSjbsytLpzLy+5gc6mHX21Vfjd
61nww00o6X157MaGjhv+iOe+9lie8StFRMKaucL7TJ9MmrNYm12CPQ1XRtYH2NBT+zUpI/RZ+pR1
vv6Rg/NA71pdbfSSbA1Y6roBC7nJSA5uFByNCN+waaLMbhMIJ9D5raWXidam8RvmCE7i+sTSrdyX
vDJDPV8Hb3TX7fhkxx3yIB4UfxanQWI5FMOtjav+GI7T2bBmF7SQ/Yi7kKl9Z6AqZRLiRPBQpgIt
rOPtEEGQP/wiEojARiJuw3KC1xYlr67ydyV4F3TLQJN6BwRJUrnrkYqHqVH643qy3rF61+2MlAIn
pvKmU532OIVjCDNyltuxY85me+3jHPD2SNXwYtRc2kr27PPIaee4+7VomyD8WwFD9+98kVIyOA/3
VtzRe1U/TbmIK3tgzNN+OHsyuPpTQH5QkIM6SqpvADir0RP0bz5bOsPCUFtPl941vaPZpvogWkAj
ZZdu9kFTh6TELhN4kFOMzKu1KNjlhs4343BIPN/GKIM1MnX3xm6yZxhM6TWT+Men78bterraqN5U
tbENp6Q8M8/5lJ3A79qApwhrwgaH/kTbygk7EKM7iMeyYibgdt10QwNJLhGbTxrG6WYkimwhWsDa
wcHKFO6p8HBmGvd1AJ4nnDO2Q0lw19PJiAJZRAs+gqn4C/Ae6v7ah4vNg84PjWQpg9CgsMxfkzqP
yJ4hYWjCPkk0ZPCOUPVuHs2T1aUHO52QCaFwgi7mMJdFP+0jDz4YHXr/xOXZnTdmzI6SeVtNxTUc
J98mszmFuanLTcHw7GxCHlrPCW6jnsPtUg/RUyHgd0yVfWB+U+xMp4UFpRwASpFG2h+QbYmsXqN/
WJGYhdp2WX0gnIu7S2ljEZ/637SJ7yrc66t+8pDIpOlT61P7xekhtbFWlV5bbitclAJD5kZAnGKs
h8+MfLKiOs2EpYzMG5xwgYE1z6Ylv+vEOLGaW0eefa8RPG8THx8A+Vkq+vCYbzdZ/NmnLDKBTtzy
ip7CPA0PecVeO2L5OaD7WCdGjbRxyNZFxNq05gAUM+8zSxTAmJz6h9vCEu4P0u9qk1hby0AqFoXb
KeP5iGAOcPTYuKfHi0KYAMNpAh5EumrZnhx3/oqHXFL2rc0ge0R3DpuqrbdJaj27uC+Y6aTfjsLu
O1SAVKXk4XOhum3c5dXW7Rv/aJ9TtSZBUvj3dmh9zEHxbA/fczN9NknWHXVWfo5E5I0JPn64DYk1
XlB1dRtuovfa889imN5jiRsQ1QKGLsCdtG/iJ2e1u0J6DtXWWGq9rntNc3YDwbKLH1/SyCtAxpUr
3QH0TwbmlVi8Hos+eSUlDDmFv2Nl92zw3QKjJ5F4poTiX4HY3TBvG2XcYkXZ0FGh4ap9gfr9powm
tSdAeL5JOB+81nxn/ztyxACXmGnOVymDU9VZ0QrC2EMyjZJbB0FAl1ZfXooGuZ+6N0PC67R7hwe/
97ZpOyy5I6hJOGBJj6irvQmBaTML92jlJl+Tp5SyZjwJZBSM20N48y7PRVHa53D41gahs4ThLTU9
G2M7+UcG5bsiMvrGRdvKw4BRLC9txpX9vKsGpLnMuNj9tu376ICcsRCAr6RjfU5DQ5Az49M56m6E
b01rzqGWXJ+L6Xh3Zkzyn7+Exrq8y2Wsts1CKBDFw1jmtA1xIlZV7TPFjX6ywPypMAXd2GPOBds4
2NHaGlUDsDUUWvhz6kXewpbD1I9+Yj3oynstgTZQ66XsH0feTVawjITLhkVXHr5FFmca/640qicq
9cG/qe9yRuyo/0JuyJ4uCZ/rTTRhyrOkexib6WyXQBzty5jgMjORld2YIhX7qa04y3JgzUlKUYd5
ld+a51PLilQohfLRd5fGlyS9PMP5ihoDwwGiGkrNlbDTezZ688ag0lm18nYIjJ5NnMbZ2InvfRQE
xcZLINRr17zgRySjtuzZYEj3TIBgufO0exuXvG0h+1gH7fa8LGKJq6xY/oys83XMaE8LCjMjiMI9
em2AGKb4bUbXvzY4wm+UfJgyyqeIufaMz21bFIT2YuJpDfuJtw8yY0v/BGxtWNDPlNVLdmbsJncB
5QaSyc90THciwe1QETvTj2tO6n41kCpI98EmQ/NEMau7FLE8eJNpbQe3eTQj4+j3YgNqaD3C3HCy
Bw9HOqKj5EsmZDkljn6IUlw3o5dbqwLfih5a3h+afCQi0+X805GuBvoJVUjWq10flLtpKkhBrPpf
WXNKulkCLIB3rFNhoEzI5pYVh1kzOIe+Ht6SRL+CHPuw0+o98nbJhK22bMxHO0ttPI7tJU2grQAA
uFUKA1oz0V814bBNlOWso8cpm+yNoyeEcmZ0Z9ZghcP0PQkrqq2OW4rIHsr8AHlxOQPpQ0b8Nfps
5atZ3uvaomJNW9Ihsuy+DCj+G3xaawwD3OUs8dcOslfMdIzjmMb/OCPW3Yp1L2r9bB2G2U/i6k9t
7TLXwngguHQ8f9qFNmlRObITupAJckQzPCD4rXmKsg5SEdp64OWKFjxhVSKaMr5BBLdqHablsKnZ
CV+7xgbhqB2Kidq87Vr3TvJ3Yl0QjKIZlmURfjqrTKk3zR0cBtLOhu6HrcnDqPU9aA5wzMmjyU21
DXHZMpEG6ihTSx1pupFA4RHIUFpxb6/aCRWSHKYFoOcfq7TgW+oL/Lro30za95bApHDREPGtg/DO
UlaaUY5i0R1cCJyVyY+y7pOd2ejnudGHoUFRFZCDQk2Zl7ztM8oQwoR2mNMhxIzd2YJPzsKsma15
E/mYpKWQZE66Oc+a2RmnzEiOph9n2wHJzCqFa7ERfK21EabPA5PRQ5kUL4wX6n1gHhyXgQF7dTIf
iLSUynhuG8GI1XaYfZn2m1tVL3ZkC/ZznLgZ80Hd4Tgbiya9QVL3zmbjTtHT1NSQbHlETben//Ql
Fk7bG1lE83ZuLM12FTHaNFkdXbwPNktnv+0ywylHJlyj4kAQQf5vMC0bt5r1KM4jQOgNqR7Z2rfJ
sq9BFBa4YTdq5KQ2meDbEmYVQuB537mCq6KR9/nkMW5tkpElAXDnEAif4A+JXtj3tatWphrNGzuP
LlPksL8beZ/1WFoyI4gxZ+TLgYL4mifib4NEQ28siQ35qumQFgdWhRUICYnD8ZajZc8kt1CQ128j
yANNnufErpPATzcO9N0IdWZj+nbIM74dl9O56dwWFlF34I5wiBLBog6NAmGPj3Syr590N716AtSn
EviqW055BkTkYVn5u+qf6tmHfRe9RMHwSETNDxzCxUQtzZUXcaFU4lt27avvIFgITet3zLHlO4MZ
rth/QEZsqC6diGmk28AErKJ8xfHAlJAH61ELD4kMpbRShLEqpkJ0AixTQzZNZfhRV8034ZNHYDOH
5n84Oo/t1JEoin6R1qqSSmlKxgYMDsDzRMvGtnLO+vre6mmH92yQqm44Z58MUzRpgrn2VnNQweQA
1YHpvk9viLgXod1tFaUmsyWBcJh5czN9w2X9iAj/athE80TuwUShF9HgUnKj5fKSeSDR/SlcJ/5w
S/wI8FcgykXyKP3qTfXjh1nIY0RIzOJa2w2J12BdlNRfcrt97U1Qwka3ZzWxy5x0N9XDkxUg2Rzt
HzcOr6K1P/KUY9MXyEMNXoTohxER37bLwqDMGtoT2g+YlXFnc2sAnoSi50NH+v8fkKUObU1Gdy2h
DJnMzQASdBiTg+iQiGpKobHLbIRuzJtHpMehAQMUdzXLKu4KcyJhKU8uBuK6RLGy8dXd73Bf1clr
iYWA5cGyY8PQyujAYB6XlD0cwrg5eSTVVUWwg1W816L6xfX1vd4w1sfHMEW3iDWDHgLnNMIjlAWK
g3lcwkY+JlENHEl5C7Tw6k3DubY3U9nv46I4O0O/yc18H4TRKpwRF4Z/qFr4jmTN0WdpQfg5TBTl
HYJBlCe4f+NP8BzvveWfAeVjM9l5gTzHtn+J2i3lOLKVvnk17PbJ8Z2PvGPuVeDt0POPoM3Jji1g
gvFKWCPGGbsi5tGNt2MFim2KiqVZEnsQJJwGNUkztdXDx62GbdJEp66rIBtPTK3Ep6CqDZj+wAJ9
siE6RgOnL/gq3tQ8euTmr5EIknoZAqVd9aMceLOlEbdk/eJzZn4YZTnlbIQRLk2NYDfreWlAcZ1F
UOFgKyxbFCNNB7hySK48AYfYxpjnvZdF/CHAQwaJcQ4Ie7Jk+lm2YDKBoWOaUfuS5W4/Jvfa/Cez
9MG+nmw3bzyPMSeu5HWcZd2a9wDiAA4jZmpnpAIedr013XlpUPJQR68FTymv+LjI9PwO2HKnxvSQ
9pwqoRofjI3fY4JctbE6wX0kG25E7gCqFNeeWokqS7H2Ad5Tmb3qbP9ELCwUyAy/RxXwOYzDKZkK
Y9siOlzE5qwPlsdeB+Y/Fr82WcOjUG9a7L52rfGKI4ipfNL+lLi5R/Adfg6BHm7LYsrEBUjUVc6p
6wVDC0KxlqFNYlq8TVIp1izsniq3+q2U9ocrbkfzDDo8sYHvmdohs+guWpkbC8drT0wRaXGI6EPA
jxMGgUKUdCs37u/1HF3t++ovizH0OyOivv4ZZSKS75lY4PDHtSbkrtFDZ1endPswbRaw/OJihCEe
vLD9HJe5s80krW1YkSTAdCPX0o+yb1c87GTj5uG+dYcnP7axQwzA4SVhlFY+Q0tGNrsFzhPGCSH1
gRk89Fr+RgpnZBvFVySdGz1xubkrqIgCZ1wzVXtW/keVV28UEl9pGjU7S7Drh1FFoEp8Nya44VmK
+LYY7qhUXhJtV+m0S0Xcn2mevzRN1nThI9N9+xAxMseuphZMxf2Fl0xbMzaoyxRwO0AUuUKxTF2+
n3P+9IBzxxiDi5G426y3/yW9ebFa8a9gQbXChOxr6tQ59V/cEXyYIw/OzPHhxsa+4CEU7V9IfB/n
23DKPst3WdNC+6z3zDZ/T9zh1ozq2w7D18gUbxkpgxTiBHTY5ZXo6WfbwJPuQqXzyRHoTG1t0an4
KnuKmE7bzF+ZFsJ2zqY/2rtXw1H9kqm6K6wtOwxy1rcR4MAOQsVy/q3JmU22TiHYkgfPKp5OLHJO
elquaeue0MDO2K2fqqJewKvSE89OJ2wij15qmXdKAUQkrLuMkbjJaWur9DBwZY34sflS14MYHrSJ
CGAp62XGwZFAFlv2k3ueHHgAOQAmBeAkn17c2niPpPUZenHMYTT+4MKpF0OFKk3HAUFz81T3E2B3
EDBRzXM1FLCICe/LmMsiyn6zAoE2D+fe0G79vr2Q3N5Bcs23jF7eHb7MSc9eeyb0uKWJC1To/6Mu
WyHnbZDhWBSDtgsnJqTN9PthRShmvLba9BtTz7pMui0dLoGo9oJrZc0SzuWmSNOXIf9CeRp2Vrlx
Cydah4r33nL8q9STlzjXsCWZmE4nmCR4tEhTn158tsRs2t6BL/ISwzeykupGpNxfS8wrjRIJ5HJa
2w1NfISebFE31ElfqCXh7YatjmQjIITK+CC/Y9ZY0VNZzVwEeU+6QVw2Y7EhfSpMifs64cACX72Y
0mkhOgJiQqJ5qIfpK6iTGKQFv5kU1tKsissIP2hVVDzRDt89gtqVzu2+ysAYwmXV11aQv4e1f4wm
99h1e+LJbmnXbvW8O/f+8OyX6Q6tWkVw1jZCp5a03hf9VSFVsPQGgiAc/1PTQjYJMAxLjBOLgAit
sRFraBJ7pXUE22lsRKECY2LmVS/QjBAXtw01Ehb0Ua4HdkhT1PWAGhucSlHcMmcoty3qvspKD9Kx
5bJPiTZwaaKxCsMOZ5bYlL9WHh1VJY9GzIBx6uXzwPnU2sY6bsB3IfrT2h2SbUT0pBYnMWumvIRq
3lifWuwgRoBUmxfBc1Y3ADUlaoS6vfUV32YZZYhcjoCcaeeo7xex/qocnLdZlD4ZdYNN79Jxrk3k
2y50J/ib38Exby9Bxzybav46xP0xqjQSvhU0Gv+zd9WTZxXvXmY+F8AEVkKfkNsC4i9pSw49i92V
2xTn3JFftYaksWSV1qoOS1B+nFgeKYGPVgCeSBW/fFb89uonS4xrYdn1NtHsd8rwrHKtpU1nvwgH
zO9RtR8Ua3aFCVOr22LRtCkPaAeabETlT31T8KFLE8NARmb8GJD+G2LFF2N3yzjVFuBn+fcu5vw5
MQsXfrbQU3VVVHdawyKZ9n3R0ld2uXhjO70L2d6SLXJXA6JunwSQyTbvIXbnlrtiTdAAYQqkZeiM
zTGPLbq0garpHqahezf7CW9C4m1yrHbKjaCTA/Cz+VJU8f+WaxX65x5jahh8M8k3Fu4IfaSlymVt
94cH7N3XyFeF3Un4OWT50FmpEnKcADzom8gIihabGLTmSpkXR1CKUgpA7msR9wHJVhGpri4Sl2Vw
FBPXuKZ7GIYAcDDPecMZdhEY8ZlTfneTezExAHEClS2qlnMS/iJXipei1o6jPZwCEodkuGnlsPa1
4Y8aqti3PtNyeSUk89aa4UNU1rYV7nZoWGVqxgpi9vBe+eaZP0dbezng5MTyn3zU0kIa5LmZ5HhI
0Zy951oU/zTFJCrNMe11zXuRI0mWZv5VNd2uMWA9+C3lR02qORwmgTfgHJnVSXDdbkzD+ckahZXc
OpAawIqfkTMmr3wTNhQSurYfGwePtqtvmoHsHMYL9uA+ppSCxvrJQtiJs4IzliwSk6w4WAH4NQF6
3xfFEUbY2Ym8qwCZ1rjTm9ma47rVo1dVlkDS7R2NIJmFqf9JYsOdbHSCU5ylg5qucBRsPBY5bJ+0
dymmHzxqWNeKHZMqILJdd0nDcC9KipDYpZRJcG7WLDNqgOu+fWDrcMIvGT2lkfehk666FCNDNLhS
CMYfovX/ahf3fhPuwEKxdiF0s8DL827C8fIClAxsSdY0eE8JhCHDfi5b4yLytmVuSYCIo5EmVZHI
ljOaT2R9LIyA4o/lVgTSddGyIuFJdtac1ylEQgzejjU9FeQQThoyB0v2wx6FNZaiDKVW1BsnbTSu
rZmNbMix6XgSuao8m1NHdW6dOo9UDcTVdj/+uMwPVj6JkNacKSbs4ViAkuvxTwinvOEVuOZTcSkS
GnQiRX/Ba52HHqlqQ8gZWpCU2h6DGbJsNqd9tXRrbVu37gHZ6RIEC7lRAfuAhGtfjE8T3SRKRRzp
RltvKrs/6vVn7M9Ztoa8JKRqNlIwZ53WlfeGvxxybcukyhxxPdmEIviaY6wDo5CLyiUBOKrOXRic
q8pgXk9FRWXysPGs67Opp7aJqga0QbTPO9H1Z5Nk+li6V91fk7b3poceOTBQ7qbwOhbuO/ZvvCi0
brIezpqXXww32XawooGNhVr44YXXyk4uKq+vKm3/EhIysJ2FEjgiN/k+iX1YHW99HZ3rPlqXil46
IJGCVPUzYMQYmxf38PzCYbEGiIJIr0i9H5n+FgLEc94ztR1KFtJpgt8h+g67YGNp0T0tSI7oCBzY
OMU/q62+i2JaNj2kirgSV9+0zrwSM2GHyW9YShSvNlw19yyIzVzVhY+mIW/v4AuYF0v9Vpb+u5Ek
WyH6Tai7P7VKmV/EwzFnwOMq7yVJ9XuH4Ayo0zpxw40NKBR9Nove2dhYRe3PpPUrSC4jCQ34s9D7
Avx3O7pnVV1rmX2J7DN1SKLzbTraikKb2dcsAVljmPzD+LJB34bGKpDDMqrP1GrTzqdTJrn6ZXC8
V8ePEaYXBPaJ+l8vzT2qCq6aimLPrNND3xtPCcxAeNjuh6G5+NN5V8MSz4PIHrk1Xc3xUgBF8Ozh
yVPKXs/Cycgo/0IMR8noPrJEfIPU/MbKvcHVch/RGmAY5JlExPhhVuVHyblO7vbn0HgXpQWMSwI2
hooAIasPHpocSXQAvtK+20X7zfeDuKlZwgvEXO7BYG7ylMkawrhApBvpdNz0Pc1lN1pbbvWDnMCC
hH9+ZRUL0/CvdbenbNyGsoapzlKCz3IOfuizda6Lv4DmSC8j4D7z5M64FTVYjsGo/OVkqp3hPRNI
8m3rJN0QhBtE3pfjejdipZ4wYyw5HTHYoOqTQtzJxGRWZ4kjcwwmKZJZbvMdiu46WO26bkEWixd4
+C+WoKAqqCCrI1mj94l09rmhohFgDxaaty6jtBqqj5K0h0aEhyTGFizvejGuDQS+IYRDiVpWOBb9
b3Q29PEbFdvBY9yW94B9DGsXgSWt0+ZOwN2fsvfWaDOOsCEBNBebCL8Cb0BgHzjl9nQwe2EaL/MP
V4qTrJxNmuv7LkrOsXKfUqrchlJSZ0FIImd8xrqjYdSJ1qaicJZdyHgi1a7QmqLl+8ARAUzlSW/V
rwqnQ21XD7tzGWe5l3bm6Mb1uxzphc25HsyzZTnGKHrm/olxA7NEEhOh4v/DbsFWqT6F9SoMElqX
fN4jJ1RuVUX65k/vwA2KJc+lkZJYwN7uLb/n2C5FzJFkewSEOeirwxA7vD8iYYXrWBf22qJoxw/J
oD4OO7je3Zbz7tRadMA6FGKvg5HsaDNMtUFbxVyhgppdRaOxMHQdS0K/68foTBTDT11hm2h6ENS+
+exCbQhPCRzbJRtMj4VwfgYuiE25SWEOmX8OCsheoIeq468xCUaoo5TInQsTs6zZbxt0Hxy50g1/
jIC7n3MBotvwnHv9R13L52hiqp6h4cSHNGAZbxGjlCGxPcH4ZzoOitiBXyc92YH4l5XWmTkyE/3q
yKaJ4bH3UfF4TFVwh+gMjKr2jr5PAdBoHMUjsDVnVqnP9EY6Mkjf3xGujGe7GT/8msG4ZyE9kzl8
jvRN4T+u/KBdTI7DTBB3y8N1UbpKbnwKtt9O5kenjzjd5t/HTz7cmpc3thDNy5Dt7NhihuE72w3B
LaWjWRVgvxk8iacmqPDw0swskY4TiakzkGUgHM7u+bBEFj9U4c4qtUss1J813Nyq+owaNLy4qKBC
2zTxUzeQryO+ig4rQ5HxjicA0Ub8aJaCdNx2b+xo7mFtFgzMSFmyxHB09PiFvHreN3sOo8Ou4Wef
Hi0LdrINSZdMk8J83JIzgN2tvxYukopuYJmvITzXw+ErZ7TZ6cmzP516Z0R23LfdhpL43OQ5C+sS
67tioDXwo2XK5XklqTzmDMPNfxWDSlm02kfU+CdWSLXQ7r3Tl7xRaAQCsztpOQi5yf/QYlyDaF//
dMl2uRg/3ZLzJILXB0LNhRxGlHcdZKw7MUzq5jzkylfEmZ/rrAF4WMHiocJk9uzdMBS+eb2QlF3R
ZyfZydjhd52O5iJqvG8HIxteq9vkYO3u6gPxVR92zGCFzL9mKdCJqsa6zu//AAd2UYeQ8IWNk8Rv
sm9FGT6B+WC0jUB5Kp2bzE60RHzUbR5sCH9B8Q3iC7gmeQgTJBgogSShxwc3RH/UIzKNBhK4uprF
e1ztjNnd7gV6vq0feq9YZsVMJ3GXLkEhm3zUxrM7ZbvEmFcT+sqeJsSaQCEXBHZ9YorGyD0Y86xf
3rQmuI8c2KnlrOucEBw3otPBlBlajK9xiNdLk5l9M79YxE346oi5egd649a7dPCkcoGsKwFh0cP3
E+42vt1aUD6xi9A93rp8ukVp8ZGbVAdtpeolRhrY5jyK6ZCtOxiRK5abr4xRNiIEDZGSpca4Dp17
3IfbttBuoVbRHrLYt8q/yJV/DQ8rI4trJq37CCbG18W8kCAuqZMfyqxfx2gbDOGp8sclybAfKCw+
XegG+ivBXA9cYjXNdLVEX/dhG/nabksN828DNGNKfoRb4Ayqkacl9UtleK9dNr6KsT3ZY8Jy3A04
q0nbGbBturn1Cxr900BSrmDFSAXl1nXyPSkLf4opjyXw9c1CeNe6xgyees15NDl1IBQSKIvcCdQT
kF61Vzt3TiA0LrrxGuGL4mwy8aO0tHEye05I3rMEiVjsFymlspuZed9E4G6QjFm+/y/wcZrpfOQD
AaKwiKOTsl3+bPJakAkA5g/1J2nCJqjCDrCsO3wwGmLAuhgz8TFh+Ms6+08zx2AVJNPD0M49vnVe
6ghDEzPNOS1y4HZb2DGGl1FrlkXDBhQO7xFm9UfRuo8aVNPKFv+clFmTC9enmTW8+HUIXWbmLZFs
VeoRheqGsvwQ9iTH2dXcYg7+wsp5XcYKpQUzcqAewd7sXdbHzqMa6x9+/m06k5eEaMetX6R/juH8
ZTT5UYPCNe3QEFhltzGxSlOBmje2DYye1+jSPx2NCRLqfiKGpXHJzOqzmnjqe1JcZ0v4Skbe2sYo
h5k3Iy0VfF1pIXP2IBWW87FeSAawrF9r/qe6qB5jLV6rHueI/FV5cMjj5iUpuh+TBmCVWvUP4qA9
fKgVJvmVV5efeEhI9+k8nqe3EEsw8zvsTEaFCBQ2Izm7FyzyaDONFoNpfI+c9wgbPwHn5Ms1CfFJ
/ESOY1+yRP8EYIcyovsKu/ZZIL0oHB1NKxcrt7CPjBBhhGfwVTqj8xXW7VuhvNMow4ujC/JZSeCq
CGYDBbREBIFmpGuGdRK1r5lu/ymneRtsdx8q852//Dtm5Yd6jF0+qVOGRuJwYLCTQsvkDGwDSvkA
t7rPQvPFYEkNjUJ9jVH8KZd54J86LNsLXBFvwRi+pBogLmF45zYcdqzs0DkuDRbIbFn7H7euT6Ww
tz1yWtjsnJA8nCE/8uh7f4yyx+lLl/M4uySsRfFKBOM9ShSSRYwJJDvvMx8DVUq6uEVXXpagRKLy
NvQlX65l/HPVW2tCW2X7sjA4rJeptH7Kt9TRvjxn4rFzdDBk3rgvia5ABFVOmJuKgpKT6W2oN39J
O93CiV1rOx6Mbk51lHP6LTHAes6X0Xr23YKVALGalca7e0mAlQAm60FFu7xKGXiNElGP1G5+ykoO
Ah3tug28Os5TciqbeR/juTxeUI6djIOPOoBtVpEjrq7urUyvTo4Xat4aH0h0HFauJ+5xy3+YSIkZ
LouIZ6QcTLziKYpwUwyS4yFzYM2lpvM7FafcVH91hWram81SoNI4Vv3nesIM6bBd7ZOKqBs0t6SK
BANTekvYJKrEpL0hC+FNtyjtocBqWJWSrD4CPhVr02X6b7bIuZK4n6O05m0lcVpox7lN4Q35bNCa
KXj3M9pT8I6S5T1a50R3FjjQZrD9iHoEWxEiX56liTwuX7vbZXKpjGxYFx7RW+62LfMnWeuv1HBM
gnt+RV8neSG8uGF6dzAfsvXvEV/QLYCvt1c6lVgdz5+9ka3y8FWqwlvnqf5jtMFZi1gAod3aoLF/
DjAIMjbu7qStP9vi3lgawsya8ZiJqXTg8G+qCW0Ryng+nyrq+UxVnC5aJ7+z5nkaBVVSr4yeuajE
rKneJjyhWVNRZ7iXQbEELAdCsVJL/njxLMRqLSxX9o+jo8q0ImZ1GBvvk+2/1633z51dULhwEA54
SH8tkilzDVhjzuMR6N0bS5w5nwlHiLUDIlmtES0eBWRyul8K7WiwPu2cwUWU7Ep1iCLRMwuJWJ/Z
7GaZoL80NuaUvIArZ5ISlIhwUzJNXUJ2pjLoiOmz6xMfB3agyeP841zgqFnwIQF171la5jZRu3ZY
rDGJHCebFMbI69ijRtmHYeGhHJzyT2nlyZkw/brQUa3euGhReCT+HM0fLrK1LbTP3lJ/HfqlWjFb
m9LZj1bqrPWx7YaCdW6T9WgtIQal5EbZWk3DPIm9rsClGDUoejYSWH69Z9lZK+VPPM8D1VOIx3OJ
9fVdE8Uq9TUSna3bJMDjF8ZnrJNLWgUX4ZnvQoYfZtM2QDzDh5/pKJmg06QY6lMHtWvDkNdJtbfJ
R9UncOc5ffUxmAkc1jHceML5HbjjqxSN/Jh5vHc4JfBbSpYMXIes4V6J8zZJRg2hmC9AclQcJRLq
nbwIle0RNZwtboQFgxicevVFDAZaOweqoFEnx4KiGNEEqsaCebRuueXGriO2XYJOvkeBua4H3gIt
Zag0MOvJwoqlCbV2BG58WZc5bU7tv/h+yIcF5JyoFfOaczuKJn5BAP5pVRQSivH2vHQj6NgtNmNo
66ucGaPJE8zdEH1rQ/6IWffBjotO0SnpYx6gqdQ+UAr2izAegi9Y2iya8nVlq/Yq9BFOWQN924Xr
b6uMjHoecw3jNOx/tUNax3K/Fk+ZRUBC4YBHQJFQ1WV6MuNbM9E/Ax633xUJPwzzphnsm15QqbJw
G9WbpNVddwMhlErkydpPmAEEGmAUQfAPPukwXpDlFj9TWzIBFxUeZUZqngv6SvWi2XZTpYHE7vhU
vWbTWLA2pcGcpJph2x4K43UyINZtcj9ZzexKbFc9Z1VtAwPpgospQlaGLpmNoPQx9Y/C4iFrb+7E
wgpV1KZwjGpfoLRqSh21XlA8DxnFeeDZ3qbWneldS1UK/vGEkJt9pU7tVFvkfJUO51Bhie1klVtl
MfKJbQwk6XMiHbGKS6NdTQ3ubrByzEymSNs30RWeQAycFyC9x6/hNr+B2TP/OjtTKw+xq321omlX
ppjf3Czkr8YJ7+cBzFz56nVdsTYc495pink+dRzqFWJC8e2uysQwF2EQcE0l0QfD1odUPfw+w7tW
k4DTToOi7pIchFVYVy9tH75CHH0LA7B8Seh/pu7Zy0nI1UNSpIwYMBN+EQvahU1XhApP7WPL563I
w2EJ2viNmNk1joCndHRueMyBaTCNDlEGVk6MARTdw8iyfdDzfmMPaDvQK5O5R5G3Amd2wGO405lT
9iUSZLMp1UrnN6ymJ+i/VfBIdf2oDyE2gmC68cifkSMsZDm8OR7TaW1OxdXJZKQdg0qNmUVD0Ccz
+YQ+9R6Mkoq4htIrh3IJZLNclSVVQTgwxur/HBKmI/RcSohsy9IHSGnEJ1cJwYDG1X+1ItQ5wloS
frrxEAr1hEeTCXKkkbnCJqgx3H9lQ3qaDbkBPQUv96h796TTvLe8n/FxRoO2TeOEDnuwG7O2pg5C
rrx1ozuH3qIkU1X6lCiDOYyfb1srfw208dOkzlcTchp4Rcwg4u88RrcoHODxgYluWv+oXO21h2oQ
ZvJFTNM37rKhq77LsgFx6k+sV2fPs5eepe4efGAUNPrJJ7PRjK1HyyAYysX4Xaa4UVv4gbNSpPP2
jb4YJvEvMSLWekb/QLm4m9x854XOqTR6CIABfPY8l2t/ZJeUdqRm4bn7HE0uKGyfpAYK0HShQnJa
7Ttdp/r0WV/SKmdIzDSQfcScM2lOOe96DXNa2JVfk29PsAkhmbsUKjm99uhRcqDS4zDIMPpSZd+H
hLEnHOq1AiwOHV+dJp/bOlDTlkHmjLsOc9YD7SFu0tVFoWbD3wBIKRe+vuys4hflKoFKA3Pl2om/
gS7ixrFvODULotSz89j7B74zKjBwa+twAuFhYZFfVIP5bx76ctvtsQGdh5SfH7g+fIKnKXXAgY/q
1y3c17q2T0Y2f9+lehE9PYon6/M4HnmS5s7AVUvRclLp8zRaz+6B236peySaj9GJuOkdDjDpBv/C
AZON55k/ccvexVL26o1cJEiqpP9Re6Y/OpAC3KD0MIN6Dficx6A92yGeKJBez4ZEq8fXzDSDWKpl
dqklc1Im3tN+GvRX0TlrUnt2pSy+nc5CqqClx0n+MK2nurBabxWRwdGD0x6n4MOZ3A1+rmvS1Q8z
pqLCKV1CdN81obgmPjY0LCwvRL2QwFQjq9LJe1s4WGM5ycWBVLnE3Q2hc2GizxLKq8WCKedHaU/k
W8d/Vaa/hQ7JB8Qj/SS+AwSRjtAjs5u5MpdRsmXXjRSOoKZZpQlcLrkCucFuAcmWwK8LHISF40b7
GmRDi1w+w36j1fpX0+uHWvvnlC3ZDUGKgbmYyLIpt2WGgTcpdkbQ34nRfRIJC6poaQr313XwW9b1
Oau5Cbr41fddi2b5TUsRGZa+Ogh/2NJl4esa8HgbYrhNpL0Bc2KILV1mYqi/+u6fV65Q/b0DIaIR
KNZpVH57Y3KJHf0pcHEZBzqhoKOxtHViFnF+vbPNXmsafLKg7Nq1nvsfPa+v6XQ3hkW7cfqUuPZd
pDSGYkxuWC5pJNoDxtk8oMQr31vvVUCZP7WgEbT0Stv802rVhFJUf+el4KMaoR4Ug3eOk18ZZbs+
RmbKNJ17p5LYNIJNNmU//v9RbwLe9piNVCIuoSSqKa9jn65ssK2MmwDKTxEQ4Q77R0dp1sIvnhKB
ESHgjJAAxzQoc5F5rEkf5Qz7VtOhMrulH9d/qsRVWeYMBDSjnBWV3EfEyOKoaRhxwSFMdV6+LjX2
sKGjtV9ML5JnxezNfkMbuSeZGq3uhPHVNtCcdBoMgqHb9gO02EiA8sFDsc1DcrEQvR8nBA5uNH4b
wHlJFWDDEcUuIiWA6wMjbrMi76nD4hmk5r/ZvNJKvFokyv2ooOJM1icst/WjDCBzanH1PFSjvXeN
11hzv6Thvia1+krKPlij3HSlSjYgb4EZUqDXZgz8YWS8BlFpH6C4W5Ez8WTF8U8DeFxDKhCCkpjx
XZ+OchUcGHzdKHaly4/cZMER4w+yu/Y8ZfiYC6N9iYbua0jG+uB15TnzYxDTZYCkKGdjRLwhg8RA
2DGmBM1BizEPzQgiDDwm+sqF3KJvSsyfgLzVVc6kDIUzlsve9ZyHZWSHFrKOSrDhNQVKMxfwGzOW
Jf8HSmLXuXqSjQ4pOASsLT1TB9kyQpgMek73brw1HU7aJnaefdYST3mvbxK3DrddhQElbt7QmNqb
vmPsDZQmYtDxsPFScJFX+sql0GQVzbxUiYK+hekdLlAAozipQLp2R9tK1Wp0T1MJRCAqxGsTMUGc
lIK4QhdtmvRJxj2fRwdmgr0xUfyDgtioSWBzblrtxTeKaeWlE0M1D13AyMgEoNln0vfQbqsdLJEO
Irev7QUSL7c2EaBnWzcQ1zwpf0e92Y0gEdjfFhZYYV2ZCIeQaLi46nUL0DM59ZU9t8WjV6xoQ33B
PjkC/buMM/9K5sJr0cxWaiyVq8EDF1p9VWlmsPox/1rsBCLt+YInlKF19Ujc5KfvHOT8drAvpeUs
Yu+M8w0J0YiXqvebZ8//Z1bV0SJ/uCo4T02K3CUisX/CnqA5SmbBjM4pAzg3IyaRBkAAfJEv2gGP
UnAvtNfIH65mwl6yG921KEkng4dqzfX9ahmPXrby0Fyg7+JFRHx1SLqBv963nsvJh5RnHwJK0SVG
XxvJqUerWvkvhWm+2hnKE8YYf6TJLAOGxj7nt3LnG9DXHrrPGwWyii2OVXxHokaiajndYmeWxUsV
I7/zPdmuTZRrQZh8NlF31HTOnDKFW5YaqJ/RIjBe6y8DUwS8epCgZEzvEUPfSwzvRJAYhw53LOQU
CKamvNaW/JVN8RJgR38WBiSCofLPHeZdFwg+sgevBpBS/UYiuRfWPx72szP/QuzPN3QrdO6ABdL6
zWb0i+CGNLhQYGHNmpHNNa6t0voYGN7P7Rn2HbRWEaR+bfLB0bgFnYnLh9hW/qYYuEykeI4F42Ac
p1BJFdlv2HZE2jlL4orcTQdDg9XTrCp41qEULHIHRpwLeEGhTXfL+poHQ7Eqb405Zrs0qBQoZHvX
+GSLjqK4wo0kO6vHLxDxLXRIRNbxSMKMOVSHnOH30DNy11IGMhV6BcDD/d6afDbx8sRyfQS3PSHj
Y4LTM7UQmrHu/TJbaaW60Gl8NCFQDEI28w0MSWmVVPPJO7SRCZu7d2ZS95fmaF7S8dAQmjoSXsn0
AMlywpjFcu9Gj7c1qp75qb+Y4uNHN5k9ADxmGZg1BNjamNkLTsxEaQYmDOur7swH9KQ3Qj2T8xgi
nYb0YTbyqdFJ4LFtA3+AP2M1GSBp6lyO3AjUeQ2hMtE/B72LRRjqEvkFua/M9PX8JOHZrcak+Aps
3qa2QjuW54RwDmO6JV0QEEBBe6XpxrLx/oIy3slhzNfYx2mOEAGiubJgEdP86MxrBcrphWmxfQt6
4vcY/mqiwUQ2YsdjfrsWIbt5weA6hZlLo4CXkqQ5tSzy+D1MaQJNNf425FMvY7YYvQB5UqeE1xVJ
TCaCS3iqTQQ3iUrbse2XKU5Auqy+fZY44KhiueViZWxaUrZw7oGKsebVGqqXf/pA6u5stHViFIys
LAnGRieJwqjvra0a+OzxLwQ5GOiy1hJEyw6uzfZCInOK5MxGZIDkPAvadx29fc2hu/yfW5WmFZLi
8B8Int//mDuv5daVLNv+yon9fHE6YRPo6KqIK3pSlPcvCElbgvdIuK+/A9Tp2iaqK6rf7ouCIkEj
CmblWnOOaY7gZUb8Rwb1y2hnkoHotGkjbPdpZm7qKTfukWzOjN3CE+Lc0FgAVBH/LaSlN/gQLg0m
h3eBQh1VzGJREk7cVdg53t4O0TzbqDckAQHZZIoHRzNbpqXkMiQhoAF/1LxbR0U3gwHDIMq51sE2
Y0bYTM/hQHJSxeB8XrQlgHDGYAl8ZcXqoMNUGjQcwCBPOPDt7L221dFrsYskBfnEEcQ/F94vZkW4
NZQFtNwBVgO2wQ0LwBYSWkWKLQ5YXBsBbTzTLRDxt3dkViAGEPdGOMcwBTRtmXXcpqjepIfieRLs
Osh6nwKoGnQqWEco9KFTNew4BXmAqKYbVn2LoC3fyQoL1lwq7ZVg7zyDy1chMGF8u+8i3KuM5Vxz
QLaOz5RABLqJ1gFDiFpGbn7re8yMtca60bQ56s6E0QIQ6j3U1bHTarHzWyrqygEBC9DlqkUubOgm
vI+w2wamtUU44FGBlQ9Cs69a2Z1XLhrgmvZ+0OgXpUqubQnfemDlq4oE2JAqPmQX3NWFectAbxXI
2Ft0WfOsq2cPj73ZcjCUaXPVQ8chWi20z1KN4XJcZvUZhVtEOHfyHZc6F7TqrRc5wS4Ok3n8uYjm
nNeU0HBsL8lHrlmr3OQqgXBPUtr0u3pll+wycSkfxqh4SXrIcBFzWtSw7EhlPx46KQ89QA8z7vdp
Z3KKoxGXOfDpWjBdtoNuPp+Mm2TOgx81UEhBnV+zRjivo4+yqzZFfF0DMVkQmLbXLBZhI93CuUVD
Ze6+FfB5GaNjqI9o6TqO/Y6tP4XsTCjoODLQc9ChEoP9Vtr9iymSO+IuYwpWLgpNi5Cm6zRsEixl
ccL7VsN+ddml3dMQdAfojugQHMxDfXvfpe1DI8LnHjwRLo18LbGWOqFurDwC31qYIpoN/pW2wash
TNAUNBjt2rRx6LpXWp0vAUZyvQ2abinCcpMXnEcq17wxACxrHakjLSNDkAbGTKGi0TdwmV9pXkfV
gqhgwRA7X2VGvRHI5XGOMdM1SZ906vDR/G5JlvkRiV2c2EAhZnPqUIxntsBhaTrAUCxOtVHAYIM9
brLREJWEky2MgOFfi6d4ZH2NuhSpCY2l2p2eCGOG7UrntTX1ZucCnhYJ85rI9oFHufVFKZoWsFJf
PnrJA/iIXeG052bm9ksW2MA0PfcT+t5t1dFK1gJme+kskUXGzziQfWklPTDTsTAeAxPsWRttJsFV
mApoWCH0ibYq9oct3LGlyCJmsCVDljqLHtxQ3jvXnus/DqNNiogParPQD0pv9xqCx8vcFht222rp
YNpcYL4HH498O/Pi9zKAUdFY25DRz0JvKZUmj1xMlYi1kZv4PU26caWW7k1Ru492jyLHs2YlaoXf
Di+d0LUd0ovWnueoBlDSomF9arhyHVGY4zdFWhnhwzQihlW1hY1CC/W90ZYro6mdtUEwHr5lnWgk
YHmWdUNuVL9s4h7UtyEOlpE266gic8XAo40bMEKOU2JEPJhcrrqyTK45/a/mjqI52LeJ3qo71Qwf
8EG+s/5XXG/S22CEoBQE9ZFYykLkuAlCc1p2JWQHV3M5JEyHQa0KqRVs8JhTU29sibIziM3rqPOh
drC5ZWb3ZlxEz0k0zHuxs3G59m7cuqrvYlut8jHYt9NlKAm/i3AcrJLQSAjgiqmQa9LzapHQhZC1
ybma1jKF8nuP6+kIhMlWjOSCos03mgbduwiKz8QwNh3z1luzGR/0Bgu2jiJkYeMiR2wjiRdw04jw
mLWfQ1Ib45xOHyKPvSPOZV9b+yCVl+aAnKeJSxwGo30OE2rZjYnOqZg1DNPtWDecfVk4T0FisCKz
s7VmZ9m6Mur3iS71IcDEfjjdIuqIa53JWAGQPLU9b02rlSxn+rExSCWn3vnMUIxQkWbuu8TPoqhR
mdwrm9qNnv7WDcLzUQBZG0StLzV6CkiDAV4hnXVWqvUYOlbyNgroWSvD9rj4RRsnXLMYZqziAoSw
y+rOSZts2WfJtKNjeq0JhwPB1VcjggtBVhzT1nHaOGo6IOS1SX/efPvjP/7+X//xPvxn8FFcFekY
FHnz9//i9/eiJNsjCNvffv375qO4eM0+mtOz/rHVr8/5+x2usiL7l5sco/e6aIrP9vet5k/zj9fl
3f/6dMvX9vWXX1Y50L/xWn3U480HKIb29Bn4O+Yt/90H//g4vcodVrm/fXsvFMNBXi2IivzbXw/t
vv/tm+uevqevr2l++b8em7+Iv33jG6mD6PX3J3y8Nu3fvlnOn9J0bFfaDMh0SzjGtz/6j9Mj4k8h
pK67hkGvSjq28+2PvKjbkCeZf9qu7eEqNhwbKaTkSQ0oivkh/U9h26xhhHTpG+mW/u2//+5f/n8/
/p9/5Cq7KqK8bf72zbPNb3+UX//n+Q+Tps3wxpNEHViOJTzD5J3K99ebKA/YXP8/SclFlfy4emVY
LLEwU0b+k+47CpUv6O4G1ZGSqMKC9hw6IqRJFDHXWZWMa+mVEE8NHRM7A3+SdeagtyFzbmBfgAKv
HXUeO0O3o0ib+Ww+XhWHYV+bpGpbERmFEFwnh67H8hFW4LB1TkhcA0fCPOM6ihEujZAC5OAu0e+3
0KoZXthlUuzczJ+w2dSgufBOLlyCKDej20J7w6AHZ3HUbrrSGj+zMYRWYNaUyjIuVr1u2esRwNqh
pfBfWtrkLeeULPRaMAbwOXjfibkjngyJa0H5lWQL0Up0ypFCl57V9iU2kEfMbmpJgYZqGbXY0nEz
KA0lM1RmpEhNwhhXUEZJty5jqe+0iKUF9LTm1oyZXOWsefCpmS6rs/xtihLkZvlsWQzdclsEKFTS
jvZGUzXeyjV8hy8LMEIhZYI4z4kXdJ+9Ky7O3dJQXQDuLDZXThO5ACwITTU7UvQIdBQHG0w35VXR
XOqd0XM9R49T5DoUQ4B4aw3R9nXROYAwJr6IKLDeszqO13brlFc64VXA/fJ0SdED1Nd35+rTYuiD
5BAByoU7IDghaWFcNAHF0wQJ6SxoA+NttKZ8TS4Hwz+LEUnOf3YpUitfd6S0bKu0x01AVYDQaH6H
aSo7zqcugtUw5LUEocGBYLyaVgwMtVRlW72j7yIsorCcNjCf66K00Y1qJQ3YyroLmDag4rRGZm5J
BMSlHMQxY1aC+aWo+02sSRvnQ2GVe9M/QfY7pKrJpJ9LpbtPtvT6LeRuiTvRtZ6HOA+OzOAFUEO7
eB6MykLpGAP6Q+sSR9gO2/EGjy131oP/pMYal+cIdwTsuCP1Veel8brhYHuhJwZBI0GRU0N5WqYO
LdRZupdhCwNos+/93qM8TPs96+zggthkuz0jk9M9ikHLtqNSyF4g1d/0VGrkmrcw6/2uvBoJ1lj3
RRZ8TmbH4ptA1foC1FZ6R+mb3xmZ61J398Vz5bsB1a3ZHzRw8RvPH1nP5m4QXIiCnDVOFkQ2a7ah
tqXXFruGXtYyFSY6RyvNysskN+wdFPDx6Fptz9rCMfeOM/q3Ko0bZD0Ip3utj24pGLQNQaGo3LA0
w7fz/JxQ46xyLpNWoPFJ4Xef54JaGwmy2X+YiZDHPrdyrqppdVV2br4ZS5PRXB236gk9dHqtOWH6
SMB6DCIijNzjMAbDDkv2sMZpTXQ10pDo022C4ZrRtnbltra7QQfMeaKrww3DMvVRZiHpJpqJ1oCs
ZDzleanSrTY0xl7JjlUA3gztWHoqeNchgd67Xd8yim3immnATAfR7Y6VgeRbzhGClJSmiW2rl1KG
wbXnoHSBp8k6Mo9kfu7F2XBjDJTcdMLrKYIck4RXfVw4tO1hfmoY1a9JuNTWDTG713FMmKewIbQv
wN7wjn43wn1ByrBp2ZOfaE04UCeAS1d7K+ib75rltO9dHwHqDhMdi8zAzmRWEd4ysGUsg+PMyVaD
qeaZ15SXdEPrvoYiKDqAL1bUvZbmjKeQk1u/Ro5yJyrOvtyHGWoDKMUEhGdGunJTsG5kSLDsrmcx
SlE22c7zGFgHac2UJ3ZtNBOeT1vYpNqpOFCSRVgUmdilIcxTFmeck1hMUeOrwCgJ6mm0BfgSsJGj
KI745qtl3uFT9jhycHzbFUEMJj6ubsTCIFtjICiZb/QyC0Ki4K0uMhcuAkZSAuzwWunTdD1O5P7O
6cPDeU62xU5m4+jukqCoODRKdPFOa0cNa3OoAKNe7fIs6FAyS4lqRRaac8tbWZC3cqckzZ6UmIeh
lvqrol27Ljqhbb3SQpo1RGGNkjEVa6eTOGDxSIZM0PFV8f8kb8/S7eOYuXP6UCo2SeJCM0F6PPOh
VCsWmsBjFuaagzl2RmzQR+F83lqc8iKza/KF73otXYqh0o80DPx15Yz6eWvW4mbKUIt0ZR1dFkPu
39P8YZajA9h9aiyrO0xd43yWpC7v6mIaHw3SOA6EX46bSmj6VciFozxjGTi8aXHR0WIg64FFvSpY
i1QgqftWINRJNSveT5z1XziG6mceSb83JTKKBgPCFeJdJMdM6dnlI63Yx5hWrqo+L4j8QeS/xDaQ
EhnaepJVIRbdXaoHdk5ncNAeYzu2t4lWhuega/wtrszoVmcdv/I903pvtUA+Kseo01UDDvjcS9z4
SJyhfAKfkRx08BzPelW7T6jHZz1EJeOVXpnVOszC5qYK3PSjNbCGc0zYrDFp8jCmU2pepTf53jVo
maqUoDniNoptRA99E1kQ7Ykvb9HZgXjw+wDmRsmwh25QFjtbLWMRm1uNfSPAdj+U6HLXUePwVVh2
VeF58/2LuTSC4tUYxIJ0yLKcxYiuB7FZYkNaYi9bC+BaF3SOEVg0CAEvxWDHD4xFuu8hF1Mca1h0
UZP3WGnzTGmfTF26q7Z25XlAlzEm1UHox96NEnYB/C14Ei2saqgr0TJoZc462NcrcWwtAa0lHdx1
iW7lKvEmpsqMqUpnZhP1NDe9PDsfYVudWyjmzKVnBFm7S1gkI99j4BgtOVBw/SayTHec4at8k7B7
1meK5cXbhLelA+XslJdo/ULS5dCpsPOkurXVY8Okrd+WVrAwDU9V63ZsuYrbje/izK00FV06+RCh
MU+V891lz3/h+OViir0+ZkCTJNlh4ruCOK9Qw6ElLcYLzS76R7xutFObENPqmV/DqKM1PjcBNCaj
IDJ7hCW62ybFhUFLnxpMuXrPmjFAp0muT2uuoKPBz5gEkZaEymGvmcq33P/kGDmy/GKXZ4poB68T
bRILPAXGAvquUVK9q8Fa28SS+ggAdQxCoAQvGpId+ua2Lh9i974LbiXCuppaMZtDSYptOexH+dGE
N7oRcY7zFojnlgaNzqk7djHIs/q6KW8Lz9l6Tv0ewkPpTTwPbb+jKcb54gzE2rYXtyMpIin4SWR6
VxxTu7FKH01V3WcEOUDb29txCbTEvkdjsxlz2gHBtGqm98rdJFDR9Z5hCf2ll0I02KaqJcvmu5q2
2saKR2+HzGl4dr0lpe1ZauB5yPxbESXmwSlLhBatGcFdN9RtmvjbGJWWo5WMOmKqfEvvP+CJ10vW
0vI+aavqo03J/OG87foGBpKkg3AYkteA7AJ0epPs22YU5yhEp00fupwyAjNECE4RCUknZkoVGUlB
wZ7eQWZL3yILP3hPVM6mVbgWp6zBFZ36L8BEUthY8ruZ9VclF8CFkng4+rZcN/bw6JrqingempgE
+9yoxMGI47fQsCRJdCBxGJ5GgX3EFBdct7ARlm0/OYtwwqFjF6m3Sjv47GMprXUjy4egKsSiL1GT
SA2Sv4wUKJkRj3vRat1N0PjtFX1tOvCCS410UwrPhu+7BE1U5lW1KnLClpQ1vrWsjBY57F3eDx2i
LxompEVY3fupcxwK65rxj7f3zPymtDC7dYU3LPOeqbbquycq1Zd28nSEpQFNuemCBD2ay7AVHcHg
P5pGHPNFZC8VqbGcia03raNsSM3wsS05B9QeV/QogoUDFBJpBIszLCSSM72pHvEKM2QsNDpGCsda
5cXhCnKCOiPRBCaf2eGsGEzaYz0JtrWnx0uVlSic5xmWYxZ3kjYFqer0JZhV2axs5NvEhfgsKYd6
K300L3CFmCbktrERPb1aMvleGZ9iLK8Ga0kXx6O7S/8w0dJyV2UomG3hox6sWpuElMG+HIYKTY+f
DM2nqylI5OEIMoCoyqNj+PYj7EDAyxrl1vk4Q20gbiVvIocvEUy99YpTtTzYKdoNirnAWRCykJ3H
QZneJ5qlXxAwP/e2cp/eVONAavAdzcVzrFFHskbvVu0kwDW3WnIoiGjmxNP6zn3PyIk9KnO2DuIO
vjUiIlaq87nKezrSllpF3twzAPRj8JcC9SX9pfDcN1U5Pj5pp73rcf6SiFGmj0lOpwiHhHEuRhNF
T5+O9J9VFlNv6g3PNsYSVEMr1WVIKOhjVzTTrWY3Bp6SrJY705qs+8IzvLtGT8UBUWzD4M2JcTqX
HN/rAFdPc+GlZv9UT0jXV16uGTolDTDwbe8GznM1oEy0QeeFBMVH9kGFGP9Xld0IGK1uRxuXJn4d
7Xy9mx5Z/DZzaFMPatqaEHcNraExdpTaCzrA8nvui3QTJrNlqwaLs3PLloqeAUN+O2leZi6F7FkW
l7q9r9q83Oa0HOawIR/l6Cyn6VTV0EXwCgxwHT3B4+BOHOUBTQJczpZebSZPWWuvH2GKVEptTTER
ZTCmw5lCArfOQ4YxbmMyYZN0/7zJ1FbjqEwGOsMrAHsPs3yADc/1onsXOPLG1ycEjkjqPoQRziad
yUDQ2dQCVYvAjIwzgsAUana0OW0IIUuTKxuGxTw6aBlFI1+/NLLEfI6dCcR0LsJP3/FyVkI9+0ft
5hc6jOErqQ/TnmdpB04l40WPNeGd1nF9XmL6KagBjWrZGFl6KFDzXEJfYQzYW8NtlDTWfpKhe2ZJ
o9pPo42wBt2teY/tcXiZEte5pPqYzohbsg8BvUsuomkEGzsu1z3qg7WbDlNyifIjXsaTbC6jBm4w
A0KL+rFiWHCPF9C56xKWksj1A6ZP41CUn6XXlJel2zT3fjYA55WOyawj9yu5Dq1G7Jyq0miwG0W+
nOdumCHIJHmd2jFiOJ4GE1+FJrfkuTASi2WARDDoZnpDLrFOr9DuhHdW7ROQ55AOYXESMFH7iLwa
rjObXGthGGIjez4guhHimJK0uyfi+hJ4abCwbAg2SBTR144GKwEGn4E9v5QB4xIPuoYxS6Dm9g2Y
BI4uOCCEVl6wcfOgWUF2q6eqLQ+mGdJfIXfy0uwZdBVKTufzcuuZkgJncKyG/vF/3xD9N3qd/1PP
9P/DVqf3rzqd/zcPivSXRiebf/U5DetPiLl0Mz2Q8iZoVB756nPq+p8Ow3WJx5Ye4Ncjf/U5NetP
U9LMFsKxASLODdJ/NDo13f1TWMYvz/tfdDot+Wun0xUuimBhSFdYSD9t05O/djrHnASYMXbXcjZf
NKPVrEcPxneqodmH0TSsYssVC5aHGg+kL6lpETtUu2d5aY4HO2uQLCku0u0YZhh3qgwRbmvv5mbn
6a7Tj2FWj8tmooPoWxrE+BSkep6U7aIBu7MvTFwvWUCAAj2UlQt3EKfP5Lf7IGKUJRuidCvnzvEj
tf/xI+M8SOIgvSfhRuUeMyMj9IDKiojO0+2OsO+/7qbZhAqwHiiEcnPc0zMZ9z1xlistSt9ji1Mz
/FIbUSN23khc2RpnvB5kNgMoSRCXATctjO1q0UmfsW3XIkAQiJf1etqEkEb5sOa0jlZ+xPq+ObZd
PJz1CfC1YtDXRD6N1Efz6pBWJNP5OrsEx8812PRw5Pd44k16OOjW3owoeWgRxa3qvKB1HA9Xbihe
e5VdVr3DVFQdg3ZO/UBT2aBvXxLPtWNtSYq0zhTZBsEa4C6AedyJM+kkHORDj4KuePFis1+bSPYA
1+VEexfYawIrveisah30OUM18WTSdIG32hCld95KedOUVX72NmJ8PSu98J6hyI2XDZyfbRyC4Osv
/JI1QjLMo6QOZ0U5Om85oBiCnYADCGdCSwncGoX22dASAAacJEJ2R5HDLB6TuRa8ZdnIbKgIF1Vi
W2euhfnFGBDWEjq0nmapS6dX135AjF3rN/GOvAi6QBPClK5dJZMJ8DeH4l3tiyQAwEPLbQJ3KPXo
s7N0Sd+UJm3Bcgs032AtqNceOKG/Rn14N83cPLt7UkGA/Nvjv2MORyz0Ow9EAGqaK4OcRCzw0P97
E/d216T0YLJLCOwf8ZC/yop8zmFmuFoPQiLC7/krHW86R3iGSkYhS2Bl1DESW3lG/aG52jm5XFwT
02KPbHSBWpLzcIJFrSK9MUmbI9ElZHMg6UyLxFjX9RK72oL+B54ffeFjwW9j1rMNsJ1MXhi1ogsP
Ogvp+QsgVbp3VsVFS7gvjpD5NTDcsmDIXvVvlZNeQ1um5C9GyltCpc9YMhwEKmOoECWI31U4GXxZ
01QwUwcvFgK1Z5yN+eUsIYUkyIMnVUzs6DlOSKOwSShJaZ1inCgj8p2w/d13wnWP7HhOTtIwUg10
KB1KkyZvprsS4xoqya029hMgQ8b8s107ltaBMEZOAtmMQMyk+Rar/DwWTn/hok6c+xh0RGFSHmr4
0GeFUNe+4a46kuqgVuop3W7XIsMkeGMZNa1lGQW7YKxuTVg1YdyCANQefEiGK4mc8+Do6xJizTok
Uxr9HImbiSvWtkCV7lsJhldK9V0goF0TthmMhDCM7osdWcatl5B9O85JKWQ3C7TWHIUgKPpOPKLG
eAMRR3eTtFtWHsy/rSEe9k1DGKhKWS/E7D9JnZSbwUSdjqfp0YAbt+xso1hnTuQzeE+nM19YGDF7
JVbY1UlTFf0ht4gb9TCLAOpPL4Tug3KK053hXtp2d6v7I09wA7Lfk7q+7ElngVQwrQmsjbZGnz7j
O8GRJ9PvpYp3aHDNvVcjfZlkRcMF3QWp7cJ4YsTCMjHNVp3SN2PPbN3IY/c5qrRtkvfJ/QQQ7GDm
QE7tsC03rTXUa2AY64gvgR0Z6b8bh1siU++lO9lPocV5xKkZmWvJEuQeZck4hIeu0D+RvnULXQyf
3izL8K3J3jHdqOAUcqBUcbdv1RX5dCrUjC3CSB3RvO1fQIWAd36RjglA/nYE2vSpMXwhWe4QlWQZ
+NSOgyzlriVpelHT6rtk6PM0pkW8xg/GkkAygB8p3s9wLlYfnnFnV579no0GHlAyT69l7neL2E5u
dF1DR1LHXLfK4K6r5XDjE85QZM2r10zmqhXs7vrghed6iFc7tI3zKW/ql8ayiTLTknxfGyJ9iFpt
bWoG8UWVcFnUOv2GkAQax3QGLvyauIWapdHrLAtNxgz1bA1eAKMda246FBNRrBgdiK9EgbbDfZBf
10m7oVFhXEoNQpxBIuqWWVl867YhzBIjuaAtWRPhafkM8E1IdvOPUXFNdCefAZoi7zSoWu0Ayh03
LYtJA+2qhWECwC5Ffx6ylNb7WQ9iqAtlyWory3ZTVjZR3JltrFXD+iRKsY6Sm4v3WU1I9zr0e7ho
Fiqw22XhT/7aynSunIIAsqkD9jxOpAimB6Kix9eIlviMtyuMqP0au/8ydf95SmvNpcmPIa1LLIfn
Mga2LI+6Smdc+2vpYnBNjp3EvGx8sPn0DwJCVIxn0pcXymjipXTJB87d97DpLxXvTh1u0noGp0sr
n9jVWORru8wf5rbrwQdOT6ZGPcsMpndX15Ax+ciLGzz5xHVtIGE8dA7J9YjH5vPuh9WOiialQhob
0sxmJMM+PNCaihTiQ2TnaDuJ/A7iq6ichg0jAsh8rizB88SkL8ppvAlMbbzBPCnOeonkubWrYaOz
TEEUbtaLnyrSv0bcP39ZjtCZzv/8denC8gwa8Y7OV2VZtv5bpacRf5hbbvfmBSbXkinfZYF33RS4
pblycFyqjIqP7xrnNzSrctCumd3eBVl6pWnZ69SQ8DZYSNVMBIVVbSxGI1sYVRuzjNeJbCibJRlu
zML10FqHCSSVcU2/dalLPbnUo3Tv9oW/xNM3LshfAz6Wmxs02kBoWiQ7AdKvFL4xCmvCg6MG141x
27XxzViAmqvIaYrxAHpVfZ/0lAhqim7NXSat4OjJntGWCVAYiPpGDuqiD8KrgbX5slXDG5paxlVn
WEkAAch6hiuQLsTJQhohemAjZFxqXmB1xD07s+aNmnQX1tVSG76rzBR7VVX3hQtTu6ODsMws2axV
fdBgvELSqK6DuHssO2oIP+4/Ridi4keYXx2ImRu/mZK0XlkxXBhfhUdDpcxh8WwRWlE+F0TymsTa
8E1Xyy65yqV34xL1vHAwS+nDu2/b320FWjoudUTaQEhZOd9gDjsPE/MdpHLhLUcb50bu9QcztaKL
woGlEStiVzo/p/sRm3F00fR5tg6anDQd1NdMwJnTX5x+9Mro4U77O5pG1V8PfG1TThj+/Dw9P73C
WJQ6pbOa1Q/a2G6UMEikGoZ4hHJAs0uOldCJQ+R1HRj6wJmKt9MbnD7U14eYH0zxih3j/PKnz/F1
k5Dvq1E24+70rK+3g+ULAEjTO/YE/rSv92h1Tl0VSLuvv+LHS5+2IWBQ7DON/MrTH3r6QF83PXDI
lXCYAJ++kdMnTXViTZHvY7lJywvTrx5a3dG2RSWLiy4YiovT/V+/Nu1tGqhqd/rtdP9pi9OvQIKu
Io/i8cf2PzZrvexilEGwP911+oFFMOYY07XDaBT1vpfGM3IRHHUtqIqGDBRmGOB6Mu/oa2SxD0qZ
i6SLPhq989aF7jXL1D5GqDvEbUDzaqUjMHBmWW6LHXfsEmfnO8QKJdqwndBDCo8ef5fZe5fO55JA
pG3XsQNTMQelfqO1Rb1x0aswKB1BALrGU9YTCYqzT6xnskKTUOSQopnNzNjUjO7Q4oIc1Q82sQlY
f/J+QwW6Ra6DdHzCjVvqQ7pBRVkv0qB+xRK+jSurWUILR8HigWpCh5AzY9oVZV8s9RQ9vt9jH0sA
t9v1Yxp397aVzXKR/HpqqnOjUp9ZDSWzfmw1HaG9dUmTVFvN8+4FMRDTsWyth9RYiCIbrpRWpRtf
ANnv0XdilgJeqRkrXIfqqpmw47OGgbUiG5Id1VtbsyKN5Yb64CoMjGuBrZgLJjBxvIWw1kB+O9nN
iMFp6eUuVenc0YVtMayMKLsdnKxclr0/rdx+GEgNg9JU2xtiSKAZA3E4d8v5tJDh+deyZ1nnCeXF
xKSt5RTCYH+8msm8MWM0wy6fsKPqh6nYZ4oRC5fRJzvPj21pgi/EqlDn/b0m4cVmGm1TYT1FGQU7
/foOSg+IFa1B+QqU/6WocFkCSC5x7iBMMrSC0UBnvumTd2EAU7B6y19PQ+ivbPNNhPolKMWKhhUp
FHJYklfyViUlExojJwckzq+50N86ta/fRrTxjSZ7Jn0CEyltO5ngrWhsSlk/YZhcqx4Sw9Cf1YHr
rhvKGhwk2o0TlPmzQyQ1vDho47WCROMExGEngYviOTNhPvo13o1jO81nSZ+IqYGoaUaLrb6IRsTq
XLjKoxtymFjjA2kp/Mu87JMmb72vlb+rITobJjOLtq2Dg8lZ26Q3N9ROAZkVTeRAHEov73ULE4/m
tts+gx48pHKTBNqdNIkUcFIioLMWh5Cljx9lMwgOOHTqtCyZhE0Q6W37yHBnwFmEgsVB6LEgo8LB
feLfVwCCCxTKgBHaRYL0Yymq6JlLnbluhuAG0a29jnrvaSKOMMCcfTYlwD9zklTWtIKHRacyd1FU
AklvEK+wdXAtEfeRhwhKKNCjZkJCHpdSvBNXpp6D/XLzSzdylnkuX6RxWVYWriuDeB2jxnecage7
uMxpq+xMfKygoIJVAtlhWXQ5EZLBziJagcoTFEbP1GCR9/n1ELjGlmjfQmORiaLwjWVSRz5i0W9A
to9s3XpYFyy1DlmcCDXdFmn+PVQ+IotWwPnOFFgTw5zNbhNXzqH7Dt+LkqyYSQ9U4UwlImJtOUhL
X0Esj8tPq+a76bcM/UCqYkua6aWv/mgQV2d12yErHHoVwI0Trzt3YhA/vpUPSxRW+5TB5h5NcfF1
6/RrYxvmTrO3ek8MdxgxLc7BCZBy9uyEZkEqzeRvsr7ZRzKJGYToQ7E35q6RVjjF3pumCAxdyc2v
x083Tw+dtjzdOm3+teXp9x/bfN15evzH5snpjX68xtfTg/6tHh0axVoFUX7+wfQ2nBbYN/77ZjJO
vzx02goZUjCBsvnHE/7FvXnWM6v7fYN/77k/vU8GMnOngGxhUERLEPnZXrAL7RVu/+Ts9Hs55bzT
6fH+dO/p5o/tvx7/fdMfL/U/b3565PR2v7/aP/39p3c/vfo/e/qP+wjkWQ+EkK1j18z34fwjIrZo
gvrM3/fTTb1poDKc7p18NCYLa3LcHQPyVu/r/aCFzf50S1V2vW9OP+yIUerp5unO08N6ajn66rfn
UIiz5Y+NTs8pT3eebv544dOt3x/+6TV/eo9/+sanO+XYUbxhnbL11Y+Pe7r1+51fLz1MTLu89TDq
O5Vnt4reNhBX+STHvFki8sCaktQ3A8unpbAwtptQN/G5nSs3YjkRuOYRpKYJy+aQhsA7mW2gF2LE
ViDJr4XJuuo9LWnGyIK4jT6Tq7AWb+0wo9Lo8ukTy6EYnN06UC/ZpN9LchOcvg7XQVuBxcyQx1XY
tCZkt7BttGVICb1Jg6ukSKs9rYDn3q2HdYuul/XzdOfGFqLxcOGg1QE+D16Y3HFIsX77qTdGs1f/
j6jzao6UybboLyICn/BavqiSb9kXoiW1Em8Sl/Dr70IzcedhFGpNG32lAk6evffaRnKbQB7X/czZ
IMTBIhguSEUv25TgjgtpcQ49lJSY2CHkmJLhmIWkFdcfsYD1QDCXAj3BEQZs3cGfs45/itIfpZnQ
SfFvzHXZ0iVrckD2MM/px6rk9FhDqdpnwRfoQG6woj0mo9Kcz8UPNIq3uiYKz6GQIo6/zhrRnSXG
piYW+c4kXsyW2Fa4E09xC541DOhiY5d7moPidQHJx19bOSOGuHQ3yQc3BcIw0gHN43vXTZRZaeel
MqiVA5BXE1GPycKHCb6GfrjD/DYfQtpcNtTckZbiKdUL6x8ulGuujEvim1819c7AZ8J/Tjh89Ul8
77C0sxN5dQgLb4zEJwGGOXdbcjbrXSwnhteDQycAWcQlQ49F02GbYtvIk/HDD4nx2INYmSQ8wjxz
PFtmrvheTG87WNSWevXKHmUnZgr3jB3mvmdsOpaUsnM6oH0yIyQcAcQ4oVn3FyUVJjQOGnYQepdq
Mb0LrJDJpiGAifKW3+scReFwTiGQ4k6w43RYxBHSfhypWZY8eRRdSoLunSXHqACCE6QypX5H2E7t
RkPB9PAHHAteRlvV9qlbK1LL0TqRfJ92zTUd6LmpMCDknSZNF6S0Pkg2JpCOGEpJPW/80kantPNv
c25pm08bi/UcqxzGSczDfCF/HYY6ZjNuzoccwvtGFOoPjt5nXY9O1JG9J5sGEn3REDESiuWK+SEv
V77vPPv7OU0+Mnf6pB3hAuLlXpQCg6Bp0MhtkpTqaNslifKw2DXPeQ7tm8ZuPEZm/s8FJ8oRfBkQ
rax8cIec3hrzpvjOcW3DfzFDQDzwgmX5XVNQhMrvnJIV7eR7jzqXGKZ4mlPcRekBUGPenzmodj/2
dlYFxtqDWuPjZDYTEUOMVSxRAXvUiPhheGeLlayMTxLRu9zbCNsoJjyBSoJYA/W8ZkFfJUEOLab6
3p574K+ZvbZL3BWxOd21wO4BgATp0mxpKzVPhtmZ6xvifbTdI7GcSy3ZWHB1KvKWayyGkRsbS9Kx
AXWIu4eSRRzTHhERA4JcD++2T8x46+XkY1q2NIwg9s4tgk+/WFgWjTT5aO/sShql2DFZu9Cp3xKa
rlPnHZ8X3hZBb18MvascOVIsomAUk9NhcdP+bLV3cQuJ0YKoP3nhsg1MTRXLEPTHzl7wNBXcVcMC
Sy1FaU09M8VziY7UMvhOme77Nua+s9ATjLFjtFFiCFi5B8NkksqZfJ3PcFDD9vdvIRhAwDPhndvp
DI4DwrXBUcU1O5cdHiBLCtnQGtzXQnmoee4DmBDoPJpFMZlKyoeNacTza49XiAgUGwWRXWLPr7x2
3vsioYUXyxo0sR7+uHQONj6aogBYOrRpeZgnWhwY2tGNFh+PiFvsOtzn7GvpGeWhil0/mE8zJlm6
LjLzTPfywzLi9x1J3h8yd8A9gypIBr/jRrzQcAsOyRzNEydZHqDTJfbj7NgYeCqGKn01oJXxXoKk
ZD2CdKR3cGY2x/gcbxx43AjmLN/iuRdRCg4wThKxa2XsbUvISYX3gbN6uCfE9K4rTo5Nj86uZ1rD
WAZty8oonsx8bSyBJXLK5haJKM5LDNZ0q1c10BRqd3kwenj4wzb77Jt6W0NWBPmc1HcMhGPkURtG
XpYfZCDDJ9OG2GGCniTJlntTefR7J1rctxXZR3UMDe7c6ifTtbZ205Zvov7O6O9zvKn409vxY+v3
4D9kaxwqjKlrajM9jdRXYTffe3JqDnVu3YyYhPYuvAJNv6Eu4r3Ej+uueMwY/5IzeJ8OMMeN6nus
yUOKjms/L7J0DrHu5LFsluY4gpSYWt4DsSFRgnXIy9UBU7Xb/CARa3aT6LILdN7vOLXmUxCAnxhS
HAmt0VFERMfNUhfNYQDkDFA/Qeqc6K1/NiW+f6JX19gOq6Neb/iVFfyp6LbEcESNrSwMsvAh4hd5
hWzHA/xk4+JFOrRfUo+Npa6NSAL029gGotpSISJKi/xwWl7yrFa7pCJhKIjYAu/HMpb1E+Ory1ST
OI+L2XjnCn3B8pTG7aWmfWqbd4aynpZOUyGNC42D/3sCieG6iE1pWDqyTeLYZTnNb+OroXiOdfRP
PLFYuUGGbY7WFH9i6DiPbiEvI6g7Y/WDtFJze87LeNuFfNOekT8MSXKXe/8SLQRN8lOATdZ7rS3i
omYV++ekafdA2rjEyvgrH+yD03jlaWgRNSkZZ74yeIfhanaoH7PAXZ/ZwrV35HyjuYKj3ajC37GA
LS9uUcDPZ6GaEl8+lCmENXAr8eBdncHPIoMg1qakxbMuDOvESw4ywlZX/rXgUoTBE/0sYlf5HM65
F25KlkQdJjealXEdhWq5+G347XPp69Ku75VjwZAxTHfbWutd1gM3OAfPMuX5xsKQ878O8NZ5BG3p
Sm0OY50ffciYrCqnA0Iv6dEsocVt6ST86NTZDf77hJx9xan9Z8lHIuFe/sUy831EzCFoUu2cNr7H
YhUgaAuc8dS1RaKizs6lemVbqDBCKO6Oc1GY+0E/kLFftnZAMW7IAMvzvD8YGQb/ojCOBrItuQBm
3n5pcRiyJehr/1x6yMmxAQlmpB0MujVWUf0ka/tRLPWuGlpCPovOLnVH922sEmLRTUFjlT3sxARR
aRSY7BbxImKuHq+ffIoc1fMw2aguxpr8sYrbwVaYKcfikrt1vxNNUgJCByttVOafsCBsZKUOZeAu
ktPEfGWB6bTgQ+FFhjBn6eHi5RkmdJ/kJyatN8vkE2fASzvkhYaMImjTmqhma+d7l70QO3DWVwlm
jC0LXPLwJduOZBYnJ8SOJHP3lCXFkzIhw/jmR+DxX1AtbXdMxWGQWbPnWe3uWmBnBWYpH9g8jPlN
JjN5cCBYAodJX00DmH1onBIXtpPADz3Sp7NdlyScyucAgyRUnokky7YIACnN+sH1QU93TQ8WwLe8
nRPKHu9ztat668k0xHAW1H4KPBB0G+Flqg6UPVKf8lE7+XQ1AhuYmFS7PEpLpomEBR547BkBZ+3I
60PnpqWil0gw0w/t6lRjQT+4SBdQE4GxSLFaIgAx33M7bglG4yOoSDaTGZkTgg902ZQfvP0Gflo4
2MIJHqijoRAtIRbzotXfU86ck0PrpEeRkHSH9rY3izIK5UdK6IBiM8m7IIjSlS8122Qohm4fOs4z
uQQcEfooOXQeAEHy2HCx7Acz/delu8nYJKL9W8YhtZo7Hjr1MVkYBKqGUYPDBDDO9uLiHdvU7fgW
cA1qq2cpuN5AcQrfeZn9kOcIca4pnoywu1azf0VabjguTcdhsSAiQj9BOK0AO1XrJlQ8Y+X/iU14
BNLKAMhg2vRLY976UD8tuCax2XsbT0PmZnPyNx3qv0UAPGOmogp3IsCm0CoflZvezbZ67HQzboew
LiJgjKUtY8KTS3EoJCYTB+wuA+JP07kvtVgL0158b3T3Q183G6X87eSI1zgpP2dfHNOheVIh8Wmj
Kf7KQNwPgv013CEWkqvM/C51SJDSoQeKDh+ng6UgUgodx2I4Qndc9sV0K/X83drI3Xg433Lfeom9
7pVxnGDXjI5cALIJWpAAKGg7Wv0yDXCvsdhxgxB6qUOCbZkUT0voHsbAeDBC2z90WJaU9YooIVjo
jc6OdfxNClqYrgSs32uIY2cROgPkPYFuYZQASWQUN2D05UM6eduxGvSBXgZ7J+ORfFJYRhR6Q9Me
3gbq2DaB19bc17516DwOiiWeWouBszB8DZEIqmryfnA1UTu89ilxDKJZ6sNxp1cBSrRtmQkUnAyX
Qr60KrktLzeWYetjNo53JpEmKJVOEwVrlEtgPvcfYHdS9uXh+Rw8LFi1uc8DUWIL+P3Tp4mEBr04
2XlwO45McPhO1ow9JTdUd6DNuNiH43EEMZdOYj5ZzRmfyD6Mwykikn7WE1U4ljthH6+nhwrD/dX4
tGyDkrb84Kl8iaZQuvu2G744rH5NqWMc7dwaAC+F91lWoBss8s7JTOom8DclLjJGW5xrwm2dVqD3
DZjVahz0vqL/EAhLctGC+GYZmochnOhgq4gUmn733A8sS6kCOuuA7CDI6i7RyHYGSIMJhwgaF+6r
uO9usoLtu+09zGWrIfQEkOZoDIWuOKxem+Zk0xXBLXNOT4nlEX4fLMFYepHx0O5FwFMyc2Jyoimy
Z0UsDsXB25XMw9ShqUNjrIBhd973BoUOAL8cuBnA3b3+VJkIIkVHvYqXWH96UBVH7M3vVdKlO+Gd
jNG4obnzG3vQJ4FNOp4NHPXrDpMs2QF4q0XY6WDphqZDyfQ0EHAmtQlEnLHag0F7Tv3lO0naY9eC
D6BvrtnGCJJYb30gSw3GP6vHtbM48d6n5IM7QL1vA7gwboiVPge70wfgpm9sY11yiyShZIyqzCGx
9GHu3bc6Y8XM6uAH+s2pESBrcJ2AjU5hsWiTk3WPkXd9sgzLmG2QjqK6AYpqEFTc4m25egsMgnkw
dmPWX3I7hJQlXBZC1RlKQQuaEJkprQswgzHuoX71+Tl1QK56ALrdhcj7tZnvB4nYuu4rqmB5l2bm
nDQlU0gy3L/t8XnJq3uaHz5sn7mm7WbOAT8sgtV1ztlVud4qUVvhNhl4x9pznhGBRRmGRHuqTVyz
LXWjWOebnWeW4lh4aFrdNMUnp/jj1sVlWNigO0KFj9J8k/WjygysHCxxmNucb4GDi6M9q8Q2plWg
HL/SkkMMkegH7pndXhvDLYNAwMlOf6jBKXahNl9z2fzV+SP+tNt0rr8We8DUMYqcIdp8sfwxPxil
eFI0BCB8wcYc07G+lXiTAtwj+zEvlwP/Wh3rs/sCRfyti0fIQzM7z2U85ulMBsKltWdpEbXVX8+a
7J2jxmVrcX7BMdE/lGtrVskBy3fiv+g99F419pPozqMWDyV1pprsCsmjW+DFq/tTPuL6OAQerogR
TvNWlfmdqqgDpfOENs6ZleTc5jxBBFW349vS+7xmWKt3bhXw41iH94wrsPJ7nM2O+GabsUei4FRo
e5FQxomSw/ty6r8yczgZoj3PFu6cMBURcKgtggsVZdzFvSFMj8CfDvBE7wLfp922sL/Q8RsIUD+z
7y+Hcayv8czVPCHeH7KiveloN5c+LQZu86K6FG+HuCFbtg/G+C1trZFtJsIcCTuBE21vBgpmHsJG
/SDi5dWWHLIVO51pMoZoobRWj3vCV0dleX8mF8cFyS0WojaxPM5wVbZMWxMTEgyn5cmUDbzqBZtR
a5f8yR93JXwb3JXLxagPUndfQzq/OsoywQwy0YmCghO7IgkPEb6sieXA2ko3gbTgJYdm9PtBd0zH
v5+xvjOjZAifrMCpDwTHPJYPszWdMhBqlTYIBELT2tLdp04sAU6gUdsoSVD2N7rikFsjE3HX44u8
Nmxb/QnkbVba4SmuvXVfmVenOpvOARcFjriSdG36u2SXLfyhYtG4Llrx1I5LgH0/vEUhlJtf9MuQ
EsCTrX/kf3VEM0wTKdPjHdhMM4qegbuWriMEnN//y0eZW7+l4KJikRxrz4BRr2yknXiVckqDnryc
rLyu4d7EBIM3Ksn5uVJZ4K8qu5/EpKk6yI28tqeqRYPOlLy21PZUKd/jiByfpgIpiQI2/L3eWNiH
pKcoDyGT/o3JrukCoI6mYNhlSiB1k7bpiR7ZtRgIHFRSVRzolN+dzWF+lvBH7iGjyLm/9mQUd3E6
J6fZlZGp6b8gBZVZdUNEA3uSXRnjVs1siV1tIjYbAFYSHyD7hHVrW0+FPoSiGKO2CIcIJ7DPUm1u
N7Y5XBltEf0oZ8OiwwYJvDZZtrR5l7bmsrACGjNmj1ywVYgWgxi2hbpttg5RZAb+DmIM3axcvCDo
cJhi2wlCAEvznyIY39KMx4zMsl2gzLVkncb3cYZ+zT52bwXW89LS41NRyDdYb8HU7kCm7Xp+BEdP
29Hv3/37IeCG/d9/6/fXTBQqMqbpN8ZKLhNt5feDjFvF2q6JtMQm4f9HwQigE/a1+82J7Pb367+/
tVv/kB2moGEalFpb6EvCOw/zrhXuq9O4amo4A6pI//9nv18radBrtU3Bmtuw2UjXbLoZ8t20nYro
kvjvZ79f85p+LcT0BJFlyAdm6vIOn/Dlaudcr8DJMCOHlZqPeuU8WOEybQZB0++StiFItmnleH6S
I613ATCbSPYWiFJoXsdgolqpjL3bsZkqckAht8YCa3DWmU8iZPMrQ3wbWb2y+dWFZwp3fV3mWztt
D8NUfprK/ufpJtmp5sKOFjvt2Da7PndWOukHL+Bzl8xPK6iU8UWyBxH/PImtxq29FynqJ0pRjCd3
uS2Vcz8NCzuWhPqf+s4Kx6de+VfHrL5x8PGHUyyZIV0BM2ePqjN3MFyQCJuTkDVwUkM/5TZlxGrC
78q7Lqz1e7j44X40u4EJzrpr24HeuiXngkV0pg93I0J138j0FnQDJ1f8Z8vgPQ4y/ZP0xU4LY7ew
mN73bBOOFlo8ksTeqzzJrdF57MyRXlXk3m68THEL3ZyXbS8nureTW0pw2g3bNvcoqvbHGhyaftPI
tCpyQ2VyQ8MkI8QI3S6dJV2nFA/T67gn8vuWIjVpI4vMhvC7blH7Q7wlCzEbg5SvK97pxMCystYG
/H5IxswinWY9doV5l5xKtbpLY+r9zFESPp7+5Q04j6S2/yRG8jU53lOF/wNgd28dEnEvvfx7QV7b
N45D/Jpzqqze4JNwkjKEDRbZ4bGyBDdJRv/vNEHaJI7arUg/o33q3fJuyRNj50EFzj2C9ILE0UFR
uUYu2oPwV9559vhkTPbN+r/FyZ+Va7/M7k+J7nxqquTY4Llm0UyB0Aj5l7BCwtzicqAJYBPrYXro
DN6zk0NhCNGnYxE0GzvuCU1nXcXyiuQaQANovxMBWNpXkoZVUMLpzM3dw1z1FOzp8NTM4p3tVqwa
DMmqMu673LaOTMbo7sR5zXKZp/xIDByLaXo3mlqffZtNKxsPyPu5u69d3i2lsK+ONV/DsXrsRbIt
7OU0wrVHZmnXDkieJ7o5Cy4dpsFC8Q+qAoO7LUYGxHFFnlRVE/3+8j9fw2Fn7n+/mBbsMa3W/ydb
kOx292TGlNE0A3OkaMcf17SXfZjmUYW16KgH55q15bGNl91QU6F6NU8loNKzgbOBpAdIml5GgCfu
a9X0+z5hmG7L7O+iqPNtg/YFhiA1hh1V3EFhRa5Kn5TVPq4EEs/vth3BATInyVeSBNDxoLt7dAEn
HvuTvDDvU5HcNADkp5khKqnG7wYfPz5Tc4O4s3Ckz26kCH88oNe70U2JbC/bMTO+8eXzzXnua2B2
u8kn/o3tz9/4g9iFoIjXrrr0FFj51SvmdJs77F+WwLUuYaYZg2rGf9xU4jq4LQbXQKRc14QO0por
w67ibVkLkwQB+KBqnN+NQozPBqjdkkX6vihRsYgnjtH/HlsUjadHmimYm4vVp0tv8nbgDLal5Jgp
YdwNXmI/jEJhmw29ZxaHAxJKP26nUX/iX6oOMbWKUZZQf5mgl+AVPTR1mx65Tx2dvLj1y3k8z8RK
MU/Jw2iyvkOAtbg5cNckjktN0uz54FFh2289Qs6JmxnnyTHAfQfWjS2Wc4XhkuuR9lkwHc51EMhm
S+BH2ZxCE6KQhFnnbOURhx6aYEjBbtk9LbsCQuUWTgMMNmukXsUKj4tl/ZtJdUfgjJs9xj6eApAN
+mrIWJkYyLEU0/PI5kxmAiEpevhPS8Mk0c/0Zxa0JTVNgPI5FPspRyAs1QqlXJx3X4yH2ieXk0xl
8JAs7lE50t84Rtues8n77MPm2QjcE8IQU5vjbYPpzKwG/5ggTRcWu3luni2wOdR6m9/aqxhX203/
pHL7Hv9NpBvOhAsXfQCYG5vz8DaanJWnCEcIeOpbroxqkwz52RcNtmuWCsuyA3X3r/KmJ+Vzw25j
B5cIrS3juyzjf/5kvCQO4d+qyViAlN+xJ88kZsN9vJQf5X5ezIdChi9lixQaooy41V+Cp+i/Ezub
gLRTnv7zHRGZabHtQ8WCgB4xVRvHQNGRRW9TvGaOOr88jaW+ti4LkgqFagPo85qC9qnI2aqWvw9T
gI30UXZmzok8+6yM6o47RZ0RPM7EDWLJZk7Xo4/4dDHAmdI4gha5xOEKv6PJaASCAIyZrQOBWDz4
5GaSb1c6nxBgdmMNe9UYZxdcQndoB/pshxQgLo25Tes5nE7nV6LYeyOenrJwequVz5ZpPLD/4Qgf
PqDH1LshnZ5qr78bcUo4XFs7UYQvoavv/bA78ETdh3X8QIPVIwcoxX6F5RINTraoIy3oPPFicsBz
KR8VugoQRhnaVxVQ1KYfuHEVNt82uZINuymSe8Sbe+XRviYfJlS0vQBatRt7zrVKGsSO3KiP670L
yA8gWbSghpMoqD4zv3j22/Dq2skT0hAv6w3z6d1SeJdxypj/x00/Aj/wSZVLKvUgIy9PTgVM3Aro
XB27S6WHQ+o5f8uc2WUY+n4/BiF/EFHbwDXAN8Ss3HLkLhtccGsKi/aqverRmhE3UvNAb+w5tPxD
3lu0Jw2Au4WSJyrA0TjdEYWgX8iN4QCm1aRFYNC8Yb3qbfKeumX8aFP+NijKG69MEMQy9SlAMm27
Wu5hlv4bHcpC64J3FGGj+4q6jfoYr3/j4HISAJVMAQL+wMpfjRwT2kB9NxfLPZcce5eJ/a7y+MkP
/UcK13ur5XB07eGtz/2vSlf+HqJUsG97riU6UgGqKbZahUiieXaORda3R69rGKVyQgUTHV7S5Llm
4byYgy/iyGyjyTVgEfxIG5yXazVKlbPGmmsf42pzldgCDzmQu1Vv3DZsL/ZOhulGip+cWpaK9pSw
H+9StlBt51hwfMLDnJLoA8QdHw1Xf7jYaCOCfqdau5eKtemGyFN2ctbqn1jrL2IEd/A67Fg8zaL6
Hmz4MWZfvvX01aNQAAuxBxKQCbnJjmgaY9Z9OCxw0vNdCjV1ZxmCXau1nCym2GRp+NMZz3LToE2K
2BkhqOfQZkk6j/5Jsm+j7gavJs+ThavunQbSt/WHBNkM4h0IEk0LAXWoBK8D+4otKLbevY4fVka0
x7BehAtaE4l2Sgn1cSADJFMQCwiKi1MCm7D01EaQDdAMuK2oDO2/z+NXtoBUJ5jtp6y8f4v9lRnU
2S/BX9+70qPHsmzO7nhXX5OSi7vIx8eguPdt3K1z3hnIpGRwaDb3pf1jeg+exg+gYGNv4/twEY8Z
Gi+eGOPBrAPeT5U+xDl1gnZ2X3bznWtXgFIVlgi2Oy0qFZoGey9cLNm+GeXJgqzbG+WfoDGO8LT+
igBkVBMizg7+o65qXr+A3u2EWz/vpSbXb/WSf8xh8o2mzoqAAo6G1NEn+Vw6Fl7G9cDhbjv/dg4x
4nCQYNDPmF5oadi6YUt230GENSjIaOVem7N7MKf4Fsgp9koXVYvAEWlYdtGHsedORLU1iNOYNrre
Wa6BXKc682SW2QuYK/eSx+aRZB8/npYbDzClpzyhgiXFS4b6YK6jUrEBb2NsoLEtu2AEj1g0mbWz
wU35aeltdGFcc4eOif6uT3hKc7zxNVG0hoIpKGdLxww49fNRo5T4FICDDwrAT6nkT2abkcrVrdeP
D0QzjmrwOTtYkeYakYqsThg4EiRy+WeZeDzDvflhj/AyGdkPI8+/Jlmr4Vz9d4aTMJW8himjmQ9+
gopgRCCdQCRbuDOUM99muHZeK/pX4/mDbtuP1G/fplJ9jFNHTyudCzQkECdJHHHKVPzQsuVLMvGv
SJLs0KOYs6/6cHCWUKVeP+uO4/sIuBhV/cDW55T4/O2YGB71dJuI9hVIzmEwULAy1qdh0EcFAFla
XgZmvO901PFBlOrSqOyxV0XkarmHVC4xXPBsHZrmsWUpx4rP4qgAsnka1T6O19aj/siI1+2z1r5v
B6Yn0nZ/oNBtWw8YYRrnz5NRnaxi/uASHU8kqebZfFBV2jLXhV9hilwmBpIuNPE6fMdN1ccnQ/aH
1c0tEsx+2cF3mztgyfvagGfo1hgiXGI0B4JKJ6ubcDBYbFC8OP6yuPl1ZvCl6P8RDSm8jrWQXUvS
HJn+SYfsuch5vTq7uYMk+4nucF8WQySr+Y1Y454tI6sjkT6P3OhQtqfbld+9vlYyca44Qv5VoY+5
/wKFhVEt5qUr82M4B2CuaOVTun22c1LbLY2vA4bAHaSGbxhy7OgMKnmINbsdlQFx8hHI8tOzrLup
Ye5KSDlrlkILvvTeT47rS2mp+WmWXbcP4vCsm2HXu6sQMctnunqhr5+rOoyPquW/hkX3xcHExcbt
BbW9w8OHHVvWz2Br0Gxw4/GTO3RsOilQ6lskXEsyrpA+d0bx0IAs7CnyYtrYNq19MPEGAIy6Uug8
bt2gffq9CseFd7udsfU37dcew2U+dJcJPHLvWW8UkRp3CtNka0zc6fyHJUmeuywEyIj+p0Y2R15c
X1wkOXyzfU6Km0VZVxV7b0FkmL35h/DHZc7mEZkWBtjSa2xZBM1h8ZAcbz9U5znov5OxNb3bRWMz
6bTx7rsaa5aXXekfMQmNiZmFfztHuKLnqMvgzqnK+lkq1dBskNjbpXGAdq8f0mpgKzKwxcJFlLAi
qFC7bYSIXge48Gv6DIrZJgXa0tHnKvsWC2gFdrBLL/5opZdmjNNLW9bkWn3K8JTRRsxcvHl+P/3d
QJG+2jBIkwbzXW/bd1nksGQEn9VX58JuzVPspfLq9fQaSp/PxoxJxJLNmSHSOHqzPjuVyX0qbMMw
YuCEHTeyNaEjsqQOSxJ1EnhZfrdkPZc38hcffn9pQ4DbjFOcgqjOAqyLvogI3PCMpsZ9N3dY5DMv
58MYA2bF2gbKi6/Bm0P9//309/e4mSN2mcdAxwyyNXW1vrGGkvoy/NC/H5qSuArQNZzgv79OPaBM
8B4KiFYX0DkoMT2HqE7o/TyGOdVqGY+P30/7snjk8Uwa0MPFj/cH8/7vFk7Gp7Eoy/ssJmgU2MEN
86SClTTbwiHWNjaPazm9oRNjL3r5txRlfPv7oel1DLnAa4/xPL00ctoqbfJSYSgjEO0+Ogo5g5al
qi/qCxcpwy14msvvL5knr0lX2Oeun4yLMqhIk0EGHwkMw+LN2Z5yKu9Kczb+w1bRcw59q+8/Z6R5
OxgofK1V9pQ0lCTZCdmEbq4PuJlBTuXquxzMF1CtaPN/cXFSmoQojqVyOJq9GUZi/ekWpvFnXptu
J5NYmPs9VMP6LgfZpezqPXPKI9Yb8REmjb0N+uDLCXSCO1KwlHJLcvz1oR3hszUEtBrUtp1ObHi3
iXixrMXEJcgpXsiYNWUCZTytugx4hrgNWoeikTzYg2d1D0PDz9fWq2YGYT6alpBZ6PdTcM0rMKPY
D2Zcnv73W+AtNcgtDisHBnKuzuXLDHtJ/+GHjEtyZF1gYVyZTv3QWDd1h4chGZSz//0xx0uD3kMx
FxZxIFg07qygWnmeNYpv5mMOa2KcLA6WFfqS7ku5KDYnbI7ZhfkYFfdGy2sgiPYcpg4oj07VOj/l
kXLS5MmGB0FK+s0bh+nUJPmXpMWGHrlx5wV4P4jGrEePnGdsB2NRN9OtNd85lM7/idWIm4HOh0gy
XtKdwcE5Sx/JeNKJGs5HP83nraiqbZGQn9MsieHycpwyq+xnCdKTk7bVKRfBDT9y8wQ3aps0DT4c
u+gPtvamXcicG5ECFaHLi6J4AQR2RPJPF3ZlE9YdDnqTmXb3RRMzOvrxdVpLY0cxqNvahnQ4BJRG
jTY7NYs7eBMv8mZBDruIut+07dJF0CmvikPz2ZDQ3EpUlGXxBUlS+SryOn6d5vrNtBGyJHBCok3G
QtFf0GKEIT8pM+Ufp+AoC/ovqOBQNyUDwAYj5Unwaj94JW4Bs23vjVi/N9nrVNJ3PLVe+EAk7Rto
Uh4ZTDJ1w2ETQ28z6vrBkuwCWlPJI95NM/LYNpg+i9lSN+HeM1j0IcWqg0nNCBbs7o518U2A3YD7
uD6pCRKzcE2MYmQyjhBwX3VaPeTa/1hD2qlGBHQyje29sB8Zydc+jNQ7mLofj1Oz1lhjKA/l2Srz
z4Gz+U77JrHFfk3dN15zA7iZGyNbwNMiUQljxVGuXdIPB1btEnvuzdDTkAuqnOukLMXFFVa5G+Zv
kbjt65DC+OpatS9yvEtE1/pnzir2xQ6wmrCD659DHtDgGv7Mgf2hVvAF5sX+sQz53a67/CnXD/jy
zrZfxywLdQ3Cxcxe8Jtd65rQpXTaGyeYjAip2dgVlaLOUIXpHSufe+gt8WPo37v4xy/aIJVeTGAI
PQgeWGIxOc891GGkGW41zvyZL/hR6X+C9eaSrpwa/Rb4MUlz3jX48JuTJj8seX+x8i3N5qtbNKiY
oyoT68ftujeQbvwJw6d9jSXAlS3CXttdfzIW/Jh+g+Vm4o37p3TcWyAkwZlDaxSEVJObDkzTzPma
kZHIGWjqNZfumg/zU1vk4WXgxI6b1j8Xuf3COURCIbanoxtm8wP5kNc2H4GKzLXHvddnhTXLfO9N
BDEsM8geKWPf/xIKeFa+hSXZ1NznlCg650+8GA91i1Is57zn9ojoE/e0HCZYAcIu/D/qzmM5ciXN
0q8yVnvUQDngMOvqRWhFFVSX3MCYTCaEQzi0ePr5wKqy7HttemxmOZswagYZEXD3/5zzHfMJPfGn
jdWX5wlZyoSmqiQa3swkvhCPa27GhLpX5TD4NMDw4vaucxE+hIY1nxt44OHcP4E2nP6Ym+Bm0Hl6
5kpBuSjtIoEHf2E0q+be8jgziNp1t8ZSfhybNd1rpr2dtSlJtgPysi2sZJw/mNLMOP3YNia3mAFW
0nacC6hGLERxfKI254qL66trUkqvJOk4o5jUyjwTbk83vczTrSwk/By3KUgDT8ZjUsx3oc9ri4LY
K2drC36OS8rUJHnOWkqJ9iiTo7vEJGRV+xez4SVBZ1G7rkqe50PvfVKkrm56EpbOCG8uI3J8L5ue
Y1NLKr0O3w1tq3uap5u9stFMHJMRQUxHu1stTSzTkpvPsXniNUBfL/vLlDp39Qj6obDNah/o4IBK
r15sz3+nDPeC3ca7GdAuuc8dklvvqkOR/EwjOCC0c3LaiLYCO+Iujl7TsoZ81CaIN1munqo5PZM2
Z0Lh+/1txcNz4Hxo7lE6ZlZ/0h1KHGdZhi+F57HGRhh/3VZ7r2WHSF45TUk9NpAifAHjFTRcveUA
nG4MzGArNzRep24pZ/Yb1DHK4TNon0SUsenH/Dkb3bnY0nR3GTFzQa4Nd6CdCM1ypLoLSu8CY9ta
G7Zvk7Ea7YusyfK3kuiKjMnLtyJyV7rGeW9IBB1B5c6qbfjTCRlAxcl+JsI3z7agFKseup8gwJLb
uh2TW8FAJB5q9qjRdIvD0dv5HC13jEVOOS9z7OWOzzRgRAIBUIEXHHj/7LGmmDd0kkenSET0Zlhl
flDCgHgB6KI3WnnxloLxvhjyrTZzegzQnPAtJIdWp8HWXyZ3Nf6htUrZGgO43loJZSZNP1j3A30k
VlFvvm/qyb6j8TbemTiuhxKcDhdf+dnpznr1ooKDkgQrIrrPJp1O1AHMm7Zp4+1U3JCOKI+zBSC3
98qbsAZ/Fw0Qe5fH1zYDvQEHsGIf4DKvHZhz+RC7JibmG57kvJTEC6ae55oqQRrUtjmZDlrGjNe8
CI192CR7mJm4ziOdrPzQ7OmsKRRdXUuPZBb+qJqnCEjNAdMxfxQ8n01lub9M5jgnx6b4GxOuM73r
0dkR9LtpehFf7GpacL2al6FZHLoZfFnd4fxsMsW+UQebSiC84gU2cPAVB1fZULU0AkrNMGBwbP+R
+MtjvHRh4vYP9oWfplx4yW5ADn8trNJ+9hmWkw9xB2hEm+9lhF5N1j3XgPUnClLGo6OvGKBwF9ZK
nMwO7ybkOXs7VKZFQax2KA5tac4STJiMbPB2czLhxC2GJxUSFq+dQfwRpNlD7qdilw5LlXFVVoek
RhlNCXykwvtAw+y2dSI3HiQK7djGxuHwPxHD3fhlUlPaTtYiKB7tjBBKl3reU8crlxk+ztLcmpbG
YUIIHQa60aGRjx0BEi7topDTToYCFb88fHbawCHoJrRATrYdvYQQSz5Qix4BHE/R/OGitGyrIG0P
ACnXDNDjqwppdnNRGjakuZ2TC8JtzSuwOamCCgjBxaCT9AbHZv8+qOShb2UDz6HOL3NL1IxWJWLn
hYEvtKFJSyCy7pzwtQWASDKNEyaw4HtzCo+o1xT5YiU4uKGJUDdY9UFikCVcjpcV0AmxFwJJfshC
TIkdP2rAjz9K/4Qi2OwbaZ/bTmrspvl1HsaUbA82j3BwcXzXNQdl4uRpG0bXcdaY1dJwTR6VQQfT
iUNAmD9hscF1UUVvYWgjB9orO1h6uTwG737LSNtvAsBEqT7GzNXYXZu0QvSYeAF68KxRGJwAQ23c
MKs3ImnHI5q18aDoSt4ZoCga60epTf3LtvWbCqtXDN/G40B5RIxR7MsZ8l3utjSbM86/cQf1GYSp
96JMgvsin7rbLE1AQvFPW5Eft/YWM51rDL10Bcoh+ellD1Gluq9+Jrk/LGty0wRXA1bnbqhqeTZT
7e1qRlSgomlcHFnlAicFCFH4xMtHsuL0HMTQuNN70mI7p/P9e6eVbx5DJuKVwoE7Eql7gS6cZlO4
qdk9ndlCiBuQUsMGMDoPRTW49453n7IovQ1VoVCamVCye0WQAMO9Iziz7q1Ao8hiqqV7b93zz9/1
dF7cswt07wWiLzpSY/F8sb88xL9N22O84ORMt6LGxWNb86k04te5Bx1W1m1waNr8Z86EfOm3mzeV
k0frpMqDNV6KkU1UB5diCMUfpsV6Q1EWI2W/nM611L+UasS29MGpSdQ/tCj7PpbtziTbtWum2t5+
r7p6VFtDWr+8tOXqI08MKd5w8iiC5AkultY4sYGHGGAXr3mEN0cTLVsVVU6H4jTc11Phnywn9neI
kxb7sPGaEkla+lnmjVead7IRyQ6WMF49WIgbbJTslAoubbr8mrPaoMoG4hsX3L4d+9NsksjRVXcX
hlx8dMRiEc/pCwei/lIHxK4KQqNQQJzNOLdPtob4h1uOaY7CpMPYAMerwPprjzOEBpDvZtvvGJsR
fi0SnHcutiwz9K2jMJ0LRyr5EgbvquNQwd42PuLUZ0zGc6Vp2hRVlGUiCWi9Aq9T3MRXOSDVEdOp
j2Xw3Ig8PDJFGDbwzK1rGIvkPC3Wfsuyy5v2Ix8AYIRpsBbCcVfEJQAGieGpyQUbT6Osn0sdn6VZ
+thg8QwbcnSZVlnFfbTOCYxin2dVcoO9pwb/PiznO2NCQitxk6R1lz0mUy9RP+NrEtTtDeii52Ls
gV3a3RXtCgo+hbG46QzY/FnzKhX17fxn1pG/oCKnlg5FP+NdG3kCOeHYNcLbjvKIB7wkp6eJfbVY
i8KlCXf5PiPyxC0t292GVTu9QH11ydXpZVbhuY/eQCcyTuF9apFn0CIY110ceicKU0JoDZ5B8ZDm
Po3w1YYmepuMKSRyPZ6n2BnvC36CIvSJ0Si2jlFpHGd36raBtpu3SlxDWEQPSYG80Yz1T38oonNT
cDhjOBBXrMvatnEnyFofrGLY2ZnJRrJTn7VKw3OYxExwUjbORY7tsMH2t4b7Br2mywcyoeavKjXN
q2oHRAmydK4hL3k58ZiQ+4UhkRP+La9zV32lLc8IMhz5V6EjZpQ6xtU6OTzZGY7QEIb93LQwrpN1
3GH/PZmOXe5ts0bqKW+14U5XFz7T1k7HQ8pwEvLmY1miq0V+nVwKhYlAWPoq7cVj3uaE/VHqiSej
ajXqtnCsX101e9vQ6fsNwgcJk4LXkR7xc/XxaB5Fan4RF+xuxmB4GHCehY0Od04+HYAHw/wMWIa1
P/oHEzPwyqut+qGV+JFLq6J3JZr1GhRxCDKfcD2uJhc9jP67Ls3njQGfi5PuyUzD5AoB7FGbrty6
Cifm3IODUaOxgxW5b1oX8ljBnjZEdhzISEAF0qTHMbxtps7L1pzsQr6JeX3uJwWXiFVB9ucOmYHM
KeZ0PM/JuWRNPXr6QVXaomHRx11RVrxS5uYrYyi3cR2r3Ybq0keJuysTpbaV7d6UqQBUFOUkStDM
KryE+FLXsTmQUudCW7blwQG63jvkXEhmgVjp7M9gHDVOyfnFMTIM58FCVDdwBJBqqJBAXbFBHsTr
HduQ/4r3rKSVmNjW0aMP3KS9lrmVv9fWkZqelTP4ehsZWI/L+dLls/vQN/VuUjFnfxp8YfPFl0iE
jxQ4Vcegy25HBcV0mAn+l62Mj8xbSDyQMF91UxXezTqi/lEnEL86bF5szNalBI0dduCr6dPGhuK5
1kYbHWqYMi9MDuxtKy1v5SbjSfed3okCBWzypL2zHEeuM61IoBnMQVxpMRej5DGu3znNVNtgPAzD
dBk0OdScjq+swtjPASBnm3Aal3Mcy/bQhNkFypq5bXFAWl1jkSV03qvRKM/hyGPpAPQ9ulbx4Yqy
vyGb3d0oXTprZC4ybabbXxIsOJdRJbfOWE+H7/eCcl9gfDuHPgd+mHGknBhoNSjWHR7gsW2Ow5xK
Hi0y6QE1WHR0VfXyreHW90JrFYEO3EzaZcIaANEeQLdecpnc2wCodq6ckd/Bod46SRRt6L+oD2Df
7mJbvlIVk910Nt3pltAXOhtxi2G22Nqey+mrym7s+GPgxfLQDu4jfh1A+tMzwLX0tgRfFkLOZmLy
ovNZPRXKiO+NYtx6dkb/Ytw8zlk2PvTLaqris6JLikhhChLN43w70iveFIF7dfvhLOulvDydj1UB
WiBEUj4AxuUgEidbp2HJVKSwjLYmlzJU76UR+Gev9lsYtL7L1S9QF5X65NUr65gq3e9mKwYtbGab
2ZHqoBw8Pl27ENw5ndiW91mbzL7JcKU7hwV6HSI/7jIHjydNhs6ZcpwbZY7y7HSXIrbggGGliRMC
51ZsYkLzOJRn9NVafcMpVE3YzHT9hf4JMrhs/K3VJw1pSwfVMxQw5kvCozXYOZRK3WqmWpz/+wo0
hYaOjiddWg+xgcDMo3kT9HpHth8kaH3NsmGvwsYh0LbNnULvvYnDVOHjFmotKH5dNl1yA6VOD57e
jUJf22qwdrYX0CPApRgfqHlMAkZvCeTPqU3nTSqzq1/ONCkT/aOi5kc8m82tU3dQDrL+Ju05j6VJ
dJM45R8R0wp+b1JveycdYK7a5FLBWSXCHnZUmtGwRVRjqaRK7k23NG8MH1lkNuHKIvUIIHxtnO0g
QTXrLqR0l1N6xcHGxd/Uo+pmyJnbrPAv6M7m3lDEpX26CBilD81DZpL4HMMBNQm0GMRExGRAZeCV
P+LK2jt5W50djw2YEp6xcQM2QqV0QGKRltu2aKKr0gHNzsj9Fi6AubcMorgxJezUdxK5z5LFhM0B
5VxO4Fj7SpzqAece7P0d7rx0ad8kOV93xxoo1qVK+ukys/tD21oEeBv3sp1TzFPLfMfi5v6RXpO6
K7aGy0ErbwMXACr7ynLiMBszLcIuhWJQ8F8/TUxCVDlQPJ4GnKPxkrK3IgvYWAQ1GwiTa4tlacOJ
+FkrI1tD0Ap2Sfo8yra5a6x6pUUEIrjvEM6hdzMcZeBRq+eiwkXoteTO8U5v6tHBQl5kzXYW/kBS
uDD385S9dKH7CR4PLZaEjrSQV3KBbG3m+aVoudrFteUcOwzIOIeS7KEz65fZat8yh0MP6ohM89OY
eseGFjBanAXl6mmd3Ab0owQ6su5snGCY7oT77lG1guVgKU6pKA91oslZANN3MULEnYurXyZ+/WDL
EKJnXiXbwp1aFhurnc/+cqOSKj0KWxL6bt4Ui/hBzsq8hWE53/oIVHYfhfsEl5ReNTOLwTjPXMgT
I754FHj15PdAipbJxQmc7NyLB1RFML3LDXqI+8+30EQj/AsLq2IwfRpr2THiggrhHsjuIH3WvLjH
H0xFMWlb+kMOSVY9BHm0lIfpX2bUx5uSEStAC0CwsTDITDaQUEKhxhuCzRtU2/LJ1EgoZfYrD+YJ
sm4tScPkPM3YP/ICqgBuwWHFD0WNYlKzTx3r8Rioxrq3fYh4y48K8x1j3+zMuv/uJdVnPSVUeNUW
W9IwlFuxFrZh3PSdn8AOdao9p/VNHxrNKZ9Bs6hGRnthza8gUqJLPhe3OePGw9wQxrCWGx/r8wbl
qaQVSaTn7xvfDH4OVWSibYTDCYF+PtT8hyLZjyfuxrGY5k3ksqmLaYkvlX7VSQju0Uj2QJ3cnR4T
H6wJOtjgcvTMIyyw9VVNd3KkuMYMmTGFDQiLqCOXhsn5nCXkzyyv2Xtd+SM103dcIcw+GOb1iRg3
I6VFKznIzewx+UzQsGKacdbeKFDFxSZrnXpnzABeYEenCdnNKjKI7eJ8WC2bOM91P2KQm0OWvejB
pSFS4tZ0B4LpFU4n0yOzO7Y0iQkuP5D0HQKQ7TBUOxq3hrn7TJua+FK5r6jyIe6UvzB8xzVSYgPI
4ZWv6gAHlTlj1DEuYeaDwQAfuNbRnnZIvEZGcLAtH8kx8k5NzCZfK/47pfmZhZzO0mFlIglxnuwu
fowJVJODmZE/YxOHZDj677ULwU4YBjnTN0OZ+b4zvV3lyJprCKa2xAlKnv/2rU76myZ0IAVnL65T
87q2h7dKko7VLvlubCpsYlNKofzmxySxuauMOQK/aYjctwrvOO2/grrOwHqs8chAcfVP7WS98SwS
W+7eXij5lTQUKSde9R72mHe5DsCV1mcsPnqbuZ8iSp4p7hu3/rH0GJrnPQ9I7D25Q7H0rgBnCoXH
5iM8lKX/HgYuKWUdPxm++cTciYh0Az0jwonSVT5F9QavNDMk2zMCsr6bMRlxXAF7svg/xTZmpoFF
6bZYwkWtX8OaoNVkqgd2mFzikgxgkNtJDjEFgq4Rn5KEQBnAqHWFMV+GlOYZMDJCie6YR8O5jelP
LA9d8DoFBJgiYsSrzmPXORpXKr+iq8u5dj27xFiiWYEN8l+C2QAMkbxgV59X7uTeAzK7J0KyB3bz
B82t50ZhjaVP87nS/jtI+nXVGnItfYRqR3Iu6/DfWkQhG9K7aULQGQQJMh2JY5zVH5bRcRmYh82g
qhkTDPn5xHqITMoWXeBVozRxHAbxNrV/EhhbqsMgAaFEXLg+3WUZZXKcgdeFpeq157Z717Wf65xd
ZnGe7cQlnuewwi8A96jeU+z2IKivWpW5PhodTip4BDS7YmNLZspCZybPdoPDnn3OU+EdIG58jNZI
XqdlUi2rt660cBVhgqcYknbGGr+aaWdPrRG+epl+tcPkrS7SK80+Jt9joEpGoABaFNVUZJsMGAXn
EkAHxh9DZv9a3ChW9ulnrbkbaLHXaXQzAZw8tFjSndEFONtE27LxbmxPlYe0NE/jEH1myvlocsJB
KkovRpveFoP3SCAWR0o+vGKaOSAYv/TR9Kjg00oy/1Kxn/K1z5Gqgush42c5AhMZaoJ+9qKdelCF
0rexlemmoZhrGjl21hQUrcYlWcdh+7Vp/QgAg3WqlHzOS5BQJnkRa6atCzbAOsbwvhvn6g31/FqX
IwWOAWFCiSkv8gVlAWxk3cWeHhC6aAAiIWDjMa1+1br8mIJh71WcCCbLfPWZsOAtM+f2AFUqPERc
FunCVKvYitbtDBsph8zjBr/8lmqw1ALF3434oEZkgiRtLk4V74QAVRO58p6YW7S2cpjYLdyUMKbk
ZmrUs6obua5j1JM5ay4ThTirwLFNLL53RWrfxAnCvUrsg0zBn5UR5josGu42iMiTJEtH7Gzp99Yb
D1Vjj5syq+9ygHBBmaC7MCDbhtfIa6dDrpOnArYTJ3+chEE18UCAUCaOJ5io+wpkg18P9d4Q+B1y
5s7bVpQffiyYpFHy+aJ9H90ihXM1Cw5//oPMMZVmHdHnHJAJJ0pOZyLdFhrnX2RzFTWmr2GkJsTr
dpDw+k0eNPleVvmmT7Dd9RLRmiEB+9JgO5ap/0Akdzu2NjUQvcoubrhg6ebyqclYJcb4i8bn8eQ2
LPxmTDaQXC1Rev4ZUdDyh2Z3VAUTW+m5NlNDsMMIu9V5/mg7sqJkOmEWUtMaFCOaG8VHK+7N0hhe
LZ48mWDeSNzwq4M9lw5MKjpn2VJ89RWvhAoMrBOVXIHxsTSIwkA/K664+8aqqpVZebgmne7sRPYT
dWVXaGE8IIwGQaeJS2g2cmfpKdvwjxlhDJtjefzWKy3LekmbmBAdGjaCgW2BHPVai7aN0PoC6o4K
TdsukvCK0essOY6rp8HEOz3U8lmLe6ndN8Z14Taf+V9GNrv/maICa1J3o08keTLIx88WzOmUQSLH
VhqAZxi6GHlMLrGWe4uFuerGccVK8akqHifmZbeqUBUH/SIFZ7ztPTZczCOezYANfpqHLxQRo8pF
9QN1gVeSM5i7PXgsYrhDjnxTdTbBiQcNVkU/+4iBo5x4slL1mVfd1xys6goik9GY81agglIsoddm
jMNa9/kPrEi8KEbrIaXEpez1MZpJODEuc0/NcvP91ozjh0Sn8Za6vtj6S6IxXeKW7HnrU1kpjGzf
bwIC5M3fn/p+S36nIL9v2IWNevF1pHBAwwUG+v1WMVj/euv7Y39593/3Jb8/9v3FeCyK0+9v+8vH
aP+BoTMX1lrMIZmGxbz2+yaJ7P/67vcnvj+m/vyJ31+naLFjUVp+TP795u9P/Z9/7F9+/V++7f/x
x37fvf/yPb/veOqL+F/37/dv/OcH//Irf3/P7z/2v/2Sf/6E7y/8b7/mL3//75/6/Qnq8ij9i5uf
xNO+xmAMt5NItgOW0EOdU4rY5fDfaQFZp079KrO63HUTNfWt7dmbydx+P8W+b0QNnGBeBv5T/pOZ
2Hho8+YwOOVwarMPXl4l8UxQK7YKxlPYkT2urGpbjc5Lxgn1VDR0oA6dcYXI8aXlHO+akk0SDarR
ZkQPXycNNsSgLrj4BXD8El2eft8kWT+sZxkTODDVXuPZOjSMZ9jtlhhvIZ90QbbPnGwnTegt4A9D
tlj+bW2rR2N0pp0YataavPD2XV27++yPkRb2g4jNTdzb2R7v/k2fdNVpGNRDQBodBAcuO3eJsZtF
XhySHFDAaP3BEpDvinRpDG0iAJbf1zpvGaaCAKlzBA2CmCeX6NGRORAHV9LsxnJD/VyHSOnlTGjD
9hTOD5ERO4Dc8OeZ798vnlmIf71A4TQxczENcks1cCm2CmQf5yUKibODkqzvNx2avRtBClp27Y9E
h0SEfeohwTexDKV2T5cRMceJtiLk/BfkYIadCtsFOJaARr+N1HjKTCj1Qw7MZXxLnBaLk0p3YSEo
LGZ6pa1tXBkvM8GQNcP6+66DvdVq0hF9uodrw6PX5QuVia0scBaWxP6SW8Mp5qrL+YDyFWNOPyqc
Ncsp5JJwlttahoKIfjN0XbfvszYn2HNUZkhpaQa5PJndy3D2dEIkJIg4H+XnAeDqSS1bPx/kygYX
MLKJxfmMNbjIsaoCCkM+jcenNi/xDhr2sKaS4sZ6C/voQ5BDxp4vP2lSX2eupruTjqGNDoXcaDvO
cVr2dzwZ+40LLlfVg7i4VvcSjUvIkzn1UTrjr5E0Ff+cXxKTMjJiegpFyuHBiH9kvftsjek7I993
ciwculEa1NAyjIcmuprMiisu3BkEhoQibxxDlCrfO3SXWF5y0GZ/9azpdfbGn7FZvqZgPdOexXXZ
loAIfamgdNvZfMhdiamz6F9Vnl5SVdyWc/XE3N25ADG4iWgqx3WVbnIbdd9Maeg08BQDkAEywuAq
PTbnrKAE1SOtSj2iRW9OgMBZiE97AM7VS47GnODOfkGpO2jHJB3RpsQgT4NSnLGiqdw6MrgNAWWu
qpKjV2q/ekaYbRQKJBWsIx7u/oGDBVEVWx9NZT8PhoVTpSnuBbnIKva/QoaPSmfTSpOP2ibDcJhT
6LDYLcG35OKxps9hr22uKoOxzbz8oR7Yu/YdWSck+ANpN9KctIAatfNhANdj4nb10vrOGvr4Mf2i
SOfVNlLSgH3zKF1Qp6HCS0NoTbEF6OWzmJKWBz/4Kh0oV9UzZp6TMq1XilJJX7n6AxwrDQhV/5aa
vLw9DJ/gHjClB4QBqYHBjA/5i75YlK/uNmXbsuhD3tYDW7E2ZfQytba5bcx43wicsSCJPHaP8c5u
GkS0jDsche6JQc5FteVPh91GzIRXuBubvQiZmVNrCqaUHRdngq97oXnEianO0ObXCWVxZZ8AcIvu
PdUCmpnOkf7MuQDRPjfpM+LaKR9xuUfJeOsljOQle6otc4yNW48xQ/IxYWDi0LwAJmyab1LNjtoH
VaRH7knklOuMFAhUFPU28ZCsM+wW0jJvLR1cdJ3vSrpOpoATCi+KaG8bDZ5Pddd4k7fmjHMbiMIA
otC76xDTHQrNgOzS/zClS3d977+qKX6I4w/PS+4YwKyaJaIFBXmg4ceKC+A647Hs3GOY2A9pGDts
HORdVtA2ENfueqTlk93WKSC/zVG7eK6m8X2Eg4uv2z0pTPiQtagstJLXyAjXbssA2Gya27ZOt6XZ
ftYxyknLE4RdHyBpOmihzcj24kzja1Pl3qkNwJmg8WYAE5m8gi8ispnbH/McFoccd+DKXtLfbmZ9
mQXUbPbb80OZB2/zst3tOcpvqCG6BDEOjgwIqykvtf0zdINXDcruzjb1jcI8sjJjax/QFsdDnq2J
nxxgoarjPMUvbQIwa9RvUpC6GujlYuXId7NQ7/gaDUA/0w1X7Lxjw0oo6dwFzlsyz/Ma1G3Tv+mI
IkKWcSxI0Wdng5jjdPXaJR6GkH3fUmvgQtFeyWJG1bmdFBZiMH0siu69H7cfzTJPr6f8Eynlhyyd
X6anie8u88tY+ScCkIe48F6rfnoJGnHxFme1bggOlLb+nGcKcGpyA2QUDlZZdLt+qiBxZNYq85bL
ZUnhQsHkII0Syi08Pyf/MG8xQHDIq4qHkUIFfObnXDivXohRz3IrlPzq1SpbOibMCqRNGJ6FfOlS
98mZ3BjoYHcViLHAs72fgbvAggnwBoPi9GKlH+BF8wOKHpq/eUOf0WascGRbs+uQf2RzoKMTdpCL
angxsWw+JHVwPjS9Lh5iyRmrHZkY9zPqTZHRZDKndyRwI8IM/snpo9tWqn3UJZtWo+rXAVhUb7rL
zZgyiMpNsPH8UnFMzoun3FiEEBSWoiLGZFUeAkASRbbYrK6RaG3gcRxL7Do+VfiEiVZn+7oJwbJ2
UB0J18OMHPyVG/lfZUwhhE1UZUrqad9Un03C4YjF8raUfkYGON7F+fhMAB/cagaiIw1/UQgvDsiT
h4rKd7eXv6DKykNn9cc6jHcTehB60fc02slX33VVS7Nr9FX+q6+q+S4u/Sz1RHtk3P7l3f/8v2iQ
vUk+67Ipf7X/8afO2D//3P/8/6hn1nZp5fqf/y503Xy0H//jq2iTdrr9yL/+8bfn+ceXSpr2o6Bg
9vvjx5//+Nv3N/2zb9Z3/m45tu2b0rKpnLWl9e++WSH+DrLdc6ibtfh0IOmU/VffrCv+7pkCRKPt
MzcPvKWktim7Nv7H3xz/71hEeGIEEoeVbXve3/595/70IP5+UP9UQiZMfv9/KSHzHc/zHd8Tlg17
nV8lxZ8727ysxGIZ9vkeTgwQIkACSsr70h39rdODluv7SawTuDRr0p/OvrCWp6wb0d3I/ujoItaW
irFQ1JMXyTRHZU6phIYjwNipNxUrBvURRVMMLXpy20kkH0YPdEk/JuCtYxQwhUBgsoW2/UnvIqt6
jYU77ucI3xadee0GRi9ao8tLtMUfsrbtj6pvSSSlab8uwC+Eg+1sqW6mgSiN7zMcLtgLJonM6DwQ
i+ZrZrAtHvu4pfSXtgFPrYMwn/Z5pEJGTduAOdKlZtCzAZTVtm+L+YQqxSRYZ07j76EQkFPjjLWB
Qoqprgy/gnyIsMME07ldSr3L9jOpx+yKz07tB4eRhyVifdOJ4V22VrRP4pYBS7OJhsE7u2MzHuyh
PyWp6Z7ZcNEhFcvXgoWW6S5gG2BgiDSctk62QGTjon5bYQ+80r3unbArYOeNfhSO6Tzrisghe072
h3TFresEAblRcLVyaVfvVu08tG14ZtLgXGrWupcFKpmCFfVg6X3Nln8nRpe693b6w+fJyzYP+i3m
3HQE6j32i7yUs4n3xpYd/izTfYrzat8XzTqVQfmH7F0OiSZom64Yyj9seKBrNKzyjHdBXsycsYhT
P3iiNh5nLEmrEoTl2YHYurjTaaa6hAj2N7K3m60VUFgMrVRfTLe9BgYyBnsrfUypfVNtHZ+H98Wd
voV3QllDj58HTy+ruz9T9kd8ilqi+J40Rf6ECATrr8VcZps9omyl74eRDrjCkO+lpfQhn3tWoMmm
AOCqkTrOqeYeBRJRt0bYBBChr9qtawgRBmR0AWpBV9OjdLJfjh5/0Cp5TKMmvgWpGB0o/Ha0NA8R
ninQdvN9Dba4kZL8M268gSnwY9fx56YLB5Hg/oOYZbceVHnPNH0BmDn0pgJ1RoYH+0gz0Y7wKMY9
rcjudYQ7gB7QQ1B15yQA5UZAAapdwrql52sKXfnalOByy0jsIpHKDbrJz0HM07bxpPsQkmvF0dBA
daUAtSe+QH9S6MF+4WA21G+1aVjwqcFKAn609ShOtl3bu5z1KfKdmrgHziCP3OvalvFdl3fHMdDi
NoL2uZ5i8qiwdMSLaOWW1t73uShKcibTTaI+i4FNKcCBH/0IgLSNwmeCzzsOQf2hS8Oj1dX+Rinz
J+V8DD65gmCR55QxQ7KYCuvV9owtAQOYBGGZ7FkMYfFSvnlANiEw4NAJnM/noYIirqMs24ucYEc7
PdlElzfpJJ4S3HO3nYe+EhY6/4gE9Iuyj88QYZudmW8YY1BR79DYZDd6QzEYTCpAMhPG6lPQuzsL
H/ElU8+5CI4IxuQb+gJkqe/ewycpK7m1rILNjsqfXa8Kjk1SN2tYF3ZysaNX1AM2zWrGyBaKY12q
NRbM7r0v22onB3WtfPsTQguQNtIIHMAvYxUJuqiaeZM8l1lcvpiN9xSyiRi6QeyHMkrXjcBvHXnx
h9M1885qO29TIpAAV7Uq9kvTh+ur+SDd5OhH8x1XEKBcpYSfK6I3p4hx8pfVTT1MXOLRtVwd9Wvp
/C+Ozms3ciMKol/UAGOz+To5apTTC6GwYs5kM3y9Dw0YxtpYryUN2X1D1Slj2gcZbzs4+m5v2c20
U4q9ad3v8pZOH+u1tzLpkDIDHypjbCYaTtIezY5Jak5M7nm2EwvvF+mRcxO9pyk0vB6dVlL+Oizf
jAJjT2DGoCMscZW+NaxGtG3252TmD4B7/zUSdaRVdm/Cxd3X+5zKWG5kH8hz5EpMPHEG11oZ8MUQ
gESRhyCqYGAQziAxAfA92a1xcwYroK5D+JiZr36Gf8Eh46QA9X1yIqvgzy9IA0sf5lBCFoPY+5Kz
aYABY7e2OswR4wa/EeNexOIzBPl5GEL3sVpMyGklUBPFVsrrGnrkXzH7jVFujfDmoPSO+xbFwGqq
sv4YTSLfGAtitbTw/8pwkk/k7DiyDb5JnjNSL+HYgZZmuBtXY4sfsKW5nXH2EtFeMBReK1WwN7bH
Yx0lHNUiuIWdJNyDOJ1t6+E26SE1rmHv/BJ3oFaw+SSt3fzZdtV9F6lPMNurbDS4hcERngdcvHeB
lR27XN4HnW0+h8i4Dv7CK2ir4sdKU/3OfcZWQ8cVrodqfsJ1ijDQgrAfMk0bYZQHIW5Zk23OFozG
U9Qc2B0CvqLn2fal3sIGjpC0imFNHAOLjFq+1y5TrErS20txP/fdWY4hWAclVsniaEeCyRtHmzK5
xjruJGjhYEGX9qXHZd10xHKiJGRZ2LJ2dMYTypZX5j5YyYUA/l1ZPu2kjxGmQvUY207Ffcw4M6mi
XePSuGRxdsIFyZ2ab82ABRWaYL1CqVaunGjITrC4yXifLap7s7vv5XQCxU3sRJs9p3GGCIux3WZG
8Tw3dvLEUi8GI8sl90iO4Aa2EbjKsIEcqoPnATnSblSQb5n1c18mf/Rf5hlfsfkQYA7DNQLehAh4
gTKoC6zfMQoXibeXLeKtZ7AFhFOK/Ie7o14iE9EXsct3EwcqYlKvpPRnYF72GroUl3liyb0WKPfJ
Y47OHod50LlAagzg4dJdBIZzsXEDPBOk1i7fer2egmzJduaG8qYH0pHjA0J43OY5MzF/cb+XxXiZ
ELYQfgujv+HLSPJGUOKFWyDL6anKIX3gqGUDnv6UrlEemnZaF7pJH9veW1bNIcsga75oB/uV/GxY
/Vx7gfMzjcsLX+1D6eUj8N9MAE1CI9u/VXzQO10u4IC+uBpC9FtSkKvtnJQXFz9U0Uz35ghLpvXz
Y6Oy6chuo99ZPXdR6hGaUbA2Q8yJ4N/HwglPtHrPI0VY5OiKkwmSk10m7WhlY3yOQ6SDo/XV2oBo
xsAB2lAshMbe2XrMtMu/jJi6rYotvYum+aitCuVv3z9HbvOdJc1d3Gtvx8/1186Dt2ZATVT0T3Y9
0oVX5Z+BeWiDoupcuDAMsiWzBVXtEbGgs3cXaIAdjBuvE5j+bM6tusRdauakMFQR7WQtw+GYpvWP
qgtwL4wDXZP6JxL9Ja1bUIhoHDy0p717GPzFQU6qNygDmCRWjeXSdeHl9/kxguMMq3qCTEcthAGY
GVNmc2bn/nPs3TP0y4ni5QBDtlBD5k0QgkZIYP//84cpmDYQwinLUYih/4vvbcybWWYfmTda7yrC
B6AL74PKxtvKIV0uoNTcNg52otmwqo0YuS7wpqzLQGFM5H3EOJkxCS/BZrSZ/Zx/6Tnm+O44NhQe
+Khwjd2coulUI9MmBXQcYyh2IahDhlYMnjC3EodOvEYvWcG2dmBcwJ6WG8fT4Toy65dkggU00Rmw
28BLL9IeivhknjV7BJgSHtdaHRwZrt6N5vdcoXfhguBkGDgxvAF7ZGwuBlTilaKkQEhSi/eIhXcI
Aa0fMSgjuh+KxU5qWBKRwaawVpWdgslsfKCz1aGu7ZqNgPMz2xi4g3hkrdmCr+5cFies3M090qR3
3Zq4ERMSUosS89A0odkoXTmcDKohIwTKGnjYpkEeHajNsVcbJXR9kj6vWN8OuKz0HcPWjXbEoye0
tULfNQEM6R6xanFhEY6JZbpN9r41UXJ4Hk40RnHYIlGFGED3RIL6gtIrv2ucfj7HI3Jv2GQPZoQw
gEhPiVT4NNhqunPgz17cKluXxlw9SF/fJtaovm70IR6i9upL7p4izAvQ1Sgc8AR7aIY5JyCIkH8S
yO65Nr2z6nS/XoTDK0FIFHfEYsszcAb1xa81Je7d/3/rhmRnFuApwsDbl+VPrJvxmhhRiOB6eEZ6
9YBavyaWp2lu//+qMc1oH8Wdw4jHJd+qKW9h+Vsier9DjDoxMgpfy0LQOICKEfyAVhWVyGomGW6H
shd6IVa+A/purDJ4RvejZf3rvSy5YPZAju7YZ15/+zznSFgSa5Rbs81f6shlewsx9mTg695xAn34
YDFudVPcjLqo97TCd6TeW/uO/TtPVA9sfe0lrEsy4s2PSj609myeWgfigJExSq78G/baQ0Lkgjva
9dkEaAhGQu2LBRbs0Xjlnl/B2mQuHWTBw1TCvwb6AYuryt9AuprHwggQF/i/WRo4BJfNGc1yb5zh
XjENVtFayHBXMFPcRzWgiiAumXphCwE5+BGQ7wQGotmU/cyYNKLjmK0wRhrkvavFBGhMbDQse5P0
XrP10mqd9124le1SHjf6HdFOfwkkKqtap2gQOsaiKdomoEB7z2F0X9dfkwwgnkIOTHqBazp0G2ps
mEuo++5MlIm8WNm2qWGURsPM2DE3d8gVycUJTFKFU28zjkgFDXHoxpJB1xAcXVfAwqGwooZggM9I
/zFAHRRO2JpaTNBMUvGQO+0dqAxylcNF3kyUbjObQJLxONip85dnsDikYZ0yYt2QeJDo1+PnK2Z0
yAk7OPrd9kzNJ7HkDTOhCrzwDh6XfRNSfgbeLPb1Oo+nn0yGC46ddAvJS73tvMA9IOc5aafYkkI2
wMGKnwwHkmVmQqQ1dbbx8ji+5ZUNaanN3xM8CWdGvCvTczFUDQYtzBid8WnuZvDZiICTB+6W58To
B1QN7nAXmzQA5sROyTffkgxKHo9/ukNevwvuYD4OaCBt6w5QorcLcffWDvaRrIUSKxzEkY3xDtPj
BXNJ9NaTmyVyADGqtx8Lx8ThMfePTeyzAHFMidKa+XPgq2dc7GJVd4BvpibpNo5vfIUZVjST+r8y
Ye0jtzzDHfa3MeLuTs7jIp9DASyo+PwYm5HhmdN1jmTC298pZiaLITewwCUYy6D6tUP0vVKTFDsl
IIJEBrKfif20etMuzYJso49cvsMrMbfMnJ/zyuRkwnwyjNDGg1gzqtEPHgp91GTwQqV/1xCjfhMK
ugwaHMx97r7KY2amrQ37JGsuZkKVPeavRA8ckmQQTHg4Bibx0WZPBDyEWydsAV9iyF/7SLJOXV4T
zkGk+g4c3yNz6vGhOMbYaJjdjgeVmoq59H1nM+ZqZVav/QoRmanTdW+zpQtD+esCDt8UEx6rJlie
Kq8GV+XM1cv7oEF0yNI8qDK7D2Pjkss+PvtLsE8mJnjM+br3TQoFs/5xONuZS0VfDZOTbeiZfDuK
uVaH3UblMZpjg43eHQJzl3Wd0Mj0raeFUBiAzHD6CRrAACYxbLy/MIQfvPjvGNLsPEv7jH9I88tq
rDqO9TEkYmSEhnVvsijs3LbFdCj1sBnDb8QZDLwbUoRMRHcEakGVNCps1/kttKtkX6QLASIC5q7o
Nlm4wI+2K3ttsFF7VNzp606Dwxmr6Qhn++jLwLtmmEJXZPEhpMWjkEzTkVGITcgxFUbum82Tcht4
dy0BeO5YP1AVertpHnyqevEdM5A6tfX0oBLzDtCEvk9QugIsIZMe+KjHdODG2hcCA9aCLj4ww6m3
vQgQMo7OkYwahmR2fuvH4jy60I1YMFm0NfyAL3K2n0Q6w0BxHZREGpUvx+Lek/7iNL5LR5VibyGE
FfJGtZ7tFmGlo9dZFnKM3nmh/96HEqCUoeAFBuqEuE+d/v9VgJHAnJxig4WVF74pvjPxr1k+FoQ0
8KmK4DvtvBr/NeZFzDKEU3Xzrh49PJgA5QDVQuQd5Y+UVEFpZxP1CM4sKu1qS6u4hwhsEWLavgJZ
Xw06QKVr9sYmS3l5yAkfd8TiXnU7PUMdniLkBaGnrQ0RhDeTHdepSEJWmugsUmAIw0DExDhkwxU0
fa/79wwDoKgCn0mJOYKpNZGALk/7DMF/isfzOERwXlwXmq+I9h6eQSxikHfwEKxFgbWhGV/Q1QGs
NTCQVpbT7gYXqaMTgbaTTrG454a3dLadnQfADs+D3gzwybY2dT5np9Ft4QMJYAabyU6rvTFB/psK
NOpav+Ro6bacpmyCXTahdHrVkQnnZMVvhYtq2ccL6fnWnW8wsQIvRpatWnEvky4REmx7MLxnvE/f
rSZLMJNETRlhenOapxlhAoJFbjHdls+Oy9kdkaVY9xZVHdhcCTKnSjGlOChvK2Ejs57z6WLZt3K0
ho3ZmHKrlm2imdrDZZbV+8LtosLQu8kXajOM859li5iqIVL4y5f964eFA34P09tcuUoe2SqjWbTQ
55cRwvhchDcjGux9tQfTgoeDeu6k03JJwyi+I+E9EXaYb/t4LnZzlpDQbrtXo03mXefSsvKt73G0
7pwuP4NT+wwFtPkxivKdjeuRcJayuwSo3nzOzmICOQqLONpmJIOvanfoT4UYDg5b2agkydRLWtSv
Uo94PWJUO1PK6RMzKgzDOr/zk5nhpw7/5GKWS2SY7gYfVisHEIVn7fCo1h3JQm3Y7qHuXhiuMA9J
sKd36DHkBBS3MPyIDSjjZzyAH0Gq8XaAd0j6wr3GMv7xjQD+bG+9VqmKL3PgHfm94IS+Cowypaft
t8gP0nOA5mFMwp9qpkmggI92Q54/dlakj5E04VAkFaabKvZXMSmKm7TFi1hE5HkQD0yQmw1MtlLh
ASVzsov9/jey5n+1S+66FNVxKGnywMPwxSq1XSCTom31rYmCv2qRHsQRo6iwQqggTbTp5MU1ghgV
e4q89RJZ2DrMIZc7eEMuh6uvkKwiaFFggmTV3FqdDTu3YYwcOe6f5do/FbUmvWR/pWYYMM8D7opL
pGky0a/YFapIzPhHjj3lyqINoL8x4XAFtizW9UTaFj79PaXsfpiwiBQtLxje4bWKBGMdnV5Lyzbu
ciPdeIH37fsvQ4oqFCIhiMl6baNj3JRe9B7KrD3aZfMGwWAd2QYZMOHZkEyPw2zAGd5swzj55tz/
mv3lTUPcUYVq2pmt7e815q21sYi4bJ5D/E60az3Q6wdDxe8E2jHziSki7ebjLP1xQJdFVDIP5CW1
2uPUBEfPoMDPsjhfZrBQslNQnBOTp6FBzQKgpGNPjKa5cL322casuMNg/BLUOcGDmXtRViDX7mDC
zCfs025EvJnVgCMqekGVNWXM7xtX1rtwlPiGjHVjzjkdLwZpL/lEwP0FNY0Q9yEf2fM71AQtT6U3
PkRTOR4x0UFsC7CyOMDRs7CL8Rm+kOiDrZnUK6tGtu7JR9corLuQhj5GrHuQVo4k2hk+Yc7tLDG2
aw34EC9Xm204iLhtfB4f38fZEM//kspkSDL8tllV7gwo+zp+kwZnpCmiZKsLbLoqYaLSYNGuE6PY
1wGlQoBAxWzwx9pCAM+ZlNhYProyjopmnq6kQ7k2bwcMpLU7jimCKwc+LBu+tUVWct216aZgdM+5
TGUJneIvLox57/nF81zF3hG0SLQ3g4ZKss19RDOkRaX1H2ZVi2xt5a38Ip02ETC/dUGHQ4Bgd+6H
5tPTzanWFssoZrzr1GrwSgOtT4L0NKKmd93cIWGvvkxDR/y78Ub83VPL53ZA65/1xlOeshtPwZlW
uGdYTDFiTryNJ80n24qwBRkN1+rINe5wLbRxhxdTIJpQaX7Ey4fKr/JamCkDbOoQKUvl1ls7wKPB
cAJVRRn3G4huWh9U1hJu0ijU9uFH6TsN9lLGDnD7P3Ao7YdYvPOKbWz/oSQrdA8YpY5IOVc0L5ue
NbzTZwnCo01QQK2xlh5Kp7h0O7iIE2YxKqZPAoWx0yNlyIlOWrdw3djIkGLYQQ1mM0RDTy5Ggq4T
8zFrrjyA2s6XUxAoKmJkS6FOjqlDPADRq09eNLypCeZKWn/OvXeMrf5MM5xeiGM7JX721c8eezg1
kLXDkAf4NSbIZBpv7rTxnPYpYglhCawQjONCjcmBZdi0ajVwCMU3jGcYAuAAtWUNgw1MuQApIWY+
QoDX/sVchpkZGgasPdk90jQ2SINNcntEvpkfvk6o+9d2QzyP4e69wC8OlRwenRq8qYjb6i4LHfo6
TYPiGOhqvKbYjklOf9P0L6bC6zcGrnUGUDpdkM83PrZ2UTHyih4Ng3uFVBTcdJZd7kc4NtUUWxfY
5BttEJyS6WTdNCZFZ5vIFdfWSZhhuRE9Fr4lWgAgDkqgBNVKhKWb/ztyxJRPdjZSqmFdAInL3vsa
46QZdfE2dLJrTdTAgSW2hNQuXzS6fE6i3mKImHw76cnL1afnq7+CzKWV0TlLplS+wvt3g+BuMW85
OjPbdF3IZ2lPN2kAvQh7B8+/B2MhsKe1IlMLSR5zJuh3BLZF9r8h9jhBuVT3QsofYHz2urDru465
RtQQ+9x57p2wSIZhV2hKRoqJG4vdzNexM3M+sDhpPmeZ6+eMcRHeAqZUSHC3Ybg8P42oLqNh3Rui
6s/6XVv42dOyMpE5ai78OsoPPitB1lLk9Xnl1lU8NcbMJsPp3l2DbmIkjXed5aRXZcSOrQovf+bg
eODUPabdCCZYkwQShNYXY99kn6OuhHhb7rpAvLK3irn6WJsW8BU67yArspKm2iflNkJ4l6biHKhg
urmy+vCq+k2N7t5B07VihQtnpW3tlYwh+RRR2G1zaZ2K/mb5zsFyBLc/XkKWLgTck+XEE98n29Bk
DF2Xv343BGuFKnE1yOgomspfgx4D8cNPz4GFYCEadv03XTj2WlDQZMyVWQr0j8pj+E5+YjG1NwLk
Uxx81bbIMO31xa5wR06TobrzW2CLEod6aLbJXWQhwSriHhj3gF6uV+W5LD5EqOYrVutd5Zbm9Wgg
xtiakJRw46RvqEfK08zE7Jjn6rtwWV15+FZ20iK8HRuCh7bwkjnB92g66baxsQnxV2ZQrSqfvGXC
d+0ueurgReD1MBTr7sPsEEY22vmZEZ0FywdZY2Mewrm5kvs2bm0He/oAqjxz3gvXv1Y1HjAn2HUN
7Cin9Hfk5BoBkWOpbk/OHD1munmRy5q/bbkFU6bIKcMvh9Q0c2Hc1SAmwWSJd0YlJSPUIw1shmeu
uYccoyk5ooekdUjGomInFzhXQOiIHE0jj56fn1CZ4MMMUh7vpDa2vsXwqUv9m42crKe8VJV7nSKo
KrAxvY3PaWQmXXrx2cD5ywXpTWbxyF7jkEWsbq2Sca1v+AeyBbqH1GPCiHKyAmC/2EIoFtIqTzd1
Fq6ZeXdHQA1ixR9+yHT8nMzDj82Ee44vNQv2K+iBp2lcYLNRlq0R2BSb1Eb/92pI6CI9PzMAeFCg
ajb2JN47N+LNGj+Pdr2mrcIaSK3b8CZYknA6u/JPliKTgUg3uY5g+AN4w0IKbpy4885gXI8c+yMh
vQCrR3OVQilWahZ6y7Dr6QuTRxGSEh6OodpAoUJFADphFfvsH0h3jA+yKRbmsvYP8KFO3tDX56T2
PqcudfY2bk+RL7thJYgZiKGBMD/444FkIqB/R5QV1OYsgKDBGvdiEo9DgqTHdkJM7h4tWxyfF3EL
ooXnzsShg48MOAo29CF372pMkwW0nIpjKdEmucUj3k5zGN1dzQy8E4yJKuRTTAqQkJbCy7eljbLE
Gl8dgs5L5KUjYRKT+0JiG5tH20BMGNTjvleU0obrnUsNm9AsanYXwO+7mEarbj/yDme/KuNNDkCG
C2O4Dyvz6gfsIvKZT9kJuIxdq0blYE9Xjwsj4Wo+aRcZHez+jA13iW60c3dpk94jKg049EoLZCSr
loGR2BlWDMFOAZIa0KHkA7f1jW+Q3JrOP3vuc1T9s3Tz3UUzItweyW9fXfLWbDbAWyYk7hWZovh4
SZetidnMgW7PgvEgCPohC28RyLrBIG9D05usU6lfp9TdpybzJbt0xEF7xXuMxbAARCZkBP+ResAH
cXkRqYDk2Lf0jLmx91K9b4fqZUwqIC/j6INACD5ni99NhkIA5PtR2mNwrqE3rNJ/FILE7DGPWVly
q8tS7UQfoDZRJzNVHwh3ylMl9LV26nRf8q+3dU4OivY4Cyy8hBJ31Ja3YIKXAO+sBtEwfTASvYKR
Iuu6BC9ZWfrezgbnWPtyQ34geLjFaFHNAT9tQmsUa1Ap5M1tjHvfg8DgAIjeWZzuIQK2U2VCOUnT
dTQWyZsJjSWu3T1CKNoevSSQO6B8PApc9xiRxgG5wS92dYkoFShQnFmgT3rCr1Fz8UN3S2qtWaK/
HCI6Aig6dtGeI0AWGPktxhvTWU+tveFx+ZeikxJlgjKsefUT8aXIkl7FVm2sWoV8ZZLQJlqUrWM/
PxdogAkkZLRX8nwxICarqarCtfD0pwwxIvvVd06gDKM2pjvuwBbKMOor8a1vmhHBJWtd9gTREuO4
QkJGiI9tIi0LvVPpdMtGPgVE3zfka84f0AAOLgGyay9PKA8adKxyGbyPVwwVubMOF7EWVGDMHwAK
gLkA+MRLf+4AWgHfi9+n1Ls34/BLBBo0JXn1Se8YXF9MRlt2BmxmqF6moF4Vg4IawbhIEiHc6Q4t
Xeswy3HIoEdPvpEBqNaAFGJXyMVEDJZt5j128MMmXAsesyILgdghlPwk63RDtHt/bCfqsrkDgKzG
pTgVBPcV1mfnY2UaCuIubg6RPJfc6NPDpMfXaEQrnfTGWxt7H0ZFlrT1EeVxS2yY+Y/H69lyCDI2
IF00Nfs7Rd1SGO2HLmJqeaBZyKoI3SrZKnY+qfDh+GcO6ZfR+S8uGF68qCz1Ehpj/PYudj5cAzlI
qqtLIM0krPs0mUzwlKj6XZyrVJ4wTVX+2+i/UOUTW9Es2uEJv7NAm648E9+nnx3c/hWEr95hEIej
LfnwIla5ZPhYTyE8+1eEzXjq4zy+VvPMRdf6HWNL5MnZEqFFbqZchkdl3QcMheJraTYR1npGmEah
LYqr9L6L+/so6Nh0Wc6nkrhvseLOxcwQY3CtNflQkPMsAbFhIZC0SObGIGhPKrLoiDN/L/Nk0xnY
YuOh7PasOfZ2SM5f4+bHHnIgdIj2CVxnv3e2ZtvIJ9ux+B0lSwMQGwqYbgXtVDBsOnMxHAgjUbuC
PDRG91iHiv7dp11a9IJRDCNjclIyPfyKpZMCE9mpzwTy1RaQRrrJaUjgUTnGHUR4f4PcnHM1H+pz
MzL4yrDAWig+7j27PXZq2BW5d4UpNN651iGsij8jExZ55tML3VO/VXoB84p4R2V8UnVAi0YJCqGG
vS5agRvyoHOfV9iymoxVEt7o5RfgyOpjDeER2dNiE3DgCTm0A2ds3q/5wlhA2w17PUrtE2vv+wEJ
OYKWyTlPaQeAY4CKgN4RFu5zaRHAZPsYV8PMeegOs82AIHKn7hB8sH1LDjGaHVWIlbtsWSKj/1FN
ysJuyF7zBnyr59CTsJQC429QBjnBny+CeT3WybkKu5SQj5bUvkQSxScHgwG1+WtbY4Esiz5riNu1
heEuQMXDdM48B/P0NzZnUc/zWSBvMkg0OA/GvLMsnwnVaNp05MkVxTl4VDIF16oIfuaqZdizsXgL
kABdLW0ca6i5Y773NMmOgyI8l67WXEFwtu7Y5yICZS8QaWgjtqFpjVuftwodHrB3ClmUDXHRHbIB
3Dkdz6/jTy/9NHOsI4+CpvwRRLG5F9jilV5Ozrj57o1ihQ9sx80e30IvEmyodrQlwM9G0z+Bp6qe
smknushn8xZBom0ZdECFRFbDDEZIejGBGIPwYlaDZQ/1GnQgjCAQybl0MoQ9409cdYeOcxQ2Dow8
H6RR03m/0kCwVPoqObhPhN31zxO23ND2D2Eso8el+9J6JK3DKxZAa+zzEqW3xMzBS4zZj9WzacEp
fOxFE+/hEfr7wbPrjdEvlSbZvdspbQ1og3QAeQuApsV/zCyHCwfSDLwmYjsyHf6qPnyh2NmlchGr
wkNY2VFIVAA66wqF0FjVwQ69BiP/6CBKMDcVYk/Y/yAMm+kc2P5PU8PQa51TLBfYRcLMpCt98sz0
RFZWEt7A0FN65sHTVDvjDq4GO8lrFbJ/IMah5JxbRM15fw4qn0+ffwGCaJfqDmKLh9egQ2C10ngp
15L0sEPsPVRTRfycql79QqfHauP2LDOTjiLH8PJi0+B5No3wY45z8HM1sLpOJ+3JDwg7SvNl4TT8
QquK1kHSZJ96tjFWGdl+ikVDl8VsYYKYd9CuW/OrIPweDfvMn7BVbureTbrc+wnAB48Y3U1bvGKa
hCybeG+tP3koIVdkc7/YeQl5wo3WWnNHGPmW0hwxgBL8P1kzxyJ7DqOYgKOBMtGs0O1RW2/TofxQ
Plp3AqcwvvuvLkwHqh3ocFMyrZE34WbFB3CSKum3lXZslr19yblhEFcT9Ze8KOM1hCegDmwP6R0Y
C2UdxYjb/4qR2BjF63p0WjRFZkw96CdPBOT1xy62wT/m17mR6cnxxk1b3qoA5a1LALY2UUfD1Fw4
c/ZRujMdj3MJfZIlSFwb10064PWP5/tkyXNtQ059xuJoC1GcM323Dh7eQSxZSPVCjXLOn05OFpwH
Jdo3s/hXze6wHQwG0pXE1ZOqfotDnp45+PMG9x5zI1Tz1Gv+JYtTrOqpsKH8vmDInPYCYlnXmcZ5
4h3Y9qi3yHdMz104PgTwtffTTL5yofAqS9P8qQXZMdWAMQuR+rNjkKSZ9zHOnPhqhCRzD13Btrd1
XzWXMX9k+cnMtXiKetrVSLUv1tmIeRLKGSde4T9UQ3LKaha1ZGlaK6+bP2SRI43OZip/sNtZMLUk
lopvlDVfxTw/xHNYnPX4L4l7e7VElCekTQJczKODX+YuyrN3IbOXCQ7xOkYEmob2nQ7Tp6iM2fj2
lnHyw0q9qID1htLNnjUcXLkJsnNdPeqW58ZD57ZtZuLmK0KAi2mL0anegz1Q3BGwHg1QBkwPv1Rm
Xh162u1QjmrXdPVfSrqXQp31nM5jtOIsY4w73FsBCwZrBOsTmN011eYTlC1yEHufjjEN9oYaIIyN
9ns6AvciC/lZLmE4QpUviT3rk9X0h0on9YHkTwL8kpm2qoh2Uk2QCdu0pRfxphdySUMz/+dWsYT4
2n07Av3xMI1fbB3bLakCcu8b5mcH3XOuu4xga/9G/ZddMmY0rFjRTwMsXmlH3QeELD+o5W+B1NsY
1yukWpTWCsaDsqmpJqZLFi7u3TC7z2ECYa1LU0Ck5OyyzzeZhzFAxSTy1tviQPYxIa3QuCO4rCtT
wNMM4Gqt4FxSzkD49XI4Jx7Z1DGp6knWvFqMhvfSsuMtugykaSkMHWcUpHLXZb0n0f1fqvIrCgNE
tDm7tpwVEUlv97Z02g3IdShp9jfLTagVLWp+nyXrSkCWpm8JqMOc/ADSj6jEREZr5epXnzN6g9dn
uhiFa/PVkx9mWPmXFfWowKkzVkzZOD25fwpCXVbGyIrXEAEBoBlDu9FAjUXRVhzaoP5OWFTi+2V+
I9sHEUJAlm4MhXJsMEe7xWbsEV6oCsNMbkZPvTQvjsbBUKJEURhCrti2f1LeLBOXNVOuPD43IOJX
GPbu8b+7WFkK46gLRFosAVCaR1ucL6/IygyaxQmtIcXFrGLnwzanZ6l5oro2y4+pQKIbUs80cX7u
UtLXugLBM9aix7wvrRUqxwxvT4f2hH+ao+4Od2GyMZcbrDGv0cS+mOa/2eQMRM5Vaq5bAzkSHvXf
ATR9EpRQcvp5X/dAsqLP3m7dvSBGMJv9b5snB3kMpnGlGnK8TfcPd+6r4f9T4GQsk0TZfAlXdARb
p8nIv0CcX0lmNI6hJe+trowPTuU+l/gTERoxx5yIqdjPnuD9ibIbSSNr6UTG1gJdtadm4O51JoQS
aD0T6QW7nBTRfa5RLcvqqcyJ+rOt6iSQ8GxCkVyNim/StTjfsrkCQFPEz7Fqit2ouXGJkPgerBZA
dvVktqzj+d3ldoiS9I4jkEQdIsl7WKbu4P3lefoJqQ/uJZXjGgka+4IIfFUF4QlKM1JnxTRonj37
pECcrknLQjz7jm4SJZJJie+Vm1rHL1p2v3FCr+LY5V/S+e3JlQYMpwlzRPUxVArcID7gbR409lHH
dEydM6+LdiccK3pJnRwwZYQYOw+6pyx3MPmP2VqwVlXKoyUMLZaa/Vzw36NjCRcDZp1uGffVD7Kc
XQq0TWf58g2l5Es2w8qSEUKrmqIMJ5j5P4LtqCwU8+zRkJp0n4vdIcuq8Z5PlY1O84j274eYzujA
ggqy05Az7IxxRKnhBATskHvTR++B86oL56kCi3/fdO6H4sAOwJYHivTS+9CbzXOG3gV12ngs+gAf
gJEyK/WB/7fp9Cy0nWIqBhY0Ggyt++5tbmIOKk/tydPF8pB2H8ESRO6OjMgzgeacXLbHDFEuegjf
WyHSOs2jok4Ih9c8sqxzI1W9nTr73SrZjELHIgMEUqXE8rujh4fmTDAljFS94o66/EfWmS03qkTb
9ouIABJIeFXfy31V+SWjuk3fdwlffwfyibN3nPuisGxZkrEgV64155iSRqlwU5Ic3PRbo3rOiKRr
OVrVL8G8aK89lxZ6im5CDAqnnd9vRJzz6OTFSjHKZB4iEacXWHuY0naxUR/cruw3fbXxuq7bQd0B
npbQebJc5jsCESjTuG/gtMp9zrC5j1BO2Iy5kXG/oGNprqJtfzO2JgY5SbeiuoCR/1tMoE1nO8Fq
xCDnB7i3YbMQN1rLMV913VzbHitTmlWMD4n6XWl3FtgnYMa1lfenpk5fe9loAwHAKDL+6dDhP5Xu
JUU7QMf8bzpGR99Ux5SWqBFhLZQYVpqoW1s92hKnLN1rWmSvKDI2OHetpbGYwW5Op10Xj2Tc5YRE
kUuAoKijZq6d+ZCYqCytGl+ZsYU6QW6reIqB/KQ5qoa0c3ykcKdeYkdsfeASMybmVMtvOMKYWJsO
eVkT5IAsiN4M0NAbqXEXZDFk1EyAhwCJtXJlita5j9KDWxGUhfiXhLp5fGpG37/6ATwicTSGbHge
h9B504tlq2SMgTbo5HZJ8YoAIz9agn3qiFbp1SkmdoDKnimevZ+RnNTnxNAQMwi9EeaBDZuoTeZm
0zU0U1zspOj9rOAZGs2U/ZkH0pBKVO5sPNWvnhTVm+kOT9JwnGNjjLcJk92B2RyEfiek0gCNvWHf
zIijXzqRs7swcVN3lcniH22x6trSeEfk6d8TaCh7EQ0Xj4i49ayzfDMHgNmGMjjSyPBWvXTbd2/I
2XQUDUntI6O2qEDH3Ff4/S2QTsT10oCy6vFgCVweEFRQys8kBmja4bQ+rJejRLweu3/jgi4WwQg0
T5/GoH+LGyhgvZN+70rbvI3xn7ilFv9kkkAVTaHrBlF5R7Tc5t0tiTC55RFxc5EH+t+YvvmadKyp
tMlXGiglwalYPfY2SqImOrZpdwtAOqsyfO+G4AyoxRCA9lilZVnCJjWzewUDE8lLsIbaixAzr4Bt
qe+FjZc1m/eZwfAiW5IXzZF+Q/SPpWMYbra/DcycUSTd2iqacVux8b5IpV8QlvlWKGm3er9Sm0BG
f/hgrLPFaPKzbDqMgSXJaG1MW5fiWi6S+ywvq0031caZw/SL2Xm6Hxw6VmbjY9aTlPq6+EPCQnMm
J/YfWWW/2PXmexMYayVczD72hRPkpz8i6xMp2JNWpC82fOXeGI8D0gYfFNW66ocXoiyCNS78f3xJ
bHcNbfG5qm4qgtfX+t5wNd4Ld6gBjsbf2taTzygSS1ogGGhmjTwmsWvrEEBnxUkMYc+QlL5j7AOc
R4vshvaJpqp9ilSMapDl0T7N0XyYqKD3MxjyU5wPFuUmQchfXy3fe9z1OQq7ovBJrQqwy7rQJeoO
WRAXCrAWIkWXlVX2pWTAq13iZrE4obLUomI27qB46uDArmbtfDPnxtoB2fDOfdbJcyUTeXabBVZY
tAeiPJjC+Kemw29M1h3GURVxFbOUmZwB0SZnWkbODoLJu18F6mxZORmGZtsfy1hubRUk58eNUHn6
9dXjrj9bb4SfYdokaBMNes4IllJqxSaDu3HHJeXx5aB8lAtA2dam40xHz0BrSw7rrhs5jJpk+S2V
HI3q3m7OaXNxrfE8ilkcgtGnGCSXKnSSGNNBjyGnc8pLJeu4WzWGrHfQmpkVRCZc24ndgSo4t5ab
ImSihj2AjCanPLqRzGnSR9UFd1aFki0mb9vIDq3h1ZdayVMBTGWPuQv0DkxdVAvJxEUkNRmTq9QD
B2roM1etwZ9JeO3TvZV77nHsUSSosPAQmQhippAf2xId8Eq4eDVaFRgbtG7GWSxH83FcH18NCutw
ZI0Y5Zb/1OMm0uI619grXOTEDIIA8lENb0NlWnwvR6wp7fCA/2mtxz6Acdd+Vhl2iKk/JkWkzlXu
dxQbpGBADj3WxW8fHwT2QUo+RPZ0thPzZGJTOAW7ykvnXWpbz7byJVj1306CpIyuwG8H/S9UQLIz
OgswGiUkmBT9HLQ05NgykGipBfaRebw7ivUu6JPnIO4NEByLHQ3VI94wYqzKce2Az9+mAx/NhB6i
WYaM6ZhkjnW0L4lWWfddkYPdIA1Ud/F6sq3TqCj1g2yqd1HVjCTWjs5zIHXPibCExKW0GnA0tQcE
5rUilnSYe7GbtEUKQdcdzCIdT3YbgmQZR/7lJQw65DwmG4jFPUH4nbW2Q7YkWY+LoLXUvJx9/0iD
OC4E3B9ZxEaxtGwIW6VZHkNGNW7YB4x962u0YIAjH/rv11fLXTt/ikxrProVqa1iucmXX25sCGCu
XbGDmqFoVcUSpUh71UzPSGY/YscMVyKPsq20rHSLSWiIiayESjAY/WacmetPbYe4AkgmCjjP4tBT
SdmESiMa663nrsUZ5bXBrQyaN4kk4kyyA3uGgJpnYHbqV9BwBuet0WW4qA/lKZPXUPVnP1PoLlur
ZsztmnSDA4yKBu28Mkj8V4VmrM41rcBq2tEp3gVeqGtsTtFHNTlvFM0k9A2peJXaR4ZV1n9Mh5Z3
hVKcyx5NqKj3xNNckChtE1sTzpr8LVJoMp2SAi8wclDDSbSHDh4zmdrJGjttskHRwCcFlu8hMaTx
fQqWjJf+03eWLE5P+3uIDoruQJncjFvEfv1H54fDYUZdQwss1DtagsmhwDFixsX4kWaWvYMDcKOj
rzcId+sXN51fCtWTL5s7+euwqM9DypB9bNvh+6Tn752ygEMldUziJFnkeUOTm3deMC5SCENcLvwQ
fZJ7q5bkUcHV35FXBrENGTAlixNqKbybFgsCIepLs5TcTx+3GRLw2SJ8xHLvbgojEc2wu89MghjS
545+CAyqwd8wwjvmEvJklZT5lssTok+6M7427kspCdSZ8Qo6uJfUW/P58k9eUm+rrvpt2Y5iiUZq
YDZQGNt5foIH3O6tsvwVdcW896y43ikNyzkOCf3toiQ8isyQzy54Tvr0mUXUEPCCQN1i8UficeOg
Z5e2kMO+iaeSxFHAtmMNIjdEv2vKBEyEG82kJ9l04iqnTJ/j1lXnMGkRGvdqE/ORWEdhsJ/sEsxV
XkfTQRT07gM3kYfZ1MbKB3QtNE5BVJc7VU71Bq0bJtOJxIVf9M3sZ2kLMtpC86WcSdHw/CE5ucoU
Vz+0d54cfvOsW5yj4Wrq7Z8uan5pVdVZUntwYhNQZCVXIyCVOGZ4+nVTT746VZH+x8dxvsYrdxFM
iuB49tOK7CeLAE9ypG0n2uFkIzFnvGWxIFF4wVx+3fiRCxKIwWWMwncnk+8Ts/WjQIu0CsfCpgj+
VAwp1maOv72yYfQ61oltlE85PXYZefbxqbCwezOCMBh+o2TrsE1SYEbuyg7LGPm9HZ1peUbn1pe/
Wfz5lKjKZPTHddl2WU/RuLNYsx0gnGJw//lau+2IBm01aHvdUDWQQd+I8+Mr53+/ikL1HHnzuA/y
9AcDQmeXeAK31XLTmT+NMfNOTUQfozQnAzenIRkSb6wwEpeMrQgfaxAAWYVfyCUgfB2IbufLu/Ay
69z0vb6QFE5O7PKVbhW2fz6Na3Nkko96jbmrRVWdTxlxzZOJnBuLNd3z3AKUag1YJ2yGOSrUP8uZ
goyEXawLled93Qy2to8GFOu4mFxUIBBUnQQx0DBAQreiRSSg4Z50VntNclp7iDiLXTeN//PrzvJE
+UAYsBtl15I9z9lFDKDoybBzqf0DM1hmZpF/+femUUNJQOCxmIro2iF3inOZ7JXon7uaEqAiB3JR
kKnLvzdd5qqLo4HCWMwrPfv7ZHbnJJ6Ci/bYfWbu9CuoQCEPBdySPiDsBmshRzUoepiBGYyMGVXW
PP3GXwRpuDU4ovaVNqc6ZFr5l2h5qhCrbl1o/zQMgzrHmGGg2acXR7w8gntTLo+o96JjpJl4+ctf
yOQ0vj7uqkPq0DCJIv3dy5x+jRu03Mc055HxMOALrGyb6Tq/4NqFxYeX74N9XbUxRW09YWI1diAQ
4wVl0p8CwvwOBdKpm0Xy7RYusPeq8pIpCM1EQ2bTj7mbPwLHTT7pVcN0Kld1hOEMu6pDitmQ/KJb
qVe6tON3U8P4qBtDbL3amNZ2FJukfcTW2aGNOaohgpeigj3RQ+M9gty9oePeXCpkZCvs1FxTkAEi
Q/+ZJyWS02BdkvT4J6m7LfJIYioNTunaqMy7rtvvQQPJN6vj5NlqaTvz2X+PFfmfHXPahBSNvh1Z
09xFbja4zqGxdXr3O5+WmVsdUFxBkPRfIC5/xj1BWAhUktb44fegKskN+GeuuIQkg/nbWC7Wraun
t1yjRw5J82CV5V9Tlz69xNQ8pm2IrLNppw3SAFgO1IdvRp01JPnk/R9BpdpNi/UhKttrHQ6fgFok
E5cKLYnJlrwt/fxeWT2qTnwag5sjA56FXEsb6bIRiI8SVdIHL5eySLGzkrF0PlJB537gOG7lYLmE
WjIkM7zCPzx+ihyDlraCRvn4XRMQ7jCVZCFOnfWeJ0+PBwFZiZ+EmN/q5fktleEXMh0sH8sTWnk4
ofoS3fbrsYYNqr2R5uHxhJ7I2Wj0lrg8fnd27HOJAuEZgGP0Yev947sTA/knplMvj2fwQFPgaEqI
QFzev6ylsy/Dgn/z8nIx2XBcDBg6P36KEJYeDt3xy+Pl5FwRKqga7MFN98FE6vGgZHTEk+tbT//z
HtgKU9zIrx8SYxEems6Iv95/AmVpE9IGPjxebh581DyI6S6PZxpldPeCMsLAypH4en9BHT8npX97
3Cu7Ob8gi2cLtzzC0WYOxdpilLv8La6sk209Tsb+cZc6RMKrDfzz47Vc6T7V0ra/Djpojswf2w+Q
b92zTHI0XTwDqAMCcGFhf7157WGyfhySx08ZjpfbYG6dr+NqOwzjY3/ANrj8rmqYllVl+/X8RoFb
pw4/SBwWzxb/l8djbD05l0lgBn68/zxPrENG4PSmL3sEELIVF8vO3E2F4IZNWvonbhApMo+uX8yE
ozTr/uNxT5jyUhEtsO19cm3pqN7dVstd2dGG8bPCfvdq4HbCDe5mEIp3CC/HMPqTdrG8P34svOg5
B4T7dc8LzeeYruddRKb9ziT6RWQzeRrLEwEHfBlnv/+6J4f2FSpL+/XIfJavNmvO18/qUb9hlMi/
7iVT9m4NefL1BgwQVC5k3q+fkUP9EY9TcPMgtqKxKCvSgiPQiELfMSOEcMErErOWuw7deBAvHSll
+q+Rdu1TkgbPaPFPRCqhNZmDw9zZxs0yYqb00WAeGjfs7kxdF1LoYi0zfVRKVu5uddjU9x7HP4kE
xtF0Fo4Kl6F1UzftfTZLHw4MIXrWB60A6x4T+rhh4KU23sLuSLybLJiUd56KiWvBFA0q7QID8t0I
Gcv7ZhogA62RjFduUp1UML845VBufTbHXKb9I2YjfWce7xxFIT/cqXduWZG6hzlPfj3uPW6S0Ut2
bo1aODOFPjvw/InLZq/kMKoPK3IIjNA94bowb2ErzZtIhviaF/d8ROQhMLmy9d0GQK3YEAD+RYUF
V5mo11VVSbqYnrsMaWJ/bT2s9rHr3Czkn6M12ZegzPCoh16xHxi+zjh4GUWw6kZBRyuQBs6q6Z0Y
injq3OZo8vYCXyhR9NxtZlfcHP/O1Gi8RingobQMyUvCoESBg50CAJt3s1PHuzUpCEy0medR1cHB
iLxPsbwVL+7d2+Orx43LIcrphh47qlj6ZyUkpgEHV4nq53GcGm9Qp4jC0Vz+hse3wo6Zb2s23U7G
vLu0QY7V5gwJMz2HiLuJpDD9IMNBjYV9VTqYCsoJR0tge8ROTWCThp70ZVBr43po2vGeylztWjNB
xx6+tHR7rv7yLh+fhcdXqU9rzaUpv3nctcPxN3Mr+6CtWN6Yh1/K0ewPZKXvAidEpovJ/G4rE19r
P58SF3L12JXMQeHzEhJS4xrBzI4Il8LNVjetYUrmct53me2vZVG5VDMADnTV+JeJSt96NggCPwop
fxgDEQfRjK4qmsnx/rpZzBcUFunOxDdFNdPvmb9CQhuqHEmq/9cLIFH0PZvdJMKYlQXovccmuuTd
Es8XGYcKv8TUGdHWtkpSYwftXtnbspW+FFSw+y5A+yFN2DNUfexnCBrSQwapCI5N2BgrNmOvWVf/
HHLnFk3EFAT5B/SJVd570F76YK9C85Tk4YmuCCj7sj7L+RnLRsxk2bmF9FuYyOnbnDNMQfLkc5GH
XW8u1Hkz8ieWkP+9D7OrOP17N3R6PTNpLoJ0VSVa//eh9vL7X998PFULaxA95PJUaMMwwA2djQT4
6xH/53kfv/B4AtZcyqr/8+P/vuzX106R8Vz/Puy/r2DzCWnO/321f5/+8RUBpnRl//tXPF768bPH
zdd7/L/v57+vbD6O07+/8fgzv17y8c3//PFfr/P/HYevZ/u/D/56RhOcyDRYiIEMkFdQII50F8I9
FIbnnm72+T83OniKiXplTP13bOKrrk0M+nP+h1Z0f2qsPsVahdmtqq0z1ZBi8+p/QEeUJ/LJPU9W
52qhHPfVnn0NZqUckZUsSa6aw+o8LDelFuU5r8J/aG2SEVwtW8zM+CdeNmJtruTOKOxvSubOWaaj
cw6wBVpDT5k2ieyE4IpZw+cYsUpUbR7DxrAv7GtJzqqxRY4hqPJxmbmjnz5DLUKEmgUXP5PhmeCa
6BxUFdOHIEEEa1owhwNQ675rZZfHTSFUjamhhj+OCuKcjIJRDzXQxlu2m2YRYWchqxdde/yR6hbi
BEr8q9kgHUFzsrPbBohe62TbBLCuPyf7aeoTbIC8axoBp7piVFyQNEwjRbFW1uQ8Vt9wGSMv1qk+
Gr5Bs8f6RfSHPBH0aN3nRB/w17a71E0JLCc2o2WRipMBmbzo3to4Odq6RJ+VT1iRY7SKWfe9dYR5
nKorEgBxwMC4Tbv6FYtlinDx7KICJSumyD6i9N7QKl07s/+bZEh6lA28517iyo3YzF2DGPVUsrxb
f0qNbWQ7H4WLVqHozb1t2y+O9IulA/de50W+B+ZOtGVQr2XrV9sUWP0aycvFD0EKKuoO7Ub7mnbV
hfjAD8xj7cnugz8LfZ3qYJnppAy/CSqtGogJjiGIuhLXYdnP+wbStHq4MIv3E7okYzHTCeMT6cYx
MY52D8cLdhoGkexOruG0nYiII1N5xM/GVIOJX79GTIA+f+jfnLlMdwGN8oUocm16NGeB+9sch3En
cZb6bIBOHQt4vayTGdmwQlfd9ZxEInpqB6QU0grKY4z8ZayD59Gz0tdWIu8esc8odkabAVEOrj5x
zDAhLhxyM3TNQ0tKzKptxwJT7d+pcdot1D30fsN8pCoVT+EsaS/PtNWUQbC5/xqGhVyncNvecXFj
ZDXWoHesM7ocGthh98NZvjXm1Q5L+c3JNxRHZTwPHwA1A7Sxtbc36Y+KEeoOVo7haqnxXGRN+GRj
l5Rj1O9tKiffT58Q2Oh9UfIbjsFGrtEc3Mh9yRbwEA7UT6L8GHIhtz/EZrj79wxXuUd/dE7oBCf6
ZGDEDZ07vez+TZZsrJkpYfVi7iOqhcRIdIBTQNnMevTp3sQ/tqJtq7yeS7OdJ+s5iX2WdsPiVEMg
muniOEPMOeLYwGeuOfOBQIOVx7K1ZmIgkrzkTCPeoC2CQxoyFjGmyd77Ov6bF1hwlJqX7j7+vSkt
g01qxWfDcy5eZG3jFm90EoTxqc3a16rH6eJxxBDVm6gwQRUsku81zntiA3omP036nTABzAUBs22/
67HhA0ztHOcl9sDxKy99imrprtoubMG30VFEZ+hOqU2IHVB8OnmJ6o6Fo0m8QK0+ysbDCuyip3e6
oxW58Z3AAVoj+Vr53rtZUwl3mMJp0HkX5kG4ATsc5WMzDZwHxRU/PDrOzHprmnI+F1WPIcwExpaJ
aCeGjA9maf4dmuQz6axvoLeyrPTXCcyQtQWNzsR5v++MZzUGT02Llnfxwg0Y1VcUHL+6gldqQA4d
R1ge/tI7cDlYszUh27fYKEYw5CtSVqMMluwSauhjKoU89CsI4a+X3vS7jh2oZLX1AiqgphXmXOOw
4ph6CbY6nGH7zCv/wYLT3Fry+26FbNN9U1RcSjubpLrllTr643y8F3FZ4oGK8c50yF0QTSMEBkvd
o6T+ngp08tL1uKhUzaHLHbCH0gVXQjtxO/ge+PP4NfUw0zu2TeeQgNkCgDqcK5supEaMmBCAVyGU
nHLQJGFBLBIgM7vHwc9lRaz9qLGw9tWrri3EqnEkrKpq/mVXf+YSq3FXHdyp7NZFqndDi/MOU7a8
BhWNtXrq5LqNh5OJoWCbcDIgO8M4oqUx7nTvOcu8/ZIClESfICEUWna3JYGa7PgyOjAW2EKdXDPa
lPug0/ZZuMyJxumz8LODXZVIy3NpEyhXklZXhxEdXWNDlPJ7kIFRgYd/iaJgV2SVce5A45KtYLAV
zuJuH7vF1XOeBk9qFlrnrOEi+wKBAqPhQUf1laztRBYvszfj6IqGrV+C/qNvxfTPmZk7EXjVKvuo
vSTCTTIGbN71H7NHKRwowjvi+Fs/N80mDmPK9JjWtLQzciESroLIA8fnJmnXRgCrcE7MO4DfPake
wxOshRwtAikzfhscyXyejrPHqtOIwd32qUxQgxwGj2pcAXEnuhCwjGOPr6XXj4eUlt3KV5IsUiGu
csBhn45tjwrKvAB1TQ4elzmntuzDONOalSVIprI5ZGH5FOqqOuZuf4fMwlTfNDej55G8odR3r+mX
lAPzZ5COaEf0GK9K8HPEkreHyjcvEFe2ZYjqo9VOuyK95sN1KvpsWrZckHGaBARH0d4kuCMR6z7/
jSeZ9atv+QlyuDBlVxO3zPTiF9D9b36qyZ8bxJsmEBX3o7upJSDhqs7yXdJ+Ft1YnunyR5QC3Tqq
k+afUFJsCdM85hrFoukgx4lLWT1NbPeO7ty2TNotBqWGyJCK5kjVKj+9cerywYITUPztooX26WhN
l0h/9lIi26rpwiZOl1C8kX+mdAnEThM6FmX8A4q+8rZJbBI7A1HDTK0PLAufIPLCfRZxFvXjqREq
2Utg6ADHe7xaGTrKxvDWQey9o/DOzuFM9zyco2bdBD0ne09LjPAiNM5u3iMifEYVs9hEZkz0CfbB
JLV3NH1qUCfsc8APwT0lhZzkv3iX+d01EYs+1qidFRjGk5BArEJjjreme8XtqvRkbOVYBLi6QZCL
0FtmfeEL+tDvplmEz91Q/jRL7BGpeK8xCdBUNSBaIfTxVRqu+xjBoIO8YF2P+GyFV1b7ikmHBsL3
VvXJe8eMee0SJI4yHjcn5tlXy21j2qbgenI3G7c5R6AesmKXLVVH4m6NAgBchRd3n1KxpPGMUmNK
1iUI5gOCHrrjA2bRpBRy58zDz3AU7U5D6sNFHZAggmPQTeK9IqIxrmF+SKd+6jxRnKdCI/WlF9gO
TPg1LcMhh4o+G/OhcyougvmfqSHimLTi/QyJAcymH4LsxgOTpAmzwfxAu48Ol6q2Tm/2J68Kqz08
mGdGZt5qnrMf81LzeuIDDdHLbGtk4oOEHNtwhegC7+al7ecgrRLlLMYyj6nghHlghhf+qi/dRIR0
bPlvplU2e2UMLkT09oht3zq42IpguFNIYH38G5QEzRhWc0sn0b8Osb8BPL9L8a7+aOGgW9BZ7WnA
/TBi8CwXseUUpNauatrs4r75LuF30kvtFcblekO/oQj7ca+dknBoGuZx5olNbKSkz8XIeBehqjNg
FDI6490eAwTvqEpG+vhq5BrutjaAvThfB05l7EDr3eww/62GGR2d579ldfGnm52/yaJbkm5kML5m
RYjzaFt2zHXT3B5X84izFlXXZrT6kHhMVMK0a24jWS50wtnK24V/1KNpbDjVu5blgsGnLRihw2DT
eLK2ft+kZ3PqzsLU97KtGBNmS01gxAeXvGqVTK/LHnpnJmNNcCN+vZzsPmW7FhV2Va6L4o4CbMEw
9+TwCegsSGUmZ8QnCW6J+mdOt0ZeTltTQImcFOcKDMt6Y5jodcAPM9m12mU2SJqwpMONaiDfVloV
5AvT1SsAs9uWidTq++iUckt8zqsVMFQxKYoupV2uBeBTHbGASEwV67rwx6twhieSPsQ5avD6OsTJ
9CRcWSBFtpEV+efRG181XKoV/UbvXJlMosFfvsYd01wbVbXpDy9GHu5qsk23KLL1gsqHCujlJ+r2
69D1qGWjHu/aULdrzw1Lxpm4sPpgSz5X/c5VGZArcBPHQddhevOTKporPFGxQch0DRIKgKZa/PQO
BuC4QUAui991RxMJAz5+z7G+sxQRgfvTC5N41XWTy+4O000n5x2Ksh9dai4Ogr8KueShCkPA36So
8t5Ro44sgX3vXNQYfRtS17gSF8FUMQ+IsyXDA97Ux1zYXNkGjxm6UPJWOvKzIuR36yr454z2FrrS
bF+lAvoxvNeBRtM0QBjovfHIgv1X12w1JlUMa7qr2HcX2luQ5tWxTkkgCXR+SXK04e5sH6uZ9dtb
dko1BoOmDRXKWQLXTRNj8eyJX6Mlye2cFUAPu9txBner2On4hHZoz+TAMLKyfmJCDQCOBWim24Ag
MJwzUKizlwLwR1aZySlOE415yR+eieFAD6TGV4QqfAZZedgkqpeOnLIxYbLZY53K+ctpNZgwjuwd
LawG6A3fKsP+CYEd1rLmdZCEVjK19LZYgMSnx3rR5r77RFv7haDq/Oa06l7jwAyNKX4rkAmsHBmp
owImh8rYhqyJTcH/oN9lbgePvgg6i/lCpfQtMWE7xEK/p23h7RwceyLxi6OHGOJcpbvclxPdDhsB
rkqzvV3kdxR93SnS+fPQ0NOwJPFvhYDj6fov9jDANVFpfxnpp6xiKcQW4pY8YXHJD0wjD4ZyBqAU
RPWgORgvmxra41mgTXPBH4WYdkqFWSsUBjFJRoY7uN8OJNce7NnfdZY+CKnr4yhg+4Bic4lTSL5r
pTXbl4Gph9OxPbZPVkKCHZMe5ounlJBupsTNNZM+4daUvC2VfjQgrRjKCtROjA44YfOrUwSDtlII
jygGa2a3stkxul86+Ro5pyRDsJDQeni+mcKH8w1gXwJKgEKHmKmxGLkg2lZ0IPHIyRO108DvVu3Z
8OdPw7QqcgDkOwHtv8iIImdKIc304VGOYNrWnt+9lHL+5hY4PF3eKG6iG9lJf1NIcQYkto0RhxjG
J9BP5lzfaWTi7xrFGzonEGpLR3HOUoaUMbxiWuYbJ2LNoNBTW1iJQHjgtrKpc66cHMGmnBywD6AW
VEL0tiXAa6LdDbjirxDsAaUqcF3UNWthtylAyezStBrXym67Yz0hn0ZlRcejtVF/oHo729G845To
rhZs5bWd0jQqCmqUGWKgPUP+ZWIfBnO9jZvuaoCl3xhu/LfuiN0DfVVi9MAAU1Q2fKUQOjV8u11p
uD9zvz6UriYtzW4cmi9DsM8VSk9Lw25ulfc9yakZ0eNsppmUOfLzxLkdEDXQL92aNVdc2f3AHfxE
ekb31hGAuM1dlVD5kPzUjdZL4Rf7Kc1veeG3F2zwpOi2Anqs793n3ga6jFgqbQd8OWhj0/BTu0CZ
kaYWGNg2qD2sFdXirTOxzmflMjPPybuwBoMZ5og1bRyxtrSaPmSm/qLNKA+cFM95rN4h7oqtmue3
snIHRIww1YVAOGguqnpJ3npelgK1vJduRJ+d0Z6TmmxYPxu7Oc5zoAnaIFtC2eAPujQ8s6I7oLGs
ccOuH+oPp+Bo5Xtwh3GTPGMpiXdrREbTxu9b9YxQnTOz7xie5/WmGLC8qAh9SZTmJ2hz5plF+BCr
UG3lXB6T3ss3U6OeDSF+1j2AgxmhNz4EOKHRX7YuiixngzyVU5rM5Po2/bFvemNnI5QODXfYAT5t
kcrP91ErNPNNs/AUDLHppIQm25qfIbrtHZl7P4Ly0oTIjYpZzEj1x+yIFNvaUMICPEBAsR/C8p0K
CDX+1H6yAFZPnc1ZD6nj6pJbs2sZYR2MED65cOkyNqypDgvvU4tod9XAUdy0XVKuO+8SQIDe9gOJ
BLFTUtRL7yNLq6tIvORW8V83PZKCTawmcLG7PdQIj8nMyEQA8mIHAHUdecDdGonxsWC2s5G9c+qW
zEEZpApZ8IK8UPYu8lAODJGRcbUWT7itjV2k5xJd4oqQAoeAZCBZjg2Rr53YaUymguylY/sJkwkj
UTRCzoITO7RL5ohnJwiWlKM2g0vTJbUde6uQAcEpQ/0+ED2/lr4EVN/clcPep+xDyHg5JBwHotUo
sZWVVf2exoyZLLeaTrmJ0wFd8DZIqLXzCSRbMtjoKiS6cBqnSNo/QirGD2qsw+DrX0BYKIk955AM
yzy3r/0zs6n5m8xJHUjz8Q11tPvUCIiT/jB/Y1hF0kyGouLxqKrKo42tqvhEIsz0zbSQm0LFfKks
I3vNLPPw+CVtI3cLGGmvH49qv80ZWSBj7dWsv/P4UUqc6AHXutOSEY+HkmqiB2p4nY1QfwjDvXSO
6C45o3mq1ORDM5AOwvRbOPvGzTbNPyZtvG+VRO8TZVxHHj9k9JhsOyXSw+OnHvHwK/Kj+2uHnvld
TNWqJ/XTHQ1ahf0QvKt4ZPTpG69gWYJ3FvMsNI/wbcqXKfRGRmR8tGcyoVJvfs+74f+xdybLjSNb
mn6Vtlo3yjC4Y1jUhpNIiZIoiZQiuIEpBmKeZzx9f44os8qIezvTet+btMiQQiIAh/s5//kHlwDB
zqJBJR0nQG65rRv8ZFFhYO2Dixdmv6ghBCRJKAj6N29w2FTiGLex1nmOkvky+bX5HhuQJhui6QC/
qDMonpK1GyT4baWcW1bPvhTpPfFBWdnuGomJuZt3fEvJq5e6+EFOZlJ+Fz5CfU6wK3CfgX3pcK8x
IXnXdWQBWr3CmPwzSiFvym7ATB4oOw5D6zXTtU9OeG8VVtgtaZ391NiSvQG0l2KpMu9Kzq+ddI5d
3+gb4MqHwK5qEsWF/mF5tDxF7rAl1JhDLjVQn1B7YM9OVkvS79y2Kd9wZb4n8ko/2BkyVGvywn3u
Yl3WJJX2McZPhdG9w8HUTg2+hq9zw3nuez916kvmzFSELIsKNTciXknP8THJK2UZSZP54OwDN0l3
fVR4dwCR8M0aaL8d3ec80lpRfEecU3KEyueUPUmVTNJzKzxAOoCvpGDgUmNjbL0nTylXbf+kexVz
h8hndIAnYVhhtNuHwLPm4D/niJa+WD5Zrq0H0GhbuE21rYm+sXMoXLBDJUxvei7KIVzVsTne17ay
/jVInw0K5GhjNN31Qwgdt++9naAW+PDz7s4wh2AvJny3wiFBoaHH41aDxPHRuMaXCJw9RumyHyZh
nxs4eLsay7dtotXjBh0bZDAJM9bLs5UJtf8O2dN07iTe4r49u+S+hAiLcycivGv0Drym5RovDubr
3bGKCAH1NpCnP1PR+8/43TJqYGM8kGD0jn8DUR/083ha2fNL5/afpcN0Jq/qBwif+hHmkw5ERpdY
97O4yzCERLkA5QqKZ7+vkB/EIsgeG95nljB+SEa/tyK5VWG43+fEkKu8h5FmpaCd5CXjPKpNw84G
FLlEbXazS8P5UdaUiF7uXU0XZ3fH5c3PbXxpkhKDlSF0sfLp568DbDEt1YxvUBZ2bs1p2w6KcRQK
92xGz1NkbQZ0nu+N0NpTrAs23xaPXrK9MAXIoue8ii8BiW6Xeh7b5xr2ySinnxQgwSOJVO05Xddz
96DlWvU4eS2QhVU+yGw0SFVFxVcazx4ubgjFqtPynz4h9QKBbADRoviwMz1/GEzQnKFEghSbBTE9
Sr+EU/FmFJZ4RISPW1fr5zthO4TcJZmLM7iHt5St4xo9nkyLktpwe0qyyH8s2vZbjm/yWH5BzHOF
UoTnvUzzw9jcG5isrxuO+01A6q0IC+cgo7upA6sLFSw9+taplh1jvlh+9AFQ6lhbz3rd0Qq1Q7fr
YA0NHYN02dAGJSAM1LLRiZlgSkycOPchEa4Fne997wl0wuU2kI2LT+22pKBZ52VxqMbhESQUhtBE
kNMElcJkK+6ROlBzAYeUgFkte8RIdC/xpXSAFatyD6Gda+1nIoQTXN78eZCgNVhkeZ75o4wpBaSL
u0rim8+IfjqsqQYMGIdOv1eFpxF6EuyFRG1t7AnnK156TNCJoZDjwTJ2zV6HynFnD5julhm9hAc0
SWKWtRXQue3hMvQDUd7YIQCQQzxx0xeR25RzFCfSa3mpwGcyD0JSZjSbJHFukinDoyDedXQE7A8k
XWz3M8Qixp408vCBXUeH9l3LR5Mp9RolLhTzql73tIltRkGj68m3oAr2RT03pwq9YOhzAI4xOuQY
yziL7sJ9Kdyi+eG4xI3gguNvvGbKD0HUrzhQfOa7mRr2IAn2Ic1svcn7FtU9I2udQ03LevEEbep9
iJnEPWFp5l6YXltz8RVBoPUyl/JzBHl3p7zEDahldAA9ZmfZLf3NjK2uV645h6JHp+vNR7u/D0sk
IH3kBFAjfwJX4EVdQjQeCnmANrEWcmBRFG86odDQpxwPWzUrPRljt9UanKBxwwqImSrox23vbo4I
MvDxPr0f0jI7gB3nx2zMjLtE9tmT9HnFUzLbT7YT7Jg4UqbZPBvh2yur0/p1ndEh6V5JT9SQq2A7
zoMtZiQ6LZwUPxf1ExxWKOROhR0PVHcH2swqa/32USTaIUvMYO2A9a28rCu3Yz/9AKLHlbonCQvm
+m1WeU141/nbKleM8hg9I26qO5t0qVUF8Y7uL/6gjsd/GWXmKktwgqHJ5aBKmOaX06Y2QITpHR55
0c07zcf+oTGbvaciTCpsTVU0zC52sWnyZhPLbQ6dWfZbpnfvRuFlGDcAdMWlDDdUL9E+otLJ5hRr
5UL7gXtsWSJobHRGqBBvn6vWKKg9xg4Qc5i2PrY2gGRV8VwLxciGoo05Aq40LiEO6zT23G0Y96sC
XPw+A+NOWeK0YT1mOY1uPgvwTEbbEh5UQzge5khJa+/0CXNqDK2fkcExSeL0wPR7S6RIyyCkw1PE
KW+0zOhoZYYKUKdpgDN0arP6kOSzDaOGwCMLtxAyfSJcabf4pmzrNnl1vXIgo2Bn6VgoJrjPMXcg
WqnKMEq0EpxWkvE5VHML1ObmHknJV+xKe545JswiQ94Bd167+0tG6n/HkP41dtSw/uP30FHX8SzD
MCCQGlIXhmXy9e+fr1EeNP/1H8b/bkJ10/ycbr8ieWt0gE5bccSzJd3QWLk7/Fqmdde7ezGg7aXH
3rGPKmgOzX/t9sd/+DhChZwimQqKXMW1OhafB9KeMA1TCmmYtvv75yltM/EyI+dAwZoUkxL1gOFw
k2+cP7KmXn3PlKdSTxKOnWcGirSlccmOoMyROzzu7U57xyafEPlRe9eje1EVHBO58dzizbuCOwbA
ocm9X4/fUh+MgBnapombF5LHH3G1TNkmEb32PhFuntZca2Dgqr2xOD7bApfXVGYXpxues5Huwujy
59zljSc2Pm18/dWvh3EXa+Sl+t1XyPwdlnFafp/r4pzKXH9Ig/rDaq0Jq83mQVggyEb1DKRdsVoA
nh1cDtYyCzBwhdj7mMg3zaAnjUDeNnUgv+rZex80BtIHqi4rn05eHgMt1tLaGiaIkFmKV5t53ZDC
LvCGDOe3LP9Sad09RDcCFlB1bJGpvE5FvnWodqp40qleAC3S9JTNs0C0NwNDKMf0BrMVhxAcTGnk
U5LnQL4jHoIJklHGM/oes9c12dPvlj8XxM3TE7vE5VB/NVs37ng1S6oYaWd7qdQcgRZefSiEZDw2
33HEek4dZ8RfqNZ3vTVsfZniPFNxvNqT9QKn/iCChiYkg8VTSm9jZd7JnOyPHgLmLrWCQ2glkjGO
kezoKd7yRByE3mIV7CdXh+ERvqp41ymxLmIcADSJo7ZtVzcQpR7FTr5pc/kki5GRkBiO9ZgSCEs+
RZLJ5DCqkxFH+RVjnWD998tb6H+ubhcqpyFsTxq6qdNb/b664Sj6Ru6G7L0usk/Gf3yKenrFDuxu
9Jvy0CXSOVRswiniw7ua1E1MX7pd7YTrMqu/ot997XXvQdNQW+tl/+TowbGDGcVM0WjXzuBjQIP3
DRVUthLMdNcGiCtKSBwCRQApm+E08jwgtWlOo6fkPAaGsSl7aW86pfy2NYHw1HWoGnBKpSSL4Qf5
3yoEM7vlTvz/EOvzVBJG/R17w5YH9zOIit/yqF1Cn//vGda7z7r4+b/IZPvMfzR/jbFW/+xXirVm
/6cppZoT4xtt2p4u2NGHn037X/+hOf9JeifR0a7lOa7pGGp5/XeOtW3+J+Z2Dl80bUc6rsE+3xRL
jrVtqC+55E17hqXIH+L/Kcf69wNFbdpCmjZZHLbrWWzmBGb/9UCheElsnNzYdKtZRybM4ACXynUS
tB9aIRkimjTgHdQ1y2lfzKhzmUdNIFz0FUWJAUvsCxzVKfRHSXiOzDCedXN6HXKJIO0dQ2YgpU6+
RBeOn/FYbVuTkhyXQoprFUkyluNOiC5e9y4Zd3bw5AMVVN3PSZQvU5PcwsE9OiM27/j/PmqWMnBz
qpPFUIJpMQT02jt79aivMpW/Fo39gTPhOpopMBM2R/DITLAwqkpMpTRSGuQwYUM670Yn/NrqQATI
qa9GUlwNbFc36qcRW2XR5v9lWfybY5vj8LedZLnNNjHmjit1nh2smd9vc15HVlq6nEgzHxBcJ0UY
OLAdlhyYPhS3jefjfOhgWo5JDv5r5HG1VX4TPjCmFN5Z3QuA9ASAjpvuFbB+K/MDSg0DuIhJUEx+
JQGZhCZtLSr7dgrbHXMNbkwZXJosO4bq3wGb4dnnYTFMt72ZLZj7bO511Q2bIeTxSybWsGyAkdSn
LLX0ezp/ED507nFDiMnv7CIHS3nmznAyDBSQc9F+MduAuAhXtaJA67i/bVHXXxJ5otrvwY4IXauA
oz3PIhQB8x1AyAZvcDSJBjbx2JQb2crqIWMw9XiqS4D7LjDxZLrWRXZioAH7w3U/PS3bBknorcyW
CxFEQOG9lD14pIPgLcQcWuzD0X3HPxI/Cs891x0PFpO8tfoDvDhsQiuymbBcPFijPewbN/voOhjv
KWX4qrapWBMJ4pGj9bNESluvs7iH+d6vitdW8tk9nGsG6V67AgGTWTx3Q36S3Juw0X5aOdFaDENh
ip6bgfXIimigOoPBkkjIKDHj/hDIvBWWRPLgnhstf4KmAX+EG7/rC+c8+nDOwui0vFVGmF2ZFd7F
2vids/1k2PFNr3yQe0+sbXIEyXOFqsfo13Xp4SZBbkzPs/VsfhnOPWtXa48WobClYJWpdZ3XxckE
RsSbihfa7jd5OiC1cJrVhCiIjs7Yz6K42Q3tXaIHtykvoMNbF0okvPYSdgJvguNZfzRko6ycwLmz
S2RZif+aNck1citoBDWeyMClK8ogjI0KDHIlttHNwqeMbpWRHDupkWkHJUcPv2j+W2NnzLIy/aYu
QKP33Yh40KGn6LceNf0g4hJPf2DCqQluVQk0YbXdG05JG2cCOMMavNg1yk0ChfV2kuMpIbKjlHxi
fLUkdfCAtK14W9Z+b3JrrIq4wbHYTeAkWG9+Llc3yuT69++7+3vhoF53KQ1Hp3IQtjS9P8t0oWlo
5/HvomaK4YKOHWGQ+aeHGRlZNdYFVSIaL/uUgLhNur43yWJifoQfXZS7p6Jog1U0x5+O5ZGroDCP
kDjkwmd+VwD36CC+8lU3eQ/KJDlMLXw0Rz9SV4KC9ug0o3RrAeyj+v/ZCmUcSb+jvgui1yHNAaHw
xthgDvhVev73zAuZh4W8HyX2TF6fPY+0q7N915Ft2AcjCgjj2BEHTsyqImYyg3K1ezvJPhHsIC4d
f4ImX+bUPJvU5jKCSzq1+AG0LsiINuZYQPbwAbkkRvDvFbzheYb+EXJ9M59Lg9vBgDM6qF8DlLnS
uuaHUNdbO8Dxhj3+cF0oJzQ+XL3dd6u/f1SYof7L1iyl5ViGZ3imwVmnvv6XlorbRqQ8KXyQD80L
E/xPdZtazTiWfhFuHfcyhLjuF8Y1FWhqyjjbVc1srpJietTL8ay+m5gE2J0WHpReGh48vSWEw7xG
tC6w7szLXLFBGfpPzUk+bYcYdE18Bjm3vI8EFBTkQUyT9K0zOS8Az59WIS6mx5cTNvaoyr+NGpHi
hcZeXnwaZNKyusM36aSfjq0X1IzZZ2s5B712vqY2awg6P47obEurAmFmMHoQ6fxNQ5rOioB2jLUK
7JBjcYDlTf3pT2R6mualCVv8APqTMeBLSR/06yszkZgyb06zhSlMDKLaxszFUO4R+1DDjvS45iAh
oREfNwLS9GNeGCfE5euAZr6SzU6KOGdf49u6waYrwI4FHoqbkD7cEJZkqyvQY8JcfXjndtAku7C6
NAFmXumM2b8OvZJ6A3NXaX5zBpZ8HGPpVOE5tjJJqyKK3GTz77ptUiZfawajf788HFXi/0+D++tN
FoLFYVh0uvqyev6yOvSOCbiGQGNtORzQOQkG0j1lg3sCAgRo74pvrsX61idvTddJslM17paXrmBN
Bxy5JawOGDUXAjA+i0RnUMQbaUQKCo55WHYByY0pDxJGPSk+1Xd2MCnIvM4+tZRfQQSkiWMAUjO6
yKRLP8tWXKLJvETwi61a2X6F4J1hc4oNl3uZcLNI7wMM5QMUk3HpTf1o4euwchpe4DF3Cnj/pJsM
FSglv6ntLwko24oIR17Y3L3PzHf+3bQuDQib6DuYS4BptdHBUeFGhacXGxgdhwHtSW72tDG8Da3B
f3pCwgnJ6pi4a7tlE4DHvZnsjuhS92Sz4U1sfgZq379/SN6/e0iONAyh6msHnsnvr/CUaw1XQjxM
bPfuVvMVl9B4ao38BOHts3GKz5Kh37qdBGNYNcsXrMfIfMgaQGOeH6+1lX6qnVl9vzEzuWyxEMgw
QEXYx/FI+Pg3P2feqFGxSJ2NNucfwFY+BpF2rwcfAImvno/1h3otGSax3NUz0Pzka1GNr+pZqQ0/
ADEIRomUXiLdNI523+z9HC0bd7eI+FcFkG/iyQtDDY2bKk6A71CFcdSe7qaqfcSGeG/qgi1InSk4
u2skTppsGOHAhlGopcGPzSu+OMQXgpvYMHjL8yLY5AnJE6TDQE1rhp95o5FKkQpMvwbUduw0vsbT
zaP+qgmPkXrQP7Z1ExKl4RZYLSRfhyLBksF5UM8P0s5JbdhOwVwZq+1V5+oXEq8PY8F2XqT8E4bk
x9SVF4brxfql6lmAf//UhfOvRbWUrsc76nlCuGBivz92bmAweAZeO8SjnrCsuOpVdgUgO4msONG4
XGrAdxR6BdVcdix7bWuXFynm+97Kj34HlzcsT5bvPsbxBj2uvhrrMFtXVcuo9WB66a00sxKptjwY
XftGzYKJkFKgY1+xhRVe6O0nk9EjvrYnznkqMO81RiFOLVPYHtx3yqiq4hMAHtzyOrgJ8u6ZdWOH
jLKfGSoXBbZO5nWByAmmaX1KsILc4AntsWXiM57ieUyMHOlOXXGe4gBeqhvtddfHmHipy8wSkZR3
ZzblM54IL9i/JyyNZ6ulG8IGQYN3lRsufBKeL6ES2YbULMbNASIkURLrM3VXUxZHrHK2S8UqPO5C
OdRM9r0EDk/rbgqJO1TYkvISUt63FBXM4M8zpgZQ9+o7kTBJboPvHfNSW+5DwDpRFy5vPWfW1AFz
FbgyrhN6o03GWH5l5uMRkxz7fvIYpFTQoIdRlYtOfrR17RJ25MnlJ+oMtvoqOgeJfVwqar+nm7By
JfEavzPxWvd6UODujhQIlvnWDZVbYc1wEf36WrPwXRUUzRxlpTL95qe1qvkhz+Kkhf6WsKCzYyiY
2g1vVkadufQVZVbsSVs6JhMnDUbJ5PKkxZvWmNCfmFyA86plo1ZSparM0WTNsfbcMr/aIzWy28XG
qrXGvS+T2zjTRMHl7tdxc8YN6D7usBfT4n1CYhSBg5S18UPhJtcAHMzIsls7qi4kNe7rJPzAdQS/
qqD5oqy/uji/a6fou9aCy+OGRWywEmBNxtFv4mvU84tUG7J02nOCEenECCu0nbvp5k0aU8ykdjeZ
TW0PSbiZvib+fBhE+BzXjDOhVtN+w2XN41f6sHS1tPJ6aDwmLStltmwkRjjM0PHxkYpQnsfmmx2T
iUDm+7CJa67EFBB9KcV52hEUDvuaZtm1tp2z0MReVfc+z3fgBJsijUSTHxW9nc1d0wROxySZV9xS
4qXgNhMG0sa3Qt0e3fiC8flH6LvnZT3gMb2TyvK3w66H5KtT52bXQdX1DH88QFze5iF7r8zawj0o
ge3mDQ9t6ySbVONFjuQDrB9EHuEtKghv7TLE/F380dZc86AeNtZTitH0RbU0y3pTrfcYF2/jlHyr
1bep3m2yKozQJYyt4hgm0TVt3DNn7xmvgjPRPJ2Zv0Yi3heau3UVNiF9Hmtd4XqP+dgYIZDPHe7m
rJrotnx3dMNkChxwiNvf+sa4WX6zD2L+YZXRv6rdxWn5ftV/h8I45ROhCJO6aK+GYmg/WE1Igla7
06zkvfC8M7rwY03Lv2wRs4P9WpPm11Fd4GiDJTqoTWoOtRH6N1xJCjgvuOWBh9HfFGG0QJO9NJNJ
lLy1YFI8V+/MCOXqMunBkISvW4VEL/69bJp3oy9OWqGDATkfRfAQ5c0X9etSMZ8Gx9qO7tyvaZvP
Qc7IMpiqVabxotQ8YwyKiZSRBqOi2dzivraPcVYqtQ4aLBDOClUhr5iuQaIdnu1S/U/LX6e8w7wY
N3fSzjUSM6xZylWZ+ahIYpcDXHtTGFBF219B5cvs6bJcvscqd0bOIp0ArziBGM5o2chYZiOnMfwl
rq2ew5tChBLkHjRIz57AbtGeXhPFjE0NMJNsxs+QfVBM+bWMilNXVyeJ53uTnRrIOqmFZArj3KYH
dqqgU7Fi1bLU6vzkRulNK3kZQff2TiqRcZb8Jn4GqziZgxMk4IsCcVoDEWyY6x99JeGTa7AXwIFO
oZl+jmXnrJIcFA4K2k3a03OqPqppcfgHffMDsYf6dI1CXtzI2eNAxcNpze2PUUT08Uw8NjjaPNlK
JlJodN8Wpimb0NmmmAOvZ52b5Nb698Kx4Grr5hZSm6cF+973NsQ45g/tINc2xMDVxCNlWgZjicVR
2CTrlI8xkTzL3hEZyXXoiIvvS7H3TG4vSo+zWpMTZ4RaMU3eDBs5w4SFJeolV/ObHMp4ATKWh2wa
M8RsvNb+vmYw/12z5zE5sySop0l//nvJkFtl7c86EY6953OGk9yaVD20tmSbFIQseuVuObonIAF9
SK5ZVsGQwQVC4vqxWV7KrnDICO3e6yBBtiBJNYSbIhTcI60ZaiTLtJ2RRwTV3RQCNf7DBejqE/7R
kNjQLjzdcS0MyqTz+xXMEqcVr6Zd1c35yPgIf6Ym3zFhuIiWOpfhNNJFJC1Jfa7Gl9mgx0CtxKB1
cGsotJDeGVripk81Wtj6tkLEoSpRn5mNr39CDR9Xs85y6kZiUqx5PKuCMrVjrA5gAjZ0y7zGmvK+
xFNJ1Y2zIQpGrc7JwkPP755mfUL7SQtqDIO3FjYF4dLI5NSLCp+BNvciETTDHxYwxQruJD23QZW6
dMKqn0amAxDZ8J84qhCa8daPpnVJWuPdT0ZG3uQLkCv7OUdU4sitCX2EnFb0ogV7qN50N3wLBmpX
s8GLc3SuIXNoMhmBVLHOacMDEBQoIPX5HHeHPtVvQWm85WLVYgy/Qxh6g3KBjPCOFBv0Glr9BUYM
8gG4kGvH8WJgJD7+0EZw6e2N0N1T6DDxHzVxUfDA5PdvmvWuUJcFszEQFDF8/MGbyVXhRfOr5cD/
akfct7eq1V0sYAqDTLlPBcNt3zWZ2zvFvYerNUJHLqWACUSOs9m+psn4oG6S07YYNdsnYsV7WUNy
tLIfS8fSyru+d2D/tXCg487dip6yNMT6kr0JxDeQe9VmtmA60DB2qodUqwGm0yWCahR1j8GUX+CF
fa3c54Yah6m+ag2McmOGGpCy3XrrASJlOo7nwoUrP9jaDzs5VzxIacLla5O7xsGHhSeuMf4jJxti
Y7FT/z+M7pNLqJ3JFBWUh0ZXdQx98lTKD3IiPlLJ2qMyLAh5lyfPqt9C3cZ+nRvexOkxKeqXBbfQ
VLfiR6yaFPtmmDr6JQiKY0IfT7WrGmuL1D6Fryyt6dif0V+6hI1xr3OUcUGR/gQbZZiaFydB04Yj
MgtEtbGRNLZTL+5GGIUDyw5F0ynsOXSW9yIW6Kyr4R9GjZZ6bf98rXXmA44QjucYf85hdGsIgM9j
c63A2qXIVKHGLsKeBTsGD/pRj87BpKZd5jK9GB7d3n4KTP3Z7cxfNfIwkM5n9w8l+nZ8PNPjspcW
HxGjpRXBtveJKfexqm1FbxPDkdwE32QNo4H2fVWrU0Nt0Fk7Yi4DUcq12v3oias6QP9+H7NcNfH4
84JNT5eI1Sxb93QFof4FWCngtSRBaPObVfmXxD/6EEWeqpYlh6mjjvsF/Cca/NzzsXFT22MNeI27
6Kaqa3W0qqYKdtyw8raD+da7FP2qsK84mNWNmgz/XnjyUKfVia7gVAXBBWohtGj4XREMScKOHIbJ
pCbFDq4R96oSXYZAqtCED1h1j15AvYkp2RmWNr0k0/dh5teQkPkuS/17INOj6iahfnPHQ6VLrV5T
G79W6W8TDGLHmSyTmv4CB41zjjQpgMTrSZDWAnje7MUjIcXP9hQPG1op0u5oGouSP8TfAoEBEylA
v6ZqKr+ij83r8kXNZZJR5nRynK2Tnh7V3VCXxaFBhEmd3mEP2LPVwqyGADJs2GOewgB/KVXiiMge
VnWS33UBmW2QndA8Wq84QtEj1GWziVCq5BSIZoSoKMO/lON8KciDjl/XIEz3nBhMuMBjHszen+lj
cyIJM6++X3q1jK59LUIY1BMG974W3RrAOrLbyFFx8K5pTKxCq9m5K1PsnFRNzRCJsJCFHxSwBJyy
fHNQzsZETa46g2IdLdpaauF91AaHYGJgZjcmEX8m4VzUV6o2Vm0DDpYhthwmFUYQ9o9F9k2d5Kr/
hop6wh1hNWJZ9quRyQKOFfXZ5pYfp8ZEMYOHlbGakxc8mTC6Zzx0h+fYwaOOxKASgDNhHGeoR104
+TqyMxDQXDxUs7zF9ovfRhOAJT/VM1mrdDSIr6/LKM0WfFiCyL5CijuCQNCu0ShPXvwC8LQHERw2
c6V+gSr7VQ0II5xIt3E9+OF3Xw11bAgGgQ9XO9TOS5e+NKDeaynLB9IKMGYLdm6qPUxRcfEbPmZh
xjcW/RMEE/UuoFzZq9Ub9vwa3xwupA3+z88h5fho2zUhD+6efLlffY6FvZx6bVAu/wyytdmN90bZ
n+V4dA3nbPFe/uqQeXwOrRyr5Auoh/KY+zUa7quSNOv0pJ6v6k5D9pspl2uSEJ8tqyIg2R5gzPlk
+5bBgGGYPJS2dk/IEgM51nILktOl4XOR54/kDl2ZT51STeEs3D9VdoYxUrGlGnUdik3XLQSBEJiK
pIyMcAx7NHPnO8l19E7BKgyJDu6gv5OlCas/4D2c1C1fuiRN73ez5f5Q7aj61VrMHYzUreoSTHlt
c9S2akys44mBuQ7nKtuk2ilKm29swv5EBpOyOOCEqZsvud5tluI4Y4Nauqalg0CH4cmNWYFA9nhN
/JoFL9uxPdZkWaiNecaFa10l4V2mcBsFLsTU8KJqnzCs3GSEZPfONw+s3g3qvWqqc56zr+COF6Bf
/kWaH9X8LqEpVfdomFDwT+ZV9eBtQetWsIdGVfhszOljSvcRWNEtYcPCh/RbXmZvBVJTNEGvdSRR
cwTQ0pfZuOqpBAuCI1FNI5bGycjMr6KjnFJtWWnUD3MaPqpBo2qHNLf4dLChW25lR2LsVhIPt1zt
XNPAkD33aFrDG4XAT+HXvB5cqz43b17+isMFL7gCVHIjfZ7NtNjVWLPnytBvckoMo9XboJX1GsMM
TC6ANdSjxDEYrCXWcZX1T2qjKxg1jMJdl2wNf39+LZDyb8eXkLh56WrOh28RRffvx1dXq7+1KGf1
nDZebb22M702pPspfGEeLHZfYVxg2kYYXKf1C0LzvTV1O1ej3FEfeYEM1LanHlONN6AfzJB2t9DY
H8MiuXlZ+g+Hrvx3Z65Le+mpvoFx4B9nbsYwQw+yCSFRxnseQoKd2V8jgyuQhsagsPrudNoaK4p1
VN8IcjqOZ8XiqB2xtxVAai8Ipn+utTnAA5mwzQq1eM/pxhm0YDTqfF02c/U3gasdMOx/KnWuV+jd
g512uMU7uCxkR7UrLecXzPwjTp7uJiLsZ59CrWwhAKrXTUsy5E7Vc2oyzQ1ceVZbwNKcO+rTZJVz
p2XWYem+ltcstpx7KCMvhFj/zDx+6d8/daGe6m9P3ZBICk3hCNNWBMw/ZoWRSPG4aHjVoaxfZA0t
D2pKV9CoqJGQ76dfvOyrK20aopiaDEDcVhM328S5hcjuZfajOBpkUEKzptKdzLfJ1vAKny9azTAm
G/BsjztYX6of0NTYVE0abOZiS8+kxgtqTkQBinrhh5obRB1z22ZUqTQ+6gYD46Q2MS9MIDFaThKV
M4tSWM363Ibi9+/viPUv7aiQto11JiMy6TL3VkvuL2XcDCc/QgVrrH2Y+AcLDxlSzvBKLI5dwdbI
CAMLTu3sJxNsl757K53x5Reeq6AxY8qxYxFHdUTQe2Ep75PzIuDWu/Yea+ezPkHLLV0MG2YoJFV0
ZLiJGx4aZngCQyDlKhRvdds/zZEMV52qAMOUIgWxgo/H2KyG5CYx3Kxv4x8Wg/EvWILaArhiPo9n
Muz/YwuI9FoaxeTh+j/EeJFUZ2agADtYK3VCrHKKot5h9CK9U9ONd2mP022w7FJY4szYLAZZ8g9P
g/CzPxcon8l0+XuGUB6i9j9HIh2Hptvhtx712RVv8uNSfihE3bXGdd/QJStkVRGQMo7SpcxbcGoc
pJ9x7ujL9ksBx9xRMCsa6rM1VacI6WY/iKNCRBTYOZv2c+EeZ5fNI7cAgyoNjXZU+ttf1XIa3Yw+
3AQ5Mcx4uOsoHXi+cHhVuC74qTu9dPa3BU1eqpiF2NSjoAaJxeJLO6vaqaXn8BTgqDYf9RduJ5n5
+vBG44YNaynfbLhMacEJHQn/3LYcGIbbPHqa85QNQFmkQl7HLD+OSMummj5W9UVpPHwyuQCyYI9W
l6TqrWWHiqLu0NIFCrDLBXJduDhdrrYaqzExp+ecW+YpqgproLYbaLhUCakb4jr3MdMcSHC9QqU1
G8Wpq38u1KEUdc9ceF/VsCGY6RbUmKWW8QslEtotqiZMTL/GsFkSKjCmdQYUXI65wd6jEf+C7OVQ
9j7pkuNeJg3HK/IiNACqLUOMxFRDgZc5paWisuA1ewpDQtqIxrQVjDYNnOjdiIDfxvhJ7I3WdlYY
7UHWpckyofx1vgBKVhMNxokK4nVwTM1OxZDeyCq+SXJHQnqA1pqflcihhfm1LJpQDR5wxXqfwuZB
wflJAo7SJEQqZbfcHF5NV2zUa2wqnFWQQ5qnFVJX76zGPUuFM1nJT9xIf4HVA4rEzPfwYkFmFcyE
e4R0KwPvu6bHn2Nu1itvqW3VeUIux2NYwr+Hgb0rZ9CtpYHNZvPa6QD5s+qNDMUWqyZ8weShD/+b
BufQD4RqYlCRNAEb7R/G0UL/l2aekaSOEtsk2hBuvPEHRgdSmgoBKE44R3GMY/mrqefXqypdNSeq
DVCzF5nQ1Az3kiGJiY0P+YtnjAOVG90pZJ2MeQ5HKD+qSVbXflaB9yIBnkeF3qtXqjIY/5EnWavB
kRpaKDhZvStqMKWa5FL3n+eVGoeqGZMwyP4a4xpfMVNsWv0l9Gt9+UFYmcflT7VyBuZU3fymgFvb
Cm9qcKo+gduYZxidajtd3ls8dnzebfXjbr/6bjv81tVkEoQ2GdoLbzEkfhqn2mQzhaDWTZ5l2zZq
PxPECthyZVe/wezPw26+bGcEKOdcMhxXnEUU10Sw8odgekap+hXZ+VWAAazLUSED+VWtYrzkVEOW
3xkYHS6ts+pV/ChhPORoy0JHnUAVRkGCmhP/rOp1kGwcy5M3VdVml28eI+oVHifu5v0nCDDlu5oT
qH5fveKuVZ4a9s4phWI1wXlXXMGhiP8Pe2e2rDiSpetXqRdQmgAhkFlbX7jLNTHPww3GZoMkRgkk
BDx9f74z6nRGW5XVqatzLjqJiGTQ4PJh+Rr/f62FU5zcPKo+Yb9lMupRK684QuEvauS9PC+nNTsN
zp/z6Nl615W2lgwm4M+MaGEeMqkntRJcvFptalbZn736Y1r+iMR3mpFnBU7SzTmvW1mFbnScnB5a
YukgnNEuI2g/UioribVq9TY59U9OFsJS3ge3/icq+SOMASoIGlaze9EqFJ4zLJdTCKd24EwI1xFp
ITKhbeT65bhtG4nQtrJDUOsnlEgJOlzsyXnCwruiUeoyuDMA8lcC6nBC3nGH8igbEErEz/E2FYyQ
I3onbba32vGarGd+6jyMx8BwEI1/BqNzvCssjGtMMmlBwRx9dzR0QAKxRj/pbecn7RikOkrqCHn+
yonkwX/CC9qQPB6NfQ30svqDIrNcxwOZF3pNPM3N+O5MtNqqG/cpCJ/B9oH/89jBKQzjwPVniTTi
9GC/TDe71nZZxbPp5IGCIF0Gx4QVT34Shk+Pi8bHvIObDKmUOOvnMjkWtLCfNj3ruA7y+GyMdaOr
ojW7g0/q3Jorq22u32yz5A2xQTZTwm03a6y9DCYENhdz999KEDixLvUZuz99IM2YvH8NeNo9Uzsj
f/q1eVY1siy8H6uLjLDuK2YBvEFjugK3waGnz7FXWNBB/kQMiafoeMtJFwveYYqFc4xAPEo7upVJ
IQbprdSld/JX56qdLT8zqkYw/YPloQOzOoJV6F3vJ3JZPI6iZh7DLMeA0WFgbSTr7IhN2ShxQsHN
SHLyj00HMv9IQyC0Im1E6w1Bh4n08WaGToBG/2G/rY7TO6XKQieEHvGK1TURng6G/mwIejLr8GKb
wbteN+rHmVbh4SLCmtnZWnslfmz2uDiu9VYLTTZ6dOp/jv3T4+V+0kSjAGHQ6pXzuE6sS9mjFneG
tqSOlwJcbkKlBenCXFTbbfrCxzs3hfMEEESp9y4dubZfEBY+8peoaVmhO26jp/CPpfnjgigb9ahR
56yfLG7gQZZ2Pmlb33iRttfbyYvB/v9uNvMm7KjYswBMBM+W49aBeCcBDBO4Oj6/Xi8uXFjkRrC2
X1d7mnHB25sFmBFfsm0cZcwNoDpoZarRoCoTQC5aVjibqyyoGnK1L+LYSlg77dHlJyNch2izZ/L9
Ooos45J6Z3+gHOm+PLH6gNqd1ox28GML/G+RyL8oEqnpwre/mE3uttj+bU8wv3j3txfKS6gQ2f/t
dvhbb/tbccmv834Vilh/UM1ht03Y1pp1KkZ0NcivQhHrj3YDAC4HqxMbq15vY4n8KhRpWn9YtXbN
pHBDV2+065z1q1CEn4hzclFOMjHSrNq/VSjyPwwL7exwAE6yqUXRCW46Be8vdt69AXllo4hJaI1B
WmsudDkFARfRLLN/YcTovvvNyOZWNUzr5o+TwgYT7fdblXXgZVoPblUZ506jAhKE4DQbszWM3zfs
jEsnvR39e1VEziueH3MLYHXUH1x0n3OzA5INm+v928mBMarBd316Lz6WEeSNT3g/wYyWHYeZzq2C
Bt42jPFfBnb4pyvgrwWaltn4B62vkfGNQdg0m5SP/d76T3apXukZ7tt2/ixU26gNSii04QSlKjJx
/DNaeXl5d61Blh53Fu4TELKoH4P05JOOq3onz84LM2t0jereP55A7FxbJWxWmxRKrVLXUcKGIc12
FiQtCOHI8yJGGZyNyGpk43PrWMqaCdtL3TiSLgxpoY3P13wDi2Ob704MBXR1xfNqmBfLbWVJp4Lr
uPV2OsfzcZgDoNy+2uv3hsAT6SrvC9wlz3YHqiRKHJt1vB0XuGtyMnxOxrOXVe8busA9ejfY5s4G
ikEN5Kk6ANXFubGHzo1wsZl0WokxgRVn/7Banfet6t3fQAZfy9ugnj/uLpTXFK8Q7rw7rW3rncBE
aJWk0hoj+5xSH1179eLb29uYjwjEa59w4sr+vF0S9TYg0eaAhbWGm08cFjDqHR81iksqZT7JOa5R
0HNJHhEsRqPKuLnXjUWA9QMFWpsqdQogy1Ydl9URWwmunqsREGsFhCvpnyHA1ZODWpWgdmsTKmyC
YWTXbpToQcsBVODzWrHnbbYnMwuKNFGXMpluXg0qojZ1dXusyRQEB4X51wYW6tYC4OA4vp/PPqB9
Xhq/VJUAShHjN73UJ3ip+sfz2aUyYgrembu5YCrW837NfLnZ+QS2ekVrbGIMJMpl9hbSpFEW38Y5
SoVRC6+Nkw8q+TCDwksUVQws8y2m6jb3YrsapAlArpvUCK55fb15OfADv6mqqEHyBORC/UbFZPV5
9/JqVTWavcuZBNQr4B01gsbCjglZJFQi3i7sr1lJPcbTqi3ezwvOAHsDvGr5+SL1eBLb9hhu0IoD
yQgHi7NB7n86a7/v/U2j+RKXKxOWNY/lE8N27JjAHhcobElFkVN8qeMMeRR+E6Zmr3w/sO6P2cZP
4ZsgJfx5hrXuhp59+RABAtO1QHaG9hF/8AZaDxLrV5SG7G7N7/j4OdwzR5JuOnkYqeVbn0UOrzBT
qSLbI3+v7AL6VOdRscmbPtzgL5C2z8SIP2d11SvUSaEtzXPA++5H8PoIh3fr5+uC2tOOU9TWF4hw
pBNn/UsBny9kFE5OIDuFG5YJ8Xp+yJA2RiS+9ltvm+JZR31sgCZP5Uszh7TBQKE6s4QtKas2y1tC
T6D1L20rD8w6CTSMdHE59yyzFstbnWWOykp5TDK/b45uu57tkrdvfB54EDbDY+syKEkdtNJKkbGv
3rWX+7pk/eYpuGXNMAbCvnkCQyE7zUmAHbWTdB6jpj5LmKyTF9jbj6XTIA/r9q7IAOZ+xSa4mABW
W5sDntbDM/+o9vMclVk6f3/aY4iZCZ82t7YFdm6t6G4EwYAXKK7tbWGR7O20Op+GtTXq6e59PUNh
3d7fqzx4geMAIEH1seUmqYOGeBqaRQZIKlT0rfpoc7kHNQ1gdGqBSFeqrHle5Nno3LSD8/M0N9ot
wJ4KsByMdXnOJri1wzukqXgFAIore/XPi4LnWvhg/X2eUAG0GsBk1D7orKfO7RmHzuM8OJ3ywN48
huV7UMAuoiN6eDcAq86JIt5igr2PdGbBp0IpFkVtx45TGcNWVSwR7NuyQLX/gPvWcg3a2q49ouvp
NHxAQUwVC06YZEzILDRsg2ROA47f4tGHw6hz/WT+9QKiV+OzrlmGAkcpeBG5I9V19oSatA2RcQVV
XJElI8MBS+fr3NC5Jy/y3s4AQZxrZdSCmDhuNFEyDPRGzI+PU6jGBvzjN2XiORiQKYnXzgeMWOq/
RvcSHKBmmvXvORzDG/A8n7EHsQgpNVlr+6YA4H81vR997V9oemhhNtrIP68InqTXAjVvey/2v6l6
v078e01w4w80HK1P2eQMocz90vPsxh9U45L+0QIsnWKkNkrWLz2v1v7DxJuLr9lqt5Fx2g//S8/T
P+GGJgceiKVWw7Ra/46exym/KzCoLE1sKwqCTXRK0Fm12/svmt4GUum29X423EbrK7UooNywbzL1
ls32DFA/bKuVmZQe5O/qcceh1DK99xHEkgTHiw0MHXte9hzWN5MLqWib8x6vqYAJiyT3zgV/fZ4e
brhlQDgjNVWYbONJC9ho6Inv4Pa0HzHAPUfgql5+7TK740A/Xt5M+40kFOeeySTKzRygwMllewcI
9mnu368QnA8BfCfVV6NTTGEm1Rkf90w47Y0krWez4/MOd8CV3HPAbEgzTEnEbWWv4KGZhoqmKAAb
ITO1nSP2n4BGJ7bLhdOUo4H2fL5Fi6Ad9Wji0tqQH7mozMU52dcphHQuT9E2U+JBG8SQ03E2LHLi
gBvgQz5w2COL76U9uL+aX+mzNn+cm7l6OOTO7/DMPgMQk4iJEi1Ias7ZfW6gSgE6v4NTjKQqcHRF
Yq7gFHrI25PcQgafguX6iIBEx0LDzLJ9fpnZ5bAJ8M6JtC6on1yHKsw0P0UfsPRILZGN2hwKmA+I
nMec7Oyv4k30BOzPqqoLy546AK40n6Z8s8dTxmKjglpSf9ky93aLLuPQDzLHTHjQFIgKEiPQ6Ehd
v7OR7rPnWeUX3zE2AQhpyNX9uwkaUPEGMpbSgyQ4NshCeoXtIrrDUZiSSZ+dU2lUX3eAsd84byzM
3Ke9uJ4XGdWAVhoVhkHwnC3WIEvssr82bSpzcZw5p+hdUFlPPvItCesfytIJOz1Pd3lpknZyUfUn
b3MArsDCwbMJVuFL5cVT5ecRMVzXLICSqvUebIMkcknrAgcTyI6fr5SeyDP3fB+WIN2nryHZtPKu
KyjOVXB/LDQsCWkD1D8K5/rQKXVu0iZKekt9Gufh+/aKzT2qV59O+dp/nIs83i2pwPgFlOEp45wi
vMb4elsc832aW902TgZQOhcpGPHx/v+hZO6lu/vtcTsU/6F9ALsbyMhpnBT/+fvHx5+f4/1NG76/
fSDrHCN4VO41tsIDIvj//A8u9OvI/9sff5nS/0I010w8pS0Ha+ufS+dpef36R3AN/33unwK62fyj
UbdtgBnMRr0OohAW6p8iml9qDZKKCPjZppbC3O+XhK6D9NDG4e/YNbz+LUsbfr8ktP6pYdlIfLvF
6TaFTH/viF8mJX34Z8f8AxMTp+/vFjJcek27CfYPFiYWOahU2gb9i4iG/uh5PW5Ky+0AVOo6wpsu
PdFzB+v1Q4zJ8hQv9+3n6hu8Izf2KjlqubUhYMIe4kW+Bdm/vLALFQXK8xzvNSBx6+DqkzopXl7T
PaCqyrecV6pSU9tfLptupWw/CY2A+hgXRH0BTLd4evOmexHHaebePXz37vdVUtAvCteWL68MNurp
1lxEPpeNvfkyF1MQhUUqvnDpCuSsiN3RfNSi/d6A8LQ6iYYYHeVk1im5zPok5oeXivqiLub9/lss
W8KUKPMuV0LWSEv2BnUJ7ZpYFy5mi4v5x2VL1QObz7WV4eFKDc6Sq82bYlTSjI7jLt+BKY6++xDr
0ZK3J7ez7Dk8DJfpUdsqp4PBviZ2K1orXsIfh2GYi6921Fw2lvbos4McJ1teOrUwlvIo7uIo3iLA
1hXL3jRct8Ro4o6WPfctZF9MLmI5J7eFliZyuXSEO8DSEEs6yB10TFnjJ6+g4evBMFw7YsDwscXx
Wn95pgRpiKtS5coXWB+M2LUbi6GpDPHFNeqylwr8CcpbUroppvhRBacvv4g9coYXi7EjuOrLu4jB
V2/pDQadwRTVn1cw8MLpmiFZ30Rv4IimuIY3f4C/X7y5LzRwTAwq7i9kjlKFCkLWtBYanaRrjmjv
zvTt9X1JWiYIBwMT98wAj0QBupO0hpii1grnwzMoOhsumqqLshgtx7sJHj9cf8KbKGVn2QGKTSRy
Gov9+COmX6YyFfH6j4Rgxss7zanqq7ZY4F2QpqRd6qaIdgGLBEeorFPvBXIEKG4vd1MEGIfb71LO
E6ggGH7ynFdWaH4Xjpsx20msCkjvFbH/8MxvoFFdSMcHRwZW940jpv4OPEwfeCaVeR8/d08cfJJq
T2m2+3Hr3D2Xwx3ZX/Il6MEHIzWk7ET0h2TyiKuM+otpLkN8uDLrV54Vgmbsn3w7bA8dRSxcgSIv
2l14iVY2x3s3CZ6eIi3No9ZO6KsCiq9AxpKOmuovpn54kRf/1qO6OEw4fg/Mkzi6UxKGxPjI9GVS
+JfQkU1lu6msD4z5xqsP05692sB6QL70jJAdISExtWUYC2EL0uZkCPSTkIRiRIGskBc5Hhdif3RJ
+xd7OElcDv0IBqglestUjMOB/xQIDhb6nBQT6a6/psQUX7xioZtIW4F8EIm7f7iLpwgtyS0ZZlIN
ZCp3Kc3NRU9Pud6ACcmi8g256KZirbuEGJ4a23Jn06CdP6S/p+OHBMWL/s/9QafHtB6PKR0SPYQb
sMu8s9zxiUatCvWUwz2FQvrm4z0fhrSHXmq7u91JxmoYc/QYLAIxvIoFyEqq6LQknLvq6MIE5g51
7//56C8xfgp/S16sZPOX3cVurOfL9efMMaeIi1zEcgZNgxjGP+u+zY37OFxE9+ECfaP8kwTZ2V+R
ZCq3qdyEufuUpL8GaeEevy5PBRsQUXxGnqejGwZLaEkEffISA/5UrsL5hTzpP2kw5eQdJsqzk0xe
i7qiP78qlgHCklCmWC8H9B6JZBL0bTE8zW49MqcG4PEhv+oIiqZAIpDCSO/q4WFoLGEw1DhVfEQU
sRbJ9D2LfctfYHsKi8lei1rqrq5ihiUt9vxd3IWfyukQrhg6oi4WfboYz5BA3xUrwz0cum+vIVeL
BUUoWlrqLtRjwOSQNUlUS8Ty4mXi5pkidTMJiKsb4ZiUK9XdI51wxAkxOXS+Jat8IxZXWvRV4+vF
R3YL7ggdPLvEDcFdyAlWgthRb8iqI/wtd6uuv+fRhkq3VEGzIueyM5GC5J/+whfbWAbDxSJKxEtZ
YsvlxQrkEh7wIxsqUUHKxb8f6rtz99x15zvjTqX4ptTTS8ShQ6EcX2ChIHrYiSBEY/ITzhPonr7l
z9/zt7KiTQ+R6APZGWzkYX6mVkBWwSQTq/7sLb77O3Ir3NLdRodDR0tlELGRJN/flZgEo8pdmN5d
Ntg4c+UaoX7UlJ76hsBErCYjUpkE3EKi7p5p7iybXf2rwj/0WjdUQ6XM9raY3QXWDqNDwY5LDFN8
f5iEPGwhX4qtLROmkF3R73ci1RV7pQK56Bdyy46IB49nmlReI4oaUewyqeVhK5/q+8QQH0UAwIwH
wYC3qNx+AJCifARtBmpWdmADkrqR89EJMWHKu3u4c3+AJFgYByRFS3R6h6scHTrzUafX8Zbr9SiK
hJKjIJPfg5PofdP3ow1PvFzON2ygh7o4RNGZgrMYDQVqILDvgmxGid/OpJiQRH1x3J9IqcrFcXSN
nqzkbHDv4FDv3QZ3/7g15KPXDIAbaVOy6sP27eAnEvVu7l0Gn9VDXQ713nH92kNlu3ov3yvwNJpr
a/nqpYM6uYxH9T0vac53ySBtZIbeFLwDaKueAJbkIlvfR639y7/38F4GJY49nrafiZnN6t2T7cVL
z/OPIh+fR/jIOg8lY2nrmbdFCaOvvxnZzEUx6J8YPCgcEcOzYE4ePl8H7lUuKtE5lKIXu4X/disR
Lbpd9RG7p+hGI+mPVTTpJqITuCuplM8K6cph1A/cDu1GPH+PgDdi2lbCDJyQSYZOxbBlrl53ucrc
9dNtIYfpeq0MUnQkbopVo9vWYbSC779o1/9AU23g1UAT/e+EyT811RY14cSNbJRf639EQzbtM6DX
zRj90exR5noa1+LO2+if7fktWbQyVJPj+Oo53mdaqjN7CRqRCx5nt74GzP5IbZTbHn067fBWAQMS
pIjX3L2z/LUIAMZKeBv/xWxFWWGqF0jDld64E/fWg06P1d55fr88dNUIZnV1i7Lda5B57CNz3gcb
j4J2UXlPiaxP1WN2OasWvLskGSqiEl6dfchUJ/UM0yCbDsCKZNdIxxZIY4HWCUr1pZUaLWIL0eiU
4+OwsaxHQGl3r17iQkQa4sR3K79STfflOagS5uHlrm+q2VnDX8VAi+X0xW4A3TmqNpsBYpS9bJ8K
NLKe3uIH+8GXN1iHlOsgzadTrUJdkCKojYPBYO15nZ7X6/UG4aB3E57+p8dui6RRH27Y8dg/GXKY
gmXC0wwGX4O1zamoMOiJaJgP4Qsx6Hm54LdYeOFAKzc5R0+/vCVcCRz39VaD9WAwXU7Zj72pP+A+
3NQb8w8bYxiOv77Yxm7CZV969MLB+hNM11MPUW50HrhlgvfYVk53s70yJ2Wb3tDmSclrXUcvvHpo
iP7Gs0RzhH92nlJoY8qMzSxkA+O1XwwH3HLMTcJeD3shRJcNvWkodkKhf3TFwOvy9N7S9QZhqDej
Mf9XIao8io8+EB3zR1EZNFC2i+582Vsumf6oJvXeE6WiKUzfOMlyVFtvgk+ITugxSVw/cdFm6ipb
VeOay6CQCSDmr+HEveDSRxH76n2t23KzhS7cRmu5QGUERhDraiMnk0PuvYbVyGP3puosbPAvaT0y
D4yu8b2RZOSce8koJZlSHKP24uLB9CW2bzFbsYNEUFbO7QeZASKYl2KEUXYA80qoWV9FatyPbkjw
hjiP85CcDpmoq3/YsNAbbP4QqISOsOR7ncE8zo65as/vq1PnM2159Zkta900QCh7gI/2m/Rzwuw6
u+HAQwuvfHrcO3thGoWpyllkR28wfgUok6gPCbMVnQokVvQJNuQXvbpxfUPdv54oIhJ2Pk8vwb1W
ny230fDrof4WvdvYGttC7FqypZqKgIYwQ0aaQ8P9eHphEQ2YvMvBwPsKUQMxTQzGJ+FuiVyvKcth
9j+Et6Yzx9hnU234ogmxCDAiOx6766DGcDInwy+vN0CDrokea2CO8bb+GvvTXHLZ3vSrcxHfmGoe
plbImmKhYUVx6ym9oeZMWp4PrdIfiz0mEsZf9J6d1ENOacTTpZFrVk/vwaJlFqZCKw/Bct1jU2Op
aJtrrJ9pPODenuexFXb0pESnxuIcjLmqVnzGifxilX9h5i695dJjsYfTsYgCNQw9b/q1HsxdbZhN
B9P1nEXfYwXyPWYCL8SEh1L/1XCxnEEO4bp6fo/Revw+T+XReblkZPzBNJFnV3dlylLW6vPakvAe
sYTCfc/zXMxoDEqalPPYeuG/Am6TsGQ8bQs/xNcYY2Mc+oxR+LXmNOQOS2w1ZpIAUyYa7pTPdbYp
NGo5DekbzH89bGyLXZ4UkSnWkEpyfZo2TVbQHcrEG7ZXjsLNKBcpx+rfMG8lFvJXdWIu6vHWZ35o
FIY9ky/x9k92WW1W5r0iLFXnLQ095thBsta5aSH+wjbY+Rs3cYkGL++aRprMV/kpcDlg/916Rurl
iNrSfWAFr9N1I/VKS6Trh42jlDC8pPattijhWN/AL9iPOQS8a8pO6shRCOcsgcP1KDbf9nc1NLaI
CjakVL7GWWBPQKnHLAW7JZPNUbmkCHt87zTHAFqKZfg1/WLY9Ojpp/W7sdyguq38kBkx1aJ3iKdh
F0fDhX8Vq62v7cydYv/PRKTE2KfnQ47xh343E11Wwng8XiwWu5Xf7fq8R6HXFtk43A/9o6uPDYdj
H+Nq2N3xBjvFQ19AbTAwLQXX2A2ZINq4GtMcvVpZv/5E9T8oGr7gYuMpA4xwb8mQrt0zmC3JBFv4
fTnB3vUxd6f7UBuCnNntd/kPqwymbOFLmrgSoe+HfqjNJOWnTE++GI+7yvdXffR/vxvJbXcVdac0
YNj1/X1X0S9qMZtMVHexUlF3LFZd3vZX0XAFzougO/jGkD6dItj4UXHVmHtgsCUKjRQ/jNyi746Z
J13VDzpunzcH2e33UZi63fFVRAfVx/xYzc7sHVehUEldd7TiALlYqGC1UttIdrdt4Qve9mdK9jkG
eTxUvhLc3/DTYd9aGqPFoovB1u9i8/h90VerrVz4qjuEkVipj1p1I9VfCdGXAZiEdMvsoxZdf6gM
Olp0+59c4gg/DXFw0D9tLr3t918KE4U//LM60na+kUNsan3OAsvFxKSyd1dW+RCz7UOX+GVXqz+Y
mVxTn6bnFSnkgqP7m106vPcXL2XzoGqlHQAoS2PspmGOyaqwHqIVV/T4aRVVHmctkM+MP7aJTZuH
fN/lfiufjwyr7V6DlsS2BsBIYHz5WvvtXoXgdNX1tabKHrBj6l4kS5Y1r/z+bs8j4CYROxiNmR1Q
E0iK31DWSpcJs8f5gJ+AdcTtu7PoKg8oqJ1RMOrrJ9piftAMYODoyrMYrpjPGT4hLM0tgzvc7blb
qHWwKS4dVv5ubDF0fXK/pSoUI3mlP7YRRizdUHpQncrFsPL0o43Bq0BzNMMWD4TdujMQTEc2wReb
BSlCSKHEWwyHw6ZCSqlJNJopHoQeX3H9huQTyy6iveiRDmpIF1N0NdNCaqGw5CeTIFLDhRBYyivm
/nCope2HtXZSub/oMkNTL1KTjRwdaSSd2dWOKfo08XZKzpirPktQq51K/4ilWxNh/4iCoKJhGA6m
4ZhpoxgBtRuzBcRiQFeMPRaXGo6ZJqsak50Wr+50AUNAJzLbZvStH61m/ZMbMTcni5XXrQvkzkIf
uMH8ussbVgxnM/j0P6b/4twZs9jDxXZFP/oLtbjI/f4kW7K7A+9QGiruKRQfVyrW8GrWjdBhVqu6
t+F+GxHNbm4N04iJju7uVWHmUATj1YkJYaN+PLup4hUSkb5lupWoNLQ8E9tVIRT/729J2HE/vjEf
M3wMPjN2I+hpAl+ShuOnYU/1fZ89z5/FPNQ2ItVS6MFjgtwkHhftCBmzDdOjqXgFegqfJCKSa/j+
Iuq/O8Ek9WK5bcoIbKbg+mPjRg28Ba+HAHCwQSrHvEzdNnvpJaqojbc9kqGMQ62XwG3Yb+IZyQRZ
0tAwTotxG2vwowh4MRN4hNe2IbfIM7x/vC4hD0YZxV2QTzPc8DC6bxr00OwxvCJYoPTwKFidYg53
jUMSkDg/vc5hR+xcO1SIupZ77bAOWUcfjp7BbocVmOCJpK5VYHsf6gFpVhJ3y3bFy2BJv12aQSkV
B2hZeRvEbqCb1/LbDBUOQ1Zgl3nOc4/eIopltF3pa4Adx1dYYBKrfU5coCXcbzbSAeCCa4K273vU
SqNycB11xa7N0279O5PV9xE12ltTupOR23G55BMpGR1GVg/3CrwX2tk/ShDah5ObiCVYsLJzxv92
lE4Xj7W2ULwvdBlMI+7ZwnBFvx0RgWiIJQSfWK4SzfjQwnWScUu5Qg5qt8Y13IzMiABH9MRzubyp
ShTe+uPhwKy07Xt3CYq05ffcqWQ8uWRuCmajKGbHyOxQxKMgSZKHTJ7XmW+4io/z/rCPYCpc13Df
QQcsiLd4zu7+Y3CMEta/b1LP7nj32d3WLdlfsFB9EydJlN99O/XucfgsXQrnKWD3Yu+Q4OfQHgQG
ruLI4DYAiGZCeZTKRiDBcsfDWR19fWyiYq82xNvSC8yAW6aDe+/Gyan7mNzXsCJi+Gqv4USP+52J
30UF9HA+NcJbsMzx4lT43XSvAMXIX21mWv5GQmdBTwet8Ds4pPwygVBSfM8PwQyBMMrcJoNOXyCW
uDfhoCXgr11eHdJyMDWoX2IiTXCL97kDr0b4CCoCOocJ7A8dQHD8elD03pSZCid0YGVAf+KdnkWo
Ry4osVh+2vf6DE69xDPG7SHOTpjHAOMR+QiSDbfaPpThJmHeaw6ey8KFlLfwnHCCI0B3DDerCHAF
hYzgeacjzkExvveLvna9zEtlzrPpscEsa2J0Mm/eMsEEm1NCzCMRexmgmn8vOwAqiYgFjwIPMDiO
b22iIdJbAusH9xSKuSHW6OkDMlIVU//QYWr1zMg1x62pOyHi4bflshKj75IAhfYf6SBYxZL5frrz
OXcXj+CAs7Ehyihz8wD/a2TPjjKmengjsQO7BKvaLDN6j5bDhSpuxKzoTn2xyXfn+/vAxYCiEQfC
W+K7Q/yN2dubN8PEHx0cl3WpD465CSOsfXvgUNGIPxvDgKu4Y/Xgo9oAtiprK7iM3NbgGhZdQn9J
WPsmVahJRZt7+YoXTlezVSLw5HXZnMSLPIH6kEwxQNbpocf2mLjN6WVu9YCJdAJz7Eyfy+cNm3PT
q99Fc2Jhf6IEQ0YYqxogbDHAEG5GhIAEkEfHCW6e7d09lhYhwrKTurjFui333Tn7AYFEd8PsYC5K
w6WzmJiNIXzkHh0SJH7hWT68B37dj/slMrIF8ss7NOLd2Qh/fFf/VjL7P41//xYNn94u/Pk9Jv7/
ZYjcJpPnnwfH3RuopOlue/3beJ+VX+d091dGA33u37OX2kTHG6Si12EvsNstfvmVv9Sqk4lE4joF
wYSlTWgL/k90vOb8QU50wzHrkBaQLu9w1t/zl1p/gM4OhmeTk0hlbzb/reg4XsXffI4kLnH9tlmD
VqFutuo1R0fP/xIdNxoP8mHyC2u1VuYhFMhzJ91EiVU8uzW7lcOW+8AndbmSE0T5nn86vS6gAJmn
6NS8mco6vRR426W8nh7WGDff/VYfPgAqMp37Q743WmkhAym5GLcRMFDe45niDIFo85RlG7dZWg5p
LadD06EkhZSYJhiwZdYtXvAeNp9HKhsbhn+DPjsozxiJrw/4Z3ZZRc8ae8TnaIFkZ5LlGJ+r3qNR
dduvIlObJ+4w+M00613S6lRv+81azJD7N9qVFdBolbr6NH0+WhAqfe6qLJ4GVivE2LU4+TKdDRHF
k8MzmCb32xg4uF/t4ANTOLXpT7aHMrtGBRS/ory3V63MAHfdaS/sl1Gqa9VwlE2hMyma5hMWFAvD
Bcf48U0tWJwBXfJz1fz5bLvwSFO0QrWJmVQscli01fuSzR416ysxnjqz5r5wCkCo4ueg+QDEM3m0
hiCQG+HJDE7maWa04sc6fsOuntfW8fl2V0aafZQexE/NJKJa2wwg9Y3qZ3LOr9WrArP1FlrnVua2
s8+q9r4bQOKTI0CqFwB7xt2t43nObHJ1CrO+IBnVItG3Lg2L+puWfSZaUm+C/VMYNwEDZSotIz56
ye39IMmzSt3Pp39PnUbopBfU1tx4urda4TfOltF92B/QRm/H8GpRb504pN6/W1bql+W4mZd3BQ1V
5GRgayUp2UutE34vIPRjZ1HZsHK9y+cETt1sVb+WUOHWsuh9aVMKqC63fAoyGtXGj5oe8LLzad3v
AQnz9FbBpYxzDv7/6ekop6BWsWVX1D5d218gC916pD53b40bFVDVfzF3Hk1uI1m7/i93jwp4s7ib
oisnb1qtDUMtAxIkSHj36+9zQFAi2PrMFBQ3ErOYmNa0qpDIPHnMa9bItTTm0y7bzCw3qgG/OdY9
cHIfj0iIjkgfc0mBo5/lKACh08jE12/ZHbuEd28/xhvEX8PIfLd2uBxQDviU7ZMXHla2j2Vu1reo
Kvso2NbFKgvDW70Jn7Z1ZMx2lU3LEtYZQDp8KeG4I3d0WBz9GjH3vAAW3e00TgjS6mW78ZdZzo/Z
7XbOLWfo77YT9NnBxZpaY6f2C9QYsO0Ch5lOaicsMS/um7sf5s4voagixRRYhxeYtb0u0/XT0Xai
p0NgRbcO3xSAG//vsp1tN0gItbqTsu4f+xXLTezoAmf9ql/JcmuQlhcGKu4BJmcbGIMIibDi6GTn
ucHu1L4dUHGYVQau0lip4A0L/jwIj9ndpmzsuQEIcF4aXbDI18XbxgTzFRwQVin39n3jeq/SLvmu
pS1qZE52fNxsE/rcFeDxclOeDmVIrJrV5fHrcX9kI1UZTm7sO7ziv0L2KCiX7uO8Y7Chg81r/RDZ
qS5aWHmFdlOXbefbpg5ATh5X3rZJV/JncGw8bFc89KZKM1jsOywa1oG3XaxreIVWp20WTRhvZwCJ
sNMCzWlvIAOiZ5Tf++l6T5Wj5Xg0u7eZ32xXjhboaM4c66ePtpdsVwb2uQjweot+NZvEYGTiRNU8
1HPMXDLv3XbP/kAh4T0kDBd5zfy4OO6oJUxjkSNOeBd287gt/IdCdrLrJwQPffdWw9kJgmE+L9Dq
RMyG3XrQI586iY16qFZY0rcLH03qebMuDHjVxrw9Qo+zqgREnsSDwyaH984BAoXI8XDb/L5oUfYJ
QpzDuvxzzXvNtSjJXwsAFyaLlz50Xvc2E/rx7oAgVuK3rxGVe6VhYgbL3CmXYPf/7rdDkh3eFmaY
PloV3rlttkOetQkXu5qvKL8r4iE/ui773v+63Q6RvaMBTtIJmrelswOXBSGWo8nXcd3j8TbLIu4b
y7qPKEib0Fn0G76t5GxDyCmBSiItSpgk7G9wKwSL49oxMBHth1bl+DgE7vYRm1BQqC+rDYfrcEhQ
NBKHrH5bGwUEBRsB00ArkUmR75Zu/YCdjrhXZMy3LayCYNPcxUf3bQlz8n7jxi90+flY7DxtnaJe
7A7r/Yw7/6nb81v6lfexX4lD6i1qsKFbpPqWlr+2553bQbHnl/B2W4A2VUZJg1z0oigPtL9ss1tq
DXSUGA2cPnZodcvyVRj6xkE494IELJG2J/ZG+W1dJ9YS4vHjMQ4odhqQnHkJ6lOgmmHctA8QWLC9
9jDBTqxjtcgCDH3XbQZs6bB/lboaQpZlsOj3lmbDXz0iZFwg3HK71TB7rzl3j6hJZET0mdkm9izU
0MnqX8xH8nOF2XYkMpfdvPVtPg8EncbSH9Zbm+zTsenoGiUYm0b+9XW7KnyDolFvs3nUhc4qjm2M
4WO+hG0vdafCPvXYQb7IQoR3+FdC5NQXFgSZ20SHWQBA+gjweUehIkkDYWKubyJ/ZdVoc+J7ijGj
5i2LMqK82DjZfJ+21sIJyup2XeV7TkrweQ8gcBEcmmZuZfZjkaDkFuh5gb6k/eJg+dZ9gVzRDOlJ
FM/iNF15CT9RTlFhO+h4b1YH/HVWbno4LHL0PO9Cr52buzx9ha9ndBsd1o8HuQ5ig+kYSF2z418V
gaV6nVP7ITTLBqEA2cVEu/w+iSp9WehJgaaTd5gbB7IPh0AYRnTVbcjipfAqbMKbtw6/4ewezfE/
beYmikpIwpRryH3LY6y/CXdpedd5Tbcgjh6Wxp76GCNibP3WX5t4n8w6L42XvReVFreYDpfzdo27
KohJzMxjEEhp+CnkdC5Qs9whUaV7qxKexGNkhksLhgiqqGHH5XT46Kf2dxTMgnnoiDgVDBVmgn+F
9W7zorYrKNthdJe06/0qkU/gouHBwLP2/KdofciWnpOhz+0yKZQrrpJ7YNc+JHj0BEG7eZ15FmAY
l4OS5BsA9Tbw9RpUy576xSWCvHWJvOjvv4GlzyDBND1Yak8HGOMfIhM7pk26+wr33yWf6D6iem++
QTTk3aEAGb3Da2PjmO5qbeG2ZexJDTpoXTaudYDK+Z9WHt7FaXZfNnH62P+TQHZ4hPXwvjzG2Gmb
AQbH+KpyAX+03ci97ySiJohK7+p1tQxiLYfcxJy+8ma1t1l2yE2sDNyv+fc7HHksiHEh9oKSoYiV
V+ZV31H3Yh0S7vAm5PyEBVQUO/bnZmO9anLiRpRl8LTtOiBOuyJ0SaQKMsAW+AtBfuNfhCTmz1PJ
3PTNdw1OHVuGDpzmHBAQrPR8VUf7f8Ijt5qTtJuZnxwftBiKQmfzE7ZvczPHPDQRSL/W/J1kBWjt
MNZmiKbDl9xWX/t/dNSWQWeDmYJ2jqfqdlX59vZpm21QFYByleHnOjPkMIZZO88lXFRBhHVW83lz
EHnQoL4PLftztA0fM1OrsAHdvwnWLF+fE++Ro0tC/AIAzzcW5XNa4tF+EBHn/kvstH2zNM3dJ1eS
OP8Q8a6wXB1v89QhAp6EWjxDtpPZ+Q6CEV4DiMuacEkthwLEswDPu7X9qCGA4ceoEji2Xswrx49v
+3fLrZh3NnZM28hp4vTpGHbxfebeG5X8tFD75MZJtTyYGLYY1a2lFeViUzju7Mhtg/bUbv3RC5rm
bYTsrh+E7byt3XqWGfzOoZAp66D0YaLujJeZ+ErXXfLNORrNXdscyXVNHCVCgPS9AkuXevFDYlbL
Ymfp922E9GVZpAW1mKQtqVsh47ovtnN9h+gLzsz7zmneolMWbiNzXlRywisJahzFLSxW8taXlh7Z
q8Cp39d+QNMNX0xoZLSu9eLvXZF9csmEH7vCfddiCLA0wmqllZRDul0D8d9h1LHFVuhOT3CzRMZ2
Fuz5PdYBGuxNFWPnXW8Xe8whSs9q3iJNQVERtlvAVzGjzVry+ayub9eFFF1hiojEXlJ0Mhqo2PN+
0/hR9mbbwT+M4i6el/LLxzUIkPUmu/OkmAo183VYtIie4wawr9p2aZfJuwpGAb7sDhjEhPBUHtpF
Ter/qCc4VRtFh60523rD8BmKyP1uT8JjOciEBJ5er3ZlfhcHHLzWrQHE1cx9MI54hIcIOfe15ZmI
9NTNtySISGxND/nzghiJZlDysLbbz+xGeB3FLniwkqhYxFvHfyo7yCdesLOWdYJ6cYw/6q2XJgCe
UNlCU1GrXsZt+tIyUSOs3C0MU+eQvdl1yW3XxPTw3X3xwq07rKlpPZUe8bJIm0+HI5wVL+4WVkPe
t8aZ5HZXceTYct6Tvi+/HHMdD0Esyma2572D8Vwuj8e8JiuJ/wqthoPnHwuUJravbI+7InEPvHSD
ccIa4/jcQwuov5stp9WWWoKSWlgeZwc3cedZnb8PfY5tnaef88YFzmW64K+CIrz1UB3C0ZPDS9WN
GD4q0xVa7Cszae67ErPOJCYZqMziTbvHmCOMvd3CbsN/+lBTZ82LvV8UD8ecY1fEGoPpxtFus2NG
fVZ5+Oysv6RI7VGNefXdPrRXXlxBHt508Nrlo1kis4X6/dOhAjYc849M339RkbxzJWCmkubVvNrB
CLS7jvIEe+F5ZuqbuWahx7Q3KoxHcWXf6fXfbVRkS0q2amai4XSfRUfkpA2XCq9Cty/2NwXCxgy1
7Q5h1HDbPWCXBs9wW94dLQRs7Oq4xlLB+KjjEIhsabd7uwmM1xVK2Bwb/lacsbO7Erb4em9R8DDv
sBHNrowgIsdIbXg1izhjn/abNYkSf4lNDoGyCjHts/xZX2j2Z6vc+x2mMybaR0T/u7prbvv9jq0u
A5R7PeKYmZLFtrr24qh5Np2F9p8NLoOipfng7BEAjwyEx732sMQxL0OqhLujEsamQRzJyLnSoP0O
RTTA7x1lOj/avygKQIKEjfQ2SyIS1tZYcgkATHX2Pw4ldRnmuvHSTyBKrDdvrG4fYNd43KJ0eH8w
tE/rzOAXcrH063/XDQ4LNGyOyybjRo5ApMdNpa+i9J1Ig1mHfXZnF90nlNleUJzk2OdmizSo3+Jk
1WANElqrOCPT2+/cxRphl/uAdsLRz17vbF2b9ZE8q3xGhqX9I9nXLyNcAW7rta+tOgzL0LHnm2dG
jtkKXLIEmb+tFK4RQi1V0lBnkS4v0pAtSFaPxjJDUmj3+PAuCLZUZ1UJm3532HG9IMGYetmbsq75
Tgf7fW7TRIkcumV55rD7tVybrf1XWw/vWethF2MI1N/GfXQrUUXVDZTDwiPlh9dAvNtzBzgO+YvT
cSOiZw6HOI/5wkXunaLktjzemv6+fcTk+VtHRXM48HlEz9bY6qITzCZap0iv7z2mGKTTrJe5w7QA
QzMjP+7vI7QND+t5H1GNynxV8QKzU5bjRYHYPM/LwOpO/8jLX2qW4eHQ4x2WO2P3KpfmQ9ZxSrWE
jrf0RehFII29EzBIEN9bNZQKL/mn7Mgqy5zgh+U4ULHsiENvWX/pl+SY0+Xbte+MNSc9PAYY+3za
tORY+nyD4dx8k9jvQh0lNNkO8Ie+1oQk/vUSKW4iMZZxK8unJOwjBYzHL2a7bLlIX/d9Fq4BYgMd
RYxsSPWqw191khm0fYpFSXCi49E2r5s8Ot5pG8acjvtl65r5LKyL/VwrrH/6s0ZJZs85/xyrH3Cc
1/c6vTQjsb4GQfqja/MPbNKlnYZ0Shr9a3nAlSeqQG8nDtBYM3Zuq6z6YpvH9navJ/Mm3P3d0A7Y
cjuV8fFHudGh88c7xqSgZOIcaYLG2M3M7cKuu6UXH2H97FLsV9sGtkKaMpLfUeQdDtn9dl1/2i23
xzUwVR/z7mx9wMrqrsib90Vw+Nh0h3jmFckP081W4Yb4w9VztOsHrTHeNHHVrI4evZGYbuehEeWv
Zo9mQ4th0r5IXm60/AMl1QszLbWXbmSAmiwQJDhKG3Ofb2kP1d16icrSni7uGt/PnS34vXU5i40O
XkMa+6s95wjz5WxOqPm7KOMtRzcS1ahvKEoyDExRVEBwdaEhdapj/Q0kT9++9JNsUcfRneG01p2X
Fd9MY8spaN7nm5YNYQRv6fjR7o0+eB0G6NbuDijt0nb3L9brgAjdrZ/8uvyStfE7Vw/vou2dXfHy
1rbFpGJHmUNnIjY4Ca2znQfeMZ/tTXBNaRW8Q8TNnmELk9PKQSXI3hVzc+9LAbNdavX7YlNYj+la
/1rvIew61pINO4+KTTcrgsxD5yFZlrsPuvUhtYoHPJXeoIK6mYmxW7nN6fT633EBDGbE9L9tqLze
Pvu0NkuQvVsINg59xNpZ8jPeRIfkdb3VZ43R/bWrICdstYqZUEjHgDQvS6FrtsbXrLCeMs3GlEiP
Pvv51r09VunLYxYY842zvUN7/cHaaC8xp3kX2RjIHMKIE+Y+mJst6lRlXcGk9/6hkF1sAmK/0773
0Exc+4e3YbsvURws7quie2mTPNw62A0e9qV569LUQW4dO/SH0qv+hvG4Qnz7Dafzo5EmH9KNXt+X
ef3xJRXLwt0U3+NEexNv/OOiSg/NbeIdX6SuA6El33BKPjQHEjUPlcjbtCkfCiO4qzb19y7MaeNl
Kd2N7WbWrf/KUh0BWMcFInFw6Dtt3R90yB7NjfXJ2PrVfRR5d03Kpiyz46tAlEMCPXlDmvkm3NYf
3ND7mmBiS5n+QDb8wmDNavRJDovUid5aacmUlbDuavQg6n3xsghyelcbMBco1dA0JekOLGtu2vZr
02teR3n+rQzN1fa4f59Y2y+ZXr9aHx2DPIjdcKjKmRUXCHvtGdm1zuutxFsaZClJESDrNVuxQv0d
RSuunZ3dzZt9CfDUysFkIgGHb5h3X0XHl1EVYXOOGX0XpsF9Ua7ZDxnD9bg2V/4m/rg20n+sOo+W
CEiv7GhP4kJxkVfhjFFV/TQLuB9eQYNu7w9F95X7rVom6+S9o2f5InppN9p6tTa9aLWLMSowDgi+
IFWSW1EzLzZhd7+vsu6p3gLpyUvmoSn0ASdL7jVSrttsaze32boFDOB86jjqt4aIx7p4cM3sg5XN
EEf3ZzVCCsjOuqip+F/sDNPAtEnfYL70imLfIZJYpIh+8qTRqbity8JY1Yhhz5oqOMzLA/B7q57R
P75N3PCz3hjOU2aZ1M3W4S7c68Xi8NLcl0gc2/y8xt6Rg2ESH4T568bymzl+XbduaxkkyM5fNB2X
RM1ovi6RzUci6nZtVcErPQbHuG4hh79Da5Cm1SbBSh4P6Y9G7D/65fpdgpjdIsG7ZZZGaH6myeaL
r3e7py7UVswF3oR8rQ8JBebrAI3MQ5N6y40fbx51E53wKKRc3Qf4/jR8oBzbF9/XPiVrc/fg5ABK
kFt8l7F3Sz972/8P1DKaBYp09SJoy3cGYvgzT+MX2Gz32l9ZtSe3Dt1oUfiJQS2UrNGR+lJyu348
GuWd1Xn0B1Oy9LWGO00VAbJuGfgGBWkdThWvonz7d9QRNL0MgsY6+Ks3sQtRd1/nGQCO7zvL33AH
rnP+ms2rTRPbhBvrjiDtz1CFbbh94KqV1tcN9S8bwPbDpzz1P60tH8xQvn8MWg8q3To2FqgnN0TW
2TGA8F74ZJeWMzcavJxiD+lhTH9Xdbv3sb8pvmANhR9W9YML8rCsbOYEdbzPbo9MBW7zhprB9Ts8
N5hmxS3KBP04isx0rul4P+6kMa/pOXWGiMJh6ITInAM/giFL3XcfEafLN5uFsW9X0cbpcO+iGd5P
sDggwcJuurfJ7sDMpNytDBmMIfaO3R02wH0CbkR0TELfXSDDGNyFMkNqg+P2trYg3iNr5NR0rk+C
dDHlmHVfG6XzlLQvs4o96mcON1YbocyqNxYIjNY35nSJZqVJb6TRc2OZoDa7pjWCHJd9vzZiNrZf
foLK5O3b951x/NK51BGVg0gh3tQ0ONe7Zex/Rom+JvWtjJdHaYNuwz0iee7m68GM14uLUfbvmCj/
nglbDJ6ZV9NVZHbtXc2Eg/SQ1uGWCrJv0yM0SF550L53Dc5Plqst48x7fwh2YopCIyB2EkJdndR0
ttiSfT6ZhSx63xxEKaJMcnvhWTXCCi5T1W0DlMK6c6O1dY/HsOzWmnlvuqf/sqfSDD4f05ZqQde4
HMvwA8rf2v+gmmaIANsvpo1MvR3T9F0o4YZjIywiZpkXU++89V0qfitd9JVvmpX3yPxSIRoWE4n6
eynzFFuTHkr+xgenUZNpSGcX3nbK0Daqd2/jynmXm6BobFr5Wv4/Cbs5V+rp/Ir4gdDXDQzDNQPf
FC3xi18xrphBta55XPTjkU1imatjhuZ/qeM9aCG0xU2MRGc6W5ftcVm5HlVoxlQmKq3gY18LYNsn
ffnwIQxR1PT2BVeZEbOyW/3HkfnVS/+9TlfqLvKT17v1N0p1voCWfnZ198Fp3XtyHoYkOCEv4l2e
0eypAThZ2HzUe8S4Paf9YjeIa8TYbsyNXeQ8ei6Nfce5Dyrv+Krbfu2naG3AGfNTH8V6v9Pnj05N
iLet5jXIAlA9e+7ufvLCMuOCsose/3Noyu9BJyNcyv8OvbL6fhSRwvwP4lcGjI2oQSyuBSB+Ch3I
n74+Ipfz/vi8/9NZMeH3f9H/UjTCJA6MIDH9r9QLVvx3f8P+C7oW5TekHS3jhhIOrT85j3sE087/
3L1BEt81PYdGrzxINPCDLpbmv3r5//69/i2j8e+/57/7zb/3H+T+2//9P4YBV2/Su7v2TeDz4oTT
0btrKBIB4wl0w0OVqH+Ue3md2DPp5W2PD49wG77xp2f8/cE72QYD5MD2hj9XbQlEXGraCpg3xHPX
A9f1c4tfnADbunHQZPEt9L77hwtJsRMwdQ9oJoJdCKJ6OHqc3pG042IJTPvGCUws3Rz1Tj9387Sv
D2rP93Qi3/jwGzYaZmDDfGuIfCyJWp/9WsDtPw35tn4DjMNFIGg4+uMFsO0b17OQ2xVPO3nU+/aS
mE37+C6KxCjUuRj39c94CQwdgTuSS84/sE55lNsDU4OfZng3cvd59ItHZ97wvBugrCZ26QoGvNOv
9EuD6z/d+/6Ngww1iMjTZw2C8a2n+fqNjj6hY1sIWcsDzFet009ONnHzm/oNXxdZapHluoj2WoDK
V8ChsOzTu+vKbQDTmHzyLXDcKIobfNiLdzfMG9sF3+34w4FX7sSTrE387pp+4wIQkoRu+L7ygS8W
wSPqBQbAc1Fxl0e5zS/q8JMCf3AD6t9C3W7I6fTxETA5GT6SoZ45xIfTz1Oo6nGmFj0aW91EeM/g
jj995XHOx/VPUYB+K4lx/5zSDYWWYGrJa1PyEudgbIyDP3GR+173XBo7p0e52G9Ojf2WewO8E6XZ
nzt8FAEMi8v/LOqr1r3nTv3smnFjYSlHs4M75CLqaV5wQ7rrcvMNQUG5jN+ZWuhZ0ukwLf1nLUtO
f7EEVq/bLMSmXyFBra8vSeqkwI+EKbveMO1zRj8++45+46AVTUU0XH3KFT3+5MyHo2/i2gRX7Wdg
v9gDJECOb3kI9A/BT7kMyD19k+cn/4ZDT8uwKO/HV57mEhpch/sQUdz+Ue7ry6hh0v536GbZ2LrY
wbjcMxFft7nsmaIrd9vZk0O+Gdy4OjRKzx1/cd7aor9DvCfs949yLz854ln6DVZH0FzPPY5xxONK
oNaxsfAcHuX2PO3niZuee00PHEc4uaP7jhzX8DgJ+P6eXl65Gx8cy9R3p9TRccnGOWv07loQYN5A
hg+S+7T11fvw3qnsen6k53wTynGgEBOyi0vOl+qfpp+H4XP/nCKMQsWNIRXppEhPA9s36WTAshm9
u+a7dPM9an9Y7P2jXMQ3p256mppkcJZNHfPzYF98fs33bzy2Bdn+8P2VWwJr6hKYHkmOLSIGo68f
6De2BWPWcRA2kEe9ne9Obm1IZ1O+Pi2e00uOb32HkY9n+MBL/NPpVy7FxZhh4ulnuMPxJoqc0/hx
ANRIA2luM/AfDoikwoqVesOv9PzoTwC0Dc75OfG5Snk1x7/BTBKS+7BLFJxwiebHtFvAIPtzIJwa
4zOgUQRxOUgkUC4C2FMDAK1NpJqZbVxdfbztTWBgOmKL7ZRi211SlEmfmtYGvR2aF1h29s/43hcw
C7YueEUP1756J96e2tZ0bkjnA2L7Oapxi17e+9LhY7TDxh8Cv3LbwJwc9TjYlHM2c+vf5j5UUzc2
2E2X20G9MzC1vSGQrYAdzoCLv+ri09vujU2sF8Tsz5RArQBgCgBlUgBgoHF2zvv5jhdLgCsf83xf
961TpFGo2gHwO/HdLe5yEwQTGhC/e3dPmiAOU52AiY88yi0BDcmJS2CaNxZ4DbnSR1u/n2vgWwBs
+bQ06o1zh+v4+ameRk3LATLMM1hJH0d+i5vB93ySnaHZodz3n1zviXumTuf63Mkcxz8TMA+7/tzY
xplcueAvKnvT4h+IPSFHOOeyblz6ao6L9yiJIe56shg8qq2BaU9eA+nqgdigvTUKAuC7rQC5GBp+
qr20YU2NfNQ4zOst9wzWks19cfFR69AM0bE276sgta59QwqzSdsePA/7GazmaU8PG/vi/Q1agZj0
0vMzFQz9UwMfzX3IYwFgHbbRxVsDXCfKWdLoPD3K9fhIwid+enDb0MCcQDRC+4dr7WIJNEM36f5z
7vmPcsfen1rtUeYD0iLn8caVruY7Nzp8BgfawulR7+WnQzlAL3kYtYJRHl5y/Ok9Jpsy5z//qTS/
1Ip8Qw7+/KSPnJ/Bjm7JJL9/xgFADgf1jjREVHt1Z2rMJ6Dz1Y3eMffywKNcHABcNuj7n5ZEvZ0f
TA34mnMDVwWm47nBcXXdGwJdpLUvwV+1Dz+Zpyd4fUa5PsLTQyUzzvM1IbMFBmbPym368+d4/oG3
hY/HVMexhyKH73ux+133BuEt6W+c9r56uGWGDf2OfP4SaBDyKHFMcDpD0BvnuoLw4wAENELU2/uT
Tz7dPSaXdgBCbfTlwfdgVM60xz6VEgq1tk6/0PM/OOktSGQqOhzZ++dfe9600DyVY9E/ymX4kpZP
qm8MprkQ7Xn9cZonLT8mW79oCqdLVaFvP720k+MsWg9Al3739ftoz0iHDaAqYnGIQ88/AIyqbRP/
goCmxvBcn32YuxAZ1Ctu6ThP3PuaYYFg8j1TRwG+f67CvRSAQHVtfwDzKtfSoj6ZuAbceMLTAMA3
Dn0aya4A22hqDYdDudg3NNsmbH6CHx4kPFccLQ0g74mmcB5oKZfvmdNZKlCQAWn77P3fRT+LXieY
ZRq65563aimPIaOYSZefyDMAZNIp5EdRD1QntS2ro1yJYwRT4Rtkc3LePdv/RcS5TPN9meVZFlXu
z5CoVmdjchefGb5LDW/wjj9f8WIFiIg6dwvTzl8jfrVWAJDNxI0viH0gqg4QtdPDX3ixBEJOv0Z6
qLUEA5Hi+bEfoAYkfIf4/usrX6xAwMiTBhDz7uEYKNfqmQzn8ZjpI8uDChiYHdAbMrC7WAFI+h6l
sA7cxXTBOSt3/ePZNfEUMLkRIjJU5PH2J0TaINncwDu3uFW7+iZj93tlCrhYdPjB8gFsk0ri4uv3
AhWURtwRMv5xLOXKP1BWEz8/9CTXk/+cmcjjXWBzDwjOGQbzKT9SLvs/Hcnnx8AexsxgV2d42T/j
PUB2BKzDdHTnV6ag1i0wWa1B7npSIVAN19UPlYEOnMvSfzUC1Xr3P5EGWbDQATT4llBSzXEOTDfQ
dTHBo/rnmhgyDoXaP4BtJp5/DUwvqDUBraD5yS6/mnGD6qDV69H7YAgM1H+QRVFpDSbDmqUDwuXv
/Rc6FULaBTTrmz+lfJQLguTpE/cBQx962xQDIlRH0SfDnYursIc6eA6qBiQFNMh15Xr/lDFTl4Bk
T6ZayNCN3h2MA1kgKm0EgP8fl+B/oKmpkcFLc46DO+7aoeFzY/tMqvA9Of3O/eIodGwnK6thkyup
KYjc4aOQCl3sWM2HegtAQ6R+T+Wdcu2r4JRPPj93AZ5ikL+ir3XO3sZLQOAChM+tdtaaUG4J/hAm
GRiOj+QAV5Qll/TFNuihyaI9SoYvp1s9LtIfid3QjBEPHb86PS4Gd/ZQu3MG1CtfpvdvwWHRpCR3
QUcKFrZItV58fQZ4DrYNgln2YCZZAwlAoTBoTa5fYKKhO0ByNiTp44vb7El4eo9JPpc3auXw/bbl
V3p+GEQ8Fh9z4WYw/r/4+qB0IOCSs160t9R6d6FOT3p1UlebV+QdUZhAcEa0ey5WQDiYNrULHG08
4wkSw3ZT6ABgPD91DWSAQXDHrWD88i7QVGDbLNAwuj6hQ1R6eVGLmbYB3BtEBlFfOWO1xgGQ9oUf
kANR1ymaBBGzpy4B8GwaNAyof2msXJ4BVydTRKHkUoVYrTDwJxAMtPEQ12ZU75IGgWUYHQWauaAV
pboH2UaNp14WRI994jbQkGIBycJtfwXW5grUfQ/b7AEXqtL5/xOMTBehXia1PVgXZcHRh4eRKeBl
WyR4mXQwyOhXWaElmCw/pAFI9kWHBMWx0zMOgYC0UalBa1hZiwVzaufCQmgVeooc7GEJRptAMFw0
scVjYyiFT90ilXbB1P4VFCVGdLYFlOl00fWawhfXgAy8kaVjrK9qI59DPDEE0q4Gtcted8+cjH/t
A0H0G865KaRcI5M8Zuoa3LDLQe8HKBAy10SqYbQGHBVUa2zyRdSZelSjagHxz4DYAe4AaDWR4ZK5
9WgJXIg7jHX7iRYdMss4bTuFogH1zMRdAHjDB6HO8H4IiFctXYehhyfCzENloJ4wzx8B9nl0P2Fv
AfPBY+FKiF7wfTqlIzqtMt8UvWLVjsJ0WU7GVyhyMtr7ObwZHQXNo3/OYM+jjarayw/c8ee3ReTG
C/CWYmphMtu6RjdoCLX1qo3Oad5zakQpFAVAXE+MAiJAjygF78eEs1+F8ddnc4DtJAbQGrSYlqjH
aEJoZuIaiGgDO5zx7u8jIZQm+TM8H4c/P5XjCu2DP0Fp8sC4cwCohYD7iC7laCOg3SFadXQJRNvF
Q8xWtWBAe3viPmBS6CH6Z8NzGL27hECAvlQGxtA+Ua5EnDwloEEsw31oXdfvfpI0QZB9QMGeepEK
bf6BYPr8W8AGv+EKdcvHiEsALuMlEOUGcRgF4cGQDMl25VZgMolfYH4MR/B9vXp3DYNV2H4Uxr6j
XNSbLEmN0QBvHcDk/WWvclEP89nZFrz4uV5Wrifwh7Y+yL7z1TZGCFxufdXi/WRaF+He1cltuPTw
FrV896oA8miWGraHtAH9AIH7KJf+kZRMvPLOxqMe9qp9C/Dq+3P4xXiUBBHzUSXr4MnboGf3MRek
74/PJMtw3Q6xBT8ExJM/Zo/083O1ZiOn+2jC/Qe3l1PgAgBhPiT9jlH6w4xYXNpw6vNE7AS+g2qh
gLt74jnAcYZ2F4ed9j/tUdpjVz0xMWgkK5Y4CQhQxTJocjcEOXYuOmH5Du3h8TYwoDtB9gEJPDzK
YWXg6E3cBo4jgj28Izjf/hm3BUXMBrKj5V3IPqgVCv6oYwHbXETsRsFgZFyg4JXoTG2IgPUWrKDI
lzAk/lcdjKo9WAkGJOhfuNQC7inyKFQO+VNjIY1h1/a8wHeI+jrrMB4WYt0GHinAtBFUhUkrfuhB
KbQEJCwTA4GYcYN3921XBzMh3Lar5BDZeotNIqh/pukInanXD5mMmwMaSEnMncdm6J/xGtASsi2x
aUXev3+UK4/+QHPcASGNNRGV/7+Bs9IXOouiqEh9oV858RigezM0xq8wwyLly8RA5IwZqougff+T
VIoBk3NCaD1Mw91erPWiK8CpgAyJjqt498pzSr+VevVTf/L5FQFTcrDAcqjBDXPApci6WAINW3Lm
ATTMROpXIFXq9YYme/eg+mMQ3GUKLJ5l/U1/sQZoP3j9RERUX3Wao8qdgKmbALCYEALY52dy92gT
mAgAYuJJ1UiujEfxIKap0DmYTv3FoAcD4l7eUvwqmIWPlsDG5QHYPDFCPd6jN7UrAC4Og1aPYmho
f17VQrw7iERCw+nyV486AR1x4vV3oW3LXuI7X9dCZ4lbqkJTyV0Au2XiGqDvA/1X1J0GUNi4K+CI
TAxjaMYjp32gXBI4mfcJwRlWDGeco05BIOqRF/cA68MfMyLhNsDtiPtCtUyIUzxxD2hAwghx2NWJ
P8bFy/dq/hB/8bEbkKXKJQJcYRPfntkYvVG+Ls0/QGFAB8drwCUhBEoxdpAZIl1E1XbA5Fyo9zGU
KRnGzIKfd8cT0t7PEIEYXE/EAACakWorAL9t6i4gJRZnG3pep0A3bhBrgESQ+qYfoqwg1h/ztaBB
PFiXjtdgsLegWmaGoFM4neKOQhmhjHamcYloEEMZJykS83Kkf2g0XcRDakOCAEh7sDIqJoWTDwG6
17gYiMrv7w9Bb3QIwwQyUf+cfqBCOwDH0YlbgLKQLSBkOgofS/euoMMaM4QAJjW3geApRCdCuWBo
TEaQA5nhEwMUu7oLgcoAoxWzT2XVIKcmxPBJgQvI8ab/LdPxcRDUyIj57g7IAcFUnNBEag2JsN+b
eAbACmJ3gjYkHQDgs1JoXUZBULMmKjkuYzJaKJaCEvCTMyILK0PGIz2xvo9048TYIGOicUhRNEjv
qBQCranHH49D5G1gj8hEWJ5xSeSBJRS2LUHy9MfKAWf+xAmALw5o4ux6cqUMDJsUTLXYHp2uG4U+
//R6SLoefH1UMUfHXmZmkOsoEcwzmky1m4+be2LkE/ODgASYYhDlR/M6AaRbDpsCmRVEhRwPRTTl
xsODOtnzZwNAxpB5YuYJY4BMGO78aBeQAXAmAqBUdAREB0u5A0CNNnET0BESZADd0VN8u8ZMG6TB
/B8gWiqX+51ZPM///oQ27nYLJfhfp/zi8md7wChkYg5isH+U64YMHbrnr0CvKMK7yRXXP9cngPuP
BJCh6KlKUu4E/BGzR443+59Mt299jzOA3uwR+AzYaYshYa84pVgOPJk/aWBkCjwGKBAa4C6X4XgJ
OCYASsmS0JdDELAvE9RaAkOsXCZ1Q0Q6ioaoyIoAjT0l+hehQEMbGh80WuNIq+ANqiBpaLoDIMkQ
mFmbjKgfhF/jJEQ3E5yYz3hUqmL1BuXT2eSoa9HvEAcIVLKFMD7OB3Qxw/IcuGVMkDgOp7G0Qgnx
ZNtzcn2HqQDfGBg1OntX1t/Q6QVJSFeErqDES+VGZLAbJ0YCMbwj1IOcpDUyBPzLSEDaTICkHYIl
MjxjBadkHOGJa4Cztc93lrNwSgvGXREYdmCpmJ2ck0b1SgNRdZ10IeAAL2UxhgjDElw5wGse4ZLL
guMyyLCoFw2mFgcCEkdYgvIIPSU2vSBDL44CszKaRg4QYwFX0ENUbgXYvxO3gc02oPwjJqKgwfhZ
aEoXSyBFMsahSCSzC+DdqIehZqQ9cQlQFqAGQjEbfRGwIzDsxksA+YzuAFQDRAnV7BOglUSomroV
QA4wFXZRIB3ow+M+KRw7jgnQEYYpalaLA7Lr+dUiBFomAQBxzt7w4zqBjQK0wANk3O84hfKi6dbQ
sAc5ApaJriZIUd5xdAZM0Z5kTkAfQUVy5RCVnv/hoZcKrfBacxipdEHMS3X8s3ugVmFoTr4AevqE
ZL1MQk/n+ir8Aalhfgqs9he2UK01MKamQphGYBFNwUNGKMaY8hde3IFQz2mcsAI/nXVUO/7k8RPv
QGZguALR/wAxgPQsnaDRElAT6HQSxSz6FAWU65NNNop2wM3RCURWYpAYH+eCGlSrXmLrbB+p3rRo
IL0/PwrCHhbxCNNhVMJhJx8ebwIxDwJCLPMCPMN7Er5ikWByLkg7GIkpjwSIu05uwvE50OCS4R/D
lQDOHrtFeiiqxQK6OhNjgcjMkwcgQE39J/q6Y+AITCryTdSHqBgCmNgK+ohJKTutODaEWEnCf6Uy
Z9ElhXQt5kGKJgR/wkiSVE/Ao2hOCmbCGpcB3ASUw/SPCA/QyhT0UxVxkElf30JsRGDiQzrEf43j
IHNTRqoYbKunMfgnp+Znscnxy/+amrMqioX/QfHu+TcglHFwAiSDjIqADEr79yIRFOsk2FPcfChw
2L3+lGpL8AcqoV5AhrdEZ59SWKSkLpaAFZCwKAefECAmJaqtQDC1KSiQKFr/Ahc9xXguk4sV0EBU
AawHV4KaYf+c7luFugHY/02MgLDlaLKTSvx+RsA81aZLRN8Q4hayW4P1k0pLYE5NAX7xan+vQv6L
VztIUZ5+oEpr8EekFdCYhDR81g0YVwSSDqPAjRyveuiZ6RsAIxY0FRi9UxMS7qXGvowDPiI8Qi9A
T8J0mJOoZ0Yw4Lmefx2Kho7QSrkRyfWxJRjPizVPNJepBCmbwc+q6MdAS39iKBTNMdyYoImIqvbl
BqBfCIJe8CKnhFOho29O9qGAK8kLAwmk1D9zJS9fPsBmF6UNRuWosEKkU28wNN1JGIYQ01GyHDxJ
GJVemZFoHrkQh0L3sOSCW62e5iD0t4mbXyC0pADMRM7F0PgIgCVwRVEEFtFQLKmWDv4RI1URU/ag
iSEu+S/IiBQF9IJAmLJS/WFQbgmGMvX594DMyckDUNv9PXgMRQ2iBRhraLe99KR6LIKpNBqNnBe8
jANJiFX4jcqUHAWHGTGMQvS46KQr1yKXJG7qMsgggDyA7ugv1uDltYASBXcBC3X25lGuPpysucYK
MCEgIzhjqq/qQ9qjNM+BDw0RcXA+UCg7+GNeDNfk8rMJA+/+i22kVo9osgOB2FBAHhdDHlegAtJu
vzgB6JAwR5dJkiCKmZqqFwonS40BHQMvhA8nOAEZloAiHK0Bcky8OU0iGqQQTywF2wOn4Pz8G1FD
VY2ih/yXAUhPH7oaF+JYDvEUxWquTDVNGCab9RknS2aZFvwORKn5Bka2pgCrTn+sHrt6ADg/fxuA
niMrYioKgE4IZjILuwgGUh/yYMUiVnYeDETVcsNz7TphCeiJB+AmyI1+wuYvlkCDaChmJMJAgYiH
OY16AdGd2jLGegGgEL0iU5SdL94eWAWfn3RwYHIqlATwxSYWhyhO0hdCdI0e0bn7c/HuttAriY1I
0UCwQr5fPdTcxAXQhDxIYQh/bsCMjI8/akRAKYAUwS09Paodf+LzxDWAXC+0MhI+rBfok11TTC3B
zZAGUD8yUFIQQu1JKjcY5j0/Cmo0g+kFgYw5o+nHGDID294ADQamxidw7enwqRQPpvaKJAhCFiEG
Xu0BHGuwMwVfScmoXDloTz0AEuHFigm7odMz7hLDq+PVPbiHyoW/6Qat5LjApADEXAEkGB8CFuRY
/YIQqFUFgu6YGPeo8wQiBkiOv+ni1kNy3cWESFyqlQv2f3IsfNrrV/fdMBbGg0W1d5+a4ZHrSMMH
0AfygSBhr2znUJTTgcyR5OjCEFFQY3byhueiRz9IbMcH2MPVmRdcEKBBLDdU+/Y9nnsaIEzsuFFV
xYcZRQqAr+MsX/odoq4EVQ61BWHRq7YEzK/7X2lCgkO1z5mnmsFrAqc5nHVGcQ8Ovc8ciFJXZNTU
m4VNNhsBIC8GCmfgp35Fl2R50FYi+VFvGEwzfuLHF14URQ6Ap1+Qp4s7j+BHK0ymoEMKpFz4Z8NO
XAJNul2ioANNFLE0pmHj/S+dIKGJCn9QVPbVUxlHE/r/cXc+y20czx1/FZROyQH5EZD4R1Wxq0iI
omSSikxQSiW3AbEGxgR36cUu9QNTqcpr5JxTDrnlDfwmeZJ8enaH3F7ChIyZWBvj4DJIqne2p6en
/347kAeYddI4zutX83QOdOhbuqaBlyALRn9AJ6Fl90M5QL2TYKVK6Wfl0GsvDyfvQCawIAUP9lG3
DN9gKJU+rYAygJmoBxlf0LRbVRGkiskPArNCRQR4Kh1skIhpCckLuimDDW3ocMUqS4hZE1XZSMeE
oG7Z2N4aeLVDdoOYxkEDPq7JAuKedBIRFvR1I07zdCjaQRY/UBlSKc6VJ3MVHj7KIMJc5ragbKhu
m6xDTB3iQfCdSMUDMrBLb3zNAn0fCPrqLgXkhIe7tv3BvfK7ZPmlPYbiryHjd/g/tfnSKICfiMcg
AxdolOpc0oMbKvAA9KVZgoAnEz2lV0wgkxQPdomMMYKV4kGSxCAr1dNfO3QAQmNAaEEQISrIMBm9
piNBoOuBIiRNQoBqCbBG97zCQAkgv0H6nxLbHer/3Gg9JQD9vYEExWmjqZCWujh4T2YFBoUGwIQQ
5ADOee38tEJiO9ItiVHof98514jkfSAL+vTPU/5KFbDEfhpmgBsyQGJoUA846tDRJ10d+NakN4GI
Q/g9bELrBiD3z7Xwio97UIfeHZs08N1x+EGNoizYJ7t0PAzjn/g/wzZhj/ODuif0oRzYpawB416u
PTdRrtUjzTw2puyIAEjcsBpJ2i0fIGo0YK0v/BgN6NwBCJ+yRLgTvFQq3BByoPNJbCvNx/5z5VPs
QmEMR+W1jCjv1v4Ht8pK7YPU/OwNagdHX3yvgNOgFBzL4NE36BYHgksfiHfh42IAyngNvH7JpzZu
vz6AWdTH0ExMKzkdUq44rFssCG4MINsJDAYpL2LjO7v0nbaiosIDRu/QJ0dksIsx0VDzD2w4rBsq
gMDHQ9aZxa1k4DWWEd4x5UFch+ICVdUGHTIGhqFxEAn4EQ/fQb7rk645gJPIa2Mg1xjjmEndOgTB
TVJSBiYhYTxAxmgwbL4FI4mlCLwWOBrdBUwJ9oQdchCTBVt5cTxECiSIktWxpg4JPnBegVYwkXCB
BaP8eX31n4xXwAZ4Dfx+12Senu7Al+/vEPyj2IG+P4p8yIcwPUgdfOkNlpQgUWCHuC6/7tbBp207
kAmE+falK5BKoId8T9MCIAAijhLhr84Vfw1kFhb7sX0OAAnAk+RuZ3AO9/4rBqnoAOCAA7CD+JMN
k4YYZyN3SwJCu+GAAsEJpuWRG17w0CS71th/AqRiFkjmXDrCOlgZU8vl9kJAiEeqAkiHS/YfQ1Ar
AYqGSJcPqI0nJ+5ywp1TAhEmzJDplOYHXpMJ6+1UgFgHQGUBOE8TAGdh0L1uqNBgSJ9iSKwbQsEy
aY6boFUfJXXw+yhKQCQoC8VK6Fw+iEGggdqQUYLURTBhA9Qk92mFA2kQIRJAM8Qjmky3dGGE4cuM
1RV4aIHM9WG/hjbsDykPRw2SGKs/nbMIahSb7dWhjBvi5akSfSwAabKAbAHZMDqkO2cRhs8T2AEt
Q+YJYO7XH+0Li5fEX8Ceejp952Jir0MzIVx3tMEwSwAl5z46H9IHP5xoCW3BtbnYvXYI+hQDFSEW
AaEeQURh1A6gSS2PUHqH3SiqAyxQJvO6Ee0d04SBHOA25N0ZnuIVnY6M9vcoFcUiBlu11oOdOwiD
uldve0XILIE9xg4PZZZS9VGW8S7XISCKwqaKB51jQRWm2p4BxL+ZIIQtQAzcfbQQMJUVQBmZMdM1
g5hcdqD8S/KDsAcmLzgQMmRK+wQHkjgVnJRq4nIHo8IC+hzkGrvKJyyheuvdZNmmGSBzp0mNEjN/
jJl2SwcS0Anlwd8JhDSTJ2tLSHqCGjxAQVA3BrSgB5Kp4tAdChAOg+HzxBqk0PA16ZG1OmCHgwLa
KgVknVN/cQrkwE8kM1Lp/5Yx6ArkQEhhuJK/H7p1AoJRUva4AaQZjMDout3vkxvaq7Dj6hPSuROw
X4nl9pegTFbC1CX3pQ1haQrnQz6s9hQ75wmSzg3Vf0wKICJK2GfttMk+4JHSLfIwVUqaKbp1Auqi
he23f5ftfwn2AVd8dca1DoBBlEZwS3o7uHNhIXodA6UAdwcsefCkARDE7xPwcHUN0ibMHQBs4A6j
2DtZJEuCK5AH5D+xdrjn/aRBbQngLrl2GXBEKympPNAuWQLBfUN4A8TBuQwfJkpqKWBOt9QJ0EDb
URbU2ml7XQAHKBTi9VEIVMUTIlMcEBmhiIbeKjpq6gnN3dKGjAMIPAfUjLG9KP3H2bINg3gPtFl8
IlqrSChTQdm9++AglAGMmqQ1kCzIQ8+MkgEQ85jADNYs4bPO3YXV3bS9/EuNNID6r6gYUy/t+qYZ
yIyVUH06ZwrFiAxLgpSWyQMin36KaEP0XYaM/gGCx3iEu13c/mBrkMA/oBGvuQMIi4CLpU0haZWQ
aBiDBn21XNdOgN+V7Y+AXPQYOTJe++GWa0hBXzQgdyCFBLUh0DktQLI/8A4QHJG6XHQdD0CVJHjO
zK1XdbVc50zi4HmTBL+5AFzrJImifZkf1RSCA4qmSCHRXVoN2+3gNRjqFRMYGJIdQR1oX4ARgwMi
wpRKeEO4c5Zw3cO3vQ6gWpSYP5Nj6tuuFRXsA5cFVNYBBRO1jdC9+Pjr0Koh9CCFkpQFSYh8lwCg
7h0QHDVsIKxkKipe7h04pIlu2cLB/tAjjgItBFRItSZNNnAUwMuT0Qtduw2p9QmunSIJJoiotEh6
e1irQnJk0l3GjK36quhchIhMd+B9CGIYWCHApUn4Q4pjWioRl4nw6S5ZZAwnUZq/QyV+RQRh6Qsg
R3O7mB6nhS1ssvyxTPLVRbIsF8XGP/htAr1EyK3eT797ISL8Qv3l5eo2qWhXfyXfv7/KyrSQJ89s
lv69LL/xS6nUbHxVf7t88sf1u7vXqp/V/NFx803Vwvxv/A/f2SQ3+dV85X6xql/qg7lJvntxmBb8
qrBX5kXjZfHj/Vd58ncv1FKbB1kx/Xv3DrMkUz9tbIVf0e//fWNxMtBu8CfcipFJzVRtg5yUR3lZ
twvVLf7cBp/kSZIuTDr1pESYpYw1lPB58ld7lXk61RHZKDWb1zs2Ni16HxHZPOmx7N65/aVMMC+b
TwKu2H/9Lfnc/KRPqS2SaW9cmCJZenLyHm7yUih7RhDIzaJ3eJPkrdMlBiJK9zefwGKwFTa/wMjk
djJJjGINLeyg10mcZwP9dbrkDzrA7v39Gzb1G+/8uOoNurS5/v8z9XiULOx94nlZCYf/tr3kjbJl
YXoXLbEQt+zx7bc77ceL3tgs7sw0yz0xWbQU84aSPik5JzdmoTSUtKGHEn6XpdMyN+oIDmIc8A8w
ODezUq2Y0Gz4kj+iqm80WbFvn+dEU2CP68v7jzlwpLD/hPfl4WKGalW7EOEEHaazrCXjmzZ2s6Y+
yorlF2TGU3K3ZYSjc5SkVml/wTB6Xgq/YrFlXqZT6wnJWl9GIDuaG2WDvBr4J2yvSC+S23KysFe9
7KdeMU96o4zd82Rl4TL9OZQfjmjvb95cjP7WE3OkIwjbCBs8z7RtI22W4Uu+yfJMaVRpkQ0mCwFn
0/wkJk3a8+z3lIUt0igZ/Bxzm/Q+J/lU3bwyfyOU8puf7SQrCyXcksYMpXs8W90WnoywQfDSgon+
wpWboeIWvZPSpolSHzKsM/gBuS1yTVbqhYLJFnOb3WrNLOnAULqXnPATczPRlCUZF0r5xEz0IZSE
WTDReUvjy9i6YKJPBAGDP5zs6Nf/LpLe9H/+7d/f32U2V+eOdrfwB5wm6UrJL3U04VTP7KRtArh4
ViiXz5JlVszVTUIjRJT1trgg+YPQ1Z4TNpiZJcaupyUayOElh5NeZUWhxWE3wlE+x4/4YtVyJS8R
vtxFi2iEc3zOVXrVinRIi034Ykv0r0m1OmNEawTS2b3oSQInnpaTiL0IwvbBYnUrqjFUu6PaYoRg
MYbyuLo3+0d2uTSlJ+d4ISmgUOoX2PQ6YjcURIpQsmMslHnv0BlZnpqsGRgy/3V7k3mcpMnMLDwh
R3cQ4QYZS8TO9M6SLFVCx7AF/6yARWcEHrR40HkQgW451dEzKl3DqV5m2glxE+WCheLX/8h6l9nN
r//poqIf81//K72yt5rXgogc+qDLMrXLFq8FGi2Yrknv28qOSrFwwp9mT06hdL6ErveozK9tanpv
zVIZAm7uUChxki+2ZccOo8T/CDMUNrX+9d3xFnTQ0AX/8xO7G8icCGTtzcRMvmgplmR66HorHTp+
cr73I2iNI5v3LjFflBKlSWrTqr9dAJBKhD9l8vKnGT6WJZiugmAR5PLwPsknxv6sCe9u2uHNwbXD
/IaYnfKEIpioRyadLcw0Wc79Ct3Bj8CI85VJb7RjIXjLocfzaF62Ny3CoT8icJko3Sc1mqFrJUg3
yaZ6z2JcMOPc9s5Meq2EQaoxghc8597yZEQQZFxGKFGyNLPeqfxnfHjhyQlxB8IWSv19OsVubJkd
Dt8qAmW9dcD7+OVvb5D+YG61anBTWEPXerrKZ6v7tjqjvz58wR+yHJ/iNGuF+6jjC6dd3bVraEc4
0qfm3lzPn7Ikwrk+MzpCzlS4cF6cmyuTPTki0oYcKhznkttoOUEUm0cgbBZTe6dLIBy4YPCKCfKs
2mc6RmD8Q3KrPVgHeBC63I8ki6+SRe/9Uspllp6xTsdJCXM4/esnporrSAomTOGbvb0lQ6AWPZTC
3FDaY5vOzC1qw5NyhsUgwoVyOTe2XZdE25B/zva6+dL8bJ9ymtLEGKQtIR9Px7EihoVxiaspZmFb
zYGz5Z+1PTs+3U+SNewQALdQ4fhsk4JCCE/I8SOGqntfkIK+rQ9ikzrjx6XZIHTdp2VqlnO8uOqo
e4LupINxF8E+GN/mplis1ukSwVmMcDDP7XS6SHrHZlk01/9q/3nqaIivqi0bz+11hom+hkUUwlLU
HiFwI0mAlemdEgZfkHlaXsu3CzudKWVDsRig3Bud682u16UlKd4ntaPzGQ/D40Olisjqtbku/Z7/
5Y012Qo3x/Z+pJ7CqCASbcL7rhsr9KFvsutp1vsL8YhrvD+ri5KY80hpfoSdOjWlze11U9AEK5S6
9wj2x0fTX9j+1dya/nJZrnlGhL0f4yCvoRxBl5yZ22LeskYq1mzU3d8uHlRpif8fFZhmnlMSrDYv
wraNVrd5qcylGOfkBG+FguLc3qr1CkZg6EF/n2vDw+G7BRNd5iZRYUw3aDuYbG5+8W/sLlWBZg0l
+kOWt5I1rn0nlOxp+cVYdYUC+xe+2rNkYlJdU+I6T0OX+w83LTGIESz/0dAE4t/ZbdjrCEdsbMqp
7R3mpp3o2IngPYxX1EU1lwzyiv8aYCtXLQGy5t7xjcWGa7lUwwj33T9igfSI2KrrFHCV8OX/U4IX
4ck4a1zwf0JF7oR62LT3LrGzeaE0JphoMZQmCceJN5r8ap0QAiYyoGPM/2z7bT2clL3zcqnkBetF
qEcQmn+5OB4fX3w+fvOvPdnaJE97T6ST6QE0TO8zaWgALBUjZmTIzPMb8+2sg8EOo07+lAXj6GSt
NSJo+kNC11Q++O0Uyd1o+W12Vg7LJWaEoirjDp8Xmc1k6WeZ2VJ77BEO2FG2hLGuMOFdkt8ns+yu
lYKQOR0RFm9aRluMIsKjcjGjk0rx+mWE5b5JJHOmtHwMdfw+T9phsxh1XcfLImsdDmkRD92z0X0i
np0nJKcjRl3XW/ukp3GzRt18PN6aPEvW3UXS3B7KirdY8FeJp+P0RIQTfWInlOS37DfBuQpd7gkd
1OkyWXlKsuAY1+VJkmPDarIx+ECfq+au9KGHMmGUZ9TTKPFlQl443XclYfVcMQG0jHC670lgkLzw
hGTPMDj81+0tqPeFWejVCqRgKHd/SPKWgA0EZTSYLObquVlpU5gp9+GUz0xx15KGGJUAZ7aYl23T
BPic8AWPF9mduW4vOQKPzyx6vUhS7N1WcCZGscFZ+deEoosyn3kWOEmOkbM4zxZTeKLoCrp5qNCR
njXtIvEIR4QYeaEXGyM98SGhWy4XTaEcukGM6jgqDb4YrStiXM0fxQvVii2Ga/iRuoiyVQ8Noku4
PFxQstyyp9y85lA5kxPdriCjvC98wYTI0Zq5TVWiwg1ZD17zbSuCOxxsdH83G2vjO7OYmFzJBAPL
I3DiSzLVl4ebLRXMhS+2oKywLcYOWDuU9qdrCZIr43IY4/74VAXETqkCmGbabYxRqfYZ40oaSUeA
7Ph9E00/jNJjlKVcUMks1wIdw6sZUx2qL9VhjMZJ0tGJtDKft2K8FVBVqIxUJWAUKCXU2unVD2SY
jd+A7a3E02yZ3SluM1EPuNSNhu23i3W9ZPDnzlfFukBsSNmCJzBNKKrHnfk+uwKPZcPfKDClb4X7
9KS7SEAiWlZQ/cpfWTKwHkrK4WaF0W2VkLli9iCKx2We6c6ZKuQZRLQ6XuvgfhxeVRDtuiPsKZQQ
MIxPG9l+37bBDNPi8D6lYy8ZbvOaiZBAGMoUnLZolI8oZ5iQj9CGoyYI2x+DblLxIDSZrY9xJ45o
PhPFoku5Y5QOHVFG2nJjBQjxUYtthz10lJt73RPz8olGaYjNV2oVEShl18QoBRpli6yNIxCjcO34
qmxDL+1F4OzbPEmv5gIC0UIUiOGvvTWLa7FJ14U99zfe3JvN9JOSFhLtwkYpTKVqjNpDJRqDGGFa
KQMGM0rZo4ODCMGjj0le+lPmwhkxQCY+5WV7sQDU+8dsb8p9xnK+B3dPbRxjojdR/naW3APwXehN
0HwFYSAYn80fHaOTHxBG1bP8b/wPn4NlPMzLieLtYBNnN580DDCLMLg03JHJJzQ/eqLOqfJftpcK
wLFKu9BCEaMWXFaL4tTBqAgOiSDGHJk5WG2KdIxSkQ/mzgAqUGtNz1rhc4yWmpFZET5ap5JjxEBH
LdmLAb3xJruh71jDyMYIVXq669GmZAhzqN0CQmobeDVGZLG6tPsnWATAl5ba33hqtP9+y+gddWvW
v767UGTgWSg3fuCwtLZxEKPqqWYHEUbpT28jk8RAJyMCXywFhKLwXHBMiVFY9ZFcaJEJYqeKbgxj
FHaOi96pLYqlU9sfkjurVVWMfocKU/esvNJRn2GMmM8lZpidmqlb/mU2MS3sixhpN+mPqfgzQjaz
5Tq9OIxRCsJefLYk6UEgFotYIAUr7fCktyoGbtMR8D92OeeR+cyuVfb44F6Wt7+0P42ffUIEH+2I
3FcLNGwYA3J2RGiCdkrPAmfE7EfQcWOjba/h/iv/jO3ZXB2yY+q2CGrr0nKGB8aij6WEVC6SG+Wf
7MbI8dPqVxB65gE6+fFyh4FnEdYvxEX5e1KVreTGZz9/aa2zvp+xySvUf2+Eq4DUV0HR11eoLG9d
IEwRrv2DZ4JHT2LBzbep/3nzR8dR3IuTJEOnKPM/RgvrRblshQoZf+33c/ujI/pdFxqB8b+J7Dqm
fYVUrPtnDbGonb2rRWLy7/8XAAD//w==</cx:binary>
              </cx:geoCache>
            </cx:geography>
          </cx:layoutPr>
          <cx:valueColors>
            <cx:minColor>
              <a:srgbClr val="B1DFDF"/>
            </cx:minColor>
            <cx:midColor>
              <a:srgbClr val="DC5473"/>
            </cx:midColor>
            <cx:maxColor>
              <a:srgbClr val="34081C"/>
            </cx:maxColor>
          </cx:valueColors>
          <cx:valueColorPositions count="3">
            <cx:minPosition>
              <cx:number val="2.5"/>
            </cx:minPosition>
            <cx:midPosition>
              <cx:number val="3"/>
            </cx:mid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63500</xdr:rowOff>
    </xdr:from>
    <xdr:to>
      <xdr:col>7</xdr:col>
      <xdr:colOff>215900</xdr:colOff>
      <xdr:row>55</xdr:row>
      <xdr:rowOff>38100</xdr:rowOff>
    </xdr:to>
    <xdr:sp macro="" textlink="">
      <xdr:nvSpPr>
        <xdr:cNvPr id="2" name="TextBox 1">
          <a:extLst>
            <a:ext uri="{FF2B5EF4-FFF2-40B4-BE49-F238E27FC236}">
              <a16:creationId xmlns:a16="http://schemas.microsoft.com/office/drawing/2014/main" id="{31F74A4B-C266-8B4D-A01C-39338272A748}"/>
            </a:ext>
          </a:extLst>
        </xdr:cNvPr>
        <xdr:cNvSpPr txBox="1"/>
      </xdr:nvSpPr>
      <xdr:spPr>
        <a:xfrm>
          <a:off x="952500" y="469900"/>
          <a:ext cx="5930900" cy="1074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Compound</a:t>
          </a:r>
          <a:r>
            <a:rPr lang="en-US" sz="2400" b="1" baseline="0">
              <a:latin typeface="Arial" panose="020B0604020202020204" pitchFamily="34" charset="0"/>
              <a:cs typeface="Arial" panose="020B0604020202020204" pitchFamily="34" charset="0"/>
            </a:rPr>
            <a:t> Risk Monitor</a:t>
          </a:r>
        </a:p>
        <a:p>
          <a:endParaRPr lang="en-US" sz="1600" b="0" u="none" baseline="0">
            <a:latin typeface="Arial" panose="020B0604020202020204" pitchFamily="34" charset="0"/>
            <a:cs typeface="Arial" panose="020B0604020202020204" pitchFamily="34" charset="0"/>
          </a:endParaRPr>
        </a:p>
        <a:p>
          <a:r>
            <a:rPr lang="en-US" sz="1400" b="0" i="0" u="none" baseline="0">
              <a:latin typeface="Arial" panose="020B0604020202020204" pitchFamily="34" charset="0"/>
              <a:cs typeface="Arial" panose="020B0604020202020204" pitchFamily="34" charset="0"/>
            </a:rPr>
            <a:t>The Compound Risk Monitor is an early warning system to track compound risk at the country-level, drawing on a wide range of pre-existing risk databases and indices. It identifies countries experiencing changing risk conditions across multiple dimensions of compound risk and serves as an aggregator of wider WB risk analyses.</a:t>
          </a:r>
        </a:p>
        <a:p>
          <a:endParaRPr lang="en-US" sz="14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u="none" baseline="0">
              <a:latin typeface="Arial" panose="020B0604020202020204" pitchFamily="34" charset="0"/>
              <a:cs typeface="Arial" panose="020B0604020202020204" pitchFamily="34" charset="0"/>
            </a:rPr>
            <a:t>This document is an interactive version of the Compound Risk Monitor. The file was last updated on 11 June 2024. The most recent version of the monitor can be found at on the intranet at /compoundrisk</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Table of Contents</a:t>
          </a: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Dashboard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Map, histogram and table of all countries risk flags, using the selected aggregation method and snapshot. Use this sheet to select aggregation method.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Data Dictionary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List of all indicators, organized by dimension. Use this sheet to select which indicators to include.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Compound Alert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all countries with overall, underlying and emerging flag counts, and dimensional values.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4. Dimension Sheets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Data for each dimension's constitutive indicators, both normalized and unprocessed.</a:t>
          </a:r>
          <a:endParaRPr kumimoji="0" lang="en-US" sz="1400" b="0" i="0" u="sng"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a. Health</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b. Food Security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c. Conflic and Fragility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d. Macro Fiscal</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e. Natural Hazard</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f. Socio-economic vulnerability</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5. Data Reliability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data completeness for each dimension in each country. Higher values indicate more constitutive indicators are missing.</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6. Parameters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Under the hood methods sheet. Use Dashboard to select aggregation methods.</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7. Alternative Dashboard</a:t>
          </a: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Alternative dashboard with radar plots and heat maps.</a:t>
          </a:r>
          <a:endPar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xdr:txBody>
    </xdr:sp>
    <xdr:clientData/>
  </xdr:twoCellAnchor>
  <xdr:twoCellAnchor editAs="oneCell">
    <xdr:from>
      <xdr:col>8</xdr:col>
      <xdr:colOff>292099</xdr:colOff>
      <xdr:row>7</xdr:row>
      <xdr:rowOff>139699</xdr:rowOff>
    </xdr:from>
    <xdr:to>
      <xdr:col>16</xdr:col>
      <xdr:colOff>25400</xdr:colOff>
      <xdr:row>43</xdr:row>
      <xdr:rowOff>161710</xdr:rowOff>
    </xdr:to>
    <xdr:pic>
      <xdr:nvPicPr>
        <xdr:cNvPr id="5" name="Graphic 4">
          <a:extLst>
            <a:ext uri="{FF2B5EF4-FFF2-40B4-BE49-F238E27FC236}">
              <a16:creationId xmlns:a16="http://schemas.microsoft.com/office/drawing/2014/main" id="{8C2372C2-3296-5A42-ACF3-127E0D3800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912099" y="1562099"/>
          <a:ext cx="7353301" cy="7337211"/>
        </a:xfrm>
        <a:prstGeom prst="rect">
          <a:avLst/>
        </a:prstGeom>
      </xdr:spPr>
    </xdr:pic>
    <xdr:clientData/>
  </xdr:twoCellAnchor>
  <xdr:twoCellAnchor>
    <xdr:from>
      <xdr:col>9</xdr:col>
      <xdr:colOff>0</xdr:colOff>
      <xdr:row>2</xdr:row>
      <xdr:rowOff>63500</xdr:rowOff>
    </xdr:from>
    <xdr:to>
      <xdr:col>15</xdr:col>
      <xdr:colOff>215900</xdr:colOff>
      <xdr:row>7</xdr:row>
      <xdr:rowOff>76200</xdr:rowOff>
    </xdr:to>
    <xdr:sp macro="" textlink="">
      <xdr:nvSpPr>
        <xdr:cNvPr id="6" name="TextBox 5">
          <a:extLst>
            <a:ext uri="{FF2B5EF4-FFF2-40B4-BE49-F238E27FC236}">
              <a16:creationId xmlns:a16="http://schemas.microsoft.com/office/drawing/2014/main" id="{446F0250-A6A9-A44F-B66F-6B48D2CF10A2}"/>
            </a:ext>
          </a:extLst>
        </xdr:cNvPr>
        <xdr:cNvSpPr txBox="1"/>
      </xdr:nvSpPr>
      <xdr:spPr>
        <a:xfrm>
          <a:off x="8572500" y="469900"/>
          <a:ext cx="5930900" cy="1028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400" b="1" baseline="0">
            <a:latin typeface="Arial" panose="020B0604020202020204" pitchFamily="34" charset="0"/>
            <a:cs typeface="Arial" panose="020B0604020202020204" pitchFamily="34" charset="0"/>
          </a:endParaRPr>
        </a:p>
        <a:p>
          <a:endParaRPr lang="en-US" sz="1600" b="0" u="none" baseline="0">
            <a:latin typeface="Arial" panose="020B0604020202020204" pitchFamily="34" charset="0"/>
            <a:cs typeface="Arial" panose="020B0604020202020204" pitchFamily="34" charset="0"/>
          </a:endParaRPr>
        </a:p>
        <a:p>
          <a:r>
            <a:rPr kumimoji="0" lang="en-US" sz="18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How the CRM is constructed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15</xdr:row>
      <xdr:rowOff>88901</xdr:rowOff>
    </xdr:from>
    <xdr:to>
      <xdr:col>10</xdr:col>
      <xdr:colOff>774700</xdr:colOff>
      <xdr:row>39</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DAA24F7-458E-1C40-BA3E-B754B214FA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100" y="3187701"/>
              <a:ext cx="7594600" cy="47878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101600</xdr:colOff>
      <xdr:row>15</xdr:row>
      <xdr:rowOff>76200</xdr:rowOff>
    </xdr:from>
    <xdr:to>
      <xdr:col>17</xdr:col>
      <xdr:colOff>673100</xdr:colOff>
      <xdr:row>38</xdr:row>
      <xdr:rowOff>190500</xdr:rowOff>
    </xdr:to>
    <xdr:graphicFrame macro="">
      <xdr:nvGraphicFramePr>
        <xdr:cNvPr id="3" name="Chart 2">
          <a:extLst>
            <a:ext uri="{FF2B5EF4-FFF2-40B4-BE49-F238E27FC236}">
              <a16:creationId xmlns:a16="http://schemas.microsoft.com/office/drawing/2014/main" id="{73856717-F234-1F42-BEEF-67883F7EC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38100</xdr:colOff>
      <xdr:row>2</xdr:row>
      <xdr:rowOff>165100</xdr:rowOff>
    </xdr:from>
    <xdr:to>
      <xdr:col>26</xdr:col>
      <xdr:colOff>266700</xdr:colOff>
      <xdr:row>36</xdr:row>
      <xdr:rowOff>101600</xdr:rowOff>
    </xdr:to>
    <xdr:sp macro="" textlink="">
      <xdr:nvSpPr>
        <xdr:cNvPr id="4" name="TextBox 3">
          <a:extLst>
            <a:ext uri="{FF2B5EF4-FFF2-40B4-BE49-F238E27FC236}">
              <a16:creationId xmlns:a16="http://schemas.microsoft.com/office/drawing/2014/main" id="{4E49C716-5F24-9446-A5B8-448A93892383}"/>
            </a:ext>
          </a:extLst>
        </xdr:cNvPr>
        <xdr:cNvSpPr txBox="1"/>
      </xdr:nvSpPr>
      <xdr:spPr>
        <a:xfrm>
          <a:off x="15735300" y="622300"/>
          <a:ext cx="5638800" cy="684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Arial" panose="020B0604020202020204" pitchFamily="34" charset="0"/>
              <a:ea typeface="+mn-ea"/>
              <a:cs typeface="Arial" panose="020B0604020202020204" pitchFamily="34" charset="0"/>
            </a:rPr>
            <a:t>Troubleshooting: cells</a:t>
          </a:r>
          <a:r>
            <a:rPr lang="en-US" sz="1200" b="1" i="0" u="none" strike="noStrike" baseline="0">
              <a:solidFill>
                <a:schemeClr val="dk1"/>
              </a:solidFill>
              <a:effectLst/>
              <a:latin typeface="Arial" panose="020B0604020202020204" pitchFamily="34" charset="0"/>
              <a:ea typeface="+mn-ea"/>
              <a:cs typeface="Arial" panose="020B0604020202020204" pitchFamily="34" charset="0"/>
            </a:rPr>
            <a:t> not updating</a:t>
          </a:r>
          <a:endParaRPr lang="en-US" sz="1200" b="1" i="0" u="none" strike="noStrike">
            <a:solidFill>
              <a:schemeClr val="dk1"/>
            </a:solidFill>
            <a:effectLst/>
            <a:latin typeface="Arial" panose="020B0604020202020204" pitchFamily="34" charset="0"/>
            <a:ea typeface="+mn-ea"/>
            <a:cs typeface="Arial" panose="020B0604020202020204" pitchFamily="34" charset="0"/>
          </a:endParaRPr>
        </a:p>
        <a:p>
          <a:endParaRPr lang="en-US" sz="1200" b="0" i="0" u="none" strike="noStrike">
            <a:solidFill>
              <a:schemeClr val="dk1"/>
            </a:solidFill>
            <a:effectLst/>
            <a:latin typeface="Arial" panose="020B0604020202020204" pitchFamily="34" charset="0"/>
            <a:ea typeface="+mn-ea"/>
            <a:cs typeface="Arial" panose="020B0604020202020204" pitchFamily="34" charset="0"/>
          </a:endParaRPr>
        </a:p>
        <a:p>
          <a:r>
            <a:rPr lang="en-US" sz="1200" b="0" i="0" u="none" strike="noStrike">
              <a:solidFill>
                <a:schemeClr val="dk1"/>
              </a:solidFill>
              <a:effectLst/>
              <a:latin typeface="Arial" panose="020B0604020202020204" pitchFamily="34" charset="0"/>
              <a:ea typeface="+mn-ea"/>
              <a:cs typeface="Arial" panose="020B0604020202020204" pitchFamily="34" charset="0"/>
            </a:rPr>
            <a:t>If cells</a:t>
          </a:r>
          <a:r>
            <a:rPr lang="en-US" sz="1200" b="0" i="0" u="none" strike="noStrike" baseline="0">
              <a:solidFill>
                <a:schemeClr val="dk1"/>
              </a:solidFill>
              <a:effectLst/>
              <a:latin typeface="Arial" panose="020B0604020202020204" pitchFamily="34" charset="0"/>
              <a:ea typeface="+mn-ea"/>
              <a:cs typeface="Arial" panose="020B0604020202020204" pitchFamily="34" charset="0"/>
            </a:rPr>
            <a:t> are not updating when you change the methodology options at left (Snapshot, Indicators → Dimensions, etc.), you may need to change your Excel settings to enable automatic calculations.</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Windows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the File menu in the upper left of Excel</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More, and then Options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Formulas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Workbook Calculation to Automatic</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MacOS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Excel in the MacOS menu bar</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Preferences...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Calculation, under Formulas and Lists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Calculation Options to Automatic</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ndicators-list" connectionId="4" xr16:uid="{A8D94DE6-3F02-AC4C-B146-C12EFDCF7FBD}"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health_1" connectionId="3" xr16:uid="{ABF787F0-2A52-7642-A3DC-09E7D7D6B164}"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ood-security_1" connectionId="2" xr16:uid="{7A685BB0-CDED-1D40-ABE9-291731EC2419}"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acro-fiscal_1" connectionId="5" xr16:uid="{42EB5B5A-369F-7E43-AC88-B9311E67FB38}"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ocioeconomic-vulnerability_1" connectionId="8" xr16:uid="{92F3E098-208A-2942-90A6-3929BA51C9F4}"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natural-hazard_1" connectionId="6" xr16:uid="{9EFCF0BC-7EB9-1A4B-98E4-E65486C03A40}"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conflict-and-fragility_1" connectionId="1" xr16:uid="{F9D6220B-D3A6-DB41-8822-EC2BA9305F27}"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reliabilitysheet_1" connectionId="7" xr16:uid="{B4F228A6-DAEF-B54F-AD08-E35A11551DE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0122-8EFF-0F4E-9365-71EF323EE6B7}">
  <dimension ref="A1:Q55"/>
  <sheetViews>
    <sheetView tabSelected="1" workbookViewId="0">
      <selection activeCell="I18" sqref="I18"/>
    </sheetView>
  </sheetViews>
  <sheetFormatPr baseColWidth="10" defaultRowHeight="16" x14ac:dyDescent="0.2"/>
  <sheetData>
    <row r="1" spans="1:17" x14ac:dyDescent="0.2">
      <c r="A1" s="34"/>
      <c r="B1" s="34"/>
      <c r="C1" s="34"/>
      <c r="D1" s="34"/>
      <c r="E1" s="34"/>
      <c r="F1" s="34"/>
      <c r="G1" s="34"/>
      <c r="H1" s="34"/>
      <c r="I1" s="34"/>
      <c r="J1" s="34"/>
      <c r="K1" s="34"/>
      <c r="L1" s="34"/>
      <c r="M1" s="34"/>
      <c r="N1" s="34"/>
      <c r="O1" s="34"/>
      <c r="P1" s="34"/>
      <c r="Q1" s="34"/>
    </row>
    <row r="2" spans="1:17" x14ac:dyDescent="0.2">
      <c r="A2" s="34"/>
      <c r="B2" s="34"/>
      <c r="C2" s="34"/>
      <c r="D2" s="34"/>
      <c r="E2" s="34"/>
      <c r="F2" s="34"/>
      <c r="G2" s="34"/>
      <c r="H2" s="34"/>
      <c r="I2" s="34"/>
      <c r="J2" s="34"/>
      <c r="K2" s="34"/>
      <c r="L2" s="34"/>
      <c r="M2" s="34"/>
      <c r="N2" s="34"/>
      <c r="O2" s="34"/>
      <c r="P2" s="34"/>
      <c r="Q2" s="34"/>
    </row>
    <row r="3" spans="1:17" x14ac:dyDescent="0.2">
      <c r="A3" s="34"/>
      <c r="B3" s="34"/>
      <c r="C3" s="34"/>
      <c r="D3" s="34"/>
      <c r="E3" s="34"/>
      <c r="F3" s="34"/>
      <c r="G3" s="34"/>
      <c r="H3" s="34"/>
      <c r="I3" s="34"/>
      <c r="J3" s="34"/>
      <c r="K3" s="34"/>
      <c r="L3" s="34"/>
      <c r="M3" s="34"/>
      <c r="N3" s="34"/>
      <c r="O3" s="34"/>
      <c r="P3" s="34"/>
      <c r="Q3" s="34"/>
    </row>
    <row r="4" spans="1:17" x14ac:dyDescent="0.2">
      <c r="A4" s="34"/>
      <c r="B4" s="34"/>
      <c r="C4" s="34"/>
      <c r="D4" s="34"/>
      <c r="E4" s="34"/>
      <c r="F4" s="34"/>
      <c r="G4" s="34"/>
      <c r="H4" s="34"/>
      <c r="I4" s="34"/>
      <c r="J4" s="34"/>
      <c r="K4" s="34"/>
      <c r="L4" s="34"/>
      <c r="M4" s="34"/>
      <c r="N4" s="34"/>
      <c r="O4" s="34"/>
      <c r="P4" s="34"/>
      <c r="Q4" s="34"/>
    </row>
    <row r="5" spans="1:17" x14ac:dyDescent="0.2">
      <c r="A5" s="34"/>
      <c r="B5" s="34"/>
      <c r="C5" s="34"/>
      <c r="D5" s="34"/>
      <c r="E5" s="34"/>
      <c r="F5" s="34"/>
      <c r="G5" s="34"/>
      <c r="H5" s="34"/>
      <c r="I5" s="34"/>
      <c r="J5" s="34"/>
      <c r="K5" s="34"/>
      <c r="L5" s="34"/>
      <c r="M5" s="34"/>
      <c r="N5" s="34"/>
      <c r="O5" s="34"/>
      <c r="P5" s="34"/>
      <c r="Q5" s="34"/>
    </row>
    <row r="6" spans="1:17" x14ac:dyDescent="0.2">
      <c r="A6" s="34"/>
      <c r="B6" s="34"/>
      <c r="C6" s="34"/>
      <c r="D6" s="34"/>
      <c r="E6" s="34"/>
      <c r="F6" s="34"/>
      <c r="G6" s="34"/>
      <c r="H6" s="34"/>
      <c r="I6" s="34"/>
      <c r="J6" s="34"/>
      <c r="K6" s="34"/>
      <c r="L6" s="34"/>
      <c r="M6" s="34"/>
      <c r="N6" s="34"/>
      <c r="O6" s="34"/>
      <c r="P6" s="34"/>
      <c r="Q6" s="34"/>
    </row>
    <row r="7" spans="1:17" x14ac:dyDescent="0.2">
      <c r="A7" s="34"/>
      <c r="B7" s="34"/>
      <c r="C7" s="34"/>
      <c r="D7" s="34"/>
      <c r="E7" s="34"/>
      <c r="F7" s="34"/>
      <c r="G7" s="34"/>
      <c r="H7" s="34"/>
      <c r="I7" s="34"/>
      <c r="J7" s="34"/>
      <c r="K7" s="34"/>
      <c r="L7" s="34"/>
      <c r="M7" s="34"/>
      <c r="N7" s="34"/>
      <c r="O7" s="34"/>
      <c r="P7" s="34"/>
      <c r="Q7" s="34"/>
    </row>
    <row r="8" spans="1:17" x14ac:dyDescent="0.2">
      <c r="A8" s="34"/>
      <c r="B8" s="34"/>
      <c r="C8" s="34"/>
      <c r="D8" s="34"/>
      <c r="E8" s="34"/>
      <c r="F8" s="34"/>
      <c r="G8" s="34"/>
      <c r="H8" s="34"/>
      <c r="I8" s="34"/>
      <c r="J8" s="34"/>
      <c r="K8" s="34"/>
      <c r="L8" s="34"/>
      <c r="M8" s="34"/>
      <c r="N8" s="34"/>
      <c r="O8" s="34"/>
      <c r="P8" s="34"/>
      <c r="Q8" s="34"/>
    </row>
    <row r="9" spans="1:17" x14ac:dyDescent="0.2">
      <c r="A9" s="34"/>
      <c r="B9" s="34"/>
      <c r="C9" s="34"/>
      <c r="D9" s="34"/>
      <c r="E9" s="34"/>
      <c r="F9" s="34"/>
      <c r="G9" s="34"/>
      <c r="H9" s="34"/>
      <c r="I9" s="34"/>
      <c r="J9" s="34"/>
      <c r="K9" s="34"/>
      <c r="L9" s="34"/>
      <c r="M9" s="34"/>
      <c r="N9" s="34"/>
      <c r="O9" s="34"/>
      <c r="P9" s="34"/>
      <c r="Q9" s="34"/>
    </row>
    <row r="10" spans="1:17" x14ac:dyDescent="0.2">
      <c r="A10" s="34"/>
      <c r="B10" s="34"/>
      <c r="C10" s="34"/>
      <c r="D10" s="34"/>
      <c r="E10" s="34"/>
      <c r="F10" s="34"/>
      <c r="G10" s="34"/>
      <c r="H10" s="34"/>
      <c r="I10" s="34"/>
      <c r="J10" s="34"/>
      <c r="K10" s="34"/>
      <c r="L10" s="34"/>
      <c r="M10" s="34"/>
      <c r="N10" s="34"/>
      <c r="O10" s="34"/>
      <c r="P10" s="34"/>
      <c r="Q10" s="34"/>
    </row>
    <row r="11" spans="1:17" x14ac:dyDescent="0.2">
      <c r="A11" s="34"/>
      <c r="B11" s="34"/>
      <c r="C11" s="34"/>
      <c r="D11" s="34"/>
      <c r="E11" s="34"/>
      <c r="F11" s="34"/>
      <c r="G11" s="34"/>
      <c r="H11" s="34"/>
      <c r="I11" s="34"/>
      <c r="J11" s="34"/>
      <c r="K11" s="34"/>
      <c r="L11" s="34"/>
      <c r="M11" s="34"/>
      <c r="N11" s="34"/>
      <c r="O11" s="34"/>
      <c r="P11" s="34"/>
      <c r="Q11" s="34"/>
    </row>
    <row r="12" spans="1:17" x14ac:dyDescent="0.2">
      <c r="A12" s="34"/>
      <c r="B12" s="34"/>
      <c r="C12" s="34"/>
      <c r="D12" s="34"/>
      <c r="E12" s="34"/>
      <c r="F12" s="34"/>
      <c r="G12" s="34"/>
      <c r="H12" s="34"/>
      <c r="I12" s="34"/>
      <c r="J12" s="34"/>
      <c r="K12" s="34"/>
      <c r="L12" s="34"/>
      <c r="M12" s="34"/>
      <c r="N12" s="34"/>
      <c r="O12" s="34"/>
      <c r="P12" s="34"/>
      <c r="Q12" s="34"/>
    </row>
    <row r="13" spans="1:17" x14ac:dyDescent="0.2">
      <c r="A13" s="34"/>
      <c r="B13" s="34"/>
      <c r="C13" s="34"/>
      <c r="D13" s="34"/>
      <c r="E13" s="34"/>
      <c r="F13" s="34"/>
      <c r="G13" s="34"/>
      <c r="H13" s="34"/>
      <c r="I13" s="34"/>
      <c r="J13" s="34"/>
      <c r="K13" s="34"/>
      <c r="L13" s="34"/>
      <c r="M13" s="34"/>
      <c r="N13" s="34"/>
      <c r="O13" s="34"/>
      <c r="P13" s="34"/>
      <c r="Q13" s="34"/>
    </row>
    <row r="14" spans="1:17" x14ac:dyDescent="0.2">
      <c r="A14" s="34"/>
      <c r="B14" s="34"/>
      <c r="C14" s="34"/>
      <c r="D14" s="34"/>
      <c r="E14" s="34"/>
      <c r="F14" s="34"/>
      <c r="G14" s="34"/>
      <c r="H14" s="34"/>
      <c r="I14" s="34"/>
      <c r="J14" s="34"/>
      <c r="K14" s="34"/>
      <c r="L14" s="34"/>
      <c r="M14" s="34"/>
      <c r="N14" s="34"/>
      <c r="O14" s="34"/>
      <c r="P14" s="34"/>
      <c r="Q14" s="34"/>
    </row>
    <row r="15" spans="1:17" x14ac:dyDescent="0.2">
      <c r="A15" s="34"/>
      <c r="B15" s="34"/>
      <c r="C15" s="34"/>
      <c r="D15" s="34"/>
      <c r="E15" s="34"/>
      <c r="F15" s="34"/>
      <c r="G15" s="34"/>
      <c r="H15" s="34"/>
      <c r="I15" s="34"/>
      <c r="J15" s="34"/>
      <c r="K15" s="34"/>
      <c r="L15" s="34"/>
      <c r="M15" s="34"/>
      <c r="N15" s="34"/>
      <c r="O15" s="34"/>
      <c r="P15" s="34"/>
      <c r="Q15" s="34"/>
    </row>
    <row r="16" spans="1:17" x14ac:dyDescent="0.2">
      <c r="A16" s="34"/>
      <c r="B16" s="34"/>
      <c r="C16" s="34"/>
      <c r="D16" s="34"/>
      <c r="E16" s="34"/>
      <c r="F16" s="34"/>
      <c r="G16" s="34"/>
      <c r="H16" s="34"/>
      <c r="I16" s="34"/>
      <c r="J16" s="34"/>
      <c r="K16" s="34"/>
      <c r="L16" s="34"/>
      <c r="M16" s="34"/>
      <c r="N16" s="34"/>
      <c r="O16" s="34"/>
      <c r="P16" s="34"/>
      <c r="Q16" s="34"/>
    </row>
    <row r="17" spans="1:17" x14ac:dyDescent="0.2">
      <c r="A17" s="34"/>
      <c r="B17" s="34"/>
      <c r="C17" s="34"/>
      <c r="D17" s="34"/>
      <c r="E17" s="34"/>
      <c r="F17" s="34"/>
      <c r="G17" s="34"/>
      <c r="H17" s="34"/>
      <c r="I17" s="34"/>
      <c r="J17" s="34"/>
      <c r="K17" s="34"/>
      <c r="L17" s="34"/>
      <c r="M17" s="34"/>
      <c r="N17" s="34"/>
      <c r="O17" s="34"/>
      <c r="P17" s="34"/>
      <c r="Q17" s="34"/>
    </row>
    <row r="18" spans="1:17" x14ac:dyDescent="0.2">
      <c r="A18" s="34"/>
      <c r="B18" s="34"/>
      <c r="C18" s="34"/>
      <c r="D18" s="34"/>
      <c r="E18" s="34"/>
      <c r="F18" s="34"/>
      <c r="G18" s="34"/>
      <c r="H18" s="34"/>
      <c r="I18" s="34"/>
      <c r="J18" s="34"/>
      <c r="K18" s="34"/>
      <c r="L18" s="34"/>
      <c r="M18" s="34"/>
      <c r="N18" s="34"/>
      <c r="O18" s="34"/>
      <c r="P18" s="34"/>
      <c r="Q18" s="34"/>
    </row>
    <row r="19" spans="1:17" x14ac:dyDescent="0.2">
      <c r="A19" s="34"/>
      <c r="B19" s="34"/>
      <c r="C19" s="34"/>
      <c r="D19" s="34"/>
      <c r="E19" s="34"/>
      <c r="F19" s="34"/>
      <c r="G19" s="34"/>
      <c r="H19" s="34"/>
      <c r="I19" s="34"/>
      <c r="J19" s="34"/>
      <c r="K19" s="34"/>
      <c r="L19" s="34"/>
      <c r="M19" s="34"/>
      <c r="N19" s="34"/>
      <c r="O19" s="34"/>
      <c r="P19" s="34"/>
      <c r="Q19" s="34"/>
    </row>
    <row r="20" spans="1:17" x14ac:dyDescent="0.2">
      <c r="A20" s="34"/>
      <c r="B20" s="34"/>
      <c r="C20" s="34"/>
      <c r="D20" s="34"/>
      <c r="E20" s="34"/>
      <c r="F20" s="34"/>
      <c r="G20" s="34"/>
      <c r="H20" s="34"/>
      <c r="I20" s="34"/>
      <c r="J20" s="34"/>
      <c r="K20" s="34"/>
      <c r="L20" s="34"/>
      <c r="M20" s="34"/>
      <c r="N20" s="34"/>
      <c r="O20" s="34"/>
      <c r="P20" s="34"/>
      <c r="Q20" s="34"/>
    </row>
    <row r="21" spans="1:17" x14ac:dyDescent="0.2">
      <c r="A21" s="34"/>
      <c r="B21" s="34"/>
      <c r="C21" s="34"/>
      <c r="D21" s="34"/>
      <c r="E21" s="34"/>
      <c r="F21" s="34"/>
      <c r="G21" s="34"/>
      <c r="H21" s="34"/>
      <c r="I21" s="34"/>
      <c r="J21" s="34"/>
      <c r="K21" s="34"/>
      <c r="L21" s="34"/>
      <c r="M21" s="34"/>
      <c r="N21" s="34"/>
      <c r="O21" s="34"/>
      <c r="P21" s="34"/>
      <c r="Q21" s="34"/>
    </row>
    <row r="22" spans="1:17" x14ac:dyDescent="0.2">
      <c r="A22" s="34"/>
      <c r="B22" s="34"/>
      <c r="C22" s="34"/>
      <c r="D22" s="34"/>
      <c r="E22" s="34"/>
      <c r="F22" s="34"/>
      <c r="G22" s="34"/>
      <c r="H22" s="34"/>
      <c r="I22" s="34"/>
      <c r="J22" s="34"/>
      <c r="K22" s="34"/>
      <c r="L22" s="34"/>
      <c r="M22" s="34"/>
      <c r="N22" s="34"/>
      <c r="O22" s="34"/>
      <c r="P22" s="34"/>
      <c r="Q22" s="34"/>
    </row>
    <row r="23" spans="1:17" x14ac:dyDescent="0.2">
      <c r="A23" s="34"/>
      <c r="B23" s="34"/>
      <c r="C23" s="34"/>
      <c r="D23" s="34"/>
      <c r="E23" s="34"/>
      <c r="F23" s="34"/>
      <c r="G23" s="34"/>
      <c r="H23" s="34"/>
      <c r="I23" s="34"/>
      <c r="J23" s="34"/>
      <c r="K23" s="34"/>
      <c r="L23" s="34"/>
      <c r="M23" s="34"/>
      <c r="N23" s="34"/>
      <c r="O23" s="34"/>
      <c r="P23" s="34"/>
      <c r="Q23" s="34"/>
    </row>
    <row r="24" spans="1:17" x14ac:dyDescent="0.2">
      <c r="A24" s="34"/>
      <c r="B24" s="34"/>
      <c r="C24" s="34"/>
      <c r="D24" s="34"/>
      <c r="E24" s="34"/>
      <c r="F24" s="34"/>
      <c r="G24" s="34"/>
      <c r="H24" s="34"/>
      <c r="I24" s="34"/>
      <c r="J24" s="34"/>
      <c r="K24" s="34"/>
      <c r="L24" s="34"/>
      <c r="M24" s="34"/>
      <c r="N24" s="34"/>
      <c r="O24" s="34"/>
      <c r="P24" s="34"/>
      <c r="Q24" s="34"/>
    </row>
    <row r="25" spans="1:17" x14ac:dyDescent="0.2">
      <c r="A25" s="34"/>
      <c r="B25" s="34"/>
      <c r="C25" s="34"/>
      <c r="D25" s="34"/>
      <c r="E25" s="34"/>
      <c r="F25" s="34"/>
      <c r="G25" s="34"/>
      <c r="H25" s="34"/>
      <c r="I25" s="34"/>
      <c r="J25" s="34"/>
      <c r="K25" s="34"/>
      <c r="L25" s="34"/>
      <c r="M25" s="34"/>
      <c r="N25" s="34"/>
      <c r="O25" s="34"/>
      <c r="P25" s="34"/>
      <c r="Q25" s="34"/>
    </row>
    <row r="26" spans="1:17" x14ac:dyDescent="0.2">
      <c r="A26" s="34"/>
      <c r="B26" s="34"/>
      <c r="C26" s="34"/>
      <c r="D26" s="34"/>
      <c r="E26" s="34"/>
      <c r="F26" s="34"/>
      <c r="G26" s="34"/>
      <c r="H26" s="34"/>
      <c r="I26" s="34"/>
      <c r="J26" s="34"/>
      <c r="K26" s="34"/>
      <c r="L26" s="34"/>
      <c r="M26" s="34"/>
      <c r="N26" s="34"/>
      <c r="O26" s="34"/>
      <c r="P26" s="34"/>
      <c r="Q26" s="34"/>
    </row>
    <row r="27" spans="1:17" x14ac:dyDescent="0.2">
      <c r="A27" s="34"/>
      <c r="B27" s="34"/>
      <c r="C27" s="34"/>
      <c r="D27" s="34"/>
      <c r="E27" s="34"/>
      <c r="F27" s="34"/>
      <c r="G27" s="34"/>
      <c r="H27" s="34"/>
      <c r="I27" s="34"/>
      <c r="J27" s="34"/>
      <c r="K27" s="34"/>
      <c r="L27" s="34"/>
      <c r="M27" s="34"/>
      <c r="N27" s="34"/>
      <c r="O27" s="34"/>
      <c r="P27" s="34"/>
      <c r="Q27" s="34"/>
    </row>
    <row r="28" spans="1:17" x14ac:dyDescent="0.2">
      <c r="A28" s="34"/>
      <c r="B28" s="34"/>
      <c r="C28" s="34"/>
      <c r="D28" s="34"/>
      <c r="E28" s="34"/>
      <c r="F28" s="34"/>
      <c r="G28" s="34"/>
      <c r="H28" s="34"/>
      <c r="I28" s="34"/>
      <c r="J28" s="34"/>
      <c r="K28" s="34"/>
      <c r="L28" s="34"/>
      <c r="M28" s="34"/>
      <c r="N28" s="34"/>
      <c r="O28" s="34"/>
      <c r="P28" s="34"/>
      <c r="Q28" s="34"/>
    </row>
    <row r="29" spans="1:17" x14ac:dyDescent="0.2">
      <c r="A29" s="34"/>
      <c r="B29" s="34"/>
      <c r="C29" s="34"/>
      <c r="D29" s="34"/>
      <c r="E29" s="34"/>
      <c r="F29" s="34"/>
      <c r="G29" s="34"/>
      <c r="H29" s="34"/>
      <c r="I29" s="34"/>
      <c r="J29" s="34"/>
      <c r="K29" s="34"/>
      <c r="L29" s="34"/>
      <c r="M29" s="34"/>
      <c r="N29" s="34"/>
      <c r="O29" s="34"/>
      <c r="P29" s="34"/>
      <c r="Q29" s="34"/>
    </row>
    <row r="30" spans="1:17" x14ac:dyDescent="0.2">
      <c r="A30" s="34"/>
      <c r="B30" s="34"/>
      <c r="C30" s="34"/>
      <c r="D30" s="34"/>
      <c r="E30" s="34"/>
      <c r="F30" s="34"/>
      <c r="G30" s="34"/>
      <c r="H30" s="34"/>
      <c r="I30" s="34"/>
      <c r="J30" s="34"/>
      <c r="K30" s="34"/>
      <c r="L30" s="34"/>
      <c r="M30" s="34"/>
      <c r="N30" s="34"/>
      <c r="O30" s="34"/>
      <c r="P30" s="34"/>
      <c r="Q30" s="34"/>
    </row>
    <row r="31" spans="1:17" x14ac:dyDescent="0.2">
      <c r="A31" s="34"/>
      <c r="B31" s="34"/>
      <c r="C31" s="34"/>
      <c r="D31" s="34"/>
      <c r="E31" s="34"/>
      <c r="F31" s="34"/>
      <c r="G31" s="34"/>
      <c r="H31" s="34"/>
      <c r="I31" s="34"/>
      <c r="J31" s="34"/>
      <c r="K31" s="34"/>
      <c r="L31" s="34"/>
      <c r="M31" s="34"/>
      <c r="N31" s="34"/>
      <c r="O31" s="34"/>
      <c r="P31" s="34"/>
      <c r="Q31" s="34"/>
    </row>
    <row r="32" spans="1:17" x14ac:dyDescent="0.2">
      <c r="A32" s="34"/>
      <c r="B32" s="34"/>
      <c r="C32" s="34"/>
      <c r="D32" s="34"/>
      <c r="E32" s="34"/>
      <c r="F32" s="34"/>
      <c r="G32" s="34"/>
      <c r="H32" s="34"/>
      <c r="I32" s="34"/>
      <c r="J32" s="34"/>
      <c r="K32" s="34"/>
      <c r="L32" s="34"/>
      <c r="M32" s="34"/>
      <c r="N32" s="34"/>
      <c r="O32" s="34"/>
      <c r="P32" s="34"/>
      <c r="Q32" s="34"/>
    </row>
    <row r="33" spans="1:17" x14ac:dyDescent="0.2">
      <c r="A33" s="34"/>
      <c r="B33" s="34"/>
      <c r="C33" s="34"/>
      <c r="D33" s="34"/>
      <c r="E33" s="34"/>
      <c r="F33" s="34"/>
      <c r="G33" s="34"/>
      <c r="H33" s="34"/>
      <c r="I33" s="34"/>
      <c r="J33" s="34"/>
      <c r="K33" s="34"/>
      <c r="L33" s="34"/>
      <c r="M33" s="34"/>
      <c r="N33" s="34"/>
      <c r="O33" s="34"/>
      <c r="P33" s="34"/>
      <c r="Q33" s="34"/>
    </row>
    <row r="34" spans="1:17" x14ac:dyDescent="0.2">
      <c r="A34" s="34"/>
      <c r="B34" s="34"/>
      <c r="C34" s="34"/>
      <c r="D34" s="34"/>
      <c r="E34" s="34"/>
      <c r="F34" s="34"/>
      <c r="G34" s="34"/>
      <c r="H34" s="34"/>
      <c r="I34" s="34"/>
      <c r="J34" s="34"/>
      <c r="K34" s="34"/>
      <c r="L34" s="34"/>
      <c r="M34" s="34"/>
      <c r="N34" s="34"/>
      <c r="O34" s="34"/>
      <c r="P34" s="34"/>
      <c r="Q34" s="34"/>
    </row>
    <row r="35" spans="1:17" x14ac:dyDescent="0.2">
      <c r="A35" s="34"/>
      <c r="B35" s="34"/>
      <c r="C35" s="34"/>
      <c r="D35" s="34"/>
      <c r="E35" s="34"/>
      <c r="F35" s="34"/>
      <c r="G35" s="34"/>
      <c r="H35" s="34"/>
      <c r="I35" s="34"/>
      <c r="J35" s="34"/>
      <c r="K35" s="34"/>
      <c r="L35" s="34"/>
      <c r="M35" s="34"/>
      <c r="N35" s="34"/>
      <c r="O35" s="34"/>
      <c r="P35" s="34"/>
      <c r="Q35" s="34"/>
    </row>
    <row r="36" spans="1:17" x14ac:dyDescent="0.2">
      <c r="A36" s="34"/>
      <c r="B36" s="34"/>
      <c r="C36" s="34"/>
      <c r="D36" s="34"/>
      <c r="E36" s="34"/>
      <c r="F36" s="34"/>
      <c r="G36" s="34"/>
      <c r="H36" s="34"/>
      <c r="I36" s="34"/>
      <c r="J36" s="34"/>
      <c r="K36" s="34"/>
      <c r="L36" s="34"/>
      <c r="M36" s="34"/>
      <c r="N36" s="34"/>
      <c r="O36" s="34"/>
      <c r="P36" s="34"/>
      <c r="Q36" s="34"/>
    </row>
    <row r="37" spans="1:17" x14ac:dyDescent="0.2">
      <c r="A37" s="34"/>
      <c r="B37" s="34"/>
      <c r="C37" s="34"/>
      <c r="D37" s="34"/>
      <c r="E37" s="34"/>
      <c r="F37" s="34"/>
      <c r="G37" s="34"/>
      <c r="H37" s="34"/>
      <c r="I37" s="34"/>
      <c r="J37" s="34"/>
      <c r="K37" s="34"/>
      <c r="L37" s="34"/>
      <c r="M37" s="34"/>
      <c r="N37" s="34"/>
      <c r="O37" s="34"/>
      <c r="P37" s="34"/>
      <c r="Q37" s="34"/>
    </row>
    <row r="38" spans="1:17" x14ac:dyDescent="0.2">
      <c r="A38" s="34"/>
      <c r="B38" s="34"/>
      <c r="C38" s="34"/>
      <c r="D38" s="34"/>
      <c r="E38" s="34"/>
      <c r="F38" s="34"/>
      <c r="G38" s="34"/>
      <c r="H38" s="34"/>
      <c r="I38" s="34"/>
      <c r="J38" s="34"/>
      <c r="K38" s="34"/>
      <c r="L38" s="34"/>
      <c r="M38" s="34"/>
      <c r="N38" s="34"/>
      <c r="O38" s="34"/>
      <c r="P38" s="34"/>
      <c r="Q38" s="34"/>
    </row>
    <row r="39" spans="1:17" x14ac:dyDescent="0.2">
      <c r="A39" s="34"/>
      <c r="B39" s="34"/>
      <c r="C39" s="34"/>
      <c r="D39" s="34"/>
      <c r="E39" s="34"/>
      <c r="F39" s="34"/>
      <c r="G39" s="34"/>
      <c r="H39" s="34"/>
      <c r="I39" s="34"/>
      <c r="J39" s="34"/>
      <c r="K39" s="34"/>
      <c r="L39" s="34"/>
      <c r="M39" s="34"/>
      <c r="N39" s="34"/>
      <c r="O39" s="34"/>
      <c r="P39" s="34"/>
      <c r="Q39" s="34"/>
    </row>
    <row r="40" spans="1:17" x14ac:dyDescent="0.2">
      <c r="A40" s="34"/>
      <c r="B40" s="34"/>
      <c r="C40" s="34"/>
      <c r="D40" s="34"/>
      <c r="E40" s="34"/>
      <c r="F40" s="34"/>
      <c r="G40" s="34"/>
      <c r="H40" s="34"/>
      <c r="I40" s="34"/>
      <c r="J40" s="34"/>
      <c r="K40" s="34"/>
      <c r="L40" s="34"/>
      <c r="M40" s="34"/>
      <c r="N40" s="34"/>
      <c r="O40" s="34"/>
      <c r="P40" s="34"/>
      <c r="Q40" s="34"/>
    </row>
    <row r="41" spans="1:17" x14ac:dyDescent="0.2">
      <c r="A41" s="34"/>
      <c r="B41" s="34"/>
      <c r="C41" s="34"/>
      <c r="D41" s="34"/>
      <c r="E41" s="34"/>
      <c r="F41" s="34"/>
      <c r="G41" s="34"/>
      <c r="H41" s="34"/>
      <c r="I41" s="34"/>
      <c r="J41" s="34"/>
      <c r="K41" s="34"/>
      <c r="L41" s="34"/>
      <c r="M41" s="34"/>
      <c r="N41" s="34"/>
      <c r="O41" s="34"/>
      <c r="P41" s="34"/>
      <c r="Q41" s="34"/>
    </row>
    <row r="42" spans="1:17" x14ac:dyDescent="0.2">
      <c r="A42" s="34"/>
      <c r="B42" s="34"/>
      <c r="C42" s="34"/>
      <c r="D42" s="34"/>
      <c r="E42" s="34"/>
      <c r="F42" s="34"/>
      <c r="G42" s="34"/>
      <c r="H42" s="34"/>
      <c r="I42" s="34"/>
      <c r="J42" s="34"/>
      <c r="K42" s="34"/>
      <c r="L42" s="34"/>
      <c r="M42" s="34"/>
      <c r="N42" s="34"/>
      <c r="O42" s="34"/>
      <c r="P42" s="34"/>
      <c r="Q42" s="34"/>
    </row>
    <row r="43" spans="1:17" x14ac:dyDescent="0.2">
      <c r="A43" s="34"/>
      <c r="B43" s="34"/>
      <c r="C43" s="34"/>
      <c r="D43" s="34"/>
      <c r="E43" s="34"/>
      <c r="F43" s="34"/>
      <c r="G43" s="34"/>
      <c r="H43" s="34"/>
      <c r="I43" s="34"/>
      <c r="J43" s="34"/>
      <c r="K43" s="34"/>
      <c r="L43" s="34"/>
      <c r="M43" s="34"/>
      <c r="N43" s="34"/>
      <c r="O43" s="34"/>
      <c r="P43" s="34"/>
      <c r="Q43" s="34"/>
    </row>
    <row r="44" spans="1:17" x14ac:dyDescent="0.2">
      <c r="A44" s="34"/>
      <c r="B44" s="34"/>
      <c r="C44" s="34"/>
      <c r="D44" s="34"/>
      <c r="E44" s="34"/>
      <c r="F44" s="34"/>
      <c r="G44" s="34"/>
      <c r="H44" s="34"/>
      <c r="I44" s="34"/>
      <c r="J44" s="34"/>
      <c r="K44" s="34"/>
      <c r="L44" s="34"/>
      <c r="M44" s="34"/>
      <c r="N44" s="34"/>
      <c r="O44" s="34"/>
      <c r="P44" s="34"/>
      <c r="Q44" s="34"/>
    </row>
    <row r="45" spans="1:17" x14ac:dyDescent="0.2">
      <c r="A45" s="34"/>
      <c r="B45" s="34"/>
      <c r="C45" s="34"/>
      <c r="D45" s="34"/>
      <c r="E45" s="34"/>
      <c r="F45" s="34"/>
      <c r="G45" s="34"/>
      <c r="H45" s="34"/>
      <c r="I45" s="34"/>
      <c r="J45" s="34"/>
      <c r="K45" s="34"/>
      <c r="L45" s="34"/>
      <c r="M45" s="34"/>
      <c r="N45" s="34"/>
      <c r="O45" s="34"/>
      <c r="P45" s="34"/>
      <c r="Q45" s="34"/>
    </row>
    <row r="46" spans="1:17" x14ac:dyDescent="0.2">
      <c r="A46" s="34"/>
      <c r="B46" s="34"/>
      <c r="C46" s="34"/>
      <c r="D46" s="34"/>
      <c r="E46" s="34"/>
      <c r="F46" s="34"/>
      <c r="G46" s="34"/>
      <c r="H46" s="34"/>
      <c r="I46" s="34"/>
      <c r="J46" s="34"/>
      <c r="K46" s="34"/>
      <c r="L46" s="34"/>
      <c r="M46" s="34"/>
      <c r="N46" s="34"/>
      <c r="O46" s="34"/>
      <c r="P46" s="34"/>
      <c r="Q46" s="34"/>
    </row>
    <row r="47" spans="1:17" x14ac:dyDescent="0.2">
      <c r="A47" s="34"/>
      <c r="B47" s="34"/>
      <c r="C47" s="34"/>
      <c r="D47" s="34"/>
      <c r="E47" s="34"/>
      <c r="F47" s="34"/>
      <c r="G47" s="34"/>
      <c r="H47" s="34"/>
      <c r="I47" s="34"/>
      <c r="J47" s="34"/>
      <c r="K47" s="34"/>
      <c r="L47" s="34"/>
      <c r="M47" s="34"/>
      <c r="N47" s="34"/>
      <c r="O47" s="34"/>
      <c r="P47" s="34"/>
      <c r="Q47" s="34"/>
    </row>
    <row r="48" spans="1:17" x14ac:dyDescent="0.2">
      <c r="A48" s="34"/>
      <c r="B48" s="34"/>
      <c r="C48" s="34"/>
      <c r="D48" s="34"/>
      <c r="E48" s="34"/>
      <c r="F48" s="34"/>
      <c r="G48" s="34"/>
      <c r="H48" s="34"/>
      <c r="I48" s="34"/>
      <c r="J48" s="34"/>
      <c r="K48" s="34"/>
      <c r="L48" s="34"/>
      <c r="M48" s="34"/>
      <c r="N48" s="34"/>
      <c r="O48" s="34"/>
      <c r="P48" s="34"/>
      <c r="Q48" s="34"/>
    </row>
    <row r="49" spans="1:17" x14ac:dyDescent="0.2">
      <c r="A49" s="34"/>
      <c r="B49" s="34"/>
      <c r="C49" s="34"/>
      <c r="D49" s="34"/>
      <c r="E49" s="34"/>
      <c r="F49" s="34"/>
      <c r="G49" s="34"/>
      <c r="H49" s="34"/>
      <c r="I49" s="34"/>
      <c r="J49" s="34"/>
      <c r="K49" s="34"/>
      <c r="L49" s="34"/>
      <c r="M49" s="34"/>
      <c r="N49" s="34"/>
      <c r="O49" s="34"/>
      <c r="P49" s="34"/>
      <c r="Q49" s="34"/>
    </row>
    <row r="50" spans="1:17" x14ac:dyDescent="0.2">
      <c r="A50" s="34"/>
      <c r="B50" s="34"/>
      <c r="C50" s="34"/>
      <c r="D50" s="34"/>
      <c r="E50" s="34"/>
      <c r="F50" s="34"/>
      <c r="G50" s="34"/>
      <c r="H50" s="34"/>
      <c r="I50" s="34"/>
      <c r="J50" s="34"/>
      <c r="K50" s="34"/>
      <c r="L50" s="34"/>
      <c r="M50" s="34"/>
      <c r="N50" s="34"/>
      <c r="O50" s="34"/>
      <c r="P50" s="34"/>
      <c r="Q50" s="34"/>
    </row>
    <row r="51" spans="1:17" x14ac:dyDescent="0.2">
      <c r="A51" s="34"/>
      <c r="B51" s="34"/>
      <c r="C51" s="34"/>
      <c r="D51" s="34"/>
      <c r="E51" s="34"/>
      <c r="F51" s="34"/>
      <c r="G51" s="34"/>
      <c r="H51" s="34"/>
      <c r="I51" s="34"/>
      <c r="J51" s="34"/>
      <c r="K51" s="34"/>
      <c r="L51" s="34"/>
      <c r="M51" s="34"/>
      <c r="N51" s="34"/>
      <c r="O51" s="34"/>
      <c r="P51" s="34"/>
      <c r="Q51" s="34"/>
    </row>
    <row r="52" spans="1:17" x14ac:dyDescent="0.2">
      <c r="A52" s="34"/>
      <c r="B52" s="34"/>
      <c r="C52" s="34"/>
      <c r="D52" s="34"/>
      <c r="E52" s="34"/>
      <c r="F52" s="34"/>
      <c r="G52" s="34"/>
      <c r="H52" s="34"/>
      <c r="I52" s="34"/>
      <c r="J52" s="34"/>
      <c r="K52" s="34"/>
      <c r="L52" s="34"/>
      <c r="M52" s="34"/>
      <c r="N52" s="34"/>
      <c r="O52" s="34"/>
      <c r="P52" s="34"/>
      <c r="Q52" s="34"/>
    </row>
    <row r="53" spans="1:17" x14ac:dyDescent="0.2">
      <c r="A53" s="34"/>
      <c r="B53" s="34"/>
      <c r="C53" s="34"/>
      <c r="D53" s="34"/>
      <c r="E53" s="34"/>
      <c r="F53" s="34"/>
      <c r="G53" s="34"/>
      <c r="H53" s="34"/>
      <c r="I53" s="34"/>
      <c r="J53" s="34"/>
      <c r="K53" s="34"/>
      <c r="L53" s="34"/>
      <c r="M53" s="34"/>
      <c r="N53" s="34"/>
      <c r="O53" s="34"/>
      <c r="P53" s="34"/>
      <c r="Q53" s="34"/>
    </row>
    <row r="54" spans="1:17" x14ac:dyDescent="0.2">
      <c r="A54" s="34"/>
      <c r="B54" s="34"/>
      <c r="C54" s="34"/>
      <c r="D54" s="34"/>
      <c r="E54" s="34"/>
      <c r="F54" s="34"/>
      <c r="G54" s="34"/>
      <c r="H54" s="34"/>
      <c r="I54" s="34"/>
      <c r="J54" s="34"/>
      <c r="K54" s="34"/>
      <c r="L54" s="34"/>
      <c r="M54" s="34"/>
      <c r="N54" s="34"/>
      <c r="O54" s="34"/>
      <c r="P54" s="34"/>
      <c r="Q54" s="34"/>
    </row>
    <row r="55" spans="1:17" x14ac:dyDescent="0.2">
      <c r="A55" s="34"/>
      <c r="B55" s="34"/>
      <c r="C55" s="34"/>
      <c r="D55" s="34"/>
      <c r="E55" s="34"/>
      <c r="F55" s="34"/>
      <c r="G55" s="34"/>
      <c r="H55" s="34"/>
      <c r="I55" s="34"/>
      <c r="J55" s="34"/>
      <c r="K55" s="34"/>
      <c r="L55" s="34"/>
      <c r="M55" s="34"/>
      <c r="N55" s="34"/>
      <c r="O55" s="34"/>
      <c r="P55" s="34"/>
      <c r="Q55" s="3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A128E-9EDB-2A4C-A8B7-C5D2F2FA300F}">
  <dimension ref="A2:HI277"/>
  <sheetViews>
    <sheetView workbookViewId="0">
      <selection activeCell="B12" sqref="B12:F12"/>
    </sheetView>
  </sheetViews>
  <sheetFormatPr baseColWidth="10" defaultColWidth="8.7109375" defaultRowHeight="16" x14ac:dyDescent="0.2"/>
  <cols>
    <col min="1" max="1" width="4.42578125" style="63" customWidth="1"/>
    <col min="2" max="2" width="22.5703125" style="28" customWidth="1"/>
    <col min="3" max="3" width="8.7109375" style="28" customWidth="1"/>
    <col min="4" max="4" width="8.28515625" style="51" customWidth="1"/>
    <col min="5" max="5" width="8.7109375" style="29" customWidth="1"/>
    <col min="6" max="6" width="2.7109375" style="30" customWidth="1"/>
    <col min="7" max="7" width="8.7109375" style="29" customWidth="1"/>
    <col min="8" max="8" width="4.85546875" style="29" customWidth="1"/>
    <col min="9" max="9" width="2.7109375" style="27" customWidth="1"/>
    <col min="10" max="10" width="9.7109375" style="27" customWidth="1"/>
    <col min="11" max="11" width="9.7109375" style="51" customWidth="1"/>
    <col min="12" max="15" width="9.7109375" style="30" customWidth="1"/>
    <col min="16" max="16" width="2.7109375" style="30" customWidth="1"/>
    <col min="17" max="17" width="9.7109375" style="30" customWidth="1"/>
    <col min="18" max="18" width="9.7109375" style="55" customWidth="1"/>
    <col min="19" max="19" width="9.140625" style="30" customWidth="1"/>
    <col min="20" max="20" width="15.28515625" style="30" customWidth="1"/>
    <col min="21" max="24" width="10.140625" style="30" customWidth="1"/>
    <col min="25" max="25" width="10.140625" style="55" customWidth="1"/>
    <col min="26" max="31" width="10.140625" style="29" customWidth="1"/>
    <col min="32" max="32" width="10.140625" style="51" customWidth="1"/>
    <col min="33" max="35" width="10.140625" style="27" customWidth="1"/>
    <col min="36" max="46" width="12.140625" style="27" bestFit="1" customWidth="1"/>
    <col min="47" max="47" width="21.140625" style="27" bestFit="1" customWidth="1"/>
    <col min="48" max="49" width="12.140625" style="27" bestFit="1" customWidth="1"/>
    <col min="50" max="50" width="17" style="27" bestFit="1" customWidth="1"/>
    <col min="51" max="51" width="12.140625" style="27" bestFit="1" customWidth="1"/>
    <col min="52" max="52" width="12" style="27" bestFit="1" customWidth="1"/>
    <col min="53" max="53" width="7.42578125" style="27" bestFit="1" customWidth="1"/>
    <col min="54" max="57" width="12.140625" style="27" bestFit="1" customWidth="1"/>
    <col min="58" max="58" width="21.28515625" style="27" bestFit="1" customWidth="1"/>
    <col min="59" max="60" width="5.28515625" style="27" bestFit="1" customWidth="1"/>
    <col min="61" max="64" width="12.140625" style="27" bestFit="1" customWidth="1"/>
    <col min="65" max="65" width="9.28515625" style="27" bestFit="1" customWidth="1"/>
    <col min="66" max="70" width="12.140625" style="27" bestFit="1" customWidth="1"/>
    <col min="71" max="71" width="13.7109375" style="27" bestFit="1" customWidth="1"/>
    <col min="72" max="72" width="11.140625" style="27" bestFit="1" customWidth="1"/>
    <col min="73" max="74" width="12.140625" style="27" bestFit="1" customWidth="1"/>
    <col min="75" max="75" width="17.5703125" style="27" bestFit="1" customWidth="1"/>
    <col min="76" max="78" width="12.140625" style="27" bestFit="1" customWidth="1"/>
    <col min="79" max="79" width="15.7109375" style="27" bestFit="1" customWidth="1"/>
    <col min="80" max="85" width="12.140625" style="27" bestFit="1" customWidth="1"/>
    <col min="86" max="86" width="6.85546875" style="27" bestFit="1" customWidth="1"/>
    <col min="87" max="87" width="6.42578125" style="27" bestFit="1" customWidth="1"/>
    <col min="88" max="90" width="12.140625" style="27" bestFit="1" customWidth="1"/>
    <col min="91" max="91" width="11.140625" style="27" bestFit="1" customWidth="1"/>
    <col min="92" max="93" width="12.140625" style="27" bestFit="1" customWidth="1"/>
    <col min="94" max="94" width="11.140625" style="27" bestFit="1" customWidth="1"/>
    <col min="95" max="95" width="7" style="27" bestFit="1" customWidth="1"/>
    <col min="96" max="96" width="13.140625" style="27" bestFit="1" customWidth="1"/>
    <col min="97" max="97" width="12.140625" style="27" bestFit="1" customWidth="1"/>
    <col min="98" max="98" width="11.140625" style="27" bestFit="1" customWidth="1"/>
    <col min="99" max="105" width="12.140625" style="27" bestFit="1" customWidth="1"/>
    <col min="106" max="106" width="6.85546875" style="27" bestFit="1" customWidth="1"/>
    <col min="107" max="114" width="12.140625" style="27" bestFit="1" customWidth="1"/>
    <col min="115" max="115" width="10.140625" style="27" bestFit="1" customWidth="1"/>
    <col min="116" max="116" width="15.5703125" style="27" bestFit="1" customWidth="1"/>
    <col min="117" max="122" width="12.140625" style="27" bestFit="1" customWidth="1"/>
    <col min="123" max="123" width="11.140625" style="27" bestFit="1" customWidth="1"/>
    <col min="124" max="133" width="12.140625" style="27" bestFit="1" customWidth="1"/>
    <col min="134" max="134" width="14.5703125" style="27" bestFit="1" customWidth="1"/>
    <col min="135" max="137" width="12.140625" style="27" bestFit="1" customWidth="1"/>
    <col min="138" max="138" width="10.140625" style="27" bestFit="1" customWidth="1"/>
    <col min="139" max="139" width="17.7109375" style="27" bestFit="1" customWidth="1"/>
    <col min="140" max="145" width="12.140625" style="27" bestFit="1" customWidth="1"/>
    <col min="146" max="146" width="6" style="27" bestFit="1" customWidth="1"/>
    <col min="147" max="152" width="12.140625" style="27" bestFit="1" customWidth="1"/>
    <col min="153" max="153" width="14.85546875" style="27" bestFit="1" customWidth="1"/>
    <col min="154" max="156" width="12.140625" style="27" bestFit="1" customWidth="1"/>
    <col min="157" max="157" width="5.85546875" style="27" bestFit="1" customWidth="1"/>
    <col min="158" max="158" width="12.140625" style="27" bestFit="1" customWidth="1"/>
    <col min="159" max="159" width="16.7109375" style="27" bestFit="1" customWidth="1"/>
    <col min="160" max="166" width="12.140625" style="27" bestFit="1" customWidth="1"/>
    <col min="167" max="167" width="17.140625" style="27" bestFit="1" customWidth="1"/>
    <col min="168" max="168" width="12.140625" style="27" bestFit="1" customWidth="1"/>
    <col min="169" max="169" width="18.28515625" style="27" bestFit="1" customWidth="1"/>
    <col min="170" max="170" width="11.140625" style="27" bestFit="1" customWidth="1"/>
    <col min="171" max="171" width="28.85546875" style="27" bestFit="1" customWidth="1"/>
    <col min="172" max="172" width="12.140625" style="27" bestFit="1" customWidth="1"/>
    <col min="173" max="173" width="20.28515625" style="27" bestFit="1" customWidth="1"/>
    <col min="174" max="177" width="12.140625" style="27" bestFit="1" customWidth="1"/>
    <col min="178" max="178" width="11.5703125" style="27" bestFit="1" customWidth="1"/>
    <col min="179" max="181" width="12.140625" style="27" bestFit="1" customWidth="1"/>
    <col min="182" max="182" width="14.7109375" style="27" bestFit="1" customWidth="1"/>
    <col min="183" max="183" width="7.7109375" style="27" bestFit="1" customWidth="1"/>
    <col min="184" max="184" width="12.140625" style="27" bestFit="1" customWidth="1"/>
    <col min="185" max="185" width="11.42578125" style="27" bestFit="1" customWidth="1"/>
    <col min="186" max="190" width="12.140625" style="27" bestFit="1" customWidth="1"/>
    <col min="191" max="191" width="10.5703125" style="27" bestFit="1" customWidth="1"/>
    <col min="192" max="197" width="12.140625" style="27" bestFit="1" customWidth="1"/>
    <col min="198" max="198" width="11.140625" style="27" bestFit="1" customWidth="1"/>
    <col min="199" max="199" width="17.85546875" style="27" bestFit="1" customWidth="1"/>
    <col min="200" max="201" width="12.140625" style="27" bestFit="1" customWidth="1"/>
    <col min="202" max="202" width="12.28515625" style="27" bestFit="1" customWidth="1"/>
    <col min="203" max="203" width="6.5703125" style="27" bestFit="1" customWidth="1"/>
    <col min="204" max="204" width="7.28515625" style="27" bestFit="1" customWidth="1"/>
    <col min="205" max="205" width="12.140625" style="27" bestFit="1" customWidth="1"/>
    <col min="206" max="206" width="18.7109375" style="27" bestFit="1" customWidth="1"/>
    <col min="207" max="207" width="14" style="27" bestFit="1" customWidth="1"/>
    <col min="208" max="208" width="21.7109375" style="27" bestFit="1" customWidth="1"/>
    <col min="209" max="217" width="12.140625" style="27" bestFit="1" customWidth="1"/>
    <col min="218" max="16384" width="8.7109375" style="27"/>
  </cols>
  <sheetData>
    <row r="2" spans="1:15" ht="20" x14ac:dyDescent="0.2">
      <c r="B2" s="124" t="s">
        <v>456</v>
      </c>
      <c r="C2" s="125"/>
      <c r="D2" s="62"/>
      <c r="E2" s="121"/>
      <c r="F2" s="126"/>
      <c r="G2" s="121"/>
      <c r="H2" s="121"/>
      <c r="I2" s="122"/>
      <c r="J2" s="122"/>
    </row>
    <row r="3" spans="1:15" x14ac:dyDescent="0.2">
      <c r="B3" s="125"/>
      <c r="C3" s="125"/>
      <c r="D3" s="62"/>
      <c r="E3" s="121"/>
      <c r="F3" s="126"/>
      <c r="G3" s="121"/>
      <c r="H3" s="121"/>
      <c r="I3" s="122"/>
      <c r="J3" s="122"/>
    </row>
    <row r="4" spans="1:15" x14ac:dyDescent="0.2">
      <c r="B4" s="125" t="s">
        <v>525</v>
      </c>
      <c r="C4" s="125"/>
      <c r="D4" s="62"/>
      <c r="E4" s="121"/>
      <c r="F4" s="126"/>
      <c r="G4" s="121"/>
      <c r="H4" s="121"/>
      <c r="I4" s="122"/>
      <c r="J4" s="122"/>
    </row>
    <row r="5" spans="1:15" x14ac:dyDescent="0.2">
      <c r="B5" s="125"/>
      <c r="C5" s="125"/>
      <c r="D5" s="62"/>
      <c r="E5" s="121"/>
      <c r="F5" s="126"/>
      <c r="G5" s="121"/>
      <c r="H5" s="121"/>
      <c r="I5" s="122"/>
      <c r="J5" s="122"/>
    </row>
    <row r="6" spans="1:15" x14ac:dyDescent="0.2">
      <c r="B6" s="259" t="s">
        <v>457</v>
      </c>
      <c r="C6" s="260"/>
      <c r="D6" s="260"/>
      <c r="E6" s="260"/>
      <c r="F6" s="260"/>
      <c r="G6" s="261"/>
      <c r="H6" s="121"/>
      <c r="I6" s="122"/>
      <c r="J6" s="262" t="s">
        <v>486</v>
      </c>
      <c r="K6" s="263"/>
      <c r="L6" s="263"/>
      <c r="M6" s="263"/>
      <c r="N6" s="263"/>
      <c r="O6" s="264"/>
    </row>
    <row r="7" spans="1:15" x14ac:dyDescent="0.2">
      <c r="A7" s="69"/>
      <c r="B7" s="273" t="s">
        <v>483</v>
      </c>
      <c r="C7" s="273"/>
      <c r="D7" s="273"/>
      <c r="E7" s="273"/>
      <c r="F7" s="273"/>
      <c r="G7" s="274"/>
      <c r="H7" s="121"/>
      <c r="I7" s="122"/>
      <c r="J7" s="267" t="s">
        <v>485</v>
      </c>
      <c r="K7" s="268"/>
      <c r="L7" s="268"/>
      <c r="M7" s="268"/>
      <c r="N7" s="268"/>
      <c r="O7" s="269"/>
    </row>
    <row r="8" spans="1:15" x14ac:dyDescent="0.2">
      <c r="A8" s="69"/>
      <c r="B8" s="250" t="s">
        <v>4</v>
      </c>
      <c r="C8" s="251"/>
      <c r="D8" s="251"/>
      <c r="E8" s="251"/>
      <c r="F8" s="252"/>
      <c r="G8" s="127" t="s">
        <v>458</v>
      </c>
      <c r="H8" s="121"/>
      <c r="I8" s="122"/>
      <c r="J8" s="253" t="s">
        <v>459</v>
      </c>
      <c r="K8" s="254"/>
      <c r="L8" s="254"/>
      <c r="M8" s="254"/>
      <c r="N8" s="255"/>
      <c r="O8" s="127" t="s">
        <v>458</v>
      </c>
    </row>
    <row r="9" spans="1:15" x14ac:dyDescent="0.2">
      <c r="B9" s="128"/>
      <c r="C9" s="129"/>
      <c r="D9" s="130"/>
      <c r="E9" s="131"/>
      <c r="F9" s="132"/>
      <c r="G9" s="121"/>
      <c r="H9" s="121"/>
      <c r="I9" s="122"/>
      <c r="J9" s="138"/>
      <c r="K9" s="2"/>
      <c r="L9" s="44"/>
      <c r="M9" s="4"/>
      <c r="N9" s="3"/>
      <c r="O9" s="139"/>
    </row>
    <row r="10" spans="1:15" ht="14" customHeight="1" x14ac:dyDescent="0.2">
      <c r="A10" s="62"/>
      <c r="B10" s="140" t="s">
        <v>484</v>
      </c>
      <c r="C10" s="27"/>
      <c r="D10" s="27"/>
      <c r="E10" s="27"/>
      <c r="F10" s="27"/>
      <c r="G10" s="27"/>
      <c r="H10" s="121"/>
      <c r="I10" s="122"/>
      <c r="J10" s="259" t="s">
        <v>460</v>
      </c>
      <c r="K10" s="260"/>
      <c r="L10" s="260"/>
      <c r="M10" s="260"/>
      <c r="N10" s="260"/>
      <c r="O10" s="261"/>
    </row>
    <row r="11" spans="1:15" ht="14" customHeight="1" x14ac:dyDescent="0.2">
      <c r="A11" s="62"/>
      <c r="B11" s="270" t="s">
        <v>482</v>
      </c>
      <c r="C11" s="271"/>
      <c r="D11" s="271"/>
      <c r="E11" s="271"/>
      <c r="F11" s="271"/>
      <c r="G11" s="272"/>
      <c r="H11" s="121"/>
      <c r="I11" s="122"/>
      <c r="J11" s="265" t="s">
        <v>461</v>
      </c>
      <c r="K11" s="265"/>
      <c r="L11" s="265"/>
      <c r="M11" s="265"/>
      <c r="N11" s="265"/>
      <c r="O11" s="266"/>
    </row>
    <row r="12" spans="1:15" x14ac:dyDescent="0.2">
      <c r="A12" s="62"/>
      <c r="B12" s="253" t="s">
        <v>481</v>
      </c>
      <c r="C12" s="254"/>
      <c r="D12" s="254"/>
      <c r="E12" s="254"/>
      <c r="F12" s="255"/>
      <c r="G12" s="127" t="s">
        <v>458</v>
      </c>
      <c r="H12" s="121"/>
      <c r="I12" s="122"/>
      <c r="J12" s="256" t="s">
        <v>480</v>
      </c>
      <c r="K12" s="254"/>
      <c r="L12" s="254"/>
      <c r="M12" s="254"/>
      <c r="N12" s="255"/>
      <c r="O12" s="127" t="s">
        <v>458</v>
      </c>
    </row>
    <row r="13" spans="1:15" x14ac:dyDescent="0.2">
      <c r="B13" s="133"/>
      <c r="C13" s="134"/>
      <c r="D13" s="135"/>
      <c r="E13" s="136"/>
      <c r="F13" s="137"/>
      <c r="G13" s="121"/>
      <c r="H13" s="121"/>
      <c r="I13" s="122"/>
      <c r="J13" s="122"/>
    </row>
    <row r="14" spans="1:15" x14ac:dyDescent="0.2">
      <c r="B14" s="97"/>
    </row>
    <row r="15" spans="1:15" ht="20" x14ac:dyDescent="0.2">
      <c r="B15" s="70" t="str">
        <f>CONCATENATE("— ",UPPER(B8)," — ")</f>
        <v xml:space="preserve">— OVERALL ALERT — </v>
      </c>
    </row>
    <row r="32" spans="20:20" x14ac:dyDescent="0.2">
      <c r="T32" s="29"/>
    </row>
    <row r="39" spans="1:217" x14ac:dyDescent="0.2">
      <c r="P39" s="105"/>
      <c r="Q39" s="105"/>
      <c r="R39" s="117"/>
    </row>
    <row r="40" spans="1:217" s="1" customFormat="1" ht="50" customHeight="1" x14ac:dyDescent="0.2">
      <c r="A40" s="44" t="s">
        <v>400</v>
      </c>
      <c r="B40" s="11" t="s">
        <v>368</v>
      </c>
      <c r="C40" s="12" t="s">
        <v>369</v>
      </c>
      <c r="D40" s="12" t="s">
        <v>427</v>
      </c>
      <c r="E40" s="12" t="s">
        <v>428</v>
      </c>
      <c r="F40" s="60" t="s">
        <v>401</v>
      </c>
      <c r="G40" s="257" t="str">
        <f>CONCATENATE(B8, " Flags")</f>
        <v>Overall Alert Flags</v>
      </c>
      <c r="H40" s="258"/>
      <c r="I40" s="47" t="s">
        <v>402</v>
      </c>
      <c r="J40" s="106" t="s">
        <v>371</v>
      </c>
      <c r="K40" s="106" t="s">
        <v>372</v>
      </c>
      <c r="L40" s="106" t="s">
        <v>373</v>
      </c>
      <c r="M40" s="106" t="s">
        <v>410</v>
      </c>
      <c r="N40" s="106" t="s">
        <v>375</v>
      </c>
      <c r="O40" s="107" t="s">
        <v>376</v>
      </c>
      <c r="P40" s="108"/>
      <c r="Q40" s="118"/>
      <c r="R40" s="118"/>
      <c r="S40" s="13"/>
      <c r="T40" s="13"/>
      <c r="U40" s="13"/>
      <c r="V40" s="13"/>
      <c r="W40" s="13"/>
      <c r="X40" s="13"/>
      <c r="AJ40" s="13"/>
      <c r="AK40" s="13"/>
      <c r="AL40" s="13"/>
      <c r="AM40" s="13"/>
      <c r="AN40" s="13"/>
      <c r="AO40" s="13"/>
      <c r="AP40" s="13"/>
      <c r="AQ40" s="13"/>
      <c r="AR40" s="13"/>
      <c r="AS40" s="13"/>
      <c r="AT40" s="13"/>
      <c r="AU40" s="13"/>
      <c r="AV40" s="13"/>
      <c r="AW40" s="13"/>
      <c r="AX40" s="13"/>
    </row>
    <row r="41" spans="1:217" s="19" customFormat="1" x14ac:dyDescent="0.2">
      <c r="A41" s="44" t="s">
        <v>400</v>
      </c>
      <c r="B41" s="64" t="s">
        <v>368</v>
      </c>
      <c r="C41" s="65" t="s">
        <v>369</v>
      </c>
      <c r="D41" s="65" t="s">
        <v>427</v>
      </c>
      <c r="E41" s="65" t="s">
        <v>428</v>
      </c>
      <c r="F41" s="61" t="s">
        <v>401</v>
      </c>
      <c r="G41" s="66" t="s">
        <v>462</v>
      </c>
      <c r="H41" s="66" t="s">
        <v>407</v>
      </c>
      <c r="I41" s="48" t="s">
        <v>402</v>
      </c>
      <c r="J41" s="68" t="s">
        <v>371</v>
      </c>
      <c r="K41" s="68" t="s">
        <v>372</v>
      </c>
      <c r="L41" s="68" t="s">
        <v>373</v>
      </c>
      <c r="M41" s="68" t="s">
        <v>417</v>
      </c>
      <c r="N41" s="68" t="s">
        <v>375</v>
      </c>
      <c r="O41" s="68" t="s">
        <v>376</v>
      </c>
      <c r="P41" s="68" t="s">
        <v>403</v>
      </c>
      <c r="Q41" s="48"/>
      <c r="R41" s="48"/>
      <c r="S41" s="18"/>
      <c r="T41" s="18"/>
      <c r="U41" s="18"/>
      <c r="V41" s="18"/>
      <c r="W41" s="18"/>
      <c r="X41" s="18"/>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row>
    <row r="42" spans="1:217" x14ac:dyDescent="0.2">
      <c r="A42" s="63">
        <v>1</v>
      </c>
      <c r="B42" s="20" t="str">
        <f>'Compound Alert'!B194</f>
        <v>Chad</v>
      </c>
      <c r="C42" s="20" t="str">
        <f>'Compound Alert'!C194</f>
        <v>TCD</v>
      </c>
      <c r="D42" s="20" t="str">
        <f>'Compound Alert'!D194</f>
        <v>SSF           Sub-Saharan Africa</v>
      </c>
      <c r="E42" s="20" t="str">
        <f>'Compound Alert'!E194</f>
        <v>IDA</v>
      </c>
      <c r="F42" s="217">
        <f ca="1">'Compound Alert'!F194</f>
        <v>189</v>
      </c>
      <c r="G42" s="22">
        <f ca="1">IF($B$8="Overall Alert",'Compound Alert'!G194,IF($B$8="Underlying Vulnerability",'Compound Alert'!J194,IF($B$8="Emerging Threat",'Compound Alert'!M194)))</f>
        <v>5</v>
      </c>
      <c r="H42" s="23">
        <f ca="1">IF($B$8="Overall Alert",'Compound Alert'!H194,IF($B$8="Underlying Vulnerability",'Compound Alert'!K194,IF($B$8="Emerging Threat",'Compound Alert'!N194)))</f>
        <v>5</v>
      </c>
      <c r="I42" s="50">
        <f ca="1">ROUNDDOWN(G42,0)</f>
        <v>5</v>
      </c>
      <c r="J42" s="25" t="str">
        <f ca="1">IF(
   $B$8="Overall Alert",IF(
      'Compound Alert'!R194 &gt;= 7, "HIGH",IF(
         'Compound Alert'!R194 &gt;= 5, "MED","LOW")), IF(
            $B$8="Underlying Vulnerability", IF(
               'Compound Alert'!Y194 &gt;= 10, "HIGH",IF(
                  'Compound Alert'!Y194 &gt;= 7, "MED","LOW")),IF(
                     $B$8="Emerging Threat", IF(
                        'Compound Alert'!AF194 &gt;= 10, "HIGH",IF(
                            'Compound Alert'!AF194 &gt;= 7, "MED","LOW")))))</f>
        <v>HIGH</v>
      </c>
      <c r="K42" s="25" t="str">
        <f ca="1">IF(
   $B$8="Overall Alert",IF(
      'Compound Alert'!S194 &gt;= 7, "HIGH",IF(
         'Compound Alert'!S194 &gt;= 5, "MED","LOW")), IF(
            $B$8="Underlying Vulnerability", IF(
               'Compound Alert'!Z194 &gt;= 10, "HIGH",IF(
                  'Compound Alert'!Z194 &gt;= 7, "MED","LOW")),IF(
                     $B$8="Emerging Threat", IF(
                        'Compound Alert'!AG194 &gt;= 10, "HIGH",IF(
                            'Compound Alert'!AG194 &gt;= 7, "MED","LOW")))))</f>
        <v>HIGH</v>
      </c>
      <c r="L42" s="25" t="str">
        <f ca="1">IF(
   $B$8="Overall Alert",IF(
      'Compound Alert'!T194 &gt;= 7, "HIGH",IF(
         'Compound Alert'!T194 &gt;= 5, "MED","LOW")), IF(
            $B$8="Underlying Vulnerability", IF(
               'Compound Alert'!AA194 &gt;= 10, "HIGH",IF(
                  'Compound Alert'!AA194 &gt;= 7, "MED","LOW")),IF(
                     $B$8="Emerging Threat", IF(
                        'Compound Alert'!AH194 &gt;= 10, "HIGH",IF(
                            'Compound Alert'!AH194 &gt;= 7, "MED","LOW")))))</f>
        <v>HIGH</v>
      </c>
      <c r="M42" s="25" t="str">
        <f ca="1">IF(
   $B$8="Overall Alert",IF(
      'Compound Alert'!U194 &gt;= 7, "HIGH",IF(
         'Compound Alert'!U194 &gt;= 5, "MED","LOW")), IF(
            $B$8="Underlying Vulnerability", IF(
               'Compound Alert'!AB194 &gt;= 10, "HIGH",IF(
                  'Compound Alert'!AB194 &gt;= 7, "MED","LOW")),IF(
                     $B$8="Emerging Threat", IF(
                        'Compound Alert'!AI194 &gt;= 10, "HIGH",IF(
                            'Compound Alert'!AI194 &gt;= 7, "MED","LOW")))))</f>
        <v>HIGH</v>
      </c>
      <c r="N42" s="25" t="str">
        <f ca="1">IF(
   $B$8="Overall Alert",IF(
      'Compound Alert'!V194 &gt;= 7, "HIGH",IF(
         'Compound Alert'!V194 &gt;= 5, "MED","LOW")), IF(
            $B$8="Underlying Vulnerability", IF(
               'Compound Alert'!AC194 &gt;= 10, "HIGH",IF(
                  'Compound Alert'!AC194 &gt;= 7, "MED","LOW")),IF(
                     $B$8="Emerging Threat", IF(
                        'Compound Alert'!AJ194 &gt;= 10, "HIGH",IF(
                            'Compound Alert'!AJ194 &gt;= 7, "MED","LOW")))))</f>
        <v>MED</v>
      </c>
      <c r="O42" s="25" t="str">
        <f ca="1">IF(
   $B$8="Overall Alert",IF(
      'Compound Alert'!W194 &gt;= 7, "HIGH",IF(
         'Compound Alert'!W194 &gt;= 5, "MED","LOW")), IF(
            $B$8="Underlying Vulnerability", IF(
               'Compound Alert'!AD194 &gt;= 10, "HIGH",IF(
                  'Compound Alert'!AD194 &gt;= 7, "MED","LOW")),IF(
                     $B$8="Emerging Threat", IF(
                        'Compound Alert'!AK194 &gt;= 10, "HIGH",IF(
                            'Compound Alert'!AK194 &gt;= 7, "MED","LOW")))))</f>
        <v>MED</v>
      </c>
      <c r="P42" s="25"/>
      <c r="Q42" s="26"/>
      <c r="R42" s="26"/>
      <c r="S42" s="21"/>
      <c r="T42" s="21"/>
      <c r="U42" s="21"/>
      <c r="V42" s="21"/>
      <c r="W42" s="21"/>
      <c r="X42" s="21"/>
      <c r="Y42" s="27"/>
      <c r="Z42" s="27"/>
      <c r="AA42" s="27"/>
      <c r="AB42" s="27"/>
      <c r="AC42" s="27"/>
      <c r="AD42" s="27"/>
      <c r="AE42" s="27"/>
      <c r="AF42" s="27"/>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row>
    <row r="43" spans="1:217" x14ac:dyDescent="0.2">
      <c r="A43" s="63">
        <v>2</v>
      </c>
      <c r="B43" s="20" t="str">
        <f>'Compound Alert'!B181</f>
        <v>Somalia</v>
      </c>
      <c r="C43" s="20" t="str">
        <f>'Compound Alert'!C181</f>
        <v>SOM</v>
      </c>
      <c r="D43" s="20" t="str">
        <f>'Compound Alert'!D181</f>
        <v>SSF           Sub-Saharan Africa</v>
      </c>
      <c r="E43" s="20" t="str">
        <f>'Compound Alert'!E181</f>
        <v>IDA</v>
      </c>
      <c r="F43" s="217">
        <f ca="1">'Compound Alert'!F181</f>
        <v>176</v>
      </c>
      <c r="G43" s="22">
        <f ca="1">IF($B$8="Overall Alert",'Compound Alert'!G181,IF($B$8="Underlying Vulnerability",'Compound Alert'!J181,IF($B$8="Emerging Threat",'Compound Alert'!M181)))</f>
        <v>4.5</v>
      </c>
      <c r="H43" s="23">
        <f ca="1">IF($B$8="Overall Alert",'Compound Alert'!H181,IF($B$8="Underlying Vulnerability",'Compound Alert'!K181,IF($B$8="Emerging Threat",'Compound Alert'!N181)))</f>
        <v>4.5</v>
      </c>
      <c r="I43" s="50">
        <f ca="1">ROUNDDOWN(G43,0)</f>
        <v>4</v>
      </c>
      <c r="J43" s="25" t="str">
        <f ca="1">IF(
   $B$8="Overall Alert",IF(
      'Compound Alert'!R181 &gt;= 7, "HIGH",IF(
         'Compound Alert'!R181 &gt;= 5, "MED","LOW")), IF(
            $B$8="Underlying Vulnerability", IF(
               'Compound Alert'!Y181 &gt;= 10, "HIGH",IF(
                  'Compound Alert'!Y181 &gt;= 7, "MED","LOW")),IF(
                     $B$8="Emerging Threat", IF(
                        'Compound Alert'!AF181 &gt;= 10, "HIGH",IF(
                            'Compound Alert'!AF181 &gt;= 7, "MED","LOW")))))</f>
        <v>LOW</v>
      </c>
      <c r="K43" s="25" t="str">
        <f ca="1">IF(
   $B$8="Overall Alert",IF(
      'Compound Alert'!S181 &gt;= 7, "HIGH",IF(
         'Compound Alert'!S181 &gt;= 5, "MED","LOW")), IF(
            $B$8="Underlying Vulnerability", IF(
               'Compound Alert'!Z181 &gt;= 10, "HIGH",IF(
                  'Compound Alert'!Z181 &gt;= 7, "MED","LOW")),IF(
                     $B$8="Emerging Threat", IF(
                        'Compound Alert'!AG181 &gt;= 10, "HIGH",IF(
                            'Compound Alert'!AG181 &gt;= 7, "MED","LOW")))))</f>
        <v>HIGH</v>
      </c>
      <c r="L43" s="25" t="str">
        <f ca="1">IF(
   $B$8="Overall Alert",IF(
      'Compound Alert'!T181 &gt;= 7, "HIGH",IF(
         'Compound Alert'!T181 &gt;= 5, "MED","LOW")), IF(
            $B$8="Underlying Vulnerability", IF(
               'Compound Alert'!AA181 &gt;= 10, "HIGH",IF(
                  'Compound Alert'!AA181 &gt;= 7, "MED","LOW")),IF(
                     $B$8="Emerging Threat", IF(
                        'Compound Alert'!AH181 &gt;= 10, "HIGH",IF(
                            'Compound Alert'!AH181 &gt;= 7, "MED","LOW")))))</f>
        <v>HIGH</v>
      </c>
      <c r="M43" s="25" t="str">
        <f ca="1">IF(
   $B$8="Overall Alert",IF(
      'Compound Alert'!U181 &gt;= 7, "HIGH",IF(
         'Compound Alert'!U181 &gt;= 5, "MED","LOW")), IF(
            $B$8="Underlying Vulnerability", IF(
               'Compound Alert'!AB181 &gt;= 10, "HIGH",IF(
                  'Compound Alert'!AB181 &gt;= 7, "MED","LOW")),IF(
                     $B$8="Emerging Threat", IF(
                        'Compound Alert'!AI181 &gt;= 10, "HIGH",IF(
                            'Compound Alert'!AI181 &gt;= 7, "MED","LOW")))))</f>
        <v>HIGH</v>
      </c>
      <c r="N43" s="25" t="str">
        <f ca="1">IF(
   $B$8="Overall Alert",IF(
      'Compound Alert'!V181 &gt;= 7, "HIGH",IF(
         'Compound Alert'!V181 &gt;= 5, "MED","LOW")), IF(
            $B$8="Underlying Vulnerability", IF(
               'Compound Alert'!AC181 &gt;= 10, "HIGH",IF(
                  'Compound Alert'!AC181 &gt;= 7, "MED","LOW")),IF(
                     $B$8="Emerging Threat", IF(
                        'Compound Alert'!AJ181 &gt;= 10, "HIGH",IF(
                            'Compound Alert'!AJ181 &gt;= 7, "MED","LOW")))))</f>
        <v>HIGH</v>
      </c>
      <c r="O43" s="25" t="str">
        <f ca="1">IF(
   $B$8="Overall Alert",IF(
      'Compound Alert'!W181 &gt;= 7, "HIGH",IF(
         'Compound Alert'!W181 &gt;= 5, "MED","LOW")), IF(
            $B$8="Underlying Vulnerability", IF(
               'Compound Alert'!AD181 &gt;= 10, "HIGH",IF(
                  'Compound Alert'!AD181 &gt;= 7, "MED","LOW")),IF(
                     $B$8="Emerging Threat", IF(
                        'Compound Alert'!AK181 &gt;= 10, "HIGH",IF(
                            'Compound Alert'!AK181 &gt;= 7, "MED","LOW")))))</f>
        <v>MED</v>
      </c>
      <c r="P43" s="25"/>
      <c r="Q43" s="26"/>
      <c r="R43" s="26"/>
      <c r="S43" s="21"/>
      <c r="T43" s="21"/>
      <c r="U43" s="21"/>
      <c r="V43" s="21"/>
      <c r="W43" s="21"/>
      <c r="X43" s="21"/>
      <c r="Y43" s="27"/>
      <c r="Z43" s="27"/>
      <c r="AA43" s="27"/>
      <c r="AB43" s="27"/>
      <c r="AC43" s="27"/>
      <c r="AD43" s="27"/>
      <c r="AE43" s="27"/>
      <c r="AF43" s="27"/>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row>
    <row r="44" spans="1:217" x14ac:dyDescent="0.2">
      <c r="A44" s="63">
        <v>3</v>
      </c>
      <c r="B44" s="20" t="str">
        <f>'Compound Alert'!B174</f>
        <v>Sudan</v>
      </c>
      <c r="C44" s="20" t="str">
        <f>'Compound Alert'!C174</f>
        <v>SDN</v>
      </c>
      <c r="D44" s="20" t="str">
        <f>'Compound Alert'!D174</f>
        <v>SSF           Sub-Saharan Africa</v>
      </c>
      <c r="E44" s="20" t="str">
        <f>'Compound Alert'!E174</f>
        <v>IDA</v>
      </c>
      <c r="F44" s="217">
        <f ca="1">'Compound Alert'!F174</f>
        <v>169</v>
      </c>
      <c r="G44" s="22">
        <f ca="1">IF($B$8="Overall Alert",'Compound Alert'!G174,IF($B$8="Underlying Vulnerability",'Compound Alert'!J174,IF($B$8="Emerging Threat",'Compound Alert'!M174)))</f>
        <v>4.5</v>
      </c>
      <c r="H44" s="23">
        <f ca="1">IF($B$8="Overall Alert",'Compound Alert'!H174,IF($B$8="Underlying Vulnerability",'Compound Alert'!K174,IF($B$8="Emerging Threat",'Compound Alert'!N174)))</f>
        <v>4.5</v>
      </c>
      <c r="I44" s="50">
        <f ca="1">ROUNDDOWN(G44,0)</f>
        <v>4</v>
      </c>
      <c r="J44" s="25" t="str">
        <f ca="1">IF(
   $B$8="Overall Alert",IF(
      'Compound Alert'!R174 &gt;= 7, "HIGH",IF(
         'Compound Alert'!R174 &gt;= 5, "MED","LOW")), IF(
            $B$8="Underlying Vulnerability", IF(
               'Compound Alert'!Y174 &gt;= 10, "HIGH",IF(
                  'Compound Alert'!Y174 &gt;= 7, "MED","LOW")),IF(
                     $B$8="Emerging Threat", IF(
                        'Compound Alert'!AF174 &gt;= 10, "HIGH",IF(
                            'Compound Alert'!AF174 &gt;= 7, "MED","LOW")))))</f>
        <v>LOW</v>
      </c>
      <c r="K44" s="25" t="str">
        <f ca="1">IF(
   $B$8="Overall Alert",IF(
      'Compound Alert'!S174 &gt;= 7, "HIGH",IF(
         'Compound Alert'!S174 &gt;= 5, "MED","LOW")), IF(
            $B$8="Underlying Vulnerability", IF(
               'Compound Alert'!Z174 &gt;= 10, "HIGH",IF(
                  'Compound Alert'!Z174 &gt;= 7, "MED","LOW")),IF(
                     $B$8="Emerging Threat", IF(
                        'Compound Alert'!AG174 &gt;= 10, "HIGH",IF(
                            'Compound Alert'!AG174 &gt;= 7, "MED","LOW")))))</f>
        <v>HIGH</v>
      </c>
      <c r="L44" s="25" t="str">
        <f ca="1">IF(
   $B$8="Overall Alert",IF(
      'Compound Alert'!T174 &gt;= 7, "HIGH",IF(
         'Compound Alert'!T174 &gt;= 5, "MED","LOW")), IF(
            $B$8="Underlying Vulnerability", IF(
               'Compound Alert'!AA174 &gt;= 10, "HIGH",IF(
                  'Compound Alert'!AA174 &gt;= 7, "MED","LOW")),IF(
                     $B$8="Emerging Threat", IF(
                        'Compound Alert'!AH174 &gt;= 10, "HIGH",IF(
                            'Compound Alert'!AH174 &gt;= 7, "MED","LOW")))))</f>
        <v>HIGH</v>
      </c>
      <c r="M44" s="25" t="str">
        <f ca="1">IF(
   $B$8="Overall Alert",IF(
      'Compound Alert'!U174 &gt;= 7, "HIGH",IF(
         'Compound Alert'!U174 &gt;= 5, "MED","LOW")), IF(
            $B$8="Underlying Vulnerability", IF(
               'Compound Alert'!AB174 &gt;= 10, "HIGH",IF(
                  'Compound Alert'!AB174 &gt;= 7, "MED","LOW")),IF(
                     $B$8="Emerging Threat", IF(
                        'Compound Alert'!AI174 &gt;= 10, "HIGH",IF(
                            'Compound Alert'!AI174 &gt;= 7, "MED","LOW")))))</f>
        <v>HIGH</v>
      </c>
      <c r="N44" s="25" t="str">
        <f ca="1">IF(
   $B$8="Overall Alert",IF(
      'Compound Alert'!V174 &gt;= 7, "HIGH",IF(
         'Compound Alert'!V174 &gt;= 5, "MED","LOW")), IF(
            $B$8="Underlying Vulnerability", IF(
               'Compound Alert'!AC174 &gt;= 10, "HIGH",IF(
                  'Compound Alert'!AC174 &gt;= 7, "MED","LOW")),IF(
                     $B$8="Emerging Threat", IF(
                        'Compound Alert'!AJ174 &gt;= 10, "HIGH",IF(
                            'Compound Alert'!AJ174 &gt;= 7, "MED","LOW")))))</f>
        <v>MED</v>
      </c>
      <c r="O44" s="25" t="str">
        <f ca="1">IF(
   $B$8="Overall Alert",IF(
      'Compound Alert'!W174 &gt;= 7, "HIGH",IF(
         'Compound Alert'!W174 &gt;= 5, "MED","LOW")), IF(
            $B$8="Underlying Vulnerability", IF(
               'Compound Alert'!AD174 &gt;= 10, "HIGH",IF(
                  'Compound Alert'!AD174 &gt;= 7, "MED","LOW")),IF(
                     $B$8="Emerging Threat", IF(
                        'Compound Alert'!AK174 &gt;= 10, "HIGH",IF(
                            'Compound Alert'!AK174 &gt;= 7, "MED","LOW")))))</f>
        <v>HIGH</v>
      </c>
      <c r="P44" s="25"/>
      <c r="Q44" s="26"/>
      <c r="R44" s="26"/>
      <c r="S44" s="21"/>
      <c r="T44" s="21"/>
      <c r="U44" s="21"/>
      <c r="V44" s="21"/>
      <c r="W44" s="21"/>
      <c r="X44" s="21"/>
      <c r="Y44" s="27"/>
      <c r="Z44" s="27"/>
      <c r="AA44" s="27"/>
      <c r="AB44" s="27"/>
      <c r="AC44" s="27"/>
      <c r="AD44" s="27"/>
      <c r="AE44" s="27"/>
      <c r="AF44" s="27"/>
      <c r="AJ44" s="21"/>
      <c r="AK44" s="21"/>
      <c r="AL44" s="21"/>
      <c r="AM44" s="21"/>
      <c r="AN44" s="21"/>
      <c r="AO44" s="21"/>
      <c r="AP44" s="21"/>
      <c r="AQ44" s="21"/>
      <c r="AR44" s="21"/>
      <c r="AS44" s="21"/>
      <c r="AT44" s="21"/>
      <c r="AU44" s="21"/>
      <c r="AV44" s="21"/>
      <c r="AW44" s="21"/>
      <c r="AX44" s="21"/>
    </row>
    <row r="45" spans="1:217" x14ac:dyDescent="0.2">
      <c r="A45" s="63">
        <v>4</v>
      </c>
      <c r="B45" s="20" t="str">
        <f>'Compound Alert'!B136</f>
        <v>Myanmar</v>
      </c>
      <c r="C45" s="20" t="str">
        <f>'Compound Alert'!C136</f>
        <v>MMR</v>
      </c>
      <c r="D45" s="20" t="str">
        <f>'Compound Alert'!D136</f>
        <v>EAS           East Asia &amp; Pacific</v>
      </c>
      <c r="E45" s="20" t="str">
        <f>'Compound Alert'!E136</f>
        <v>IDA</v>
      </c>
      <c r="F45" s="217">
        <f ca="1">'Compound Alert'!F136</f>
        <v>131</v>
      </c>
      <c r="G45" s="22">
        <f ca="1">IF($B$8="Overall Alert",'Compound Alert'!G136,IF($B$8="Underlying Vulnerability",'Compound Alert'!J136,IF($B$8="Emerging Threat",'Compound Alert'!M136)))</f>
        <v>4.5</v>
      </c>
      <c r="H45" s="23">
        <f ca="1">IF($B$8="Overall Alert",'Compound Alert'!H136,IF($B$8="Underlying Vulnerability",'Compound Alert'!K136,IF($B$8="Emerging Threat",'Compound Alert'!N136)))</f>
        <v>4.5</v>
      </c>
      <c r="I45" s="50">
        <f ca="1">ROUNDDOWN(G45,0)</f>
        <v>4</v>
      </c>
      <c r="J45" s="25" t="str">
        <f ca="1">IF(
   $B$8="Overall Alert",IF(
      'Compound Alert'!R136 &gt;= 7, "HIGH",IF(
         'Compound Alert'!R136 &gt;= 5, "MED","LOW")), IF(
            $B$8="Underlying Vulnerability", IF(
               'Compound Alert'!Y136 &gt;= 10, "HIGH",IF(
                  'Compound Alert'!Y136 &gt;= 7, "MED","LOW")),IF(
                     $B$8="Emerging Threat", IF(
                        'Compound Alert'!AF136 &gt;= 10, "HIGH",IF(
                            'Compound Alert'!AF136 &gt;= 7, "MED","LOW")))))</f>
        <v>LOW</v>
      </c>
      <c r="K45" s="25" t="str">
        <f ca="1">IF(
   $B$8="Overall Alert",IF(
      'Compound Alert'!S136 &gt;= 7, "HIGH",IF(
         'Compound Alert'!S136 &gt;= 5, "MED","LOW")), IF(
            $B$8="Underlying Vulnerability", IF(
               'Compound Alert'!Z136 &gt;= 10, "HIGH",IF(
                  'Compound Alert'!Z136 &gt;= 7, "MED","LOW")),IF(
                     $B$8="Emerging Threat", IF(
                        'Compound Alert'!AG136 &gt;= 10, "HIGH",IF(
                            'Compound Alert'!AG136 &gt;= 7, "MED","LOW")))))</f>
        <v>MED</v>
      </c>
      <c r="L45" s="25" t="str">
        <f ca="1">IF(
   $B$8="Overall Alert",IF(
      'Compound Alert'!T136 &gt;= 7, "HIGH",IF(
         'Compound Alert'!T136 &gt;= 5, "MED","LOW")), IF(
            $B$8="Underlying Vulnerability", IF(
               'Compound Alert'!AA136 &gt;= 10, "HIGH",IF(
                  'Compound Alert'!AA136 &gt;= 7, "MED","LOW")),IF(
                     $B$8="Emerging Threat", IF(
                        'Compound Alert'!AH136 &gt;= 10, "HIGH",IF(
                            'Compound Alert'!AH136 &gt;= 7, "MED","LOW")))))</f>
        <v>HIGH</v>
      </c>
      <c r="M45" s="25" t="str">
        <f ca="1">IF(
   $B$8="Overall Alert",IF(
      'Compound Alert'!U136 &gt;= 7, "HIGH",IF(
         'Compound Alert'!U136 &gt;= 5, "MED","LOW")), IF(
            $B$8="Underlying Vulnerability", IF(
               'Compound Alert'!AB136 &gt;= 10, "HIGH",IF(
                  'Compound Alert'!AB136 &gt;= 7, "MED","LOW")),IF(
                     $B$8="Emerging Threat", IF(
                        'Compound Alert'!AI136 &gt;= 10, "HIGH",IF(
                            'Compound Alert'!AI136 &gt;= 7, "MED","LOW")))))</f>
        <v>HIGH</v>
      </c>
      <c r="N45" s="25" t="str">
        <f ca="1">IF(
   $B$8="Overall Alert",IF(
      'Compound Alert'!V136 &gt;= 7, "HIGH",IF(
         'Compound Alert'!V136 &gt;= 5, "MED","LOW")), IF(
            $B$8="Underlying Vulnerability", IF(
               'Compound Alert'!AC136 &gt;= 10, "HIGH",IF(
                  'Compound Alert'!AC136 &gt;= 7, "MED","LOW")),IF(
                     $B$8="Emerging Threat", IF(
                        'Compound Alert'!AJ136 &gt;= 10, "HIGH",IF(
                            'Compound Alert'!AJ136 &gt;= 7, "MED","LOW")))))</f>
        <v>HIGH</v>
      </c>
      <c r="O45" s="25" t="str">
        <f ca="1">IF(
   $B$8="Overall Alert",IF(
      'Compound Alert'!W136 &gt;= 7, "HIGH",IF(
         'Compound Alert'!W136 &gt;= 5, "MED","LOW")), IF(
            $B$8="Underlying Vulnerability", IF(
               'Compound Alert'!AD136 &gt;= 10, "HIGH",IF(
                  'Compound Alert'!AD136 &gt;= 7, "MED","LOW")),IF(
                     $B$8="Emerging Threat", IF(
                        'Compound Alert'!AK136 &gt;= 10, "HIGH",IF(
                            'Compound Alert'!AK136 &gt;= 7, "MED","LOW")))))</f>
        <v>HIGH</v>
      </c>
      <c r="P45" s="25"/>
      <c r="Q45" s="26"/>
      <c r="R45" s="26"/>
      <c r="S45" s="21"/>
      <c r="T45" s="21"/>
      <c r="U45" s="21"/>
      <c r="V45" s="21"/>
      <c r="W45" s="21"/>
      <c r="X45" s="21"/>
      <c r="Y45" s="27"/>
      <c r="Z45" s="27"/>
      <c r="AA45" s="27"/>
      <c r="AB45" s="27"/>
      <c r="AC45" s="27"/>
      <c r="AD45" s="27"/>
      <c r="AE45" s="27"/>
      <c r="AF45" s="27"/>
      <c r="AJ45" s="21"/>
      <c r="AK45" s="21"/>
      <c r="AL45" s="21"/>
      <c r="AM45" s="21"/>
      <c r="AN45" s="21"/>
      <c r="AO45" s="21"/>
      <c r="AP45" s="21"/>
      <c r="AQ45" s="21"/>
      <c r="AR45" s="21"/>
      <c r="AS45" s="21"/>
      <c r="AT45" s="21"/>
      <c r="AU45" s="21"/>
      <c r="AV45" s="21"/>
      <c r="AW45" s="21"/>
      <c r="AX45" s="21"/>
    </row>
    <row r="46" spans="1:217" x14ac:dyDescent="0.2">
      <c r="A46" s="63">
        <v>5</v>
      </c>
      <c r="B46" s="20" t="str">
        <f>'Compound Alert'!B148</f>
        <v>Nigeria</v>
      </c>
      <c r="C46" s="20" t="str">
        <f>'Compound Alert'!C148</f>
        <v>NGA</v>
      </c>
      <c r="D46" s="20" t="str">
        <f>'Compound Alert'!D148</f>
        <v>SSF           Sub-Saharan Africa</v>
      </c>
      <c r="E46" s="20" t="str">
        <f>'Compound Alert'!E148</f>
        <v>Blend</v>
      </c>
      <c r="F46" s="217">
        <f ca="1">'Compound Alert'!F148</f>
        <v>143</v>
      </c>
      <c r="G46" s="22">
        <f ca="1">IF($B$8="Overall Alert",'Compound Alert'!G148,IF($B$8="Underlying Vulnerability",'Compound Alert'!J148,IF($B$8="Emerging Threat",'Compound Alert'!M148)))</f>
        <v>4</v>
      </c>
      <c r="H46" s="23">
        <f ca="1">IF($B$8="Overall Alert",'Compound Alert'!H148,IF($B$8="Underlying Vulnerability",'Compound Alert'!K148,IF($B$8="Emerging Threat",'Compound Alert'!N148)))</f>
        <v>4</v>
      </c>
      <c r="I46" s="50">
        <f ca="1">ROUNDDOWN(G46,0)</f>
        <v>4</v>
      </c>
      <c r="J46" s="25" t="str">
        <f ca="1">IF(
   $B$8="Overall Alert",IF(
      'Compound Alert'!R148 &gt;= 7, "HIGH",IF(
         'Compound Alert'!R148 &gt;= 5, "MED","LOW")), IF(
            $B$8="Underlying Vulnerability", IF(
               'Compound Alert'!Y148 &gt;= 10, "HIGH",IF(
                  'Compound Alert'!Y148 &gt;= 7, "MED","LOW")),IF(
                     $B$8="Emerging Threat", IF(
                        'Compound Alert'!AF148 &gt;= 10, "HIGH",IF(
                            'Compound Alert'!AF148 &gt;= 7, "MED","LOW")))))</f>
        <v>LOW</v>
      </c>
      <c r="K46" s="25" t="str">
        <f ca="1">IF(
   $B$8="Overall Alert",IF(
      'Compound Alert'!S148 &gt;= 7, "HIGH",IF(
         'Compound Alert'!S148 &gt;= 5, "MED","LOW")), IF(
            $B$8="Underlying Vulnerability", IF(
               'Compound Alert'!Z148 &gt;= 10, "HIGH",IF(
                  'Compound Alert'!Z148 &gt;= 7, "MED","LOW")),IF(
                     $B$8="Emerging Threat", IF(
                        'Compound Alert'!AG148 &gt;= 10, "HIGH",IF(
                            'Compound Alert'!AG148 &gt;= 7, "MED","LOW")))))</f>
        <v>HIGH</v>
      </c>
      <c r="L46" s="25" t="str">
        <f ca="1">IF(
   $B$8="Overall Alert",IF(
      'Compound Alert'!T148 &gt;= 7, "HIGH",IF(
         'Compound Alert'!T148 &gt;= 5, "MED","LOW")), IF(
            $B$8="Underlying Vulnerability", IF(
               'Compound Alert'!AA148 &gt;= 10, "HIGH",IF(
                  'Compound Alert'!AA148 &gt;= 7, "MED","LOW")),IF(
                     $B$8="Emerging Threat", IF(
                        'Compound Alert'!AH148 &gt;= 10, "HIGH",IF(
                            'Compound Alert'!AH148 &gt;= 7, "MED","LOW")))))</f>
        <v>HIGH</v>
      </c>
      <c r="M46" s="25" t="str">
        <f ca="1">IF(
   $B$8="Overall Alert",IF(
      'Compound Alert'!U148 &gt;= 7, "HIGH",IF(
         'Compound Alert'!U148 &gt;= 5, "MED","LOW")), IF(
            $B$8="Underlying Vulnerability", IF(
               'Compound Alert'!AB148 &gt;= 10, "HIGH",IF(
                  'Compound Alert'!AB148 &gt;= 7, "MED","LOW")),IF(
                     $B$8="Emerging Threat", IF(
                        'Compound Alert'!AI148 &gt;= 10, "HIGH",IF(
                            'Compound Alert'!AI148 &gt;= 7, "MED","LOW")))))</f>
        <v>HIGH</v>
      </c>
      <c r="N46" s="25" t="str">
        <f ca="1">IF(
   $B$8="Overall Alert",IF(
      'Compound Alert'!V148 &gt;= 7, "HIGH",IF(
         'Compound Alert'!V148 &gt;= 5, "MED","LOW")), IF(
            $B$8="Underlying Vulnerability", IF(
               'Compound Alert'!AC148 &gt;= 10, "HIGH",IF(
                  'Compound Alert'!AC148 &gt;= 7, "MED","LOW")),IF(
                     $B$8="Emerging Threat", IF(
                        'Compound Alert'!AJ148 &gt;= 10, "HIGH",IF(
                            'Compound Alert'!AJ148 &gt;= 7, "MED","LOW")))))</f>
        <v>LOW</v>
      </c>
      <c r="O46" s="25" t="str">
        <f ca="1">IF(
   $B$8="Overall Alert",IF(
      'Compound Alert'!W148 &gt;= 7, "HIGH",IF(
         'Compound Alert'!W148 &gt;= 5, "MED","LOW")), IF(
            $B$8="Underlying Vulnerability", IF(
               'Compound Alert'!AD148 &gt;= 10, "HIGH",IF(
                  'Compound Alert'!AD148 &gt;= 7, "MED","LOW")),IF(
                     $B$8="Emerging Threat", IF(
                        'Compound Alert'!AK148 &gt;= 10, "HIGH",IF(
                            'Compound Alert'!AK148 &gt;= 7, "MED","LOW")))))</f>
        <v>HIGH</v>
      </c>
      <c r="P46" s="25"/>
      <c r="Q46" s="26"/>
      <c r="R46" s="26"/>
      <c r="S46" s="21"/>
      <c r="T46" s="21"/>
      <c r="U46" s="21"/>
      <c r="V46" s="21"/>
      <c r="W46" s="21"/>
      <c r="X46" s="21"/>
      <c r="Y46" s="27"/>
      <c r="Z46" s="27"/>
      <c r="AA46" s="27"/>
      <c r="AB46" s="27"/>
      <c r="AC46" s="27"/>
      <c r="AD46" s="27"/>
      <c r="AE46" s="27"/>
      <c r="AF46" s="27"/>
      <c r="AJ46" s="21"/>
      <c r="AK46" s="21"/>
      <c r="AL46" s="21"/>
      <c r="AM46" s="21"/>
      <c r="AN46" s="21"/>
      <c r="AO46" s="21"/>
      <c r="AP46" s="21"/>
      <c r="AQ46" s="21"/>
      <c r="AR46" s="21"/>
      <c r="AS46" s="21"/>
      <c r="AT46" s="21"/>
      <c r="AU46" s="21"/>
      <c r="AV46" s="21"/>
      <c r="AW46" s="21"/>
      <c r="AX46" s="21"/>
    </row>
    <row r="47" spans="1:217" x14ac:dyDescent="0.2">
      <c r="A47" s="63">
        <v>6</v>
      </c>
      <c r="B47" s="20" t="str">
        <f>'Compound Alert'!B134</f>
        <v>Mali</v>
      </c>
      <c r="C47" s="20" t="str">
        <f>'Compound Alert'!C134</f>
        <v>MLI</v>
      </c>
      <c r="D47" s="20" t="str">
        <f>'Compound Alert'!D134</f>
        <v>SSF           Sub-Saharan Africa</v>
      </c>
      <c r="E47" s="20" t="str">
        <f>'Compound Alert'!E134</f>
        <v>IDA</v>
      </c>
      <c r="F47" s="217">
        <f ca="1">'Compound Alert'!F134</f>
        <v>129</v>
      </c>
      <c r="G47" s="22">
        <f ca="1">IF($B$8="Overall Alert",'Compound Alert'!G134,IF($B$8="Underlying Vulnerability",'Compound Alert'!J134,IF($B$8="Emerging Threat",'Compound Alert'!M134)))</f>
        <v>4</v>
      </c>
      <c r="H47" s="23">
        <f ca="1">IF($B$8="Overall Alert",'Compound Alert'!H134,IF($B$8="Underlying Vulnerability",'Compound Alert'!K134,IF($B$8="Emerging Threat",'Compound Alert'!N134)))</f>
        <v>4</v>
      </c>
      <c r="I47" s="50">
        <f ca="1">ROUNDDOWN(G47,0)</f>
        <v>4</v>
      </c>
      <c r="J47" s="25" t="str">
        <f ca="1">IF(
   $B$8="Overall Alert",IF(
      'Compound Alert'!R134 &gt;= 7, "HIGH",IF(
         'Compound Alert'!R134 &gt;= 5, "MED","LOW")), IF(
            $B$8="Underlying Vulnerability", IF(
               'Compound Alert'!Y134 &gt;= 10, "HIGH",IF(
                  'Compound Alert'!Y134 &gt;= 7, "MED","LOW")),IF(
                     $B$8="Emerging Threat", IF(
                        'Compound Alert'!AF134 &gt;= 10, "HIGH",IF(
                            'Compound Alert'!AF134 &gt;= 7, "MED","LOW")))))</f>
        <v>LOW</v>
      </c>
      <c r="K47" s="25" t="str">
        <f ca="1">IF(
   $B$8="Overall Alert",IF(
      'Compound Alert'!S134 &gt;= 7, "HIGH",IF(
         'Compound Alert'!S134 &gt;= 5, "MED","LOW")), IF(
            $B$8="Underlying Vulnerability", IF(
               'Compound Alert'!Z134 &gt;= 10, "HIGH",IF(
                  'Compound Alert'!Z134 &gt;= 7, "MED","LOW")),IF(
                     $B$8="Emerging Threat", IF(
                        'Compound Alert'!AG134 &gt;= 10, "HIGH",IF(
                            'Compound Alert'!AG134 &gt;= 7, "MED","LOW")))))</f>
        <v>HIGH</v>
      </c>
      <c r="L47" s="25" t="str">
        <f ca="1">IF(
   $B$8="Overall Alert",IF(
      'Compound Alert'!T134 &gt;= 7, "HIGH",IF(
         'Compound Alert'!T134 &gt;= 5, "MED","LOW")), IF(
            $B$8="Underlying Vulnerability", IF(
               'Compound Alert'!AA134 &gt;= 10, "HIGH",IF(
                  'Compound Alert'!AA134 &gt;= 7, "MED","LOW")),IF(
                     $B$8="Emerging Threat", IF(
                        'Compound Alert'!AH134 &gt;= 10, "HIGH",IF(
                            'Compound Alert'!AH134 &gt;= 7, "MED","LOW")))))</f>
        <v>MED</v>
      </c>
      <c r="M47" s="25" t="str">
        <f ca="1">IF(
   $B$8="Overall Alert",IF(
      'Compound Alert'!U134 &gt;= 7, "HIGH",IF(
         'Compound Alert'!U134 &gt;= 5, "MED","LOW")), IF(
            $B$8="Underlying Vulnerability", IF(
               'Compound Alert'!AB134 &gt;= 10, "HIGH",IF(
                  'Compound Alert'!AB134 &gt;= 7, "MED","LOW")),IF(
                     $B$8="Emerging Threat", IF(
                        'Compound Alert'!AI134 &gt;= 10, "HIGH",IF(
                            'Compound Alert'!AI134 &gt;= 7, "MED","LOW")))))</f>
        <v>HIGH</v>
      </c>
      <c r="N47" s="25" t="str">
        <f ca="1">IF(
   $B$8="Overall Alert",IF(
      'Compound Alert'!V134 &gt;= 7, "HIGH",IF(
         'Compound Alert'!V134 &gt;= 5, "MED","LOW")), IF(
            $B$8="Underlying Vulnerability", IF(
               'Compound Alert'!AC134 &gt;= 10, "HIGH",IF(
                  'Compound Alert'!AC134 &gt;= 7, "MED","LOW")),IF(
                     $B$8="Emerging Threat", IF(
                        'Compound Alert'!AJ134 &gt;= 10, "HIGH",IF(
                            'Compound Alert'!AJ134 &gt;= 7, "MED","LOW")))))</f>
        <v>MED</v>
      </c>
      <c r="O47" s="25" t="str">
        <f ca="1">IF(
   $B$8="Overall Alert",IF(
      'Compound Alert'!W134 &gt;= 7, "HIGH",IF(
         'Compound Alert'!W134 &gt;= 5, "MED","LOW")), IF(
            $B$8="Underlying Vulnerability", IF(
               'Compound Alert'!AD134 &gt;= 10, "HIGH",IF(
                  'Compound Alert'!AD134 &gt;= 7, "MED","LOW")),IF(
                     $B$8="Emerging Threat", IF(
                        'Compound Alert'!AK134 &gt;= 10, "HIGH",IF(
                            'Compound Alert'!AK134 &gt;= 7, "MED","LOW")))))</f>
        <v>HIGH</v>
      </c>
      <c r="P47" s="25"/>
      <c r="Q47" s="26"/>
      <c r="R47" s="26"/>
      <c r="S47" s="21"/>
      <c r="T47" s="21"/>
      <c r="U47" s="21"/>
      <c r="V47" s="21"/>
      <c r="W47" s="21"/>
      <c r="X47" s="21"/>
      <c r="Y47" s="27"/>
      <c r="Z47" s="27"/>
      <c r="AA47" s="27"/>
      <c r="AB47" s="27"/>
      <c r="AC47" s="27"/>
      <c r="AD47" s="27"/>
      <c r="AE47" s="27"/>
      <c r="AF47" s="27"/>
      <c r="AJ47" s="21"/>
      <c r="AK47" s="21"/>
      <c r="AL47" s="21"/>
      <c r="AM47" s="21"/>
      <c r="AN47" s="21"/>
      <c r="AO47" s="21"/>
      <c r="AP47" s="21"/>
      <c r="AQ47" s="21"/>
      <c r="AR47" s="21"/>
      <c r="AS47" s="21"/>
      <c r="AT47" s="21"/>
      <c r="AU47" s="21"/>
      <c r="AV47" s="21"/>
      <c r="AW47" s="21"/>
      <c r="AX47" s="21"/>
    </row>
    <row r="48" spans="1:217" x14ac:dyDescent="0.2">
      <c r="A48" s="63">
        <v>7</v>
      </c>
      <c r="B48" s="20" t="str">
        <f>'Compound Alert'!B147</f>
        <v>Niger</v>
      </c>
      <c r="C48" s="20" t="str">
        <f>'Compound Alert'!C147</f>
        <v>NER</v>
      </c>
      <c r="D48" s="20" t="str">
        <f>'Compound Alert'!D147</f>
        <v>SSF           Sub-Saharan Africa</v>
      </c>
      <c r="E48" s="20" t="str">
        <f>'Compound Alert'!E147</f>
        <v>IDA</v>
      </c>
      <c r="F48" s="217">
        <f ca="1">'Compound Alert'!F147</f>
        <v>142</v>
      </c>
      <c r="G48" s="22">
        <f ca="1">IF($B$8="Overall Alert",'Compound Alert'!G147,IF($B$8="Underlying Vulnerability",'Compound Alert'!J147,IF($B$8="Emerging Threat",'Compound Alert'!M147)))</f>
        <v>4</v>
      </c>
      <c r="H48" s="23">
        <f ca="1">IF($B$8="Overall Alert",'Compound Alert'!H147,IF($B$8="Underlying Vulnerability",'Compound Alert'!K147,IF($B$8="Emerging Threat",'Compound Alert'!N147)))</f>
        <v>4</v>
      </c>
      <c r="I48" s="50">
        <f ca="1">ROUNDDOWN(G48,0)</f>
        <v>4</v>
      </c>
      <c r="J48" s="25" t="str">
        <f ca="1">IF(
   $B$8="Overall Alert",IF(
      'Compound Alert'!R147 &gt;= 7, "HIGH",IF(
         'Compound Alert'!R147 &gt;= 5, "MED","LOW")), IF(
            $B$8="Underlying Vulnerability", IF(
               'Compound Alert'!Y147 &gt;= 10, "HIGH",IF(
                  'Compound Alert'!Y147 &gt;= 7, "MED","LOW")),IF(
                     $B$8="Emerging Threat", IF(
                        'Compound Alert'!AF147 &gt;= 10, "HIGH",IF(
                            'Compound Alert'!AF147 &gt;= 7, "MED","LOW")))))</f>
        <v>LOW</v>
      </c>
      <c r="K48" s="25" t="str">
        <f ca="1">IF(
   $B$8="Overall Alert",IF(
      'Compound Alert'!S147 &gt;= 7, "HIGH",IF(
         'Compound Alert'!S147 &gt;= 5, "MED","LOW")), IF(
            $B$8="Underlying Vulnerability", IF(
               'Compound Alert'!Z147 &gt;= 10, "HIGH",IF(
                  'Compound Alert'!Z147 &gt;= 7, "MED","LOW")),IF(
                     $B$8="Emerging Threat", IF(
                        'Compound Alert'!AG147 &gt;= 10, "HIGH",IF(
                            'Compound Alert'!AG147 &gt;= 7, "MED","LOW")))))</f>
        <v>HIGH</v>
      </c>
      <c r="L48" s="25" t="str">
        <f ca="1">IF(
   $B$8="Overall Alert",IF(
      'Compound Alert'!T147 &gt;= 7, "HIGH",IF(
         'Compound Alert'!T147 &gt;= 5, "MED","LOW")), IF(
            $B$8="Underlying Vulnerability", IF(
               'Compound Alert'!AA147 &gt;= 10, "HIGH",IF(
                  'Compound Alert'!AA147 &gt;= 7, "MED","LOW")),IF(
                     $B$8="Emerging Threat", IF(
                        'Compound Alert'!AH147 &gt;= 10, "HIGH",IF(
                            'Compound Alert'!AH147 &gt;= 7, "MED","LOW")))))</f>
        <v>MED</v>
      </c>
      <c r="M48" s="25" t="str">
        <f ca="1">IF(
   $B$8="Overall Alert",IF(
      'Compound Alert'!U147 &gt;= 7, "HIGH",IF(
         'Compound Alert'!U147 &gt;= 5, "MED","LOW")), IF(
            $B$8="Underlying Vulnerability", IF(
               'Compound Alert'!AB147 &gt;= 10, "HIGH",IF(
                  'Compound Alert'!AB147 &gt;= 7, "MED","LOW")),IF(
                     $B$8="Emerging Threat", IF(
                        'Compound Alert'!AI147 &gt;= 10, "HIGH",IF(
                            'Compound Alert'!AI147 &gt;= 7, "MED","LOW")))))</f>
        <v>HIGH</v>
      </c>
      <c r="N48" s="25" t="str">
        <f ca="1">IF(
   $B$8="Overall Alert",IF(
      'Compound Alert'!V147 &gt;= 7, "HIGH",IF(
         'Compound Alert'!V147 &gt;= 5, "MED","LOW")), IF(
            $B$8="Underlying Vulnerability", IF(
               'Compound Alert'!AC147 &gt;= 10, "HIGH",IF(
                  'Compound Alert'!AC147 &gt;= 7, "MED","LOW")),IF(
                     $B$8="Emerging Threat", IF(
                        'Compound Alert'!AJ147 &gt;= 10, "HIGH",IF(
                            'Compound Alert'!AJ147 &gt;= 7, "MED","LOW")))))</f>
        <v>MED</v>
      </c>
      <c r="O48" s="25" t="str">
        <f ca="1">IF(
   $B$8="Overall Alert",IF(
      'Compound Alert'!W147 &gt;= 7, "HIGH",IF(
         'Compound Alert'!W147 &gt;= 5, "MED","LOW")), IF(
            $B$8="Underlying Vulnerability", IF(
               'Compound Alert'!AD147 &gt;= 10, "HIGH",IF(
                  'Compound Alert'!AD147 &gt;= 7, "MED","LOW")),IF(
                     $B$8="Emerging Threat", IF(
                        'Compound Alert'!AK147 &gt;= 10, "HIGH",IF(
                            'Compound Alert'!AK147 &gt;= 7, "MED","LOW")))))</f>
        <v>HIGH</v>
      </c>
      <c r="P48" s="25"/>
      <c r="Q48" s="26"/>
      <c r="R48" s="26"/>
      <c r="S48" s="21"/>
      <c r="T48" s="21"/>
      <c r="U48" s="21"/>
      <c r="V48" s="21"/>
      <c r="W48" s="21"/>
      <c r="X48" s="21"/>
      <c r="Y48" s="27"/>
      <c r="Z48" s="27"/>
      <c r="AA48" s="27"/>
      <c r="AB48" s="27"/>
      <c r="AC48" s="27"/>
      <c r="AD48" s="27"/>
      <c r="AE48" s="27"/>
      <c r="AF48" s="27"/>
      <c r="AJ48" s="21"/>
      <c r="AK48" s="21"/>
      <c r="AL48" s="21"/>
      <c r="AM48" s="21"/>
      <c r="AN48" s="21"/>
      <c r="AO48" s="21"/>
      <c r="AP48" s="21"/>
      <c r="AQ48" s="21"/>
      <c r="AR48" s="21"/>
      <c r="AS48" s="21"/>
      <c r="AT48" s="21"/>
      <c r="AU48" s="21"/>
      <c r="AV48" s="21"/>
      <c r="AW48" s="21"/>
      <c r="AX48" s="21"/>
    </row>
    <row r="49" spans="1:50" x14ac:dyDescent="0.2">
      <c r="A49" s="63">
        <v>8</v>
      </c>
      <c r="B49" s="20" t="str">
        <f>'Compound Alert'!B156</f>
        <v>Pakistan</v>
      </c>
      <c r="C49" s="20" t="str">
        <f>'Compound Alert'!C156</f>
        <v>PAK</v>
      </c>
      <c r="D49" s="20" t="str">
        <f>'Compound Alert'!D156</f>
        <v>SAS           South Asia</v>
      </c>
      <c r="E49" s="20" t="str">
        <f>'Compound Alert'!E156</f>
        <v>Blend</v>
      </c>
      <c r="F49" s="217">
        <f ca="1">'Compound Alert'!F156</f>
        <v>151</v>
      </c>
      <c r="G49" s="22">
        <f ca="1">IF($B$8="Overall Alert",'Compound Alert'!G156,IF($B$8="Underlying Vulnerability",'Compound Alert'!J156,IF($B$8="Emerging Threat",'Compound Alert'!M156)))</f>
        <v>3.5</v>
      </c>
      <c r="H49" s="23">
        <f ca="1">IF($B$8="Overall Alert",'Compound Alert'!H156,IF($B$8="Underlying Vulnerability",'Compound Alert'!K156,IF($B$8="Emerging Threat",'Compound Alert'!N156)))</f>
        <v>3.5</v>
      </c>
      <c r="I49" s="50">
        <f ca="1">ROUNDDOWN(G49,0)</f>
        <v>3</v>
      </c>
      <c r="J49" s="25" t="str">
        <f ca="1">IF(
   $B$8="Overall Alert",IF(
      'Compound Alert'!R156 &gt;= 7, "HIGH",IF(
         'Compound Alert'!R156 &gt;= 5, "MED","LOW")), IF(
            $B$8="Underlying Vulnerability", IF(
               'Compound Alert'!Y156 &gt;= 10, "HIGH",IF(
                  'Compound Alert'!Y156 &gt;= 7, "MED","LOW")),IF(
                     $B$8="Emerging Threat", IF(
                        'Compound Alert'!AF156 &gt;= 10, "HIGH",IF(
                            'Compound Alert'!AF156 &gt;= 7, "MED","LOW")))))</f>
        <v>LOW</v>
      </c>
      <c r="K49" s="25" t="str">
        <f ca="1">IF(
   $B$8="Overall Alert",IF(
      'Compound Alert'!S156 &gt;= 7, "HIGH",IF(
         'Compound Alert'!S156 &gt;= 5, "MED","LOW")), IF(
            $B$8="Underlying Vulnerability", IF(
               'Compound Alert'!Z156 &gt;= 10, "HIGH",IF(
                  'Compound Alert'!Z156 &gt;= 7, "MED","LOW")),IF(
                     $B$8="Emerging Threat", IF(
                        'Compound Alert'!AG156 &gt;= 10, "HIGH",IF(
                            'Compound Alert'!AG156 &gt;= 7, "MED","LOW")))))</f>
        <v>HIGH</v>
      </c>
      <c r="L49" s="25" t="str">
        <f ca="1">IF(
   $B$8="Overall Alert",IF(
      'Compound Alert'!T156 &gt;= 7, "HIGH",IF(
         'Compound Alert'!T156 &gt;= 5, "MED","LOW")), IF(
            $B$8="Underlying Vulnerability", IF(
               'Compound Alert'!AA156 &gt;= 10, "HIGH",IF(
                  'Compound Alert'!AA156 &gt;= 7, "MED","LOW")),IF(
                     $B$8="Emerging Threat", IF(
                        'Compound Alert'!AH156 &gt;= 10, "HIGH",IF(
                            'Compound Alert'!AH156 &gt;= 7, "MED","LOW")))))</f>
        <v>MED</v>
      </c>
      <c r="M49" s="25" t="str">
        <f ca="1">IF(
   $B$8="Overall Alert",IF(
      'Compound Alert'!U156 &gt;= 7, "HIGH",IF(
         'Compound Alert'!U156 &gt;= 5, "MED","LOW")), IF(
            $B$8="Underlying Vulnerability", IF(
               'Compound Alert'!AB156 &gt;= 10, "HIGH",IF(
                  'Compound Alert'!AB156 &gt;= 7, "MED","LOW")),IF(
                     $B$8="Emerging Threat", IF(
                        'Compound Alert'!AI156 &gt;= 10, "HIGH",IF(
                            'Compound Alert'!AI156 &gt;= 7, "MED","LOW")))))</f>
        <v>HIGH</v>
      </c>
      <c r="N49" s="25" t="str">
        <f ca="1">IF(
   $B$8="Overall Alert",IF(
      'Compound Alert'!V156 &gt;= 7, "HIGH",IF(
         'Compound Alert'!V156 &gt;= 5, "MED","LOW")), IF(
            $B$8="Underlying Vulnerability", IF(
               'Compound Alert'!AC156 &gt;= 10, "HIGH",IF(
                  'Compound Alert'!AC156 &gt;= 7, "MED","LOW")),IF(
                     $B$8="Emerging Threat", IF(
                        'Compound Alert'!AJ156 &gt;= 10, "HIGH",IF(
                            'Compound Alert'!AJ156 &gt;= 7, "MED","LOW")))))</f>
        <v>LOW</v>
      </c>
      <c r="O49" s="25" t="str">
        <f ca="1">IF(
   $B$8="Overall Alert",IF(
      'Compound Alert'!W156 &gt;= 7, "HIGH",IF(
         'Compound Alert'!W156 &gt;= 5, "MED","LOW")), IF(
            $B$8="Underlying Vulnerability", IF(
               'Compound Alert'!AD156 &gt;= 10, "HIGH",IF(
                  'Compound Alert'!AD156 &gt;= 7, "MED","LOW")),IF(
                     $B$8="Emerging Threat", IF(
                        'Compound Alert'!AK156 &gt;= 10, "HIGH",IF(
                            'Compound Alert'!AK156 &gt;= 7, "MED","LOW")))))</f>
        <v>HIGH</v>
      </c>
      <c r="P49" s="25"/>
      <c r="Q49" s="26"/>
      <c r="R49" s="26"/>
      <c r="S49" s="21"/>
      <c r="T49" s="21"/>
      <c r="U49" s="21"/>
      <c r="V49" s="21"/>
      <c r="W49" s="21"/>
      <c r="X49" s="21"/>
      <c r="Y49" s="27"/>
      <c r="Z49" s="27"/>
      <c r="AA49" s="27"/>
      <c r="AB49" s="27"/>
      <c r="AC49" s="27"/>
      <c r="AD49" s="27"/>
      <c r="AE49" s="27"/>
      <c r="AF49" s="27"/>
      <c r="AJ49" s="21"/>
      <c r="AK49" s="21"/>
      <c r="AL49" s="21"/>
      <c r="AM49" s="21"/>
      <c r="AN49" s="21"/>
      <c r="AO49" s="21"/>
      <c r="AP49" s="21"/>
      <c r="AQ49" s="21"/>
      <c r="AR49" s="21"/>
      <c r="AS49" s="21"/>
      <c r="AT49" s="21"/>
      <c r="AU49" s="21"/>
      <c r="AV49" s="21"/>
      <c r="AW49" s="21"/>
      <c r="AX49" s="21"/>
    </row>
    <row r="50" spans="1:50" x14ac:dyDescent="0.2">
      <c r="A50" s="63">
        <v>9</v>
      </c>
      <c r="B50" s="20" t="str">
        <f>'Compound Alert'!B192</f>
        <v>Syrian Arab Republic</v>
      </c>
      <c r="C50" s="20" t="str">
        <f>'Compound Alert'!C192</f>
        <v>SYR</v>
      </c>
      <c r="D50" s="20" t="str">
        <f>'Compound Alert'!D192</f>
        <v>MEA           Middle East &amp; North Africa</v>
      </c>
      <c r="E50" s="20" t="str">
        <f>'Compound Alert'!E192</f>
        <v>IDA</v>
      </c>
      <c r="F50" s="217">
        <f ca="1">'Compound Alert'!F192</f>
        <v>187</v>
      </c>
      <c r="G50" s="22">
        <f ca="1">IF($B$8="Overall Alert",'Compound Alert'!G192,IF($B$8="Underlying Vulnerability",'Compound Alert'!J192,IF($B$8="Emerging Threat",'Compound Alert'!M192)))</f>
        <v>3.5</v>
      </c>
      <c r="H50" s="23">
        <f ca="1">IF($B$8="Overall Alert",'Compound Alert'!H192,IF($B$8="Underlying Vulnerability",'Compound Alert'!K192,IF($B$8="Emerging Threat",'Compound Alert'!N192)))</f>
        <v>3.5</v>
      </c>
      <c r="I50" s="50">
        <f ca="1">ROUNDDOWN(G50,0)</f>
        <v>3</v>
      </c>
      <c r="J50" s="25" t="str">
        <f ca="1">IF(
   $B$8="Overall Alert",IF(
      'Compound Alert'!R192 &gt;= 7, "HIGH",IF(
         'Compound Alert'!R192 &gt;= 5, "MED","LOW")), IF(
            $B$8="Underlying Vulnerability", IF(
               'Compound Alert'!Y192 &gt;= 10, "HIGH",IF(
                  'Compound Alert'!Y192 &gt;= 7, "MED","LOW")),IF(
                     $B$8="Emerging Threat", IF(
                        'Compound Alert'!AF192 &gt;= 10, "HIGH",IF(
                            'Compound Alert'!AF192 &gt;= 7, "MED","LOW")))))</f>
        <v>LOW</v>
      </c>
      <c r="K50" s="25" t="str">
        <f ca="1">IF(
   $B$8="Overall Alert",IF(
      'Compound Alert'!S192 &gt;= 7, "HIGH",IF(
         'Compound Alert'!S192 &gt;= 5, "MED","LOW")), IF(
            $B$8="Underlying Vulnerability", IF(
               'Compound Alert'!Z192 &gt;= 10, "HIGH",IF(
                  'Compound Alert'!Z192 &gt;= 7, "MED","LOW")),IF(
                     $B$8="Emerging Threat", IF(
                        'Compound Alert'!AG192 &gt;= 10, "HIGH",IF(
                            'Compound Alert'!AG192 &gt;= 7, "MED","LOW")))))</f>
        <v>HIGH</v>
      </c>
      <c r="L50" s="25" t="str">
        <f ca="1">IF(
   $B$8="Overall Alert",IF(
      'Compound Alert'!T192 &gt;= 7, "HIGH",IF(
         'Compound Alert'!T192 &gt;= 5, "MED","LOW")), IF(
            $B$8="Underlying Vulnerability", IF(
               'Compound Alert'!AA192 &gt;= 10, "HIGH",IF(
                  'Compound Alert'!AA192 &gt;= 7, "MED","LOW")),IF(
                     $B$8="Emerging Threat", IF(
                        'Compound Alert'!AH192 &gt;= 10, "HIGH",IF(
                            'Compound Alert'!AH192 &gt;= 7, "MED","LOW")))))</f>
        <v>MED</v>
      </c>
      <c r="M50" s="25" t="str">
        <f ca="1">IF(
   $B$8="Overall Alert",IF(
      'Compound Alert'!U192 &gt;= 7, "HIGH",IF(
         'Compound Alert'!U192 &gt;= 5, "MED","LOW")), IF(
            $B$8="Underlying Vulnerability", IF(
               'Compound Alert'!AB192 &gt;= 10, "HIGH",IF(
                  'Compound Alert'!AB192 &gt;= 7, "MED","LOW")),IF(
                     $B$8="Emerging Threat", IF(
                        'Compound Alert'!AI192 &gt;= 10, "HIGH",IF(
                            'Compound Alert'!AI192 &gt;= 7, "MED","LOW")))))</f>
        <v>LOW</v>
      </c>
      <c r="N50" s="25" t="str">
        <f ca="1">IF(
   $B$8="Overall Alert",IF(
      'Compound Alert'!V192 &gt;= 7, "HIGH",IF(
         'Compound Alert'!V192 &gt;= 5, "MED","LOW")), IF(
            $B$8="Underlying Vulnerability", IF(
               'Compound Alert'!AC192 &gt;= 10, "HIGH",IF(
                  'Compound Alert'!AC192 &gt;= 7, "MED","LOW")),IF(
                     $B$8="Emerging Threat", IF(
                        'Compound Alert'!AJ192 &gt;= 10, "HIGH",IF(
                            'Compound Alert'!AJ192 &gt;= 7, "MED","LOW")))))</f>
        <v>HIGH</v>
      </c>
      <c r="O50" s="25" t="str">
        <f ca="1">IF(
   $B$8="Overall Alert",IF(
      'Compound Alert'!W192 &gt;= 7, "HIGH",IF(
         'Compound Alert'!W192 &gt;= 5, "MED","LOW")), IF(
            $B$8="Underlying Vulnerability", IF(
               'Compound Alert'!AD192 &gt;= 10, "HIGH",IF(
                  'Compound Alert'!AD192 &gt;= 7, "MED","LOW")),IF(
                     $B$8="Emerging Threat", IF(
                        'Compound Alert'!AK192 &gt;= 10, "HIGH",IF(
                            'Compound Alert'!AK192 &gt;= 7, "MED","LOW")))))</f>
        <v>HIGH</v>
      </c>
      <c r="P50" s="25"/>
      <c r="Q50" s="26"/>
      <c r="R50" s="26"/>
      <c r="S50" s="21"/>
      <c r="T50" s="21"/>
      <c r="U50" s="21"/>
      <c r="V50" s="21"/>
      <c r="W50" s="21"/>
      <c r="X50" s="21"/>
      <c r="Y50" s="27"/>
      <c r="Z50" s="27"/>
      <c r="AA50" s="27"/>
      <c r="AB50" s="27"/>
      <c r="AC50" s="27"/>
      <c r="AD50" s="27"/>
      <c r="AE50" s="27"/>
      <c r="AF50" s="27"/>
      <c r="AJ50" s="21"/>
      <c r="AK50" s="21"/>
      <c r="AL50" s="21"/>
      <c r="AM50" s="21"/>
      <c r="AN50" s="21"/>
      <c r="AO50" s="21"/>
      <c r="AP50" s="21"/>
      <c r="AQ50" s="21"/>
      <c r="AR50" s="21"/>
      <c r="AS50" s="21"/>
      <c r="AT50" s="21"/>
      <c r="AU50" s="21"/>
      <c r="AV50" s="21"/>
      <c r="AW50" s="21"/>
      <c r="AX50" s="21"/>
    </row>
    <row r="51" spans="1:50" x14ac:dyDescent="0.2">
      <c r="A51" s="63">
        <v>10</v>
      </c>
      <c r="B51" s="20" t="str">
        <f>'Compound Alert'!B8</f>
        <v>Angola</v>
      </c>
      <c r="C51" s="20" t="str">
        <f>'Compound Alert'!C8</f>
        <v>AGO</v>
      </c>
      <c r="D51" s="20" t="str">
        <f>'Compound Alert'!D8</f>
        <v>SSF           Sub-Saharan Africa</v>
      </c>
      <c r="E51" s="20" t="str">
        <f>'Compound Alert'!E8</f>
        <v>IBRD</v>
      </c>
      <c r="F51" s="217">
        <f ca="1">'Compound Alert'!F8</f>
        <v>3</v>
      </c>
      <c r="G51" s="22">
        <f ca="1">IF($B$8="Overall Alert",'Compound Alert'!G8,IF($B$8="Underlying Vulnerability",'Compound Alert'!J8,IF($B$8="Emerging Threat",'Compound Alert'!M8)))</f>
        <v>3.5</v>
      </c>
      <c r="H51" s="23">
        <f ca="1">IF($B$8="Overall Alert",'Compound Alert'!H8,IF($B$8="Underlying Vulnerability",'Compound Alert'!K8,IF($B$8="Emerging Threat",'Compound Alert'!N8)))</f>
        <v>3.5</v>
      </c>
      <c r="I51" s="50">
        <f ca="1">ROUNDDOWN(G51,0)</f>
        <v>3</v>
      </c>
      <c r="J51" s="25" t="str">
        <f ca="1">IF(
   $B$8="Overall Alert",IF(
      'Compound Alert'!R8 &gt;= 7, "HIGH",IF(
         'Compound Alert'!R8 &gt;= 5, "MED","LOW")), IF(
            $B$8="Underlying Vulnerability", IF(
               'Compound Alert'!Y8 &gt;= 10, "HIGH",IF(
                  'Compound Alert'!Y8 &gt;= 7, "MED","LOW")),IF(
                     $B$8="Emerging Threat", IF(
                        'Compound Alert'!AF8 &gt;= 10, "HIGH",IF(
                            'Compound Alert'!AF8 &gt;= 7, "MED","LOW")))))</f>
        <v>HIGH</v>
      </c>
      <c r="K51" s="25" t="str">
        <f ca="1">IF(
   $B$8="Overall Alert",IF(
      'Compound Alert'!S8 &gt;= 7, "HIGH",IF(
         'Compound Alert'!S8 &gt;= 5, "MED","LOW")), IF(
            $B$8="Underlying Vulnerability", IF(
               'Compound Alert'!Z8 &gt;= 10, "HIGH",IF(
                  'Compound Alert'!Z8 &gt;= 7, "MED","LOW")),IF(
                     $B$8="Emerging Threat", IF(
                        'Compound Alert'!AG8 &gt;= 10, "HIGH",IF(
                            'Compound Alert'!AG8 &gt;= 7, "MED","LOW")))))</f>
        <v>LOW</v>
      </c>
      <c r="L51" s="25" t="str">
        <f ca="1">IF(
   $B$8="Overall Alert",IF(
      'Compound Alert'!T8 &gt;= 7, "HIGH",IF(
         'Compound Alert'!T8 &gt;= 5, "MED","LOW")), IF(
            $B$8="Underlying Vulnerability", IF(
               'Compound Alert'!AA8 &gt;= 10, "HIGH",IF(
                  'Compound Alert'!AA8 &gt;= 7, "MED","LOW")),IF(
                     $B$8="Emerging Threat", IF(
                        'Compound Alert'!AH8 &gt;= 10, "HIGH",IF(
                            'Compound Alert'!AH8 &gt;= 7, "MED","LOW")))))</f>
        <v>HIGH</v>
      </c>
      <c r="M51" s="25" t="str">
        <f ca="1">IF(
   $B$8="Overall Alert",IF(
      'Compound Alert'!U8 &gt;= 7, "HIGH",IF(
         'Compound Alert'!U8 &gt;= 5, "MED","LOW")), IF(
            $B$8="Underlying Vulnerability", IF(
               'Compound Alert'!AB8 &gt;= 10, "HIGH",IF(
                  'Compound Alert'!AB8 &gt;= 7, "MED","LOW")),IF(
                     $B$8="Emerging Threat", IF(
                        'Compound Alert'!AI8 &gt;= 10, "HIGH",IF(
                            'Compound Alert'!AI8 &gt;= 7, "MED","LOW")))))</f>
        <v>HIGH</v>
      </c>
      <c r="N51" s="25" t="str">
        <f ca="1">IF(
   $B$8="Overall Alert",IF(
      'Compound Alert'!V8 &gt;= 7, "HIGH",IF(
         'Compound Alert'!V8 &gt;= 5, "MED","LOW")), IF(
            $B$8="Underlying Vulnerability", IF(
               'Compound Alert'!AC8 &gt;= 10, "HIGH",IF(
                  'Compound Alert'!AC8 &gt;= 7, "MED","LOW")),IF(
                     $B$8="Emerging Threat", IF(
                        'Compound Alert'!AJ8 &gt;= 10, "HIGH",IF(
                            'Compound Alert'!AJ8 &gt;= 7, "MED","LOW")))))</f>
        <v>MED</v>
      </c>
      <c r="O51" s="25" t="str">
        <f ca="1">IF(
   $B$8="Overall Alert",IF(
      'Compound Alert'!W8 &gt;= 7, "HIGH",IF(
         'Compound Alert'!W8 &gt;= 5, "MED","LOW")), IF(
            $B$8="Underlying Vulnerability", IF(
               'Compound Alert'!AD8 &gt;= 10, "HIGH",IF(
                  'Compound Alert'!AD8 &gt;= 7, "MED","LOW")),IF(
                     $B$8="Emerging Threat", IF(
                        'Compound Alert'!AK8 &gt;= 10, "HIGH",IF(
                            'Compound Alert'!AK8 &gt;= 7, "MED","LOW")))))</f>
        <v>LOW</v>
      </c>
      <c r="P51" s="25"/>
      <c r="Q51" s="26"/>
      <c r="R51" s="26"/>
      <c r="S51" s="21"/>
      <c r="T51" s="21"/>
      <c r="U51" s="21"/>
      <c r="V51" s="21"/>
      <c r="W51" s="21"/>
      <c r="X51" s="21"/>
      <c r="Y51" s="27"/>
      <c r="Z51" s="27"/>
      <c r="AA51" s="27"/>
      <c r="AB51" s="27"/>
      <c r="AC51" s="27"/>
      <c r="AD51" s="27"/>
      <c r="AE51" s="27"/>
      <c r="AF51" s="27"/>
      <c r="AJ51" s="21"/>
      <c r="AK51" s="21"/>
      <c r="AL51" s="21"/>
      <c r="AM51" s="21"/>
      <c r="AN51" s="21"/>
      <c r="AO51" s="21"/>
      <c r="AP51" s="21"/>
      <c r="AQ51" s="21"/>
      <c r="AR51" s="21"/>
      <c r="AS51" s="21"/>
      <c r="AT51" s="21"/>
      <c r="AU51" s="21"/>
      <c r="AV51" s="21"/>
      <c r="AW51" s="21"/>
      <c r="AX51" s="21"/>
    </row>
    <row r="52" spans="1:50" x14ac:dyDescent="0.2">
      <c r="A52" s="63">
        <v>11</v>
      </c>
      <c r="B52" s="20" t="str">
        <f>'Compound Alert'!B91</f>
        <v>Haiti</v>
      </c>
      <c r="C52" s="20" t="str">
        <f>'Compound Alert'!C91</f>
        <v>HTI</v>
      </c>
      <c r="D52" s="20" t="str">
        <f>'Compound Alert'!D91</f>
        <v>LCN           Latin America &amp; Caribbean</v>
      </c>
      <c r="E52" s="20" t="str">
        <f>'Compound Alert'!E91</f>
        <v>IDA</v>
      </c>
      <c r="F52" s="217">
        <f ca="1">'Compound Alert'!F91</f>
        <v>86</v>
      </c>
      <c r="G52" s="22">
        <f ca="1">IF($B$8="Overall Alert",'Compound Alert'!G91,IF($B$8="Underlying Vulnerability",'Compound Alert'!J91,IF($B$8="Emerging Threat",'Compound Alert'!M91)))</f>
        <v>3</v>
      </c>
      <c r="H52" s="23">
        <f ca="1">IF($B$8="Overall Alert",'Compound Alert'!H91,IF($B$8="Underlying Vulnerability",'Compound Alert'!K91,IF($B$8="Emerging Threat",'Compound Alert'!N91)))</f>
        <v>3</v>
      </c>
      <c r="I52" s="50">
        <f ca="1">ROUNDDOWN(G52,0)</f>
        <v>3</v>
      </c>
      <c r="J52" s="25" t="str">
        <f ca="1">IF(
   $B$8="Overall Alert",IF(
      'Compound Alert'!R91 &gt;= 7, "HIGH",IF(
         'Compound Alert'!R91 &gt;= 5, "MED","LOW")), IF(
            $B$8="Underlying Vulnerability", IF(
               'Compound Alert'!Y91 &gt;= 10, "HIGH",IF(
                  'Compound Alert'!Y91 &gt;= 7, "MED","LOW")),IF(
                     $B$8="Emerging Threat", IF(
                        'Compound Alert'!AF91 &gt;= 10, "HIGH",IF(
                            'Compound Alert'!AF91 &gt;= 7, "MED","LOW")))))</f>
        <v>LOW</v>
      </c>
      <c r="K52" s="25" t="str">
        <f ca="1">IF(
   $B$8="Overall Alert",IF(
      'Compound Alert'!S91 &gt;= 7, "HIGH",IF(
         'Compound Alert'!S91 &gt;= 5, "MED","LOW")), IF(
            $B$8="Underlying Vulnerability", IF(
               'Compound Alert'!Z91 &gt;= 10, "HIGH",IF(
                  'Compound Alert'!Z91 &gt;= 7, "MED","LOW")),IF(
                     $B$8="Emerging Threat", IF(
                        'Compound Alert'!AG91 &gt;= 10, "HIGH",IF(
                            'Compound Alert'!AG91 &gt;= 7, "MED","LOW")))))</f>
        <v>HIGH</v>
      </c>
      <c r="L52" s="25" t="str">
        <f ca="1">IF(
   $B$8="Overall Alert",IF(
      'Compound Alert'!T91 &gt;= 7, "HIGH",IF(
         'Compound Alert'!T91 &gt;= 5, "MED","LOW")), IF(
            $B$8="Underlying Vulnerability", IF(
               'Compound Alert'!AA91 &gt;= 10, "HIGH",IF(
                  'Compound Alert'!AA91 &gt;= 7, "MED","LOW")),IF(
                     $B$8="Emerging Threat", IF(
                        'Compound Alert'!AH91 &gt;= 10, "HIGH",IF(
                            'Compound Alert'!AH91 &gt;= 7, "MED","LOW")))))</f>
        <v>LOW</v>
      </c>
      <c r="M52" s="25" t="str">
        <f ca="1">IF(
   $B$8="Overall Alert",IF(
      'Compound Alert'!U91 &gt;= 7, "HIGH",IF(
         'Compound Alert'!U91 &gt;= 5, "MED","LOW")), IF(
            $B$8="Underlying Vulnerability", IF(
               'Compound Alert'!AB91 &gt;= 10, "HIGH",IF(
                  'Compound Alert'!AB91 &gt;= 7, "MED","LOW")),IF(
                     $B$8="Emerging Threat", IF(
                        'Compound Alert'!AI91 &gt;= 10, "HIGH",IF(
                            'Compound Alert'!AI91 &gt;= 7, "MED","LOW")))))</f>
        <v>HIGH</v>
      </c>
      <c r="N52" s="25" t="str">
        <f ca="1">IF(
   $B$8="Overall Alert",IF(
      'Compound Alert'!V91 &gt;= 7, "HIGH",IF(
         'Compound Alert'!V91 &gt;= 5, "MED","LOW")), IF(
            $B$8="Underlying Vulnerability", IF(
               'Compound Alert'!AC91 &gt;= 10, "HIGH",IF(
                  'Compound Alert'!AC91 &gt;= 7, "MED","LOW")),IF(
                     $B$8="Emerging Threat", IF(
                        'Compound Alert'!AJ91 &gt;= 10, "HIGH",IF(
                            'Compound Alert'!AJ91 &gt;= 7, "MED","LOW")))))</f>
        <v>HIGH</v>
      </c>
      <c r="O52" s="25" t="str">
        <f ca="1">IF(
   $B$8="Overall Alert",IF(
      'Compound Alert'!W91 &gt;= 7, "HIGH",IF(
         'Compound Alert'!W91 &gt;= 5, "MED","LOW")), IF(
            $B$8="Underlying Vulnerability", IF(
               'Compound Alert'!AD91 &gt;= 10, "HIGH",IF(
                  'Compound Alert'!AD91 &gt;= 7, "MED","LOW")),IF(
                     $B$8="Emerging Threat", IF(
                        'Compound Alert'!AK91 &gt;= 10, "HIGH",IF(
                            'Compound Alert'!AK91 &gt;= 7, "MED","LOW")))))</f>
        <v>LOW</v>
      </c>
      <c r="P52" s="25"/>
      <c r="Q52" s="26"/>
      <c r="R52" s="26"/>
      <c r="S52" s="21"/>
      <c r="T52" s="21"/>
      <c r="U52" s="21"/>
      <c r="V52" s="21"/>
      <c r="W52" s="21"/>
      <c r="X52" s="21"/>
      <c r="Y52" s="27"/>
      <c r="Z52" s="27"/>
      <c r="AA52" s="27"/>
      <c r="AB52" s="27"/>
      <c r="AC52" s="27"/>
      <c r="AD52" s="27"/>
      <c r="AE52" s="27"/>
      <c r="AF52" s="27"/>
      <c r="AJ52" s="21"/>
      <c r="AK52" s="21"/>
      <c r="AL52" s="21"/>
      <c r="AM52" s="21"/>
      <c r="AN52" s="21"/>
      <c r="AO52" s="21"/>
      <c r="AP52" s="21"/>
      <c r="AQ52" s="21"/>
      <c r="AR52" s="21"/>
      <c r="AS52" s="21"/>
      <c r="AT52" s="21"/>
      <c r="AU52" s="21"/>
      <c r="AV52" s="21"/>
      <c r="AW52" s="21"/>
      <c r="AX52" s="21"/>
    </row>
    <row r="53" spans="1:50" x14ac:dyDescent="0.2">
      <c r="A53" s="63">
        <v>12</v>
      </c>
      <c r="B53" s="20" t="str">
        <f>'Compound Alert'!B22</f>
        <v>Burkina Faso</v>
      </c>
      <c r="C53" s="20" t="str">
        <f>'Compound Alert'!C22</f>
        <v>BFA</v>
      </c>
      <c r="D53" s="20" t="str">
        <f>'Compound Alert'!D22</f>
        <v>SSF           Sub-Saharan Africa</v>
      </c>
      <c r="E53" s="20" t="str">
        <f>'Compound Alert'!E22</f>
        <v>IDA</v>
      </c>
      <c r="F53" s="217">
        <f ca="1">'Compound Alert'!F22</f>
        <v>17</v>
      </c>
      <c r="G53" s="22">
        <f ca="1">IF($B$8="Overall Alert",'Compound Alert'!G22,IF($B$8="Underlying Vulnerability",'Compound Alert'!J22,IF($B$8="Emerging Threat",'Compound Alert'!M22)))</f>
        <v>3</v>
      </c>
      <c r="H53" s="23">
        <f ca="1">IF($B$8="Overall Alert",'Compound Alert'!H22,IF($B$8="Underlying Vulnerability",'Compound Alert'!K22,IF($B$8="Emerging Threat",'Compound Alert'!N22)))</f>
        <v>3</v>
      </c>
      <c r="I53" s="50">
        <f ca="1">ROUNDDOWN(G53,0)</f>
        <v>3</v>
      </c>
      <c r="J53" s="25" t="str">
        <f ca="1">IF(
   $B$8="Overall Alert",IF(
      'Compound Alert'!R22 &gt;= 7, "HIGH",IF(
         'Compound Alert'!R22 &gt;= 5, "MED","LOW")), IF(
            $B$8="Underlying Vulnerability", IF(
               'Compound Alert'!Y22 &gt;= 10, "HIGH",IF(
                  'Compound Alert'!Y22 &gt;= 7, "MED","LOW")),IF(
                     $B$8="Emerging Threat", IF(
                        'Compound Alert'!AF22 &gt;= 10, "HIGH",IF(
                            'Compound Alert'!AF22 &gt;= 7, "MED","LOW")))))</f>
        <v>LOW</v>
      </c>
      <c r="K53" s="25" t="str">
        <f ca="1">IF(
   $B$8="Overall Alert",IF(
      'Compound Alert'!S22 &gt;= 7, "HIGH",IF(
         'Compound Alert'!S22 &gt;= 5, "MED","LOW")), IF(
            $B$8="Underlying Vulnerability", IF(
               'Compound Alert'!Z22 &gt;= 10, "HIGH",IF(
                  'Compound Alert'!Z22 &gt;= 7, "MED","LOW")),IF(
                     $B$8="Emerging Threat", IF(
                        'Compound Alert'!AG22 &gt;= 10, "HIGH",IF(
                            'Compound Alert'!AG22 &gt;= 7, "MED","LOW")))))</f>
        <v>HIGH</v>
      </c>
      <c r="L53" s="25" t="str">
        <f ca="1">IF(
   $B$8="Overall Alert",IF(
      'Compound Alert'!T22 &gt;= 7, "HIGH",IF(
         'Compound Alert'!T22 &gt;= 5, "MED","LOW")), IF(
            $B$8="Underlying Vulnerability", IF(
               'Compound Alert'!AA22 &gt;= 10, "HIGH",IF(
                  'Compound Alert'!AA22 &gt;= 7, "MED","LOW")),IF(
                     $B$8="Emerging Threat", IF(
                        'Compound Alert'!AH22 &gt;= 10, "HIGH",IF(
                            'Compound Alert'!AH22 &gt;= 7, "MED","LOW")))))</f>
        <v>LOW</v>
      </c>
      <c r="M53" s="25" t="str">
        <f ca="1">IF(
   $B$8="Overall Alert",IF(
      'Compound Alert'!U22 &gt;= 7, "HIGH",IF(
         'Compound Alert'!U22 &gt;= 5, "MED","LOW")), IF(
            $B$8="Underlying Vulnerability", IF(
               'Compound Alert'!AB22 &gt;= 10, "HIGH",IF(
                  'Compound Alert'!AB22 &gt;= 7, "MED","LOW")),IF(
                     $B$8="Emerging Threat", IF(
                        'Compound Alert'!AI22 &gt;= 10, "HIGH",IF(
                            'Compound Alert'!AI22 &gt;= 7, "MED","LOW")))))</f>
        <v>HIGH</v>
      </c>
      <c r="N53" s="25" t="str">
        <f ca="1">IF(
   $B$8="Overall Alert",IF(
      'Compound Alert'!V22 &gt;= 7, "HIGH",IF(
         'Compound Alert'!V22 &gt;= 5, "MED","LOW")), IF(
            $B$8="Underlying Vulnerability", IF(
               'Compound Alert'!AC22 &gt;= 10, "HIGH",IF(
                  'Compound Alert'!AC22 &gt;= 7, "MED","LOW")),IF(
                     $B$8="Emerging Threat", IF(
                        'Compound Alert'!AJ22 &gt;= 10, "HIGH",IF(
                            'Compound Alert'!AJ22 &gt;= 7, "MED","LOW")))))</f>
        <v>LOW</v>
      </c>
      <c r="O53" s="25" t="str">
        <f ca="1">IF(
   $B$8="Overall Alert",IF(
      'Compound Alert'!W22 &gt;= 7, "HIGH",IF(
         'Compound Alert'!W22 &gt;= 5, "MED","LOW")), IF(
            $B$8="Underlying Vulnerability", IF(
               'Compound Alert'!AD22 &gt;= 10, "HIGH",IF(
                  'Compound Alert'!AD22 &gt;= 7, "MED","LOW")),IF(
                     $B$8="Emerging Threat", IF(
                        'Compound Alert'!AK22 &gt;= 10, "HIGH",IF(
                            'Compound Alert'!AK22 &gt;= 7, "MED","LOW")))))</f>
        <v>HIGH</v>
      </c>
      <c r="P53" s="25"/>
      <c r="Q53" s="26"/>
      <c r="R53" s="26"/>
      <c r="S53" s="21"/>
      <c r="T53" s="21"/>
      <c r="U53" s="21"/>
      <c r="V53" s="21"/>
      <c r="W53" s="21"/>
      <c r="X53" s="21"/>
      <c r="Y53" s="27"/>
      <c r="Z53" s="27"/>
      <c r="AA53" s="27"/>
      <c r="AB53" s="27"/>
      <c r="AC53" s="27"/>
      <c r="AD53" s="27"/>
      <c r="AE53" s="27"/>
      <c r="AF53" s="27"/>
      <c r="AJ53" s="21"/>
      <c r="AK53" s="21"/>
      <c r="AL53" s="21"/>
      <c r="AM53" s="21"/>
      <c r="AN53" s="21"/>
      <c r="AO53" s="21"/>
      <c r="AP53" s="21"/>
      <c r="AQ53" s="21"/>
      <c r="AR53" s="21"/>
      <c r="AS53" s="21"/>
      <c r="AT53" s="21"/>
      <c r="AU53" s="21"/>
      <c r="AV53" s="21"/>
      <c r="AW53" s="21"/>
      <c r="AX53" s="21"/>
    </row>
    <row r="54" spans="1:50" x14ac:dyDescent="0.2">
      <c r="A54" s="63">
        <v>13</v>
      </c>
      <c r="B54" s="20" t="str">
        <f>'Compound Alert'!B143</f>
        <v>Malawi</v>
      </c>
      <c r="C54" s="20" t="str">
        <f>'Compound Alert'!C143</f>
        <v>MWI</v>
      </c>
      <c r="D54" s="20" t="str">
        <f>'Compound Alert'!D143</f>
        <v>SSF           Sub-Saharan Africa</v>
      </c>
      <c r="E54" s="20" t="str">
        <f>'Compound Alert'!E143</f>
        <v>IDA</v>
      </c>
      <c r="F54" s="217">
        <f ca="1">'Compound Alert'!F143</f>
        <v>138</v>
      </c>
      <c r="G54" s="22">
        <f ca="1">IF($B$8="Overall Alert",'Compound Alert'!G143,IF($B$8="Underlying Vulnerability",'Compound Alert'!J143,IF($B$8="Emerging Threat",'Compound Alert'!M143)))</f>
        <v>3</v>
      </c>
      <c r="H54" s="23">
        <f ca="1">IF($B$8="Overall Alert",'Compound Alert'!H143,IF($B$8="Underlying Vulnerability",'Compound Alert'!K143,IF($B$8="Emerging Threat",'Compound Alert'!N143)))</f>
        <v>3</v>
      </c>
      <c r="I54" s="50">
        <f ca="1">ROUNDDOWN(G54,0)</f>
        <v>3</v>
      </c>
      <c r="J54" s="25" t="str">
        <f ca="1">IF(
   $B$8="Overall Alert",IF(
      'Compound Alert'!R143 &gt;= 7, "HIGH",IF(
         'Compound Alert'!R143 &gt;= 5, "MED","LOW")), IF(
            $B$8="Underlying Vulnerability", IF(
               'Compound Alert'!Y143 &gt;= 10, "HIGH",IF(
                  'Compound Alert'!Y143 &gt;= 7, "MED","LOW")),IF(
                     $B$8="Emerging Threat", IF(
                        'Compound Alert'!AF143 &gt;= 10, "HIGH",IF(
                            'Compound Alert'!AF143 &gt;= 7, "MED","LOW")))))</f>
        <v>LOW</v>
      </c>
      <c r="K54" s="25" t="str">
        <f ca="1">IF(
   $B$8="Overall Alert",IF(
      'Compound Alert'!S143 &gt;= 7, "HIGH",IF(
         'Compound Alert'!S143 &gt;= 5, "MED","LOW")), IF(
            $B$8="Underlying Vulnerability", IF(
               'Compound Alert'!Z143 &gt;= 10, "HIGH",IF(
                  'Compound Alert'!Z143 &gt;= 7, "MED","LOW")),IF(
                     $B$8="Emerging Threat", IF(
                        'Compound Alert'!AG143 &gt;= 10, "HIGH",IF(
                            'Compound Alert'!AG143 &gt;= 7, "MED","LOW")))))</f>
        <v>MED</v>
      </c>
      <c r="L54" s="25" t="str">
        <f ca="1">IF(
   $B$8="Overall Alert",IF(
      'Compound Alert'!T143 &gt;= 7, "HIGH",IF(
         'Compound Alert'!T143 &gt;= 5, "MED","LOW")), IF(
            $B$8="Underlying Vulnerability", IF(
               'Compound Alert'!AA143 &gt;= 10, "HIGH",IF(
                  'Compound Alert'!AA143 &gt;= 7, "MED","LOW")),IF(
                     $B$8="Emerging Threat", IF(
                        'Compound Alert'!AH143 &gt;= 10, "HIGH",IF(
                            'Compound Alert'!AH143 &gt;= 7, "MED","LOW")))))</f>
        <v>HIGH</v>
      </c>
      <c r="M54" s="25" t="str">
        <f ca="1">IF(
   $B$8="Overall Alert",IF(
      'Compound Alert'!U143 &gt;= 7, "HIGH",IF(
         'Compound Alert'!U143 &gt;= 5, "MED","LOW")), IF(
            $B$8="Underlying Vulnerability", IF(
               'Compound Alert'!AB143 &gt;= 10, "HIGH",IF(
                  'Compound Alert'!AB143 &gt;= 7, "MED","LOW")),IF(
                     $B$8="Emerging Threat", IF(
                        'Compound Alert'!AI143 &gt;= 10, "HIGH",IF(
                            'Compound Alert'!AI143 &gt;= 7, "MED","LOW")))))</f>
        <v>HIGH</v>
      </c>
      <c r="N54" s="25" t="str">
        <f ca="1">IF(
   $B$8="Overall Alert",IF(
      'Compound Alert'!V143 &gt;= 7, "HIGH",IF(
         'Compound Alert'!V143 &gt;= 5, "MED","LOW")), IF(
            $B$8="Underlying Vulnerability", IF(
               'Compound Alert'!AC143 &gt;= 10, "HIGH",IF(
                  'Compound Alert'!AC143 &gt;= 7, "MED","LOW")),IF(
                     $B$8="Emerging Threat", IF(
                        'Compound Alert'!AJ143 &gt;= 10, "HIGH",IF(
                            'Compound Alert'!AJ143 &gt;= 7, "MED","LOW")))))</f>
        <v>MED</v>
      </c>
      <c r="O54" s="25" t="str">
        <f ca="1">IF(
   $B$8="Overall Alert",IF(
      'Compound Alert'!W143 &gt;= 7, "HIGH",IF(
         'Compound Alert'!W143 &gt;= 5, "MED","LOW")), IF(
            $B$8="Underlying Vulnerability", IF(
               'Compound Alert'!AD143 &gt;= 10, "HIGH",IF(
                  'Compound Alert'!AD143 &gt;= 7, "MED","LOW")),IF(
                     $B$8="Emerging Threat", IF(
                        'Compound Alert'!AK143 &gt;= 10, "HIGH",IF(
                            'Compound Alert'!AK143 &gt;= 7, "MED","LOW")))))</f>
        <v>LOW</v>
      </c>
      <c r="P54" s="25"/>
      <c r="Q54" s="26"/>
      <c r="R54" s="26"/>
      <c r="S54" s="21"/>
      <c r="T54" s="21"/>
      <c r="U54" s="21"/>
      <c r="V54" s="21"/>
      <c r="W54" s="21"/>
      <c r="X54" s="21"/>
      <c r="Y54" s="27"/>
      <c r="Z54" s="27"/>
      <c r="AA54" s="27"/>
      <c r="AB54" s="27"/>
      <c r="AC54" s="27"/>
      <c r="AD54" s="27"/>
      <c r="AE54" s="27"/>
      <c r="AF54" s="27"/>
      <c r="AJ54" s="21"/>
      <c r="AK54" s="21"/>
      <c r="AL54" s="21"/>
      <c r="AM54" s="21"/>
      <c r="AN54" s="21"/>
      <c r="AO54" s="21"/>
      <c r="AP54" s="21"/>
      <c r="AQ54" s="21"/>
      <c r="AR54" s="21"/>
      <c r="AS54" s="21"/>
      <c r="AT54" s="21"/>
      <c r="AU54" s="21"/>
      <c r="AV54" s="21"/>
      <c r="AW54" s="21"/>
      <c r="AX54" s="21"/>
    </row>
    <row r="55" spans="1:50" x14ac:dyDescent="0.2">
      <c r="A55" s="63">
        <v>14</v>
      </c>
      <c r="B55" s="20" t="str">
        <f>'Compound Alert'!B19</f>
        <v>Burundi</v>
      </c>
      <c r="C55" s="20" t="str">
        <f>'Compound Alert'!C19</f>
        <v>BDI</v>
      </c>
      <c r="D55" s="20" t="str">
        <f>'Compound Alert'!D19</f>
        <v>SSF           Sub-Saharan Africa</v>
      </c>
      <c r="E55" s="20" t="str">
        <f>'Compound Alert'!E19</f>
        <v>IDA</v>
      </c>
      <c r="F55" s="217">
        <f ca="1">'Compound Alert'!F19</f>
        <v>14</v>
      </c>
      <c r="G55" s="22">
        <f ca="1">IF($B$8="Overall Alert",'Compound Alert'!G19,IF($B$8="Underlying Vulnerability",'Compound Alert'!J19,IF($B$8="Emerging Threat",'Compound Alert'!M19)))</f>
        <v>3</v>
      </c>
      <c r="H55" s="23">
        <f ca="1">IF($B$8="Overall Alert",'Compound Alert'!H19,IF($B$8="Underlying Vulnerability",'Compound Alert'!K19,IF($B$8="Emerging Threat",'Compound Alert'!N19)))</f>
        <v>3</v>
      </c>
      <c r="I55" s="50">
        <f ca="1">ROUNDDOWN(G55,0)</f>
        <v>3</v>
      </c>
      <c r="J55" s="25" t="str">
        <f ca="1">IF(
   $B$8="Overall Alert",IF(
      'Compound Alert'!R19 &gt;= 7, "HIGH",IF(
         'Compound Alert'!R19 &gt;= 5, "MED","LOW")), IF(
            $B$8="Underlying Vulnerability", IF(
               'Compound Alert'!Y19 &gt;= 10, "HIGH",IF(
                  'Compound Alert'!Y19 &gt;= 7, "MED","LOW")),IF(
                     $B$8="Emerging Threat", IF(
                        'Compound Alert'!AF19 &gt;= 10, "HIGH",IF(
                            'Compound Alert'!AF19 &gt;= 7, "MED","LOW")))))</f>
        <v>LOW</v>
      </c>
      <c r="K55" s="25" t="str">
        <f ca="1">IF(
   $B$8="Overall Alert",IF(
      'Compound Alert'!S19 &gt;= 7, "HIGH",IF(
         'Compound Alert'!S19 &gt;= 5, "MED","LOW")), IF(
            $B$8="Underlying Vulnerability", IF(
               'Compound Alert'!Z19 &gt;= 10, "HIGH",IF(
                  'Compound Alert'!Z19 &gt;= 7, "MED","LOW")),IF(
                     $B$8="Emerging Threat", IF(
                        'Compound Alert'!AG19 &gt;= 10, "HIGH",IF(
                            'Compound Alert'!AG19 &gt;= 7, "MED","LOW")))))</f>
        <v>HIGH</v>
      </c>
      <c r="L55" s="25" t="str">
        <f ca="1">IF(
   $B$8="Overall Alert",IF(
      'Compound Alert'!T19 &gt;= 7, "HIGH",IF(
         'Compound Alert'!T19 &gt;= 5, "MED","LOW")), IF(
            $B$8="Underlying Vulnerability", IF(
               'Compound Alert'!AA19 &gt;= 10, "HIGH",IF(
                  'Compound Alert'!AA19 &gt;= 7, "MED","LOW")),IF(
                     $B$8="Emerging Threat", IF(
                        'Compound Alert'!AH19 &gt;= 10, "HIGH",IF(
                            'Compound Alert'!AH19 &gt;= 7, "MED","LOW")))))</f>
        <v>HIGH</v>
      </c>
      <c r="M55" s="25" t="str">
        <f ca="1">IF(
   $B$8="Overall Alert",IF(
      'Compound Alert'!U19 &gt;= 7, "HIGH",IF(
         'Compound Alert'!U19 &gt;= 5, "MED","LOW")), IF(
            $B$8="Underlying Vulnerability", IF(
               'Compound Alert'!AB19 &gt;= 10, "HIGH",IF(
                  'Compound Alert'!AB19 &gt;= 7, "MED","LOW")),IF(
                     $B$8="Emerging Threat", IF(
                        'Compound Alert'!AI19 &gt;= 10, "HIGH",IF(
                            'Compound Alert'!AI19 &gt;= 7, "MED","LOW")))))</f>
        <v>MED</v>
      </c>
      <c r="N55" s="25" t="str">
        <f ca="1">IF(
   $B$8="Overall Alert",IF(
      'Compound Alert'!V19 &gt;= 7, "HIGH",IF(
         'Compound Alert'!V19 &gt;= 5, "MED","LOW")), IF(
            $B$8="Underlying Vulnerability", IF(
               'Compound Alert'!AC19 &gt;= 10, "HIGH",IF(
                  'Compound Alert'!AC19 &gt;= 7, "MED","LOW")),IF(
                     $B$8="Emerging Threat", IF(
                        'Compound Alert'!AJ19 &gt;= 10, "HIGH",IF(
                            'Compound Alert'!AJ19 &gt;= 7, "MED","LOW")))))</f>
        <v>MED</v>
      </c>
      <c r="O55" s="25" t="str">
        <f ca="1">IF(
   $B$8="Overall Alert",IF(
      'Compound Alert'!W19 &gt;= 7, "HIGH",IF(
         'Compound Alert'!W19 &gt;= 5, "MED","LOW")), IF(
            $B$8="Underlying Vulnerability", IF(
               'Compound Alert'!AD19 &gt;= 10, "HIGH",IF(
                  'Compound Alert'!AD19 &gt;= 7, "MED","LOW")),IF(
                     $B$8="Emerging Threat", IF(
                        'Compound Alert'!AK19 &gt;= 10, "HIGH",IF(
                            'Compound Alert'!AK19 &gt;= 7, "MED","LOW")))))</f>
        <v>LOW</v>
      </c>
      <c r="P55" s="25"/>
      <c r="Q55" s="26"/>
      <c r="R55" s="26"/>
      <c r="S55" s="21"/>
      <c r="T55" s="21"/>
      <c r="U55" s="21"/>
      <c r="V55" s="21"/>
      <c r="W55" s="21"/>
      <c r="X55" s="21"/>
      <c r="Y55" s="27"/>
      <c r="Z55" s="27"/>
      <c r="AA55" s="27"/>
      <c r="AB55" s="27"/>
      <c r="AC55" s="27"/>
      <c r="AD55" s="27"/>
      <c r="AE55" s="27"/>
      <c r="AF55" s="27"/>
      <c r="AJ55" s="21"/>
      <c r="AK55" s="21"/>
      <c r="AL55" s="21"/>
      <c r="AM55" s="21"/>
      <c r="AN55" s="21"/>
      <c r="AO55" s="21"/>
      <c r="AP55" s="21"/>
      <c r="AQ55" s="21"/>
      <c r="AR55" s="21"/>
      <c r="AS55" s="21"/>
      <c r="AT55" s="21"/>
      <c r="AU55" s="21"/>
      <c r="AV55" s="21"/>
      <c r="AW55" s="21"/>
      <c r="AX55" s="21"/>
    </row>
    <row r="56" spans="1:50" x14ac:dyDescent="0.2">
      <c r="A56" s="63">
        <v>15</v>
      </c>
      <c r="B56" s="20" t="str">
        <f>'Compound Alert'!B67</f>
        <v>Ethiopia</v>
      </c>
      <c r="C56" s="20" t="str">
        <f>'Compound Alert'!C67</f>
        <v>ETH</v>
      </c>
      <c r="D56" s="20" t="str">
        <f>'Compound Alert'!D67</f>
        <v>SSF           Sub-Saharan Africa</v>
      </c>
      <c r="E56" s="20" t="str">
        <f>'Compound Alert'!E67</f>
        <v>IDA</v>
      </c>
      <c r="F56" s="217">
        <f ca="1">'Compound Alert'!F67</f>
        <v>62</v>
      </c>
      <c r="G56" s="22">
        <f ca="1">IF($B$8="Overall Alert",'Compound Alert'!G67,IF($B$8="Underlying Vulnerability",'Compound Alert'!J67,IF($B$8="Emerging Threat",'Compound Alert'!M67)))</f>
        <v>3</v>
      </c>
      <c r="H56" s="23">
        <f ca="1">IF($B$8="Overall Alert",'Compound Alert'!H67,IF($B$8="Underlying Vulnerability",'Compound Alert'!K67,IF($B$8="Emerging Threat",'Compound Alert'!N67)))</f>
        <v>3</v>
      </c>
      <c r="I56" s="50">
        <f ca="1">ROUNDDOWN(G56,0)</f>
        <v>3</v>
      </c>
      <c r="J56" s="25" t="str">
        <f ca="1">IF(
   $B$8="Overall Alert",IF(
      'Compound Alert'!R67 &gt;= 7, "HIGH",IF(
         'Compound Alert'!R67 &gt;= 5, "MED","LOW")), IF(
            $B$8="Underlying Vulnerability", IF(
               'Compound Alert'!Y67 &gt;= 10, "HIGH",IF(
                  'Compound Alert'!Y67 &gt;= 7, "MED","LOW")),IF(
                     $B$8="Emerging Threat", IF(
                        'Compound Alert'!AF67 &gt;= 10, "HIGH",IF(
                            'Compound Alert'!AF67 &gt;= 7, "MED","LOW")))))</f>
        <v>LOW</v>
      </c>
      <c r="K56" s="25" t="str">
        <f ca="1">IF(
   $B$8="Overall Alert",IF(
      'Compound Alert'!S67 &gt;= 7, "HIGH",IF(
         'Compound Alert'!S67 &gt;= 5, "MED","LOW")), IF(
            $B$8="Underlying Vulnerability", IF(
               'Compound Alert'!Z67 &gt;= 10, "HIGH",IF(
                  'Compound Alert'!Z67 &gt;= 7, "MED","LOW")),IF(
                     $B$8="Emerging Threat", IF(
                        'Compound Alert'!AG67 &gt;= 10, "HIGH",IF(
                            'Compound Alert'!AG67 &gt;= 7, "MED","LOW")))))</f>
        <v>HIGH</v>
      </c>
      <c r="L56" s="25" t="str">
        <f ca="1">IF(
   $B$8="Overall Alert",IF(
      'Compound Alert'!T67 &gt;= 7, "HIGH",IF(
         'Compound Alert'!T67 &gt;= 5, "MED","LOW")), IF(
            $B$8="Underlying Vulnerability", IF(
               'Compound Alert'!AA67 &gt;= 10, "HIGH",IF(
                  'Compound Alert'!AA67 &gt;= 7, "MED","LOW")),IF(
                     $B$8="Emerging Threat", IF(
                        'Compound Alert'!AH67 &gt;= 10, "HIGH",IF(
                            'Compound Alert'!AH67 &gt;= 7, "MED","LOW")))))</f>
        <v>MED</v>
      </c>
      <c r="M56" s="25" t="str">
        <f ca="1">IF(
   $B$8="Overall Alert",IF(
      'Compound Alert'!U67 &gt;= 7, "HIGH",IF(
         'Compound Alert'!U67 &gt;= 5, "MED","LOW")), IF(
            $B$8="Underlying Vulnerability", IF(
               'Compound Alert'!AB67 &gt;= 10, "HIGH",IF(
                  'Compound Alert'!AB67 &gt;= 7, "MED","LOW")),IF(
                     $B$8="Emerging Threat", IF(
                        'Compound Alert'!AI67 &gt;= 10, "HIGH",IF(
                            'Compound Alert'!AI67 &gt;= 7, "MED","LOW")))))</f>
        <v>LOW</v>
      </c>
      <c r="N56" s="25" t="str">
        <f ca="1">IF(
   $B$8="Overall Alert",IF(
      'Compound Alert'!V67 &gt;= 7, "HIGH",IF(
         'Compound Alert'!V67 &gt;= 5, "MED","LOW")), IF(
            $B$8="Underlying Vulnerability", IF(
               'Compound Alert'!AC67 &gt;= 10, "HIGH",IF(
                  'Compound Alert'!AC67 &gt;= 7, "MED","LOW")),IF(
                     $B$8="Emerging Threat", IF(
                        'Compound Alert'!AJ67 &gt;= 10, "HIGH",IF(
                            'Compound Alert'!AJ67 &gt;= 7, "MED","LOW")))))</f>
        <v>MED</v>
      </c>
      <c r="O56" s="25" t="str">
        <f ca="1">IF(
   $B$8="Overall Alert",IF(
      'Compound Alert'!W67 &gt;= 7, "HIGH",IF(
         'Compound Alert'!W67 &gt;= 5, "MED","LOW")), IF(
            $B$8="Underlying Vulnerability", IF(
               'Compound Alert'!AD67 &gt;= 10, "HIGH",IF(
                  'Compound Alert'!AD67 &gt;= 7, "MED","LOW")),IF(
                     $B$8="Emerging Threat", IF(
                        'Compound Alert'!AK67 &gt;= 10, "HIGH",IF(
                            'Compound Alert'!AK67 &gt;= 7, "MED","LOW")))))</f>
        <v>HIGH</v>
      </c>
      <c r="P56" s="25"/>
      <c r="Q56" s="26"/>
      <c r="R56" s="26"/>
      <c r="S56" s="21"/>
      <c r="T56" s="21"/>
      <c r="U56" s="21"/>
      <c r="V56" s="21"/>
      <c r="W56" s="21"/>
      <c r="X56" s="21"/>
      <c r="Y56" s="27"/>
      <c r="Z56" s="27"/>
      <c r="AA56" s="27"/>
      <c r="AB56" s="27"/>
      <c r="AC56" s="27"/>
      <c r="AD56" s="27"/>
      <c r="AE56" s="27"/>
      <c r="AF56" s="27"/>
      <c r="AJ56" s="21"/>
      <c r="AK56" s="21"/>
      <c r="AL56" s="21"/>
      <c r="AM56" s="21"/>
      <c r="AN56" s="21"/>
      <c r="AO56" s="21"/>
      <c r="AP56" s="21"/>
      <c r="AQ56" s="21"/>
      <c r="AR56" s="21"/>
      <c r="AS56" s="21"/>
      <c r="AT56" s="21"/>
      <c r="AU56" s="21"/>
      <c r="AV56" s="21"/>
      <c r="AW56" s="21"/>
      <c r="AX56" s="21"/>
    </row>
    <row r="57" spans="1:50" x14ac:dyDescent="0.2">
      <c r="A57" s="63">
        <v>16</v>
      </c>
      <c r="B57" s="20" t="str">
        <f>'Compound Alert'!B220</f>
        <v>Yemen, Rep.</v>
      </c>
      <c r="C57" s="20" t="str">
        <f>'Compound Alert'!C220</f>
        <v>YEM</v>
      </c>
      <c r="D57" s="20" t="str">
        <f>'Compound Alert'!D220</f>
        <v>MEA           Middle East &amp; North Africa</v>
      </c>
      <c r="E57" s="20" t="str">
        <f>'Compound Alert'!E220</f>
        <v>IDA</v>
      </c>
      <c r="F57" s="217">
        <f>'Compound Alert'!F220</f>
        <v>0</v>
      </c>
      <c r="G57" s="22">
        <f ca="1">IF($B$8="Overall Alert",'Compound Alert'!G220,IF($B$8="Underlying Vulnerability",'Compound Alert'!J220,IF($B$8="Emerging Threat",'Compound Alert'!M220)))</f>
        <v>3</v>
      </c>
      <c r="H57" s="23">
        <f ca="1">IF($B$8="Overall Alert",'Compound Alert'!H220,IF($B$8="Underlying Vulnerability",'Compound Alert'!K220,IF($B$8="Emerging Threat",'Compound Alert'!N220)))</f>
        <v>3</v>
      </c>
      <c r="I57" s="50">
        <f ca="1">ROUNDDOWN(G57,0)</f>
        <v>3</v>
      </c>
      <c r="J57" s="25" t="str">
        <f ca="1">IF(
   $B$8="Overall Alert",IF(
      'Compound Alert'!R220 &gt;= 7, "HIGH",IF(
         'Compound Alert'!R220 &gt;= 5, "MED","LOW")), IF(
            $B$8="Underlying Vulnerability", IF(
               'Compound Alert'!Y220 &gt;= 10, "HIGH",IF(
                  'Compound Alert'!Y220 &gt;= 7, "MED","LOW")),IF(
                     $B$8="Emerging Threat", IF(
                        'Compound Alert'!AF220 &gt;= 10, "HIGH",IF(
                            'Compound Alert'!AF220 &gt;= 7, "MED","LOW")))))</f>
        <v>LOW</v>
      </c>
      <c r="K57" s="25" t="str">
        <f ca="1">IF(
   $B$8="Overall Alert",IF(
      'Compound Alert'!S220 &gt;= 7, "HIGH",IF(
         'Compound Alert'!S220 &gt;= 5, "MED","LOW")), IF(
            $B$8="Underlying Vulnerability", IF(
               'Compound Alert'!Z220 &gt;= 10, "HIGH",IF(
                  'Compound Alert'!Z220 &gt;= 7, "MED","LOW")),IF(
                     $B$8="Emerging Threat", IF(
                        'Compound Alert'!AG220 &gt;= 10, "HIGH",IF(
                            'Compound Alert'!AG220 &gt;= 7, "MED","LOW")))))</f>
        <v>HIGH</v>
      </c>
      <c r="L57" s="25" t="str">
        <f ca="1">IF(
   $B$8="Overall Alert",IF(
      'Compound Alert'!T220 &gt;= 7, "HIGH",IF(
         'Compound Alert'!T220 &gt;= 5, "MED","LOW")), IF(
            $B$8="Underlying Vulnerability", IF(
               'Compound Alert'!AA220 &gt;= 10, "HIGH",IF(
                  'Compound Alert'!AA220 &gt;= 7, "MED","LOW")),IF(
                     $B$8="Emerging Threat", IF(
                        'Compound Alert'!AH220 &gt;= 10, "HIGH",IF(
                            'Compound Alert'!AH220 &gt;= 7, "MED","LOW")))))</f>
        <v>LOW</v>
      </c>
      <c r="M57" s="25" t="str">
        <f ca="1">IF(
   $B$8="Overall Alert",IF(
      'Compound Alert'!U220 &gt;= 7, "HIGH",IF(
         'Compound Alert'!U220 &gt;= 5, "MED","LOW")), IF(
            $B$8="Underlying Vulnerability", IF(
               'Compound Alert'!AB220 &gt;= 10, "HIGH",IF(
                  'Compound Alert'!AB220 &gt;= 7, "MED","LOW")),IF(
                     $B$8="Emerging Threat", IF(
                        'Compound Alert'!AI220 &gt;= 10, "HIGH",IF(
                            'Compound Alert'!AI220 &gt;= 7, "MED","LOW")))))</f>
        <v>LOW</v>
      </c>
      <c r="N57" s="25" t="str">
        <f ca="1">IF(
   $B$8="Overall Alert",IF(
      'Compound Alert'!V220 &gt;= 7, "HIGH",IF(
         'Compound Alert'!V220 &gt;= 5, "MED","LOW")), IF(
            $B$8="Underlying Vulnerability", IF(
               'Compound Alert'!AC220 &gt;= 10, "HIGH",IF(
                  'Compound Alert'!AC220 &gt;= 7, "MED","LOW")),IF(
                     $B$8="Emerging Threat", IF(
                        'Compound Alert'!AJ220 &gt;= 10, "HIGH",IF(
                            'Compound Alert'!AJ220 &gt;= 7, "MED","LOW")))))</f>
        <v>HIGH</v>
      </c>
      <c r="O57" s="25" t="str">
        <f ca="1">IF(
   $B$8="Overall Alert",IF(
      'Compound Alert'!W220 &gt;= 7, "HIGH",IF(
         'Compound Alert'!W220 &gt;= 5, "MED","LOW")), IF(
            $B$8="Underlying Vulnerability", IF(
               'Compound Alert'!AD220 &gt;= 10, "HIGH",IF(
                  'Compound Alert'!AD220 &gt;= 7, "MED","LOW")),IF(
                     $B$8="Emerging Threat", IF(
                        'Compound Alert'!AK220 &gt;= 10, "HIGH",IF(
                            'Compound Alert'!AK220 &gt;= 7, "MED","LOW")))))</f>
        <v>HIGH</v>
      </c>
      <c r="P57" s="25"/>
      <c r="Q57" s="26"/>
      <c r="R57" s="26"/>
      <c r="S57" s="21"/>
      <c r="T57" s="21"/>
      <c r="U57" s="21"/>
      <c r="V57" s="21"/>
      <c r="W57" s="21"/>
      <c r="X57" s="21"/>
      <c r="Y57" s="27"/>
      <c r="Z57" s="27"/>
      <c r="AA57" s="27"/>
      <c r="AB57" s="27"/>
      <c r="AC57" s="27"/>
      <c r="AD57" s="27"/>
      <c r="AE57" s="27"/>
      <c r="AF57" s="27"/>
      <c r="AJ57" s="21"/>
      <c r="AK57" s="21"/>
      <c r="AL57" s="21"/>
      <c r="AM57" s="21"/>
      <c r="AN57" s="21"/>
      <c r="AO57" s="21"/>
      <c r="AP57" s="21"/>
      <c r="AQ57" s="21"/>
      <c r="AR57" s="21"/>
      <c r="AS57" s="21"/>
      <c r="AT57" s="21"/>
      <c r="AU57" s="21"/>
      <c r="AV57" s="21"/>
      <c r="AW57" s="21"/>
      <c r="AX57" s="21"/>
    </row>
    <row r="58" spans="1:50" x14ac:dyDescent="0.2">
      <c r="A58" s="63">
        <v>17</v>
      </c>
      <c r="B58" s="20" t="str">
        <f>'Compound Alert'!B45</f>
        <v>Congo, Dem. Rep.</v>
      </c>
      <c r="C58" s="20" t="str">
        <f>'Compound Alert'!C45</f>
        <v>COD</v>
      </c>
      <c r="D58" s="20" t="str">
        <f>'Compound Alert'!D45</f>
        <v>SSF           Sub-Saharan Africa</v>
      </c>
      <c r="E58" s="20" t="str">
        <f>'Compound Alert'!E45</f>
        <v>IDA</v>
      </c>
      <c r="F58" s="217">
        <f ca="1">'Compound Alert'!F45</f>
        <v>40</v>
      </c>
      <c r="G58" s="22">
        <f ca="1">IF($B$8="Overall Alert",'Compound Alert'!G45,IF($B$8="Underlying Vulnerability",'Compound Alert'!J45,IF($B$8="Emerging Threat",'Compound Alert'!M45)))</f>
        <v>2.5</v>
      </c>
      <c r="H58" s="23">
        <f ca="1">IF($B$8="Overall Alert",'Compound Alert'!H45,IF($B$8="Underlying Vulnerability",'Compound Alert'!K45,IF($B$8="Emerging Threat",'Compound Alert'!N45)))</f>
        <v>2.5</v>
      </c>
      <c r="I58" s="50">
        <f ca="1">ROUNDDOWN(G58,0)</f>
        <v>2</v>
      </c>
      <c r="J58" s="25" t="str">
        <f ca="1">IF(
   $B$8="Overall Alert",IF(
      'Compound Alert'!R45 &gt;= 7, "HIGH",IF(
         'Compound Alert'!R45 &gt;= 5, "MED","LOW")), IF(
            $B$8="Underlying Vulnerability", IF(
               'Compound Alert'!Y45 &gt;= 10, "HIGH",IF(
                  'Compound Alert'!Y45 &gt;= 7, "MED","LOW")),IF(
                     $B$8="Emerging Threat", IF(
                        'Compound Alert'!AF45 &gt;= 10, "HIGH",IF(
                            'Compound Alert'!AF45 &gt;= 7, "MED","LOW")))))</f>
        <v>LOW</v>
      </c>
      <c r="K58" s="25" t="str">
        <f ca="1">IF(
   $B$8="Overall Alert",IF(
      'Compound Alert'!S45 &gt;= 7, "HIGH",IF(
         'Compound Alert'!S45 &gt;= 5, "MED","LOW")), IF(
            $B$8="Underlying Vulnerability", IF(
               'Compound Alert'!Z45 &gt;= 10, "HIGH",IF(
                  'Compound Alert'!Z45 &gt;= 7, "MED","LOW")),IF(
                     $B$8="Emerging Threat", IF(
                        'Compound Alert'!AG45 &gt;= 10, "HIGH",IF(
                            'Compound Alert'!AG45 &gt;= 7, "MED","LOW")))))</f>
        <v>HIGH</v>
      </c>
      <c r="L58" s="25" t="str">
        <f ca="1">IF(
   $B$8="Overall Alert",IF(
      'Compound Alert'!T45 &gt;= 7, "HIGH",IF(
         'Compound Alert'!T45 &gt;= 5, "MED","LOW")), IF(
            $B$8="Underlying Vulnerability", IF(
               'Compound Alert'!AA45 &gt;= 10, "HIGH",IF(
                  'Compound Alert'!AA45 &gt;= 7, "MED","LOW")),IF(
                     $B$8="Emerging Threat", IF(
                        'Compound Alert'!AH45 &gt;= 10, "HIGH",IF(
                            'Compound Alert'!AH45 &gt;= 7, "MED","LOW")))))</f>
        <v>MED</v>
      </c>
      <c r="M58" s="25" t="str">
        <f ca="1">IF(
   $B$8="Overall Alert",IF(
      'Compound Alert'!U45 &gt;= 7, "HIGH",IF(
         'Compound Alert'!U45 &gt;= 5, "MED","LOW")), IF(
            $B$8="Underlying Vulnerability", IF(
               'Compound Alert'!AB45 &gt;= 10, "HIGH",IF(
                  'Compound Alert'!AB45 &gt;= 7, "MED","LOW")),IF(
                     $B$8="Emerging Threat", IF(
                        'Compound Alert'!AI45 &gt;= 10, "HIGH",IF(
                            'Compound Alert'!AI45 &gt;= 7, "MED","LOW")))))</f>
        <v>LOW</v>
      </c>
      <c r="N58" s="25" t="str">
        <f ca="1">IF(
   $B$8="Overall Alert",IF(
      'Compound Alert'!V45 &gt;= 7, "HIGH",IF(
         'Compound Alert'!V45 &gt;= 5, "MED","LOW")), IF(
            $B$8="Underlying Vulnerability", IF(
               'Compound Alert'!AC45 &gt;= 10, "HIGH",IF(
                  'Compound Alert'!AC45 &gt;= 7, "MED","LOW")),IF(
                     $B$8="Emerging Threat", IF(
                        'Compound Alert'!AJ45 &gt;= 10, "HIGH",IF(
                            'Compound Alert'!AJ45 &gt;= 7, "MED","LOW")))))</f>
        <v>HIGH</v>
      </c>
      <c r="O58" s="25" t="str">
        <f ca="1">IF(
   $B$8="Overall Alert",IF(
      'Compound Alert'!W45 &gt;= 7, "HIGH",IF(
         'Compound Alert'!W45 &gt;= 5, "MED","LOW")), IF(
            $B$8="Underlying Vulnerability", IF(
               'Compound Alert'!AD45 &gt;= 10, "HIGH",IF(
                  'Compound Alert'!AD45 &gt;= 7, "MED","LOW")),IF(
                     $B$8="Emerging Threat", IF(
                        'Compound Alert'!AK45 &gt;= 10, "HIGH",IF(
                            'Compound Alert'!AK45 &gt;= 7, "MED","LOW")))))</f>
        <v>LOW</v>
      </c>
      <c r="P58" s="25"/>
      <c r="Q58" s="26"/>
      <c r="R58" s="26"/>
      <c r="S58" s="21"/>
      <c r="T58" s="21"/>
      <c r="U58" s="21"/>
      <c r="V58" s="21"/>
      <c r="W58" s="21"/>
      <c r="X58" s="21"/>
      <c r="Y58" s="27"/>
      <c r="Z58" s="27"/>
      <c r="AA58" s="27"/>
      <c r="AB58" s="27"/>
      <c r="AC58" s="27"/>
      <c r="AD58" s="27"/>
      <c r="AE58" s="27"/>
      <c r="AF58" s="27"/>
      <c r="AJ58" s="21"/>
      <c r="AK58" s="21"/>
      <c r="AL58" s="21"/>
      <c r="AM58" s="21"/>
      <c r="AN58" s="21"/>
      <c r="AO58" s="21"/>
      <c r="AP58" s="21"/>
      <c r="AQ58" s="21"/>
      <c r="AR58" s="21"/>
      <c r="AS58" s="21"/>
      <c r="AT58" s="21"/>
      <c r="AU58" s="21"/>
      <c r="AV58" s="21"/>
      <c r="AW58" s="21"/>
      <c r="AX58" s="21"/>
    </row>
    <row r="59" spans="1:50" x14ac:dyDescent="0.2">
      <c r="A59" s="63">
        <v>18</v>
      </c>
      <c r="B59" s="20" t="str">
        <f>'Compound Alert'!B183</f>
        <v>South Sudan</v>
      </c>
      <c r="C59" s="20" t="str">
        <f>'Compound Alert'!C183</f>
        <v>SSD</v>
      </c>
      <c r="D59" s="20" t="str">
        <f>'Compound Alert'!D183</f>
        <v>SSF           Sub-Saharan Africa</v>
      </c>
      <c r="E59" s="20" t="str">
        <f>'Compound Alert'!E183</f>
        <v>IDA</v>
      </c>
      <c r="F59" s="217">
        <f ca="1">'Compound Alert'!F183</f>
        <v>178</v>
      </c>
      <c r="G59" s="22">
        <f ca="1">IF($B$8="Overall Alert",'Compound Alert'!G183,IF($B$8="Underlying Vulnerability",'Compound Alert'!J183,IF($B$8="Emerging Threat",'Compound Alert'!M183)))</f>
        <v>2.5</v>
      </c>
      <c r="H59" s="23">
        <f ca="1">IF($B$8="Overall Alert",'Compound Alert'!H183,IF($B$8="Underlying Vulnerability",'Compound Alert'!K183,IF($B$8="Emerging Threat",'Compound Alert'!N183)))</f>
        <v>2.5</v>
      </c>
      <c r="I59" s="50">
        <f ca="1">ROUNDDOWN(G59,0)</f>
        <v>2</v>
      </c>
      <c r="J59" s="25" t="str">
        <f ca="1">IF(
   $B$8="Overall Alert",IF(
      'Compound Alert'!R183 &gt;= 7, "HIGH",IF(
         'Compound Alert'!R183 &gt;= 5, "MED","LOW")), IF(
            $B$8="Underlying Vulnerability", IF(
               'Compound Alert'!Y183 &gt;= 10, "HIGH",IF(
                  'Compound Alert'!Y183 &gt;= 7, "MED","LOW")),IF(
                     $B$8="Emerging Threat", IF(
                        'Compound Alert'!AF183 &gt;= 10, "HIGH",IF(
                            'Compound Alert'!AF183 &gt;= 7, "MED","LOW")))))</f>
        <v>LOW</v>
      </c>
      <c r="K59" s="25" t="str">
        <f ca="1">IF(
   $B$8="Overall Alert",IF(
      'Compound Alert'!S183 &gt;= 7, "HIGH",IF(
         'Compound Alert'!S183 &gt;= 5, "MED","LOW")), IF(
            $B$8="Underlying Vulnerability", IF(
               'Compound Alert'!Z183 &gt;= 10, "HIGH",IF(
                  'Compound Alert'!Z183 &gt;= 7, "MED","LOW")),IF(
                     $B$8="Emerging Threat", IF(
                        'Compound Alert'!AG183 &gt;= 10, "HIGH",IF(
                            'Compound Alert'!AG183 &gt;= 7, "MED","LOW")))))</f>
        <v>HIGH</v>
      </c>
      <c r="L59" s="25" t="e">
        <f ca="1">IF(
   $B$8="Overall Alert",IF(
      'Compound Alert'!T183 &gt;= 7, "HIGH",IF(
         'Compound Alert'!T183 &gt;= 5, "MED","LOW")), IF(
            $B$8="Underlying Vulnerability", IF(
               'Compound Alert'!AA183 &gt;= 10, "HIGH",IF(
                  'Compound Alert'!AA183 &gt;= 7, "MED","LOW")),IF(
                     $B$8="Emerging Threat", IF(
                        'Compound Alert'!AH183 &gt;= 10, "HIGH",IF(
                            'Compound Alert'!AH183 &gt;= 7, "MED","LOW")))))</f>
        <v>#N/A</v>
      </c>
      <c r="M59" s="25" t="str">
        <f ca="1">IF(
   $B$8="Overall Alert",IF(
      'Compound Alert'!U183 &gt;= 7, "HIGH",IF(
         'Compound Alert'!U183 &gt;= 5, "MED","LOW")), IF(
            $B$8="Underlying Vulnerability", IF(
               'Compound Alert'!AB183 &gt;= 10, "HIGH",IF(
                  'Compound Alert'!AB183 &gt;= 7, "MED","LOW")),IF(
                     $B$8="Emerging Threat", IF(
                        'Compound Alert'!AI183 &gt;= 10, "HIGH",IF(
                            'Compound Alert'!AI183 &gt;= 7, "MED","LOW")))))</f>
        <v>HIGH</v>
      </c>
      <c r="N59" s="25" t="str">
        <f ca="1">IF(
   $B$8="Overall Alert",IF(
      'Compound Alert'!V183 &gt;= 7, "HIGH",IF(
         'Compound Alert'!V183 &gt;= 5, "MED","LOW")), IF(
            $B$8="Underlying Vulnerability", IF(
               'Compound Alert'!AC183 &gt;= 10, "HIGH",IF(
                  'Compound Alert'!AC183 &gt;= 7, "MED","LOW")),IF(
                     $B$8="Emerging Threat", IF(
                        'Compound Alert'!AJ183 &gt;= 10, "HIGH",IF(
                            'Compound Alert'!AJ183 &gt;= 7, "MED","LOW")))))</f>
        <v>MED</v>
      </c>
      <c r="O59" s="25" t="str">
        <f ca="1">IF(
   $B$8="Overall Alert",IF(
      'Compound Alert'!W183 &gt;= 7, "HIGH",IF(
         'Compound Alert'!W183 &gt;= 5, "MED","LOW")), IF(
            $B$8="Underlying Vulnerability", IF(
               'Compound Alert'!AD183 &gt;= 10, "HIGH",IF(
                  'Compound Alert'!AD183 &gt;= 7, "MED","LOW")),IF(
                     $B$8="Emerging Threat", IF(
                        'Compound Alert'!AK183 &gt;= 10, "HIGH",IF(
                            'Compound Alert'!AK183 &gt;= 7, "MED","LOW")))))</f>
        <v>LOW</v>
      </c>
      <c r="P59" s="25"/>
      <c r="Q59" s="26"/>
      <c r="R59" s="26"/>
      <c r="S59" s="21"/>
      <c r="T59" s="21"/>
      <c r="U59" s="21"/>
      <c r="V59" s="21"/>
      <c r="W59" s="21"/>
      <c r="X59" s="21"/>
      <c r="Y59" s="27"/>
      <c r="Z59" s="27"/>
      <c r="AA59" s="27"/>
      <c r="AB59" s="27"/>
      <c r="AC59" s="27"/>
      <c r="AD59" s="27"/>
      <c r="AE59" s="27"/>
      <c r="AF59" s="27"/>
      <c r="AJ59" s="21"/>
      <c r="AK59" s="21"/>
      <c r="AL59" s="21"/>
      <c r="AM59" s="21"/>
      <c r="AN59" s="21"/>
      <c r="AO59" s="21"/>
      <c r="AP59" s="21"/>
      <c r="AQ59" s="21"/>
      <c r="AR59" s="21"/>
      <c r="AS59" s="21"/>
      <c r="AT59" s="21"/>
      <c r="AU59" s="21"/>
      <c r="AV59" s="21"/>
      <c r="AW59" s="21"/>
      <c r="AX59" s="21"/>
    </row>
    <row r="60" spans="1:50" x14ac:dyDescent="0.2">
      <c r="A60" s="63">
        <v>19</v>
      </c>
      <c r="B60" s="20" t="str">
        <f>'Compound Alert'!B207</f>
        <v>Uganda</v>
      </c>
      <c r="C60" s="20" t="str">
        <f>'Compound Alert'!C207</f>
        <v>UGA</v>
      </c>
      <c r="D60" s="20" t="str">
        <f>'Compound Alert'!D207</f>
        <v>SSF           Sub-Saharan Africa</v>
      </c>
      <c r="E60" s="20" t="str">
        <f>'Compound Alert'!E207</f>
        <v>IDA</v>
      </c>
      <c r="F60" s="217">
        <f>'Compound Alert'!F207</f>
        <v>0</v>
      </c>
      <c r="G60" s="22">
        <f ca="1">IF($B$8="Overall Alert",'Compound Alert'!G207,IF($B$8="Underlying Vulnerability",'Compound Alert'!J207,IF($B$8="Emerging Threat",'Compound Alert'!M207)))</f>
        <v>2.5</v>
      </c>
      <c r="H60" s="23">
        <f ca="1">IF($B$8="Overall Alert",'Compound Alert'!H207,IF($B$8="Underlying Vulnerability",'Compound Alert'!K207,IF($B$8="Emerging Threat",'Compound Alert'!N207)))</f>
        <v>2.5</v>
      </c>
      <c r="I60" s="50">
        <f ca="1">ROUNDDOWN(G60,0)</f>
        <v>2</v>
      </c>
      <c r="J60" s="25" t="str">
        <f ca="1">IF(
   $B$8="Overall Alert",IF(
      'Compound Alert'!R207 &gt;= 7, "HIGH",IF(
         'Compound Alert'!R207 &gt;= 5, "MED","LOW")), IF(
            $B$8="Underlying Vulnerability", IF(
               'Compound Alert'!Y207 &gt;= 10, "HIGH",IF(
                  'Compound Alert'!Y207 &gt;= 7, "MED","LOW")),IF(
                     $B$8="Emerging Threat", IF(
                        'Compound Alert'!AF207 &gt;= 10, "HIGH",IF(
                            'Compound Alert'!AF207 &gt;= 7, "MED","LOW")))))</f>
        <v>HIGH</v>
      </c>
      <c r="K60" s="25" t="str">
        <f ca="1">IF(
   $B$8="Overall Alert",IF(
      'Compound Alert'!S207 &gt;= 7, "HIGH",IF(
         'Compound Alert'!S207 &gt;= 5, "MED","LOW")), IF(
            $B$8="Underlying Vulnerability", IF(
               'Compound Alert'!Z207 &gt;= 10, "HIGH",IF(
                  'Compound Alert'!Z207 &gt;= 7, "MED","LOW")),IF(
                     $B$8="Emerging Threat", IF(
                        'Compound Alert'!AG207 &gt;= 10, "HIGH",IF(
                            'Compound Alert'!AG207 &gt;= 7, "MED","LOW")))))</f>
        <v>HIGH</v>
      </c>
      <c r="L60" s="25" t="str">
        <f ca="1">IF(
   $B$8="Overall Alert",IF(
      'Compound Alert'!T207 &gt;= 7, "HIGH",IF(
         'Compound Alert'!T207 &gt;= 5, "MED","LOW")), IF(
            $B$8="Underlying Vulnerability", IF(
               'Compound Alert'!AA207 &gt;= 10, "HIGH",IF(
                  'Compound Alert'!AA207 &gt;= 7, "MED","LOW")),IF(
                     $B$8="Emerging Threat", IF(
                        'Compound Alert'!AH207 &gt;= 10, "HIGH",IF(
                            'Compound Alert'!AH207 &gt;= 7, "MED","LOW")))))</f>
        <v>MED</v>
      </c>
      <c r="M60" s="25" t="str">
        <f ca="1">IF(
   $B$8="Overall Alert",IF(
      'Compound Alert'!U207 &gt;= 7, "HIGH",IF(
         'Compound Alert'!U207 &gt;= 5, "MED","LOW")), IF(
            $B$8="Underlying Vulnerability", IF(
               'Compound Alert'!AB207 &gt;= 10, "HIGH",IF(
                  'Compound Alert'!AB207 &gt;= 7, "MED","LOW")),IF(
                     $B$8="Emerging Threat", IF(
                        'Compound Alert'!AI207 &gt;= 10, "HIGH",IF(
                            'Compound Alert'!AI207 &gt;= 7, "MED","LOW")))))</f>
        <v>LOW</v>
      </c>
      <c r="N60" s="25" t="str">
        <f ca="1">IF(
   $B$8="Overall Alert",IF(
      'Compound Alert'!V207 &gt;= 7, "HIGH",IF(
         'Compound Alert'!V207 &gt;= 5, "MED","LOW")), IF(
            $B$8="Underlying Vulnerability", IF(
               'Compound Alert'!AC207 &gt;= 10, "HIGH",IF(
                  'Compound Alert'!AC207 &gt;= 7, "MED","LOW")),IF(
                     $B$8="Emerging Threat", IF(
                        'Compound Alert'!AJ207 &gt;= 10, "HIGH",IF(
                            'Compound Alert'!AJ207 &gt;= 7, "MED","LOW")))))</f>
        <v>LOW</v>
      </c>
      <c r="O60" s="25" t="str">
        <f ca="1">IF(
   $B$8="Overall Alert",IF(
      'Compound Alert'!W207 &gt;= 7, "HIGH",IF(
         'Compound Alert'!W207 &gt;= 5, "MED","LOW")), IF(
            $B$8="Underlying Vulnerability", IF(
               'Compound Alert'!AD207 &gt;= 10, "HIGH",IF(
                  'Compound Alert'!AD207 &gt;= 7, "MED","LOW")),IF(
                     $B$8="Emerging Threat", IF(
                        'Compound Alert'!AK207 &gt;= 10, "HIGH",IF(
                            'Compound Alert'!AK207 &gt;= 7, "MED","LOW")))))</f>
        <v>LOW</v>
      </c>
      <c r="P60" s="25"/>
      <c r="Q60" s="26"/>
      <c r="R60" s="26"/>
      <c r="S60" s="21"/>
      <c r="T60" s="21"/>
      <c r="U60" s="21"/>
      <c r="V60" s="21"/>
      <c r="W60" s="21"/>
      <c r="X60" s="21"/>
      <c r="Y60" s="27"/>
      <c r="Z60" s="27"/>
      <c r="AA60" s="27"/>
      <c r="AB60" s="27"/>
      <c r="AC60" s="27"/>
      <c r="AD60" s="27"/>
      <c r="AE60" s="27"/>
      <c r="AF60" s="27"/>
      <c r="AJ60" s="21"/>
      <c r="AK60" s="21"/>
      <c r="AL60" s="21"/>
      <c r="AM60" s="21"/>
      <c r="AN60" s="21"/>
      <c r="AO60" s="21"/>
      <c r="AP60" s="21"/>
      <c r="AQ60" s="21"/>
      <c r="AR60" s="21"/>
      <c r="AS60" s="21"/>
      <c r="AT60" s="21"/>
      <c r="AU60" s="21"/>
      <c r="AV60" s="21"/>
      <c r="AW60" s="21"/>
      <c r="AX60" s="21"/>
    </row>
    <row r="61" spans="1:50" x14ac:dyDescent="0.2">
      <c r="A61" s="63">
        <v>20</v>
      </c>
      <c r="B61" s="20" t="str">
        <f>'Compound Alert'!B7</f>
        <v>Afghanistan</v>
      </c>
      <c r="C61" s="20" t="str">
        <f>'Compound Alert'!C7</f>
        <v>AFG</v>
      </c>
      <c r="D61" s="20" t="str">
        <f>'Compound Alert'!D7</f>
        <v>SAS           South Asia</v>
      </c>
      <c r="E61" s="20" t="str">
        <f>'Compound Alert'!E7</f>
        <v>IDA</v>
      </c>
      <c r="F61" s="217">
        <f ca="1">'Compound Alert'!F7</f>
        <v>2</v>
      </c>
      <c r="G61" s="22">
        <f ca="1">IF($B$8="Overall Alert",'Compound Alert'!G7,IF($B$8="Underlying Vulnerability",'Compound Alert'!J7,IF($B$8="Emerging Threat",'Compound Alert'!M7)))</f>
        <v>2.5</v>
      </c>
      <c r="H61" s="23">
        <f ca="1">IF($B$8="Overall Alert",'Compound Alert'!H7,IF($B$8="Underlying Vulnerability",'Compound Alert'!K7,IF($B$8="Emerging Threat",'Compound Alert'!N7)))</f>
        <v>2.5</v>
      </c>
      <c r="I61" s="50">
        <f ca="1">ROUNDDOWN(G61,0)</f>
        <v>2</v>
      </c>
      <c r="J61" s="25" t="str">
        <f ca="1">IF(
   $B$8="Overall Alert",IF(
      'Compound Alert'!R7 &gt;= 7, "HIGH",IF(
         'Compound Alert'!R7 &gt;= 5, "MED","LOW")), IF(
            $B$8="Underlying Vulnerability", IF(
               'Compound Alert'!Y7 &gt;= 10, "HIGH",IF(
                  'Compound Alert'!Y7 &gt;= 7, "MED","LOW")),IF(
                     $B$8="Emerging Threat", IF(
                        'Compound Alert'!AF7 &gt;= 10, "HIGH",IF(
                            'Compound Alert'!AF7 &gt;= 7, "MED","LOW")))))</f>
        <v>LOW</v>
      </c>
      <c r="K61" s="25" t="str">
        <f ca="1">IF(
   $B$8="Overall Alert",IF(
      'Compound Alert'!S7 &gt;= 7, "HIGH",IF(
         'Compound Alert'!S7 &gt;= 5, "MED","LOW")), IF(
            $B$8="Underlying Vulnerability", IF(
               'Compound Alert'!Z7 &gt;= 10, "HIGH",IF(
                  'Compound Alert'!Z7 &gt;= 7, "MED","LOW")),IF(
                     $B$8="Emerging Threat", IF(
                        'Compound Alert'!AG7 &gt;= 10, "HIGH",IF(
                            'Compound Alert'!AG7 &gt;= 7, "MED","LOW")))))</f>
        <v>HIGH</v>
      </c>
      <c r="L61" s="25" t="str">
        <f ca="1">IF(
   $B$8="Overall Alert",IF(
      'Compound Alert'!T7 &gt;= 7, "HIGH",IF(
         'Compound Alert'!T7 &gt;= 5, "MED","LOW")), IF(
            $B$8="Underlying Vulnerability", IF(
               'Compound Alert'!AA7 &gt;= 10, "HIGH",IF(
                  'Compound Alert'!AA7 &gt;= 7, "MED","LOW")),IF(
                     $B$8="Emerging Threat", IF(
                        'Compound Alert'!AH7 &gt;= 10, "HIGH",IF(
                            'Compound Alert'!AH7 &gt;= 7, "MED","LOW")))))</f>
        <v>MED</v>
      </c>
      <c r="M61" s="25" t="str">
        <f ca="1">IF(
   $B$8="Overall Alert",IF(
      'Compound Alert'!U7 &gt;= 7, "HIGH",IF(
         'Compound Alert'!U7 &gt;= 5, "MED","LOW")), IF(
            $B$8="Underlying Vulnerability", IF(
               'Compound Alert'!AB7 &gt;= 10, "HIGH",IF(
                  'Compound Alert'!AB7 &gt;= 7, "MED","LOW")),IF(
                     $B$8="Emerging Threat", IF(
                        'Compound Alert'!AI7 &gt;= 10, "HIGH",IF(
                            'Compound Alert'!AI7 &gt;= 7, "MED","LOW")))))</f>
        <v>LOW</v>
      </c>
      <c r="N61" s="25" t="str">
        <f ca="1">IF(
   $B$8="Overall Alert",IF(
      'Compound Alert'!V7 &gt;= 7, "HIGH",IF(
         'Compound Alert'!V7 &gt;= 5, "MED","LOW")), IF(
            $B$8="Underlying Vulnerability", IF(
               'Compound Alert'!AC7 &gt;= 10, "HIGH",IF(
                  'Compound Alert'!AC7 &gt;= 7, "MED","LOW")),IF(
                     $B$8="Emerging Threat", IF(
                        'Compound Alert'!AJ7 &gt;= 10, "HIGH",IF(
                            'Compound Alert'!AJ7 &gt;= 7, "MED","LOW")))))</f>
        <v>HIGH</v>
      </c>
      <c r="O61" s="25" t="str">
        <f ca="1">IF(
   $B$8="Overall Alert",IF(
      'Compound Alert'!W7 &gt;= 7, "HIGH",IF(
         'Compound Alert'!W7 &gt;= 5, "MED","LOW")), IF(
            $B$8="Underlying Vulnerability", IF(
               'Compound Alert'!AD7 &gt;= 10, "HIGH",IF(
                  'Compound Alert'!AD7 &gt;= 7, "MED","LOW")),IF(
                     $B$8="Emerging Threat", IF(
                        'Compound Alert'!AK7 &gt;= 10, "HIGH",IF(
                            'Compound Alert'!AK7 &gt;= 7, "MED","LOW")))))</f>
        <v>LOW</v>
      </c>
      <c r="P61" s="25"/>
      <c r="Q61" s="26"/>
      <c r="R61" s="26"/>
      <c r="S61" s="21"/>
      <c r="T61" s="21"/>
      <c r="U61" s="21"/>
      <c r="V61" s="21"/>
      <c r="W61" s="21"/>
      <c r="X61" s="21"/>
      <c r="Y61" s="27"/>
      <c r="Z61" s="27"/>
      <c r="AA61" s="27"/>
      <c r="AB61" s="27"/>
      <c r="AC61" s="27"/>
      <c r="AD61" s="27"/>
      <c r="AE61" s="27"/>
      <c r="AF61" s="27"/>
      <c r="AJ61" s="21"/>
      <c r="AK61" s="21"/>
      <c r="AL61" s="21"/>
      <c r="AM61" s="21"/>
      <c r="AN61" s="21"/>
      <c r="AO61" s="21"/>
      <c r="AP61" s="21"/>
      <c r="AQ61" s="21"/>
      <c r="AR61" s="21"/>
      <c r="AS61" s="21"/>
      <c r="AT61" s="21"/>
      <c r="AU61" s="21"/>
      <c r="AV61" s="21"/>
      <c r="AW61" s="21"/>
      <c r="AX61" s="21"/>
    </row>
    <row r="62" spans="1:50" x14ac:dyDescent="0.2">
      <c r="A62" s="63">
        <v>21</v>
      </c>
      <c r="B62" s="20" t="str">
        <f>'Compound Alert'!B46</f>
        <v>Congo, Rep.</v>
      </c>
      <c r="C62" s="20" t="str">
        <f>'Compound Alert'!C46</f>
        <v>COG</v>
      </c>
      <c r="D62" s="20" t="str">
        <f>'Compound Alert'!D46</f>
        <v>SSF           Sub-Saharan Africa</v>
      </c>
      <c r="E62" s="20" t="str">
        <f>'Compound Alert'!E46</f>
        <v>Blend</v>
      </c>
      <c r="F62" s="217">
        <f ca="1">'Compound Alert'!F46</f>
        <v>41</v>
      </c>
      <c r="G62" s="22">
        <f ca="1">IF($B$8="Overall Alert",'Compound Alert'!G46,IF($B$8="Underlying Vulnerability",'Compound Alert'!J46,IF($B$8="Emerging Threat",'Compound Alert'!M46)))</f>
        <v>2.5</v>
      </c>
      <c r="H62" s="23">
        <f ca="1">IF($B$8="Overall Alert",'Compound Alert'!H46,IF($B$8="Underlying Vulnerability",'Compound Alert'!K46,IF($B$8="Emerging Threat",'Compound Alert'!N46)))</f>
        <v>2.5</v>
      </c>
      <c r="I62" s="50">
        <f ca="1">ROUNDDOWN(G62,0)</f>
        <v>2</v>
      </c>
      <c r="J62" s="25" t="str">
        <f ca="1">IF(
   $B$8="Overall Alert",IF(
      'Compound Alert'!R46 &gt;= 7, "HIGH",IF(
         'Compound Alert'!R46 &gt;= 5, "MED","LOW")), IF(
            $B$8="Underlying Vulnerability", IF(
               'Compound Alert'!Y46 &gt;= 10, "HIGH",IF(
                  'Compound Alert'!Y46 &gt;= 7, "MED","LOW")),IF(
                     $B$8="Emerging Threat", IF(
                        'Compound Alert'!AF46 &gt;= 10, "HIGH",IF(
                            'Compound Alert'!AF46 &gt;= 7, "MED","LOW")))))</f>
        <v>HIGH</v>
      </c>
      <c r="K62" s="25" t="str">
        <f ca="1">IF(
   $B$8="Overall Alert",IF(
      'Compound Alert'!S46 &gt;= 7, "HIGH",IF(
         'Compound Alert'!S46 &gt;= 5, "MED","LOW")), IF(
            $B$8="Underlying Vulnerability", IF(
               'Compound Alert'!Z46 &gt;= 10, "HIGH",IF(
                  'Compound Alert'!Z46 &gt;= 7, "MED","LOW")),IF(
                     $B$8="Emerging Threat", IF(
                        'Compound Alert'!AG46 &gt;= 10, "HIGH",IF(
                            'Compound Alert'!AG46 &gt;= 7, "MED","LOW")))))</f>
        <v>MED</v>
      </c>
      <c r="L62" s="25" t="str">
        <f ca="1">IF(
   $B$8="Overall Alert",IF(
      'Compound Alert'!T46 &gt;= 7, "HIGH",IF(
         'Compound Alert'!T46 &gt;= 5, "MED","LOW")), IF(
            $B$8="Underlying Vulnerability", IF(
               'Compound Alert'!AA46 &gt;= 10, "HIGH",IF(
                  'Compound Alert'!AA46 &gt;= 7, "MED","LOW")),IF(
                     $B$8="Emerging Threat", IF(
                        'Compound Alert'!AH46 &gt;= 10, "HIGH",IF(
                            'Compound Alert'!AH46 &gt;= 7, "MED","LOW")))))</f>
        <v>MED</v>
      </c>
      <c r="M62" s="25" t="str">
        <f ca="1">IF(
   $B$8="Overall Alert",IF(
      'Compound Alert'!U46 &gt;= 7, "HIGH",IF(
         'Compound Alert'!U46 &gt;= 5, "MED","LOW")), IF(
            $B$8="Underlying Vulnerability", IF(
               'Compound Alert'!AB46 &gt;= 10, "HIGH",IF(
                  'Compound Alert'!AB46 &gt;= 7, "MED","LOW")),IF(
                     $B$8="Emerging Threat", IF(
                        'Compound Alert'!AI46 &gt;= 10, "HIGH",IF(
                            'Compound Alert'!AI46 &gt;= 7, "MED","LOW")))))</f>
        <v>MED</v>
      </c>
      <c r="N62" s="25" t="str">
        <f ca="1">IF(
   $B$8="Overall Alert",IF(
      'Compound Alert'!V46 &gt;= 7, "HIGH",IF(
         'Compound Alert'!V46 &gt;= 5, "MED","LOW")), IF(
            $B$8="Underlying Vulnerability", IF(
               'Compound Alert'!AC46 &gt;= 10, "HIGH",IF(
                  'Compound Alert'!AC46 &gt;= 7, "MED","LOW")),IF(
                     $B$8="Emerging Threat", IF(
                        'Compound Alert'!AJ46 &gt;= 10, "HIGH",IF(
                            'Compound Alert'!AJ46 &gt;= 7, "MED","LOW")))))</f>
        <v>LOW</v>
      </c>
      <c r="O62" s="25" t="str">
        <f ca="1">IF(
   $B$8="Overall Alert",IF(
      'Compound Alert'!W46 &gt;= 7, "HIGH",IF(
         'Compound Alert'!W46 &gt;= 5, "MED","LOW")), IF(
            $B$8="Underlying Vulnerability", IF(
               'Compound Alert'!AD46 &gt;= 10, "HIGH",IF(
                  'Compound Alert'!AD46 &gt;= 7, "MED","LOW")),IF(
                     $B$8="Emerging Threat", IF(
                        'Compound Alert'!AK46 &gt;= 10, "HIGH",IF(
                            'Compound Alert'!AK46 &gt;= 7, "MED","LOW")))))</f>
        <v>LOW</v>
      </c>
      <c r="P62" s="25"/>
      <c r="Q62" s="26"/>
      <c r="R62" s="26"/>
      <c r="S62" s="21"/>
      <c r="T62" s="21"/>
      <c r="U62" s="21"/>
      <c r="V62" s="21"/>
      <c r="W62" s="21"/>
      <c r="X62" s="21"/>
      <c r="Y62" s="27"/>
      <c r="Z62" s="27"/>
      <c r="AA62" s="27"/>
      <c r="AB62" s="27"/>
      <c r="AC62" s="27"/>
      <c r="AD62" s="27"/>
      <c r="AE62" s="27"/>
      <c r="AF62" s="27"/>
      <c r="AJ62" s="21"/>
      <c r="AK62" s="21"/>
      <c r="AL62" s="21"/>
      <c r="AM62" s="21"/>
      <c r="AN62" s="21"/>
      <c r="AO62" s="21"/>
      <c r="AP62" s="21"/>
      <c r="AQ62" s="21"/>
      <c r="AR62" s="21"/>
      <c r="AS62" s="21"/>
      <c r="AT62" s="21"/>
      <c r="AU62" s="21"/>
      <c r="AV62" s="21"/>
      <c r="AW62" s="21"/>
      <c r="AX62" s="21"/>
    </row>
    <row r="63" spans="1:50" x14ac:dyDescent="0.2">
      <c r="A63" s="63">
        <v>22</v>
      </c>
      <c r="B63" s="20" t="str">
        <f>'Compound Alert'!B223</f>
        <v>Zimbabwe</v>
      </c>
      <c r="C63" s="20" t="str">
        <f>'Compound Alert'!C223</f>
        <v>ZWE</v>
      </c>
      <c r="D63" s="20" t="str">
        <f>'Compound Alert'!D223</f>
        <v>SSF           Sub-Saharan Africa</v>
      </c>
      <c r="E63" s="20" t="str">
        <f>'Compound Alert'!E223</f>
        <v>Blend</v>
      </c>
      <c r="F63" s="217">
        <f>'Compound Alert'!F223</f>
        <v>0</v>
      </c>
      <c r="G63" s="22">
        <f ca="1">IF($B$8="Overall Alert",'Compound Alert'!G223,IF($B$8="Underlying Vulnerability",'Compound Alert'!J223,IF($B$8="Emerging Threat",'Compound Alert'!M223)))</f>
        <v>2.5</v>
      </c>
      <c r="H63" s="23">
        <f ca="1">IF($B$8="Overall Alert",'Compound Alert'!H223,IF($B$8="Underlying Vulnerability",'Compound Alert'!K223,IF($B$8="Emerging Threat",'Compound Alert'!N223)))</f>
        <v>2.5</v>
      </c>
      <c r="I63" s="50">
        <f ca="1">ROUNDDOWN(G63,0)</f>
        <v>2</v>
      </c>
      <c r="J63" s="25" t="str">
        <f ca="1">IF(
   $B$8="Overall Alert",IF(
      'Compound Alert'!R223 &gt;= 7, "HIGH",IF(
         'Compound Alert'!R223 &gt;= 5, "MED","LOW")), IF(
            $B$8="Underlying Vulnerability", IF(
               'Compound Alert'!Y223 &gt;= 10, "HIGH",IF(
                  'Compound Alert'!Y223 &gt;= 7, "MED","LOW")),IF(
                     $B$8="Emerging Threat", IF(
                        'Compound Alert'!AF223 &gt;= 10, "HIGH",IF(
                            'Compound Alert'!AF223 &gt;= 7, "MED","LOW")))))</f>
        <v>LOW</v>
      </c>
      <c r="K63" s="25" t="str">
        <f ca="1">IF(
   $B$8="Overall Alert",IF(
      'Compound Alert'!S223 &gt;= 7, "HIGH",IF(
         'Compound Alert'!S223 &gt;= 5, "MED","LOW")), IF(
            $B$8="Underlying Vulnerability", IF(
               'Compound Alert'!Z223 &gt;= 10, "HIGH",IF(
                  'Compound Alert'!Z223 &gt;= 7, "MED","LOW")),IF(
                     $B$8="Emerging Threat", IF(
                        'Compound Alert'!AG223 &gt;= 10, "HIGH",IF(
                            'Compound Alert'!AG223 &gt;= 7, "MED","LOW")))))</f>
        <v>HIGH</v>
      </c>
      <c r="L63" s="25" t="str">
        <f ca="1">IF(
   $B$8="Overall Alert",IF(
      'Compound Alert'!T223 &gt;= 7, "HIGH",IF(
         'Compound Alert'!T223 &gt;= 5, "MED","LOW")), IF(
            $B$8="Underlying Vulnerability", IF(
               'Compound Alert'!AA223 &gt;= 10, "HIGH",IF(
                  'Compound Alert'!AA223 &gt;= 7, "MED","LOW")),IF(
                     $B$8="Emerging Threat", IF(
                        'Compound Alert'!AH223 &gt;= 10, "HIGH",IF(
                            'Compound Alert'!AH223 &gt;= 7, "MED","LOW")))))</f>
        <v>HIGH</v>
      </c>
      <c r="M63" s="25" t="str">
        <f ca="1">IF(
   $B$8="Overall Alert",IF(
      'Compound Alert'!U223 &gt;= 7, "HIGH",IF(
         'Compound Alert'!U223 &gt;= 5, "MED","LOW")), IF(
            $B$8="Underlying Vulnerability", IF(
               'Compound Alert'!AB223 &gt;= 10, "HIGH",IF(
                  'Compound Alert'!AB223 &gt;= 7, "MED","LOW")),IF(
                     $B$8="Emerging Threat", IF(
                        'Compound Alert'!AI223 &gt;= 10, "HIGH",IF(
                            'Compound Alert'!AI223 &gt;= 7, "MED","LOW")))))</f>
        <v>LOW</v>
      </c>
      <c r="N63" s="25" t="str">
        <f ca="1">IF(
   $B$8="Overall Alert",IF(
      'Compound Alert'!V223 &gt;= 7, "HIGH",IF(
         'Compound Alert'!V223 &gt;= 5, "MED","LOW")), IF(
            $B$8="Underlying Vulnerability", IF(
               'Compound Alert'!AC223 &gt;= 10, "HIGH",IF(
                  'Compound Alert'!AC223 &gt;= 7, "MED","LOW")),IF(
                     $B$8="Emerging Threat", IF(
                        'Compound Alert'!AJ223 &gt;= 10, "HIGH",IF(
                            'Compound Alert'!AJ223 &gt;= 7, "MED","LOW")))))</f>
        <v>MED</v>
      </c>
      <c r="O63" s="25" t="str">
        <f ca="1">IF(
   $B$8="Overall Alert",IF(
      'Compound Alert'!W223 &gt;= 7, "HIGH",IF(
         'Compound Alert'!W223 &gt;= 5, "MED","LOW")), IF(
            $B$8="Underlying Vulnerability", IF(
               'Compound Alert'!AD223 &gt;= 10, "HIGH",IF(
                  'Compound Alert'!AD223 &gt;= 7, "MED","LOW")),IF(
                     $B$8="Emerging Threat", IF(
                        'Compound Alert'!AK223 &gt;= 10, "HIGH",IF(
                            'Compound Alert'!AK223 &gt;= 7, "MED","LOW")))))</f>
        <v>LOW</v>
      </c>
      <c r="P63" s="25"/>
      <c r="Q63" s="26"/>
      <c r="R63" s="26"/>
      <c r="S63" s="21"/>
      <c r="T63" s="21"/>
      <c r="U63" s="21"/>
      <c r="V63" s="21"/>
      <c r="W63" s="21"/>
      <c r="X63" s="21"/>
      <c r="Y63" s="27"/>
      <c r="Z63" s="27"/>
      <c r="AA63" s="27"/>
      <c r="AB63" s="27"/>
      <c r="AC63" s="27"/>
      <c r="AD63" s="27"/>
      <c r="AE63" s="27"/>
      <c r="AF63" s="27"/>
      <c r="AJ63" s="21"/>
      <c r="AK63" s="21"/>
      <c r="AL63" s="21"/>
      <c r="AM63" s="21"/>
      <c r="AN63" s="21"/>
      <c r="AO63" s="21"/>
      <c r="AP63" s="21"/>
      <c r="AQ63" s="21"/>
      <c r="AR63" s="21"/>
      <c r="AS63" s="21"/>
      <c r="AT63" s="21"/>
      <c r="AU63" s="21"/>
      <c r="AV63" s="21"/>
      <c r="AW63" s="21"/>
      <c r="AX63" s="21"/>
    </row>
    <row r="64" spans="1:50" x14ac:dyDescent="0.2">
      <c r="A64" s="63">
        <v>23</v>
      </c>
      <c r="B64" s="20" t="str">
        <f>'Compound Alert'!B167</f>
        <v>West Bank and Gaza</v>
      </c>
      <c r="C64" s="20" t="str">
        <f>'Compound Alert'!C167</f>
        <v>PSE</v>
      </c>
      <c r="D64" s="20" t="str">
        <f>'Compound Alert'!D167</f>
        <v>MEA           Middle East &amp; North Africa</v>
      </c>
      <c r="E64" s="20" t="str">
        <f>'Compound Alert'!E167</f>
        <v>NA</v>
      </c>
      <c r="F64" s="217">
        <f ca="1">'Compound Alert'!F167</f>
        <v>162</v>
      </c>
      <c r="G64" s="22">
        <f ca="1">IF($B$8="Overall Alert",'Compound Alert'!G167,IF($B$8="Underlying Vulnerability",'Compound Alert'!J167,IF($B$8="Emerging Threat",'Compound Alert'!M167)))</f>
        <v>2.5</v>
      </c>
      <c r="H64" s="23">
        <f ca="1">IF($B$8="Overall Alert",'Compound Alert'!H167,IF($B$8="Underlying Vulnerability",'Compound Alert'!K167,IF($B$8="Emerging Threat",'Compound Alert'!N167)))</f>
        <v>2.5</v>
      </c>
      <c r="I64" s="50">
        <f ca="1">ROUNDDOWN(G64,0)</f>
        <v>2</v>
      </c>
      <c r="J64" s="25" t="str">
        <f ca="1">IF(
   $B$8="Overall Alert",IF(
      'Compound Alert'!R167 &gt;= 7, "HIGH",IF(
         'Compound Alert'!R167 &gt;= 5, "MED","LOW")), IF(
            $B$8="Underlying Vulnerability", IF(
               'Compound Alert'!Y167 &gt;= 10, "HIGH",IF(
                  'Compound Alert'!Y167 &gt;= 7, "MED","LOW")),IF(
                     $B$8="Emerging Threat", IF(
                        'Compound Alert'!AF167 &gt;= 10, "HIGH",IF(
                            'Compound Alert'!AF167 &gt;= 7, "MED","LOW")))))</f>
        <v>LOW</v>
      </c>
      <c r="K64" s="25" t="str">
        <f ca="1">IF(
   $B$8="Overall Alert",IF(
      'Compound Alert'!S167 &gt;= 7, "HIGH",IF(
         'Compound Alert'!S167 &gt;= 5, "MED","LOW")), IF(
            $B$8="Underlying Vulnerability", IF(
               'Compound Alert'!Z167 &gt;= 10, "HIGH",IF(
                  'Compound Alert'!Z167 &gt;= 7, "MED","LOW")),IF(
                     $B$8="Emerging Threat", IF(
                        'Compound Alert'!AG167 &gt;= 10, "HIGH",IF(
                            'Compound Alert'!AG167 &gt;= 7, "MED","LOW")))))</f>
        <v>MED</v>
      </c>
      <c r="L64" s="25" t="str">
        <f ca="1">IF(
   $B$8="Overall Alert",IF(
      'Compound Alert'!T167 &gt;= 7, "HIGH",IF(
         'Compound Alert'!T167 &gt;= 5, "MED","LOW")), IF(
            $B$8="Underlying Vulnerability", IF(
               'Compound Alert'!AA167 &gt;= 10, "HIGH",IF(
                  'Compound Alert'!AA167 &gt;= 7, "MED","LOW")),IF(
                     $B$8="Emerging Threat", IF(
                        'Compound Alert'!AH167 &gt;= 10, "HIGH",IF(
                            'Compound Alert'!AH167 &gt;= 7, "MED","LOW")))))</f>
        <v>HIGH</v>
      </c>
      <c r="M64" s="25" t="str">
        <f ca="1">IF(
   $B$8="Overall Alert",IF(
      'Compound Alert'!U167 &gt;= 7, "HIGH",IF(
         'Compound Alert'!U167 &gt;= 5, "MED","LOW")), IF(
            $B$8="Underlying Vulnerability", IF(
               'Compound Alert'!AB167 &gt;= 10, "HIGH",IF(
                  'Compound Alert'!AB167 &gt;= 7, "MED","LOW")),IF(
                     $B$8="Emerging Threat", IF(
                        'Compound Alert'!AI167 &gt;= 10, "HIGH",IF(
                            'Compound Alert'!AI167 &gt;= 7, "MED","LOW")))))</f>
        <v>LOW</v>
      </c>
      <c r="N64" s="25" t="str">
        <f ca="1">IF(
   $B$8="Overall Alert",IF(
      'Compound Alert'!V167 &gt;= 7, "HIGH",IF(
         'Compound Alert'!V167 &gt;= 5, "MED","LOW")), IF(
            $B$8="Underlying Vulnerability", IF(
               'Compound Alert'!AC167 &gt;= 10, "HIGH",IF(
                  'Compound Alert'!AC167 &gt;= 7, "MED","LOW")),IF(
                     $B$8="Emerging Threat", IF(
                        'Compound Alert'!AJ167 &gt;= 10, "HIGH",IF(
                            'Compound Alert'!AJ167 &gt;= 7, "MED","LOW")))))</f>
        <v>LOW</v>
      </c>
      <c r="O64" s="25" t="str">
        <f ca="1">IF(
   $B$8="Overall Alert",IF(
      'Compound Alert'!W167 &gt;= 7, "HIGH",IF(
         'Compound Alert'!W167 &gt;= 5, "MED","LOW")), IF(
            $B$8="Underlying Vulnerability", IF(
               'Compound Alert'!AD167 &gt;= 10, "HIGH",IF(
                  'Compound Alert'!AD167 &gt;= 7, "MED","LOW")),IF(
                     $B$8="Emerging Threat", IF(
                        'Compound Alert'!AK167 &gt;= 10, "HIGH",IF(
                            'Compound Alert'!AK167 &gt;= 7, "MED","LOW")))))</f>
        <v>HIGH</v>
      </c>
      <c r="P64" s="25"/>
      <c r="Q64" s="26"/>
      <c r="R64" s="26"/>
      <c r="S64" s="21"/>
      <c r="T64" s="21"/>
      <c r="U64" s="21"/>
      <c r="V64" s="21"/>
      <c r="W64" s="21"/>
      <c r="X64" s="21"/>
      <c r="Y64" s="27"/>
      <c r="Z64" s="27"/>
      <c r="AA64" s="27"/>
      <c r="AB64" s="27"/>
      <c r="AC64" s="27"/>
      <c r="AD64" s="27"/>
      <c r="AE64" s="27"/>
      <c r="AF64" s="27"/>
      <c r="AJ64" s="21"/>
      <c r="AK64" s="21"/>
      <c r="AL64" s="21"/>
      <c r="AM64" s="21"/>
      <c r="AN64" s="21"/>
      <c r="AO64" s="21"/>
      <c r="AP64" s="21"/>
      <c r="AQ64" s="21"/>
      <c r="AR64" s="21"/>
      <c r="AS64" s="21"/>
      <c r="AT64" s="21"/>
      <c r="AU64" s="21"/>
      <c r="AV64" s="21"/>
      <c r="AW64" s="21"/>
      <c r="AX64" s="21"/>
    </row>
    <row r="65" spans="1:50" x14ac:dyDescent="0.2">
      <c r="A65" s="63">
        <v>24</v>
      </c>
      <c r="B65" s="20" t="str">
        <f>'Compound Alert'!B23</f>
        <v>Bangladesh</v>
      </c>
      <c r="C65" s="20" t="str">
        <f>'Compound Alert'!C23</f>
        <v>BGD</v>
      </c>
      <c r="D65" s="20" t="str">
        <f>'Compound Alert'!D23</f>
        <v>SAS           South Asia</v>
      </c>
      <c r="E65" s="20" t="str">
        <f>'Compound Alert'!E23</f>
        <v>IDA</v>
      </c>
      <c r="F65" s="217">
        <f ca="1">'Compound Alert'!F23</f>
        <v>18</v>
      </c>
      <c r="G65" s="22">
        <f ca="1">IF($B$8="Overall Alert",'Compound Alert'!G23,IF($B$8="Underlying Vulnerability",'Compound Alert'!J23,IF($B$8="Emerging Threat",'Compound Alert'!M23)))</f>
        <v>2.5</v>
      </c>
      <c r="H65" s="23">
        <f ca="1">IF($B$8="Overall Alert",'Compound Alert'!H23,IF($B$8="Underlying Vulnerability",'Compound Alert'!K23,IF($B$8="Emerging Threat",'Compound Alert'!N23)))</f>
        <v>2.5</v>
      </c>
      <c r="I65" s="50">
        <f ca="1">ROUNDDOWN(G65,0)</f>
        <v>2</v>
      </c>
      <c r="J65" s="25" t="str">
        <f ca="1">IF(
   $B$8="Overall Alert",IF(
      'Compound Alert'!R23 &gt;= 7, "HIGH",IF(
         'Compound Alert'!R23 &gt;= 5, "MED","LOW")), IF(
            $B$8="Underlying Vulnerability", IF(
               'Compound Alert'!Y23 &gt;= 10, "HIGH",IF(
                  'Compound Alert'!Y23 &gt;= 7, "MED","LOW")),IF(
                     $B$8="Emerging Threat", IF(
                        'Compound Alert'!AF23 &gt;= 10, "HIGH",IF(
                            'Compound Alert'!AF23 &gt;= 7, "MED","LOW")))))</f>
        <v>LOW</v>
      </c>
      <c r="K65" s="25" t="str">
        <f ca="1">IF(
   $B$8="Overall Alert",IF(
      'Compound Alert'!S23 &gt;= 7, "HIGH",IF(
         'Compound Alert'!S23 &gt;= 5, "MED","LOW")), IF(
            $B$8="Underlying Vulnerability", IF(
               'Compound Alert'!Z23 &gt;= 10, "HIGH",IF(
                  'Compound Alert'!Z23 &gt;= 7, "MED","LOW")),IF(
                     $B$8="Emerging Threat", IF(
                        'Compound Alert'!AG23 &gt;= 10, "HIGH",IF(
                            'Compound Alert'!AG23 &gt;= 7, "MED","LOW")))))</f>
        <v>LOW</v>
      </c>
      <c r="L65" s="25" t="str">
        <f ca="1">IF(
   $B$8="Overall Alert",IF(
      'Compound Alert'!T23 &gt;= 7, "HIGH",IF(
         'Compound Alert'!T23 &gt;= 5, "MED","LOW")), IF(
            $B$8="Underlying Vulnerability", IF(
               'Compound Alert'!AA23 &gt;= 10, "HIGH",IF(
                  'Compound Alert'!AA23 &gt;= 7, "MED","LOW")),IF(
                     $B$8="Emerging Threat", IF(
                        'Compound Alert'!AH23 &gt;= 10, "HIGH",IF(
                            'Compound Alert'!AH23 &gt;= 7, "MED","LOW")))))</f>
        <v>MED</v>
      </c>
      <c r="M65" s="25" t="str">
        <f ca="1">IF(
   $B$8="Overall Alert",IF(
      'Compound Alert'!U23 &gt;= 7, "HIGH",IF(
         'Compound Alert'!U23 &gt;= 5, "MED","LOW")), IF(
            $B$8="Underlying Vulnerability", IF(
               'Compound Alert'!AB23 &gt;= 10, "HIGH",IF(
                  'Compound Alert'!AB23 &gt;= 7, "MED","LOW")),IF(
                     $B$8="Emerging Threat", IF(
                        'Compound Alert'!AI23 &gt;= 10, "HIGH",IF(
                            'Compound Alert'!AI23 &gt;= 7, "MED","LOW")))))</f>
        <v>HIGH</v>
      </c>
      <c r="N65" s="25" t="str">
        <f ca="1">IF(
   $B$8="Overall Alert",IF(
      'Compound Alert'!V23 &gt;= 7, "HIGH",IF(
         'Compound Alert'!V23 &gt;= 5, "MED","LOW")), IF(
            $B$8="Underlying Vulnerability", IF(
               'Compound Alert'!AC23 &gt;= 10, "HIGH",IF(
                  'Compound Alert'!AC23 &gt;= 7, "MED","LOW")),IF(
                     $B$8="Emerging Threat", IF(
                        'Compound Alert'!AJ23 &gt;= 10, "HIGH",IF(
                            'Compound Alert'!AJ23 &gt;= 7, "MED","LOW")))))</f>
        <v>HIGH</v>
      </c>
      <c r="O65" s="25" t="str">
        <f ca="1">IF(
   $B$8="Overall Alert",IF(
      'Compound Alert'!W23 &gt;= 7, "HIGH",IF(
         'Compound Alert'!W23 &gt;= 5, "MED","LOW")), IF(
            $B$8="Underlying Vulnerability", IF(
               'Compound Alert'!AD23 &gt;= 10, "HIGH",IF(
                  'Compound Alert'!AD23 &gt;= 7, "MED","LOW")),IF(
                     $B$8="Emerging Threat", IF(
                        'Compound Alert'!AK23 &gt;= 10, "HIGH",IF(
                            'Compound Alert'!AK23 &gt;= 7, "MED","LOW")))))</f>
        <v>LOW</v>
      </c>
      <c r="P65" s="25"/>
      <c r="Q65" s="26"/>
      <c r="R65" s="26"/>
      <c r="S65" s="21"/>
      <c r="T65" s="21"/>
      <c r="U65" s="21"/>
      <c r="V65" s="21"/>
      <c r="W65" s="21"/>
      <c r="X65" s="21"/>
      <c r="Y65" s="27"/>
      <c r="Z65" s="27"/>
      <c r="AA65" s="27"/>
      <c r="AB65" s="27"/>
      <c r="AC65" s="27"/>
      <c r="AD65" s="27"/>
      <c r="AE65" s="27"/>
      <c r="AF65" s="27"/>
      <c r="AJ65" s="21"/>
      <c r="AK65" s="21"/>
      <c r="AL65" s="21"/>
      <c r="AM65" s="21"/>
      <c r="AN65" s="21"/>
      <c r="AO65" s="21"/>
      <c r="AP65" s="21"/>
      <c r="AQ65" s="21"/>
      <c r="AR65" s="21"/>
      <c r="AS65" s="21"/>
      <c r="AT65" s="21"/>
      <c r="AU65" s="21"/>
      <c r="AV65" s="21"/>
      <c r="AW65" s="21"/>
      <c r="AX65" s="21"/>
    </row>
    <row r="66" spans="1:50" x14ac:dyDescent="0.2">
      <c r="A66" s="63">
        <v>25</v>
      </c>
      <c r="B66" s="20" t="str">
        <f>'Compound Alert'!B106</f>
        <v>Kenya</v>
      </c>
      <c r="C66" s="20" t="str">
        <f>'Compound Alert'!C106</f>
        <v>KEN</v>
      </c>
      <c r="D66" s="20" t="str">
        <f>'Compound Alert'!D106</f>
        <v>SSF           Sub-Saharan Africa</v>
      </c>
      <c r="E66" s="20" t="str">
        <f>'Compound Alert'!E106</f>
        <v>Blend</v>
      </c>
      <c r="F66" s="217">
        <f ca="1">'Compound Alert'!F106</f>
        <v>101</v>
      </c>
      <c r="G66" s="22">
        <f ca="1">IF($B$8="Overall Alert",'Compound Alert'!G106,IF($B$8="Underlying Vulnerability",'Compound Alert'!J106,IF($B$8="Emerging Threat",'Compound Alert'!M106)))</f>
        <v>2.5</v>
      </c>
      <c r="H66" s="23">
        <f ca="1">IF($B$8="Overall Alert",'Compound Alert'!H106,IF($B$8="Underlying Vulnerability",'Compound Alert'!K106,IF($B$8="Emerging Threat",'Compound Alert'!N106)))</f>
        <v>2.5</v>
      </c>
      <c r="I66" s="50">
        <f ca="1">ROUNDDOWN(G66,0)</f>
        <v>2</v>
      </c>
      <c r="J66" s="25" t="str">
        <f ca="1">IF(
   $B$8="Overall Alert",IF(
      'Compound Alert'!R106 &gt;= 7, "HIGH",IF(
         'Compound Alert'!R106 &gt;= 5, "MED","LOW")), IF(
            $B$8="Underlying Vulnerability", IF(
               'Compound Alert'!Y106 &gt;= 10, "HIGH",IF(
                  'Compound Alert'!Y106 &gt;= 7, "MED","LOW")),IF(
                     $B$8="Emerging Threat", IF(
                        'Compound Alert'!AF106 &gt;= 10, "HIGH",IF(
                            'Compound Alert'!AF106 &gt;= 7, "MED","LOW")))))</f>
        <v>MED</v>
      </c>
      <c r="K66" s="25" t="str">
        <f ca="1">IF(
   $B$8="Overall Alert",IF(
      'Compound Alert'!S106 &gt;= 7, "HIGH",IF(
         'Compound Alert'!S106 &gt;= 5, "MED","LOW")), IF(
            $B$8="Underlying Vulnerability", IF(
               'Compound Alert'!Z106 &gt;= 10, "HIGH",IF(
                  'Compound Alert'!Z106 &gt;= 7, "MED","LOW")),IF(
                     $B$8="Emerging Threat", IF(
                        'Compound Alert'!AG106 &gt;= 10, "HIGH",IF(
                            'Compound Alert'!AG106 &gt;= 7, "MED","LOW")))))</f>
        <v>MED</v>
      </c>
      <c r="L66" s="25" t="str">
        <f ca="1">IF(
   $B$8="Overall Alert",IF(
      'Compound Alert'!T106 &gt;= 7, "HIGH",IF(
         'Compound Alert'!T106 &gt;= 5, "MED","LOW")), IF(
            $B$8="Underlying Vulnerability", IF(
               'Compound Alert'!AA106 &gt;= 10, "HIGH",IF(
                  'Compound Alert'!AA106 &gt;= 7, "MED","LOW")),IF(
                     $B$8="Emerging Threat", IF(
                        'Compound Alert'!AH106 &gt;= 10, "HIGH",IF(
                            'Compound Alert'!AH106 &gt;= 7, "MED","LOW")))))</f>
        <v>MED</v>
      </c>
      <c r="M66" s="25" t="str">
        <f ca="1">IF(
   $B$8="Overall Alert",IF(
      'Compound Alert'!U106 &gt;= 7, "HIGH",IF(
         'Compound Alert'!U106 &gt;= 5, "MED","LOW")), IF(
            $B$8="Underlying Vulnerability", IF(
               'Compound Alert'!AB106 &gt;= 10, "HIGH",IF(
                  'Compound Alert'!AB106 &gt;= 7, "MED","LOW")),IF(
                     $B$8="Emerging Threat", IF(
                        'Compound Alert'!AI106 &gt;= 10, "HIGH",IF(
                            'Compound Alert'!AI106 &gt;= 7, "MED","LOW")))))</f>
        <v>LOW</v>
      </c>
      <c r="N66" s="25" t="str">
        <f ca="1">IF(
   $B$8="Overall Alert",IF(
      'Compound Alert'!V106 &gt;= 7, "HIGH",IF(
         'Compound Alert'!V106 &gt;= 5, "MED","LOW")), IF(
            $B$8="Underlying Vulnerability", IF(
               'Compound Alert'!AC106 &gt;= 10, "HIGH",IF(
                  'Compound Alert'!AC106 &gt;= 7, "MED","LOW")),IF(
                     $B$8="Emerging Threat", IF(
                        'Compound Alert'!AJ106 &gt;= 10, "HIGH",IF(
                            'Compound Alert'!AJ106 &gt;= 7, "MED","LOW")))))</f>
        <v>HIGH</v>
      </c>
      <c r="O66" s="25" t="str">
        <f ca="1">IF(
   $B$8="Overall Alert",IF(
      'Compound Alert'!W106 &gt;= 7, "HIGH",IF(
         'Compound Alert'!W106 &gt;= 5, "MED","LOW")), IF(
            $B$8="Underlying Vulnerability", IF(
               'Compound Alert'!AD106 &gt;= 10, "HIGH",IF(
                  'Compound Alert'!AD106 &gt;= 7, "MED","LOW")),IF(
                     $B$8="Emerging Threat", IF(
                        'Compound Alert'!AK106 &gt;= 10, "HIGH",IF(
                            'Compound Alert'!AK106 &gt;= 7, "MED","LOW")))))</f>
        <v>LOW</v>
      </c>
      <c r="P66" s="25"/>
      <c r="Q66" s="26"/>
      <c r="R66" s="26"/>
      <c r="S66" s="21"/>
      <c r="T66" s="21"/>
      <c r="U66" s="21"/>
      <c r="V66" s="21"/>
      <c r="W66" s="21"/>
      <c r="X66" s="21"/>
      <c r="Y66" s="27"/>
      <c r="Z66" s="27"/>
      <c r="AA66" s="27"/>
      <c r="AB66" s="27"/>
      <c r="AC66" s="27"/>
      <c r="AD66" s="27"/>
      <c r="AE66" s="27"/>
      <c r="AF66" s="27"/>
      <c r="AJ66" s="21"/>
      <c r="AK66" s="21"/>
      <c r="AL66" s="21"/>
      <c r="AM66" s="21"/>
      <c r="AN66" s="21"/>
      <c r="AO66" s="21"/>
      <c r="AP66" s="21"/>
      <c r="AQ66" s="21"/>
      <c r="AR66" s="21"/>
      <c r="AS66" s="21"/>
      <c r="AT66" s="21"/>
      <c r="AU66" s="21"/>
      <c r="AV66" s="21"/>
      <c r="AW66" s="21"/>
      <c r="AX66" s="21"/>
    </row>
    <row r="67" spans="1:50" x14ac:dyDescent="0.2">
      <c r="A67" s="63">
        <v>26</v>
      </c>
      <c r="B67" s="20" t="str">
        <f>'Compound Alert'!B44</f>
        <v>Cameroon</v>
      </c>
      <c r="C67" s="20" t="str">
        <f>'Compound Alert'!C44</f>
        <v>CMR</v>
      </c>
      <c r="D67" s="20" t="str">
        <f>'Compound Alert'!D44</f>
        <v>SSF           Sub-Saharan Africa</v>
      </c>
      <c r="E67" s="20" t="str">
        <f>'Compound Alert'!E44</f>
        <v>Blend</v>
      </c>
      <c r="F67" s="217">
        <f ca="1">'Compound Alert'!F44</f>
        <v>39</v>
      </c>
      <c r="G67" s="22">
        <f ca="1">IF($B$8="Overall Alert",'Compound Alert'!G44,IF($B$8="Underlying Vulnerability",'Compound Alert'!J44,IF($B$8="Emerging Threat",'Compound Alert'!M44)))</f>
        <v>2.5</v>
      </c>
      <c r="H67" s="23">
        <f ca="1">IF($B$8="Overall Alert",'Compound Alert'!H44,IF($B$8="Underlying Vulnerability",'Compound Alert'!K44,IF($B$8="Emerging Threat",'Compound Alert'!N44)))</f>
        <v>2.5</v>
      </c>
      <c r="I67" s="50">
        <f ca="1">ROUNDDOWN(G67,0)</f>
        <v>2</v>
      </c>
      <c r="J67" s="25" t="str">
        <f ca="1">IF(
   $B$8="Overall Alert",IF(
      'Compound Alert'!R44 &gt;= 7, "HIGH",IF(
         'Compound Alert'!R44 &gt;= 5, "MED","LOW")), IF(
            $B$8="Underlying Vulnerability", IF(
               'Compound Alert'!Y44 &gt;= 10, "HIGH",IF(
                  'Compound Alert'!Y44 &gt;= 7, "MED","LOW")),IF(
                     $B$8="Emerging Threat", IF(
                        'Compound Alert'!AF44 &gt;= 10, "HIGH",IF(
                            'Compound Alert'!AF44 &gt;= 7, "MED","LOW")))))</f>
        <v>LOW</v>
      </c>
      <c r="K67" s="25" t="str">
        <f ca="1">IF(
   $B$8="Overall Alert",IF(
      'Compound Alert'!S44 &gt;= 7, "HIGH",IF(
         'Compound Alert'!S44 &gt;= 5, "MED","LOW")), IF(
            $B$8="Underlying Vulnerability", IF(
               'Compound Alert'!Z44 &gt;= 10, "HIGH",IF(
                  'Compound Alert'!Z44 &gt;= 7, "MED","LOW")),IF(
                     $B$8="Emerging Threat", IF(
                        'Compound Alert'!AG44 &gt;= 10, "HIGH",IF(
                            'Compound Alert'!AG44 &gt;= 7, "MED","LOW")))))</f>
        <v>HIGH</v>
      </c>
      <c r="L67" s="25" t="str">
        <f ca="1">IF(
   $B$8="Overall Alert",IF(
      'Compound Alert'!T44 &gt;= 7, "HIGH",IF(
         'Compound Alert'!T44 &gt;= 5, "MED","LOW")), IF(
            $B$8="Underlying Vulnerability", IF(
               'Compound Alert'!AA44 &gt;= 10, "HIGH",IF(
                  'Compound Alert'!AA44 &gt;= 7, "MED","LOW")),IF(
                     $B$8="Emerging Threat", IF(
                        'Compound Alert'!AH44 &gt;= 10, "HIGH",IF(
                            'Compound Alert'!AH44 &gt;= 7, "MED","LOW")))))</f>
        <v>MED</v>
      </c>
      <c r="M67" s="25" t="str">
        <f ca="1">IF(
   $B$8="Overall Alert",IF(
      'Compound Alert'!U44 &gt;= 7, "HIGH",IF(
         'Compound Alert'!U44 &gt;= 5, "MED","LOW")), IF(
            $B$8="Underlying Vulnerability", IF(
               'Compound Alert'!AB44 &gt;= 10, "HIGH",IF(
                  'Compound Alert'!AB44 &gt;= 7, "MED","LOW")),IF(
                     $B$8="Emerging Threat", IF(
                        'Compound Alert'!AI44 &gt;= 10, "HIGH",IF(
                            'Compound Alert'!AI44 &gt;= 7, "MED","LOW")))))</f>
        <v>LOW</v>
      </c>
      <c r="N67" s="25" t="str">
        <f ca="1">IF(
   $B$8="Overall Alert",IF(
      'Compound Alert'!V44 &gt;= 7, "HIGH",IF(
         'Compound Alert'!V44 &gt;= 5, "MED","LOW")), IF(
            $B$8="Underlying Vulnerability", IF(
               'Compound Alert'!AC44 &gt;= 10, "HIGH",IF(
                  'Compound Alert'!AC44 &gt;= 7, "MED","LOW")),IF(
                     $B$8="Emerging Threat", IF(
                        'Compound Alert'!AJ44 &gt;= 10, "HIGH",IF(
                            'Compound Alert'!AJ44 &gt;= 7, "MED","LOW")))))</f>
        <v>LOW</v>
      </c>
      <c r="O67" s="25" t="str">
        <f ca="1">IF(
   $B$8="Overall Alert",IF(
      'Compound Alert'!W44 &gt;= 7, "HIGH",IF(
         'Compound Alert'!W44 &gt;= 5, "MED","LOW")), IF(
            $B$8="Underlying Vulnerability", IF(
               'Compound Alert'!AD44 &gt;= 10, "HIGH",IF(
                  'Compound Alert'!AD44 &gt;= 7, "MED","LOW")),IF(
                     $B$8="Emerging Threat", IF(
                        'Compound Alert'!AK44 &gt;= 10, "HIGH",IF(
                            'Compound Alert'!AK44 &gt;= 7, "MED","LOW")))))</f>
        <v>HIGH</v>
      </c>
      <c r="P67" s="25"/>
      <c r="Q67" s="26"/>
      <c r="R67" s="26"/>
      <c r="S67" s="21"/>
      <c r="T67" s="21"/>
      <c r="U67" s="21"/>
      <c r="V67" s="21"/>
      <c r="W67" s="21"/>
      <c r="X67" s="21"/>
      <c r="Y67" s="27"/>
      <c r="Z67" s="27"/>
      <c r="AA67" s="27"/>
      <c r="AB67" s="27"/>
      <c r="AC67" s="27"/>
      <c r="AD67" s="27"/>
      <c r="AE67" s="27"/>
      <c r="AF67" s="27"/>
      <c r="AJ67" s="21"/>
      <c r="AK67" s="21"/>
      <c r="AL67" s="21"/>
      <c r="AM67" s="21"/>
      <c r="AN67" s="21"/>
      <c r="AO67" s="21"/>
      <c r="AP67" s="21"/>
      <c r="AQ67" s="21"/>
      <c r="AR67" s="21"/>
      <c r="AS67" s="21"/>
      <c r="AT67" s="21"/>
      <c r="AU67" s="21"/>
      <c r="AV67" s="21"/>
      <c r="AW67" s="21"/>
      <c r="AX67" s="21"/>
    </row>
    <row r="68" spans="1:50" x14ac:dyDescent="0.2">
      <c r="A68" s="63">
        <v>27</v>
      </c>
      <c r="B68" s="20" t="str">
        <f>'Compound Alert'!B85</f>
        <v>Guatemala</v>
      </c>
      <c r="C68" s="20" t="str">
        <f>'Compound Alert'!C85</f>
        <v>GTM</v>
      </c>
      <c r="D68" s="20" t="str">
        <f>'Compound Alert'!D85</f>
        <v>LCN           Latin America &amp; Caribbean</v>
      </c>
      <c r="E68" s="20" t="str">
        <f>'Compound Alert'!E85</f>
        <v>IBRD</v>
      </c>
      <c r="F68" s="217">
        <f ca="1">'Compound Alert'!F85</f>
        <v>80</v>
      </c>
      <c r="G68" s="22">
        <f ca="1">IF($B$8="Overall Alert",'Compound Alert'!G85,IF($B$8="Underlying Vulnerability",'Compound Alert'!J85,IF($B$8="Emerging Threat",'Compound Alert'!M85)))</f>
        <v>2.5</v>
      </c>
      <c r="H68" s="23">
        <f ca="1">IF($B$8="Overall Alert",'Compound Alert'!H85,IF($B$8="Underlying Vulnerability",'Compound Alert'!K85,IF($B$8="Emerging Threat",'Compound Alert'!N85)))</f>
        <v>2.5</v>
      </c>
      <c r="I68" s="50">
        <f ca="1">ROUNDDOWN(G68,0)</f>
        <v>2</v>
      </c>
      <c r="J68" s="25" t="str">
        <f ca="1">IF(
   $B$8="Overall Alert",IF(
      'Compound Alert'!R85 &gt;= 7, "HIGH",IF(
         'Compound Alert'!R85 &gt;= 5, "MED","LOW")), IF(
            $B$8="Underlying Vulnerability", IF(
               'Compound Alert'!Y85 &gt;= 10, "HIGH",IF(
                  'Compound Alert'!Y85 &gt;= 7, "MED","LOW")),IF(
                     $B$8="Emerging Threat", IF(
                        'Compound Alert'!AF85 &gt;= 10, "HIGH",IF(
                            'Compound Alert'!AF85 &gt;= 7, "MED","LOW")))))</f>
        <v>HIGH</v>
      </c>
      <c r="K68" s="25" t="str">
        <f ca="1">IF(
   $B$8="Overall Alert",IF(
      'Compound Alert'!S85 &gt;= 7, "HIGH",IF(
         'Compound Alert'!S85 &gt;= 5, "MED","LOW")), IF(
            $B$8="Underlying Vulnerability", IF(
               'Compound Alert'!Z85 &gt;= 10, "HIGH",IF(
                  'Compound Alert'!Z85 &gt;= 7, "MED","LOW")),IF(
                     $B$8="Emerging Threat", IF(
                        'Compound Alert'!AG85 &gt;= 10, "HIGH",IF(
                            'Compound Alert'!AG85 &gt;= 7, "MED","LOW")))))</f>
        <v>MED</v>
      </c>
      <c r="L68" s="25" t="str">
        <f ca="1">IF(
   $B$8="Overall Alert",IF(
      'Compound Alert'!T85 &gt;= 7, "HIGH",IF(
         'Compound Alert'!T85 &gt;= 5, "MED","LOW")), IF(
            $B$8="Underlying Vulnerability", IF(
               'Compound Alert'!AA85 &gt;= 10, "HIGH",IF(
                  'Compound Alert'!AA85 &gt;= 7, "MED","LOW")),IF(
                     $B$8="Emerging Threat", IF(
                        'Compound Alert'!AH85 &gt;= 10, "HIGH",IF(
                            'Compound Alert'!AH85 &gt;= 7, "MED","LOW")))))</f>
        <v>LOW</v>
      </c>
      <c r="M68" s="25" t="str">
        <f ca="1">IF(
   $B$8="Overall Alert",IF(
      'Compound Alert'!U85 &gt;= 7, "HIGH",IF(
         'Compound Alert'!U85 &gt;= 5, "MED","LOW")), IF(
            $B$8="Underlying Vulnerability", IF(
               'Compound Alert'!AB85 &gt;= 10, "HIGH",IF(
                  'Compound Alert'!AB85 &gt;= 7, "MED","LOW")),IF(
                     $B$8="Emerging Threat", IF(
                        'Compound Alert'!AI85 &gt;= 10, "HIGH",IF(
                            'Compound Alert'!AI85 &gt;= 7, "MED","LOW")))))</f>
        <v>LOW</v>
      </c>
      <c r="N68" s="25" t="str">
        <f ca="1">IF(
   $B$8="Overall Alert",IF(
      'Compound Alert'!V85 &gt;= 7, "HIGH",IF(
         'Compound Alert'!V85 &gt;= 5, "MED","LOW")), IF(
            $B$8="Underlying Vulnerability", IF(
               'Compound Alert'!AC85 &gt;= 10, "HIGH",IF(
                  'Compound Alert'!AC85 &gt;= 7, "MED","LOW")),IF(
                     $B$8="Emerging Threat", IF(
                        'Compound Alert'!AJ85 &gt;= 10, "HIGH",IF(
                            'Compound Alert'!AJ85 &gt;= 7, "MED","LOW")))))</f>
        <v>HIGH</v>
      </c>
      <c r="O68" s="25" t="str">
        <f ca="1">IF(
   $B$8="Overall Alert",IF(
      'Compound Alert'!W85 &gt;= 7, "HIGH",IF(
         'Compound Alert'!W85 &gt;= 5, "MED","LOW")), IF(
            $B$8="Underlying Vulnerability", IF(
               'Compound Alert'!AD85 &gt;= 10, "HIGH",IF(
                  'Compound Alert'!AD85 &gt;= 7, "MED","LOW")),IF(
                     $B$8="Emerging Threat", IF(
                        'Compound Alert'!AK85 &gt;= 10, "HIGH",IF(
                            'Compound Alert'!AK85 &gt;= 7, "MED","LOW")))))</f>
        <v>LOW</v>
      </c>
      <c r="P68" s="25"/>
      <c r="Q68" s="26"/>
      <c r="R68" s="26"/>
      <c r="S68" s="21"/>
      <c r="T68" s="21"/>
      <c r="U68" s="21"/>
      <c r="V68" s="21"/>
      <c r="W68" s="21"/>
      <c r="X68" s="21"/>
      <c r="Y68" s="27"/>
      <c r="Z68" s="27"/>
      <c r="AA68" s="27"/>
      <c r="AB68" s="27"/>
      <c r="AC68" s="27"/>
      <c r="AD68" s="27"/>
      <c r="AE68" s="27"/>
      <c r="AF68" s="27"/>
      <c r="AJ68" s="21"/>
      <c r="AK68" s="21"/>
      <c r="AL68" s="21"/>
      <c r="AM68" s="21"/>
      <c r="AN68" s="21"/>
      <c r="AO68" s="21"/>
      <c r="AP68" s="21"/>
      <c r="AQ68" s="21"/>
      <c r="AR68" s="21"/>
      <c r="AS68" s="21"/>
      <c r="AT68" s="21"/>
      <c r="AU68" s="21"/>
      <c r="AV68" s="21"/>
      <c r="AW68" s="21"/>
      <c r="AX68" s="21"/>
    </row>
    <row r="69" spans="1:50" x14ac:dyDescent="0.2">
      <c r="A69" s="63">
        <v>28</v>
      </c>
      <c r="B69" s="20" t="str">
        <f>'Compound Alert'!B114</f>
        <v>Lebanon</v>
      </c>
      <c r="C69" s="20" t="str">
        <f>'Compound Alert'!C114</f>
        <v>LBN</v>
      </c>
      <c r="D69" s="20" t="str">
        <f>'Compound Alert'!D114</f>
        <v>MEA           Middle East &amp; North Africa</v>
      </c>
      <c r="E69" s="20" t="str">
        <f>'Compound Alert'!E114</f>
        <v>IBRD</v>
      </c>
      <c r="F69" s="217">
        <f ca="1">'Compound Alert'!F114</f>
        <v>109</v>
      </c>
      <c r="G69" s="22">
        <f ca="1">IF($B$8="Overall Alert",'Compound Alert'!G114,IF($B$8="Underlying Vulnerability",'Compound Alert'!J114,IF($B$8="Emerging Threat",'Compound Alert'!M114)))</f>
        <v>2</v>
      </c>
      <c r="H69" s="23">
        <f ca="1">IF($B$8="Overall Alert",'Compound Alert'!H114,IF($B$8="Underlying Vulnerability",'Compound Alert'!K114,IF($B$8="Emerging Threat",'Compound Alert'!N114)))</f>
        <v>2</v>
      </c>
      <c r="I69" s="50">
        <f ca="1">ROUNDDOWN(G69,0)</f>
        <v>2</v>
      </c>
      <c r="J69" s="25" t="str">
        <f ca="1">IF(
   $B$8="Overall Alert",IF(
      'Compound Alert'!R114 &gt;= 7, "HIGH",IF(
         'Compound Alert'!R114 &gt;= 5, "MED","LOW")), IF(
            $B$8="Underlying Vulnerability", IF(
               'Compound Alert'!Y114 &gt;= 10, "HIGH",IF(
                  'Compound Alert'!Y114 &gt;= 7, "MED","LOW")),IF(
                     $B$8="Emerging Threat", IF(
                        'Compound Alert'!AF114 &gt;= 10, "HIGH",IF(
                            'Compound Alert'!AF114 &gt;= 7, "MED","LOW")))))</f>
        <v>LOW</v>
      </c>
      <c r="K69" s="25" t="str">
        <f ca="1">IF(
   $B$8="Overall Alert",IF(
      'Compound Alert'!S114 &gt;= 7, "HIGH",IF(
         'Compound Alert'!S114 &gt;= 5, "MED","LOW")), IF(
            $B$8="Underlying Vulnerability", IF(
               'Compound Alert'!Z114 &gt;= 10, "HIGH",IF(
                  'Compound Alert'!Z114 &gt;= 7, "MED","LOW")),IF(
                     $B$8="Emerging Threat", IF(
                        'Compound Alert'!AG114 &gt;= 10, "HIGH",IF(
                            'Compound Alert'!AG114 &gt;= 7, "MED","LOW")))))</f>
        <v>LOW</v>
      </c>
      <c r="L69" s="25" t="str">
        <f ca="1">IF(
   $B$8="Overall Alert",IF(
      'Compound Alert'!T114 &gt;= 7, "HIGH",IF(
         'Compound Alert'!T114 &gt;= 5, "MED","LOW")), IF(
            $B$8="Underlying Vulnerability", IF(
               'Compound Alert'!AA114 &gt;= 10, "HIGH",IF(
                  'Compound Alert'!AA114 &gt;= 7, "MED","LOW")),IF(
                     $B$8="Emerging Threat", IF(
                        'Compound Alert'!AH114 &gt;= 10, "HIGH",IF(
                            'Compound Alert'!AH114 &gt;= 7, "MED","LOW")))))</f>
        <v>HIGH</v>
      </c>
      <c r="M69" s="25" t="str">
        <f ca="1">IF(
   $B$8="Overall Alert",IF(
      'Compound Alert'!U114 &gt;= 7, "HIGH",IF(
         'Compound Alert'!U114 &gt;= 5, "MED","LOW")), IF(
            $B$8="Underlying Vulnerability", IF(
               'Compound Alert'!AB114 &gt;= 10, "HIGH",IF(
                  'Compound Alert'!AB114 &gt;= 7, "MED","LOW")),IF(
                     $B$8="Emerging Threat", IF(
                        'Compound Alert'!AI114 &gt;= 10, "HIGH",IF(
                            'Compound Alert'!AI114 &gt;= 7, "MED","LOW")))))</f>
        <v>LOW</v>
      </c>
      <c r="N69" s="25" t="str">
        <f ca="1">IF(
   $B$8="Overall Alert",IF(
      'Compound Alert'!V114 &gt;= 7, "HIGH",IF(
         'Compound Alert'!V114 &gt;= 5, "MED","LOW")), IF(
            $B$8="Underlying Vulnerability", IF(
               'Compound Alert'!AC114 &gt;= 10, "HIGH",IF(
                  'Compound Alert'!AC114 &gt;= 7, "MED","LOW")),IF(
                     $B$8="Emerging Threat", IF(
                        'Compound Alert'!AJ114 &gt;= 10, "HIGH",IF(
                            'Compound Alert'!AJ114 &gt;= 7, "MED","LOW")))))</f>
        <v>LOW</v>
      </c>
      <c r="O69" s="25" t="str">
        <f ca="1">IF(
   $B$8="Overall Alert",IF(
      'Compound Alert'!W114 &gt;= 7, "HIGH",IF(
         'Compound Alert'!W114 &gt;= 5, "MED","LOW")), IF(
            $B$8="Underlying Vulnerability", IF(
               'Compound Alert'!AD114 &gt;= 10, "HIGH",IF(
                  'Compound Alert'!AD114 &gt;= 7, "MED","LOW")),IF(
                     $B$8="Emerging Threat", IF(
                        'Compound Alert'!AK114 &gt;= 10, "HIGH",IF(
                            'Compound Alert'!AK114 &gt;= 7, "MED","LOW")))))</f>
        <v>HIGH</v>
      </c>
      <c r="P69" s="25"/>
      <c r="Q69" s="26"/>
      <c r="R69" s="26"/>
      <c r="S69" s="21"/>
      <c r="T69" s="21"/>
      <c r="U69" s="21"/>
      <c r="V69" s="21"/>
      <c r="W69" s="21"/>
      <c r="X69" s="21"/>
      <c r="Y69" s="27"/>
      <c r="Z69" s="27"/>
      <c r="AA69" s="27"/>
      <c r="AB69" s="27"/>
      <c r="AC69" s="27"/>
      <c r="AD69" s="27"/>
      <c r="AE69" s="27"/>
      <c r="AF69" s="27"/>
      <c r="AJ69" s="21"/>
      <c r="AK69" s="21"/>
      <c r="AL69" s="21"/>
      <c r="AM69" s="21"/>
      <c r="AN69" s="21"/>
      <c r="AO69" s="21"/>
      <c r="AP69" s="21"/>
      <c r="AQ69" s="21"/>
      <c r="AR69" s="21"/>
      <c r="AS69" s="21"/>
      <c r="AT69" s="21"/>
      <c r="AU69" s="21"/>
      <c r="AV69" s="21"/>
      <c r="AW69" s="21"/>
      <c r="AX69" s="21"/>
    </row>
    <row r="70" spans="1:50" x14ac:dyDescent="0.2">
      <c r="A70" s="63">
        <v>29</v>
      </c>
      <c r="B70" s="20" t="str">
        <f>'Compound Alert'!B140</f>
        <v>Mozambique</v>
      </c>
      <c r="C70" s="20" t="str">
        <f>'Compound Alert'!C140</f>
        <v>MOZ</v>
      </c>
      <c r="D70" s="20" t="str">
        <f>'Compound Alert'!D140</f>
        <v>SSF           Sub-Saharan Africa</v>
      </c>
      <c r="E70" s="20" t="str">
        <f>'Compound Alert'!E140</f>
        <v>IDA</v>
      </c>
      <c r="F70" s="217">
        <f ca="1">'Compound Alert'!F140</f>
        <v>135</v>
      </c>
      <c r="G70" s="22">
        <f ca="1">IF($B$8="Overall Alert",'Compound Alert'!G140,IF($B$8="Underlying Vulnerability",'Compound Alert'!J140,IF($B$8="Emerging Threat",'Compound Alert'!M140)))</f>
        <v>2</v>
      </c>
      <c r="H70" s="23">
        <f ca="1">IF($B$8="Overall Alert",'Compound Alert'!H140,IF($B$8="Underlying Vulnerability",'Compound Alert'!K140,IF($B$8="Emerging Threat",'Compound Alert'!N140)))</f>
        <v>2</v>
      </c>
      <c r="I70" s="50">
        <f ca="1">ROUNDDOWN(G70,0)</f>
        <v>2</v>
      </c>
      <c r="J70" s="25" t="str">
        <f ca="1">IF(
   $B$8="Overall Alert",IF(
      'Compound Alert'!R140 &gt;= 7, "HIGH",IF(
         'Compound Alert'!R140 &gt;= 5, "MED","LOW")), IF(
            $B$8="Underlying Vulnerability", IF(
               'Compound Alert'!Y140 &gt;= 10, "HIGH",IF(
                  'Compound Alert'!Y140 &gt;= 7, "MED","LOW")),IF(
                     $B$8="Emerging Threat", IF(
                        'Compound Alert'!AF140 &gt;= 10, "HIGH",IF(
                            'Compound Alert'!AF140 &gt;= 7, "MED","LOW")))))</f>
        <v>LOW</v>
      </c>
      <c r="K70" s="25" t="str">
        <f ca="1">IF(
   $B$8="Overall Alert",IF(
      'Compound Alert'!S140 &gt;= 7, "HIGH",IF(
         'Compound Alert'!S140 &gt;= 5, "MED","LOW")), IF(
            $B$8="Underlying Vulnerability", IF(
               'Compound Alert'!Z140 &gt;= 10, "HIGH",IF(
                  'Compound Alert'!Z140 &gt;= 7, "MED","LOW")),IF(
                     $B$8="Emerging Threat", IF(
                        'Compound Alert'!AG140 &gt;= 10, "HIGH",IF(
                            'Compound Alert'!AG140 &gt;= 7, "MED","LOW")))))</f>
        <v>HIGH</v>
      </c>
      <c r="L70" s="25" t="str">
        <f ca="1">IF(
   $B$8="Overall Alert",IF(
      'Compound Alert'!T140 &gt;= 7, "HIGH",IF(
         'Compound Alert'!T140 &gt;= 5, "MED","LOW")), IF(
            $B$8="Underlying Vulnerability", IF(
               'Compound Alert'!AA140 &gt;= 10, "HIGH",IF(
                  'Compound Alert'!AA140 &gt;= 7, "MED","LOW")),IF(
                     $B$8="Emerging Threat", IF(
                        'Compound Alert'!AH140 &gt;= 10, "HIGH",IF(
                            'Compound Alert'!AH140 &gt;= 7, "MED","LOW")))))</f>
        <v>LOW</v>
      </c>
      <c r="M70" s="25" t="str">
        <f ca="1">IF(
   $B$8="Overall Alert",IF(
      'Compound Alert'!U140 &gt;= 7, "HIGH",IF(
         'Compound Alert'!U140 &gt;= 5, "MED","LOW")), IF(
            $B$8="Underlying Vulnerability", IF(
               'Compound Alert'!AB140 &gt;= 10, "HIGH",IF(
                  'Compound Alert'!AB140 &gt;= 7, "MED","LOW")),IF(
                     $B$8="Emerging Threat", IF(
                        'Compound Alert'!AI140 &gt;= 10, "HIGH",IF(
                            'Compound Alert'!AI140 &gt;= 7, "MED","LOW")))))</f>
        <v>LOW</v>
      </c>
      <c r="N70" s="25" t="str">
        <f ca="1">IF(
   $B$8="Overall Alert",IF(
      'Compound Alert'!V140 &gt;= 7, "HIGH",IF(
         'Compound Alert'!V140 &gt;= 5, "MED","LOW")), IF(
            $B$8="Underlying Vulnerability", IF(
               'Compound Alert'!AC140 &gt;= 10, "HIGH",IF(
                  'Compound Alert'!AC140 &gt;= 7, "MED","LOW")),IF(
                     $B$8="Emerging Threat", IF(
                        'Compound Alert'!AJ140 &gt;= 10, "HIGH",IF(
                            'Compound Alert'!AJ140 &gt;= 7, "MED","LOW")))))</f>
        <v>HIGH</v>
      </c>
      <c r="O70" s="25" t="str">
        <f ca="1">IF(
   $B$8="Overall Alert",IF(
      'Compound Alert'!W140 &gt;= 7, "HIGH",IF(
         'Compound Alert'!W140 &gt;= 5, "MED","LOW")), IF(
            $B$8="Underlying Vulnerability", IF(
               'Compound Alert'!AD140 &gt;= 10, "HIGH",IF(
                  'Compound Alert'!AD140 &gt;= 7, "MED","LOW")),IF(
                     $B$8="Emerging Threat", IF(
                        'Compound Alert'!AK140 &gt;= 10, "HIGH",IF(
                            'Compound Alert'!AK140 &gt;= 7, "MED","LOW")))))</f>
        <v>LOW</v>
      </c>
      <c r="P70" s="25"/>
      <c r="Q70" s="26"/>
      <c r="R70" s="26"/>
      <c r="S70" s="21"/>
      <c r="T70" s="21"/>
      <c r="U70" s="21"/>
      <c r="V70" s="21"/>
      <c r="W70" s="21"/>
      <c r="X70" s="21"/>
      <c r="Y70" s="27"/>
      <c r="Z70" s="27"/>
      <c r="AA70" s="27"/>
      <c r="AB70" s="27"/>
      <c r="AC70" s="27"/>
      <c r="AD70" s="27"/>
      <c r="AE70" s="27"/>
      <c r="AF70" s="27"/>
      <c r="AJ70" s="21"/>
      <c r="AK70" s="21"/>
      <c r="AL70" s="21"/>
      <c r="AM70" s="21"/>
      <c r="AN70" s="21"/>
      <c r="AO70" s="21"/>
      <c r="AP70" s="21"/>
      <c r="AQ70" s="21"/>
      <c r="AR70" s="21"/>
      <c r="AS70" s="21"/>
      <c r="AT70" s="21"/>
      <c r="AU70" s="21"/>
      <c r="AV70" s="21"/>
      <c r="AW70" s="21"/>
      <c r="AX70" s="21"/>
    </row>
    <row r="71" spans="1:50" x14ac:dyDescent="0.2">
      <c r="A71" s="63">
        <v>30</v>
      </c>
      <c r="B71" s="20" t="str">
        <f>'Compound Alert'!B63</f>
        <v>Egypt, Arab Rep.</v>
      </c>
      <c r="C71" s="20" t="str">
        <f>'Compound Alert'!C63</f>
        <v>EGY</v>
      </c>
      <c r="D71" s="20" t="str">
        <f>'Compound Alert'!D63</f>
        <v>MEA           Middle East &amp; North Africa</v>
      </c>
      <c r="E71" s="20" t="str">
        <f>'Compound Alert'!E63</f>
        <v>IBRD</v>
      </c>
      <c r="F71" s="217">
        <f ca="1">'Compound Alert'!F63</f>
        <v>58</v>
      </c>
      <c r="G71" s="22">
        <f ca="1">IF($B$8="Overall Alert",'Compound Alert'!G63,IF($B$8="Underlying Vulnerability",'Compound Alert'!J63,IF($B$8="Emerging Threat",'Compound Alert'!M63)))</f>
        <v>2</v>
      </c>
      <c r="H71" s="23">
        <f ca="1">IF($B$8="Overall Alert",'Compound Alert'!H63,IF($B$8="Underlying Vulnerability",'Compound Alert'!K63,IF($B$8="Emerging Threat",'Compound Alert'!N63)))</f>
        <v>2</v>
      </c>
      <c r="I71" s="50">
        <f ca="1">ROUNDDOWN(G71,0)</f>
        <v>2</v>
      </c>
      <c r="J71" s="25" t="str">
        <f ca="1">IF(
   $B$8="Overall Alert",IF(
      'Compound Alert'!R63 &gt;= 7, "HIGH",IF(
         'Compound Alert'!R63 &gt;= 5, "MED","LOW")), IF(
            $B$8="Underlying Vulnerability", IF(
               'Compound Alert'!Y63 &gt;= 10, "HIGH",IF(
                  'Compound Alert'!Y63 &gt;= 7, "MED","LOW")),IF(
                     $B$8="Emerging Threat", IF(
                        'Compound Alert'!AF63 &gt;= 10, "HIGH",IF(
                            'Compound Alert'!AF63 &gt;= 7, "MED","LOW")))))</f>
        <v>LOW</v>
      </c>
      <c r="K71" s="25" t="str">
        <f ca="1">IF(
   $B$8="Overall Alert",IF(
      'Compound Alert'!S63 &gt;= 7, "HIGH",IF(
         'Compound Alert'!S63 &gt;= 5, "MED","LOW")), IF(
            $B$8="Underlying Vulnerability", IF(
               'Compound Alert'!Z63 &gt;= 10, "HIGH",IF(
                  'Compound Alert'!Z63 &gt;= 7, "MED","LOW")),IF(
                     $B$8="Emerging Threat", IF(
                        'Compound Alert'!AG63 &gt;= 10, "HIGH",IF(
                            'Compound Alert'!AG63 &gt;= 7, "MED","LOW")))))</f>
        <v>LOW</v>
      </c>
      <c r="L71" s="25" t="str">
        <f ca="1">IF(
   $B$8="Overall Alert",IF(
      'Compound Alert'!T63 &gt;= 7, "HIGH",IF(
         'Compound Alert'!T63 &gt;= 5, "MED","LOW")), IF(
            $B$8="Underlying Vulnerability", IF(
               'Compound Alert'!AA63 &gt;= 10, "HIGH",IF(
                  'Compound Alert'!AA63 &gt;= 7, "MED","LOW")),IF(
                     $B$8="Emerging Threat", IF(
                        'Compound Alert'!AH63 &gt;= 10, "HIGH",IF(
                            'Compound Alert'!AH63 &gt;= 7, "MED","LOW")))))</f>
        <v>HIGH</v>
      </c>
      <c r="M71" s="25" t="str">
        <f ca="1">IF(
   $B$8="Overall Alert",IF(
      'Compound Alert'!U63 &gt;= 7, "HIGH",IF(
         'Compound Alert'!U63 &gt;= 5, "MED","LOW")), IF(
            $B$8="Underlying Vulnerability", IF(
               'Compound Alert'!AB63 &gt;= 10, "HIGH",IF(
                  'Compound Alert'!AB63 &gt;= 7, "MED","LOW")),IF(
                     $B$8="Emerging Threat", IF(
                        'Compound Alert'!AI63 &gt;= 10, "HIGH",IF(
                            'Compound Alert'!AI63 &gt;= 7, "MED","LOW")))))</f>
        <v>HIGH</v>
      </c>
      <c r="N71" s="25" t="str">
        <f ca="1">IF(
   $B$8="Overall Alert",IF(
      'Compound Alert'!V63 &gt;= 7, "HIGH",IF(
         'Compound Alert'!V63 &gt;= 5, "MED","LOW")), IF(
            $B$8="Underlying Vulnerability", IF(
               'Compound Alert'!AC63 &gt;= 10, "HIGH",IF(
                  'Compound Alert'!AC63 &gt;= 7, "MED","LOW")),IF(
                     $B$8="Emerging Threat", IF(
                        'Compound Alert'!AJ63 &gt;= 10, "HIGH",IF(
                            'Compound Alert'!AJ63 &gt;= 7, "MED","LOW")))))</f>
        <v>LOW</v>
      </c>
      <c r="O71" s="25" t="str">
        <f ca="1">IF(
   $B$8="Overall Alert",IF(
      'Compound Alert'!W63 &gt;= 7, "HIGH",IF(
         'Compound Alert'!W63 &gt;= 5, "MED","LOW")), IF(
            $B$8="Underlying Vulnerability", IF(
               'Compound Alert'!AD63 &gt;= 10, "HIGH",IF(
                  'Compound Alert'!AD63 &gt;= 7, "MED","LOW")),IF(
                     $B$8="Emerging Threat", IF(
                        'Compound Alert'!AK63 &gt;= 10, "HIGH",IF(
                            'Compound Alert'!AK63 &gt;= 7, "MED","LOW")))))</f>
        <v>LOW</v>
      </c>
      <c r="P71" s="25"/>
      <c r="Q71" s="26"/>
      <c r="R71" s="26"/>
      <c r="S71" s="21"/>
      <c r="T71" s="21"/>
      <c r="U71" s="21"/>
      <c r="V71" s="21"/>
      <c r="W71" s="21"/>
      <c r="X71" s="21"/>
      <c r="Y71" s="27"/>
      <c r="Z71" s="27"/>
      <c r="AA71" s="27"/>
      <c r="AB71" s="27"/>
      <c r="AC71" s="27"/>
      <c r="AD71" s="27"/>
      <c r="AE71" s="27"/>
      <c r="AF71" s="27"/>
      <c r="AJ71" s="21"/>
      <c r="AK71" s="21"/>
      <c r="AL71" s="21"/>
      <c r="AM71" s="21"/>
      <c r="AN71" s="21"/>
      <c r="AO71" s="21"/>
      <c r="AP71" s="21"/>
      <c r="AQ71" s="21"/>
      <c r="AR71" s="21"/>
      <c r="AS71" s="21"/>
      <c r="AT71" s="21"/>
      <c r="AU71" s="21"/>
      <c r="AV71" s="21"/>
      <c r="AW71" s="21"/>
      <c r="AX71" s="21"/>
    </row>
    <row r="72" spans="1:50" x14ac:dyDescent="0.2">
      <c r="A72" s="63">
        <v>31</v>
      </c>
      <c r="B72" s="20" t="str">
        <f>'Compound Alert'!B31</f>
        <v>Bolivia</v>
      </c>
      <c r="C72" s="20" t="str">
        <f>'Compound Alert'!C31</f>
        <v>BOL</v>
      </c>
      <c r="D72" s="20" t="str">
        <f>'Compound Alert'!D31</f>
        <v>LCN           Latin America &amp; Caribbean</v>
      </c>
      <c r="E72" s="20" t="str">
        <f>'Compound Alert'!E31</f>
        <v>IBRD</v>
      </c>
      <c r="F72" s="217">
        <f ca="1">'Compound Alert'!F31</f>
        <v>26</v>
      </c>
      <c r="G72" s="22">
        <f ca="1">IF($B$8="Overall Alert",'Compound Alert'!G31,IF($B$8="Underlying Vulnerability",'Compound Alert'!J31,IF($B$8="Emerging Threat",'Compound Alert'!M31)))</f>
        <v>2</v>
      </c>
      <c r="H72" s="23">
        <f ca="1">IF($B$8="Overall Alert",'Compound Alert'!H31,IF($B$8="Underlying Vulnerability",'Compound Alert'!K31,IF($B$8="Emerging Threat",'Compound Alert'!N31)))</f>
        <v>2</v>
      </c>
      <c r="I72" s="50">
        <f ca="1">ROUNDDOWN(G72,0)</f>
        <v>2</v>
      </c>
      <c r="J72" s="25" t="str">
        <f ca="1">IF(
   $B$8="Overall Alert",IF(
      'Compound Alert'!R31 &gt;= 7, "HIGH",IF(
         'Compound Alert'!R31 &gt;= 5, "MED","LOW")), IF(
            $B$8="Underlying Vulnerability", IF(
               'Compound Alert'!Y31 &gt;= 10, "HIGH",IF(
                  'Compound Alert'!Y31 &gt;= 7, "MED","LOW")),IF(
                     $B$8="Emerging Threat", IF(
                        'Compound Alert'!AF31 &gt;= 10, "HIGH",IF(
                            'Compound Alert'!AF31 &gt;= 7, "MED","LOW")))))</f>
        <v>LOW</v>
      </c>
      <c r="K72" s="25" t="str">
        <f ca="1">IF(
   $B$8="Overall Alert",IF(
      'Compound Alert'!S31 &gt;= 7, "HIGH",IF(
         'Compound Alert'!S31 &gt;= 5, "MED","LOW")), IF(
            $B$8="Underlying Vulnerability", IF(
               'Compound Alert'!Z31 &gt;= 10, "HIGH",IF(
                  'Compound Alert'!Z31 &gt;= 7, "MED","LOW")),IF(
                     $B$8="Emerging Threat", IF(
                        'Compound Alert'!AG31 &gt;= 10, "HIGH",IF(
                            'Compound Alert'!AG31 &gt;= 7, "MED","LOW")))))</f>
        <v>LOW</v>
      </c>
      <c r="L72" s="25" t="e">
        <f ca="1">IF(
   $B$8="Overall Alert",IF(
      'Compound Alert'!T31 &gt;= 7, "HIGH",IF(
         'Compound Alert'!T31 &gt;= 5, "MED","LOW")), IF(
            $B$8="Underlying Vulnerability", IF(
               'Compound Alert'!AA31 &gt;= 10, "HIGH",IF(
                  'Compound Alert'!AA31 &gt;= 7, "MED","LOW")),IF(
                     $B$8="Emerging Threat", IF(
                        'Compound Alert'!AH31 &gt;= 10, "HIGH",IF(
                            'Compound Alert'!AH31 &gt;= 7, "MED","LOW")))))</f>
        <v>#N/A</v>
      </c>
      <c r="M72" s="25" t="str">
        <f ca="1">IF(
   $B$8="Overall Alert",IF(
      'Compound Alert'!U31 &gt;= 7, "HIGH",IF(
         'Compound Alert'!U31 &gt;= 5, "MED","LOW")), IF(
            $B$8="Underlying Vulnerability", IF(
               'Compound Alert'!AB31 &gt;= 10, "HIGH",IF(
                  'Compound Alert'!AB31 &gt;= 7, "MED","LOW")),IF(
                     $B$8="Emerging Threat", IF(
                        'Compound Alert'!AI31 &gt;= 10, "HIGH",IF(
                            'Compound Alert'!AI31 &gt;= 7, "MED","LOW")))))</f>
        <v>HIGH</v>
      </c>
      <c r="N72" s="25" t="str">
        <f ca="1">IF(
   $B$8="Overall Alert",IF(
      'Compound Alert'!V31 &gt;= 7, "HIGH",IF(
         'Compound Alert'!V31 &gt;= 5, "MED","LOW")), IF(
            $B$8="Underlying Vulnerability", IF(
               'Compound Alert'!AC31 &gt;= 10, "HIGH",IF(
                  'Compound Alert'!AC31 &gt;= 7, "MED","LOW")),IF(
                     $B$8="Emerging Threat", IF(
                        'Compound Alert'!AJ31 &gt;= 10, "HIGH",IF(
                            'Compound Alert'!AJ31 &gt;= 7, "MED","LOW")))))</f>
        <v>HIGH</v>
      </c>
      <c r="O72" s="25" t="str">
        <f ca="1">IF(
   $B$8="Overall Alert",IF(
      'Compound Alert'!W31 &gt;= 7, "HIGH",IF(
         'Compound Alert'!W31 &gt;= 5, "MED","LOW")), IF(
            $B$8="Underlying Vulnerability", IF(
               'Compound Alert'!AD31 &gt;= 10, "HIGH",IF(
                  'Compound Alert'!AD31 &gt;= 7, "MED","LOW")),IF(
                     $B$8="Emerging Threat", IF(
                        'Compound Alert'!AK31 &gt;= 10, "HIGH",IF(
                            'Compound Alert'!AK31 &gt;= 7, "MED","LOW")))))</f>
        <v>LOW</v>
      </c>
      <c r="P72" s="25"/>
      <c r="Q72" s="26"/>
      <c r="R72" s="26"/>
      <c r="S72" s="21"/>
      <c r="T72" s="21"/>
      <c r="U72" s="21"/>
      <c r="V72" s="21"/>
      <c r="W72" s="21"/>
      <c r="X72" s="21"/>
      <c r="Y72" s="27"/>
      <c r="Z72" s="27"/>
      <c r="AA72" s="27"/>
      <c r="AB72" s="27"/>
      <c r="AC72" s="27"/>
      <c r="AD72" s="27"/>
      <c r="AE72" s="27"/>
      <c r="AF72" s="27"/>
      <c r="AJ72" s="21"/>
      <c r="AK72" s="21"/>
      <c r="AL72" s="21"/>
      <c r="AM72" s="21"/>
      <c r="AN72" s="21"/>
      <c r="AO72" s="21"/>
      <c r="AP72" s="21"/>
      <c r="AQ72" s="21"/>
      <c r="AR72" s="21"/>
      <c r="AS72" s="21"/>
      <c r="AT72" s="21"/>
      <c r="AU72" s="21"/>
      <c r="AV72" s="21"/>
      <c r="AW72" s="21"/>
      <c r="AX72" s="21"/>
    </row>
    <row r="73" spans="1:50" x14ac:dyDescent="0.2">
      <c r="A73" s="63">
        <v>32</v>
      </c>
      <c r="B73" s="20" t="str">
        <f>'Compound Alert'!B164</f>
        <v>Korea, Dem. People's Rep.</v>
      </c>
      <c r="C73" s="20" t="str">
        <f>'Compound Alert'!C164</f>
        <v>PRK</v>
      </c>
      <c r="D73" s="20" t="str">
        <f>'Compound Alert'!D164</f>
        <v>EAS           East Asia &amp; Pacific</v>
      </c>
      <c r="E73" s="20" t="str">
        <f>'Compound Alert'!E164</f>
        <v>NA</v>
      </c>
      <c r="F73" s="217">
        <f ca="1">'Compound Alert'!F164</f>
        <v>159</v>
      </c>
      <c r="G73" s="22">
        <f ca="1">IF($B$8="Overall Alert",'Compound Alert'!G164,IF($B$8="Underlying Vulnerability",'Compound Alert'!J164,IF($B$8="Emerging Threat",'Compound Alert'!M164)))</f>
        <v>2</v>
      </c>
      <c r="H73" s="23">
        <f ca="1">IF($B$8="Overall Alert",'Compound Alert'!H164,IF($B$8="Underlying Vulnerability",'Compound Alert'!K164,IF($B$8="Emerging Threat",'Compound Alert'!N164)))</f>
        <v>2</v>
      </c>
      <c r="I73" s="50">
        <f ca="1">ROUNDDOWN(G73,0)</f>
        <v>2</v>
      </c>
      <c r="J73" s="25" t="str">
        <f ca="1">IF(
   $B$8="Overall Alert",IF(
      'Compound Alert'!R164 &gt;= 7, "HIGH",IF(
         'Compound Alert'!R164 &gt;= 5, "MED","LOW")), IF(
            $B$8="Underlying Vulnerability", IF(
               'Compound Alert'!Y164 &gt;= 10, "HIGH",IF(
                  'Compound Alert'!Y164 &gt;= 7, "MED","LOW")),IF(
                     $B$8="Emerging Threat", IF(
                        'Compound Alert'!AF164 &gt;= 10, "HIGH",IF(
                            'Compound Alert'!AF164 &gt;= 7, "MED","LOW")))))</f>
        <v>LOW</v>
      </c>
      <c r="K73" s="25" t="str">
        <f ca="1">IF(
   $B$8="Overall Alert",IF(
      'Compound Alert'!S164 &gt;= 7, "HIGH",IF(
         'Compound Alert'!S164 &gt;= 5, "MED","LOW")), IF(
            $B$8="Underlying Vulnerability", IF(
               'Compound Alert'!Z164 &gt;= 10, "HIGH",IF(
                  'Compound Alert'!Z164 &gt;= 7, "MED","LOW")),IF(
                     $B$8="Emerging Threat", IF(
                        'Compound Alert'!AG164 &gt;= 10, "HIGH",IF(
                            'Compound Alert'!AG164 &gt;= 7, "MED","LOW")))))</f>
        <v>LOW</v>
      </c>
      <c r="L73" s="25" t="str">
        <f ca="1">IF(
   $B$8="Overall Alert",IF(
      'Compound Alert'!T164 &gt;= 7, "HIGH",IF(
         'Compound Alert'!T164 &gt;= 5, "MED","LOW")), IF(
            $B$8="Underlying Vulnerability", IF(
               'Compound Alert'!AA164 &gt;= 10, "HIGH",IF(
                  'Compound Alert'!AA164 &gt;= 7, "MED","LOW")),IF(
                     $B$8="Emerging Threat", IF(
                        'Compound Alert'!AH164 &gt;= 10, "HIGH",IF(
                            'Compound Alert'!AH164 &gt;= 7, "MED","LOW")))))</f>
        <v>HIGH</v>
      </c>
      <c r="M73" s="25" t="str">
        <f ca="1">IF(
   $B$8="Overall Alert",IF(
      'Compound Alert'!U164 &gt;= 7, "HIGH",IF(
         'Compound Alert'!U164 &gt;= 5, "MED","LOW")), IF(
            $B$8="Underlying Vulnerability", IF(
               'Compound Alert'!AB164 &gt;= 10, "HIGH",IF(
                  'Compound Alert'!AB164 &gt;= 7, "MED","LOW")),IF(
                     $B$8="Emerging Threat", IF(
                        'Compound Alert'!AI164 &gt;= 10, "HIGH",IF(
                            'Compound Alert'!AI164 &gt;= 7, "MED","LOW")))))</f>
        <v>LOW</v>
      </c>
      <c r="N73" s="25" t="str">
        <f ca="1">IF(
   $B$8="Overall Alert",IF(
      'Compound Alert'!V164 &gt;= 7, "HIGH",IF(
         'Compound Alert'!V164 &gt;= 5, "MED","LOW")), IF(
            $B$8="Underlying Vulnerability", IF(
               'Compound Alert'!AC164 &gt;= 10, "HIGH",IF(
                  'Compound Alert'!AC164 &gt;= 7, "MED","LOW")),IF(
                     $B$8="Emerging Threat", IF(
                        'Compound Alert'!AJ164 &gt;= 10, "HIGH",IF(
                            'Compound Alert'!AJ164 &gt;= 7, "MED","LOW")))))</f>
        <v>HIGH</v>
      </c>
      <c r="O73" s="25" t="str">
        <f ca="1">IF(
   $B$8="Overall Alert",IF(
      'Compound Alert'!W164 &gt;= 7, "HIGH",IF(
         'Compound Alert'!W164 &gt;= 5, "MED","LOW")), IF(
            $B$8="Underlying Vulnerability", IF(
               'Compound Alert'!AD164 &gt;= 10, "HIGH",IF(
                  'Compound Alert'!AD164 &gt;= 7, "MED","LOW")),IF(
                     $B$8="Emerging Threat", IF(
                        'Compound Alert'!AK164 &gt;= 10, "HIGH",IF(
                            'Compound Alert'!AK164 &gt;= 7, "MED","LOW")))))</f>
        <v>LOW</v>
      </c>
      <c r="P73" s="25"/>
      <c r="Q73" s="26"/>
      <c r="R73" s="26"/>
      <c r="S73" s="21"/>
      <c r="T73" s="21"/>
      <c r="U73" s="21"/>
      <c r="V73" s="21"/>
      <c r="W73" s="21"/>
      <c r="X73" s="21"/>
      <c r="Y73" s="27"/>
      <c r="Z73" s="27"/>
      <c r="AA73" s="27"/>
      <c r="AB73" s="27"/>
      <c r="AC73" s="27"/>
      <c r="AD73" s="27"/>
      <c r="AE73" s="27"/>
      <c r="AF73" s="27"/>
      <c r="AJ73" s="21"/>
      <c r="AK73" s="21"/>
      <c r="AL73" s="21"/>
      <c r="AM73" s="21"/>
      <c r="AN73" s="21"/>
      <c r="AO73" s="21"/>
      <c r="AP73" s="21"/>
      <c r="AQ73" s="21"/>
      <c r="AR73" s="21"/>
      <c r="AS73" s="21"/>
      <c r="AT73" s="21"/>
      <c r="AU73" s="21"/>
      <c r="AV73" s="21"/>
      <c r="AW73" s="21"/>
      <c r="AX73" s="21"/>
    </row>
    <row r="74" spans="1:50" x14ac:dyDescent="0.2">
      <c r="A74" s="63">
        <v>33</v>
      </c>
      <c r="B74" s="20" t="str">
        <f>'Compound Alert'!B213</f>
        <v>Venezuela, RB</v>
      </c>
      <c r="C74" s="20" t="str">
        <f>'Compound Alert'!C213</f>
        <v>VEN</v>
      </c>
      <c r="D74" s="20" t="str">
        <f>'Compound Alert'!D213</f>
        <v>LCN           Latin America &amp; Caribbean</v>
      </c>
      <c r="E74" s="20" t="str">
        <f>'Compound Alert'!E213</f>
        <v>IBRD</v>
      </c>
      <c r="F74" s="217">
        <f>'Compound Alert'!F213</f>
        <v>0</v>
      </c>
      <c r="G74" s="22">
        <f ca="1">IF($B$8="Overall Alert",'Compound Alert'!G213,IF($B$8="Underlying Vulnerability",'Compound Alert'!J213,IF($B$8="Emerging Threat",'Compound Alert'!M213)))</f>
        <v>2</v>
      </c>
      <c r="H74" s="23">
        <f ca="1">IF($B$8="Overall Alert",'Compound Alert'!H213,IF($B$8="Underlying Vulnerability",'Compound Alert'!K213,IF($B$8="Emerging Threat",'Compound Alert'!N213)))</f>
        <v>2</v>
      </c>
      <c r="I74" s="50">
        <f ca="1">ROUNDDOWN(G74,0)</f>
        <v>2</v>
      </c>
      <c r="J74" s="25" t="str">
        <f ca="1">IF(
   $B$8="Overall Alert",IF(
      'Compound Alert'!R213 &gt;= 7, "HIGH",IF(
         'Compound Alert'!R213 &gt;= 5, "MED","LOW")), IF(
            $B$8="Underlying Vulnerability", IF(
               'Compound Alert'!Y213 &gt;= 10, "HIGH",IF(
                  'Compound Alert'!Y213 &gt;= 7, "MED","LOW")),IF(
                     $B$8="Emerging Threat", IF(
                        'Compound Alert'!AF213 &gt;= 10, "HIGH",IF(
                            'Compound Alert'!AF213 &gt;= 7, "MED","LOW")))))</f>
        <v>LOW</v>
      </c>
      <c r="K74" s="25" t="str">
        <f ca="1">IF(
   $B$8="Overall Alert",IF(
      'Compound Alert'!S213 &gt;= 7, "HIGH",IF(
         'Compound Alert'!S213 &gt;= 5, "MED","LOW")), IF(
            $B$8="Underlying Vulnerability", IF(
               'Compound Alert'!Z213 &gt;= 10, "HIGH",IF(
                  'Compound Alert'!Z213 &gt;= 7, "MED","LOW")),IF(
                     $B$8="Emerging Threat", IF(
                        'Compound Alert'!AG213 &gt;= 10, "HIGH",IF(
                            'Compound Alert'!AG213 &gt;= 7, "MED","LOW")))))</f>
        <v>LOW</v>
      </c>
      <c r="L74" s="25" t="str">
        <f ca="1">IF(
   $B$8="Overall Alert",IF(
      'Compound Alert'!T213 &gt;= 7, "HIGH",IF(
         'Compound Alert'!T213 &gt;= 5, "MED","LOW")), IF(
            $B$8="Underlying Vulnerability", IF(
               'Compound Alert'!AA213 &gt;= 10, "HIGH",IF(
                  'Compound Alert'!AA213 &gt;= 7, "MED","LOW")),IF(
                     $B$8="Emerging Threat", IF(
                        'Compound Alert'!AH213 &gt;= 10, "HIGH",IF(
                            'Compound Alert'!AH213 &gt;= 7, "MED","LOW")))))</f>
        <v>HIGH</v>
      </c>
      <c r="M74" s="25" t="str">
        <f ca="1">IF(
   $B$8="Overall Alert",IF(
      'Compound Alert'!U213 &gt;= 7, "HIGH",IF(
         'Compound Alert'!U213 &gt;= 5, "MED","LOW")), IF(
            $B$8="Underlying Vulnerability", IF(
               'Compound Alert'!AB213 &gt;= 10, "HIGH",IF(
                  'Compound Alert'!AB213 &gt;= 7, "MED","LOW")),IF(
                     $B$8="Emerging Threat", IF(
                        'Compound Alert'!AI213 &gt;= 10, "HIGH",IF(
                            'Compound Alert'!AI213 &gt;= 7, "MED","LOW")))))</f>
        <v>LOW</v>
      </c>
      <c r="N74" s="25" t="str">
        <f ca="1">IF(
   $B$8="Overall Alert",IF(
      'Compound Alert'!V213 &gt;= 7, "HIGH",IF(
         'Compound Alert'!V213 &gt;= 5, "MED","LOW")), IF(
            $B$8="Underlying Vulnerability", IF(
               'Compound Alert'!AC213 &gt;= 10, "HIGH",IF(
                  'Compound Alert'!AC213 &gt;= 7, "MED","LOW")),IF(
                     $B$8="Emerging Threat", IF(
                        'Compound Alert'!AJ213 &gt;= 10, "HIGH",IF(
                            'Compound Alert'!AJ213 &gt;= 7, "MED","LOW")))))</f>
        <v>HIGH</v>
      </c>
      <c r="O74" s="25" t="str">
        <f ca="1">IF(
   $B$8="Overall Alert",IF(
      'Compound Alert'!W213 &gt;= 7, "HIGH",IF(
         'Compound Alert'!W213 &gt;= 5, "MED","LOW")), IF(
            $B$8="Underlying Vulnerability", IF(
               'Compound Alert'!AD213 &gt;= 10, "HIGH",IF(
                  'Compound Alert'!AD213 &gt;= 7, "MED","LOW")),IF(
                     $B$8="Emerging Threat", IF(
                        'Compound Alert'!AK213 &gt;= 10, "HIGH",IF(
                            'Compound Alert'!AK213 &gt;= 7, "MED","LOW")))))</f>
        <v>LOW</v>
      </c>
      <c r="P74" s="25"/>
      <c r="Q74" s="26"/>
      <c r="R74" s="26"/>
      <c r="S74" s="21"/>
      <c r="T74" s="21"/>
      <c r="U74" s="21"/>
      <c r="V74" s="21"/>
      <c r="W74" s="21"/>
      <c r="X74" s="21"/>
      <c r="Y74" s="27"/>
      <c r="Z74" s="27"/>
      <c r="AA74" s="27"/>
      <c r="AB74" s="27"/>
      <c r="AC74" s="27"/>
      <c r="AD74" s="27"/>
      <c r="AE74" s="27"/>
      <c r="AF74" s="27"/>
      <c r="AJ74" s="21"/>
      <c r="AK74" s="21"/>
      <c r="AL74" s="21"/>
      <c r="AM74" s="21"/>
      <c r="AN74" s="21"/>
      <c r="AO74" s="21"/>
      <c r="AP74" s="21"/>
      <c r="AQ74" s="21"/>
      <c r="AR74" s="21"/>
      <c r="AS74" s="21"/>
      <c r="AT74" s="21"/>
      <c r="AU74" s="21"/>
      <c r="AV74" s="21"/>
      <c r="AW74" s="21"/>
      <c r="AX74" s="21"/>
    </row>
    <row r="75" spans="1:50" x14ac:dyDescent="0.2">
      <c r="A75" s="63">
        <v>34</v>
      </c>
      <c r="B75" s="20" t="str">
        <f>'Compound Alert'!B161</f>
        <v>Papua New Guinea</v>
      </c>
      <c r="C75" s="20" t="str">
        <f>'Compound Alert'!C161</f>
        <v>PNG</v>
      </c>
      <c r="D75" s="20" t="str">
        <f>'Compound Alert'!D161</f>
        <v>EAS           East Asia &amp; Pacific</v>
      </c>
      <c r="E75" s="20" t="str">
        <f>'Compound Alert'!E161</f>
        <v>Blend</v>
      </c>
      <c r="F75" s="217">
        <f ca="1">'Compound Alert'!F161</f>
        <v>156</v>
      </c>
      <c r="G75" s="22">
        <f ca="1">IF($B$8="Overall Alert",'Compound Alert'!G161,IF($B$8="Underlying Vulnerability",'Compound Alert'!J161,IF($B$8="Emerging Threat",'Compound Alert'!M161)))</f>
        <v>2</v>
      </c>
      <c r="H75" s="23">
        <f ca="1">IF($B$8="Overall Alert",'Compound Alert'!H161,IF($B$8="Underlying Vulnerability",'Compound Alert'!K161,IF($B$8="Emerging Threat",'Compound Alert'!N161)))</f>
        <v>2</v>
      </c>
      <c r="I75" s="50">
        <f ca="1">ROUNDDOWN(G75,0)</f>
        <v>2</v>
      </c>
      <c r="J75" s="25" t="str">
        <f ca="1">IF(
   $B$8="Overall Alert",IF(
      'Compound Alert'!R161 &gt;= 7, "HIGH",IF(
         'Compound Alert'!R161 &gt;= 5, "MED","LOW")), IF(
            $B$8="Underlying Vulnerability", IF(
               'Compound Alert'!Y161 &gt;= 10, "HIGH",IF(
                  'Compound Alert'!Y161 &gt;= 7, "MED","LOW")),IF(
                     $B$8="Emerging Threat", IF(
                        'Compound Alert'!AF161 &gt;= 10, "HIGH",IF(
                            'Compound Alert'!AF161 &gt;= 7, "MED","LOW")))))</f>
        <v>LOW</v>
      </c>
      <c r="K75" s="25" t="str">
        <f ca="1">IF(
   $B$8="Overall Alert",IF(
      'Compound Alert'!S161 &gt;= 7, "HIGH",IF(
         'Compound Alert'!S161 &gt;= 5, "MED","LOW")), IF(
            $B$8="Underlying Vulnerability", IF(
               'Compound Alert'!Z161 &gt;= 10, "HIGH",IF(
                  'Compound Alert'!Z161 &gt;= 7, "MED","LOW")),IF(
                     $B$8="Emerging Threat", IF(
                        'Compound Alert'!AG161 &gt;= 10, "HIGH",IF(
                            'Compound Alert'!AG161 &gt;= 7, "MED","LOW")))))</f>
        <v>LOW</v>
      </c>
      <c r="L75" s="25" t="str">
        <f ca="1">IF(
   $B$8="Overall Alert",IF(
      'Compound Alert'!T161 &gt;= 7, "HIGH",IF(
         'Compound Alert'!T161 &gt;= 5, "MED","LOW")), IF(
            $B$8="Underlying Vulnerability", IF(
               'Compound Alert'!AA161 &gt;= 10, "HIGH",IF(
                  'Compound Alert'!AA161 &gt;= 7, "MED","LOW")),IF(
                     $B$8="Emerging Threat", IF(
                        'Compound Alert'!AH161 &gt;= 10, "HIGH",IF(
                            'Compound Alert'!AH161 &gt;= 7, "MED","LOW")))))</f>
        <v>LOW</v>
      </c>
      <c r="M75" s="25" t="str">
        <f ca="1">IF(
   $B$8="Overall Alert",IF(
      'Compound Alert'!U161 &gt;= 7, "HIGH",IF(
         'Compound Alert'!U161 &gt;= 5, "MED","LOW")), IF(
            $B$8="Underlying Vulnerability", IF(
               'Compound Alert'!AB161 &gt;= 10, "HIGH",IF(
                  'Compound Alert'!AB161 &gt;= 7, "MED","LOW")),IF(
                     $B$8="Emerging Threat", IF(
                        'Compound Alert'!AI161 &gt;= 10, "HIGH",IF(
                            'Compound Alert'!AI161 &gt;= 7, "MED","LOW")))))</f>
        <v>HIGH</v>
      </c>
      <c r="N75" s="25" t="str">
        <f ca="1">IF(
   $B$8="Overall Alert",IF(
      'Compound Alert'!V161 &gt;= 7, "HIGH",IF(
         'Compound Alert'!V161 &gt;= 5, "MED","LOW")), IF(
            $B$8="Underlying Vulnerability", IF(
               'Compound Alert'!AC161 &gt;= 10, "HIGH",IF(
                  'Compound Alert'!AC161 &gt;= 7, "MED","LOW")),IF(
                     $B$8="Emerging Threat", IF(
                        'Compound Alert'!AJ161 &gt;= 10, "HIGH",IF(
                            'Compound Alert'!AJ161 &gt;= 7, "MED","LOW")))))</f>
        <v>LOW</v>
      </c>
      <c r="O75" s="25" t="str">
        <f ca="1">IF(
   $B$8="Overall Alert",IF(
      'Compound Alert'!W161 &gt;= 7, "HIGH",IF(
         'Compound Alert'!W161 &gt;= 5, "MED","LOW")), IF(
            $B$8="Underlying Vulnerability", IF(
               'Compound Alert'!AD161 &gt;= 10, "HIGH",IF(
                  'Compound Alert'!AD161 &gt;= 7, "MED","LOW")),IF(
                     $B$8="Emerging Threat", IF(
                        'Compound Alert'!AK161 &gt;= 10, "HIGH",IF(
                            'Compound Alert'!AK161 &gt;= 7, "MED","LOW")))))</f>
        <v>HIGH</v>
      </c>
      <c r="P75" s="25"/>
      <c r="Q75" s="26"/>
      <c r="R75" s="26"/>
      <c r="S75" s="21"/>
      <c r="T75" s="21"/>
      <c r="U75" s="21"/>
      <c r="V75" s="21"/>
      <c r="W75" s="21"/>
      <c r="X75" s="21"/>
      <c r="Y75" s="27"/>
      <c r="Z75" s="27"/>
      <c r="AA75" s="27"/>
      <c r="AB75" s="27"/>
      <c r="AC75" s="27"/>
      <c r="AD75" s="27"/>
      <c r="AE75" s="27"/>
      <c r="AF75" s="27"/>
      <c r="AJ75" s="21"/>
      <c r="AK75" s="21"/>
      <c r="AL75" s="21"/>
      <c r="AM75" s="21"/>
      <c r="AN75" s="21"/>
      <c r="AO75" s="21"/>
      <c r="AP75" s="21"/>
      <c r="AQ75" s="21"/>
      <c r="AR75" s="21"/>
      <c r="AS75" s="21"/>
      <c r="AT75" s="21"/>
      <c r="AU75" s="21"/>
      <c r="AV75" s="21"/>
      <c r="AW75" s="21"/>
      <c r="AX75" s="21"/>
    </row>
    <row r="76" spans="1:50" x14ac:dyDescent="0.2">
      <c r="A76" s="63">
        <v>35</v>
      </c>
      <c r="B76" s="20" t="str">
        <f>'Compound Alert'!B57</f>
        <v>Djibouti</v>
      </c>
      <c r="C76" s="20" t="str">
        <f>'Compound Alert'!C57</f>
        <v>DJI</v>
      </c>
      <c r="D76" s="20" t="str">
        <f>'Compound Alert'!D57</f>
        <v>MEA           Middle East &amp; North Africa</v>
      </c>
      <c r="E76" s="20" t="str">
        <f>'Compound Alert'!E57</f>
        <v>IDA</v>
      </c>
      <c r="F76" s="217">
        <f ca="1">'Compound Alert'!F57</f>
        <v>52</v>
      </c>
      <c r="G76" s="22">
        <f ca="1">IF($B$8="Overall Alert",'Compound Alert'!G57,IF($B$8="Underlying Vulnerability",'Compound Alert'!J57,IF($B$8="Emerging Threat",'Compound Alert'!M57)))</f>
        <v>2</v>
      </c>
      <c r="H76" s="23">
        <f ca="1">IF($B$8="Overall Alert",'Compound Alert'!H57,IF($B$8="Underlying Vulnerability",'Compound Alert'!K57,IF($B$8="Emerging Threat",'Compound Alert'!N57)))</f>
        <v>2</v>
      </c>
      <c r="I76" s="50">
        <f ca="1">ROUNDDOWN(G76,0)</f>
        <v>2</v>
      </c>
      <c r="J76" s="25" t="str">
        <f ca="1">IF(
   $B$8="Overall Alert",IF(
      'Compound Alert'!R57 &gt;= 7, "HIGH",IF(
         'Compound Alert'!R57 &gt;= 5, "MED","LOW")), IF(
            $B$8="Underlying Vulnerability", IF(
               'Compound Alert'!Y57 &gt;= 10, "HIGH",IF(
                  'Compound Alert'!Y57 &gt;= 7, "MED","LOW")),IF(
                     $B$8="Emerging Threat", IF(
                        'Compound Alert'!AF57 &gt;= 10, "HIGH",IF(
                            'Compound Alert'!AF57 &gt;= 7, "MED","LOW")))))</f>
        <v>LOW</v>
      </c>
      <c r="K76" s="25" t="str">
        <f ca="1">IF(
   $B$8="Overall Alert",IF(
      'Compound Alert'!S57 &gt;= 7, "HIGH",IF(
         'Compound Alert'!S57 &gt;= 5, "MED","LOW")), IF(
            $B$8="Underlying Vulnerability", IF(
               'Compound Alert'!Z57 &gt;= 10, "HIGH",IF(
                  'Compound Alert'!Z57 &gt;= 7, "MED","LOW")),IF(
                     $B$8="Emerging Threat", IF(
                        'Compound Alert'!AG57 &gt;= 10, "HIGH",IF(
                            'Compound Alert'!AG57 &gt;= 7, "MED","LOW")))))</f>
        <v>MED</v>
      </c>
      <c r="L76" s="25" t="str">
        <f ca="1">IF(
   $B$8="Overall Alert",IF(
      'Compound Alert'!T57 &gt;= 7, "HIGH",IF(
         'Compound Alert'!T57 &gt;= 5, "MED","LOW")), IF(
            $B$8="Underlying Vulnerability", IF(
               'Compound Alert'!AA57 &gt;= 10, "HIGH",IF(
                  'Compound Alert'!AA57 &gt;= 7, "MED","LOW")),IF(
                     $B$8="Emerging Threat", IF(
                        'Compound Alert'!AH57 &gt;= 10, "HIGH",IF(
                            'Compound Alert'!AH57 &gt;= 7, "MED","LOW")))))</f>
        <v>MED</v>
      </c>
      <c r="M76" s="25" t="str">
        <f ca="1">IF(
   $B$8="Overall Alert",IF(
      'Compound Alert'!U57 &gt;= 7, "HIGH",IF(
         'Compound Alert'!U57 &gt;= 5, "MED","LOW")), IF(
            $B$8="Underlying Vulnerability", IF(
               'Compound Alert'!AB57 &gt;= 10, "HIGH",IF(
                  'Compound Alert'!AB57 &gt;= 7, "MED","LOW")),IF(
                     $B$8="Emerging Threat", IF(
                        'Compound Alert'!AI57 &gt;= 10, "HIGH",IF(
                            'Compound Alert'!AI57 &gt;= 7, "MED","LOW")))))</f>
        <v>LOW</v>
      </c>
      <c r="N76" s="25" t="str">
        <f ca="1">IF(
   $B$8="Overall Alert",IF(
      'Compound Alert'!V57 &gt;= 7, "HIGH",IF(
         'Compound Alert'!V57 &gt;= 5, "MED","LOW")), IF(
            $B$8="Underlying Vulnerability", IF(
               'Compound Alert'!AC57 &gt;= 10, "HIGH",IF(
                  'Compound Alert'!AC57 &gt;= 7, "MED","LOW")),IF(
                     $B$8="Emerging Threat", IF(
                        'Compound Alert'!AJ57 &gt;= 10, "HIGH",IF(
                            'Compound Alert'!AJ57 &gt;= 7, "MED","LOW")))))</f>
        <v>HIGH</v>
      </c>
      <c r="O76" s="25" t="str">
        <f ca="1">IF(
   $B$8="Overall Alert",IF(
      'Compound Alert'!W57 &gt;= 7, "HIGH",IF(
         'Compound Alert'!W57 &gt;= 5, "MED","LOW")), IF(
            $B$8="Underlying Vulnerability", IF(
               'Compound Alert'!AD57 &gt;= 10, "HIGH",IF(
                  'Compound Alert'!AD57 &gt;= 7, "MED","LOW")),IF(
                     $B$8="Emerging Threat", IF(
                        'Compound Alert'!AK57 &gt;= 10, "HIGH",IF(
                            'Compound Alert'!AK57 &gt;= 7, "MED","LOW")))))</f>
        <v>LOW</v>
      </c>
      <c r="P76" s="25"/>
      <c r="Q76" s="26"/>
      <c r="R76" s="26"/>
      <c r="S76" s="21"/>
      <c r="T76" s="21"/>
      <c r="U76" s="21"/>
      <c r="V76" s="21"/>
      <c r="W76" s="21"/>
      <c r="X76" s="21"/>
      <c r="Y76" s="27"/>
      <c r="Z76" s="27"/>
      <c r="AA76" s="27"/>
      <c r="AB76" s="27"/>
      <c r="AC76" s="27"/>
      <c r="AD76" s="27"/>
      <c r="AE76" s="27"/>
      <c r="AF76" s="27"/>
      <c r="AJ76" s="21"/>
      <c r="AK76" s="21"/>
      <c r="AL76" s="21"/>
      <c r="AM76" s="21"/>
      <c r="AN76" s="21"/>
      <c r="AO76" s="21"/>
      <c r="AP76" s="21"/>
      <c r="AQ76" s="21"/>
      <c r="AR76" s="21"/>
      <c r="AS76" s="21"/>
      <c r="AT76" s="21"/>
      <c r="AU76" s="21"/>
      <c r="AV76" s="21"/>
      <c r="AW76" s="21"/>
      <c r="AX76" s="21"/>
    </row>
    <row r="77" spans="1:50" x14ac:dyDescent="0.2">
      <c r="A77" s="63">
        <v>36</v>
      </c>
      <c r="B77" s="20" t="str">
        <f>'Compound Alert'!B51</f>
        <v>Cuba</v>
      </c>
      <c r="C77" s="20" t="str">
        <f>'Compound Alert'!C51</f>
        <v>CUB</v>
      </c>
      <c r="D77" s="20" t="str">
        <f>'Compound Alert'!D51</f>
        <v>LCN           Latin America &amp; Caribbean</v>
      </c>
      <c r="E77" s="20" t="str">
        <f>'Compound Alert'!E51</f>
        <v>NA</v>
      </c>
      <c r="F77" s="217">
        <f ca="1">'Compound Alert'!F51</f>
        <v>46</v>
      </c>
      <c r="G77" s="22">
        <f ca="1">IF($B$8="Overall Alert",'Compound Alert'!G51,IF($B$8="Underlying Vulnerability",'Compound Alert'!J51,IF($B$8="Emerging Threat",'Compound Alert'!M51)))</f>
        <v>2</v>
      </c>
      <c r="H77" s="23">
        <f ca="1">IF($B$8="Overall Alert",'Compound Alert'!H51,IF($B$8="Underlying Vulnerability",'Compound Alert'!K51,IF($B$8="Emerging Threat",'Compound Alert'!N51)))</f>
        <v>2</v>
      </c>
      <c r="I77" s="50">
        <f ca="1">ROUNDDOWN(G77,0)</f>
        <v>2</v>
      </c>
      <c r="J77" s="25" t="str">
        <f ca="1">IF(
   $B$8="Overall Alert",IF(
      'Compound Alert'!R51 &gt;= 7, "HIGH",IF(
         'Compound Alert'!R51 &gt;= 5, "MED","LOW")), IF(
            $B$8="Underlying Vulnerability", IF(
               'Compound Alert'!Y51 &gt;= 10, "HIGH",IF(
                  'Compound Alert'!Y51 &gt;= 7, "MED","LOW")),IF(
                     $B$8="Emerging Threat", IF(
                        'Compound Alert'!AF51 &gt;= 10, "HIGH",IF(
                            'Compound Alert'!AF51 &gt;= 7, "MED","LOW")))))</f>
        <v>HIGH</v>
      </c>
      <c r="K77" s="25" t="str">
        <f ca="1">IF(
   $B$8="Overall Alert",IF(
      'Compound Alert'!S51 &gt;= 7, "HIGH",IF(
         'Compound Alert'!S51 &gt;= 5, "MED","LOW")), IF(
            $B$8="Underlying Vulnerability", IF(
               'Compound Alert'!Z51 &gt;= 10, "HIGH",IF(
                  'Compound Alert'!Z51 &gt;= 7, "MED","LOW")),IF(
                     $B$8="Emerging Threat", IF(
                        'Compound Alert'!AG51 &gt;= 10, "HIGH",IF(
                            'Compound Alert'!AG51 &gt;= 7, "MED","LOW")))))</f>
        <v>LOW</v>
      </c>
      <c r="L77" s="25" t="str">
        <f ca="1">IF(
   $B$8="Overall Alert",IF(
      'Compound Alert'!T51 &gt;= 7, "HIGH",IF(
         'Compound Alert'!T51 &gt;= 5, "MED","LOW")), IF(
            $B$8="Underlying Vulnerability", IF(
               'Compound Alert'!AA51 &gt;= 10, "HIGH",IF(
                  'Compound Alert'!AA51 &gt;= 7, "MED","LOW")),IF(
                     $B$8="Emerging Threat", IF(
                        'Compound Alert'!AH51 &gt;= 10, "HIGH",IF(
                            'Compound Alert'!AH51 &gt;= 7, "MED","LOW")))))</f>
        <v>HIGH</v>
      </c>
      <c r="M77" s="25" t="str">
        <f ca="1">IF(
   $B$8="Overall Alert",IF(
      'Compound Alert'!U51 &gt;= 7, "HIGH",IF(
         'Compound Alert'!U51 &gt;= 5, "MED","LOW")), IF(
            $B$8="Underlying Vulnerability", IF(
               'Compound Alert'!AB51 &gt;= 10, "HIGH",IF(
                  'Compound Alert'!AB51 &gt;= 7, "MED","LOW")),IF(
                     $B$8="Emerging Threat", IF(
                        'Compound Alert'!AI51 &gt;= 10, "HIGH",IF(
                            'Compound Alert'!AI51 &gt;= 7, "MED","LOW")))))</f>
        <v>LOW</v>
      </c>
      <c r="N77" s="25" t="str">
        <f ca="1">IF(
   $B$8="Overall Alert",IF(
      'Compound Alert'!V51 &gt;= 7, "HIGH",IF(
         'Compound Alert'!V51 &gt;= 5, "MED","LOW")), IF(
            $B$8="Underlying Vulnerability", IF(
               'Compound Alert'!AC51 &gt;= 10, "HIGH",IF(
                  'Compound Alert'!AC51 &gt;= 7, "MED","LOW")),IF(
                     $B$8="Emerging Threat", IF(
                        'Compound Alert'!AJ51 &gt;= 10, "HIGH",IF(
                            'Compound Alert'!AJ51 &gt;= 7, "MED","LOW")))))</f>
        <v>LOW</v>
      </c>
      <c r="O77" s="25" t="str">
        <f ca="1">IF(
   $B$8="Overall Alert",IF(
      'Compound Alert'!W51 &gt;= 7, "HIGH",IF(
         'Compound Alert'!W51 &gt;= 5, "MED","LOW")), IF(
            $B$8="Underlying Vulnerability", IF(
               'Compound Alert'!AD51 &gt;= 10, "HIGH",IF(
                  'Compound Alert'!AD51 &gt;= 7, "MED","LOW")),IF(
                     $B$8="Emerging Threat", IF(
                        'Compound Alert'!AK51 &gt;= 10, "HIGH",IF(
                            'Compound Alert'!AK51 &gt;= 7, "MED","LOW")))))</f>
        <v>LOW</v>
      </c>
      <c r="P77" s="25"/>
      <c r="Q77" s="26"/>
      <c r="R77" s="26"/>
      <c r="S77" s="21"/>
      <c r="T77" s="21"/>
      <c r="U77" s="21"/>
      <c r="V77" s="21"/>
      <c r="W77" s="21"/>
      <c r="X77" s="21"/>
      <c r="Y77" s="27"/>
      <c r="Z77" s="27"/>
      <c r="AA77" s="27"/>
      <c r="AB77" s="27"/>
      <c r="AC77" s="27"/>
      <c r="AD77" s="27"/>
      <c r="AE77" s="27"/>
      <c r="AF77" s="27"/>
      <c r="AJ77" s="21"/>
      <c r="AK77" s="21"/>
      <c r="AL77" s="21"/>
      <c r="AM77" s="21"/>
      <c r="AN77" s="21"/>
      <c r="AO77" s="21"/>
      <c r="AP77" s="21"/>
      <c r="AQ77" s="21"/>
      <c r="AR77" s="21"/>
      <c r="AS77" s="21"/>
      <c r="AT77" s="21"/>
      <c r="AU77" s="21"/>
      <c r="AV77" s="21"/>
      <c r="AW77" s="21"/>
      <c r="AX77" s="21"/>
    </row>
    <row r="78" spans="1:50" x14ac:dyDescent="0.2">
      <c r="A78" s="63">
        <v>37</v>
      </c>
      <c r="B78" s="20" t="str">
        <f>'Compound Alert'!B73</f>
        <v>Gabon</v>
      </c>
      <c r="C78" s="20" t="str">
        <f>'Compound Alert'!C73</f>
        <v>GAB</v>
      </c>
      <c r="D78" s="20" t="str">
        <f>'Compound Alert'!D73</f>
        <v>SSF           Sub-Saharan Africa</v>
      </c>
      <c r="E78" s="20" t="str">
        <f>'Compound Alert'!E73</f>
        <v>IBRD</v>
      </c>
      <c r="F78" s="217">
        <f ca="1">'Compound Alert'!F73</f>
        <v>68</v>
      </c>
      <c r="G78" s="22">
        <f ca="1">IF($B$8="Overall Alert",'Compound Alert'!G73,IF($B$8="Underlying Vulnerability",'Compound Alert'!J73,IF($B$8="Emerging Threat",'Compound Alert'!M73)))</f>
        <v>2</v>
      </c>
      <c r="H78" s="23">
        <f ca="1">IF($B$8="Overall Alert",'Compound Alert'!H73,IF($B$8="Underlying Vulnerability",'Compound Alert'!K73,IF($B$8="Emerging Threat",'Compound Alert'!N73)))</f>
        <v>2</v>
      </c>
      <c r="I78" s="50">
        <f ca="1">ROUNDDOWN(G78,0)</f>
        <v>2</v>
      </c>
      <c r="J78" s="25" t="str">
        <f ca="1">IF(
   $B$8="Overall Alert",IF(
      'Compound Alert'!R73 &gt;= 7, "HIGH",IF(
         'Compound Alert'!R73 &gt;= 5, "MED","LOW")), IF(
            $B$8="Underlying Vulnerability", IF(
               'Compound Alert'!Y73 &gt;= 10, "HIGH",IF(
                  'Compound Alert'!Y73 &gt;= 7, "MED","LOW")),IF(
                     $B$8="Emerging Threat", IF(
                        'Compound Alert'!AF73 &gt;= 10, "HIGH",IF(
                            'Compound Alert'!AF73 &gt;= 7, "MED","LOW")))))</f>
        <v>LOW</v>
      </c>
      <c r="K78" s="25" t="str">
        <f ca="1">IF(
   $B$8="Overall Alert",IF(
      'Compound Alert'!S73 &gt;= 7, "HIGH",IF(
         'Compound Alert'!S73 &gt;= 5, "MED","LOW")), IF(
            $B$8="Underlying Vulnerability", IF(
               'Compound Alert'!Z73 &gt;= 10, "HIGH",IF(
                  'Compound Alert'!Z73 &gt;= 7, "MED","LOW")),IF(
                     $B$8="Emerging Threat", IF(
                        'Compound Alert'!AG73 &gt;= 10, "HIGH",IF(
                            'Compound Alert'!AG73 &gt;= 7, "MED","LOW")))))</f>
        <v>LOW</v>
      </c>
      <c r="L78" s="25" t="str">
        <f ca="1">IF(
   $B$8="Overall Alert",IF(
      'Compound Alert'!T73 &gt;= 7, "HIGH",IF(
         'Compound Alert'!T73 &gt;= 5, "MED","LOW")), IF(
            $B$8="Underlying Vulnerability", IF(
               'Compound Alert'!AA73 &gt;= 10, "HIGH",IF(
                  'Compound Alert'!AA73 &gt;= 7, "MED","LOW")),IF(
                     $B$8="Emerging Threat", IF(
                        'Compound Alert'!AH73 &gt;= 10, "HIGH",IF(
                            'Compound Alert'!AH73 &gt;= 7, "MED","LOW")))))</f>
        <v>HIGH</v>
      </c>
      <c r="M78" s="25" t="str">
        <f ca="1">IF(
   $B$8="Overall Alert",IF(
      'Compound Alert'!U73 &gt;= 7, "HIGH",IF(
         'Compound Alert'!U73 &gt;= 5, "MED","LOW")), IF(
            $B$8="Underlying Vulnerability", IF(
               'Compound Alert'!AB73 &gt;= 10, "HIGH",IF(
                  'Compound Alert'!AB73 &gt;= 7, "MED","LOW")),IF(
                     $B$8="Emerging Threat", IF(
                        'Compound Alert'!AI73 &gt;= 10, "HIGH",IF(
                            'Compound Alert'!AI73 &gt;= 7, "MED","LOW")))))</f>
        <v>LOW</v>
      </c>
      <c r="N78" s="25" t="str">
        <f ca="1">IF(
   $B$8="Overall Alert",IF(
      'Compound Alert'!V73 &gt;= 7, "HIGH",IF(
         'Compound Alert'!V73 &gt;= 5, "MED","LOW")), IF(
            $B$8="Underlying Vulnerability", IF(
               'Compound Alert'!AC73 &gt;= 10, "HIGH",IF(
                  'Compound Alert'!AC73 &gt;= 7, "MED","LOW")),IF(
                     $B$8="Emerging Threat", IF(
                        'Compound Alert'!AJ73 &gt;= 10, "HIGH",IF(
                            'Compound Alert'!AJ73 &gt;= 7, "MED","LOW")))))</f>
        <v>LOW</v>
      </c>
      <c r="O78" s="25" t="str">
        <f ca="1">IF(
   $B$8="Overall Alert",IF(
      'Compound Alert'!W73 &gt;= 7, "HIGH",IF(
         'Compound Alert'!W73 &gt;= 5, "MED","LOW")), IF(
            $B$8="Underlying Vulnerability", IF(
               'Compound Alert'!AD73 &gt;= 10, "HIGH",IF(
                  'Compound Alert'!AD73 &gt;= 7, "MED","LOW")),IF(
                     $B$8="Emerging Threat", IF(
                        'Compound Alert'!AK73 &gt;= 10, "HIGH",IF(
                            'Compound Alert'!AK73 &gt;= 7, "MED","LOW")))))</f>
        <v>HIGH</v>
      </c>
      <c r="P78" s="25"/>
      <c r="Q78" s="26"/>
      <c r="R78" s="26"/>
      <c r="S78" s="21"/>
      <c r="T78" s="21"/>
      <c r="U78" s="21"/>
      <c r="V78" s="21"/>
      <c r="W78" s="21"/>
      <c r="X78" s="21"/>
      <c r="Y78" s="27"/>
      <c r="Z78" s="27"/>
      <c r="AA78" s="27"/>
      <c r="AB78" s="27"/>
      <c r="AC78" s="27"/>
      <c r="AD78" s="27"/>
      <c r="AE78" s="27"/>
      <c r="AF78" s="27"/>
      <c r="AJ78" s="21"/>
      <c r="AK78" s="21"/>
      <c r="AL78" s="21"/>
      <c r="AM78" s="21"/>
      <c r="AN78" s="21"/>
      <c r="AO78" s="21"/>
      <c r="AP78" s="21"/>
      <c r="AQ78" s="21"/>
      <c r="AR78" s="21"/>
      <c r="AS78" s="21"/>
      <c r="AT78" s="21"/>
      <c r="AU78" s="21"/>
      <c r="AV78" s="21"/>
      <c r="AW78" s="21"/>
      <c r="AX78" s="21"/>
    </row>
    <row r="79" spans="1:50" x14ac:dyDescent="0.2">
      <c r="A79" s="63">
        <v>38</v>
      </c>
      <c r="B79" s="20" t="str">
        <f>'Compound Alert'!B216</f>
        <v>Vietnam</v>
      </c>
      <c r="C79" s="20" t="str">
        <f>'Compound Alert'!C216</f>
        <v>VNM</v>
      </c>
      <c r="D79" s="20" t="str">
        <f>'Compound Alert'!D216</f>
        <v>EAS           East Asia &amp; Pacific</v>
      </c>
      <c r="E79" s="20" t="str">
        <f>'Compound Alert'!E216</f>
        <v>IBRD</v>
      </c>
      <c r="F79" s="217">
        <f>'Compound Alert'!F216</f>
        <v>0</v>
      </c>
      <c r="G79" s="22">
        <f ca="1">IF($B$8="Overall Alert",'Compound Alert'!G216,IF($B$8="Underlying Vulnerability",'Compound Alert'!J216,IF($B$8="Emerging Threat",'Compound Alert'!M216)))</f>
        <v>2</v>
      </c>
      <c r="H79" s="23">
        <f ca="1">IF($B$8="Overall Alert",'Compound Alert'!H216,IF($B$8="Underlying Vulnerability",'Compound Alert'!K216,IF($B$8="Emerging Threat",'Compound Alert'!N216)))</f>
        <v>2</v>
      </c>
      <c r="I79" s="50">
        <f ca="1">ROUNDDOWN(G79,0)</f>
        <v>2</v>
      </c>
      <c r="J79" s="25" t="str">
        <f ca="1">IF(
   $B$8="Overall Alert",IF(
      'Compound Alert'!R216 &gt;= 7, "HIGH",IF(
         'Compound Alert'!R216 &gt;= 5, "MED","LOW")), IF(
            $B$8="Underlying Vulnerability", IF(
               'Compound Alert'!Y216 &gt;= 10, "HIGH",IF(
                  'Compound Alert'!Y216 &gt;= 7, "MED","LOW")),IF(
                     $B$8="Emerging Threat", IF(
                        'Compound Alert'!AF216 &gt;= 10, "HIGH",IF(
                            'Compound Alert'!AF216 &gt;= 7, "MED","LOW")))))</f>
        <v>MED</v>
      </c>
      <c r="K79" s="25" t="str">
        <f ca="1">IF(
   $B$8="Overall Alert",IF(
      'Compound Alert'!S216 &gt;= 7, "HIGH",IF(
         'Compound Alert'!S216 &gt;= 5, "MED","LOW")), IF(
            $B$8="Underlying Vulnerability", IF(
               'Compound Alert'!Z216 &gt;= 10, "HIGH",IF(
                  'Compound Alert'!Z216 &gt;= 7, "MED","LOW")),IF(
                     $B$8="Emerging Threat", IF(
                        'Compound Alert'!AG216 &gt;= 10, "HIGH",IF(
                            'Compound Alert'!AG216 &gt;= 7, "MED","LOW")))))</f>
        <v>LOW</v>
      </c>
      <c r="L79" s="25" t="str">
        <f ca="1">IF(
   $B$8="Overall Alert",IF(
      'Compound Alert'!T216 &gt;= 7, "HIGH",IF(
         'Compound Alert'!T216 &gt;= 5, "MED","LOW")), IF(
            $B$8="Underlying Vulnerability", IF(
               'Compound Alert'!AA216 &gt;= 10, "HIGH",IF(
                  'Compound Alert'!AA216 &gt;= 7, "MED","LOW")),IF(
                     $B$8="Emerging Threat", IF(
                        'Compound Alert'!AH216 &gt;= 10, "HIGH",IF(
                            'Compound Alert'!AH216 &gt;= 7, "MED","LOW")))))</f>
        <v>MED</v>
      </c>
      <c r="M79" s="25" t="str">
        <f ca="1">IF(
   $B$8="Overall Alert",IF(
      'Compound Alert'!U216 &gt;= 7, "HIGH",IF(
         'Compound Alert'!U216 &gt;= 5, "MED","LOW")), IF(
            $B$8="Underlying Vulnerability", IF(
               'Compound Alert'!AB216 &gt;= 10, "HIGH",IF(
                  'Compound Alert'!AB216 &gt;= 7, "MED","LOW")),IF(
                     $B$8="Emerging Threat", IF(
                        'Compound Alert'!AI216 &gt;= 10, "HIGH",IF(
                            'Compound Alert'!AI216 &gt;= 7, "MED","LOW")))))</f>
        <v>LOW</v>
      </c>
      <c r="N79" s="25" t="str">
        <f ca="1">IF(
   $B$8="Overall Alert",IF(
      'Compound Alert'!V216 &gt;= 7, "HIGH",IF(
         'Compound Alert'!V216 &gt;= 5, "MED","LOW")), IF(
            $B$8="Underlying Vulnerability", IF(
               'Compound Alert'!AC216 &gt;= 10, "HIGH",IF(
                  'Compound Alert'!AC216 &gt;= 7, "MED","LOW")),IF(
                     $B$8="Emerging Threat", IF(
                        'Compound Alert'!AJ216 &gt;= 10, "HIGH",IF(
                            'Compound Alert'!AJ216 &gt;= 7, "MED","LOW")))))</f>
        <v>HIGH</v>
      </c>
      <c r="O79" s="25" t="str">
        <f ca="1">IF(
   $B$8="Overall Alert",IF(
      'Compound Alert'!W216 &gt;= 7, "HIGH",IF(
         'Compound Alert'!W216 &gt;= 5, "MED","LOW")), IF(
            $B$8="Underlying Vulnerability", IF(
               'Compound Alert'!AD216 &gt;= 10, "HIGH",IF(
                  'Compound Alert'!AD216 &gt;= 7, "MED","LOW")),IF(
                     $B$8="Emerging Threat", IF(
                        'Compound Alert'!AK216 &gt;= 10, "HIGH",IF(
                            'Compound Alert'!AK216 &gt;= 7, "MED","LOW")))))</f>
        <v>LOW</v>
      </c>
      <c r="P79" s="25"/>
      <c r="Q79" s="26"/>
      <c r="R79" s="26"/>
      <c r="S79" s="21"/>
      <c r="T79" s="21"/>
      <c r="U79" s="21"/>
      <c r="V79" s="21"/>
      <c r="W79" s="21"/>
      <c r="X79" s="21"/>
      <c r="Y79" s="27"/>
      <c r="Z79" s="27"/>
      <c r="AA79" s="27"/>
      <c r="AB79" s="27"/>
      <c r="AC79" s="27"/>
      <c r="AD79" s="27"/>
      <c r="AE79" s="27"/>
      <c r="AF79" s="27"/>
      <c r="AJ79" s="21"/>
      <c r="AK79" s="21"/>
      <c r="AL79" s="21"/>
      <c r="AM79" s="21"/>
      <c r="AN79" s="21"/>
      <c r="AO79" s="21"/>
      <c r="AP79" s="21"/>
      <c r="AQ79" s="21"/>
      <c r="AR79" s="21"/>
      <c r="AS79" s="21"/>
      <c r="AT79" s="21"/>
      <c r="AU79" s="21"/>
      <c r="AV79" s="21"/>
      <c r="AW79" s="21"/>
      <c r="AX79" s="21"/>
    </row>
    <row r="80" spans="1:50" x14ac:dyDescent="0.2">
      <c r="A80" s="63">
        <v>39</v>
      </c>
      <c r="B80" s="20" t="str">
        <f>'Compound Alert'!B78</f>
        <v>Guinea</v>
      </c>
      <c r="C80" s="20" t="str">
        <f>'Compound Alert'!C78</f>
        <v>GIN</v>
      </c>
      <c r="D80" s="20" t="str">
        <f>'Compound Alert'!D78</f>
        <v>SSF           Sub-Saharan Africa</v>
      </c>
      <c r="E80" s="20" t="str">
        <f>'Compound Alert'!E78</f>
        <v>IDA</v>
      </c>
      <c r="F80" s="217">
        <f ca="1">'Compound Alert'!F78</f>
        <v>73</v>
      </c>
      <c r="G80" s="22">
        <f ca="1">IF($B$8="Overall Alert",'Compound Alert'!G78,IF($B$8="Underlying Vulnerability",'Compound Alert'!J78,IF($B$8="Emerging Threat",'Compound Alert'!M78)))</f>
        <v>1.5</v>
      </c>
      <c r="H80" s="23">
        <f ca="1">IF($B$8="Overall Alert",'Compound Alert'!H78,IF($B$8="Underlying Vulnerability",'Compound Alert'!K78,IF($B$8="Emerging Threat",'Compound Alert'!N78)))</f>
        <v>1.5</v>
      </c>
      <c r="I80" s="50">
        <f ca="1">ROUNDDOWN(G80,0)</f>
        <v>1</v>
      </c>
      <c r="J80" s="25" t="str">
        <f ca="1">IF(
   $B$8="Overall Alert",IF(
      'Compound Alert'!R78 &gt;= 7, "HIGH",IF(
         'Compound Alert'!R78 &gt;= 5, "MED","LOW")), IF(
            $B$8="Underlying Vulnerability", IF(
               'Compound Alert'!Y78 &gt;= 10, "HIGH",IF(
                  'Compound Alert'!Y78 &gt;= 7, "MED","LOW")),IF(
                     $B$8="Emerging Threat", IF(
                        'Compound Alert'!AF78 &gt;= 10, "HIGH",IF(
                            'Compound Alert'!AF78 &gt;= 7, "MED","LOW")))))</f>
        <v>LOW</v>
      </c>
      <c r="K80" s="25" t="str">
        <f ca="1">IF(
   $B$8="Overall Alert",IF(
      'Compound Alert'!S78 &gt;= 7, "HIGH",IF(
         'Compound Alert'!S78 &gt;= 5, "MED","LOW")), IF(
            $B$8="Underlying Vulnerability", IF(
               'Compound Alert'!Z78 &gt;= 10, "HIGH",IF(
                  'Compound Alert'!Z78 &gt;= 7, "MED","LOW")),IF(
                     $B$8="Emerging Threat", IF(
                        'Compound Alert'!AG78 &gt;= 10, "HIGH",IF(
                            'Compound Alert'!AG78 &gt;= 7, "MED","LOW")))))</f>
        <v>MED</v>
      </c>
      <c r="L80" s="25" t="str">
        <f ca="1">IF(
   $B$8="Overall Alert",IF(
      'Compound Alert'!T78 &gt;= 7, "HIGH",IF(
         'Compound Alert'!T78 &gt;= 5, "MED","LOW")), IF(
            $B$8="Underlying Vulnerability", IF(
               'Compound Alert'!AA78 &gt;= 10, "HIGH",IF(
                  'Compound Alert'!AA78 &gt;= 7, "MED","LOW")),IF(
                     $B$8="Emerging Threat", IF(
                        'Compound Alert'!AH78 &gt;= 10, "HIGH",IF(
                            'Compound Alert'!AH78 &gt;= 7, "MED","LOW")))))</f>
        <v>MED</v>
      </c>
      <c r="M80" s="25" t="str">
        <f ca="1">IF(
   $B$8="Overall Alert",IF(
      'Compound Alert'!U78 &gt;= 7, "HIGH",IF(
         'Compound Alert'!U78 &gt;= 5, "MED","LOW")), IF(
            $B$8="Underlying Vulnerability", IF(
               'Compound Alert'!AB78 &gt;= 10, "HIGH",IF(
                  'Compound Alert'!AB78 &gt;= 7, "MED","LOW")),IF(
                     $B$8="Emerging Threat", IF(
                        'Compound Alert'!AI78 &gt;= 10, "HIGH",IF(
                            'Compound Alert'!AI78 &gt;= 7, "MED","LOW")))))</f>
        <v>MED</v>
      </c>
      <c r="N80" s="25" t="str">
        <f ca="1">IF(
   $B$8="Overall Alert",IF(
      'Compound Alert'!V78 &gt;= 7, "HIGH",IF(
         'Compound Alert'!V78 &gt;= 5, "MED","LOW")), IF(
            $B$8="Underlying Vulnerability", IF(
               'Compound Alert'!AC78 &gt;= 10, "HIGH",IF(
                  'Compound Alert'!AC78 &gt;= 7, "MED","LOW")),IF(
                     $B$8="Emerging Threat", IF(
                        'Compound Alert'!AJ78 &gt;= 10, "HIGH",IF(
                            'Compound Alert'!AJ78 &gt;= 7, "MED","LOW")))))</f>
        <v>LOW</v>
      </c>
      <c r="O80" s="25" t="str">
        <f ca="1">IF(
   $B$8="Overall Alert",IF(
      'Compound Alert'!W78 &gt;= 7, "HIGH",IF(
         'Compound Alert'!W78 &gt;= 5, "MED","LOW")), IF(
            $B$8="Underlying Vulnerability", IF(
               'Compound Alert'!AD78 &gt;= 10, "HIGH",IF(
                  'Compound Alert'!AD78 &gt;= 7, "MED","LOW")),IF(
                     $B$8="Emerging Threat", IF(
                        'Compound Alert'!AK78 &gt;= 10, "HIGH",IF(
                            'Compound Alert'!AK78 &gt;= 7, "MED","LOW")))))</f>
        <v>LOW</v>
      </c>
      <c r="P80" s="25"/>
      <c r="Q80" s="26"/>
      <c r="R80" s="26"/>
      <c r="S80" s="21"/>
      <c r="T80" s="21"/>
      <c r="U80" s="21"/>
      <c r="V80" s="21"/>
      <c r="W80" s="21"/>
      <c r="X80" s="21"/>
      <c r="Y80" s="27"/>
      <c r="Z80" s="27"/>
      <c r="AA80" s="27"/>
      <c r="AB80" s="27"/>
      <c r="AC80" s="27"/>
      <c r="AD80" s="27"/>
      <c r="AE80" s="27"/>
      <c r="AF80" s="27"/>
      <c r="AJ80" s="21"/>
      <c r="AK80" s="21"/>
      <c r="AL80" s="21"/>
      <c r="AM80" s="21"/>
      <c r="AN80" s="21"/>
      <c r="AO80" s="21"/>
      <c r="AP80" s="21"/>
      <c r="AQ80" s="21"/>
      <c r="AR80" s="21"/>
      <c r="AS80" s="21"/>
      <c r="AT80" s="21"/>
      <c r="AU80" s="21"/>
      <c r="AV80" s="21"/>
      <c r="AW80" s="21"/>
      <c r="AX80" s="21"/>
    </row>
    <row r="81" spans="1:50" x14ac:dyDescent="0.2">
      <c r="A81" s="63">
        <v>40</v>
      </c>
      <c r="B81" s="20" t="str">
        <f>'Compound Alert'!B37</f>
        <v>Central African Republic</v>
      </c>
      <c r="C81" s="20" t="str">
        <f>'Compound Alert'!C37</f>
        <v>CAF</v>
      </c>
      <c r="D81" s="20" t="str">
        <f>'Compound Alert'!D37</f>
        <v>SSF           Sub-Saharan Africa</v>
      </c>
      <c r="E81" s="20" t="str">
        <f>'Compound Alert'!E37</f>
        <v>IDA</v>
      </c>
      <c r="F81" s="217">
        <f ca="1">'Compound Alert'!F37</f>
        <v>32</v>
      </c>
      <c r="G81" s="22">
        <f ca="1">IF($B$8="Overall Alert",'Compound Alert'!G37,IF($B$8="Underlying Vulnerability",'Compound Alert'!J37,IF($B$8="Emerging Threat",'Compound Alert'!M37)))</f>
        <v>1.5</v>
      </c>
      <c r="H81" s="23">
        <f ca="1">IF($B$8="Overall Alert",'Compound Alert'!H37,IF($B$8="Underlying Vulnerability",'Compound Alert'!K37,IF($B$8="Emerging Threat",'Compound Alert'!N37)))</f>
        <v>1.5</v>
      </c>
      <c r="I81" s="50">
        <f ca="1">ROUNDDOWN(G81,0)</f>
        <v>1</v>
      </c>
      <c r="J81" s="25" t="str">
        <f ca="1">IF(
   $B$8="Overall Alert",IF(
      'Compound Alert'!R37 &gt;= 7, "HIGH",IF(
         'Compound Alert'!R37 &gt;= 5, "MED","LOW")), IF(
            $B$8="Underlying Vulnerability", IF(
               'Compound Alert'!Y37 &gt;= 10, "HIGH",IF(
                  'Compound Alert'!Y37 &gt;= 7, "MED","LOW")),IF(
                     $B$8="Emerging Threat", IF(
                        'Compound Alert'!AF37 &gt;= 10, "HIGH",IF(
                            'Compound Alert'!AF37 &gt;= 7, "MED","LOW")))))</f>
        <v>LOW</v>
      </c>
      <c r="K81" s="25" t="str">
        <f ca="1">IF(
   $B$8="Overall Alert",IF(
      'Compound Alert'!S37 &gt;= 7, "HIGH",IF(
         'Compound Alert'!S37 &gt;= 5, "MED","LOW")), IF(
            $B$8="Underlying Vulnerability", IF(
               'Compound Alert'!Z37 &gt;= 10, "HIGH",IF(
                  'Compound Alert'!Z37 &gt;= 7, "MED","LOW")),IF(
                     $B$8="Emerging Threat", IF(
                        'Compound Alert'!AG37 &gt;= 10, "HIGH",IF(
                            'Compound Alert'!AG37 &gt;= 7, "MED","LOW")))))</f>
        <v>LOW</v>
      </c>
      <c r="L81" s="25" t="str">
        <f ca="1">IF(
   $B$8="Overall Alert",IF(
      'Compound Alert'!T37 &gt;= 7, "HIGH",IF(
         'Compound Alert'!T37 &gt;= 5, "MED","LOW")), IF(
            $B$8="Underlying Vulnerability", IF(
               'Compound Alert'!AA37 &gt;= 10, "HIGH",IF(
                  'Compound Alert'!AA37 &gt;= 7, "MED","LOW")),IF(
                     $B$8="Emerging Threat", IF(
                        'Compound Alert'!AH37 &gt;= 10, "HIGH",IF(
                            'Compound Alert'!AH37 &gt;= 7, "MED","LOW")))))</f>
        <v>MED</v>
      </c>
      <c r="M81" s="25" t="str">
        <f ca="1">IF(
   $B$8="Overall Alert",IF(
      'Compound Alert'!U37 &gt;= 7, "HIGH",IF(
         'Compound Alert'!U37 &gt;= 5, "MED","LOW")), IF(
            $B$8="Underlying Vulnerability", IF(
               'Compound Alert'!AB37 &gt;= 10, "HIGH",IF(
                  'Compound Alert'!AB37 &gt;= 7, "MED","LOW")),IF(
                     $B$8="Emerging Threat", IF(
                        'Compound Alert'!AI37 &gt;= 10, "HIGH",IF(
                            'Compound Alert'!AI37 &gt;= 7, "MED","LOW")))))</f>
        <v>HIGH</v>
      </c>
      <c r="N81" s="25" t="str">
        <f ca="1">IF(
   $B$8="Overall Alert",IF(
      'Compound Alert'!V37 &gt;= 7, "HIGH",IF(
         'Compound Alert'!V37 &gt;= 5, "MED","LOW")), IF(
            $B$8="Underlying Vulnerability", IF(
               'Compound Alert'!AC37 &gt;= 10, "HIGH",IF(
                  'Compound Alert'!AC37 &gt;= 7, "MED","LOW")),IF(
                     $B$8="Emerging Threat", IF(
                        'Compound Alert'!AJ37 &gt;= 10, "HIGH",IF(
                            'Compound Alert'!AJ37 &gt;= 7, "MED","LOW")))))</f>
        <v>LOW</v>
      </c>
      <c r="O81" s="25" t="str">
        <f ca="1">IF(
   $B$8="Overall Alert",IF(
      'Compound Alert'!W37 &gt;= 7, "HIGH",IF(
         'Compound Alert'!W37 &gt;= 5, "MED","LOW")), IF(
            $B$8="Underlying Vulnerability", IF(
               'Compound Alert'!AD37 &gt;= 10, "HIGH",IF(
                  'Compound Alert'!AD37 &gt;= 7, "MED","LOW")),IF(
                     $B$8="Emerging Threat", IF(
                        'Compound Alert'!AK37 &gt;= 10, "HIGH",IF(
                            'Compound Alert'!AK37 &gt;= 7, "MED","LOW")))))</f>
        <v>LOW</v>
      </c>
      <c r="P81" s="25"/>
      <c r="Q81" s="26"/>
      <c r="R81" s="26"/>
      <c r="S81" s="21"/>
      <c r="T81" s="21"/>
      <c r="U81" s="21"/>
      <c r="V81" s="21"/>
      <c r="W81" s="21"/>
      <c r="X81" s="21"/>
      <c r="Y81" s="27"/>
      <c r="Z81" s="27"/>
      <c r="AA81" s="27"/>
      <c r="AB81" s="27"/>
      <c r="AC81" s="27"/>
      <c r="AD81" s="27"/>
      <c r="AE81" s="27"/>
      <c r="AF81" s="27"/>
      <c r="AJ81" s="21"/>
      <c r="AK81" s="21"/>
      <c r="AL81" s="21"/>
      <c r="AM81" s="21"/>
      <c r="AN81" s="21"/>
      <c r="AO81" s="21"/>
      <c r="AP81" s="21"/>
      <c r="AQ81" s="21"/>
      <c r="AR81" s="21"/>
      <c r="AS81" s="21"/>
      <c r="AT81" s="21"/>
      <c r="AU81" s="21"/>
      <c r="AV81" s="21"/>
      <c r="AW81" s="21"/>
      <c r="AX81" s="21"/>
    </row>
    <row r="82" spans="1:50" x14ac:dyDescent="0.2">
      <c r="A82" s="63">
        <v>41</v>
      </c>
      <c r="B82" s="20" t="str">
        <f>'Compound Alert'!B79</f>
        <v>Gambia, The</v>
      </c>
      <c r="C82" s="20" t="str">
        <f>'Compound Alert'!C79</f>
        <v>GMB</v>
      </c>
      <c r="D82" s="20" t="str">
        <f>'Compound Alert'!D79</f>
        <v>SSF           Sub-Saharan Africa</v>
      </c>
      <c r="E82" s="20" t="str">
        <f>'Compound Alert'!E79</f>
        <v>IDA</v>
      </c>
      <c r="F82" s="217">
        <f ca="1">'Compound Alert'!F79</f>
        <v>74</v>
      </c>
      <c r="G82" s="22">
        <f ca="1">IF($B$8="Overall Alert",'Compound Alert'!G79,IF($B$8="Underlying Vulnerability",'Compound Alert'!J79,IF($B$8="Emerging Threat",'Compound Alert'!M79)))</f>
        <v>1.5</v>
      </c>
      <c r="H82" s="23">
        <f ca="1">IF($B$8="Overall Alert",'Compound Alert'!H79,IF($B$8="Underlying Vulnerability",'Compound Alert'!K79,IF($B$8="Emerging Threat",'Compound Alert'!N79)))</f>
        <v>1.5</v>
      </c>
      <c r="I82" s="50">
        <f ca="1">ROUNDDOWN(G82,0)</f>
        <v>1</v>
      </c>
      <c r="J82" s="25" t="str">
        <f ca="1">IF(
   $B$8="Overall Alert",IF(
      'Compound Alert'!R79 &gt;= 7, "HIGH",IF(
         'Compound Alert'!R79 &gt;= 5, "MED","LOW")), IF(
            $B$8="Underlying Vulnerability", IF(
               'Compound Alert'!Y79 &gt;= 10, "HIGH",IF(
                  'Compound Alert'!Y79 &gt;= 7, "MED","LOW")),IF(
                     $B$8="Emerging Threat", IF(
                        'Compound Alert'!AF79 &gt;= 10, "HIGH",IF(
                            'Compound Alert'!AF79 &gt;= 7, "MED","LOW")))))</f>
        <v>LOW</v>
      </c>
      <c r="K82" s="25" t="str">
        <f ca="1">IF(
   $B$8="Overall Alert",IF(
      'Compound Alert'!S79 &gt;= 7, "HIGH",IF(
         'Compound Alert'!S79 &gt;= 5, "MED","LOW")), IF(
            $B$8="Underlying Vulnerability", IF(
               'Compound Alert'!Z79 &gt;= 10, "HIGH",IF(
                  'Compound Alert'!Z79 &gt;= 7, "MED","LOW")),IF(
                     $B$8="Emerging Threat", IF(
                        'Compound Alert'!AG79 &gt;= 10, "HIGH",IF(
                            'Compound Alert'!AG79 &gt;= 7, "MED","LOW")))))</f>
        <v>MED</v>
      </c>
      <c r="L82" s="25" t="str">
        <f ca="1">IF(
   $B$8="Overall Alert",IF(
      'Compound Alert'!T79 &gt;= 7, "HIGH",IF(
         'Compound Alert'!T79 &gt;= 5, "MED","LOW")), IF(
            $B$8="Underlying Vulnerability", IF(
               'Compound Alert'!AA79 &gt;= 10, "HIGH",IF(
                  'Compound Alert'!AA79 &gt;= 7, "MED","LOW")),IF(
                     $B$8="Emerging Threat", IF(
                        'Compound Alert'!AH79 &gt;= 10, "HIGH",IF(
                            'Compound Alert'!AH79 &gt;= 7, "MED","LOW")))))</f>
        <v>LOW</v>
      </c>
      <c r="M82" s="25" t="str">
        <f ca="1">IF(
   $B$8="Overall Alert",IF(
      'Compound Alert'!U79 &gt;= 7, "HIGH",IF(
         'Compound Alert'!U79 &gt;= 5, "MED","LOW")), IF(
            $B$8="Underlying Vulnerability", IF(
               'Compound Alert'!AB79 &gt;= 10, "HIGH",IF(
                  'Compound Alert'!AB79 &gt;= 7, "MED","LOW")),IF(
                     $B$8="Emerging Threat", IF(
                        'Compound Alert'!AI79 &gt;= 10, "HIGH",IF(
                            'Compound Alert'!AI79 &gt;= 7, "MED","LOW")))))</f>
        <v>HIGH</v>
      </c>
      <c r="N82" s="25" t="str">
        <f ca="1">IF(
   $B$8="Overall Alert",IF(
      'Compound Alert'!V79 &gt;= 7, "HIGH",IF(
         'Compound Alert'!V79 &gt;= 5, "MED","LOW")), IF(
            $B$8="Underlying Vulnerability", IF(
               'Compound Alert'!AC79 &gt;= 10, "HIGH",IF(
                  'Compound Alert'!AC79 &gt;= 7, "MED","LOW")),IF(
                     $B$8="Emerging Threat", IF(
                        'Compound Alert'!AJ79 &gt;= 10, "HIGH",IF(
                            'Compound Alert'!AJ79 &gt;= 7, "MED","LOW")))))</f>
        <v>LOW</v>
      </c>
      <c r="O82" s="25" t="str">
        <f ca="1">IF(
   $B$8="Overall Alert",IF(
      'Compound Alert'!W79 &gt;= 7, "HIGH",IF(
         'Compound Alert'!W79 &gt;= 5, "MED","LOW")), IF(
            $B$8="Underlying Vulnerability", IF(
               'Compound Alert'!AD79 &gt;= 10, "HIGH",IF(
                  'Compound Alert'!AD79 &gt;= 7, "MED","LOW")),IF(
                     $B$8="Emerging Threat", IF(
                        'Compound Alert'!AK79 &gt;= 10, "HIGH",IF(
                            'Compound Alert'!AK79 &gt;= 7, "MED","LOW")))))</f>
        <v>LOW</v>
      </c>
      <c r="P82" s="25"/>
      <c r="Q82" s="26"/>
      <c r="R82" s="26"/>
      <c r="S82" s="21"/>
      <c r="T82" s="21"/>
      <c r="U82" s="21"/>
      <c r="V82" s="21"/>
      <c r="W82" s="21"/>
      <c r="X82" s="21"/>
      <c r="Y82" s="27"/>
      <c r="Z82" s="27"/>
      <c r="AA82" s="27"/>
      <c r="AB82" s="27"/>
      <c r="AC82" s="27"/>
      <c r="AD82" s="27"/>
      <c r="AE82" s="27"/>
      <c r="AF82" s="27"/>
      <c r="AJ82" s="21"/>
      <c r="AK82" s="21"/>
      <c r="AL82" s="21"/>
      <c r="AM82" s="21"/>
      <c r="AN82" s="21"/>
      <c r="AO82" s="21"/>
      <c r="AP82" s="21"/>
      <c r="AQ82" s="21"/>
      <c r="AR82" s="21"/>
      <c r="AS82" s="21"/>
      <c r="AT82" s="21"/>
      <c r="AU82" s="21"/>
      <c r="AV82" s="21"/>
      <c r="AW82" s="21"/>
      <c r="AX82" s="21"/>
    </row>
    <row r="83" spans="1:50" x14ac:dyDescent="0.2">
      <c r="A83" s="63">
        <v>42</v>
      </c>
      <c r="B83" s="20" t="str">
        <f>'Compound Alert'!B76</f>
        <v>Ghana</v>
      </c>
      <c r="C83" s="20" t="str">
        <f>'Compound Alert'!C76</f>
        <v>GHA</v>
      </c>
      <c r="D83" s="20" t="str">
        <f>'Compound Alert'!D76</f>
        <v>SSF           Sub-Saharan Africa</v>
      </c>
      <c r="E83" s="20" t="str">
        <f>'Compound Alert'!E76</f>
        <v>IDA</v>
      </c>
      <c r="F83" s="217">
        <f ca="1">'Compound Alert'!F76</f>
        <v>71</v>
      </c>
      <c r="G83" s="22">
        <f ca="1">IF($B$8="Overall Alert",'Compound Alert'!G76,IF($B$8="Underlying Vulnerability",'Compound Alert'!J76,IF($B$8="Emerging Threat",'Compound Alert'!M76)))</f>
        <v>1.5</v>
      </c>
      <c r="H83" s="23">
        <f ca="1">IF($B$8="Overall Alert",'Compound Alert'!H76,IF($B$8="Underlying Vulnerability",'Compound Alert'!K76,IF($B$8="Emerging Threat",'Compound Alert'!N76)))</f>
        <v>1.5</v>
      </c>
      <c r="I83" s="50">
        <f ca="1">ROUNDDOWN(G83,0)</f>
        <v>1</v>
      </c>
      <c r="J83" s="25" t="str">
        <f ca="1">IF(
   $B$8="Overall Alert",IF(
      'Compound Alert'!R76 &gt;= 7, "HIGH",IF(
         'Compound Alert'!R76 &gt;= 5, "MED","LOW")), IF(
            $B$8="Underlying Vulnerability", IF(
               'Compound Alert'!Y76 &gt;= 10, "HIGH",IF(
                  'Compound Alert'!Y76 &gt;= 7, "MED","LOW")),IF(
                     $B$8="Emerging Threat", IF(
                        'Compound Alert'!AF76 &gt;= 10, "HIGH",IF(
                            'Compound Alert'!AF76 &gt;= 7, "MED","LOW")))))</f>
        <v>LOW</v>
      </c>
      <c r="K83" s="25" t="str">
        <f ca="1">IF(
   $B$8="Overall Alert",IF(
      'Compound Alert'!S76 &gt;= 7, "HIGH",IF(
         'Compound Alert'!S76 &gt;= 5, "MED","LOW")), IF(
            $B$8="Underlying Vulnerability", IF(
               'Compound Alert'!Z76 &gt;= 10, "HIGH",IF(
                  'Compound Alert'!Z76 &gt;= 7, "MED","LOW")),IF(
                     $B$8="Emerging Threat", IF(
                        'Compound Alert'!AG76 &gt;= 10, "HIGH",IF(
                            'Compound Alert'!AG76 &gt;= 7, "MED","LOW")))))</f>
        <v>LOW</v>
      </c>
      <c r="L83" s="25" t="str">
        <f ca="1">IF(
   $B$8="Overall Alert",IF(
      'Compound Alert'!T76 &gt;= 7, "HIGH",IF(
         'Compound Alert'!T76 &gt;= 5, "MED","LOW")), IF(
            $B$8="Underlying Vulnerability", IF(
               'Compound Alert'!AA76 &gt;= 10, "HIGH",IF(
                  'Compound Alert'!AA76 &gt;= 7, "MED","LOW")),IF(
                     $B$8="Emerging Threat", IF(
                        'Compound Alert'!AH76 &gt;= 10, "HIGH",IF(
                            'Compound Alert'!AH76 &gt;= 7, "MED","LOW")))))</f>
        <v>MED</v>
      </c>
      <c r="M83" s="25" t="str">
        <f ca="1">IF(
   $B$8="Overall Alert",IF(
      'Compound Alert'!U76 &gt;= 7, "HIGH",IF(
         'Compound Alert'!U76 &gt;= 5, "MED","LOW")), IF(
            $B$8="Underlying Vulnerability", IF(
               'Compound Alert'!AB76 &gt;= 10, "HIGH",IF(
                  'Compound Alert'!AB76 &gt;= 7, "MED","LOW")),IF(
                     $B$8="Emerging Threat", IF(
                        'Compound Alert'!AI76 &gt;= 10, "HIGH",IF(
                            'Compound Alert'!AI76 &gt;= 7, "MED","LOW")))))</f>
        <v>HIGH</v>
      </c>
      <c r="N83" s="25" t="str">
        <f ca="1">IF(
   $B$8="Overall Alert",IF(
      'Compound Alert'!V76 &gt;= 7, "HIGH",IF(
         'Compound Alert'!V76 &gt;= 5, "MED","LOW")), IF(
            $B$8="Underlying Vulnerability", IF(
               'Compound Alert'!AC76 &gt;= 10, "HIGH",IF(
                  'Compound Alert'!AC76 &gt;= 7, "MED","LOW")),IF(
                     $B$8="Emerging Threat", IF(
                        'Compound Alert'!AJ76 &gt;= 10, "HIGH",IF(
                            'Compound Alert'!AJ76 &gt;= 7, "MED","LOW")))))</f>
        <v>LOW</v>
      </c>
      <c r="O83" s="25" t="str">
        <f ca="1">IF(
   $B$8="Overall Alert",IF(
      'Compound Alert'!W76 &gt;= 7, "HIGH",IF(
         'Compound Alert'!W76 &gt;= 5, "MED","LOW")), IF(
            $B$8="Underlying Vulnerability", IF(
               'Compound Alert'!AD76 &gt;= 10, "HIGH",IF(
                  'Compound Alert'!AD76 &gt;= 7, "MED","LOW")),IF(
                     $B$8="Emerging Threat", IF(
                        'Compound Alert'!AK76 &gt;= 10, "HIGH",IF(
                            'Compound Alert'!AK76 &gt;= 7, "MED","LOW")))))</f>
        <v>LOW</v>
      </c>
      <c r="P83" s="25"/>
      <c r="Q83" s="26"/>
      <c r="R83" s="26"/>
      <c r="S83" s="21"/>
      <c r="T83" s="21"/>
      <c r="U83" s="21"/>
      <c r="V83" s="21"/>
      <c r="W83" s="21"/>
      <c r="X83" s="21"/>
      <c r="Y83" s="27"/>
      <c r="Z83" s="27"/>
      <c r="AA83" s="27"/>
      <c r="AB83" s="27"/>
      <c r="AC83" s="27"/>
      <c r="AD83" s="27"/>
      <c r="AE83" s="27"/>
      <c r="AF83" s="27"/>
      <c r="AJ83" s="21"/>
      <c r="AK83" s="21"/>
      <c r="AL83" s="21"/>
      <c r="AM83" s="21"/>
      <c r="AN83" s="21"/>
      <c r="AO83" s="21"/>
      <c r="AP83" s="21"/>
      <c r="AQ83" s="21"/>
      <c r="AR83" s="21"/>
      <c r="AS83" s="21"/>
      <c r="AT83" s="21"/>
      <c r="AU83" s="21"/>
      <c r="AV83" s="21"/>
      <c r="AW83" s="21"/>
      <c r="AX83" s="21"/>
    </row>
    <row r="84" spans="1:50" x14ac:dyDescent="0.2">
      <c r="A84" s="63">
        <v>43</v>
      </c>
      <c r="B84" s="20" t="str">
        <f>'Compound Alert'!B126</f>
        <v>Morocco</v>
      </c>
      <c r="C84" s="20" t="str">
        <f>'Compound Alert'!C126</f>
        <v>MAR</v>
      </c>
      <c r="D84" s="20" t="str">
        <f>'Compound Alert'!D126</f>
        <v>MEA           Middle East &amp; North Africa</v>
      </c>
      <c r="E84" s="20" t="str">
        <f>'Compound Alert'!E126</f>
        <v>IBRD</v>
      </c>
      <c r="F84" s="217">
        <f ca="1">'Compound Alert'!F126</f>
        <v>121</v>
      </c>
      <c r="G84" s="22">
        <f ca="1">IF($B$8="Overall Alert",'Compound Alert'!G126,IF($B$8="Underlying Vulnerability",'Compound Alert'!J126,IF($B$8="Emerging Threat",'Compound Alert'!M126)))</f>
        <v>1.5</v>
      </c>
      <c r="H84" s="23">
        <f ca="1">IF($B$8="Overall Alert",'Compound Alert'!H126,IF($B$8="Underlying Vulnerability",'Compound Alert'!K126,IF($B$8="Emerging Threat",'Compound Alert'!N126)))</f>
        <v>1.5</v>
      </c>
      <c r="I84" s="50">
        <f ca="1">ROUNDDOWN(G84,0)</f>
        <v>1</v>
      </c>
      <c r="J84" s="25" t="str">
        <f ca="1">IF(
   $B$8="Overall Alert",IF(
      'Compound Alert'!R126 &gt;= 7, "HIGH",IF(
         'Compound Alert'!R126 &gt;= 5, "MED","LOW")), IF(
            $B$8="Underlying Vulnerability", IF(
               'Compound Alert'!Y126 &gt;= 10, "HIGH",IF(
                  'Compound Alert'!Y126 &gt;= 7, "MED","LOW")),IF(
                     $B$8="Emerging Threat", IF(
                        'Compound Alert'!AF126 &gt;= 10, "HIGH",IF(
                            'Compound Alert'!AF126 &gt;= 7, "MED","LOW")))))</f>
        <v>LOW</v>
      </c>
      <c r="K84" s="25" t="str">
        <f ca="1">IF(
   $B$8="Overall Alert",IF(
      'Compound Alert'!S126 &gt;= 7, "HIGH",IF(
         'Compound Alert'!S126 &gt;= 5, "MED","LOW")), IF(
            $B$8="Underlying Vulnerability", IF(
               'Compound Alert'!Z126 &gt;= 10, "HIGH",IF(
                  'Compound Alert'!Z126 &gt;= 7, "MED","LOW")),IF(
                     $B$8="Emerging Threat", IF(
                        'Compound Alert'!AG126 &gt;= 10, "HIGH",IF(
                            'Compound Alert'!AG126 &gt;= 7, "MED","LOW")))))</f>
        <v>LOW</v>
      </c>
      <c r="L84" s="25" t="str">
        <f ca="1">IF(
   $B$8="Overall Alert",IF(
      'Compound Alert'!T126 &gt;= 7, "HIGH",IF(
         'Compound Alert'!T126 &gt;= 5, "MED","LOW")), IF(
            $B$8="Underlying Vulnerability", IF(
               'Compound Alert'!AA126 &gt;= 10, "HIGH",IF(
                  'Compound Alert'!AA126 &gt;= 7, "MED","LOW")),IF(
                     $B$8="Emerging Threat", IF(
                        'Compound Alert'!AH126 &gt;= 10, "HIGH",IF(
                            'Compound Alert'!AH126 &gt;= 7, "MED","LOW")))))</f>
        <v>MED</v>
      </c>
      <c r="M84" s="25" t="str">
        <f ca="1">IF(
   $B$8="Overall Alert",IF(
      'Compound Alert'!U126 &gt;= 7, "HIGH",IF(
         'Compound Alert'!U126 &gt;= 5, "MED","LOW")), IF(
            $B$8="Underlying Vulnerability", IF(
               'Compound Alert'!AB126 &gt;= 10, "HIGH",IF(
                  'Compound Alert'!AB126 &gt;= 7, "MED","LOW")),IF(
                     $B$8="Emerging Threat", IF(
                        'Compound Alert'!AI126 &gt;= 10, "HIGH",IF(
                            'Compound Alert'!AI126 &gt;= 7, "MED","LOW")))))</f>
        <v>LOW</v>
      </c>
      <c r="N84" s="25" t="str">
        <f ca="1">IF(
   $B$8="Overall Alert",IF(
      'Compound Alert'!V126 &gt;= 7, "HIGH",IF(
         'Compound Alert'!V126 &gt;= 5, "MED","LOW")), IF(
            $B$8="Underlying Vulnerability", IF(
               'Compound Alert'!AC126 &gt;= 10, "HIGH",IF(
                  'Compound Alert'!AC126 &gt;= 7, "MED","LOW")),IF(
                     $B$8="Emerging Threat", IF(
                        'Compound Alert'!AJ126 &gt;= 10, "HIGH",IF(
                            'Compound Alert'!AJ126 &gt;= 7, "MED","LOW")))))</f>
        <v>HIGH</v>
      </c>
      <c r="O84" s="25" t="str">
        <f ca="1">IF(
   $B$8="Overall Alert",IF(
      'Compound Alert'!W126 &gt;= 7, "HIGH",IF(
         'Compound Alert'!W126 &gt;= 5, "MED","LOW")), IF(
            $B$8="Underlying Vulnerability", IF(
               'Compound Alert'!AD126 &gt;= 10, "HIGH",IF(
                  'Compound Alert'!AD126 &gt;= 7, "MED","LOW")),IF(
                     $B$8="Emerging Threat", IF(
                        'Compound Alert'!AK126 &gt;= 10, "HIGH",IF(
                            'Compound Alert'!AK126 &gt;= 7, "MED","LOW")))))</f>
        <v>LOW</v>
      </c>
      <c r="P84" s="25"/>
      <c r="Q84" s="26"/>
      <c r="R84" s="26"/>
      <c r="S84" s="21"/>
      <c r="T84" s="21"/>
      <c r="U84" s="21"/>
      <c r="V84" s="21"/>
      <c r="W84" s="21"/>
      <c r="X84" s="21"/>
      <c r="Y84" s="27"/>
      <c r="Z84" s="27"/>
      <c r="AA84" s="27"/>
      <c r="AB84" s="27"/>
      <c r="AC84" s="27"/>
      <c r="AD84" s="27"/>
      <c r="AE84" s="27"/>
      <c r="AF84" s="27"/>
      <c r="AJ84" s="21"/>
      <c r="AK84" s="21"/>
      <c r="AL84" s="21"/>
      <c r="AM84" s="21"/>
      <c r="AN84" s="21"/>
      <c r="AO84" s="21"/>
      <c r="AP84" s="21"/>
      <c r="AQ84" s="21"/>
      <c r="AR84" s="21"/>
      <c r="AS84" s="21"/>
      <c r="AT84" s="21"/>
      <c r="AU84" s="21"/>
      <c r="AV84" s="21"/>
      <c r="AW84" s="21"/>
      <c r="AX84" s="21"/>
    </row>
    <row r="85" spans="1:50" x14ac:dyDescent="0.2">
      <c r="A85" s="63">
        <v>44</v>
      </c>
      <c r="B85" s="20" t="str">
        <f>'Compound Alert'!B166</f>
        <v>Paraguay</v>
      </c>
      <c r="C85" s="20" t="str">
        <f>'Compound Alert'!C166</f>
        <v>PRY</v>
      </c>
      <c r="D85" s="20" t="str">
        <f>'Compound Alert'!D166</f>
        <v>LCN           Latin America &amp; Caribbean</v>
      </c>
      <c r="E85" s="20" t="str">
        <f>'Compound Alert'!E166</f>
        <v>IBRD</v>
      </c>
      <c r="F85" s="217">
        <f ca="1">'Compound Alert'!F166</f>
        <v>161</v>
      </c>
      <c r="G85" s="22">
        <f ca="1">IF($B$8="Overall Alert",'Compound Alert'!G166,IF($B$8="Underlying Vulnerability",'Compound Alert'!J166,IF($B$8="Emerging Threat",'Compound Alert'!M166)))</f>
        <v>1.5</v>
      </c>
      <c r="H85" s="23">
        <f ca="1">IF($B$8="Overall Alert",'Compound Alert'!H166,IF($B$8="Underlying Vulnerability",'Compound Alert'!K166,IF($B$8="Emerging Threat",'Compound Alert'!N166)))</f>
        <v>1.5</v>
      </c>
      <c r="I85" s="50">
        <f ca="1">ROUNDDOWN(G85,0)</f>
        <v>1</v>
      </c>
      <c r="J85" s="25" t="str">
        <f ca="1">IF(
   $B$8="Overall Alert",IF(
      'Compound Alert'!R166 &gt;= 7, "HIGH",IF(
         'Compound Alert'!R166 &gt;= 5, "MED","LOW")), IF(
            $B$8="Underlying Vulnerability", IF(
               'Compound Alert'!Y166 &gt;= 10, "HIGH",IF(
                  'Compound Alert'!Y166 &gt;= 7, "MED","LOW")),IF(
                     $B$8="Emerging Threat", IF(
                        'Compound Alert'!AF166 &gt;= 10, "HIGH",IF(
                            'Compound Alert'!AF166 &gt;= 7, "MED","LOW")))))</f>
        <v>LOW</v>
      </c>
      <c r="K85" s="25" t="str">
        <f ca="1">IF(
   $B$8="Overall Alert",IF(
      'Compound Alert'!S166 &gt;= 7, "HIGH",IF(
         'Compound Alert'!S166 &gt;= 5, "MED","LOW")), IF(
            $B$8="Underlying Vulnerability", IF(
               'Compound Alert'!Z166 &gt;= 10, "HIGH",IF(
                  'Compound Alert'!Z166 &gt;= 7, "MED","LOW")),IF(
                     $B$8="Emerging Threat", IF(
                        'Compound Alert'!AG166 &gt;= 10, "HIGH",IF(
                            'Compound Alert'!AG166 &gt;= 7, "MED","LOW")))))</f>
        <v>LOW</v>
      </c>
      <c r="L85" s="25" t="str">
        <f ca="1">IF(
   $B$8="Overall Alert",IF(
      'Compound Alert'!T166 &gt;= 7, "HIGH",IF(
         'Compound Alert'!T166 &gt;= 5, "MED","LOW")), IF(
            $B$8="Underlying Vulnerability", IF(
               'Compound Alert'!AA166 &gt;= 10, "HIGH",IF(
                  'Compound Alert'!AA166 &gt;= 7, "MED","LOW")),IF(
                     $B$8="Emerging Threat", IF(
                        'Compound Alert'!AH166 &gt;= 10, "HIGH",IF(
                            'Compound Alert'!AH166 &gt;= 7, "MED","LOW")))))</f>
        <v>LOW</v>
      </c>
      <c r="M85" s="25" t="str">
        <f ca="1">IF(
   $B$8="Overall Alert",IF(
      'Compound Alert'!U166 &gt;= 7, "HIGH",IF(
         'Compound Alert'!U166 &gt;= 5, "MED","LOW")), IF(
            $B$8="Underlying Vulnerability", IF(
               'Compound Alert'!AB166 &gt;= 10, "HIGH",IF(
                  'Compound Alert'!AB166 &gt;= 7, "MED","LOW")),IF(
                     $B$8="Emerging Threat", IF(
                        'Compound Alert'!AI166 &gt;= 10, "HIGH",IF(
                            'Compound Alert'!AI166 &gt;= 7, "MED","LOW")))))</f>
        <v>HIGH</v>
      </c>
      <c r="N85" s="25" t="str">
        <f ca="1">IF(
   $B$8="Overall Alert",IF(
      'Compound Alert'!V166 &gt;= 7, "HIGH",IF(
         'Compound Alert'!V166 &gt;= 5, "MED","LOW")), IF(
            $B$8="Underlying Vulnerability", IF(
               'Compound Alert'!AC166 &gt;= 10, "HIGH",IF(
                  'Compound Alert'!AC166 &gt;= 7, "MED","LOW")),IF(
                     $B$8="Emerging Threat", IF(
                        'Compound Alert'!AJ166 &gt;= 10, "HIGH",IF(
                            'Compound Alert'!AJ166 &gt;= 7, "MED","LOW")))))</f>
        <v>MED</v>
      </c>
      <c r="O85" s="25" t="str">
        <f ca="1">IF(
   $B$8="Overall Alert",IF(
      'Compound Alert'!W166 &gt;= 7, "HIGH",IF(
         'Compound Alert'!W166 &gt;= 5, "MED","LOW")), IF(
            $B$8="Underlying Vulnerability", IF(
               'Compound Alert'!AD166 &gt;= 10, "HIGH",IF(
                  'Compound Alert'!AD166 &gt;= 7, "MED","LOW")),IF(
                     $B$8="Emerging Threat", IF(
                        'Compound Alert'!AK166 &gt;= 10, "HIGH",IF(
                            'Compound Alert'!AK166 &gt;= 7, "MED","LOW")))))</f>
        <v>LOW</v>
      </c>
      <c r="P85" s="25"/>
      <c r="Q85" s="26"/>
      <c r="R85" s="26"/>
      <c r="S85" s="21"/>
      <c r="T85" s="21"/>
      <c r="U85" s="21"/>
      <c r="V85" s="21"/>
      <c r="W85" s="21"/>
      <c r="X85" s="21"/>
      <c r="Y85" s="27"/>
      <c r="Z85" s="27"/>
      <c r="AA85" s="27"/>
      <c r="AB85" s="27"/>
      <c r="AC85" s="27"/>
      <c r="AD85" s="27"/>
      <c r="AE85" s="27"/>
      <c r="AF85" s="27"/>
      <c r="AJ85" s="21"/>
      <c r="AK85" s="21"/>
      <c r="AL85" s="21"/>
      <c r="AM85" s="21"/>
      <c r="AN85" s="21"/>
      <c r="AO85" s="21"/>
      <c r="AP85" s="21"/>
      <c r="AQ85" s="21"/>
      <c r="AR85" s="21"/>
      <c r="AS85" s="21"/>
      <c r="AT85" s="21"/>
      <c r="AU85" s="21"/>
      <c r="AV85" s="21"/>
      <c r="AW85" s="21"/>
      <c r="AX85" s="21"/>
    </row>
    <row r="86" spans="1:50" x14ac:dyDescent="0.2">
      <c r="A86" s="63">
        <v>45</v>
      </c>
      <c r="B86" s="20" t="str">
        <f>'Compound Alert'!B203</f>
        <v>Türkiye</v>
      </c>
      <c r="C86" s="20" t="str">
        <f>'Compound Alert'!C203</f>
        <v>TUR</v>
      </c>
      <c r="D86" s="20" t="str">
        <f>'Compound Alert'!D203</f>
        <v>ECS           Europe &amp; Central Asia</v>
      </c>
      <c r="E86" s="20" t="str">
        <f>'Compound Alert'!E203</f>
        <v>IBRD</v>
      </c>
      <c r="F86" s="217">
        <f>'Compound Alert'!F203</f>
        <v>0</v>
      </c>
      <c r="G86" s="22">
        <f ca="1">IF($B$8="Overall Alert",'Compound Alert'!G203,IF($B$8="Underlying Vulnerability",'Compound Alert'!J203,IF($B$8="Emerging Threat",'Compound Alert'!M203)))</f>
        <v>1.5</v>
      </c>
      <c r="H86" s="23">
        <f ca="1">IF($B$8="Overall Alert",'Compound Alert'!H203,IF($B$8="Underlying Vulnerability",'Compound Alert'!K203,IF($B$8="Emerging Threat",'Compound Alert'!N203)))</f>
        <v>1.5</v>
      </c>
      <c r="I86" s="50">
        <f ca="1">ROUNDDOWN(G86,0)</f>
        <v>1</v>
      </c>
      <c r="J86" s="25" t="str">
        <f ca="1">IF(
   $B$8="Overall Alert",IF(
      'Compound Alert'!R203 &gt;= 7, "HIGH",IF(
         'Compound Alert'!R203 &gt;= 5, "MED","LOW")), IF(
            $B$8="Underlying Vulnerability", IF(
               'Compound Alert'!Y203 &gt;= 10, "HIGH",IF(
                  'Compound Alert'!Y203 &gt;= 7, "MED","LOW")),IF(
                     $B$8="Emerging Threat", IF(
                        'Compound Alert'!AF203 &gt;= 10, "HIGH",IF(
                            'Compound Alert'!AF203 &gt;= 7, "MED","LOW")))))</f>
        <v>LOW</v>
      </c>
      <c r="K86" s="25" t="str">
        <f ca="1">IF(
   $B$8="Overall Alert",IF(
      'Compound Alert'!S203 &gt;= 7, "HIGH",IF(
         'Compound Alert'!S203 &gt;= 5, "MED","LOW")), IF(
            $B$8="Underlying Vulnerability", IF(
               'Compound Alert'!Z203 &gt;= 10, "HIGH",IF(
                  'Compound Alert'!Z203 &gt;= 7, "MED","LOW")),IF(
                     $B$8="Emerging Threat", IF(
                        'Compound Alert'!AG203 &gt;= 10, "HIGH",IF(
                            'Compound Alert'!AG203 &gt;= 7, "MED","LOW")))))</f>
        <v>LOW</v>
      </c>
      <c r="L86" s="25" t="str">
        <f ca="1">IF(
   $B$8="Overall Alert",IF(
      'Compound Alert'!T203 &gt;= 7, "HIGH",IF(
         'Compound Alert'!T203 &gt;= 5, "MED","LOW")), IF(
            $B$8="Underlying Vulnerability", IF(
               'Compound Alert'!AA203 &gt;= 10, "HIGH",IF(
                  'Compound Alert'!AA203 &gt;= 7, "MED","LOW")),IF(
                     $B$8="Emerging Threat", IF(
                        'Compound Alert'!AH203 &gt;= 10, "HIGH",IF(
                            'Compound Alert'!AH203 &gt;= 7, "MED","LOW")))))</f>
        <v>MED</v>
      </c>
      <c r="M86" s="25" t="str">
        <f ca="1">IF(
   $B$8="Overall Alert",IF(
      'Compound Alert'!U203 &gt;= 7, "HIGH",IF(
         'Compound Alert'!U203 &gt;= 5, "MED","LOW")), IF(
            $B$8="Underlying Vulnerability", IF(
               'Compound Alert'!AB203 &gt;= 10, "HIGH",IF(
                  'Compound Alert'!AB203 &gt;= 7, "MED","LOW")),IF(
                     $B$8="Emerging Threat", IF(
                        'Compound Alert'!AI203 &gt;= 10, "HIGH",IF(
                            'Compound Alert'!AI203 &gt;= 7, "MED","LOW")))))</f>
        <v>LOW</v>
      </c>
      <c r="N86" s="25" t="str">
        <f ca="1">IF(
   $B$8="Overall Alert",IF(
      'Compound Alert'!V203 &gt;= 7, "HIGH",IF(
         'Compound Alert'!V203 &gt;= 5, "MED","LOW")), IF(
            $B$8="Underlying Vulnerability", IF(
               'Compound Alert'!AC203 &gt;= 10, "HIGH",IF(
                  'Compound Alert'!AC203 &gt;= 7, "MED","LOW")),IF(
                     $B$8="Emerging Threat", IF(
                        'Compound Alert'!AJ203 &gt;= 10, "HIGH",IF(
                            'Compound Alert'!AJ203 &gt;= 7, "MED","LOW")))))</f>
        <v>HIGH</v>
      </c>
      <c r="O86" s="25" t="str">
        <f ca="1">IF(
   $B$8="Overall Alert",IF(
      'Compound Alert'!W203 &gt;= 7, "HIGH",IF(
         'Compound Alert'!W203 &gt;= 5, "MED","LOW")), IF(
            $B$8="Underlying Vulnerability", IF(
               'Compound Alert'!AD203 &gt;= 10, "HIGH",IF(
                  'Compound Alert'!AD203 &gt;= 7, "MED","LOW")),IF(
                     $B$8="Emerging Threat", IF(
                        'Compound Alert'!AK203 &gt;= 10, "HIGH",IF(
                            'Compound Alert'!AK203 &gt;= 7, "MED","LOW")))))</f>
        <v>LOW</v>
      </c>
      <c r="P86" s="25"/>
      <c r="Q86" s="26"/>
      <c r="R86" s="26"/>
      <c r="S86" s="21"/>
      <c r="T86" s="21"/>
      <c r="U86" s="21"/>
      <c r="V86" s="21"/>
      <c r="W86" s="21"/>
      <c r="X86" s="21"/>
      <c r="Y86" s="27"/>
      <c r="Z86" s="27"/>
      <c r="AA86" s="27"/>
      <c r="AB86" s="27"/>
      <c r="AC86" s="27"/>
      <c r="AD86" s="27"/>
      <c r="AE86" s="27"/>
      <c r="AF86" s="27"/>
      <c r="AJ86" s="21"/>
      <c r="AK86" s="21"/>
      <c r="AL86" s="21"/>
      <c r="AM86" s="21"/>
      <c r="AN86" s="21"/>
      <c r="AO86" s="21"/>
      <c r="AP86" s="21"/>
      <c r="AQ86" s="21"/>
      <c r="AR86" s="21"/>
      <c r="AS86" s="21"/>
      <c r="AT86" s="21"/>
      <c r="AU86" s="21"/>
      <c r="AV86" s="21"/>
      <c r="AW86" s="21"/>
      <c r="AX86" s="21"/>
    </row>
    <row r="87" spans="1:50" x14ac:dyDescent="0.2">
      <c r="A87" s="63">
        <v>46</v>
      </c>
      <c r="B87" s="20" t="str">
        <f>'Compound Alert'!B202</f>
        <v>Tunisia</v>
      </c>
      <c r="C87" s="20" t="str">
        <f>'Compound Alert'!C202</f>
        <v>TUN</v>
      </c>
      <c r="D87" s="20" t="str">
        <f>'Compound Alert'!D202</f>
        <v>MEA           Middle East &amp; North Africa</v>
      </c>
      <c r="E87" s="20" t="str">
        <f>'Compound Alert'!E202</f>
        <v>IBRD</v>
      </c>
      <c r="F87" s="217">
        <f>'Compound Alert'!F202</f>
        <v>0</v>
      </c>
      <c r="G87" s="22">
        <f ca="1">IF($B$8="Overall Alert",'Compound Alert'!G202,IF($B$8="Underlying Vulnerability",'Compound Alert'!J202,IF($B$8="Emerging Threat",'Compound Alert'!M202)))</f>
        <v>1.5</v>
      </c>
      <c r="H87" s="23">
        <f ca="1">IF($B$8="Overall Alert",'Compound Alert'!H202,IF($B$8="Underlying Vulnerability",'Compound Alert'!K202,IF($B$8="Emerging Threat",'Compound Alert'!N202)))</f>
        <v>1.5</v>
      </c>
      <c r="I87" s="50">
        <f ca="1">ROUNDDOWN(G87,0)</f>
        <v>1</v>
      </c>
      <c r="J87" s="25" t="str">
        <f ca="1">IF(
   $B$8="Overall Alert",IF(
      'Compound Alert'!R202 &gt;= 7, "HIGH",IF(
         'Compound Alert'!R202 &gt;= 5, "MED","LOW")), IF(
            $B$8="Underlying Vulnerability", IF(
               'Compound Alert'!Y202 &gt;= 10, "HIGH",IF(
                  'Compound Alert'!Y202 &gt;= 7, "MED","LOW")),IF(
                     $B$8="Emerging Threat", IF(
                        'Compound Alert'!AF202 &gt;= 10, "HIGH",IF(
                            'Compound Alert'!AF202 &gt;= 7, "MED","LOW")))))</f>
        <v>LOW</v>
      </c>
      <c r="K87" s="25" t="str">
        <f ca="1">IF(
   $B$8="Overall Alert",IF(
      'Compound Alert'!S202 &gt;= 7, "HIGH",IF(
         'Compound Alert'!S202 &gt;= 5, "MED","LOW")), IF(
            $B$8="Underlying Vulnerability", IF(
               'Compound Alert'!Z202 &gt;= 10, "HIGH",IF(
                  'Compound Alert'!Z202 &gt;= 7, "MED","LOW")),IF(
                     $B$8="Emerging Threat", IF(
                        'Compound Alert'!AG202 &gt;= 10, "HIGH",IF(
                            'Compound Alert'!AG202 &gt;= 7, "MED","LOW")))))</f>
        <v>LOW</v>
      </c>
      <c r="L87" s="25" t="str">
        <f ca="1">IF(
   $B$8="Overall Alert",IF(
      'Compound Alert'!T202 &gt;= 7, "HIGH",IF(
         'Compound Alert'!T202 &gt;= 5, "MED","LOW")), IF(
            $B$8="Underlying Vulnerability", IF(
               'Compound Alert'!AA202 &gt;= 10, "HIGH",IF(
                  'Compound Alert'!AA202 &gt;= 7, "MED","LOW")),IF(
                     $B$8="Emerging Threat", IF(
                        'Compound Alert'!AH202 &gt;= 10, "HIGH",IF(
                            'Compound Alert'!AH202 &gt;= 7, "MED","LOW")))))</f>
        <v>MED</v>
      </c>
      <c r="M87" s="25" t="str">
        <f ca="1">IF(
   $B$8="Overall Alert",IF(
      'Compound Alert'!U202 &gt;= 7, "HIGH",IF(
         'Compound Alert'!U202 &gt;= 5, "MED","LOW")), IF(
            $B$8="Underlying Vulnerability", IF(
               'Compound Alert'!AB202 &gt;= 10, "HIGH",IF(
                  'Compound Alert'!AB202 &gt;= 7, "MED","LOW")),IF(
                     $B$8="Emerging Threat", IF(
                        'Compound Alert'!AI202 &gt;= 10, "HIGH",IF(
                            'Compound Alert'!AI202 &gt;= 7, "MED","LOW")))))</f>
        <v>LOW</v>
      </c>
      <c r="N87" s="25" t="str">
        <f ca="1">IF(
   $B$8="Overall Alert",IF(
      'Compound Alert'!V202 &gt;= 7, "HIGH",IF(
         'Compound Alert'!V202 &gt;= 5, "MED","LOW")), IF(
            $B$8="Underlying Vulnerability", IF(
               'Compound Alert'!AC202 &gt;= 10, "HIGH",IF(
                  'Compound Alert'!AC202 &gt;= 7, "MED","LOW")),IF(
                     $B$8="Emerging Threat", IF(
                        'Compound Alert'!AJ202 &gt;= 10, "HIGH",IF(
                            'Compound Alert'!AJ202 &gt;= 7, "MED","LOW")))))</f>
        <v>HIGH</v>
      </c>
      <c r="O87" s="25" t="str">
        <f ca="1">IF(
   $B$8="Overall Alert",IF(
      'Compound Alert'!W202 &gt;= 7, "HIGH",IF(
         'Compound Alert'!W202 &gt;= 5, "MED","LOW")), IF(
            $B$8="Underlying Vulnerability", IF(
               'Compound Alert'!AD202 &gt;= 10, "HIGH",IF(
                  'Compound Alert'!AD202 &gt;= 7, "MED","LOW")),IF(
                     $B$8="Emerging Threat", IF(
                        'Compound Alert'!AK202 &gt;= 10, "HIGH",IF(
                            'Compound Alert'!AK202 &gt;= 7, "MED","LOW")))))</f>
        <v>LOW</v>
      </c>
      <c r="P87" s="25"/>
      <c r="Q87" s="26"/>
      <c r="R87" s="26"/>
      <c r="S87" s="21"/>
      <c r="T87" s="21"/>
      <c r="U87" s="21"/>
      <c r="V87" s="21"/>
      <c r="W87" s="21"/>
      <c r="X87" s="21"/>
      <c r="Y87" s="27"/>
      <c r="Z87" s="27"/>
      <c r="AA87" s="27"/>
      <c r="AB87" s="27"/>
      <c r="AC87" s="27"/>
      <c r="AD87" s="27"/>
      <c r="AE87" s="27"/>
      <c r="AF87" s="27"/>
      <c r="AJ87" s="21"/>
      <c r="AK87" s="21"/>
      <c r="AL87" s="21"/>
      <c r="AM87" s="21"/>
      <c r="AN87" s="21"/>
      <c r="AO87" s="21"/>
      <c r="AP87" s="21"/>
      <c r="AQ87" s="21"/>
      <c r="AR87" s="21"/>
      <c r="AS87" s="21"/>
      <c r="AT87" s="21"/>
      <c r="AU87" s="21"/>
      <c r="AV87" s="21"/>
      <c r="AW87" s="21"/>
      <c r="AX87" s="21"/>
    </row>
    <row r="88" spans="1:50" x14ac:dyDescent="0.2">
      <c r="A88" s="63">
        <v>47</v>
      </c>
      <c r="B88" s="20" t="str">
        <f>'Compound Alert'!B119</f>
        <v>Sri Lanka</v>
      </c>
      <c r="C88" s="20" t="str">
        <f>'Compound Alert'!C119</f>
        <v>LKA</v>
      </c>
      <c r="D88" s="20" t="str">
        <f>'Compound Alert'!D119</f>
        <v>SAS           South Asia</v>
      </c>
      <c r="E88" s="20" t="str">
        <f>'Compound Alert'!E119</f>
        <v>IBRD</v>
      </c>
      <c r="F88" s="217">
        <f ca="1">'Compound Alert'!F119</f>
        <v>114</v>
      </c>
      <c r="G88" s="22">
        <f ca="1">IF($B$8="Overall Alert",'Compound Alert'!G119,IF($B$8="Underlying Vulnerability",'Compound Alert'!J119,IF($B$8="Emerging Threat",'Compound Alert'!M119)))</f>
        <v>1.5</v>
      </c>
      <c r="H88" s="23">
        <f ca="1">IF($B$8="Overall Alert",'Compound Alert'!H119,IF($B$8="Underlying Vulnerability",'Compound Alert'!K119,IF($B$8="Emerging Threat",'Compound Alert'!N119)))</f>
        <v>1.5</v>
      </c>
      <c r="I88" s="50">
        <f ca="1">ROUNDDOWN(G88,0)</f>
        <v>1</v>
      </c>
      <c r="J88" s="25" t="str">
        <f ca="1">IF(
   $B$8="Overall Alert",IF(
      'Compound Alert'!R119 &gt;= 7, "HIGH",IF(
         'Compound Alert'!R119 &gt;= 5, "MED","LOW")), IF(
            $B$8="Underlying Vulnerability", IF(
               'Compound Alert'!Y119 &gt;= 10, "HIGH",IF(
                  'Compound Alert'!Y119 &gt;= 7, "MED","LOW")),IF(
                     $B$8="Emerging Threat", IF(
                        'Compound Alert'!AF119 &gt;= 10, "HIGH",IF(
                            'Compound Alert'!AF119 &gt;= 7, "MED","LOW")))))</f>
        <v>LOW</v>
      </c>
      <c r="K88" s="25" t="str">
        <f ca="1">IF(
   $B$8="Overall Alert",IF(
      'Compound Alert'!S119 &gt;= 7, "HIGH",IF(
         'Compound Alert'!S119 &gt;= 5, "MED","LOW")), IF(
            $B$8="Underlying Vulnerability", IF(
               'Compound Alert'!Z119 &gt;= 10, "HIGH",IF(
                  'Compound Alert'!Z119 &gt;= 7, "MED","LOW")),IF(
                     $B$8="Emerging Threat", IF(
                        'Compound Alert'!AG119 &gt;= 10, "HIGH",IF(
                            'Compound Alert'!AG119 &gt;= 7, "MED","LOW")))))</f>
        <v>LOW</v>
      </c>
      <c r="L88" s="25" t="e">
        <f ca="1">IF(
   $B$8="Overall Alert",IF(
      'Compound Alert'!T119 &gt;= 7, "HIGH",IF(
         'Compound Alert'!T119 &gt;= 5, "MED","LOW")), IF(
            $B$8="Underlying Vulnerability", IF(
               'Compound Alert'!AA119 &gt;= 10, "HIGH",IF(
                  'Compound Alert'!AA119 &gt;= 7, "MED","LOW")),IF(
                     $B$8="Emerging Threat", IF(
                        'Compound Alert'!AH119 &gt;= 10, "HIGH",IF(
                            'Compound Alert'!AH119 &gt;= 7, "MED","LOW")))))</f>
        <v>#N/A</v>
      </c>
      <c r="M88" s="25" t="str">
        <f ca="1">IF(
   $B$8="Overall Alert",IF(
      'Compound Alert'!U119 &gt;= 7, "HIGH",IF(
         'Compound Alert'!U119 &gt;= 5, "MED","LOW")), IF(
            $B$8="Underlying Vulnerability", IF(
               'Compound Alert'!AB119 &gt;= 10, "HIGH",IF(
                  'Compound Alert'!AB119 &gt;= 7, "MED","LOW")),IF(
                     $B$8="Emerging Threat", IF(
                        'Compound Alert'!AI119 &gt;= 10, "HIGH",IF(
                            'Compound Alert'!AI119 &gt;= 7, "MED","LOW")))))</f>
        <v>MED</v>
      </c>
      <c r="N88" s="25" t="str">
        <f ca="1">IF(
   $B$8="Overall Alert",IF(
      'Compound Alert'!V119 &gt;= 7, "HIGH",IF(
         'Compound Alert'!V119 &gt;= 5, "MED","LOW")), IF(
            $B$8="Underlying Vulnerability", IF(
               'Compound Alert'!AC119 &gt;= 10, "HIGH",IF(
                  'Compound Alert'!AC119 &gt;= 7, "MED","LOW")),IF(
                     $B$8="Emerging Threat", IF(
                        'Compound Alert'!AJ119 &gt;= 10, "HIGH",IF(
                            'Compound Alert'!AJ119 &gt;= 7, "MED","LOW")))))</f>
        <v>HIGH</v>
      </c>
      <c r="O88" s="25" t="str">
        <f ca="1">IF(
   $B$8="Overall Alert",IF(
      'Compound Alert'!W119 &gt;= 7, "HIGH",IF(
         'Compound Alert'!W119 &gt;= 5, "MED","LOW")), IF(
            $B$8="Underlying Vulnerability", IF(
               'Compound Alert'!AD119 &gt;= 10, "HIGH",IF(
                  'Compound Alert'!AD119 &gt;= 7, "MED","LOW")),IF(
                     $B$8="Emerging Threat", IF(
                        'Compound Alert'!AK119 &gt;= 10, "HIGH",IF(
                            'Compound Alert'!AK119 &gt;= 7, "MED","LOW")))))</f>
        <v>LOW</v>
      </c>
      <c r="P88" s="25"/>
      <c r="Q88" s="26"/>
      <c r="R88" s="26"/>
      <c r="S88" s="21"/>
      <c r="T88" s="21"/>
      <c r="U88" s="21"/>
      <c r="V88" s="21"/>
      <c r="W88" s="21"/>
      <c r="X88" s="21"/>
      <c r="Y88" s="27"/>
      <c r="Z88" s="27"/>
      <c r="AA88" s="27"/>
      <c r="AB88" s="27"/>
      <c r="AC88" s="27"/>
      <c r="AD88" s="27"/>
      <c r="AE88" s="27"/>
      <c r="AF88" s="27"/>
      <c r="AJ88" s="21"/>
      <c r="AK88" s="21"/>
      <c r="AL88" s="21"/>
      <c r="AM88" s="21"/>
      <c r="AN88" s="21"/>
      <c r="AO88" s="21"/>
      <c r="AP88" s="21"/>
      <c r="AQ88" s="21"/>
      <c r="AR88" s="21"/>
      <c r="AS88" s="21"/>
      <c r="AT88" s="21"/>
      <c r="AU88" s="21"/>
      <c r="AV88" s="21"/>
      <c r="AW88" s="21"/>
      <c r="AX88" s="21"/>
    </row>
    <row r="89" spans="1:50" x14ac:dyDescent="0.2">
      <c r="A89" s="63">
        <v>48</v>
      </c>
      <c r="B89" s="20" t="str">
        <f>'Compound Alert'!B149</f>
        <v>Nicaragua</v>
      </c>
      <c r="C89" s="20" t="str">
        <f>'Compound Alert'!C149</f>
        <v>NIC</v>
      </c>
      <c r="D89" s="20" t="str">
        <f>'Compound Alert'!D149</f>
        <v>LCN           Latin America &amp; Caribbean</v>
      </c>
      <c r="E89" s="20" t="str">
        <f>'Compound Alert'!E149</f>
        <v>IDA</v>
      </c>
      <c r="F89" s="217">
        <f ca="1">'Compound Alert'!F149</f>
        <v>144</v>
      </c>
      <c r="G89" s="22">
        <f ca="1">IF($B$8="Overall Alert",'Compound Alert'!G149,IF($B$8="Underlying Vulnerability",'Compound Alert'!J149,IF($B$8="Emerging Threat",'Compound Alert'!M149)))</f>
        <v>1.5</v>
      </c>
      <c r="H89" s="23">
        <f ca="1">IF($B$8="Overall Alert",'Compound Alert'!H149,IF($B$8="Underlying Vulnerability",'Compound Alert'!K149,IF($B$8="Emerging Threat",'Compound Alert'!N149)))</f>
        <v>1.5</v>
      </c>
      <c r="I89" s="50">
        <f ca="1">ROUNDDOWN(G89,0)</f>
        <v>1</v>
      </c>
      <c r="J89" s="25" t="str">
        <f ca="1">IF(
   $B$8="Overall Alert",IF(
      'Compound Alert'!R149 &gt;= 7, "HIGH",IF(
         'Compound Alert'!R149 &gt;= 5, "MED","LOW")), IF(
            $B$8="Underlying Vulnerability", IF(
               'Compound Alert'!Y149 &gt;= 10, "HIGH",IF(
                  'Compound Alert'!Y149 &gt;= 7, "MED","LOW")),IF(
                     $B$8="Emerging Threat", IF(
                        'Compound Alert'!AF149 &gt;= 10, "HIGH",IF(
                            'Compound Alert'!AF149 &gt;= 7, "MED","LOW")))))</f>
        <v>LOW</v>
      </c>
      <c r="K89" s="25" t="str">
        <f ca="1">IF(
   $B$8="Overall Alert",IF(
      'Compound Alert'!S149 &gt;= 7, "HIGH",IF(
         'Compound Alert'!S149 &gt;= 5, "MED","LOW")), IF(
            $B$8="Underlying Vulnerability", IF(
               'Compound Alert'!Z149 &gt;= 10, "HIGH",IF(
                  'Compound Alert'!Z149 &gt;= 7, "MED","LOW")),IF(
                     $B$8="Emerging Threat", IF(
                        'Compound Alert'!AG149 &gt;= 10, "HIGH",IF(
                            'Compound Alert'!AG149 &gt;= 7, "MED","LOW")))))</f>
        <v>MED</v>
      </c>
      <c r="L89" s="25" t="str">
        <f ca="1">IF(
   $B$8="Overall Alert",IF(
      'Compound Alert'!T149 &gt;= 7, "HIGH",IF(
         'Compound Alert'!T149 &gt;= 5, "MED","LOW")), IF(
            $B$8="Underlying Vulnerability", IF(
               'Compound Alert'!AA149 &gt;= 10, "HIGH",IF(
                  'Compound Alert'!AA149 &gt;= 7, "MED","LOW")),IF(
                     $B$8="Emerging Threat", IF(
                        'Compound Alert'!AH149 &gt;= 10, "HIGH",IF(
                            'Compound Alert'!AH149 &gt;= 7, "MED","LOW")))))</f>
        <v>LOW</v>
      </c>
      <c r="M89" s="25" t="str">
        <f ca="1">IF(
   $B$8="Overall Alert",IF(
      'Compound Alert'!U149 &gt;= 7, "HIGH",IF(
         'Compound Alert'!U149 &gt;= 5, "MED","LOW")), IF(
            $B$8="Underlying Vulnerability", IF(
               'Compound Alert'!AB149 &gt;= 10, "HIGH",IF(
                  'Compound Alert'!AB149 &gt;= 7, "MED","LOW")),IF(
                     $B$8="Emerging Threat", IF(
                        'Compound Alert'!AI149 &gt;= 10, "HIGH",IF(
                            'Compound Alert'!AI149 &gt;= 7, "MED","LOW")))))</f>
        <v>LOW</v>
      </c>
      <c r="N89" s="25" t="str">
        <f ca="1">IF(
   $B$8="Overall Alert",IF(
      'Compound Alert'!V149 &gt;= 7, "HIGH",IF(
         'Compound Alert'!V149 &gt;= 5, "MED","LOW")), IF(
            $B$8="Underlying Vulnerability", IF(
               'Compound Alert'!AC149 &gt;= 10, "HIGH",IF(
                  'Compound Alert'!AC149 &gt;= 7, "MED","LOW")),IF(
                     $B$8="Emerging Threat", IF(
                        'Compound Alert'!AJ149 &gt;= 10, "HIGH",IF(
                            'Compound Alert'!AJ149 &gt;= 7, "MED","LOW")))))</f>
        <v>HIGH</v>
      </c>
      <c r="O89" s="25" t="str">
        <f ca="1">IF(
   $B$8="Overall Alert",IF(
      'Compound Alert'!W149 &gt;= 7, "HIGH",IF(
         'Compound Alert'!W149 &gt;= 5, "MED","LOW")), IF(
            $B$8="Underlying Vulnerability", IF(
               'Compound Alert'!AD149 &gt;= 10, "HIGH",IF(
                  'Compound Alert'!AD149 &gt;= 7, "MED","LOW")),IF(
                     $B$8="Emerging Threat", IF(
                        'Compound Alert'!AK149 &gt;= 10, "HIGH",IF(
                            'Compound Alert'!AK149 &gt;= 7, "MED","LOW")))))</f>
        <v>LOW</v>
      </c>
      <c r="P89" s="25"/>
      <c r="Q89" s="26"/>
      <c r="R89" s="26"/>
      <c r="S89" s="21"/>
      <c r="T89" s="21"/>
      <c r="U89" s="21"/>
      <c r="V89" s="21"/>
      <c r="W89" s="21"/>
      <c r="X89" s="21"/>
      <c r="Y89" s="27"/>
      <c r="Z89" s="27"/>
      <c r="AA89" s="27"/>
      <c r="AB89" s="27"/>
      <c r="AC89" s="27"/>
      <c r="AD89" s="27"/>
      <c r="AE89" s="27"/>
      <c r="AF89" s="27"/>
      <c r="AJ89" s="21"/>
      <c r="AK89" s="21"/>
      <c r="AL89" s="21"/>
      <c r="AM89" s="21"/>
      <c r="AN89" s="21"/>
      <c r="AO89" s="21"/>
      <c r="AP89" s="21"/>
      <c r="AQ89" s="21"/>
      <c r="AR89" s="21"/>
      <c r="AS89" s="21"/>
      <c r="AT89" s="21"/>
      <c r="AU89" s="21"/>
      <c r="AV89" s="21"/>
      <c r="AW89" s="21"/>
      <c r="AX89" s="21"/>
    </row>
    <row r="90" spans="1:50" x14ac:dyDescent="0.2">
      <c r="A90" s="63">
        <v>49</v>
      </c>
      <c r="B90" s="20" t="str">
        <f>'Compound Alert'!B93</f>
        <v>Indonesia</v>
      </c>
      <c r="C90" s="20" t="str">
        <f>'Compound Alert'!C93</f>
        <v>IDN</v>
      </c>
      <c r="D90" s="20" t="str">
        <f>'Compound Alert'!D93</f>
        <v>EAS           East Asia &amp; Pacific</v>
      </c>
      <c r="E90" s="20" t="str">
        <f>'Compound Alert'!E93</f>
        <v>IBRD</v>
      </c>
      <c r="F90" s="217">
        <f ca="1">'Compound Alert'!F93</f>
        <v>88</v>
      </c>
      <c r="G90" s="22">
        <f ca="1">IF($B$8="Overall Alert",'Compound Alert'!G93,IF($B$8="Underlying Vulnerability",'Compound Alert'!J93,IF($B$8="Emerging Threat",'Compound Alert'!M93)))</f>
        <v>1.5</v>
      </c>
      <c r="H90" s="23">
        <f ca="1">IF($B$8="Overall Alert",'Compound Alert'!H93,IF($B$8="Underlying Vulnerability",'Compound Alert'!K93,IF($B$8="Emerging Threat",'Compound Alert'!N93)))</f>
        <v>1.5</v>
      </c>
      <c r="I90" s="50">
        <f ca="1">ROUNDDOWN(G90,0)</f>
        <v>1</v>
      </c>
      <c r="J90" s="25" t="str">
        <f ca="1">IF(
   $B$8="Overall Alert",IF(
      'Compound Alert'!R93 &gt;= 7, "HIGH",IF(
         'Compound Alert'!R93 &gt;= 5, "MED","LOW")), IF(
            $B$8="Underlying Vulnerability", IF(
               'Compound Alert'!Y93 &gt;= 10, "HIGH",IF(
                  'Compound Alert'!Y93 &gt;= 7, "MED","LOW")),IF(
                     $B$8="Emerging Threat", IF(
                        'Compound Alert'!AF93 &gt;= 10, "HIGH",IF(
                            'Compound Alert'!AF93 &gt;= 7, "MED","LOW")))))</f>
        <v>LOW</v>
      </c>
      <c r="K90" s="25" t="str">
        <f ca="1">IF(
   $B$8="Overall Alert",IF(
      'Compound Alert'!S93 &gt;= 7, "HIGH",IF(
         'Compound Alert'!S93 &gt;= 5, "MED","LOW")), IF(
            $B$8="Underlying Vulnerability", IF(
               'Compound Alert'!Z93 &gt;= 10, "HIGH",IF(
                  'Compound Alert'!Z93 &gt;= 7, "MED","LOW")),IF(
                     $B$8="Emerging Threat", IF(
                        'Compound Alert'!AG93 &gt;= 10, "HIGH",IF(
                            'Compound Alert'!AG93 &gt;= 7, "MED","LOW")))))</f>
        <v>MED</v>
      </c>
      <c r="L90" s="25" t="str">
        <f ca="1">IF(
   $B$8="Overall Alert",IF(
      'Compound Alert'!T93 &gt;= 7, "HIGH",IF(
         'Compound Alert'!T93 &gt;= 5, "MED","LOW")), IF(
            $B$8="Underlying Vulnerability", IF(
               'Compound Alert'!AA93 &gt;= 10, "HIGH",IF(
                  'Compound Alert'!AA93 &gt;= 7, "MED","LOW")),IF(
                     $B$8="Emerging Threat", IF(
                        'Compound Alert'!AH93 &gt;= 10, "HIGH",IF(
                            'Compound Alert'!AH93 &gt;= 7, "MED","LOW")))))</f>
        <v>LOW</v>
      </c>
      <c r="M90" s="25" t="str">
        <f ca="1">IF(
   $B$8="Overall Alert",IF(
      'Compound Alert'!U93 &gt;= 7, "HIGH",IF(
         'Compound Alert'!U93 &gt;= 5, "MED","LOW")), IF(
            $B$8="Underlying Vulnerability", IF(
               'Compound Alert'!AB93 &gt;= 10, "HIGH",IF(
                  'Compound Alert'!AB93 &gt;= 7, "MED","LOW")),IF(
                     $B$8="Emerging Threat", IF(
                        'Compound Alert'!AI93 &gt;= 10, "HIGH",IF(
                            'Compound Alert'!AI93 &gt;= 7, "MED","LOW")))))</f>
        <v>LOW</v>
      </c>
      <c r="N90" s="25" t="str">
        <f ca="1">IF(
   $B$8="Overall Alert",IF(
      'Compound Alert'!V93 &gt;= 7, "HIGH",IF(
         'Compound Alert'!V93 &gt;= 5, "MED","LOW")), IF(
            $B$8="Underlying Vulnerability", IF(
               'Compound Alert'!AC93 &gt;= 10, "HIGH",IF(
                  'Compound Alert'!AC93 &gt;= 7, "MED","LOW")),IF(
                     $B$8="Emerging Threat", IF(
                        'Compound Alert'!AJ93 &gt;= 10, "HIGH",IF(
                            'Compound Alert'!AJ93 &gt;= 7, "MED","LOW")))))</f>
        <v>HIGH</v>
      </c>
      <c r="O90" s="25" t="str">
        <f ca="1">IF(
   $B$8="Overall Alert",IF(
      'Compound Alert'!W93 &gt;= 7, "HIGH",IF(
         'Compound Alert'!W93 &gt;= 5, "MED","LOW")), IF(
            $B$8="Underlying Vulnerability", IF(
               'Compound Alert'!AD93 &gt;= 10, "HIGH",IF(
                  'Compound Alert'!AD93 &gt;= 7, "MED","LOW")),IF(
                     $B$8="Emerging Threat", IF(
                        'Compound Alert'!AK93 &gt;= 10, "HIGH",IF(
                            'Compound Alert'!AK93 &gt;= 7, "MED","LOW")))))</f>
        <v>LOW</v>
      </c>
      <c r="P90" s="25"/>
      <c r="Q90" s="26"/>
      <c r="R90" s="26"/>
      <c r="S90" s="21"/>
      <c r="T90" s="21"/>
      <c r="U90" s="21"/>
      <c r="V90" s="21"/>
      <c r="W90" s="21"/>
      <c r="X90" s="21"/>
      <c r="Y90" s="27"/>
      <c r="Z90" s="27"/>
      <c r="AA90" s="27"/>
      <c r="AB90" s="27"/>
      <c r="AC90" s="27"/>
      <c r="AD90" s="27"/>
      <c r="AE90" s="27"/>
      <c r="AF90" s="27"/>
      <c r="AJ90" s="21"/>
      <c r="AK90" s="21"/>
      <c r="AL90" s="21"/>
      <c r="AM90" s="21"/>
      <c r="AN90" s="21"/>
      <c r="AO90" s="21"/>
      <c r="AP90" s="21"/>
      <c r="AQ90" s="21"/>
      <c r="AR90" s="21"/>
      <c r="AS90" s="21"/>
      <c r="AT90" s="21"/>
      <c r="AU90" s="21"/>
      <c r="AV90" s="21"/>
      <c r="AW90" s="21"/>
      <c r="AX90" s="21"/>
    </row>
    <row r="91" spans="1:50" x14ac:dyDescent="0.2">
      <c r="A91" s="63">
        <v>50</v>
      </c>
      <c r="B91" s="20" t="str">
        <f>'Compound Alert'!B199</f>
        <v>Timor-Leste</v>
      </c>
      <c r="C91" s="20" t="str">
        <f>'Compound Alert'!C199</f>
        <v>TLS</v>
      </c>
      <c r="D91" s="20" t="str">
        <f>'Compound Alert'!D199</f>
        <v>EAS           East Asia &amp; Pacific</v>
      </c>
      <c r="E91" s="20" t="str">
        <f>'Compound Alert'!E199</f>
        <v>Blend</v>
      </c>
      <c r="F91" s="217">
        <f>'Compound Alert'!F199</f>
        <v>0</v>
      </c>
      <c r="G91" s="22">
        <f ca="1">IF($B$8="Overall Alert",'Compound Alert'!G199,IF($B$8="Underlying Vulnerability",'Compound Alert'!J199,IF($B$8="Emerging Threat",'Compound Alert'!M199)))</f>
        <v>1.5</v>
      </c>
      <c r="H91" s="23">
        <f ca="1">IF($B$8="Overall Alert",'Compound Alert'!H199,IF($B$8="Underlying Vulnerability",'Compound Alert'!K199,IF($B$8="Emerging Threat",'Compound Alert'!N199)))</f>
        <v>1.5</v>
      </c>
      <c r="I91" s="50">
        <f ca="1">ROUNDDOWN(G91,0)</f>
        <v>1</v>
      </c>
      <c r="J91" s="25" t="str">
        <f ca="1">IF(
   $B$8="Overall Alert",IF(
      'Compound Alert'!R199 &gt;= 7, "HIGH",IF(
         'Compound Alert'!R199 &gt;= 5, "MED","LOW")), IF(
            $B$8="Underlying Vulnerability", IF(
               'Compound Alert'!Y199 &gt;= 10, "HIGH",IF(
                  'Compound Alert'!Y199 &gt;= 7, "MED","LOW")),IF(
                     $B$8="Emerging Threat", IF(
                        'Compound Alert'!AF199 &gt;= 10, "HIGH",IF(
                            'Compound Alert'!AF199 &gt;= 7, "MED","LOW")))))</f>
        <v>HIGH</v>
      </c>
      <c r="K91" s="25" t="str">
        <f ca="1">IF(
   $B$8="Overall Alert",IF(
      'Compound Alert'!S199 &gt;= 7, "HIGH",IF(
         'Compound Alert'!S199 &gt;= 5, "MED","LOW")), IF(
            $B$8="Underlying Vulnerability", IF(
               'Compound Alert'!Z199 &gt;= 10, "HIGH",IF(
                  'Compound Alert'!Z199 &gt;= 7, "MED","LOW")),IF(
                     $B$8="Emerging Threat", IF(
                        'Compound Alert'!AG199 &gt;= 10, "HIGH",IF(
                            'Compound Alert'!AG199 &gt;= 7, "MED","LOW")))))</f>
        <v>LOW</v>
      </c>
      <c r="L91" s="25" t="str">
        <f ca="1">IF(
   $B$8="Overall Alert",IF(
      'Compound Alert'!T199 &gt;= 7, "HIGH",IF(
         'Compound Alert'!T199 &gt;= 5, "MED","LOW")), IF(
            $B$8="Underlying Vulnerability", IF(
               'Compound Alert'!AA199 &gt;= 10, "HIGH",IF(
                  'Compound Alert'!AA199 &gt;= 7, "MED","LOW")),IF(
                     $B$8="Emerging Threat", IF(
                        'Compound Alert'!AH199 &gt;= 10, "HIGH",IF(
                            'Compound Alert'!AH199 &gt;= 7, "MED","LOW")))))</f>
        <v>MED</v>
      </c>
      <c r="M91" s="25" t="str">
        <f ca="1">IF(
   $B$8="Overall Alert",IF(
      'Compound Alert'!U199 &gt;= 7, "HIGH",IF(
         'Compound Alert'!U199 &gt;= 5, "MED","LOW")), IF(
            $B$8="Underlying Vulnerability", IF(
               'Compound Alert'!AB199 &gt;= 10, "HIGH",IF(
                  'Compound Alert'!AB199 &gt;= 7, "MED","LOW")),IF(
                     $B$8="Emerging Threat", IF(
                        'Compound Alert'!AI199 &gt;= 10, "HIGH",IF(
                            'Compound Alert'!AI199 &gt;= 7, "MED","LOW")))))</f>
        <v>LOW</v>
      </c>
      <c r="N91" s="25" t="str">
        <f ca="1">IF(
   $B$8="Overall Alert",IF(
      'Compound Alert'!V199 &gt;= 7, "HIGH",IF(
         'Compound Alert'!V199 &gt;= 5, "MED","LOW")), IF(
            $B$8="Underlying Vulnerability", IF(
               'Compound Alert'!AC199 &gt;= 10, "HIGH",IF(
                  'Compound Alert'!AC199 &gt;= 7, "MED","LOW")),IF(
                     $B$8="Emerging Threat", IF(
                        'Compound Alert'!AJ199 &gt;= 10, "HIGH",IF(
                            'Compound Alert'!AJ199 &gt;= 7, "MED","LOW")))))</f>
        <v>LOW</v>
      </c>
      <c r="O91" s="25" t="str">
        <f ca="1">IF(
   $B$8="Overall Alert",IF(
      'Compound Alert'!W199 &gt;= 7, "HIGH",IF(
         'Compound Alert'!W199 &gt;= 5, "MED","LOW")), IF(
            $B$8="Underlying Vulnerability", IF(
               'Compound Alert'!AD199 &gt;= 10, "HIGH",IF(
                  'Compound Alert'!AD199 &gt;= 7, "MED","LOW")),IF(
                     $B$8="Emerging Threat", IF(
                        'Compound Alert'!AK199 &gt;= 10, "HIGH",IF(
                            'Compound Alert'!AK199 &gt;= 7, "MED","LOW")))))</f>
        <v>LOW</v>
      </c>
      <c r="P91" s="25"/>
      <c r="Q91" s="26"/>
      <c r="R91" s="26"/>
      <c r="S91" s="21"/>
      <c r="T91" s="21"/>
      <c r="U91" s="21"/>
      <c r="V91" s="21"/>
      <c r="W91" s="21"/>
      <c r="X91" s="21"/>
      <c r="Y91" s="27"/>
      <c r="Z91" s="27"/>
      <c r="AA91" s="27"/>
      <c r="AB91" s="27"/>
      <c r="AC91" s="27"/>
      <c r="AD91" s="27"/>
      <c r="AE91" s="27"/>
      <c r="AF91" s="27"/>
      <c r="AJ91" s="21"/>
      <c r="AK91" s="21"/>
      <c r="AL91" s="21"/>
      <c r="AM91" s="21"/>
      <c r="AN91" s="21"/>
      <c r="AO91" s="21"/>
      <c r="AP91" s="21"/>
      <c r="AQ91" s="21"/>
      <c r="AR91" s="21"/>
      <c r="AS91" s="21"/>
      <c r="AT91" s="21"/>
      <c r="AU91" s="21"/>
      <c r="AV91" s="21"/>
      <c r="AW91" s="21"/>
      <c r="AX91" s="21"/>
    </row>
    <row r="92" spans="1:50" x14ac:dyDescent="0.2">
      <c r="A92" s="63">
        <v>51</v>
      </c>
      <c r="B92" s="20" t="str">
        <f>'Compound Alert'!B208</f>
        <v>Ukraine</v>
      </c>
      <c r="C92" s="20" t="str">
        <f>'Compound Alert'!C208</f>
        <v>UKR</v>
      </c>
      <c r="D92" s="20" t="str">
        <f>'Compound Alert'!D208</f>
        <v>ECS           Europe &amp; Central Asia</v>
      </c>
      <c r="E92" s="20" t="str">
        <f>'Compound Alert'!E208</f>
        <v>IBRD</v>
      </c>
      <c r="F92" s="217">
        <f>'Compound Alert'!F208</f>
        <v>0</v>
      </c>
      <c r="G92" s="22">
        <f ca="1">IF($B$8="Overall Alert",'Compound Alert'!G208,IF($B$8="Underlying Vulnerability",'Compound Alert'!J208,IF($B$8="Emerging Threat",'Compound Alert'!M208)))</f>
        <v>1.5</v>
      </c>
      <c r="H92" s="23">
        <f ca="1">IF($B$8="Overall Alert",'Compound Alert'!H208,IF($B$8="Underlying Vulnerability",'Compound Alert'!K208,IF($B$8="Emerging Threat",'Compound Alert'!N208)))</f>
        <v>1.5</v>
      </c>
      <c r="I92" s="50">
        <f ca="1">ROUNDDOWN(G92,0)</f>
        <v>1</v>
      </c>
      <c r="J92" s="25" t="str">
        <f ca="1">IF(
   $B$8="Overall Alert",IF(
      'Compound Alert'!R208 &gt;= 7, "HIGH",IF(
         'Compound Alert'!R208 &gt;= 5, "MED","LOW")), IF(
            $B$8="Underlying Vulnerability", IF(
               'Compound Alert'!Y208 &gt;= 10, "HIGH",IF(
                  'Compound Alert'!Y208 &gt;= 7, "MED","LOW")),IF(
                     $B$8="Emerging Threat", IF(
                        'Compound Alert'!AF208 &gt;= 10, "HIGH",IF(
                            'Compound Alert'!AF208 &gt;= 7, "MED","LOW")))))</f>
        <v>LOW</v>
      </c>
      <c r="K92" s="25" t="str">
        <f ca="1">IF(
   $B$8="Overall Alert",IF(
      'Compound Alert'!S208 &gt;= 7, "HIGH",IF(
         'Compound Alert'!S208 &gt;= 5, "MED","LOW")), IF(
            $B$8="Underlying Vulnerability", IF(
               'Compound Alert'!Z208 &gt;= 10, "HIGH",IF(
                  'Compound Alert'!Z208 &gt;= 7, "MED","LOW")),IF(
                     $B$8="Emerging Threat", IF(
                        'Compound Alert'!AG208 &gt;= 10, "HIGH",IF(
                            'Compound Alert'!AG208 &gt;= 7, "MED","LOW")))))</f>
        <v>LOW</v>
      </c>
      <c r="L92" s="25" t="str">
        <f ca="1">IF(
   $B$8="Overall Alert",IF(
      'Compound Alert'!T208 &gt;= 7, "HIGH",IF(
         'Compound Alert'!T208 &gt;= 5, "MED","LOW")), IF(
            $B$8="Underlying Vulnerability", IF(
               'Compound Alert'!AA208 &gt;= 10, "HIGH",IF(
                  'Compound Alert'!AA208 &gt;= 7, "MED","LOW")),IF(
                     $B$8="Emerging Threat", IF(
                        'Compound Alert'!AH208 &gt;= 10, "HIGH",IF(
                            'Compound Alert'!AH208 &gt;= 7, "MED","LOW")))))</f>
        <v>LOW</v>
      </c>
      <c r="M92" s="25" t="str">
        <f ca="1">IF(
   $B$8="Overall Alert",IF(
      'Compound Alert'!U208 &gt;= 7, "HIGH",IF(
         'Compound Alert'!U208 &gt;= 5, "MED","LOW")), IF(
            $B$8="Underlying Vulnerability", IF(
               'Compound Alert'!AB208 &gt;= 10, "HIGH",IF(
                  'Compound Alert'!AB208 &gt;= 7, "MED","LOW")),IF(
                     $B$8="Emerging Threat", IF(
                        'Compound Alert'!AI208 &gt;= 10, "HIGH",IF(
                            'Compound Alert'!AI208 &gt;= 7, "MED","LOW")))))</f>
        <v>MED</v>
      </c>
      <c r="N92" s="25" t="str">
        <f ca="1">IF(
   $B$8="Overall Alert",IF(
      'Compound Alert'!V208 &gt;= 7, "HIGH",IF(
         'Compound Alert'!V208 &gt;= 5, "MED","LOW")), IF(
            $B$8="Underlying Vulnerability", IF(
               'Compound Alert'!AC208 &gt;= 10, "HIGH",IF(
                  'Compound Alert'!AC208 &gt;= 7, "MED","LOW")),IF(
                     $B$8="Emerging Threat", IF(
                        'Compound Alert'!AJ208 &gt;= 10, "HIGH",IF(
                            'Compound Alert'!AJ208 &gt;= 7, "MED","LOW")))))</f>
        <v>LOW</v>
      </c>
      <c r="O92" s="25" t="str">
        <f ca="1">IF(
   $B$8="Overall Alert",IF(
      'Compound Alert'!W208 &gt;= 7, "HIGH",IF(
         'Compound Alert'!W208 &gt;= 5, "MED","LOW")), IF(
            $B$8="Underlying Vulnerability", IF(
               'Compound Alert'!AD208 &gt;= 10, "HIGH",IF(
                  'Compound Alert'!AD208 &gt;= 7, "MED","LOW")),IF(
                     $B$8="Emerging Threat", IF(
                        'Compound Alert'!AK208 &gt;= 10, "HIGH",IF(
                            'Compound Alert'!AK208 &gt;= 7, "MED","LOW")))))</f>
        <v>HIGH</v>
      </c>
      <c r="P92" s="25"/>
      <c r="Q92" s="26"/>
      <c r="R92" s="26"/>
      <c r="S92" s="21"/>
      <c r="T92" s="21"/>
      <c r="U92" s="21"/>
      <c r="V92" s="21"/>
      <c r="W92" s="21"/>
      <c r="X92" s="21"/>
      <c r="Y92" s="27"/>
      <c r="Z92" s="27"/>
      <c r="AA92" s="27"/>
      <c r="AB92" s="27"/>
      <c r="AC92" s="27"/>
      <c r="AD92" s="27"/>
      <c r="AE92" s="27"/>
      <c r="AF92" s="27"/>
      <c r="AJ92" s="21"/>
      <c r="AK92" s="21"/>
      <c r="AL92" s="21"/>
      <c r="AM92" s="21"/>
      <c r="AN92" s="21"/>
      <c r="AO92" s="21"/>
      <c r="AP92" s="21"/>
      <c r="AQ92" s="21"/>
      <c r="AR92" s="21"/>
      <c r="AS92" s="21"/>
      <c r="AT92" s="21"/>
      <c r="AU92" s="21"/>
      <c r="AV92" s="21"/>
      <c r="AW92" s="21"/>
      <c r="AX92" s="21"/>
    </row>
    <row r="93" spans="1:50" x14ac:dyDescent="0.2">
      <c r="A93" s="63">
        <v>52</v>
      </c>
      <c r="B93" s="20" t="str">
        <f>'Compound Alert'!B185</f>
        <v>Suriname</v>
      </c>
      <c r="C93" s="20" t="str">
        <f>'Compound Alert'!C185</f>
        <v>SUR</v>
      </c>
      <c r="D93" s="20" t="str">
        <f>'Compound Alert'!D185</f>
        <v>LCN           Latin America &amp; Caribbean</v>
      </c>
      <c r="E93" s="20" t="str">
        <f>'Compound Alert'!E185</f>
        <v>IBRD</v>
      </c>
      <c r="F93" s="217">
        <f ca="1">'Compound Alert'!F185</f>
        <v>180</v>
      </c>
      <c r="G93" s="22">
        <f ca="1">IF($B$8="Overall Alert",'Compound Alert'!G185,IF($B$8="Underlying Vulnerability",'Compound Alert'!J185,IF($B$8="Emerging Threat",'Compound Alert'!M185)))</f>
        <v>1.5</v>
      </c>
      <c r="H93" s="23">
        <f ca="1">IF($B$8="Overall Alert",'Compound Alert'!H185,IF($B$8="Underlying Vulnerability",'Compound Alert'!K185,IF($B$8="Emerging Threat",'Compound Alert'!N185)))</f>
        <v>1.5</v>
      </c>
      <c r="I93" s="50">
        <f ca="1">ROUNDDOWN(G93,0)</f>
        <v>1</v>
      </c>
      <c r="J93" s="25" t="str">
        <f ca="1">IF(
   $B$8="Overall Alert",IF(
      'Compound Alert'!R185 &gt;= 7, "HIGH",IF(
         'Compound Alert'!R185 &gt;= 5, "MED","LOW")), IF(
            $B$8="Underlying Vulnerability", IF(
               'Compound Alert'!Y185 &gt;= 10, "HIGH",IF(
                  'Compound Alert'!Y185 &gt;= 7, "MED","LOW")),IF(
                     $B$8="Emerging Threat", IF(
                        'Compound Alert'!AF185 &gt;= 10, "HIGH",IF(
                            'Compound Alert'!AF185 &gt;= 7, "MED","LOW")))))</f>
        <v>LOW</v>
      </c>
      <c r="K93" s="25" t="str">
        <f ca="1">IF(
   $B$8="Overall Alert",IF(
      'Compound Alert'!S185 &gt;= 7, "HIGH",IF(
         'Compound Alert'!S185 &gt;= 5, "MED","LOW")), IF(
            $B$8="Underlying Vulnerability", IF(
               'Compound Alert'!Z185 &gt;= 10, "HIGH",IF(
                  'Compound Alert'!Z185 &gt;= 7, "MED","LOW")),IF(
                     $B$8="Emerging Threat", IF(
                        'Compound Alert'!AG185 &gt;= 10, "HIGH",IF(
                            'Compound Alert'!AG185 &gt;= 7, "MED","LOW")))))</f>
        <v>LOW</v>
      </c>
      <c r="L93" s="25" t="str">
        <f ca="1">IF(
   $B$8="Overall Alert",IF(
      'Compound Alert'!T185 &gt;= 7, "HIGH",IF(
         'Compound Alert'!T185 &gt;= 5, "MED","LOW")), IF(
            $B$8="Underlying Vulnerability", IF(
               'Compound Alert'!AA185 &gt;= 10, "HIGH",IF(
                  'Compound Alert'!AA185 &gt;= 7, "MED","LOW")),IF(
                     $B$8="Emerging Threat", IF(
                        'Compound Alert'!AH185 &gt;= 10, "HIGH",IF(
                            'Compound Alert'!AH185 &gt;= 7, "MED","LOW")))))</f>
        <v>HIGH</v>
      </c>
      <c r="M93" s="25" t="str">
        <f ca="1">IF(
   $B$8="Overall Alert",IF(
      'Compound Alert'!U185 &gt;= 7, "HIGH",IF(
         'Compound Alert'!U185 &gt;= 5, "MED","LOW")), IF(
            $B$8="Underlying Vulnerability", IF(
               'Compound Alert'!AB185 &gt;= 10, "HIGH",IF(
                  'Compound Alert'!AB185 &gt;= 7, "MED","LOW")),IF(
                     $B$8="Emerging Threat", IF(
                        'Compound Alert'!AI185 &gt;= 10, "HIGH",IF(
                            'Compound Alert'!AI185 &gt;= 7, "MED","LOW")))))</f>
        <v>LOW</v>
      </c>
      <c r="N93" s="25" t="str">
        <f ca="1">IF(
   $B$8="Overall Alert",IF(
      'Compound Alert'!V185 &gt;= 7, "HIGH",IF(
         'Compound Alert'!V185 &gt;= 5, "MED","LOW")), IF(
            $B$8="Underlying Vulnerability", IF(
               'Compound Alert'!AC185 &gt;= 10, "HIGH",IF(
                  'Compound Alert'!AC185 &gt;= 7, "MED","LOW")),IF(
                     $B$8="Emerging Threat", IF(
                        'Compound Alert'!AJ185 &gt;= 10, "HIGH",IF(
                            'Compound Alert'!AJ185 &gt;= 7, "MED","LOW")))))</f>
        <v>MED</v>
      </c>
      <c r="O93" s="25" t="str">
        <f ca="1">IF(
   $B$8="Overall Alert",IF(
      'Compound Alert'!W185 &gt;= 7, "HIGH",IF(
         'Compound Alert'!W185 &gt;= 5, "MED","LOW")), IF(
            $B$8="Underlying Vulnerability", IF(
               'Compound Alert'!AD185 &gt;= 10, "HIGH",IF(
                  'Compound Alert'!AD185 &gt;= 7, "MED","LOW")),IF(
                     $B$8="Emerging Threat", IF(
                        'Compound Alert'!AK185 &gt;= 10, "HIGH",IF(
                            'Compound Alert'!AK185 &gt;= 7, "MED","LOW")))))</f>
        <v>LOW</v>
      </c>
      <c r="P93" s="25"/>
      <c r="Q93" s="26"/>
      <c r="R93" s="26"/>
      <c r="S93" s="21"/>
      <c r="T93" s="21"/>
      <c r="U93" s="21"/>
      <c r="V93" s="21"/>
      <c r="W93" s="21"/>
      <c r="X93" s="21"/>
      <c r="Y93" s="27"/>
      <c r="Z93" s="27"/>
      <c r="AA93" s="27"/>
      <c r="AB93" s="27"/>
      <c r="AC93" s="27"/>
      <c r="AD93" s="27"/>
      <c r="AE93" s="27"/>
      <c r="AF93" s="27"/>
      <c r="AJ93" s="21"/>
      <c r="AK93" s="21"/>
      <c r="AL93" s="21"/>
      <c r="AM93" s="21"/>
      <c r="AN93" s="21"/>
      <c r="AO93" s="21"/>
      <c r="AP93" s="21"/>
      <c r="AQ93" s="21"/>
      <c r="AR93" s="21"/>
      <c r="AS93" s="21"/>
      <c r="AT93" s="21"/>
      <c r="AU93" s="21"/>
      <c r="AV93" s="21"/>
      <c r="AW93" s="21"/>
      <c r="AX93" s="21"/>
    </row>
    <row r="94" spans="1:50" x14ac:dyDescent="0.2">
      <c r="A94" s="63">
        <v>53</v>
      </c>
      <c r="B94" s="20" t="str">
        <f>'Compound Alert'!B43</f>
        <v>Côte d’Ivoire</v>
      </c>
      <c r="C94" s="20" t="str">
        <f>'Compound Alert'!C43</f>
        <v>CIV</v>
      </c>
      <c r="D94" s="20" t="str">
        <f>'Compound Alert'!D43</f>
        <v>SSF           Sub-Saharan Africa</v>
      </c>
      <c r="E94" s="20" t="str">
        <f>'Compound Alert'!E43</f>
        <v>IDA</v>
      </c>
      <c r="F94" s="217">
        <f ca="1">'Compound Alert'!F43</f>
        <v>38</v>
      </c>
      <c r="G94" s="22">
        <f ca="1">IF($B$8="Overall Alert",'Compound Alert'!G43,IF($B$8="Underlying Vulnerability",'Compound Alert'!J43,IF($B$8="Emerging Threat",'Compound Alert'!M43)))</f>
        <v>1.5</v>
      </c>
      <c r="H94" s="23">
        <f ca="1">IF($B$8="Overall Alert",'Compound Alert'!H43,IF($B$8="Underlying Vulnerability",'Compound Alert'!K43,IF($B$8="Emerging Threat",'Compound Alert'!N43)))</f>
        <v>1.5</v>
      </c>
      <c r="I94" s="50">
        <f ca="1">ROUNDDOWN(G94,0)</f>
        <v>1</v>
      </c>
      <c r="J94" s="25" t="str">
        <f ca="1">IF(
   $B$8="Overall Alert",IF(
      'Compound Alert'!R43 &gt;= 7, "HIGH",IF(
         'Compound Alert'!R43 &gt;= 5, "MED","LOW")), IF(
            $B$8="Underlying Vulnerability", IF(
               'Compound Alert'!Y43 &gt;= 10, "HIGH",IF(
                  'Compound Alert'!Y43 &gt;= 7, "MED","LOW")),IF(
                     $B$8="Emerging Threat", IF(
                        'Compound Alert'!AF43 &gt;= 10, "HIGH",IF(
                            'Compound Alert'!AF43 &gt;= 7, "MED","LOW")))))</f>
        <v>LOW</v>
      </c>
      <c r="K94" s="25" t="str">
        <f ca="1">IF(
   $B$8="Overall Alert",IF(
      'Compound Alert'!S43 &gt;= 7, "HIGH",IF(
         'Compound Alert'!S43 &gt;= 5, "MED","LOW")), IF(
            $B$8="Underlying Vulnerability", IF(
               'Compound Alert'!Z43 &gt;= 10, "HIGH",IF(
                  'Compound Alert'!Z43 &gt;= 7, "MED","LOW")),IF(
                     $B$8="Emerging Threat", IF(
                        'Compound Alert'!AG43 &gt;= 10, "HIGH",IF(
                            'Compound Alert'!AG43 &gt;= 7, "MED","LOW")))))</f>
        <v>LOW</v>
      </c>
      <c r="L94" s="25" t="str">
        <f ca="1">IF(
   $B$8="Overall Alert",IF(
      'Compound Alert'!T43 &gt;= 7, "HIGH",IF(
         'Compound Alert'!T43 &gt;= 5, "MED","LOW")), IF(
            $B$8="Underlying Vulnerability", IF(
               'Compound Alert'!AA43 &gt;= 10, "HIGH",IF(
                  'Compound Alert'!AA43 &gt;= 7, "MED","LOW")),IF(
                     $B$8="Emerging Threat", IF(
                        'Compound Alert'!AH43 &gt;= 10, "HIGH",IF(
                            'Compound Alert'!AH43 &gt;= 7, "MED","LOW")))))</f>
        <v>LOW</v>
      </c>
      <c r="M94" s="25" t="str">
        <f ca="1">IF(
   $B$8="Overall Alert",IF(
      'Compound Alert'!U43 &gt;= 7, "HIGH",IF(
         'Compound Alert'!U43 &gt;= 5, "MED","LOW")), IF(
            $B$8="Underlying Vulnerability", IF(
               'Compound Alert'!AB43 &gt;= 10, "HIGH",IF(
                  'Compound Alert'!AB43 &gt;= 7, "MED","LOW")),IF(
                     $B$8="Emerging Threat", IF(
                        'Compound Alert'!AI43 &gt;= 10, "HIGH",IF(
                            'Compound Alert'!AI43 &gt;= 7, "MED","LOW")))))</f>
        <v>HIGH</v>
      </c>
      <c r="N94" s="25" t="str">
        <f ca="1">IF(
   $B$8="Overall Alert",IF(
      'Compound Alert'!V43 &gt;= 7, "HIGH",IF(
         'Compound Alert'!V43 &gt;= 5, "MED","LOW")), IF(
            $B$8="Underlying Vulnerability", IF(
               'Compound Alert'!AC43 &gt;= 10, "HIGH",IF(
                  'Compound Alert'!AC43 &gt;= 7, "MED","LOW")),IF(
                     $B$8="Emerging Threat", IF(
                        'Compound Alert'!AJ43 &gt;= 10, "HIGH",IF(
                            'Compound Alert'!AJ43 &gt;= 7, "MED","LOW")))))</f>
        <v>LOW</v>
      </c>
      <c r="O94" s="25" t="str">
        <f ca="1">IF(
   $B$8="Overall Alert",IF(
      'Compound Alert'!W43 &gt;= 7, "HIGH",IF(
         'Compound Alert'!W43 &gt;= 5, "MED","LOW")), IF(
            $B$8="Underlying Vulnerability", IF(
               'Compound Alert'!AD43 &gt;= 10, "HIGH",IF(
                  'Compound Alert'!AD43 &gt;= 7, "MED","LOW")),IF(
                     $B$8="Emerging Threat", IF(
                        'Compound Alert'!AK43 &gt;= 10, "HIGH",IF(
                            'Compound Alert'!AK43 &gt;= 7, "MED","LOW")))))</f>
        <v>MED</v>
      </c>
      <c r="P94" s="25"/>
      <c r="Q94" s="26"/>
      <c r="R94" s="26"/>
      <c r="S94" s="21"/>
      <c r="T94" s="21"/>
      <c r="U94" s="21"/>
      <c r="V94" s="21"/>
      <c r="W94" s="21"/>
      <c r="X94" s="21"/>
      <c r="Y94" s="27"/>
      <c r="Z94" s="27"/>
      <c r="AA94" s="27"/>
      <c r="AB94" s="27"/>
      <c r="AC94" s="27"/>
      <c r="AD94" s="27"/>
      <c r="AE94" s="27"/>
      <c r="AF94" s="27"/>
      <c r="AJ94" s="21"/>
      <c r="AK94" s="21"/>
      <c r="AL94" s="21"/>
      <c r="AM94" s="21"/>
      <c r="AN94" s="21"/>
      <c r="AO94" s="21"/>
      <c r="AP94" s="21"/>
      <c r="AQ94" s="21"/>
      <c r="AR94" s="21"/>
      <c r="AS94" s="21"/>
      <c r="AT94" s="21"/>
      <c r="AU94" s="21"/>
      <c r="AV94" s="21"/>
      <c r="AW94" s="21"/>
      <c r="AX94" s="21"/>
    </row>
    <row r="95" spans="1:50" x14ac:dyDescent="0.2">
      <c r="A95" s="63">
        <v>54</v>
      </c>
      <c r="B95" s="20" t="str">
        <f>'Compound Alert'!B175</f>
        <v>Senegal</v>
      </c>
      <c r="C95" s="20" t="str">
        <f>'Compound Alert'!C175</f>
        <v>SEN</v>
      </c>
      <c r="D95" s="20" t="str">
        <f>'Compound Alert'!D175</f>
        <v>SSF           Sub-Saharan Africa</v>
      </c>
      <c r="E95" s="20" t="str">
        <f>'Compound Alert'!E175</f>
        <v>IDA</v>
      </c>
      <c r="F95" s="217">
        <f ca="1">'Compound Alert'!F175</f>
        <v>170</v>
      </c>
      <c r="G95" s="22">
        <f ca="1">IF($B$8="Overall Alert",'Compound Alert'!G175,IF($B$8="Underlying Vulnerability",'Compound Alert'!J175,IF($B$8="Emerging Threat",'Compound Alert'!M175)))</f>
        <v>1.5</v>
      </c>
      <c r="H95" s="23">
        <f ca="1">IF($B$8="Overall Alert",'Compound Alert'!H175,IF($B$8="Underlying Vulnerability",'Compound Alert'!K175,IF($B$8="Emerging Threat",'Compound Alert'!N175)))</f>
        <v>1.5</v>
      </c>
      <c r="I95" s="50">
        <f ca="1">ROUNDDOWN(G95,0)</f>
        <v>1</v>
      </c>
      <c r="J95" s="25" t="str">
        <f ca="1">IF(
   $B$8="Overall Alert",IF(
      'Compound Alert'!R175 &gt;= 7, "HIGH",IF(
         'Compound Alert'!R175 &gt;= 5, "MED","LOW")), IF(
            $B$8="Underlying Vulnerability", IF(
               'Compound Alert'!Y175 &gt;= 10, "HIGH",IF(
                  'Compound Alert'!Y175 &gt;= 7, "MED","LOW")),IF(
                     $B$8="Emerging Threat", IF(
                        'Compound Alert'!AF175 &gt;= 10, "HIGH",IF(
                            'Compound Alert'!AF175 &gt;= 7, "MED","LOW")))))</f>
        <v>LOW</v>
      </c>
      <c r="K95" s="25" t="str">
        <f ca="1">IF(
   $B$8="Overall Alert",IF(
      'Compound Alert'!S175 &gt;= 7, "HIGH",IF(
         'Compound Alert'!S175 &gt;= 5, "MED","LOW")), IF(
            $B$8="Underlying Vulnerability", IF(
               'Compound Alert'!Z175 &gt;= 10, "HIGH",IF(
                  'Compound Alert'!Z175 &gt;= 7, "MED","LOW")),IF(
                     $B$8="Emerging Threat", IF(
                        'Compound Alert'!AG175 &gt;= 10, "HIGH",IF(
                            'Compound Alert'!AG175 &gt;= 7, "MED","LOW")))))</f>
        <v>LOW</v>
      </c>
      <c r="L95" s="25" t="str">
        <f ca="1">IF(
   $B$8="Overall Alert",IF(
      'Compound Alert'!T175 &gt;= 7, "HIGH",IF(
         'Compound Alert'!T175 &gt;= 5, "MED","LOW")), IF(
            $B$8="Underlying Vulnerability", IF(
               'Compound Alert'!AA175 &gt;= 10, "HIGH",IF(
                  'Compound Alert'!AA175 &gt;= 7, "MED","LOW")),IF(
                     $B$8="Emerging Threat", IF(
                        'Compound Alert'!AH175 &gt;= 10, "HIGH",IF(
                            'Compound Alert'!AH175 &gt;= 7, "MED","LOW")))))</f>
        <v>MED</v>
      </c>
      <c r="M95" s="25" t="str">
        <f ca="1">IF(
   $B$8="Overall Alert",IF(
      'Compound Alert'!U175 &gt;= 7, "HIGH",IF(
         'Compound Alert'!U175 &gt;= 5, "MED","LOW")), IF(
            $B$8="Underlying Vulnerability", IF(
               'Compound Alert'!AB175 &gt;= 10, "HIGH",IF(
                  'Compound Alert'!AB175 &gt;= 7, "MED","LOW")),IF(
                     $B$8="Emerging Threat", IF(
                        'Compound Alert'!AI175 &gt;= 10, "HIGH",IF(
                            'Compound Alert'!AI175 &gt;= 7, "MED","LOW")))))</f>
        <v>HIGH</v>
      </c>
      <c r="N95" s="25" t="str">
        <f ca="1">IF(
   $B$8="Overall Alert",IF(
      'Compound Alert'!V175 &gt;= 7, "HIGH",IF(
         'Compound Alert'!V175 &gt;= 5, "MED","LOW")), IF(
            $B$8="Underlying Vulnerability", IF(
               'Compound Alert'!AC175 &gt;= 10, "HIGH",IF(
                  'Compound Alert'!AC175 &gt;= 7, "MED","LOW")),IF(
                     $B$8="Emerging Threat", IF(
                        'Compound Alert'!AJ175 &gt;= 10, "HIGH",IF(
                            'Compound Alert'!AJ175 &gt;= 7, "MED","LOW")))))</f>
        <v>LOW</v>
      </c>
      <c r="O95" s="25" t="str">
        <f ca="1">IF(
   $B$8="Overall Alert",IF(
      'Compound Alert'!W175 &gt;= 7, "HIGH",IF(
         'Compound Alert'!W175 &gt;= 5, "MED","LOW")), IF(
            $B$8="Underlying Vulnerability", IF(
               'Compound Alert'!AD175 &gt;= 10, "HIGH",IF(
                  'Compound Alert'!AD175 &gt;= 7, "MED","LOW")),IF(
                     $B$8="Emerging Threat", IF(
                        'Compound Alert'!AK175 &gt;= 10, "HIGH",IF(
                            'Compound Alert'!AK175 &gt;= 7, "MED","LOW")))))</f>
        <v>LOW</v>
      </c>
      <c r="P95" s="25"/>
      <c r="Q95" s="26"/>
      <c r="R95" s="26"/>
      <c r="S95" s="21"/>
      <c r="T95" s="21"/>
      <c r="U95" s="21"/>
      <c r="V95" s="21"/>
      <c r="W95" s="21"/>
      <c r="X95" s="21"/>
      <c r="Y95" s="27"/>
      <c r="Z95" s="27"/>
      <c r="AA95" s="27"/>
      <c r="AB95" s="27"/>
      <c r="AC95" s="27"/>
      <c r="AD95" s="27"/>
      <c r="AE95" s="27"/>
      <c r="AF95" s="27"/>
      <c r="AJ95" s="21"/>
      <c r="AK95" s="21"/>
      <c r="AL95" s="21"/>
      <c r="AM95" s="21"/>
      <c r="AN95" s="21"/>
      <c r="AO95" s="21"/>
      <c r="AP95" s="21"/>
      <c r="AQ95" s="21"/>
      <c r="AR95" s="21"/>
      <c r="AS95" s="21"/>
      <c r="AT95" s="21"/>
      <c r="AU95" s="21"/>
      <c r="AV95" s="21"/>
      <c r="AW95" s="21"/>
      <c r="AX95" s="21"/>
    </row>
    <row r="96" spans="1:50" x14ac:dyDescent="0.2">
      <c r="A96" s="63">
        <v>55</v>
      </c>
      <c r="B96" s="20" t="str">
        <f>'Compound Alert'!B61</f>
        <v>Algeria</v>
      </c>
      <c r="C96" s="20" t="str">
        <f>'Compound Alert'!C61</f>
        <v>DZA</v>
      </c>
      <c r="D96" s="20" t="str">
        <f>'Compound Alert'!D61</f>
        <v>MEA           Middle East &amp; North Africa</v>
      </c>
      <c r="E96" s="20" t="str">
        <f>'Compound Alert'!E61</f>
        <v>IBRD</v>
      </c>
      <c r="F96" s="217">
        <f ca="1">'Compound Alert'!F61</f>
        <v>56</v>
      </c>
      <c r="G96" s="22">
        <f ca="1">IF($B$8="Overall Alert",'Compound Alert'!G61,IF($B$8="Underlying Vulnerability",'Compound Alert'!J61,IF($B$8="Emerging Threat",'Compound Alert'!M61)))</f>
        <v>1.5</v>
      </c>
      <c r="H96" s="23">
        <f ca="1">IF($B$8="Overall Alert",'Compound Alert'!H61,IF($B$8="Underlying Vulnerability",'Compound Alert'!K61,IF($B$8="Emerging Threat",'Compound Alert'!N61)))</f>
        <v>1.5</v>
      </c>
      <c r="I96" s="50">
        <f ca="1">ROUNDDOWN(G96,0)</f>
        <v>1</v>
      </c>
      <c r="J96" s="25" t="str">
        <f ca="1">IF(
   $B$8="Overall Alert",IF(
      'Compound Alert'!R61 &gt;= 7, "HIGH",IF(
         'Compound Alert'!R61 &gt;= 5, "MED","LOW")), IF(
            $B$8="Underlying Vulnerability", IF(
               'Compound Alert'!Y61 &gt;= 10, "HIGH",IF(
                  'Compound Alert'!Y61 &gt;= 7, "MED","LOW")),IF(
                     $B$8="Emerging Threat", IF(
                        'Compound Alert'!AF61 &gt;= 10, "HIGH",IF(
                            'Compound Alert'!AF61 &gt;= 7, "MED","LOW")))))</f>
        <v>LOW</v>
      </c>
      <c r="K96" s="25" t="str">
        <f ca="1">IF(
   $B$8="Overall Alert",IF(
      'Compound Alert'!S61 &gt;= 7, "HIGH",IF(
         'Compound Alert'!S61 &gt;= 5, "MED","LOW")), IF(
            $B$8="Underlying Vulnerability", IF(
               'Compound Alert'!Z61 &gt;= 10, "HIGH",IF(
                  'Compound Alert'!Z61 &gt;= 7, "MED","LOW")),IF(
                     $B$8="Emerging Threat", IF(
                        'Compound Alert'!AG61 &gt;= 10, "HIGH",IF(
                            'Compound Alert'!AG61 &gt;= 7, "MED","LOW")))))</f>
        <v>LOW</v>
      </c>
      <c r="L96" s="25" t="str">
        <f ca="1">IF(
   $B$8="Overall Alert",IF(
      'Compound Alert'!T61 &gt;= 7, "HIGH",IF(
         'Compound Alert'!T61 &gt;= 5, "MED","LOW")), IF(
            $B$8="Underlying Vulnerability", IF(
               'Compound Alert'!AA61 &gt;= 10, "HIGH",IF(
                  'Compound Alert'!AA61 &gt;= 7, "MED","LOW")),IF(
                     $B$8="Emerging Threat", IF(
                        'Compound Alert'!AH61 &gt;= 10, "HIGH",IF(
                            'Compound Alert'!AH61 &gt;= 7, "MED","LOW")))))</f>
        <v>HIGH</v>
      </c>
      <c r="M96" s="25" t="str">
        <f ca="1">IF(
   $B$8="Overall Alert",IF(
      'Compound Alert'!U61 &gt;= 7, "HIGH",IF(
         'Compound Alert'!U61 &gt;= 5, "MED","LOW")), IF(
            $B$8="Underlying Vulnerability", IF(
               'Compound Alert'!AB61 &gt;= 10, "HIGH",IF(
                  'Compound Alert'!AB61 &gt;= 7, "MED","LOW")),IF(
                     $B$8="Emerging Threat", IF(
                        'Compound Alert'!AI61 &gt;= 10, "HIGH",IF(
                            'Compound Alert'!AI61 &gt;= 7, "MED","LOW")))))</f>
        <v>LOW</v>
      </c>
      <c r="N96" s="25" t="str">
        <f ca="1">IF(
   $B$8="Overall Alert",IF(
      'Compound Alert'!V61 &gt;= 7, "HIGH",IF(
         'Compound Alert'!V61 &gt;= 5, "MED","LOW")), IF(
            $B$8="Underlying Vulnerability", IF(
               'Compound Alert'!AC61 &gt;= 10, "HIGH",IF(
                  'Compound Alert'!AC61 &gt;= 7, "MED","LOW")),IF(
                     $B$8="Emerging Threat", IF(
                        'Compound Alert'!AJ61 &gt;= 10, "HIGH",IF(
                            'Compound Alert'!AJ61 &gt;= 7, "MED","LOW")))))</f>
        <v>MED</v>
      </c>
      <c r="O96" s="25" t="str">
        <f ca="1">IF(
   $B$8="Overall Alert",IF(
      'Compound Alert'!W61 &gt;= 7, "HIGH",IF(
         'Compound Alert'!W61 &gt;= 5, "MED","LOW")), IF(
            $B$8="Underlying Vulnerability", IF(
               'Compound Alert'!AD61 &gt;= 10, "HIGH",IF(
                  'Compound Alert'!AD61 &gt;= 7, "MED","LOW")),IF(
                     $B$8="Emerging Threat", IF(
                        'Compound Alert'!AK61 &gt;= 10, "HIGH",IF(
                            'Compound Alert'!AK61 &gt;= 7, "MED","LOW")))))</f>
        <v>LOW</v>
      </c>
      <c r="P96" s="25"/>
      <c r="Q96" s="26"/>
      <c r="R96" s="26"/>
      <c r="S96" s="21"/>
      <c r="T96" s="21"/>
      <c r="U96" s="21"/>
      <c r="V96" s="21"/>
      <c r="W96" s="21"/>
      <c r="X96" s="21"/>
      <c r="Y96" s="27"/>
      <c r="Z96" s="27"/>
      <c r="AA96" s="27"/>
      <c r="AB96" s="27"/>
      <c r="AC96" s="27"/>
      <c r="AD96" s="27"/>
      <c r="AE96" s="27"/>
      <c r="AF96" s="27"/>
      <c r="AJ96" s="21"/>
      <c r="AK96" s="21"/>
      <c r="AL96" s="21"/>
      <c r="AM96" s="21"/>
      <c r="AN96" s="21"/>
      <c r="AO96" s="21"/>
      <c r="AP96" s="21"/>
      <c r="AQ96" s="21"/>
      <c r="AR96" s="21"/>
      <c r="AS96" s="21"/>
      <c r="AT96" s="21"/>
      <c r="AU96" s="21"/>
      <c r="AV96" s="21"/>
      <c r="AW96" s="21"/>
      <c r="AX96" s="21"/>
    </row>
    <row r="97" spans="1:50" x14ac:dyDescent="0.2">
      <c r="A97" s="63">
        <v>56</v>
      </c>
      <c r="B97" s="20" t="str">
        <f>'Compound Alert'!B95</f>
        <v>India</v>
      </c>
      <c r="C97" s="20" t="str">
        <f>'Compound Alert'!C95</f>
        <v>IND</v>
      </c>
      <c r="D97" s="20" t="str">
        <f>'Compound Alert'!D95</f>
        <v>SAS           South Asia</v>
      </c>
      <c r="E97" s="20" t="str">
        <f>'Compound Alert'!E95</f>
        <v>IBRD</v>
      </c>
      <c r="F97" s="217">
        <f ca="1">'Compound Alert'!F95</f>
        <v>90</v>
      </c>
      <c r="G97" s="22">
        <f ca="1">IF($B$8="Overall Alert",'Compound Alert'!G95,IF($B$8="Underlying Vulnerability",'Compound Alert'!J95,IF($B$8="Emerging Threat",'Compound Alert'!M95)))</f>
        <v>1.5</v>
      </c>
      <c r="H97" s="23">
        <f ca="1">IF($B$8="Overall Alert",'Compound Alert'!H95,IF($B$8="Underlying Vulnerability",'Compound Alert'!K95,IF($B$8="Emerging Threat",'Compound Alert'!N95)))</f>
        <v>1.5</v>
      </c>
      <c r="I97" s="50">
        <f ca="1">ROUNDDOWN(G97,0)</f>
        <v>1</v>
      </c>
      <c r="J97" s="25" t="str">
        <f ca="1">IF(
   $B$8="Overall Alert",IF(
      'Compound Alert'!R95 &gt;= 7, "HIGH",IF(
         'Compound Alert'!R95 &gt;= 5, "MED","LOW")), IF(
            $B$8="Underlying Vulnerability", IF(
               'Compound Alert'!Y95 &gt;= 10, "HIGH",IF(
                  'Compound Alert'!Y95 &gt;= 7, "MED","LOW")),IF(
                     $B$8="Emerging Threat", IF(
                        'Compound Alert'!AF95 &gt;= 10, "HIGH",IF(
                            'Compound Alert'!AF95 &gt;= 7, "MED","LOW")))))</f>
        <v>MED</v>
      </c>
      <c r="K97" s="25" t="str">
        <f ca="1">IF(
   $B$8="Overall Alert",IF(
      'Compound Alert'!S95 &gt;= 7, "HIGH",IF(
         'Compound Alert'!S95 &gt;= 5, "MED","LOW")), IF(
            $B$8="Underlying Vulnerability", IF(
               'Compound Alert'!Z95 &gt;= 10, "HIGH",IF(
                  'Compound Alert'!Z95 &gt;= 7, "MED","LOW")),IF(
                     $B$8="Emerging Threat", IF(
                        'Compound Alert'!AG95 &gt;= 10, "HIGH",IF(
                            'Compound Alert'!AG95 &gt;= 7, "MED","LOW")))))</f>
        <v>LOW</v>
      </c>
      <c r="L97" s="25" t="str">
        <f ca="1">IF(
   $B$8="Overall Alert",IF(
      'Compound Alert'!T95 &gt;= 7, "HIGH",IF(
         'Compound Alert'!T95 &gt;= 5, "MED","LOW")), IF(
            $B$8="Underlying Vulnerability", IF(
               'Compound Alert'!AA95 &gt;= 10, "HIGH",IF(
                  'Compound Alert'!AA95 &gt;= 7, "MED","LOW")),IF(
                     $B$8="Emerging Threat", IF(
                        'Compound Alert'!AH95 &gt;= 10, "HIGH",IF(
                            'Compound Alert'!AH95 &gt;= 7, "MED","LOW")))))</f>
        <v>LOW</v>
      </c>
      <c r="M97" s="25" t="str">
        <f ca="1">IF(
   $B$8="Overall Alert",IF(
      'Compound Alert'!U95 &gt;= 7, "HIGH",IF(
         'Compound Alert'!U95 &gt;= 5, "MED","LOW")), IF(
            $B$8="Underlying Vulnerability", IF(
               'Compound Alert'!AB95 &gt;= 10, "HIGH",IF(
                  'Compound Alert'!AB95 &gt;= 7, "MED","LOW")),IF(
                     $B$8="Emerging Threat", IF(
                        'Compound Alert'!AI95 &gt;= 10, "HIGH",IF(
                            'Compound Alert'!AI95 &gt;= 7, "MED","LOW")))))</f>
        <v>LOW</v>
      </c>
      <c r="N97" s="25" t="str">
        <f ca="1">IF(
   $B$8="Overall Alert",IF(
      'Compound Alert'!V95 &gt;= 7, "HIGH",IF(
         'Compound Alert'!V95 &gt;= 5, "MED","LOW")), IF(
            $B$8="Underlying Vulnerability", IF(
               'Compound Alert'!AC95 &gt;= 10, "HIGH",IF(
                  'Compound Alert'!AC95 &gt;= 7, "MED","LOW")),IF(
                     $B$8="Emerging Threat", IF(
                        'Compound Alert'!AJ95 &gt;= 10, "HIGH",IF(
                            'Compound Alert'!AJ95 &gt;= 7, "MED","LOW")))))</f>
        <v>HIGH</v>
      </c>
      <c r="O97" s="25" t="str">
        <f ca="1">IF(
   $B$8="Overall Alert",IF(
      'Compound Alert'!W95 &gt;= 7, "HIGH",IF(
         'Compound Alert'!W95 &gt;= 5, "MED","LOW")), IF(
            $B$8="Underlying Vulnerability", IF(
               'Compound Alert'!AD95 &gt;= 10, "HIGH",IF(
                  'Compound Alert'!AD95 &gt;= 7, "MED","LOW")),IF(
                     $B$8="Emerging Threat", IF(
                        'Compound Alert'!AK95 &gt;= 10, "HIGH",IF(
                            'Compound Alert'!AK95 &gt;= 7, "MED","LOW")))))</f>
        <v>LOW</v>
      </c>
      <c r="P97" s="25"/>
      <c r="Q97" s="26"/>
      <c r="R97" s="26"/>
      <c r="S97" s="21"/>
      <c r="T97" s="21"/>
      <c r="U97" s="21"/>
      <c r="V97" s="21"/>
      <c r="W97" s="21"/>
      <c r="X97" s="21"/>
      <c r="Y97" s="27"/>
      <c r="Z97" s="27"/>
      <c r="AA97" s="27"/>
      <c r="AB97" s="27"/>
      <c r="AC97" s="27"/>
      <c r="AD97" s="27"/>
      <c r="AE97" s="27"/>
      <c r="AF97" s="27"/>
      <c r="AJ97" s="21"/>
      <c r="AK97" s="21"/>
      <c r="AL97" s="21"/>
      <c r="AM97" s="21"/>
      <c r="AN97" s="21"/>
      <c r="AO97" s="21"/>
      <c r="AP97" s="21"/>
      <c r="AQ97" s="21"/>
      <c r="AR97" s="21"/>
      <c r="AS97" s="21"/>
      <c r="AT97" s="21"/>
      <c r="AU97" s="21"/>
      <c r="AV97" s="21"/>
      <c r="AW97" s="21"/>
      <c r="AX97" s="21"/>
    </row>
    <row r="98" spans="1:50" x14ac:dyDescent="0.2">
      <c r="A98" s="63">
        <v>57</v>
      </c>
      <c r="B98" s="20" t="str">
        <f>'Compound Alert'!B42</f>
        <v>China</v>
      </c>
      <c r="C98" s="20" t="str">
        <f>'Compound Alert'!C42</f>
        <v>CHN</v>
      </c>
      <c r="D98" s="20" t="str">
        <f>'Compound Alert'!D42</f>
        <v>EAS           East Asia &amp; Pacific</v>
      </c>
      <c r="E98" s="20" t="str">
        <f>'Compound Alert'!E42</f>
        <v>IBRD</v>
      </c>
      <c r="F98" s="217">
        <f ca="1">'Compound Alert'!F42</f>
        <v>37</v>
      </c>
      <c r="G98" s="22">
        <f ca="1">IF($B$8="Overall Alert",'Compound Alert'!G42,IF($B$8="Underlying Vulnerability",'Compound Alert'!J42,IF($B$8="Emerging Threat",'Compound Alert'!M42)))</f>
        <v>1.5</v>
      </c>
      <c r="H98" s="23">
        <f ca="1">IF($B$8="Overall Alert",'Compound Alert'!H42,IF($B$8="Underlying Vulnerability",'Compound Alert'!K42,IF($B$8="Emerging Threat",'Compound Alert'!N42)))</f>
        <v>1.5</v>
      </c>
      <c r="I98" s="50">
        <f ca="1">ROUNDDOWN(G98,0)</f>
        <v>1</v>
      </c>
      <c r="J98" s="25" t="str">
        <f ca="1">IF(
   $B$8="Overall Alert",IF(
      'Compound Alert'!R42 &gt;= 7, "HIGH",IF(
         'Compound Alert'!R42 &gt;= 5, "MED","LOW")), IF(
            $B$8="Underlying Vulnerability", IF(
               'Compound Alert'!Y42 &gt;= 10, "HIGH",IF(
                  'Compound Alert'!Y42 &gt;= 7, "MED","LOW")),IF(
                     $B$8="Emerging Threat", IF(
                        'Compound Alert'!AF42 &gt;= 10, "HIGH",IF(
                            'Compound Alert'!AF42 &gt;= 7, "MED","LOW")))))</f>
        <v>LOW</v>
      </c>
      <c r="K98" s="25" t="str">
        <f ca="1">IF(
   $B$8="Overall Alert",IF(
      'Compound Alert'!S42 &gt;= 7, "HIGH",IF(
         'Compound Alert'!S42 &gt;= 5, "MED","LOW")), IF(
            $B$8="Underlying Vulnerability", IF(
               'Compound Alert'!Z42 &gt;= 10, "HIGH",IF(
                  'Compound Alert'!Z42 &gt;= 7, "MED","LOW")),IF(
                     $B$8="Emerging Threat", IF(
                        'Compound Alert'!AG42 &gt;= 10, "HIGH",IF(
                            'Compound Alert'!AG42 &gt;= 7, "MED","LOW")))))</f>
        <v>LOW</v>
      </c>
      <c r="L98" s="25" t="str">
        <f ca="1">IF(
   $B$8="Overall Alert",IF(
      'Compound Alert'!T42 &gt;= 7, "HIGH",IF(
         'Compound Alert'!T42 &gt;= 5, "MED","LOW")), IF(
            $B$8="Underlying Vulnerability", IF(
               'Compound Alert'!AA42 &gt;= 10, "HIGH",IF(
                  'Compound Alert'!AA42 &gt;= 7, "MED","LOW")),IF(
                     $B$8="Emerging Threat", IF(
                        'Compound Alert'!AH42 &gt;= 10, "HIGH",IF(
                            'Compound Alert'!AH42 &gt;= 7, "MED","LOW")))))</f>
        <v>MED</v>
      </c>
      <c r="M98" s="25" t="str">
        <f ca="1">IF(
   $B$8="Overall Alert",IF(
      'Compound Alert'!U42 &gt;= 7, "HIGH",IF(
         'Compound Alert'!U42 &gt;= 5, "MED","LOW")), IF(
            $B$8="Underlying Vulnerability", IF(
               'Compound Alert'!AB42 &gt;= 10, "HIGH",IF(
                  'Compound Alert'!AB42 &gt;= 7, "MED","LOW")),IF(
                     $B$8="Emerging Threat", IF(
                        'Compound Alert'!AI42 &gt;= 10, "HIGH",IF(
                            'Compound Alert'!AI42 &gt;= 7, "MED","LOW")))))</f>
        <v>LOW</v>
      </c>
      <c r="N98" s="25" t="str">
        <f ca="1">IF(
   $B$8="Overall Alert",IF(
      'Compound Alert'!V42 &gt;= 7, "HIGH",IF(
         'Compound Alert'!V42 &gt;= 5, "MED","LOW")), IF(
            $B$8="Underlying Vulnerability", IF(
               'Compound Alert'!AC42 &gt;= 10, "HIGH",IF(
                  'Compound Alert'!AC42 &gt;= 7, "MED","LOW")),IF(
                     $B$8="Emerging Threat", IF(
                        'Compound Alert'!AJ42 &gt;= 10, "HIGH",IF(
                            'Compound Alert'!AJ42 &gt;= 7, "MED","LOW")))))</f>
        <v>HIGH</v>
      </c>
      <c r="O98" s="25" t="str">
        <f ca="1">IF(
   $B$8="Overall Alert",IF(
      'Compound Alert'!W42 &gt;= 7, "HIGH",IF(
         'Compound Alert'!W42 &gt;= 5, "MED","LOW")), IF(
            $B$8="Underlying Vulnerability", IF(
               'Compound Alert'!AD42 &gt;= 10, "HIGH",IF(
                  'Compound Alert'!AD42 &gt;= 7, "MED","LOW")),IF(
                     $B$8="Emerging Threat", IF(
                        'Compound Alert'!AK42 &gt;= 10, "HIGH",IF(
                            'Compound Alert'!AK42 &gt;= 7, "MED","LOW")))))</f>
        <v>LOW</v>
      </c>
      <c r="P98" s="25"/>
      <c r="Q98" s="26"/>
      <c r="R98" s="26"/>
      <c r="S98" s="21"/>
      <c r="T98" s="21"/>
      <c r="U98" s="21"/>
      <c r="V98" s="21"/>
      <c r="W98" s="21"/>
      <c r="X98" s="21"/>
      <c r="Y98" s="27"/>
      <c r="Z98" s="27"/>
      <c r="AA98" s="27"/>
      <c r="AB98" s="27"/>
      <c r="AC98" s="27"/>
      <c r="AD98" s="27"/>
      <c r="AE98" s="27"/>
      <c r="AF98" s="27"/>
      <c r="AJ98" s="21"/>
      <c r="AK98" s="21"/>
      <c r="AL98" s="21"/>
      <c r="AM98" s="21"/>
      <c r="AN98" s="21"/>
      <c r="AO98" s="21"/>
      <c r="AP98" s="21"/>
      <c r="AQ98" s="21"/>
      <c r="AR98" s="21"/>
      <c r="AS98" s="21"/>
      <c r="AT98" s="21"/>
      <c r="AU98" s="21"/>
      <c r="AV98" s="21"/>
      <c r="AW98" s="21"/>
      <c r="AX98" s="21"/>
    </row>
    <row r="99" spans="1:50" x14ac:dyDescent="0.2">
      <c r="A99" s="63">
        <v>58</v>
      </c>
      <c r="B99" s="20" t="str">
        <f>'Compound Alert'!B97</f>
        <v>Iran, Islamic Rep.</v>
      </c>
      <c r="C99" s="20" t="str">
        <f>'Compound Alert'!C97</f>
        <v>IRN</v>
      </c>
      <c r="D99" s="20" t="str">
        <f>'Compound Alert'!D97</f>
        <v>MEA           Middle East &amp; North Africa</v>
      </c>
      <c r="E99" s="20" t="str">
        <f>'Compound Alert'!E97</f>
        <v>IBRD</v>
      </c>
      <c r="F99" s="217">
        <f ca="1">'Compound Alert'!F97</f>
        <v>92</v>
      </c>
      <c r="G99" s="22">
        <f ca="1">IF($B$8="Overall Alert",'Compound Alert'!G97,IF($B$8="Underlying Vulnerability",'Compound Alert'!J97,IF($B$8="Emerging Threat",'Compound Alert'!M97)))</f>
        <v>1</v>
      </c>
      <c r="H99" s="23">
        <f ca="1">IF($B$8="Overall Alert",'Compound Alert'!H97,IF($B$8="Underlying Vulnerability",'Compound Alert'!K97,IF($B$8="Emerging Threat",'Compound Alert'!N97)))</f>
        <v>1</v>
      </c>
      <c r="I99" s="50">
        <f ca="1">ROUNDDOWN(G99,0)</f>
        <v>1</v>
      </c>
      <c r="J99" s="25" t="str">
        <f ca="1">IF(
   $B$8="Overall Alert",IF(
      'Compound Alert'!R97 &gt;= 7, "HIGH",IF(
         'Compound Alert'!R97 &gt;= 5, "MED","LOW")), IF(
            $B$8="Underlying Vulnerability", IF(
               'Compound Alert'!Y97 &gt;= 10, "HIGH",IF(
                  'Compound Alert'!Y97 &gt;= 7, "MED","LOW")),IF(
                     $B$8="Emerging Threat", IF(
                        'Compound Alert'!AF97 &gt;= 10, "HIGH",IF(
                            'Compound Alert'!AF97 &gt;= 7, "MED","LOW")))))</f>
        <v>LOW</v>
      </c>
      <c r="K99" s="25" t="str">
        <f ca="1">IF(
   $B$8="Overall Alert",IF(
      'Compound Alert'!S97 &gt;= 7, "HIGH",IF(
         'Compound Alert'!S97 &gt;= 5, "MED","LOW")), IF(
            $B$8="Underlying Vulnerability", IF(
               'Compound Alert'!Z97 &gt;= 10, "HIGH",IF(
                  'Compound Alert'!Z97 &gt;= 7, "MED","LOW")),IF(
                     $B$8="Emerging Threat", IF(
                        'Compound Alert'!AG97 &gt;= 10, "HIGH",IF(
                            'Compound Alert'!AG97 &gt;= 7, "MED","LOW")))))</f>
        <v>LOW</v>
      </c>
      <c r="L99" s="25" t="str">
        <f ca="1">IF(
   $B$8="Overall Alert",IF(
      'Compound Alert'!T97 &gt;= 7, "HIGH",IF(
         'Compound Alert'!T97 &gt;= 5, "MED","LOW")), IF(
            $B$8="Underlying Vulnerability", IF(
               'Compound Alert'!AA97 &gt;= 10, "HIGH",IF(
                  'Compound Alert'!AA97 &gt;= 7, "MED","LOW")),IF(
                     $B$8="Emerging Threat", IF(
                        'Compound Alert'!AH97 &gt;= 10, "HIGH",IF(
                            'Compound Alert'!AH97 &gt;= 7, "MED","LOW")))))</f>
        <v>HIGH</v>
      </c>
      <c r="M99" s="25" t="str">
        <f ca="1">IF(
   $B$8="Overall Alert",IF(
      'Compound Alert'!U97 &gt;= 7, "HIGH",IF(
         'Compound Alert'!U97 &gt;= 5, "MED","LOW")), IF(
            $B$8="Underlying Vulnerability", IF(
               'Compound Alert'!AB97 &gt;= 10, "HIGH",IF(
                  'Compound Alert'!AB97 &gt;= 7, "MED","LOW")),IF(
                     $B$8="Emerging Threat", IF(
                        'Compound Alert'!AI97 &gt;= 10, "HIGH",IF(
                            'Compound Alert'!AI97 &gt;= 7, "MED","LOW")))))</f>
        <v>LOW</v>
      </c>
      <c r="N99" s="25" t="str">
        <f ca="1">IF(
   $B$8="Overall Alert",IF(
      'Compound Alert'!V97 &gt;= 7, "HIGH",IF(
         'Compound Alert'!V97 &gt;= 5, "MED","LOW")), IF(
            $B$8="Underlying Vulnerability", IF(
               'Compound Alert'!AC97 &gt;= 10, "HIGH",IF(
                  'Compound Alert'!AC97 &gt;= 7, "MED","LOW")),IF(
                     $B$8="Emerging Threat", IF(
                        'Compound Alert'!AJ97 &gt;= 10, "HIGH",IF(
                            'Compound Alert'!AJ97 &gt;= 7, "MED","LOW")))))</f>
        <v>LOW</v>
      </c>
      <c r="O99" s="25" t="str">
        <f ca="1">IF(
   $B$8="Overall Alert",IF(
      'Compound Alert'!W97 &gt;= 7, "HIGH",IF(
         'Compound Alert'!W97 &gt;= 5, "MED","LOW")), IF(
            $B$8="Underlying Vulnerability", IF(
               'Compound Alert'!AD97 &gt;= 10, "HIGH",IF(
                  'Compound Alert'!AD97 &gt;= 7, "MED","LOW")),IF(
                     $B$8="Emerging Threat", IF(
                        'Compound Alert'!AK97 &gt;= 10, "HIGH",IF(
                            'Compound Alert'!AK97 &gt;= 7, "MED","LOW")))))</f>
        <v>LOW</v>
      </c>
      <c r="P99" s="25"/>
      <c r="Q99" s="26"/>
      <c r="R99" s="26"/>
      <c r="S99" s="21"/>
      <c r="T99" s="21"/>
      <c r="U99" s="21"/>
      <c r="V99" s="21"/>
      <c r="W99" s="21"/>
      <c r="X99" s="21"/>
      <c r="Y99" s="27"/>
      <c r="Z99" s="27"/>
      <c r="AA99" s="27"/>
      <c r="AB99" s="27"/>
      <c r="AC99" s="27"/>
      <c r="AD99" s="27"/>
      <c r="AE99" s="27"/>
      <c r="AF99" s="27"/>
      <c r="AJ99" s="21"/>
      <c r="AK99" s="21"/>
      <c r="AL99" s="21"/>
      <c r="AM99" s="21"/>
      <c r="AN99" s="21"/>
      <c r="AO99" s="21"/>
      <c r="AP99" s="21"/>
      <c r="AQ99" s="21"/>
      <c r="AR99" s="21"/>
      <c r="AS99" s="21"/>
      <c r="AT99" s="21"/>
      <c r="AU99" s="21"/>
      <c r="AV99" s="21"/>
      <c r="AW99" s="21"/>
      <c r="AX99" s="21"/>
    </row>
    <row r="100" spans="1:50" x14ac:dyDescent="0.2">
      <c r="A100" s="63">
        <v>59</v>
      </c>
      <c r="B100" s="20" t="str">
        <f>'Compound Alert'!B197</f>
        <v>Tajikistan</v>
      </c>
      <c r="C100" s="20" t="str">
        <f>'Compound Alert'!C197</f>
        <v>TJK</v>
      </c>
      <c r="D100" s="20" t="str">
        <f>'Compound Alert'!D197</f>
        <v>ECS           Europe &amp; Central Asia</v>
      </c>
      <c r="E100" s="20" t="str">
        <f>'Compound Alert'!E197</f>
        <v>IDA</v>
      </c>
      <c r="F100" s="217">
        <f>'Compound Alert'!F197</f>
        <v>0</v>
      </c>
      <c r="G100" s="22">
        <f ca="1">IF($B$8="Overall Alert",'Compound Alert'!G197,IF($B$8="Underlying Vulnerability",'Compound Alert'!J197,IF($B$8="Emerging Threat",'Compound Alert'!M197)))</f>
        <v>1</v>
      </c>
      <c r="H100" s="23">
        <f ca="1">IF($B$8="Overall Alert",'Compound Alert'!H197,IF($B$8="Underlying Vulnerability",'Compound Alert'!K197,IF($B$8="Emerging Threat",'Compound Alert'!N197)))</f>
        <v>1</v>
      </c>
      <c r="I100" s="50">
        <f ca="1">ROUNDDOWN(G100,0)</f>
        <v>1</v>
      </c>
      <c r="J100" s="25" t="str">
        <f ca="1">IF(
   $B$8="Overall Alert",IF(
      'Compound Alert'!R197 &gt;= 7, "HIGH",IF(
         'Compound Alert'!R197 &gt;= 5, "MED","LOW")), IF(
            $B$8="Underlying Vulnerability", IF(
               'Compound Alert'!Y197 &gt;= 10, "HIGH",IF(
                  'Compound Alert'!Y197 &gt;= 7, "MED","LOW")),IF(
                     $B$8="Emerging Threat", IF(
                        'Compound Alert'!AF197 &gt;= 10, "HIGH",IF(
                            'Compound Alert'!AF197 &gt;= 7, "MED","LOW")))))</f>
        <v>LOW</v>
      </c>
      <c r="K100" s="25" t="str">
        <f ca="1">IF(
   $B$8="Overall Alert",IF(
      'Compound Alert'!S197 &gt;= 7, "HIGH",IF(
         'Compound Alert'!S197 &gt;= 5, "MED","LOW")), IF(
            $B$8="Underlying Vulnerability", IF(
               'Compound Alert'!Z197 &gt;= 10, "HIGH",IF(
                  'Compound Alert'!Z197 &gt;= 7, "MED","LOW")),IF(
                     $B$8="Emerging Threat", IF(
                        'Compound Alert'!AG197 &gt;= 10, "HIGH",IF(
                            'Compound Alert'!AG197 &gt;= 7, "MED","LOW")))))</f>
        <v>LOW</v>
      </c>
      <c r="L100" s="25" t="str">
        <f ca="1">IF(
   $B$8="Overall Alert",IF(
      'Compound Alert'!T197 &gt;= 7, "HIGH",IF(
         'Compound Alert'!T197 &gt;= 5, "MED","LOW")), IF(
            $B$8="Underlying Vulnerability", IF(
               'Compound Alert'!AA197 &gt;= 10, "HIGH",IF(
                  'Compound Alert'!AA197 &gt;= 7, "MED","LOW")),IF(
                     $B$8="Emerging Threat", IF(
                        'Compound Alert'!AH197 &gt;= 10, "HIGH",IF(
                            'Compound Alert'!AH197 &gt;= 7, "MED","LOW")))))</f>
        <v>HIGH</v>
      </c>
      <c r="M100" s="25" t="str">
        <f ca="1">IF(
   $B$8="Overall Alert",IF(
      'Compound Alert'!U197 &gt;= 7, "HIGH",IF(
         'Compound Alert'!U197 &gt;= 5, "MED","LOW")), IF(
            $B$8="Underlying Vulnerability", IF(
               'Compound Alert'!AB197 &gt;= 10, "HIGH",IF(
                  'Compound Alert'!AB197 &gt;= 7, "MED","LOW")),IF(
                     $B$8="Emerging Threat", IF(
                        'Compound Alert'!AI197 &gt;= 10, "HIGH",IF(
                            'Compound Alert'!AI197 &gt;= 7, "MED","LOW")))))</f>
        <v>LOW</v>
      </c>
      <c r="N100" s="25" t="str">
        <f ca="1">IF(
   $B$8="Overall Alert",IF(
      'Compound Alert'!V197 &gt;= 7, "HIGH",IF(
         'Compound Alert'!V197 &gt;= 5, "MED","LOW")), IF(
            $B$8="Underlying Vulnerability", IF(
               'Compound Alert'!AC197 &gt;= 10, "HIGH",IF(
                  'Compound Alert'!AC197 &gt;= 7, "MED","LOW")),IF(
                     $B$8="Emerging Threat", IF(
                        'Compound Alert'!AJ197 &gt;= 10, "HIGH",IF(
                            'Compound Alert'!AJ197 &gt;= 7, "MED","LOW")))))</f>
        <v>LOW</v>
      </c>
      <c r="O100" s="25" t="str">
        <f ca="1">IF(
   $B$8="Overall Alert",IF(
      'Compound Alert'!W197 &gt;= 7, "HIGH",IF(
         'Compound Alert'!W197 &gt;= 5, "MED","LOW")), IF(
            $B$8="Underlying Vulnerability", IF(
               'Compound Alert'!AD197 &gt;= 10, "HIGH",IF(
                  'Compound Alert'!AD197 &gt;= 7, "MED","LOW")),IF(
                     $B$8="Emerging Threat", IF(
                        'Compound Alert'!AK197 &gt;= 10, "HIGH",IF(
                            'Compound Alert'!AK197 &gt;= 7, "MED","LOW")))))</f>
        <v>LOW</v>
      </c>
      <c r="P100" s="25"/>
      <c r="Q100" s="26"/>
      <c r="R100" s="26"/>
      <c r="S100" s="21"/>
      <c r="T100" s="21"/>
      <c r="U100" s="21"/>
      <c r="V100" s="21"/>
      <c r="W100" s="21"/>
      <c r="X100" s="21"/>
      <c r="Y100" s="27"/>
      <c r="Z100" s="27"/>
      <c r="AA100" s="27"/>
      <c r="AB100" s="27"/>
      <c r="AC100" s="27"/>
      <c r="AD100" s="27"/>
      <c r="AE100" s="27"/>
      <c r="AF100" s="27"/>
      <c r="AJ100" s="21"/>
      <c r="AK100" s="21"/>
      <c r="AL100" s="21"/>
      <c r="AM100" s="21"/>
      <c r="AN100" s="21"/>
      <c r="AO100" s="21"/>
      <c r="AP100" s="21"/>
      <c r="AQ100" s="21"/>
      <c r="AR100" s="21"/>
      <c r="AS100" s="21"/>
      <c r="AT100" s="21"/>
      <c r="AU100" s="21"/>
      <c r="AV100" s="21"/>
      <c r="AW100" s="21"/>
      <c r="AX100" s="21"/>
    </row>
    <row r="101" spans="1:50" x14ac:dyDescent="0.2">
      <c r="A101" s="63">
        <v>60</v>
      </c>
      <c r="B101" s="20" t="str">
        <f>'Compound Alert'!B211</f>
        <v>Uzbekistan</v>
      </c>
      <c r="C101" s="20" t="str">
        <f>'Compound Alert'!C211</f>
        <v>UZB</v>
      </c>
      <c r="D101" s="20" t="str">
        <f>'Compound Alert'!D211</f>
        <v>ECS           Europe &amp; Central Asia</v>
      </c>
      <c r="E101" s="20" t="str">
        <f>'Compound Alert'!E211</f>
        <v>Blend</v>
      </c>
      <c r="F101" s="217">
        <f>'Compound Alert'!F211</f>
        <v>0</v>
      </c>
      <c r="G101" s="22">
        <f ca="1">IF($B$8="Overall Alert",'Compound Alert'!G211,IF($B$8="Underlying Vulnerability",'Compound Alert'!J211,IF($B$8="Emerging Threat",'Compound Alert'!M211)))</f>
        <v>1</v>
      </c>
      <c r="H101" s="23">
        <f ca="1">IF($B$8="Overall Alert",'Compound Alert'!H211,IF($B$8="Underlying Vulnerability",'Compound Alert'!K211,IF($B$8="Emerging Threat",'Compound Alert'!N211)))</f>
        <v>1</v>
      </c>
      <c r="I101" s="50">
        <f ca="1">ROUNDDOWN(G101,0)</f>
        <v>1</v>
      </c>
      <c r="J101" s="25" t="str">
        <f ca="1">IF(
   $B$8="Overall Alert",IF(
      'Compound Alert'!R211 &gt;= 7, "HIGH",IF(
         'Compound Alert'!R211 &gt;= 5, "MED","LOW")), IF(
            $B$8="Underlying Vulnerability", IF(
               'Compound Alert'!Y211 &gt;= 10, "HIGH",IF(
                  'Compound Alert'!Y211 &gt;= 7, "MED","LOW")),IF(
                     $B$8="Emerging Threat", IF(
                        'Compound Alert'!AF211 &gt;= 10, "HIGH",IF(
                            'Compound Alert'!AF211 &gt;= 7, "MED","LOW")))))</f>
        <v>LOW</v>
      </c>
      <c r="K101" s="25" t="str">
        <f ca="1">IF(
   $B$8="Overall Alert",IF(
      'Compound Alert'!S211 &gt;= 7, "HIGH",IF(
         'Compound Alert'!S211 &gt;= 5, "MED","LOW")), IF(
            $B$8="Underlying Vulnerability", IF(
               'Compound Alert'!Z211 &gt;= 10, "HIGH",IF(
                  'Compound Alert'!Z211 &gt;= 7, "MED","LOW")),IF(
                     $B$8="Emerging Threat", IF(
                        'Compound Alert'!AG211 &gt;= 10, "HIGH",IF(
                            'Compound Alert'!AG211 &gt;= 7, "MED","LOW")))))</f>
        <v>LOW</v>
      </c>
      <c r="L101" s="25" t="str">
        <f ca="1">IF(
   $B$8="Overall Alert",IF(
      'Compound Alert'!T211 &gt;= 7, "HIGH",IF(
         'Compound Alert'!T211 &gt;= 5, "MED","LOW")), IF(
            $B$8="Underlying Vulnerability", IF(
               'Compound Alert'!AA211 &gt;= 10, "HIGH",IF(
                  'Compound Alert'!AA211 &gt;= 7, "MED","LOW")),IF(
                     $B$8="Emerging Threat", IF(
                        'Compound Alert'!AH211 &gt;= 10, "HIGH",IF(
                            'Compound Alert'!AH211 &gt;= 7, "MED","LOW")))))</f>
        <v>HIGH</v>
      </c>
      <c r="M101" s="25" t="str">
        <f ca="1">IF(
   $B$8="Overall Alert",IF(
      'Compound Alert'!U211 &gt;= 7, "HIGH",IF(
         'Compound Alert'!U211 &gt;= 5, "MED","LOW")), IF(
            $B$8="Underlying Vulnerability", IF(
               'Compound Alert'!AB211 &gt;= 10, "HIGH",IF(
                  'Compound Alert'!AB211 &gt;= 7, "MED","LOW")),IF(
                     $B$8="Emerging Threat", IF(
                        'Compound Alert'!AI211 &gt;= 10, "HIGH",IF(
                            'Compound Alert'!AI211 &gt;= 7, "MED","LOW")))))</f>
        <v>LOW</v>
      </c>
      <c r="N101" s="25" t="str">
        <f ca="1">IF(
   $B$8="Overall Alert",IF(
      'Compound Alert'!V211 &gt;= 7, "HIGH",IF(
         'Compound Alert'!V211 &gt;= 5, "MED","LOW")), IF(
            $B$8="Underlying Vulnerability", IF(
               'Compound Alert'!AC211 &gt;= 10, "HIGH",IF(
                  'Compound Alert'!AC211 &gt;= 7, "MED","LOW")),IF(
                     $B$8="Emerging Threat", IF(
                        'Compound Alert'!AJ211 &gt;= 10, "HIGH",IF(
                            'Compound Alert'!AJ211 &gt;= 7, "MED","LOW")))))</f>
        <v>LOW</v>
      </c>
      <c r="O101" s="25" t="str">
        <f ca="1">IF(
   $B$8="Overall Alert",IF(
      'Compound Alert'!W211 &gt;= 7, "HIGH",IF(
         'Compound Alert'!W211 &gt;= 5, "MED","LOW")), IF(
            $B$8="Underlying Vulnerability", IF(
               'Compound Alert'!AD211 &gt;= 10, "HIGH",IF(
                  'Compound Alert'!AD211 &gt;= 7, "MED","LOW")),IF(
                     $B$8="Emerging Threat", IF(
                        'Compound Alert'!AK211 &gt;= 10, "HIGH",IF(
                            'Compound Alert'!AK211 &gt;= 7, "MED","LOW")))))</f>
        <v>LOW</v>
      </c>
      <c r="P101" s="25"/>
      <c r="Q101" s="26"/>
      <c r="R101" s="26"/>
      <c r="S101" s="21"/>
      <c r="T101" s="21"/>
      <c r="U101" s="21"/>
      <c r="V101" s="21"/>
      <c r="W101" s="21"/>
      <c r="X101" s="21"/>
      <c r="Y101" s="27"/>
      <c r="Z101" s="27"/>
      <c r="AA101" s="27"/>
      <c r="AB101" s="27"/>
      <c r="AC101" s="27"/>
      <c r="AD101" s="27"/>
      <c r="AE101" s="27"/>
      <c r="AF101" s="27"/>
      <c r="AJ101" s="21"/>
      <c r="AK101" s="21"/>
      <c r="AL101" s="21"/>
      <c r="AM101" s="21"/>
      <c r="AN101" s="21"/>
      <c r="AO101" s="21"/>
      <c r="AP101" s="21"/>
      <c r="AQ101" s="21"/>
      <c r="AR101" s="21"/>
      <c r="AS101" s="21"/>
      <c r="AT101" s="21"/>
      <c r="AU101" s="21"/>
      <c r="AV101" s="21"/>
      <c r="AW101" s="21"/>
      <c r="AX101" s="21"/>
    </row>
    <row r="102" spans="1:50" x14ac:dyDescent="0.2">
      <c r="A102" s="63">
        <v>61</v>
      </c>
      <c r="B102" s="20" t="str">
        <f>'Compound Alert'!B129</f>
        <v>Madagascar</v>
      </c>
      <c r="C102" s="20" t="str">
        <f>'Compound Alert'!C129</f>
        <v>MDG</v>
      </c>
      <c r="D102" s="20" t="str">
        <f>'Compound Alert'!D129</f>
        <v>SSF           Sub-Saharan Africa</v>
      </c>
      <c r="E102" s="20" t="str">
        <f>'Compound Alert'!E129</f>
        <v>IDA</v>
      </c>
      <c r="F102" s="217">
        <f ca="1">'Compound Alert'!F129</f>
        <v>124</v>
      </c>
      <c r="G102" s="22">
        <f ca="1">IF($B$8="Overall Alert",'Compound Alert'!G129,IF($B$8="Underlying Vulnerability",'Compound Alert'!J129,IF($B$8="Emerging Threat",'Compound Alert'!M129)))</f>
        <v>1</v>
      </c>
      <c r="H102" s="23">
        <f ca="1">IF($B$8="Overall Alert",'Compound Alert'!H129,IF($B$8="Underlying Vulnerability",'Compound Alert'!K129,IF($B$8="Emerging Threat",'Compound Alert'!N129)))</f>
        <v>1</v>
      </c>
      <c r="I102" s="50">
        <f ca="1">ROUNDDOWN(G102,0)</f>
        <v>1</v>
      </c>
      <c r="J102" s="25" t="str">
        <f ca="1">IF(
   $B$8="Overall Alert",IF(
      'Compound Alert'!R129 &gt;= 7, "HIGH",IF(
         'Compound Alert'!R129 &gt;= 5, "MED","LOW")), IF(
            $B$8="Underlying Vulnerability", IF(
               'Compound Alert'!Y129 &gt;= 10, "HIGH",IF(
                  'Compound Alert'!Y129 &gt;= 7, "MED","LOW")),IF(
                     $B$8="Emerging Threat", IF(
                        'Compound Alert'!AF129 &gt;= 10, "HIGH",IF(
                            'Compound Alert'!AF129 &gt;= 7, "MED","LOW")))))</f>
        <v>LOW</v>
      </c>
      <c r="K102" s="25" t="str">
        <f ca="1">IF(
   $B$8="Overall Alert",IF(
      'Compound Alert'!S129 &gt;= 7, "HIGH",IF(
         'Compound Alert'!S129 &gt;= 5, "MED","LOW")), IF(
            $B$8="Underlying Vulnerability", IF(
               'Compound Alert'!Z129 &gt;= 10, "HIGH",IF(
                  'Compound Alert'!Z129 &gt;= 7, "MED","LOW")),IF(
                     $B$8="Emerging Threat", IF(
                        'Compound Alert'!AG129 &gt;= 10, "HIGH",IF(
                            'Compound Alert'!AG129 &gt;= 7, "MED","LOW")))))</f>
        <v>HIGH</v>
      </c>
      <c r="L102" s="25" t="str">
        <f ca="1">IF(
   $B$8="Overall Alert",IF(
      'Compound Alert'!T129 &gt;= 7, "HIGH",IF(
         'Compound Alert'!T129 &gt;= 5, "MED","LOW")), IF(
            $B$8="Underlying Vulnerability", IF(
               'Compound Alert'!AA129 &gt;= 10, "HIGH",IF(
                  'Compound Alert'!AA129 &gt;= 7, "MED","LOW")),IF(
                     $B$8="Emerging Threat", IF(
                        'Compound Alert'!AH129 &gt;= 10, "HIGH",IF(
                            'Compound Alert'!AH129 &gt;= 7, "MED","LOW")))))</f>
        <v>LOW</v>
      </c>
      <c r="M102" s="25" t="str">
        <f ca="1">IF(
   $B$8="Overall Alert",IF(
      'Compound Alert'!U129 &gt;= 7, "HIGH",IF(
         'Compound Alert'!U129 &gt;= 5, "MED","LOW")), IF(
            $B$8="Underlying Vulnerability", IF(
               'Compound Alert'!AB129 &gt;= 10, "HIGH",IF(
                  'Compound Alert'!AB129 &gt;= 7, "MED","LOW")),IF(
                     $B$8="Emerging Threat", IF(
                        'Compound Alert'!AI129 &gt;= 10, "HIGH",IF(
                            'Compound Alert'!AI129 &gt;= 7, "MED","LOW")))))</f>
        <v>LOW</v>
      </c>
      <c r="N102" s="25" t="str">
        <f ca="1">IF(
   $B$8="Overall Alert",IF(
      'Compound Alert'!V129 &gt;= 7, "HIGH",IF(
         'Compound Alert'!V129 &gt;= 5, "MED","LOW")), IF(
            $B$8="Underlying Vulnerability", IF(
               'Compound Alert'!AC129 &gt;= 10, "HIGH",IF(
                  'Compound Alert'!AC129 &gt;= 7, "MED","LOW")),IF(
                     $B$8="Emerging Threat", IF(
                        'Compound Alert'!AJ129 &gt;= 10, "HIGH",IF(
                            'Compound Alert'!AJ129 &gt;= 7, "MED","LOW")))))</f>
        <v>LOW</v>
      </c>
      <c r="O102" s="25" t="str">
        <f ca="1">IF(
   $B$8="Overall Alert",IF(
      'Compound Alert'!W129 &gt;= 7, "HIGH",IF(
         'Compound Alert'!W129 &gt;= 5, "MED","LOW")), IF(
            $B$8="Underlying Vulnerability", IF(
               'Compound Alert'!AD129 &gt;= 10, "HIGH",IF(
                  'Compound Alert'!AD129 &gt;= 7, "MED","LOW")),IF(
                     $B$8="Emerging Threat", IF(
                        'Compound Alert'!AK129 &gt;= 10, "HIGH",IF(
                            'Compound Alert'!AK129 &gt;= 7, "MED","LOW")))))</f>
        <v>LOW</v>
      </c>
      <c r="P102" s="25"/>
      <c r="Q102" s="26"/>
      <c r="R102" s="26"/>
      <c r="S102" s="21"/>
      <c r="T102" s="21"/>
      <c r="U102" s="21"/>
      <c r="V102" s="21"/>
      <c r="W102" s="21"/>
      <c r="X102" s="21"/>
      <c r="Y102" s="27"/>
      <c r="Z102" s="27"/>
      <c r="AA102" s="27"/>
      <c r="AB102" s="27"/>
      <c r="AC102" s="27"/>
      <c r="AD102" s="27"/>
      <c r="AE102" s="27"/>
      <c r="AF102" s="27"/>
      <c r="AJ102" s="21"/>
      <c r="AK102" s="21"/>
      <c r="AL102" s="21"/>
      <c r="AM102" s="21"/>
      <c r="AN102" s="21"/>
      <c r="AO102" s="21"/>
      <c r="AP102" s="21"/>
      <c r="AQ102" s="21"/>
      <c r="AR102" s="21"/>
      <c r="AS102" s="21"/>
      <c r="AT102" s="21"/>
      <c r="AU102" s="21"/>
      <c r="AV102" s="21"/>
      <c r="AW102" s="21"/>
      <c r="AX102" s="21"/>
    </row>
    <row r="103" spans="1:50" x14ac:dyDescent="0.2">
      <c r="A103" s="63">
        <v>62</v>
      </c>
      <c r="B103" s="20" t="str">
        <f>'Compound Alert'!B107</f>
        <v>Kyrgyz Republic</v>
      </c>
      <c r="C103" s="20" t="str">
        <f>'Compound Alert'!C107</f>
        <v>KGZ</v>
      </c>
      <c r="D103" s="20" t="str">
        <f>'Compound Alert'!D107</f>
        <v>ECS           Europe &amp; Central Asia</v>
      </c>
      <c r="E103" s="20" t="str">
        <f>'Compound Alert'!E107</f>
        <v>IDA</v>
      </c>
      <c r="F103" s="217">
        <f ca="1">'Compound Alert'!F107</f>
        <v>102</v>
      </c>
      <c r="G103" s="22">
        <f ca="1">IF($B$8="Overall Alert",'Compound Alert'!G107,IF($B$8="Underlying Vulnerability",'Compound Alert'!J107,IF($B$8="Emerging Threat",'Compound Alert'!M107)))</f>
        <v>1</v>
      </c>
      <c r="H103" s="23">
        <f ca="1">IF($B$8="Overall Alert",'Compound Alert'!H107,IF($B$8="Underlying Vulnerability",'Compound Alert'!K107,IF($B$8="Emerging Threat",'Compound Alert'!N107)))</f>
        <v>1</v>
      </c>
      <c r="I103" s="50">
        <f ca="1">ROUNDDOWN(G103,0)</f>
        <v>1</v>
      </c>
      <c r="J103" s="25" t="str">
        <f ca="1">IF(
   $B$8="Overall Alert",IF(
      'Compound Alert'!R107 &gt;= 7, "HIGH",IF(
         'Compound Alert'!R107 &gt;= 5, "MED","LOW")), IF(
            $B$8="Underlying Vulnerability", IF(
               'Compound Alert'!Y107 &gt;= 10, "HIGH",IF(
                  'Compound Alert'!Y107 &gt;= 7, "MED","LOW")),IF(
                     $B$8="Emerging Threat", IF(
                        'Compound Alert'!AF107 &gt;= 10, "HIGH",IF(
                            'Compound Alert'!AF107 &gt;= 7, "MED","LOW")))))</f>
        <v>LOW</v>
      </c>
      <c r="K103" s="25" t="str">
        <f ca="1">IF(
   $B$8="Overall Alert",IF(
      'Compound Alert'!S107 &gt;= 7, "HIGH",IF(
         'Compound Alert'!S107 &gt;= 5, "MED","LOW")), IF(
            $B$8="Underlying Vulnerability", IF(
               'Compound Alert'!Z107 &gt;= 10, "HIGH",IF(
                  'Compound Alert'!Z107 &gt;= 7, "MED","LOW")),IF(
                     $B$8="Emerging Threat", IF(
                        'Compound Alert'!AG107 &gt;= 10, "HIGH",IF(
                            'Compound Alert'!AG107 &gt;= 7, "MED","LOW")))))</f>
        <v>LOW</v>
      </c>
      <c r="L103" s="25" t="str">
        <f ca="1">IF(
   $B$8="Overall Alert",IF(
      'Compound Alert'!T107 &gt;= 7, "HIGH",IF(
         'Compound Alert'!T107 &gt;= 5, "MED","LOW")), IF(
            $B$8="Underlying Vulnerability", IF(
               'Compound Alert'!AA107 &gt;= 10, "HIGH",IF(
                  'Compound Alert'!AA107 &gt;= 7, "MED","LOW")),IF(
                     $B$8="Emerging Threat", IF(
                        'Compound Alert'!AH107 &gt;= 10, "HIGH",IF(
                            'Compound Alert'!AH107 &gt;= 7, "MED","LOW")))))</f>
        <v>HIGH</v>
      </c>
      <c r="M103" s="25" t="str">
        <f ca="1">IF(
   $B$8="Overall Alert",IF(
      'Compound Alert'!U107 &gt;= 7, "HIGH",IF(
         'Compound Alert'!U107 &gt;= 5, "MED","LOW")), IF(
            $B$8="Underlying Vulnerability", IF(
               'Compound Alert'!AB107 &gt;= 10, "HIGH",IF(
                  'Compound Alert'!AB107 &gt;= 7, "MED","LOW")),IF(
                     $B$8="Emerging Threat", IF(
                        'Compound Alert'!AI107 &gt;= 10, "HIGH",IF(
                            'Compound Alert'!AI107 &gt;= 7, "MED","LOW")))))</f>
        <v>LOW</v>
      </c>
      <c r="N103" s="25" t="str">
        <f ca="1">IF(
   $B$8="Overall Alert",IF(
      'Compound Alert'!V107 &gt;= 7, "HIGH",IF(
         'Compound Alert'!V107 &gt;= 5, "MED","LOW")), IF(
            $B$8="Underlying Vulnerability", IF(
               'Compound Alert'!AC107 &gt;= 10, "HIGH",IF(
                  'Compound Alert'!AC107 &gt;= 7, "MED","LOW")),IF(
                     $B$8="Emerging Threat", IF(
                        'Compound Alert'!AJ107 &gt;= 10, "HIGH",IF(
                            'Compound Alert'!AJ107 &gt;= 7, "MED","LOW")))))</f>
        <v>LOW</v>
      </c>
      <c r="O103" s="25" t="str">
        <f ca="1">IF(
   $B$8="Overall Alert",IF(
      'Compound Alert'!W107 &gt;= 7, "HIGH",IF(
         'Compound Alert'!W107 &gt;= 5, "MED","LOW")), IF(
            $B$8="Underlying Vulnerability", IF(
               'Compound Alert'!AD107 &gt;= 10, "HIGH",IF(
                  'Compound Alert'!AD107 &gt;= 7, "MED","LOW")),IF(
                     $B$8="Emerging Threat", IF(
                        'Compound Alert'!AK107 &gt;= 10, "HIGH",IF(
                            'Compound Alert'!AK107 &gt;= 7, "MED","LOW")))))</f>
        <v>LOW</v>
      </c>
      <c r="P103" s="25"/>
      <c r="Q103" s="26"/>
      <c r="R103" s="26"/>
      <c r="S103" s="21"/>
      <c r="T103" s="21"/>
      <c r="U103" s="21"/>
      <c r="V103" s="21"/>
      <c r="W103" s="21"/>
      <c r="X103" s="21"/>
      <c r="Y103" s="27"/>
      <c r="Z103" s="27"/>
      <c r="AA103" s="27"/>
      <c r="AB103" s="27"/>
      <c r="AC103" s="27"/>
      <c r="AD103" s="27"/>
      <c r="AE103" s="27"/>
      <c r="AF103" s="27"/>
      <c r="AJ103" s="21"/>
      <c r="AK103" s="21"/>
      <c r="AL103" s="21"/>
      <c r="AM103" s="21"/>
      <c r="AN103" s="21"/>
      <c r="AO103" s="21"/>
      <c r="AP103" s="21"/>
      <c r="AQ103" s="21"/>
      <c r="AR103" s="21"/>
      <c r="AS103" s="21"/>
      <c r="AT103" s="21"/>
      <c r="AU103" s="21"/>
      <c r="AV103" s="21"/>
      <c r="AW103" s="21"/>
      <c r="AX103" s="21"/>
    </row>
    <row r="104" spans="1:50" x14ac:dyDescent="0.2">
      <c r="A104" s="63">
        <v>63</v>
      </c>
      <c r="B104" s="20" t="str">
        <f>'Compound Alert'!B159</f>
        <v>Philippines</v>
      </c>
      <c r="C104" s="20" t="str">
        <f>'Compound Alert'!C159</f>
        <v>PHL</v>
      </c>
      <c r="D104" s="20" t="str">
        <f>'Compound Alert'!D159</f>
        <v>EAS           East Asia &amp; Pacific</v>
      </c>
      <c r="E104" s="20" t="str">
        <f>'Compound Alert'!E159</f>
        <v>IBRD</v>
      </c>
      <c r="F104" s="217">
        <f ca="1">'Compound Alert'!F159</f>
        <v>154</v>
      </c>
      <c r="G104" s="22">
        <f ca="1">IF($B$8="Overall Alert",'Compound Alert'!G159,IF($B$8="Underlying Vulnerability",'Compound Alert'!J159,IF($B$8="Emerging Threat",'Compound Alert'!M159)))</f>
        <v>1</v>
      </c>
      <c r="H104" s="23">
        <f ca="1">IF($B$8="Overall Alert",'Compound Alert'!H159,IF($B$8="Underlying Vulnerability",'Compound Alert'!K159,IF($B$8="Emerging Threat",'Compound Alert'!N159)))</f>
        <v>1</v>
      </c>
      <c r="I104" s="50">
        <f ca="1">ROUNDDOWN(G104,0)</f>
        <v>1</v>
      </c>
      <c r="J104" s="25" t="str">
        <f ca="1">IF(
   $B$8="Overall Alert",IF(
      'Compound Alert'!R159 &gt;= 7, "HIGH",IF(
         'Compound Alert'!R159 &gt;= 5, "MED","LOW")), IF(
            $B$8="Underlying Vulnerability", IF(
               'Compound Alert'!Y159 &gt;= 10, "HIGH",IF(
                  'Compound Alert'!Y159 &gt;= 7, "MED","LOW")),IF(
                     $B$8="Emerging Threat", IF(
                        'Compound Alert'!AF159 &gt;= 10, "HIGH",IF(
                            'Compound Alert'!AF159 &gt;= 7, "MED","LOW")))))</f>
        <v>LOW</v>
      </c>
      <c r="K104" s="25" t="str">
        <f ca="1">IF(
   $B$8="Overall Alert",IF(
      'Compound Alert'!S159 &gt;= 7, "HIGH",IF(
         'Compound Alert'!S159 &gt;= 5, "MED","LOW")), IF(
            $B$8="Underlying Vulnerability", IF(
               'Compound Alert'!Z159 &gt;= 10, "HIGH",IF(
                  'Compound Alert'!Z159 &gt;= 7, "MED","LOW")),IF(
                     $B$8="Emerging Threat", IF(
                        'Compound Alert'!AG159 &gt;= 10, "HIGH",IF(
                            'Compound Alert'!AG159 &gt;= 7, "MED","LOW")))))</f>
        <v>LOW</v>
      </c>
      <c r="L104" s="25" t="str">
        <f ca="1">IF(
   $B$8="Overall Alert",IF(
      'Compound Alert'!T159 &gt;= 7, "HIGH",IF(
         'Compound Alert'!T159 &gt;= 5, "MED","LOW")), IF(
            $B$8="Underlying Vulnerability", IF(
               'Compound Alert'!AA159 &gt;= 10, "HIGH",IF(
                  'Compound Alert'!AA159 &gt;= 7, "MED","LOW")),IF(
                     $B$8="Emerging Threat", IF(
                        'Compound Alert'!AH159 &gt;= 10, "HIGH",IF(
                            'Compound Alert'!AH159 &gt;= 7, "MED","LOW")))))</f>
        <v>LOW</v>
      </c>
      <c r="M104" s="25" t="str">
        <f ca="1">IF(
   $B$8="Overall Alert",IF(
      'Compound Alert'!U159 &gt;= 7, "HIGH",IF(
         'Compound Alert'!U159 &gt;= 5, "MED","LOW")), IF(
            $B$8="Underlying Vulnerability", IF(
               'Compound Alert'!AB159 &gt;= 10, "HIGH",IF(
                  'Compound Alert'!AB159 &gt;= 7, "MED","LOW")),IF(
                     $B$8="Emerging Threat", IF(
                        'Compound Alert'!AI159 &gt;= 10, "HIGH",IF(
                            'Compound Alert'!AI159 &gt;= 7, "MED","LOW")))))</f>
        <v>LOW</v>
      </c>
      <c r="N104" s="25" t="str">
        <f ca="1">IF(
   $B$8="Overall Alert",IF(
      'Compound Alert'!V159 &gt;= 7, "HIGH",IF(
         'Compound Alert'!V159 &gt;= 5, "MED","LOW")), IF(
            $B$8="Underlying Vulnerability", IF(
               'Compound Alert'!AC159 &gt;= 10, "HIGH",IF(
                  'Compound Alert'!AC159 &gt;= 7, "MED","LOW")),IF(
                     $B$8="Emerging Threat", IF(
                        'Compound Alert'!AJ159 &gt;= 10, "HIGH",IF(
                            'Compound Alert'!AJ159 &gt;= 7, "MED","LOW")))))</f>
        <v>HIGH</v>
      </c>
      <c r="O104" s="25" t="str">
        <f ca="1">IF(
   $B$8="Overall Alert",IF(
      'Compound Alert'!W159 &gt;= 7, "HIGH",IF(
         'Compound Alert'!W159 &gt;= 5, "MED","LOW")), IF(
            $B$8="Underlying Vulnerability", IF(
               'Compound Alert'!AD159 &gt;= 10, "HIGH",IF(
                  'Compound Alert'!AD159 &gt;= 7, "MED","LOW")),IF(
                     $B$8="Emerging Threat", IF(
                        'Compound Alert'!AK159 &gt;= 10, "HIGH",IF(
                            'Compound Alert'!AK159 &gt;= 7, "MED","LOW")))))</f>
        <v>LOW</v>
      </c>
      <c r="P104" s="25"/>
      <c r="Q104" s="26"/>
      <c r="R104" s="26"/>
      <c r="S104" s="21"/>
      <c r="T104" s="21"/>
      <c r="U104" s="21"/>
      <c r="V104" s="21"/>
      <c r="W104" s="21"/>
      <c r="X104" s="21"/>
      <c r="Y104" s="27"/>
      <c r="Z104" s="27"/>
      <c r="AA104" s="27"/>
      <c r="AB104" s="27"/>
      <c r="AC104" s="27"/>
      <c r="AD104" s="27"/>
      <c r="AE104" s="27"/>
      <c r="AF104" s="27"/>
      <c r="AJ104" s="21"/>
      <c r="AK104" s="21"/>
      <c r="AL104" s="21"/>
      <c r="AM104" s="21"/>
      <c r="AN104" s="21"/>
      <c r="AO104" s="21"/>
      <c r="AP104" s="21"/>
      <c r="AQ104" s="21"/>
      <c r="AR104" s="21"/>
      <c r="AS104" s="21"/>
      <c r="AT104" s="21"/>
      <c r="AU104" s="21"/>
      <c r="AV104" s="21"/>
      <c r="AW104" s="21"/>
      <c r="AX104" s="21"/>
    </row>
    <row r="105" spans="1:50" x14ac:dyDescent="0.2">
      <c r="A105" s="63">
        <v>64</v>
      </c>
      <c r="B105" s="20" t="str">
        <f>'Compound Alert'!B115</f>
        <v>Liberia</v>
      </c>
      <c r="C105" s="20" t="str">
        <f>'Compound Alert'!C115</f>
        <v>LBR</v>
      </c>
      <c r="D105" s="20" t="str">
        <f>'Compound Alert'!D115</f>
        <v>SSF           Sub-Saharan Africa</v>
      </c>
      <c r="E105" s="20" t="str">
        <f>'Compound Alert'!E115</f>
        <v>IDA</v>
      </c>
      <c r="F105" s="217">
        <f ca="1">'Compound Alert'!F115</f>
        <v>110</v>
      </c>
      <c r="G105" s="22">
        <f ca="1">IF($B$8="Overall Alert",'Compound Alert'!G115,IF($B$8="Underlying Vulnerability",'Compound Alert'!J115,IF($B$8="Emerging Threat",'Compound Alert'!M115)))</f>
        <v>1</v>
      </c>
      <c r="H105" s="23">
        <f ca="1">IF($B$8="Overall Alert",'Compound Alert'!H115,IF($B$8="Underlying Vulnerability",'Compound Alert'!K115,IF($B$8="Emerging Threat",'Compound Alert'!N115)))</f>
        <v>1</v>
      </c>
      <c r="I105" s="50">
        <f ca="1">ROUNDDOWN(G105,0)</f>
        <v>1</v>
      </c>
      <c r="J105" s="25" t="str">
        <f ca="1">IF(
   $B$8="Overall Alert",IF(
      'Compound Alert'!R115 &gt;= 7, "HIGH",IF(
         'Compound Alert'!R115 &gt;= 5, "MED","LOW")), IF(
            $B$8="Underlying Vulnerability", IF(
               'Compound Alert'!Y115 &gt;= 10, "HIGH",IF(
                  'Compound Alert'!Y115 &gt;= 7, "MED","LOW")),IF(
                     $B$8="Emerging Threat", IF(
                        'Compound Alert'!AF115 &gt;= 10, "HIGH",IF(
                            'Compound Alert'!AF115 &gt;= 7, "MED","LOW")))))</f>
        <v>LOW</v>
      </c>
      <c r="K105" s="25" t="str">
        <f ca="1">IF(
   $B$8="Overall Alert",IF(
      'Compound Alert'!S115 &gt;= 7, "HIGH",IF(
         'Compound Alert'!S115 &gt;= 5, "MED","LOW")), IF(
            $B$8="Underlying Vulnerability", IF(
               'Compound Alert'!Z115 &gt;= 10, "HIGH",IF(
                  'Compound Alert'!Z115 &gt;= 7, "MED","LOW")),IF(
                     $B$8="Emerging Threat", IF(
                        'Compound Alert'!AG115 &gt;= 10, "HIGH",IF(
                            'Compound Alert'!AG115 &gt;= 7, "MED","LOW")))))</f>
        <v>MED</v>
      </c>
      <c r="L105" s="25" t="str">
        <f ca="1">IF(
   $B$8="Overall Alert",IF(
      'Compound Alert'!T115 &gt;= 7, "HIGH",IF(
         'Compound Alert'!T115 &gt;= 5, "MED","LOW")), IF(
            $B$8="Underlying Vulnerability", IF(
               'Compound Alert'!AA115 &gt;= 10, "HIGH",IF(
                  'Compound Alert'!AA115 &gt;= 7, "MED","LOW")),IF(
                     $B$8="Emerging Threat", IF(
                        'Compound Alert'!AH115 &gt;= 10, "HIGH",IF(
                            'Compound Alert'!AH115 &gt;= 7, "MED","LOW")))))</f>
        <v>MED</v>
      </c>
      <c r="M105" s="25" t="str">
        <f ca="1">IF(
   $B$8="Overall Alert",IF(
      'Compound Alert'!U115 &gt;= 7, "HIGH",IF(
         'Compound Alert'!U115 &gt;= 5, "MED","LOW")), IF(
            $B$8="Underlying Vulnerability", IF(
               'Compound Alert'!AB115 &gt;= 10, "HIGH",IF(
                  'Compound Alert'!AB115 &gt;= 7, "MED","LOW")),IF(
                     $B$8="Emerging Threat", IF(
                        'Compound Alert'!AI115 &gt;= 10, "HIGH",IF(
                            'Compound Alert'!AI115 &gt;= 7, "MED","LOW")))))</f>
        <v>LOW</v>
      </c>
      <c r="N105" s="25" t="str">
        <f ca="1">IF(
   $B$8="Overall Alert",IF(
      'Compound Alert'!V115 &gt;= 7, "HIGH",IF(
         'Compound Alert'!V115 &gt;= 5, "MED","LOW")), IF(
            $B$8="Underlying Vulnerability", IF(
               'Compound Alert'!AC115 &gt;= 10, "HIGH",IF(
                  'Compound Alert'!AC115 &gt;= 7, "MED","LOW")),IF(
                     $B$8="Emerging Threat", IF(
                        'Compound Alert'!AJ115 &gt;= 10, "HIGH",IF(
                            'Compound Alert'!AJ115 &gt;= 7, "MED","LOW")))))</f>
        <v>LOW</v>
      </c>
      <c r="O105" s="25" t="str">
        <f ca="1">IF(
   $B$8="Overall Alert",IF(
      'Compound Alert'!W115 &gt;= 7, "HIGH",IF(
         'Compound Alert'!W115 &gt;= 5, "MED","LOW")), IF(
            $B$8="Underlying Vulnerability", IF(
               'Compound Alert'!AD115 &gt;= 10, "HIGH",IF(
                  'Compound Alert'!AD115 &gt;= 7, "MED","LOW")),IF(
                     $B$8="Emerging Threat", IF(
                        'Compound Alert'!AK115 &gt;= 10, "HIGH",IF(
                            'Compound Alert'!AK115 &gt;= 7, "MED","LOW")))))</f>
        <v>LOW</v>
      </c>
      <c r="P105" s="25"/>
      <c r="Q105" s="26"/>
      <c r="R105" s="26"/>
      <c r="S105" s="21"/>
      <c r="T105" s="21"/>
      <c r="U105" s="21"/>
      <c r="V105" s="21"/>
      <c r="W105" s="21"/>
      <c r="X105" s="21"/>
      <c r="Y105" s="27"/>
      <c r="Z105" s="27"/>
      <c r="AA105" s="27"/>
      <c r="AB105" s="27"/>
      <c r="AC105" s="27"/>
      <c r="AD105" s="27"/>
      <c r="AE105" s="27"/>
      <c r="AF105" s="27"/>
      <c r="AJ105" s="21"/>
      <c r="AK105" s="21"/>
      <c r="AL105" s="21"/>
      <c r="AM105" s="21"/>
      <c r="AN105" s="21"/>
      <c r="AO105" s="21"/>
      <c r="AP105" s="21"/>
      <c r="AQ105" s="21"/>
      <c r="AR105" s="21"/>
      <c r="AS105" s="21"/>
      <c r="AT105" s="21"/>
      <c r="AU105" s="21"/>
      <c r="AV105" s="21"/>
      <c r="AW105" s="21"/>
      <c r="AX105" s="21"/>
    </row>
    <row r="106" spans="1:50" x14ac:dyDescent="0.2">
      <c r="A106" s="63">
        <v>65</v>
      </c>
      <c r="B106" s="20" t="str">
        <f>'Compound Alert'!B116</f>
        <v>Libya</v>
      </c>
      <c r="C106" s="20" t="str">
        <f>'Compound Alert'!C116</f>
        <v>LBY</v>
      </c>
      <c r="D106" s="20" t="str">
        <f>'Compound Alert'!D116</f>
        <v>MEA           Middle East &amp; North Africa</v>
      </c>
      <c r="E106" s="20" t="str">
        <f>'Compound Alert'!E116</f>
        <v>IBRD</v>
      </c>
      <c r="F106" s="217">
        <f ca="1">'Compound Alert'!F116</f>
        <v>111</v>
      </c>
      <c r="G106" s="22">
        <f ca="1">IF($B$8="Overall Alert",'Compound Alert'!G116,IF($B$8="Underlying Vulnerability",'Compound Alert'!J116,IF($B$8="Emerging Threat",'Compound Alert'!M116)))</f>
        <v>1</v>
      </c>
      <c r="H106" s="23">
        <f ca="1">IF($B$8="Overall Alert",'Compound Alert'!H116,IF($B$8="Underlying Vulnerability",'Compound Alert'!K116,IF($B$8="Emerging Threat",'Compound Alert'!N116)))</f>
        <v>1</v>
      </c>
      <c r="I106" s="50">
        <f ca="1">ROUNDDOWN(G106,0)</f>
        <v>1</v>
      </c>
      <c r="J106" s="25" t="str">
        <f ca="1">IF(
   $B$8="Overall Alert",IF(
      'Compound Alert'!R116 &gt;= 7, "HIGH",IF(
         'Compound Alert'!R116 &gt;= 5, "MED","LOW")), IF(
            $B$8="Underlying Vulnerability", IF(
               'Compound Alert'!Y116 &gt;= 10, "HIGH",IF(
                  'Compound Alert'!Y116 &gt;= 7, "MED","LOW")),IF(
                     $B$8="Emerging Threat", IF(
                        'Compound Alert'!AF116 &gt;= 10, "HIGH",IF(
                            'Compound Alert'!AF116 &gt;= 7, "MED","LOW")))))</f>
        <v>LOW</v>
      </c>
      <c r="K106" s="25" t="str">
        <f ca="1">IF(
   $B$8="Overall Alert",IF(
      'Compound Alert'!S116 &gt;= 7, "HIGH",IF(
         'Compound Alert'!S116 &gt;= 5, "MED","LOW")), IF(
            $B$8="Underlying Vulnerability", IF(
               'Compound Alert'!Z116 &gt;= 10, "HIGH",IF(
                  'Compound Alert'!Z116 &gt;= 7, "MED","LOW")),IF(
                     $B$8="Emerging Threat", IF(
                        'Compound Alert'!AG116 &gt;= 10, "HIGH",IF(
                            'Compound Alert'!AG116 &gt;= 7, "MED","LOW")))))</f>
        <v>LOW</v>
      </c>
      <c r="L106" s="25" t="str">
        <f ca="1">IF(
   $B$8="Overall Alert",IF(
      'Compound Alert'!T116 &gt;= 7, "HIGH",IF(
         'Compound Alert'!T116 &gt;= 5, "MED","LOW")), IF(
            $B$8="Underlying Vulnerability", IF(
               'Compound Alert'!AA116 &gt;= 10, "HIGH",IF(
                  'Compound Alert'!AA116 &gt;= 7, "MED","LOW")),IF(
                     $B$8="Emerging Threat", IF(
                        'Compound Alert'!AH116 &gt;= 10, "HIGH",IF(
                            'Compound Alert'!AH116 &gt;= 7, "MED","LOW")))))</f>
        <v>LOW</v>
      </c>
      <c r="M106" s="25" t="str">
        <f ca="1">IF(
   $B$8="Overall Alert",IF(
      'Compound Alert'!U116 &gt;= 7, "HIGH",IF(
         'Compound Alert'!U116 &gt;= 5, "MED","LOW")), IF(
            $B$8="Underlying Vulnerability", IF(
               'Compound Alert'!AB116 &gt;= 10, "HIGH",IF(
                  'Compound Alert'!AB116 &gt;= 7, "MED","LOW")),IF(
                     $B$8="Emerging Threat", IF(
                        'Compound Alert'!AI116 &gt;= 10, "HIGH",IF(
                            'Compound Alert'!AI116 &gt;= 7, "MED","LOW")))))</f>
        <v>LOW</v>
      </c>
      <c r="N106" s="25" t="str">
        <f ca="1">IF(
   $B$8="Overall Alert",IF(
      'Compound Alert'!V116 &gt;= 7, "HIGH",IF(
         'Compound Alert'!V116 &gt;= 5, "MED","LOW")), IF(
            $B$8="Underlying Vulnerability", IF(
               'Compound Alert'!AC116 &gt;= 10, "HIGH",IF(
                  'Compound Alert'!AC116 &gt;= 7, "MED","LOW")),IF(
                     $B$8="Emerging Threat", IF(
                        'Compound Alert'!AJ116 &gt;= 10, "HIGH",IF(
                            'Compound Alert'!AJ116 &gt;= 7, "MED","LOW")))))</f>
        <v>LOW</v>
      </c>
      <c r="O106" s="25" t="str">
        <f ca="1">IF(
   $B$8="Overall Alert",IF(
      'Compound Alert'!W116 &gt;= 7, "HIGH",IF(
         'Compound Alert'!W116 &gt;= 5, "MED","LOW")), IF(
            $B$8="Underlying Vulnerability", IF(
               'Compound Alert'!AD116 &gt;= 10, "HIGH",IF(
                  'Compound Alert'!AD116 &gt;= 7, "MED","LOW")),IF(
                     $B$8="Emerging Threat", IF(
                        'Compound Alert'!AK116 &gt;= 10, "HIGH",IF(
                            'Compound Alert'!AK116 &gt;= 7, "MED","LOW")))))</f>
        <v>HIGH</v>
      </c>
      <c r="P106" s="25"/>
      <c r="Q106" s="26"/>
      <c r="R106" s="26"/>
      <c r="S106" s="21"/>
      <c r="T106" s="21"/>
      <c r="U106" s="21"/>
      <c r="V106" s="21"/>
      <c r="W106" s="21"/>
      <c r="X106" s="21"/>
      <c r="Y106" s="27"/>
      <c r="Z106" s="27"/>
      <c r="AA106" s="27"/>
      <c r="AB106" s="27"/>
      <c r="AC106" s="27"/>
      <c r="AD106" s="27"/>
      <c r="AE106" s="27"/>
      <c r="AF106" s="27"/>
      <c r="AJ106" s="21"/>
      <c r="AK106" s="21"/>
      <c r="AL106" s="21"/>
      <c r="AM106" s="21"/>
      <c r="AN106" s="21"/>
      <c r="AO106" s="21"/>
      <c r="AP106" s="21"/>
      <c r="AQ106" s="21"/>
      <c r="AR106" s="21"/>
      <c r="AS106" s="21"/>
      <c r="AT106" s="21"/>
      <c r="AU106" s="21"/>
      <c r="AV106" s="21"/>
      <c r="AW106" s="21"/>
      <c r="AX106" s="21"/>
    </row>
    <row r="107" spans="1:50" x14ac:dyDescent="0.2">
      <c r="A107" s="63">
        <v>66</v>
      </c>
      <c r="B107" s="20" t="str">
        <f>'Compound Alert'!B113</f>
        <v>Lao PDR</v>
      </c>
      <c r="C107" s="20" t="str">
        <f>'Compound Alert'!C113</f>
        <v>LAO</v>
      </c>
      <c r="D107" s="20" t="str">
        <f>'Compound Alert'!D113</f>
        <v>EAS           East Asia &amp; Pacific</v>
      </c>
      <c r="E107" s="20" t="str">
        <f>'Compound Alert'!E113</f>
        <v>IDA</v>
      </c>
      <c r="F107" s="217">
        <f ca="1">'Compound Alert'!F113</f>
        <v>108</v>
      </c>
      <c r="G107" s="22">
        <f ca="1">IF($B$8="Overall Alert",'Compound Alert'!G113,IF($B$8="Underlying Vulnerability",'Compound Alert'!J113,IF($B$8="Emerging Threat",'Compound Alert'!M113)))</f>
        <v>1</v>
      </c>
      <c r="H107" s="23">
        <f ca="1">IF($B$8="Overall Alert",'Compound Alert'!H113,IF($B$8="Underlying Vulnerability",'Compound Alert'!K113,IF($B$8="Emerging Threat",'Compound Alert'!N113)))</f>
        <v>1</v>
      </c>
      <c r="I107" s="50">
        <f ca="1">ROUNDDOWN(G107,0)</f>
        <v>1</v>
      </c>
      <c r="J107" s="25" t="str">
        <f ca="1">IF(
   $B$8="Overall Alert",IF(
      'Compound Alert'!R113 &gt;= 7, "HIGH",IF(
         'Compound Alert'!R113 &gt;= 5, "MED","LOW")), IF(
            $B$8="Underlying Vulnerability", IF(
               'Compound Alert'!Y113 &gt;= 10, "HIGH",IF(
                  'Compound Alert'!Y113 &gt;= 7, "MED","LOW")),IF(
                     $B$8="Emerging Threat", IF(
                        'Compound Alert'!AF113 &gt;= 10, "HIGH",IF(
                            'Compound Alert'!AF113 &gt;= 7, "MED","LOW")))))</f>
        <v>LOW</v>
      </c>
      <c r="K107" s="25" t="str">
        <f ca="1">IF(
   $B$8="Overall Alert",IF(
      'Compound Alert'!S113 &gt;= 7, "HIGH",IF(
         'Compound Alert'!S113 &gt;= 5, "MED","LOW")), IF(
            $B$8="Underlying Vulnerability", IF(
               'Compound Alert'!Z113 &gt;= 10, "HIGH",IF(
                  'Compound Alert'!Z113 &gt;= 7, "MED","LOW")),IF(
                     $B$8="Emerging Threat", IF(
                        'Compound Alert'!AG113 &gt;= 10, "HIGH",IF(
                            'Compound Alert'!AG113 &gt;= 7, "MED","LOW")))))</f>
        <v>MED</v>
      </c>
      <c r="L107" s="25" t="str">
        <f ca="1">IF(
   $B$8="Overall Alert",IF(
      'Compound Alert'!T113 &gt;= 7, "HIGH",IF(
         'Compound Alert'!T113 &gt;= 5, "MED","LOW")), IF(
            $B$8="Underlying Vulnerability", IF(
               'Compound Alert'!AA113 &gt;= 10, "HIGH",IF(
                  'Compound Alert'!AA113 &gt;= 7, "MED","LOW")),IF(
                     $B$8="Emerging Threat", IF(
                        'Compound Alert'!AH113 &gt;= 10, "HIGH",IF(
                            'Compound Alert'!AH113 &gt;= 7, "MED","LOW")))))</f>
        <v>LOW</v>
      </c>
      <c r="M107" s="25" t="str">
        <f ca="1">IF(
   $B$8="Overall Alert",IF(
      'Compound Alert'!U113 &gt;= 7, "HIGH",IF(
         'Compound Alert'!U113 &gt;= 5, "MED","LOW")), IF(
            $B$8="Underlying Vulnerability", IF(
               'Compound Alert'!AB113 &gt;= 10, "HIGH",IF(
                  'Compound Alert'!AB113 &gt;= 7, "MED","LOW")),IF(
                     $B$8="Emerging Threat", IF(
                        'Compound Alert'!AI113 &gt;= 10, "HIGH",IF(
                            'Compound Alert'!AI113 &gt;= 7, "MED","LOW")))))</f>
        <v>LOW</v>
      </c>
      <c r="N107" s="25" t="str">
        <f ca="1">IF(
   $B$8="Overall Alert",IF(
      'Compound Alert'!V113 &gt;= 7, "HIGH",IF(
         'Compound Alert'!V113 &gt;= 5, "MED","LOW")), IF(
            $B$8="Underlying Vulnerability", IF(
               'Compound Alert'!AC113 &gt;= 10, "HIGH",IF(
                  'Compound Alert'!AC113 &gt;= 7, "MED","LOW")),IF(
                     $B$8="Emerging Threat", IF(
                        'Compound Alert'!AJ113 &gt;= 10, "HIGH",IF(
                            'Compound Alert'!AJ113 &gt;= 7, "MED","LOW")))))</f>
        <v>MED</v>
      </c>
      <c r="O107" s="25" t="str">
        <f ca="1">IF(
   $B$8="Overall Alert",IF(
      'Compound Alert'!W113 &gt;= 7, "HIGH",IF(
         'Compound Alert'!W113 &gt;= 5, "MED","LOW")), IF(
            $B$8="Underlying Vulnerability", IF(
               'Compound Alert'!AD113 &gt;= 10, "HIGH",IF(
                  'Compound Alert'!AD113 &gt;= 7, "MED","LOW")),IF(
                     $B$8="Emerging Threat", IF(
                        'Compound Alert'!AK113 &gt;= 10, "HIGH",IF(
                            'Compound Alert'!AK113 &gt;= 7, "MED","LOW")))))</f>
        <v>LOW</v>
      </c>
      <c r="P107" s="25"/>
      <c r="Q107" s="26"/>
      <c r="R107" s="26"/>
      <c r="S107" s="21"/>
      <c r="T107" s="21"/>
      <c r="U107" s="21"/>
      <c r="V107" s="21"/>
      <c r="W107" s="21"/>
      <c r="X107" s="21"/>
      <c r="Y107" s="27"/>
      <c r="Z107" s="27"/>
      <c r="AA107" s="27"/>
      <c r="AB107" s="27"/>
      <c r="AC107" s="27"/>
      <c r="AD107" s="27"/>
      <c r="AE107" s="27"/>
      <c r="AF107" s="27"/>
      <c r="AJ107" s="21"/>
      <c r="AK107" s="21"/>
      <c r="AL107" s="21"/>
      <c r="AM107" s="21"/>
      <c r="AN107" s="21"/>
      <c r="AO107" s="21"/>
      <c r="AP107" s="21"/>
      <c r="AQ107" s="21"/>
      <c r="AR107" s="21"/>
      <c r="AS107" s="21"/>
      <c r="AT107" s="21"/>
      <c r="AU107" s="21"/>
      <c r="AV107" s="21"/>
      <c r="AW107" s="21"/>
      <c r="AX107" s="21"/>
    </row>
    <row r="108" spans="1:50" x14ac:dyDescent="0.2">
      <c r="A108" s="63">
        <v>67</v>
      </c>
      <c r="B108" s="20" t="str">
        <f>'Compound Alert'!B12</f>
        <v>Argentina</v>
      </c>
      <c r="C108" s="20" t="str">
        <f>'Compound Alert'!C12</f>
        <v>ARG</v>
      </c>
      <c r="D108" s="20" t="str">
        <f>'Compound Alert'!D12</f>
        <v>LCN           Latin America &amp; Caribbean</v>
      </c>
      <c r="E108" s="20" t="str">
        <f>'Compound Alert'!E12</f>
        <v>IBRD</v>
      </c>
      <c r="F108" s="217">
        <f ca="1">'Compound Alert'!F12</f>
        <v>7</v>
      </c>
      <c r="G108" s="22">
        <f ca="1">IF($B$8="Overall Alert",'Compound Alert'!G12,IF($B$8="Underlying Vulnerability",'Compound Alert'!J12,IF($B$8="Emerging Threat",'Compound Alert'!M12)))</f>
        <v>1</v>
      </c>
      <c r="H108" s="23">
        <f ca="1">IF($B$8="Overall Alert",'Compound Alert'!H12,IF($B$8="Underlying Vulnerability",'Compound Alert'!K12,IF($B$8="Emerging Threat",'Compound Alert'!N12)))</f>
        <v>1</v>
      </c>
      <c r="I108" s="50">
        <f ca="1">ROUNDDOWN(G108,0)</f>
        <v>1</v>
      </c>
      <c r="J108" s="25" t="str">
        <f ca="1">IF(
   $B$8="Overall Alert",IF(
      'Compound Alert'!R12 &gt;= 7, "HIGH",IF(
         'Compound Alert'!R12 &gt;= 5, "MED","LOW")), IF(
            $B$8="Underlying Vulnerability", IF(
               'Compound Alert'!Y12 &gt;= 10, "HIGH",IF(
                  'Compound Alert'!Y12 &gt;= 7, "MED","LOW")),IF(
                     $B$8="Emerging Threat", IF(
                        'Compound Alert'!AF12 &gt;= 10, "HIGH",IF(
                            'Compound Alert'!AF12 &gt;= 7, "MED","LOW")))))</f>
        <v>LOW</v>
      </c>
      <c r="K108" s="25" t="str">
        <f ca="1">IF(
   $B$8="Overall Alert",IF(
      'Compound Alert'!S12 &gt;= 7, "HIGH",IF(
         'Compound Alert'!S12 &gt;= 5, "MED","LOW")), IF(
            $B$8="Underlying Vulnerability", IF(
               'Compound Alert'!Z12 &gt;= 10, "HIGH",IF(
                  'Compound Alert'!Z12 &gt;= 7, "MED","LOW")),IF(
                     $B$8="Emerging Threat", IF(
                        'Compound Alert'!AG12 &gt;= 10, "HIGH",IF(
                            'Compound Alert'!AG12 &gt;= 7, "MED","LOW")))))</f>
        <v>LOW</v>
      </c>
      <c r="L108" s="25" t="str">
        <f ca="1">IF(
   $B$8="Overall Alert",IF(
      'Compound Alert'!T12 &gt;= 7, "HIGH",IF(
         'Compound Alert'!T12 &gt;= 5, "MED","LOW")), IF(
            $B$8="Underlying Vulnerability", IF(
               'Compound Alert'!AA12 &gt;= 10, "HIGH",IF(
                  'Compound Alert'!AA12 &gt;= 7, "MED","LOW")),IF(
                     $B$8="Emerging Threat", IF(
                        'Compound Alert'!AH12 &gt;= 10, "HIGH",IF(
                            'Compound Alert'!AH12 &gt;= 7, "MED","LOW")))))</f>
        <v>LOW</v>
      </c>
      <c r="M108" s="25" t="str">
        <f ca="1">IF(
   $B$8="Overall Alert",IF(
      'Compound Alert'!U12 &gt;= 7, "HIGH",IF(
         'Compound Alert'!U12 &gt;= 5, "MED","LOW")), IF(
            $B$8="Underlying Vulnerability", IF(
               'Compound Alert'!AB12 &gt;= 10, "HIGH",IF(
                  'Compound Alert'!AB12 &gt;= 7, "MED","LOW")),IF(
                     $B$8="Emerging Threat", IF(
                        'Compound Alert'!AI12 &gt;= 10, "HIGH",IF(
                            'Compound Alert'!AI12 &gt;= 7, "MED","LOW")))))</f>
        <v>LOW</v>
      </c>
      <c r="N108" s="25" t="str">
        <f ca="1">IF(
   $B$8="Overall Alert",IF(
      'Compound Alert'!V12 &gt;= 7, "HIGH",IF(
         'Compound Alert'!V12 &gt;= 5, "MED","LOW")), IF(
            $B$8="Underlying Vulnerability", IF(
               'Compound Alert'!AC12 &gt;= 10, "HIGH",IF(
                  'Compound Alert'!AC12 &gt;= 7, "MED","LOW")),IF(
                     $B$8="Emerging Threat", IF(
                        'Compound Alert'!AJ12 &gt;= 10, "HIGH",IF(
                            'Compound Alert'!AJ12 &gt;= 7, "MED","LOW")))))</f>
        <v>HIGH</v>
      </c>
      <c r="O108" s="25" t="str">
        <f ca="1">IF(
   $B$8="Overall Alert",IF(
      'Compound Alert'!W12 &gt;= 7, "HIGH",IF(
         'Compound Alert'!W12 &gt;= 5, "MED","LOW")), IF(
            $B$8="Underlying Vulnerability", IF(
               'Compound Alert'!AD12 &gt;= 10, "HIGH",IF(
                  'Compound Alert'!AD12 &gt;= 7, "MED","LOW")),IF(
                     $B$8="Emerging Threat", IF(
                        'Compound Alert'!AK12 &gt;= 10, "HIGH",IF(
                            'Compound Alert'!AK12 &gt;= 7, "MED","LOW")))))</f>
        <v>LOW</v>
      </c>
      <c r="P108" s="25"/>
      <c r="Q108" s="26"/>
      <c r="R108" s="26"/>
      <c r="S108" s="21"/>
      <c r="T108" s="21"/>
      <c r="U108" s="21"/>
      <c r="V108" s="21"/>
      <c r="W108" s="21"/>
      <c r="X108" s="21"/>
      <c r="Y108" s="27"/>
      <c r="Z108" s="27"/>
      <c r="AA108" s="27"/>
      <c r="AB108" s="27"/>
      <c r="AC108" s="27"/>
      <c r="AD108" s="27"/>
      <c r="AE108" s="27"/>
      <c r="AF108" s="27"/>
      <c r="AJ108" s="21"/>
      <c r="AK108" s="21"/>
      <c r="AL108" s="21"/>
      <c r="AM108" s="21"/>
      <c r="AN108" s="21"/>
      <c r="AO108" s="21"/>
      <c r="AP108" s="21"/>
      <c r="AQ108" s="21"/>
      <c r="AR108" s="21"/>
      <c r="AS108" s="21"/>
      <c r="AT108" s="21"/>
      <c r="AU108" s="21"/>
      <c r="AV108" s="21"/>
      <c r="AW108" s="21"/>
      <c r="AX108" s="21"/>
    </row>
    <row r="109" spans="1:50" x14ac:dyDescent="0.2">
      <c r="A109" s="63">
        <v>68</v>
      </c>
      <c r="B109" s="20" t="str">
        <f>'Compound Alert'!B32</f>
        <v>Brazil</v>
      </c>
      <c r="C109" s="20" t="str">
        <f>'Compound Alert'!C32</f>
        <v>BRA</v>
      </c>
      <c r="D109" s="20" t="str">
        <f>'Compound Alert'!D32</f>
        <v>LCN           Latin America &amp; Caribbean</v>
      </c>
      <c r="E109" s="20" t="str">
        <f>'Compound Alert'!E32</f>
        <v>IBRD</v>
      </c>
      <c r="F109" s="217">
        <f ca="1">'Compound Alert'!F32</f>
        <v>27</v>
      </c>
      <c r="G109" s="22">
        <f ca="1">IF($B$8="Overall Alert",'Compound Alert'!G32,IF($B$8="Underlying Vulnerability",'Compound Alert'!J32,IF($B$8="Emerging Threat",'Compound Alert'!M32)))</f>
        <v>1</v>
      </c>
      <c r="H109" s="23">
        <f ca="1">IF($B$8="Overall Alert",'Compound Alert'!H32,IF($B$8="Underlying Vulnerability",'Compound Alert'!K32,IF($B$8="Emerging Threat",'Compound Alert'!N32)))</f>
        <v>1</v>
      </c>
      <c r="I109" s="50">
        <f ca="1">ROUNDDOWN(G109,0)</f>
        <v>1</v>
      </c>
      <c r="J109" s="25" t="str">
        <f ca="1">IF(
   $B$8="Overall Alert",IF(
      'Compound Alert'!R32 &gt;= 7, "HIGH",IF(
         'Compound Alert'!R32 &gt;= 5, "MED","LOW")), IF(
            $B$8="Underlying Vulnerability", IF(
               'Compound Alert'!Y32 &gt;= 10, "HIGH",IF(
                  'Compound Alert'!Y32 &gt;= 7, "MED","LOW")),IF(
                     $B$8="Emerging Threat", IF(
                        'Compound Alert'!AF32 &gt;= 10, "HIGH",IF(
                            'Compound Alert'!AF32 &gt;= 7, "MED","LOW")))))</f>
        <v>LOW</v>
      </c>
      <c r="K109" s="25" t="str">
        <f ca="1">IF(
   $B$8="Overall Alert",IF(
      'Compound Alert'!S32 &gt;= 7, "HIGH",IF(
         'Compound Alert'!S32 &gt;= 5, "MED","LOW")), IF(
            $B$8="Underlying Vulnerability", IF(
               'Compound Alert'!Z32 &gt;= 10, "HIGH",IF(
                  'Compound Alert'!Z32 &gt;= 7, "MED","LOW")),IF(
                     $B$8="Emerging Threat", IF(
                        'Compound Alert'!AG32 &gt;= 10, "HIGH",IF(
                            'Compound Alert'!AG32 &gt;= 7, "MED","LOW")))))</f>
        <v>LOW</v>
      </c>
      <c r="L109" s="25" t="str">
        <f ca="1">IF(
   $B$8="Overall Alert",IF(
      'Compound Alert'!T32 &gt;= 7, "HIGH",IF(
         'Compound Alert'!T32 &gt;= 5, "MED","LOW")), IF(
            $B$8="Underlying Vulnerability", IF(
               'Compound Alert'!AA32 &gt;= 10, "HIGH",IF(
                  'Compound Alert'!AA32 &gt;= 7, "MED","LOW")),IF(
                     $B$8="Emerging Threat", IF(
                        'Compound Alert'!AH32 &gt;= 10, "HIGH",IF(
                            'Compound Alert'!AH32 &gt;= 7, "MED","LOW")))))</f>
        <v>LOW</v>
      </c>
      <c r="M109" s="25" t="str">
        <f ca="1">IF(
   $B$8="Overall Alert",IF(
      'Compound Alert'!U32 &gt;= 7, "HIGH",IF(
         'Compound Alert'!U32 &gt;= 5, "MED","LOW")), IF(
            $B$8="Underlying Vulnerability", IF(
               'Compound Alert'!AB32 &gt;= 10, "HIGH",IF(
                  'Compound Alert'!AB32 &gt;= 7, "MED","LOW")),IF(
                     $B$8="Emerging Threat", IF(
                        'Compound Alert'!AI32 &gt;= 10, "HIGH",IF(
                            'Compound Alert'!AI32 &gt;= 7, "MED","LOW")))))</f>
        <v>LOW</v>
      </c>
      <c r="N109" s="25" t="str">
        <f ca="1">IF(
   $B$8="Overall Alert",IF(
      'Compound Alert'!V32 &gt;= 7, "HIGH",IF(
         'Compound Alert'!V32 &gt;= 5, "MED","LOW")), IF(
            $B$8="Underlying Vulnerability", IF(
               'Compound Alert'!AC32 &gt;= 10, "HIGH",IF(
                  'Compound Alert'!AC32 &gt;= 7, "MED","LOW")),IF(
                     $B$8="Emerging Threat", IF(
                        'Compound Alert'!AJ32 &gt;= 10, "HIGH",IF(
                            'Compound Alert'!AJ32 &gt;= 7, "MED","LOW")))))</f>
        <v>HIGH</v>
      </c>
      <c r="O109" s="25" t="str">
        <f ca="1">IF(
   $B$8="Overall Alert",IF(
      'Compound Alert'!W32 &gt;= 7, "HIGH",IF(
         'Compound Alert'!W32 &gt;= 5, "MED","LOW")), IF(
            $B$8="Underlying Vulnerability", IF(
               'Compound Alert'!AD32 &gt;= 10, "HIGH",IF(
                  'Compound Alert'!AD32 &gt;= 7, "MED","LOW")),IF(
                     $B$8="Emerging Threat", IF(
                        'Compound Alert'!AK32 &gt;= 10, "HIGH",IF(
                            'Compound Alert'!AK32 &gt;= 7, "MED","LOW")))))</f>
        <v>LOW</v>
      </c>
      <c r="P109" s="25"/>
      <c r="Q109" s="26"/>
      <c r="R109" s="26"/>
      <c r="S109" s="21"/>
      <c r="T109" s="21"/>
      <c r="U109" s="21"/>
      <c r="V109" s="21"/>
      <c r="W109" s="21"/>
      <c r="X109" s="21"/>
      <c r="Y109" s="27"/>
      <c r="Z109" s="27"/>
      <c r="AA109" s="27"/>
      <c r="AB109" s="27"/>
      <c r="AC109" s="27"/>
      <c r="AD109" s="27"/>
      <c r="AE109" s="27"/>
      <c r="AF109" s="27"/>
      <c r="AJ109" s="21"/>
      <c r="AK109" s="21"/>
      <c r="AL109" s="21"/>
      <c r="AM109" s="21"/>
      <c r="AN109" s="21"/>
      <c r="AO109" s="21"/>
      <c r="AP109" s="21"/>
      <c r="AQ109" s="21"/>
      <c r="AR109" s="21"/>
      <c r="AS109" s="21"/>
      <c r="AT109" s="21"/>
      <c r="AU109" s="21"/>
      <c r="AV109" s="21"/>
      <c r="AW109" s="21"/>
      <c r="AX109" s="21"/>
    </row>
    <row r="110" spans="1:50" x14ac:dyDescent="0.2">
      <c r="A110" s="63">
        <v>69</v>
      </c>
      <c r="B110" s="20" t="str">
        <f>'Compound Alert'!B108</f>
        <v>Cambodia</v>
      </c>
      <c r="C110" s="20" t="str">
        <f>'Compound Alert'!C108</f>
        <v>KHM</v>
      </c>
      <c r="D110" s="20" t="str">
        <f>'Compound Alert'!D108</f>
        <v>EAS           East Asia &amp; Pacific</v>
      </c>
      <c r="E110" s="20" t="str">
        <f>'Compound Alert'!E108</f>
        <v>IDA</v>
      </c>
      <c r="F110" s="217">
        <f ca="1">'Compound Alert'!F108</f>
        <v>103</v>
      </c>
      <c r="G110" s="22">
        <f ca="1">IF($B$8="Overall Alert",'Compound Alert'!G108,IF($B$8="Underlying Vulnerability",'Compound Alert'!J108,IF($B$8="Emerging Threat",'Compound Alert'!M108)))</f>
        <v>1</v>
      </c>
      <c r="H110" s="23">
        <f ca="1">IF($B$8="Overall Alert",'Compound Alert'!H108,IF($B$8="Underlying Vulnerability",'Compound Alert'!K108,IF($B$8="Emerging Threat",'Compound Alert'!N108)))</f>
        <v>1</v>
      </c>
      <c r="I110" s="50">
        <f ca="1">ROUNDDOWN(G110,0)</f>
        <v>1</v>
      </c>
      <c r="J110" s="25" t="str">
        <f ca="1">IF(
   $B$8="Overall Alert",IF(
      'Compound Alert'!R108 &gt;= 7, "HIGH",IF(
         'Compound Alert'!R108 &gt;= 5, "MED","LOW")), IF(
            $B$8="Underlying Vulnerability", IF(
               'Compound Alert'!Y108 &gt;= 10, "HIGH",IF(
                  'Compound Alert'!Y108 &gt;= 7, "MED","LOW")),IF(
                     $B$8="Emerging Threat", IF(
                        'Compound Alert'!AF108 &gt;= 10, "HIGH",IF(
                            'Compound Alert'!AF108 &gt;= 7, "MED","LOW")))))</f>
        <v>LOW</v>
      </c>
      <c r="K110" s="25" t="str">
        <f ca="1">IF(
   $B$8="Overall Alert",IF(
      'Compound Alert'!S108 &gt;= 7, "HIGH",IF(
         'Compound Alert'!S108 &gt;= 5, "MED","LOW")), IF(
            $B$8="Underlying Vulnerability", IF(
               'Compound Alert'!Z108 &gt;= 10, "HIGH",IF(
                  'Compound Alert'!Z108 &gt;= 7, "MED","LOW")),IF(
                     $B$8="Emerging Threat", IF(
                        'Compound Alert'!AG108 &gt;= 10, "HIGH",IF(
                            'Compound Alert'!AG108 &gt;= 7, "MED","LOW")))))</f>
        <v>LOW</v>
      </c>
      <c r="L110" s="25" t="str">
        <f ca="1">IF(
   $B$8="Overall Alert",IF(
      'Compound Alert'!T108 &gt;= 7, "HIGH",IF(
         'Compound Alert'!T108 &gt;= 5, "MED","LOW")), IF(
            $B$8="Underlying Vulnerability", IF(
               'Compound Alert'!AA108 &gt;= 10, "HIGH",IF(
                  'Compound Alert'!AA108 &gt;= 7, "MED","LOW")),IF(
                     $B$8="Emerging Threat", IF(
                        'Compound Alert'!AH108 &gt;= 10, "HIGH",IF(
                            'Compound Alert'!AH108 &gt;= 7, "MED","LOW")))))</f>
        <v>LOW</v>
      </c>
      <c r="M110" s="25" t="str">
        <f ca="1">IF(
   $B$8="Overall Alert",IF(
      'Compound Alert'!U108 &gt;= 7, "HIGH",IF(
         'Compound Alert'!U108 &gt;= 5, "MED","LOW")), IF(
            $B$8="Underlying Vulnerability", IF(
               'Compound Alert'!AB108 &gt;= 10, "HIGH",IF(
                  'Compound Alert'!AB108 &gt;= 7, "MED","LOW")),IF(
                     $B$8="Emerging Threat", IF(
                        'Compound Alert'!AI108 &gt;= 10, "HIGH",IF(
                            'Compound Alert'!AI108 &gt;= 7, "MED","LOW")))))</f>
        <v>LOW</v>
      </c>
      <c r="N110" s="25" t="str">
        <f ca="1">IF(
   $B$8="Overall Alert",IF(
      'Compound Alert'!V108 &gt;= 7, "HIGH",IF(
         'Compound Alert'!V108 &gt;= 5, "MED","LOW")), IF(
            $B$8="Underlying Vulnerability", IF(
               'Compound Alert'!AC108 &gt;= 10, "HIGH",IF(
                  'Compound Alert'!AC108 &gt;= 7, "MED","LOW")),IF(
                     $B$8="Emerging Threat", IF(
                        'Compound Alert'!AJ108 &gt;= 10, "HIGH",IF(
                            'Compound Alert'!AJ108 &gt;= 7, "MED","LOW")))))</f>
        <v>HIGH</v>
      </c>
      <c r="O110" s="25" t="str">
        <f ca="1">IF(
   $B$8="Overall Alert",IF(
      'Compound Alert'!W108 &gt;= 7, "HIGH",IF(
         'Compound Alert'!W108 &gt;= 5, "MED","LOW")), IF(
            $B$8="Underlying Vulnerability", IF(
               'Compound Alert'!AD108 &gt;= 10, "HIGH",IF(
                  'Compound Alert'!AD108 &gt;= 7, "MED","LOW")),IF(
                     $B$8="Emerging Threat", IF(
                        'Compound Alert'!AK108 &gt;= 10, "HIGH",IF(
                            'Compound Alert'!AK108 &gt;= 7, "MED","LOW")))))</f>
        <v>LOW</v>
      </c>
      <c r="P110" s="25"/>
      <c r="Q110" s="26"/>
      <c r="R110" s="26"/>
      <c r="S110" s="21"/>
      <c r="T110" s="21"/>
      <c r="U110" s="21"/>
      <c r="V110" s="21"/>
      <c r="W110" s="21"/>
      <c r="X110" s="21"/>
      <c r="Y110" s="27"/>
      <c r="Z110" s="27"/>
      <c r="AA110" s="27"/>
      <c r="AB110" s="27"/>
      <c r="AC110" s="27"/>
      <c r="AD110" s="27"/>
      <c r="AE110" s="27"/>
      <c r="AF110" s="27"/>
      <c r="AJ110" s="21"/>
      <c r="AK110" s="21"/>
      <c r="AL110" s="21"/>
      <c r="AM110" s="21"/>
      <c r="AN110" s="21"/>
      <c r="AO110" s="21"/>
      <c r="AP110" s="21"/>
      <c r="AQ110" s="21"/>
      <c r="AR110" s="21"/>
      <c r="AS110" s="21"/>
      <c r="AT110" s="21"/>
      <c r="AU110" s="21"/>
      <c r="AV110" s="21"/>
      <c r="AW110" s="21"/>
      <c r="AX110" s="21"/>
    </row>
    <row r="111" spans="1:50" x14ac:dyDescent="0.2">
      <c r="A111" s="63">
        <v>70</v>
      </c>
      <c r="B111" s="20" t="str">
        <f>'Compound Alert'!B41</f>
        <v>Chile</v>
      </c>
      <c r="C111" s="20" t="str">
        <f>'Compound Alert'!C41</f>
        <v>CHL</v>
      </c>
      <c r="D111" s="20" t="str">
        <f>'Compound Alert'!D41</f>
        <v>LCN           Latin America &amp; Caribbean</v>
      </c>
      <c r="E111" s="20" t="str">
        <f>'Compound Alert'!E41</f>
        <v>IBRD</v>
      </c>
      <c r="F111" s="217">
        <f ca="1">'Compound Alert'!F41</f>
        <v>36</v>
      </c>
      <c r="G111" s="22">
        <f ca="1">IF($B$8="Overall Alert",'Compound Alert'!G41,IF($B$8="Underlying Vulnerability",'Compound Alert'!J41,IF($B$8="Emerging Threat",'Compound Alert'!M41)))</f>
        <v>1</v>
      </c>
      <c r="H111" s="23">
        <f ca="1">IF($B$8="Overall Alert",'Compound Alert'!H41,IF($B$8="Underlying Vulnerability",'Compound Alert'!K41,IF($B$8="Emerging Threat",'Compound Alert'!N41)))</f>
        <v>1</v>
      </c>
      <c r="I111" s="50">
        <f ca="1">ROUNDDOWN(G111,0)</f>
        <v>1</v>
      </c>
      <c r="J111" s="25" t="str">
        <f ca="1">IF(
   $B$8="Overall Alert",IF(
      'Compound Alert'!R41 &gt;= 7, "HIGH",IF(
         'Compound Alert'!R41 &gt;= 5, "MED","LOW")), IF(
            $B$8="Underlying Vulnerability", IF(
               'Compound Alert'!Y41 &gt;= 10, "HIGH",IF(
                  'Compound Alert'!Y41 &gt;= 7, "MED","LOW")),IF(
                     $B$8="Emerging Threat", IF(
                        'Compound Alert'!AF41 &gt;= 10, "HIGH",IF(
                            'Compound Alert'!AF41 &gt;= 7, "MED","LOW")))))</f>
        <v>LOW</v>
      </c>
      <c r="K111" s="25" t="str">
        <f ca="1">IF(
   $B$8="Overall Alert",IF(
      'Compound Alert'!S41 &gt;= 7, "HIGH",IF(
         'Compound Alert'!S41 &gt;= 5, "MED","LOW")), IF(
            $B$8="Underlying Vulnerability", IF(
               'Compound Alert'!Z41 &gt;= 10, "HIGH",IF(
                  'Compound Alert'!Z41 &gt;= 7, "MED","LOW")),IF(
                     $B$8="Emerging Threat", IF(
                        'Compound Alert'!AG41 &gt;= 10, "HIGH",IF(
                            'Compound Alert'!AG41 &gt;= 7, "MED","LOW")))))</f>
        <v>LOW</v>
      </c>
      <c r="L111" s="25" t="str">
        <f ca="1">IF(
   $B$8="Overall Alert",IF(
      'Compound Alert'!T41 &gt;= 7, "HIGH",IF(
         'Compound Alert'!T41 &gt;= 5, "MED","LOW")), IF(
            $B$8="Underlying Vulnerability", IF(
               'Compound Alert'!AA41 &gt;= 10, "HIGH",IF(
                  'Compound Alert'!AA41 &gt;= 7, "MED","LOW")),IF(
                     $B$8="Emerging Threat", IF(
                        'Compound Alert'!AH41 &gt;= 10, "HIGH",IF(
                            'Compound Alert'!AH41 &gt;= 7, "MED","LOW")))))</f>
        <v>LOW</v>
      </c>
      <c r="M111" s="25" t="str">
        <f ca="1">IF(
   $B$8="Overall Alert",IF(
      'Compound Alert'!U41 &gt;= 7, "HIGH",IF(
         'Compound Alert'!U41 &gt;= 5, "MED","LOW")), IF(
            $B$8="Underlying Vulnerability", IF(
               'Compound Alert'!AB41 &gt;= 10, "HIGH",IF(
                  'Compound Alert'!AB41 &gt;= 7, "MED","LOW")),IF(
                     $B$8="Emerging Threat", IF(
                        'Compound Alert'!AI41 &gt;= 10, "HIGH",IF(
                            'Compound Alert'!AI41 &gt;= 7, "MED","LOW")))))</f>
        <v>LOW</v>
      </c>
      <c r="N111" s="25" t="str">
        <f ca="1">IF(
   $B$8="Overall Alert",IF(
      'Compound Alert'!V41 &gt;= 7, "HIGH",IF(
         'Compound Alert'!V41 &gt;= 5, "MED","LOW")), IF(
            $B$8="Underlying Vulnerability", IF(
               'Compound Alert'!AC41 &gt;= 10, "HIGH",IF(
                  'Compound Alert'!AC41 &gt;= 7, "MED","LOW")),IF(
                     $B$8="Emerging Threat", IF(
                        'Compound Alert'!AJ41 &gt;= 10, "HIGH",IF(
                            'Compound Alert'!AJ41 &gt;= 7, "MED","LOW")))))</f>
        <v>HIGH</v>
      </c>
      <c r="O111" s="25" t="str">
        <f ca="1">IF(
   $B$8="Overall Alert",IF(
      'Compound Alert'!W41 &gt;= 7, "HIGH",IF(
         'Compound Alert'!W41 &gt;= 5, "MED","LOW")), IF(
            $B$8="Underlying Vulnerability", IF(
               'Compound Alert'!AD41 &gt;= 10, "HIGH",IF(
                  'Compound Alert'!AD41 &gt;= 7, "MED","LOW")),IF(
                     $B$8="Emerging Threat", IF(
                        'Compound Alert'!AK41 &gt;= 10, "HIGH",IF(
                            'Compound Alert'!AK41 &gt;= 7, "MED","LOW")))))</f>
        <v>LOW</v>
      </c>
      <c r="P111" s="25"/>
      <c r="Q111" s="26"/>
      <c r="R111" s="26"/>
      <c r="S111" s="21"/>
      <c r="T111" s="21"/>
      <c r="U111" s="21"/>
      <c r="V111" s="21"/>
      <c r="W111" s="21"/>
      <c r="X111" s="21"/>
      <c r="Y111" s="27"/>
      <c r="Z111" s="27"/>
      <c r="AA111" s="27"/>
      <c r="AB111" s="27"/>
      <c r="AC111" s="27"/>
      <c r="AD111" s="27"/>
      <c r="AE111" s="27"/>
      <c r="AF111" s="27"/>
      <c r="AJ111" s="21"/>
      <c r="AK111" s="21"/>
      <c r="AL111" s="21"/>
      <c r="AM111" s="21"/>
      <c r="AN111" s="21"/>
      <c r="AO111" s="21"/>
      <c r="AP111" s="21"/>
      <c r="AQ111" s="21"/>
      <c r="AR111" s="21"/>
      <c r="AS111" s="21"/>
      <c r="AT111" s="21"/>
      <c r="AU111" s="21"/>
      <c r="AV111" s="21"/>
      <c r="AW111" s="21"/>
      <c r="AX111" s="21"/>
    </row>
    <row r="112" spans="1:50" x14ac:dyDescent="0.2">
      <c r="A112" s="63">
        <v>71</v>
      </c>
      <c r="B112" s="20" t="str">
        <f>'Compound Alert'!B47</f>
        <v>Colombia</v>
      </c>
      <c r="C112" s="20" t="str">
        <f>'Compound Alert'!C47</f>
        <v>COL</v>
      </c>
      <c r="D112" s="20" t="str">
        <f>'Compound Alert'!D47</f>
        <v>LCN           Latin America &amp; Caribbean</v>
      </c>
      <c r="E112" s="20" t="str">
        <f>'Compound Alert'!E47</f>
        <v>IBRD</v>
      </c>
      <c r="F112" s="217">
        <f ca="1">'Compound Alert'!F47</f>
        <v>42</v>
      </c>
      <c r="G112" s="22">
        <f ca="1">IF($B$8="Overall Alert",'Compound Alert'!G47,IF($B$8="Underlying Vulnerability",'Compound Alert'!J47,IF($B$8="Emerging Threat",'Compound Alert'!M47)))</f>
        <v>1</v>
      </c>
      <c r="H112" s="23">
        <f ca="1">IF($B$8="Overall Alert",'Compound Alert'!H47,IF($B$8="Underlying Vulnerability",'Compound Alert'!K47,IF($B$8="Emerging Threat",'Compound Alert'!N47)))</f>
        <v>1</v>
      </c>
      <c r="I112" s="50">
        <f ca="1">ROUNDDOWN(G112,0)</f>
        <v>1</v>
      </c>
      <c r="J112" s="25" t="str">
        <f ca="1">IF(
   $B$8="Overall Alert",IF(
      'Compound Alert'!R47 &gt;= 7, "HIGH",IF(
         'Compound Alert'!R47 &gt;= 5, "MED","LOW")), IF(
            $B$8="Underlying Vulnerability", IF(
               'Compound Alert'!Y47 &gt;= 10, "HIGH",IF(
                  'Compound Alert'!Y47 &gt;= 7, "MED","LOW")),IF(
                     $B$8="Emerging Threat", IF(
                        'Compound Alert'!AF47 &gt;= 10, "HIGH",IF(
                            'Compound Alert'!AF47 &gt;= 7, "MED","LOW")))))</f>
        <v>LOW</v>
      </c>
      <c r="K112" s="25" t="str">
        <f ca="1">IF(
   $B$8="Overall Alert",IF(
      'Compound Alert'!S47 &gt;= 7, "HIGH",IF(
         'Compound Alert'!S47 &gt;= 5, "MED","LOW")), IF(
            $B$8="Underlying Vulnerability", IF(
               'Compound Alert'!Z47 &gt;= 10, "HIGH",IF(
                  'Compound Alert'!Z47 &gt;= 7, "MED","LOW")),IF(
                     $B$8="Emerging Threat", IF(
                        'Compound Alert'!AG47 &gt;= 10, "HIGH",IF(
                            'Compound Alert'!AG47 &gt;= 7, "MED","LOW")))))</f>
        <v>LOW</v>
      </c>
      <c r="L112" s="25" t="str">
        <f ca="1">IF(
   $B$8="Overall Alert",IF(
      'Compound Alert'!T47 &gt;= 7, "HIGH",IF(
         'Compound Alert'!T47 &gt;= 5, "MED","LOW")), IF(
            $B$8="Underlying Vulnerability", IF(
               'Compound Alert'!AA47 &gt;= 10, "HIGH",IF(
                  'Compound Alert'!AA47 &gt;= 7, "MED","LOW")),IF(
                     $B$8="Emerging Threat", IF(
                        'Compound Alert'!AH47 &gt;= 10, "HIGH",IF(
                            'Compound Alert'!AH47 &gt;= 7, "MED","LOW")))))</f>
        <v>LOW</v>
      </c>
      <c r="M112" s="25" t="str">
        <f ca="1">IF(
   $B$8="Overall Alert",IF(
      'Compound Alert'!U47 &gt;= 7, "HIGH",IF(
         'Compound Alert'!U47 &gt;= 5, "MED","LOW")), IF(
            $B$8="Underlying Vulnerability", IF(
               'Compound Alert'!AB47 &gt;= 10, "HIGH",IF(
                  'Compound Alert'!AB47 &gt;= 7, "MED","LOW")),IF(
                     $B$8="Emerging Threat", IF(
                        'Compound Alert'!AI47 &gt;= 10, "HIGH",IF(
                            'Compound Alert'!AI47 &gt;= 7, "MED","LOW")))))</f>
        <v>LOW</v>
      </c>
      <c r="N112" s="25" t="str">
        <f ca="1">IF(
   $B$8="Overall Alert",IF(
      'Compound Alert'!V47 &gt;= 7, "HIGH",IF(
         'Compound Alert'!V47 &gt;= 5, "MED","LOW")), IF(
            $B$8="Underlying Vulnerability", IF(
               'Compound Alert'!AC47 &gt;= 10, "HIGH",IF(
                  'Compound Alert'!AC47 &gt;= 7, "MED","LOW")),IF(
                     $B$8="Emerging Threat", IF(
                        'Compound Alert'!AJ47 &gt;= 10, "HIGH",IF(
                            'Compound Alert'!AJ47 &gt;= 7, "MED","LOW")))))</f>
        <v>HIGH</v>
      </c>
      <c r="O112" s="25" t="str">
        <f ca="1">IF(
   $B$8="Overall Alert",IF(
      'Compound Alert'!W47 &gt;= 7, "HIGH",IF(
         'Compound Alert'!W47 &gt;= 5, "MED","LOW")), IF(
            $B$8="Underlying Vulnerability", IF(
               'Compound Alert'!AD47 &gt;= 10, "HIGH",IF(
                  'Compound Alert'!AD47 &gt;= 7, "MED","LOW")),IF(
                     $B$8="Emerging Threat", IF(
                        'Compound Alert'!AK47 &gt;= 10, "HIGH",IF(
                            'Compound Alert'!AK47 &gt;= 7, "MED","LOW")))))</f>
        <v>LOW</v>
      </c>
      <c r="P112" s="25"/>
      <c r="Q112" s="26"/>
      <c r="R112" s="26"/>
      <c r="S112" s="21"/>
      <c r="T112" s="21"/>
      <c r="U112" s="21"/>
      <c r="V112" s="21"/>
      <c r="W112" s="21"/>
      <c r="X112" s="21"/>
      <c r="Y112" s="27"/>
      <c r="Z112" s="27"/>
      <c r="AA112" s="27"/>
      <c r="AB112" s="27"/>
      <c r="AC112" s="27"/>
      <c r="AD112" s="27"/>
      <c r="AE112" s="27"/>
      <c r="AF112" s="27"/>
      <c r="AJ112" s="21"/>
      <c r="AK112" s="21"/>
      <c r="AL112" s="21"/>
      <c r="AM112" s="21"/>
      <c r="AN112" s="21"/>
      <c r="AO112" s="21"/>
      <c r="AP112" s="21"/>
      <c r="AQ112" s="21"/>
      <c r="AR112" s="21"/>
      <c r="AS112" s="21"/>
      <c r="AT112" s="21"/>
      <c r="AU112" s="21"/>
      <c r="AV112" s="21"/>
      <c r="AW112" s="21"/>
      <c r="AX112" s="21"/>
    </row>
    <row r="113" spans="1:50" x14ac:dyDescent="0.2">
      <c r="A113" s="63">
        <v>72</v>
      </c>
      <c r="B113" s="20" t="str">
        <f>'Compound Alert'!B179</f>
        <v>El Salvador</v>
      </c>
      <c r="C113" s="20" t="str">
        <f>'Compound Alert'!C179</f>
        <v>SLV</v>
      </c>
      <c r="D113" s="20" t="str">
        <f>'Compound Alert'!D179</f>
        <v>LCN           Latin America &amp; Caribbean</v>
      </c>
      <c r="E113" s="20" t="str">
        <f>'Compound Alert'!E179</f>
        <v>IBRD</v>
      </c>
      <c r="F113" s="217">
        <f ca="1">'Compound Alert'!F179</f>
        <v>174</v>
      </c>
      <c r="G113" s="22">
        <f ca="1">IF($B$8="Overall Alert",'Compound Alert'!G179,IF($B$8="Underlying Vulnerability",'Compound Alert'!J179,IF($B$8="Emerging Threat",'Compound Alert'!M179)))</f>
        <v>1</v>
      </c>
      <c r="H113" s="23">
        <f ca="1">IF($B$8="Overall Alert",'Compound Alert'!H179,IF($B$8="Underlying Vulnerability",'Compound Alert'!K179,IF($B$8="Emerging Threat",'Compound Alert'!N179)))</f>
        <v>1</v>
      </c>
      <c r="I113" s="50">
        <f ca="1">ROUNDDOWN(G113,0)</f>
        <v>1</v>
      </c>
      <c r="J113" s="25" t="str">
        <f ca="1">IF(
   $B$8="Overall Alert",IF(
      'Compound Alert'!R179 &gt;= 7, "HIGH",IF(
         'Compound Alert'!R179 &gt;= 5, "MED","LOW")), IF(
            $B$8="Underlying Vulnerability", IF(
               'Compound Alert'!Y179 &gt;= 10, "HIGH",IF(
                  'Compound Alert'!Y179 &gt;= 7, "MED","LOW")),IF(
                     $B$8="Emerging Threat", IF(
                        'Compound Alert'!AF179 &gt;= 10, "HIGH",IF(
                            'Compound Alert'!AF179 &gt;= 7, "MED","LOW")))))</f>
        <v>LOW</v>
      </c>
      <c r="K113" s="25" t="str">
        <f ca="1">IF(
   $B$8="Overall Alert",IF(
      'Compound Alert'!S179 &gt;= 7, "HIGH",IF(
         'Compound Alert'!S179 &gt;= 5, "MED","LOW")), IF(
            $B$8="Underlying Vulnerability", IF(
               'Compound Alert'!Z179 &gt;= 10, "HIGH",IF(
                  'Compound Alert'!Z179 &gt;= 7, "MED","LOW")),IF(
                     $B$8="Emerging Threat", IF(
                        'Compound Alert'!AG179 &gt;= 10, "HIGH",IF(
                            'Compound Alert'!AG179 &gt;= 7, "MED","LOW")))))</f>
        <v>LOW</v>
      </c>
      <c r="L113" s="25" t="e">
        <f ca="1">IF(
   $B$8="Overall Alert",IF(
      'Compound Alert'!T179 &gt;= 7, "HIGH",IF(
         'Compound Alert'!T179 &gt;= 5, "MED","LOW")), IF(
            $B$8="Underlying Vulnerability", IF(
               'Compound Alert'!AA179 &gt;= 10, "HIGH",IF(
                  'Compound Alert'!AA179 &gt;= 7, "MED","LOW")),IF(
                     $B$8="Emerging Threat", IF(
                        'Compound Alert'!AH179 &gt;= 10, "HIGH",IF(
                            'Compound Alert'!AH179 &gt;= 7, "MED","LOW")))))</f>
        <v>#N/A</v>
      </c>
      <c r="M113" s="25" t="str">
        <f ca="1">IF(
   $B$8="Overall Alert",IF(
      'Compound Alert'!U179 &gt;= 7, "HIGH",IF(
         'Compound Alert'!U179 &gt;= 5, "MED","LOW")), IF(
            $B$8="Underlying Vulnerability", IF(
               'Compound Alert'!AB179 &gt;= 10, "HIGH",IF(
                  'Compound Alert'!AB179 &gt;= 7, "MED","LOW")),IF(
                     $B$8="Emerging Threat", IF(
                        'Compound Alert'!AI179 &gt;= 10, "HIGH",IF(
                            'Compound Alert'!AI179 &gt;= 7, "MED","LOW")))))</f>
        <v>LOW</v>
      </c>
      <c r="N113" s="25" t="str">
        <f ca="1">IF(
   $B$8="Overall Alert",IF(
      'Compound Alert'!V179 &gt;= 7, "HIGH",IF(
         'Compound Alert'!V179 &gt;= 5, "MED","LOW")), IF(
            $B$8="Underlying Vulnerability", IF(
               'Compound Alert'!AC179 &gt;= 10, "HIGH",IF(
                  'Compound Alert'!AC179 &gt;= 7, "MED","LOW")),IF(
                     $B$8="Emerging Threat", IF(
                        'Compound Alert'!AJ179 &gt;= 10, "HIGH",IF(
                            'Compound Alert'!AJ179 &gt;= 7, "MED","LOW")))))</f>
        <v>HIGH</v>
      </c>
      <c r="O113" s="25" t="str">
        <f ca="1">IF(
   $B$8="Overall Alert",IF(
      'Compound Alert'!W179 &gt;= 7, "HIGH",IF(
         'Compound Alert'!W179 &gt;= 5, "MED","LOW")), IF(
            $B$8="Underlying Vulnerability", IF(
               'Compound Alert'!AD179 &gt;= 10, "HIGH",IF(
                  'Compound Alert'!AD179 &gt;= 7, "MED","LOW")),IF(
                     $B$8="Emerging Threat", IF(
                        'Compound Alert'!AK179 &gt;= 10, "HIGH",IF(
                            'Compound Alert'!AK179 &gt;= 7, "MED","LOW")))))</f>
        <v>LOW</v>
      </c>
      <c r="P113" s="25"/>
      <c r="Q113" s="26"/>
      <c r="R113" s="26"/>
      <c r="S113" s="21"/>
      <c r="T113" s="21"/>
      <c r="U113" s="21"/>
      <c r="V113" s="21"/>
      <c r="W113" s="21"/>
      <c r="X113" s="21"/>
      <c r="Y113" s="27"/>
      <c r="Z113" s="27"/>
      <c r="AA113" s="27"/>
      <c r="AB113" s="27"/>
      <c r="AC113" s="27"/>
      <c r="AD113" s="27"/>
      <c r="AE113" s="27"/>
      <c r="AF113" s="27"/>
      <c r="AJ113" s="21"/>
      <c r="AK113" s="21"/>
      <c r="AL113" s="21"/>
      <c r="AM113" s="21"/>
      <c r="AN113" s="21"/>
      <c r="AO113" s="21"/>
      <c r="AP113" s="21"/>
      <c r="AQ113" s="21"/>
      <c r="AR113" s="21"/>
      <c r="AS113" s="21"/>
      <c r="AT113" s="21"/>
      <c r="AU113" s="21"/>
      <c r="AV113" s="21"/>
      <c r="AW113" s="21"/>
      <c r="AX113" s="21"/>
    </row>
    <row r="114" spans="1:50" x14ac:dyDescent="0.2">
      <c r="A114" s="63">
        <v>73</v>
      </c>
      <c r="B114" s="20" t="str">
        <f>'Compound Alert'!B64</f>
        <v>Eritrea</v>
      </c>
      <c r="C114" s="20" t="str">
        <f>'Compound Alert'!C64</f>
        <v>ERI</v>
      </c>
      <c r="D114" s="20" t="str">
        <f>'Compound Alert'!D64</f>
        <v>SSF           Sub-Saharan Africa</v>
      </c>
      <c r="E114" s="20" t="str">
        <f>'Compound Alert'!E64</f>
        <v>IDA</v>
      </c>
      <c r="F114" s="217">
        <f ca="1">'Compound Alert'!F64</f>
        <v>59</v>
      </c>
      <c r="G114" s="22">
        <f ca="1">IF($B$8="Overall Alert",'Compound Alert'!G64,IF($B$8="Underlying Vulnerability",'Compound Alert'!J64,IF($B$8="Emerging Threat",'Compound Alert'!M64)))</f>
        <v>1</v>
      </c>
      <c r="H114" s="23">
        <f ca="1">IF($B$8="Overall Alert",'Compound Alert'!H64,IF($B$8="Underlying Vulnerability",'Compound Alert'!K64,IF($B$8="Emerging Threat",'Compound Alert'!N64)))</f>
        <v>1</v>
      </c>
      <c r="I114" s="50">
        <f ca="1">ROUNDDOWN(G114,0)</f>
        <v>1</v>
      </c>
      <c r="J114" s="25" t="str">
        <f ca="1">IF(
   $B$8="Overall Alert",IF(
      'Compound Alert'!R64 &gt;= 7, "HIGH",IF(
         'Compound Alert'!R64 &gt;= 5, "MED","LOW")), IF(
            $B$8="Underlying Vulnerability", IF(
               'Compound Alert'!Y64 &gt;= 10, "HIGH",IF(
                  'Compound Alert'!Y64 &gt;= 7, "MED","LOW")),IF(
                     $B$8="Emerging Threat", IF(
                        'Compound Alert'!AF64 &gt;= 10, "HIGH",IF(
                            'Compound Alert'!AF64 &gt;= 7, "MED","LOW")))))</f>
        <v>LOW</v>
      </c>
      <c r="K114" s="25" t="str">
        <f ca="1">IF(
   $B$8="Overall Alert",IF(
      'Compound Alert'!S64 &gt;= 7, "HIGH",IF(
         'Compound Alert'!S64 &gt;= 5, "MED","LOW")), IF(
            $B$8="Underlying Vulnerability", IF(
               'Compound Alert'!Z64 &gt;= 10, "HIGH",IF(
                  'Compound Alert'!Z64 &gt;= 7, "MED","LOW")),IF(
                     $B$8="Emerging Threat", IF(
                        'Compound Alert'!AG64 &gt;= 10, "HIGH",IF(
                            'Compound Alert'!AG64 &gt;= 7, "MED","LOW")))))</f>
        <v>LOW</v>
      </c>
      <c r="L114" s="25" t="str">
        <f ca="1">IF(
   $B$8="Overall Alert",IF(
      'Compound Alert'!T64 &gt;= 7, "HIGH",IF(
         'Compound Alert'!T64 &gt;= 5, "MED","LOW")), IF(
            $B$8="Underlying Vulnerability", IF(
               'Compound Alert'!AA64 &gt;= 10, "HIGH",IF(
                  'Compound Alert'!AA64 &gt;= 7, "MED","LOW")),IF(
                     $B$8="Emerging Threat", IF(
                        'Compound Alert'!AH64 &gt;= 10, "HIGH",IF(
                            'Compound Alert'!AH64 &gt;= 7, "MED","LOW")))))</f>
        <v>HIGH</v>
      </c>
      <c r="M114" s="25" t="str">
        <f ca="1">IF(
   $B$8="Overall Alert",IF(
      'Compound Alert'!U64 &gt;= 7, "HIGH",IF(
         'Compound Alert'!U64 &gt;= 5, "MED","LOW")), IF(
            $B$8="Underlying Vulnerability", IF(
               'Compound Alert'!AB64 &gt;= 10, "HIGH",IF(
                  'Compound Alert'!AB64 &gt;= 7, "MED","LOW")),IF(
                     $B$8="Emerging Threat", IF(
                        'Compound Alert'!AI64 &gt;= 10, "HIGH",IF(
                            'Compound Alert'!AI64 &gt;= 7, "MED","LOW")))))</f>
        <v>LOW</v>
      </c>
      <c r="N114" s="25" t="str">
        <f ca="1">IF(
   $B$8="Overall Alert",IF(
      'Compound Alert'!V64 &gt;= 7, "HIGH",IF(
         'Compound Alert'!V64 &gt;= 5, "MED","LOW")), IF(
            $B$8="Underlying Vulnerability", IF(
               'Compound Alert'!AC64 &gt;= 10, "HIGH",IF(
                  'Compound Alert'!AC64 &gt;= 7, "MED","LOW")),IF(
                     $B$8="Emerging Threat", IF(
                        'Compound Alert'!AJ64 &gt;= 10, "HIGH",IF(
                            'Compound Alert'!AJ64 &gt;= 7, "MED","LOW")))))</f>
        <v>LOW</v>
      </c>
      <c r="O114" s="25" t="str">
        <f ca="1">IF(
   $B$8="Overall Alert",IF(
      'Compound Alert'!W64 &gt;= 7, "HIGH",IF(
         'Compound Alert'!W64 &gt;= 5, "MED","LOW")), IF(
            $B$8="Underlying Vulnerability", IF(
               'Compound Alert'!AD64 &gt;= 10, "HIGH",IF(
                  'Compound Alert'!AD64 &gt;= 7, "MED","LOW")),IF(
                     $B$8="Emerging Threat", IF(
                        'Compound Alert'!AK64 &gt;= 10, "HIGH",IF(
                            'Compound Alert'!AK64 &gt;= 7, "MED","LOW")))))</f>
        <v>LOW</v>
      </c>
      <c r="P114" s="25"/>
      <c r="Q114" s="26"/>
      <c r="R114" s="26"/>
      <c r="S114" s="21"/>
      <c r="T114" s="21"/>
      <c r="U114" s="21"/>
      <c r="V114" s="21"/>
      <c r="W114" s="21"/>
      <c r="X114" s="21"/>
      <c r="Y114" s="27"/>
      <c r="Z114" s="27"/>
      <c r="AA114" s="27"/>
      <c r="AB114" s="27"/>
      <c r="AC114" s="27"/>
      <c r="AD114" s="27"/>
      <c r="AE114" s="27"/>
      <c r="AF114" s="27"/>
      <c r="AJ114" s="21"/>
      <c r="AK114" s="21"/>
      <c r="AL114" s="21"/>
      <c r="AM114" s="21"/>
      <c r="AN114" s="21"/>
      <c r="AO114" s="21"/>
      <c r="AP114" s="21"/>
      <c r="AQ114" s="21"/>
      <c r="AR114" s="21"/>
      <c r="AS114" s="21"/>
      <c r="AT114" s="21"/>
      <c r="AU114" s="21"/>
      <c r="AV114" s="21"/>
      <c r="AW114" s="21"/>
      <c r="AX114" s="21"/>
    </row>
    <row r="115" spans="1:50" x14ac:dyDescent="0.2">
      <c r="A115" s="63">
        <v>74</v>
      </c>
      <c r="B115" s="20" t="str">
        <f>'Compound Alert'!B80</f>
        <v>Guinea-Bissau</v>
      </c>
      <c r="C115" s="20" t="str">
        <f>'Compound Alert'!C80</f>
        <v>GNB</v>
      </c>
      <c r="D115" s="20" t="str">
        <f>'Compound Alert'!D80</f>
        <v>SSF           Sub-Saharan Africa</v>
      </c>
      <c r="E115" s="20" t="str">
        <f>'Compound Alert'!E80</f>
        <v>IDA</v>
      </c>
      <c r="F115" s="217">
        <f ca="1">'Compound Alert'!F80</f>
        <v>75</v>
      </c>
      <c r="G115" s="22">
        <f ca="1">IF($B$8="Overall Alert",'Compound Alert'!G80,IF($B$8="Underlying Vulnerability",'Compound Alert'!J80,IF($B$8="Emerging Threat",'Compound Alert'!M80)))</f>
        <v>1</v>
      </c>
      <c r="H115" s="23">
        <f ca="1">IF($B$8="Overall Alert",'Compound Alert'!H80,IF($B$8="Underlying Vulnerability",'Compound Alert'!K80,IF($B$8="Emerging Threat",'Compound Alert'!N80)))</f>
        <v>1</v>
      </c>
      <c r="I115" s="50">
        <f ca="1">ROUNDDOWN(G115,0)</f>
        <v>1</v>
      </c>
      <c r="J115" s="25" t="str">
        <f ca="1">IF(
   $B$8="Overall Alert",IF(
      'Compound Alert'!R80 &gt;= 7, "HIGH",IF(
         'Compound Alert'!R80 &gt;= 5, "MED","LOW")), IF(
            $B$8="Underlying Vulnerability", IF(
               'Compound Alert'!Y80 &gt;= 10, "HIGH",IF(
                  'Compound Alert'!Y80 &gt;= 7, "MED","LOW")),IF(
                     $B$8="Emerging Threat", IF(
                        'Compound Alert'!AF80 &gt;= 10, "HIGH",IF(
                            'Compound Alert'!AF80 &gt;= 7, "MED","LOW")))))</f>
        <v>LOW</v>
      </c>
      <c r="K115" s="25" t="str">
        <f ca="1">IF(
   $B$8="Overall Alert",IF(
      'Compound Alert'!S80 &gt;= 7, "HIGH",IF(
         'Compound Alert'!S80 &gt;= 5, "MED","LOW")), IF(
            $B$8="Underlying Vulnerability", IF(
               'Compound Alert'!Z80 &gt;= 10, "HIGH",IF(
                  'Compound Alert'!Z80 &gt;= 7, "MED","LOW")),IF(
                     $B$8="Emerging Threat", IF(
                        'Compound Alert'!AG80 &gt;= 10, "HIGH",IF(
                            'Compound Alert'!AG80 &gt;= 7, "MED","LOW")))))</f>
        <v>LOW</v>
      </c>
      <c r="L115" s="25" t="e">
        <f ca="1">IF(
   $B$8="Overall Alert",IF(
      'Compound Alert'!T80 &gt;= 7, "HIGH",IF(
         'Compound Alert'!T80 &gt;= 5, "MED","LOW")), IF(
            $B$8="Underlying Vulnerability", IF(
               'Compound Alert'!AA80 &gt;= 10, "HIGH",IF(
                  'Compound Alert'!AA80 &gt;= 7, "MED","LOW")),IF(
                     $B$8="Emerging Threat", IF(
                        'Compound Alert'!AH80 &gt;= 10, "HIGH",IF(
                            'Compound Alert'!AH80 &gt;= 7, "MED","LOW")))))</f>
        <v>#N/A</v>
      </c>
      <c r="M115" s="25" t="str">
        <f ca="1">IF(
   $B$8="Overall Alert",IF(
      'Compound Alert'!U80 &gt;= 7, "HIGH",IF(
         'Compound Alert'!U80 &gt;= 5, "MED","LOW")), IF(
            $B$8="Underlying Vulnerability", IF(
               'Compound Alert'!AB80 &gt;= 10, "HIGH",IF(
                  'Compound Alert'!AB80 &gt;= 7, "MED","LOW")),IF(
                     $B$8="Emerging Threat", IF(
                        'Compound Alert'!AI80 &gt;= 10, "HIGH",IF(
                            'Compound Alert'!AI80 &gt;= 7, "MED","LOW")))))</f>
        <v>HIGH</v>
      </c>
      <c r="N115" s="25" t="str">
        <f ca="1">IF(
   $B$8="Overall Alert",IF(
      'Compound Alert'!V80 &gt;= 7, "HIGH",IF(
         'Compound Alert'!V80 &gt;= 5, "MED","LOW")), IF(
            $B$8="Underlying Vulnerability", IF(
               'Compound Alert'!AC80 &gt;= 10, "HIGH",IF(
                  'Compound Alert'!AC80 &gt;= 7, "MED","LOW")),IF(
                     $B$8="Emerging Threat", IF(
                        'Compound Alert'!AJ80 &gt;= 10, "HIGH",IF(
                            'Compound Alert'!AJ80 &gt;= 7, "MED","LOW")))))</f>
        <v>LOW</v>
      </c>
      <c r="O115" s="25" t="str">
        <f ca="1">IF(
   $B$8="Overall Alert",IF(
      'Compound Alert'!W80 &gt;= 7, "HIGH",IF(
         'Compound Alert'!W80 &gt;= 5, "MED","LOW")), IF(
            $B$8="Underlying Vulnerability", IF(
               'Compound Alert'!AD80 &gt;= 10, "HIGH",IF(
                  'Compound Alert'!AD80 &gt;= 7, "MED","LOW")),IF(
                     $B$8="Emerging Threat", IF(
                        'Compound Alert'!AK80 &gt;= 10, "HIGH",IF(
                            'Compound Alert'!AK80 &gt;= 7, "MED","LOW")))))</f>
        <v>LOW</v>
      </c>
      <c r="P115" s="25"/>
      <c r="Q115" s="26"/>
      <c r="R115" s="26"/>
      <c r="S115" s="21"/>
      <c r="T115" s="21"/>
      <c r="U115" s="21"/>
      <c r="V115" s="21"/>
      <c r="W115" s="21"/>
      <c r="X115" s="21"/>
      <c r="Y115" s="27"/>
      <c r="Z115" s="27"/>
      <c r="AA115" s="27"/>
      <c r="AB115" s="27"/>
      <c r="AC115" s="27"/>
      <c r="AD115" s="27"/>
      <c r="AE115" s="27"/>
      <c r="AF115" s="27"/>
      <c r="AJ115" s="21"/>
      <c r="AK115" s="21"/>
      <c r="AL115" s="21"/>
      <c r="AM115" s="21"/>
      <c r="AN115" s="21"/>
      <c r="AO115" s="21"/>
      <c r="AP115" s="21"/>
      <c r="AQ115" s="21"/>
      <c r="AR115" s="21"/>
      <c r="AS115" s="21"/>
      <c r="AT115" s="21"/>
      <c r="AU115" s="21"/>
      <c r="AV115" s="21"/>
      <c r="AW115" s="21"/>
      <c r="AX115" s="21"/>
    </row>
    <row r="116" spans="1:50" x14ac:dyDescent="0.2">
      <c r="A116" s="63">
        <v>75</v>
      </c>
      <c r="B116" s="20" t="str">
        <f>'Compound Alert'!B87</f>
        <v>Guyana</v>
      </c>
      <c r="C116" s="20" t="str">
        <f>'Compound Alert'!C87</f>
        <v>GUY</v>
      </c>
      <c r="D116" s="20" t="str">
        <f>'Compound Alert'!D87</f>
        <v>LCN           Latin America &amp; Caribbean</v>
      </c>
      <c r="E116" s="20" t="str">
        <f>'Compound Alert'!E87</f>
        <v>IDA</v>
      </c>
      <c r="F116" s="217">
        <f ca="1">'Compound Alert'!F87</f>
        <v>82</v>
      </c>
      <c r="G116" s="22">
        <f ca="1">IF($B$8="Overall Alert",'Compound Alert'!G87,IF($B$8="Underlying Vulnerability",'Compound Alert'!J87,IF($B$8="Emerging Threat",'Compound Alert'!M87)))</f>
        <v>1</v>
      </c>
      <c r="H116" s="23">
        <f ca="1">IF($B$8="Overall Alert",'Compound Alert'!H87,IF($B$8="Underlying Vulnerability",'Compound Alert'!K87,IF($B$8="Emerging Threat",'Compound Alert'!N87)))</f>
        <v>1</v>
      </c>
      <c r="I116" s="50">
        <f ca="1">ROUNDDOWN(G116,0)</f>
        <v>1</v>
      </c>
      <c r="J116" s="25" t="str">
        <f ca="1">IF(
   $B$8="Overall Alert",IF(
      'Compound Alert'!R87 &gt;= 7, "HIGH",IF(
         'Compound Alert'!R87 &gt;= 5, "MED","LOW")), IF(
            $B$8="Underlying Vulnerability", IF(
               'Compound Alert'!Y87 &gt;= 10, "HIGH",IF(
                  'Compound Alert'!Y87 &gt;= 7, "MED","LOW")),IF(
                     $B$8="Emerging Threat", IF(
                        'Compound Alert'!AF87 &gt;= 10, "HIGH",IF(
                            'Compound Alert'!AF87 &gt;= 7, "MED","LOW")))))</f>
        <v>LOW</v>
      </c>
      <c r="K116" s="25" t="str">
        <f ca="1">IF(
   $B$8="Overall Alert",IF(
      'Compound Alert'!S87 &gt;= 7, "HIGH",IF(
         'Compound Alert'!S87 &gt;= 5, "MED","LOW")), IF(
            $B$8="Underlying Vulnerability", IF(
               'Compound Alert'!Z87 &gt;= 10, "HIGH",IF(
                  'Compound Alert'!Z87 &gt;= 7, "MED","LOW")),IF(
                     $B$8="Emerging Threat", IF(
                        'Compound Alert'!AG87 &gt;= 10, "HIGH",IF(
                            'Compound Alert'!AG87 &gt;= 7, "MED","LOW")))))</f>
        <v>LOW</v>
      </c>
      <c r="L116" s="25" t="str">
        <f ca="1">IF(
   $B$8="Overall Alert",IF(
      'Compound Alert'!T87 &gt;= 7, "HIGH",IF(
         'Compound Alert'!T87 &gt;= 5, "MED","LOW")), IF(
            $B$8="Underlying Vulnerability", IF(
               'Compound Alert'!AA87 &gt;= 10, "HIGH",IF(
                  'Compound Alert'!AA87 &gt;= 7, "MED","LOW")),IF(
                     $B$8="Emerging Threat", IF(
                        'Compound Alert'!AH87 &gt;= 10, "HIGH",IF(
                            'Compound Alert'!AH87 &gt;= 7, "MED","LOW")))))</f>
        <v>LOW</v>
      </c>
      <c r="M116" s="25" t="str">
        <f ca="1">IF(
   $B$8="Overall Alert",IF(
      'Compound Alert'!U87 &gt;= 7, "HIGH",IF(
         'Compound Alert'!U87 &gt;= 5, "MED","LOW")), IF(
            $B$8="Underlying Vulnerability", IF(
               'Compound Alert'!AB87 &gt;= 10, "HIGH",IF(
                  'Compound Alert'!AB87 &gt;= 7, "MED","LOW")),IF(
                     $B$8="Emerging Threat", IF(
                        'Compound Alert'!AI87 &gt;= 10, "HIGH",IF(
                            'Compound Alert'!AI87 &gt;= 7, "MED","LOW")))))</f>
        <v>LOW</v>
      </c>
      <c r="N116" s="25" t="str">
        <f ca="1">IF(
   $B$8="Overall Alert",IF(
      'Compound Alert'!V87 &gt;= 7, "HIGH",IF(
         'Compound Alert'!V87 &gt;= 5, "MED","LOW")), IF(
            $B$8="Underlying Vulnerability", IF(
               'Compound Alert'!AC87 &gt;= 10, "HIGH",IF(
                  'Compound Alert'!AC87 &gt;= 7, "MED","LOW")),IF(
                     $B$8="Emerging Threat", IF(
                        'Compound Alert'!AJ87 &gt;= 10, "HIGH",IF(
                            'Compound Alert'!AJ87 &gt;= 7, "MED","LOW")))))</f>
        <v>HIGH</v>
      </c>
      <c r="O116" s="25" t="str">
        <f ca="1">IF(
   $B$8="Overall Alert",IF(
      'Compound Alert'!W87 &gt;= 7, "HIGH",IF(
         'Compound Alert'!W87 &gt;= 5, "MED","LOW")), IF(
            $B$8="Underlying Vulnerability", IF(
               'Compound Alert'!AD87 &gt;= 10, "HIGH",IF(
                  'Compound Alert'!AD87 &gt;= 7, "MED","LOW")),IF(
                     $B$8="Emerging Threat", IF(
                        'Compound Alert'!AK87 &gt;= 10, "HIGH",IF(
                            'Compound Alert'!AK87 &gt;= 7, "MED","LOW")))))</f>
        <v>LOW</v>
      </c>
      <c r="P116" s="25"/>
      <c r="Q116" s="26"/>
      <c r="R116" s="26"/>
      <c r="S116" s="21"/>
      <c r="T116" s="21"/>
      <c r="U116" s="21"/>
      <c r="V116" s="21"/>
      <c r="W116" s="21"/>
      <c r="X116" s="21"/>
      <c r="Y116" s="27"/>
      <c r="Z116" s="27"/>
      <c r="AA116" s="27"/>
      <c r="AB116" s="27"/>
      <c r="AC116" s="27"/>
      <c r="AD116" s="27"/>
      <c r="AE116" s="27"/>
      <c r="AF116" s="27"/>
      <c r="AJ116" s="21"/>
      <c r="AK116" s="21"/>
      <c r="AL116" s="21"/>
      <c r="AM116" s="21"/>
      <c r="AN116" s="21"/>
      <c r="AO116" s="21"/>
      <c r="AP116" s="21"/>
      <c r="AQ116" s="21"/>
      <c r="AR116" s="21"/>
      <c r="AS116" s="21"/>
      <c r="AT116" s="21"/>
      <c r="AU116" s="21"/>
      <c r="AV116" s="21"/>
      <c r="AW116" s="21"/>
      <c r="AX116" s="21"/>
    </row>
    <row r="117" spans="1:50" x14ac:dyDescent="0.2">
      <c r="A117" s="63">
        <v>76</v>
      </c>
      <c r="B117" s="20" t="str">
        <f>'Compound Alert'!B145</f>
        <v>Namibia</v>
      </c>
      <c r="C117" s="20" t="str">
        <f>'Compound Alert'!C145</f>
        <v>NAM</v>
      </c>
      <c r="D117" s="20" t="str">
        <f>'Compound Alert'!D145</f>
        <v>SSF           Sub-Saharan Africa</v>
      </c>
      <c r="E117" s="20" t="str">
        <f>'Compound Alert'!E145</f>
        <v>IBRD</v>
      </c>
      <c r="F117" s="217">
        <f ca="1">'Compound Alert'!F145</f>
        <v>140</v>
      </c>
      <c r="G117" s="22">
        <f ca="1">IF($B$8="Overall Alert",'Compound Alert'!G145,IF($B$8="Underlying Vulnerability",'Compound Alert'!J145,IF($B$8="Emerging Threat",'Compound Alert'!M145)))</f>
        <v>1</v>
      </c>
      <c r="H117" s="23">
        <f ca="1">IF($B$8="Overall Alert",'Compound Alert'!H145,IF($B$8="Underlying Vulnerability",'Compound Alert'!K145,IF($B$8="Emerging Threat",'Compound Alert'!N145)))</f>
        <v>1</v>
      </c>
      <c r="I117" s="50">
        <f ca="1">ROUNDDOWN(G117,0)</f>
        <v>1</v>
      </c>
      <c r="J117" s="25" t="str">
        <f ca="1">IF(
   $B$8="Overall Alert",IF(
      'Compound Alert'!R145 &gt;= 7, "HIGH",IF(
         'Compound Alert'!R145 &gt;= 5, "MED","LOW")), IF(
            $B$8="Underlying Vulnerability", IF(
               'Compound Alert'!Y145 &gt;= 10, "HIGH",IF(
                  'Compound Alert'!Y145 &gt;= 7, "MED","LOW")),IF(
                     $B$8="Emerging Threat", IF(
                        'Compound Alert'!AF145 &gt;= 10, "HIGH",IF(
                            'Compound Alert'!AF145 &gt;= 7, "MED","LOW")))))</f>
        <v>LOW</v>
      </c>
      <c r="K117" s="25" t="str">
        <f ca="1">IF(
   $B$8="Overall Alert",IF(
      'Compound Alert'!S145 &gt;= 7, "HIGH",IF(
         'Compound Alert'!S145 &gt;= 5, "MED","LOW")), IF(
            $B$8="Underlying Vulnerability", IF(
               'Compound Alert'!Z145 &gt;= 10, "HIGH",IF(
                  'Compound Alert'!Z145 &gt;= 7, "MED","LOW")),IF(
                     $B$8="Emerging Threat", IF(
                        'Compound Alert'!AG145 &gt;= 10, "HIGH",IF(
                            'Compound Alert'!AG145 &gt;= 7, "MED","LOW")))))</f>
        <v>LOW</v>
      </c>
      <c r="L117" s="25" t="str">
        <f ca="1">IF(
   $B$8="Overall Alert",IF(
      'Compound Alert'!T145 &gt;= 7, "HIGH",IF(
         'Compound Alert'!T145 &gt;= 5, "MED","LOW")), IF(
            $B$8="Underlying Vulnerability", IF(
               'Compound Alert'!AA145 &gt;= 10, "HIGH",IF(
                  'Compound Alert'!AA145 &gt;= 7, "MED","LOW")),IF(
                     $B$8="Emerging Threat", IF(
                        'Compound Alert'!AH145 &gt;= 10, "HIGH",IF(
                            'Compound Alert'!AH145 &gt;= 7, "MED","LOW")))))</f>
        <v>LOW</v>
      </c>
      <c r="M117" s="25" t="str">
        <f ca="1">IF(
   $B$8="Overall Alert",IF(
      'Compound Alert'!U145 &gt;= 7, "HIGH",IF(
         'Compound Alert'!U145 &gt;= 5, "MED","LOW")), IF(
            $B$8="Underlying Vulnerability", IF(
               'Compound Alert'!AB145 &gt;= 10, "HIGH",IF(
                  'Compound Alert'!AB145 &gt;= 7, "MED","LOW")),IF(
                     $B$8="Emerging Threat", IF(
                        'Compound Alert'!AI145 &gt;= 10, "HIGH",IF(
                            'Compound Alert'!AI145 &gt;= 7, "MED","LOW")))))</f>
        <v>LOW</v>
      </c>
      <c r="N117" s="25" t="str">
        <f ca="1">IF(
   $B$8="Overall Alert",IF(
      'Compound Alert'!V145 &gt;= 7, "HIGH",IF(
         'Compound Alert'!V145 &gt;= 5, "MED","LOW")), IF(
            $B$8="Underlying Vulnerability", IF(
               'Compound Alert'!AC145 &gt;= 10, "HIGH",IF(
                  'Compound Alert'!AC145 &gt;= 7, "MED","LOW")),IF(
                     $B$8="Emerging Threat", IF(
                        'Compound Alert'!AJ145 &gt;= 10, "HIGH",IF(
                            'Compound Alert'!AJ145 &gt;= 7, "MED","LOW")))))</f>
        <v>HIGH</v>
      </c>
      <c r="O117" s="25" t="str">
        <f ca="1">IF(
   $B$8="Overall Alert",IF(
      'Compound Alert'!W145 &gt;= 7, "HIGH",IF(
         'Compound Alert'!W145 &gt;= 5, "MED","LOW")), IF(
            $B$8="Underlying Vulnerability", IF(
               'Compound Alert'!AD145 &gt;= 10, "HIGH",IF(
                  'Compound Alert'!AD145 &gt;= 7, "MED","LOW")),IF(
                     $B$8="Emerging Threat", IF(
                        'Compound Alert'!AK145 &gt;= 10, "HIGH",IF(
                            'Compound Alert'!AK145 &gt;= 7, "MED","LOW")))))</f>
        <v>LOW</v>
      </c>
      <c r="P117" s="25"/>
      <c r="Q117" s="26"/>
      <c r="R117" s="26"/>
      <c r="S117" s="21"/>
      <c r="T117" s="21"/>
      <c r="U117" s="21"/>
      <c r="V117" s="21"/>
      <c r="W117" s="21"/>
      <c r="X117" s="21"/>
      <c r="Y117" s="27"/>
      <c r="Z117" s="27"/>
      <c r="AA117" s="27"/>
      <c r="AB117" s="27"/>
      <c r="AC117" s="27"/>
      <c r="AD117" s="27"/>
      <c r="AE117" s="27"/>
      <c r="AF117" s="27"/>
      <c r="AJ117" s="21"/>
      <c r="AK117" s="21"/>
      <c r="AL117" s="21"/>
      <c r="AM117" s="21"/>
      <c r="AN117" s="21"/>
      <c r="AO117" s="21"/>
      <c r="AP117" s="21"/>
      <c r="AQ117" s="21"/>
      <c r="AR117" s="21"/>
      <c r="AS117" s="21"/>
      <c r="AT117" s="21"/>
      <c r="AU117" s="21"/>
      <c r="AV117" s="21"/>
      <c r="AW117" s="21"/>
      <c r="AX117" s="21"/>
    </row>
    <row r="118" spans="1:50" x14ac:dyDescent="0.2">
      <c r="A118" s="63">
        <v>77</v>
      </c>
      <c r="B118" s="20" t="str">
        <f>'Compound Alert'!B158</f>
        <v>Peru</v>
      </c>
      <c r="C118" s="20" t="str">
        <f>'Compound Alert'!C158</f>
        <v>PER</v>
      </c>
      <c r="D118" s="20" t="str">
        <f>'Compound Alert'!D158</f>
        <v>LCN           Latin America &amp; Caribbean</v>
      </c>
      <c r="E118" s="20" t="str">
        <f>'Compound Alert'!E158</f>
        <v>IBRD</v>
      </c>
      <c r="F118" s="217">
        <f ca="1">'Compound Alert'!F158</f>
        <v>153</v>
      </c>
      <c r="G118" s="22">
        <f ca="1">IF($B$8="Overall Alert",'Compound Alert'!G158,IF($B$8="Underlying Vulnerability",'Compound Alert'!J158,IF($B$8="Emerging Threat",'Compound Alert'!M158)))</f>
        <v>1</v>
      </c>
      <c r="H118" s="23">
        <f ca="1">IF($B$8="Overall Alert",'Compound Alert'!H158,IF($B$8="Underlying Vulnerability",'Compound Alert'!K158,IF($B$8="Emerging Threat",'Compound Alert'!N158)))</f>
        <v>1</v>
      </c>
      <c r="I118" s="50">
        <f ca="1">ROUNDDOWN(G118,0)</f>
        <v>1</v>
      </c>
      <c r="J118" s="25" t="str">
        <f ca="1">IF(
   $B$8="Overall Alert",IF(
      'Compound Alert'!R158 &gt;= 7, "HIGH",IF(
         'Compound Alert'!R158 &gt;= 5, "MED","LOW")), IF(
            $B$8="Underlying Vulnerability", IF(
               'Compound Alert'!Y158 &gt;= 10, "HIGH",IF(
                  'Compound Alert'!Y158 &gt;= 7, "MED","LOW")),IF(
                     $B$8="Emerging Threat", IF(
                        'Compound Alert'!AF158 &gt;= 10, "HIGH",IF(
                            'Compound Alert'!AF158 &gt;= 7, "MED","LOW")))))</f>
        <v>LOW</v>
      </c>
      <c r="K118" s="25" t="str">
        <f ca="1">IF(
   $B$8="Overall Alert",IF(
      'Compound Alert'!S158 &gt;= 7, "HIGH",IF(
         'Compound Alert'!S158 &gt;= 5, "MED","LOW")), IF(
            $B$8="Underlying Vulnerability", IF(
               'Compound Alert'!Z158 &gt;= 10, "HIGH",IF(
                  'Compound Alert'!Z158 &gt;= 7, "MED","LOW")),IF(
                     $B$8="Emerging Threat", IF(
                        'Compound Alert'!AG158 &gt;= 10, "HIGH",IF(
                            'Compound Alert'!AG158 &gt;= 7, "MED","LOW")))))</f>
        <v>LOW</v>
      </c>
      <c r="L118" s="25" t="str">
        <f ca="1">IF(
   $B$8="Overall Alert",IF(
      'Compound Alert'!T158 &gt;= 7, "HIGH",IF(
         'Compound Alert'!T158 &gt;= 5, "MED","LOW")), IF(
            $B$8="Underlying Vulnerability", IF(
               'Compound Alert'!AA158 &gt;= 10, "HIGH",IF(
                  'Compound Alert'!AA158 &gt;= 7, "MED","LOW")),IF(
                     $B$8="Emerging Threat", IF(
                        'Compound Alert'!AH158 &gt;= 10, "HIGH",IF(
                            'Compound Alert'!AH158 &gt;= 7, "MED","LOW")))))</f>
        <v>LOW</v>
      </c>
      <c r="M118" s="25" t="str">
        <f ca="1">IF(
   $B$8="Overall Alert",IF(
      'Compound Alert'!U158 &gt;= 7, "HIGH",IF(
         'Compound Alert'!U158 &gt;= 5, "MED","LOW")), IF(
            $B$8="Underlying Vulnerability", IF(
               'Compound Alert'!AB158 &gt;= 10, "HIGH",IF(
                  'Compound Alert'!AB158 &gt;= 7, "MED","LOW")),IF(
                     $B$8="Emerging Threat", IF(
                        'Compound Alert'!AI158 &gt;= 10, "HIGH",IF(
                            'Compound Alert'!AI158 &gt;= 7, "MED","LOW")))))</f>
        <v>LOW</v>
      </c>
      <c r="N118" s="25" t="str">
        <f ca="1">IF(
   $B$8="Overall Alert",IF(
      'Compound Alert'!V158 &gt;= 7, "HIGH",IF(
         'Compound Alert'!V158 &gt;= 5, "MED","LOW")), IF(
            $B$8="Underlying Vulnerability", IF(
               'Compound Alert'!AC158 &gt;= 10, "HIGH",IF(
                  'Compound Alert'!AC158 &gt;= 7, "MED","LOW")),IF(
                     $B$8="Emerging Threat", IF(
                        'Compound Alert'!AJ158 &gt;= 10, "HIGH",IF(
                            'Compound Alert'!AJ158 &gt;= 7, "MED","LOW")))))</f>
        <v>HIGH</v>
      </c>
      <c r="O118" s="25" t="str">
        <f ca="1">IF(
   $B$8="Overall Alert",IF(
      'Compound Alert'!W158 &gt;= 7, "HIGH",IF(
         'Compound Alert'!W158 &gt;= 5, "MED","LOW")), IF(
            $B$8="Underlying Vulnerability", IF(
               'Compound Alert'!AD158 &gt;= 10, "HIGH",IF(
                  'Compound Alert'!AD158 &gt;= 7, "MED","LOW")),IF(
                     $B$8="Emerging Threat", IF(
                        'Compound Alert'!AK158 &gt;= 10, "HIGH",IF(
                            'Compound Alert'!AK158 &gt;= 7, "MED","LOW")))))</f>
        <v>LOW</v>
      </c>
      <c r="P118" s="25"/>
      <c r="Q118" s="26"/>
      <c r="R118" s="26"/>
      <c r="S118" s="21"/>
      <c r="T118" s="21"/>
      <c r="U118" s="21"/>
      <c r="V118" s="21"/>
      <c r="W118" s="21"/>
      <c r="X118" s="21"/>
      <c r="Y118" s="27"/>
      <c r="Z118" s="27"/>
      <c r="AA118" s="27"/>
      <c r="AB118" s="27"/>
      <c r="AC118" s="27"/>
      <c r="AD118" s="27"/>
      <c r="AE118" s="27"/>
      <c r="AF118" s="27"/>
      <c r="AJ118" s="21"/>
      <c r="AK118" s="21"/>
      <c r="AL118" s="21"/>
      <c r="AM118" s="21"/>
      <c r="AN118" s="21"/>
      <c r="AO118" s="21"/>
      <c r="AP118" s="21"/>
      <c r="AQ118" s="21"/>
      <c r="AR118" s="21"/>
      <c r="AS118" s="21"/>
      <c r="AT118" s="21"/>
      <c r="AU118" s="21"/>
      <c r="AV118" s="21"/>
      <c r="AW118" s="21"/>
      <c r="AX118" s="21"/>
    </row>
    <row r="119" spans="1:50" x14ac:dyDescent="0.2">
      <c r="A119" s="63">
        <v>78</v>
      </c>
      <c r="B119" s="20" t="str">
        <f>'Compound Alert'!B178</f>
        <v>Sierra Leone</v>
      </c>
      <c r="C119" s="20" t="str">
        <f>'Compound Alert'!C178</f>
        <v>SLE</v>
      </c>
      <c r="D119" s="20" t="str">
        <f>'Compound Alert'!D178</f>
        <v>SSF           Sub-Saharan Africa</v>
      </c>
      <c r="E119" s="20" t="str">
        <f>'Compound Alert'!E178</f>
        <v>IDA</v>
      </c>
      <c r="F119" s="217">
        <f ca="1">'Compound Alert'!F178</f>
        <v>173</v>
      </c>
      <c r="G119" s="22">
        <f ca="1">IF($B$8="Overall Alert",'Compound Alert'!G178,IF($B$8="Underlying Vulnerability",'Compound Alert'!J178,IF($B$8="Emerging Threat",'Compound Alert'!M178)))</f>
        <v>1</v>
      </c>
      <c r="H119" s="23">
        <f ca="1">IF($B$8="Overall Alert",'Compound Alert'!H178,IF($B$8="Underlying Vulnerability",'Compound Alert'!K178,IF($B$8="Emerging Threat",'Compound Alert'!N178)))</f>
        <v>1</v>
      </c>
      <c r="I119" s="50">
        <f ca="1">ROUNDDOWN(G119,0)</f>
        <v>1</v>
      </c>
      <c r="J119" s="25" t="str">
        <f ca="1">IF(
   $B$8="Overall Alert",IF(
      'Compound Alert'!R178 &gt;= 7, "HIGH",IF(
         'Compound Alert'!R178 &gt;= 5, "MED","LOW")), IF(
            $B$8="Underlying Vulnerability", IF(
               'Compound Alert'!Y178 &gt;= 10, "HIGH",IF(
                  'Compound Alert'!Y178 &gt;= 7, "MED","LOW")),IF(
                     $B$8="Emerging Threat", IF(
                        'Compound Alert'!AF178 &gt;= 10, "HIGH",IF(
                            'Compound Alert'!AF178 &gt;= 7, "MED","LOW")))))</f>
        <v>LOW</v>
      </c>
      <c r="K119" s="25" t="str">
        <f ca="1">IF(
   $B$8="Overall Alert",IF(
      'Compound Alert'!S178 &gt;= 7, "HIGH",IF(
         'Compound Alert'!S178 &gt;= 5, "MED","LOW")), IF(
            $B$8="Underlying Vulnerability", IF(
               'Compound Alert'!Z178 &gt;= 10, "HIGH",IF(
                  'Compound Alert'!Z178 &gt;= 7, "MED","LOW")),IF(
                     $B$8="Emerging Threat", IF(
                        'Compound Alert'!AG178 &gt;= 10, "HIGH",IF(
                            'Compound Alert'!AG178 &gt;= 7, "MED","LOW")))))</f>
        <v>LOW</v>
      </c>
      <c r="L119" s="25" t="str">
        <f ca="1">IF(
   $B$8="Overall Alert",IF(
      'Compound Alert'!T178 &gt;= 7, "HIGH",IF(
         'Compound Alert'!T178 &gt;= 5, "MED","LOW")), IF(
            $B$8="Underlying Vulnerability", IF(
               'Compound Alert'!AA178 &gt;= 10, "HIGH",IF(
                  'Compound Alert'!AA178 &gt;= 7, "MED","LOW")),IF(
                     $B$8="Emerging Threat", IF(
                        'Compound Alert'!AH178 &gt;= 10, "HIGH",IF(
                            'Compound Alert'!AH178 &gt;= 7, "MED","LOW")))))</f>
        <v>HIGH</v>
      </c>
      <c r="M119" s="25" t="str">
        <f ca="1">IF(
   $B$8="Overall Alert",IF(
      'Compound Alert'!U178 &gt;= 7, "HIGH",IF(
         'Compound Alert'!U178 &gt;= 5, "MED","LOW")), IF(
            $B$8="Underlying Vulnerability", IF(
               'Compound Alert'!AB178 &gt;= 10, "HIGH",IF(
                  'Compound Alert'!AB178 &gt;= 7, "MED","LOW")),IF(
                     $B$8="Emerging Threat", IF(
                        'Compound Alert'!AI178 &gt;= 10, "HIGH",IF(
                            'Compound Alert'!AI178 &gt;= 7, "MED","LOW")))))</f>
        <v>LOW</v>
      </c>
      <c r="N119" s="25" t="str">
        <f ca="1">IF(
   $B$8="Overall Alert",IF(
      'Compound Alert'!V178 &gt;= 7, "HIGH",IF(
         'Compound Alert'!V178 &gt;= 5, "MED","LOW")), IF(
            $B$8="Underlying Vulnerability", IF(
               'Compound Alert'!AC178 &gt;= 10, "HIGH",IF(
                  'Compound Alert'!AC178 &gt;= 7, "MED","LOW")),IF(
                     $B$8="Emerging Threat", IF(
                        'Compound Alert'!AJ178 &gt;= 10, "HIGH",IF(
                            'Compound Alert'!AJ178 &gt;= 7, "MED","LOW")))))</f>
        <v>LOW</v>
      </c>
      <c r="O119" s="25" t="str">
        <f ca="1">IF(
   $B$8="Overall Alert",IF(
      'Compound Alert'!W178 &gt;= 7, "HIGH",IF(
         'Compound Alert'!W178 &gt;= 5, "MED","LOW")), IF(
            $B$8="Underlying Vulnerability", IF(
               'Compound Alert'!AD178 &gt;= 10, "HIGH",IF(
                  'Compound Alert'!AD178 &gt;= 7, "MED","LOW")),IF(
                     $B$8="Emerging Threat", IF(
                        'Compound Alert'!AK178 &gt;= 10, "HIGH",IF(
                            'Compound Alert'!AK178 &gt;= 7, "MED","LOW")))))</f>
        <v>LOW</v>
      </c>
      <c r="P119" s="25"/>
      <c r="Q119" s="26"/>
      <c r="R119" s="26"/>
      <c r="S119" s="21"/>
      <c r="T119" s="21"/>
      <c r="U119" s="21"/>
      <c r="V119" s="21"/>
      <c r="W119" s="21"/>
      <c r="X119" s="21"/>
      <c r="Y119" s="27"/>
      <c r="Z119" s="27"/>
      <c r="AA119" s="27"/>
      <c r="AB119" s="27"/>
      <c r="AC119" s="27"/>
      <c r="AD119" s="27"/>
      <c r="AE119" s="27"/>
      <c r="AF119" s="27"/>
      <c r="AJ119" s="21"/>
      <c r="AK119" s="21"/>
      <c r="AL119" s="21"/>
      <c r="AM119" s="21"/>
      <c r="AN119" s="21"/>
      <c r="AO119" s="21"/>
      <c r="AP119" s="21"/>
      <c r="AQ119" s="21"/>
      <c r="AR119" s="21"/>
      <c r="AS119" s="21"/>
      <c r="AT119" s="21"/>
      <c r="AU119" s="21"/>
      <c r="AV119" s="21"/>
      <c r="AW119" s="21"/>
      <c r="AX119" s="21"/>
    </row>
    <row r="120" spans="1:50" x14ac:dyDescent="0.2">
      <c r="A120" s="63">
        <v>79</v>
      </c>
      <c r="B120" s="20" t="str">
        <f>'Compound Alert'!B65</f>
        <v>Spain</v>
      </c>
      <c r="C120" s="20" t="str">
        <f>'Compound Alert'!C65</f>
        <v>ESP</v>
      </c>
      <c r="D120" s="20" t="str">
        <f>'Compound Alert'!D65</f>
        <v>ECS           Europe &amp; Central Asia</v>
      </c>
      <c r="E120" s="20" t="str">
        <f>'Compound Alert'!E65</f>
        <v>NA</v>
      </c>
      <c r="F120" s="217">
        <f ca="1">'Compound Alert'!F65</f>
        <v>60</v>
      </c>
      <c r="G120" s="22">
        <f ca="1">IF($B$8="Overall Alert",'Compound Alert'!G65,IF($B$8="Underlying Vulnerability",'Compound Alert'!J65,IF($B$8="Emerging Threat",'Compound Alert'!M65)))</f>
        <v>1</v>
      </c>
      <c r="H120" s="23">
        <f ca="1">IF($B$8="Overall Alert",'Compound Alert'!H65,IF($B$8="Underlying Vulnerability",'Compound Alert'!K65,IF($B$8="Emerging Threat",'Compound Alert'!N65)))</f>
        <v>1</v>
      </c>
      <c r="I120" s="50">
        <f ca="1">ROUNDDOWN(G120,0)</f>
        <v>1</v>
      </c>
      <c r="J120" s="25" t="str">
        <f ca="1">IF(
   $B$8="Overall Alert",IF(
      'Compound Alert'!R65 &gt;= 7, "HIGH",IF(
         'Compound Alert'!R65 &gt;= 5, "MED","LOW")), IF(
            $B$8="Underlying Vulnerability", IF(
               'Compound Alert'!Y65 &gt;= 10, "HIGH",IF(
                  'Compound Alert'!Y65 &gt;= 7, "MED","LOW")),IF(
                     $B$8="Emerging Threat", IF(
                        'Compound Alert'!AF65 &gt;= 10, "HIGH",IF(
                            'Compound Alert'!AF65 &gt;= 7, "MED","LOW")))))</f>
        <v>LOW</v>
      </c>
      <c r="K120" s="25" t="str">
        <f ca="1">IF(
   $B$8="Overall Alert",IF(
      'Compound Alert'!S65 &gt;= 7, "HIGH",IF(
         'Compound Alert'!S65 &gt;= 5, "MED","LOW")), IF(
            $B$8="Underlying Vulnerability", IF(
               'Compound Alert'!Z65 &gt;= 10, "HIGH",IF(
                  'Compound Alert'!Z65 &gt;= 7, "MED","LOW")),IF(
                     $B$8="Emerging Threat", IF(
                        'Compound Alert'!AG65 &gt;= 10, "HIGH",IF(
                            'Compound Alert'!AG65 &gt;= 7, "MED","LOW")))))</f>
        <v>LOW</v>
      </c>
      <c r="L120" s="25" t="str">
        <f ca="1">IF(
   $B$8="Overall Alert",IF(
      'Compound Alert'!T65 &gt;= 7, "HIGH",IF(
         'Compound Alert'!T65 &gt;= 5, "MED","LOW")), IF(
            $B$8="Underlying Vulnerability", IF(
               'Compound Alert'!AA65 &gt;= 10, "HIGH",IF(
                  'Compound Alert'!AA65 &gt;= 7, "MED","LOW")),IF(
                     $B$8="Emerging Threat", IF(
                        'Compound Alert'!AH65 &gt;= 10, "HIGH",IF(
                            'Compound Alert'!AH65 &gt;= 7, "MED","LOW")))))</f>
        <v>MED</v>
      </c>
      <c r="M120" s="25" t="str">
        <f ca="1">IF(
   $B$8="Overall Alert",IF(
      'Compound Alert'!U65 &gt;= 7, "HIGH",IF(
         'Compound Alert'!U65 &gt;= 5, "MED","LOW")), IF(
            $B$8="Underlying Vulnerability", IF(
               'Compound Alert'!AB65 &gt;= 10, "HIGH",IF(
                  'Compound Alert'!AB65 &gt;= 7, "MED","LOW")),IF(
                     $B$8="Emerging Threat", IF(
                        'Compound Alert'!AI65 &gt;= 10, "HIGH",IF(
                            'Compound Alert'!AI65 &gt;= 7, "MED","LOW")))))</f>
        <v>LOW</v>
      </c>
      <c r="N120" s="25" t="str">
        <f ca="1">IF(
   $B$8="Overall Alert",IF(
      'Compound Alert'!V65 &gt;= 7, "HIGH",IF(
         'Compound Alert'!V65 &gt;= 5, "MED","LOW")), IF(
            $B$8="Underlying Vulnerability", IF(
               'Compound Alert'!AC65 &gt;= 10, "HIGH",IF(
                  'Compound Alert'!AC65 &gt;= 7, "MED","LOW")),IF(
                     $B$8="Emerging Threat", IF(
                        'Compound Alert'!AJ65 &gt;= 10, "HIGH",IF(
                            'Compound Alert'!AJ65 &gt;= 7, "MED","LOW")))))</f>
        <v>MED</v>
      </c>
      <c r="O120" s="25" t="str">
        <f ca="1">IF(
   $B$8="Overall Alert",IF(
      'Compound Alert'!W65 &gt;= 7, "HIGH",IF(
         'Compound Alert'!W65 &gt;= 5, "MED","LOW")), IF(
            $B$8="Underlying Vulnerability", IF(
               'Compound Alert'!AD65 &gt;= 10, "HIGH",IF(
                  'Compound Alert'!AD65 &gt;= 7, "MED","LOW")),IF(
                     $B$8="Emerging Threat", IF(
                        'Compound Alert'!AK65 &gt;= 10, "HIGH",IF(
                            'Compound Alert'!AK65 &gt;= 7, "MED","LOW")))))</f>
        <v>LOW</v>
      </c>
      <c r="P120" s="25"/>
      <c r="Q120" s="26"/>
      <c r="R120" s="26"/>
      <c r="S120" s="21"/>
      <c r="T120" s="21"/>
      <c r="U120" s="21"/>
      <c r="V120" s="21"/>
      <c r="W120" s="21"/>
      <c r="X120" s="21"/>
      <c r="Y120" s="27"/>
      <c r="Z120" s="27"/>
      <c r="AA120" s="27"/>
      <c r="AB120" s="27"/>
      <c r="AC120" s="27"/>
      <c r="AD120" s="27"/>
      <c r="AE120" s="27"/>
      <c r="AF120" s="27"/>
      <c r="AJ120" s="21"/>
      <c r="AK120" s="21"/>
      <c r="AL120" s="21"/>
      <c r="AM120" s="21"/>
      <c r="AN120" s="21"/>
      <c r="AO120" s="21"/>
      <c r="AP120" s="21"/>
      <c r="AQ120" s="21"/>
      <c r="AR120" s="21"/>
      <c r="AS120" s="21"/>
      <c r="AT120" s="21"/>
      <c r="AU120" s="21"/>
      <c r="AV120" s="21"/>
      <c r="AW120" s="21"/>
      <c r="AX120" s="21"/>
    </row>
    <row r="121" spans="1:50" x14ac:dyDescent="0.2">
      <c r="A121" s="63">
        <v>80</v>
      </c>
      <c r="B121" s="20" t="str">
        <f>'Compound Alert'!B6</f>
        <v>Aruba</v>
      </c>
      <c r="C121" s="20" t="str">
        <f>'Compound Alert'!C6</f>
        <v>ABW</v>
      </c>
      <c r="D121" s="20" t="str">
        <f>'Compound Alert'!D6</f>
        <v>LCN           Latin America &amp; Caribbean</v>
      </c>
      <c r="E121" s="20" t="str">
        <f>'Compound Alert'!E6</f>
        <v>NA</v>
      </c>
      <c r="F121" s="217">
        <f ca="1">'Compound Alert'!F6</f>
        <v>1</v>
      </c>
      <c r="G121" s="22">
        <f ca="1">IF($B$8="Overall Alert",'Compound Alert'!G6,IF($B$8="Underlying Vulnerability",'Compound Alert'!J6,IF($B$8="Emerging Threat",'Compound Alert'!M6)))</f>
        <v>1</v>
      </c>
      <c r="H121" s="23">
        <f ca="1">IF($B$8="Overall Alert",'Compound Alert'!H6,IF($B$8="Underlying Vulnerability",'Compound Alert'!K6,IF($B$8="Emerging Threat",'Compound Alert'!N6)))</f>
        <v>1</v>
      </c>
      <c r="I121" s="50">
        <f ca="1">ROUNDDOWN(G121,0)</f>
        <v>1</v>
      </c>
      <c r="J121" s="25" t="str">
        <f ca="1">IF(
   $B$8="Overall Alert",IF(
      'Compound Alert'!R6 &gt;= 7, "HIGH",IF(
         'Compound Alert'!R6 &gt;= 5, "MED","LOW")), IF(
            $B$8="Underlying Vulnerability", IF(
               'Compound Alert'!Y6 &gt;= 10, "HIGH",IF(
                  'Compound Alert'!Y6 &gt;= 7, "MED","LOW")),IF(
                     $B$8="Emerging Threat", IF(
                        'Compound Alert'!AF6 &gt;= 10, "HIGH",IF(
                            'Compound Alert'!AF6 &gt;= 7, "MED","LOW")))))</f>
        <v>LOW</v>
      </c>
      <c r="K121" s="25" t="e">
        <f ca="1">IF(
   $B$8="Overall Alert",IF(
      'Compound Alert'!S6 &gt;= 7, "HIGH",IF(
         'Compound Alert'!S6 &gt;= 5, "MED","LOW")), IF(
            $B$8="Underlying Vulnerability", IF(
               'Compound Alert'!Z6 &gt;= 10, "HIGH",IF(
                  'Compound Alert'!Z6 &gt;= 7, "MED","LOW")),IF(
                     $B$8="Emerging Threat", IF(
                        'Compound Alert'!AG6 &gt;= 10, "HIGH",IF(
                            'Compound Alert'!AG6 &gt;= 7, "MED","LOW")))))</f>
        <v>#N/A</v>
      </c>
      <c r="L121" s="25" t="str">
        <f ca="1">IF(
   $B$8="Overall Alert",IF(
      'Compound Alert'!T6 &gt;= 7, "HIGH",IF(
         'Compound Alert'!T6 &gt;= 5, "MED","LOW")), IF(
            $B$8="Underlying Vulnerability", IF(
               'Compound Alert'!AA6 &gt;= 10, "HIGH",IF(
                  'Compound Alert'!AA6 &gt;= 7, "MED","LOW")),IF(
                     $B$8="Emerging Threat", IF(
                        'Compound Alert'!AH6 &gt;= 10, "HIGH",IF(
                            'Compound Alert'!AH6 &gt;= 7, "MED","LOW")))))</f>
        <v>LOW</v>
      </c>
      <c r="M121" s="25" t="e">
        <f ca="1">IF(
   $B$8="Overall Alert",IF(
      'Compound Alert'!U6 &gt;= 7, "HIGH",IF(
         'Compound Alert'!U6 &gt;= 5, "MED","LOW")), IF(
            $B$8="Underlying Vulnerability", IF(
               'Compound Alert'!AB6 &gt;= 10, "HIGH",IF(
                  'Compound Alert'!AB6 &gt;= 7, "MED","LOW")),IF(
                     $B$8="Emerging Threat", IF(
                        'Compound Alert'!AI6 &gt;= 10, "HIGH",IF(
                            'Compound Alert'!AI6 &gt;= 7, "MED","LOW")))))</f>
        <v>#N/A</v>
      </c>
      <c r="N121" s="25" t="str">
        <f ca="1">IF(
   $B$8="Overall Alert",IF(
      'Compound Alert'!V6 &gt;= 7, "HIGH",IF(
         'Compound Alert'!V6 &gt;= 5, "MED","LOW")), IF(
            $B$8="Underlying Vulnerability", IF(
               'Compound Alert'!AC6 &gt;= 10, "HIGH",IF(
                  'Compound Alert'!AC6 &gt;= 7, "MED","LOW")),IF(
                     $B$8="Emerging Threat", IF(
                        'Compound Alert'!AJ6 &gt;= 10, "HIGH",IF(
                            'Compound Alert'!AJ6 &gt;= 7, "MED","LOW")))))</f>
        <v>HIGH</v>
      </c>
      <c r="O121" s="25" t="str">
        <f ca="1">IF(
   $B$8="Overall Alert",IF(
      'Compound Alert'!W6 &gt;= 7, "HIGH",IF(
         'Compound Alert'!W6 &gt;= 5, "MED","LOW")), IF(
            $B$8="Underlying Vulnerability", IF(
               'Compound Alert'!AD6 &gt;= 10, "HIGH",IF(
                  'Compound Alert'!AD6 &gt;= 7, "MED","LOW")),IF(
                     $B$8="Emerging Threat", IF(
                        'Compound Alert'!AK6 &gt;= 10, "HIGH",IF(
                            'Compound Alert'!AK6 &gt;= 7, "MED","LOW")))))</f>
        <v>LOW</v>
      </c>
      <c r="P121" s="25"/>
      <c r="Q121" s="26"/>
      <c r="R121" s="26"/>
      <c r="S121" s="21"/>
      <c r="T121" s="21"/>
      <c r="U121" s="21"/>
      <c r="V121" s="21"/>
      <c r="W121" s="21"/>
      <c r="X121" s="21"/>
      <c r="Y121" s="27"/>
      <c r="Z121" s="27"/>
      <c r="AA121" s="27"/>
      <c r="AB121" s="27"/>
      <c r="AC121" s="27"/>
      <c r="AD121" s="27"/>
      <c r="AE121" s="27"/>
      <c r="AF121" s="27"/>
      <c r="AJ121" s="21"/>
      <c r="AK121" s="21"/>
      <c r="AL121" s="21"/>
      <c r="AM121" s="21"/>
      <c r="AN121" s="21"/>
      <c r="AO121" s="21"/>
      <c r="AP121" s="21"/>
      <c r="AQ121" s="21"/>
      <c r="AR121" s="21"/>
      <c r="AS121" s="21"/>
      <c r="AT121" s="21"/>
      <c r="AU121" s="21"/>
      <c r="AV121" s="21"/>
      <c r="AW121" s="21"/>
      <c r="AX121" s="21"/>
    </row>
    <row r="122" spans="1:50" x14ac:dyDescent="0.2">
      <c r="A122" s="63">
        <v>81</v>
      </c>
      <c r="B122" s="20" t="str">
        <f>'Compound Alert'!B214</f>
        <v>British Virgin Islands</v>
      </c>
      <c r="C122" s="20" t="str">
        <f>'Compound Alert'!C214</f>
        <v>VGB</v>
      </c>
      <c r="D122" s="20" t="str">
        <f>'Compound Alert'!D214</f>
        <v>LCN           Latin America &amp; Caribbean</v>
      </c>
      <c r="E122" s="20" t="str">
        <f>'Compound Alert'!E214</f>
        <v>NA</v>
      </c>
      <c r="F122" s="217">
        <f>'Compound Alert'!F214</f>
        <v>0</v>
      </c>
      <c r="G122" s="22">
        <f ca="1">IF($B$8="Overall Alert",'Compound Alert'!G214,IF($B$8="Underlying Vulnerability",'Compound Alert'!J214,IF($B$8="Emerging Threat",'Compound Alert'!M214)))</f>
        <v>1</v>
      </c>
      <c r="H122" s="23">
        <f ca="1">IF($B$8="Overall Alert",'Compound Alert'!H214,IF($B$8="Underlying Vulnerability",'Compound Alert'!K214,IF($B$8="Emerging Threat",'Compound Alert'!N214)))</f>
        <v>1</v>
      </c>
      <c r="I122" s="50">
        <f ca="1">ROUNDDOWN(G122,0)</f>
        <v>1</v>
      </c>
      <c r="J122" s="25" t="str">
        <f ca="1">IF(
   $B$8="Overall Alert",IF(
      'Compound Alert'!R214 &gt;= 7, "HIGH",IF(
         'Compound Alert'!R214 &gt;= 5, "MED","LOW")), IF(
            $B$8="Underlying Vulnerability", IF(
               'Compound Alert'!Y214 &gt;= 10, "HIGH",IF(
                  'Compound Alert'!Y214 &gt;= 7, "MED","LOW")),IF(
                     $B$8="Emerging Threat", IF(
                        'Compound Alert'!AF214 &gt;= 10, "HIGH",IF(
                            'Compound Alert'!AF214 &gt;= 7, "MED","LOW")))))</f>
        <v>LOW</v>
      </c>
      <c r="K122" s="25" t="e">
        <f ca="1">IF(
   $B$8="Overall Alert",IF(
      'Compound Alert'!S214 &gt;= 7, "HIGH",IF(
         'Compound Alert'!S214 &gt;= 5, "MED","LOW")), IF(
            $B$8="Underlying Vulnerability", IF(
               'Compound Alert'!Z214 &gt;= 10, "HIGH",IF(
                  'Compound Alert'!Z214 &gt;= 7, "MED","LOW")),IF(
                     $B$8="Emerging Threat", IF(
                        'Compound Alert'!AG214 &gt;= 10, "HIGH",IF(
                            'Compound Alert'!AG214 &gt;= 7, "MED","LOW")))))</f>
        <v>#N/A</v>
      </c>
      <c r="L122" s="25" t="e">
        <f ca="1">IF(
   $B$8="Overall Alert",IF(
      'Compound Alert'!T214 &gt;= 7, "HIGH",IF(
         'Compound Alert'!T214 &gt;= 5, "MED","LOW")), IF(
            $B$8="Underlying Vulnerability", IF(
               'Compound Alert'!AA214 &gt;= 10, "HIGH",IF(
                  'Compound Alert'!AA214 &gt;= 7, "MED","LOW")),IF(
                     $B$8="Emerging Threat", IF(
                        'Compound Alert'!AH214 &gt;= 10, "HIGH",IF(
                            'Compound Alert'!AH214 &gt;= 7, "MED","LOW")))))</f>
        <v>#N/A</v>
      </c>
      <c r="M122" s="25" t="e">
        <f ca="1">IF(
   $B$8="Overall Alert",IF(
      'Compound Alert'!U214 &gt;= 7, "HIGH",IF(
         'Compound Alert'!U214 &gt;= 5, "MED","LOW")), IF(
            $B$8="Underlying Vulnerability", IF(
               'Compound Alert'!AB214 &gt;= 10, "HIGH",IF(
                  'Compound Alert'!AB214 &gt;= 7, "MED","LOW")),IF(
                     $B$8="Emerging Threat", IF(
                        'Compound Alert'!AI214 &gt;= 10, "HIGH",IF(
                            'Compound Alert'!AI214 &gt;= 7, "MED","LOW")))))</f>
        <v>#N/A</v>
      </c>
      <c r="N122" s="25" t="str">
        <f ca="1">IF(
   $B$8="Overall Alert",IF(
      'Compound Alert'!V214 &gt;= 7, "HIGH",IF(
         'Compound Alert'!V214 &gt;= 5, "MED","LOW")), IF(
            $B$8="Underlying Vulnerability", IF(
               'Compound Alert'!AC214 &gt;= 10, "HIGH",IF(
                  'Compound Alert'!AC214 &gt;= 7, "MED","LOW")),IF(
                     $B$8="Emerging Threat", IF(
                        'Compound Alert'!AJ214 &gt;= 10, "HIGH",IF(
                            'Compound Alert'!AJ214 &gt;= 7, "MED","LOW")))))</f>
        <v>HIGH</v>
      </c>
      <c r="O122" s="25" t="str">
        <f ca="1">IF(
   $B$8="Overall Alert",IF(
      'Compound Alert'!W214 &gt;= 7, "HIGH",IF(
         'Compound Alert'!W214 &gt;= 5, "MED","LOW")), IF(
            $B$8="Underlying Vulnerability", IF(
               'Compound Alert'!AD214 &gt;= 10, "HIGH",IF(
                  'Compound Alert'!AD214 &gt;= 7, "MED","LOW")),IF(
                     $B$8="Emerging Threat", IF(
                        'Compound Alert'!AK214 &gt;= 10, "HIGH",IF(
                            'Compound Alert'!AK214 &gt;= 7, "MED","LOW")))))</f>
        <v>LOW</v>
      </c>
      <c r="P122" s="25"/>
      <c r="Q122" s="26"/>
      <c r="R122" s="26"/>
      <c r="S122" s="21"/>
      <c r="T122" s="21"/>
      <c r="U122" s="21"/>
      <c r="V122" s="21"/>
      <c r="W122" s="21"/>
      <c r="X122" s="21"/>
      <c r="Y122" s="27"/>
      <c r="Z122" s="27"/>
      <c r="AA122" s="27"/>
      <c r="AB122" s="27"/>
      <c r="AC122" s="27"/>
      <c r="AD122" s="27"/>
      <c r="AE122" s="27"/>
      <c r="AF122" s="27"/>
      <c r="AJ122" s="21"/>
      <c r="AK122" s="21"/>
      <c r="AL122" s="21"/>
      <c r="AM122" s="21"/>
      <c r="AN122" s="21"/>
      <c r="AO122" s="21"/>
      <c r="AP122" s="21"/>
      <c r="AQ122" s="21"/>
      <c r="AR122" s="21"/>
      <c r="AS122" s="21"/>
      <c r="AT122" s="21"/>
      <c r="AU122" s="21"/>
      <c r="AV122" s="21"/>
      <c r="AW122" s="21"/>
      <c r="AX122" s="21"/>
    </row>
    <row r="123" spans="1:50" x14ac:dyDescent="0.2">
      <c r="A123" s="63">
        <v>82</v>
      </c>
      <c r="B123" s="20" t="str">
        <f>'Compound Alert'!B82</f>
        <v>Greece</v>
      </c>
      <c r="C123" s="20" t="str">
        <f>'Compound Alert'!C82</f>
        <v>GRC</v>
      </c>
      <c r="D123" s="20" t="str">
        <f>'Compound Alert'!D82</f>
        <v>ECS           Europe &amp; Central Asia</v>
      </c>
      <c r="E123" s="20" t="str">
        <f>'Compound Alert'!E82</f>
        <v>NA</v>
      </c>
      <c r="F123" s="217">
        <f ca="1">'Compound Alert'!F82</f>
        <v>77</v>
      </c>
      <c r="G123" s="22">
        <f ca="1">IF($B$8="Overall Alert",'Compound Alert'!G82,IF($B$8="Underlying Vulnerability",'Compound Alert'!J82,IF($B$8="Emerging Threat",'Compound Alert'!M82)))</f>
        <v>1</v>
      </c>
      <c r="H123" s="23">
        <f ca="1">IF($B$8="Overall Alert",'Compound Alert'!H82,IF($B$8="Underlying Vulnerability",'Compound Alert'!K82,IF($B$8="Emerging Threat",'Compound Alert'!N82)))</f>
        <v>1</v>
      </c>
      <c r="I123" s="50">
        <f ca="1">ROUNDDOWN(G123,0)</f>
        <v>1</v>
      </c>
      <c r="J123" s="25" t="str">
        <f ca="1">IF(
   $B$8="Overall Alert",IF(
      'Compound Alert'!R82 &gt;= 7, "HIGH",IF(
         'Compound Alert'!R82 &gt;= 5, "MED","LOW")), IF(
            $B$8="Underlying Vulnerability", IF(
               'Compound Alert'!Y82 &gt;= 10, "HIGH",IF(
                  'Compound Alert'!Y82 &gt;= 7, "MED","LOW")),IF(
                     $B$8="Emerging Threat", IF(
                        'Compound Alert'!AF82 &gt;= 10, "HIGH",IF(
                            'Compound Alert'!AF82 &gt;= 7, "MED","LOW")))))</f>
        <v>LOW</v>
      </c>
      <c r="K123" s="25" t="str">
        <f ca="1">IF(
   $B$8="Overall Alert",IF(
      'Compound Alert'!S82 &gt;= 7, "HIGH",IF(
         'Compound Alert'!S82 &gt;= 5, "MED","LOW")), IF(
            $B$8="Underlying Vulnerability", IF(
               'Compound Alert'!Z82 &gt;= 10, "HIGH",IF(
                  'Compound Alert'!Z82 &gt;= 7, "MED","LOW")),IF(
                     $B$8="Emerging Threat", IF(
                        'Compound Alert'!AG82 &gt;= 10, "HIGH",IF(
                            'Compound Alert'!AG82 &gt;= 7, "MED","LOW")))))</f>
        <v>LOW</v>
      </c>
      <c r="L123" s="25" t="str">
        <f ca="1">IF(
   $B$8="Overall Alert",IF(
      'Compound Alert'!T82 &gt;= 7, "HIGH",IF(
         'Compound Alert'!T82 &gt;= 5, "MED","LOW")), IF(
            $B$8="Underlying Vulnerability", IF(
               'Compound Alert'!AA82 &gt;= 10, "HIGH",IF(
                  'Compound Alert'!AA82 &gt;= 7, "MED","LOW")),IF(
                     $B$8="Emerging Threat", IF(
                        'Compound Alert'!AH82 &gt;= 10, "HIGH",IF(
                            'Compound Alert'!AH82 &gt;= 7, "MED","LOW")))))</f>
        <v>LOW</v>
      </c>
      <c r="M123" s="25" t="str">
        <f ca="1">IF(
   $B$8="Overall Alert",IF(
      'Compound Alert'!U82 &gt;= 7, "HIGH",IF(
         'Compound Alert'!U82 &gt;= 5, "MED","LOW")), IF(
            $B$8="Underlying Vulnerability", IF(
               'Compound Alert'!AB82 &gt;= 10, "HIGH",IF(
                  'Compound Alert'!AB82 &gt;= 7, "MED","LOW")),IF(
                     $B$8="Emerging Threat", IF(
                        'Compound Alert'!AI82 &gt;= 10, "HIGH",IF(
                            'Compound Alert'!AI82 &gt;= 7, "MED","LOW")))))</f>
        <v>LOW</v>
      </c>
      <c r="N123" s="25" t="str">
        <f ca="1">IF(
   $B$8="Overall Alert",IF(
      'Compound Alert'!V82 &gt;= 7, "HIGH",IF(
         'Compound Alert'!V82 &gt;= 5, "MED","LOW")), IF(
            $B$8="Underlying Vulnerability", IF(
               'Compound Alert'!AC82 &gt;= 10, "HIGH",IF(
                  'Compound Alert'!AC82 &gt;= 7, "MED","LOW")),IF(
                     $B$8="Emerging Threat", IF(
                        'Compound Alert'!AJ82 &gt;= 10, "HIGH",IF(
                            'Compound Alert'!AJ82 &gt;= 7, "MED","LOW")))))</f>
        <v>HIGH</v>
      </c>
      <c r="O123" s="25" t="str">
        <f ca="1">IF(
   $B$8="Overall Alert",IF(
      'Compound Alert'!W82 &gt;= 7, "HIGH",IF(
         'Compound Alert'!W82 &gt;= 5, "MED","LOW")), IF(
            $B$8="Underlying Vulnerability", IF(
               'Compound Alert'!AD82 &gt;= 10, "HIGH",IF(
                  'Compound Alert'!AD82 &gt;= 7, "MED","LOW")),IF(
                     $B$8="Emerging Threat", IF(
                        'Compound Alert'!AK82 &gt;= 10, "HIGH",IF(
                            'Compound Alert'!AK82 &gt;= 7, "MED","LOW")))))</f>
        <v>LOW</v>
      </c>
      <c r="P123" s="25"/>
      <c r="Q123" s="26"/>
      <c r="R123" s="26"/>
      <c r="S123" s="21"/>
      <c r="T123" s="21"/>
      <c r="U123" s="21"/>
      <c r="V123" s="21"/>
      <c r="W123" s="21"/>
      <c r="X123" s="21"/>
      <c r="Y123" s="27"/>
      <c r="Z123" s="27"/>
      <c r="AA123" s="27"/>
      <c r="AB123" s="27"/>
      <c r="AC123" s="27"/>
      <c r="AD123" s="27"/>
      <c r="AE123" s="27"/>
      <c r="AF123" s="27"/>
      <c r="AJ123" s="21"/>
      <c r="AK123" s="21"/>
      <c r="AL123" s="21"/>
      <c r="AM123" s="21"/>
      <c r="AN123" s="21"/>
      <c r="AO123" s="21"/>
      <c r="AP123" s="21"/>
      <c r="AQ123" s="21"/>
      <c r="AR123" s="21"/>
      <c r="AS123" s="21"/>
      <c r="AT123" s="21"/>
      <c r="AU123" s="21"/>
      <c r="AV123" s="21"/>
      <c r="AW123" s="21"/>
      <c r="AX123" s="21"/>
    </row>
    <row r="124" spans="1:50" x14ac:dyDescent="0.2">
      <c r="A124" s="63">
        <v>83</v>
      </c>
      <c r="B124" s="20" t="str">
        <f>'Compound Alert'!B86</f>
        <v>Guam</v>
      </c>
      <c r="C124" s="20" t="str">
        <f>'Compound Alert'!C86</f>
        <v>GUM</v>
      </c>
      <c r="D124" s="20" t="str">
        <f>'Compound Alert'!D86</f>
        <v>EAS           East Asia &amp; Pacific</v>
      </c>
      <c r="E124" s="20" t="str">
        <f>'Compound Alert'!E86</f>
        <v>NA</v>
      </c>
      <c r="F124" s="217">
        <f ca="1">'Compound Alert'!F86</f>
        <v>81</v>
      </c>
      <c r="G124" s="22">
        <f ca="1">IF($B$8="Overall Alert",'Compound Alert'!G86,IF($B$8="Underlying Vulnerability",'Compound Alert'!J86,IF($B$8="Emerging Threat",'Compound Alert'!M86)))</f>
        <v>1</v>
      </c>
      <c r="H124" s="23">
        <f ca="1">IF($B$8="Overall Alert",'Compound Alert'!H86,IF($B$8="Underlying Vulnerability",'Compound Alert'!K86,IF($B$8="Emerging Threat",'Compound Alert'!N86)))</f>
        <v>1</v>
      </c>
      <c r="I124" s="50">
        <f ca="1">ROUNDDOWN(G124,0)</f>
        <v>1</v>
      </c>
      <c r="J124" s="25" t="str">
        <f ca="1">IF(
   $B$8="Overall Alert",IF(
      'Compound Alert'!R86 &gt;= 7, "HIGH",IF(
         'Compound Alert'!R86 &gt;= 5, "MED","LOW")), IF(
            $B$8="Underlying Vulnerability", IF(
               'Compound Alert'!Y86 &gt;= 10, "HIGH",IF(
                  'Compound Alert'!Y86 &gt;= 7, "MED","LOW")),IF(
                     $B$8="Emerging Threat", IF(
                        'Compound Alert'!AF86 &gt;= 10, "HIGH",IF(
                            'Compound Alert'!AF86 &gt;= 7, "MED","LOW")))))</f>
        <v>LOW</v>
      </c>
      <c r="K124" s="25" t="e">
        <f ca="1">IF(
   $B$8="Overall Alert",IF(
      'Compound Alert'!S86 &gt;= 7, "HIGH",IF(
         'Compound Alert'!S86 &gt;= 5, "MED","LOW")), IF(
            $B$8="Underlying Vulnerability", IF(
               'Compound Alert'!Z86 &gt;= 10, "HIGH",IF(
                  'Compound Alert'!Z86 &gt;= 7, "MED","LOW")),IF(
                     $B$8="Emerging Threat", IF(
                        'Compound Alert'!AG86 &gt;= 10, "HIGH",IF(
                            'Compound Alert'!AG86 &gt;= 7, "MED","LOW")))))</f>
        <v>#N/A</v>
      </c>
      <c r="L124" s="25" t="e">
        <f ca="1">IF(
   $B$8="Overall Alert",IF(
      'Compound Alert'!T86 &gt;= 7, "HIGH",IF(
         'Compound Alert'!T86 &gt;= 5, "MED","LOW")), IF(
            $B$8="Underlying Vulnerability", IF(
               'Compound Alert'!AA86 &gt;= 10, "HIGH",IF(
                  'Compound Alert'!AA86 &gt;= 7, "MED","LOW")),IF(
                     $B$8="Emerging Threat", IF(
                        'Compound Alert'!AH86 &gt;= 10, "HIGH",IF(
                            'Compound Alert'!AH86 &gt;= 7, "MED","LOW")))))</f>
        <v>#N/A</v>
      </c>
      <c r="M124" s="25" t="e">
        <f ca="1">IF(
   $B$8="Overall Alert",IF(
      'Compound Alert'!U86 &gt;= 7, "HIGH",IF(
         'Compound Alert'!U86 &gt;= 5, "MED","LOW")), IF(
            $B$8="Underlying Vulnerability", IF(
               'Compound Alert'!AB86 &gt;= 10, "HIGH",IF(
                  'Compound Alert'!AB86 &gt;= 7, "MED","LOW")),IF(
                     $B$8="Emerging Threat", IF(
                        'Compound Alert'!AI86 &gt;= 10, "HIGH",IF(
                            'Compound Alert'!AI86 &gt;= 7, "MED","LOW")))))</f>
        <v>#N/A</v>
      </c>
      <c r="N124" s="25" t="str">
        <f ca="1">IF(
   $B$8="Overall Alert",IF(
      'Compound Alert'!V86 &gt;= 7, "HIGH",IF(
         'Compound Alert'!V86 &gt;= 5, "MED","LOW")), IF(
            $B$8="Underlying Vulnerability", IF(
               'Compound Alert'!AC86 &gt;= 10, "HIGH",IF(
                  'Compound Alert'!AC86 &gt;= 7, "MED","LOW")),IF(
                     $B$8="Emerging Threat", IF(
                        'Compound Alert'!AJ86 &gt;= 10, "HIGH",IF(
                            'Compound Alert'!AJ86 &gt;= 7, "MED","LOW")))))</f>
        <v>HIGH</v>
      </c>
      <c r="O124" s="25" t="str">
        <f ca="1">IF(
   $B$8="Overall Alert",IF(
      'Compound Alert'!W86 &gt;= 7, "HIGH",IF(
         'Compound Alert'!W86 &gt;= 5, "MED","LOW")), IF(
            $B$8="Underlying Vulnerability", IF(
               'Compound Alert'!AD86 &gt;= 10, "HIGH",IF(
                  'Compound Alert'!AD86 &gt;= 7, "MED","LOW")),IF(
                     $B$8="Emerging Threat", IF(
                        'Compound Alert'!AK86 &gt;= 10, "HIGH",IF(
                            'Compound Alert'!AK86 &gt;= 7, "MED","LOW")))))</f>
        <v>LOW</v>
      </c>
      <c r="P124" s="25"/>
      <c r="Q124" s="26"/>
      <c r="R124" s="26"/>
      <c r="S124" s="21"/>
      <c r="T124" s="21"/>
      <c r="U124" s="21"/>
      <c r="V124" s="21"/>
      <c r="W124" s="21"/>
      <c r="X124" s="21"/>
      <c r="Y124" s="27"/>
      <c r="Z124" s="27"/>
      <c r="AA124" s="27"/>
      <c r="AB124" s="27"/>
      <c r="AC124" s="27"/>
      <c r="AD124" s="27"/>
      <c r="AE124" s="27"/>
      <c r="AF124" s="27"/>
      <c r="AJ124" s="21"/>
      <c r="AK124" s="21"/>
      <c r="AL124" s="21"/>
      <c r="AM124" s="21"/>
      <c r="AN124" s="21"/>
      <c r="AO124" s="21"/>
      <c r="AP124" s="21"/>
      <c r="AQ124" s="21"/>
      <c r="AR124" s="21"/>
      <c r="AS124" s="21"/>
      <c r="AT124" s="21"/>
      <c r="AU124" s="21"/>
      <c r="AV124" s="21"/>
      <c r="AW124" s="21"/>
      <c r="AX124" s="21"/>
    </row>
    <row r="125" spans="1:50" x14ac:dyDescent="0.2">
      <c r="A125" s="63">
        <v>84</v>
      </c>
      <c r="B125" s="20" t="str">
        <f>'Compound Alert'!B101</f>
        <v>Italy</v>
      </c>
      <c r="C125" s="20" t="str">
        <f>'Compound Alert'!C101</f>
        <v>ITA</v>
      </c>
      <c r="D125" s="20" t="str">
        <f>'Compound Alert'!D101</f>
        <v>ECS           Europe &amp; Central Asia</v>
      </c>
      <c r="E125" s="20" t="str">
        <f>'Compound Alert'!E101</f>
        <v>NA</v>
      </c>
      <c r="F125" s="217">
        <f ca="1">'Compound Alert'!F101</f>
        <v>96</v>
      </c>
      <c r="G125" s="22">
        <f ca="1">IF($B$8="Overall Alert",'Compound Alert'!G101,IF($B$8="Underlying Vulnerability",'Compound Alert'!J101,IF($B$8="Emerging Threat",'Compound Alert'!M101)))</f>
        <v>1</v>
      </c>
      <c r="H125" s="23">
        <f ca="1">IF($B$8="Overall Alert",'Compound Alert'!H101,IF($B$8="Underlying Vulnerability",'Compound Alert'!K101,IF($B$8="Emerging Threat",'Compound Alert'!N101)))</f>
        <v>1</v>
      </c>
      <c r="I125" s="50">
        <f ca="1">ROUNDDOWN(G125,0)</f>
        <v>1</v>
      </c>
      <c r="J125" s="25" t="str">
        <f ca="1">IF(
   $B$8="Overall Alert",IF(
      'Compound Alert'!R101 &gt;= 7, "HIGH",IF(
         'Compound Alert'!R101 &gt;= 5, "MED","LOW")), IF(
            $B$8="Underlying Vulnerability", IF(
               'Compound Alert'!Y101 &gt;= 10, "HIGH",IF(
                  'Compound Alert'!Y101 &gt;= 7, "MED","LOW")),IF(
                     $B$8="Emerging Threat", IF(
                        'Compound Alert'!AF101 &gt;= 10, "HIGH",IF(
                            'Compound Alert'!AF101 &gt;= 7, "MED","LOW")))))</f>
        <v>LOW</v>
      </c>
      <c r="K125" s="25" t="str">
        <f ca="1">IF(
   $B$8="Overall Alert",IF(
      'Compound Alert'!S101 &gt;= 7, "HIGH",IF(
         'Compound Alert'!S101 &gt;= 5, "MED","LOW")), IF(
            $B$8="Underlying Vulnerability", IF(
               'Compound Alert'!Z101 &gt;= 10, "HIGH",IF(
                  'Compound Alert'!Z101 &gt;= 7, "MED","LOW")),IF(
                     $B$8="Emerging Threat", IF(
                        'Compound Alert'!AG101 &gt;= 10, "HIGH",IF(
                            'Compound Alert'!AG101 &gt;= 7, "MED","LOW")))))</f>
        <v>LOW</v>
      </c>
      <c r="L125" s="25" t="str">
        <f ca="1">IF(
   $B$8="Overall Alert",IF(
      'Compound Alert'!T101 &gt;= 7, "HIGH",IF(
         'Compound Alert'!T101 &gt;= 5, "MED","LOW")), IF(
            $B$8="Underlying Vulnerability", IF(
               'Compound Alert'!AA101 &gt;= 10, "HIGH",IF(
                  'Compound Alert'!AA101 &gt;= 7, "MED","LOW")),IF(
                     $B$8="Emerging Threat", IF(
                        'Compound Alert'!AH101 &gt;= 10, "HIGH",IF(
                            'Compound Alert'!AH101 &gt;= 7, "MED","LOW")))))</f>
        <v>LOW</v>
      </c>
      <c r="M125" s="25" t="str">
        <f ca="1">IF(
   $B$8="Overall Alert",IF(
      'Compound Alert'!U101 &gt;= 7, "HIGH",IF(
         'Compound Alert'!U101 &gt;= 5, "MED","LOW")), IF(
            $B$8="Underlying Vulnerability", IF(
               'Compound Alert'!AB101 &gt;= 10, "HIGH",IF(
                  'Compound Alert'!AB101 &gt;= 7, "MED","LOW")),IF(
                     $B$8="Emerging Threat", IF(
                        'Compound Alert'!AI101 &gt;= 10, "HIGH",IF(
                            'Compound Alert'!AI101 &gt;= 7, "MED","LOW")))))</f>
        <v>LOW</v>
      </c>
      <c r="N125" s="25" t="str">
        <f ca="1">IF(
   $B$8="Overall Alert",IF(
      'Compound Alert'!V101 &gt;= 7, "HIGH",IF(
         'Compound Alert'!V101 &gt;= 5, "MED","LOW")), IF(
            $B$8="Underlying Vulnerability", IF(
               'Compound Alert'!AC101 &gt;= 10, "HIGH",IF(
                  'Compound Alert'!AC101 &gt;= 7, "MED","LOW")),IF(
                     $B$8="Emerging Threat", IF(
                        'Compound Alert'!AJ101 &gt;= 10, "HIGH",IF(
                            'Compound Alert'!AJ101 &gt;= 7, "MED","LOW")))))</f>
        <v>HIGH</v>
      </c>
      <c r="O125" s="25" t="str">
        <f ca="1">IF(
   $B$8="Overall Alert",IF(
      'Compound Alert'!W101 &gt;= 7, "HIGH",IF(
         'Compound Alert'!W101 &gt;= 5, "MED","LOW")), IF(
            $B$8="Underlying Vulnerability", IF(
               'Compound Alert'!AD101 &gt;= 10, "HIGH",IF(
                  'Compound Alert'!AD101 &gt;= 7, "MED","LOW")),IF(
                     $B$8="Emerging Threat", IF(
                        'Compound Alert'!AK101 &gt;= 10, "HIGH",IF(
                            'Compound Alert'!AK101 &gt;= 7, "MED","LOW")))))</f>
        <v>LOW</v>
      </c>
      <c r="P125" s="25"/>
      <c r="Q125" s="26"/>
      <c r="R125" s="26"/>
      <c r="S125" s="21"/>
      <c r="T125" s="21"/>
      <c r="U125" s="21"/>
      <c r="V125" s="21"/>
      <c r="W125" s="21"/>
      <c r="X125" s="21"/>
      <c r="Y125" s="27"/>
      <c r="Z125" s="27"/>
      <c r="AA125" s="27"/>
      <c r="AB125" s="27"/>
      <c r="AC125" s="27"/>
      <c r="AD125" s="27"/>
      <c r="AE125" s="27"/>
      <c r="AF125" s="27"/>
      <c r="AJ125" s="21"/>
      <c r="AK125" s="21"/>
      <c r="AL125" s="21"/>
      <c r="AM125" s="21"/>
      <c r="AN125" s="21"/>
      <c r="AO125" s="21"/>
      <c r="AP125" s="21"/>
      <c r="AQ125" s="21"/>
      <c r="AR125" s="21"/>
      <c r="AS125" s="21"/>
      <c r="AT125" s="21"/>
      <c r="AU125" s="21"/>
      <c r="AV125" s="21"/>
      <c r="AW125" s="21"/>
      <c r="AX125" s="21"/>
    </row>
    <row r="126" spans="1:50" x14ac:dyDescent="0.2">
      <c r="A126" s="63">
        <v>85</v>
      </c>
      <c r="B126" s="20" t="str">
        <f>'Compound Alert'!B163</f>
        <v>Puerto Rico</v>
      </c>
      <c r="C126" s="20" t="str">
        <f>'Compound Alert'!C163</f>
        <v>PRI</v>
      </c>
      <c r="D126" s="20" t="str">
        <f>'Compound Alert'!D163</f>
        <v>LCN           Latin America &amp; Caribbean</v>
      </c>
      <c r="E126" s="20" t="str">
        <f>'Compound Alert'!E163</f>
        <v>NA</v>
      </c>
      <c r="F126" s="217">
        <f ca="1">'Compound Alert'!F163</f>
        <v>158</v>
      </c>
      <c r="G126" s="22">
        <f ca="1">IF($B$8="Overall Alert",'Compound Alert'!G163,IF($B$8="Underlying Vulnerability",'Compound Alert'!J163,IF($B$8="Emerging Threat",'Compound Alert'!M163)))</f>
        <v>1</v>
      </c>
      <c r="H126" s="23">
        <f ca="1">IF($B$8="Overall Alert",'Compound Alert'!H163,IF($B$8="Underlying Vulnerability",'Compound Alert'!K163,IF($B$8="Emerging Threat",'Compound Alert'!N163)))</f>
        <v>1</v>
      </c>
      <c r="I126" s="50">
        <f ca="1">ROUNDDOWN(G126,0)</f>
        <v>1</v>
      </c>
      <c r="J126" s="25" t="str">
        <f ca="1">IF(
   $B$8="Overall Alert",IF(
      'Compound Alert'!R163 &gt;= 7, "HIGH",IF(
         'Compound Alert'!R163 &gt;= 5, "MED","LOW")), IF(
            $B$8="Underlying Vulnerability", IF(
               'Compound Alert'!Y163 &gt;= 10, "HIGH",IF(
                  'Compound Alert'!Y163 &gt;= 7, "MED","LOW")),IF(
                     $B$8="Emerging Threat", IF(
                        'Compound Alert'!AF163 &gt;= 10, "HIGH",IF(
                            'Compound Alert'!AF163 &gt;= 7, "MED","LOW")))))</f>
        <v>LOW</v>
      </c>
      <c r="K126" s="25" t="str">
        <f ca="1">IF(
   $B$8="Overall Alert",IF(
      'Compound Alert'!S163 &gt;= 7, "HIGH",IF(
         'Compound Alert'!S163 &gt;= 5, "MED","LOW")), IF(
            $B$8="Underlying Vulnerability", IF(
               'Compound Alert'!Z163 &gt;= 10, "HIGH",IF(
                  'Compound Alert'!Z163 &gt;= 7, "MED","LOW")),IF(
                     $B$8="Emerging Threat", IF(
                        'Compound Alert'!AG163 &gt;= 10, "HIGH",IF(
                            'Compound Alert'!AG163 &gt;= 7, "MED","LOW")))))</f>
        <v>LOW</v>
      </c>
      <c r="L126" s="25" t="str">
        <f ca="1">IF(
   $B$8="Overall Alert",IF(
      'Compound Alert'!T163 &gt;= 7, "HIGH",IF(
         'Compound Alert'!T163 &gt;= 5, "MED","LOW")), IF(
            $B$8="Underlying Vulnerability", IF(
               'Compound Alert'!AA163 &gt;= 10, "HIGH",IF(
                  'Compound Alert'!AA163 &gt;= 7, "MED","LOW")),IF(
                     $B$8="Emerging Threat", IF(
                        'Compound Alert'!AH163 &gt;= 10, "HIGH",IF(
                            'Compound Alert'!AH163 &gt;= 7, "MED","LOW")))))</f>
        <v>LOW</v>
      </c>
      <c r="M126" s="25" t="e">
        <f ca="1">IF(
   $B$8="Overall Alert",IF(
      'Compound Alert'!U163 &gt;= 7, "HIGH",IF(
         'Compound Alert'!U163 &gt;= 5, "MED","LOW")), IF(
            $B$8="Underlying Vulnerability", IF(
               'Compound Alert'!AB163 &gt;= 10, "HIGH",IF(
                  'Compound Alert'!AB163 &gt;= 7, "MED","LOW")),IF(
                     $B$8="Emerging Threat", IF(
                        'Compound Alert'!AI163 &gt;= 10, "HIGH",IF(
                            'Compound Alert'!AI163 &gt;= 7, "MED","LOW")))))</f>
        <v>#N/A</v>
      </c>
      <c r="N126" s="25" t="str">
        <f ca="1">IF(
   $B$8="Overall Alert",IF(
      'Compound Alert'!V163 &gt;= 7, "HIGH",IF(
         'Compound Alert'!V163 &gt;= 5, "MED","LOW")), IF(
            $B$8="Underlying Vulnerability", IF(
               'Compound Alert'!AC163 &gt;= 10, "HIGH",IF(
                  'Compound Alert'!AC163 &gt;= 7, "MED","LOW")),IF(
                     $B$8="Emerging Threat", IF(
                        'Compound Alert'!AJ163 &gt;= 10, "HIGH",IF(
                            'Compound Alert'!AJ163 &gt;= 7, "MED","LOW")))))</f>
        <v>HIGH</v>
      </c>
      <c r="O126" s="25" t="str">
        <f ca="1">IF(
   $B$8="Overall Alert",IF(
      'Compound Alert'!W163 &gt;= 7, "HIGH",IF(
         'Compound Alert'!W163 &gt;= 5, "MED","LOW")), IF(
            $B$8="Underlying Vulnerability", IF(
               'Compound Alert'!AD163 &gt;= 10, "HIGH",IF(
                  'Compound Alert'!AD163 &gt;= 7, "MED","LOW")),IF(
                     $B$8="Emerging Threat", IF(
                        'Compound Alert'!AK163 &gt;= 10, "HIGH",IF(
                            'Compound Alert'!AK163 &gt;= 7, "MED","LOW")))))</f>
        <v>LOW</v>
      </c>
      <c r="P126" s="25"/>
      <c r="Q126" s="26"/>
      <c r="R126" s="26"/>
      <c r="S126" s="21"/>
      <c r="T126" s="21"/>
      <c r="U126" s="21"/>
      <c r="V126" s="21"/>
      <c r="W126" s="21"/>
      <c r="X126" s="21"/>
      <c r="Y126" s="27"/>
      <c r="Z126" s="27"/>
      <c r="AA126" s="27"/>
      <c r="AB126" s="27"/>
      <c r="AC126" s="27"/>
      <c r="AD126" s="27"/>
      <c r="AE126" s="27"/>
      <c r="AF126" s="27"/>
      <c r="AJ126" s="21"/>
      <c r="AK126" s="21"/>
      <c r="AL126" s="21"/>
      <c r="AM126" s="21"/>
      <c r="AN126" s="21"/>
      <c r="AO126" s="21"/>
      <c r="AP126" s="21"/>
      <c r="AQ126" s="21"/>
      <c r="AR126" s="21"/>
      <c r="AS126" s="21"/>
      <c r="AT126" s="21"/>
      <c r="AU126" s="21"/>
      <c r="AV126" s="21"/>
      <c r="AW126" s="21"/>
      <c r="AX126" s="21"/>
    </row>
    <row r="127" spans="1:50" x14ac:dyDescent="0.2">
      <c r="A127" s="63">
        <v>86</v>
      </c>
      <c r="B127" s="20" t="str">
        <f>'Compound Alert'!B125</f>
        <v>St. Martin (French part)</v>
      </c>
      <c r="C127" s="20" t="str">
        <f>'Compound Alert'!C125</f>
        <v>MAF</v>
      </c>
      <c r="D127" s="20" t="str">
        <f>'Compound Alert'!D125</f>
        <v>LCN           Latin America &amp; Caribbean</v>
      </c>
      <c r="E127" s="20" t="str">
        <f>'Compound Alert'!E125</f>
        <v>NA</v>
      </c>
      <c r="F127" s="217">
        <f ca="1">'Compound Alert'!F125</f>
        <v>120</v>
      </c>
      <c r="G127" s="22">
        <f ca="1">IF($B$8="Overall Alert",'Compound Alert'!G125,IF($B$8="Underlying Vulnerability",'Compound Alert'!J125,IF($B$8="Emerging Threat",'Compound Alert'!M125)))</f>
        <v>1</v>
      </c>
      <c r="H127" s="23">
        <f ca="1">IF($B$8="Overall Alert",'Compound Alert'!H125,IF($B$8="Underlying Vulnerability",'Compound Alert'!K125,IF($B$8="Emerging Threat",'Compound Alert'!N125)))</f>
        <v>1</v>
      </c>
      <c r="I127" s="50">
        <f ca="1">ROUNDDOWN(G127,0)</f>
        <v>1</v>
      </c>
      <c r="J127" s="25" t="str">
        <f ca="1">IF(
   $B$8="Overall Alert",IF(
      'Compound Alert'!R125 &gt;= 7, "HIGH",IF(
         'Compound Alert'!R125 &gt;= 5, "MED","LOW")), IF(
            $B$8="Underlying Vulnerability", IF(
               'Compound Alert'!Y125 &gt;= 10, "HIGH",IF(
                  'Compound Alert'!Y125 &gt;= 7, "MED","LOW")),IF(
                     $B$8="Emerging Threat", IF(
                        'Compound Alert'!AF125 &gt;= 10, "HIGH",IF(
                            'Compound Alert'!AF125 &gt;= 7, "MED","LOW")))))</f>
        <v>LOW</v>
      </c>
      <c r="K127" s="25" t="e">
        <f ca="1">IF(
   $B$8="Overall Alert",IF(
      'Compound Alert'!S125 &gt;= 7, "HIGH",IF(
         'Compound Alert'!S125 &gt;= 5, "MED","LOW")), IF(
            $B$8="Underlying Vulnerability", IF(
               'Compound Alert'!Z125 &gt;= 10, "HIGH",IF(
                  'Compound Alert'!Z125 &gt;= 7, "MED","LOW")),IF(
                     $B$8="Emerging Threat", IF(
                        'Compound Alert'!AG125 &gt;= 10, "HIGH",IF(
                            'Compound Alert'!AG125 &gt;= 7, "MED","LOW")))))</f>
        <v>#N/A</v>
      </c>
      <c r="L127" s="25" t="e">
        <f ca="1">IF(
   $B$8="Overall Alert",IF(
      'Compound Alert'!T125 &gt;= 7, "HIGH",IF(
         'Compound Alert'!T125 &gt;= 5, "MED","LOW")), IF(
            $B$8="Underlying Vulnerability", IF(
               'Compound Alert'!AA125 &gt;= 10, "HIGH",IF(
                  'Compound Alert'!AA125 &gt;= 7, "MED","LOW")),IF(
                     $B$8="Emerging Threat", IF(
                        'Compound Alert'!AH125 &gt;= 10, "HIGH",IF(
                            'Compound Alert'!AH125 &gt;= 7, "MED","LOW")))))</f>
        <v>#N/A</v>
      </c>
      <c r="M127" s="25" t="e">
        <f ca="1">IF(
   $B$8="Overall Alert",IF(
      'Compound Alert'!U125 &gt;= 7, "HIGH",IF(
         'Compound Alert'!U125 &gt;= 5, "MED","LOW")), IF(
            $B$8="Underlying Vulnerability", IF(
               'Compound Alert'!AB125 &gt;= 10, "HIGH",IF(
                  'Compound Alert'!AB125 &gt;= 7, "MED","LOW")),IF(
                     $B$8="Emerging Threat", IF(
                        'Compound Alert'!AI125 &gt;= 10, "HIGH",IF(
                            'Compound Alert'!AI125 &gt;= 7, "MED","LOW")))))</f>
        <v>#N/A</v>
      </c>
      <c r="N127" s="25" t="str">
        <f ca="1">IF(
   $B$8="Overall Alert",IF(
      'Compound Alert'!V125 &gt;= 7, "HIGH",IF(
         'Compound Alert'!V125 &gt;= 5, "MED","LOW")), IF(
            $B$8="Underlying Vulnerability", IF(
               'Compound Alert'!AC125 &gt;= 10, "HIGH",IF(
                  'Compound Alert'!AC125 &gt;= 7, "MED","LOW")),IF(
                     $B$8="Emerging Threat", IF(
                        'Compound Alert'!AJ125 &gt;= 10, "HIGH",IF(
                            'Compound Alert'!AJ125 &gt;= 7, "MED","LOW")))))</f>
        <v>HIGH</v>
      </c>
      <c r="O127" s="25" t="str">
        <f ca="1">IF(
   $B$8="Overall Alert",IF(
      'Compound Alert'!W125 &gt;= 7, "HIGH",IF(
         'Compound Alert'!W125 &gt;= 5, "MED","LOW")), IF(
            $B$8="Underlying Vulnerability", IF(
               'Compound Alert'!AD125 &gt;= 10, "HIGH",IF(
                  'Compound Alert'!AD125 &gt;= 7, "MED","LOW")),IF(
                     $B$8="Emerging Threat", IF(
                        'Compound Alert'!AK125 &gt;= 10, "HIGH",IF(
                            'Compound Alert'!AK125 &gt;= 7, "MED","LOW")))))</f>
        <v>LOW</v>
      </c>
      <c r="P127" s="25"/>
      <c r="Q127" s="26"/>
      <c r="R127" s="26"/>
      <c r="S127" s="21"/>
      <c r="T127" s="21"/>
      <c r="U127" s="21"/>
      <c r="V127" s="21"/>
      <c r="W127" s="21"/>
      <c r="X127" s="21"/>
      <c r="Y127" s="27"/>
      <c r="Z127" s="27"/>
      <c r="AA127" s="27"/>
      <c r="AB127" s="27"/>
      <c r="AC127" s="27"/>
      <c r="AD127" s="27"/>
      <c r="AE127" s="27"/>
      <c r="AF127" s="27"/>
      <c r="AJ127" s="21"/>
      <c r="AK127" s="21"/>
      <c r="AL127" s="21"/>
      <c r="AM127" s="21"/>
      <c r="AN127" s="21"/>
      <c r="AO127" s="21"/>
      <c r="AP127" s="21"/>
      <c r="AQ127" s="21"/>
      <c r="AR127" s="21"/>
      <c r="AS127" s="21"/>
      <c r="AT127" s="21"/>
      <c r="AU127" s="21"/>
      <c r="AV127" s="21"/>
      <c r="AW127" s="21"/>
      <c r="AX127" s="21"/>
    </row>
    <row r="128" spans="1:50" x14ac:dyDescent="0.2">
      <c r="A128" s="63">
        <v>87</v>
      </c>
      <c r="B128" s="20" t="str">
        <f>'Compound Alert'!B215</f>
        <v>Virgin Islands (U.S.)</v>
      </c>
      <c r="C128" s="20" t="str">
        <f>'Compound Alert'!C215</f>
        <v>VIR</v>
      </c>
      <c r="D128" s="20" t="str">
        <f>'Compound Alert'!D215</f>
        <v>LCN           Latin America &amp; Caribbean</v>
      </c>
      <c r="E128" s="20" t="str">
        <f>'Compound Alert'!E215</f>
        <v>NA</v>
      </c>
      <c r="F128" s="217">
        <f>'Compound Alert'!F215</f>
        <v>0</v>
      </c>
      <c r="G128" s="22">
        <f ca="1">IF($B$8="Overall Alert",'Compound Alert'!G215,IF($B$8="Underlying Vulnerability",'Compound Alert'!J215,IF($B$8="Emerging Threat",'Compound Alert'!M215)))</f>
        <v>1</v>
      </c>
      <c r="H128" s="23">
        <f ca="1">IF($B$8="Overall Alert",'Compound Alert'!H215,IF($B$8="Underlying Vulnerability",'Compound Alert'!K215,IF($B$8="Emerging Threat",'Compound Alert'!N215)))</f>
        <v>1</v>
      </c>
      <c r="I128" s="50">
        <f ca="1">ROUNDDOWN(G128,0)</f>
        <v>1</v>
      </c>
      <c r="J128" s="25" t="str">
        <f ca="1">IF(
   $B$8="Overall Alert",IF(
      'Compound Alert'!R215 &gt;= 7, "HIGH",IF(
         'Compound Alert'!R215 &gt;= 5, "MED","LOW")), IF(
            $B$8="Underlying Vulnerability", IF(
               'Compound Alert'!Y215 &gt;= 10, "HIGH",IF(
                  'Compound Alert'!Y215 &gt;= 7, "MED","LOW")),IF(
                     $B$8="Emerging Threat", IF(
                        'Compound Alert'!AF215 &gt;= 10, "HIGH",IF(
                            'Compound Alert'!AF215 &gt;= 7, "MED","LOW")))))</f>
        <v>LOW</v>
      </c>
      <c r="K128" s="25" t="e">
        <f ca="1">IF(
   $B$8="Overall Alert",IF(
      'Compound Alert'!S215 &gt;= 7, "HIGH",IF(
         'Compound Alert'!S215 &gt;= 5, "MED","LOW")), IF(
            $B$8="Underlying Vulnerability", IF(
               'Compound Alert'!Z215 &gt;= 10, "HIGH",IF(
                  'Compound Alert'!Z215 &gt;= 7, "MED","LOW")),IF(
                     $B$8="Emerging Threat", IF(
                        'Compound Alert'!AG215 &gt;= 10, "HIGH",IF(
                            'Compound Alert'!AG215 &gt;= 7, "MED","LOW")))))</f>
        <v>#N/A</v>
      </c>
      <c r="L128" s="25" t="e">
        <f ca="1">IF(
   $B$8="Overall Alert",IF(
      'Compound Alert'!T215 &gt;= 7, "HIGH",IF(
         'Compound Alert'!T215 &gt;= 5, "MED","LOW")), IF(
            $B$8="Underlying Vulnerability", IF(
               'Compound Alert'!AA215 &gt;= 10, "HIGH",IF(
                  'Compound Alert'!AA215 &gt;= 7, "MED","LOW")),IF(
                     $B$8="Emerging Threat", IF(
                        'Compound Alert'!AH215 &gt;= 10, "HIGH",IF(
                            'Compound Alert'!AH215 &gt;= 7, "MED","LOW")))))</f>
        <v>#N/A</v>
      </c>
      <c r="M128" s="25" t="e">
        <f ca="1">IF(
   $B$8="Overall Alert",IF(
      'Compound Alert'!U215 &gt;= 7, "HIGH",IF(
         'Compound Alert'!U215 &gt;= 5, "MED","LOW")), IF(
            $B$8="Underlying Vulnerability", IF(
               'Compound Alert'!AB215 &gt;= 10, "HIGH",IF(
                  'Compound Alert'!AB215 &gt;= 7, "MED","LOW")),IF(
                     $B$8="Emerging Threat", IF(
                        'Compound Alert'!AI215 &gt;= 10, "HIGH",IF(
                            'Compound Alert'!AI215 &gt;= 7, "MED","LOW")))))</f>
        <v>#N/A</v>
      </c>
      <c r="N128" s="25" t="str">
        <f ca="1">IF(
   $B$8="Overall Alert",IF(
      'Compound Alert'!V215 &gt;= 7, "HIGH",IF(
         'Compound Alert'!V215 &gt;= 5, "MED","LOW")), IF(
            $B$8="Underlying Vulnerability", IF(
               'Compound Alert'!AC215 &gt;= 10, "HIGH",IF(
                  'Compound Alert'!AC215 &gt;= 7, "MED","LOW")),IF(
                     $B$8="Emerging Threat", IF(
                        'Compound Alert'!AJ215 &gt;= 10, "HIGH",IF(
                            'Compound Alert'!AJ215 &gt;= 7, "MED","LOW")))))</f>
        <v>HIGH</v>
      </c>
      <c r="O128" s="25" t="str">
        <f ca="1">IF(
   $B$8="Overall Alert",IF(
      'Compound Alert'!W215 &gt;= 7, "HIGH",IF(
         'Compound Alert'!W215 &gt;= 5, "MED","LOW")), IF(
            $B$8="Underlying Vulnerability", IF(
               'Compound Alert'!AD215 &gt;= 10, "HIGH",IF(
                  'Compound Alert'!AD215 &gt;= 7, "MED","LOW")),IF(
                     $B$8="Emerging Threat", IF(
                        'Compound Alert'!AK215 &gt;= 10, "HIGH",IF(
                            'Compound Alert'!AK215 &gt;= 7, "MED","LOW")))))</f>
        <v>LOW</v>
      </c>
      <c r="P128" s="25"/>
      <c r="Q128" s="26"/>
      <c r="R128" s="26"/>
      <c r="S128" s="21"/>
      <c r="T128" s="21"/>
      <c r="U128" s="21"/>
      <c r="V128" s="21"/>
      <c r="W128" s="21"/>
      <c r="X128" s="21"/>
      <c r="Y128" s="27"/>
      <c r="Z128" s="27"/>
      <c r="AA128" s="27"/>
      <c r="AB128" s="27"/>
      <c r="AC128" s="27"/>
      <c r="AD128" s="27"/>
      <c r="AE128" s="27"/>
      <c r="AF128" s="27"/>
      <c r="AJ128" s="21"/>
      <c r="AK128" s="21"/>
      <c r="AL128" s="21"/>
      <c r="AM128" s="21"/>
      <c r="AN128" s="21"/>
      <c r="AO128" s="21"/>
      <c r="AP128" s="21"/>
      <c r="AQ128" s="21"/>
      <c r="AR128" s="21"/>
      <c r="AS128" s="21"/>
      <c r="AT128" s="21"/>
      <c r="AU128" s="21"/>
      <c r="AV128" s="21"/>
      <c r="AW128" s="21"/>
      <c r="AX128" s="21"/>
    </row>
    <row r="129" spans="1:50" x14ac:dyDescent="0.2">
      <c r="A129" s="63">
        <v>88</v>
      </c>
      <c r="B129" s="20" t="str">
        <f>'Compound Alert'!B60</f>
        <v>Dominican Republic</v>
      </c>
      <c r="C129" s="20" t="str">
        <f>'Compound Alert'!C60</f>
        <v>DOM</v>
      </c>
      <c r="D129" s="20" t="str">
        <f>'Compound Alert'!D60</f>
        <v>LCN           Latin America &amp; Caribbean</v>
      </c>
      <c r="E129" s="20" t="str">
        <f>'Compound Alert'!E60</f>
        <v>IBRD</v>
      </c>
      <c r="F129" s="217">
        <f ca="1">'Compound Alert'!F60</f>
        <v>55</v>
      </c>
      <c r="G129" s="22">
        <f ca="1">IF($B$8="Overall Alert",'Compound Alert'!G60,IF($B$8="Underlying Vulnerability",'Compound Alert'!J60,IF($B$8="Emerging Threat",'Compound Alert'!M60)))</f>
        <v>1</v>
      </c>
      <c r="H129" s="23">
        <f ca="1">IF($B$8="Overall Alert",'Compound Alert'!H60,IF($B$8="Underlying Vulnerability",'Compound Alert'!K60,IF($B$8="Emerging Threat",'Compound Alert'!N60)))</f>
        <v>1</v>
      </c>
      <c r="I129" s="50">
        <f ca="1">ROUNDDOWN(G129,0)</f>
        <v>1</v>
      </c>
      <c r="J129" s="25" t="str">
        <f ca="1">IF(
   $B$8="Overall Alert",IF(
      'Compound Alert'!R60 &gt;= 7, "HIGH",IF(
         'Compound Alert'!R60 &gt;= 5, "MED","LOW")), IF(
            $B$8="Underlying Vulnerability", IF(
               'Compound Alert'!Y60 &gt;= 10, "HIGH",IF(
                  'Compound Alert'!Y60 &gt;= 7, "MED","LOW")),IF(
                     $B$8="Emerging Threat", IF(
                        'Compound Alert'!AF60 &gt;= 10, "HIGH",IF(
                            'Compound Alert'!AF60 &gt;= 7, "MED","LOW")))))</f>
        <v>LOW</v>
      </c>
      <c r="K129" s="25" t="str">
        <f ca="1">IF(
   $B$8="Overall Alert",IF(
      'Compound Alert'!S60 &gt;= 7, "HIGH",IF(
         'Compound Alert'!S60 &gt;= 5, "MED","LOW")), IF(
            $B$8="Underlying Vulnerability", IF(
               'Compound Alert'!Z60 &gt;= 10, "HIGH",IF(
                  'Compound Alert'!Z60 &gt;= 7, "MED","LOW")),IF(
                     $B$8="Emerging Threat", IF(
                        'Compound Alert'!AG60 &gt;= 10, "HIGH",IF(
                            'Compound Alert'!AG60 &gt;= 7, "MED","LOW")))))</f>
        <v>LOW</v>
      </c>
      <c r="L129" s="25" t="str">
        <f ca="1">IF(
   $B$8="Overall Alert",IF(
      'Compound Alert'!T60 &gt;= 7, "HIGH",IF(
         'Compound Alert'!T60 &gt;= 5, "MED","LOW")), IF(
            $B$8="Underlying Vulnerability", IF(
               'Compound Alert'!AA60 &gt;= 10, "HIGH",IF(
                  'Compound Alert'!AA60 &gt;= 7, "MED","LOW")),IF(
                     $B$8="Emerging Threat", IF(
                        'Compound Alert'!AH60 &gt;= 10, "HIGH",IF(
                            'Compound Alert'!AH60 &gt;= 7, "MED","LOW")))))</f>
        <v>LOW</v>
      </c>
      <c r="M129" s="25" t="str">
        <f ca="1">IF(
   $B$8="Overall Alert",IF(
      'Compound Alert'!U60 &gt;= 7, "HIGH",IF(
         'Compound Alert'!U60 &gt;= 5, "MED","LOW")), IF(
            $B$8="Underlying Vulnerability", IF(
               'Compound Alert'!AB60 &gt;= 10, "HIGH",IF(
                  'Compound Alert'!AB60 &gt;= 7, "MED","LOW")),IF(
                     $B$8="Emerging Threat", IF(
                        'Compound Alert'!AI60 &gt;= 10, "HIGH",IF(
                            'Compound Alert'!AI60 &gt;= 7, "MED","LOW")))))</f>
        <v>LOW</v>
      </c>
      <c r="N129" s="25" t="str">
        <f ca="1">IF(
   $B$8="Overall Alert",IF(
      'Compound Alert'!V60 &gt;= 7, "HIGH",IF(
         'Compound Alert'!V60 &gt;= 5, "MED","LOW")), IF(
            $B$8="Underlying Vulnerability", IF(
               'Compound Alert'!AC60 &gt;= 10, "HIGH",IF(
                  'Compound Alert'!AC60 &gt;= 7, "MED","LOW")),IF(
                     $B$8="Emerging Threat", IF(
                        'Compound Alert'!AJ60 &gt;= 10, "HIGH",IF(
                            'Compound Alert'!AJ60 &gt;= 7, "MED","LOW")))))</f>
        <v>HIGH</v>
      </c>
      <c r="O129" s="25" t="str">
        <f ca="1">IF(
   $B$8="Overall Alert",IF(
      'Compound Alert'!W60 &gt;= 7, "HIGH",IF(
         'Compound Alert'!W60 &gt;= 5, "MED","LOW")), IF(
            $B$8="Underlying Vulnerability", IF(
               'Compound Alert'!AD60 &gt;= 10, "HIGH",IF(
                  'Compound Alert'!AD60 &gt;= 7, "MED","LOW")),IF(
                     $B$8="Emerging Threat", IF(
                        'Compound Alert'!AK60 &gt;= 10, "HIGH",IF(
                            'Compound Alert'!AK60 &gt;= 7, "MED","LOW")))))</f>
        <v>LOW</v>
      </c>
      <c r="P129" s="25"/>
      <c r="Q129" s="26"/>
      <c r="R129" s="26"/>
      <c r="S129" s="21"/>
      <c r="T129" s="21"/>
      <c r="U129" s="21"/>
      <c r="V129" s="21"/>
      <c r="W129" s="21"/>
      <c r="X129" s="21"/>
      <c r="Y129" s="27"/>
      <c r="Z129" s="27"/>
      <c r="AA129" s="27"/>
      <c r="AB129" s="27"/>
      <c r="AC129" s="27"/>
      <c r="AD129" s="27"/>
      <c r="AE129" s="27"/>
      <c r="AF129" s="27"/>
      <c r="AJ129" s="21"/>
      <c r="AK129" s="21"/>
      <c r="AL129" s="21"/>
      <c r="AM129" s="21"/>
      <c r="AN129" s="21"/>
      <c r="AO129" s="21"/>
      <c r="AP129" s="21"/>
      <c r="AQ129" s="21"/>
      <c r="AR129" s="21"/>
      <c r="AS129" s="21"/>
      <c r="AT129" s="21"/>
      <c r="AU129" s="21"/>
      <c r="AV129" s="21"/>
      <c r="AW129" s="21"/>
      <c r="AX129" s="21"/>
    </row>
    <row r="130" spans="1:50" x14ac:dyDescent="0.2">
      <c r="A130" s="63">
        <v>89</v>
      </c>
      <c r="B130" s="20" t="str">
        <f>'Compound Alert'!B27</f>
        <v>Bosnia and Herzegovina</v>
      </c>
      <c r="C130" s="20" t="str">
        <f>'Compound Alert'!C27</f>
        <v>BIH</v>
      </c>
      <c r="D130" s="20" t="str">
        <f>'Compound Alert'!D27</f>
        <v>ECS           Europe &amp; Central Asia</v>
      </c>
      <c r="E130" s="20" t="str">
        <f>'Compound Alert'!E27</f>
        <v>IBRD</v>
      </c>
      <c r="F130" s="217">
        <f ca="1">'Compound Alert'!F27</f>
        <v>22</v>
      </c>
      <c r="G130" s="22">
        <f ca="1">IF($B$8="Overall Alert",'Compound Alert'!G27,IF($B$8="Underlying Vulnerability",'Compound Alert'!J27,IF($B$8="Emerging Threat",'Compound Alert'!M27)))</f>
        <v>1</v>
      </c>
      <c r="H130" s="23">
        <f ca="1">IF($B$8="Overall Alert",'Compound Alert'!H27,IF($B$8="Underlying Vulnerability",'Compound Alert'!K27,IF($B$8="Emerging Threat",'Compound Alert'!N27)))</f>
        <v>1</v>
      </c>
      <c r="I130" s="50">
        <f ca="1">ROUNDDOWN(G130,0)</f>
        <v>1</v>
      </c>
      <c r="J130" s="25" t="str">
        <f ca="1">IF(
   $B$8="Overall Alert",IF(
      'Compound Alert'!R27 &gt;= 7, "HIGH",IF(
         'Compound Alert'!R27 &gt;= 5, "MED","LOW")), IF(
            $B$8="Underlying Vulnerability", IF(
               'Compound Alert'!Y27 &gt;= 10, "HIGH",IF(
                  'Compound Alert'!Y27 &gt;= 7, "MED","LOW")),IF(
                     $B$8="Emerging Threat", IF(
                        'Compound Alert'!AF27 &gt;= 10, "HIGH",IF(
                            'Compound Alert'!AF27 &gt;= 7, "MED","LOW")))))</f>
        <v>HIGH</v>
      </c>
      <c r="K130" s="25" t="str">
        <f ca="1">IF(
   $B$8="Overall Alert",IF(
      'Compound Alert'!S27 &gt;= 7, "HIGH",IF(
         'Compound Alert'!S27 &gt;= 5, "MED","LOW")), IF(
            $B$8="Underlying Vulnerability", IF(
               'Compound Alert'!Z27 &gt;= 10, "HIGH",IF(
                  'Compound Alert'!Z27 &gt;= 7, "MED","LOW")),IF(
                     $B$8="Emerging Threat", IF(
                        'Compound Alert'!AG27 &gt;= 10, "HIGH",IF(
                            'Compound Alert'!AG27 &gt;= 7, "MED","LOW")))))</f>
        <v>LOW</v>
      </c>
      <c r="L130" s="25" t="str">
        <f ca="1">IF(
   $B$8="Overall Alert",IF(
      'Compound Alert'!T27 &gt;= 7, "HIGH",IF(
         'Compound Alert'!T27 &gt;= 5, "MED","LOW")), IF(
            $B$8="Underlying Vulnerability", IF(
               'Compound Alert'!AA27 &gt;= 10, "HIGH",IF(
                  'Compound Alert'!AA27 &gt;= 7, "MED","LOW")),IF(
                     $B$8="Emerging Threat", IF(
                        'Compound Alert'!AH27 &gt;= 10, "HIGH",IF(
                            'Compound Alert'!AH27 &gt;= 7, "MED","LOW")))))</f>
        <v>LOW</v>
      </c>
      <c r="M130" s="25" t="str">
        <f ca="1">IF(
   $B$8="Overall Alert",IF(
      'Compound Alert'!U27 &gt;= 7, "HIGH",IF(
         'Compound Alert'!U27 &gt;= 5, "MED","LOW")), IF(
            $B$8="Underlying Vulnerability", IF(
               'Compound Alert'!AB27 &gt;= 10, "HIGH",IF(
                  'Compound Alert'!AB27 &gt;= 7, "MED","LOW")),IF(
                     $B$8="Emerging Threat", IF(
                        'Compound Alert'!AI27 &gt;= 10, "HIGH",IF(
                            'Compound Alert'!AI27 &gt;= 7, "MED","LOW")))))</f>
        <v>LOW</v>
      </c>
      <c r="N130" s="25" t="str">
        <f ca="1">IF(
   $B$8="Overall Alert",IF(
      'Compound Alert'!V27 &gt;= 7, "HIGH",IF(
         'Compound Alert'!V27 &gt;= 5, "MED","LOW")), IF(
            $B$8="Underlying Vulnerability", IF(
               'Compound Alert'!AC27 &gt;= 10, "HIGH",IF(
                  'Compound Alert'!AC27 &gt;= 7, "MED","LOW")),IF(
                     $B$8="Emerging Threat", IF(
                        'Compound Alert'!AJ27 &gt;= 10, "HIGH",IF(
                            'Compound Alert'!AJ27 &gt;= 7, "MED","LOW")))))</f>
        <v>LOW</v>
      </c>
      <c r="O130" s="25" t="str">
        <f ca="1">IF(
   $B$8="Overall Alert",IF(
      'Compound Alert'!W27 &gt;= 7, "HIGH",IF(
         'Compound Alert'!W27 &gt;= 5, "MED","LOW")), IF(
            $B$8="Underlying Vulnerability", IF(
               'Compound Alert'!AD27 &gt;= 10, "HIGH",IF(
                  'Compound Alert'!AD27 &gt;= 7, "MED","LOW")),IF(
                     $B$8="Emerging Threat", IF(
                        'Compound Alert'!AK27 &gt;= 10, "HIGH",IF(
                            'Compound Alert'!AK27 &gt;= 7, "MED","LOW")))))</f>
        <v>LOW</v>
      </c>
      <c r="P130" s="25"/>
      <c r="Q130" s="26"/>
      <c r="R130" s="26"/>
      <c r="S130" s="21"/>
      <c r="T130" s="21"/>
      <c r="U130" s="21"/>
      <c r="V130" s="21"/>
      <c r="W130" s="21"/>
      <c r="X130" s="21"/>
      <c r="Y130" s="27"/>
      <c r="Z130" s="27"/>
      <c r="AA130" s="27"/>
      <c r="AB130" s="27"/>
      <c r="AC130" s="27"/>
      <c r="AD130" s="27"/>
      <c r="AE130" s="27"/>
      <c r="AF130" s="27"/>
      <c r="AJ130" s="21"/>
      <c r="AK130" s="21"/>
      <c r="AL130" s="21"/>
      <c r="AM130" s="21"/>
      <c r="AN130" s="21"/>
      <c r="AO130" s="21"/>
      <c r="AP130" s="21"/>
      <c r="AQ130" s="21"/>
      <c r="AR130" s="21"/>
      <c r="AS130" s="21"/>
      <c r="AT130" s="21"/>
      <c r="AU130" s="21"/>
      <c r="AV130" s="21"/>
      <c r="AW130" s="21"/>
      <c r="AX130" s="21"/>
    </row>
    <row r="131" spans="1:50" x14ac:dyDescent="0.2">
      <c r="A131" s="63">
        <v>90</v>
      </c>
      <c r="B131" s="20" t="str">
        <f>'Compound Alert'!B102</f>
        <v>Jamaica</v>
      </c>
      <c r="C131" s="20" t="str">
        <f>'Compound Alert'!C102</f>
        <v>JAM</v>
      </c>
      <c r="D131" s="20" t="str">
        <f>'Compound Alert'!D102</f>
        <v>LCN           Latin America &amp; Caribbean</v>
      </c>
      <c r="E131" s="20" t="str">
        <f>'Compound Alert'!E102</f>
        <v>IBRD</v>
      </c>
      <c r="F131" s="217">
        <f ca="1">'Compound Alert'!F102</f>
        <v>97</v>
      </c>
      <c r="G131" s="22">
        <f ca="1">IF($B$8="Overall Alert",'Compound Alert'!G102,IF($B$8="Underlying Vulnerability",'Compound Alert'!J102,IF($B$8="Emerging Threat",'Compound Alert'!M102)))</f>
        <v>1</v>
      </c>
      <c r="H131" s="23">
        <f ca="1">IF($B$8="Overall Alert",'Compound Alert'!H102,IF($B$8="Underlying Vulnerability",'Compound Alert'!K102,IF($B$8="Emerging Threat",'Compound Alert'!N102)))</f>
        <v>1</v>
      </c>
      <c r="I131" s="50">
        <f ca="1">ROUNDDOWN(G131,0)</f>
        <v>1</v>
      </c>
      <c r="J131" s="25" t="str">
        <f ca="1">IF(
   $B$8="Overall Alert",IF(
      'Compound Alert'!R102 &gt;= 7, "HIGH",IF(
         'Compound Alert'!R102 &gt;= 5, "MED","LOW")), IF(
            $B$8="Underlying Vulnerability", IF(
               'Compound Alert'!Y102 &gt;= 10, "HIGH",IF(
                  'Compound Alert'!Y102 &gt;= 7, "MED","LOW")),IF(
                     $B$8="Emerging Threat", IF(
                        'Compound Alert'!AF102 &gt;= 10, "HIGH",IF(
                            'Compound Alert'!AF102 &gt;= 7, "MED","LOW")))))</f>
        <v>LOW</v>
      </c>
      <c r="K131" s="25" t="str">
        <f ca="1">IF(
   $B$8="Overall Alert",IF(
      'Compound Alert'!S102 &gt;= 7, "HIGH",IF(
         'Compound Alert'!S102 &gt;= 5, "MED","LOW")), IF(
            $B$8="Underlying Vulnerability", IF(
               'Compound Alert'!Z102 &gt;= 10, "HIGH",IF(
                  'Compound Alert'!Z102 &gt;= 7, "MED","LOW")),IF(
                     $B$8="Emerging Threat", IF(
                        'Compound Alert'!AG102 &gt;= 10, "HIGH",IF(
                            'Compound Alert'!AG102 &gt;= 7, "MED","LOW")))))</f>
        <v>LOW</v>
      </c>
      <c r="L131" s="25" t="str">
        <f ca="1">IF(
   $B$8="Overall Alert",IF(
      'Compound Alert'!T102 &gt;= 7, "HIGH",IF(
         'Compound Alert'!T102 &gt;= 5, "MED","LOW")), IF(
            $B$8="Underlying Vulnerability", IF(
               'Compound Alert'!AA102 &gt;= 10, "HIGH",IF(
                  'Compound Alert'!AA102 &gt;= 7, "MED","LOW")),IF(
                     $B$8="Emerging Threat", IF(
                        'Compound Alert'!AH102 &gt;= 10, "HIGH",IF(
                            'Compound Alert'!AH102 &gt;= 7, "MED","LOW")))))</f>
        <v>LOW</v>
      </c>
      <c r="M131" s="25" t="str">
        <f ca="1">IF(
   $B$8="Overall Alert",IF(
      'Compound Alert'!U102 &gt;= 7, "HIGH",IF(
         'Compound Alert'!U102 &gt;= 5, "MED","LOW")), IF(
            $B$8="Underlying Vulnerability", IF(
               'Compound Alert'!AB102 &gt;= 10, "HIGH",IF(
                  'Compound Alert'!AB102 &gt;= 7, "MED","LOW")),IF(
                     $B$8="Emerging Threat", IF(
                        'Compound Alert'!AI102 &gt;= 10, "HIGH",IF(
                            'Compound Alert'!AI102 &gt;= 7, "MED","LOW")))))</f>
        <v>LOW</v>
      </c>
      <c r="N131" s="25" t="str">
        <f ca="1">IF(
   $B$8="Overall Alert",IF(
      'Compound Alert'!V102 &gt;= 7, "HIGH",IF(
         'Compound Alert'!V102 &gt;= 5, "MED","LOW")), IF(
            $B$8="Underlying Vulnerability", IF(
               'Compound Alert'!AC102 &gt;= 10, "HIGH",IF(
                  'Compound Alert'!AC102 &gt;= 7, "MED","LOW")),IF(
                     $B$8="Emerging Threat", IF(
                        'Compound Alert'!AJ102 &gt;= 10, "HIGH",IF(
                            'Compound Alert'!AJ102 &gt;= 7, "MED","LOW")))))</f>
        <v>HIGH</v>
      </c>
      <c r="O131" s="25" t="str">
        <f ca="1">IF(
   $B$8="Overall Alert",IF(
      'Compound Alert'!W102 &gt;= 7, "HIGH",IF(
         'Compound Alert'!W102 &gt;= 5, "MED","LOW")), IF(
            $B$8="Underlying Vulnerability", IF(
               'Compound Alert'!AD102 &gt;= 10, "HIGH",IF(
                  'Compound Alert'!AD102 &gt;= 7, "MED","LOW")),IF(
                     $B$8="Emerging Threat", IF(
                        'Compound Alert'!AK102 &gt;= 10, "HIGH",IF(
                            'Compound Alert'!AK102 &gt;= 7, "MED","LOW")))))</f>
        <v>LOW</v>
      </c>
      <c r="P131" s="25"/>
      <c r="Q131" s="26"/>
      <c r="R131" s="26"/>
      <c r="S131" s="21"/>
      <c r="T131" s="21"/>
      <c r="U131" s="21"/>
      <c r="V131" s="21"/>
      <c r="W131" s="21"/>
      <c r="X131" s="21"/>
      <c r="Y131" s="27"/>
      <c r="Z131" s="27"/>
      <c r="AA131" s="27"/>
      <c r="AB131" s="27"/>
      <c r="AC131" s="27"/>
      <c r="AD131" s="27"/>
      <c r="AE131" s="27"/>
      <c r="AF131" s="27"/>
      <c r="AJ131" s="21"/>
      <c r="AK131" s="21"/>
      <c r="AL131" s="21"/>
      <c r="AM131" s="21"/>
      <c r="AN131" s="21"/>
      <c r="AO131" s="21"/>
      <c r="AP131" s="21"/>
      <c r="AQ131" s="21"/>
      <c r="AR131" s="21"/>
      <c r="AS131" s="21"/>
      <c r="AT131" s="21"/>
      <c r="AU131" s="21"/>
      <c r="AV131" s="21"/>
      <c r="AW131" s="21"/>
      <c r="AX131" s="21"/>
    </row>
    <row r="132" spans="1:50" x14ac:dyDescent="0.2">
      <c r="A132" s="63">
        <v>91</v>
      </c>
      <c r="B132" s="20" t="str">
        <f>'Compound Alert'!B109</f>
        <v>Kiribati</v>
      </c>
      <c r="C132" s="20" t="str">
        <f>'Compound Alert'!C109</f>
        <v>KIR</v>
      </c>
      <c r="D132" s="20" t="str">
        <f>'Compound Alert'!D109</f>
        <v>EAS           East Asia &amp; Pacific</v>
      </c>
      <c r="E132" s="20" t="str">
        <f>'Compound Alert'!E109</f>
        <v>IDA</v>
      </c>
      <c r="F132" s="217">
        <f ca="1">'Compound Alert'!F109</f>
        <v>104</v>
      </c>
      <c r="G132" s="22">
        <f ca="1">IF($B$8="Overall Alert",'Compound Alert'!G109,IF($B$8="Underlying Vulnerability",'Compound Alert'!J109,IF($B$8="Emerging Threat",'Compound Alert'!M109)))</f>
        <v>1</v>
      </c>
      <c r="H132" s="23">
        <f ca="1">IF($B$8="Overall Alert",'Compound Alert'!H109,IF($B$8="Underlying Vulnerability",'Compound Alert'!K109,IF($B$8="Emerging Threat",'Compound Alert'!N109)))</f>
        <v>1</v>
      </c>
      <c r="I132" s="50">
        <f ca="1">ROUNDDOWN(G132,0)</f>
        <v>1</v>
      </c>
      <c r="J132" s="25" t="str">
        <f ca="1">IF(
   $B$8="Overall Alert",IF(
      'Compound Alert'!R109 &gt;= 7, "HIGH",IF(
         'Compound Alert'!R109 &gt;= 5, "MED","LOW")), IF(
            $B$8="Underlying Vulnerability", IF(
               'Compound Alert'!Y109 &gt;= 10, "HIGH",IF(
                  'Compound Alert'!Y109 &gt;= 7, "MED","LOW")),IF(
                     $B$8="Emerging Threat", IF(
                        'Compound Alert'!AF109 &gt;= 10, "HIGH",IF(
                            'Compound Alert'!AF109 &gt;= 7, "MED","LOW")))))</f>
        <v>LOW</v>
      </c>
      <c r="K132" s="25" t="str">
        <f ca="1">IF(
   $B$8="Overall Alert",IF(
      'Compound Alert'!S109 &gt;= 7, "HIGH",IF(
         'Compound Alert'!S109 &gt;= 5, "MED","LOW")), IF(
            $B$8="Underlying Vulnerability", IF(
               'Compound Alert'!Z109 &gt;= 10, "HIGH",IF(
                  'Compound Alert'!Z109 &gt;= 7, "MED","LOW")),IF(
                     $B$8="Emerging Threat", IF(
                        'Compound Alert'!AG109 &gt;= 10, "HIGH",IF(
                            'Compound Alert'!AG109 &gt;= 7, "MED","LOW")))))</f>
        <v>LOW</v>
      </c>
      <c r="L132" s="25" t="e">
        <f ca="1">IF(
   $B$8="Overall Alert",IF(
      'Compound Alert'!T109 &gt;= 7, "HIGH",IF(
         'Compound Alert'!T109 &gt;= 5, "MED","LOW")), IF(
            $B$8="Underlying Vulnerability", IF(
               'Compound Alert'!AA109 &gt;= 10, "HIGH",IF(
                  'Compound Alert'!AA109 &gt;= 7, "MED","LOW")),IF(
                     $B$8="Emerging Threat", IF(
                        'Compound Alert'!AH109 &gt;= 10, "HIGH",IF(
                            'Compound Alert'!AH109 &gt;= 7, "MED","LOW")))))</f>
        <v>#N/A</v>
      </c>
      <c r="M132" s="25" t="str">
        <f ca="1">IF(
   $B$8="Overall Alert",IF(
      'Compound Alert'!U109 &gt;= 7, "HIGH",IF(
         'Compound Alert'!U109 &gt;= 5, "MED","LOW")), IF(
            $B$8="Underlying Vulnerability", IF(
               'Compound Alert'!AB109 &gt;= 10, "HIGH",IF(
                  'Compound Alert'!AB109 &gt;= 7, "MED","LOW")),IF(
                     $B$8="Emerging Threat", IF(
                        'Compound Alert'!AI109 &gt;= 10, "HIGH",IF(
                            'Compound Alert'!AI109 &gt;= 7, "MED","LOW")))))</f>
        <v>LOW</v>
      </c>
      <c r="N132" s="25" t="str">
        <f ca="1">IF(
   $B$8="Overall Alert",IF(
      'Compound Alert'!V109 &gt;= 7, "HIGH",IF(
         'Compound Alert'!V109 &gt;= 5, "MED","LOW")), IF(
            $B$8="Underlying Vulnerability", IF(
               'Compound Alert'!AC109 &gt;= 10, "HIGH",IF(
                  'Compound Alert'!AC109 &gt;= 7, "MED","LOW")),IF(
                     $B$8="Emerging Threat", IF(
                        'Compound Alert'!AJ109 &gt;= 10, "HIGH",IF(
                            'Compound Alert'!AJ109 &gt;= 7, "MED","LOW")))))</f>
        <v>HIGH</v>
      </c>
      <c r="O132" s="25" t="str">
        <f ca="1">IF(
   $B$8="Overall Alert",IF(
      'Compound Alert'!W109 &gt;= 7, "HIGH",IF(
         'Compound Alert'!W109 &gt;= 5, "MED","LOW")), IF(
            $B$8="Underlying Vulnerability", IF(
               'Compound Alert'!AD109 &gt;= 10, "HIGH",IF(
                  'Compound Alert'!AD109 &gt;= 7, "MED","LOW")),IF(
                     $B$8="Emerging Threat", IF(
                        'Compound Alert'!AK109 &gt;= 10, "HIGH",IF(
                            'Compound Alert'!AK109 &gt;= 7, "MED","LOW")))))</f>
        <v>LOW</v>
      </c>
      <c r="P132" s="25"/>
      <c r="Q132" s="26"/>
      <c r="R132" s="26"/>
      <c r="S132" s="21"/>
      <c r="T132" s="21"/>
      <c r="U132" s="21"/>
      <c r="V132" s="21"/>
      <c r="W132" s="21"/>
      <c r="X132" s="21"/>
      <c r="Y132" s="27"/>
      <c r="Z132" s="27"/>
      <c r="AA132" s="27"/>
      <c r="AB132" s="27"/>
      <c r="AC132" s="27"/>
      <c r="AD132" s="27"/>
      <c r="AE132" s="27"/>
      <c r="AF132" s="27"/>
      <c r="AJ132" s="21"/>
      <c r="AK132" s="21"/>
      <c r="AL132" s="21"/>
      <c r="AM132" s="21"/>
      <c r="AN132" s="21"/>
      <c r="AO132" s="21"/>
      <c r="AP132" s="21"/>
      <c r="AQ132" s="21"/>
      <c r="AR132" s="21"/>
      <c r="AS132" s="21"/>
      <c r="AT132" s="21"/>
      <c r="AU132" s="21"/>
      <c r="AV132" s="21"/>
      <c r="AW132" s="21"/>
      <c r="AX132" s="21"/>
    </row>
    <row r="133" spans="1:50" x14ac:dyDescent="0.2">
      <c r="A133" s="63">
        <v>92</v>
      </c>
      <c r="B133" s="20" t="str">
        <f>'Compound Alert'!B144</f>
        <v>Malaysia</v>
      </c>
      <c r="C133" s="20" t="str">
        <f>'Compound Alert'!C144</f>
        <v>MYS</v>
      </c>
      <c r="D133" s="20" t="str">
        <f>'Compound Alert'!D144</f>
        <v>EAS           East Asia &amp; Pacific</v>
      </c>
      <c r="E133" s="20" t="str">
        <f>'Compound Alert'!E144</f>
        <v>IBRD</v>
      </c>
      <c r="F133" s="217">
        <f ca="1">'Compound Alert'!F144</f>
        <v>139</v>
      </c>
      <c r="G133" s="22">
        <f ca="1">IF($B$8="Overall Alert",'Compound Alert'!G144,IF($B$8="Underlying Vulnerability",'Compound Alert'!J144,IF($B$8="Emerging Threat",'Compound Alert'!M144)))</f>
        <v>1</v>
      </c>
      <c r="H133" s="23">
        <f ca="1">IF($B$8="Overall Alert",'Compound Alert'!H144,IF($B$8="Underlying Vulnerability",'Compound Alert'!K144,IF($B$8="Emerging Threat",'Compound Alert'!N144)))</f>
        <v>1</v>
      </c>
      <c r="I133" s="50">
        <f ca="1">ROUNDDOWN(G133,0)</f>
        <v>1</v>
      </c>
      <c r="J133" s="25" t="str">
        <f ca="1">IF(
   $B$8="Overall Alert",IF(
      'Compound Alert'!R144 &gt;= 7, "HIGH",IF(
         'Compound Alert'!R144 &gt;= 5, "MED","LOW")), IF(
            $B$8="Underlying Vulnerability", IF(
               'Compound Alert'!Y144 &gt;= 10, "HIGH",IF(
                  'Compound Alert'!Y144 &gt;= 7, "MED","LOW")),IF(
                     $B$8="Emerging Threat", IF(
                        'Compound Alert'!AF144 &gt;= 10, "HIGH",IF(
                            'Compound Alert'!AF144 &gt;= 7, "MED","LOW")))))</f>
        <v>LOW</v>
      </c>
      <c r="K133" s="25" t="str">
        <f ca="1">IF(
   $B$8="Overall Alert",IF(
      'Compound Alert'!S144 &gt;= 7, "HIGH",IF(
         'Compound Alert'!S144 &gt;= 5, "MED","LOW")), IF(
            $B$8="Underlying Vulnerability", IF(
               'Compound Alert'!Z144 &gt;= 10, "HIGH",IF(
                  'Compound Alert'!Z144 &gt;= 7, "MED","LOW")),IF(
                     $B$8="Emerging Threat", IF(
                        'Compound Alert'!AG144 &gt;= 10, "HIGH",IF(
                            'Compound Alert'!AG144 &gt;= 7, "MED","LOW")))))</f>
        <v>LOW</v>
      </c>
      <c r="L133" s="25" t="str">
        <f ca="1">IF(
   $B$8="Overall Alert",IF(
      'Compound Alert'!T144 &gt;= 7, "HIGH",IF(
         'Compound Alert'!T144 &gt;= 5, "MED","LOW")), IF(
            $B$8="Underlying Vulnerability", IF(
               'Compound Alert'!AA144 &gt;= 10, "HIGH",IF(
                  'Compound Alert'!AA144 &gt;= 7, "MED","LOW")),IF(
                     $B$8="Emerging Threat", IF(
                        'Compound Alert'!AH144 &gt;= 10, "HIGH",IF(
                            'Compound Alert'!AH144 &gt;= 7, "MED","LOW")))))</f>
        <v>LOW</v>
      </c>
      <c r="M133" s="25" t="str">
        <f ca="1">IF(
   $B$8="Overall Alert",IF(
      'Compound Alert'!U144 &gt;= 7, "HIGH",IF(
         'Compound Alert'!U144 &gt;= 5, "MED","LOW")), IF(
            $B$8="Underlying Vulnerability", IF(
               'Compound Alert'!AB144 &gt;= 10, "HIGH",IF(
                  'Compound Alert'!AB144 &gt;= 7, "MED","LOW")),IF(
                     $B$8="Emerging Threat", IF(
                        'Compound Alert'!AI144 &gt;= 10, "HIGH",IF(
                            'Compound Alert'!AI144 &gt;= 7, "MED","LOW")))))</f>
        <v>LOW</v>
      </c>
      <c r="N133" s="25" t="str">
        <f ca="1">IF(
   $B$8="Overall Alert",IF(
      'Compound Alert'!V144 &gt;= 7, "HIGH",IF(
         'Compound Alert'!V144 &gt;= 5, "MED","LOW")), IF(
            $B$8="Underlying Vulnerability", IF(
               'Compound Alert'!AC144 &gt;= 10, "HIGH",IF(
                  'Compound Alert'!AC144 &gt;= 7, "MED","LOW")),IF(
                     $B$8="Emerging Threat", IF(
                        'Compound Alert'!AJ144 &gt;= 10, "HIGH",IF(
                            'Compound Alert'!AJ144 &gt;= 7, "MED","LOW")))))</f>
        <v>HIGH</v>
      </c>
      <c r="O133" s="25" t="str">
        <f ca="1">IF(
   $B$8="Overall Alert",IF(
      'Compound Alert'!W144 &gt;= 7, "HIGH",IF(
         'Compound Alert'!W144 &gt;= 5, "MED","LOW")), IF(
            $B$8="Underlying Vulnerability", IF(
               'Compound Alert'!AD144 &gt;= 10, "HIGH",IF(
                  'Compound Alert'!AD144 &gt;= 7, "MED","LOW")),IF(
                     $B$8="Emerging Threat", IF(
                        'Compound Alert'!AK144 &gt;= 10, "HIGH",IF(
                            'Compound Alert'!AK144 &gt;= 7, "MED","LOW")))))</f>
        <v>LOW</v>
      </c>
      <c r="P133" s="25"/>
      <c r="Q133" s="26"/>
      <c r="R133" s="26"/>
      <c r="S133" s="21"/>
      <c r="T133" s="21"/>
      <c r="U133" s="21"/>
      <c r="V133" s="21"/>
      <c r="W133" s="21"/>
      <c r="X133" s="21"/>
      <c r="Y133" s="27"/>
      <c r="Z133" s="27"/>
      <c r="AA133" s="27"/>
      <c r="AB133" s="27"/>
      <c r="AC133" s="27"/>
      <c r="AD133" s="27"/>
      <c r="AE133" s="27"/>
      <c r="AF133" s="27"/>
      <c r="AJ133" s="21"/>
      <c r="AK133" s="21"/>
      <c r="AL133" s="21"/>
      <c r="AM133" s="21"/>
      <c r="AN133" s="21"/>
      <c r="AO133" s="21"/>
      <c r="AP133" s="21"/>
      <c r="AQ133" s="21"/>
      <c r="AR133" s="21"/>
      <c r="AS133" s="21"/>
      <c r="AT133" s="21"/>
      <c r="AU133" s="21"/>
      <c r="AV133" s="21"/>
      <c r="AW133" s="21"/>
      <c r="AX133" s="21"/>
    </row>
    <row r="134" spans="1:50" x14ac:dyDescent="0.2">
      <c r="A134" s="63">
        <v>93</v>
      </c>
      <c r="B134" s="20" t="str">
        <f>'Compound Alert'!B221</f>
        <v>South Africa</v>
      </c>
      <c r="C134" s="20" t="str">
        <f>'Compound Alert'!C221</f>
        <v>ZAF</v>
      </c>
      <c r="D134" s="20" t="str">
        <f>'Compound Alert'!D221</f>
        <v>SSF           Sub-Saharan Africa</v>
      </c>
      <c r="E134" s="20" t="str">
        <f>'Compound Alert'!E221</f>
        <v>IBRD</v>
      </c>
      <c r="F134" s="217">
        <f>'Compound Alert'!F221</f>
        <v>0</v>
      </c>
      <c r="G134" s="22">
        <f ca="1">IF($B$8="Overall Alert",'Compound Alert'!G221,IF($B$8="Underlying Vulnerability",'Compound Alert'!J221,IF($B$8="Emerging Threat",'Compound Alert'!M221)))</f>
        <v>1</v>
      </c>
      <c r="H134" s="23">
        <f ca="1">IF($B$8="Overall Alert",'Compound Alert'!H221,IF($B$8="Underlying Vulnerability",'Compound Alert'!K221,IF($B$8="Emerging Threat",'Compound Alert'!N221)))</f>
        <v>1</v>
      </c>
      <c r="I134" s="50">
        <f ca="1">ROUNDDOWN(G134,0)</f>
        <v>1</v>
      </c>
      <c r="J134" s="25" t="str">
        <f ca="1">IF(
   $B$8="Overall Alert",IF(
      'Compound Alert'!R221 &gt;= 7, "HIGH",IF(
         'Compound Alert'!R221 &gt;= 5, "MED","LOW")), IF(
            $B$8="Underlying Vulnerability", IF(
               'Compound Alert'!Y221 &gt;= 10, "HIGH",IF(
                  'Compound Alert'!Y221 &gt;= 7, "MED","LOW")),IF(
                     $B$8="Emerging Threat", IF(
                        'Compound Alert'!AF221 &gt;= 10, "HIGH",IF(
                            'Compound Alert'!AF221 &gt;= 7, "MED","LOW")))))</f>
        <v>LOW</v>
      </c>
      <c r="K134" s="25" t="str">
        <f ca="1">IF(
   $B$8="Overall Alert",IF(
      'Compound Alert'!S221 &gt;= 7, "HIGH",IF(
         'Compound Alert'!S221 &gt;= 5, "MED","LOW")), IF(
            $B$8="Underlying Vulnerability", IF(
               'Compound Alert'!Z221 &gt;= 10, "HIGH",IF(
                  'Compound Alert'!Z221 &gt;= 7, "MED","LOW")),IF(
                     $B$8="Emerging Threat", IF(
                        'Compound Alert'!AG221 &gt;= 10, "HIGH",IF(
                            'Compound Alert'!AG221 &gt;= 7, "MED","LOW")))))</f>
        <v>LOW</v>
      </c>
      <c r="L134" s="25" t="str">
        <f ca="1">IF(
   $B$8="Overall Alert",IF(
      'Compound Alert'!T221 &gt;= 7, "HIGH",IF(
         'Compound Alert'!T221 &gt;= 5, "MED","LOW")), IF(
            $B$8="Underlying Vulnerability", IF(
               'Compound Alert'!AA221 &gt;= 10, "HIGH",IF(
                  'Compound Alert'!AA221 &gt;= 7, "MED","LOW")),IF(
                     $B$8="Emerging Threat", IF(
                        'Compound Alert'!AH221 &gt;= 10, "HIGH",IF(
                            'Compound Alert'!AH221 &gt;= 7, "MED","LOW")))))</f>
        <v>LOW</v>
      </c>
      <c r="M134" s="25" t="str">
        <f ca="1">IF(
   $B$8="Overall Alert",IF(
      'Compound Alert'!U221 &gt;= 7, "HIGH",IF(
         'Compound Alert'!U221 &gt;= 5, "MED","LOW")), IF(
            $B$8="Underlying Vulnerability", IF(
               'Compound Alert'!AB221 &gt;= 10, "HIGH",IF(
                  'Compound Alert'!AB221 &gt;= 7, "MED","LOW")),IF(
                     $B$8="Emerging Threat", IF(
                        'Compound Alert'!AI221 &gt;= 10, "HIGH",IF(
                            'Compound Alert'!AI221 &gt;= 7, "MED","LOW")))))</f>
        <v>LOW</v>
      </c>
      <c r="N134" s="25" t="str">
        <f ca="1">IF(
   $B$8="Overall Alert",IF(
      'Compound Alert'!V221 &gt;= 7, "HIGH",IF(
         'Compound Alert'!V221 &gt;= 5, "MED","LOW")), IF(
            $B$8="Underlying Vulnerability", IF(
               'Compound Alert'!AC221 &gt;= 10, "HIGH",IF(
                  'Compound Alert'!AC221 &gt;= 7, "MED","LOW")),IF(
                     $B$8="Emerging Threat", IF(
                        'Compound Alert'!AJ221 &gt;= 10, "HIGH",IF(
                            'Compound Alert'!AJ221 &gt;= 7, "MED","LOW")))))</f>
        <v>HIGH</v>
      </c>
      <c r="O134" s="25" t="str">
        <f ca="1">IF(
   $B$8="Overall Alert",IF(
      'Compound Alert'!W221 &gt;= 7, "HIGH",IF(
         'Compound Alert'!W221 &gt;= 5, "MED","LOW")), IF(
            $B$8="Underlying Vulnerability", IF(
               'Compound Alert'!AD221 &gt;= 10, "HIGH",IF(
                  'Compound Alert'!AD221 &gt;= 7, "MED","LOW")),IF(
                     $B$8="Emerging Threat", IF(
                        'Compound Alert'!AK221 &gt;= 10, "HIGH",IF(
                            'Compound Alert'!AK221 &gt;= 7, "MED","LOW")))))</f>
        <v>LOW</v>
      </c>
      <c r="P134" s="25"/>
      <c r="Q134" s="26"/>
      <c r="R134" s="26"/>
      <c r="S134" s="21"/>
      <c r="T134" s="21"/>
      <c r="U134" s="21"/>
      <c r="V134" s="21"/>
      <c r="W134" s="21"/>
      <c r="X134" s="21"/>
      <c r="Y134" s="27"/>
      <c r="Z134" s="27"/>
      <c r="AA134" s="27"/>
      <c r="AB134" s="27"/>
      <c r="AC134" s="27"/>
      <c r="AD134" s="27"/>
      <c r="AE134" s="27"/>
      <c r="AF134" s="27"/>
      <c r="AJ134" s="21"/>
      <c r="AK134" s="21"/>
      <c r="AL134" s="21"/>
      <c r="AM134" s="21"/>
      <c r="AN134" s="21"/>
      <c r="AO134" s="21"/>
      <c r="AP134" s="21"/>
      <c r="AQ134" s="21"/>
      <c r="AR134" s="21"/>
      <c r="AS134" s="21"/>
      <c r="AT134" s="21"/>
      <c r="AU134" s="21"/>
      <c r="AV134" s="21"/>
      <c r="AW134" s="21"/>
      <c r="AX134" s="21"/>
    </row>
    <row r="135" spans="1:50" x14ac:dyDescent="0.2">
      <c r="A135" s="63">
        <v>94</v>
      </c>
      <c r="B135" s="20" t="str">
        <f>'Compound Alert'!B81</f>
        <v>Equatorial Guinea</v>
      </c>
      <c r="C135" s="20" t="str">
        <f>'Compound Alert'!C81</f>
        <v>GNQ</v>
      </c>
      <c r="D135" s="20" t="str">
        <f>'Compound Alert'!D81</f>
        <v>SSF           Sub-Saharan Africa</v>
      </c>
      <c r="E135" s="20" t="str">
        <f>'Compound Alert'!E81</f>
        <v>IBRD</v>
      </c>
      <c r="F135" s="217">
        <f ca="1">'Compound Alert'!F81</f>
        <v>76</v>
      </c>
      <c r="G135" s="22">
        <f ca="1">IF($B$8="Overall Alert",'Compound Alert'!G81,IF($B$8="Underlying Vulnerability",'Compound Alert'!J81,IF($B$8="Emerging Threat",'Compound Alert'!M81)))</f>
        <v>1</v>
      </c>
      <c r="H135" s="23">
        <f ca="1">IF($B$8="Overall Alert",'Compound Alert'!H81,IF($B$8="Underlying Vulnerability",'Compound Alert'!K81,IF($B$8="Emerging Threat",'Compound Alert'!N81)))</f>
        <v>1</v>
      </c>
      <c r="I135" s="50">
        <f ca="1">ROUNDDOWN(G135,0)</f>
        <v>1</v>
      </c>
      <c r="J135" s="25" t="str">
        <f ca="1">IF(
   $B$8="Overall Alert",IF(
      'Compound Alert'!R81 &gt;= 7, "HIGH",IF(
         'Compound Alert'!R81 &gt;= 5, "MED","LOW")), IF(
            $B$8="Underlying Vulnerability", IF(
               'Compound Alert'!Y81 &gt;= 10, "HIGH",IF(
                  'Compound Alert'!Y81 &gt;= 7, "MED","LOW")),IF(
                     $B$8="Emerging Threat", IF(
                        'Compound Alert'!AF81 &gt;= 10, "HIGH",IF(
                            'Compound Alert'!AF81 &gt;= 7, "MED","LOW")))))</f>
        <v>LOW</v>
      </c>
      <c r="K135" s="25" t="str">
        <f ca="1">IF(
   $B$8="Overall Alert",IF(
      'Compound Alert'!S81 &gt;= 7, "HIGH",IF(
         'Compound Alert'!S81 &gt;= 5, "MED","LOW")), IF(
            $B$8="Underlying Vulnerability", IF(
               'Compound Alert'!Z81 &gt;= 10, "HIGH",IF(
                  'Compound Alert'!Z81 &gt;= 7, "MED","LOW")),IF(
                     $B$8="Emerging Threat", IF(
                        'Compound Alert'!AG81 &gt;= 10, "HIGH",IF(
                            'Compound Alert'!AG81 &gt;= 7, "MED","LOW")))))</f>
        <v>LOW</v>
      </c>
      <c r="L135" s="25" t="str">
        <f ca="1">IF(
   $B$8="Overall Alert",IF(
      'Compound Alert'!T81 &gt;= 7, "HIGH",IF(
         'Compound Alert'!T81 &gt;= 5, "MED","LOW")), IF(
            $B$8="Underlying Vulnerability", IF(
               'Compound Alert'!AA81 &gt;= 10, "HIGH",IF(
                  'Compound Alert'!AA81 &gt;= 7, "MED","LOW")),IF(
                     $B$8="Emerging Threat", IF(
                        'Compound Alert'!AH81 &gt;= 10, "HIGH",IF(
                            'Compound Alert'!AH81 &gt;= 7, "MED","LOW")))))</f>
        <v>HIGH</v>
      </c>
      <c r="M135" s="25" t="str">
        <f ca="1">IF(
   $B$8="Overall Alert",IF(
      'Compound Alert'!U81 &gt;= 7, "HIGH",IF(
         'Compound Alert'!U81 &gt;= 5, "MED","LOW")), IF(
            $B$8="Underlying Vulnerability", IF(
               'Compound Alert'!AB81 &gt;= 10, "HIGH",IF(
                  'Compound Alert'!AB81 &gt;= 7, "MED","LOW")),IF(
                     $B$8="Emerging Threat", IF(
                        'Compound Alert'!AI81 &gt;= 10, "HIGH",IF(
                            'Compound Alert'!AI81 &gt;= 7, "MED","LOW")))))</f>
        <v>LOW</v>
      </c>
      <c r="N135" s="25" t="str">
        <f ca="1">IF(
   $B$8="Overall Alert",IF(
      'Compound Alert'!V81 &gt;= 7, "HIGH",IF(
         'Compound Alert'!V81 &gt;= 5, "MED","LOW")), IF(
            $B$8="Underlying Vulnerability", IF(
               'Compound Alert'!AC81 &gt;= 10, "HIGH",IF(
                  'Compound Alert'!AC81 &gt;= 7, "MED","LOW")),IF(
                     $B$8="Emerging Threat", IF(
                        'Compound Alert'!AJ81 &gt;= 10, "HIGH",IF(
                            'Compound Alert'!AJ81 &gt;= 7, "MED","LOW")))))</f>
        <v>LOW</v>
      </c>
      <c r="O135" s="25" t="str">
        <f ca="1">IF(
   $B$8="Overall Alert",IF(
      'Compound Alert'!W81 &gt;= 7, "HIGH",IF(
         'Compound Alert'!W81 &gt;= 5, "MED","LOW")), IF(
            $B$8="Underlying Vulnerability", IF(
               'Compound Alert'!AD81 &gt;= 10, "HIGH",IF(
                  'Compound Alert'!AD81 &gt;= 7, "MED","LOW")),IF(
                     $B$8="Emerging Threat", IF(
                        'Compound Alert'!AK81 &gt;= 10, "HIGH",IF(
                            'Compound Alert'!AK81 &gt;= 7, "MED","LOW")))))</f>
        <v>LOW</v>
      </c>
      <c r="P135" s="25"/>
      <c r="Q135" s="26"/>
      <c r="R135" s="26"/>
      <c r="S135" s="21"/>
      <c r="T135" s="21"/>
      <c r="U135" s="21"/>
      <c r="V135" s="21"/>
      <c r="W135" s="21"/>
      <c r="X135" s="21"/>
      <c r="Y135" s="27"/>
      <c r="Z135" s="27"/>
      <c r="AA135" s="27"/>
      <c r="AB135" s="27"/>
      <c r="AC135" s="27"/>
      <c r="AD135" s="27"/>
      <c r="AE135" s="27"/>
      <c r="AF135" s="27"/>
      <c r="AJ135" s="21"/>
      <c r="AK135" s="21"/>
      <c r="AL135" s="21"/>
      <c r="AM135" s="21"/>
      <c r="AN135" s="21"/>
      <c r="AO135" s="21"/>
      <c r="AP135" s="21"/>
      <c r="AQ135" s="21"/>
      <c r="AR135" s="21"/>
      <c r="AS135" s="21"/>
      <c r="AT135" s="21"/>
      <c r="AU135" s="21"/>
      <c r="AV135" s="21"/>
      <c r="AW135" s="21"/>
      <c r="AX135" s="21"/>
    </row>
    <row r="136" spans="1:50" x14ac:dyDescent="0.2">
      <c r="A136" s="63">
        <v>95</v>
      </c>
      <c r="B136" s="20" t="str">
        <f>'Compound Alert'!B35</f>
        <v>Bhutan</v>
      </c>
      <c r="C136" s="20" t="str">
        <f>'Compound Alert'!C35</f>
        <v>BTN</v>
      </c>
      <c r="D136" s="20" t="str">
        <f>'Compound Alert'!D35</f>
        <v>SAS           South Asia</v>
      </c>
      <c r="E136" s="20" t="str">
        <f>'Compound Alert'!E35</f>
        <v>IDA</v>
      </c>
      <c r="F136" s="217">
        <f ca="1">'Compound Alert'!F35</f>
        <v>30</v>
      </c>
      <c r="G136" s="22">
        <f ca="1">IF($B$8="Overall Alert",'Compound Alert'!G35,IF($B$8="Underlying Vulnerability",'Compound Alert'!J35,IF($B$8="Emerging Threat",'Compound Alert'!M35)))</f>
        <v>1</v>
      </c>
      <c r="H136" s="23">
        <f ca="1">IF($B$8="Overall Alert",'Compound Alert'!H35,IF($B$8="Underlying Vulnerability",'Compound Alert'!K35,IF($B$8="Emerging Threat",'Compound Alert'!N35)))</f>
        <v>1</v>
      </c>
      <c r="I136" s="50">
        <f ca="1">ROUNDDOWN(G136,0)</f>
        <v>1</v>
      </c>
      <c r="J136" s="25" t="str">
        <f ca="1">IF(
   $B$8="Overall Alert",IF(
      'Compound Alert'!R35 &gt;= 7, "HIGH",IF(
         'Compound Alert'!R35 &gt;= 5, "MED","LOW")), IF(
            $B$8="Underlying Vulnerability", IF(
               'Compound Alert'!Y35 &gt;= 10, "HIGH",IF(
                  'Compound Alert'!Y35 &gt;= 7, "MED","LOW")),IF(
                     $B$8="Emerging Threat", IF(
                        'Compound Alert'!AF35 &gt;= 10, "HIGH",IF(
                            'Compound Alert'!AF35 &gt;= 7, "MED","LOW")))))</f>
        <v>LOW</v>
      </c>
      <c r="K136" s="25" t="str">
        <f ca="1">IF(
   $B$8="Overall Alert",IF(
      'Compound Alert'!S35 &gt;= 7, "HIGH",IF(
         'Compound Alert'!S35 &gt;= 5, "MED","LOW")), IF(
            $B$8="Underlying Vulnerability", IF(
               'Compound Alert'!Z35 &gt;= 10, "HIGH",IF(
                  'Compound Alert'!Z35 &gt;= 7, "MED","LOW")),IF(
                     $B$8="Emerging Threat", IF(
                        'Compound Alert'!AG35 &gt;= 10, "HIGH",IF(
                            'Compound Alert'!AG35 &gt;= 7, "MED","LOW")))))</f>
        <v>LOW</v>
      </c>
      <c r="L136" s="25" t="str">
        <f ca="1">IF(
   $B$8="Overall Alert",IF(
      'Compound Alert'!T35 &gt;= 7, "HIGH",IF(
         'Compound Alert'!T35 &gt;= 5, "MED","LOW")), IF(
            $B$8="Underlying Vulnerability", IF(
               'Compound Alert'!AA35 &gt;= 10, "HIGH",IF(
                  'Compound Alert'!AA35 &gt;= 7, "MED","LOW")),IF(
                     $B$8="Emerging Threat", IF(
                        'Compound Alert'!AH35 &gt;= 10, "HIGH",IF(
                            'Compound Alert'!AH35 &gt;= 7, "MED","LOW")))))</f>
        <v>MED</v>
      </c>
      <c r="M136" s="25" t="str">
        <f ca="1">IF(
   $B$8="Overall Alert",IF(
      'Compound Alert'!U35 &gt;= 7, "HIGH",IF(
         'Compound Alert'!U35 &gt;= 5, "MED","LOW")), IF(
            $B$8="Underlying Vulnerability", IF(
               'Compound Alert'!AB35 &gt;= 10, "HIGH",IF(
                  'Compound Alert'!AB35 &gt;= 7, "MED","LOW")),IF(
                     $B$8="Emerging Threat", IF(
                        'Compound Alert'!AI35 &gt;= 10, "HIGH",IF(
                            'Compound Alert'!AI35 &gt;= 7, "MED","LOW")))))</f>
        <v>LOW</v>
      </c>
      <c r="N136" s="25" t="str">
        <f ca="1">IF(
   $B$8="Overall Alert",IF(
      'Compound Alert'!V35 &gt;= 7, "HIGH",IF(
         'Compound Alert'!V35 &gt;= 5, "MED","LOW")), IF(
            $B$8="Underlying Vulnerability", IF(
               'Compound Alert'!AC35 &gt;= 10, "HIGH",IF(
                  'Compound Alert'!AC35 &gt;= 7, "MED","LOW")),IF(
                     $B$8="Emerging Threat", IF(
                        'Compound Alert'!AJ35 &gt;= 10, "HIGH",IF(
                            'Compound Alert'!AJ35 &gt;= 7, "MED","LOW")))))</f>
        <v>MED</v>
      </c>
      <c r="O136" s="25" t="str">
        <f ca="1">IF(
   $B$8="Overall Alert",IF(
      'Compound Alert'!W35 &gt;= 7, "HIGH",IF(
         'Compound Alert'!W35 &gt;= 5, "MED","LOW")), IF(
            $B$8="Underlying Vulnerability", IF(
               'Compound Alert'!AD35 &gt;= 10, "HIGH",IF(
                  'Compound Alert'!AD35 &gt;= 7, "MED","LOW")),IF(
                     $B$8="Emerging Threat", IF(
                        'Compound Alert'!AK35 &gt;= 10, "HIGH",IF(
                            'Compound Alert'!AK35 &gt;= 7, "MED","LOW")))))</f>
        <v>LOW</v>
      </c>
      <c r="P136" s="25"/>
      <c r="Q136" s="26"/>
      <c r="R136" s="26"/>
      <c r="S136" s="21"/>
      <c r="T136" s="21"/>
      <c r="U136" s="21"/>
      <c r="V136" s="21"/>
      <c r="W136" s="21"/>
      <c r="X136" s="21"/>
      <c r="Y136" s="27"/>
      <c r="Z136" s="27"/>
      <c r="AA136" s="27"/>
      <c r="AB136" s="27"/>
      <c r="AC136" s="27"/>
      <c r="AD136" s="27"/>
      <c r="AE136" s="27"/>
      <c r="AF136" s="27"/>
      <c r="AJ136" s="21"/>
      <c r="AK136" s="21"/>
      <c r="AL136" s="21"/>
      <c r="AM136" s="21"/>
      <c r="AN136" s="21"/>
      <c r="AO136" s="21"/>
      <c r="AP136" s="21"/>
      <c r="AQ136" s="21"/>
      <c r="AR136" s="21"/>
      <c r="AS136" s="21"/>
      <c r="AT136" s="21"/>
      <c r="AU136" s="21"/>
      <c r="AV136" s="21"/>
      <c r="AW136" s="21"/>
      <c r="AX136" s="21"/>
    </row>
    <row r="137" spans="1:50" x14ac:dyDescent="0.2">
      <c r="A137" s="63">
        <v>96</v>
      </c>
      <c r="B137" s="20" t="str">
        <f>'Compound Alert'!B196</f>
        <v>Thailand</v>
      </c>
      <c r="C137" s="20" t="str">
        <f>'Compound Alert'!C196</f>
        <v>THA</v>
      </c>
      <c r="D137" s="20" t="str">
        <f>'Compound Alert'!D196</f>
        <v>EAS           East Asia &amp; Pacific</v>
      </c>
      <c r="E137" s="20" t="str">
        <f>'Compound Alert'!E196</f>
        <v>IBRD</v>
      </c>
      <c r="F137" s="217">
        <f>'Compound Alert'!F196</f>
        <v>0</v>
      </c>
      <c r="G137" s="22">
        <f ca="1">IF($B$8="Overall Alert",'Compound Alert'!G196,IF($B$8="Underlying Vulnerability",'Compound Alert'!J196,IF($B$8="Emerging Threat",'Compound Alert'!M196)))</f>
        <v>1</v>
      </c>
      <c r="H137" s="23">
        <f ca="1">IF($B$8="Overall Alert",'Compound Alert'!H196,IF($B$8="Underlying Vulnerability",'Compound Alert'!K196,IF($B$8="Emerging Threat",'Compound Alert'!N196)))</f>
        <v>1</v>
      </c>
      <c r="I137" s="50">
        <f ca="1">ROUNDDOWN(G137,0)</f>
        <v>1</v>
      </c>
      <c r="J137" s="25" t="str">
        <f ca="1">IF(
   $B$8="Overall Alert",IF(
      'Compound Alert'!R196 &gt;= 7, "HIGH",IF(
         'Compound Alert'!R196 &gt;= 5, "MED","LOW")), IF(
            $B$8="Underlying Vulnerability", IF(
               'Compound Alert'!Y196 &gt;= 10, "HIGH",IF(
                  'Compound Alert'!Y196 &gt;= 7, "MED","LOW")),IF(
                     $B$8="Emerging Threat", IF(
                        'Compound Alert'!AF196 &gt;= 10, "HIGH",IF(
                            'Compound Alert'!AF196 &gt;= 7, "MED","LOW")))))</f>
        <v>LOW</v>
      </c>
      <c r="K137" s="25" t="str">
        <f ca="1">IF(
   $B$8="Overall Alert",IF(
      'Compound Alert'!S196 &gt;= 7, "HIGH",IF(
         'Compound Alert'!S196 &gt;= 5, "MED","LOW")), IF(
            $B$8="Underlying Vulnerability", IF(
               'Compound Alert'!Z196 &gt;= 10, "HIGH",IF(
                  'Compound Alert'!Z196 &gt;= 7, "MED","LOW")),IF(
                     $B$8="Emerging Threat", IF(
                        'Compound Alert'!AG196 &gt;= 10, "HIGH",IF(
                            'Compound Alert'!AG196 &gt;= 7, "MED","LOW")))))</f>
        <v>LOW</v>
      </c>
      <c r="L137" s="25" t="str">
        <f ca="1">IF(
   $B$8="Overall Alert",IF(
      'Compound Alert'!T196 &gt;= 7, "HIGH",IF(
         'Compound Alert'!T196 &gt;= 5, "MED","LOW")), IF(
            $B$8="Underlying Vulnerability", IF(
               'Compound Alert'!AA196 &gt;= 10, "HIGH",IF(
                  'Compound Alert'!AA196 &gt;= 7, "MED","LOW")),IF(
                     $B$8="Emerging Threat", IF(
                        'Compound Alert'!AH196 &gt;= 10, "HIGH",IF(
                            'Compound Alert'!AH196 &gt;= 7, "MED","LOW")))))</f>
        <v>LOW</v>
      </c>
      <c r="M137" s="25" t="str">
        <f ca="1">IF(
   $B$8="Overall Alert",IF(
      'Compound Alert'!U196 &gt;= 7, "HIGH",IF(
         'Compound Alert'!U196 &gt;= 5, "MED","LOW")), IF(
            $B$8="Underlying Vulnerability", IF(
               'Compound Alert'!AB196 &gt;= 10, "HIGH",IF(
                  'Compound Alert'!AB196 &gt;= 7, "MED","LOW")),IF(
                     $B$8="Emerging Threat", IF(
                        'Compound Alert'!AI196 &gt;= 10, "HIGH",IF(
                            'Compound Alert'!AI196 &gt;= 7, "MED","LOW")))))</f>
        <v>LOW</v>
      </c>
      <c r="N137" s="25" t="str">
        <f ca="1">IF(
   $B$8="Overall Alert",IF(
      'Compound Alert'!V196 &gt;= 7, "HIGH",IF(
         'Compound Alert'!V196 &gt;= 5, "MED","LOW")), IF(
            $B$8="Underlying Vulnerability", IF(
               'Compound Alert'!AC196 &gt;= 10, "HIGH",IF(
                  'Compound Alert'!AC196 &gt;= 7, "MED","LOW")),IF(
                     $B$8="Emerging Threat", IF(
                        'Compound Alert'!AJ196 &gt;= 10, "HIGH",IF(
                            'Compound Alert'!AJ196 &gt;= 7, "MED","LOW")))))</f>
        <v>HIGH</v>
      </c>
      <c r="O137" s="25" t="str">
        <f ca="1">IF(
   $B$8="Overall Alert",IF(
      'Compound Alert'!W196 &gt;= 7, "HIGH",IF(
         'Compound Alert'!W196 &gt;= 5, "MED","LOW")), IF(
            $B$8="Underlying Vulnerability", IF(
               'Compound Alert'!AD196 &gt;= 10, "HIGH",IF(
                  'Compound Alert'!AD196 &gt;= 7, "MED","LOW")),IF(
                     $B$8="Emerging Threat", IF(
                        'Compound Alert'!AK196 &gt;= 10, "HIGH",IF(
                            'Compound Alert'!AK196 &gt;= 7, "MED","LOW")))))</f>
        <v>LOW</v>
      </c>
      <c r="P137" s="25"/>
      <c r="Q137" s="26"/>
      <c r="R137" s="26"/>
      <c r="S137" s="21"/>
      <c r="T137" s="21"/>
      <c r="U137" s="21"/>
      <c r="V137" s="21"/>
      <c r="W137" s="21"/>
      <c r="X137" s="21"/>
      <c r="Y137" s="27"/>
      <c r="Z137" s="27"/>
      <c r="AA137" s="27"/>
      <c r="AB137" s="27"/>
      <c r="AC137" s="27"/>
      <c r="AD137" s="27"/>
      <c r="AE137" s="27"/>
      <c r="AF137" s="27"/>
      <c r="AJ137" s="21"/>
      <c r="AK137" s="21"/>
      <c r="AL137" s="21"/>
      <c r="AM137" s="21"/>
      <c r="AN137" s="21"/>
      <c r="AO137" s="21"/>
      <c r="AP137" s="21"/>
      <c r="AQ137" s="21"/>
      <c r="AR137" s="21"/>
      <c r="AS137" s="21"/>
      <c r="AT137" s="21"/>
      <c r="AU137" s="21"/>
      <c r="AV137" s="21"/>
      <c r="AW137" s="21"/>
      <c r="AX137" s="21"/>
    </row>
    <row r="138" spans="1:50" x14ac:dyDescent="0.2">
      <c r="A138" s="63">
        <v>97</v>
      </c>
      <c r="B138" s="20" t="str">
        <f>'Compound Alert'!B29</f>
        <v>Belize</v>
      </c>
      <c r="C138" s="20" t="str">
        <f>'Compound Alert'!C29</f>
        <v>BLZ</v>
      </c>
      <c r="D138" s="20" t="str">
        <f>'Compound Alert'!D29</f>
        <v>LCN           Latin America &amp; Caribbean</v>
      </c>
      <c r="E138" s="20" t="str">
        <f>'Compound Alert'!E29</f>
        <v>IBRD</v>
      </c>
      <c r="F138" s="217">
        <f ca="1">'Compound Alert'!F29</f>
        <v>24</v>
      </c>
      <c r="G138" s="22">
        <f ca="1">IF($B$8="Overall Alert",'Compound Alert'!G29,IF($B$8="Underlying Vulnerability",'Compound Alert'!J29,IF($B$8="Emerging Threat",'Compound Alert'!M29)))</f>
        <v>1</v>
      </c>
      <c r="H138" s="23">
        <f ca="1">IF($B$8="Overall Alert",'Compound Alert'!H29,IF($B$8="Underlying Vulnerability",'Compound Alert'!K29,IF($B$8="Emerging Threat",'Compound Alert'!N29)))</f>
        <v>1</v>
      </c>
      <c r="I138" s="50">
        <f ca="1">ROUNDDOWN(G138,0)</f>
        <v>1</v>
      </c>
      <c r="J138" s="25" t="str">
        <f ca="1">IF(
   $B$8="Overall Alert",IF(
      'Compound Alert'!R29 &gt;= 7, "HIGH",IF(
         'Compound Alert'!R29 &gt;= 5, "MED","LOW")), IF(
            $B$8="Underlying Vulnerability", IF(
               'Compound Alert'!Y29 &gt;= 10, "HIGH",IF(
                  'Compound Alert'!Y29 &gt;= 7, "MED","LOW")),IF(
                     $B$8="Emerging Threat", IF(
                        'Compound Alert'!AF29 &gt;= 10, "HIGH",IF(
                            'Compound Alert'!AF29 &gt;= 7, "MED","LOW")))))</f>
        <v>LOW</v>
      </c>
      <c r="K138" s="25" t="str">
        <f ca="1">IF(
   $B$8="Overall Alert",IF(
      'Compound Alert'!S29 &gt;= 7, "HIGH",IF(
         'Compound Alert'!S29 &gt;= 5, "MED","LOW")), IF(
            $B$8="Underlying Vulnerability", IF(
               'Compound Alert'!Z29 &gt;= 10, "HIGH",IF(
                  'Compound Alert'!Z29 &gt;= 7, "MED","LOW")),IF(
                     $B$8="Emerging Threat", IF(
                        'Compound Alert'!AG29 &gt;= 10, "HIGH",IF(
                            'Compound Alert'!AG29 &gt;= 7, "MED","LOW")))))</f>
        <v>LOW</v>
      </c>
      <c r="L138" s="25" t="str">
        <f ca="1">IF(
   $B$8="Overall Alert",IF(
      'Compound Alert'!T29 &gt;= 7, "HIGH",IF(
         'Compound Alert'!T29 &gt;= 5, "MED","LOW")), IF(
            $B$8="Underlying Vulnerability", IF(
               'Compound Alert'!AA29 &gt;= 10, "HIGH",IF(
                  'Compound Alert'!AA29 &gt;= 7, "MED","LOW")),IF(
                     $B$8="Emerging Threat", IF(
                        'Compound Alert'!AH29 &gt;= 10, "HIGH",IF(
                            'Compound Alert'!AH29 &gt;= 7, "MED","LOW")))))</f>
        <v>MED</v>
      </c>
      <c r="M138" s="25" t="str">
        <f ca="1">IF(
   $B$8="Overall Alert",IF(
      'Compound Alert'!U29 &gt;= 7, "HIGH",IF(
         'Compound Alert'!U29 &gt;= 5, "MED","LOW")), IF(
            $B$8="Underlying Vulnerability", IF(
               'Compound Alert'!AB29 &gt;= 10, "HIGH",IF(
                  'Compound Alert'!AB29 &gt;= 7, "MED","LOW")),IF(
                     $B$8="Emerging Threat", IF(
                        'Compound Alert'!AI29 &gt;= 10, "HIGH",IF(
                            'Compound Alert'!AI29 &gt;= 7, "MED","LOW")))))</f>
        <v>LOW</v>
      </c>
      <c r="N138" s="25" t="str">
        <f ca="1">IF(
   $B$8="Overall Alert",IF(
      'Compound Alert'!V29 &gt;= 7, "HIGH",IF(
         'Compound Alert'!V29 &gt;= 5, "MED","LOW")), IF(
            $B$8="Underlying Vulnerability", IF(
               'Compound Alert'!AC29 &gt;= 10, "HIGH",IF(
                  'Compound Alert'!AC29 &gt;= 7, "MED","LOW")),IF(
                     $B$8="Emerging Threat", IF(
                        'Compound Alert'!AJ29 &gt;= 10, "HIGH",IF(
                            'Compound Alert'!AJ29 &gt;= 7, "MED","LOW")))))</f>
        <v>MED</v>
      </c>
      <c r="O138" s="25" t="str">
        <f ca="1">IF(
   $B$8="Overall Alert",IF(
      'Compound Alert'!W29 &gt;= 7, "HIGH",IF(
         'Compound Alert'!W29 &gt;= 5, "MED","LOW")), IF(
            $B$8="Underlying Vulnerability", IF(
               'Compound Alert'!AD29 &gt;= 10, "HIGH",IF(
                  'Compound Alert'!AD29 &gt;= 7, "MED","LOW")),IF(
                     $B$8="Emerging Threat", IF(
                        'Compound Alert'!AK29 &gt;= 10, "HIGH",IF(
                            'Compound Alert'!AK29 &gt;= 7, "MED","LOW")))))</f>
        <v>LOW</v>
      </c>
      <c r="P138" s="25"/>
      <c r="Q138" s="26"/>
      <c r="R138" s="26"/>
      <c r="S138" s="21"/>
      <c r="T138" s="21"/>
      <c r="U138" s="21"/>
      <c r="V138" s="21"/>
      <c r="W138" s="21"/>
      <c r="X138" s="21"/>
      <c r="Y138" s="27"/>
      <c r="Z138" s="27"/>
      <c r="AA138" s="27"/>
      <c r="AB138" s="27"/>
      <c r="AC138" s="27"/>
      <c r="AD138" s="27"/>
      <c r="AE138" s="27"/>
      <c r="AF138" s="27"/>
      <c r="AJ138" s="21"/>
      <c r="AK138" s="21"/>
      <c r="AL138" s="21"/>
      <c r="AM138" s="21"/>
      <c r="AN138" s="21"/>
      <c r="AO138" s="21"/>
      <c r="AP138" s="21"/>
      <c r="AQ138" s="21"/>
      <c r="AR138" s="21"/>
      <c r="AS138" s="21"/>
      <c r="AT138" s="21"/>
      <c r="AU138" s="21"/>
      <c r="AV138" s="21"/>
      <c r="AW138" s="21"/>
      <c r="AX138" s="21"/>
    </row>
    <row r="139" spans="1:50" x14ac:dyDescent="0.2">
      <c r="A139" s="63">
        <v>98</v>
      </c>
      <c r="B139" s="20" t="str">
        <f>'Compound Alert'!B89</f>
        <v>Honduras</v>
      </c>
      <c r="C139" s="20" t="str">
        <f>'Compound Alert'!C89</f>
        <v>HND</v>
      </c>
      <c r="D139" s="20" t="str">
        <f>'Compound Alert'!D89</f>
        <v>LCN           Latin America &amp; Caribbean</v>
      </c>
      <c r="E139" s="20" t="str">
        <f>'Compound Alert'!E89</f>
        <v>IDA</v>
      </c>
      <c r="F139" s="217">
        <f ca="1">'Compound Alert'!F89</f>
        <v>84</v>
      </c>
      <c r="G139" s="22">
        <f ca="1">IF($B$8="Overall Alert",'Compound Alert'!G89,IF($B$8="Underlying Vulnerability",'Compound Alert'!J89,IF($B$8="Emerging Threat",'Compound Alert'!M89)))</f>
        <v>1</v>
      </c>
      <c r="H139" s="23">
        <f ca="1">IF($B$8="Overall Alert",'Compound Alert'!H89,IF($B$8="Underlying Vulnerability",'Compound Alert'!K89,IF($B$8="Emerging Threat",'Compound Alert'!N89)))</f>
        <v>1</v>
      </c>
      <c r="I139" s="50">
        <f ca="1">ROUNDDOWN(G139,0)</f>
        <v>1</v>
      </c>
      <c r="J139" s="25" t="str">
        <f ca="1">IF(
   $B$8="Overall Alert",IF(
      'Compound Alert'!R89 &gt;= 7, "HIGH",IF(
         'Compound Alert'!R89 &gt;= 5, "MED","LOW")), IF(
            $B$8="Underlying Vulnerability", IF(
               'Compound Alert'!Y89 &gt;= 10, "HIGH",IF(
                  'Compound Alert'!Y89 &gt;= 7, "MED","LOW")),IF(
                     $B$8="Emerging Threat", IF(
                        'Compound Alert'!AF89 &gt;= 10, "HIGH",IF(
                            'Compound Alert'!AF89 &gt;= 7, "MED","LOW")))))</f>
        <v>LOW</v>
      </c>
      <c r="K139" s="25" t="str">
        <f ca="1">IF(
   $B$8="Overall Alert",IF(
      'Compound Alert'!S89 &gt;= 7, "HIGH",IF(
         'Compound Alert'!S89 &gt;= 5, "MED","LOW")), IF(
            $B$8="Underlying Vulnerability", IF(
               'Compound Alert'!Z89 &gt;= 10, "HIGH",IF(
                  'Compound Alert'!Z89 &gt;= 7, "MED","LOW")),IF(
                     $B$8="Emerging Threat", IF(
                        'Compound Alert'!AG89 &gt;= 10, "HIGH",IF(
                            'Compound Alert'!AG89 &gt;= 7, "MED","LOW")))))</f>
        <v>LOW</v>
      </c>
      <c r="L139" s="25" t="str">
        <f ca="1">IF(
   $B$8="Overall Alert",IF(
      'Compound Alert'!T89 &gt;= 7, "HIGH",IF(
         'Compound Alert'!T89 &gt;= 5, "MED","LOW")), IF(
            $B$8="Underlying Vulnerability", IF(
               'Compound Alert'!AA89 &gt;= 10, "HIGH",IF(
                  'Compound Alert'!AA89 &gt;= 7, "MED","LOW")),IF(
                     $B$8="Emerging Threat", IF(
                        'Compound Alert'!AH89 &gt;= 10, "HIGH",IF(
                            'Compound Alert'!AH89 &gt;= 7, "MED","LOW")))))</f>
        <v>LOW</v>
      </c>
      <c r="M139" s="25" t="str">
        <f ca="1">IF(
   $B$8="Overall Alert",IF(
      'Compound Alert'!U89 &gt;= 7, "HIGH",IF(
         'Compound Alert'!U89 &gt;= 5, "MED","LOW")), IF(
            $B$8="Underlying Vulnerability", IF(
               'Compound Alert'!AB89 &gt;= 10, "HIGH",IF(
                  'Compound Alert'!AB89 &gt;= 7, "MED","LOW")),IF(
                     $B$8="Emerging Threat", IF(
                        'Compound Alert'!AI89 &gt;= 10, "HIGH",IF(
                            'Compound Alert'!AI89 &gt;= 7, "MED","LOW")))))</f>
        <v>LOW</v>
      </c>
      <c r="N139" s="25" t="str">
        <f ca="1">IF(
   $B$8="Overall Alert",IF(
      'Compound Alert'!V89 &gt;= 7, "HIGH",IF(
         'Compound Alert'!V89 &gt;= 5, "MED","LOW")), IF(
            $B$8="Underlying Vulnerability", IF(
               'Compound Alert'!AC89 &gt;= 10, "HIGH",IF(
                  'Compound Alert'!AC89 &gt;= 7, "MED","LOW")),IF(
                     $B$8="Emerging Threat", IF(
                        'Compound Alert'!AJ89 &gt;= 10, "HIGH",IF(
                            'Compound Alert'!AJ89 &gt;= 7, "MED","LOW")))))</f>
        <v>HIGH</v>
      </c>
      <c r="O139" s="25" t="str">
        <f ca="1">IF(
   $B$8="Overall Alert",IF(
      'Compound Alert'!W89 &gt;= 7, "HIGH",IF(
         'Compound Alert'!W89 &gt;= 5, "MED","LOW")), IF(
            $B$8="Underlying Vulnerability", IF(
               'Compound Alert'!AD89 &gt;= 10, "HIGH",IF(
                  'Compound Alert'!AD89 &gt;= 7, "MED","LOW")),IF(
                     $B$8="Emerging Threat", IF(
                        'Compound Alert'!AK89 &gt;= 10, "HIGH",IF(
                            'Compound Alert'!AK89 &gt;= 7, "MED","LOW")))))</f>
        <v>LOW</v>
      </c>
      <c r="P139" s="25"/>
      <c r="Q139" s="26"/>
      <c r="R139" s="26"/>
      <c r="S139" s="21"/>
      <c r="T139" s="21"/>
      <c r="U139" s="21"/>
      <c r="V139" s="21"/>
      <c r="W139" s="21"/>
      <c r="X139" s="21"/>
      <c r="Y139" s="27"/>
      <c r="Z139" s="27"/>
      <c r="AA139" s="27"/>
      <c r="AB139" s="27"/>
      <c r="AC139" s="27"/>
      <c r="AD139" s="27"/>
      <c r="AE139" s="27"/>
      <c r="AF139" s="27"/>
      <c r="AJ139" s="21"/>
      <c r="AK139" s="21"/>
      <c r="AL139" s="21"/>
      <c r="AM139" s="21"/>
      <c r="AN139" s="21"/>
      <c r="AO139" s="21"/>
      <c r="AP139" s="21"/>
      <c r="AQ139" s="21"/>
      <c r="AR139" s="21"/>
      <c r="AS139" s="21"/>
      <c r="AT139" s="21"/>
      <c r="AU139" s="21"/>
      <c r="AV139" s="21"/>
      <c r="AW139" s="21"/>
      <c r="AX139" s="21"/>
    </row>
    <row r="140" spans="1:50" x14ac:dyDescent="0.2">
      <c r="A140" s="63">
        <v>99</v>
      </c>
      <c r="B140" s="20" t="str">
        <f>'Compound Alert'!B131</f>
        <v>Mexico</v>
      </c>
      <c r="C140" s="20" t="str">
        <f>'Compound Alert'!C131</f>
        <v>MEX</v>
      </c>
      <c r="D140" s="20" t="str">
        <f>'Compound Alert'!D131</f>
        <v>LCN           Latin America &amp; Caribbean</v>
      </c>
      <c r="E140" s="20" t="str">
        <f>'Compound Alert'!E131</f>
        <v>IBRD</v>
      </c>
      <c r="F140" s="217">
        <f ca="1">'Compound Alert'!F131</f>
        <v>126</v>
      </c>
      <c r="G140" s="22">
        <f ca="1">IF($B$8="Overall Alert",'Compound Alert'!G131,IF($B$8="Underlying Vulnerability",'Compound Alert'!J131,IF($B$8="Emerging Threat",'Compound Alert'!M131)))</f>
        <v>1</v>
      </c>
      <c r="H140" s="23">
        <f ca="1">IF($B$8="Overall Alert",'Compound Alert'!H131,IF($B$8="Underlying Vulnerability",'Compound Alert'!K131,IF($B$8="Emerging Threat",'Compound Alert'!N131)))</f>
        <v>1</v>
      </c>
      <c r="I140" s="50">
        <f ca="1">ROUNDDOWN(G140,0)</f>
        <v>1</v>
      </c>
      <c r="J140" s="25" t="str">
        <f ca="1">IF(
   $B$8="Overall Alert",IF(
      'Compound Alert'!R131 &gt;= 7, "HIGH",IF(
         'Compound Alert'!R131 &gt;= 5, "MED","LOW")), IF(
            $B$8="Underlying Vulnerability", IF(
               'Compound Alert'!Y131 &gt;= 10, "HIGH",IF(
                  'Compound Alert'!Y131 &gt;= 7, "MED","LOW")),IF(
                     $B$8="Emerging Threat", IF(
                        'Compound Alert'!AF131 &gt;= 10, "HIGH",IF(
                            'Compound Alert'!AF131 &gt;= 7, "MED","LOW")))))</f>
        <v>LOW</v>
      </c>
      <c r="K140" s="25" t="str">
        <f ca="1">IF(
   $B$8="Overall Alert",IF(
      'Compound Alert'!S131 &gt;= 7, "HIGH",IF(
         'Compound Alert'!S131 &gt;= 5, "MED","LOW")), IF(
            $B$8="Underlying Vulnerability", IF(
               'Compound Alert'!Z131 &gt;= 10, "HIGH",IF(
                  'Compound Alert'!Z131 &gt;= 7, "MED","LOW")),IF(
                     $B$8="Emerging Threat", IF(
                        'Compound Alert'!AG131 &gt;= 10, "HIGH",IF(
                            'Compound Alert'!AG131 &gt;= 7, "MED","LOW")))))</f>
        <v>LOW</v>
      </c>
      <c r="L140" s="25" t="str">
        <f ca="1">IF(
   $B$8="Overall Alert",IF(
      'Compound Alert'!T131 &gt;= 7, "HIGH",IF(
         'Compound Alert'!T131 &gt;= 5, "MED","LOW")), IF(
            $B$8="Underlying Vulnerability", IF(
               'Compound Alert'!AA131 &gt;= 10, "HIGH",IF(
                  'Compound Alert'!AA131 &gt;= 7, "MED","LOW")),IF(
                     $B$8="Emerging Threat", IF(
                        'Compound Alert'!AH131 &gt;= 10, "HIGH",IF(
                            'Compound Alert'!AH131 &gt;= 7, "MED","LOW")))))</f>
        <v>LOW</v>
      </c>
      <c r="M140" s="25" t="str">
        <f ca="1">IF(
   $B$8="Overall Alert",IF(
      'Compound Alert'!U131 &gt;= 7, "HIGH",IF(
         'Compound Alert'!U131 &gt;= 5, "MED","LOW")), IF(
            $B$8="Underlying Vulnerability", IF(
               'Compound Alert'!AB131 &gt;= 10, "HIGH",IF(
                  'Compound Alert'!AB131 &gt;= 7, "MED","LOW")),IF(
                     $B$8="Emerging Threat", IF(
                        'Compound Alert'!AI131 &gt;= 10, "HIGH",IF(
                            'Compound Alert'!AI131 &gt;= 7, "MED","LOW")))))</f>
        <v>LOW</v>
      </c>
      <c r="N140" s="25" t="str">
        <f ca="1">IF(
   $B$8="Overall Alert",IF(
      'Compound Alert'!V131 &gt;= 7, "HIGH",IF(
         'Compound Alert'!V131 &gt;= 5, "MED","LOW")), IF(
            $B$8="Underlying Vulnerability", IF(
               'Compound Alert'!AC131 &gt;= 10, "HIGH",IF(
                  'Compound Alert'!AC131 &gt;= 7, "MED","LOW")),IF(
                     $B$8="Emerging Threat", IF(
                        'Compound Alert'!AJ131 &gt;= 10, "HIGH",IF(
                            'Compound Alert'!AJ131 &gt;= 7, "MED","LOW")))))</f>
        <v>HIGH</v>
      </c>
      <c r="O140" s="25" t="str">
        <f ca="1">IF(
   $B$8="Overall Alert",IF(
      'Compound Alert'!W131 &gt;= 7, "HIGH",IF(
         'Compound Alert'!W131 &gt;= 5, "MED","LOW")), IF(
            $B$8="Underlying Vulnerability", IF(
               'Compound Alert'!AD131 &gt;= 10, "HIGH",IF(
                  'Compound Alert'!AD131 &gt;= 7, "MED","LOW")),IF(
                     $B$8="Emerging Threat", IF(
                        'Compound Alert'!AK131 &gt;= 10, "HIGH",IF(
                            'Compound Alert'!AK131 &gt;= 7, "MED","LOW")))))</f>
        <v>LOW</v>
      </c>
      <c r="P140" s="25"/>
      <c r="Q140" s="26"/>
      <c r="R140" s="26"/>
      <c r="S140" s="21"/>
      <c r="T140" s="21"/>
      <c r="U140" s="21"/>
      <c r="V140" s="21"/>
      <c r="W140" s="21"/>
      <c r="X140" s="21"/>
      <c r="Y140" s="27"/>
      <c r="Z140" s="27"/>
      <c r="AA140" s="27"/>
      <c r="AB140" s="27"/>
      <c r="AC140" s="27"/>
      <c r="AD140" s="27"/>
      <c r="AE140" s="27"/>
      <c r="AF140" s="27"/>
      <c r="AJ140" s="21"/>
      <c r="AK140" s="21"/>
      <c r="AL140" s="21"/>
      <c r="AM140" s="21"/>
      <c r="AN140" s="21"/>
      <c r="AO140" s="21"/>
      <c r="AP140" s="21"/>
      <c r="AQ140" s="21"/>
      <c r="AR140" s="21"/>
      <c r="AS140" s="21"/>
      <c r="AT140" s="21"/>
      <c r="AU140" s="21"/>
      <c r="AV140" s="21"/>
      <c r="AW140" s="21"/>
      <c r="AX140" s="21"/>
    </row>
    <row r="141" spans="1:50" x14ac:dyDescent="0.2">
      <c r="A141" s="63">
        <v>100</v>
      </c>
      <c r="B141" s="20" t="str">
        <f>'Compound Alert'!B146</f>
        <v>New Caledonia</v>
      </c>
      <c r="C141" s="20" t="str">
        <f>'Compound Alert'!C146</f>
        <v>NCL</v>
      </c>
      <c r="D141" s="20" t="str">
        <f>'Compound Alert'!D146</f>
        <v>EAS           East Asia &amp; Pacific</v>
      </c>
      <c r="E141" s="20" t="str">
        <f>'Compound Alert'!E146</f>
        <v>NA</v>
      </c>
      <c r="F141" s="217">
        <f ca="1">'Compound Alert'!F146</f>
        <v>141</v>
      </c>
      <c r="G141" s="22">
        <f ca="1">IF($B$8="Overall Alert",'Compound Alert'!G146,IF($B$8="Underlying Vulnerability",'Compound Alert'!J146,IF($B$8="Emerging Threat",'Compound Alert'!M146)))</f>
        <v>1</v>
      </c>
      <c r="H141" s="23">
        <f ca="1">IF($B$8="Overall Alert",'Compound Alert'!H146,IF($B$8="Underlying Vulnerability",'Compound Alert'!K146,IF($B$8="Emerging Threat",'Compound Alert'!N146)))</f>
        <v>1</v>
      </c>
      <c r="I141" s="50">
        <f ca="1">ROUNDDOWN(G141,0)</f>
        <v>1</v>
      </c>
      <c r="J141" s="25" t="str">
        <f ca="1">IF(
   $B$8="Overall Alert",IF(
      'Compound Alert'!R146 &gt;= 7, "HIGH",IF(
         'Compound Alert'!R146 &gt;= 5, "MED","LOW")), IF(
            $B$8="Underlying Vulnerability", IF(
               'Compound Alert'!Y146 &gt;= 10, "HIGH",IF(
                  'Compound Alert'!Y146 &gt;= 7, "MED","LOW")),IF(
                     $B$8="Emerging Threat", IF(
                        'Compound Alert'!AF146 &gt;= 10, "HIGH",IF(
                            'Compound Alert'!AF146 &gt;= 7, "MED","LOW")))))</f>
        <v>LOW</v>
      </c>
      <c r="K141" s="25" t="e">
        <f ca="1">IF(
   $B$8="Overall Alert",IF(
      'Compound Alert'!S146 &gt;= 7, "HIGH",IF(
         'Compound Alert'!S146 &gt;= 5, "MED","LOW")), IF(
            $B$8="Underlying Vulnerability", IF(
               'Compound Alert'!Z146 &gt;= 10, "HIGH",IF(
                  'Compound Alert'!Z146 &gt;= 7, "MED","LOW")),IF(
                     $B$8="Emerging Threat", IF(
                        'Compound Alert'!AG146 &gt;= 10, "HIGH",IF(
                            'Compound Alert'!AG146 &gt;= 7, "MED","LOW")))))</f>
        <v>#N/A</v>
      </c>
      <c r="L141" s="25" t="e">
        <f ca="1">IF(
   $B$8="Overall Alert",IF(
      'Compound Alert'!T146 &gt;= 7, "HIGH",IF(
         'Compound Alert'!T146 &gt;= 5, "MED","LOW")), IF(
            $B$8="Underlying Vulnerability", IF(
               'Compound Alert'!AA146 &gt;= 10, "HIGH",IF(
                  'Compound Alert'!AA146 &gt;= 7, "MED","LOW")),IF(
                     $B$8="Emerging Threat", IF(
                        'Compound Alert'!AH146 &gt;= 10, "HIGH",IF(
                            'Compound Alert'!AH146 &gt;= 7, "MED","LOW")))))</f>
        <v>#N/A</v>
      </c>
      <c r="M141" s="25" t="e">
        <f ca="1">IF(
   $B$8="Overall Alert",IF(
      'Compound Alert'!U146 &gt;= 7, "HIGH",IF(
         'Compound Alert'!U146 &gt;= 5, "MED","LOW")), IF(
            $B$8="Underlying Vulnerability", IF(
               'Compound Alert'!AB146 &gt;= 10, "HIGH",IF(
                  'Compound Alert'!AB146 &gt;= 7, "MED","LOW")),IF(
                     $B$8="Emerging Threat", IF(
                        'Compound Alert'!AI146 &gt;= 10, "HIGH",IF(
                            'Compound Alert'!AI146 &gt;= 7, "MED","LOW")))))</f>
        <v>#N/A</v>
      </c>
      <c r="N141" s="25" t="str">
        <f ca="1">IF(
   $B$8="Overall Alert",IF(
      'Compound Alert'!V146 &gt;= 7, "HIGH",IF(
         'Compound Alert'!V146 &gt;= 5, "MED","LOW")), IF(
            $B$8="Underlying Vulnerability", IF(
               'Compound Alert'!AC146 &gt;= 10, "HIGH",IF(
                  'Compound Alert'!AC146 &gt;= 7, "MED","LOW")),IF(
                     $B$8="Emerging Threat", IF(
                        'Compound Alert'!AJ146 &gt;= 10, "HIGH",IF(
                            'Compound Alert'!AJ146 &gt;= 7, "MED","LOW")))))</f>
        <v>HIGH</v>
      </c>
      <c r="O141" s="25" t="str">
        <f ca="1">IF(
   $B$8="Overall Alert",IF(
      'Compound Alert'!W146 &gt;= 7, "HIGH",IF(
         'Compound Alert'!W146 &gt;= 5, "MED","LOW")), IF(
            $B$8="Underlying Vulnerability", IF(
               'Compound Alert'!AD146 &gt;= 10, "HIGH",IF(
                  'Compound Alert'!AD146 &gt;= 7, "MED","LOW")),IF(
                     $B$8="Emerging Threat", IF(
                        'Compound Alert'!AK146 &gt;= 10, "HIGH",IF(
                            'Compound Alert'!AK146 &gt;= 7, "MED","LOW")))))</f>
        <v>LOW</v>
      </c>
      <c r="P141" s="25"/>
      <c r="Q141" s="26"/>
      <c r="R141" s="26"/>
      <c r="S141" s="21"/>
      <c r="T141" s="21"/>
      <c r="U141" s="21"/>
      <c r="V141" s="21"/>
      <c r="W141" s="21"/>
      <c r="X141" s="21"/>
      <c r="Y141" s="27"/>
      <c r="Z141" s="27"/>
      <c r="AA141" s="27"/>
      <c r="AB141" s="27"/>
      <c r="AC141" s="27"/>
      <c r="AD141" s="27"/>
      <c r="AE141" s="27"/>
      <c r="AF141" s="27"/>
      <c r="AJ141" s="21"/>
      <c r="AK141" s="21"/>
      <c r="AL141" s="21"/>
      <c r="AM141" s="21"/>
      <c r="AN141" s="21"/>
      <c r="AO141" s="21"/>
      <c r="AP141" s="21"/>
      <c r="AQ141" s="21"/>
      <c r="AR141" s="21"/>
      <c r="AS141" s="21"/>
      <c r="AT141" s="21"/>
      <c r="AU141" s="21"/>
      <c r="AV141" s="21"/>
      <c r="AW141" s="21"/>
      <c r="AX141" s="21"/>
    </row>
    <row r="142" spans="1:50" x14ac:dyDescent="0.2">
      <c r="A142" s="63">
        <v>101</v>
      </c>
      <c r="B142" s="20" t="str">
        <f>'Compound Alert'!B50</f>
        <v>Costa Rica</v>
      </c>
      <c r="C142" s="20" t="str">
        <f>'Compound Alert'!C50</f>
        <v>CRI</v>
      </c>
      <c r="D142" s="20" t="str">
        <f>'Compound Alert'!D50</f>
        <v>LCN           Latin America &amp; Caribbean</v>
      </c>
      <c r="E142" s="20" t="str">
        <f>'Compound Alert'!E50</f>
        <v>IBRD</v>
      </c>
      <c r="F142" s="217">
        <f ca="1">'Compound Alert'!F50</f>
        <v>45</v>
      </c>
      <c r="G142" s="22">
        <f ca="1">IF($B$8="Overall Alert",'Compound Alert'!G50,IF($B$8="Underlying Vulnerability",'Compound Alert'!J50,IF($B$8="Emerging Threat",'Compound Alert'!M50)))</f>
        <v>1</v>
      </c>
      <c r="H142" s="23">
        <f ca="1">IF($B$8="Overall Alert",'Compound Alert'!H50,IF($B$8="Underlying Vulnerability",'Compound Alert'!K50,IF($B$8="Emerging Threat",'Compound Alert'!N50)))</f>
        <v>1</v>
      </c>
      <c r="I142" s="50">
        <f ca="1">ROUNDDOWN(G142,0)</f>
        <v>1</v>
      </c>
      <c r="J142" s="25" t="str">
        <f ca="1">IF(
   $B$8="Overall Alert",IF(
      'Compound Alert'!R50 &gt;= 7, "HIGH",IF(
         'Compound Alert'!R50 &gt;= 5, "MED","LOW")), IF(
            $B$8="Underlying Vulnerability", IF(
               'Compound Alert'!Y50 &gt;= 10, "HIGH",IF(
                  'Compound Alert'!Y50 &gt;= 7, "MED","LOW")),IF(
                     $B$8="Emerging Threat", IF(
                        'Compound Alert'!AF50 &gt;= 10, "HIGH",IF(
                            'Compound Alert'!AF50 &gt;= 7, "MED","LOW")))))</f>
        <v>LOW</v>
      </c>
      <c r="K142" s="25" t="str">
        <f ca="1">IF(
   $B$8="Overall Alert",IF(
      'Compound Alert'!S50 &gt;= 7, "HIGH",IF(
         'Compound Alert'!S50 &gt;= 5, "MED","LOW")), IF(
            $B$8="Underlying Vulnerability", IF(
               'Compound Alert'!Z50 &gt;= 10, "HIGH",IF(
                  'Compound Alert'!Z50 &gt;= 7, "MED","LOW")),IF(
                     $B$8="Emerging Threat", IF(
                        'Compound Alert'!AG50 &gt;= 10, "HIGH",IF(
                            'Compound Alert'!AG50 &gt;= 7, "MED","LOW")))))</f>
        <v>LOW</v>
      </c>
      <c r="L142" s="25" t="str">
        <f ca="1">IF(
   $B$8="Overall Alert",IF(
      'Compound Alert'!T50 &gt;= 7, "HIGH",IF(
         'Compound Alert'!T50 &gt;= 5, "MED","LOW")), IF(
            $B$8="Underlying Vulnerability", IF(
               'Compound Alert'!AA50 &gt;= 10, "HIGH",IF(
                  'Compound Alert'!AA50 &gt;= 7, "MED","LOW")),IF(
                     $B$8="Emerging Threat", IF(
                        'Compound Alert'!AH50 &gt;= 10, "HIGH",IF(
                            'Compound Alert'!AH50 &gt;= 7, "MED","LOW")))))</f>
        <v>LOW</v>
      </c>
      <c r="M142" s="25" t="str">
        <f ca="1">IF(
   $B$8="Overall Alert",IF(
      'Compound Alert'!U50 &gt;= 7, "HIGH",IF(
         'Compound Alert'!U50 &gt;= 5, "MED","LOW")), IF(
            $B$8="Underlying Vulnerability", IF(
               'Compound Alert'!AB50 &gt;= 10, "HIGH",IF(
                  'Compound Alert'!AB50 &gt;= 7, "MED","LOW")),IF(
                     $B$8="Emerging Threat", IF(
                        'Compound Alert'!AI50 &gt;= 10, "HIGH",IF(
                            'Compound Alert'!AI50 &gt;= 7, "MED","LOW")))))</f>
        <v>LOW</v>
      </c>
      <c r="N142" s="25" t="str">
        <f ca="1">IF(
   $B$8="Overall Alert",IF(
      'Compound Alert'!V50 &gt;= 7, "HIGH",IF(
         'Compound Alert'!V50 &gt;= 5, "MED","LOW")), IF(
            $B$8="Underlying Vulnerability", IF(
               'Compound Alert'!AC50 &gt;= 10, "HIGH",IF(
                  'Compound Alert'!AC50 &gt;= 7, "MED","LOW")),IF(
                     $B$8="Emerging Threat", IF(
                        'Compound Alert'!AJ50 &gt;= 10, "HIGH",IF(
                            'Compound Alert'!AJ50 &gt;= 7, "MED","LOW")))))</f>
        <v>HIGH</v>
      </c>
      <c r="O142" s="25" t="str">
        <f ca="1">IF(
   $B$8="Overall Alert",IF(
      'Compound Alert'!W50 &gt;= 7, "HIGH",IF(
         'Compound Alert'!W50 &gt;= 5, "MED","LOW")), IF(
            $B$8="Underlying Vulnerability", IF(
               'Compound Alert'!AD50 &gt;= 10, "HIGH",IF(
                  'Compound Alert'!AD50 &gt;= 7, "MED","LOW")),IF(
                     $B$8="Emerging Threat", IF(
                        'Compound Alert'!AK50 &gt;= 10, "HIGH",IF(
                            'Compound Alert'!AK50 &gt;= 7, "MED","LOW")))))</f>
        <v>LOW</v>
      </c>
      <c r="P142" s="25"/>
      <c r="Q142" s="26"/>
      <c r="R142" s="26"/>
      <c r="S142" s="21"/>
      <c r="T142" s="21"/>
      <c r="U142" s="21"/>
      <c r="V142" s="21"/>
      <c r="W142" s="21"/>
      <c r="X142" s="21"/>
      <c r="Y142" s="27"/>
      <c r="Z142" s="27"/>
      <c r="AA142" s="27"/>
      <c r="AB142" s="27"/>
      <c r="AC142" s="27"/>
      <c r="AD142" s="27"/>
      <c r="AE142" s="27"/>
      <c r="AF142" s="27"/>
      <c r="AJ142" s="21"/>
      <c r="AK142" s="21"/>
      <c r="AL142" s="21"/>
      <c r="AM142" s="21"/>
      <c r="AN142" s="21"/>
      <c r="AO142" s="21"/>
      <c r="AP142" s="21"/>
      <c r="AQ142" s="21"/>
      <c r="AR142" s="21"/>
      <c r="AS142" s="21"/>
      <c r="AT142" s="21"/>
      <c r="AU142" s="21"/>
      <c r="AV142" s="21"/>
      <c r="AW142" s="21"/>
      <c r="AX142" s="21"/>
    </row>
    <row r="143" spans="1:50" x14ac:dyDescent="0.2">
      <c r="A143" s="63">
        <v>102</v>
      </c>
      <c r="B143" s="20" t="str">
        <f>'Compound Alert'!B53</f>
        <v>Cayman Islands</v>
      </c>
      <c r="C143" s="20" t="str">
        <f>'Compound Alert'!C53</f>
        <v>CYM</v>
      </c>
      <c r="D143" s="20" t="str">
        <f>'Compound Alert'!D53</f>
        <v>LCN           Latin America &amp; Caribbean</v>
      </c>
      <c r="E143" s="20" t="str">
        <f>'Compound Alert'!E53</f>
        <v>NA</v>
      </c>
      <c r="F143" s="217">
        <f ca="1">'Compound Alert'!F53</f>
        <v>48</v>
      </c>
      <c r="G143" s="22">
        <f ca="1">IF($B$8="Overall Alert",'Compound Alert'!G53,IF($B$8="Underlying Vulnerability",'Compound Alert'!J53,IF($B$8="Emerging Threat",'Compound Alert'!M53)))</f>
        <v>1</v>
      </c>
      <c r="H143" s="23">
        <f ca="1">IF($B$8="Overall Alert",'Compound Alert'!H53,IF($B$8="Underlying Vulnerability",'Compound Alert'!K53,IF($B$8="Emerging Threat",'Compound Alert'!N53)))</f>
        <v>1</v>
      </c>
      <c r="I143" s="50">
        <f ca="1">ROUNDDOWN(G143,0)</f>
        <v>1</v>
      </c>
      <c r="J143" s="25" t="str">
        <f ca="1">IF(
   $B$8="Overall Alert",IF(
      'Compound Alert'!R53 &gt;= 7, "HIGH",IF(
         'Compound Alert'!R53 &gt;= 5, "MED","LOW")), IF(
            $B$8="Underlying Vulnerability", IF(
               'Compound Alert'!Y53 &gt;= 10, "HIGH",IF(
                  'Compound Alert'!Y53 &gt;= 7, "MED","LOW")),IF(
                     $B$8="Emerging Threat", IF(
                        'Compound Alert'!AF53 &gt;= 10, "HIGH",IF(
                            'Compound Alert'!AF53 &gt;= 7, "MED","LOW")))))</f>
        <v>LOW</v>
      </c>
      <c r="K143" s="25" t="e">
        <f ca="1">IF(
   $B$8="Overall Alert",IF(
      'Compound Alert'!S53 &gt;= 7, "HIGH",IF(
         'Compound Alert'!S53 &gt;= 5, "MED","LOW")), IF(
            $B$8="Underlying Vulnerability", IF(
               'Compound Alert'!Z53 &gt;= 10, "HIGH",IF(
                  'Compound Alert'!Z53 &gt;= 7, "MED","LOW")),IF(
                     $B$8="Emerging Threat", IF(
                        'Compound Alert'!AG53 &gt;= 10, "HIGH",IF(
                            'Compound Alert'!AG53 &gt;= 7, "MED","LOW")))))</f>
        <v>#N/A</v>
      </c>
      <c r="L143" s="25" t="str">
        <f ca="1">IF(
   $B$8="Overall Alert",IF(
      'Compound Alert'!T53 &gt;= 7, "HIGH",IF(
         'Compound Alert'!T53 &gt;= 5, "MED","LOW")), IF(
            $B$8="Underlying Vulnerability", IF(
               'Compound Alert'!AA53 &gt;= 10, "HIGH",IF(
                  'Compound Alert'!AA53 &gt;= 7, "MED","LOW")),IF(
                     $B$8="Emerging Threat", IF(
                        'Compound Alert'!AH53 &gt;= 10, "HIGH",IF(
                            'Compound Alert'!AH53 &gt;= 7, "MED","LOW")))))</f>
        <v>LOW</v>
      </c>
      <c r="M143" s="25" t="e">
        <f ca="1">IF(
   $B$8="Overall Alert",IF(
      'Compound Alert'!U53 &gt;= 7, "HIGH",IF(
         'Compound Alert'!U53 &gt;= 5, "MED","LOW")), IF(
            $B$8="Underlying Vulnerability", IF(
               'Compound Alert'!AB53 &gt;= 10, "HIGH",IF(
                  'Compound Alert'!AB53 &gt;= 7, "MED","LOW")),IF(
                     $B$8="Emerging Threat", IF(
                        'Compound Alert'!AI53 &gt;= 10, "HIGH",IF(
                            'Compound Alert'!AI53 &gt;= 7, "MED","LOW")))))</f>
        <v>#N/A</v>
      </c>
      <c r="N143" s="25" t="str">
        <f ca="1">IF(
   $B$8="Overall Alert",IF(
      'Compound Alert'!V53 &gt;= 7, "HIGH",IF(
         'Compound Alert'!V53 &gt;= 5, "MED","LOW")), IF(
            $B$8="Underlying Vulnerability", IF(
               'Compound Alert'!AC53 &gt;= 10, "HIGH",IF(
                  'Compound Alert'!AC53 &gt;= 7, "MED","LOW")),IF(
                     $B$8="Emerging Threat", IF(
                        'Compound Alert'!AJ53 &gt;= 10, "HIGH",IF(
                            'Compound Alert'!AJ53 &gt;= 7, "MED","LOW")))))</f>
        <v>HIGH</v>
      </c>
      <c r="O143" s="25" t="str">
        <f ca="1">IF(
   $B$8="Overall Alert",IF(
      'Compound Alert'!W53 &gt;= 7, "HIGH",IF(
         'Compound Alert'!W53 &gt;= 5, "MED","LOW")), IF(
            $B$8="Underlying Vulnerability", IF(
               'Compound Alert'!AD53 &gt;= 10, "HIGH",IF(
                  'Compound Alert'!AD53 &gt;= 7, "MED","LOW")),IF(
                     $B$8="Emerging Threat", IF(
                        'Compound Alert'!AK53 &gt;= 10, "HIGH",IF(
                            'Compound Alert'!AK53 &gt;= 7, "MED","LOW")))))</f>
        <v>LOW</v>
      </c>
      <c r="P143" s="25"/>
      <c r="Q143" s="26"/>
      <c r="R143" s="26"/>
      <c r="S143" s="21"/>
      <c r="T143" s="21"/>
      <c r="U143" s="21"/>
      <c r="V143" s="21"/>
      <c r="W143" s="21"/>
      <c r="X143" s="21"/>
      <c r="Y143" s="27"/>
      <c r="Z143" s="27"/>
      <c r="AA143" s="27"/>
      <c r="AB143" s="27"/>
      <c r="AC143" s="27"/>
      <c r="AD143" s="27"/>
      <c r="AE143" s="27"/>
      <c r="AF143" s="27"/>
      <c r="AJ143" s="21"/>
      <c r="AK143" s="21"/>
      <c r="AL143" s="21"/>
      <c r="AM143" s="21"/>
      <c r="AN143" s="21"/>
      <c r="AO143" s="21"/>
      <c r="AP143" s="21"/>
      <c r="AQ143" s="21"/>
      <c r="AR143" s="21"/>
      <c r="AS143" s="21"/>
      <c r="AT143" s="21"/>
      <c r="AU143" s="21"/>
      <c r="AV143" s="21"/>
      <c r="AW143" s="21"/>
      <c r="AX143" s="21"/>
    </row>
    <row r="144" spans="1:50" x14ac:dyDescent="0.2">
      <c r="A144" s="63">
        <v>103</v>
      </c>
      <c r="B144" s="20" t="str">
        <f>'Compound Alert'!B193</f>
        <v>Turks and Caicos Islands</v>
      </c>
      <c r="C144" s="20" t="str">
        <f>'Compound Alert'!C193</f>
        <v>TCA</v>
      </c>
      <c r="D144" s="20" t="str">
        <f>'Compound Alert'!D193</f>
        <v>LCN           Latin America &amp; Caribbean</v>
      </c>
      <c r="E144" s="20" t="str">
        <f>'Compound Alert'!E193</f>
        <v>NA</v>
      </c>
      <c r="F144" s="217">
        <f ca="1">'Compound Alert'!F193</f>
        <v>188</v>
      </c>
      <c r="G144" s="22">
        <f ca="1">IF($B$8="Overall Alert",'Compound Alert'!G193,IF($B$8="Underlying Vulnerability",'Compound Alert'!J193,IF($B$8="Emerging Threat",'Compound Alert'!M193)))</f>
        <v>1</v>
      </c>
      <c r="H144" s="23">
        <f ca="1">IF($B$8="Overall Alert",'Compound Alert'!H193,IF($B$8="Underlying Vulnerability",'Compound Alert'!K193,IF($B$8="Emerging Threat",'Compound Alert'!N193)))</f>
        <v>1</v>
      </c>
      <c r="I144" s="50">
        <f ca="1">ROUNDDOWN(G144,0)</f>
        <v>1</v>
      </c>
      <c r="J144" s="25" t="str">
        <f ca="1">IF(
   $B$8="Overall Alert",IF(
      'Compound Alert'!R193 &gt;= 7, "HIGH",IF(
         'Compound Alert'!R193 &gt;= 5, "MED","LOW")), IF(
            $B$8="Underlying Vulnerability", IF(
               'Compound Alert'!Y193 &gt;= 10, "HIGH",IF(
                  'Compound Alert'!Y193 &gt;= 7, "MED","LOW")),IF(
                     $B$8="Emerging Threat", IF(
                        'Compound Alert'!AF193 &gt;= 10, "HIGH",IF(
                            'Compound Alert'!AF193 &gt;= 7, "MED","LOW")))))</f>
        <v>LOW</v>
      </c>
      <c r="K144" s="25" t="e">
        <f ca="1">IF(
   $B$8="Overall Alert",IF(
      'Compound Alert'!S193 &gt;= 7, "HIGH",IF(
         'Compound Alert'!S193 &gt;= 5, "MED","LOW")), IF(
            $B$8="Underlying Vulnerability", IF(
               'Compound Alert'!Z193 &gt;= 10, "HIGH",IF(
                  'Compound Alert'!Z193 &gt;= 7, "MED","LOW")),IF(
                     $B$8="Emerging Threat", IF(
                        'Compound Alert'!AG193 &gt;= 10, "HIGH",IF(
                            'Compound Alert'!AG193 &gt;= 7, "MED","LOW")))))</f>
        <v>#N/A</v>
      </c>
      <c r="L144" s="25" t="e">
        <f ca="1">IF(
   $B$8="Overall Alert",IF(
      'Compound Alert'!T193 &gt;= 7, "HIGH",IF(
         'Compound Alert'!T193 &gt;= 5, "MED","LOW")), IF(
            $B$8="Underlying Vulnerability", IF(
               'Compound Alert'!AA193 &gt;= 10, "HIGH",IF(
                  'Compound Alert'!AA193 &gt;= 7, "MED","LOW")),IF(
                     $B$8="Emerging Threat", IF(
                        'Compound Alert'!AH193 &gt;= 10, "HIGH",IF(
                            'Compound Alert'!AH193 &gt;= 7, "MED","LOW")))))</f>
        <v>#N/A</v>
      </c>
      <c r="M144" s="25" t="e">
        <f ca="1">IF(
   $B$8="Overall Alert",IF(
      'Compound Alert'!U193 &gt;= 7, "HIGH",IF(
         'Compound Alert'!U193 &gt;= 5, "MED","LOW")), IF(
            $B$8="Underlying Vulnerability", IF(
               'Compound Alert'!AB193 &gt;= 10, "HIGH",IF(
                  'Compound Alert'!AB193 &gt;= 7, "MED","LOW")),IF(
                     $B$8="Emerging Threat", IF(
                        'Compound Alert'!AI193 &gt;= 10, "HIGH",IF(
                            'Compound Alert'!AI193 &gt;= 7, "MED","LOW")))))</f>
        <v>#N/A</v>
      </c>
      <c r="N144" s="25" t="str">
        <f ca="1">IF(
   $B$8="Overall Alert",IF(
      'Compound Alert'!V193 &gt;= 7, "HIGH",IF(
         'Compound Alert'!V193 &gt;= 5, "MED","LOW")), IF(
            $B$8="Underlying Vulnerability", IF(
               'Compound Alert'!AC193 &gt;= 10, "HIGH",IF(
                  'Compound Alert'!AC193 &gt;= 7, "MED","LOW")),IF(
                     $B$8="Emerging Threat", IF(
                        'Compound Alert'!AJ193 &gt;= 10, "HIGH",IF(
                            'Compound Alert'!AJ193 &gt;= 7, "MED","LOW")))))</f>
        <v>HIGH</v>
      </c>
      <c r="O144" s="25" t="str">
        <f ca="1">IF(
   $B$8="Overall Alert",IF(
      'Compound Alert'!W193 &gt;= 7, "HIGH",IF(
         'Compound Alert'!W193 &gt;= 5, "MED","LOW")), IF(
            $B$8="Underlying Vulnerability", IF(
               'Compound Alert'!AD193 &gt;= 10, "HIGH",IF(
                  'Compound Alert'!AD193 &gt;= 7, "MED","LOW")),IF(
                     $B$8="Emerging Threat", IF(
                        'Compound Alert'!AK193 &gt;= 10, "HIGH",IF(
                            'Compound Alert'!AK193 &gt;= 7, "MED","LOW")))))</f>
        <v>LOW</v>
      </c>
      <c r="P144" s="25"/>
      <c r="Q144" s="26"/>
      <c r="R144" s="26"/>
      <c r="S144" s="21"/>
      <c r="T144" s="21"/>
      <c r="U144" s="21"/>
      <c r="V144" s="21"/>
      <c r="W144" s="21"/>
      <c r="X144" s="21"/>
      <c r="Y144" s="27"/>
      <c r="Z144" s="27"/>
      <c r="AA144" s="27"/>
      <c r="AB144" s="27"/>
      <c r="AC144" s="27"/>
      <c r="AD144" s="27"/>
      <c r="AE144" s="27"/>
      <c r="AF144" s="27"/>
      <c r="AJ144" s="21"/>
      <c r="AK144" s="21"/>
      <c r="AL144" s="21"/>
      <c r="AM144" s="21"/>
      <c r="AN144" s="21"/>
      <c r="AO144" s="21"/>
      <c r="AP144" s="21"/>
      <c r="AQ144" s="21"/>
      <c r="AR144" s="21"/>
      <c r="AS144" s="21"/>
      <c r="AT144" s="21"/>
      <c r="AU144" s="21"/>
      <c r="AV144" s="21"/>
      <c r="AW144" s="21"/>
      <c r="AX144" s="21"/>
    </row>
    <row r="145" spans="1:50" x14ac:dyDescent="0.2">
      <c r="A145" s="63">
        <v>104</v>
      </c>
      <c r="B145" s="20" t="str">
        <f>'Compound Alert'!B206</f>
        <v>Tanzania</v>
      </c>
      <c r="C145" s="20" t="str">
        <f>'Compound Alert'!C206</f>
        <v>TZA</v>
      </c>
      <c r="D145" s="20" t="str">
        <f>'Compound Alert'!D206</f>
        <v>SSF           Sub-Saharan Africa</v>
      </c>
      <c r="E145" s="20" t="str">
        <f>'Compound Alert'!E206</f>
        <v>IDA</v>
      </c>
      <c r="F145" s="217">
        <f>'Compound Alert'!F206</f>
        <v>0</v>
      </c>
      <c r="G145" s="22">
        <f ca="1">IF($B$8="Overall Alert",'Compound Alert'!G206,IF($B$8="Underlying Vulnerability",'Compound Alert'!J206,IF($B$8="Emerging Threat",'Compound Alert'!M206)))</f>
        <v>0.5</v>
      </c>
      <c r="H145" s="23">
        <f ca="1">IF($B$8="Overall Alert",'Compound Alert'!H206,IF($B$8="Underlying Vulnerability",'Compound Alert'!K206,IF($B$8="Emerging Threat",'Compound Alert'!N206)))</f>
        <v>0.5</v>
      </c>
      <c r="I145" s="50">
        <f ca="1">ROUNDDOWN(G145,0)</f>
        <v>0</v>
      </c>
      <c r="J145" s="25" t="str">
        <f ca="1">IF(
   $B$8="Overall Alert",IF(
      'Compound Alert'!R206 &gt;= 7, "HIGH",IF(
         'Compound Alert'!R206 &gt;= 5, "MED","LOW")), IF(
            $B$8="Underlying Vulnerability", IF(
               'Compound Alert'!Y206 &gt;= 10, "HIGH",IF(
                  'Compound Alert'!Y206 &gt;= 7, "MED","LOW")),IF(
                     $B$8="Emerging Threat", IF(
                        'Compound Alert'!AF206 &gt;= 10, "HIGH",IF(
                            'Compound Alert'!AF206 &gt;= 7, "MED","LOW")))))</f>
        <v>LOW</v>
      </c>
      <c r="K145" s="25" t="str">
        <f ca="1">IF(
   $B$8="Overall Alert",IF(
      'Compound Alert'!S206 &gt;= 7, "HIGH",IF(
         'Compound Alert'!S206 &gt;= 5, "MED","LOW")), IF(
            $B$8="Underlying Vulnerability", IF(
               'Compound Alert'!Z206 &gt;= 10, "HIGH",IF(
                  'Compound Alert'!Z206 &gt;= 7, "MED","LOW")),IF(
                     $B$8="Emerging Threat", IF(
                        'Compound Alert'!AG206 &gt;= 10, "HIGH",IF(
                            'Compound Alert'!AG206 &gt;= 7, "MED","LOW")))))</f>
        <v>LOW</v>
      </c>
      <c r="L145" s="25" t="str">
        <f ca="1">IF(
   $B$8="Overall Alert",IF(
      'Compound Alert'!T206 &gt;= 7, "HIGH",IF(
         'Compound Alert'!T206 &gt;= 5, "MED","LOW")), IF(
            $B$8="Underlying Vulnerability", IF(
               'Compound Alert'!AA206 &gt;= 10, "HIGH",IF(
                  'Compound Alert'!AA206 &gt;= 7, "MED","LOW")),IF(
                     $B$8="Emerging Threat", IF(
                        'Compound Alert'!AH206 &gt;= 10, "HIGH",IF(
                            'Compound Alert'!AH206 &gt;= 7, "MED","LOW")))))</f>
        <v>MED</v>
      </c>
      <c r="M145" s="25" t="str">
        <f ca="1">IF(
   $B$8="Overall Alert",IF(
      'Compound Alert'!U206 &gt;= 7, "HIGH",IF(
         'Compound Alert'!U206 &gt;= 5, "MED","LOW")), IF(
            $B$8="Underlying Vulnerability", IF(
               'Compound Alert'!AB206 &gt;= 10, "HIGH",IF(
                  'Compound Alert'!AB206 &gt;= 7, "MED","LOW")),IF(
                     $B$8="Emerging Threat", IF(
                        'Compound Alert'!AI206 &gt;= 10, "HIGH",IF(
                            'Compound Alert'!AI206 &gt;= 7, "MED","LOW")))))</f>
        <v>LOW</v>
      </c>
      <c r="N145" s="25" t="str">
        <f ca="1">IF(
   $B$8="Overall Alert",IF(
      'Compound Alert'!V206 &gt;= 7, "HIGH",IF(
         'Compound Alert'!V206 &gt;= 5, "MED","LOW")), IF(
            $B$8="Underlying Vulnerability", IF(
               'Compound Alert'!AC206 &gt;= 10, "HIGH",IF(
                  'Compound Alert'!AC206 &gt;= 7, "MED","LOW")),IF(
                     $B$8="Emerging Threat", IF(
                        'Compound Alert'!AJ206 &gt;= 10, "HIGH",IF(
                            'Compound Alert'!AJ206 &gt;= 7, "MED","LOW")))))</f>
        <v>LOW</v>
      </c>
      <c r="O145" s="25" t="str">
        <f ca="1">IF(
   $B$8="Overall Alert",IF(
      'Compound Alert'!W206 &gt;= 7, "HIGH",IF(
         'Compound Alert'!W206 &gt;= 5, "MED","LOW")), IF(
            $B$8="Underlying Vulnerability", IF(
               'Compound Alert'!AD206 &gt;= 10, "HIGH",IF(
                  'Compound Alert'!AD206 &gt;= 7, "MED","LOW")),IF(
                     $B$8="Emerging Threat", IF(
                        'Compound Alert'!AK206 &gt;= 10, "HIGH",IF(
                            'Compound Alert'!AK206 &gt;= 7, "MED","LOW")))))</f>
        <v>LOW</v>
      </c>
      <c r="P145" s="25"/>
      <c r="Q145" s="26"/>
      <c r="R145" s="26"/>
      <c r="S145" s="21"/>
      <c r="T145" s="21"/>
      <c r="U145" s="21"/>
      <c r="V145" s="21"/>
      <c r="W145" s="21"/>
      <c r="X145" s="21"/>
      <c r="Y145" s="27"/>
      <c r="Z145" s="27"/>
      <c r="AA145" s="27"/>
      <c r="AB145" s="27"/>
      <c r="AC145" s="27"/>
      <c r="AD145" s="27"/>
      <c r="AE145" s="27"/>
      <c r="AF145" s="27"/>
      <c r="AJ145" s="21"/>
      <c r="AK145" s="21"/>
      <c r="AL145" s="21"/>
      <c r="AM145" s="21"/>
      <c r="AN145" s="21"/>
      <c r="AO145" s="21"/>
      <c r="AP145" s="21"/>
      <c r="AQ145" s="21"/>
      <c r="AR145" s="21"/>
      <c r="AS145" s="21"/>
      <c r="AT145" s="21"/>
      <c r="AU145" s="21"/>
      <c r="AV145" s="21"/>
      <c r="AW145" s="21"/>
      <c r="AX145" s="21"/>
    </row>
    <row r="146" spans="1:50" x14ac:dyDescent="0.2">
      <c r="A146" s="63">
        <v>105</v>
      </c>
      <c r="B146" s="20" t="str">
        <f>'Compound Alert'!B219</f>
        <v>Kosovo</v>
      </c>
      <c r="C146" s="20" t="str">
        <f>'Compound Alert'!C219</f>
        <v>XKX</v>
      </c>
      <c r="D146" s="20" t="str">
        <f>'Compound Alert'!D219</f>
        <v>ECS           Europe &amp; Central Asia</v>
      </c>
      <c r="E146" s="20" t="str">
        <f>'Compound Alert'!E219</f>
        <v>IDA</v>
      </c>
      <c r="F146" s="217">
        <f>'Compound Alert'!F219</f>
        <v>0</v>
      </c>
      <c r="G146" s="22">
        <f ca="1">IF($B$8="Overall Alert",'Compound Alert'!G219,IF($B$8="Underlying Vulnerability",'Compound Alert'!J219,IF($B$8="Emerging Threat",'Compound Alert'!M219)))</f>
        <v>0.5</v>
      </c>
      <c r="H146" s="23">
        <f ca="1">IF($B$8="Overall Alert",'Compound Alert'!H219,IF($B$8="Underlying Vulnerability",'Compound Alert'!K219,IF($B$8="Emerging Threat",'Compound Alert'!N219)))</f>
        <v>0.5</v>
      </c>
      <c r="I146" s="50">
        <f ca="1">ROUNDDOWN(G146,0)</f>
        <v>0</v>
      </c>
      <c r="J146" s="25" t="str">
        <f ca="1">IF(
   $B$8="Overall Alert",IF(
      'Compound Alert'!R219 &gt;= 7, "HIGH",IF(
         'Compound Alert'!R219 &gt;= 5, "MED","LOW")), IF(
            $B$8="Underlying Vulnerability", IF(
               'Compound Alert'!Y219 &gt;= 10, "HIGH",IF(
                  'Compound Alert'!Y219 &gt;= 7, "MED","LOW")),IF(
                     $B$8="Emerging Threat", IF(
                        'Compound Alert'!AF219 &gt;= 10, "HIGH",IF(
                            'Compound Alert'!AF219 &gt;= 7, "MED","LOW")))))</f>
        <v>LOW</v>
      </c>
      <c r="K146" s="25" t="e">
        <f ca="1">IF(
   $B$8="Overall Alert",IF(
      'Compound Alert'!S219 &gt;= 7, "HIGH",IF(
         'Compound Alert'!S219 &gt;= 5, "MED","LOW")), IF(
            $B$8="Underlying Vulnerability", IF(
               'Compound Alert'!Z219 &gt;= 10, "HIGH",IF(
                  'Compound Alert'!Z219 &gt;= 7, "MED","LOW")),IF(
                     $B$8="Emerging Threat", IF(
                        'Compound Alert'!AG219 &gt;= 10, "HIGH",IF(
                            'Compound Alert'!AG219 &gt;= 7, "MED","LOW")))))</f>
        <v>#N/A</v>
      </c>
      <c r="L146" s="25" t="str">
        <f ca="1">IF(
   $B$8="Overall Alert",IF(
      'Compound Alert'!T219 &gt;= 7, "HIGH",IF(
         'Compound Alert'!T219 &gt;= 5, "MED","LOW")), IF(
            $B$8="Underlying Vulnerability", IF(
               'Compound Alert'!AA219 &gt;= 10, "HIGH",IF(
                  'Compound Alert'!AA219 &gt;= 7, "MED","LOW")),IF(
                     $B$8="Emerging Threat", IF(
                        'Compound Alert'!AH219 &gt;= 10, "HIGH",IF(
                            'Compound Alert'!AH219 &gt;= 7, "MED","LOW")))))</f>
        <v>MED</v>
      </c>
      <c r="M146" s="25" t="e">
        <f ca="1">IF(
   $B$8="Overall Alert",IF(
      'Compound Alert'!U219 &gt;= 7, "HIGH",IF(
         'Compound Alert'!U219 &gt;= 5, "MED","LOW")), IF(
            $B$8="Underlying Vulnerability", IF(
               'Compound Alert'!AB219 &gt;= 10, "HIGH",IF(
                  'Compound Alert'!AB219 &gt;= 7, "MED","LOW")),IF(
                     $B$8="Emerging Threat", IF(
                        'Compound Alert'!AI219 &gt;= 10, "HIGH",IF(
                            'Compound Alert'!AI219 &gt;= 7, "MED","LOW")))))</f>
        <v>#N/A</v>
      </c>
      <c r="N146" s="25" t="str">
        <f ca="1">IF(
   $B$8="Overall Alert",IF(
      'Compound Alert'!V219 &gt;= 7, "HIGH",IF(
         'Compound Alert'!V219 &gt;= 5, "MED","LOW")), IF(
            $B$8="Underlying Vulnerability", IF(
               'Compound Alert'!AC219 &gt;= 10, "HIGH",IF(
                  'Compound Alert'!AC219 &gt;= 7, "MED","LOW")),IF(
                     $B$8="Emerging Threat", IF(
                        'Compound Alert'!AJ219 &gt;= 10, "HIGH",IF(
                            'Compound Alert'!AJ219 &gt;= 7, "MED","LOW")))))</f>
        <v>LOW</v>
      </c>
      <c r="O146" s="25" t="str">
        <f ca="1">IF(
   $B$8="Overall Alert",IF(
      'Compound Alert'!W219 &gt;= 7, "HIGH",IF(
         'Compound Alert'!W219 &gt;= 5, "MED","LOW")), IF(
            $B$8="Underlying Vulnerability", IF(
               'Compound Alert'!AD219 &gt;= 10, "HIGH",IF(
                  'Compound Alert'!AD219 &gt;= 7, "MED","LOW")),IF(
                     $B$8="Emerging Threat", IF(
                        'Compound Alert'!AK219 &gt;= 10, "HIGH",IF(
                            'Compound Alert'!AK219 &gt;= 7, "MED","LOW")))))</f>
        <v>LOW</v>
      </c>
      <c r="P146" s="25"/>
      <c r="Q146" s="26"/>
      <c r="R146" s="26"/>
      <c r="S146" s="21"/>
      <c r="T146" s="21"/>
      <c r="U146" s="21"/>
      <c r="V146" s="21"/>
      <c r="W146" s="21"/>
      <c r="X146" s="21"/>
      <c r="Y146" s="27"/>
      <c r="Z146" s="27"/>
      <c r="AA146" s="27"/>
      <c r="AB146" s="27"/>
      <c r="AC146" s="27"/>
      <c r="AD146" s="27"/>
      <c r="AE146" s="27"/>
      <c r="AF146" s="27"/>
      <c r="AJ146" s="21"/>
      <c r="AK146" s="21"/>
      <c r="AL146" s="21"/>
      <c r="AM146" s="21"/>
      <c r="AN146" s="21"/>
      <c r="AO146" s="21"/>
      <c r="AP146" s="21"/>
      <c r="AQ146" s="21"/>
      <c r="AR146" s="21"/>
      <c r="AS146" s="21"/>
      <c r="AT146" s="21"/>
      <c r="AU146" s="21"/>
      <c r="AV146" s="21"/>
      <c r="AW146" s="21"/>
      <c r="AX146" s="21"/>
    </row>
    <row r="147" spans="1:50" x14ac:dyDescent="0.2">
      <c r="A147" s="63">
        <v>106</v>
      </c>
      <c r="B147" s="20" t="str">
        <f>'Compound Alert'!B152</f>
        <v>Nepal</v>
      </c>
      <c r="C147" s="20" t="str">
        <f>'Compound Alert'!C152</f>
        <v>NPL</v>
      </c>
      <c r="D147" s="20" t="str">
        <f>'Compound Alert'!D152</f>
        <v>SAS           South Asia</v>
      </c>
      <c r="E147" s="20" t="str">
        <f>'Compound Alert'!E152</f>
        <v>IDA</v>
      </c>
      <c r="F147" s="217">
        <f ca="1">'Compound Alert'!F152</f>
        <v>147</v>
      </c>
      <c r="G147" s="22">
        <f ca="1">IF($B$8="Overall Alert",'Compound Alert'!G152,IF($B$8="Underlying Vulnerability",'Compound Alert'!J152,IF($B$8="Emerging Threat",'Compound Alert'!M152)))</f>
        <v>0.5</v>
      </c>
      <c r="H147" s="23">
        <f ca="1">IF($B$8="Overall Alert",'Compound Alert'!H152,IF($B$8="Underlying Vulnerability",'Compound Alert'!K152,IF($B$8="Emerging Threat",'Compound Alert'!N152)))</f>
        <v>0.5</v>
      </c>
      <c r="I147" s="50">
        <f ca="1">ROUNDDOWN(G147,0)</f>
        <v>0</v>
      </c>
      <c r="J147" s="25" t="str">
        <f ca="1">IF(
   $B$8="Overall Alert",IF(
      'Compound Alert'!R152 &gt;= 7, "HIGH",IF(
         'Compound Alert'!R152 &gt;= 5, "MED","LOW")), IF(
            $B$8="Underlying Vulnerability", IF(
               'Compound Alert'!Y152 &gt;= 10, "HIGH",IF(
                  'Compound Alert'!Y152 &gt;= 7, "MED","LOW")),IF(
                     $B$8="Emerging Threat", IF(
                        'Compound Alert'!AF152 &gt;= 10, "HIGH",IF(
                            'Compound Alert'!AF152 &gt;= 7, "MED","LOW")))))</f>
        <v>LOW</v>
      </c>
      <c r="K147" s="25" t="str">
        <f ca="1">IF(
   $B$8="Overall Alert",IF(
      'Compound Alert'!S152 &gt;= 7, "HIGH",IF(
         'Compound Alert'!S152 &gt;= 5, "MED","LOW")), IF(
            $B$8="Underlying Vulnerability", IF(
               'Compound Alert'!Z152 &gt;= 10, "HIGH",IF(
                  'Compound Alert'!Z152 &gt;= 7, "MED","LOW")),IF(
                     $B$8="Emerging Threat", IF(
                        'Compound Alert'!AG152 &gt;= 10, "HIGH",IF(
                            'Compound Alert'!AG152 &gt;= 7, "MED","LOW")))))</f>
        <v>LOW</v>
      </c>
      <c r="L147" s="25" t="str">
        <f ca="1">IF(
   $B$8="Overall Alert",IF(
      'Compound Alert'!T152 &gt;= 7, "HIGH",IF(
         'Compound Alert'!T152 &gt;= 5, "MED","LOW")), IF(
            $B$8="Underlying Vulnerability", IF(
               'Compound Alert'!AA152 &gt;= 10, "HIGH",IF(
                  'Compound Alert'!AA152 &gt;= 7, "MED","LOW")),IF(
                     $B$8="Emerging Threat", IF(
                        'Compound Alert'!AH152 &gt;= 10, "HIGH",IF(
                            'Compound Alert'!AH152 &gt;= 7, "MED","LOW")))))</f>
        <v>MED</v>
      </c>
      <c r="M147" s="25" t="str">
        <f ca="1">IF(
   $B$8="Overall Alert",IF(
      'Compound Alert'!U152 &gt;= 7, "HIGH",IF(
         'Compound Alert'!U152 &gt;= 5, "MED","LOW")), IF(
            $B$8="Underlying Vulnerability", IF(
               'Compound Alert'!AB152 &gt;= 10, "HIGH",IF(
                  'Compound Alert'!AB152 &gt;= 7, "MED","LOW")),IF(
                     $B$8="Emerging Threat", IF(
                        'Compound Alert'!AI152 &gt;= 10, "HIGH",IF(
                            'Compound Alert'!AI152 &gt;= 7, "MED","LOW")))))</f>
        <v>LOW</v>
      </c>
      <c r="N147" s="25" t="str">
        <f ca="1">IF(
   $B$8="Overall Alert",IF(
      'Compound Alert'!V152 &gt;= 7, "HIGH",IF(
         'Compound Alert'!V152 &gt;= 5, "MED","LOW")), IF(
            $B$8="Underlying Vulnerability", IF(
               'Compound Alert'!AC152 &gt;= 10, "HIGH",IF(
                  'Compound Alert'!AC152 &gt;= 7, "MED","LOW")),IF(
                     $B$8="Emerging Threat", IF(
                        'Compound Alert'!AJ152 &gt;= 10, "HIGH",IF(
                            'Compound Alert'!AJ152 &gt;= 7, "MED","LOW")))))</f>
        <v>LOW</v>
      </c>
      <c r="O147" s="25" t="str">
        <f ca="1">IF(
   $B$8="Overall Alert",IF(
      'Compound Alert'!W152 &gt;= 7, "HIGH",IF(
         'Compound Alert'!W152 &gt;= 5, "MED","LOW")), IF(
            $B$8="Underlying Vulnerability", IF(
               'Compound Alert'!AD152 &gt;= 10, "HIGH",IF(
                  'Compound Alert'!AD152 &gt;= 7, "MED","LOW")),IF(
                     $B$8="Emerging Threat", IF(
                        'Compound Alert'!AK152 &gt;= 10, "HIGH",IF(
                            'Compound Alert'!AK152 &gt;= 7, "MED","LOW")))))</f>
        <v>LOW</v>
      </c>
      <c r="P147" s="25"/>
      <c r="Q147" s="26"/>
      <c r="R147" s="26"/>
      <c r="S147" s="21"/>
      <c r="T147" s="21"/>
      <c r="U147" s="21"/>
      <c r="V147" s="21"/>
      <c r="W147" s="21"/>
      <c r="X147" s="21"/>
      <c r="Y147" s="27"/>
      <c r="Z147" s="27"/>
      <c r="AA147" s="27"/>
      <c r="AB147" s="27"/>
      <c r="AC147" s="27"/>
      <c r="AD147" s="27"/>
      <c r="AE147" s="27"/>
      <c r="AF147" s="27"/>
      <c r="AJ147" s="21"/>
      <c r="AK147" s="21"/>
      <c r="AL147" s="21"/>
      <c r="AM147" s="21"/>
      <c r="AN147" s="21"/>
      <c r="AO147" s="21"/>
      <c r="AP147" s="21"/>
      <c r="AQ147" s="21"/>
      <c r="AR147" s="21"/>
      <c r="AS147" s="21"/>
      <c r="AT147" s="21"/>
      <c r="AU147" s="21"/>
      <c r="AV147" s="21"/>
      <c r="AW147" s="21"/>
      <c r="AX147" s="21"/>
    </row>
    <row r="148" spans="1:50" x14ac:dyDescent="0.2">
      <c r="A148" s="63">
        <v>107</v>
      </c>
      <c r="B148" s="20" t="str">
        <f>'Compound Alert'!B222</f>
        <v>Zambia</v>
      </c>
      <c r="C148" s="20" t="str">
        <f>'Compound Alert'!C222</f>
        <v>ZMB</v>
      </c>
      <c r="D148" s="20" t="str">
        <f>'Compound Alert'!D222</f>
        <v>SSF           Sub-Saharan Africa</v>
      </c>
      <c r="E148" s="20" t="str">
        <f>'Compound Alert'!E222</f>
        <v>IDA</v>
      </c>
      <c r="F148" s="217">
        <f>'Compound Alert'!F222</f>
        <v>0</v>
      </c>
      <c r="G148" s="22">
        <f ca="1">IF($B$8="Overall Alert",'Compound Alert'!G222,IF($B$8="Underlying Vulnerability",'Compound Alert'!J222,IF($B$8="Emerging Threat",'Compound Alert'!M222)))</f>
        <v>0.5</v>
      </c>
      <c r="H148" s="23">
        <f ca="1">IF($B$8="Overall Alert",'Compound Alert'!H222,IF($B$8="Underlying Vulnerability",'Compound Alert'!K222,IF($B$8="Emerging Threat",'Compound Alert'!N222)))</f>
        <v>0.5</v>
      </c>
      <c r="I148" s="50">
        <f ca="1">ROUNDDOWN(G148,0)</f>
        <v>0</v>
      </c>
      <c r="J148" s="25" t="str">
        <f ca="1">IF(
   $B$8="Overall Alert",IF(
      'Compound Alert'!R222 &gt;= 7, "HIGH",IF(
         'Compound Alert'!R222 &gt;= 5, "MED","LOW")), IF(
            $B$8="Underlying Vulnerability", IF(
               'Compound Alert'!Y222 &gt;= 10, "HIGH",IF(
                  'Compound Alert'!Y222 &gt;= 7, "MED","LOW")),IF(
                     $B$8="Emerging Threat", IF(
                        'Compound Alert'!AF222 &gt;= 10, "HIGH",IF(
                            'Compound Alert'!AF222 &gt;= 7, "MED","LOW")))))</f>
        <v>LOW</v>
      </c>
      <c r="K148" s="25" t="str">
        <f ca="1">IF(
   $B$8="Overall Alert",IF(
      'Compound Alert'!S222 &gt;= 7, "HIGH",IF(
         'Compound Alert'!S222 &gt;= 5, "MED","LOW")), IF(
            $B$8="Underlying Vulnerability", IF(
               'Compound Alert'!Z222 &gt;= 10, "HIGH",IF(
                  'Compound Alert'!Z222 &gt;= 7, "MED","LOW")),IF(
                     $B$8="Emerging Threat", IF(
                        'Compound Alert'!AG222 &gt;= 10, "HIGH",IF(
                            'Compound Alert'!AG222 &gt;= 7, "MED","LOW")))))</f>
        <v>LOW</v>
      </c>
      <c r="L148" s="25" t="str">
        <f ca="1">IF(
   $B$8="Overall Alert",IF(
      'Compound Alert'!T222 &gt;= 7, "HIGH",IF(
         'Compound Alert'!T222 &gt;= 5, "MED","LOW")), IF(
            $B$8="Underlying Vulnerability", IF(
               'Compound Alert'!AA222 &gt;= 10, "HIGH",IF(
                  'Compound Alert'!AA222 &gt;= 7, "MED","LOW")),IF(
                     $B$8="Emerging Threat", IF(
                        'Compound Alert'!AH222 &gt;= 10, "HIGH",IF(
                            'Compound Alert'!AH222 &gt;= 7, "MED","LOW")))))</f>
        <v>LOW</v>
      </c>
      <c r="M148" s="25" t="str">
        <f ca="1">IF(
   $B$8="Overall Alert",IF(
      'Compound Alert'!U222 &gt;= 7, "HIGH",IF(
         'Compound Alert'!U222 &gt;= 5, "MED","LOW")), IF(
            $B$8="Underlying Vulnerability", IF(
               'Compound Alert'!AB222 &gt;= 10, "HIGH",IF(
                  'Compound Alert'!AB222 &gt;= 7, "MED","LOW")),IF(
                     $B$8="Emerging Threat", IF(
                        'Compound Alert'!AI222 &gt;= 10, "HIGH",IF(
                            'Compound Alert'!AI222 &gt;= 7, "MED","LOW")))))</f>
        <v>LOW</v>
      </c>
      <c r="N148" s="25" t="str">
        <f ca="1">IF(
   $B$8="Overall Alert",IF(
      'Compound Alert'!V222 &gt;= 7, "HIGH",IF(
         'Compound Alert'!V222 &gt;= 5, "MED","LOW")), IF(
            $B$8="Underlying Vulnerability", IF(
               'Compound Alert'!AC222 &gt;= 10, "HIGH",IF(
                  'Compound Alert'!AC222 &gt;= 7, "MED","LOW")),IF(
                     $B$8="Emerging Threat", IF(
                        'Compound Alert'!AJ222 &gt;= 10, "HIGH",IF(
                            'Compound Alert'!AJ222 &gt;= 7, "MED","LOW")))))</f>
        <v>MED</v>
      </c>
      <c r="O148" s="25" t="str">
        <f ca="1">IF(
   $B$8="Overall Alert",IF(
      'Compound Alert'!W222 &gt;= 7, "HIGH",IF(
         'Compound Alert'!W222 &gt;= 5, "MED","LOW")), IF(
            $B$8="Underlying Vulnerability", IF(
               'Compound Alert'!AD222 &gt;= 10, "HIGH",IF(
                  'Compound Alert'!AD222 &gt;= 7, "MED","LOW")),IF(
                     $B$8="Emerging Threat", IF(
                        'Compound Alert'!AK222 &gt;= 10, "HIGH",IF(
                            'Compound Alert'!AK222 &gt;= 7, "MED","LOW")))))</f>
        <v>LOW</v>
      </c>
      <c r="P148" s="25"/>
      <c r="Q148" s="26"/>
      <c r="R148" s="26"/>
      <c r="S148" s="21"/>
      <c r="T148" s="21"/>
      <c r="U148" s="21"/>
      <c r="V148" s="21"/>
      <c r="W148" s="21"/>
      <c r="X148" s="21"/>
      <c r="Y148" s="27"/>
      <c r="Z148" s="27"/>
      <c r="AA148" s="27"/>
      <c r="AB148" s="27"/>
      <c r="AC148" s="27"/>
      <c r="AD148" s="27"/>
      <c r="AE148" s="27"/>
      <c r="AF148" s="27"/>
      <c r="AJ148" s="21"/>
      <c r="AK148" s="21"/>
      <c r="AL148" s="21"/>
      <c r="AM148" s="21"/>
      <c r="AN148" s="21"/>
      <c r="AO148" s="21"/>
      <c r="AP148" s="21"/>
      <c r="AQ148" s="21"/>
      <c r="AR148" s="21"/>
      <c r="AS148" s="21"/>
      <c r="AT148" s="21"/>
      <c r="AU148" s="21"/>
      <c r="AV148" s="21"/>
      <c r="AW148" s="21"/>
      <c r="AX148" s="21"/>
    </row>
    <row r="149" spans="1:50" x14ac:dyDescent="0.2">
      <c r="A149" s="63">
        <v>108</v>
      </c>
      <c r="B149" s="20" t="str">
        <f>'Compound Alert'!B18</f>
        <v>Azerbaijan</v>
      </c>
      <c r="C149" s="20" t="str">
        <f>'Compound Alert'!C18</f>
        <v>AZE</v>
      </c>
      <c r="D149" s="20" t="str">
        <f>'Compound Alert'!D18</f>
        <v>ECS           Europe &amp; Central Asia</v>
      </c>
      <c r="E149" s="20" t="str">
        <f>'Compound Alert'!E18</f>
        <v>IBRD</v>
      </c>
      <c r="F149" s="217">
        <f ca="1">'Compound Alert'!F18</f>
        <v>13</v>
      </c>
      <c r="G149" s="22">
        <f ca="1">IF($B$8="Overall Alert",'Compound Alert'!G18,IF($B$8="Underlying Vulnerability",'Compound Alert'!J18,IF($B$8="Emerging Threat",'Compound Alert'!M18)))</f>
        <v>0.5</v>
      </c>
      <c r="H149" s="23">
        <f ca="1">IF($B$8="Overall Alert",'Compound Alert'!H18,IF($B$8="Underlying Vulnerability",'Compound Alert'!K18,IF($B$8="Emerging Threat",'Compound Alert'!N18)))</f>
        <v>0.5</v>
      </c>
      <c r="I149" s="50">
        <f ca="1">ROUNDDOWN(G149,0)</f>
        <v>0</v>
      </c>
      <c r="J149" s="25" t="str">
        <f ca="1">IF(
   $B$8="Overall Alert",IF(
      'Compound Alert'!R18 &gt;= 7, "HIGH",IF(
         'Compound Alert'!R18 &gt;= 5, "MED","LOW")), IF(
            $B$8="Underlying Vulnerability", IF(
               'Compound Alert'!Y18 &gt;= 10, "HIGH",IF(
                  'Compound Alert'!Y18 &gt;= 7, "MED","LOW")),IF(
                     $B$8="Emerging Threat", IF(
                        'Compound Alert'!AF18 &gt;= 10, "HIGH",IF(
                            'Compound Alert'!AF18 &gt;= 7, "MED","LOW")))))</f>
        <v>LOW</v>
      </c>
      <c r="K149" s="25" t="str">
        <f ca="1">IF(
   $B$8="Overall Alert",IF(
      'Compound Alert'!S18 &gt;= 7, "HIGH",IF(
         'Compound Alert'!S18 &gt;= 5, "MED","LOW")), IF(
            $B$8="Underlying Vulnerability", IF(
               'Compound Alert'!Z18 &gt;= 10, "HIGH",IF(
                  'Compound Alert'!Z18 &gt;= 7, "MED","LOW")),IF(
                     $B$8="Emerging Threat", IF(
                        'Compound Alert'!AG18 &gt;= 10, "HIGH",IF(
                            'Compound Alert'!AG18 &gt;= 7, "MED","LOW")))))</f>
        <v>LOW</v>
      </c>
      <c r="L149" s="25" t="str">
        <f ca="1">IF(
   $B$8="Overall Alert",IF(
      'Compound Alert'!T18 &gt;= 7, "HIGH",IF(
         'Compound Alert'!T18 &gt;= 5, "MED","LOW")), IF(
            $B$8="Underlying Vulnerability", IF(
               'Compound Alert'!AA18 &gt;= 10, "HIGH",IF(
                  'Compound Alert'!AA18 &gt;= 7, "MED","LOW")),IF(
                     $B$8="Emerging Threat", IF(
                        'Compound Alert'!AH18 &gt;= 10, "HIGH",IF(
                            'Compound Alert'!AH18 &gt;= 7, "MED","LOW")))))</f>
        <v>MED</v>
      </c>
      <c r="M149" s="25" t="str">
        <f ca="1">IF(
   $B$8="Overall Alert",IF(
      'Compound Alert'!U18 &gt;= 7, "HIGH",IF(
         'Compound Alert'!U18 &gt;= 5, "MED","LOW")), IF(
            $B$8="Underlying Vulnerability", IF(
               'Compound Alert'!AB18 &gt;= 10, "HIGH",IF(
                  'Compound Alert'!AB18 &gt;= 7, "MED","LOW")),IF(
                     $B$8="Emerging Threat", IF(
                        'Compound Alert'!AI18 &gt;= 10, "HIGH",IF(
                            'Compound Alert'!AI18 &gt;= 7, "MED","LOW")))))</f>
        <v>LOW</v>
      </c>
      <c r="N149" s="25" t="str">
        <f ca="1">IF(
   $B$8="Overall Alert",IF(
      'Compound Alert'!V18 &gt;= 7, "HIGH",IF(
         'Compound Alert'!V18 &gt;= 5, "MED","LOW")), IF(
            $B$8="Underlying Vulnerability", IF(
               'Compound Alert'!AC18 &gt;= 10, "HIGH",IF(
                  'Compound Alert'!AC18 &gt;= 7, "MED","LOW")),IF(
                     $B$8="Emerging Threat", IF(
                        'Compound Alert'!AJ18 &gt;= 10, "HIGH",IF(
                            'Compound Alert'!AJ18 &gt;= 7, "MED","LOW")))))</f>
        <v>LOW</v>
      </c>
      <c r="O149" s="25" t="str">
        <f ca="1">IF(
   $B$8="Overall Alert",IF(
      'Compound Alert'!W18 &gt;= 7, "HIGH",IF(
         'Compound Alert'!W18 &gt;= 5, "MED","LOW")), IF(
            $B$8="Underlying Vulnerability", IF(
               'Compound Alert'!AD18 &gt;= 10, "HIGH",IF(
                  'Compound Alert'!AD18 &gt;= 7, "MED","LOW")),IF(
                     $B$8="Emerging Threat", IF(
                        'Compound Alert'!AK18 &gt;= 10, "HIGH",IF(
                            'Compound Alert'!AK18 &gt;= 7, "MED","LOW")))))</f>
        <v>LOW</v>
      </c>
      <c r="P149" s="25"/>
      <c r="Q149" s="26"/>
      <c r="R149" s="26"/>
      <c r="S149" s="21"/>
      <c r="T149" s="21"/>
      <c r="U149" s="21"/>
      <c r="V149" s="21"/>
      <c r="W149" s="21"/>
      <c r="X149" s="21"/>
      <c r="Y149" s="27"/>
      <c r="Z149" s="27"/>
      <c r="AA149" s="27"/>
      <c r="AB149" s="27"/>
      <c r="AC149" s="27"/>
      <c r="AD149" s="27"/>
      <c r="AE149" s="27"/>
      <c r="AF149" s="27"/>
      <c r="AJ149" s="21"/>
      <c r="AK149" s="21"/>
      <c r="AL149" s="21"/>
      <c r="AM149" s="21"/>
      <c r="AN149" s="21"/>
      <c r="AO149" s="21"/>
      <c r="AP149" s="21"/>
      <c r="AQ149" s="21"/>
      <c r="AR149" s="21"/>
      <c r="AS149" s="21"/>
      <c r="AT149" s="21"/>
      <c r="AU149" s="21"/>
      <c r="AV149" s="21"/>
      <c r="AW149" s="21"/>
      <c r="AX149" s="21"/>
    </row>
    <row r="150" spans="1:50" x14ac:dyDescent="0.2">
      <c r="A150" s="63">
        <v>109</v>
      </c>
      <c r="B150" s="20" t="str">
        <f>'Compound Alert'!B16</f>
        <v>Australia</v>
      </c>
      <c r="C150" s="20" t="str">
        <f>'Compound Alert'!C16</f>
        <v>AUS</v>
      </c>
      <c r="D150" s="20" t="str">
        <f>'Compound Alert'!D16</f>
        <v>EAS           East Asia &amp; Pacific</v>
      </c>
      <c r="E150" s="20" t="str">
        <f>'Compound Alert'!E16</f>
        <v>NA</v>
      </c>
      <c r="F150" s="217">
        <f ca="1">'Compound Alert'!F16</f>
        <v>11</v>
      </c>
      <c r="G150" s="22">
        <f ca="1">IF($B$8="Overall Alert",'Compound Alert'!G16,IF($B$8="Underlying Vulnerability",'Compound Alert'!J16,IF($B$8="Emerging Threat",'Compound Alert'!M16)))</f>
        <v>0.5</v>
      </c>
      <c r="H150" s="23">
        <f ca="1">IF($B$8="Overall Alert",'Compound Alert'!H16,IF($B$8="Underlying Vulnerability",'Compound Alert'!K16,IF($B$8="Emerging Threat",'Compound Alert'!N16)))</f>
        <v>0.5</v>
      </c>
      <c r="I150" s="50">
        <f ca="1">ROUNDDOWN(G150,0)</f>
        <v>0</v>
      </c>
      <c r="J150" s="25" t="str">
        <f ca="1">IF(
   $B$8="Overall Alert",IF(
      'Compound Alert'!R16 &gt;= 7, "HIGH",IF(
         'Compound Alert'!R16 &gt;= 5, "MED","LOW")), IF(
            $B$8="Underlying Vulnerability", IF(
               'Compound Alert'!Y16 &gt;= 10, "HIGH",IF(
                  'Compound Alert'!Y16 &gt;= 7, "MED","LOW")),IF(
                     $B$8="Emerging Threat", IF(
                        'Compound Alert'!AF16 &gt;= 10, "HIGH",IF(
                            'Compound Alert'!AF16 &gt;= 7, "MED","LOW")))))</f>
        <v>LOW</v>
      </c>
      <c r="K150" s="25" t="str">
        <f ca="1">IF(
   $B$8="Overall Alert",IF(
      'Compound Alert'!S16 &gt;= 7, "HIGH",IF(
         'Compound Alert'!S16 &gt;= 5, "MED","LOW")), IF(
            $B$8="Underlying Vulnerability", IF(
               'Compound Alert'!Z16 &gt;= 10, "HIGH",IF(
                  'Compound Alert'!Z16 &gt;= 7, "MED","LOW")),IF(
                     $B$8="Emerging Threat", IF(
                        'Compound Alert'!AG16 &gt;= 10, "HIGH",IF(
                            'Compound Alert'!AG16 &gt;= 7, "MED","LOW")))))</f>
        <v>LOW</v>
      </c>
      <c r="L150" s="25" t="str">
        <f ca="1">IF(
   $B$8="Overall Alert",IF(
      'Compound Alert'!T16 &gt;= 7, "HIGH",IF(
         'Compound Alert'!T16 &gt;= 5, "MED","LOW")), IF(
            $B$8="Underlying Vulnerability", IF(
               'Compound Alert'!AA16 &gt;= 10, "HIGH",IF(
                  'Compound Alert'!AA16 &gt;= 7, "MED","LOW")),IF(
                     $B$8="Emerging Threat", IF(
                        'Compound Alert'!AH16 &gt;= 10, "HIGH",IF(
                            'Compound Alert'!AH16 &gt;= 7, "MED","LOW")))))</f>
        <v>MED</v>
      </c>
      <c r="M150" s="25" t="str">
        <f ca="1">IF(
   $B$8="Overall Alert",IF(
      'Compound Alert'!U16 &gt;= 7, "HIGH",IF(
         'Compound Alert'!U16 &gt;= 5, "MED","LOW")), IF(
            $B$8="Underlying Vulnerability", IF(
               'Compound Alert'!AB16 &gt;= 10, "HIGH",IF(
                  'Compound Alert'!AB16 &gt;= 7, "MED","LOW")),IF(
                     $B$8="Emerging Threat", IF(
                        'Compound Alert'!AI16 &gt;= 10, "HIGH",IF(
                            'Compound Alert'!AI16 &gt;= 7, "MED","LOW")))))</f>
        <v>LOW</v>
      </c>
      <c r="N150" s="25" t="str">
        <f ca="1">IF(
   $B$8="Overall Alert",IF(
      'Compound Alert'!V16 &gt;= 7, "HIGH",IF(
         'Compound Alert'!V16 &gt;= 5, "MED","LOW")), IF(
            $B$8="Underlying Vulnerability", IF(
               'Compound Alert'!AC16 &gt;= 10, "HIGH",IF(
                  'Compound Alert'!AC16 &gt;= 7, "MED","LOW")),IF(
                     $B$8="Emerging Threat", IF(
                        'Compound Alert'!AJ16 &gt;= 10, "HIGH",IF(
                            'Compound Alert'!AJ16 &gt;= 7, "MED","LOW")))))</f>
        <v>LOW</v>
      </c>
      <c r="O150" s="25" t="str">
        <f ca="1">IF(
   $B$8="Overall Alert",IF(
      'Compound Alert'!W16 &gt;= 7, "HIGH",IF(
         'Compound Alert'!W16 &gt;= 5, "MED","LOW")), IF(
            $B$8="Underlying Vulnerability", IF(
               'Compound Alert'!AD16 &gt;= 10, "HIGH",IF(
                  'Compound Alert'!AD16 &gt;= 7, "MED","LOW")),IF(
                     $B$8="Emerging Threat", IF(
                        'Compound Alert'!AK16 &gt;= 10, "HIGH",IF(
                            'Compound Alert'!AK16 &gt;= 7, "MED","LOW")))))</f>
        <v>LOW</v>
      </c>
      <c r="P150" s="25"/>
      <c r="Q150" s="26"/>
      <c r="R150" s="26"/>
      <c r="S150" s="21"/>
      <c r="T150" s="21"/>
      <c r="U150" s="21"/>
      <c r="V150" s="21"/>
      <c r="W150" s="21"/>
      <c r="X150" s="21"/>
      <c r="Y150" s="27"/>
      <c r="Z150" s="27"/>
      <c r="AA150" s="27"/>
      <c r="AB150" s="27"/>
      <c r="AC150" s="27"/>
      <c r="AD150" s="27"/>
      <c r="AE150" s="27"/>
      <c r="AF150" s="27"/>
      <c r="AJ150" s="21"/>
      <c r="AK150" s="21"/>
      <c r="AL150" s="21"/>
      <c r="AM150" s="21"/>
      <c r="AN150" s="21"/>
      <c r="AO150" s="21"/>
      <c r="AP150" s="21"/>
      <c r="AQ150" s="21"/>
      <c r="AR150" s="21"/>
      <c r="AS150" s="21"/>
      <c r="AT150" s="21"/>
      <c r="AU150" s="21"/>
      <c r="AV150" s="21"/>
      <c r="AW150" s="21"/>
      <c r="AX150" s="21"/>
    </row>
    <row r="151" spans="1:50" x14ac:dyDescent="0.2">
      <c r="A151" s="63">
        <v>110</v>
      </c>
      <c r="B151" s="20" t="str">
        <f>'Compound Alert'!B56</f>
        <v>Germany</v>
      </c>
      <c r="C151" s="20" t="str">
        <f>'Compound Alert'!C56</f>
        <v>DEU</v>
      </c>
      <c r="D151" s="20" t="str">
        <f>'Compound Alert'!D56</f>
        <v>ECS           Europe &amp; Central Asia</v>
      </c>
      <c r="E151" s="20" t="str">
        <f>'Compound Alert'!E56</f>
        <v>NA</v>
      </c>
      <c r="F151" s="217">
        <f ca="1">'Compound Alert'!F56</f>
        <v>51</v>
      </c>
      <c r="G151" s="22">
        <f ca="1">IF($B$8="Overall Alert",'Compound Alert'!G56,IF($B$8="Underlying Vulnerability",'Compound Alert'!J56,IF($B$8="Emerging Threat",'Compound Alert'!M56)))</f>
        <v>0.5</v>
      </c>
      <c r="H151" s="23">
        <f ca="1">IF($B$8="Overall Alert",'Compound Alert'!H56,IF($B$8="Underlying Vulnerability",'Compound Alert'!K56,IF($B$8="Emerging Threat",'Compound Alert'!N56)))</f>
        <v>0.5</v>
      </c>
      <c r="I151" s="50">
        <f ca="1">ROUNDDOWN(G151,0)</f>
        <v>0</v>
      </c>
      <c r="J151" s="25" t="str">
        <f ca="1">IF(
   $B$8="Overall Alert",IF(
      'Compound Alert'!R56 &gt;= 7, "HIGH",IF(
         'Compound Alert'!R56 &gt;= 5, "MED","LOW")), IF(
            $B$8="Underlying Vulnerability", IF(
               'Compound Alert'!Y56 &gt;= 10, "HIGH",IF(
                  'Compound Alert'!Y56 &gt;= 7, "MED","LOW")),IF(
                     $B$8="Emerging Threat", IF(
                        'Compound Alert'!AF56 &gt;= 10, "HIGH",IF(
                            'Compound Alert'!AF56 &gt;= 7, "MED","LOW")))))</f>
        <v>LOW</v>
      </c>
      <c r="K151" s="25" t="str">
        <f ca="1">IF(
   $B$8="Overall Alert",IF(
      'Compound Alert'!S56 &gt;= 7, "HIGH",IF(
         'Compound Alert'!S56 &gt;= 5, "MED","LOW")), IF(
            $B$8="Underlying Vulnerability", IF(
               'Compound Alert'!Z56 &gt;= 10, "HIGH",IF(
                  'Compound Alert'!Z56 &gt;= 7, "MED","LOW")),IF(
                     $B$8="Emerging Threat", IF(
                        'Compound Alert'!AG56 &gt;= 10, "HIGH",IF(
                            'Compound Alert'!AG56 &gt;= 7, "MED","LOW")))))</f>
        <v>LOW</v>
      </c>
      <c r="L151" s="25" t="str">
        <f ca="1">IF(
   $B$8="Overall Alert",IF(
      'Compound Alert'!T56 &gt;= 7, "HIGH",IF(
         'Compound Alert'!T56 &gt;= 5, "MED","LOW")), IF(
            $B$8="Underlying Vulnerability", IF(
               'Compound Alert'!AA56 &gt;= 10, "HIGH",IF(
                  'Compound Alert'!AA56 &gt;= 7, "MED","LOW")),IF(
                     $B$8="Emerging Threat", IF(
                        'Compound Alert'!AH56 &gt;= 10, "HIGH",IF(
                            'Compound Alert'!AH56 &gt;= 7, "MED","LOW")))))</f>
        <v>MED</v>
      </c>
      <c r="M151" s="25" t="str">
        <f ca="1">IF(
   $B$8="Overall Alert",IF(
      'Compound Alert'!U56 &gt;= 7, "HIGH",IF(
         'Compound Alert'!U56 &gt;= 5, "MED","LOW")), IF(
            $B$8="Underlying Vulnerability", IF(
               'Compound Alert'!AB56 &gt;= 10, "HIGH",IF(
                  'Compound Alert'!AB56 &gt;= 7, "MED","LOW")),IF(
                     $B$8="Emerging Threat", IF(
                        'Compound Alert'!AI56 &gt;= 10, "HIGH",IF(
                            'Compound Alert'!AI56 &gt;= 7, "MED","LOW")))))</f>
        <v>LOW</v>
      </c>
      <c r="N151" s="25" t="str">
        <f ca="1">IF(
   $B$8="Overall Alert",IF(
      'Compound Alert'!V56 &gt;= 7, "HIGH",IF(
         'Compound Alert'!V56 &gt;= 5, "MED","LOW")), IF(
            $B$8="Underlying Vulnerability", IF(
               'Compound Alert'!AC56 &gt;= 10, "HIGH",IF(
                  'Compound Alert'!AC56 &gt;= 7, "MED","LOW")),IF(
                     $B$8="Emerging Threat", IF(
                        'Compound Alert'!AJ56 &gt;= 10, "HIGH",IF(
                            'Compound Alert'!AJ56 &gt;= 7, "MED","LOW")))))</f>
        <v>LOW</v>
      </c>
      <c r="O151" s="25" t="str">
        <f ca="1">IF(
   $B$8="Overall Alert",IF(
      'Compound Alert'!W56 &gt;= 7, "HIGH",IF(
         'Compound Alert'!W56 &gt;= 5, "MED","LOW")), IF(
            $B$8="Underlying Vulnerability", IF(
               'Compound Alert'!AD56 &gt;= 10, "HIGH",IF(
                  'Compound Alert'!AD56 &gt;= 7, "MED","LOW")),IF(
                     $B$8="Emerging Threat", IF(
                        'Compound Alert'!AK56 &gt;= 10, "HIGH",IF(
                            'Compound Alert'!AK56 &gt;= 7, "MED","LOW")))))</f>
        <v>LOW</v>
      </c>
      <c r="P151" s="25"/>
      <c r="Q151" s="26"/>
      <c r="R151" s="26"/>
      <c r="S151" s="21"/>
      <c r="T151" s="21"/>
      <c r="U151" s="21"/>
      <c r="V151" s="21"/>
      <c r="W151" s="21"/>
      <c r="X151" s="21"/>
      <c r="Y151" s="27"/>
      <c r="Z151" s="27"/>
      <c r="AA151" s="27"/>
      <c r="AB151" s="27"/>
      <c r="AC151" s="27"/>
      <c r="AD151" s="27"/>
      <c r="AE151" s="27"/>
      <c r="AF151" s="27"/>
      <c r="AJ151" s="21"/>
      <c r="AK151" s="21"/>
      <c r="AL151" s="21"/>
      <c r="AM151" s="21"/>
      <c r="AN151" s="21"/>
      <c r="AO151" s="21"/>
      <c r="AP151" s="21"/>
      <c r="AQ151" s="21"/>
      <c r="AR151" s="21"/>
      <c r="AS151" s="21"/>
      <c r="AT151" s="21"/>
      <c r="AU151" s="21"/>
      <c r="AV151" s="21"/>
      <c r="AW151" s="21"/>
      <c r="AX151" s="21"/>
    </row>
    <row r="152" spans="1:50" x14ac:dyDescent="0.2">
      <c r="A152" s="63">
        <v>111</v>
      </c>
      <c r="B152" s="20" t="str">
        <f>'Compound Alert'!B98</f>
        <v>Iraq</v>
      </c>
      <c r="C152" s="20" t="str">
        <f>'Compound Alert'!C98</f>
        <v>IRQ</v>
      </c>
      <c r="D152" s="20" t="str">
        <f>'Compound Alert'!D98</f>
        <v>MEA           Middle East &amp; North Africa</v>
      </c>
      <c r="E152" s="20" t="str">
        <f>'Compound Alert'!E98</f>
        <v>IBRD</v>
      </c>
      <c r="F152" s="217">
        <f ca="1">'Compound Alert'!F98</f>
        <v>93</v>
      </c>
      <c r="G152" s="22">
        <f ca="1">IF($B$8="Overall Alert",'Compound Alert'!G98,IF($B$8="Underlying Vulnerability",'Compound Alert'!J98,IF($B$8="Emerging Threat",'Compound Alert'!M98)))</f>
        <v>0.5</v>
      </c>
      <c r="H152" s="23">
        <f ca="1">IF($B$8="Overall Alert",'Compound Alert'!H98,IF($B$8="Underlying Vulnerability",'Compound Alert'!K98,IF($B$8="Emerging Threat",'Compound Alert'!N98)))</f>
        <v>0.5</v>
      </c>
      <c r="I152" s="50">
        <f ca="1">ROUNDDOWN(G152,0)</f>
        <v>0</v>
      </c>
      <c r="J152" s="25" t="str">
        <f ca="1">IF(
   $B$8="Overall Alert",IF(
      'Compound Alert'!R98 &gt;= 7, "HIGH",IF(
         'Compound Alert'!R98 &gt;= 5, "MED","LOW")), IF(
            $B$8="Underlying Vulnerability", IF(
               'Compound Alert'!Y98 &gt;= 10, "HIGH",IF(
                  'Compound Alert'!Y98 &gt;= 7, "MED","LOW")),IF(
                     $B$8="Emerging Threat", IF(
                        'Compound Alert'!AF98 &gt;= 10, "HIGH",IF(
                            'Compound Alert'!AF98 &gt;= 7, "MED","LOW")))))</f>
        <v>LOW</v>
      </c>
      <c r="K152" s="25" t="str">
        <f ca="1">IF(
   $B$8="Overall Alert",IF(
      'Compound Alert'!S98 &gt;= 7, "HIGH",IF(
         'Compound Alert'!S98 &gt;= 5, "MED","LOW")), IF(
            $B$8="Underlying Vulnerability", IF(
               'Compound Alert'!Z98 &gt;= 10, "HIGH",IF(
                  'Compound Alert'!Z98 &gt;= 7, "MED","LOW")),IF(
                     $B$8="Emerging Threat", IF(
                        'Compound Alert'!AG98 &gt;= 10, "HIGH",IF(
                            'Compound Alert'!AG98 &gt;= 7, "MED","LOW")))))</f>
        <v>LOW</v>
      </c>
      <c r="L152" s="25" t="str">
        <f ca="1">IF(
   $B$8="Overall Alert",IF(
      'Compound Alert'!T98 &gt;= 7, "HIGH",IF(
         'Compound Alert'!T98 &gt;= 5, "MED","LOW")), IF(
            $B$8="Underlying Vulnerability", IF(
               'Compound Alert'!AA98 &gt;= 10, "HIGH",IF(
                  'Compound Alert'!AA98 &gt;= 7, "MED","LOW")),IF(
                     $B$8="Emerging Threat", IF(
                        'Compound Alert'!AH98 &gt;= 10, "HIGH",IF(
                            'Compound Alert'!AH98 &gt;= 7, "MED","LOW")))))</f>
        <v>MED</v>
      </c>
      <c r="M152" s="25" t="str">
        <f ca="1">IF(
   $B$8="Overall Alert",IF(
      'Compound Alert'!U98 &gt;= 7, "HIGH",IF(
         'Compound Alert'!U98 &gt;= 5, "MED","LOW")), IF(
            $B$8="Underlying Vulnerability", IF(
               'Compound Alert'!AB98 &gt;= 10, "HIGH",IF(
                  'Compound Alert'!AB98 &gt;= 7, "MED","LOW")),IF(
                     $B$8="Emerging Threat", IF(
                        'Compound Alert'!AI98 &gt;= 10, "HIGH",IF(
                            'Compound Alert'!AI98 &gt;= 7, "MED","LOW")))))</f>
        <v>LOW</v>
      </c>
      <c r="N152" s="25" t="str">
        <f ca="1">IF(
   $B$8="Overall Alert",IF(
      'Compound Alert'!V98 &gt;= 7, "HIGH",IF(
         'Compound Alert'!V98 &gt;= 5, "MED","LOW")), IF(
            $B$8="Underlying Vulnerability", IF(
               'Compound Alert'!AC98 &gt;= 10, "HIGH",IF(
                  'Compound Alert'!AC98 &gt;= 7, "MED","LOW")),IF(
                     $B$8="Emerging Threat", IF(
                        'Compound Alert'!AJ98 &gt;= 10, "HIGH",IF(
                            'Compound Alert'!AJ98 &gt;= 7, "MED","LOW")))))</f>
        <v>LOW</v>
      </c>
      <c r="O152" s="25" t="str">
        <f ca="1">IF(
   $B$8="Overall Alert",IF(
      'Compound Alert'!W98 &gt;= 7, "HIGH",IF(
         'Compound Alert'!W98 &gt;= 5, "MED","LOW")), IF(
            $B$8="Underlying Vulnerability", IF(
               'Compound Alert'!AD98 &gt;= 10, "HIGH",IF(
                  'Compound Alert'!AD98 &gt;= 7, "MED","LOW")),IF(
                     $B$8="Emerging Threat", IF(
                        'Compound Alert'!AK98 &gt;= 10, "HIGH",IF(
                            'Compound Alert'!AK98 &gt;= 7, "MED","LOW")))))</f>
        <v>LOW</v>
      </c>
      <c r="P152" s="25"/>
      <c r="Q152" s="26"/>
      <c r="R152" s="26"/>
      <c r="S152" s="21"/>
      <c r="T152" s="21"/>
      <c r="U152" s="21"/>
      <c r="V152" s="21"/>
      <c r="W152" s="21"/>
      <c r="X152" s="21"/>
      <c r="Y152" s="27"/>
      <c r="Z152" s="27"/>
      <c r="AA152" s="27"/>
      <c r="AB152" s="27"/>
      <c r="AC152" s="27"/>
      <c r="AD152" s="27"/>
      <c r="AE152" s="27"/>
      <c r="AF152" s="27"/>
      <c r="AJ152" s="21"/>
      <c r="AK152" s="21"/>
      <c r="AL152" s="21"/>
      <c r="AM152" s="21"/>
      <c r="AN152" s="21"/>
      <c r="AO152" s="21"/>
      <c r="AP152" s="21"/>
      <c r="AQ152" s="21"/>
      <c r="AR152" s="21"/>
      <c r="AS152" s="21"/>
      <c r="AT152" s="21"/>
      <c r="AU152" s="21"/>
      <c r="AV152" s="21"/>
      <c r="AW152" s="21"/>
      <c r="AX152" s="21"/>
    </row>
    <row r="153" spans="1:50" x14ac:dyDescent="0.2">
      <c r="A153" s="63">
        <v>112</v>
      </c>
      <c r="B153" s="20" t="str">
        <f>'Compound Alert'!B100</f>
        <v>Israel</v>
      </c>
      <c r="C153" s="20" t="str">
        <f>'Compound Alert'!C100</f>
        <v>ISR</v>
      </c>
      <c r="D153" s="20" t="str">
        <f>'Compound Alert'!D100</f>
        <v>MEA           Middle East &amp; North Africa</v>
      </c>
      <c r="E153" s="20" t="str">
        <f>'Compound Alert'!E100</f>
        <v>NA</v>
      </c>
      <c r="F153" s="217">
        <f ca="1">'Compound Alert'!F100</f>
        <v>95</v>
      </c>
      <c r="G153" s="22">
        <f ca="1">IF($B$8="Overall Alert",'Compound Alert'!G100,IF($B$8="Underlying Vulnerability",'Compound Alert'!J100,IF($B$8="Emerging Threat",'Compound Alert'!M100)))</f>
        <v>0.5</v>
      </c>
      <c r="H153" s="23">
        <f ca="1">IF($B$8="Overall Alert",'Compound Alert'!H100,IF($B$8="Underlying Vulnerability",'Compound Alert'!K100,IF($B$8="Emerging Threat",'Compound Alert'!N100)))</f>
        <v>0.5</v>
      </c>
      <c r="I153" s="50">
        <f ca="1">ROUNDDOWN(G153,0)</f>
        <v>0</v>
      </c>
      <c r="J153" s="25" t="str">
        <f ca="1">IF(
   $B$8="Overall Alert",IF(
      'Compound Alert'!R100 &gt;= 7, "HIGH",IF(
         'Compound Alert'!R100 &gt;= 5, "MED","LOW")), IF(
            $B$8="Underlying Vulnerability", IF(
               'Compound Alert'!Y100 &gt;= 10, "HIGH",IF(
                  'Compound Alert'!Y100 &gt;= 7, "MED","LOW")),IF(
                     $B$8="Emerging Threat", IF(
                        'Compound Alert'!AF100 &gt;= 10, "HIGH",IF(
                            'Compound Alert'!AF100 &gt;= 7, "MED","LOW")))))</f>
        <v>LOW</v>
      </c>
      <c r="K153" s="25" t="str">
        <f ca="1">IF(
   $B$8="Overall Alert",IF(
      'Compound Alert'!S100 &gt;= 7, "HIGH",IF(
         'Compound Alert'!S100 &gt;= 5, "MED","LOW")), IF(
            $B$8="Underlying Vulnerability", IF(
               'Compound Alert'!Z100 &gt;= 10, "HIGH",IF(
                  'Compound Alert'!Z100 &gt;= 7, "MED","LOW")),IF(
                     $B$8="Emerging Threat", IF(
                        'Compound Alert'!AG100 &gt;= 10, "HIGH",IF(
                            'Compound Alert'!AG100 &gt;= 7, "MED","LOW")))))</f>
        <v>LOW</v>
      </c>
      <c r="L153" s="25" t="str">
        <f ca="1">IF(
   $B$8="Overall Alert",IF(
      'Compound Alert'!T100 &gt;= 7, "HIGH",IF(
         'Compound Alert'!T100 &gt;= 5, "MED","LOW")), IF(
            $B$8="Underlying Vulnerability", IF(
               'Compound Alert'!AA100 &gt;= 10, "HIGH",IF(
                  'Compound Alert'!AA100 &gt;= 7, "MED","LOW")),IF(
                     $B$8="Emerging Threat", IF(
                        'Compound Alert'!AH100 &gt;= 10, "HIGH",IF(
                            'Compound Alert'!AH100 &gt;= 7, "MED","LOW")))))</f>
        <v>MED</v>
      </c>
      <c r="M153" s="25" t="str">
        <f ca="1">IF(
   $B$8="Overall Alert",IF(
      'Compound Alert'!U100 &gt;= 7, "HIGH",IF(
         'Compound Alert'!U100 &gt;= 5, "MED","LOW")), IF(
            $B$8="Underlying Vulnerability", IF(
               'Compound Alert'!AB100 &gt;= 10, "HIGH",IF(
                  'Compound Alert'!AB100 &gt;= 7, "MED","LOW")),IF(
                     $B$8="Emerging Threat", IF(
                        'Compound Alert'!AI100 &gt;= 10, "HIGH",IF(
                            'Compound Alert'!AI100 &gt;= 7, "MED","LOW")))))</f>
        <v>LOW</v>
      </c>
      <c r="N153" s="25" t="str">
        <f ca="1">IF(
   $B$8="Overall Alert",IF(
      'Compound Alert'!V100 &gt;= 7, "HIGH",IF(
         'Compound Alert'!V100 &gt;= 5, "MED","LOW")), IF(
            $B$8="Underlying Vulnerability", IF(
               'Compound Alert'!AC100 &gt;= 10, "HIGH",IF(
                  'Compound Alert'!AC100 &gt;= 7, "MED","LOW")),IF(
                     $B$8="Emerging Threat", IF(
                        'Compound Alert'!AJ100 &gt;= 10, "HIGH",IF(
                            'Compound Alert'!AJ100 &gt;= 7, "MED","LOW")))))</f>
        <v>LOW</v>
      </c>
      <c r="O153" s="25" t="str">
        <f ca="1">IF(
   $B$8="Overall Alert",IF(
      'Compound Alert'!W100 &gt;= 7, "HIGH",IF(
         'Compound Alert'!W100 &gt;= 5, "MED","LOW")), IF(
            $B$8="Underlying Vulnerability", IF(
               'Compound Alert'!AD100 &gt;= 10, "HIGH",IF(
                  'Compound Alert'!AD100 &gt;= 7, "MED","LOW")),IF(
                     $B$8="Emerging Threat", IF(
                        'Compound Alert'!AK100 &gt;= 10, "HIGH",IF(
                            'Compound Alert'!AK100 &gt;= 7, "MED","LOW")))))</f>
        <v>LOW</v>
      </c>
      <c r="P153" s="25"/>
      <c r="Q153" s="26"/>
      <c r="R153" s="26"/>
      <c r="S153" s="21"/>
      <c r="T153" s="21"/>
      <c r="U153" s="21"/>
      <c r="V153" s="21"/>
      <c r="W153" s="21"/>
      <c r="X153" s="21"/>
      <c r="Y153" s="27"/>
      <c r="Z153" s="27"/>
      <c r="AA153" s="27"/>
      <c r="AB153" s="27"/>
      <c r="AC153" s="27"/>
      <c r="AD153" s="27"/>
      <c r="AE153" s="27"/>
      <c r="AF153" s="27"/>
      <c r="AJ153" s="21"/>
      <c r="AK153" s="21"/>
      <c r="AL153" s="21"/>
      <c r="AM153" s="21"/>
      <c r="AN153" s="21"/>
      <c r="AO153" s="21"/>
      <c r="AP153" s="21"/>
      <c r="AQ153" s="21"/>
      <c r="AR153" s="21"/>
      <c r="AS153" s="21"/>
      <c r="AT153" s="21"/>
      <c r="AU153" s="21"/>
      <c r="AV153" s="21"/>
      <c r="AW153" s="21"/>
      <c r="AX153" s="21"/>
    </row>
    <row r="154" spans="1:50" x14ac:dyDescent="0.2">
      <c r="A154" s="63">
        <v>113</v>
      </c>
      <c r="B154" s="20" t="str">
        <f>'Compound Alert'!B120</f>
        <v>Lesotho</v>
      </c>
      <c r="C154" s="20" t="str">
        <f>'Compound Alert'!C120</f>
        <v>LSO</v>
      </c>
      <c r="D154" s="20" t="str">
        <f>'Compound Alert'!D120</f>
        <v>SSF           Sub-Saharan Africa</v>
      </c>
      <c r="E154" s="20" t="str">
        <f>'Compound Alert'!E120</f>
        <v>IDA</v>
      </c>
      <c r="F154" s="217">
        <f ca="1">'Compound Alert'!F120</f>
        <v>115</v>
      </c>
      <c r="G154" s="22">
        <f ca="1">IF($B$8="Overall Alert",'Compound Alert'!G120,IF($B$8="Underlying Vulnerability",'Compound Alert'!J120,IF($B$8="Emerging Threat",'Compound Alert'!M120)))</f>
        <v>0.5</v>
      </c>
      <c r="H154" s="23">
        <f ca="1">IF($B$8="Overall Alert",'Compound Alert'!H120,IF($B$8="Underlying Vulnerability",'Compound Alert'!K120,IF($B$8="Emerging Threat",'Compound Alert'!N120)))</f>
        <v>0.5</v>
      </c>
      <c r="I154" s="50">
        <f ca="1">ROUNDDOWN(G154,0)</f>
        <v>0</v>
      </c>
      <c r="J154" s="25" t="str">
        <f ca="1">IF(
   $B$8="Overall Alert",IF(
      'Compound Alert'!R120 &gt;= 7, "HIGH",IF(
         'Compound Alert'!R120 &gt;= 5, "MED","LOW")), IF(
            $B$8="Underlying Vulnerability", IF(
               'Compound Alert'!Y120 &gt;= 10, "HIGH",IF(
                  'Compound Alert'!Y120 &gt;= 7, "MED","LOW")),IF(
                     $B$8="Emerging Threat", IF(
                        'Compound Alert'!AF120 &gt;= 10, "HIGH",IF(
                            'Compound Alert'!AF120 &gt;= 7, "MED","LOW")))))</f>
        <v>LOW</v>
      </c>
      <c r="K154" s="25" t="str">
        <f ca="1">IF(
   $B$8="Overall Alert",IF(
      'Compound Alert'!S120 &gt;= 7, "HIGH",IF(
         'Compound Alert'!S120 &gt;= 5, "MED","LOW")), IF(
            $B$8="Underlying Vulnerability", IF(
               'Compound Alert'!Z120 &gt;= 10, "HIGH",IF(
                  'Compound Alert'!Z120 &gt;= 7, "MED","LOW")),IF(
                     $B$8="Emerging Threat", IF(
                        'Compound Alert'!AG120 &gt;= 10, "HIGH",IF(
                            'Compound Alert'!AG120 &gt;= 7, "MED","LOW")))))</f>
        <v>LOW</v>
      </c>
      <c r="L154" s="25" t="str">
        <f ca="1">IF(
   $B$8="Overall Alert",IF(
      'Compound Alert'!T120 &gt;= 7, "HIGH",IF(
         'Compound Alert'!T120 &gt;= 5, "MED","LOW")), IF(
            $B$8="Underlying Vulnerability", IF(
               'Compound Alert'!AA120 &gt;= 10, "HIGH",IF(
                  'Compound Alert'!AA120 &gt;= 7, "MED","LOW")),IF(
                     $B$8="Emerging Threat", IF(
                        'Compound Alert'!AH120 &gt;= 10, "HIGH",IF(
                            'Compound Alert'!AH120 &gt;= 7, "MED","LOW")))))</f>
        <v>MED</v>
      </c>
      <c r="M154" s="25" t="str">
        <f ca="1">IF(
   $B$8="Overall Alert",IF(
      'Compound Alert'!U120 &gt;= 7, "HIGH",IF(
         'Compound Alert'!U120 &gt;= 5, "MED","LOW")), IF(
            $B$8="Underlying Vulnerability", IF(
               'Compound Alert'!AB120 &gt;= 10, "HIGH",IF(
                  'Compound Alert'!AB120 &gt;= 7, "MED","LOW")),IF(
                     $B$8="Emerging Threat", IF(
                        'Compound Alert'!AI120 &gt;= 10, "HIGH",IF(
                            'Compound Alert'!AI120 &gt;= 7, "MED","LOW")))))</f>
        <v>LOW</v>
      </c>
      <c r="N154" s="25" t="str">
        <f ca="1">IF(
   $B$8="Overall Alert",IF(
      'Compound Alert'!V120 &gt;= 7, "HIGH",IF(
         'Compound Alert'!V120 &gt;= 5, "MED","LOW")), IF(
            $B$8="Underlying Vulnerability", IF(
               'Compound Alert'!AC120 &gt;= 10, "HIGH",IF(
                  'Compound Alert'!AC120 &gt;= 7, "MED","LOW")),IF(
                     $B$8="Emerging Threat", IF(
                        'Compound Alert'!AJ120 &gt;= 10, "HIGH",IF(
                            'Compound Alert'!AJ120 &gt;= 7, "MED","LOW")))))</f>
        <v>LOW</v>
      </c>
      <c r="O154" s="25" t="str">
        <f ca="1">IF(
   $B$8="Overall Alert",IF(
      'Compound Alert'!W120 &gt;= 7, "HIGH",IF(
         'Compound Alert'!W120 &gt;= 5, "MED","LOW")), IF(
            $B$8="Underlying Vulnerability", IF(
               'Compound Alert'!AD120 &gt;= 10, "HIGH",IF(
                  'Compound Alert'!AD120 &gt;= 7, "MED","LOW")),IF(
                     $B$8="Emerging Threat", IF(
                        'Compound Alert'!AK120 &gt;= 10, "HIGH",IF(
                            'Compound Alert'!AK120 &gt;= 7, "MED","LOW")))))</f>
        <v>LOW</v>
      </c>
      <c r="P154" s="25"/>
      <c r="Q154" s="26"/>
      <c r="R154" s="26"/>
      <c r="S154" s="21"/>
      <c r="T154" s="21"/>
      <c r="U154" s="21"/>
      <c r="V154" s="21"/>
      <c r="W154" s="21"/>
      <c r="X154" s="21"/>
      <c r="Y154" s="27"/>
      <c r="Z154" s="27"/>
      <c r="AA154" s="27"/>
      <c r="AB154" s="27"/>
      <c r="AC154" s="27"/>
      <c r="AD154" s="27"/>
      <c r="AE154" s="27"/>
      <c r="AF154" s="27"/>
      <c r="AJ154" s="21"/>
      <c r="AK154" s="21"/>
      <c r="AL154" s="21"/>
      <c r="AM154" s="21"/>
      <c r="AN154" s="21"/>
      <c r="AO154" s="21"/>
      <c r="AP154" s="21"/>
      <c r="AQ154" s="21"/>
      <c r="AR154" s="21"/>
      <c r="AS154" s="21"/>
      <c r="AT154" s="21"/>
      <c r="AU154" s="21"/>
      <c r="AV154" s="21"/>
      <c r="AW154" s="21"/>
      <c r="AX154" s="21"/>
    </row>
    <row r="155" spans="1:50" x14ac:dyDescent="0.2">
      <c r="A155" s="63">
        <v>114</v>
      </c>
      <c r="B155" s="20" t="str">
        <f>'Compound Alert'!B170</f>
        <v>Romania</v>
      </c>
      <c r="C155" s="20" t="str">
        <f>'Compound Alert'!C170</f>
        <v>ROU</v>
      </c>
      <c r="D155" s="20" t="str">
        <f>'Compound Alert'!D170</f>
        <v>ECS           Europe &amp; Central Asia</v>
      </c>
      <c r="E155" s="20" t="str">
        <f>'Compound Alert'!E170</f>
        <v>IBRD</v>
      </c>
      <c r="F155" s="217">
        <f ca="1">'Compound Alert'!F170</f>
        <v>165</v>
      </c>
      <c r="G155" s="22">
        <f ca="1">IF($B$8="Overall Alert",'Compound Alert'!G170,IF($B$8="Underlying Vulnerability",'Compound Alert'!J170,IF($B$8="Emerging Threat",'Compound Alert'!M170)))</f>
        <v>0.5</v>
      </c>
      <c r="H155" s="23">
        <f ca="1">IF($B$8="Overall Alert",'Compound Alert'!H170,IF($B$8="Underlying Vulnerability",'Compound Alert'!K170,IF($B$8="Emerging Threat",'Compound Alert'!N170)))</f>
        <v>0.5</v>
      </c>
      <c r="I155" s="50">
        <f ca="1">ROUNDDOWN(G155,0)</f>
        <v>0</v>
      </c>
      <c r="J155" s="25" t="str">
        <f ca="1">IF(
   $B$8="Overall Alert",IF(
      'Compound Alert'!R170 &gt;= 7, "HIGH",IF(
         'Compound Alert'!R170 &gt;= 5, "MED","LOW")), IF(
            $B$8="Underlying Vulnerability", IF(
               'Compound Alert'!Y170 &gt;= 10, "HIGH",IF(
                  'Compound Alert'!Y170 &gt;= 7, "MED","LOW")),IF(
                     $B$8="Emerging Threat", IF(
                        'Compound Alert'!AF170 &gt;= 10, "HIGH",IF(
                            'Compound Alert'!AF170 &gt;= 7, "MED","LOW")))))</f>
        <v>LOW</v>
      </c>
      <c r="K155" s="25" t="str">
        <f ca="1">IF(
   $B$8="Overall Alert",IF(
      'Compound Alert'!S170 &gt;= 7, "HIGH",IF(
         'Compound Alert'!S170 &gt;= 5, "MED","LOW")), IF(
            $B$8="Underlying Vulnerability", IF(
               'Compound Alert'!Z170 &gt;= 10, "HIGH",IF(
                  'Compound Alert'!Z170 &gt;= 7, "MED","LOW")),IF(
                     $B$8="Emerging Threat", IF(
                        'Compound Alert'!AG170 &gt;= 10, "HIGH",IF(
                            'Compound Alert'!AG170 &gt;= 7, "MED","LOW")))))</f>
        <v>LOW</v>
      </c>
      <c r="L155" s="25" t="str">
        <f ca="1">IF(
   $B$8="Overall Alert",IF(
      'Compound Alert'!T170 &gt;= 7, "HIGH",IF(
         'Compound Alert'!T170 &gt;= 5, "MED","LOW")), IF(
            $B$8="Underlying Vulnerability", IF(
               'Compound Alert'!AA170 &gt;= 10, "HIGH",IF(
                  'Compound Alert'!AA170 &gt;= 7, "MED","LOW")),IF(
                     $B$8="Emerging Threat", IF(
                        'Compound Alert'!AH170 &gt;= 10, "HIGH",IF(
                            'Compound Alert'!AH170 &gt;= 7, "MED","LOW")))))</f>
        <v>MED</v>
      </c>
      <c r="M155" s="25" t="str">
        <f ca="1">IF(
   $B$8="Overall Alert",IF(
      'Compound Alert'!U170 &gt;= 7, "HIGH",IF(
         'Compound Alert'!U170 &gt;= 5, "MED","LOW")), IF(
            $B$8="Underlying Vulnerability", IF(
               'Compound Alert'!AB170 &gt;= 10, "HIGH",IF(
                  'Compound Alert'!AB170 &gt;= 7, "MED","LOW")),IF(
                     $B$8="Emerging Threat", IF(
                        'Compound Alert'!AI170 &gt;= 10, "HIGH",IF(
                            'Compound Alert'!AI170 &gt;= 7, "MED","LOW")))))</f>
        <v>LOW</v>
      </c>
      <c r="N155" s="25" t="str">
        <f ca="1">IF(
   $B$8="Overall Alert",IF(
      'Compound Alert'!V170 &gt;= 7, "HIGH",IF(
         'Compound Alert'!V170 &gt;= 5, "MED","LOW")), IF(
            $B$8="Underlying Vulnerability", IF(
               'Compound Alert'!AC170 &gt;= 10, "HIGH",IF(
                  'Compound Alert'!AC170 &gt;= 7, "MED","LOW")),IF(
                     $B$8="Emerging Threat", IF(
                        'Compound Alert'!AJ170 &gt;= 10, "HIGH",IF(
                            'Compound Alert'!AJ170 &gt;= 7, "MED","LOW")))))</f>
        <v>LOW</v>
      </c>
      <c r="O155" s="25" t="str">
        <f ca="1">IF(
   $B$8="Overall Alert",IF(
      'Compound Alert'!W170 &gt;= 7, "HIGH",IF(
         'Compound Alert'!W170 &gt;= 5, "MED","LOW")), IF(
            $B$8="Underlying Vulnerability", IF(
               'Compound Alert'!AD170 &gt;= 10, "HIGH",IF(
                  'Compound Alert'!AD170 &gt;= 7, "MED","LOW")),IF(
                     $B$8="Emerging Threat", IF(
                        'Compound Alert'!AK170 &gt;= 10, "HIGH",IF(
                            'Compound Alert'!AK170 &gt;= 7, "MED","LOW")))))</f>
        <v>LOW</v>
      </c>
      <c r="P155" s="25"/>
      <c r="Q155" s="26"/>
      <c r="R155" s="26"/>
      <c r="S155" s="21"/>
      <c r="T155" s="21"/>
      <c r="U155" s="21"/>
      <c r="V155" s="21"/>
      <c r="W155" s="21"/>
      <c r="X155" s="21"/>
      <c r="Y155" s="27"/>
      <c r="Z155" s="27"/>
      <c r="AA155" s="27"/>
      <c r="AB155" s="27"/>
      <c r="AC155" s="27"/>
      <c r="AD155" s="27"/>
      <c r="AE155" s="27"/>
      <c r="AF155" s="27"/>
      <c r="AJ155" s="21"/>
      <c r="AK155" s="21"/>
      <c r="AL155" s="21"/>
      <c r="AM155" s="21"/>
      <c r="AN155" s="21"/>
      <c r="AO155" s="21"/>
      <c r="AP155" s="21"/>
      <c r="AQ155" s="21"/>
      <c r="AR155" s="21"/>
      <c r="AS155" s="21"/>
      <c r="AT155" s="21"/>
      <c r="AU155" s="21"/>
      <c r="AV155" s="21"/>
      <c r="AW155" s="21"/>
      <c r="AX155" s="21"/>
    </row>
    <row r="156" spans="1:50" x14ac:dyDescent="0.2">
      <c r="A156" s="63">
        <v>115</v>
      </c>
      <c r="B156" s="20" t="str">
        <f>'Compound Alert'!B171</f>
        <v>Russian Federation</v>
      </c>
      <c r="C156" s="20" t="str">
        <f>'Compound Alert'!C171</f>
        <v>RUS</v>
      </c>
      <c r="D156" s="20" t="str">
        <f>'Compound Alert'!D171</f>
        <v>ECS           Europe &amp; Central Asia</v>
      </c>
      <c r="E156" s="20" t="str">
        <f>'Compound Alert'!E171</f>
        <v>IBRD</v>
      </c>
      <c r="F156" s="217">
        <f ca="1">'Compound Alert'!F171</f>
        <v>166</v>
      </c>
      <c r="G156" s="22">
        <f ca="1">IF($B$8="Overall Alert",'Compound Alert'!G171,IF($B$8="Underlying Vulnerability",'Compound Alert'!J171,IF($B$8="Emerging Threat",'Compound Alert'!M171)))</f>
        <v>0.5</v>
      </c>
      <c r="H156" s="23">
        <f ca="1">IF($B$8="Overall Alert",'Compound Alert'!H171,IF($B$8="Underlying Vulnerability",'Compound Alert'!K171,IF($B$8="Emerging Threat",'Compound Alert'!N171)))</f>
        <v>0.5</v>
      </c>
      <c r="I156" s="50">
        <f ca="1">ROUNDDOWN(G156,0)</f>
        <v>0</v>
      </c>
      <c r="J156" s="25" t="str">
        <f ca="1">IF(
   $B$8="Overall Alert",IF(
      'Compound Alert'!R171 &gt;= 7, "HIGH",IF(
         'Compound Alert'!R171 &gt;= 5, "MED","LOW")), IF(
            $B$8="Underlying Vulnerability", IF(
               'Compound Alert'!Y171 &gt;= 10, "HIGH",IF(
                  'Compound Alert'!Y171 &gt;= 7, "MED","LOW")),IF(
                     $B$8="Emerging Threat", IF(
                        'Compound Alert'!AF171 &gt;= 10, "HIGH",IF(
                            'Compound Alert'!AF171 &gt;= 7, "MED","LOW")))))</f>
        <v>LOW</v>
      </c>
      <c r="K156" s="25" t="str">
        <f ca="1">IF(
   $B$8="Overall Alert",IF(
      'Compound Alert'!S171 &gt;= 7, "HIGH",IF(
         'Compound Alert'!S171 &gt;= 5, "MED","LOW")), IF(
            $B$8="Underlying Vulnerability", IF(
               'Compound Alert'!Z171 &gt;= 10, "HIGH",IF(
                  'Compound Alert'!Z171 &gt;= 7, "MED","LOW")),IF(
                     $B$8="Emerging Threat", IF(
                        'Compound Alert'!AG171 &gt;= 10, "HIGH",IF(
                            'Compound Alert'!AG171 &gt;= 7, "MED","LOW")))))</f>
        <v>LOW</v>
      </c>
      <c r="L156" s="25" t="str">
        <f ca="1">IF(
   $B$8="Overall Alert",IF(
      'Compound Alert'!T171 &gt;= 7, "HIGH",IF(
         'Compound Alert'!T171 &gt;= 5, "MED","LOW")), IF(
            $B$8="Underlying Vulnerability", IF(
               'Compound Alert'!AA171 &gt;= 10, "HIGH",IF(
                  'Compound Alert'!AA171 &gt;= 7, "MED","LOW")),IF(
                     $B$8="Emerging Threat", IF(
                        'Compound Alert'!AH171 &gt;= 10, "HIGH",IF(
                            'Compound Alert'!AH171 &gt;= 7, "MED","LOW")))))</f>
        <v>LOW</v>
      </c>
      <c r="M156" s="25" t="str">
        <f ca="1">IF(
   $B$8="Overall Alert",IF(
      'Compound Alert'!U171 &gt;= 7, "HIGH",IF(
         'Compound Alert'!U171 &gt;= 5, "MED","LOW")), IF(
            $B$8="Underlying Vulnerability", IF(
               'Compound Alert'!AB171 &gt;= 10, "HIGH",IF(
                  'Compound Alert'!AB171 &gt;= 7, "MED","LOW")),IF(
                     $B$8="Emerging Threat", IF(
                        'Compound Alert'!AI171 &gt;= 10, "HIGH",IF(
                            'Compound Alert'!AI171 &gt;= 7, "MED","LOW")))))</f>
        <v>LOW</v>
      </c>
      <c r="N156" s="25" t="str">
        <f ca="1">IF(
   $B$8="Overall Alert",IF(
      'Compound Alert'!V171 &gt;= 7, "HIGH",IF(
         'Compound Alert'!V171 &gt;= 5, "MED","LOW")), IF(
            $B$8="Underlying Vulnerability", IF(
               'Compound Alert'!AC171 &gt;= 10, "HIGH",IF(
                  'Compound Alert'!AC171 &gt;= 7, "MED","LOW")),IF(
                     $B$8="Emerging Threat", IF(
                        'Compound Alert'!AJ171 &gt;= 10, "HIGH",IF(
                            'Compound Alert'!AJ171 &gt;= 7, "MED","LOW")))))</f>
        <v>LOW</v>
      </c>
      <c r="O156" s="25" t="str">
        <f ca="1">IF(
   $B$8="Overall Alert",IF(
      'Compound Alert'!W171 &gt;= 7, "HIGH",IF(
         'Compound Alert'!W171 &gt;= 5, "MED","LOW")), IF(
            $B$8="Underlying Vulnerability", IF(
               'Compound Alert'!AD171 &gt;= 10, "HIGH",IF(
                  'Compound Alert'!AD171 &gt;= 7, "MED","LOW")),IF(
                     $B$8="Emerging Threat", IF(
                        'Compound Alert'!AK171 &gt;= 10, "HIGH",IF(
                            'Compound Alert'!AK171 &gt;= 7, "MED","LOW")))))</f>
        <v>MED</v>
      </c>
      <c r="P156" s="25"/>
      <c r="Q156" s="26"/>
      <c r="R156" s="26"/>
      <c r="S156" s="21"/>
      <c r="T156" s="21"/>
      <c r="U156" s="21"/>
      <c r="V156" s="21"/>
      <c r="W156" s="21"/>
      <c r="X156" s="21"/>
      <c r="Y156" s="27"/>
      <c r="Z156" s="27"/>
      <c r="AA156" s="27"/>
      <c r="AB156" s="27"/>
      <c r="AC156" s="27"/>
      <c r="AD156" s="27"/>
      <c r="AE156" s="27"/>
      <c r="AF156" s="27"/>
      <c r="AJ156" s="21"/>
      <c r="AK156" s="21"/>
      <c r="AL156" s="21"/>
      <c r="AM156" s="21"/>
      <c r="AN156" s="21"/>
      <c r="AO156" s="21"/>
      <c r="AP156" s="21"/>
      <c r="AQ156" s="21"/>
      <c r="AR156" s="21"/>
      <c r="AS156" s="21"/>
      <c r="AT156" s="21"/>
      <c r="AU156" s="21"/>
      <c r="AV156" s="21"/>
      <c r="AW156" s="21"/>
      <c r="AX156" s="21"/>
    </row>
    <row r="157" spans="1:50" x14ac:dyDescent="0.2">
      <c r="A157" s="63">
        <v>116</v>
      </c>
      <c r="B157" s="20" t="str">
        <f>'Compound Alert'!B184</f>
        <v>São Tomé and Príncipe</v>
      </c>
      <c r="C157" s="20" t="str">
        <f>'Compound Alert'!C184</f>
        <v>STP</v>
      </c>
      <c r="D157" s="20" t="str">
        <f>'Compound Alert'!D184</f>
        <v>SSF           Sub-Saharan Africa</v>
      </c>
      <c r="E157" s="20" t="str">
        <f>'Compound Alert'!E184</f>
        <v>IDA</v>
      </c>
      <c r="F157" s="217">
        <f ca="1">'Compound Alert'!F184</f>
        <v>179</v>
      </c>
      <c r="G157" s="22">
        <f ca="1">IF($B$8="Overall Alert",'Compound Alert'!G184,IF($B$8="Underlying Vulnerability",'Compound Alert'!J184,IF($B$8="Emerging Threat",'Compound Alert'!M184)))</f>
        <v>0.5</v>
      </c>
      <c r="H157" s="23">
        <f ca="1">IF($B$8="Overall Alert",'Compound Alert'!H184,IF($B$8="Underlying Vulnerability",'Compound Alert'!K184,IF($B$8="Emerging Threat",'Compound Alert'!N184)))</f>
        <v>0.5</v>
      </c>
      <c r="I157" s="50">
        <f ca="1">ROUNDDOWN(G157,0)</f>
        <v>0</v>
      </c>
      <c r="J157" s="25" t="str">
        <f ca="1">IF(
   $B$8="Overall Alert",IF(
      'Compound Alert'!R184 &gt;= 7, "HIGH",IF(
         'Compound Alert'!R184 &gt;= 5, "MED","LOW")), IF(
            $B$8="Underlying Vulnerability", IF(
               'Compound Alert'!Y184 &gt;= 10, "HIGH",IF(
                  'Compound Alert'!Y184 &gt;= 7, "MED","LOW")),IF(
                     $B$8="Emerging Threat", IF(
                        'Compound Alert'!AF184 &gt;= 10, "HIGH",IF(
                            'Compound Alert'!AF184 &gt;= 7, "MED","LOW")))))</f>
        <v>LOW</v>
      </c>
      <c r="K157" s="25" t="str">
        <f ca="1">IF(
   $B$8="Overall Alert",IF(
      'Compound Alert'!S184 &gt;= 7, "HIGH",IF(
         'Compound Alert'!S184 &gt;= 5, "MED","LOW")), IF(
            $B$8="Underlying Vulnerability", IF(
               'Compound Alert'!Z184 &gt;= 10, "HIGH",IF(
                  'Compound Alert'!Z184 &gt;= 7, "MED","LOW")),IF(
                     $B$8="Emerging Threat", IF(
                        'Compound Alert'!AG184 &gt;= 10, "HIGH",IF(
                            'Compound Alert'!AG184 &gt;= 7, "MED","LOW")))))</f>
        <v>LOW</v>
      </c>
      <c r="L157" s="25" t="str">
        <f ca="1">IF(
   $B$8="Overall Alert",IF(
      'Compound Alert'!T184 &gt;= 7, "HIGH",IF(
         'Compound Alert'!T184 &gt;= 5, "MED","LOW")), IF(
            $B$8="Underlying Vulnerability", IF(
               'Compound Alert'!AA184 &gt;= 10, "HIGH",IF(
                  'Compound Alert'!AA184 &gt;= 7, "MED","LOW")),IF(
                     $B$8="Emerging Threat", IF(
                        'Compound Alert'!AH184 &gt;= 10, "HIGH",IF(
                            'Compound Alert'!AH184 &gt;= 7, "MED","LOW")))))</f>
        <v>MED</v>
      </c>
      <c r="M157" s="25" t="str">
        <f ca="1">IF(
   $B$8="Overall Alert",IF(
      'Compound Alert'!U184 &gt;= 7, "HIGH",IF(
         'Compound Alert'!U184 &gt;= 5, "MED","LOW")), IF(
            $B$8="Underlying Vulnerability", IF(
               'Compound Alert'!AB184 &gt;= 10, "HIGH",IF(
                  'Compound Alert'!AB184 &gt;= 7, "MED","LOW")),IF(
                     $B$8="Emerging Threat", IF(
                        'Compound Alert'!AI184 &gt;= 10, "HIGH",IF(
                            'Compound Alert'!AI184 &gt;= 7, "MED","LOW")))))</f>
        <v>LOW</v>
      </c>
      <c r="N157" s="25" t="str">
        <f ca="1">IF(
   $B$8="Overall Alert",IF(
      'Compound Alert'!V184 &gt;= 7, "HIGH",IF(
         'Compound Alert'!V184 &gt;= 5, "MED","LOW")), IF(
            $B$8="Underlying Vulnerability", IF(
               'Compound Alert'!AC184 &gt;= 10, "HIGH",IF(
                  'Compound Alert'!AC184 &gt;= 7, "MED","LOW")),IF(
                     $B$8="Emerging Threat", IF(
                        'Compound Alert'!AJ184 &gt;= 10, "HIGH",IF(
                            'Compound Alert'!AJ184 &gt;= 7, "MED","LOW")))))</f>
        <v>LOW</v>
      </c>
      <c r="O157" s="25" t="str">
        <f ca="1">IF(
   $B$8="Overall Alert",IF(
      'Compound Alert'!W184 &gt;= 7, "HIGH",IF(
         'Compound Alert'!W184 &gt;= 5, "MED","LOW")), IF(
            $B$8="Underlying Vulnerability", IF(
               'Compound Alert'!AD184 &gt;= 10, "HIGH",IF(
                  'Compound Alert'!AD184 &gt;= 7, "MED","LOW")),IF(
                     $B$8="Emerging Threat", IF(
                        'Compound Alert'!AK184 &gt;= 10, "HIGH",IF(
                            'Compound Alert'!AK184 &gt;= 7, "MED","LOW")))))</f>
        <v>LOW</v>
      </c>
      <c r="P157" s="25"/>
      <c r="Q157" s="26"/>
      <c r="R157" s="26"/>
      <c r="S157" s="21"/>
      <c r="T157" s="21"/>
      <c r="U157" s="21"/>
      <c r="V157" s="21"/>
      <c r="W157" s="21"/>
      <c r="X157" s="21"/>
      <c r="Y157" s="27"/>
      <c r="Z157" s="27"/>
      <c r="AA157" s="27"/>
      <c r="AB157" s="27"/>
      <c r="AC157" s="27"/>
      <c r="AD157" s="27"/>
      <c r="AE157" s="27"/>
      <c r="AF157" s="27"/>
      <c r="AJ157" s="21"/>
      <c r="AK157" s="21"/>
      <c r="AL157" s="21"/>
      <c r="AM157" s="21"/>
      <c r="AN157" s="21"/>
      <c r="AO157" s="21"/>
      <c r="AP157" s="21"/>
      <c r="AQ157" s="21"/>
      <c r="AR157" s="21"/>
      <c r="AS157" s="21"/>
      <c r="AT157" s="21"/>
      <c r="AU157" s="21"/>
      <c r="AV157" s="21"/>
      <c r="AW157" s="21"/>
      <c r="AX157" s="21"/>
    </row>
    <row r="158" spans="1:50" x14ac:dyDescent="0.2">
      <c r="A158" s="63">
        <v>117</v>
      </c>
      <c r="B158" s="20" t="str">
        <f>'Compound Alert'!B188</f>
        <v>Sweden</v>
      </c>
      <c r="C158" s="20" t="str">
        <f>'Compound Alert'!C188</f>
        <v>SWE</v>
      </c>
      <c r="D158" s="20" t="str">
        <f>'Compound Alert'!D188</f>
        <v>ECS           Europe &amp; Central Asia</v>
      </c>
      <c r="E158" s="20" t="str">
        <f>'Compound Alert'!E188</f>
        <v>NA</v>
      </c>
      <c r="F158" s="217">
        <f ca="1">'Compound Alert'!F188</f>
        <v>183</v>
      </c>
      <c r="G158" s="22">
        <f ca="1">IF($B$8="Overall Alert",'Compound Alert'!G188,IF($B$8="Underlying Vulnerability",'Compound Alert'!J188,IF($B$8="Emerging Threat",'Compound Alert'!M188)))</f>
        <v>0.5</v>
      </c>
      <c r="H158" s="23">
        <f ca="1">IF($B$8="Overall Alert",'Compound Alert'!H188,IF($B$8="Underlying Vulnerability",'Compound Alert'!K188,IF($B$8="Emerging Threat",'Compound Alert'!N188)))</f>
        <v>0.5</v>
      </c>
      <c r="I158" s="50">
        <f ca="1">ROUNDDOWN(G158,0)</f>
        <v>0</v>
      </c>
      <c r="J158" s="25" t="str">
        <f ca="1">IF(
   $B$8="Overall Alert",IF(
      'Compound Alert'!R188 &gt;= 7, "HIGH",IF(
         'Compound Alert'!R188 &gt;= 5, "MED","LOW")), IF(
            $B$8="Underlying Vulnerability", IF(
               'Compound Alert'!Y188 &gt;= 10, "HIGH",IF(
                  'Compound Alert'!Y188 &gt;= 7, "MED","LOW")),IF(
                     $B$8="Emerging Threat", IF(
                        'Compound Alert'!AF188 &gt;= 10, "HIGH",IF(
                            'Compound Alert'!AF188 &gt;= 7, "MED","LOW")))))</f>
        <v>LOW</v>
      </c>
      <c r="K158" s="25" t="str">
        <f ca="1">IF(
   $B$8="Overall Alert",IF(
      'Compound Alert'!S188 &gt;= 7, "HIGH",IF(
         'Compound Alert'!S188 &gt;= 5, "MED","LOW")), IF(
            $B$8="Underlying Vulnerability", IF(
               'Compound Alert'!Z188 &gt;= 10, "HIGH",IF(
                  'Compound Alert'!Z188 &gt;= 7, "MED","LOW")),IF(
                     $B$8="Emerging Threat", IF(
                        'Compound Alert'!AG188 &gt;= 10, "HIGH",IF(
                            'Compound Alert'!AG188 &gt;= 7, "MED","LOW")))))</f>
        <v>LOW</v>
      </c>
      <c r="L158" s="25" t="str">
        <f ca="1">IF(
   $B$8="Overall Alert",IF(
      'Compound Alert'!T188 &gt;= 7, "HIGH",IF(
         'Compound Alert'!T188 &gt;= 5, "MED","LOW")), IF(
            $B$8="Underlying Vulnerability", IF(
               'Compound Alert'!AA188 &gt;= 10, "HIGH",IF(
                  'Compound Alert'!AA188 &gt;= 7, "MED","LOW")),IF(
                     $B$8="Emerging Threat", IF(
                        'Compound Alert'!AH188 &gt;= 10, "HIGH",IF(
                            'Compound Alert'!AH188 &gt;= 7, "MED","LOW")))))</f>
        <v>MED</v>
      </c>
      <c r="M158" s="25" t="str">
        <f ca="1">IF(
   $B$8="Overall Alert",IF(
      'Compound Alert'!U188 &gt;= 7, "HIGH",IF(
         'Compound Alert'!U188 &gt;= 5, "MED","LOW")), IF(
            $B$8="Underlying Vulnerability", IF(
               'Compound Alert'!AB188 &gt;= 10, "HIGH",IF(
                  'Compound Alert'!AB188 &gt;= 7, "MED","LOW")),IF(
                     $B$8="Emerging Threat", IF(
                        'Compound Alert'!AI188 &gt;= 10, "HIGH",IF(
                            'Compound Alert'!AI188 &gt;= 7, "MED","LOW")))))</f>
        <v>LOW</v>
      </c>
      <c r="N158" s="25" t="str">
        <f ca="1">IF(
   $B$8="Overall Alert",IF(
      'Compound Alert'!V188 &gt;= 7, "HIGH",IF(
         'Compound Alert'!V188 &gt;= 5, "MED","LOW")), IF(
            $B$8="Underlying Vulnerability", IF(
               'Compound Alert'!AC188 &gt;= 10, "HIGH",IF(
                  'Compound Alert'!AC188 &gt;= 7, "MED","LOW")),IF(
                     $B$8="Emerging Threat", IF(
                        'Compound Alert'!AJ188 &gt;= 10, "HIGH",IF(
                            'Compound Alert'!AJ188 &gt;= 7, "MED","LOW")))))</f>
        <v>LOW</v>
      </c>
      <c r="O158" s="25" t="str">
        <f ca="1">IF(
   $B$8="Overall Alert",IF(
      'Compound Alert'!W188 &gt;= 7, "HIGH",IF(
         'Compound Alert'!W188 &gt;= 5, "MED","LOW")), IF(
            $B$8="Underlying Vulnerability", IF(
               'Compound Alert'!AD188 &gt;= 10, "HIGH",IF(
                  'Compound Alert'!AD188 &gt;= 7, "MED","LOW")),IF(
                     $B$8="Emerging Threat", IF(
                        'Compound Alert'!AK188 &gt;= 10, "HIGH",IF(
                            'Compound Alert'!AK188 &gt;= 7, "MED","LOW")))))</f>
        <v>LOW</v>
      </c>
      <c r="P158" s="25"/>
      <c r="Q158" s="26"/>
      <c r="R158" s="26"/>
      <c r="S158" s="21"/>
      <c r="T158" s="21"/>
      <c r="U158" s="21"/>
      <c r="V158" s="21"/>
      <c r="W158" s="21"/>
      <c r="X158" s="21"/>
      <c r="Y158" s="27"/>
      <c r="Z158" s="27"/>
      <c r="AA158" s="27"/>
      <c r="AB158" s="27"/>
      <c r="AC158" s="27"/>
      <c r="AD158" s="27"/>
      <c r="AE158" s="27"/>
      <c r="AF158" s="27"/>
      <c r="AJ158" s="21"/>
      <c r="AK158" s="21"/>
      <c r="AL158" s="21"/>
      <c r="AM158" s="21"/>
      <c r="AN158" s="21"/>
      <c r="AO158" s="21"/>
      <c r="AP158" s="21"/>
      <c r="AQ158" s="21"/>
      <c r="AR158" s="21"/>
      <c r="AS158" s="21"/>
      <c r="AT158" s="21"/>
      <c r="AU158" s="21"/>
      <c r="AV158" s="21"/>
      <c r="AW158" s="21"/>
      <c r="AX158" s="21"/>
    </row>
    <row r="159" spans="1:50" x14ac:dyDescent="0.2">
      <c r="A159" s="63">
        <v>118</v>
      </c>
      <c r="B159" s="20" t="str">
        <f>'Compound Alert'!B15</f>
        <v>Antigua and Barbuda</v>
      </c>
      <c r="C159" s="20" t="str">
        <f>'Compound Alert'!C15</f>
        <v>ATG</v>
      </c>
      <c r="D159" s="20" t="str">
        <f>'Compound Alert'!D15</f>
        <v>LCN           Latin America &amp; Caribbean</v>
      </c>
      <c r="E159" s="20" t="str">
        <f>'Compound Alert'!E15</f>
        <v>IBRD</v>
      </c>
      <c r="F159" s="217">
        <f ca="1">'Compound Alert'!F15</f>
        <v>10</v>
      </c>
      <c r="G159" s="22">
        <f ca="1">IF($B$8="Overall Alert",'Compound Alert'!G15,IF($B$8="Underlying Vulnerability",'Compound Alert'!J15,IF($B$8="Emerging Threat",'Compound Alert'!M15)))</f>
        <v>0.5</v>
      </c>
      <c r="H159" s="23">
        <f ca="1">IF($B$8="Overall Alert",'Compound Alert'!H15,IF($B$8="Underlying Vulnerability",'Compound Alert'!K15,IF($B$8="Emerging Threat",'Compound Alert'!N15)))</f>
        <v>0.5</v>
      </c>
      <c r="I159" s="50">
        <f ca="1">ROUNDDOWN(G159,0)</f>
        <v>0</v>
      </c>
      <c r="J159" s="25" t="str">
        <f ca="1">IF(
   $B$8="Overall Alert",IF(
      'Compound Alert'!R15 &gt;= 7, "HIGH",IF(
         'Compound Alert'!R15 &gt;= 5, "MED","LOW")), IF(
            $B$8="Underlying Vulnerability", IF(
               'Compound Alert'!Y15 &gt;= 10, "HIGH",IF(
                  'Compound Alert'!Y15 &gt;= 7, "MED","LOW")),IF(
                     $B$8="Emerging Threat", IF(
                        'Compound Alert'!AF15 &gt;= 10, "HIGH",IF(
                            'Compound Alert'!AF15 &gt;= 7, "MED","LOW")))))</f>
        <v>LOW</v>
      </c>
      <c r="K159" s="25" t="e">
        <f ca="1">IF(
   $B$8="Overall Alert",IF(
      'Compound Alert'!S15 &gt;= 7, "HIGH",IF(
         'Compound Alert'!S15 &gt;= 5, "MED","LOW")), IF(
            $B$8="Underlying Vulnerability", IF(
               'Compound Alert'!Z15 &gt;= 10, "HIGH",IF(
                  'Compound Alert'!Z15 &gt;= 7, "MED","LOW")),IF(
                     $B$8="Emerging Threat", IF(
                        'Compound Alert'!AG15 &gt;= 10, "HIGH",IF(
                            'Compound Alert'!AG15 &gt;= 7, "MED","LOW")))))</f>
        <v>#N/A</v>
      </c>
      <c r="L159" s="25" t="e">
        <f ca="1">IF(
   $B$8="Overall Alert",IF(
      'Compound Alert'!T15 &gt;= 7, "HIGH",IF(
         'Compound Alert'!T15 &gt;= 5, "MED","LOW")), IF(
            $B$8="Underlying Vulnerability", IF(
               'Compound Alert'!AA15 &gt;= 10, "HIGH",IF(
                  'Compound Alert'!AA15 &gt;= 7, "MED","LOW")),IF(
                     $B$8="Emerging Threat", IF(
                        'Compound Alert'!AH15 &gt;= 10, "HIGH",IF(
                            'Compound Alert'!AH15 &gt;= 7, "MED","LOW")))))</f>
        <v>#N/A</v>
      </c>
      <c r="M159" s="25" t="str">
        <f ca="1">IF(
   $B$8="Overall Alert",IF(
      'Compound Alert'!U15 &gt;= 7, "HIGH",IF(
         'Compound Alert'!U15 &gt;= 5, "MED","LOW")), IF(
            $B$8="Underlying Vulnerability", IF(
               'Compound Alert'!AB15 &gt;= 10, "HIGH",IF(
                  'Compound Alert'!AB15 &gt;= 7, "MED","LOW")),IF(
                     $B$8="Emerging Threat", IF(
                        'Compound Alert'!AI15 &gt;= 10, "HIGH",IF(
                            'Compound Alert'!AI15 &gt;= 7, "MED","LOW")))))</f>
        <v>LOW</v>
      </c>
      <c r="N159" s="25" t="str">
        <f ca="1">IF(
   $B$8="Overall Alert",IF(
      'Compound Alert'!V15 &gt;= 7, "HIGH",IF(
         'Compound Alert'!V15 &gt;= 5, "MED","LOW")), IF(
            $B$8="Underlying Vulnerability", IF(
               'Compound Alert'!AC15 &gt;= 10, "HIGH",IF(
                  'Compound Alert'!AC15 &gt;= 7, "MED","LOW")),IF(
                     $B$8="Emerging Threat", IF(
                        'Compound Alert'!AJ15 &gt;= 10, "HIGH",IF(
                            'Compound Alert'!AJ15 &gt;= 7, "MED","LOW")))))</f>
        <v>MED</v>
      </c>
      <c r="O159" s="25" t="str">
        <f ca="1">IF(
   $B$8="Overall Alert",IF(
      'Compound Alert'!W15 &gt;= 7, "HIGH",IF(
         'Compound Alert'!W15 &gt;= 5, "MED","LOW")), IF(
            $B$8="Underlying Vulnerability", IF(
               'Compound Alert'!AD15 &gt;= 10, "HIGH",IF(
                  'Compound Alert'!AD15 &gt;= 7, "MED","LOW")),IF(
                     $B$8="Emerging Threat", IF(
                        'Compound Alert'!AK15 &gt;= 10, "HIGH",IF(
                            'Compound Alert'!AK15 &gt;= 7, "MED","LOW")))))</f>
        <v>LOW</v>
      </c>
      <c r="P159" s="25"/>
      <c r="Q159" s="26"/>
      <c r="R159" s="26"/>
      <c r="S159" s="21"/>
      <c r="T159" s="21"/>
      <c r="U159" s="21"/>
      <c r="V159" s="21"/>
      <c r="W159" s="21"/>
      <c r="X159" s="21"/>
      <c r="Y159" s="27"/>
      <c r="Z159" s="27"/>
      <c r="AA159" s="27"/>
      <c r="AB159" s="27"/>
      <c r="AC159" s="27"/>
      <c r="AD159" s="27"/>
      <c r="AE159" s="27"/>
      <c r="AF159" s="27"/>
      <c r="AJ159" s="21"/>
      <c r="AK159" s="21"/>
      <c r="AL159" s="21"/>
      <c r="AM159" s="21"/>
      <c r="AN159" s="21"/>
      <c r="AO159" s="21"/>
      <c r="AP159" s="21"/>
      <c r="AQ159" s="21"/>
      <c r="AR159" s="21"/>
      <c r="AS159" s="21"/>
      <c r="AT159" s="21"/>
      <c r="AU159" s="21"/>
      <c r="AV159" s="21"/>
      <c r="AW159" s="21"/>
      <c r="AX159" s="21"/>
    </row>
    <row r="160" spans="1:50" x14ac:dyDescent="0.2">
      <c r="A160" s="63">
        <v>119</v>
      </c>
      <c r="B160" s="20" t="str">
        <f>'Compound Alert'!B33</f>
        <v>Barbados</v>
      </c>
      <c r="C160" s="20" t="str">
        <f>'Compound Alert'!C33</f>
        <v>BRB</v>
      </c>
      <c r="D160" s="20" t="str">
        <f>'Compound Alert'!D33</f>
        <v>LCN           Latin America &amp; Caribbean</v>
      </c>
      <c r="E160" s="20" t="str">
        <f>'Compound Alert'!E33</f>
        <v>NA</v>
      </c>
      <c r="F160" s="217">
        <f ca="1">'Compound Alert'!F33</f>
        <v>28</v>
      </c>
      <c r="G160" s="22">
        <f ca="1">IF($B$8="Overall Alert",'Compound Alert'!G33,IF($B$8="Underlying Vulnerability",'Compound Alert'!J33,IF($B$8="Emerging Threat",'Compound Alert'!M33)))</f>
        <v>0.5</v>
      </c>
      <c r="H160" s="23">
        <f ca="1">IF($B$8="Overall Alert",'Compound Alert'!H33,IF($B$8="Underlying Vulnerability",'Compound Alert'!K33,IF($B$8="Emerging Threat",'Compound Alert'!N33)))</f>
        <v>0.5</v>
      </c>
      <c r="I160" s="50">
        <f ca="1">ROUNDDOWN(G160,0)</f>
        <v>0</v>
      </c>
      <c r="J160" s="25" t="str">
        <f ca="1">IF(
   $B$8="Overall Alert",IF(
      'Compound Alert'!R33 &gt;= 7, "HIGH",IF(
         'Compound Alert'!R33 &gt;= 5, "MED","LOW")), IF(
            $B$8="Underlying Vulnerability", IF(
               'Compound Alert'!Y33 &gt;= 10, "HIGH",IF(
                  'Compound Alert'!Y33 &gt;= 7, "MED","LOW")),IF(
                     $B$8="Emerging Threat", IF(
                        'Compound Alert'!AF33 &gt;= 10, "HIGH",IF(
                            'Compound Alert'!AF33 &gt;= 7, "MED","LOW")))))</f>
        <v>LOW</v>
      </c>
      <c r="K160" s="25" t="str">
        <f ca="1">IF(
   $B$8="Overall Alert",IF(
      'Compound Alert'!S33 &gt;= 7, "HIGH",IF(
         'Compound Alert'!S33 &gt;= 5, "MED","LOW")), IF(
            $B$8="Underlying Vulnerability", IF(
               'Compound Alert'!Z33 &gt;= 10, "HIGH",IF(
                  'Compound Alert'!Z33 &gt;= 7, "MED","LOW")),IF(
                     $B$8="Emerging Threat", IF(
                        'Compound Alert'!AG33 &gt;= 10, "HIGH",IF(
                            'Compound Alert'!AG33 &gt;= 7, "MED","LOW")))))</f>
        <v>LOW</v>
      </c>
      <c r="L160" s="25" t="str">
        <f ca="1">IF(
   $B$8="Overall Alert",IF(
      'Compound Alert'!T33 &gt;= 7, "HIGH",IF(
         'Compound Alert'!T33 &gt;= 5, "MED","LOW")), IF(
            $B$8="Underlying Vulnerability", IF(
               'Compound Alert'!AA33 &gt;= 10, "HIGH",IF(
                  'Compound Alert'!AA33 &gt;= 7, "MED","LOW")),IF(
                     $B$8="Emerging Threat", IF(
                        'Compound Alert'!AH33 &gt;= 10, "HIGH",IF(
                            'Compound Alert'!AH33 &gt;= 7, "MED","LOW")))))</f>
        <v>LOW</v>
      </c>
      <c r="M160" s="25" t="str">
        <f ca="1">IF(
   $B$8="Overall Alert",IF(
      'Compound Alert'!U33 &gt;= 7, "HIGH",IF(
         'Compound Alert'!U33 &gt;= 5, "MED","LOW")), IF(
            $B$8="Underlying Vulnerability", IF(
               'Compound Alert'!AB33 &gt;= 10, "HIGH",IF(
                  'Compound Alert'!AB33 &gt;= 7, "MED","LOW")),IF(
                     $B$8="Emerging Threat", IF(
                        'Compound Alert'!AI33 &gt;= 10, "HIGH",IF(
                            'Compound Alert'!AI33 &gt;= 7, "MED","LOW")))))</f>
        <v>LOW</v>
      </c>
      <c r="N160" s="25" t="str">
        <f ca="1">IF(
   $B$8="Overall Alert",IF(
      'Compound Alert'!V33 &gt;= 7, "HIGH",IF(
         'Compound Alert'!V33 &gt;= 5, "MED","LOW")), IF(
            $B$8="Underlying Vulnerability", IF(
               'Compound Alert'!AC33 &gt;= 10, "HIGH",IF(
                  'Compound Alert'!AC33 &gt;= 7, "MED","LOW")),IF(
                     $B$8="Emerging Threat", IF(
                        'Compound Alert'!AJ33 &gt;= 10, "HIGH",IF(
                            'Compound Alert'!AJ33 &gt;= 7, "MED","LOW")))))</f>
        <v>MED</v>
      </c>
      <c r="O160" s="25" t="str">
        <f ca="1">IF(
   $B$8="Overall Alert",IF(
      'Compound Alert'!W33 &gt;= 7, "HIGH",IF(
         'Compound Alert'!W33 &gt;= 5, "MED","LOW")), IF(
            $B$8="Underlying Vulnerability", IF(
               'Compound Alert'!AD33 &gt;= 10, "HIGH",IF(
                  'Compound Alert'!AD33 &gt;= 7, "MED","LOW")),IF(
                     $B$8="Emerging Threat", IF(
                        'Compound Alert'!AK33 &gt;= 10, "HIGH",IF(
                            'Compound Alert'!AK33 &gt;= 7, "MED","LOW")))))</f>
        <v>LOW</v>
      </c>
      <c r="P160" s="25"/>
      <c r="Q160" s="26"/>
      <c r="R160" s="26"/>
      <c r="S160" s="21"/>
      <c r="T160" s="21"/>
      <c r="U160" s="21"/>
      <c r="V160" s="21"/>
      <c r="W160" s="21"/>
      <c r="X160" s="21"/>
      <c r="Y160" s="27"/>
      <c r="Z160" s="27"/>
      <c r="AA160" s="27"/>
      <c r="AB160" s="27"/>
      <c r="AC160" s="27"/>
      <c r="AD160" s="27"/>
      <c r="AE160" s="27"/>
      <c r="AF160" s="27"/>
      <c r="AJ160" s="21"/>
      <c r="AK160" s="21"/>
      <c r="AL160" s="21"/>
      <c r="AM160" s="21"/>
      <c r="AN160" s="21"/>
      <c r="AO160" s="21"/>
      <c r="AP160" s="21"/>
      <c r="AQ160" s="21"/>
      <c r="AR160" s="21"/>
      <c r="AS160" s="21"/>
      <c r="AT160" s="21"/>
      <c r="AU160" s="21"/>
      <c r="AV160" s="21"/>
      <c r="AW160" s="21"/>
      <c r="AX160" s="21"/>
    </row>
    <row r="161" spans="1:50" x14ac:dyDescent="0.2">
      <c r="A161" s="63">
        <v>120</v>
      </c>
      <c r="B161" s="20" t="str">
        <f>'Compound Alert'!B28</f>
        <v>Belarus</v>
      </c>
      <c r="C161" s="20" t="str">
        <f>'Compound Alert'!C28</f>
        <v>BLR</v>
      </c>
      <c r="D161" s="20" t="str">
        <f>'Compound Alert'!D28</f>
        <v>ECS           Europe &amp; Central Asia</v>
      </c>
      <c r="E161" s="20" t="str">
        <f>'Compound Alert'!E28</f>
        <v>IBRD</v>
      </c>
      <c r="F161" s="217">
        <f ca="1">'Compound Alert'!F28</f>
        <v>23</v>
      </c>
      <c r="G161" s="22">
        <f ca="1">IF($B$8="Overall Alert",'Compound Alert'!G28,IF($B$8="Underlying Vulnerability",'Compound Alert'!J28,IF($B$8="Emerging Threat",'Compound Alert'!M28)))</f>
        <v>0.5</v>
      </c>
      <c r="H161" s="23">
        <f ca="1">IF($B$8="Overall Alert",'Compound Alert'!H28,IF($B$8="Underlying Vulnerability",'Compound Alert'!K28,IF($B$8="Emerging Threat",'Compound Alert'!N28)))</f>
        <v>0.5</v>
      </c>
      <c r="I161" s="50">
        <f ca="1">ROUNDDOWN(G161,0)</f>
        <v>0</v>
      </c>
      <c r="J161" s="25" t="str">
        <f ca="1">IF(
   $B$8="Overall Alert",IF(
      'Compound Alert'!R28 &gt;= 7, "HIGH",IF(
         'Compound Alert'!R28 &gt;= 5, "MED","LOW")), IF(
            $B$8="Underlying Vulnerability", IF(
               'Compound Alert'!Y28 &gt;= 10, "HIGH",IF(
                  'Compound Alert'!Y28 &gt;= 7, "MED","LOW")),IF(
                     $B$8="Emerging Threat", IF(
                        'Compound Alert'!AF28 &gt;= 10, "HIGH",IF(
                            'Compound Alert'!AF28 &gt;= 7, "MED","LOW")))))</f>
        <v>LOW</v>
      </c>
      <c r="K161" s="25" t="str">
        <f ca="1">IF(
   $B$8="Overall Alert",IF(
      'Compound Alert'!S28 &gt;= 7, "HIGH",IF(
         'Compound Alert'!S28 &gt;= 5, "MED","LOW")), IF(
            $B$8="Underlying Vulnerability", IF(
               'Compound Alert'!Z28 &gt;= 10, "HIGH",IF(
                  'Compound Alert'!Z28 &gt;= 7, "MED","LOW")),IF(
                     $B$8="Emerging Threat", IF(
                        'Compound Alert'!AG28 &gt;= 10, "HIGH",IF(
                            'Compound Alert'!AG28 &gt;= 7, "MED","LOW")))))</f>
        <v>LOW</v>
      </c>
      <c r="L161" s="25" t="str">
        <f ca="1">IF(
   $B$8="Overall Alert",IF(
      'Compound Alert'!T28 &gt;= 7, "HIGH",IF(
         'Compound Alert'!T28 &gt;= 5, "MED","LOW")), IF(
            $B$8="Underlying Vulnerability", IF(
               'Compound Alert'!AA28 &gt;= 10, "HIGH",IF(
                  'Compound Alert'!AA28 &gt;= 7, "MED","LOW")),IF(
                     $B$8="Emerging Threat", IF(
                        'Compound Alert'!AH28 &gt;= 10, "HIGH",IF(
                            'Compound Alert'!AH28 &gt;= 7, "MED","LOW")))))</f>
        <v>MED</v>
      </c>
      <c r="M161" s="25" t="str">
        <f ca="1">IF(
   $B$8="Overall Alert",IF(
      'Compound Alert'!U28 &gt;= 7, "HIGH",IF(
         'Compound Alert'!U28 &gt;= 5, "MED","LOW")), IF(
            $B$8="Underlying Vulnerability", IF(
               'Compound Alert'!AB28 &gt;= 10, "HIGH",IF(
                  'Compound Alert'!AB28 &gt;= 7, "MED","LOW")),IF(
                     $B$8="Emerging Threat", IF(
                        'Compound Alert'!AI28 &gt;= 10, "HIGH",IF(
                            'Compound Alert'!AI28 &gt;= 7, "MED","LOW")))))</f>
        <v>LOW</v>
      </c>
      <c r="N161" s="25" t="str">
        <f ca="1">IF(
   $B$8="Overall Alert",IF(
      'Compound Alert'!V28 &gt;= 7, "HIGH",IF(
         'Compound Alert'!V28 &gt;= 5, "MED","LOW")), IF(
            $B$8="Underlying Vulnerability", IF(
               'Compound Alert'!AC28 &gt;= 10, "HIGH",IF(
                  'Compound Alert'!AC28 &gt;= 7, "MED","LOW")),IF(
                     $B$8="Emerging Threat", IF(
                        'Compound Alert'!AJ28 &gt;= 10, "HIGH",IF(
                            'Compound Alert'!AJ28 &gt;= 7, "MED","LOW")))))</f>
        <v>LOW</v>
      </c>
      <c r="O161" s="25" t="str">
        <f ca="1">IF(
   $B$8="Overall Alert",IF(
      'Compound Alert'!W28 &gt;= 7, "HIGH",IF(
         'Compound Alert'!W28 &gt;= 5, "MED","LOW")), IF(
            $B$8="Underlying Vulnerability", IF(
               'Compound Alert'!AD28 &gt;= 10, "HIGH",IF(
                  'Compound Alert'!AD28 &gt;= 7, "MED","LOW")),IF(
                     $B$8="Emerging Threat", IF(
                        'Compound Alert'!AK28 &gt;= 10, "HIGH",IF(
                            'Compound Alert'!AK28 &gt;= 7, "MED","LOW")))))</f>
        <v>LOW</v>
      </c>
      <c r="P161" s="25"/>
      <c r="Q161" s="26"/>
      <c r="R161" s="26"/>
      <c r="S161" s="21"/>
      <c r="T161" s="21"/>
      <c r="U161" s="21"/>
      <c r="V161" s="21"/>
      <c r="W161" s="21"/>
      <c r="X161" s="21"/>
      <c r="Y161" s="27"/>
      <c r="Z161" s="27"/>
      <c r="AA161" s="27"/>
      <c r="AB161" s="27"/>
      <c r="AC161" s="27"/>
      <c r="AD161" s="27"/>
      <c r="AE161" s="27"/>
      <c r="AF161" s="27"/>
      <c r="AJ161" s="21"/>
      <c r="AK161" s="21"/>
      <c r="AL161" s="21"/>
      <c r="AM161" s="21"/>
      <c r="AN161" s="21"/>
      <c r="AO161" s="21"/>
      <c r="AP161" s="21"/>
      <c r="AQ161" s="21"/>
      <c r="AR161" s="21"/>
      <c r="AS161" s="21"/>
      <c r="AT161" s="21"/>
      <c r="AU161" s="21"/>
      <c r="AV161" s="21"/>
      <c r="AW161" s="21"/>
      <c r="AX161" s="21"/>
    </row>
    <row r="162" spans="1:50" x14ac:dyDescent="0.2">
      <c r="A162" s="63">
        <v>121</v>
      </c>
      <c r="B162" s="20" t="str">
        <f>'Compound Alert'!B58</f>
        <v>Dominica</v>
      </c>
      <c r="C162" s="20" t="str">
        <f>'Compound Alert'!C58</f>
        <v>DMA</v>
      </c>
      <c r="D162" s="20" t="str">
        <f>'Compound Alert'!D58</f>
        <v>LCN           Latin America &amp; Caribbean</v>
      </c>
      <c r="E162" s="20" t="str">
        <f>'Compound Alert'!E58</f>
        <v>Blend</v>
      </c>
      <c r="F162" s="217">
        <f ca="1">'Compound Alert'!F58</f>
        <v>53</v>
      </c>
      <c r="G162" s="22">
        <f ca="1">IF($B$8="Overall Alert",'Compound Alert'!G58,IF($B$8="Underlying Vulnerability",'Compound Alert'!J58,IF($B$8="Emerging Threat",'Compound Alert'!M58)))</f>
        <v>0.5</v>
      </c>
      <c r="H162" s="23">
        <f ca="1">IF($B$8="Overall Alert",'Compound Alert'!H58,IF($B$8="Underlying Vulnerability",'Compound Alert'!K58,IF($B$8="Emerging Threat",'Compound Alert'!N58)))</f>
        <v>0.5</v>
      </c>
      <c r="I162" s="50">
        <f ca="1">ROUNDDOWN(G162,0)</f>
        <v>0</v>
      </c>
      <c r="J162" s="25" t="str">
        <f ca="1">IF(
   $B$8="Overall Alert",IF(
      'Compound Alert'!R58 &gt;= 7, "HIGH",IF(
         'Compound Alert'!R58 &gt;= 5, "MED","LOW")), IF(
            $B$8="Underlying Vulnerability", IF(
               'Compound Alert'!Y58 &gt;= 10, "HIGH",IF(
                  'Compound Alert'!Y58 &gt;= 7, "MED","LOW")),IF(
                     $B$8="Emerging Threat", IF(
                        'Compound Alert'!AF58 &gt;= 10, "HIGH",IF(
                            'Compound Alert'!AF58 &gt;= 7, "MED","LOW")))))</f>
        <v>LOW</v>
      </c>
      <c r="K162" s="25" t="str">
        <f ca="1">IF(
   $B$8="Overall Alert",IF(
      'Compound Alert'!S58 &gt;= 7, "HIGH",IF(
         'Compound Alert'!S58 &gt;= 5, "MED","LOW")), IF(
            $B$8="Underlying Vulnerability", IF(
               'Compound Alert'!Z58 &gt;= 10, "HIGH",IF(
                  'Compound Alert'!Z58 &gt;= 7, "MED","LOW")),IF(
                     $B$8="Emerging Threat", IF(
                        'Compound Alert'!AG58 &gt;= 10, "HIGH",IF(
                            'Compound Alert'!AG58 &gt;= 7, "MED","LOW")))))</f>
        <v>LOW</v>
      </c>
      <c r="L162" s="25" t="e">
        <f ca="1">IF(
   $B$8="Overall Alert",IF(
      'Compound Alert'!T58 &gt;= 7, "HIGH",IF(
         'Compound Alert'!T58 &gt;= 5, "MED","LOW")), IF(
            $B$8="Underlying Vulnerability", IF(
               'Compound Alert'!AA58 &gt;= 10, "HIGH",IF(
                  'Compound Alert'!AA58 &gt;= 7, "MED","LOW")),IF(
                     $B$8="Emerging Threat", IF(
                        'Compound Alert'!AH58 &gt;= 10, "HIGH",IF(
                            'Compound Alert'!AH58 &gt;= 7, "MED","LOW")))))</f>
        <v>#N/A</v>
      </c>
      <c r="M162" s="25" t="str">
        <f ca="1">IF(
   $B$8="Overall Alert",IF(
      'Compound Alert'!U58 &gt;= 7, "HIGH",IF(
         'Compound Alert'!U58 &gt;= 5, "MED","LOW")), IF(
            $B$8="Underlying Vulnerability", IF(
               'Compound Alert'!AB58 &gt;= 10, "HIGH",IF(
                  'Compound Alert'!AB58 &gt;= 7, "MED","LOW")),IF(
                     $B$8="Emerging Threat", IF(
                        'Compound Alert'!AI58 &gt;= 10, "HIGH",IF(
                            'Compound Alert'!AI58 &gt;= 7, "MED","LOW")))))</f>
        <v>LOW</v>
      </c>
      <c r="N162" s="25" t="str">
        <f ca="1">IF(
   $B$8="Overall Alert",IF(
      'Compound Alert'!V58 &gt;= 7, "HIGH",IF(
         'Compound Alert'!V58 &gt;= 5, "MED","LOW")), IF(
            $B$8="Underlying Vulnerability", IF(
               'Compound Alert'!AC58 &gt;= 10, "HIGH",IF(
                  'Compound Alert'!AC58 &gt;= 7, "MED","LOW")),IF(
                     $B$8="Emerging Threat", IF(
                        'Compound Alert'!AJ58 &gt;= 10, "HIGH",IF(
                            'Compound Alert'!AJ58 &gt;= 7, "MED","LOW")))))</f>
        <v>MED</v>
      </c>
      <c r="O162" s="25" t="str">
        <f ca="1">IF(
   $B$8="Overall Alert",IF(
      'Compound Alert'!W58 &gt;= 7, "HIGH",IF(
         'Compound Alert'!W58 &gt;= 5, "MED","LOW")), IF(
            $B$8="Underlying Vulnerability", IF(
               'Compound Alert'!AD58 &gt;= 10, "HIGH",IF(
                  'Compound Alert'!AD58 &gt;= 7, "MED","LOW")),IF(
                     $B$8="Emerging Threat", IF(
                        'Compound Alert'!AK58 &gt;= 10, "HIGH",IF(
                            'Compound Alert'!AK58 &gt;= 7, "MED","LOW")))))</f>
        <v>LOW</v>
      </c>
      <c r="P162" s="25"/>
      <c r="Q162" s="26"/>
      <c r="R162" s="26"/>
      <c r="S162" s="21"/>
      <c r="T162" s="21"/>
      <c r="U162" s="21"/>
      <c r="V162" s="21"/>
      <c r="W162" s="21"/>
      <c r="X162" s="21"/>
      <c r="Y162" s="27"/>
      <c r="Z162" s="27"/>
      <c r="AA162" s="27"/>
      <c r="AB162" s="27"/>
      <c r="AC162" s="27"/>
      <c r="AD162" s="27"/>
      <c r="AE162" s="27"/>
      <c r="AF162" s="27"/>
      <c r="AJ162" s="21"/>
      <c r="AK162" s="21"/>
      <c r="AL162" s="21"/>
      <c r="AM162" s="21"/>
      <c r="AN162" s="21"/>
      <c r="AO162" s="21"/>
      <c r="AP162" s="21"/>
      <c r="AQ162" s="21"/>
      <c r="AR162" s="21"/>
      <c r="AS162" s="21"/>
      <c r="AT162" s="21"/>
      <c r="AU162" s="21"/>
      <c r="AV162" s="21"/>
      <c r="AW162" s="21"/>
      <c r="AX162" s="21"/>
    </row>
    <row r="163" spans="1:50" x14ac:dyDescent="0.2">
      <c r="A163" s="63">
        <v>122</v>
      </c>
      <c r="B163" s="20" t="str">
        <f>'Compound Alert'!B70</f>
        <v>France</v>
      </c>
      <c r="C163" s="20" t="str">
        <f>'Compound Alert'!C70</f>
        <v>FRA</v>
      </c>
      <c r="D163" s="20" t="str">
        <f>'Compound Alert'!D70</f>
        <v>ECS           Europe &amp; Central Asia</v>
      </c>
      <c r="E163" s="20" t="str">
        <f>'Compound Alert'!E70</f>
        <v>NA</v>
      </c>
      <c r="F163" s="217">
        <f ca="1">'Compound Alert'!F70</f>
        <v>65</v>
      </c>
      <c r="G163" s="22">
        <f ca="1">IF($B$8="Overall Alert",'Compound Alert'!G70,IF($B$8="Underlying Vulnerability",'Compound Alert'!J70,IF($B$8="Emerging Threat",'Compound Alert'!M70)))</f>
        <v>0.5</v>
      </c>
      <c r="H163" s="23">
        <f ca="1">IF($B$8="Overall Alert",'Compound Alert'!H70,IF($B$8="Underlying Vulnerability",'Compound Alert'!K70,IF($B$8="Emerging Threat",'Compound Alert'!N70)))</f>
        <v>0.5</v>
      </c>
      <c r="I163" s="50">
        <f ca="1">ROUNDDOWN(G163,0)</f>
        <v>0</v>
      </c>
      <c r="J163" s="25" t="str">
        <f ca="1">IF(
   $B$8="Overall Alert",IF(
      'Compound Alert'!R70 &gt;= 7, "HIGH",IF(
         'Compound Alert'!R70 &gt;= 5, "MED","LOW")), IF(
            $B$8="Underlying Vulnerability", IF(
               'Compound Alert'!Y70 &gt;= 10, "HIGH",IF(
                  'Compound Alert'!Y70 &gt;= 7, "MED","LOW")),IF(
                     $B$8="Emerging Threat", IF(
                        'Compound Alert'!AF70 &gt;= 10, "HIGH",IF(
                            'Compound Alert'!AF70 &gt;= 7, "MED","LOW")))))</f>
        <v>LOW</v>
      </c>
      <c r="K163" s="25" t="str">
        <f ca="1">IF(
   $B$8="Overall Alert",IF(
      'Compound Alert'!S70 &gt;= 7, "HIGH",IF(
         'Compound Alert'!S70 &gt;= 5, "MED","LOW")), IF(
            $B$8="Underlying Vulnerability", IF(
               'Compound Alert'!Z70 &gt;= 10, "HIGH",IF(
                  'Compound Alert'!Z70 &gt;= 7, "MED","LOW")),IF(
                     $B$8="Emerging Threat", IF(
                        'Compound Alert'!AG70 &gt;= 10, "HIGH",IF(
                            'Compound Alert'!AG70 &gt;= 7, "MED","LOW")))))</f>
        <v>LOW</v>
      </c>
      <c r="L163" s="25" t="str">
        <f ca="1">IF(
   $B$8="Overall Alert",IF(
      'Compound Alert'!T70 &gt;= 7, "HIGH",IF(
         'Compound Alert'!T70 &gt;= 5, "MED","LOW")), IF(
            $B$8="Underlying Vulnerability", IF(
               'Compound Alert'!AA70 &gt;= 10, "HIGH",IF(
                  'Compound Alert'!AA70 &gt;= 7, "MED","LOW")),IF(
                     $B$8="Emerging Threat", IF(
                        'Compound Alert'!AH70 &gt;= 10, "HIGH",IF(
                            'Compound Alert'!AH70 &gt;= 7, "MED","LOW")))))</f>
        <v>MED</v>
      </c>
      <c r="M163" s="25" t="str">
        <f ca="1">IF(
   $B$8="Overall Alert",IF(
      'Compound Alert'!U70 &gt;= 7, "HIGH",IF(
         'Compound Alert'!U70 &gt;= 5, "MED","LOW")), IF(
            $B$8="Underlying Vulnerability", IF(
               'Compound Alert'!AB70 &gt;= 10, "HIGH",IF(
                  'Compound Alert'!AB70 &gt;= 7, "MED","LOW")),IF(
                     $B$8="Emerging Threat", IF(
                        'Compound Alert'!AI70 &gt;= 10, "HIGH",IF(
                            'Compound Alert'!AI70 &gt;= 7, "MED","LOW")))))</f>
        <v>LOW</v>
      </c>
      <c r="N163" s="25" t="str">
        <f ca="1">IF(
   $B$8="Overall Alert",IF(
      'Compound Alert'!V70 &gt;= 7, "HIGH",IF(
         'Compound Alert'!V70 &gt;= 5, "MED","LOW")), IF(
            $B$8="Underlying Vulnerability", IF(
               'Compound Alert'!AC70 &gt;= 10, "HIGH",IF(
                  'Compound Alert'!AC70 &gt;= 7, "MED","LOW")),IF(
                     $B$8="Emerging Threat", IF(
                        'Compound Alert'!AJ70 &gt;= 10, "HIGH",IF(
                            'Compound Alert'!AJ70 &gt;= 7, "MED","LOW")))))</f>
        <v>LOW</v>
      </c>
      <c r="O163" s="25" t="str">
        <f ca="1">IF(
   $B$8="Overall Alert",IF(
      'Compound Alert'!W70 &gt;= 7, "HIGH",IF(
         'Compound Alert'!W70 &gt;= 5, "MED","LOW")), IF(
            $B$8="Underlying Vulnerability", IF(
               'Compound Alert'!AD70 &gt;= 10, "HIGH",IF(
                  'Compound Alert'!AD70 &gt;= 7, "MED","LOW")),IF(
                     $B$8="Emerging Threat", IF(
                        'Compound Alert'!AK70 &gt;= 10, "HIGH",IF(
                            'Compound Alert'!AK70 &gt;= 7, "MED","LOW")))))</f>
        <v>LOW</v>
      </c>
      <c r="P163" s="25"/>
      <c r="Q163" s="26"/>
      <c r="R163" s="26"/>
      <c r="S163" s="21"/>
      <c r="T163" s="21"/>
      <c r="U163" s="21"/>
      <c r="V163" s="21"/>
      <c r="W163" s="21"/>
      <c r="X163" s="21"/>
      <c r="Y163" s="27"/>
      <c r="Z163" s="27"/>
      <c r="AA163" s="27"/>
      <c r="AB163" s="27"/>
      <c r="AC163" s="27"/>
      <c r="AD163" s="27"/>
      <c r="AE163" s="27"/>
      <c r="AF163" s="27"/>
      <c r="AJ163" s="21"/>
      <c r="AK163" s="21"/>
      <c r="AL163" s="21"/>
      <c r="AM163" s="21"/>
      <c r="AN163" s="21"/>
      <c r="AO163" s="21"/>
      <c r="AP163" s="21"/>
      <c r="AQ163" s="21"/>
      <c r="AR163" s="21"/>
      <c r="AS163" s="21"/>
      <c r="AT163" s="21"/>
      <c r="AU163" s="21"/>
      <c r="AV163" s="21"/>
      <c r="AW163" s="21"/>
      <c r="AX163" s="21"/>
    </row>
    <row r="164" spans="1:50" x14ac:dyDescent="0.2">
      <c r="A164" s="63">
        <v>123</v>
      </c>
      <c r="B164" s="20" t="str">
        <f>'Compound Alert'!B83</f>
        <v>Grenada</v>
      </c>
      <c r="C164" s="20" t="str">
        <f>'Compound Alert'!C83</f>
        <v>GRD</v>
      </c>
      <c r="D164" s="20" t="str">
        <f>'Compound Alert'!D83</f>
        <v>LCN           Latin America &amp; Caribbean</v>
      </c>
      <c r="E164" s="20" t="str">
        <f>'Compound Alert'!E83</f>
        <v>Blend</v>
      </c>
      <c r="F164" s="217">
        <f ca="1">'Compound Alert'!F83</f>
        <v>78</v>
      </c>
      <c r="G164" s="22">
        <f ca="1">IF($B$8="Overall Alert",'Compound Alert'!G83,IF($B$8="Underlying Vulnerability",'Compound Alert'!J83,IF($B$8="Emerging Threat",'Compound Alert'!M83)))</f>
        <v>0.5</v>
      </c>
      <c r="H164" s="23">
        <f ca="1">IF($B$8="Overall Alert",'Compound Alert'!H83,IF($B$8="Underlying Vulnerability",'Compound Alert'!K83,IF($B$8="Emerging Threat",'Compound Alert'!N83)))</f>
        <v>0.5</v>
      </c>
      <c r="I164" s="50">
        <f ca="1">ROUNDDOWN(G164,0)</f>
        <v>0</v>
      </c>
      <c r="J164" s="25" t="str">
        <f ca="1">IF(
   $B$8="Overall Alert",IF(
      'Compound Alert'!R83 &gt;= 7, "HIGH",IF(
         'Compound Alert'!R83 &gt;= 5, "MED","LOW")), IF(
            $B$8="Underlying Vulnerability", IF(
               'Compound Alert'!Y83 &gt;= 10, "HIGH",IF(
                  'Compound Alert'!Y83 &gt;= 7, "MED","LOW")),IF(
                     $B$8="Emerging Threat", IF(
                        'Compound Alert'!AF83 &gt;= 10, "HIGH",IF(
                            'Compound Alert'!AF83 &gt;= 7, "MED","LOW")))))</f>
        <v>LOW</v>
      </c>
      <c r="K164" s="25" t="e">
        <f ca="1">IF(
   $B$8="Overall Alert",IF(
      'Compound Alert'!S83 &gt;= 7, "HIGH",IF(
         'Compound Alert'!S83 &gt;= 5, "MED","LOW")), IF(
            $B$8="Underlying Vulnerability", IF(
               'Compound Alert'!Z83 &gt;= 10, "HIGH",IF(
                  'Compound Alert'!Z83 &gt;= 7, "MED","LOW")),IF(
                     $B$8="Emerging Threat", IF(
                        'Compound Alert'!AG83 &gt;= 10, "HIGH",IF(
                            'Compound Alert'!AG83 &gt;= 7, "MED","LOW")))))</f>
        <v>#N/A</v>
      </c>
      <c r="L164" s="25" t="e">
        <f ca="1">IF(
   $B$8="Overall Alert",IF(
      'Compound Alert'!T83 &gt;= 7, "HIGH",IF(
         'Compound Alert'!T83 &gt;= 5, "MED","LOW")), IF(
            $B$8="Underlying Vulnerability", IF(
               'Compound Alert'!AA83 &gt;= 10, "HIGH",IF(
                  'Compound Alert'!AA83 &gt;= 7, "MED","LOW")),IF(
                     $B$8="Emerging Threat", IF(
                        'Compound Alert'!AH83 &gt;= 10, "HIGH",IF(
                            'Compound Alert'!AH83 &gt;= 7, "MED","LOW")))))</f>
        <v>#N/A</v>
      </c>
      <c r="M164" s="25" t="str">
        <f ca="1">IF(
   $B$8="Overall Alert",IF(
      'Compound Alert'!U83 &gt;= 7, "HIGH",IF(
         'Compound Alert'!U83 &gt;= 5, "MED","LOW")), IF(
            $B$8="Underlying Vulnerability", IF(
               'Compound Alert'!AB83 &gt;= 10, "HIGH",IF(
                  'Compound Alert'!AB83 &gt;= 7, "MED","LOW")),IF(
                     $B$8="Emerging Threat", IF(
                        'Compound Alert'!AI83 &gt;= 10, "HIGH",IF(
                            'Compound Alert'!AI83 &gt;= 7, "MED","LOW")))))</f>
        <v>LOW</v>
      </c>
      <c r="N164" s="25" t="str">
        <f ca="1">IF(
   $B$8="Overall Alert",IF(
      'Compound Alert'!V83 &gt;= 7, "HIGH",IF(
         'Compound Alert'!V83 &gt;= 5, "MED","LOW")), IF(
            $B$8="Underlying Vulnerability", IF(
               'Compound Alert'!AC83 &gt;= 10, "HIGH",IF(
                  'Compound Alert'!AC83 &gt;= 7, "MED","LOW")),IF(
                     $B$8="Emerging Threat", IF(
                        'Compound Alert'!AJ83 &gt;= 10, "HIGH",IF(
                            'Compound Alert'!AJ83 &gt;= 7, "MED","LOW")))))</f>
        <v>MED</v>
      </c>
      <c r="O164" s="25" t="str">
        <f ca="1">IF(
   $B$8="Overall Alert",IF(
      'Compound Alert'!W83 &gt;= 7, "HIGH",IF(
         'Compound Alert'!W83 &gt;= 5, "MED","LOW")), IF(
            $B$8="Underlying Vulnerability", IF(
               'Compound Alert'!AD83 &gt;= 10, "HIGH",IF(
                  'Compound Alert'!AD83 &gt;= 7, "MED","LOW")),IF(
                     $B$8="Emerging Threat", IF(
                        'Compound Alert'!AK83 &gt;= 10, "HIGH",IF(
                            'Compound Alert'!AK83 &gt;= 7, "MED","LOW")))))</f>
        <v>LOW</v>
      </c>
      <c r="P164" s="25"/>
      <c r="Q164" s="26"/>
      <c r="R164" s="26"/>
      <c r="S164" s="21"/>
      <c r="T164" s="21"/>
      <c r="U164" s="21"/>
      <c r="V164" s="21"/>
      <c r="W164" s="21"/>
      <c r="X164" s="21"/>
      <c r="Y164" s="27"/>
      <c r="Z164" s="27"/>
      <c r="AA164" s="27"/>
      <c r="AB164" s="27"/>
      <c r="AC164" s="27"/>
      <c r="AD164" s="27"/>
      <c r="AE164" s="27"/>
      <c r="AF164" s="27"/>
      <c r="AJ164" s="21"/>
      <c r="AK164" s="21"/>
      <c r="AL164" s="21"/>
      <c r="AM164" s="21"/>
      <c r="AN164" s="21"/>
      <c r="AO164" s="21"/>
      <c r="AP164" s="21"/>
      <c r="AQ164" s="21"/>
      <c r="AR164" s="21"/>
      <c r="AS164" s="21"/>
      <c r="AT164" s="21"/>
      <c r="AU164" s="21"/>
      <c r="AV164" s="21"/>
      <c r="AW164" s="21"/>
      <c r="AX164" s="21"/>
    </row>
    <row r="165" spans="1:50" x14ac:dyDescent="0.2">
      <c r="A165" s="63">
        <v>124</v>
      </c>
      <c r="B165" s="20" t="str">
        <f>'Compound Alert'!B110</f>
        <v>St. Kitts and Nevis</v>
      </c>
      <c r="C165" s="20" t="str">
        <f>'Compound Alert'!C110</f>
        <v>KNA</v>
      </c>
      <c r="D165" s="20" t="str">
        <f>'Compound Alert'!D110</f>
        <v>LCN           Latin America &amp; Caribbean</v>
      </c>
      <c r="E165" s="20" t="str">
        <f>'Compound Alert'!E110</f>
        <v>IBRD</v>
      </c>
      <c r="F165" s="217">
        <f ca="1">'Compound Alert'!F110</f>
        <v>105</v>
      </c>
      <c r="G165" s="22">
        <f ca="1">IF($B$8="Overall Alert",'Compound Alert'!G110,IF($B$8="Underlying Vulnerability",'Compound Alert'!J110,IF($B$8="Emerging Threat",'Compound Alert'!M110)))</f>
        <v>0.5</v>
      </c>
      <c r="H165" s="23">
        <f ca="1">IF($B$8="Overall Alert",'Compound Alert'!H110,IF($B$8="Underlying Vulnerability",'Compound Alert'!K110,IF($B$8="Emerging Threat",'Compound Alert'!N110)))</f>
        <v>0.5</v>
      </c>
      <c r="I165" s="50">
        <f ca="1">ROUNDDOWN(G165,0)</f>
        <v>0</v>
      </c>
      <c r="J165" s="25" t="str">
        <f ca="1">IF(
   $B$8="Overall Alert",IF(
      'Compound Alert'!R110 &gt;= 7, "HIGH",IF(
         'Compound Alert'!R110 &gt;= 5, "MED","LOW")), IF(
            $B$8="Underlying Vulnerability", IF(
               'Compound Alert'!Y110 &gt;= 10, "HIGH",IF(
                  'Compound Alert'!Y110 &gt;= 7, "MED","LOW")),IF(
                     $B$8="Emerging Threat", IF(
                        'Compound Alert'!AF110 &gt;= 10, "HIGH",IF(
                            'Compound Alert'!AF110 &gt;= 7, "MED","LOW")))))</f>
        <v>LOW</v>
      </c>
      <c r="K165" s="25" t="str">
        <f ca="1">IF(
   $B$8="Overall Alert",IF(
      'Compound Alert'!S110 &gt;= 7, "HIGH",IF(
         'Compound Alert'!S110 &gt;= 5, "MED","LOW")), IF(
            $B$8="Underlying Vulnerability", IF(
               'Compound Alert'!Z110 &gt;= 10, "HIGH",IF(
                  'Compound Alert'!Z110 &gt;= 7, "MED","LOW")),IF(
                     $B$8="Emerging Threat", IF(
                        'Compound Alert'!AG110 &gt;= 10, "HIGH",IF(
                            'Compound Alert'!AG110 &gt;= 7, "MED","LOW")))))</f>
        <v>LOW</v>
      </c>
      <c r="L165" s="25" t="e">
        <f ca="1">IF(
   $B$8="Overall Alert",IF(
      'Compound Alert'!T110 &gt;= 7, "HIGH",IF(
         'Compound Alert'!T110 &gt;= 5, "MED","LOW")), IF(
            $B$8="Underlying Vulnerability", IF(
               'Compound Alert'!AA110 &gt;= 10, "HIGH",IF(
                  'Compound Alert'!AA110 &gt;= 7, "MED","LOW")),IF(
                     $B$8="Emerging Threat", IF(
                        'Compound Alert'!AH110 &gt;= 10, "HIGH",IF(
                            'Compound Alert'!AH110 &gt;= 7, "MED","LOW")))))</f>
        <v>#N/A</v>
      </c>
      <c r="M165" s="25" t="str">
        <f ca="1">IF(
   $B$8="Overall Alert",IF(
      'Compound Alert'!U110 &gt;= 7, "HIGH",IF(
         'Compound Alert'!U110 &gt;= 5, "MED","LOW")), IF(
            $B$8="Underlying Vulnerability", IF(
               'Compound Alert'!AB110 &gt;= 10, "HIGH",IF(
                  'Compound Alert'!AB110 &gt;= 7, "MED","LOW")),IF(
                     $B$8="Emerging Threat", IF(
                        'Compound Alert'!AI110 &gt;= 10, "HIGH",IF(
                            'Compound Alert'!AI110 &gt;= 7, "MED","LOW")))))</f>
        <v>LOW</v>
      </c>
      <c r="N165" s="25" t="str">
        <f ca="1">IF(
   $B$8="Overall Alert",IF(
      'Compound Alert'!V110 &gt;= 7, "HIGH",IF(
         'Compound Alert'!V110 &gt;= 5, "MED","LOW")), IF(
            $B$8="Underlying Vulnerability", IF(
               'Compound Alert'!AC110 &gt;= 10, "HIGH",IF(
                  'Compound Alert'!AC110 &gt;= 7, "MED","LOW")),IF(
                     $B$8="Emerging Threat", IF(
                        'Compound Alert'!AJ110 &gt;= 10, "HIGH",IF(
                            'Compound Alert'!AJ110 &gt;= 7, "MED","LOW")))))</f>
        <v>MED</v>
      </c>
      <c r="O165" s="25" t="str">
        <f ca="1">IF(
   $B$8="Overall Alert",IF(
      'Compound Alert'!W110 &gt;= 7, "HIGH",IF(
         'Compound Alert'!W110 &gt;= 5, "MED","LOW")), IF(
            $B$8="Underlying Vulnerability", IF(
               'Compound Alert'!AD110 &gt;= 10, "HIGH",IF(
                  'Compound Alert'!AD110 &gt;= 7, "MED","LOW")),IF(
                     $B$8="Emerging Threat", IF(
                        'Compound Alert'!AK110 &gt;= 10, "HIGH",IF(
                            'Compound Alert'!AK110 &gt;= 7, "MED","LOW")))))</f>
        <v>LOW</v>
      </c>
      <c r="P165" s="25"/>
      <c r="Q165" s="26"/>
      <c r="R165" s="26"/>
      <c r="S165" s="21"/>
      <c r="T165" s="21"/>
      <c r="U165" s="21"/>
      <c r="V165" s="21"/>
      <c r="W165" s="21"/>
      <c r="X165" s="21"/>
      <c r="Y165" s="27"/>
      <c r="Z165" s="27"/>
      <c r="AA165" s="27"/>
      <c r="AB165" s="27"/>
      <c r="AC165" s="27"/>
      <c r="AD165" s="27"/>
      <c r="AE165" s="27"/>
      <c r="AF165" s="27"/>
      <c r="AJ165" s="21"/>
      <c r="AK165" s="21"/>
      <c r="AL165" s="21"/>
      <c r="AM165" s="21"/>
      <c r="AN165" s="21"/>
      <c r="AO165" s="21"/>
      <c r="AP165" s="21"/>
      <c r="AQ165" s="21"/>
      <c r="AR165" s="21"/>
      <c r="AS165" s="21"/>
      <c r="AT165" s="21"/>
      <c r="AU165" s="21"/>
      <c r="AV165" s="21"/>
      <c r="AW165" s="21"/>
      <c r="AX165" s="21"/>
    </row>
    <row r="166" spans="1:50" x14ac:dyDescent="0.2">
      <c r="A166" s="63">
        <v>125</v>
      </c>
      <c r="B166" s="20" t="str">
        <f>'Compound Alert'!B117</f>
        <v>St. Lucia</v>
      </c>
      <c r="C166" s="20" t="str">
        <f>'Compound Alert'!C117</f>
        <v>LCA</v>
      </c>
      <c r="D166" s="20" t="str">
        <f>'Compound Alert'!D117</f>
        <v>LCN           Latin America &amp; Caribbean</v>
      </c>
      <c r="E166" s="20" t="str">
        <f>'Compound Alert'!E117</f>
        <v>Blend</v>
      </c>
      <c r="F166" s="217">
        <f ca="1">'Compound Alert'!F117</f>
        <v>112</v>
      </c>
      <c r="G166" s="22">
        <f ca="1">IF($B$8="Overall Alert",'Compound Alert'!G117,IF($B$8="Underlying Vulnerability",'Compound Alert'!J117,IF($B$8="Emerging Threat",'Compound Alert'!M117)))</f>
        <v>0.5</v>
      </c>
      <c r="H166" s="23">
        <f ca="1">IF($B$8="Overall Alert",'Compound Alert'!H117,IF($B$8="Underlying Vulnerability",'Compound Alert'!K117,IF($B$8="Emerging Threat",'Compound Alert'!N117)))</f>
        <v>0.5</v>
      </c>
      <c r="I166" s="50">
        <f ca="1">ROUNDDOWN(G166,0)</f>
        <v>0</v>
      </c>
      <c r="J166" s="25" t="str">
        <f ca="1">IF(
   $B$8="Overall Alert",IF(
      'Compound Alert'!R117 &gt;= 7, "HIGH",IF(
         'Compound Alert'!R117 &gt;= 5, "MED","LOW")), IF(
            $B$8="Underlying Vulnerability", IF(
               'Compound Alert'!Y117 &gt;= 10, "HIGH",IF(
                  'Compound Alert'!Y117 &gt;= 7, "MED","LOW")),IF(
                     $B$8="Emerging Threat", IF(
                        'Compound Alert'!AF117 &gt;= 10, "HIGH",IF(
                            'Compound Alert'!AF117 &gt;= 7, "MED","LOW")))))</f>
        <v>LOW</v>
      </c>
      <c r="K166" s="25" t="e">
        <f ca="1">IF(
   $B$8="Overall Alert",IF(
      'Compound Alert'!S117 &gt;= 7, "HIGH",IF(
         'Compound Alert'!S117 &gt;= 5, "MED","LOW")), IF(
            $B$8="Underlying Vulnerability", IF(
               'Compound Alert'!Z117 &gt;= 10, "HIGH",IF(
                  'Compound Alert'!Z117 &gt;= 7, "MED","LOW")),IF(
                     $B$8="Emerging Threat", IF(
                        'Compound Alert'!AG117 &gt;= 10, "HIGH",IF(
                            'Compound Alert'!AG117 &gt;= 7, "MED","LOW")))))</f>
        <v>#N/A</v>
      </c>
      <c r="L166" s="25" t="e">
        <f ca="1">IF(
   $B$8="Overall Alert",IF(
      'Compound Alert'!T117 &gt;= 7, "HIGH",IF(
         'Compound Alert'!T117 &gt;= 5, "MED","LOW")), IF(
            $B$8="Underlying Vulnerability", IF(
               'Compound Alert'!AA117 &gt;= 10, "HIGH",IF(
                  'Compound Alert'!AA117 &gt;= 7, "MED","LOW")),IF(
                     $B$8="Emerging Threat", IF(
                        'Compound Alert'!AH117 &gt;= 10, "HIGH",IF(
                            'Compound Alert'!AH117 &gt;= 7, "MED","LOW")))))</f>
        <v>#N/A</v>
      </c>
      <c r="M166" s="25" t="str">
        <f ca="1">IF(
   $B$8="Overall Alert",IF(
      'Compound Alert'!U117 &gt;= 7, "HIGH",IF(
         'Compound Alert'!U117 &gt;= 5, "MED","LOW")), IF(
            $B$8="Underlying Vulnerability", IF(
               'Compound Alert'!AB117 &gt;= 10, "HIGH",IF(
                  'Compound Alert'!AB117 &gt;= 7, "MED","LOW")),IF(
                     $B$8="Emerging Threat", IF(
                        'Compound Alert'!AI117 &gt;= 10, "HIGH",IF(
                            'Compound Alert'!AI117 &gt;= 7, "MED","LOW")))))</f>
        <v>LOW</v>
      </c>
      <c r="N166" s="25" t="str">
        <f ca="1">IF(
   $B$8="Overall Alert",IF(
      'Compound Alert'!V117 &gt;= 7, "HIGH",IF(
         'Compound Alert'!V117 &gt;= 5, "MED","LOW")), IF(
            $B$8="Underlying Vulnerability", IF(
               'Compound Alert'!AC117 &gt;= 10, "HIGH",IF(
                  'Compound Alert'!AC117 &gt;= 7, "MED","LOW")),IF(
                     $B$8="Emerging Threat", IF(
                        'Compound Alert'!AJ117 &gt;= 10, "HIGH",IF(
                            'Compound Alert'!AJ117 &gt;= 7, "MED","LOW")))))</f>
        <v>MED</v>
      </c>
      <c r="O166" s="25" t="str">
        <f ca="1">IF(
   $B$8="Overall Alert",IF(
      'Compound Alert'!W117 &gt;= 7, "HIGH",IF(
         'Compound Alert'!W117 &gt;= 5, "MED","LOW")), IF(
            $B$8="Underlying Vulnerability", IF(
               'Compound Alert'!AD117 &gt;= 10, "HIGH",IF(
                  'Compound Alert'!AD117 &gt;= 7, "MED","LOW")),IF(
                     $B$8="Emerging Threat", IF(
                        'Compound Alert'!AK117 &gt;= 10, "HIGH",IF(
                            'Compound Alert'!AK117 &gt;= 7, "MED","LOW")))))</f>
        <v>LOW</v>
      </c>
      <c r="P166" s="25"/>
      <c r="Q166" s="26"/>
      <c r="R166" s="26"/>
      <c r="S166" s="21"/>
      <c r="T166" s="21"/>
      <c r="U166" s="21"/>
      <c r="V166" s="21"/>
      <c r="W166" s="21"/>
      <c r="X166" s="21"/>
      <c r="Y166" s="27"/>
      <c r="Z166" s="27"/>
      <c r="AA166" s="27"/>
      <c r="AB166" s="27"/>
      <c r="AC166" s="27"/>
      <c r="AD166" s="27"/>
      <c r="AE166" s="27"/>
      <c r="AF166" s="27"/>
      <c r="AJ166" s="21"/>
      <c r="AK166" s="21"/>
      <c r="AL166" s="21"/>
      <c r="AM166" s="21"/>
      <c r="AN166" s="21"/>
      <c r="AO166" s="21"/>
      <c r="AP166" s="21"/>
      <c r="AQ166" s="21"/>
      <c r="AR166" s="21"/>
      <c r="AS166" s="21"/>
      <c r="AT166" s="21"/>
      <c r="AU166" s="21"/>
      <c r="AV166" s="21"/>
      <c r="AW166" s="21"/>
      <c r="AX166" s="21"/>
    </row>
    <row r="167" spans="1:50" x14ac:dyDescent="0.2">
      <c r="A167" s="63">
        <v>126</v>
      </c>
      <c r="B167" s="20" t="str">
        <f>'Compound Alert'!B212</f>
        <v>St. Vincent and the Grenadines</v>
      </c>
      <c r="C167" s="20" t="str">
        <f>'Compound Alert'!C212</f>
        <v>VCT</v>
      </c>
      <c r="D167" s="20" t="str">
        <f>'Compound Alert'!D212</f>
        <v>LCN           Latin America &amp; Caribbean</v>
      </c>
      <c r="E167" s="20" t="str">
        <f>'Compound Alert'!E212</f>
        <v>Blend</v>
      </c>
      <c r="F167" s="217">
        <f>'Compound Alert'!F212</f>
        <v>0</v>
      </c>
      <c r="G167" s="22">
        <f ca="1">IF($B$8="Overall Alert",'Compound Alert'!G212,IF($B$8="Underlying Vulnerability",'Compound Alert'!J212,IF($B$8="Emerging Threat",'Compound Alert'!M212)))</f>
        <v>0.5</v>
      </c>
      <c r="H167" s="23">
        <f ca="1">IF($B$8="Overall Alert",'Compound Alert'!H212,IF($B$8="Underlying Vulnerability",'Compound Alert'!K212,IF($B$8="Emerging Threat",'Compound Alert'!N212)))</f>
        <v>0.5</v>
      </c>
      <c r="I167" s="50">
        <f ca="1">ROUNDDOWN(G167,0)</f>
        <v>0</v>
      </c>
      <c r="J167" s="25" t="str">
        <f ca="1">IF(
   $B$8="Overall Alert",IF(
      'Compound Alert'!R212 &gt;= 7, "HIGH",IF(
         'Compound Alert'!R212 &gt;= 5, "MED","LOW")), IF(
            $B$8="Underlying Vulnerability", IF(
               'Compound Alert'!Y212 &gt;= 10, "HIGH",IF(
                  'Compound Alert'!Y212 &gt;= 7, "MED","LOW")),IF(
                     $B$8="Emerging Threat", IF(
                        'Compound Alert'!AF212 &gt;= 10, "HIGH",IF(
                            'Compound Alert'!AF212 &gt;= 7, "MED","LOW")))))</f>
        <v>LOW</v>
      </c>
      <c r="K167" s="25" t="str">
        <f ca="1">IF(
   $B$8="Overall Alert",IF(
      'Compound Alert'!S212 &gt;= 7, "HIGH",IF(
         'Compound Alert'!S212 &gt;= 5, "MED","LOW")), IF(
            $B$8="Underlying Vulnerability", IF(
               'Compound Alert'!Z212 &gt;= 10, "HIGH",IF(
                  'Compound Alert'!Z212 &gt;= 7, "MED","LOW")),IF(
                     $B$8="Emerging Threat", IF(
                        'Compound Alert'!AG212 &gt;= 10, "HIGH",IF(
                            'Compound Alert'!AG212 &gt;= 7, "MED","LOW")))))</f>
        <v>LOW</v>
      </c>
      <c r="L167" s="25" t="e">
        <f ca="1">IF(
   $B$8="Overall Alert",IF(
      'Compound Alert'!T212 &gt;= 7, "HIGH",IF(
         'Compound Alert'!T212 &gt;= 5, "MED","LOW")), IF(
            $B$8="Underlying Vulnerability", IF(
               'Compound Alert'!AA212 &gt;= 10, "HIGH",IF(
                  'Compound Alert'!AA212 &gt;= 7, "MED","LOW")),IF(
                     $B$8="Emerging Threat", IF(
                        'Compound Alert'!AH212 &gt;= 10, "HIGH",IF(
                            'Compound Alert'!AH212 &gt;= 7, "MED","LOW")))))</f>
        <v>#N/A</v>
      </c>
      <c r="M167" s="25" t="str">
        <f ca="1">IF(
   $B$8="Overall Alert",IF(
      'Compound Alert'!U212 &gt;= 7, "HIGH",IF(
         'Compound Alert'!U212 &gt;= 5, "MED","LOW")), IF(
            $B$8="Underlying Vulnerability", IF(
               'Compound Alert'!AB212 &gt;= 10, "HIGH",IF(
                  'Compound Alert'!AB212 &gt;= 7, "MED","LOW")),IF(
                     $B$8="Emerging Threat", IF(
                        'Compound Alert'!AI212 &gt;= 10, "HIGH",IF(
                            'Compound Alert'!AI212 &gt;= 7, "MED","LOW")))))</f>
        <v>LOW</v>
      </c>
      <c r="N167" s="25" t="str">
        <f ca="1">IF(
   $B$8="Overall Alert",IF(
      'Compound Alert'!V212 &gt;= 7, "HIGH",IF(
         'Compound Alert'!V212 &gt;= 5, "MED","LOW")), IF(
            $B$8="Underlying Vulnerability", IF(
               'Compound Alert'!AC212 &gt;= 10, "HIGH",IF(
                  'Compound Alert'!AC212 &gt;= 7, "MED","LOW")),IF(
                     $B$8="Emerging Threat", IF(
                        'Compound Alert'!AJ212 &gt;= 10, "HIGH",IF(
                            'Compound Alert'!AJ212 &gt;= 7, "MED","LOW")))))</f>
        <v>MED</v>
      </c>
      <c r="O167" s="25" t="str">
        <f ca="1">IF(
   $B$8="Overall Alert",IF(
      'Compound Alert'!W212 &gt;= 7, "HIGH",IF(
         'Compound Alert'!W212 &gt;= 5, "MED","LOW")), IF(
            $B$8="Underlying Vulnerability", IF(
               'Compound Alert'!AD212 &gt;= 10, "HIGH",IF(
                  'Compound Alert'!AD212 &gt;= 7, "MED","LOW")),IF(
                     $B$8="Emerging Threat", IF(
                        'Compound Alert'!AK212 &gt;= 10, "HIGH",IF(
                            'Compound Alert'!AK212 &gt;= 7, "MED","LOW")))))</f>
        <v>LOW</v>
      </c>
      <c r="P167" s="25"/>
      <c r="Q167" s="26"/>
      <c r="R167" s="26"/>
      <c r="S167" s="21"/>
      <c r="T167" s="21"/>
      <c r="U167" s="21"/>
      <c r="V167" s="21"/>
      <c r="W167" s="21"/>
      <c r="X167" s="21"/>
      <c r="Y167" s="27"/>
      <c r="Z167" s="27"/>
      <c r="AA167" s="27"/>
      <c r="AB167" s="27"/>
      <c r="AC167" s="27"/>
      <c r="AD167" s="27"/>
      <c r="AE167" s="27"/>
      <c r="AF167" s="27"/>
      <c r="AJ167" s="21"/>
      <c r="AK167" s="21"/>
      <c r="AL167" s="21"/>
      <c r="AM167" s="21"/>
      <c r="AN167" s="21"/>
      <c r="AO167" s="21"/>
      <c r="AP167" s="21"/>
      <c r="AQ167" s="21"/>
      <c r="AR167" s="21"/>
      <c r="AS167" s="21"/>
      <c r="AT167" s="21"/>
      <c r="AU167" s="21"/>
      <c r="AV167" s="21"/>
      <c r="AW167" s="21"/>
      <c r="AX167" s="21"/>
    </row>
    <row r="168" spans="1:50" x14ac:dyDescent="0.2">
      <c r="A168" s="63">
        <v>127</v>
      </c>
      <c r="B168" s="20" t="str">
        <f>'Compound Alert'!B34</f>
        <v>Brunei Darussalam</v>
      </c>
      <c r="C168" s="20" t="str">
        <f>'Compound Alert'!C34</f>
        <v>BRN</v>
      </c>
      <c r="D168" s="20" t="str">
        <f>'Compound Alert'!D34</f>
        <v>EAS           East Asia &amp; Pacific</v>
      </c>
      <c r="E168" s="20" t="str">
        <f>'Compound Alert'!E34</f>
        <v>NA</v>
      </c>
      <c r="F168" s="217">
        <f ca="1">'Compound Alert'!F34</f>
        <v>29</v>
      </c>
      <c r="G168" s="22">
        <f ca="1">IF($B$8="Overall Alert",'Compound Alert'!G34,IF($B$8="Underlying Vulnerability",'Compound Alert'!J34,IF($B$8="Emerging Threat",'Compound Alert'!M34)))</f>
        <v>0.5</v>
      </c>
      <c r="H168" s="23">
        <f ca="1">IF($B$8="Overall Alert",'Compound Alert'!H34,IF($B$8="Underlying Vulnerability",'Compound Alert'!K34,IF($B$8="Emerging Threat",'Compound Alert'!N34)))</f>
        <v>0.5</v>
      </c>
      <c r="I168" s="50">
        <f ca="1">ROUNDDOWN(G168,0)</f>
        <v>0</v>
      </c>
      <c r="J168" s="25" t="str">
        <f ca="1">IF(
   $B$8="Overall Alert",IF(
      'Compound Alert'!R34 &gt;= 7, "HIGH",IF(
         'Compound Alert'!R34 &gt;= 5, "MED","LOW")), IF(
            $B$8="Underlying Vulnerability", IF(
               'Compound Alert'!Y34 &gt;= 10, "HIGH",IF(
                  'Compound Alert'!Y34 &gt;= 7, "MED","LOW")),IF(
                     $B$8="Emerging Threat", IF(
                        'Compound Alert'!AF34 &gt;= 10, "HIGH",IF(
                            'Compound Alert'!AF34 &gt;= 7, "MED","LOW")))))</f>
        <v>LOW</v>
      </c>
      <c r="K168" s="25" t="str">
        <f ca="1">IF(
   $B$8="Overall Alert",IF(
      'Compound Alert'!S34 &gt;= 7, "HIGH",IF(
         'Compound Alert'!S34 &gt;= 5, "MED","LOW")), IF(
            $B$8="Underlying Vulnerability", IF(
               'Compound Alert'!Z34 &gt;= 10, "HIGH",IF(
                  'Compound Alert'!Z34 &gt;= 7, "MED","LOW")),IF(
                     $B$8="Emerging Threat", IF(
                        'Compound Alert'!AG34 &gt;= 10, "HIGH",IF(
                            'Compound Alert'!AG34 &gt;= 7, "MED","LOW")))))</f>
        <v>LOW</v>
      </c>
      <c r="L168" s="25" t="str">
        <f ca="1">IF(
   $B$8="Overall Alert",IF(
      'Compound Alert'!T34 &gt;= 7, "HIGH",IF(
         'Compound Alert'!T34 &gt;= 5, "MED","LOW")), IF(
            $B$8="Underlying Vulnerability", IF(
               'Compound Alert'!AA34 &gt;= 10, "HIGH",IF(
                  'Compound Alert'!AA34 &gt;= 7, "MED","LOW")),IF(
                     $B$8="Emerging Threat", IF(
                        'Compound Alert'!AH34 &gt;= 10, "HIGH",IF(
                            'Compound Alert'!AH34 &gt;= 7, "MED","LOW")))))</f>
        <v>LOW</v>
      </c>
      <c r="M168" s="25" t="str">
        <f ca="1">IF(
   $B$8="Overall Alert",IF(
      'Compound Alert'!U34 &gt;= 7, "HIGH",IF(
         'Compound Alert'!U34 &gt;= 5, "MED","LOW")), IF(
            $B$8="Underlying Vulnerability", IF(
               'Compound Alert'!AB34 &gt;= 10, "HIGH",IF(
                  'Compound Alert'!AB34 &gt;= 7, "MED","LOW")),IF(
                     $B$8="Emerging Threat", IF(
                        'Compound Alert'!AI34 &gt;= 10, "HIGH",IF(
                            'Compound Alert'!AI34 &gt;= 7, "MED","LOW")))))</f>
        <v>LOW</v>
      </c>
      <c r="N168" s="25" t="str">
        <f ca="1">IF(
   $B$8="Overall Alert",IF(
      'Compound Alert'!V34 &gt;= 7, "HIGH",IF(
         'Compound Alert'!V34 &gt;= 5, "MED","LOW")), IF(
            $B$8="Underlying Vulnerability", IF(
               'Compound Alert'!AC34 &gt;= 10, "HIGH",IF(
                  'Compound Alert'!AC34 &gt;= 7, "MED","LOW")),IF(
                     $B$8="Emerging Threat", IF(
                        'Compound Alert'!AJ34 &gt;= 10, "HIGH",IF(
                            'Compound Alert'!AJ34 &gt;= 7, "MED","LOW")))))</f>
        <v>MED</v>
      </c>
      <c r="O168" s="25" t="str">
        <f ca="1">IF(
   $B$8="Overall Alert",IF(
      'Compound Alert'!W34 &gt;= 7, "HIGH",IF(
         'Compound Alert'!W34 &gt;= 5, "MED","LOW")), IF(
            $B$8="Underlying Vulnerability", IF(
               'Compound Alert'!AD34 &gt;= 10, "HIGH",IF(
                  'Compound Alert'!AD34 &gt;= 7, "MED","LOW")),IF(
                     $B$8="Emerging Threat", IF(
                        'Compound Alert'!AK34 &gt;= 10, "HIGH",IF(
                            'Compound Alert'!AK34 &gt;= 7, "MED","LOW")))))</f>
        <v>LOW</v>
      </c>
      <c r="P168" s="25"/>
      <c r="Q168" s="26"/>
      <c r="R168" s="26"/>
      <c r="S168" s="21"/>
      <c r="T168" s="21"/>
      <c r="U168" s="21"/>
      <c r="V168" s="21"/>
      <c r="W168" s="21"/>
      <c r="X168" s="21"/>
      <c r="Y168" s="27"/>
      <c r="Z168" s="27"/>
      <c r="AA168" s="27"/>
      <c r="AB168" s="27"/>
      <c r="AC168" s="27"/>
      <c r="AD168" s="27"/>
      <c r="AE168" s="27"/>
      <c r="AF168" s="27"/>
      <c r="AJ168" s="21"/>
      <c r="AK168" s="21"/>
      <c r="AL168" s="21"/>
      <c r="AM168" s="21"/>
      <c r="AN168" s="21"/>
      <c r="AO168" s="21"/>
      <c r="AP168" s="21"/>
      <c r="AQ168" s="21"/>
      <c r="AR168" s="21"/>
      <c r="AS168" s="21"/>
      <c r="AT168" s="21"/>
      <c r="AU168" s="21"/>
      <c r="AV168" s="21"/>
      <c r="AW168" s="21"/>
      <c r="AX168" s="21"/>
    </row>
    <row r="169" spans="1:50" x14ac:dyDescent="0.2">
      <c r="A169" s="63">
        <v>128</v>
      </c>
      <c r="B169" s="20" t="str">
        <f>'Compound Alert'!B25</f>
        <v>Bahrain</v>
      </c>
      <c r="C169" s="20" t="str">
        <f>'Compound Alert'!C25</f>
        <v>BHR</v>
      </c>
      <c r="D169" s="20" t="str">
        <f>'Compound Alert'!D25</f>
        <v>MEA           Middle East &amp; North Africa</v>
      </c>
      <c r="E169" s="20" t="str">
        <f>'Compound Alert'!E25</f>
        <v>NA</v>
      </c>
      <c r="F169" s="217">
        <f ca="1">'Compound Alert'!F25</f>
        <v>20</v>
      </c>
      <c r="G169" s="22">
        <f ca="1">IF($B$8="Overall Alert",'Compound Alert'!G25,IF($B$8="Underlying Vulnerability",'Compound Alert'!J25,IF($B$8="Emerging Threat",'Compound Alert'!M25)))</f>
        <v>0.5</v>
      </c>
      <c r="H169" s="23">
        <f ca="1">IF($B$8="Overall Alert",'Compound Alert'!H25,IF($B$8="Underlying Vulnerability",'Compound Alert'!K25,IF($B$8="Emerging Threat",'Compound Alert'!N25)))</f>
        <v>0.5</v>
      </c>
      <c r="I169" s="50">
        <f ca="1">ROUNDDOWN(G169,0)</f>
        <v>0</v>
      </c>
      <c r="J169" s="25" t="str">
        <f ca="1">IF(
   $B$8="Overall Alert",IF(
      'Compound Alert'!R25 &gt;= 7, "HIGH",IF(
         'Compound Alert'!R25 &gt;= 5, "MED","LOW")), IF(
            $B$8="Underlying Vulnerability", IF(
               'Compound Alert'!Y25 &gt;= 10, "HIGH",IF(
                  'Compound Alert'!Y25 &gt;= 7, "MED","LOW")),IF(
                     $B$8="Emerging Threat", IF(
                        'Compound Alert'!AF25 &gt;= 10, "HIGH",IF(
                            'Compound Alert'!AF25 &gt;= 7, "MED","LOW")))))</f>
        <v>LOW</v>
      </c>
      <c r="K169" s="25" t="str">
        <f ca="1">IF(
   $B$8="Overall Alert",IF(
      'Compound Alert'!S25 &gt;= 7, "HIGH",IF(
         'Compound Alert'!S25 &gt;= 5, "MED","LOW")), IF(
            $B$8="Underlying Vulnerability", IF(
               'Compound Alert'!Z25 &gt;= 10, "HIGH",IF(
                  'Compound Alert'!Z25 &gt;= 7, "MED","LOW")),IF(
                     $B$8="Emerging Threat", IF(
                        'Compound Alert'!AG25 &gt;= 10, "HIGH",IF(
                            'Compound Alert'!AG25 &gt;= 7, "MED","LOW")))))</f>
        <v>LOW</v>
      </c>
      <c r="L169" s="25" t="str">
        <f ca="1">IF(
   $B$8="Overall Alert",IF(
      'Compound Alert'!T25 &gt;= 7, "HIGH",IF(
         'Compound Alert'!T25 &gt;= 5, "MED","LOW")), IF(
            $B$8="Underlying Vulnerability", IF(
               'Compound Alert'!AA25 &gt;= 10, "HIGH",IF(
                  'Compound Alert'!AA25 &gt;= 7, "MED","LOW")),IF(
                     $B$8="Emerging Threat", IF(
                        'Compound Alert'!AH25 &gt;= 10, "HIGH",IF(
                            'Compound Alert'!AH25 &gt;= 7, "MED","LOW")))))</f>
        <v>MED</v>
      </c>
      <c r="M169" s="25" t="str">
        <f ca="1">IF(
   $B$8="Overall Alert",IF(
      'Compound Alert'!U25 &gt;= 7, "HIGH",IF(
         'Compound Alert'!U25 &gt;= 5, "MED","LOW")), IF(
            $B$8="Underlying Vulnerability", IF(
               'Compound Alert'!AB25 &gt;= 10, "HIGH",IF(
                  'Compound Alert'!AB25 &gt;= 7, "MED","LOW")),IF(
                     $B$8="Emerging Threat", IF(
                        'Compound Alert'!AI25 &gt;= 10, "HIGH",IF(
                            'Compound Alert'!AI25 &gt;= 7, "MED","LOW")))))</f>
        <v>LOW</v>
      </c>
      <c r="N169" s="25" t="str">
        <f ca="1">IF(
   $B$8="Overall Alert",IF(
      'Compound Alert'!V25 &gt;= 7, "HIGH",IF(
         'Compound Alert'!V25 &gt;= 5, "MED","LOW")), IF(
            $B$8="Underlying Vulnerability", IF(
               'Compound Alert'!AC25 &gt;= 10, "HIGH",IF(
                  'Compound Alert'!AC25 &gt;= 7, "MED","LOW")),IF(
                     $B$8="Emerging Threat", IF(
                        'Compound Alert'!AJ25 &gt;= 10, "HIGH",IF(
                            'Compound Alert'!AJ25 &gt;= 7, "MED","LOW")))))</f>
        <v>LOW</v>
      </c>
      <c r="O169" s="25" t="str">
        <f ca="1">IF(
   $B$8="Overall Alert",IF(
      'Compound Alert'!W25 &gt;= 7, "HIGH",IF(
         'Compound Alert'!W25 &gt;= 5, "MED","LOW")), IF(
            $B$8="Underlying Vulnerability", IF(
               'Compound Alert'!AD25 &gt;= 10, "HIGH",IF(
                  'Compound Alert'!AD25 &gt;= 7, "MED","LOW")),IF(
                     $B$8="Emerging Threat", IF(
                        'Compound Alert'!AK25 &gt;= 10, "HIGH",IF(
                            'Compound Alert'!AK25 &gt;= 7, "MED","LOW")))))</f>
        <v>LOW</v>
      </c>
      <c r="P169" s="25"/>
      <c r="Q169" s="26"/>
      <c r="R169" s="26"/>
      <c r="S169" s="21"/>
      <c r="T169" s="21"/>
      <c r="U169" s="21"/>
      <c r="V169" s="21"/>
      <c r="W169" s="21"/>
      <c r="X169" s="21"/>
      <c r="Y169" s="27"/>
      <c r="Z169" s="27"/>
      <c r="AA169" s="27"/>
      <c r="AB169" s="27"/>
      <c r="AC169" s="27"/>
      <c r="AD169" s="27"/>
      <c r="AE169" s="27"/>
      <c r="AF169" s="27"/>
      <c r="AJ169" s="21"/>
      <c r="AK169" s="21"/>
      <c r="AL169" s="21"/>
      <c r="AM169" s="21"/>
      <c r="AN169" s="21"/>
      <c r="AO169" s="21"/>
      <c r="AP169" s="21"/>
      <c r="AQ169" s="21"/>
      <c r="AR169" s="21"/>
      <c r="AS169" s="21"/>
      <c r="AT169" s="21"/>
      <c r="AU169" s="21"/>
      <c r="AV169" s="21"/>
      <c r="AW169" s="21"/>
      <c r="AX169" s="21"/>
    </row>
    <row r="170" spans="1:50" x14ac:dyDescent="0.2">
      <c r="A170" s="63">
        <v>129</v>
      </c>
      <c r="B170" s="20" t="str">
        <f>'Compound Alert'!B137</f>
        <v>Montenegro</v>
      </c>
      <c r="C170" s="20" t="str">
        <f>'Compound Alert'!C137</f>
        <v>MNE</v>
      </c>
      <c r="D170" s="20" t="str">
        <f>'Compound Alert'!D137</f>
        <v>ECS           Europe &amp; Central Asia</v>
      </c>
      <c r="E170" s="20" t="str">
        <f>'Compound Alert'!E137</f>
        <v>IBRD</v>
      </c>
      <c r="F170" s="217">
        <f ca="1">'Compound Alert'!F137</f>
        <v>132</v>
      </c>
      <c r="G170" s="22">
        <f ca="1">IF($B$8="Overall Alert",'Compound Alert'!G137,IF($B$8="Underlying Vulnerability",'Compound Alert'!J137,IF($B$8="Emerging Threat",'Compound Alert'!M137)))</f>
        <v>0.5</v>
      </c>
      <c r="H170" s="23">
        <f ca="1">IF($B$8="Overall Alert",'Compound Alert'!H137,IF($B$8="Underlying Vulnerability",'Compound Alert'!K137,IF($B$8="Emerging Threat",'Compound Alert'!N137)))</f>
        <v>0.5</v>
      </c>
      <c r="I170" s="50">
        <f ca="1">ROUNDDOWN(G170,0)</f>
        <v>0</v>
      </c>
      <c r="J170" s="25" t="str">
        <f ca="1">IF(
   $B$8="Overall Alert",IF(
      'Compound Alert'!R137 &gt;= 7, "HIGH",IF(
         'Compound Alert'!R137 &gt;= 5, "MED","LOW")), IF(
            $B$8="Underlying Vulnerability", IF(
               'Compound Alert'!Y137 &gt;= 10, "HIGH",IF(
                  'Compound Alert'!Y137 &gt;= 7, "MED","LOW")),IF(
                     $B$8="Emerging Threat", IF(
                        'Compound Alert'!AF137 &gt;= 10, "HIGH",IF(
                            'Compound Alert'!AF137 &gt;= 7, "MED","LOW")))))</f>
        <v>LOW</v>
      </c>
      <c r="K170" s="25" t="str">
        <f ca="1">IF(
   $B$8="Overall Alert",IF(
      'Compound Alert'!S137 &gt;= 7, "HIGH",IF(
         'Compound Alert'!S137 &gt;= 5, "MED","LOW")), IF(
            $B$8="Underlying Vulnerability", IF(
               'Compound Alert'!Z137 &gt;= 10, "HIGH",IF(
                  'Compound Alert'!Z137 &gt;= 7, "MED","LOW")),IF(
                     $B$8="Emerging Threat", IF(
                        'Compound Alert'!AG137 &gt;= 10, "HIGH",IF(
                            'Compound Alert'!AG137 &gt;= 7, "MED","LOW")))))</f>
        <v>LOW</v>
      </c>
      <c r="L170" s="25" t="str">
        <f ca="1">IF(
   $B$8="Overall Alert",IF(
      'Compound Alert'!T137 &gt;= 7, "HIGH",IF(
         'Compound Alert'!T137 &gt;= 5, "MED","LOW")), IF(
            $B$8="Underlying Vulnerability", IF(
               'Compound Alert'!AA137 &gt;= 10, "HIGH",IF(
                  'Compound Alert'!AA137 &gt;= 7, "MED","LOW")),IF(
                     $B$8="Emerging Threat", IF(
                        'Compound Alert'!AH137 &gt;= 10, "HIGH",IF(
                            'Compound Alert'!AH137 &gt;= 7, "MED","LOW")))))</f>
        <v>MED</v>
      </c>
      <c r="M170" s="25" t="str">
        <f ca="1">IF(
   $B$8="Overall Alert",IF(
      'Compound Alert'!U137 &gt;= 7, "HIGH",IF(
         'Compound Alert'!U137 &gt;= 5, "MED","LOW")), IF(
            $B$8="Underlying Vulnerability", IF(
               'Compound Alert'!AB137 &gt;= 10, "HIGH",IF(
                  'Compound Alert'!AB137 &gt;= 7, "MED","LOW")),IF(
                     $B$8="Emerging Threat", IF(
                        'Compound Alert'!AI137 &gt;= 10, "HIGH",IF(
                            'Compound Alert'!AI137 &gt;= 7, "MED","LOW")))))</f>
        <v>LOW</v>
      </c>
      <c r="N170" s="25" t="str">
        <f ca="1">IF(
   $B$8="Overall Alert",IF(
      'Compound Alert'!V137 &gt;= 7, "HIGH",IF(
         'Compound Alert'!V137 &gt;= 5, "MED","LOW")), IF(
            $B$8="Underlying Vulnerability", IF(
               'Compound Alert'!AC137 &gt;= 10, "HIGH",IF(
                  'Compound Alert'!AC137 &gt;= 7, "MED","LOW")),IF(
                     $B$8="Emerging Threat", IF(
                        'Compound Alert'!AJ137 &gt;= 10, "HIGH",IF(
                            'Compound Alert'!AJ137 &gt;= 7, "MED","LOW")))))</f>
        <v>LOW</v>
      </c>
      <c r="O170" s="25" t="str">
        <f ca="1">IF(
   $B$8="Overall Alert",IF(
      'Compound Alert'!W137 &gt;= 7, "HIGH",IF(
         'Compound Alert'!W137 &gt;= 5, "MED","LOW")), IF(
            $B$8="Underlying Vulnerability", IF(
               'Compound Alert'!AD137 &gt;= 10, "HIGH",IF(
                  'Compound Alert'!AD137 &gt;= 7, "MED","LOW")),IF(
                     $B$8="Emerging Threat", IF(
                        'Compound Alert'!AK137 &gt;= 10, "HIGH",IF(
                            'Compound Alert'!AK137 &gt;= 7, "MED","LOW")))))</f>
        <v>LOW</v>
      </c>
      <c r="P170" s="25"/>
      <c r="Q170" s="26"/>
      <c r="R170" s="26"/>
      <c r="S170" s="21"/>
      <c r="T170" s="21"/>
      <c r="U170" s="21"/>
      <c r="V170" s="21"/>
      <c r="W170" s="21"/>
      <c r="X170" s="21"/>
      <c r="Y170" s="27"/>
      <c r="Z170" s="27"/>
      <c r="AA170" s="27"/>
      <c r="AB170" s="27"/>
      <c r="AC170" s="27"/>
      <c r="AD170" s="27"/>
      <c r="AE170" s="27"/>
      <c r="AF170" s="27"/>
      <c r="AJ170" s="21"/>
      <c r="AK170" s="21"/>
      <c r="AL170" s="21"/>
      <c r="AM170" s="21"/>
      <c r="AN170" s="21"/>
      <c r="AO170" s="21"/>
      <c r="AP170" s="21"/>
      <c r="AQ170" s="21"/>
      <c r="AR170" s="21"/>
      <c r="AS170" s="21"/>
      <c r="AT170" s="21"/>
      <c r="AU170" s="21"/>
      <c r="AV170" s="21"/>
      <c r="AW170" s="21"/>
      <c r="AX170" s="21"/>
    </row>
    <row r="171" spans="1:50" x14ac:dyDescent="0.2">
      <c r="A171" s="63">
        <v>130</v>
      </c>
      <c r="B171" s="20" t="str">
        <f>'Compound Alert'!B54</f>
        <v>Cyprus</v>
      </c>
      <c r="C171" s="20" t="str">
        <f>'Compound Alert'!C54</f>
        <v>CYP</v>
      </c>
      <c r="D171" s="20" t="str">
        <f>'Compound Alert'!D54</f>
        <v>ECS           Europe &amp; Central Asia</v>
      </c>
      <c r="E171" s="20" t="str">
        <f>'Compound Alert'!E54</f>
        <v>NA</v>
      </c>
      <c r="F171" s="217">
        <f ca="1">'Compound Alert'!F54</f>
        <v>49</v>
      </c>
      <c r="G171" s="22">
        <f ca="1">IF($B$8="Overall Alert",'Compound Alert'!G54,IF($B$8="Underlying Vulnerability",'Compound Alert'!J54,IF($B$8="Emerging Threat",'Compound Alert'!M54)))</f>
        <v>0.5</v>
      </c>
      <c r="H171" s="23">
        <f ca="1">IF($B$8="Overall Alert",'Compound Alert'!H54,IF($B$8="Underlying Vulnerability",'Compound Alert'!K54,IF($B$8="Emerging Threat",'Compound Alert'!N54)))</f>
        <v>0.5</v>
      </c>
      <c r="I171" s="50">
        <f ca="1">ROUNDDOWN(G171,0)</f>
        <v>0</v>
      </c>
      <c r="J171" s="25" t="str">
        <f ca="1">IF(
   $B$8="Overall Alert",IF(
      'Compound Alert'!R54 &gt;= 7, "HIGH",IF(
         'Compound Alert'!R54 &gt;= 5, "MED","LOW")), IF(
            $B$8="Underlying Vulnerability", IF(
               'Compound Alert'!Y54 &gt;= 10, "HIGH",IF(
                  'Compound Alert'!Y54 &gt;= 7, "MED","LOW")),IF(
                     $B$8="Emerging Threat", IF(
                        'Compound Alert'!AF54 &gt;= 10, "HIGH",IF(
                            'Compound Alert'!AF54 &gt;= 7, "MED","LOW")))))</f>
        <v>LOW</v>
      </c>
      <c r="K171" s="25" t="str">
        <f ca="1">IF(
   $B$8="Overall Alert",IF(
      'Compound Alert'!S54 &gt;= 7, "HIGH",IF(
         'Compound Alert'!S54 &gt;= 5, "MED","LOW")), IF(
            $B$8="Underlying Vulnerability", IF(
               'Compound Alert'!Z54 &gt;= 10, "HIGH",IF(
                  'Compound Alert'!Z54 &gt;= 7, "MED","LOW")),IF(
                     $B$8="Emerging Threat", IF(
                        'Compound Alert'!AG54 &gt;= 10, "HIGH",IF(
                            'Compound Alert'!AG54 &gt;= 7, "MED","LOW")))))</f>
        <v>LOW</v>
      </c>
      <c r="L171" s="25" t="str">
        <f ca="1">IF(
   $B$8="Overall Alert",IF(
      'Compound Alert'!T54 &gt;= 7, "HIGH",IF(
         'Compound Alert'!T54 &gt;= 5, "MED","LOW")), IF(
            $B$8="Underlying Vulnerability", IF(
               'Compound Alert'!AA54 &gt;= 10, "HIGH",IF(
                  'Compound Alert'!AA54 &gt;= 7, "MED","LOW")),IF(
                     $B$8="Emerging Threat", IF(
                        'Compound Alert'!AH54 &gt;= 10, "HIGH",IF(
                            'Compound Alert'!AH54 &gt;= 7, "MED","LOW")))))</f>
        <v>LOW</v>
      </c>
      <c r="M171" s="25" t="str">
        <f ca="1">IF(
   $B$8="Overall Alert",IF(
      'Compound Alert'!U54 &gt;= 7, "HIGH",IF(
         'Compound Alert'!U54 &gt;= 5, "MED","LOW")), IF(
            $B$8="Underlying Vulnerability", IF(
               'Compound Alert'!AB54 &gt;= 10, "HIGH",IF(
                  'Compound Alert'!AB54 &gt;= 7, "MED","LOW")),IF(
                     $B$8="Emerging Threat", IF(
                        'Compound Alert'!AI54 &gt;= 10, "HIGH",IF(
                            'Compound Alert'!AI54 &gt;= 7, "MED","LOW")))))</f>
        <v>LOW</v>
      </c>
      <c r="N171" s="25" t="str">
        <f ca="1">IF(
   $B$8="Overall Alert",IF(
      'Compound Alert'!V54 &gt;= 7, "HIGH",IF(
         'Compound Alert'!V54 &gt;= 5, "MED","LOW")), IF(
            $B$8="Underlying Vulnerability", IF(
               'Compound Alert'!AC54 &gt;= 10, "HIGH",IF(
                  'Compound Alert'!AC54 &gt;= 7, "MED","LOW")),IF(
                     $B$8="Emerging Threat", IF(
                        'Compound Alert'!AJ54 &gt;= 10, "HIGH",IF(
                            'Compound Alert'!AJ54 &gt;= 7, "MED","LOW")))))</f>
        <v>MED</v>
      </c>
      <c r="O171" s="25" t="str">
        <f ca="1">IF(
   $B$8="Overall Alert",IF(
      'Compound Alert'!W54 &gt;= 7, "HIGH",IF(
         'Compound Alert'!W54 &gt;= 5, "MED","LOW")), IF(
            $B$8="Underlying Vulnerability", IF(
               'Compound Alert'!AD54 &gt;= 10, "HIGH",IF(
                  'Compound Alert'!AD54 &gt;= 7, "MED","LOW")),IF(
                     $B$8="Emerging Threat", IF(
                        'Compound Alert'!AK54 &gt;= 10, "HIGH",IF(
                            'Compound Alert'!AK54 &gt;= 7, "MED","LOW")))))</f>
        <v>LOW</v>
      </c>
      <c r="P171" s="25"/>
      <c r="Q171" s="26"/>
      <c r="R171" s="26"/>
      <c r="S171" s="21"/>
      <c r="T171" s="21"/>
      <c r="U171" s="21"/>
      <c r="V171" s="21"/>
      <c r="W171" s="21"/>
      <c r="X171" s="21"/>
      <c r="Y171" s="27"/>
      <c r="Z171" s="27"/>
      <c r="AA171" s="27"/>
      <c r="AB171" s="27"/>
      <c r="AC171" s="27"/>
      <c r="AD171" s="27"/>
      <c r="AE171" s="27"/>
      <c r="AF171" s="27"/>
      <c r="AJ171" s="21"/>
      <c r="AK171" s="21"/>
      <c r="AL171" s="21"/>
      <c r="AM171" s="21"/>
      <c r="AN171" s="21"/>
      <c r="AO171" s="21"/>
      <c r="AP171" s="21"/>
      <c r="AQ171" s="21"/>
      <c r="AR171" s="21"/>
      <c r="AS171" s="21"/>
      <c r="AT171" s="21"/>
      <c r="AU171" s="21"/>
      <c r="AV171" s="21"/>
      <c r="AW171" s="21"/>
      <c r="AX171" s="21"/>
    </row>
    <row r="172" spans="1:50" x14ac:dyDescent="0.2">
      <c r="A172" s="63">
        <v>131</v>
      </c>
      <c r="B172" s="20" t="str">
        <f>'Compound Alert'!B62</f>
        <v>Ecuador</v>
      </c>
      <c r="C172" s="20" t="str">
        <f>'Compound Alert'!C62</f>
        <v>ECU</v>
      </c>
      <c r="D172" s="20" t="str">
        <f>'Compound Alert'!D62</f>
        <v>LCN           Latin America &amp; Caribbean</v>
      </c>
      <c r="E172" s="20" t="str">
        <f>'Compound Alert'!E62</f>
        <v>IBRD</v>
      </c>
      <c r="F172" s="217">
        <f ca="1">'Compound Alert'!F62</f>
        <v>57</v>
      </c>
      <c r="G172" s="22">
        <f ca="1">IF($B$8="Overall Alert",'Compound Alert'!G62,IF($B$8="Underlying Vulnerability",'Compound Alert'!J62,IF($B$8="Emerging Threat",'Compound Alert'!M62)))</f>
        <v>0.5</v>
      </c>
      <c r="H172" s="23">
        <f ca="1">IF($B$8="Overall Alert",'Compound Alert'!H62,IF($B$8="Underlying Vulnerability",'Compound Alert'!K62,IF($B$8="Emerging Threat",'Compound Alert'!N62)))</f>
        <v>0.5</v>
      </c>
      <c r="I172" s="50">
        <f ca="1">ROUNDDOWN(G172,0)</f>
        <v>0</v>
      </c>
      <c r="J172" s="25" t="str">
        <f ca="1">IF(
   $B$8="Overall Alert",IF(
      'Compound Alert'!R62 &gt;= 7, "HIGH",IF(
         'Compound Alert'!R62 &gt;= 5, "MED","LOW")), IF(
            $B$8="Underlying Vulnerability", IF(
               'Compound Alert'!Y62 &gt;= 10, "HIGH",IF(
                  'Compound Alert'!Y62 &gt;= 7, "MED","LOW")),IF(
                     $B$8="Emerging Threat", IF(
                        'Compound Alert'!AF62 &gt;= 10, "HIGH",IF(
                            'Compound Alert'!AF62 &gt;= 7, "MED","LOW")))))</f>
        <v>LOW</v>
      </c>
      <c r="K172" s="25" t="str">
        <f ca="1">IF(
   $B$8="Overall Alert",IF(
      'Compound Alert'!S62 &gt;= 7, "HIGH",IF(
         'Compound Alert'!S62 &gt;= 5, "MED","LOW")), IF(
            $B$8="Underlying Vulnerability", IF(
               'Compound Alert'!Z62 &gt;= 10, "HIGH",IF(
                  'Compound Alert'!Z62 &gt;= 7, "MED","LOW")),IF(
                     $B$8="Emerging Threat", IF(
                        'Compound Alert'!AG62 &gt;= 10, "HIGH",IF(
                            'Compound Alert'!AG62 &gt;= 7, "MED","LOW")))))</f>
        <v>LOW</v>
      </c>
      <c r="L172" s="25" t="str">
        <f ca="1">IF(
   $B$8="Overall Alert",IF(
      'Compound Alert'!T62 &gt;= 7, "HIGH",IF(
         'Compound Alert'!T62 &gt;= 5, "MED","LOW")), IF(
            $B$8="Underlying Vulnerability", IF(
               'Compound Alert'!AA62 &gt;= 10, "HIGH",IF(
                  'Compound Alert'!AA62 &gt;= 7, "MED","LOW")),IF(
                     $B$8="Emerging Threat", IF(
                        'Compound Alert'!AH62 &gt;= 10, "HIGH",IF(
                            'Compound Alert'!AH62 &gt;= 7, "MED","LOW")))))</f>
        <v>MED</v>
      </c>
      <c r="M172" s="25" t="str">
        <f ca="1">IF(
   $B$8="Overall Alert",IF(
      'Compound Alert'!U62 &gt;= 7, "HIGH",IF(
         'Compound Alert'!U62 &gt;= 5, "MED","LOW")), IF(
            $B$8="Underlying Vulnerability", IF(
               'Compound Alert'!AB62 &gt;= 10, "HIGH",IF(
                  'Compound Alert'!AB62 &gt;= 7, "MED","LOW")),IF(
                     $B$8="Emerging Threat", IF(
                        'Compound Alert'!AI62 &gt;= 10, "HIGH",IF(
                            'Compound Alert'!AI62 &gt;= 7, "MED","LOW")))))</f>
        <v>LOW</v>
      </c>
      <c r="N172" s="25" t="str">
        <f ca="1">IF(
   $B$8="Overall Alert",IF(
      'Compound Alert'!V62 &gt;= 7, "HIGH",IF(
         'Compound Alert'!V62 &gt;= 5, "MED","LOW")), IF(
            $B$8="Underlying Vulnerability", IF(
               'Compound Alert'!AC62 &gt;= 10, "HIGH",IF(
                  'Compound Alert'!AC62 &gt;= 7, "MED","LOW")),IF(
                     $B$8="Emerging Threat", IF(
                        'Compound Alert'!AJ62 &gt;= 10, "HIGH",IF(
                            'Compound Alert'!AJ62 &gt;= 7, "MED","LOW")))))</f>
        <v>LOW</v>
      </c>
      <c r="O172" s="25" t="str">
        <f ca="1">IF(
   $B$8="Overall Alert",IF(
      'Compound Alert'!W62 &gt;= 7, "HIGH",IF(
         'Compound Alert'!W62 &gt;= 5, "MED","LOW")), IF(
            $B$8="Underlying Vulnerability", IF(
               'Compound Alert'!AD62 &gt;= 10, "HIGH",IF(
                  'Compound Alert'!AD62 &gt;= 7, "MED","LOW")),IF(
                     $B$8="Emerging Threat", IF(
                        'Compound Alert'!AK62 &gt;= 10, "HIGH",IF(
                            'Compound Alert'!AK62 &gt;= 7, "MED","LOW")))))</f>
        <v>LOW</v>
      </c>
      <c r="P172" s="25"/>
      <c r="Q172" s="26"/>
      <c r="R172" s="26"/>
      <c r="S172" s="21"/>
      <c r="T172" s="21"/>
      <c r="U172" s="21"/>
      <c r="V172" s="21"/>
      <c r="W172" s="21"/>
      <c r="X172" s="21"/>
      <c r="Y172" s="27"/>
      <c r="Z172" s="27"/>
      <c r="AA172" s="27"/>
      <c r="AB172" s="27"/>
      <c r="AC172" s="27"/>
      <c r="AD172" s="27"/>
      <c r="AE172" s="27"/>
      <c r="AF172" s="27"/>
      <c r="AJ172" s="21"/>
      <c r="AK172" s="21"/>
      <c r="AL172" s="21"/>
      <c r="AM172" s="21"/>
      <c r="AN172" s="21"/>
      <c r="AO172" s="21"/>
      <c r="AP172" s="21"/>
      <c r="AQ172" s="21"/>
      <c r="AR172" s="21"/>
      <c r="AS172" s="21"/>
      <c r="AT172" s="21"/>
      <c r="AU172" s="21"/>
      <c r="AV172" s="21"/>
      <c r="AW172" s="21"/>
      <c r="AX172" s="21"/>
    </row>
    <row r="173" spans="1:50" x14ac:dyDescent="0.2">
      <c r="A173" s="63">
        <v>132</v>
      </c>
      <c r="B173" s="20" t="str">
        <f>'Compound Alert'!B189</f>
        <v>Eswatini</v>
      </c>
      <c r="C173" s="20" t="str">
        <f>'Compound Alert'!C189</f>
        <v>SWZ</v>
      </c>
      <c r="D173" s="20" t="str">
        <f>'Compound Alert'!D189</f>
        <v>SSF           Sub-Saharan Africa</v>
      </c>
      <c r="E173" s="20" t="str">
        <f>'Compound Alert'!E189</f>
        <v>IBRD</v>
      </c>
      <c r="F173" s="217">
        <f ca="1">'Compound Alert'!F189</f>
        <v>184</v>
      </c>
      <c r="G173" s="22">
        <f ca="1">IF($B$8="Overall Alert",'Compound Alert'!G189,IF($B$8="Underlying Vulnerability",'Compound Alert'!J189,IF($B$8="Emerging Threat",'Compound Alert'!M189)))</f>
        <v>0.5</v>
      </c>
      <c r="H173" s="23">
        <f ca="1">IF($B$8="Overall Alert",'Compound Alert'!H189,IF($B$8="Underlying Vulnerability",'Compound Alert'!K189,IF($B$8="Emerging Threat",'Compound Alert'!N189)))</f>
        <v>0.5</v>
      </c>
      <c r="I173" s="50">
        <f ca="1">ROUNDDOWN(G173,0)</f>
        <v>0</v>
      </c>
      <c r="J173" s="25" t="str">
        <f ca="1">IF(
   $B$8="Overall Alert",IF(
      'Compound Alert'!R189 &gt;= 7, "HIGH",IF(
         'Compound Alert'!R189 &gt;= 5, "MED","LOW")), IF(
            $B$8="Underlying Vulnerability", IF(
               'Compound Alert'!Y189 &gt;= 10, "HIGH",IF(
                  'Compound Alert'!Y189 &gt;= 7, "MED","LOW")),IF(
                     $B$8="Emerging Threat", IF(
                        'Compound Alert'!AF189 &gt;= 10, "HIGH",IF(
                            'Compound Alert'!AF189 &gt;= 7, "MED","LOW")))))</f>
        <v>LOW</v>
      </c>
      <c r="K173" s="25" t="str">
        <f ca="1">IF(
   $B$8="Overall Alert",IF(
      'Compound Alert'!S189 &gt;= 7, "HIGH",IF(
         'Compound Alert'!S189 &gt;= 5, "MED","LOW")), IF(
            $B$8="Underlying Vulnerability", IF(
               'Compound Alert'!Z189 &gt;= 10, "HIGH",IF(
                  'Compound Alert'!Z189 &gt;= 7, "MED","LOW")),IF(
                     $B$8="Emerging Threat", IF(
                        'Compound Alert'!AG189 &gt;= 10, "HIGH",IF(
                            'Compound Alert'!AG189 &gt;= 7, "MED","LOW")))))</f>
        <v>LOW</v>
      </c>
      <c r="L173" s="25" t="str">
        <f ca="1">IF(
   $B$8="Overall Alert",IF(
      'Compound Alert'!T189 &gt;= 7, "HIGH",IF(
         'Compound Alert'!T189 &gt;= 5, "MED","LOW")), IF(
            $B$8="Underlying Vulnerability", IF(
               'Compound Alert'!AA189 &gt;= 10, "HIGH",IF(
                  'Compound Alert'!AA189 &gt;= 7, "MED","LOW")),IF(
                     $B$8="Emerging Threat", IF(
                        'Compound Alert'!AH189 &gt;= 10, "HIGH",IF(
                            'Compound Alert'!AH189 &gt;= 7, "MED","LOW")))))</f>
        <v>LOW</v>
      </c>
      <c r="M173" s="25" t="str">
        <f ca="1">IF(
   $B$8="Overall Alert",IF(
      'Compound Alert'!U189 &gt;= 7, "HIGH",IF(
         'Compound Alert'!U189 &gt;= 5, "MED","LOW")), IF(
            $B$8="Underlying Vulnerability", IF(
               'Compound Alert'!AB189 &gt;= 10, "HIGH",IF(
                  'Compound Alert'!AB189 &gt;= 7, "MED","LOW")),IF(
                     $B$8="Emerging Threat", IF(
                        'Compound Alert'!AI189 &gt;= 10, "HIGH",IF(
                            'Compound Alert'!AI189 &gt;= 7, "MED","LOW")))))</f>
        <v>LOW</v>
      </c>
      <c r="N173" s="25" t="str">
        <f ca="1">IF(
   $B$8="Overall Alert",IF(
      'Compound Alert'!V189 &gt;= 7, "HIGH",IF(
         'Compound Alert'!V189 &gt;= 5, "MED","LOW")), IF(
            $B$8="Underlying Vulnerability", IF(
               'Compound Alert'!AC189 &gt;= 10, "HIGH",IF(
                  'Compound Alert'!AC189 &gt;= 7, "MED","LOW")),IF(
                     $B$8="Emerging Threat", IF(
                        'Compound Alert'!AJ189 &gt;= 10, "HIGH",IF(
                            'Compound Alert'!AJ189 &gt;= 7, "MED","LOW")))))</f>
        <v>LOW</v>
      </c>
      <c r="O173" s="25" t="str">
        <f ca="1">IF(
   $B$8="Overall Alert",IF(
      'Compound Alert'!W189 &gt;= 7, "HIGH",IF(
         'Compound Alert'!W189 &gt;= 5, "MED","LOW")), IF(
            $B$8="Underlying Vulnerability", IF(
               'Compound Alert'!AD189 &gt;= 10, "HIGH",IF(
                  'Compound Alert'!AD189 &gt;= 7, "MED","LOW")),IF(
                     $B$8="Emerging Threat", IF(
                        'Compound Alert'!AK189 &gt;= 10, "HIGH",IF(
                            'Compound Alert'!AK189 &gt;= 7, "MED","LOW")))))</f>
        <v>MED</v>
      </c>
      <c r="P173" s="25"/>
      <c r="Q173" s="26"/>
      <c r="R173" s="26"/>
      <c r="S173" s="21"/>
      <c r="T173" s="21"/>
      <c r="U173" s="21"/>
      <c r="V173" s="21"/>
      <c r="W173" s="21"/>
      <c r="X173" s="21"/>
      <c r="Y173" s="27"/>
      <c r="Z173" s="27"/>
      <c r="AA173" s="27"/>
      <c r="AB173" s="27"/>
      <c r="AC173" s="27"/>
      <c r="AD173" s="27"/>
      <c r="AE173" s="27"/>
      <c r="AF173" s="27"/>
      <c r="AJ173" s="21"/>
      <c r="AK173" s="21"/>
      <c r="AL173" s="21"/>
      <c r="AM173" s="21"/>
      <c r="AN173" s="21"/>
      <c r="AO173" s="21"/>
      <c r="AP173" s="21"/>
      <c r="AQ173" s="21"/>
      <c r="AR173" s="21"/>
      <c r="AS173" s="21"/>
      <c r="AT173" s="21"/>
      <c r="AU173" s="21"/>
      <c r="AV173" s="21"/>
      <c r="AW173" s="21"/>
      <c r="AX173" s="21"/>
    </row>
    <row r="174" spans="1:50" x14ac:dyDescent="0.2">
      <c r="A174" s="63">
        <v>133</v>
      </c>
      <c r="B174" s="20" t="str">
        <f>'Compound Alert'!B112</f>
        <v>Kuwait</v>
      </c>
      <c r="C174" s="20" t="str">
        <f>'Compound Alert'!C112</f>
        <v>KWT</v>
      </c>
      <c r="D174" s="20" t="str">
        <f>'Compound Alert'!D112</f>
        <v>MEA           Middle East &amp; North Africa</v>
      </c>
      <c r="E174" s="20" t="str">
        <f>'Compound Alert'!E112</f>
        <v>NA</v>
      </c>
      <c r="F174" s="217">
        <f ca="1">'Compound Alert'!F112</f>
        <v>107</v>
      </c>
      <c r="G174" s="22">
        <f ca="1">IF($B$8="Overall Alert",'Compound Alert'!G112,IF($B$8="Underlying Vulnerability",'Compound Alert'!J112,IF($B$8="Emerging Threat",'Compound Alert'!M112)))</f>
        <v>0.5</v>
      </c>
      <c r="H174" s="23">
        <f ca="1">IF($B$8="Overall Alert",'Compound Alert'!H112,IF($B$8="Underlying Vulnerability",'Compound Alert'!K112,IF($B$8="Emerging Threat",'Compound Alert'!N112)))</f>
        <v>0.5</v>
      </c>
      <c r="I174" s="50">
        <f ca="1">ROUNDDOWN(G174,0)</f>
        <v>0</v>
      </c>
      <c r="J174" s="25" t="str">
        <f ca="1">IF(
   $B$8="Overall Alert",IF(
      'Compound Alert'!R112 &gt;= 7, "HIGH",IF(
         'Compound Alert'!R112 &gt;= 5, "MED","LOW")), IF(
            $B$8="Underlying Vulnerability", IF(
               'Compound Alert'!Y112 &gt;= 10, "HIGH",IF(
                  'Compound Alert'!Y112 &gt;= 7, "MED","LOW")),IF(
                     $B$8="Emerging Threat", IF(
                        'Compound Alert'!AF112 &gt;= 10, "HIGH",IF(
                            'Compound Alert'!AF112 &gt;= 7, "MED","LOW")))))</f>
        <v>LOW</v>
      </c>
      <c r="K174" s="25" t="str">
        <f ca="1">IF(
   $B$8="Overall Alert",IF(
      'Compound Alert'!S112 &gt;= 7, "HIGH",IF(
         'Compound Alert'!S112 &gt;= 5, "MED","LOW")), IF(
            $B$8="Underlying Vulnerability", IF(
               'Compound Alert'!Z112 &gt;= 10, "HIGH",IF(
                  'Compound Alert'!Z112 &gt;= 7, "MED","LOW")),IF(
                     $B$8="Emerging Threat", IF(
                        'Compound Alert'!AG112 &gt;= 10, "HIGH",IF(
                            'Compound Alert'!AG112 &gt;= 7, "MED","LOW")))))</f>
        <v>LOW</v>
      </c>
      <c r="L174" s="25" t="str">
        <f ca="1">IF(
   $B$8="Overall Alert",IF(
      'Compound Alert'!T112 &gt;= 7, "HIGH",IF(
         'Compound Alert'!T112 &gt;= 5, "MED","LOW")), IF(
            $B$8="Underlying Vulnerability", IF(
               'Compound Alert'!AA112 &gt;= 10, "HIGH",IF(
                  'Compound Alert'!AA112 &gt;= 7, "MED","LOW")),IF(
                     $B$8="Emerging Threat", IF(
                        'Compound Alert'!AH112 &gt;= 10, "HIGH",IF(
                            'Compound Alert'!AH112 &gt;= 7, "MED","LOW")))))</f>
        <v>MED</v>
      </c>
      <c r="M174" s="25" t="str">
        <f ca="1">IF(
   $B$8="Overall Alert",IF(
      'Compound Alert'!U112 &gt;= 7, "HIGH",IF(
         'Compound Alert'!U112 &gt;= 5, "MED","LOW")), IF(
            $B$8="Underlying Vulnerability", IF(
               'Compound Alert'!AB112 &gt;= 10, "HIGH",IF(
                  'Compound Alert'!AB112 &gt;= 7, "MED","LOW")),IF(
                     $B$8="Emerging Threat", IF(
                        'Compound Alert'!AI112 &gt;= 10, "HIGH",IF(
                            'Compound Alert'!AI112 &gt;= 7, "MED","LOW")))))</f>
        <v>LOW</v>
      </c>
      <c r="N174" s="25" t="str">
        <f ca="1">IF(
   $B$8="Overall Alert",IF(
      'Compound Alert'!V112 &gt;= 7, "HIGH",IF(
         'Compound Alert'!V112 &gt;= 5, "MED","LOW")), IF(
            $B$8="Underlying Vulnerability", IF(
               'Compound Alert'!AC112 &gt;= 10, "HIGH",IF(
                  'Compound Alert'!AC112 &gt;= 7, "MED","LOW")),IF(
                     $B$8="Emerging Threat", IF(
                        'Compound Alert'!AJ112 &gt;= 10, "HIGH",IF(
                            'Compound Alert'!AJ112 &gt;= 7, "MED","LOW")))))</f>
        <v>LOW</v>
      </c>
      <c r="O174" s="25" t="str">
        <f ca="1">IF(
   $B$8="Overall Alert",IF(
      'Compound Alert'!W112 &gt;= 7, "HIGH",IF(
         'Compound Alert'!W112 &gt;= 5, "MED","LOW")), IF(
            $B$8="Underlying Vulnerability", IF(
               'Compound Alert'!AD112 &gt;= 10, "HIGH",IF(
                  'Compound Alert'!AD112 &gt;= 7, "MED","LOW")),IF(
                     $B$8="Emerging Threat", IF(
                        'Compound Alert'!AK112 &gt;= 10, "HIGH",IF(
                            'Compound Alert'!AK112 &gt;= 7, "MED","LOW")))))</f>
        <v>LOW</v>
      </c>
      <c r="P174" s="25"/>
      <c r="Q174" s="26"/>
      <c r="R174" s="26"/>
      <c r="S174" s="21"/>
      <c r="T174" s="21"/>
      <c r="U174" s="21"/>
      <c r="V174" s="21"/>
      <c r="W174" s="21"/>
      <c r="X174" s="21"/>
      <c r="Y174" s="27"/>
      <c r="Z174" s="27"/>
      <c r="AA174" s="27"/>
      <c r="AB174" s="27"/>
      <c r="AC174" s="27"/>
      <c r="AD174" s="27"/>
      <c r="AE174" s="27"/>
      <c r="AF174" s="27"/>
      <c r="AJ174" s="21"/>
      <c r="AK174" s="21"/>
      <c r="AL174" s="21"/>
      <c r="AM174" s="21"/>
      <c r="AN174" s="21"/>
      <c r="AO174" s="21"/>
      <c r="AP174" s="21"/>
      <c r="AQ174" s="21"/>
      <c r="AR174" s="21"/>
      <c r="AS174" s="21"/>
      <c r="AT174" s="21"/>
      <c r="AU174" s="21"/>
      <c r="AV174" s="21"/>
      <c r="AW174" s="21"/>
      <c r="AX174" s="21"/>
    </row>
    <row r="175" spans="1:50" x14ac:dyDescent="0.2">
      <c r="A175" s="63">
        <v>134</v>
      </c>
      <c r="B175" s="20" t="str">
        <f>'Compound Alert'!B9</f>
        <v>Albania</v>
      </c>
      <c r="C175" s="20" t="str">
        <f>'Compound Alert'!C9</f>
        <v>ALB</v>
      </c>
      <c r="D175" s="20" t="str">
        <f>'Compound Alert'!D9</f>
        <v>ECS           Europe &amp; Central Asia</v>
      </c>
      <c r="E175" s="20" t="str">
        <f>'Compound Alert'!E9</f>
        <v>IBRD</v>
      </c>
      <c r="F175" s="217">
        <f ca="1">'Compound Alert'!F9</f>
        <v>4</v>
      </c>
      <c r="G175" s="22">
        <f ca="1">IF($B$8="Overall Alert",'Compound Alert'!G9,IF($B$8="Underlying Vulnerability",'Compound Alert'!J9,IF($B$8="Emerging Threat",'Compound Alert'!M9)))</f>
        <v>0.5</v>
      </c>
      <c r="H175" s="23">
        <f ca="1">IF($B$8="Overall Alert",'Compound Alert'!H9,IF($B$8="Underlying Vulnerability",'Compound Alert'!K9,IF($B$8="Emerging Threat",'Compound Alert'!N9)))</f>
        <v>0.5</v>
      </c>
      <c r="I175" s="50">
        <f ca="1">ROUNDDOWN(G175,0)</f>
        <v>0</v>
      </c>
      <c r="J175" s="25" t="str">
        <f ca="1">IF(
   $B$8="Overall Alert",IF(
      'Compound Alert'!R9 &gt;= 7, "HIGH",IF(
         'Compound Alert'!R9 &gt;= 5, "MED","LOW")), IF(
            $B$8="Underlying Vulnerability", IF(
               'Compound Alert'!Y9 &gt;= 10, "HIGH",IF(
                  'Compound Alert'!Y9 &gt;= 7, "MED","LOW")),IF(
                     $B$8="Emerging Threat", IF(
                        'Compound Alert'!AF9 &gt;= 10, "HIGH",IF(
                            'Compound Alert'!AF9 &gt;= 7, "MED","LOW")))))</f>
        <v>LOW</v>
      </c>
      <c r="K175" s="25" t="str">
        <f ca="1">IF(
   $B$8="Overall Alert",IF(
      'Compound Alert'!S9 &gt;= 7, "HIGH",IF(
         'Compound Alert'!S9 &gt;= 5, "MED","LOW")), IF(
            $B$8="Underlying Vulnerability", IF(
               'Compound Alert'!Z9 &gt;= 10, "HIGH",IF(
                  'Compound Alert'!Z9 &gt;= 7, "MED","LOW")),IF(
                     $B$8="Emerging Threat", IF(
                        'Compound Alert'!AG9 &gt;= 10, "HIGH",IF(
                            'Compound Alert'!AG9 &gt;= 7, "MED","LOW")))))</f>
        <v>LOW</v>
      </c>
      <c r="L175" s="25" t="str">
        <f ca="1">IF(
   $B$8="Overall Alert",IF(
      'Compound Alert'!T9 &gt;= 7, "HIGH",IF(
         'Compound Alert'!T9 &gt;= 5, "MED","LOW")), IF(
            $B$8="Underlying Vulnerability", IF(
               'Compound Alert'!AA9 &gt;= 10, "HIGH",IF(
                  'Compound Alert'!AA9 &gt;= 7, "MED","LOW")),IF(
                     $B$8="Emerging Threat", IF(
                        'Compound Alert'!AH9 &gt;= 10, "HIGH",IF(
                            'Compound Alert'!AH9 &gt;= 7, "MED","LOW")))))</f>
        <v>MED</v>
      </c>
      <c r="M175" s="25" t="str">
        <f ca="1">IF(
   $B$8="Overall Alert",IF(
      'Compound Alert'!U9 &gt;= 7, "HIGH",IF(
         'Compound Alert'!U9 &gt;= 5, "MED","LOW")), IF(
            $B$8="Underlying Vulnerability", IF(
               'Compound Alert'!AB9 &gt;= 10, "HIGH",IF(
                  'Compound Alert'!AB9 &gt;= 7, "MED","LOW")),IF(
                     $B$8="Emerging Threat", IF(
                        'Compound Alert'!AI9 &gt;= 10, "HIGH",IF(
                            'Compound Alert'!AI9 &gt;= 7, "MED","LOW")))))</f>
        <v>LOW</v>
      </c>
      <c r="N175" s="25" t="str">
        <f ca="1">IF(
   $B$8="Overall Alert",IF(
      'Compound Alert'!V9 &gt;= 7, "HIGH",IF(
         'Compound Alert'!V9 &gt;= 5, "MED","LOW")), IF(
            $B$8="Underlying Vulnerability", IF(
               'Compound Alert'!AC9 &gt;= 10, "HIGH",IF(
                  'Compound Alert'!AC9 &gt;= 7, "MED","LOW")),IF(
                     $B$8="Emerging Threat", IF(
                        'Compound Alert'!AJ9 &gt;= 10, "HIGH",IF(
                            'Compound Alert'!AJ9 &gt;= 7, "MED","LOW")))))</f>
        <v>LOW</v>
      </c>
      <c r="O175" s="25" t="str">
        <f ca="1">IF(
   $B$8="Overall Alert",IF(
      'Compound Alert'!W9 &gt;= 7, "HIGH",IF(
         'Compound Alert'!W9 &gt;= 5, "MED","LOW")), IF(
            $B$8="Underlying Vulnerability", IF(
               'Compound Alert'!AD9 &gt;= 10, "HIGH",IF(
                  'Compound Alert'!AD9 &gt;= 7, "MED","LOW")),IF(
                     $B$8="Emerging Threat", IF(
                        'Compound Alert'!AK9 &gt;= 10, "HIGH",IF(
                            'Compound Alert'!AK9 &gt;= 7, "MED","LOW")))))</f>
        <v>LOW</v>
      </c>
      <c r="P175" s="25"/>
      <c r="Q175" s="26"/>
      <c r="R175" s="26"/>
      <c r="S175" s="21"/>
      <c r="T175" s="21"/>
      <c r="U175" s="21"/>
      <c r="V175" s="21"/>
      <c r="W175" s="21"/>
      <c r="X175" s="21"/>
      <c r="Y175" s="27"/>
      <c r="Z175" s="27"/>
      <c r="AA175" s="27"/>
      <c r="AB175" s="27"/>
      <c r="AC175" s="27"/>
      <c r="AD175" s="27"/>
      <c r="AE175" s="27"/>
      <c r="AF175" s="27"/>
      <c r="AJ175" s="21"/>
      <c r="AK175" s="21"/>
      <c r="AL175" s="21"/>
      <c r="AM175" s="21"/>
      <c r="AN175" s="21"/>
      <c r="AO175" s="21"/>
      <c r="AP175" s="21"/>
      <c r="AQ175" s="21"/>
      <c r="AR175" s="21"/>
      <c r="AS175" s="21"/>
      <c r="AT175" s="21"/>
      <c r="AU175" s="21"/>
      <c r="AV175" s="21"/>
      <c r="AW175" s="21"/>
      <c r="AX175" s="21"/>
    </row>
    <row r="176" spans="1:50" x14ac:dyDescent="0.2">
      <c r="A176" s="63">
        <v>135</v>
      </c>
      <c r="B176" s="20" t="str">
        <f>'Compound Alert'!B49</f>
        <v>Cabo Verde</v>
      </c>
      <c r="C176" s="20" t="str">
        <f>'Compound Alert'!C49</f>
        <v>CPV</v>
      </c>
      <c r="D176" s="20" t="str">
        <f>'Compound Alert'!D49</f>
        <v>SSF           Sub-Saharan Africa</v>
      </c>
      <c r="E176" s="20" t="str">
        <f>'Compound Alert'!E49</f>
        <v>Blend</v>
      </c>
      <c r="F176" s="217">
        <f ca="1">'Compound Alert'!F49</f>
        <v>44</v>
      </c>
      <c r="G176" s="22">
        <f ca="1">IF($B$8="Overall Alert",'Compound Alert'!G49,IF($B$8="Underlying Vulnerability",'Compound Alert'!J49,IF($B$8="Emerging Threat",'Compound Alert'!M49)))</f>
        <v>0.5</v>
      </c>
      <c r="H176" s="23">
        <f ca="1">IF($B$8="Overall Alert",'Compound Alert'!H49,IF($B$8="Underlying Vulnerability",'Compound Alert'!K49,IF($B$8="Emerging Threat",'Compound Alert'!N49)))</f>
        <v>0.5</v>
      </c>
      <c r="I176" s="50">
        <f ca="1">ROUNDDOWN(G176,0)</f>
        <v>0</v>
      </c>
      <c r="J176" s="25" t="str">
        <f ca="1">IF(
   $B$8="Overall Alert",IF(
      'Compound Alert'!R49 &gt;= 7, "HIGH",IF(
         'Compound Alert'!R49 &gt;= 5, "MED","LOW")), IF(
            $B$8="Underlying Vulnerability", IF(
               'Compound Alert'!Y49 &gt;= 10, "HIGH",IF(
                  'Compound Alert'!Y49 &gt;= 7, "MED","LOW")),IF(
                     $B$8="Emerging Threat", IF(
                        'Compound Alert'!AF49 &gt;= 10, "HIGH",IF(
                            'Compound Alert'!AF49 &gt;= 7, "MED","LOW")))))</f>
        <v>LOW</v>
      </c>
      <c r="K176" s="25" t="str">
        <f ca="1">IF(
   $B$8="Overall Alert",IF(
      'Compound Alert'!S49 &gt;= 7, "HIGH",IF(
         'Compound Alert'!S49 &gt;= 5, "MED","LOW")), IF(
            $B$8="Underlying Vulnerability", IF(
               'Compound Alert'!Z49 &gt;= 10, "HIGH",IF(
                  'Compound Alert'!Z49 &gt;= 7, "MED","LOW")),IF(
                     $B$8="Emerging Threat", IF(
                        'Compound Alert'!AG49 &gt;= 10, "HIGH",IF(
                            'Compound Alert'!AG49 &gt;= 7, "MED","LOW")))))</f>
        <v>LOW</v>
      </c>
      <c r="L176" s="25" t="str">
        <f ca="1">IF(
   $B$8="Overall Alert",IF(
      'Compound Alert'!T49 &gt;= 7, "HIGH",IF(
         'Compound Alert'!T49 &gt;= 5, "MED","LOW")), IF(
            $B$8="Underlying Vulnerability", IF(
               'Compound Alert'!AA49 &gt;= 10, "HIGH",IF(
                  'Compound Alert'!AA49 &gt;= 7, "MED","LOW")),IF(
                     $B$8="Emerging Threat", IF(
                        'Compound Alert'!AH49 &gt;= 10, "HIGH",IF(
                            'Compound Alert'!AH49 &gt;= 7, "MED","LOW")))))</f>
        <v>MED</v>
      </c>
      <c r="M176" s="25" t="str">
        <f ca="1">IF(
   $B$8="Overall Alert",IF(
      'Compound Alert'!U49 &gt;= 7, "HIGH",IF(
         'Compound Alert'!U49 &gt;= 5, "MED","LOW")), IF(
            $B$8="Underlying Vulnerability", IF(
               'Compound Alert'!AB49 &gt;= 10, "HIGH",IF(
                  'Compound Alert'!AB49 &gt;= 7, "MED","LOW")),IF(
                     $B$8="Emerging Threat", IF(
                        'Compound Alert'!AI49 &gt;= 10, "HIGH",IF(
                            'Compound Alert'!AI49 &gt;= 7, "MED","LOW")))))</f>
        <v>LOW</v>
      </c>
      <c r="N176" s="25" t="str">
        <f ca="1">IF(
   $B$8="Overall Alert",IF(
      'Compound Alert'!V49 &gt;= 7, "HIGH",IF(
         'Compound Alert'!V49 &gt;= 5, "MED","LOW")), IF(
            $B$8="Underlying Vulnerability", IF(
               'Compound Alert'!AC49 &gt;= 10, "HIGH",IF(
                  'Compound Alert'!AC49 &gt;= 7, "MED","LOW")),IF(
                     $B$8="Emerging Threat", IF(
                        'Compound Alert'!AJ49 &gt;= 10, "HIGH",IF(
                            'Compound Alert'!AJ49 &gt;= 7, "MED","LOW")))))</f>
        <v>LOW</v>
      </c>
      <c r="O176" s="25" t="str">
        <f ca="1">IF(
   $B$8="Overall Alert",IF(
      'Compound Alert'!W49 &gt;= 7, "HIGH",IF(
         'Compound Alert'!W49 &gt;= 5, "MED","LOW")), IF(
            $B$8="Underlying Vulnerability", IF(
               'Compound Alert'!AD49 &gt;= 10, "HIGH",IF(
                  'Compound Alert'!AD49 &gt;= 7, "MED","LOW")),IF(
                     $B$8="Emerging Threat", IF(
                        'Compound Alert'!AK49 &gt;= 10, "HIGH",IF(
                            'Compound Alert'!AK49 &gt;= 7, "MED","LOW")))))</f>
        <v>LOW</v>
      </c>
      <c r="P176" s="25"/>
      <c r="Q176" s="26"/>
      <c r="R176" s="26"/>
      <c r="S176" s="21"/>
      <c r="T176" s="21"/>
      <c r="U176" s="21"/>
      <c r="V176" s="21"/>
      <c r="W176" s="21"/>
      <c r="X176" s="21"/>
      <c r="Y176" s="27"/>
      <c r="Z176" s="27"/>
      <c r="AA176" s="27"/>
      <c r="AB176" s="27"/>
      <c r="AC176" s="27"/>
      <c r="AD176" s="27"/>
      <c r="AE176" s="27"/>
      <c r="AF176" s="27"/>
      <c r="AJ176" s="21"/>
      <c r="AK176" s="21"/>
      <c r="AL176" s="21"/>
      <c r="AM176" s="21"/>
      <c r="AN176" s="21"/>
      <c r="AO176" s="21"/>
      <c r="AP176" s="21"/>
      <c r="AQ176" s="21"/>
      <c r="AR176" s="21"/>
      <c r="AS176" s="21"/>
      <c r="AT176" s="21"/>
      <c r="AU176" s="21"/>
      <c r="AV176" s="21"/>
      <c r="AW176" s="21"/>
      <c r="AX176" s="21"/>
    </row>
    <row r="177" spans="1:50" x14ac:dyDescent="0.2">
      <c r="A177" s="63">
        <v>136</v>
      </c>
      <c r="B177" s="20" t="str">
        <f>'Compound Alert'!B111</f>
        <v>Korea, Rep.</v>
      </c>
      <c r="C177" s="20" t="str">
        <f>'Compound Alert'!C111</f>
        <v>KOR</v>
      </c>
      <c r="D177" s="20" t="str">
        <f>'Compound Alert'!D111</f>
        <v>EAS           East Asia &amp; Pacific</v>
      </c>
      <c r="E177" s="20" t="str">
        <f>'Compound Alert'!E111</f>
        <v>NA</v>
      </c>
      <c r="F177" s="217">
        <f ca="1">'Compound Alert'!F111</f>
        <v>106</v>
      </c>
      <c r="G177" s="22">
        <f ca="1">IF($B$8="Overall Alert",'Compound Alert'!G111,IF($B$8="Underlying Vulnerability",'Compound Alert'!J111,IF($B$8="Emerging Threat",'Compound Alert'!M111)))</f>
        <v>0.5</v>
      </c>
      <c r="H177" s="23">
        <f ca="1">IF($B$8="Overall Alert",'Compound Alert'!H111,IF($B$8="Underlying Vulnerability",'Compound Alert'!K111,IF($B$8="Emerging Threat",'Compound Alert'!N111)))</f>
        <v>0.5</v>
      </c>
      <c r="I177" s="50">
        <f ca="1">ROUNDDOWN(G177,0)</f>
        <v>0</v>
      </c>
      <c r="J177" s="25" t="str">
        <f ca="1">IF(
   $B$8="Overall Alert",IF(
      'Compound Alert'!R111 &gt;= 7, "HIGH",IF(
         'Compound Alert'!R111 &gt;= 5, "MED","LOW")), IF(
            $B$8="Underlying Vulnerability", IF(
               'Compound Alert'!Y111 &gt;= 10, "HIGH",IF(
                  'Compound Alert'!Y111 &gt;= 7, "MED","LOW")),IF(
                     $B$8="Emerging Threat", IF(
                        'Compound Alert'!AF111 &gt;= 10, "HIGH",IF(
                            'Compound Alert'!AF111 &gt;= 7, "MED","LOW")))))</f>
        <v>LOW</v>
      </c>
      <c r="K177" s="25" t="str">
        <f ca="1">IF(
   $B$8="Overall Alert",IF(
      'Compound Alert'!S111 &gt;= 7, "HIGH",IF(
         'Compound Alert'!S111 &gt;= 5, "MED","LOW")), IF(
            $B$8="Underlying Vulnerability", IF(
               'Compound Alert'!Z111 &gt;= 10, "HIGH",IF(
                  'Compound Alert'!Z111 &gt;= 7, "MED","LOW")),IF(
                     $B$8="Emerging Threat", IF(
                        'Compound Alert'!AG111 &gt;= 10, "HIGH",IF(
                            'Compound Alert'!AG111 &gt;= 7, "MED","LOW")))))</f>
        <v>LOW</v>
      </c>
      <c r="L177" s="25" t="str">
        <f ca="1">IF(
   $B$8="Overall Alert",IF(
      'Compound Alert'!T111 &gt;= 7, "HIGH",IF(
         'Compound Alert'!T111 &gt;= 5, "MED","LOW")), IF(
            $B$8="Underlying Vulnerability", IF(
               'Compound Alert'!AA111 &gt;= 10, "HIGH",IF(
                  'Compound Alert'!AA111 &gt;= 7, "MED","LOW")),IF(
                     $B$8="Emerging Threat", IF(
                        'Compound Alert'!AH111 &gt;= 10, "HIGH",IF(
                            'Compound Alert'!AH111 &gt;= 7, "MED","LOW")))))</f>
        <v>MED</v>
      </c>
      <c r="M177" s="25" t="str">
        <f ca="1">IF(
   $B$8="Overall Alert",IF(
      'Compound Alert'!U111 &gt;= 7, "HIGH",IF(
         'Compound Alert'!U111 &gt;= 5, "MED","LOW")), IF(
            $B$8="Underlying Vulnerability", IF(
               'Compound Alert'!AB111 &gt;= 10, "HIGH",IF(
                  'Compound Alert'!AB111 &gt;= 7, "MED","LOW")),IF(
                     $B$8="Emerging Threat", IF(
                        'Compound Alert'!AI111 &gt;= 10, "HIGH",IF(
                            'Compound Alert'!AI111 &gt;= 7, "MED","LOW")))))</f>
        <v>LOW</v>
      </c>
      <c r="N177" s="25" t="str">
        <f ca="1">IF(
   $B$8="Overall Alert",IF(
      'Compound Alert'!V111 &gt;= 7, "HIGH",IF(
         'Compound Alert'!V111 &gt;= 5, "MED","LOW")), IF(
            $B$8="Underlying Vulnerability", IF(
               'Compound Alert'!AC111 &gt;= 10, "HIGH",IF(
                  'Compound Alert'!AC111 &gt;= 7, "MED","LOW")),IF(
                     $B$8="Emerging Threat", IF(
                        'Compound Alert'!AJ111 &gt;= 10, "HIGH",IF(
                            'Compound Alert'!AJ111 &gt;= 7, "MED","LOW")))))</f>
        <v>LOW</v>
      </c>
      <c r="O177" s="25" t="str">
        <f ca="1">IF(
   $B$8="Overall Alert",IF(
      'Compound Alert'!W111 &gt;= 7, "HIGH",IF(
         'Compound Alert'!W111 &gt;= 5, "MED","LOW")), IF(
            $B$8="Underlying Vulnerability", IF(
               'Compound Alert'!AD111 &gt;= 10, "HIGH",IF(
                  'Compound Alert'!AD111 &gt;= 7, "MED","LOW")),IF(
                     $B$8="Emerging Threat", IF(
                        'Compound Alert'!AK111 &gt;= 10, "HIGH",IF(
                            'Compound Alert'!AK111 &gt;= 7, "MED","LOW")))))</f>
        <v>LOW</v>
      </c>
      <c r="P177" s="25"/>
      <c r="Q177" s="26"/>
      <c r="R177" s="26"/>
      <c r="S177" s="21"/>
      <c r="T177" s="21"/>
      <c r="U177" s="21"/>
      <c r="V177" s="21"/>
      <c r="W177" s="21"/>
      <c r="X177" s="21"/>
      <c r="Y177" s="27"/>
      <c r="Z177" s="27"/>
      <c r="AA177" s="27"/>
      <c r="AB177" s="27"/>
      <c r="AC177" s="27"/>
      <c r="AD177" s="27"/>
      <c r="AE177" s="27"/>
      <c r="AF177" s="27"/>
      <c r="AJ177" s="21"/>
      <c r="AK177" s="21"/>
      <c r="AL177" s="21"/>
      <c r="AM177" s="21"/>
      <c r="AN177" s="21"/>
      <c r="AO177" s="21"/>
      <c r="AP177" s="21"/>
      <c r="AQ177" s="21"/>
      <c r="AR177" s="21"/>
      <c r="AS177" s="21"/>
      <c r="AT177" s="21"/>
      <c r="AU177" s="21"/>
      <c r="AV177" s="21"/>
      <c r="AW177" s="21"/>
      <c r="AX177" s="21"/>
    </row>
    <row r="178" spans="1:50" x14ac:dyDescent="0.2">
      <c r="A178" s="63">
        <v>137</v>
      </c>
      <c r="B178" s="20" t="str">
        <f>'Compound Alert'!B173</f>
        <v>Saudi Arabia</v>
      </c>
      <c r="C178" s="20" t="str">
        <f>'Compound Alert'!C173</f>
        <v>SAU</v>
      </c>
      <c r="D178" s="20" t="str">
        <f>'Compound Alert'!D173</f>
        <v>MEA           Middle East &amp; North Africa</v>
      </c>
      <c r="E178" s="20" t="str">
        <f>'Compound Alert'!E173</f>
        <v>NA</v>
      </c>
      <c r="F178" s="217">
        <f ca="1">'Compound Alert'!F173</f>
        <v>168</v>
      </c>
      <c r="G178" s="22">
        <f ca="1">IF($B$8="Overall Alert",'Compound Alert'!G173,IF($B$8="Underlying Vulnerability",'Compound Alert'!J173,IF($B$8="Emerging Threat",'Compound Alert'!M173)))</f>
        <v>0.5</v>
      </c>
      <c r="H178" s="23">
        <f ca="1">IF($B$8="Overall Alert",'Compound Alert'!H173,IF($B$8="Underlying Vulnerability",'Compound Alert'!K173,IF($B$8="Emerging Threat",'Compound Alert'!N173)))</f>
        <v>0.5</v>
      </c>
      <c r="I178" s="50">
        <f ca="1">ROUNDDOWN(G178,0)</f>
        <v>0</v>
      </c>
      <c r="J178" s="25" t="str">
        <f ca="1">IF(
   $B$8="Overall Alert",IF(
      'Compound Alert'!R173 &gt;= 7, "HIGH",IF(
         'Compound Alert'!R173 &gt;= 5, "MED","LOW")), IF(
            $B$8="Underlying Vulnerability", IF(
               'Compound Alert'!Y173 &gt;= 10, "HIGH",IF(
                  'Compound Alert'!Y173 &gt;= 7, "MED","LOW")),IF(
                     $B$8="Emerging Threat", IF(
                        'Compound Alert'!AF173 &gt;= 10, "HIGH",IF(
                            'Compound Alert'!AF173 &gt;= 7, "MED","LOW")))))</f>
        <v>LOW</v>
      </c>
      <c r="K178" s="25" t="str">
        <f ca="1">IF(
   $B$8="Overall Alert",IF(
      'Compound Alert'!S173 &gt;= 7, "HIGH",IF(
         'Compound Alert'!S173 &gt;= 5, "MED","LOW")), IF(
            $B$8="Underlying Vulnerability", IF(
               'Compound Alert'!Z173 &gt;= 10, "HIGH",IF(
                  'Compound Alert'!Z173 &gt;= 7, "MED","LOW")),IF(
                     $B$8="Emerging Threat", IF(
                        'Compound Alert'!AG173 &gt;= 10, "HIGH",IF(
                            'Compound Alert'!AG173 &gt;= 7, "MED","LOW")))))</f>
        <v>LOW</v>
      </c>
      <c r="L178" s="25" t="str">
        <f ca="1">IF(
   $B$8="Overall Alert",IF(
      'Compound Alert'!T173 &gt;= 7, "HIGH",IF(
         'Compound Alert'!T173 &gt;= 5, "MED","LOW")), IF(
            $B$8="Underlying Vulnerability", IF(
               'Compound Alert'!AA173 &gt;= 10, "HIGH",IF(
                  'Compound Alert'!AA173 &gt;= 7, "MED","LOW")),IF(
                     $B$8="Emerging Threat", IF(
                        'Compound Alert'!AH173 &gt;= 10, "HIGH",IF(
                            'Compound Alert'!AH173 &gt;= 7, "MED","LOW")))))</f>
        <v>LOW</v>
      </c>
      <c r="M178" s="25" t="str">
        <f ca="1">IF(
   $B$8="Overall Alert",IF(
      'Compound Alert'!U173 &gt;= 7, "HIGH",IF(
         'Compound Alert'!U173 &gt;= 5, "MED","LOW")), IF(
            $B$8="Underlying Vulnerability", IF(
               'Compound Alert'!AB173 &gt;= 10, "HIGH",IF(
                  'Compound Alert'!AB173 &gt;= 7, "MED","LOW")),IF(
                     $B$8="Emerging Threat", IF(
                        'Compound Alert'!AI173 &gt;= 10, "HIGH",IF(
                            'Compound Alert'!AI173 &gt;= 7, "MED","LOW")))))</f>
        <v>LOW</v>
      </c>
      <c r="N178" s="25" t="str">
        <f ca="1">IF(
   $B$8="Overall Alert",IF(
      'Compound Alert'!V173 &gt;= 7, "HIGH",IF(
         'Compound Alert'!V173 &gt;= 5, "MED","LOW")), IF(
            $B$8="Underlying Vulnerability", IF(
               'Compound Alert'!AC173 &gt;= 10, "HIGH",IF(
                  'Compound Alert'!AC173 &gt;= 7, "MED","LOW")),IF(
                     $B$8="Emerging Threat", IF(
                        'Compound Alert'!AJ173 &gt;= 10, "HIGH",IF(
                            'Compound Alert'!AJ173 &gt;= 7, "MED","LOW")))))</f>
        <v>MED</v>
      </c>
      <c r="O178" s="25" t="str">
        <f ca="1">IF(
   $B$8="Overall Alert",IF(
      'Compound Alert'!W173 &gt;= 7, "HIGH",IF(
         'Compound Alert'!W173 &gt;= 5, "MED","LOW")), IF(
            $B$8="Underlying Vulnerability", IF(
               'Compound Alert'!AD173 &gt;= 10, "HIGH",IF(
                  'Compound Alert'!AD173 &gt;= 7, "MED","LOW")),IF(
                     $B$8="Emerging Threat", IF(
                        'Compound Alert'!AK173 &gt;= 10, "HIGH",IF(
                            'Compound Alert'!AK173 &gt;= 7, "MED","LOW")))))</f>
        <v>LOW</v>
      </c>
      <c r="P178" s="25"/>
      <c r="Q178" s="26"/>
      <c r="R178" s="26"/>
      <c r="S178" s="21"/>
      <c r="T178" s="21"/>
      <c r="U178" s="21"/>
      <c r="V178" s="21"/>
      <c r="W178" s="21"/>
      <c r="X178" s="21"/>
      <c r="Y178" s="27"/>
      <c r="Z178" s="27"/>
      <c r="AA178" s="27"/>
      <c r="AB178" s="27"/>
      <c r="AC178" s="27"/>
      <c r="AD178" s="27"/>
      <c r="AE178" s="27"/>
      <c r="AF178" s="27"/>
      <c r="AJ178" s="21"/>
      <c r="AK178" s="21"/>
      <c r="AL178" s="21"/>
      <c r="AM178" s="21"/>
      <c r="AN178" s="21"/>
      <c r="AO178" s="21"/>
      <c r="AP178" s="21"/>
      <c r="AQ178" s="21"/>
      <c r="AR178" s="21"/>
      <c r="AS178" s="21"/>
      <c r="AT178" s="21"/>
      <c r="AU178" s="21"/>
      <c r="AV178" s="21"/>
      <c r="AW178" s="21"/>
      <c r="AX178" s="21"/>
    </row>
    <row r="179" spans="1:50" x14ac:dyDescent="0.2">
      <c r="A179" s="63">
        <v>138</v>
      </c>
      <c r="B179" s="20" t="str">
        <f>'Compound Alert'!B48</f>
        <v>Comoros</v>
      </c>
      <c r="C179" s="20" t="str">
        <f>'Compound Alert'!C48</f>
        <v>COM</v>
      </c>
      <c r="D179" s="20" t="str">
        <f>'Compound Alert'!D48</f>
        <v>SSF           Sub-Saharan Africa</v>
      </c>
      <c r="E179" s="20" t="str">
        <f>'Compound Alert'!E48</f>
        <v>IDA</v>
      </c>
      <c r="F179" s="217">
        <f ca="1">'Compound Alert'!F48</f>
        <v>43</v>
      </c>
      <c r="G179" s="22">
        <f ca="1">IF($B$8="Overall Alert",'Compound Alert'!G48,IF($B$8="Underlying Vulnerability",'Compound Alert'!J48,IF($B$8="Emerging Threat",'Compound Alert'!M48)))</f>
        <v>0</v>
      </c>
      <c r="H179" s="23">
        <f ca="1">IF($B$8="Overall Alert",'Compound Alert'!H48,IF($B$8="Underlying Vulnerability",'Compound Alert'!K48,IF($B$8="Emerging Threat",'Compound Alert'!N48)))</f>
        <v>0</v>
      </c>
      <c r="I179" s="50">
        <f ca="1">ROUNDDOWN(G179,0)</f>
        <v>0</v>
      </c>
      <c r="J179" s="25" t="str">
        <f ca="1">IF(
   $B$8="Overall Alert",IF(
      'Compound Alert'!R48 &gt;= 7, "HIGH",IF(
         'Compound Alert'!R48 &gt;= 5, "MED","LOW")), IF(
            $B$8="Underlying Vulnerability", IF(
               'Compound Alert'!Y48 &gt;= 10, "HIGH",IF(
                  'Compound Alert'!Y48 &gt;= 7, "MED","LOW")),IF(
                     $B$8="Emerging Threat", IF(
                        'Compound Alert'!AF48 &gt;= 10, "HIGH",IF(
                            'Compound Alert'!AF48 &gt;= 7, "MED","LOW")))))</f>
        <v>LOW</v>
      </c>
      <c r="K179" s="25" t="str">
        <f ca="1">IF(
   $B$8="Overall Alert",IF(
      'Compound Alert'!S48 &gt;= 7, "HIGH",IF(
         'Compound Alert'!S48 &gt;= 5, "MED","LOW")), IF(
            $B$8="Underlying Vulnerability", IF(
               'Compound Alert'!Z48 &gt;= 10, "HIGH",IF(
                  'Compound Alert'!Z48 &gt;= 7, "MED","LOW")),IF(
                     $B$8="Emerging Threat", IF(
                        'Compound Alert'!AG48 &gt;= 10, "HIGH",IF(
                            'Compound Alert'!AG48 &gt;= 7, "MED","LOW")))))</f>
        <v>LOW</v>
      </c>
      <c r="L179" s="25" t="e">
        <f ca="1">IF(
   $B$8="Overall Alert",IF(
      'Compound Alert'!T48 &gt;= 7, "HIGH",IF(
         'Compound Alert'!T48 &gt;= 5, "MED","LOW")), IF(
            $B$8="Underlying Vulnerability", IF(
               'Compound Alert'!AA48 &gt;= 10, "HIGH",IF(
                  'Compound Alert'!AA48 &gt;= 7, "MED","LOW")),IF(
                     $B$8="Emerging Threat", IF(
                        'Compound Alert'!AH48 &gt;= 10, "HIGH",IF(
                            'Compound Alert'!AH48 &gt;= 7, "MED","LOW")))))</f>
        <v>#N/A</v>
      </c>
      <c r="M179" s="25" t="str">
        <f ca="1">IF(
   $B$8="Overall Alert",IF(
      'Compound Alert'!U48 &gt;= 7, "HIGH",IF(
         'Compound Alert'!U48 &gt;= 5, "MED","LOW")), IF(
            $B$8="Underlying Vulnerability", IF(
               'Compound Alert'!AB48 &gt;= 10, "HIGH",IF(
                  'Compound Alert'!AB48 &gt;= 7, "MED","LOW")),IF(
                     $B$8="Emerging Threat", IF(
                        'Compound Alert'!AI48 &gt;= 10, "HIGH",IF(
                            'Compound Alert'!AI48 &gt;= 7, "MED","LOW")))))</f>
        <v>LOW</v>
      </c>
      <c r="N179" s="25" t="str">
        <f ca="1">IF(
   $B$8="Overall Alert",IF(
      'Compound Alert'!V48 &gt;= 7, "HIGH",IF(
         'Compound Alert'!V48 &gt;= 5, "MED","LOW")), IF(
            $B$8="Underlying Vulnerability", IF(
               'Compound Alert'!AC48 &gt;= 10, "HIGH",IF(
                  'Compound Alert'!AC48 &gt;= 7, "MED","LOW")),IF(
                     $B$8="Emerging Threat", IF(
                        'Compound Alert'!AJ48 &gt;= 10, "HIGH",IF(
                            'Compound Alert'!AJ48 &gt;= 7, "MED","LOW")))))</f>
        <v>LOW</v>
      </c>
      <c r="O179" s="25" t="str">
        <f ca="1">IF(
   $B$8="Overall Alert",IF(
      'Compound Alert'!W48 &gt;= 7, "HIGH",IF(
         'Compound Alert'!W48 &gt;= 5, "MED","LOW")), IF(
            $B$8="Underlying Vulnerability", IF(
               'Compound Alert'!AD48 &gt;= 10, "HIGH",IF(
                  'Compound Alert'!AD48 &gt;= 7, "MED","LOW")),IF(
                     $B$8="Emerging Threat", IF(
                        'Compound Alert'!AK48 &gt;= 10, "HIGH",IF(
                            'Compound Alert'!AK48 &gt;= 7, "MED","LOW")))))</f>
        <v>LOW</v>
      </c>
      <c r="P179" s="25"/>
      <c r="Q179" s="26"/>
      <c r="R179" s="26"/>
      <c r="S179" s="21"/>
      <c r="T179" s="21"/>
      <c r="U179" s="21"/>
      <c r="V179" s="21"/>
      <c r="W179" s="21"/>
      <c r="X179" s="21"/>
      <c r="Y179" s="27"/>
      <c r="Z179" s="27"/>
      <c r="AA179" s="27"/>
      <c r="AB179" s="27"/>
      <c r="AC179" s="27"/>
      <c r="AD179" s="27"/>
      <c r="AE179" s="27"/>
      <c r="AF179" s="27"/>
      <c r="AJ179" s="21"/>
      <c r="AK179" s="21"/>
      <c r="AL179" s="21"/>
      <c r="AM179" s="21"/>
      <c r="AN179" s="21"/>
      <c r="AO179" s="21"/>
      <c r="AP179" s="21"/>
      <c r="AQ179" s="21"/>
      <c r="AR179" s="21"/>
      <c r="AS179" s="21"/>
      <c r="AT179" s="21"/>
      <c r="AU179" s="21"/>
      <c r="AV179" s="21"/>
      <c r="AW179" s="21"/>
      <c r="AX179" s="21"/>
    </row>
    <row r="180" spans="1:50" x14ac:dyDescent="0.2">
      <c r="A180" s="63">
        <v>139</v>
      </c>
      <c r="B180" s="20" t="str">
        <f>'Compound Alert'!B14</f>
        <v>American Samoa</v>
      </c>
      <c r="C180" s="20" t="str">
        <f>'Compound Alert'!C14</f>
        <v>ASM</v>
      </c>
      <c r="D180" s="20" t="str">
        <f>'Compound Alert'!D14</f>
        <v>EAS           East Asia &amp; Pacific</v>
      </c>
      <c r="E180" s="20" t="str">
        <f>'Compound Alert'!E14</f>
        <v>NA</v>
      </c>
      <c r="F180" s="217">
        <f ca="1">'Compound Alert'!F14</f>
        <v>9</v>
      </c>
      <c r="G180" s="22">
        <f ca="1">IF($B$8="Overall Alert",'Compound Alert'!G14,IF($B$8="Underlying Vulnerability",'Compound Alert'!J14,IF($B$8="Emerging Threat",'Compound Alert'!M14)))</f>
        <v>0</v>
      </c>
      <c r="H180" s="23">
        <f ca="1">IF($B$8="Overall Alert",'Compound Alert'!H14,IF($B$8="Underlying Vulnerability",'Compound Alert'!K14,IF($B$8="Emerging Threat",'Compound Alert'!N14)))</f>
        <v>0</v>
      </c>
      <c r="I180" s="50">
        <f ca="1">ROUNDDOWN(G180,0)</f>
        <v>0</v>
      </c>
      <c r="J180" s="25" t="str">
        <f ca="1">IF(
   $B$8="Overall Alert",IF(
      'Compound Alert'!R14 &gt;= 7, "HIGH",IF(
         'Compound Alert'!R14 &gt;= 5, "MED","LOW")), IF(
            $B$8="Underlying Vulnerability", IF(
               'Compound Alert'!Y14 &gt;= 10, "HIGH",IF(
                  'Compound Alert'!Y14 &gt;= 7, "MED","LOW")),IF(
                     $B$8="Emerging Threat", IF(
                        'Compound Alert'!AF14 &gt;= 10, "HIGH",IF(
                            'Compound Alert'!AF14 &gt;= 7, "MED","LOW")))))</f>
        <v>LOW</v>
      </c>
      <c r="K180" s="25" t="e">
        <f ca="1">IF(
   $B$8="Overall Alert",IF(
      'Compound Alert'!S14 &gt;= 7, "HIGH",IF(
         'Compound Alert'!S14 &gt;= 5, "MED","LOW")), IF(
            $B$8="Underlying Vulnerability", IF(
               'Compound Alert'!Z14 &gt;= 10, "HIGH",IF(
                  'Compound Alert'!Z14 &gt;= 7, "MED","LOW")),IF(
                     $B$8="Emerging Threat", IF(
                        'Compound Alert'!AG14 &gt;= 10, "HIGH",IF(
                            'Compound Alert'!AG14 &gt;= 7, "MED","LOW")))))</f>
        <v>#N/A</v>
      </c>
      <c r="L180" s="25" t="e">
        <f ca="1">IF(
   $B$8="Overall Alert",IF(
      'Compound Alert'!T14 &gt;= 7, "HIGH",IF(
         'Compound Alert'!T14 &gt;= 5, "MED","LOW")), IF(
            $B$8="Underlying Vulnerability", IF(
               'Compound Alert'!AA14 &gt;= 10, "HIGH",IF(
                  'Compound Alert'!AA14 &gt;= 7, "MED","LOW")),IF(
                     $B$8="Emerging Threat", IF(
                        'Compound Alert'!AH14 &gt;= 10, "HIGH",IF(
                            'Compound Alert'!AH14 &gt;= 7, "MED","LOW")))))</f>
        <v>#N/A</v>
      </c>
      <c r="M180" s="25" t="e">
        <f ca="1">IF(
   $B$8="Overall Alert",IF(
      'Compound Alert'!U14 &gt;= 7, "HIGH",IF(
         'Compound Alert'!U14 &gt;= 5, "MED","LOW")), IF(
            $B$8="Underlying Vulnerability", IF(
               'Compound Alert'!AB14 &gt;= 10, "HIGH",IF(
                  'Compound Alert'!AB14 &gt;= 7, "MED","LOW")),IF(
                     $B$8="Emerging Threat", IF(
                        'Compound Alert'!AI14 &gt;= 10, "HIGH",IF(
                            'Compound Alert'!AI14 &gt;= 7, "MED","LOW")))))</f>
        <v>#N/A</v>
      </c>
      <c r="N180" s="25" t="str">
        <f ca="1">IF(
   $B$8="Overall Alert",IF(
      'Compound Alert'!V14 &gt;= 7, "HIGH",IF(
         'Compound Alert'!V14 &gt;= 5, "MED","LOW")), IF(
            $B$8="Underlying Vulnerability", IF(
               'Compound Alert'!AC14 &gt;= 10, "HIGH",IF(
                  'Compound Alert'!AC14 &gt;= 7, "MED","LOW")),IF(
                     $B$8="Emerging Threat", IF(
                        'Compound Alert'!AJ14 &gt;= 10, "HIGH",IF(
                            'Compound Alert'!AJ14 &gt;= 7, "MED","LOW")))))</f>
        <v>LOW</v>
      </c>
      <c r="O180" s="25" t="str">
        <f ca="1">IF(
   $B$8="Overall Alert",IF(
      'Compound Alert'!W14 &gt;= 7, "HIGH",IF(
         'Compound Alert'!W14 &gt;= 5, "MED","LOW")), IF(
            $B$8="Underlying Vulnerability", IF(
               'Compound Alert'!AD14 &gt;= 10, "HIGH",IF(
                  'Compound Alert'!AD14 &gt;= 7, "MED","LOW")),IF(
                     $B$8="Emerging Threat", IF(
                        'Compound Alert'!AK14 &gt;= 10, "HIGH",IF(
                            'Compound Alert'!AK14 &gt;= 7, "MED","LOW")))))</f>
        <v>LOW</v>
      </c>
      <c r="P180" s="25"/>
      <c r="Q180" s="26"/>
      <c r="R180" s="26"/>
      <c r="S180" s="21"/>
      <c r="T180" s="21"/>
      <c r="U180" s="21"/>
      <c r="V180" s="21"/>
      <c r="W180" s="21"/>
      <c r="X180" s="21"/>
      <c r="Y180" s="27"/>
      <c r="Z180" s="27"/>
      <c r="AA180" s="27"/>
      <c r="AB180" s="27"/>
      <c r="AC180" s="27"/>
      <c r="AD180" s="27"/>
      <c r="AE180" s="27"/>
      <c r="AF180" s="27"/>
      <c r="AJ180" s="21"/>
      <c r="AK180" s="21"/>
      <c r="AL180" s="21"/>
      <c r="AM180" s="21"/>
      <c r="AN180" s="21"/>
      <c r="AO180" s="21"/>
      <c r="AP180" s="21"/>
      <c r="AQ180" s="21"/>
      <c r="AR180" s="21"/>
      <c r="AS180" s="21"/>
      <c r="AT180" s="21"/>
      <c r="AU180" s="21"/>
      <c r="AV180" s="21"/>
      <c r="AW180" s="21"/>
      <c r="AX180" s="21"/>
    </row>
    <row r="181" spans="1:50" x14ac:dyDescent="0.2">
      <c r="A181" s="63">
        <v>140</v>
      </c>
      <c r="B181" s="20" t="str">
        <f>'Compound Alert'!B139</f>
        <v>Northern Mariana Islands</v>
      </c>
      <c r="C181" s="20" t="str">
        <f>'Compound Alert'!C139</f>
        <v>MNP</v>
      </c>
      <c r="D181" s="20" t="str">
        <f>'Compound Alert'!D139</f>
        <v>EAS           East Asia &amp; Pacific</v>
      </c>
      <c r="E181" s="20" t="str">
        <f>'Compound Alert'!E139</f>
        <v>NA</v>
      </c>
      <c r="F181" s="217">
        <f ca="1">'Compound Alert'!F139</f>
        <v>134</v>
      </c>
      <c r="G181" s="22">
        <f ca="1">IF($B$8="Overall Alert",'Compound Alert'!G139,IF($B$8="Underlying Vulnerability",'Compound Alert'!J139,IF($B$8="Emerging Threat",'Compound Alert'!M139)))</f>
        <v>0</v>
      </c>
      <c r="H181" s="23">
        <f ca="1">IF($B$8="Overall Alert",'Compound Alert'!H139,IF($B$8="Underlying Vulnerability",'Compound Alert'!K139,IF($B$8="Emerging Threat",'Compound Alert'!N139)))</f>
        <v>0</v>
      </c>
      <c r="I181" s="50">
        <f ca="1">ROUNDDOWN(G181,0)</f>
        <v>0</v>
      </c>
      <c r="J181" s="25" t="str">
        <f ca="1">IF(
   $B$8="Overall Alert",IF(
      'Compound Alert'!R139 &gt;= 7, "HIGH",IF(
         'Compound Alert'!R139 &gt;= 5, "MED","LOW")), IF(
            $B$8="Underlying Vulnerability", IF(
               'Compound Alert'!Y139 &gt;= 10, "HIGH",IF(
                  'Compound Alert'!Y139 &gt;= 7, "MED","LOW")),IF(
                     $B$8="Emerging Threat", IF(
                        'Compound Alert'!AF139 &gt;= 10, "HIGH",IF(
                            'Compound Alert'!AF139 &gt;= 7, "MED","LOW")))))</f>
        <v>LOW</v>
      </c>
      <c r="K181" s="25" t="e">
        <f ca="1">IF(
   $B$8="Overall Alert",IF(
      'Compound Alert'!S139 &gt;= 7, "HIGH",IF(
         'Compound Alert'!S139 &gt;= 5, "MED","LOW")), IF(
            $B$8="Underlying Vulnerability", IF(
               'Compound Alert'!Z139 &gt;= 10, "HIGH",IF(
                  'Compound Alert'!Z139 &gt;= 7, "MED","LOW")),IF(
                     $B$8="Emerging Threat", IF(
                        'Compound Alert'!AG139 &gt;= 10, "HIGH",IF(
                            'Compound Alert'!AG139 &gt;= 7, "MED","LOW")))))</f>
        <v>#N/A</v>
      </c>
      <c r="L181" s="25" t="e">
        <f ca="1">IF(
   $B$8="Overall Alert",IF(
      'Compound Alert'!T139 &gt;= 7, "HIGH",IF(
         'Compound Alert'!T139 &gt;= 5, "MED","LOW")), IF(
            $B$8="Underlying Vulnerability", IF(
               'Compound Alert'!AA139 &gt;= 10, "HIGH",IF(
                  'Compound Alert'!AA139 &gt;= 7, "MED","LOW")),IF(
                     $B$8="Emerging Threat", IF(
                        'Compound Alert'!AH139 &gt;= 10, "HIGH",IF(
                            'Compound Alert'!AH139 &gt;= 7, "MED","LOW")))))</f>
        <v>#N/A</v>
      </c>
      <c r="M181" s="25" t="e">
        <f ca="1">IF(
   $B$8="Overall Alert",IF(
      'Compound Alert'!U139 &gt;= 7, "HIGH",IF(
         'Compound Alert'!U139 &gt;= 5, "MED","LOW")), IF(
            $B$8="Underlying Vulnerability", IF(
               'Compound Alert'!AB139 &gt;= 10, "HIGH",IF(
                  'Compound Alert'!AB139 &gt;= 7, "MED","LOW")),IF(
                     $B$8="Emerging Threat", IF(
                        'Compound Alert'!AI139 &gt;= 10, "HIGH",IF(
                            'Compound Alert'!AI139 &gt;= 7, "MED","LOW")))))</f>
        <v>#N/A</v>
      </c>
      <c r="N181" s="25" t="str">
        <f ca="1">IF(
   $B$8="Overall Alert",IF(
      'Compound Alert'!V139 &gt;= 7, "HIGH",IF(
         'Compound Alert'!V139 &gt;= 5, "MED","LOW")), IF(
            $B$8="Underlying Vulnerability", IF(
               'Compound Alert'!AC139 &gt;= 10, "HIGH",IF(
                  'Compound Alert'!AC139 &gt;= 7, "MED","LOW")),IF(
                     $B$8="Emerging Threat", IF(
                        'Compound Alert'!AJ139 &gt;= 10, "HIGH",IF(
                            'Compound Alert'!AJ139 &gt;= 7, "MED","LOW")))))</f>
        <v>LOW</v>
      </c>
      <c r="O181" s="25" t="str">
        <f ca="1">IF(
   $B$8="Overall Alert",IF(
      'Compound Alert'!W139 &gt;= 7, "HIGH",IF(
         'Compound Alert'!W139 &gt;= 5, "MED","LOW")), IF(
            $B$8="Underlying Vulnerability", IF(
               'Compound Alert'!AD139 &gt;= 10, "HIGH",IF(
                  'Compound Alert'!AD139 &gt;= 7, "MED","LOW")),IF(
                     $B$8="Emerging Threat", IF(
                        'Compound Alert'!AK139 &gt;= 10, "HIGH",IF(
                            'Compound Alert'!AK139 &gt;= 7, "MED","LOW")))))</f>
        <v>LOW</v>
      </c>
      <c r="P181" s="25"/>
      <c r="Q181" s="26"/>
      <c r="R181" s="26"/>
      <c r="S181" s="21"/>
      <c r="T181" s="21"/>
      <c r="U181" s="21"/>
      <c r="V181" s="21"/>
      <c r="W181" s="21"/>
      <c r="X181" s="21"/>
      <c r="Y181" s="27"/>
      <c r="Z181" s="27"/>
      <c r="AA181" s="27"/>
      <c r="AB181" s="27"/>
      <c r="AC181" s="27"/>
      <c r="AD181" s="27"/>
      <c r="AE181" s="27"/>
      <c r="AF181" s="27"/>
      <c r="AJ181" s="21"/>
      <c r="AK181" s="21"/>
      <c r="AL181" s="21"/>
      <c r="AM181" s="21"/>
      <c r="AN181" s="21"/>
      <c r="AO181" s="21"/>
      <c r="AP181" s="21"/>
      <c r="AQ181" s="21"/>
      <c r="AR181" s="21"/>
      <c r="AS181" s="21"/>
      <c r="AT181" s="21"/>
      <c r="AU181" s="21"/>
      <c r="AV181" s="21"/>
      <c r="AW181" s="21"/>
      <c r="AX181" s="21"/>
    </row>
    <row r="182" spans="1:50" x14ac:dyDescent="0.2">
      <c r="A182" s="63">
        <v>141</v>
      </c>
      <c r="B182" s="20" t="str">
        <f>'Compound Alert'!B198</f>
        <v>Turkmenistan</v>
      </c>
      <c r="C182" s="20" t="str">
        <f>'Compound Alert'!C198</f>
        <v>TKM</v>
      </c>
      <c r="D182" s="20" t="str">
        <f>'Compound Alert'!D198</f>
        <v>ECS           Europe &amp; Central Asia</v>
      </c>
      <c r="E182" s="20" t="str">
        <f>'Compound Alert'!E198</f>
        <v>IBRD</v>
      </c>
      <c r="F182" s="217">
        <f>'Compound Alert'!F198</f>
        <v>0</v>
      </c>
      <c r="G182" s="22">
        <f ca="1">IF($B$8="Overall Alert",'Compound Alert'!G198,IF($B$8="Underlying Vulnerability",'Compound Alert'!J198,IF($B$8="Emerging Threat",'Compound Alert'!M198)))</f>
        <v>0</v>
      </c>
      <c r="H182" s="23">
        <f ca="1">IF($B$8="Overall Alert",'Compound Alert'!H198,IF($B$8="Underlying Vulnerability",'Compound Alert'!K198,IF($B$8="Emerging Threat",'Compound Alert'!N198)))</f>
        <v>0</v>
      </c>
      <c r="I182" s="50">
        <f ca="1">ROUNDDOWN(G182,0)</f>
        <v>0</v>
      </c>
      <c r="J182" s="25" t="str">
        <f ca="1">IF(
   $B$8="Overall Alert",IF(
      'Compound Alert'!R198 &gt;= 7, "HIGH",IF(
         'Compound Alert'!R198 &gt;= 5, "MED","LOW")), IF(
            $B$8="Underlying Vulnerability", IF(
               'Compound Alert'!Y198 &gt;= 10, "HIGH",IF(
                  'Compound Alert'!Y198 &gt;= 7, "MED","LOW")),IF(
                     $B$8="Emerging Threat", IF(
                        'Compound Alert'!AF198 &gt;= 10, "HIGH",IF(
                            'Compound Alert'!AF198 &gt;= 7, "MED","LOW")))))</f>
        <v>LOW</v>
      </c>
      <c r="K182" s="25" t="str">
        <f ca="1">IF(
   $B$8="Overall Alert",IF(
      'Compound Alert'!S198 &gt;= 7, "HIGH",IF(
         'Compound Alert'!S198 &gt;= 5, "MED","LOW")), IF(
            $B$8="Underlying Vulnerability", IF(
               'Compound Alert'!Z198 &gt;= 10, "HIGH",IF(
                  'Compound Alert'!Z198 &gt;= 7, "MED","LOW")),IF(
                     $B$8="Emerging Threat", IF(
                        'Compound Alert'!AG198 &gt;= 10, "HIGH",IF(
                            'Compound Alert'!AG198 &gt;= 7, "MED","LOW")))))</f>
        <v>LOW</v>
      </c>
      <c r="L182" s="25" t="e">
        <f ca="1">IF(
   $B$8="Overall Alert",IF(
      'Compound Alert'!T198 &gt;= 7, "HIGH",IF(
         'Compound Alert'!T198 &gt;= 5, "MED","LOW")), IF(
            $B$8="Underlying Vulnerability", IF(
               'Compound Alert'!AA198 &gt;= 10, "HIGH",IF(
                  'Compound Alert'!AA198 &gt;= 7, "MED","LOW")),IF(
                     $B$8="Emerging Threat", IF(
                        'Compound Alert'!AH198 &gt;= 10, "HIGH",IF(
                            'Compound Alert'!AH198 &gt;= 7, "MED","LOW")))))</f>
        <v>#N/A</v>
      </c>
      <c r="M182" s="25" t="str">
        <f ca="1">IF(
   $B$8="Overall Alert",IF(
      'Compound Alert'!U198 &gt;= 7, "HIGH",IF(
         'Compound Alert'!U198 &gt;= 5, "MED","LOW")), IF(
            $B$8="Underlying Vulnerability", IF(
               'Compound Alert'!AB198 &gt;= 10, "HIGH",IF(
                  'Compound Alert'!AB198 &gt;= 7, "MED","LOW")),IF(
                     $B$8="Emerging Threat", IF(
                        'Compound Alert'!AI198 &gt;= 10, "HIGH",IF(
                            'Compound Alert'!AI198 &gt;= 7, "MED","LOW")))))</f>
        <v>LOW</v>
      </c>
      <c r="N182" s="25" t="str">
        <f ca="1">IF(
   $B$8="Overall Alert",IF(
      'Compound Alert'!V198 &gt;= 7, "HIGH",IF(
         'Compound Alert'!V198 &gt;= 5, "MED","LOW")), IF(
            $B$8="Underlying Vulnerability", IF(
               'Compound Alert'!AC198 &gt;= 10, "HIGH",IF(
                  'Compound Alert'!AC198 &gt;= 7, "MED","LOW")),IF(
                     $B$8="Emerging Threat", IF(
                        'Compound Alert'!AJ198 &gt;= 10, "HIGH",IF(
                            'Compound Alert'!AJ198 &gt;= 7, "MED","LOW")))))</f>
        <v>LOW</v>
      </c>
      <c r="O182" s="25" t="str">
        <f ca="1">IF(
   $B$8="Overall Alert",IF(
      'Compound Alert'!W198 &gt;= 7, "HIGH",IF(
         'Compound Alert'!W198 &gt;= 5, "MED","LOW")), IF(
            $B$8="Underlying Vulnerability", IF(
               'Compound Alert'!AD198 &gt;= 10, "HIGH",IF(
                  'Compound Alert'!AD198 &gt;= 7, "MED","LOW")),IF(
                     $B$8="Emerging Threat", IF(
                        'Compound Alert'!AK198 &gt;= 10, "HIGH",IF(
                            'Compound Alert'!AK198 &gt;= 7, "MED","LOW")))))</f>
        <v>LOW</v>
      </c>
      <c r="P182" s="25"/>
      <c r="Q182" s="26"/>
      <c r="R182" s="26"/>
      <c r="S182" s="21"/>
      <c r="T182" s="21"/>
      <c r="U182" s="21"/>
      <c r="V182" s="21"/>
      <c r="W182" s="21"/>
      <c r="X182" s="21"/>
      <c r="Y182" s="27"/>
      <c r="Z182" s="27"/>
      <c r="AA182" s="27"/>
      <c r="AB182" s="27"/>
      <c r="AC182" s="27"/>
      <c r="AD182" s="27"/>
      <c r="AE182" s="27"/>
      <c r="AF182" s="27"/>
      <c r="AJ182" s="21"/>
      <c r="AK182" s="21"/>
      <c r="AL182" s="21"/>
      <c r="AM182" s="21"/>
      <c r="AN182" s="21"/>
      <c r="AO182" s="21"/>
      <c r="AP182" s="21"/>
      <c r="AQ182" s="21"/>
      <c r="AR182" s="21"/>
      <c r="AS182" s="21"/>
      <c r="AT182" s="21"/>
      <c r="AU182" s="21"/>
      <c r="AV182" s="21"/>
      <c r="AW182" s="21"/>
      <c r="AX182" s="21"/>
    </row>
    <row r="183" spans="1:50" x14ac:dyDescent="0.2">
      <c r="A183" s="63">
        <v>142</v>
      </c>
      <c r="B183" s="20" t="str">
        <f>'Compound Alert'!B172</f>
        <v>Rwanda</v>
      </c>
      <c r="C183" s="20" t="str">
        <f>'Compound Alert'!C172</f>
        <v>RWA</v>
      </c>
      <c r="D183" s="20" t="str">
        <f>'Compound Alert'!D172</f>
        <v>SSF           Sub-Saharan Africa</v>
      </c>
      <c r="E183" s="20" t="str">
        <f>'Compound Alert'!E172</f>
        <v>IDA</v>
      </c>
      <c r="F183" s="217">
        <f ca="1">'Compound Alert'!F172</f>
        <v>167</v>
      </c>
      <c r="G183" s="22">
        <f ca="1">IF($B$8="Overall Alert",'Compound Alert'!G172,IF($B$8="Underlying Vulnerability",'Compound Alert'!J172,IF($B$8="Emerging Threat",'Compound Alert'!M172)))</f>
        <v>0</v>
      </c>
      <c r="H183" s="23">
        <f ca="1">IF($B$8="Overall Alert",'Compound Alert'!H172,IF($B$8="Underlying Vulnerability",'Compound Alert'!K172,IF($B$8="Emerging Threat",'Compound Alert'!N172)))</f>
        <v>0</v>
      </c>
      <c r="I183" s="50">
        <f ca="1">ROUNDDOWN(G183,0)</f>
        <v>0</v>
      </c>
      <c r="J183" s="25" t="str">
        <f ca="1">IF(
   $B$8="Overall Alert",IF(
      'Compound Alert'!R172 &gt;= 7, "HIGH",IF(
         'Compound Alert'!R172 &gt;= 5, "MED","LOW")), IF(
            $B$8="Underlying Vulnerability", IF(
               'Compound Alert'!Y172 &gt;= 10, "HIGH",IF(
                  'Compound Alert'!Y172 &gt;= 7, "MED","LOW")),IF(
                     $B$8="Emerging Threat", IF(
                        'Compound Alert'!AF172 &gt;= 10, "HIGH",IF(
                            'Compound Alert'!AF172 &gt;= 7, "MED","LOW")))))</f>
        <v>LOW</v>
      </c>
      <c r="K183" s="25" t="str">
        <f ca="1">IF(
   $B$8="Overall Alert",IF(
      'Compound Alert'!S172 &gt;= 7, "HIGH",IF(
         'Compound Alert'!S172 &gt;= 5, "MED","LOW")), IF(
            $B$8="Underlying Vulnerability", IF(
               'Compound Alert'!Z172 &gt;= 10, "HIGH",IF(
                  'Compound Alert'!Z172 &gt;= 7, "MED","LOW")),IF(
                     $B$8="Emerging Threat", IF(
                        'Compound Alert'!AG172 &gt;= 10, "HIGH",IF(
                            'Compound Alert'!AG172 &gt;= 7, "MED","LOW")))))</f>
        <v>LOW</v>
      </c>
      <c r="L183" s="25" t="str">
        <f ca="1">IF(
   $B$8="Overall Alert",IF(
      'Compound Alert'!T172 &gt;= 7, "HIGH",IF(
         'Compound Alert'!T172 &gt;= 5, "MED","LOW")), IF(
            $B$8="Underlying Vulnerability", IF(
               'Compound Alert'!AA172 &gt;= 10, "HIGH",IF(
                  'Compound Alert'!AA172 &gt;= 7, "MED","LOW")),IF(
                     $B$8="Emerging Threat", IF(
                        'Compound Alert'!AH172 &gt;= 10, "HIGH",IF(
                            'Compound Alert'!AH172 &gt;= 7, "MED","LOW")))))</f>
        <v>LOW</v>
      </c>
      <c r="M183" s="25" t="str">
        <f ca="1">IF(
   $B$8="Overall Alert",IF(
      'Compound Alert'!U172 &gt;= 7, "HIGH",IF(
         'Compound Alert'!U172 &gt;= 5, "MED","LOW")), IF(
            $B$8="Underlying Vulnerability", IF(
               'Compound Alert'!AB172 &gt;= 10, "HIGH",IF(
                  'Compound Alert'!AB172 &gt;= 7, "MED","LOW")),IF(
                     $B$8="Emerging Threat", IF(
                        'Compound Alert'!AI172 &gt;= 10, "HIGH",IF(
                            'Compound Alert'!AI172 &gt;= 7, "MED","LOW")))))</f>
        <v>LOW</v>
      </c>
      <c r="N183" s="25" t="str">
        <f ca="1">IF(
   $B$8="Overall Alert",IF(
      'Compound Alert'!V172 &gt;= 7, "HIGH",IF(
         'Compound Alert'!V172 &gt;= 5, "MED","LOW")), IF(
            $B$8="Underlying Vulnerability", IF(
               'Compound Alert'!AC172 &gt;= 10, "HIGH",IF(
                  'Compound Alert'!AC172 &gt;= 7, "MED","LOW")),IF(
                     $B$8="Emerging Threat", IF(
                        'Compound Alert'!AJ172 &gt;= 10, "HIGH",IF(
                            'Compound Alert'!AJ172 &gt;= 7, "MED","LOW")))))</f>
        <v>LOW</v>
      </c>
      <c r="O183" s="25" t="str">
        <f ca="1">IF(
   $B$8="Overall Alert",IF(
      'Compound Alert'!W172 &gt;= 7, "HIGH",IF(
         'Compound Alert'!W172 &gt;= 5, "MED","LOW")), IF(
            $B$8="Underlying Vulnerability", IF(
               'Compound Alert'!AD172 &gt;= 10, "HIGH",IF(
                  'Compound Alert'!AD172 &gt;= 7, "MED","LOW")),IF(
                     $B$8="Emerging Threat", IF(
                        'Compound Alert'!AK172 &gt;= 10, "HIGH",IF(
                            'Compound Alert'!AK172 &gt;= 7, "MED","LOW")))))</f>
        <v>LOW</v>
      </c>
      <c r="P183" s="25"/>
      <c r="Q183" s="26"/>
      <c r="R183" s="26"/>
      <c r="S183" s="21"/>
      <c r="T183" s="21"/>
      <c r="U183" s="21"/>
      <c r="V183" s="21"/>
      <c r="W183" s="21"/>
      <c r="X183" s="21"/>
      <c r="Y183" s="27"/>
      <c r="Z183" s="27"/>
      <c r="AA183" s="27"/>
      <c r="AB183" s="27"/>
      <c r="AC183" s="27"/>
      <c r="AD183" s="27"/>
      <c r="AE183" s="27"/>
      <c r="AF183" s="27"/>
      <c r="AJ183" s="21"/>
      <c r="AK183" s="21"/>
      <c r="AL183" s="21"/>
      <c r="AM183" s="21"/>
      <c r="AN183" s="21"/>
      <c r="AO183" s="21"/>
      <c r="AP183" s="21"/>
      <c r="AQ183" s="21"/>
      <c r="AR183" s="21"/>
      <c r="AS183" s="21"/>
      <c r="AT183" s="21"/>
      <c r="AU183" s="21"/>
      <c r="AV183" s="21"/>
      <c r="AW183" s="21"/>
      <c r="AX183" s="21"/>
    </row>
    <row r="184" spans="1:50" x14ac:dyDescent="0.2">
      <c r="A184" s="63">
        <v>143</v>
      </c>
      <c r="B184" s="20" t="str">
        <f>'Compound Alert'!B142</f>
        <v>Mauritius</v>
      </c>
      <c r="C184" s="20" t="str">
        <f>'Compound Alert'!C142</f>
        <v>MUS</v>
      </c>
      <c r="D184" s="20" t="str">
        <f>'Compound Alert'!D142</f>
        <v>SSF           Sub-Saharan Africa</v>
      </c>
      <c r="E184" s="20" t="str">
        <f>'Compound Alert'!E142</f>
        <v>IBRD</v>
      </c>
      <c r="F184" s="217">
        <f ca="1">'Compound Alert'!F142</f>
        <v>137</v>
      </c>
      <c r="G184" s="22">
        <f ca="1">IF($B$8="Overall Alert",'Compound Alert'!G142,IF($B$8="Underlying Vulnerability",'Compound Alert'!J142,IF($B$8="Emerging Threat",'Compound Alert'!M142)))</f>
        <v>0</v>
      </c>
      <c r="H184" s="23">
        <f ca="1">IF($B$8="Overall Alert",'Compound Alert'!H142,IF($B$8="Underlying Vulnerability",'Compound Alert'!K142,IF($B$8="Emerging Threat",'Compound Alert'!N142)))</f>
        <v>0</v>
      </c>
      <c r="I184" s="50">
        <f ca="1">ROUNDDOWN(G184,0)</f>
        <v>0</v>
      </c>
      <c r="J184" s="25" t="str">
        <f ca="1">IF(
   $B$8="Overall Alert",IF(
      'Compound Alert'!R142 &gt;= 7, "HIGH",IF(
         'Compound Alert'!R142 &gt;= 5, "MED","LOW")), IF(
            $B$8="Underlying Vulnerability", IF(
               'Compound Alert'!Y142 &gt;= 10, "HIGH",IF(
                  'Compound Alert'!Y142 &gt;= 7, "MED","LOW")),IF(
                     $B$8="Emerging Threat", IF(
                        'Compound Alert'!AF142 &gt;= 10, "HIGH",IF(
                            'Compound Alert'!AF142 &gt;= 7, "MED","LOW")))))</f>
        <v>LOW</v>
      </c>
      <c r="K184" s="25" t="str">
        <f ca="1">IF(
   $B$8="Overall Alert",IF(
      'Compound Alert'!S142 &gt;= 7, "HIGH",IF(
         'Compound Alert'!S142 &gt;= 5, "MED","LOW")), IF(
            $B$8="Underlying Vulnerability", IF(
               'Compound Alert'!Z142 &gt;= 10, "HIGH",IF(
                  'Compound Alert'!Z142 &gt;= 7, "MED","LOW")),IF(
                     $B$8="Emerging Threat", IF(
                        'Compound Alert'!AG142 &gt;= 10, "HIGH",IF(
                            'Compound Alert'!AG142 &gt;= 7, "MED","LOW")))))</f>
        <v>LOW</v>
      </c>
      <c r="L184" s="25" t="str">
        <f ca="1">IF(
   $B$8="Overall Alert",IF(
      'Compound Alert'!T142 &gt;= 7, "HIGH",IF(
         'Compound Alert'!T142 &gt;= 5, "MED","LOW")), IF(
            $B$8="Underlying Vulnerability", IF(
               'Compound Alert'!AA142 &gt;= 10, "HIGH",IF(
                  'Compound Alert'!AA142 &gt;= 7, "MED","LOW")),IF(
                     $B$8="Emerging Threat", IF(
                        'Compound Alert'!AH142 &gt;= 10, "HIGH",IF(
                            'Compound Alert'!AH142 &gt;= 7, "MED","LOW")))))</f>
        <v>LOW</v>
      </c>
      <c r="M184" s="25" t="str">
        <f ca="1">IF(
   $B$8="Overall Alert",IF(
      'Compound Alert'!U142 &gt;= 7, "HIGH",IF(
         'Compound Alert'!U142 &gt;= 5, "MED","LOW")), IF(
            $B$8="Underlying Vulnerability", IF(
               'Compound Alert'!AB142 &gt;= 10, "HIGH",IF(
                  'Compound Alert'!AB142 &gt;= 7, "MED","LOW")),IF(
                     $B$8="Emerging Threat", IF(
                        'Compound Alert'!AI142 &gt;= 10, "HIGH",IF(
                            'Compound Alert'!AI142 &gt;= 7, "MED","LOW")))))</f>
        <v>LOW</v>
      </c>
      <c r="N184" s="25" t="str">
        <f ca="1">IF(
   $B$8="Overall Alert",IF(
      'Compound Alert'!V142 &gt;= 7, "HIGH",IF(
         'Compound Alert'!V142 &gt;= 5, "MED","LOW")), IF(
            $B$8="Underlying Vulnerability", IF(
               'Compound Alert'!AC142 &gt;= 10, "HIGH",IF(
                  'Compound Alert'!AC142 &gt;= 7, "MED","LOW")),IF(
                     $B$8="Emerging Threat", IF(
                        'Compound Alert'!AJ142 &gt;= 10, "HIGH",IF(
                            'Compound Alert'!AJ142 &gt;= 7, "MED","LOW")))))</f>
        <v>LOW</v>
      </c>
      <c r="O184" s="25" t="str">
        <f ca="1">IF(
   $B$8="Overall Alert",IF(
      'Compound Alert'!W142 &gt;= 7, "HIGH",IF(
         'Compound Alert'!W142 &gt;= 5, "MED","LOW")), IF(
            $B$8="Underlying Vulnerability", IF(
               'Compound Alert'!AD142 &gt;= 10, "HIGH",IF(
                  'Compound Alert'!AD142 &gt;= 7, "MED","LOW")),IF(
                     $B$8="Emerging Threat", IF(
                        'Compound Alert'!AK142 &gt;= 10, "HIGH",IF(
                            'Compound Alert'!AK142 &gt;= 7, "MED","LOW")))))</f>
        <v>LOW</v>
      </c>
      <c r="P184" s="25"/>
      <c r="Q184" s="26"/>
      <c r="R184" s="26"/>
      <c r="S184" s="21"/>
      <c r="T184" s="21"/>
      <c r="U184" s="21"/>
      <c r="V184" s="21"/>
      <c r="W184" s="21"/>
      <c r="X184" s="21"/>
      <c r="Y184" s="27"/>
      <c r="Z184" s="27"/>
      <c r="AA184" s="27"/>
      <c r="AB184" s="27"/>
      <c r="AC184" s="27"/>
      <c r="AD184" s="27"/>
      <c r="AE184" s="27"/>
      <c r="AF184" s="27"/>
      <c r="AJ184" s="21"/>
      <c r="AK184" s="21"/>
      <c r="AL184" s="21"/>
      <c r="AM184" s="21"/>
      <c r="AN184" s="21"/>
      <c r="AO184" s="21"/>
      <c r="AP184" s="21"/>
      <c r="AQ184" s="21"/>
      <c r="AR184" s="21"/>
      <c r="AS184" s="21"/>
      <c r="AT184" s="21"/>
      <c r="AU184" s="21"/>
      <c r="AV184" s="21"/>
      <c r="AW184" s="21"/>
      <c r="AX184" s="21"/>
    </row>
    <row r="185" spans="1:50" x14ac:dyDescent="0.2">
      <c r="A185" s="63">
        <v>144</v>
      </c>
      <c r="B185" s="20" t="str">
        <f>'Compound Alert'!B21</f>
        <v>Benin</v>
      </c>
      <c r="C185" s="20" t="str">
        <f>'Compound Alert'!C21</f>
        <v>BEN</v>
      </c>
      <c r="D185" s="20" t="str">
        <f>'Compound Alert'!D21</f>
        <v>SSF           Sub-Saharan Africa</v>
      </c>
      <c r="E185" s="20" t="str">
        <f>'Compound Alert'!E21</f>
        <v>IDA</v>
      </c>
      <c r="F185" s="217">
        <f ca="1">'Compound Alert'!F21</f>
        <v>16</v>
      </c>
      <c r="G185" s="22">
        <f ca="1">IF($B$8="Overall Alert",'Compound Alert'!G21,IF($B$8="Underlying Vulnerability",'Compound Alert'!J21,IF($B$8="Emerging Threat",'Compound Alert'!M21)))</f>
        <v>0</v>
      </c>
      <c r="H185" s="23">
        <f ca="1">IF($B$8="Overall Alert",'Compound Alert'!H21,IF($B$8="Underlying Vulnerability",'Compound Alert'!K21,IF($B$8="Emerging Threat",'Compound Alert'!N21)))</f>
        <v>0</v>
      </c>
      <c r="I185" s="50">
        <f ca="1">ROUNDDOWN(G185,0)</f>
        <v>0</v>
      </c>
      <c r="J185" s="25" t="str">
        <f ca="1">IF(
   $B$8="Overall Alert",IF(
      'Compound Alert'!R21 &gt;= 7, "HIGH",IF(
         'Compound Alert'!R21 &gt;= 5, "MED","LOW")), IF(
            $B$8="Underlying Vulnerability", IF(
               'Compound Alert'!Y21 &gt;= 10, "HIGH",IF(
                  'Compound Alert'!Y21 &gt;= 7, "MED","LOW")),IF(
                     $B$8="Emerging Threat", IF(
                        'Compound Alert'!AF21 &gt;= 10, "HIGH",IF(
                            'Compound Alert'!AF21 &gt;= 7, "MED","LOW")))))</f>
        <v>LOW</v>
      </c>
      <c r="K185" s="25" t="str">
        <f ca="1">IF(
   $B$8="Overall Alert",IF(
      'Compound Alert'!S21 &gt;= 7, "HIGH",IF(
         'Compound Alert'!S21 &gt;= 5, "MED","LOW")), IF(
            $B$8="Underlying Vulnerability", IF(
               'Compound Alert'!Z21 &gt;= 10, "HIGH",IF(
                  'Compound Alert'!Z21 &gt;= 7, "MED","LOW")),IF(
                     $B$8="Emerging Threat", IF(
                        'Compound Alert'!AG21 &gt;= 10, "HIGH",IF(
                            'Compound Alert'!AG21 &gt;= 7, "MED","LOW")))))</f>
        <v>LOW</v>
      </c>
      <c r="L185" s="25" t="str">
        <f ca="1">IF(
   $B$8="Overall Alert",IF(
      'Compound Alert'!T21 &gt;= 7, "HIGH",IF(
         'Compound Alert'!T21 &gt;= 5, "MED","LOW")), IF(
            $B$8="Underlying Vulnerability", IF(
               'Compound Alert'!AA21 &gt;= 10, "HIGH",IF(
                  'Compound Alert'!AA21 &gt;= 7, "MED","LOW")),IF(
                     $B$8="Emerging Threat", IF(
                        'Compound Alert'!AH21 &gt;= 10, "HIGH",IF(
                            'Compound Alert'!AH21 &gt;= 7, "MED","LOW")))))</f>
        <v>LOW</v>
      </c>
      <c r="M185" s="25" t="str">
        <f ca="1">IF(
   $B$8="Overall Alert",IF(
      'Compound Alert'!U21 &gt;= 7, "HIGH",IF(
         'Compound Alert'!U21 &gt;= 5, "MED","LOW")), IF(
            $B$8="Underlying Vulnerability", IF(
               'Compound Alert'!AB21 &gt;= 10, "HIGH",IF(
                  'Compound Alert'!AB21 &gt;= 7, "MED","LOW")),IF(
                     $B$8="Emerging Threat", IF(
                        'Compound Alert'!AI21 &gt;= 10, "HIGH",IF(
                            'Compound Alert'!AI21 &gt;= 7, "MED","LOW")))))</f>
        <v>LOW</v>
      </c>
      <c r="N185" s="25" t="str">
        <f ca="1">IF(
   $B$8="Overall Alert",IF(
      'Compound Alert'!V21 &gt;= 7, "HIGH",IF(
         'Compound Alert'!V21 &gt;= 5, "MED","LOW")), IF(
            $B$8="Underlying Vulnerability", IF(
               'Compound Alert'!AC21 &gt;= 10, "HIGH",IF(
                  'Compound Alert'!AC21 &gt;= 7, "MED","LOW")),IF(
                     $B$8="Emerging Threat", IF(
                        'Compound Alert'!AJ21 &gt;= 10, "HIGH",IF(
                            'Compound Alert'!AJ21 &gt;= 7, "MED","LOW")))))</f>
        <v>LOW</v>
      </c>
      <c r="O185" s="25" t="str">
        <f ca="1">IF(
   $B$8="Overall Alert",IF(
      'Compound Alert'!W21 &gt;= 7, "HIGH",IF(
         'Compound Alert'!W21 &gt;= 5, "MED","LOW")), IF(
            $B$8="Underlying Vulnerability", IF(
               'Compound Alert'!AD21 &gt;= 10, "HIGH",IF(
                  'Compound Alert'!AD21 &gt;= 7, "MED","LOW")),IF(
                     $B$8="Emerging Threat", IF(
                        'Compound Alert'!AK21 &gt;= 10, "HIGH",IF(
                            'Compound Alert'!AK21 &gt;= 7, "MED","LOW")))))</f>
        <v>LOW</v>
      </c>
      <c r="P185" s="25"/>
      <c r="Q185" s="26"/>
      <c r="R185" s="26"/>
      <c r="S185" s="21"/>
      <c r="T185" s="21"/>
      <c r="U185" s="21"/>
      <c r="V185" s="21"/>
      <c r="W185" s="21"/>
      <c r="X185" s="21"/>
      <c r="Y185" s="27"/>
      <c r="Z185" s="27"/>
      <c r="AA185" s="27"/>
      <c r="AB185" s="27"/>
      <c r="AC185" s="27"/>
      <c r="AD185" s="27"/>
      <c r="AE185" s="27"/>
      <c r="AF185" s="27"/>
      <c r="AJ185" s="21"/>
      <c r="AK185" s="21"/>
      <c r="AL185" s="21"/>
      <c r="AM185" s="21"/>
      <c r="AN185" s="21"/>
      <c r="AO185" s="21"/>
      <c r="AP185" s="21"/>
      <c r="AQ185" s="21"/>
      <c r="AR185" s="21"/>
      <c r="AS185" s="21"/>
      <c r="AT185" s="21"/>
      <c r="AU185" s="21"/>
      <c r="AV185" s="21"/>
      <c r="AW185" s="21"/>
      <c r="AX185" s="21"/>
    </row>
    <row r="186" spans="1:50" x14ac:dyDescent="0.2">
      <c r="A186" s="63">
        <v>145</v>
      </c>
      <c r="B186" s="20" t="str">
        <f>'Compound Alert'!B209</f>
        <v>Uruguay</v>
      </c>
      <c r="C186" s="20" t="str">
        <f>'Compound Alert'!C209</f>
        <v>URY</v>
      </c>
      <c r="D186" s="20" t="str">
        <f>'Compound Alert'!D209</f>
        <v>LCN           Latin America &amp; Caribbean</v>
      </c>
      <c r="E186" s="20" t="str">
        <f>'Compound Alert'!E209</f>
        <v>IBRD</v>
      </c>
      <c r="F186" s="217">
        <f>'Compound Alert'!F209</f>
        <v>0</v>
      </c>
      <c r="G186" s="22">
        <f ca="1">IF($B$8="Overall Alert",'Compound Alert'!G209,IF($B$8="Underlying Vulnerability",'Compound Alert'!J209,IF($B$8="Emerging Threat",'Compound Alert'!M209)))</f>
        <v>0</v>
      </c>
      <c r="H186" s="23">
        <f ca="1">IF($B$8="Overall Alert",'Compound Alert'!H209,IF($B$8="Underlying Vulnerability",'Compound Alert'!K209,IF($B$8="Emerging Threat",'Compound Alert'!N209)))</f>
        <v>0</v>
      </c>
      <c r="I186" s="50">
        <f ca="1">ROUNDDOWN(G186,0)</f>
        <v>0</v>
      </c>
      <c r="J186" s="25" t="str">
        <f ca="1">IF(
   $B$8="Overall Alert",IF(
      'Compound Alert'!R209 &gt;= 7, "HIGH",IF(
         'Compound Alert'!R209 &gt;= 5, "MED","LOW")), IF(
            $B$8="Underlying Vulnerability", IF(
               'Compound Alert'!Y209 &gt;= 10, "HIGH",IF(
                  'Compound Alert'!Y209 &gt;= 7, "MED","LOW")),IF(
                     $B$8="Emerging Threat", IF(
                        'Compound Alert'!AF209 &gt;= 10, "HIGH",IF(
                            'Compound Alert'!AF209 &gt;= 7, "MED","LOW")))))</f>
        <v>LOW</v>
      </c>
      <c r="K186" s="25" t="str">
        <f ca="1">IF(
   $B$8="Overall Alert",IF(
      'Compound Alert'!S209 &gt;= 7, "HIGH",IF(
         'Compound Alert'!S209 &gt;= 5, "MED","LOW")), IF(
            $B$8="Underlying Vulnerability", IF(
               'Compound Alert'!Z209 &gt;= 10, "HIGH",IF(
                  'Compound Alert'!Z209 &gt;= 7, "MED","LOW")),IF(
                     $B$8="Emerging Threat", IF(
                        'Compound Alert'!AG209 &gt;= 10, "HIGH",IF(
                            'Compound Alert'!AG209 &gt;= 7, "MED","LOW")))))</f>
        <v>LOW</v>
      </c>
      <c r="L186" s="25" t="str">
        <f ca="1">IF(
   $B$8="Overall Alert",IF(
      'Compound Alert'!T209 &gt;= 7, "HIGH",IF(
         'Compound Alert'!T209 &gt;= 5, "MED","LOW")), IF(
            $B$8="Underlying Vulnerability", IF(
               'Compound Alert'!AA209 &gt;= 10, "HIGH",IF(
                  'Compound Alert'!AA209 &gt;= 7, "MED","LOW")),IF(
                     $B$8="Emerging Threat", IF(
                        'Compound Alert'!AH209 &gt;= 10, "HIGH",IF(
                            'Compound Alert'!AH209 &gt;= 7, "MED","LOW")))))</f>
        <v>LOW</v>
      </c>
      <c r="M186" s="25" t="str">
        <f ca="1">IF(
   $B$8="Overall Alert",IF(
      'Compound Alert'!U209 &gt;= 7, "HIGH",IF(
         'Compound Alert'!U209 &gt;= 5, "MED","LOW")), IF(
            $B$8="Underlying Vulnerability", IF(
               'Compound Alert'!AB209 &gt;= 10, "HIGH",IF(
                  'Compound Alert'!AB209 &gt;= 7, "MED","LOW")),IF(
                     $B$8="Emerging Threat", IF(
                        'Compound Alert'!AI209 &gt;= 10, "HIGH",IF(
                            'Compound Alert'!AI209 &gt;= 7, "MED","LOW")))))</f>
        <v>LOW</v>
      </c>
      <c r="N186" s="25" t="str">
        <f ca="1">IF(
   $B$8="Overall Alert",IF(
      'Compound Alert'!V209 &gt;= 7, "HIGH",IF(
         'Compound Alert'!V209 &gt;= 5, "MED","LOW")), IF(
            $B$8="Underlying Vulnerability", IF(
               'Compound Alert'!AC209 &gt;= 10, "HIGH",IF(
                  'Compound Alert'!AC209 &gt;= 7, "MED","LOW")),IF(
                     $B$8="Emerging Threat", IF(
                        'Compound Alert'!AJ209 &gt;= 10, "HIGH",IF(
                            'Compound Alert'!AJ209 &gt;= 7, "MED","LOW")))))</f>
        <v>LOW</v>
      </c>
      <c r="O186" s="25" t="str">
        <f ca="1">IF(
   $B$8="Overall Alert",IF(
      'Compound Alert'!W209 &gt;= 7, "HIGH",IF(
         'Compound Alert'!W209 &gt;= 5, "MED","LOW")), IF(
            $B$8="Underlying Vulnerability", IF(
               'Compound Alert'!AD209 &gt;= 10, "HIGH",IF(
                  'Compound Alert'!AD209 &gt;= 7, "MED","LOW")),IF(
                     $B$8="Emerging Threat", IF(
                        'Compound Alert'!AK209 &gt;= 10, "HIGH",IF(
                            'Compound Alert'!AK209 &gt;= 7, "MED","LOW")))))</f>
        <v>LOW</v>
      </c>
      <c r="P186" s="25"/>
      <c r="Q186" s="26"/>
      <c r="R186" s="26"/>
      <c r="S186" s="21"/>
      <c r="T186" s="21"/>
      <c r="U186" s="21"/>
      <c r="V186" s="21"/>
      <c r="W186" s="21"/>
      <c r="X186" s="21"/>
      <c r="Y186" s="27"/>
      <c r="Z186" s="27"/>
      <c r="AA186" s="27"/>
      <c r="AB186" s="27"/>
      <c r="AC186" s="27"/>
      <c r="AD186" s="27"/>
      <c r="AE186" s="27"/>
      <c r="AF186" s="27"/>
      <c r="AJ186" s="21"/>
      <c r="AK186" s="21"/>
      <c r="AL186" s="21"/>
      <c r="AM186" s="21"/>
      <c r="AN186" s="21"/>
      <c r="AO186" s="21"/>
      <c r="AP186" s="21"/>
      <c r="AQ186" s="21"/>
      <c r="AR186" s="21"/>
      <c r="AS186" s="21"/>
      <c r="AT186" s="21"/>
      <c r="AU186" s="21"/>
      <c r="AV186" s="21"/>
      <c r="AW186" s="21"/>
      <c r="AX186" s="21"/>
    </row>
    <row r="187" spans="1:50" x14ac:dyDescent="0.2">
      <c r="A187" s="63">
        <v>146</v>
      </c>
      <c r="B187" s="20" t="str">
        <f>'Compound Alert'!B218</f>
        <v>Samoa</v>
      </c>
      <c r="C187" s="20" t="str">
        <f>'Compound Alert'!C218</f>
        <v>WSM</v>
      </c>
      <c r="D187" s="20" t="str">
        <f>'Compound Alert'!D218</f>
        <v>EAS           East Asia &amp; Pacific</v>
      </c>
      <c r="E187" s="20" t="str">
        <f>'Compound Alert'!E218</f>
        <v>IDA</v>
      </c>
      <c r="F187" s="217">
        <f>'Compound Alert'!F218</f>
        <v>0</v>
      </c>
      <c r="G187" s="22">
        <f ca="1">IF($B$8="Overall Alert",'Compound Alert'!G218,IF($B$8="Underlying Vulnerability",'Compound Alert'!J218,IF($B$8="Emerging Threat",'Compound Alert'!M218)))</f>
        <v>0</v>
      </c>
      <c r="H187" s="23">
        <f ca="1">IF($B$8="Overall Alert",'Compound Alert'!H218,IF($B$8="Underlying Vulnerability",'Compound Alert'!K218,IF($B$8="Emerging Threat",'Compound Alert'!N218)))</f>
        <v>0</v>
      </c>
      <c r="I187" s="50">
        <f ca="1">ROUNDDOWN(G187,0)</f>
        <v>0</v>
      </c>
      <c r="J187" s="25" t="str">
        <f ca="1">IF(
   $B$8="Overall Alert",IF(
      'Compound Alert'!R218 &gt;= 7, "HIGH",IF(
         'Compound Alert'!R218 &gt;= 5, "MED","LOW")), IF(
            $B$8="Underlying Vulnerability", IF(
               'Compound Alert'!Y218 &gt;= 10, "HIGH",IF(
                  'Compound Alert'!Y218 &gt;= 7, "MED","LOW")),IF(
                     $B$8="Emerging Threat", IF(
                        'Compound Alert'!AF218 &gt;= 10, "HIGH",IF(
                            'Compound Alert'!AF218 &gt;= 7, "MED","LOW")))))</f>
        <v>LOW</v>
      </c>
      <c r="K187" s="25" t="str">
        <f ca="1">IF(
   $B$8="Overall Alert",IF(
      'Compound Alert'!S218 &gt;= 7, "HIGH",IF(
         'Compound Alert'!S218 &gt;= 5, "MED","LOW")), IF(
            $B$8="Underlying Vulnerability", IF(
               'Compound Alert'!Z218 &gt;= 10, "HIGH",IF(
                  'Compound Alert'!Z218 &gt;= 7, "MED","LOW")),IF(
                     $B$8="Emerging Threat", IF(
                        'Compound Alert'!AG218 &gt;= 10, "HIGH",IF(
                            'Compound Alert'!AG218 &gt;= 7, "MED","LOW")))))</f>
        <v>LOW</v>
      </c>
      <c r="L187" s="25" t="e">
        <f ca="1">IF(
   $B$8="Overall Alert",IF(
      'Compound Alert'!T218 &gt;= 7, "HIGH",IF(
         'Compound Alert'!T218 &gt;= 5, "MED","LOW")), IF(
            $B$8="Underlying Vulnerability", IF(
               'Compound Alert'!AA218 &gt;= 10, "HIGH",IF(
                  'Compound Alert'!AA218 &gt;= 7, "MED","LOW")),IF(
                     $B$8="Emerging Threat", IF(
                        'Compound Alert'!AH218 &gt;= 10, "HIGH",IF(
                            'Compound Alert'!AH218 &gt;= 7, "MED","LOW")))))</f>
        <v>#N/A</v>
      </c>
      <c r="M187" s="25" t="str">
        <f ca="1">IF(
   $B$8="Overall Alert",IF(
      'Compound Alert'!U218 &gt;= 7, "HIGH",IF(
         'Compound Alert'!U218 &gt;= 5, "MED","LOW")), IF(
            $B$8="Underlying Vulnerability", IF(
               'Compound Alert'!AB218 &gt;= 10, "HIGH",IF(
                  'Compound Alert'!AB218 &gt;= 7, "MED","LOW")),IF(
                     $B$8="Emerging Threat", IF(
                        'Compound Alert'!AI218 &gt;= 10, "HIGH",IF(
                            'Compound Alert'!AI218 &gt;= 7, "MED","LOW")))))</f>
        <v>LOW</v>
      </c>
      <c r="N187" s="25" t="str">
        <f ca="1">IF(
   $B$8="Overall Alert",IF(
      'Compound Alert'!V218 &gt;= 7, "HIGH",IF(
         'Compound Alert'!V218 &gt;= 5, "MED","LOW")), IF(
            $B$8="Underlying Vulnerability", IF(
               'Compound Alert'!AC218 &gt;= 10, "HIGH",IF(
                  'Compound Alert'!AC218 &gt;= 7, "MED","LOW")),IF(
                     $B$8="Emerging Threat", IF(
                        'Compound Alert'!AJ218 &gt;= 10, "HIGH",IF(
                            'Compound Alert'!AJ218 &gt;= 7, "MED","LOW")))))</f>
        <v>LOW</v>
      </c>
      <c r="O187" s="25" t="str">
        <f ca="1">IF(
   $B$8="Overall Alert",IF(
      'Compound Alert'!W218 &gt;= 7, "HIGH",IF(
         'Compound Alert'!W218 &gt;= 5, "MED","LOW")), IF(
            $B$8="Underlying Vulnerability", IF(
               'Compound Alert'!AD218 &gt;= 10, "HIGH",IF(
                  'Compound Alert'!AD218 &gt;= 7, "MED","LOW")),IF(
                     $B$8="Emerging Threat", IF(
                        'Compound Alert'!AK218 &gt;= 10, "HIGH",IF(
                            'Compound Alert'!AK218 &gt;= 7, "MED","LOW")))))</f>
        <v>LOW</v>
      </c>
      <c r="P187" s="25"/>
      <c r="Q187" s="26"/>
      <c r="R187" s="26"/>
      <c r="S187" s="21"/>
      <c r="T187" s="21"/>
      <c r="U187" s="21"/>
      <c r="V187" s="21"/>
      <c r="W187" s="21"/>
      <c r="X187" s="21"/>
      <c r="Y187" s="27"/>
      <c r="Z187" s="27"/>
      <c r="AA187" s="27"/>
      <c r="AB187" s="27"/>
      <c r="AC187" s="27"/>
      <c r="AD187" s="27"/>
      <c r="AE187" s="27"/>
      <c r="AF187" s="27"/>
      <c r="AJ187" s="21"/>
      <c r="AK187" s="21"/>
      <c r="AL187" s="21"/>
      <c r="AM187" s="21"/>
      <c r="AN187" s="21"/>
      <c r="AO187" s="21"/>
      <c r="AP187" s="21"/>
      <c r="AQ187" s="21"/>
      <c r="AR187" s="21"/>
      <c r="AS187" s="21"/>
      <c r="AT187" s="21"/>
      <c r="AU187" s="21"/>
      <c r="AV187" s="21"/>
      <c r="AW187" s="21"/>
      <c r="AX187" s="21"/>
    </row>
    <row r="188" spans="1:50" x14ac:dyDescent="0.2">
      <c r="A188" s="63">
        <v>147</v>
      </c>
      <c r="B188" s="20" t="str">
        <f>'Compound Alert'!B130</f>
        <v>Maldives</v>
      </c>
      <c r="C188" s="20" t="str">
        <f>'Compound Alert'!C130</f>
        <v>MDV</v>
      </c>
      <c r="D188" s="20" t="str">
        <f>'Compound Alert'!D130</f>
        <v>SAS           South Asia</v>
      </c>
      <c r="E188" s="20" t="str">
        <f>'Compound Alert'!E130</f>
        <v>IDA</v>
      </c>
      <c r="F188" s="217">
        <f ca="1">'Compound Alert'!F130</f>
        <v>125</v>
      </c>
      <c r="G188" s="22">
        <f ca="1">IF($B$8="Overall Alert",'Compound Alert'!G130,IF($B$8="Underlying Vulnerability",'Compound Alert'!J130,IF($B$8="Emerging Threat",'Compound Alert'!M130)))</f>
        <v>0</v>
      </c>
      <c r="H188" s="23">
        <f ca="1">IF($B$8="Overall Alert",'Compound Alert'!H130,IF($B$8="Underlying Vulnerability",'Compound Alert'!K130,IF($B$8="Emerging Threat",'Compound Alert'!N130)))</f>
        <v>0</v>
      </c>
      <c r="I188" s="50">
        <f ca="1">ROUNDDOWN(G188,0)</f>
        <v>0</v>
      </c>
      <c r="J188" s="25" t="str">
        <f ca="1">IF(
   $B$8="Overall Alert",IF(
      'Compound Alert'!R130 &gt;= 7, "HIGH",IF(
         'Compound Alert'!R130 &gt;= 5, "MED","LOW")), IF(
            $B$8="Underlying Vulnerability", IF(
               'Compound Alert'!Y130 &gt;= 10, "HIGH",IF(
                  'Compound Alert'!Y130 &gt;= 7, "MED","LOW")),IF(
                     $B$8="Emerging Threat", IF(
                        'Compound Alert'!AF130 &gt;= 10, "HIGH",IF(
                            'Compound Alert'!AF130 &gt;= 7, "MED","LOW")))))</f>
        <v>LOW</v>
      </c>
      <c r="K188" s="25" t="str">
        <f ca="1">IF(
   $B$8="Overall Alert",IF(
      'Compound Alert'!S130 &gt;= 7, "HIGH",IF(
         'Compound Alert'!S130 &gt;= 5, "MED","LOW")), IF(
            $B$8="Underlying Vulnerability", IF(
               'Compound Alert'!Z130 &gt;= 10, "HIGH",IF(
                  'Compound Alert'!Z130 &gt;= 7, "MED","LOW")),IF(
                     $B$8="Emerging Threat", IF(
                        'Compound Alert'!AG130 &gt;= 10, "HIGH",IF(
                            'Compound Alert'!AG130 &gt;= 7, "MED","LOW")))))</f>
        <v>LOW</v>
      </c>
      <c r="L188" s="25" t="e">
        <f ca="1">IF(
   $B$8="Overall Alert",IF(
      'Compound Alert'!T130 &gt;= 7, "HIGH",IF(
         'Compound Alert'!T130 &gt;= 5, "MED","LOW")), IF(
            $B$8="Underlying Vulnerability", IF(
               'Compound Alert'!AA130 &gt;= 10, "HIGH",IF(
                  'Compound Alert'!AA130 &gt;= 7, "MED","LOW")),IF(
                     $B$8="Emerging Threat", IF(
                        'Compound Alert'!AH130 &gt;= 10, "HIGH",IF(
                            'Compound Alert'!AH130 &gt;= 7, "MED","LOW")))))</f>
        <v>#N/A</v>
      </c>
      <c r="M188" s="25" t="str">
        <f ca="1">IF(
   $B$8="Overall Alert",IF(
      'Compound Alert'!U130 &gt;= 7, "HIGH",IF(
         'Compound Alert'!U130 &gt;= 5, "MED","LOW")), IF(
            $B$8="Underlying Vulnerability", IF(
               'Compound Alert'!AB130 &gt;= 10, "HIGH",IF(
                  'Compound Alert'!AB130 &gt;= 7, "MED","LOW")),IF(
                     $B$8="Emerging Threat", IF(
                        'Compound Alert'!AI130 &gt;= 10, "HIGH",IF(
                            'Compound Alert'!AI130 &gt;= 7, "MED","LOW")))))</f>
        <v>LOW</v>
      </c>
      <c r="N188" s="25" t="str">
        <f ca="1">IF(
   $B$8="Overall Alert",IF(
      'Compound Alert'!V130 &gt;= 7, "HIGH",IF(
         'Compound Alert'!V130 &gt;= 5, "MED","LOW")), IF(
            $B$8="Underlying Vulnerability", IF(
               'Compound Alert'!AC130 &gt;= 10, "HIGH",IF(
                  'Compound Alert'!AC130 &gt;= 7, "MED","LOW")),IF(
                     $B$8="Emerging Threat", IF(
                        'Compound Alert'!AJ130 &gt;= 10, "HIGH",IF(
                            'Compound Alert'!AJ130 &gt;= 7, "MED","LOW")))))</f>
        <v>LOW</v>
      </c>
      <c r="O188" s="25" t="str">
        <f ca="1">IF(
   $B$8="Overall Alert",IF(
      'Compound Alert'!W130 &gt;= 7, "HIGH",IF(
         'Compound Alert'!W130 &gt;= 5, "MED","LOW")), IF(
            $B$8="Underlying Vulnerability", IF(
               'Compound Alert'!AD130 &gt;= 10, "HIGH",IF(
                  'Compound Alert'!AD130 &gt;= 7, "MED","LOW")),IF(
                     $B$8="Emerging Threat", IF(
                        'Compound Alert'!AK130 &gt;= 10, "HIGH",IF(
                            'Compound Alert'!AK130 &gt;= 7, "MED","LOW")))))</f>
        <v>LOW</v>
      </c>
      <c r="P188" s="25"/>
      <c r="Q188" s="26"/>
      <c r="R188" s="26"/>
      <c r="S188" s="21"/>
      <c r="T188" s="21"/>
      <c r="U188" s="21"/>
      <c r="V188" s="21"/>
      <c r="W188" s="21"/>
      <c r="X188" s="21"/>
      <c r="Y188" s="27"/>
      <c r="Z188" s="27"/>
      <c r="AA188" s="27"/>
      <c r="AB188" s="27"/>
      <c r="AC188" s="27"/>
      <c r="AD188" s="27"/>
      <c r="AE188" s="27"/>
      <c r="AF188" s="27"/>
      <c r="AJ188" s="21"/>
      <c r="AK188" s="21"/>
      <c r="AL188" s="21"/>
      <c r="AM188" s="21"/>
      <c r="AN188" s="21"/>
      <c r="AO188" s="21"/>
      <c r="AP188" s="21"/>
      <c r="AQ188" s="21"/>
      <c r="AR188" s="21"/>
      <c r="AS188" s="21"/>
      <c r="AT188" s="21"/>
      <c r="AU188" s="21"/>
      <c r="AV188" s="21"/>
      <c r="AW188" s="21"/>
      <c r="AX188" s="21"/>
    </row>
    <row r="189" spans="1:50" x14ac:dyDescent="0.2">
      <c r="A189" s="63">
        <v>148</v>
      </c>
      <c r="B189" s="20" t="str">
        <f>'Compound Alert'!B105</f>
        <v>Kazakhstan</v>
      </c>
      <c r="C189" s="20" t="str">
        <f>'Compound Alert'!C105</f>
        <v>KAZ</v>
      </c>
      <c r="D189" s="20" t="str">
        <f>'Compound Alert'!D105</f>
        <v>ECS           Europe &amp; Central Asia</v>
      </c>
      <c r="E189" s="20" t="str">
        <f>'Compound Alert'!E105</f>
        <v>IBRD</v>
      </c>
      <c r="F189" s="217">
        <f ca="1">'Compound Alert'!F105</f>
        <v>100</v>
      </c>
      <c r="G189" s="22">
        <f ca="1">IF($B$8="Overall Alert",'Compound Alert'!G105,IF($B$8="Underlying Vulnerability",'Compound Alert'!J105,IF($B$8="Emerging Threat",'Compound Alert'!M105)))</f>
        <v>0</v>
      </c>
      <c r="H189" s="23">
        <f ca="1">IF($B$8="Overall Alert",'Compound Alert'!H105,IF($B$8="Underlying Vulnerability",'Compound Alert'!K105,IF($B$8="Emerging Threat",'Compound Alert'!N105)))</f>
        <v>0</v>
      </c>
      <c r="I189" s="50">
        <f ca="1">ROUNDDOWN(G189,0)</f>
        <v>0</v>
      </c>
      <c r="J189" s="25" t="str">
        <f ca="1">IF(
   $B$8="Overall Alert",IF(
      'Compound Alert'!R105 &gt;= 7, "HIGH",IF(
         'Compound Alert'!R105 &gt;= 5, "MED","LOW")), IF(
            $B$8="Underlying Vulnerability", IF(
               'Compound Alert'!Y105 &gt;= 10, "HIGH",IF(
                  'Compound Alert'!Y105 &gt;= 7, "MED","LOW")),IF(
                     $B$8="Emerging Threat", IF(
                        'Compound Alert'!AF105 &gt;= 10, "HIGH",IF(
                            'Compound Alert'!AF105 &gt;= 7, "MED","LOW")))))</f>
        <v>LOW</v>
      </c>
      <c r="K189" s="25" t="str">
        <f ca="1">IF(
   $B$8="Overall Alert",IF(
      'Compound Alert'!S105 &gt;= 7, "HIGH",IF(
         'Compound Alert'!S105 &gt;= 5, "MED","LOW")), IF(
            $B$8="Underlying Vulnerability", IF(
               'Compound Alert'!Z105 &gt;= 10, "HIGH",IF(
                  'Compound Alert'!Z105 &gt;= 7, "MED","LOW")),IF(
                     $B$8="Emerging Threat", IF(
                        'Compound Alert'!AG105 &gt;= 10, "HIGH",IF(
                            'Compound Alert'!AG105 &gt;= 7, "MED","LOW")))))</f>
        <v>LOW</v>
      </c>
      <c r="L189" s="25" t="str">
        <f ca="1">IF(
   $B$8="Overall Alert",IF(
      'Compound Alert'!T105 &gt;= 7, "HIGH",IF(
         'Compound Alert'!T105 &gt;= 5, "MED","LOW")), IF(
            $B$8="Underlying Vulnerability", IF(
               'Compound Alert'!AA105 &gt;= 10, "HIGH",IF(
                  'Compound Alert'!AA105 &gt;= 7, "MED","LOW")),IF(
                     $B$8="Emerging Threat", IF(
                        'Compound Alert'!AH105 &gt;= 10, "HIGH",IF(
                            'Compound Alert'!AH105 &gt;= 7, "MED","LOW")))))</f>
        <v>LOW</v>
      </c>
      <c r="M189" s="25" t="str">
        <f ca="1">IF(
   $B$8="Overall Alert",IF(
      'Compound Alert'!U105 &gt;= 7, "HIGH",IF(
         'Compound Alert'!U105 &gt;= 5, "MED","LOW")), IF(
            $B$8="Underlying Vulnerability", IF(
               'Compound Alert'!AB105 &gt;= 10, "HIGH",IF(
                  'Compound Alert'!AB105 &gt;= 7, "MED","LOW")),IF(
                     $B$8="Emerging Threat", IF(
                        'Compound Alert'!AI105 &gt;= 10, "HIGH",IF(
                            'Compound Alert'!AI105 &gt;= 7, "MED","LOW")))))</f>
        <v>LOW</v>
      </c>
      <c r="N189" s="25" t="str">
        <f ca="1">IF(
   $B$8="Overall Alert",IF(
      'Compound Alert'!V105 &gt;= 7, "HIGH",IF(
         'Compound Alert'!V105 &gt;= 5, "MED","LOW")), IF(
            $B$8="Underlying Vulnerability", IF(
               'Compound Alert'!AC105 &gt;= 10, "HIGH",IF(
                  'Compound Alert'!AC105 &gt;= 7, "MED","LOW")),IF(
                     $B$8="Emerging Threat", IF(
                        'Compound Alert'!AJ105 &gt;= 10, "HIGH",IF(
                            'Compound Alert'!AJ105 &gt;= 7, "MED","LOW")))))</f>
        <v>LOW</v>
      </c>
      <c r="O189" s="25" t="str">
        <f ca="1">IF(
   $B$8="Overall Alert",IF(
      'Compound Alert'!W105 &gt;= 7, "HIGH",IF(
         'Compound Alert'!W105 &gt;= 5, "MED","LOW")), IF(
            $B$8="Underlying Vulnerability", IF(
               'Compound Alert'!AD105 &gt;= 10, "HIGH",IF(
                  'Compound Alert'!AD105 &gt;= 7, "MED","LOW")),IF(
                     $B$8="Emerging Threat", IF(
                        'Compound Alert'!AK105 &gt;= 10, "HIGH",IF(
                            'Compound Alert'!AK105 &gt;= 7, "MED","LOW")))))</f>
        <v>LOW</v>
      </c>
      <c r="P189" s="25"/>
      <c r="Q189" s="26"/>
      <c r="R189" s="26"/>
      <c r="S189" s="21"/>
      <c r="T189" s="21"/>
      <c r="U189" s="21"/>
      <c r="V189" s="21"/>
      <c r="W189" s="21"/>
      <c r="X189" s="21"/>
      <c r="Y189" s="27"/>
      <c r="Z189" s="27"/>
      <c r="AA189" s="27"/>
      <c r="AB189" s="27"/>
      <c r="AC189" s="27"/>
      <c r="AD189" s="27"/>
      <c r="AE189" s="27"/>
      <c r="AF189" s="27"/>
      <c r="AJ189" s="21"/>
      <c r="AK189" s="21"/>
      <c r="AL189" s="21"/>
      <c r="AM189" s="21"/>
      <c r="AN189" s="21"/>
      <c r="AO189" s="21"/>
      <c r="AP189" s="21"/>
      <c r="AQ189" s="21"/>
      <c r="AR189" s="21"/>
      <c r="AS189" s="21"/>
      <c r="AT189" s="21"/>
      <c r="AU189" s="21"/>
      <c r="AV189" s="21"/>
      <c r="AW189" s="21"/>
      <c r="AX189" s="21"/>
    </row>
    <row r="190" spans="1:50" x14ac:dyDescent="0.2">
      <c r="A190" s="63">
        <v>149</v>
      </c>
      <c r="B190" s="20" t="str">
        <f>'Compound Alert'!B180</f>
        <v>San Marino</v>
      </c>
      <c r="C190" s="20" t="str">
        <f>'Compound Alert'!C180</f>
        <v>SMR</v>
      </c>
      <c r="D190" s="20" t="str">
        <f>'Compound Alert'!D180</f>
        <v>ECS           Europe &amp; Central Asia</v>
      </c>
      <c r="E190" s="20" t="str">
        <f>'Compound Alert'!E180</f>
        <v>NA</v>
      </c>
      <c r="F190" s="217">
        <f ca="1">'Compound Alert'!F180</f>
        <v>175</v>
      </c>
      <c r="G190" s="22">
        <f ca="1">IF($B$8="Overall Alert",'Compound Alert'!G180,IF($B$8="Underlying Vulnerability",'Compound Alert'!J180,IF($B$8="Emerging Threat",'Compound Alert'!M180)))</f>
        <v>0</v>
      </c>
      <c r="H190" s="23">
        <f ca="1">IF($B$8="Overall Alert",'Compound Alert'!H180,IF($B$8="Underlying Vulnerability",'Compound Alert'!K180,IF($B$8="Emerging Threat",'Compound Alert'!N180)))</f>
        <v>0</v>
      </c>
      <c r="I190" s="50">
        <f ca="1">ROUNDDOWN(G190,0)</f>
        <v>0</v>
      </c>
      <c r="J190" s="25" t="str">
        <f ca="1">IF(
   $B$8="Overall Alert",IF(
      'Compound Alert'!R180 &gt;= 7, "HIGH",IF(
         'Compound Alert'!R180 &gt;= 5, "MED","LOW")), IF(
            $B$8="Underlying Vulnerability", IF(
               'Compound Alert'!Y180 &gt;= 10, "HIGH",IF(
                  'Compound Alert'!Y180 &gt;= 7, "MED","LOW")),IF(
                     $B$8="Emerging Threat", IF(
                        'Compound Alert'!AF180 &gt;= 10, "HIGH",IF(
                            'Compound Alert'!AF180 &gt;= 7, "MED","LOW")))))</f>
        <v>LOW</v>
      </c>
      <c r="K190" s="25" t="e">
        <f ca="1">IF(
   $B$8="Overall Alert",IF(
      'Compound Alert'!S180 &gt;= 7, "HIGH",IF(
         'Compound Alert'!S180 &gt;= 5, "MED","LOW")), IF(
            $B$8="Underlying Vulnerability", IF(
               'Compound Alert'!Z180 &gt;= 10, "HIGH",IF(
                  'Compound Alert'!Z180 &gt;= 7, "MED","LOW")),IF(
                     $B$8="Emerging Threat", IF(
                        'Compound Alert'!AG180 &gt;= 10, "HIGH",IF(
                            'Compound Alert'!AG180 &gt;= 7, "MED","LOW")))))</f>
        <v>#N/A</v>
      </c>
      <c r="L190" s="25" t="e">
        <f ca="1">IF(
   $B$8="Overall Alert",IF(
      'Compound Alert'!T180 &gt;= 7, "HIGH",IF(
         'Compound Alert'!T180 &gt;= 5, "MED","LOW")), IF(
            $B$8="Underlying Vulnerability", IF(
               'Compound Alert'!AA180 &gt;= 10, "HIGH",IF(
                  'Compound Alert'!AA180 &gt;= 7, "MED","LOW")),IF(
                     $B$8="Emerging Threat", IF(
                        'Compound Alert'!AH180 &gt;= 10, "HIGH",IF(
                            'Compound Alert'!AH180 &gt;= 7, "MED","LOW")))))</f>
        <v>#N/A</v>
      </c>
      <c r="M190" s="25" t="e">
        <f ca="1">IF(
   $B$8="Overall Alert",IF(
      'Compound Alert'!U180 &gt;= 7, "HIGH",IF(
         'Compound Alert'!U180 &gt;= 5, "MED","LOW")), IF(
            $B$8="Underlying Vulnerability", IF(
               'Compound Alert'!AB180 &gt;= 10, "HIGH",IF(
                  'Compound Alert'!AB180 &gt;= 7, "MED","LOW")),IF(
                     $B$8="Emerging Threat", IF(
                        'Compound Alert'!AI180 &gt;= 10, "HIGH",IF(
                            'Compound Alert'!AI180 &gt;= 7, "MED","LOW")))))</f>
        <v>#N/A</v>
      </c>
      <c r="N190" s="25" t="str">
        <f ca="1">IF(
   $B$8="Overall Alert",IF(
      'Compound Alert'!V180 &gt;= 7, "HIGH",IF(
         'Compound Alert'!V180 &gt;= 5, "MED","LOW")), IF(
            $B$8="Underlying Vulnerability", IF(
               'Compound Alert'!AC180 &gt;= 10, "HIGH",IF(
                  'Compound Alert'!AC180 &gt;= 7, "MED","LOW")),IF(
                     $B$8="Emerging Threat", IF(
                        'Compound Alert'!AJ180 &gt;= 10, "HIGH",IF(
                            'Compound Alert'!AJ180 &gt;= 7, "MED","LOW")))))</f>
        <v>LOW</v>
      </c>
      <c r="O190" s="25" t="str">
        <f ca="1">IF(
   $B$8="Overall Alert",IF(
      'Compound Alert'!W180 &gt;= 7, "HIGH",IF(
         'Compound Alert'!W180 &gt;= 5, "MED","LOW")), IF(
            $B$8="Underlying Vulnerability", IF(
               'Compound Alert'!AD180 &gt;= 10, "HIGH",IF(
                  'Compound Alert'!AD180 &gt;= 7, "MED","LOW")),IF(
                     $B$8="Emerging Threat", IF(
                        'Compound Alert'!AK180 &gt;= 10, "HIGH",IF(
                            'Compound Alert'!AK180 &gt;= 7, "MED","LOW")))))</f>
        <v>LOW</v>
      </c>
      <c r="P190" s="25"/>
      <c r="Q190" s="26"/>
      <c r="R190" s="26"/>
      <c r="S190" s="21"/>
      <c r="T190" s="21"/>
      <c r="U190" s="21"/>
      <c r="V190" s="21"/>
      <c r="W190" s="21"/>
      <c r="X190" s="21"/>
      <c r="Y190" s="27"/>
      <c r="Z190" s="27"/>
      <c r="AA190" s="27"/>
      <c r="AB190" s="27"/>
      <c r="AC190" s="27"/>
      <c r="AD190" s="27"/>
      <c r="AE190" s="27"/>
      <c r="AF190" s="27"/>
      <c r="AJ190" s="21"/>
      <c r="AK190" s="21"/>
      <c r="AL190" s="21"/>
      <c r="AM190" s="21"/>
      <c r="AN190" s="21"/>
      <c r="AO190" s="21"/>
      <c r="AP190" s="21"/>
      <c r="AQ190" s="21"/>
      <c r="AR190" s="21"/>
      <c r="AS190" s="21"/>
      <c r="AT190" s="21"/>
      <c r="AU190" s="21"/>
      <c r="AV190" s="21"/>
      <c r="AW190" s="21"/>
      <c r="AX190" s="21"/>
    </row>
    <row r="191" spans="1:50" x14ac:dyDescent="0.2">
      <c r="A191" s="63">
        <v>150</v>
      </c>
      <c r="B191" s="20" t="str">
        <f>'Compound Alert'!B141</f>
        <v>Mauritania</v>
      </c>
      <c r="C191" s="20" t="str">
        <f>'Compound Alert'!C141</f>
        <v>MRT</v>
      </c>
      <c r="D191" s="20" t="str">
        <f>'Compound Alert'!D141</f>
        <v>SSF           Sub-Saharan Africa</v>
      </c>
      <c r="E191" s="20" t="str">
        <f>'Compound Alert'!E141</f>
        <v>IDA</v>
      </c>
      <c r="F191" s="217">
        <f ca="1">'Compound Alert'!F141</f>
        <v>136</v>
      </c>
      <c r="G191" s="22">
        <f ca="1">IF($B$8="Overall Alert",'Compound Alert'!G141,IF($B$8="Underlying Vulnerability",'Compound Alert'!J141,IF($B$8="Emerging Threat",'Compound Alert'!M141)))</f>
        <v>0</v>
      </c>
      <c r="H191" s="23">
        <f ca="1">IF($B$8="Overall Alert",'Compound Alert'!H141,IF($B$8="Underlying Vulnerability",'Compound Alert'!K141,IF($B$8="Emerging Threat",'Compound Alert'!N141)))</f>
        <v>0</v>
      </c>
      <c r="I191" s="50">
        <f ca="1">ROUNDDOWN(G191,0)</f>
        <v>0</v>
      </c>
      <c r="J191" s="25" t="str">
        <f ca="1">IF(
   $B$8="Overall Alert",IF(
      'Compound Alert'!R141 &gt;= 7, "HIGH",IF(
         'Compound Alert'!R141 &gt;= 5, "MED","LOW")), IF(
            $B$8="Underlying Vulnerability", IF(
               'Compound Alert'!Y141 &gt;= 10, "HIGH",IF(
                  'Compound Alert'!Y141 &gt;= 7, "MED","LOW")),IF(
                     $B$8="Emerging Threat", IF(
                        'Compound Alert'!AF141 &gt;= 10, "HIGH",IF(
                            'Compound Alert'!AF141 &gt;= 7, "MED","LOW")))))</f>
        <v>LOW</v>
      </c>
      <c r="K191" s="25" t="str">
        <f ca="1">IF(
   $B$8="Overall Alert",IF(
      'Compound Alert'!S141 &gt;= 7, "HIGH",IF(
         'Compound Alert'!S141 &gt;= 5, "MED","LOW")), IF(
            $B$8="Underlying Vulnerability", IF(
               'Compound Alert'!Z141 &gt;= 10, "HIGH",IF(
                  'Compound Alert'!Z141 &gt;= 7, "MED","LOW")),IF(
                     $B$8="Emerging Threat", IF(
                        'Compound Alert'!AG141 &gt;= 10, "HIGH",IF(
                            'Compound Alert'!AG141 &gt;= 7, "MED","LOW")))))</f>
        <v>LOW</v>
      </c>
      <c r="L191" s="25" t="str">
        <f ca="1">IF(
   $B$8="Overall Alert",IF(
      'Compound Alert'!T141 &gt;= 7, "HIGH",IF(
         'Compound Alert'!T141 &gt;= 5, "MED","LOW")), IF(
            $B$8="Underlying Vulnerability", IF(
               'Compound Alert'!AA141 &gt;= 10, "HIGH",IF(
                  'Compound Alert'!AA141 &gt;= 7, "MED","LOW")),IF(
                     $B$8="Emerging Threat", IF(
                        'Compound Alert'!AH141 &gt;= 10, "HIGH",IF(
                            'Compound Alert'!AH141 &gt;= 7, "MED","LOW")))))</f>
        <v>LOW</v>
      </c>
      <c r="M191" s="25" t="str">
        <f ca="1">IF(
   $B$8="Overall Alert",IF(
      'Compound Alert'!U141 &gt;= 7, "HIGH",IF(
         'Compound Alert'!U141 &gt;= 5, "MED","LOW")), IF(
            $B$8="Underlying Vulnerability", IF(
               'Compound Alert'!AB141 &gt;= 10, "HIGH",IF(
                  'Compound Alert'!AB141 &gt;= 7, "MED","LOW")),IF(
                     $B$8="Emerging Threat", IF(
                        'Compound Alert'!AI141 &gt;= 10, "HIGH",IF(
                            'Compound Alert'!AI141 &gt;= 7, "MED","LOW")))))</f>
        <v>LOW</v>
      </c>
      <c r="N191" s="25" t="str">
        <f ca="1">IF(
   $B$8="Overall Alert",IF(
      'Compound Alert'!V141 &gt;= 7, "HIGH",IF(
         'Compound Alert'!V141 &gt;= 5, "MED","LOW")), IF(
            $B$8="Underlying Vulnerability", IF(
               'Compound Alert'!AC141 &gt;= 10, "HIGH",IF(
                  'Compound Alert'!AC141 &gt;= 7, "MED","LOW")),IF(
                     $B$8="Emerging Threat", IF(
                        'Compound Alert'!AJ141 &gt;= 10, "HIGH",IF(
                            'Compound Alert'!AJ141 &gt;= 7, "MED","LOW")))))</f>
        <v>LOW</v>
      </c>
      <c r="O191" s="25" t="str">
        <f ca="1">IF(
   $B$8="Overall Alert",IF(
      'Compound Alert'!W141 &gt;= 7, "HIGH",IF(
         'Compound Alert'!W141 &gt;= 5, "MED","LOW")), IF(
            $B$8="Underlying Vulnerability", IF(
               'Compound Alert'!AD141 &gt;= 10, "HIGH",IF(
                  'Compound Alert'!AD141 &gt;= 7, "MED","LOW")),IF(
                     $B$8="Emerging Threat", IF(
                        'Compound Alert'!AK141 &gt;= 10, "HIGH",IF(
                            'Compound Alert'!AK141 &gt;= 7, "MED","LOW")))))</f>
        <v>LOW</v>
      </c>
      <c r="P191" s="25"/>
      <c r="Q191" s="26"/>
      <c r="R191" s="26"/>
      <c r="S191" s="21"/>
      <c r="T191" s="21"/>
      <c r="U191" s="21"/>
      <c r="V191" s="21"/>
      <c r="W191" s="21"/>
      <c r="X191" s="21"/>
      <c r="Y191" s="27"/>
      <c r="Z191" s="27"/>
      <c r="AA191" s="27"/>
      <c r="AB191" s="27"/>
      <c r="AC191" s="27"/>
      <c r="AD191" s="27"/>
      <c r="AE191" s="27"/>
      <c r="AF191" s="27"/>
      <c r="AJ191" s="21"/>
      <c r="AK191" s="21"/>
      <c r="AL191" s="21"/>
      <c r="AM191" s="21"/>
      <c r="AN191" s="21"/>
      <c r="AO191" s="21"/>
      <c r="AP191" s="21"/>
      <c r="AQ191" s="21"/>
      <c r="AR191" s="21"/>
      <c r="AS191" s="21"/>
      <c r="AT191" s="21"/>
      <c r="AU191" s="21"/>
      <c r="AV191" s="21"/>
      <c r="AW191" s="21"/>
      <c r="AX191" s="21"/>
    </row>
    <row r="192" spans="1:50" x14ac:dyDescent="0.2">
      <c r="A192" s="63">
        <v>151</v>
      </c>
      <c r="B192" s="20" t="str">
        <f>'Compound Alert'!B157</f>
        <v>Panama</v>
      </c>
      <c r="C192" s="20" t="str">
        <f>'Compound Alert'!C157</f>
        <v>PAN</v>
      </c>
      <c r="D192" s="20" t="str">
        <f>'Compound Alert'!D157</f>
        <v>LCN           Latin America &amp; Caribbean</v>
      </c>
      <c r="E192" s="20" t="str">
        <f>'Compound Alert'!E157</f>
        <v>IBRD</v>
      </c>
      <c r="F192" s="217">
        <f ca="1">'Compound Alert'!F157</f>
        <v>152</v>
      </c>
      <c r="G192" s="22">
        <f ca="1">IF($B$8="Overall Alert",'Compound Alert'!G157,IF($B$8="Underlying Vulnerability",'Compound Alert'!J157,IF($B$8="Emerging Threat",'Compound Alert'!M157)))</f>
        <v>0</v>
      </c>
      <c r="H192" s="23">
        <f ca="1">IF($B$8="Overall Alert",'Compound Alert'!H157,IF($B$8="Underlying Vulnerability",'Compound Alert'!K157,IF($B$8="Emerging Threat",'Compound Alert'!N157)))</f>
        <v>0</v>
      </c>
      <c r="I192" s="50">
        <f ca="1">ROUNDDOWN(G192,0)</f>
        <v>0</v>
      </c>
      <c r="J192" s="25" t="str">
        <f ca="1">IF(
   $B$8="Overall Alert",IF(
      'Compound Alert'!R157 &gt;= 7, "HIGH",IF(
         'Compound Alert'!R157 &gt;= 5, "MED","LOW")), IF(
            $B$8="Underlying Vulnerability", IF(
               'Compound Alert'!Y157 &gt;= 10, "HIGH",IF(
                  'Compound Alert'!Y157 &gt;= 7, "MED","LOW")),IF(
                     $B$8="Emerging Threat", IF(
                        'Compound Alert'!AF157 &gt;= 10, "HIGH",IF(
                            'Compound Alert'!AF157 &gt;= 7, "MED","LOW")))))</f>
        <v>LOW</v>
      </c>
      <c r="K192" s="25" t="str">
        <f ca="1">IF(
   $B$8="Overall Alert",IF(
      'Compound Alert'!S157 &gt;= 7, "HIGH",IF(
         'Compound Alert'!S157 &gt;= 5, "MED","LOW")), IF(
            $B$8="Underlying Vulnerability", IF(
               'Compound Alert'!Z157 &gt;= 10, "HIGH",IF(
                  'Compound Alert'!Z157 &gt;= 7, "MED","LOW")),IF(
                     $B$8="Emerging Threat", IF(
                        'Compound Alert'!AG157 &gt;= 10, "HIGH",IF(
                            'Compound Alert'!AG157 &gt;= 7, "MED","LOW")))))</f>
        <v>LOW</v>
      </c>
      <c r="L192" s="25" t="str">
        <f ca="1">IF(
   $B$8="Overall Alert",IF(
      'Compound Alert'!T157 &gt;= 7, "HIGH",IF(
         'Compound Alert'!T157 &gt;= 5, "MED","LOW")), IF(
            $B$8="Underlying Vulnerability", IF(
               'Compound Alert'!AA157 &gt;= 10, "HIGH",IF(
                  'Compound Alert'!AA157 &gt;= 7, "MED","LOW")),IF(
                     $B$8="Emerging Threat", IF(
                        'Compound Alert'!AH157 &gt;= 10, "HIGH",IF(
                            'Compound Alert'!AH157 &gt;= 7, "MED","LOW")))))</f>
        <v>LOW</v>
      </c>
      <c r="M192" s="25" t="str">
        <f ca="1">IF(
   $B$8="Overall Alert",IF(
      'Compound Alert'!U157 &gt;= 7, "HIGH",IF(
         'Compound Alert'!U157 &gt;= 5, "MED","LOW")), IF(
            $B$8="Underlying Vulnerability", IF(
               'Compound Alert'!AB157 &gt;= 10, "HIGH",IF(
                  'Compound Alert'!AB157 &gt;= 7, "MED","LOW")),IF(
                     $B$8="Emerging Threat", IF(
                        'Compound Alert'!AI157 &gt;= 10, "HIGH",IF(
                            'Compound Alert'!AI157 &gt;= 7, "MED","LOW")))))</f>
        <v>LOW</v>
      </c>
      <c r="N192" s="25" t="str">
        <f ca="1">IF(
   $B$8="Overall Alert",IF(
      'Compound Alert'!V157 &gt;= 7, "HIGH",IF(
         'Compound Alert'!V157 &gt;= 5, "MED","LOW")), IF(
            $B$8="Underlying Vulnerability", IF(
               'Compound Alert'!AC157 &gt;= 10, "HIGH",IF(
                  'Compound Alert'!AC157 &gt;= 7, "MED","LOW")),IF(
                     $B$8="Emerging Threat", IF(
                        'Compound Alert'!AJ157 &gt;= 10, "HIGH",IF(
                            'Compound Alert'!AJ157 &gt;= 7, "MED","LOW")))))</f>
        <v>LOW</v>
      </c>
      <c r="O192" s="25" t="str">
        <f ca="1">IF(
   $B$8="Overall Alert",IF(
      'Compound Alert'!W157 &gt;= 7, "HIGH",IF(
         'Compound Alert'!W157 &gt;= 5, "MED","LOW")), IF(
            $B$8="Underlying Vulnerability", IF(
               'Compound Alert'!AD157 &gt;= 10, "HIGH",IF(
                  'Compound Alert'!AD157 &gt;= 7, "MED","LOW")),IF(
                     $B$8="Emerging Threat", IF(
                        'Compound Alert'!AK157 &gt;= 10, "HIGH",IF(
                            'Compound Alert'!AK157 &gt;= 7, "MED","LOW")))))</f>
        <v>LOW</v>
      </c>
      <c r="P192" s="25"/>
      <c r="Q192" s="26"/>
      <c r="R192" s="26"/>
      <c r="S192" s="21"/>
      <c r="T192" s="21"/>
      <c r="U192" s="21"/>
      <c r="V192" s="21"/>
      <c r="W192" s="21"/>
      <c r="X192" s="21"/>
      <c r="Y192" s="27"/>
      <c r="Z192" s="27"/>
      <c r="AA192" s="27"/>
      <c r="AB192" s="27"/>
      <c r="AC192" s="27"/>
      <c r="AD192" s="27"/>
      <c r="AE192" s="27"/>
      <c r="AF192" s="27"/>
      <c r="AJ192" s="21"/>
      <c r="AK192" s="21"/>
      <c r="AL192" s="21"/>
      <c r="AM192" s="21"/>
      <c r="AN192" s="21"/>
      <c r="AO192" s="21"/>
      <c r="AP192" s="21"/>
      <c r="AQ192" s="21"/>
      <c r="AR192" s="21"/>
      <c r="AS192" s="21"/>
      <c r="AT192" s="21"/>
      <c r="AU192" s="21"/>
      <c r="AV192" s="21"/>
      <c r="AW192" s="21"/>
      <c r="AX192" s="21"/>
    </row>
    <row r="193" spans="1:50" x14ac:dyDescent="0.2">
      <c r="A193" s="63">
        <v>152</v>
      </c>
      <c r="B193" s="20" t="str">
        <f>'Compound Alert'!B195</f>
        <v>Togo</v>
      </c>
      <c r="C193" s="20" t="str">
        <f>'Compound Alert'!C195</f>
        <v>TGO</v>
      </c>
      <c r="D193" s="20" t="str">
        <f>'Compound Alert'!D195</f>
        <v>SSF           Sub-Saharan Africa</v>
      </c>
      <c r="E193" s="20" t="str">
        <f>'Compound Alert'!E195</f>
        <v>IDA</v>
      </c>
      <c r="F193" s="217">
        <f ca="1">'Compound Alert'!F195</f>
        <v>190</v>
      </c>
      <c r="G193" s="22">
        <f ca="1">IF($B$8="Overall Alert",'Compound Alert'!G195,IF($B$8="Underlying Vulnerability",'Compound Alert'!J195,IF($B$8="Emerging Threat",'Compound Alert'!M195)))</f>
        <v>0</v>
      </c>
      <c r="H193" s="23">
        <f ca="1">IF($B$8="Overall Alert",'Compound Alert'!H195,IF($B$8="Underlying Vulnerability",'Compound Alert'!K195,IF($B$8="Emerging Threat",'Compound Alert'!N195)))</f>
        <v>0</v>
      </c>
      <c r="I193" s="50">
        <f ca="1">ROUNDDOWN(G193,0)</f>
        <v>0</v>
      </c>
      <c r="J193" s="25" t="str">
        <f ca="1">IF(
   $B$8="Overall Alert",IF(
      'Compound Alert'!R195 &gt;= 7, "HIGH",IF(
         'Compound Alert'!R195 &gt;= 5, "MED","LOW")), IF(
            $B$8="Underlying Vulnerability", IF(
               'Compound Alert'!Y195 &gt;= 10, "HIGH",IF(
                  'Compound Alert'!Y195 &gt;= 7, "MED","LOW")),IF(
                     $B$8="Emerging Threat", IF(
                        'Compound Alert'!AF195 &gt;= 10, "HIGH",IF(
                            'Compound Alert'!AF195 &gt;= 7, "MED","LOW")))))</f>
        <v>LOW</v>
      </c>
      <c r="K193" s="25" t="str">
        <f ca="1">IF(
   $B$8="Overall Alert",IF(
      'Compound Alert'!S195 &gt;= 7, "HIGH",IF(
         'Compound Alert'!S195 &gt;= 5, "MED","LOW")), IF(
            $B$8="Underlying Vulnerability", IF(
               'Compound Alert'!Z195 &gt;= 10, "HIGH",IF(
                  'Compound Alert'!Z195 &gt;= 7, "MED","LOW")),IF(
                     $B$8="Emerging Threat", IF(
                        'Compound Alert'!AG195 &gt;= 10, "HIGH",IF(
                            'Compound Alert'!AG195 &gt;= 7, "MED","LOW")))))</f>
        <v>LOW</v>
      </c>
      <c r="L193" s="25" t="str">
        <f ca="1">IF(
   $B$8="Overall Alert",IF(
      'Compound Alert'!T195 &gt;= 7, "HIGH",IF(
         'Compound Alert'!T195 &gt;= 5, "MED","LOW")), IF(
            $B$8="Underlying Vulnerability", IF(
               'Compound Alert'!AA195 &gt;= 10, "HIGH",IF(
                  'Compound Alert'!AA195 &gt;= 7, "MED","LOW")),IF(
                     $B$8="Emerging Threat", IF(
                        'Compound Alert'!AH195 &gt;= 10, "HIGH",IF(
                            'Compound Alert'!AH195 &gt;= 7, "MED","LOW")))))</f>
        <v>LOW</v>
      </c>
      <c r="M193" s="25" t="str">
        <f ca="1">IF(
   $B$8="Overall Alert",IF(
      'Compound Alert'!U195 &gt;= 7, "HIGH",IF(
         'Compound Alert'!U195 &gt;= 5, "MED","LOW")), IF(
            $B$8="Underlying Vulnerability", IF(
               'Compound Alert'!AB195 &gt;= 10, "HIGH",IF(
                  'Compound Alert'!AB195 &gt;= 7, "MED","LOW")),IF(
                     $B$8="Emerging Threat", IF(
                        'Compound Alert'!AI195 &gt;= 10, "HIGH",IF(
                            'Compound Alert'!AI195 &gt;= 7, "MED","LOW")))))</f>
        <v>LOW</v>
      </c>
      <c r="N193" s="25" t="str">
        <f ca="1">IF(
   $B$8="Overall Alert",IF(
      'Compound Alert'!V195 &gt;= 7, "HIGH",IF(
         'Compound Alert'!V195 &gt;= 5, "MED","LOW")), IF(
            $B$8="Underlying Vulnerability", IF(
               'Compound Alert'!AC195 &gt;= 10, "HIGH",IF(
                  'Compound Alert'!AC195 &gt;= 7, "MED","LOW")),IF(
                     $B$8="Emerging Threat", IF(
                        'Compound Alert'!AJ195 &gt;= 10, "HIGH",IF(
                            'Compound Alert'!AJ195 &gt;= 7, "MED","LOW")))))</f>
        <v>LOW</v>
      </c>
      <c r="O193" s="25" t="str">
        <f ca="1">IF(
   $B$8="Overall Alert",IF(
      'Compound Alert'!W195 &gt;= 7, "HIGH",IF(
         'Compound Alert'!W195 &gt;= 5, "MED","LOW")), IF(
            $B$8="Underlying Vulnerability", IF(
               'Compound Alert'!AD195 &gt;= 10, "HIGH",IF(
                  'Compound Alert'!AD195 &gt;= 7, "MED","LOW")),IF(
                     $B$8="Emerging Threat", IF(
                        'Compound Alert'!AK195 &gt;= 10, "HIGH",IF(
                            'Compound Alert'!AK195 &gt;= 7, "MED","LOW")))))</f>
        <v>LOW</v>
      </c>
      <c r="P193" s="25"/>
      <c r="Q193" s="26"/>
      <c r="R193" s="26"/>
      <c r="S193" s="21"/>
      <c r="T193" s="21"/>
      <c r="U193" s="21"/>
      <c r="V193" s="21"/>
      <c r="W193" s="21"/>
      <c r="X193" s="21"/>
      <c r="Y193" s="27"/>
      <c r="Z193" s="27"/>
      <c r="AA193" s="27"/>
      <c r="AB193" s="27"/>
      <c r="AC193" s="27"/>
      <c r="AD193" s="27"/>
      <c r="AE193" s="27"/>
      <c r="AF193" s="27"/>
      <c r="AJ193" s="21"/>
      <c r="AK193" s="21"/>
      <c r="AL193" s="21"/>
      <c r="AM193" s="21"/>
      <c r="AN193" s="21"/>
      <c r="AO193" s="21"/>
      <c r="AP193" s="21"/>
      <c r="AQ193" s="21"/>
      <c r="AR193" s="21"/>
      <c r="AS193" s="21"/>
      <c r="AT193" s="21"/>
      <c r="AU193" s="21"/>
      <c r="AV193" s="21"/>
      <c r="AW193" s="21"/>
      <c r="AX193" s="21"/>
    </row>
    <row r="194" spans="1:50" x14ac:dyDescent="0.2">
      <c r="A194" s="63">
        <v>153</v>
      </c>
      <c r="B194" s="20" t="str">
        <f>'Compound Alert'!B201</f>
        <v>Trinidad and Tobago</v>
      </c>
      <c r="C194" s="20" t="str">
        <f>'Compound Alert'!C201</f>
        <v>TTO</v>
      </c>
      <c r="D194" s="20" t="str">
        <f>'Compound Alert'!D201</f>
        <v>LCN           Latin America &amp; Caribbean</v>
      </c>
      <c r="E194" s="20" t="str">
        <f>'Compound Alert'!E201</f>
        <v>IBRD</v>
      </c>
      <c r="F194" s="217">
        <f>'Compound Alert'!F201</f>
        <v>0</v>
      </c>
      <c r="G194" s="22">
        <f ca="1">IF($B$8="Overall Alert",'Compound Alert'!G201,IF($B$8="Underlying Vulnerability",'Compound Alert'!J201,IF($B$8="Emerging Threat",'Compound Alert'!M201)))</f>
        <v>0</v>
      </c>
      <c r="H194" s="23">
        <f ca="1">IF($B$8="Overall Alert",'Compound Alert'!H201,IF($B$8="Underlying Vulnerability",'Compound Alert'!K201,IF($B$8="Emerging Threat",'Compound Alert'!N201)))</f>
        <v>0</v>
      </c>
      <c r="I194" s="50">
        <f ca="1">ROUNDDOWN(G194,0)</f>
        <v>0</v>
      </c>
      <c r="J194" s="25" t="str">
        <f ca="1">IF(
   $B$8="Overall Alert",IF(
      'Compound Alert'!R201 &gt;= 7, "HIGH",IF(
         'Compound Alert'!R201 &gt;= 5, "MED","LOW")), IF(
            $B$8="Underlying Vulnerability", IF(
               'Compound Alert'!Y201 &gt;= 10, "HIGH",IF(
                  'Compound Alert'!Y201 &gt;= 7, "MED","LOW")),IF(
                     $B$8="Emerging Threat", IF(
                        'Compound Alert'!AF201 &gt;= 10, "HIGH",IF(
                            'Compound Alert'!AF201 &gt;= 7, "MED","LOW")))))</f>
        <v>LOW</v>
      </c>
      <c r="K194" s="25" t="str">
        <f ca="1">IF(
   $B$8="Overall Alert",IF(
      'Compound Alert'!S201 &gt;= 7, "HIGH",IF(
         'Compound Alert'!S201 &gt;= 5, "MED","LOW")), IF(
            $B$8="Underlying Vulnerability", IF(
               'Compound Alert'!Z201 &gt;= 10, "HIGH",IF(
                  'Compound Alert'!Z201 &gt;= 7, "MED","LOW")),IF(
                     $B$8="Emerging Threat", IF(
                        'Compound Alert'!AG201 &gt;= 10, "HIGH",IF(
                            'Compound Alert'!AG201 &gt;= 7, "MED","LOW")))))</f>
        <v>LOW</v>
      </c>
      <c r="L194" s="25" t="str">
        <f ca="1">IF(
   $B$8="Overall Alert",IF(
      'Compound Alert'!T201 &gt;= 7, "HIGH",IF(
         'Compound Alert'!T201 &gt;= 5, "MED","LOW")), IF(
            $B$8="Underlying Vulnerability", IF(
               'Compound Alert'!AA201 &gt;= 10, "HIGH",IF(
                  'Compound Alert'!AA201 &gt;= 7, "MED","LOW")),IF(
                     $B$8="Emerging Threat", IF(
                        'Compound Alert'!AH201 &gt;= 10, "HIGH",IF(
                            'Compound Alert'!AH201 &gt;= 7, "MED","LOW")))))</f>
        <v>LOW</v>
      </c>
      <c r="M194" s="25" t="str">
        <f ca="1">IF(
   $B$8="Overall Alert",IF(
      'Compound Alert'!U201 &gt;= 7, "HIGH",IF(
         'Compound Alert'!U201 &gt;= 5, "MED","LOW")), IF(
            $B$8="Underlying Vulnerability", IF(
               'Compound Alert'!AB201 &gt;= 10, "HIGH",IF(
                  'Compound Alert'!AB201 &gt;= 7, "MED","LOW")),IF(
                     $B$8="Emerging Threat", IF(
                        'Compound Alert'!AI201 &gt;= 10, "HIGH",IF(
                            'Compound Alert'!AI201 &gt;= 7, "MED","LOW")))))</f>
        <v>LOW</v>
      </c>
      <c r="N194" s="25" t="str">
        <f ca="1">IF(
   $B$8="Overall Alert",IF(
      'Compound Alert'!V201 &gt;= 7, "HIGH",IF(
         'Compound Alert'!V201 &gt;= 5, "MED","LOW")), IF(
            $B$8="Underlying Vulnerability", IF(
               'Compound Alert'!AC201 &gt;= 10, "HIGH",IF(
                  'Compound Alert'!AC201 &gt;= 7, "MED","LOW")),IF(
                     $B$8="Emerging Threat", IF(
                        'Compound Alert'!AJ201 &gt;= 10, "HIGH",IF(
                            'Compound Alert'!AJ201 &gt;= 7, "MED","LOW")))))</f>
        <v>LOW</v>
      </c>
      <c r="O194" s="25" t="str">
        <f ca="1">IF(
   $B$8="Overall Alert",IF(
      'Compound Alert'!W201 &gt;= 7, "HIGH",IF(
         'Compound Alert'!W201 &gt;= 5, "MED","LOW")), IF(
            $B$8="Underlying Vulnerability", IF(
               'Compound Alert'!AD201 &gt;= 10, "HIGH",IF(
                  'Compound Alert'!AD201 &gt;= 7, "MED","LOW")),IF(
                     $B$8="Emerging Threat", IF(
                        'Compound Alert'!AK201 &gt;= 10, "HIGH",IF(
                            'Compound Alert'!AK201 &gt;= 7, "MED","LOW")))))</f>
        <v>LOW</v>
      </c>
      <c r="P194" s="25"/>
      <c r="Q194" s="26"/>
      <c r="R194" s="26"/>
      <c r="S194" s="21"/>
      <c r="T194" s="21"/>
      <c r="U194" s="21"/>
      <c r="V194" s="21"/>
      <c r="W194" s="21"/>
      <c r="X194" s="21"/>
      <c r="Y194" s="27"/>
      <c r="Z194" s="27"/>
      <c r="AA194" s="27"/>
      <c r="AB194" s="27"/>
      <c r="AC194" s="27"/>
      <c r="AD194" s="27"/>
      <c r="AE194" s="27"/>
      <c r="AF194" s="27"/>
      <c r="AJ194" s="21"/>
      <c r="AK194" s="21"/>
      <c r="AL194" s="21"/>
      <c r="AM194" s="21"/>
      <c r="AN194" s="21"/>
      <c r="AO194" s="21"/>
      <c r="AP194" s="21"/>
      <c r="AQ194" s="21"/>
      <c r="AR194" s="21"/>
      <c r="AS194" s="21"/>
      <c r="AT194" s="21"/>
      <c r="AU194" s="21"/>
      <c r="AV194" s="21"/>
      <c r="AW194" s="21"/>
      <c r="AX194" s="21"/>
    </row>
    <row r="195" spans="1:50" x14ac:dyDescent="0.2">
      <c r="A195" s="63">
        <v>154</v>
      </c>
      <c r="B195" s="20" t="str">
        <f>'Compound Alert'!B69</f>
        <v>Fiji</v>
      </c>
      <c r="C195" s="20" t="str">
        <f>'Compound Alert'!C69</f>
        <v>FJI</v>
      </c>
      <c r="D195" s="20" t="str">
        <f>'Compound Alert'!D69</f>
        <v>EAS           East Asia &amp; Pacific</v>
      </c>
      <c r="E195" s="20" t="str">
        <f>'Compound Alert'!E69</f>
        <v>Blend</v>
      </c>
      <c r="F195" s="217">
        <f ca="1">'Compound Alert'!F69</f>
        <v>64</v>
      </c>
      <c r="G195" s="22">
        <f ca="1">IF($B$8="Overall Alert",'Compound Alert'!G69,IF($B$8="Underlying Vulnerability",'Compound Alert'!J69,IF($B$8="Emerging Threat",'Compound Alert'!M69)))</f>
        <v>0</v>
      </c>
      <c r="H195" s="23">
        <f ca="1">IF($B$8="Overall Alert",'Compound Alert'!H69,IF($B$8="Underlying Vulnerability",'Compound Alert'!K69,IF($B$8="Emerging Threat",'Compound Alert'!N69)))</f>
        <v>0</v>
      </c>
      <c r="I195" s="50">
        <f ca="1">ROUNDDOWN(G195,0)</f>
        <v>0</v>
      </c>
      <c r="J195" s="25" t="str">
        <f ca="1">IF(
   $B$8="Overall Alert",IF(
      'Compound Alert'!R69 &gt;= 7, "HIGH",IF(
         'Compound Alert'!R69 &gt;= 5, "MED","LOW")), IF(
            $B$8="Underlying Vulnerability", IF(
               'Compound Alert'!Y69 &gt;= 10, "HIGH",IF(
                  'Compound Alert'!Y69 &gt;= 7, "MED","LOW")),IF(
                     $B$8="Emerging Threat", IF(
                        'Compound Alert'!AF69 &gt;= 10, "HIGH",IF(
                            'Compound Alert'!AF69 &gt;= 7, "MED","LOW")))))</f>
        <v>LOW</v>
      </c>
      <c r="K195" s="25" t="str">
        <f ca="1">IF(
   $B$8="Overall Alert",IF(
      'Compound Alert'!S69 &gt;= 7, "HIGH",IF(
         'Compound Alert'!S69 &gt;= 5, "MED","LOW")), IF(
            $B$8="Underlying Vulnerability", IF(
               'Compound Alert'!Z69 &gt;= 10, "HIGH",IF(
                  'Compound Alert'!Z69 &gt;= 7, "MED","LOW")),IF(
                     $B$8="Emerging Threat", IF(
                        'Compound Alert'!AG69 &gt;= 10, "HIGH",IF(
                            'Compound Alert'!AG69 &gt;= 7, "MED","LOW")))))</f>
        <v>LOW</v>
      </c>
      <c r="L195" s="25" t="e">
        <f ca="1">IF(
   $B$8="Overall Alert",IF(
      'Compound Alert'!T69 &gt;= 7, "HIGH",IF(
         'Compound Alert'!T69 &gt;= 5, "MED","LOW")), IF(
            $B$8="Underlying Vulnerability", IF(
               'Compound Alert'!AA69 &gt;= 10, "HIGH",IF(
                  'Compound Alert'!AA69 &gt;= 7, "MED","LOW")),IF(
                     $B$8="Emerging Threat", IF(
                        'Compound Alert'!AH69 &gt;= 10, "HIGH",IF(
                            'Compound Alert'!AH69 &gt;= 7, "MED","LOW")))))</f>
        <v>#N/A</v>
      </c>
      <c r="M195" s="25" t="str">
        <f ca="1">IF(
   $B$8="Overall Alert",IF(
      'Compound Alert'!U69 &gt;= 7, "HIGH",IF(
         'Compound Alert'!U69 &gt;= 5, "MED","LOW")), IF(
            $B$8="Underlying Vulnerability", IF(
               'Compound Alert'!AB69 &gt;= 10, "HIGH",IF(
                  'Compound Alert'!AB69 &gt;= 7, "MED","LOW")),IF(
                     $B$8="Emerging Threat", IF(
                        'Compound Alert'!AI69 &gt;= 10, "HIGH",IF(
                            'Compound Alert'!AI69 &gt;= 7, "MED","LOW")))))</f>
        <v>LOW</v>
      </c>
      <c r="N195" s="25" t="str">
        <f ca="1">IF(
   $B$8="Overall Alert",IF(
      'Compound Alert'!V69 &gt;= 7, "HIGH",IF(
         'Compound Alert'!V69 &gt;= 5, "MED","LOW")), IF(
            $B$8="Underlying Vulnerability", IF(
               'Compound Alert'!AC69 &gt;= 10, "HIGH",IF(
                  'Compound Alert'!AC69 &gt;= 7, "MED","LOW")),IF(
                     $B$8="Emerging Threat", IF(
                        'Compound Alert'!AJ69 &gt;= 10, "HIGH",IF(
                            'Compound Alert'!AJ69 &gt;= 7, "MED","LOW")))))</f>
        <v>LOW</v>
      </c>
      <c r="O195" s="25" t="str">
        <f ca="1">IF(
   $B$8="Overall Alert",IF(
      'Compound Alert'!W69 &gt;= 7, "HIGH",IF(
         'Compound Alert'!W69 &gt;= 5, "MED","LOW")), IF(
            $B$8="Underlying Vulnerability", IF(
               'Compound Alert'!AD69 &gt;= 10, "HIGH",IF(
                  'Compound Alert'!AD69 &gt;= 7, "MED","LOW")),IF(
                     $B$8="Emerging Threat", IF(
                        'Compound Alert'!AK69 &gt;= 10, "HIGH",IF(
                            'Compound Alert'!AK69 &gt;= 7, "MED","LOW")))))</f>
        <v>LOW</v>
      </c>
      <c r="P195" s="25"/>
      <c r="Q195" s="26"/>
      <c r="R195" s="26"/>
      <c r="S195" s="21"/>
      <c r="T195" s="21"/>
      <c r="U195" s="21"/>
      <c r="V195" s="21"/>
      <c r="W195" s="21"/>
      <c r="X195" s="21"/>
      <c r="Y195" s="27"/>
      <c r="Z195" s="27"/>
      <c r="AA195" s="27"/>
      <c r="AB195" s="27"/>
      <c r="AC195" s="27"/>
      <c r="AD195" s="27"/>
      <c r="AE195" s="27"/>
      <c r="AF195" s="27"/>
      <c r="AJ195" s="21"/>
      <c r="AK195" s="21"/>
      <c r="AL195" s="21"/>
      <c r="AM195" s="21"/>
      <c r="AN195" s="21"/>
      <c r="AO195" s="21"/>
      <c r="AP195" s="21"/>
      <c r="AQ195" s="21"/>
      <c r="AR195" s="21"/>
      <c r="AS195" s="21"/>
      <c r="AT195" s="21"/>
      <c r="AU195" s="21"/>
      <c r="AV195" s="21"/>
      <c r="AW195" s="21"/>
      <c r="AX195" s="21"/>
    </row>
    <row r="196" spans="1:50" x14ac:dyDescent="0.2">
      <c r="A196" s="63">
        <v>155</v>
      </c>
      <c r="B196" s="20" t="str">
        <f>'Compound Alert'!B77</f>
        <v>Gibraltar</v>
      </c>
      <c r="C196" s="20" t="str">
        <f>'Compound Alert'!C77</f>
        <v>GIB</v>
      </c>
      <c r="D196" s="20" t="str">
        <f>'Compound Alert'!D77</f>
        <v>ECS           Europe &amp; Central Asia</v>
      </c>
      <c r="E196" s="20" t="str">
        <f>'Compound Alert'!E77</f>
        <v>NA</v>
      </c>
      <c r="F196" s="217">
        <f ca="1">'Compound Alert'!F77</f>
        <v>72</v>
      </c>
      <c r="G196" s="22">
        <f ca="1">IF($B$8="Overall Alert",'Compound Alert'!G77,IF($B$8="Underlying Vulnerability",'Compound Alert'!J77,IF($B$8="Emerging Threat",'Compound Alert'!M77)))</f>
        <v>0</v>
      </c>
      <c r="H196" s="23">
        <f ca="1">IF($B$8="Overall Alert",'Compound Alert'!H77,IF($B$8="Underlying Vulnerability",'Compound Alert'!K77,IF($B$8="Emerging Threat",'Compound Alert'!N77)))</f>
        <v>0</v>
      </c>
      <c r="I196" s="50">
        <f ca="1">ROUNDDOWN(G196,0)</f>
        <v>0</v>
      </c>
      <c r="J196" s="25" t="str">
        <f ca="1">IF(
   $B$8="Overall Alert",IF(
      'Compound Alert'!R77 &gt;= 7, "HIGH",IF(
         'Compound Alert'!R77 &gt;= 5, "MED","LOW")), IF(
            $B$8="Underlying Vulnerability", IF(
               'Compound Alert'!Y77 &gt;= 10, "HIGH",IF(
                  'Compound Alert'!Y77 &gt;= 7, "MED","LOW")),IF(
                     $B$8="Emerging Threat", IF(
                        'Compound Alert'!AF77 &gt;= 10, "HIGH",IF(
                            'Compound Alert'!AF77 &gt;= 7, "MED","LOW")))))</f>
        <v>LOW</v>
      </c>
      <c r="K196" s="25" t="e">
        <f ca="1">IF(
   $B$8="Overall Alert",IF(
      'Compound Alert'!S77 &gt;= 7, "HIGH",IF(
         'Compound Alert'!S77 &gt;= 5, "MED","LOW")), IF(
            $B$8="Underlying Vulnerability", IF(
               'Compound Alert'!Z77 &gt;= 10, "HIGH",IF(
                  'Compound Alert'!Z77 &gt;= 7, "MED","LOW")),IF(
                     $B$8="Emerging Threat", IF(
                        'Compound Alert'!AG77 &gt;= 10, "HIGH",IF(
                            'Compound Alert'!AG77 &gt;= 7, "MED","LOW")))))</f>
        <v>#N/A</v>
      </c>
      <c r="L196" s="25" t="e">
        <f ca="1">IF(
   $B$8="Overall Alert",IF(
      'Compound Alert'!T77 &gt;= 7, "HIGH",IF(
         'Compound Alert'!T77 &gt;= 5, "MED","LOW")), IF(
            $B$8="Underlying Vulnerability", IF(
               'Compound Alert'!AA77 &gt;= 10, "HIGH",IF(
                  'Compound Alert'!AA77 &gt;= 7, "MED","LOW")),IF(
                     $B$8="Emerging Threat", IF(
                        'Compound Alert'!AH77 &gt;= 10, "HIGH",IF(
                            'Compound Alert'!AH77 &gt;= 7, "MED","LOW")))))</f>
        <v>#N/A</v>
      </c>
      <c r="M196" s="25" t="e">
        <f ca="1">IF(
   $B$8="Overall Alert",IF(
      'Compound Alert'!U77 &gt;= 7, "HIGH",IF(
         'Compound Alert'!U77 &gt;= 5, "MED","LOW")), IF(
            $B$8="Underlying Vulnerability", IF(
               'Compound Alert'!AB77 &gt;= 10, "HIGH",IF(
                  'Compound Alert'!AB77 &gt;= 7, "MED","LOW")),IF(
                     $B$8="Emerging Threat", IF(
                        'Compound Alert'!AI77 &gt;= 10, "HIGH",IF(
                            'Compound Alert'!AI77 &gt;= 7, "MED","LOW")))))</f>
        <v>#N/A</v>
      </c>
      <c r="N196" s="25" t="str">
        <f ca="1">IF(
   $B$8="Overall Alert",IF(
      'Compound Alert'!V77 &gt;= 7, "HIGH",IF(
         'Compound Alert'!V77 &gt;= 5, "MED","LOW")), IF(
            $B$8="Underlying Vulnerability", IF(
               'Compound Alert'!AC77 &gt;= 10, "HIGH",IF(
                  'Compound Alert'!AC77 &gt;= 7, "MED","LOW")),IF(
                     $B$8="Emerging Threat", IF(
                        'Compound Alert'!AJ77 &gt;= 10, "HIGH",IF(
                            'Compound Alert'!AJ77 &gt;= 7, "MED","LOW")))))</f>
        <v>LOW</v>
      </c>
      <c r="O196" s="25" t="str">
        <f ca="1">IF(
   $B$8="Overall Alert",IF(
      'Compound Alert'!W77 &gt;= 7, "HIGH",IF(
         'Compound Alert'!W77 &gt;= 5, "MED","LOW")), IF(
            $B$8="Underlying Vulnerability", IF(
               'Compound Alert'!AD77 &gt;= 10, "HIGH",IF(
                  'Compound Alert'!AD77 &gt;= 7, "MED","LOW")),IF(
                     $B$8="Emerging Threat", IF(
                        'Compound Alert'!AK77 &gt;= 10, "HIGH",IF(
                            'Compound Alert'!AK77 &gt;= 7, "MED","LOW")))))</f>
        <v>LOW</v>
      </c>
      <c r="P196" s="25"/>
      <c r="Q196" s="26"/>
      <c r="R196" s="26"/>
      <c r="S196" s="21"/>
      <c r="T196" s="21"/>
      <c r="U196" s="21"/>
      <c r="V196" s="21"/>
      <c r="W196" s="21"/>
      <c r="X196" s="21"/>
      <c r="Y196" s="27"/>
      <c r="Z196" s="27"/>
      <c r="AA196" s="27"/>
      <c r="AB196" s="27"/>
      <c r="AC196" s="27"/>
      <c r="AD196" s="27"/>
      <c r="AE196" s="27"/>
      <c r="AF196" s="27"/>
      <c r="AJ196" s="21"/>
      <c r="AK196" s="21"/>
      <c r="AL196" s="21"/>
      <c r="AM196" s="21"/>
      <c r="AN196" s="21"/>
      <c r="AO196" s="21"/>
      <c r="AP196" s="21"/>
      <c r="AQ196" s="21"/>
      <c r="AR196" s="21"/>
      <c r="AS196" s="21"/>
      <c r="AT196" s="21"/>
      <c r="AU196" s="21"/>
      <c r="AV196" s="21"/>
      <c r="AW196" s="21"/>
      <c r="AX196" s="21"/>
    </row>
    <row r="197" spans="1:50" x14ac:dyDescent="0.2">
      <c r="A197" s="63">
        <v>156</v>
      </c>
      <c r="B197" s="20" t="str">
        <f>'Compound Alert'!B132</f>
        <v>Marshall Islands</v>
      </c>
      <c r="C197" s="20" t="str">
        <f>'Compound Alert'!C132</f>
        <v>MHL</v>
      </c>
      <c r="D197" s="20" t="str">
        <f>'Compound Alert'!D132</f>
        <v>EAS           East Asia &amp; Pacific</v>
      </c>
      <c r="E197" s="20" t="str">
        <f>'Compound Alert'!E132</f>
        <v>IDA</v>
      </c>
      <c r="F197" s="217">
        <f ca="1">'Compound Alert'!F132</f>
        <v>127</v>
      </c>
      <c r="G197" s="22">
        <f ca="1">IF($B$8="Overall Alert",'Compound Alert'!G132,IF($B$8="Underlying Vulnerability",'Compound Alert'!J132,IF($B$8="Emerging Threat",'Compound Alert'!M132)))</f>
        <v>0</v>
      </c>
      <c r="H197" s="23">
        <f ca="1">IF($B$8="Overall Alert",'Compound Alert'!H132,IF($B$8="Underlying Vulnerability",'Compound Alert'!K132,IF($B$8="Emerging Threat",'Compound Alert'!N132)))</f>
        <v>0</v>
      </c>
      <c r="I197" s="50">
        <f ca="1">ROUNDDOWN(G197,0)</f>
        <v>0</v>
      </c>
      <c r="J197" s="25" t="str">
        <f ca="1">IF(
   $B$8="Overall Alert",IF(
      'Compound Alert'!R132 &gt;= 7, "HIGH",IF(
         'Compound Alert'!R132 &gt;= 5, "MED","LOW")), IF(
            $B$8="Underlying Vulnerability", IF(
               'Compound Alert'!Y132 &gt;= 10, "HIGH",IF(
                  'Compound Alert'!Y132 &gt;= 7, "MED","LOW")),IF(
                     $B$8="Emerging Threat", IF(
                        'Compound Alert'!AF132 &gt;= 10, "HIGH",IF(
                            'Compound Alert'!AF132 &gt;= 7, "MED","LOW")))))</f>
        <v>LOW</v>
      </c>
      <c r="K197" s="25" t="e">
        <f ca="1">IF(
   $B$8="Overall Alert",IF(
      'Compound Alert'!S132 &gt;= 7, "HIGH",IF(
         'Compound Alert'!S132 &gt;= 5, "MED","LOW")), IF(
            $B$8="Underlying Vulnerability", IF(
               'Compound Alert'!Z132 &gt;= 10, "HIGH",IF(
                  'Compound Alert'!Z132 &gt;= 7, "MED","LOW")),IF(
                     $B$8="Emerging Threat", IF(
                        'Compound Alert'!AG132 &gt;= 10, "HIGH",IF(
                            'Compound Alert'!AG132 &gt;= 7, "MED","LOW")))))</f>
        <v>#N/A</v>
      </c>
      <c r="L197" s="25" t="e">
        <f ca="1">IF(
   $B$8="Overall Alert",IF(
      'Compound Alert'!T132 &gt;= 7, "HIGH",IF(
         'Compound Alert'!T132 &gt;= 5, "MED","LOW")), IF(
            $B$8="Underlying Vulnerability", IF(
               'Compound Alert'!AA132 &gt;= 10, "HIGH",IF(
                  'Compound Alert'!AA132 &gt;= 7, "MED","LOW")),IF(
                     $B$8="Emerging Threat", IF(
                        'Compound Alert'!AH132 &gt;= 10, "HIGH",IF(
                            'Compound Alert'!AH132 &gt;= 7, "MED","LOW")))))</f>
        <v>#N/A</v>
      </c>
      <c r="M197" s="25" t="str">
        <f ca="1">IF(
   $B$8="Overall Alert",IF(
      'Compound Alert'!U132 &gt;= 7, "HIGH",IF(
         'Compound Alert'!U132 &gt;= 5, "MED","LOW")), IF(
            $B$8="Underlying Vulnerability", IF(
               'Compound Alert'!AB132 &gt;= 10, "HIGH",IF(
                  'Compound Alert'!AB132 &gt;= 7, "MED","LOW")),IF(
                     $B$8="Emerging Threat", IF(
                        'Compound Alert'!AI132 &gt;= 10, "HIGH",IF(
                            'Compound Alert'!AI132 &gt;= 7, "MED","LOW")))))</f>
        <v>LOW</v>
      </c>
      <c r="N197" s="25" t="str">
        <f ca="1">IF(
   $B$8="Overall Alert",IF(
      'Compound Alert'!V132 &gt;= 7, "HIGH",IF(
         'Compound Alert'!V132 &gt;= 5, "MED","LOW")), IF(
            $B$8="Underlying Vulnerability", IF(
               'Compound Alert'!AC132 &gt;= 10, "HIGH",IF(
                  'Compound Alert'!AC132 &gt;= 7, "MED","LOW")),IF(
                     $B$8="Emerging Threat", IF(
                        'Compound Alert'!AJ132 &gt;= 10, "HIGH",IF(
                            'Compound Alert'!AJ132 &gt;= 7, "MED","LOW")))))</f>
        <v>LOW</v>
      </c>
      <c r="O197" s="25" t="str">
        <f ca="1">IF(
   $B$8="Overall Alert",IF(
      'Compound Alert'!W132 &gt;= 7, "HIGH",IF(
         'Compound Alert'!W132 &gt;= 5, "MED","LOW")), IF(
            $B$8="Underlying Vulnerability", IF(
               'Compound Alert'!AD132 &gt;= 10, "HIGH",IF(
                  'Compound Alert'!AD132 &gt;= 7, "MED","LOW")),IF(
                     $B$8="Emerging Threat", IF(
                        'Compound Alert'!AK132 &gt;= 10, "HIGH",IF(
                            'Compound Alert'!AK132 &gt;= 7, "MED","LOW")))))</f>
        <v>LOW</v>
      </c>
      <c r="P197" s="25"/>
      <c r="Q197" s="26"/>
      <c r="R197" s="26"/>
      <c r="S197" s="21"/>
      <c r="T197" s="21"/>
      <c r="U197" s="21"/>
      <c r="V197" s="21"/>
      <c r="W197" s="21"/>
      <c r="X197" s="21"/>
      <c r="Y197" s="27"/>
      <c r="Z197" s="27"/>
      <c r="AA197" s="27"/>
      <c r="AB197" s="27"/>
      <c r="AC197" s="27"/>
      <c r="AD197" s="27"/>
      <c r="AE197" s="27"/>
      <c r="AF197" s="27"/>
      <c r="AJ197" s="21"/>
      <c r="AK197" s="21"/>
      <c r="AL197" s="21"/>
      <c r="AM197" s="21"/>
      <c r="AN197" s="21"/>
      <c r="AO197" s="21"/>
      <c r="AP197" s="21"/>
      <c r="AQ197" s="21"/>
      <c r="AR197" s="21"/>
      <c r="AS197" s="21"/>
      <c r="AT197" s="21"/>
      <c r="AU197" s="21"/>
      <c r="AV197" s="21"/>
      <c r="AW197" s="21"/>
      <c r="AX197" s="21"/>
    </row>
    <row r="198" spans="1:50" x14ac:dyDescent="0.2">
      <c r="A198" s="63">
        <v>157</v>
      </c>
      <c r="B198" s="20" t="str">
        <f>'Compound Alert'!B210</f>
        <v>United States</v>
      </c>
      <c r="C198" s="20" t="str">
        <f>'Compound Alert'!C210</f>
        <v>USA</v>
      </c>
      <c r="D198" s="20" t="str">
        <f>'Compound Alert'!D210</f>
        <v>NAC           North America</v>
      </c>
      <c r="E198" s="20" t="str">
        <f>'Compound Alert'!E210</f>
        <v>NA</v>
      </c>
      <c r="F198" s="217">
        <f>'Compound Alert'!F210</f>
        <v>0</v>
      </c>
      <c r="G198" s="22">
        <f ca="1">IF($B$8="Overall Alert",'Compound Alert'!G210,IF($B$8="Underlying Vulnerability",'Compound Alert'!J210,IF($B$8="Emerging Threat",'Compound Alert'!M210)))</f>
        <v>0</v>
      </c>
      <c r="H198" s="23">
        <f ca="1">IF($B$8="Overall Alert",'Compound Alert'!H210,IF($B$8="Underlying Vulnerability",'Compound Alert'!K210,IF($B$8="Emerging Threat",'Compound Alert'!N210)))</f>
        <v>0</v>
      </c>
      <c r="I198" s="50">
        <f ca="1">ROUNDDOWN(G198,0)</f>
        <v>0</v>
      </c>
      <c r="J198" s="25" t="str">
        <f ca="1">IF(
   $B$8="Overall Alert",IF(
      'Compound Alert'!R210 &gt;= 7, "HIGH",IF(
         'Compound Alert'!R210 &gt;= 5, "MED","LOW")), IF(
            $B$8="Underlying Vulnerability", IF(
               'Compound Alert'!Y210 &gt;= 10, "HIGH",IF(
                  'Compound Alert'!Y210 &gt;= 7, "MED","LOW")),IF(
                     $B$8="Emerging Threat", IF(
                        'Compound Alert'!AF210 &gt;= 10, "HIGH",IF(
                            'Compound Alert'!AF210 &gt;= 7, "MED","LOW")))))</f>
        <v>LOW</v>
      </c>
      <c r="K198" s="25" t="str">
        <f ca="1">IF(
   $B$8="Overall Alert",IF(
      'Compound Alert'!S210 &gt;= 7, "HIGH",IF(
         'Compound Alert'!S210 &gt;= 5, "MED","LOW")), IF(
            $B$8="Underlying Vulnerability", IF(
               'Compound Alert'!Z210 &gt;= 10, "HIGH",IF(
                  'Compound Alert'!Z210 &gt;= 7, "MED","LOW")),IF(
                     $B$8="Emerging Threat", IF(
                        'Compound Alert'!AG210 &gt;= 10, "HIGH",IF(
                            'Compound Alert'!AG210 &gt;= 7, "MED","LOW")))))</f>
        <v>LOW</v>
      </c>
      <c r="L198" s="25" t="str">
        <f ca="1">IF(
   $B$8="Overall Alert",IF(
      'Compound Alert'!T210 &gt;= 7, "HIGH",IF(
         'Compound Alert'!T210 &gt;= 5, "MED","LOW")), IF(
            $B$8="Underlying Vulnerability", IF(
               'Compound Alert'!AA210 &gt;= 10, "HIGH",IF(
                  'Compound Alert'!AA210 &gt;= 7, "MED","LOW")),IF(
                     $B$8="Emerging Threat", IF(
                        'Compound Alert'!AH210 &gt;= 10, "HIGH",IF(
                            'Compound Alert'!AH210 &gt;= 7, "MED","LOW")))))</f>
        <v>LOW</v>
      </c>
      <c r="M198" s="25" t="str">
        <f ca="1">IF(
   $B$8="Overall Alert",IF(
      'Compound Alert'!U210 &gt;= 7, "HIGH",IF(
         'Compound Alert'!U210 &gt;= 5, "MED","LOW")), IF(
            $B$8="Underlying Vulnerability", IF(
               'Compound Alert'!AB210 &gt;= 10, "HIGH",IF(
                  'Compound Alert'!AB210 &gt;= 7, "MED","LOW")),IF(
                     $B$8="Emerging Threat", IF(
                        'Compound Alert'!AI210 &gt;= 10, "HIGH",IF(
                            'Compound Alert'!AI210 &gt;= 7, "MED","LOW")))))</f>
        <v>LOW</v>
      </c>
      <c r="N198" s="25" t="str">
        <f ca="1">IF(
   $B$8="Overall Alert",IF(
      'Compound Alert'!V210 &gt;= 7, "HIGH",IF(
         'Compound Alert'!V210 &gt;= 5, "MED","LOW")), IF(
            $B$8="Underlying Vulnerability", IF(
               'Compound Alert'!AC210 &gt;= 10, "HIGH",IF(
                  'Compound Alert'!AC210 &gt;= 7, "MED","LOW")),IF(
                     $B$8="Emerging Threat", IF(
                        'Compound Alert'!AJ210 &gt;= 10, "HIGH",IF(
                            'Compound Alert'!AJ210 &gt;= 7, "MED","LOW")))))</f>
        <v>LOW</v>
      </c>
      <c r="O198" s="25" t="str">
        <f ca="1">IF(
   $B$8="Overall Alert",IF(
      'Compound Alert'!W210 &gt;= 7, "HIGH",IF(
         'Compound Alert'!W210 &gt;= 5, "MED","LOW")), IF(
            $B$8="Underlying Vulnerability", IF(
               'Compound Alert'!AD210 &gt;= 10, "HIGH",IF(
                  'Compound Alert'!AD210 &gt;= 7, "MED","LOW")),IF(
                     $B$8="Emerging Threat", IF(
                        'Compound Alert'!AK210 &gt;= 10, "HIGH",IF(
                            'Compound Alert'!AK210 &gt;= 7, "MED","LOW")))))</f>
        <v>LOW</v>
      </c>
      <c r="P198" s="25"/>
      <c r="Q198" s="26"/>
      <c r="R198" s="26"/>
      <c r="S198" s="21"/>
      <c r="T198" s="21"/>
      <c r="U198" s="21"/>
      <c r="V198" s="21"/>
      <c r="W198" s="21"/>
      <c r="X198" s="21"/>
      <c r="Y198" s="27"/>
      <c r="Z198" s="27"/>
      <c r="AA198" s="27"/>
      <c r="AB198" s="27"/>
      <c r="AC198" s="27"/>
      <c r="AD198" s="27"/>
      <c r="AE198" s="27"/>
      <c r="AF198" s="27"/>
      <c r="AJ198" s="21"/>
      <c r="AK198" s="21"/>
      <c r="AL198" s="21"/>
      <c r="AM198" s="21"/>
      <c r="AN198" s="21"/>
      <c r="AO198" s="21"/>
      <c r="AP198" s="21"/>
      <c r="AQ198" s="21"/>
      <c r="AR198" s="21"/>
      <c r="AS198" s="21"/>
      <c r="AT198" s="21"/>
      <c r="AU198" s="21"/>
      <c r="AV198" s="21"/>
      <c r="AW198" s="21"/>
      <c r="AX198" s="21"/>
    </row>
    <row r="199" spans="1:50" x14ac:dyDescent="0.2">
      <c r="A199" s="63">
        <v>158</v>
      </c>
      <c r="B199" s="20" t="str">
        <f>'Compound Alert'!B72</f>
        <v>Micronesia, Fed. Sts.</v>
      </c>
      <c r="C199" s="20" t="str">
        <f>'Compound Alert'!C72</f>
        <v>FSM</v>
      </c>
      <c r="D199" s="20" t="str">
        <f>'Compound Alert'!D72</f>
        <v>EAS           East Asia &amp; Pacific</v>
      </c>
      <c r="E199" s="20" t="str">
        <f>'Compound Alert'!E72</f>
        <v>IDA</v>
      </c>
      <c r="F199" s="217">
        <f ca="1">'Compound Alert'!F72</f>
        <v>67</v>
      </c>
      <c r="G199" s="22">
        <f ca="1">IF($B$8="Overall Alert",'Compound Alert'!G72,IF($B$8="Underlying Vulnerability",'Compound Alert'!J72,IF($B$8="Emerging Threat",'Compound Alert'!M72)))</f>
        <v>0</v>
      </c>
      <c r="H199" s="23">
        <f ca="1">IF($B$8="Overall Alert",'Compound Alert'!H72,IF($B$8="Underlying Vulnerability",'Compound Alert'!K72,IF($B$8="Emerging Threat",'Compound Alert'!N72)))</f>
        <v>0</v>
      </c>
      <c r="I199" s="50">
        <f ca="1">ROUNDDOWN(G199,0)</f>
        <v>0</v>
      </c>
      <c r="J199" s="25" t="str">
        <f ca="1">IF(
   $B$8="Overall Alert",IF(
      'Compound Alert'!R72 &gt;= 7, "HIGH",IF(
         'Compound Alert'!R72 &gt;= 5, "MED","LOW")), IF(
            $B$8="Underlying Vulnerability", IF(
               'Compound Alert'!Y72 &gt;= 10, "HIGH",IF(
                  'Compound Alert'!Y72 &gt;= 7, "MED","LOW")),IF(
                     $B$8="Emerging Threat", IF(
                        'Compound Alert'!AF72 &gt;= 10, "HIGH",IF(
                            'Compound Alert'!AF72 &gt;= 7, "MED","LOW")))))</f>
        <v>LOW</v>
      </c>
      <c r="K199" s="25" t="e">
        <f ca="1">IF(
   $B$8="Overall Alert",IF(
      'Compound Alert'!S72 &gt;= 7, "HIGH",IF(
         'Compound Alert'!S72 &gt;= 5, "MED","LOW")), IF(
            $B$8="Underlying Vulnerability", IF(
               'Compound Alert'!Z72 &gt;= 10, "HIGH",IF(
                  'Compound Alert'!Z72 &gt;= 7, "MED","LOW")),IF(
                     $B$8="Emerging Threat", IF(
                        'Compound Alert'!AG72 &gt;= 10, "HIGH",IF(
                            'Compound Alert'!AG72 &gt;= 7, "MED","LOW")))))</f>
        <v>#N/A</v>
      </c>
      <c r="L199" s="25" t="e">
        <f ca="1">IF(
   $B$8="Overall Alert",IF(
      'Compound Alert'!T72 &gt;= 7, "HIGH",IF(
         'Compound Alert'!T72 &gt;= 5, "MED","LOW")), IF(
            $B$8="Underlying Vulnerability", IF(
               'Compound Alert'!AA72 &gt;= 10, "HIGH",IF(
                  'Compound Alert'!AA72 &gt;= 7, "MED","LOW")),IF(
                     $B$8="Emerging Threat", IF(
                        'Compound Alert'!AH72 &gt;= 10, "HIGH",IF(
                            'Compound Alert'!AH72 &gt;= 7, "MED","LOW")))))</f>
        <v>#N/A</v>
      </c>
      <c r="M199" s="25" t="str">
        <f ca="1">IF(
   $B$8="Overall Alert",IF(
      'Compound Alert'!U72 &gt;= 7, "HIGH",IF(
         'Compound Alert'!U72 &gt;= 5, "MED","LOW")), IF(
            $B$8="Underlying Vulnerability", IF(
               'Compound Alert'!AB72 &gt;= 10, "HIGH",IF(
                  'Compound Alert'!AB72 &gt;= 7, "MED","LOW")),IF(
                     $B$8="Emerging Threat", IF(
                        'Compound Alert'!AI72 &gt;= 10, "HIGH",IF(
                            'Compound Alert'!AI72 &gt;= 7, "MED","LOW")))))</f>
        <v>LOW</v>
      </c>
      <c r="N199" s="25" t="str">
        <f ca="1">IF(
   $B$8="Overall Alert",IF(
      'Compound Alert'!V72 &gt;= 7, "HIGH",IF(
         'Compound Alert'!V72 &gt;= 5, "MED","LOW")), IF(
            $B$8="Underlying Vulnerability", IF(
               'Compound Alert'!AC72 &gt;= 10, "HIGH",IF(
                  'Compound Alert'!AC72 &gt;= 7, "MED","LOW")),IF(
                     $B$8="Emerging Threat", IF(
                        'Compound Alert'!AJ72 &gt;= 10, "HIGH",IF(
                            'Compound Alert'!AJ72 &gt;= 7, "MED","LOW")))))</f>
        <v>LOW</v>
      </c>
      <c r="O199" s="25" t="str">
        <f ca="1">IF(
   $B$8="Overall Alert",IF(
      'Compound Alert'!W72 &gt;= 7, "HIGH",IF(
         'Compound Alert'!W72 &gt;= 5, "MED","LOW")), IF(
            $B$8="Underlying Vulnerability", IF(
               'Compound Alert'!AD72 &gt;= 10, "HIGH",IF(
                  'Compound Alert'!AD72 &gt;= 7, "MED","LOW")),IF(
                     $B$8="Emerging Threat", IF(
                        'Compound Alert'!AK72 &gt;= 10, "HIGH",IF(
                            'Compound Alert'!AK72 &gt;= 7, "MED","LOW")))))</f>
        <v>LOW</v>
      </c>
      <c r="P199" s="25"/>
      <c r="Q199" s="26"/>
      <c r="R199" s="26"/>
      <c r="S199" s="21"/>
      <c r="T199" s="21"/>
      <c r="U199" s="21"/>
      <c r="V199" s="21"/>
      <c r="W199" s="21"/>
      <c r="X199" s="21"/>
      <c r="Y199" s="27"/>
      <c r="Z199" s="27"/>
      <c r="AA199" s="27"/>
      <c r="AB199" s="27"/>
      <c r="AC199" s="27"/>
      <c r="AD199" s="27"/>
      <c r="AE199" s="27"/>
      <c r="AF199" s="27"/>
      <c r="AJ199" s="21"/>
      <c r="AK199" s="21"/>
      <c r="AL199" s="21"/>
      <c r="AM199" s="21"/>
      <c r="AN199" s="21"/>
      <c r="AO199" s="21"/>
      <c r="AP199" s="21"/>
      <c r="AQ199" s="21"/>
      <c r="AR199" s="21"/>
      <c r="AS199" s="21"/>
      <c r="AT199" s="21"/>
      <c r="AU199" s="21"/>
      <c r="AV199" s="21"/>
      <c r="AW199" s="21"/>
      <c r="AX199" s="21"/>
    </row>
    <row r="200" spans="1:50" x14ac:dyDescent="0.2">
      <c r="A200" s="63">
        <v>159</v>
      </c>
      <c r="B200" s="20" t="str">
        <f>'Compound Alert'!B138</f>
        <v>Mongolia</v>
      </c>
      <c r="C200" s="20" t="str">
        <f>'Compound Alert'!C138</f>
        <v>MNG</v>
      </c>
      <c r="D200" s="20" t="str">
        <f>'Compound Alert'!D138</f>
        <v>EAS           East Asia &amp; Pacific</v>
      </c>
      <c r="E200" s="20" t="str">
        <f>'Compound Alert'!E138</f>
        <v>IBRD</v>
      </c>
      <c r="F200" s="217">
        <f ca="1">'Compound Alert'!F138</f>
        <v>133</v>
      </c>
      <c r="G200" s="22">
        <f ca="1">IF($B$8="Overall Alert",'Compound Alert'!G138,IF($B$8="Underlying Vulnerability",'Compound Alert'!J138,IF($B$8="Emerging Threat",'Compound Alert'!M138)))</f>
        <v>0</v>
      </c>
      <c r="H200" s="23">
        <f ca="1">IF($B$8="Overall Alert",'Compound Alert'!H138,IF($B$8="Underlying Vulnerability",'Compound Alert'!K138,IF($B$8="Emerging Threat",'Compound Alert'!N138)))</f>
        <v>0</v>
      </c>
      <c r="I200" s="50">
        <f ca="1">ROUNDDOWN(G200,0)</f>
        <v>0</v>
      </c>
      <c r="J200" s="25" t="str">
        <f ca="1">IF(
   $B$8="Overall Alert",IF(
      'Compound Alert'!R138 &gt;= 7, "HIGH",IF(
         'Compound Alert'!R138 &gt;= 5, "MED","LOW")), IF(
            $B$8="Underlying Vulnerability", IF(
               'Compound Alert'!Y138 &gt;= 10, "HIGH",IF(
                  'Compound Alert'!Y138 &gt;= 7, "MED","LOW")),IF(
                     $B$8="Emerging Threat", IF(
                        'Compound Alert'!AF138 &gt;= 10, "HIGH",IF(
                            'Compound Alert'!AF138 &gt;= 7, "MED","LOW")))))</f>
        <v>LOW</v>
      </c>
      <c r="K200" s="25" t="str">
        <f ca="1">IF(
   $B$8="Overall Alert",IF(
      'Compound Alert'!S138 &gt;= 7, "HIGH",IF(
         'Compound Alert'!S138 &gt;= 5, "MED","LOW")), IF(
            $B$8="Underlying Vulnerability", IF(
               'Compound Alert'!Z138 &gt;= 10, "HIGH",IF(
                  'Compound Alert'!Z138 &gt;= 7, "MED","LOW")),IF(
                     $B$8="Emerging Threat", IF(
                        'Compound Alert'!AG138 &gt;= 10, "HIGH",IF(
                            'Compound Alert'!AG138 &gt;= 7, "MED","LOW")))))</f>
        <v>LOW</v>
      </c>
      <c r="L200" s="25" t="str">
        <f ca="1">IF(
   $B$8="Overall Alert",IF(
      'Compound Alert'!T138 &gt;= 7, "HIGH",IF(
         'Compound Alert'!T138 &gt;= 5, "MED","LOW")), IF(
            $B$8="Underlying Vulnerability", IF(
               'Compound Alert'!AA138 &gt;= 10, "HIGH",IF(
                  'Compound Alert'!AA138 &gt;= 7, "MED","LOW")),IF(
                     $B$8="Emerging Threat", IF(
                        'Compound Alert'!AH138 &gt;= 10, "HIGH",IF(
                            'Compound Alert'!AH138 &gt;= 7, "MED","LOW")))))</f>
        <v>LOW</v>
      </c>
      <c r="M200" s="25" t="str">
        <f ca="1">IF(
   $B$8="Overall Alert",IF(
      'Compound Alert'!U138 &gt;= 7, "HIGH",IF(
         'Compound Alert'!U138 &gt;= 5, "MED","LOW")), IF(
            $B$8="Underlying Vulnerability", IF(
               'Compound Alert'!AB138 &gt;= 10, "HIGH",IF(
                  'Compound Alert'!AB138 &gt;= 7, "MED","LOW")),IF(
                     $B$8="Emerging Threat", IF(
                        'Compound Alert'!AI138 &gt;= 10, "HIGH",IF(
                            'Compound Alert'!AI138 &gt;= 7, "MED","LOW")))))</f>
        <v>LOW</v>
      </c>
      <c r="N200" s="25" t="str">
        <f ca="1">IF(
   $B$8="Overall Alert",IF(
      'Compound Alert'!V138 &gt;= 7, "HIGH",IF(
         'Compound Alert'!V138 &gt;= 5, "MED","LOW")), IF(
            $B$8="Underlying Vulnerability", IF(
               'Compound Alert'!AC138 &gt;= 10, "HIGH",IF(
                  'Compound Alert'!AC138 &gt;= 7, "MED","LOW")),IF(
                     $B$8="Emerging Threat", IF(
                        'Compound Alert'!AJ138 &gt;= 10, "HIGH",IF(
                            'Compound Alert'!AJ138 &gt;= 7, "MED","LOW")))))</f>
        <v>LOW</v>
      </c>
      <c r="O200" s="25" t="str">
        <f ca="1">IF(
   $B$8="Overall Alert",IF(
      'Compound Alert'!W138 &gt;= 7, "HIGH",IF(
         'Compound Alert'!W138 &gt;= 5, "MED","LOW")), IF(
            $B$8="Underlying Vulnerability", IF(
               'Compound Alert'!AD138 &gt;= 10, "HIGH",IF(
                  'Compound Alert'!AD138 &gt;= 7, "MED","LOW")),IF(
                     $B$8="Emerging Threat", IF(
                        'Compound Alert'!AK138 &gt;= 10, "HIGH",IF(
                            'Compound Alert'!AK138 &gt;= 7, "MED","LOW")))))</f>
        <v>LOW</v>
      </c>
      <c r="P200" s="25"/>
      <c r="Q200" s="26"/>
      <c r="R200" s="26"/>
      <c r="S200" s="21"/>
      <c r="T200" s="21"/>
      <c r="U200" s="21"/>
      <c r="V200" s="21"/>
      <c r="W200" s="21"/>
      <c r="X200" s="21"/>
      <c r="Y200" s="27"/>
      <c r="Z200" s="27"/>
      <c r="AA200" s="27"/>
      <c r="AB200" s="27"/>
      <c r="AC200" s="27"/>
      <c r="AD200" s="27"/>
      <c r="AE200" s="27"/>
      <c r="AF200" s="27"/>
      <c r="AJ200" s="21"/>
      <c r="AK200" s="21"/>
      <c r="AL200" s="21"/>
      <c r="AM200" s="21"/>
      <c r="AN200" s="21"/>
      <c r="AO200" s="21"/>
      <c r="AP200" s="21"/>
      <c r="AQ200" s="21"/>
      <c r="AR200" s="21"/>
      <c r="AS200" s="21"/>
      <c r="AT200" s="21"/>
      <c r="AU200" s="21"/>
      <c r="AV200" s="21"/>
      <c r="AW200" s="21"/>
      <c r="AX200" s="21"/>
    </row>
    <row r="201" spans="1:50" x14ac:dyDescent="0.2">
      <c r="A201" s="63">
        <v>160</v>
      </c>
      <c r="B201" s="20" t="str">
        <f>'Compound Alert'!B10</f>
        <v>Andorra</v>
      </c>
      <c r="C201" s="20" t="str">
        <f>'Compound Alert'!C10</f>
        <v>AND</v>
      </c>
      <c r="D201" s="20" t="str">
        <f>'Compound Alert'!D10</f>
        <v>ECS           Europe &amp; Central Asia</v>
      </c>
      <c r="E201" s="20" t="str">
        <f>'Compound Alert'!E10</f>
        <v>NA</v>
      </c>
      <c r="F201" s="217">
        <f ca="1">'Compound Alert'!F10</f>
        <v>5</v>
      </c>
      <c r="G201" s="22">
        <f ca="1">IF($B$8="Overall Alert",'Compound Alert'!G10,IF($B$8="Underlying Vulnerability",'Compound Alert'!J10,IF($B$8="Emerging Threat",'Compound Alert'!M10)))</f>
        <v>0</v>
      </c>
      <c r="H201" s="23">
        <f ca="1">IF($B$8="Overall Alert",'Compound Alert'!H10,IF($B$8="Underlying Vulnerability",'Compound Alert'!K10,IF($B$8="Emerging Threat",'Compound Alert'!N10)))</f>
        <v>0</v>
      </c>
      <c r="I201" s="50">
        <f ca="1">ROUNDDOWN(G201,0)</f>
        <v>0</v>
      </c>
      <c r="J201" s="25" t="str">
        <f ca="1">IF(
   $B$8="Overall Alert",IF(
      'Compound Alert'!R10 &gt;= 7, "HIGH",IF(
         'Compound Alert'!R10 &gt;= 5, "MED","LOW")), IF(
            $B$8="Underlying Vulnerability", IF(
               'Compound Alert'!Y10 &gt;= 10, "HIGH",IF(
                  'Compound Alert'!Y10 &gt;= 7, "MED","LOW")),IF(
                     $B$8="Emerging Threat", IF(
                        'Compound Alert'!AF10 &gt;= 10, "HIGH",IF(
                            'Compound Alert'!AF10 &gt;= 7, "MED","LOW")))))</f>
        <v>LOW</v>
      </c>
      <c r="K201" s="25" t="e">
        <f ca="1">IF(
   $B$8="Overall Alert",IF(
      'Compound Alert'!S10 &gt;= 7, "HIGH",IF(
         'Compound Alert'!S10 &gt;= 5, "MED","LOW")), IF(
            $B$8="Underlying Vulnerability", IF(
               'Compound Alert'!Z10 &gt;= 10, "HIGH",IF(
                  'Compound Alert'!Z10 &gt;= 7, "MED","LOW")),IF(
                     $B$8="Emerging Threat", IF(
                        'Compound Alert'!AG10 &gt;= 10, "HIGH",IF(
                            'Compound Alert'!AG10 &gt;= 7, "MED","LOW")))))</f>
        <v>#N/A</v>
      </c>
      <c r="L201" s="25" t="e">
        <f ca="1">IF(
   $B$8="Overall Alert",IF(
      'Compound Alert'!T10 &gt;= 7, "HIGH",IF(
         'Compound Alert'!T10 &gt;= 5, "MED","LOW")), IF(
            $B$8="Underlying Vulnerability", IF(
               'Compound Alert'!AA10 &gt;= 10, "HIGH",IF(
                  'Compound Alert'!AA10 &gt;= 7, "MED","LOW")),IF(
                     $B$8="Emerging Threat", IF(
                        'Compound Alert'!AH10 &gt;= 10, "HIGH",IF(
                            'Compound Alert'!AH10 &gt;= 7, "MED","LOW")))))</f>
        <v>#N/A</v>
      </c>
      <c r="M201" s="25" t="e">
        <f ca="1">IF(
   $B$8="Overall Alert",IF(
      'Compound Alert'!U10 &gt;= 7, "HIGH",IF(
         'Compound Alert'!U10 &gt;= 5, "MED","LOW")), IF(
            $B$8="Underlying Vulnerability", IF(
               'Compound Alert'!AB10 &gt;= 10, "HIGH",IF(
                  'Compound Alert'!AB10 &gt;= 7, "MED","LOW")),IF(
                     $B$8="Emerging Threat", IF(
                        'Compound Alert'!AI10 &gt;= 10, "HIGH",IF(
                            'Compound Alert'!AI10 &gt;= 7, "MED","LOW")))))</f>
        <v>#N/A</v>
      </c>
      <c r="N201" s="25" t="str">
        <f ca="1">IF(
   $B$8="Overall Alert",IF(
      'Compound Alert'!V10 &gt;= 7, "HIGH",IF(
         'Compound Alert'!V10 &gt;= 5, "MED","LOW")), IF(
            $B$8="Underlying Vulnerability", IF(
               'Compound Alert'!AC10 &gt;= 10, "HIGH",IF(
                  'Compound Alert'!AC10 &gt;= 7, "MED","LOW")),IF(
                     $B$8="Emerging Threat", IF(
                        'Compound Alert'!AJ10 &gt;= 10, "HIGH",IF(
                            'Compound Alert'!AJ10 &gt;= 7, "MED","LOW")))))</f>
        <v>LOW</v>
      </c>
      <c r="O201" s="25" t="str">
        <f ca="1">IF(
   $B$8="Overall Alert",IF(
      'Compound Alert'!W10 &gt;= 7, "HIGH",IF(
         'Compound Alert'!W10 &gt;= 5, "MED","LOW")), IF(
            $B$8="Underlying Vulnerability", IF(
               'Compound Alert'!AD10 &gt;= 10, "HIGH",IF(
                  'Compound Alert'!AD10 &gt;= 7, "MED","LOW")),IF(
                     $B$8="Emerging Threat", IF(
                        'Compound Alert'!AK10 &gt;= 10, "HIGH",IF(
                            'Compound Alert'!AK10 &gt;= 7, "MED","LOW")))))</f>
        <v>LOW</v>
      </c>
      <c r="P201" s="25"/>
      <c r="Q201" s="26"/>
      <c r="R201" s="26"/>
      <c r="S201" s="21"/>
      <c r="T201" s="21"/>
      <c r="U201" s="21"/>
      <c r="V201" s="21"/>
      <c r="W201" s="21"/>
      <c r="X201" s="21"/>
      <c r="Y201" s="27"/>
      <c r="Z201" s="27"/>
      <c r="AA201" s="27"/>
      <c r="AB201" s="27"/>
      <c r="AC201" s="27"/>
      <c r="AD201" s="27"/>
      <c r="AE201" s="27"/>
      <c r="AF201" s="27"/>
      <c r="AJ201" s="21"/>
      <c r="AK201" s="21"/>
      <c r="AL201" s="21"/>
      <c r="AM201" s="21"/>
      <c r="AN201" s="21"/>
      <c r="AO201" s="21"/>
      <c r="AP201" s="21"/>
      <c r="AQ201" s="21"/>
      <c r="AR201" s="21"/>
      <c r="AS201" s="21"/>
      <c r="AT201" s="21"/>
      <c r="AU201" s="21"/>
      <c r="AV201" s="21"/>
      <c r="AW201" s="21"/>
      <c r="AX201" s="21"/>
    </row>
    <row r="202" spans="1:50" x14ac:dyDescent="0.2">
      <c r="A202" s="63">
        <v>161</v>
      </c>
      <c r="B202" s="20" t="str">
        <f>'Compound Alert'!B13</f>
        <v>Armenia</v>
      </c>
      <c r="C202" s="20" t="str">
        <f>'Compound Alert'!C13</f>
        <v>ARM</v>
      </c>
      <c r="D202" s="20" t="str">
        <f>'Compound Alert'!D13</f>
        <v>ECS           Europe &amp; Central Asia</v>
      </c>
      <c r="E202" s="20" t="str">
        <f>'Compound Alert'!E13</f>
        <v>IBRD</v>
      </c>
      <c r="F202" s="217">
        <f ca="1">'Compound Alert'!F13</f>
        <v>8</v>
      </c>
      <c r="G202" s="22">
        <f ca="1">IF($B$8="Overall Alert",'Compound Alert'!G13,IF($B$8="Underlying Vulnerability",'Compound Alert'!J13,IF($B$8="Emerging Threat",'Compound Alert'!M13)))</f>
        <v>0</v>
      </c>
      <c r="H202" s="23">
        <f ca="1">IF($B$8="Overall Alert",'Compound Alert'!H13,IF($B$8="Underlying Vulnerability",'Compound Alert'!K13,IF($B$8="Emerging Threat",'Compound Alert'!N13)))</f>
        <v>0</v>
      </c>
      <c r="I202" s="50">
        <f ca="1">ROUNDDOWN(G202,0)</f>
        <v>0</v>
      </c>
      <c r="J202" s="25" t="str">
        <f ca="1">IF(
   $B$8="Overall Alert",IF(
      'Compound Alert'!R13 &gt;= 7, "HIGH",IF(
         'Compound Alert'!R13 &gt;= 5, "MED","LOW")), IF(
            $B$8="Underlying Vulnerability", IF(
               'Compound Alert'!Y13 &gt;= 10, "HIGH",IF(
                  'Compound Alert'!Y13 &gt;= 7, "MED","LOW")),IF(
                     $B$8="Emerging Threat", IF(
                        'Compound Alert'!AF13 &gt;= 10, "HIGH",IF(
                            'Compound Alert'!AF13 &gt;= 7, "MED","LOW")))))</f>
        <v>LOW</v>
      </c>
      <c r="K202" s="25" t="str">
        <f ca="1">IF(
   $B$8="Overall Alert",IF(
      'Compound Alert'!S13 &gt;= 7, "HIGH",IF(
         'Compound Alert'!S13 &gt;= 5, "MED","LOW")), IF(
            $B$8="Underlying Vulnerability", IF(
               'Compound Alert'!Z13 &gt;= 10, "HIGH",IF(
                  'Compound Alert'!Z13 &gt;= 7, "MED","LOW")),IF(
                     $B$8="Emerging Threat", IF(
                        'Compound Alert'!AG13 &gt;= 10, "HIGH",IF(
                            'Compound Alert'!AG13 &gt;= 7, "MED","LOW")))))</f>
        <v>LOW</v>
      </c>
      <c r="L202" s="25" t="str">
        <f ca="1">IF(
   $B$8="Overall Alert",IF(
      'Compound Alert'!T13 &gt;= 7, "HIGH",IF(
         'Compound Alert'!T13 &gt;= 5, "MED","LOW")), IF(
            $B$8="Underlying Vulnerability", IF(
               'Compound Alert'!AA13 &gt;= 10, "HIGH",IF(
                  'Compound Alert'!AA13 &gt;= 7, "MED","LOW")),IF(
                     $B$8="Emerging Threat", IF(
                        'Compound Alert'!AH13 &gt;= 10, "HIGH",IF(
                            'Compound Alert'!AH13 &gt;= 7, "MED","LOW")))))</f>
        <v>LOW</v>
      </c>
      <c r="M202" s="25" t="str">
        <f ca="1">IF(
   $B$8="Overall Alert",IF(
      'Compound Alert'!U13 &gt;= 7, "HIGH",IF(
         'Compound Alert'!U13 &gt;= 5, "MED","LOW")), IF(
            $B$8="Underlying Vulnerability", IF(
               'Compound Alert'!AB13 &gt;= 10, "HIGH",IF(
                  'Compound Alert'!AB13 &gt;= 7, "MED","LOW")),IF(
                     $B$8="Emerging Threat", IF(
                        'Compound Alert'!AI13 &gt;= 10, "HIGH",IF(
                            'Compound Alert'!AI13 &gt;= 7, "MED","LOW")))))</f>
        <v>LOW</v>
      </c>
      <c r="N202" s="25" t="str">
        <f ca="1">IF(
   $B$8="Overall Alert",IF(
      'Compound Alert'!V13 &gt;= 7, "HIGH",IF(
         'Compound Alert'!V13 &gt;= 5, "MED","LOW")), IF(
            $B$8="Underlying Vulnerability", IF(
               'Compound Alert'!AC13 &gt;= 10, "HIGH",IF(
                  'Compound Alert'!AC13 &gt;= 7, "MED","LOW")),IF(
                     $B$8="Emerging Threat", IF(
                        'Compound Alert'!AJ13 &gt;= 10, "HIGH",IF(
                            'Compound Alert'!AJ13 &gt;= 7, "MED","LOW")))))</f>
        <v>LOW</v>
      </c>
      <c r="O202" s="25" t="str">
        <f ca="1">IF(
   $B$8="Overall Alert",IF(
      'Compound Alert'!W13 &gt;= 7, "HIGH",IF(
         'Compound Alert'!W13 &gt;= 5, "MED","LOW")), IF(
            $B$8="Underlying Vulnerability", IF(
               'Compound Alert'!AD13 &gt;= 10, "HIGH",IF(
                  'Compound Alert'!AD13 &gt;= 7, "MED","LOW")),IF(
                     $B$8="Emerging Threat", IF(
                        'Compound Alert'!AK13 &gt;= 10, "HIGH",IF(
                            'Compound Alert'!AK13 &gt;= 7, "MED","LOW")))))</f>
        <v>LOW</v>
      </c>
      <c r="P202" s="25"/>
      <c r="Q202" s="26"/>
      <c r="R202" s="26"/>
      <c r="S202" s="21"/>
      <c r="T202" s="21"/>
      <c r="U202" s="21"/>
      <c r="V202" s="21"/>
      <c r="W202" s="21"/>
      <c r="X202" s="21"/>
      <c r="Y202" s="27"/>
      <c r="Z202" s="27"/>
      <c r="AA202" s="27"/>
      <c r="AB202" s="27"/>
      <c r="AC202" s="27"/>
      <c r="AD202" s="27"/>
      <c r="AE202" s="27"/>
      <c r="AF202" s="27"/>
      <c r="AJ202" s="21"/>
      <c r="AK202" s="21"/>
      <c r="AL202" s="21"/>
      <c r="AM202" s="21"/>
      <c r="AN202" s="21"/>
      <c r="AO202" s="21"/>
      <c r="AP202" s="21"/>
      <c r="AQ202" s="21"/>
      <c r="AR202" s="21"/>
      <c r="AS202" s="21"/>
      <c r="AT202" s="21"/>
      <c r="AU202" s="21"/>
      <c r="AV202" s="21"/>
      <c r="AW202" s="21"/>
      <c r="AX202" s="21"/>
    </row>
    <row r="203" spans="1:50" x14ac:dyDescent="0.2">
      <c r="A203" s="63">
        <v>162</v>
      </c>
      <c r="B203" s="20" t="str">
        <f>'Compound Alert'!B17</f>
        <v>Austria</v>
      </c>
      <c r="C203" s="20" t="str">
        <f>'Compound Alert'!C17</f>
        <v>AUT</v>
      </c>
      <c r="D203" s="20" t="str">
        <f>'Compound Alert'!D17</f>
        <v>ECS           Europe &amp; Central Asia</v>
      </c>
      <c r="E203" s="20" t="str">
        <f>'Compound Alert'!E17</f>
        <v>NA</v>
      </c>
      <c r="F203" s="217">
        <f ca="1">'Compound Alert'!F17</f>
        <v>12</v>
      </c>
      <c r="G203" s="22">
        <f ca="1">IF($B$8="Overall Alert",'Compound Alert'!G17,IF($B$8="Underlying Vulnerability",'Compound Alert'!J17,IF($B$8="Emerging Threat",'Compound Alert'!M17)))</f>
        <v>0</v>
      </c>
      <c r="H203" s="23">
        <f ca="1">IF($B$8="Overall Alert",'Compound Alert'!H17,IF($B$8="Underlying Vulnerability",'Compound Alert'!K17,IF($B$8="Emerging Threat",'Compound Alert'!N17)))</f>
        <v>0</v>
      </c>
      <c r="I203" s="50">
        <f ca="1">ROUNDDOWN(G203,0)</f>
        <v>0</v>
      </c>
      <c r="J203" s="25" t="str">
        <f ca="1">IF(
   $B$8="Overall Alert",IF(
      'Compound Alert'!R17 &gt;= 7, "HIGH",IF(
         'Compound Alert'!R17 &gt;= 5, "MED","LOW")), IF(
            $B$8="Underlying Vulnerability", IF(
               'Compound Alert'!Y17 &gt;= 10, "HIGH",IF(
                  'Compound Alert'!Y17 &gt;= 7, "MED","LOW")),IF(
                     $B$8="Emerging Threat", IF(
                        'Compound Alert'!AF17 &gt;= 10, "HIGH",IF(
                            'Compound Alert'!AF17 &gt;= 7, "MED","LOW")))))</f>
        <v>LOW</v>
      </c>
      <c r="K203" s="25" t="str">
        <f ca="1">IF(
   $B$8="Overall Alert",IF(
      'Compound Alert'!S17 &gt;= 7, "HIGH",IF(
         'Compound Alert'!S17 &gt;= 5, "MED","LOW")), IF(
            $B$8="Underlying Vulnerability", IF(
               'Compound Alert'!Z17 &gt;= 10, "HIGH",IF(
                  'Compound Alert'!Z17 &gt;= 7, "MED","LOW")),IF(
                     $B$8="Emerging Threat", IF(
                        'Compound Alert'!AG17 &gt;= 10, "HIGH",IF(
                            'Compound Alert'!AG17 &gt;= 7, "MED","LOW")))))</f>
        <v>LOW</v>
      </c>
      <c r="L203" s="25" t="str">
        <f ca="1">IF(
   $B$8="Overall Alert",IF(
      'Compound Alert'!T17 &gt;= 7, "HIGH",IF(
         'Compound Alert'!T17 &gt;= 5, "MED","LOW")), IF(
            $B$8="Underlying Vulnerability", IF(
               'Compound Alert'!AA17 &gt;= 10, "HIGH",IF(
                  'Compound Alert'!AA17 &gt;= 7, "MED","LOW")),IF(
                     $B$8="Emerging Threat", IF(
                        'Compound Alert'!AH17 &gt;= 10, "HIGH",IF(
                            'Compound Alert'!AH17 &gt;= 7, "MED","LOW")))))</f>
        <v>LOW</v>
      </c>
      <c r="M203" s="25" t="str">
        <f ca="1">IF(
   $B$8="Overall Alert",IF(
      'Compound Alert'!U17 &gt;= 7, "HIGH",IF(
         'Compound Alert'!U17 &gt;= 5, "MED","LOW")), IF(
            $B$8="Underlying Vulnerability", IF(
               'Compound Alert'!AB17 &gt;= 10, "HIGH",IF(
                  'Compound Alert'!AB17 &gt;= 7, "MED","LOW")),IF(
                     $B$8="Emerging Threat", IF(
                        'Compound Alert'!AI17 &gt;= 10, "HIGH",IF(
                            'Compound Alert'!AI17 &gt;= 7, "MED","LOW")))))</f>
        <v>LOW</v>
      </c>
      <c r="N203" s="25" t="str">
        <f ca="1">IF(
   $B$8="Overall Alert",IF(
      'Compound Alert'!V17 &gt;= 7, "HIGH",IF(
         'Compound Alert'!V17 &gt;= 5, "MED","LOW")), IF(
            $B$8="Underlying Vulnerability", IF(
               'Compound Alert'!AC17 &gt;= 10, "HIGH",IF(
                  'Compound Alert'!AC17 &gt;= 7, "MED","LOW")),IF(
                     $B$8="Emerging Threat", IF(
                        'Compound Alert'!AJ17 &gt;= 10, "HIGH",IF(
                            'Compound Alert'!AJ17 &gt;= 7, "MED","LOW")))))</f>
        <v>LOW</v>
      </c>
      <c r="O203" s="25" t="str">
        <f ca="1">IF(
   $B$8="Overall Alert",IF(
      'Compound Alert'!W17 &gt;= 7, "HIGH",IF(
         'Compound Alert'!W17 &gt;= 5, "MED","LOW")), IF(
            $B$8="Underlying Vulnerability", IF(
               'Compound Alert'!AD17 &gt;= 10, "HIGH",IF(
                  'Compound Alert'!AD17 &gt;= 7, "MED","LOW")),IF(
                     $B$8="Emerging Threat", IF(
                        'Compound Alert'!AK17 &gt;= 10, "HIGH",IF(
                            'Compound Alert'!AK17 &gt;= 7, "MED","LOW")))))</f>
        <v>LOW</v>
      </c>
      <c r="P203" s="25"/>
      <c r="Q203" s="26"/>
      <c r="R203" s="26"/>
      <c r="S203" s="21"/>
      <c r="T203" s="21"/>
      <c r="U203" s="21"/>
      <c r="V203" s="21"/>
      <c r="W203" s="21"/>
      <c r="X203" s="21"/>
      <c r="Y203" s="27"/>
      <c r="Z203" s="27"/>
      <c r="AA203" s="27"/>
      <c r="AB203" s="27"/>
      <c r="AC203" s="27"/>
      <c r="AD203" s="27"/>
      <c r="AE203" s="27"/>
      <c r="AF203" s="27"/>
      <c r="AJ203" s="21"/>
      <c r="AK203" s="21"/>
      <c r="AL203" s="21"/>
      <c r="AM203" s="21"/>
      <c r="AN203" s="21"/>
      <c r="AO203" s="21"/>
      <c r="AP203" s="21"/>
      <c r="AQ203" s="21"/>
      <c r="AR203" s="21"/>
      <c r="AS203" s="21"/>
      <c r="AT203" s="21"/>
      <c r="AU203" s="21"/>
      <c r="AV203" s="21"/>
      <c r="AW203" s="21"/>
      <c r="AX203" s="21"/>
    </row>
    <row r="204" spans="1:50" x14ac:dyDescent="0.2">
      <c r="A204" s="63">
        <v>163</v>
      </c>
      <c r="B204" s="20" t="str">
        <f>'Compound Alert'!B26</f>
        <v>Bahamas, The</v>
      </c>
      <c r="C204" s="20" t="str">
        <f>'Compound Alert'!C26</f>
        <v>BHS</v>
      </c>
      <c r="D204" s="20" t="str">
        <f>'Compound Alert'!D26</f>
        <v>LCN           Latin America &amp; Caribbean</v>
      </c>
      <c r="E204" s="20" t="str">
        <f>'Compound Alert'!E26</f>
        <v>NA</v>
      </c>
      <c r="F204" s="217">
        <f ca="1">'Compound Alert'!F26</f>
        <v>21</v>
      </c>
      <c r="G204" s="22">
        <f ca="1">IF($B$8="Overall Alert",'Compound Alert'!G26,IF($B$8="Underlying Vulnerability",'Compound Alert'!J26,IF($B$8="Emerging Threat",'Compound Alert'!M26)))</f>
        <v>0</v>
      </c>
      <c r="H204" s="23">
        <f ca="1">IF($B$8="Overall Alert",'Compound Alert'!H26,IF($B$8="Underlying Vulnerability",'Compound Alert'!K26,IF($B$8="Emerging Threat",'Compound Alert'!N26)))</f>
        <v>0</v>
      </c>
      <c r="I204" s="50">
        <f ca="1">ROUNDDOWN(G204,0)</f>
        <v>0</v>
      </c>
      <c r="J204" s="25" t="str">
        <f ca="1">IF(
   $B$8="Overall Alert",IF(
      'Compound Alert'!R26 &gt;= 7, "HIGH",IF(
         'Compound Alert'!R26 &gt;= 5, "MED","LOW")), IF(
            $B$8="Underlying Vulnerability", IF(
               'Compound Alert'!Y26 &gt;= 10, "HIGH",IF(
                  'Compound Alert'!Y26 &gt;= 7, "MED","LOW")),IF(
                     $B$8="Emerging Threat", IF(
                        'Compound Alert'!AF26 &gt;= 10, "HIGH",IF(
                            'Compound Alert'!AF26 &gt;= 7, "MED","LOW")))))</f>
        <v>LOW</v>
      </c>
      <c r="K204" s="25" t="str">
        <f ca="1">IF(
   $B$8="Overall Alert",IF(
      'Compound Alert'!S26 &gt;= 7, "HIGH",IF(
         'Compound Alert'!S26 &gt;= 5, "MED","LOW")), IF(
            $B$8="Underlying Vulnerability", IF(
               'Compound Alert'!Z26 &gt;= 10, "HIGH",IF(
                  'Compound Alert'!Z26 &gt;= 7, "MED","LOW")),IF(
                     $B$8="Emerging Threat", IF(
                        'Compound Alert'!AG26 &gt;= 10, "HIGH",IF(
                            'Compound Alert'!AG26 &gt;= 7, "MED","LOW")))))</f>
        <v>LOW</v>
      </c>
      <c r="L204" s="25" t="str">
        <f ca="1">IF(
   $B$8="Overall Alert",IF(
      'Compound Alert'!T26 &gt;= 7, "HIGH",IF(
         'Compound Alert'!T26 &gt;= 5, "MED","LOW")), IF(
            $B$8="Underlying Vulnerability", IF(
               'Compound Alert'!AA26 &gt;= 10, "HIGH",IF(
                  'Compound Alert'!AA26 &gt;= 7, "MED","LOW")),IF(
                     $B$8="Emerging Threat", IF(
                        'Compound Alert'!AH26 &gt;= 10, "HIGH",IF(
                            'Compound Alert'!AH26 &gt;= 7, "MED","LOW")))))</f>
        <v>LOW</v>
      </c>
      <c r="M204" s="25" t="str">
        <f ca="1">IF(
   $B$8="Overall Alert",IF(
      'Compound Alert'!U26 &gt;= 7, "HIGH",IF(
         'Compound Alert'!U26 &gt;= 5, "MED","LOW")), IF(
            $B$8="Underlying Vulnerability", IF(
               'Compound Alert'!AB26 &gt;= 10, "HIGH",IF(
                  'Compound Alert'!AB26 &gt;= 7, "MED","LOW")),IF(
                     $B$8="Emerging Threat", IF(
                        'Compound Alert'!AI26 &gt;= 10, "HIGH",IF(
                            'Compound Alert'!AI26 &gt;= 7, "MED","LOW")))))</f>
        <v>LOW</v>
      </c>
      <c r="N204" s="25" t="str">
        <f ca="1">IF(
   $B$8="Overall Alert",IF(
      'Compound Alert'!V26 &gt;= 7, "HIGH",IF(
         'Compound Alert'!V26 &gt;= 5, "MED","LOW")), IF(
            $B$8="Underlying Vulnerability", IF(
               'Compound Alert'!AC26 &gt;= 10, "HIGH",IF(
                  'Compound Alert'!AC26 &gt;= 7, "MED","LOW")),IF(
                     $B$8="Emerging Threat", IF(
                        'Compound Alert'!AJ26 &gt;= 10, "HIGH",IF(
                            'Compound Alert'!AJ26 &gt;= 7, "MED","LOW")))))</f>
        <v>LOW</v>
      </c>
      <c r="O204" s="25" t="str">
        <f ca="1">IF(
   $B$8="Overall Alert",IF(
      'Compound Alert'!W26 &gt;= 7, "HIGH",IF(
         'Compound Alert'!W26 &gt;= 5, "MED","LOW")), IF(
            $B$8="Underlying Vulnerability", IF(
               'Compound Alert'!AD26 &gt;= 10, "HIGH",IF(
                  'Compound Alert'!AD26 &gt;= 7, "MED","LOW")),IF(
                     $B$8="Emerging Threat", IF(
                        'Compound Alert'!AK26 &gt;= 10, "HIGH",IF(
                            'Compound Alert'!AK26 &gt;= 7, "MED","LOW")))))</f>
        <v>LOW</v>
      </c>
      <c r="P204" s="25"/>
      <c r="Q204" s="26"/>
      <c r="R204" s="26"/>
      <c r="S204" s="21"/>
      <c r="T204" s="21"/>
      <c r="U204" s="21"/>
      <c r="V204" s="21"/>
      <c r="W204" s="21"/>
      <c r="X204" s="21"/>
      <c r="Y204" s="27"/>
      <c r="Z204" s="27"/>
      <c r="AA204" s="27"/>
      <c r="AB204" s="27"/>
      <c r="AC204" s="27"/>
      <c r="AD204" s="27"/>
      <c r="AE204" s="27"/>
      <c r="AF204" s="27"/>
      <c r="AJ204" s="21"/>
      <c r="AK204" s="21"/>
      <c r="AL204" s="21"/>
      <c r="AM204" s="21"/>
      <c r="AN204" s="21"/>
      <c r="AO204" s="21"/>
      <c r="AP204" s="21"/>
      <c r="AQ204" s="21"/>
      <c r="AR204" s="21"/>
      <c r="AS204" s="21"/>
      <c r="AT204" s="21"/>
      <c r="AU204" s="21"/>
      <c r="AV204" s="21"/>
      <c r="AW204" s="21"/>
      <c r="AX204" s="21"/>
    </row>
    <row r="205" spans="1:50" x14ac:dyDescent="0.2">
      <c r="A205" s="63">
        <v>164</v>
      </c>
      <c r="B205" s="20" t="str">
        <f>'Compound Alert'!B20</f>
        <v>Belgium</v>
      </c>
      <c r="C205" s="20" t="str">
        <f>'Compound Alert'!C20</f>
        <v>BEL</v>
      </c>
      <c r="D205" s="20" t="str">
        <f>'Compound Alert'!D20</f>
        <v>ECS           Europe &amp; Central Asia</v>
      </c>
      <c r="E205" s="20" t="str">
        <f>'Compound Alert'!E20</f>
        <v>NA</v>
      </c>
      <c r="F205" s="217">
        <f ca="1">'Compound Alert'!F20</f>
        <v>15</v>
      </c>
      <c r="G205" s="22">
        <f ca="1">IF($B$8="Overall Alert",'Compound Alert'!G20,IF($B$8="Underlying Vulnerability",'Compound Alert'!J20,IF($B$8="Emerging Threat",'Compound Alert'!M20)))</f>
        <v>0</v>
      </c>
      <c r="H205" s="23">
        <f ca="1">IF($B$8="Overall Alert",'Compound Alert'!H20,IF($B$8="Underlying Vulnerability",'Compound Alert'!K20,IF($B$8="Emerging Threat",'Compound Alert'!N20)))</f>
        <v>0</v>
      </c>
      <c r="I205" s="50">
        <f ca="1">ROUNDDOWN(G205,0)</f>
        <v>0</v>
      </c>
      <c r="J205" s="25" t="str">
        <f ca="1">IF(
   $B$8="Overall Alert",IF(
      'Compound Alert'!R20 &gt;= 7, "HIGH",IF(
         'Compound Alert'!R20 &gt;= 5, "MED","LOW")), IF(
            $B$8="Underlying Vulnerability", IF(
               'Compound Alert'!Y20 &gt;= 10, "HIGH",IF(
                  'Compound Alert'!Y20 &gt;= 7, "MED","LOW")),IF(
                     $B$8="Emerging Threat", IF(
                        'Compound Alert'!AF20 &gt;= 10, "HIGH",IF(
                            'Compound Alert'!AF20 &gt;= 7, "MED","LOW")))))</f>
        <v>LOW</v>
      </c>
      <c r="K205" s="25" t="str">
        <f ca="1">IF(
   $B$8="Overall Alert",IF(
      'Compound Alert'!S20 &gt;= 7, "HIGH",IF(
         'Compound Alert'!S20 &gt;= 5, "MED","LOW")), IF(
            $B$8="Underlying Vulnerability", IF(
               'Compound Alert'!Z20 &gt;= 10, "HIGH",IF(
                  'Compound Alert'!Z20 &gt;= 7, "MED","LOW")),IF(
                     $B$8="Emerging Threat", IF(
                        'Compound Alert'!AG20 &gt;= 10, "HIGH",IF(
                            'Compound Alert'!AG20 &gt;= 7, "MED","LOW")))))</f>
        <v>LOW</v>
      </c>
      <c r="L205" s="25" t="str">
        <f ca="1">IF(
   $B$8="Overall Alert",IF(
      'Compound Alert'!T20 &gt;= 7, "HIGH",IF(
         'Compound Alert'!T20 &gt;= 5, "MED","LOW")), IF(
            $B$8="Underlying Vulnerability", IF(
               'Compound Alert'!AA20 &gt;= 10, "HIGH",IF(
                  'Compound Alert'!AA20 &gt;= 7, "MED","LOW")),IF(
                     $B$8="Emerging Threat", IF(
                        'Compound Alert'!AH20 &gt;= 10, "HIGH",IF(
                            'Compound Alert'!AH20 &gt;= 7, "MED","LOW")))))</f>
        <v>LOW</v>
      </c>
      <c r="M205" s="25" t="str">
        <f ca="1">IF(
   $B$8="Overall Alert",IF(
      'Compound Alert'!U20 &gt;= 7, "HIGH",IF(
         'Compound Alert'!U20 &gt;= 5, "MED","LOW")), IF(
            $B$8="Underlying Vulnerability", IF(
               'Compound Alert'!AB20 &gt;= 10, "HIGH",IF(
                  'Compound Alert'!AB20 &gt;= 7, "MED","LOW")),IF(
                     $B$8="Emerging Threat", IF(
                        'Compound Alert'!AI20 &gt;= 10, "HIGH",IF(
                            'Compound Alert'!AI20 &gt;= 7, "MED","LOW")))))</f>
        <v>LOW</v>
      </c>
      <c r="N205" s="25" t="str">
        <f ca="1">IF(
   $B$8="Overall Alert",IF(
      'Compound Alert'!V20 &gt;= 7, "HIGH",IF(
         'Compound Alert'!V20 &gt;= 5, "MED","LOW")), IF(
            $B$8="Underlying Vulnerability", IF(
               'Compound Alert'!AC20 &gt;= 10, "HIGH",IF(
                  'Compound Alert'!AC20 &gt;= 7, "MED","LOW")),IF(
                     $B$8="Emerging Threat", IF(
                        'Compound Alert'!AJ20 &gt;= 10, "HIGH",IF(
                            'Compound Alert'!AJ20 &gt;= 7, "MED","LOW")))))</f>
        <v>LOW</v>
      </c>
      <c r="O205" s="25" t="str">
        <f ca="1">IF(
   $B$8="Overall Alert",IF(
      'Compound Alert'!W20 &gt;= 7, "HIGH",IF(
         'Compound Alert'!W20 &gt;= 5, "MED","LOW")), IF(
            $B$8="Underlying Vulnerability", IF(
               'Compound Alert'!AD20 &gt;= 10, "HIGH",IF(
                  'Compound Alert'!AD20 &gt;= 7, "MED","LOW")),IF(
                     $B$8="Emerging Threat", IF(
                        'Compound Alert'!AK20 &gt;= 10, "HIGH",IF(
                            'Compound Alert'!AK20 &gt;= 7, "MED","LOW")))))</f>
        <v>LOW</v>
      </c>
      <c r="P205" s="25"/>
      <c r="Q205" s="26"/>
      <c r="R205" s="26"/>
      <c r="S205" s="21"/>
      <c r="T205" s="21"/>
      <c r="U205" s="21"/>
      <c r="V205" s="21"/>
      <c r="W205" s="21"/>
      <c r="X205" s="21"/>
      <c r="Y205" s="27"/>
      <c r="Z205" s="27"/>
      <c r="AA205" s="27"/>
      <c r="AB205" s="27"/>
      <c r="AC205" s="27"/>
      <c r="AD205" s="27"/>
      <c r="AE205" s="27"/>
      <c r="AF205" s="27"/>
      <c r="AJ205" s="21"/>
      <c r="AK205" s="21"/>
      <c r="AL205" s="21"/>
      <c r="AM205" s="21"/>
      <c r="AN205" s="21"/>
      <c r="AO205" s="21"/>
      <c r="AP205" s="21"/>
      <c r="AQ205" s="21"/>
      <c r="AR205" s="21"/>
      <c r="AS205" s="21"/>
      <c r="AT205" s="21"/>
      <c r="AU205" s="21"/>
      <c r="AV205" s="21"/>
      <c r="AW205" s="21"/>
      <c r="AX205" s="21"/>
    </row>
    <row r="206" spans="1:50" x14ac:dyDescent="0.2">
      <c r="A206" s="63">
        <v>165</v>
      </c>
      <c r="B206" s="20" t="str">
        <f>'Compound Alert'!B30</f>
        <v>Bermuda</v>
      </c>
      <c r="C206" s="20" t="str">
        <f>'Compound Alert'!C30</f>
        <v>BMU</v>
      </c>
      <c r="D206" s="20" t="str">
        <f>'Compound Alert'!D30</f>
        <v>NAC           North America</v>
      </c>
      <c r="E206" s="20" t="str">
        <f>'Compound Alert'!E30</f>
        <v>NA</v>
      </c>
      <c r="F206" s="217">
        <f ca="1">'Compound Alert'!F30</f>
        <v>25</v>
      </c>
      <c r="G206" s="22">
        <f ca="1">IF($B$8="Overall Alert",'Compound Alert'!G30,IF($B$8="Underlying Vulnerability",'Compound Alert'!J30,IF($B$8="Emerging Threat",'Compound Alert'!M30)))</f>
        <v>0</v>
      </c>
      <c r="H206" s="23">
        <f ca="1">IF($B$8="Overall Alert",'Compound Alert'!H30,IF($B$8="Underlying Vulnerability",'Compound Alert'!K30,IF($B$8="Emerging Threat",'Compound Alert'!N30)))</f>
        <v>0</v>
      </c>
      <c r="I206" s="50">
        <f ca="1">ROUNDDOWN(G206,0)</f>
        <v>0</v>
      </c>
      <c r="J206" s="25" t="str">
        <f ca="1">IF(
   $B$8="Overall Alert",IF(
      'Compound Alert'!R30 &gt;= 7, "HIGH",IF(
         'Compound Alert'!R30 &gt;= 5, "MED","LOW")), IF(
            $B$8="Underlying Vulnerability", IF(
               'Compound Alert'!Y30 &gt;= 10, "HIGH",IF(
                  'Compound Alert'!Y30 &gt;= 7, "MED","LOW")),IF(
                     $B$8="Emerging Threat", IF(
                        'Compound Alert'!AF30 &gt;= 10, "HIGH",IF(
                            'Compound Alert'!AF30 &gt;= 7, "MED","LOW")))))</f>
        <v>LOW</v>
      </c>
      <c r="K206" s="25" t="e">
        <f ca="1">IF(
   $B$8="Overall Alert",IF(
      'Compound Alert'!S30 &gt;= 7, "HIGH",IF(
         'Compound Alert'!S30 &gt;= 5, "MED","LOW")), IF(
            $B$8="Underlying Vulnerability", IF(
               'Compound Alert'!Z30 &gt;= 10, "HIGH",IF(
                  'Compound Alert'!Z30 &gt;= 7, "MED","LOW")),IF(
                     $B$8="Emerging Threat", IF(
                        'Compound Alert'!AG30 &gt;= 10, "HIGH",IF(
                            'Compound Alert'!AG30 &gt;= 7, "MED","LOW")))))</f>
        <v>#N/A</v>
      </c>
      <c r="L206" s="25" t="e">
        <f ca="1">IF(
   $B$8="Overall Alert",IF(
      'Compound Alert'!T30 &gt;= 7, "HIGH",IF(
         'Compound Alert'!T30 &gt;= 5, "MED","LOW")), IF(
            $B$8="Underlying Vulnerability", IF(
               'Compound Alert'!AA30 &gt;= 10, "HIGH",IF(
                  'Compound Alert'!AA30 &gt;= 7, "MED","LOW")),IF(
                     $B$8="Emerging Threat", IF(
                        'Compound Alert'!AH30 &gt;= 10, "HIGH",IF(
                            'Compound Alert'!AH30 &gt;= 7, "MED","LOW")))))</f>
        <v>#N/A</v>
      </c>
      <c r="M206" s="25" t="e">
        <f ca="1">IF(
   $B$8="Overall Alert",IF(
      'Compound Alert'!U30 &gt;= 7, "HIGH",IF(
         'Compound Alert'!U30 &gt;= 5, "MED","LOW")), IF(
            $B$8="Underlying Vulnerability", IF(
               'Compound Alert'!AB30 &gt;= 10, "HIGH",IF(
                  'Compound Alert'!AB30 &gt;= 7, "MED","LOW")),IF(
                     $B$8="Emerging Threat", IF(
                        'Compound Alert'!AI30 &gt;= 10, "HIGH",IF(
                            'Compound Alert'!AI30 &gt;= 7, "MED","LOW")))))</f>
        <v>#N/A</v>
      </c>
      <c r="N206" s="25" t="str">
        <f ca="1">IF(
   $B$8="Overall Alert",IF(
      'Compound Alert'!V30 &gt;= 7, "HIGH",IF(
         'Compound Alert'!V30 &gt;= 5, "MED","LOW")), IF(
            $B$8="Underlying Vulnerability", IF(
               'Compound Alert'!AC30 &gt;= 10, "HIGH",IF(
                  'Compound Alert'!AC30 &gt;= 7, "MED","LOW")),IF(
                     $B$8="Emerging Threat", IF(
                        'Compound Alert'!AJ30 &gt;= 10, "HIGH",IF(
                            'Compound Alert'!AJ30 &gt;= 7, "MED","LOW")))))</f>
        <v>LOW</v>
      </c>
      <c r="O206" s="25" t="str">
        <f ca="1">IF(
   $B$8="Overall Alert",IF(
      'Compound Alert'!W30 &gt;= 7, "HIGH",IF(
         'Compound Alert'!W30 &gt;= 5, "MED","LOW")), IF(
            $B$8="Underlying Vulnerability", IF(
               'Compound Alert'!AD30 &gt;= 10, "HIGH",IF(
                  'Compound Alert'!AD30 &gt;= 7, "MED","LOW")),IF(
                     $B$8="Emerging Threat", IF(
                        'Compound Alert'!AK30 &gt;= 10, "HIGH",IF(
                            'Compound Alert'!AK30 &gt;= 7, "MED","LOW")))))</f>
        <v>LOW</v>
      </c>
      <c r="P206" s="25"/>
      <c r="Q206" s="26"/>
      <c r="R206" s="26"/>
      <c r="S206" s="21"/>
      <c r="T206" s="21"/>
      <c r="U206" s="21"/>
      <c r="V206" s="21"/>
      <c r="W206" s="21"/>
      <c r="X206" s="21"/>
      <c r="Y206" s="27"/>
      <c r="Z206" s="27"/>
      <c r="AA206" s="27"/>
      <c r="AB206" s="27"/>
      <c r="AC206" s="27"/>
      <c r="AD206" s="27"/>
      <c r="AE206" s="27"/>
      <c r="AF206" s="27"/>
      <c r="AJ206" s="21"/>
      <c r="AK206" s="21"/>
      <c r="AL206" s="21"/>
      <c r="AM206" s="21"/>
      <c r="AN206" s="21"/>
      <c r="AO206" s="21"/>
      <c r="AP206" s="21"/>
      <c r="AQ206" s="21"/>
      <c r="AR206" s="21"/>
      <c r="AS206" s="21"/>
      <c r="AT206" s="21"/>
      <c r="AU206" s="21"/>
      <c r="AV206" s="21"/>
      <c r="AW206" s="21"/>
      <c r="AX206" s="21"/>
    </row>
    <row r="207" spans="1:50" x14ac:dyDescent="0.2">
      <c r="A207" s="63">
        <v>166</v>
      </c>
      <c r="B207" s="20" t="str">
        <f>'Compound Alert'!B36</f>
        <v>Botswana</v>
      </c>
      <c r="C207" s="20" t="str">
        <f>'Compound Alert'!C36</f>
        <v>BWA</v>
      </c>
      <c r="D207" s="20" t="str">
        <f>'Compound Alert'!D36</f>
        <v>SSF           Sub-Saharan Africa</v>
      </c>
      <c r="E207" s="20" t="str">
        <f>'Compound Alert'!E36</f>
        <v>IBRD</v>
      </c>
      <c r="F207" s="217">
        <f ca="1">'Compound Alert'!F36</f>
        <v>31</v>
      </c>
      <c r="G207" s="22">
        <f ca="1">IF($B$8="Overall Alert",'Compound Alert'!G36,IF($B$8="Underlying Vulnerability",'Compound Alert'!J36,IF($B$8="Emerging Threat",'Compound Alert'!M36)))</f>
        <v>0</v>
      </c>
      <c r="H207" s="23">
        <f ca="1">IF($B$8="Overall Alert",'Compound Alert'!H36,IF($B$8="Underlying Vulnerability",'Compound Alert'!K36,IF($B$8="Emerging Threat",'Compound Alert'!N36)))</f>
        <v>0</v>
      </c>
      <c r="I207" s="50">
        <f ca="1">ROUNDDOWN(G207,0)</f>
        <v>0</v>
      </c>
      <c r="J207" s="25" t="str">
        <f ca="1">IF(
   $B$8="Overall Alert",IF(
      'Compound Alert'!R36 &gt;= 7, "HIGH",IF(
         'Compound Alert'!R36 &gt;= 5, "MED","LOW")), IF(
            $B$8="Underlying Vulnerability", IF(
               'Compound Alert'!Y36 &gt;= 10, "HIGH",IF(
                  'Compound Alert'!Y36 &gt;= 7, "MED","LOW")),IF(
                     $B$8="Emerging Threat", IF(
                        'Compound Alert'!AF36 &gt;= 10, "HIGH",IF(
                            'Compound Alert'!AF36 &gt;= 7, "MED","LOW")))))</f>
        <v>LOW</v>
      </c>
      <c r="K207" s="25" t="str">
        <f ca="1">IF(
   $B$8="Overall Alert",IF(
      'Compound Alert'!S36 &gt;= 7, "HIGH",IF(
         'Compound Alert'!S36 &gt;= 5, "MED","LOW")), IF(
            $B$8="Underlying Vulnerability", IF(
               'Compound Alert'!Z36 &gt;= 10, "HIGH",IF(
                  'Compound Alert'!Z36 &gt;= 7, "MED","LOW")),IF(
                     $B$8="Emerging Threat", IF(
                        'Compound Alert'!AG36 &gt;= 10, "HIGH",IF(
                            'Compound Alert'!AG36 &gt;= 7, "MED","LOW")))))</f>
        <v>LOW</v>
      </c>
      <c r="L207" s="25" t="str">
        <f ca="1">IF(
   $B$8="Overall Alert",IF(
      'Compound Alert'!T36 &gt;= 7, "HIGH",IF(
         'Compound Alert'!T36 &gt;= 5, "MED","LOW")), IF(
            $B$8="Underlying Vulnerability", IF(
               'Compound Alert'!AA36 &gt;= 10, "HIGH",IF(
                  'Compound Alert'!AA36 &gt;= 7, "MED","LOW")),IF(
                     $B$8="Emerging Threat", IF(
                        'Compound Alert'!AH36 &gt;= 10, "HIGH",IF(
                            'Compound Alert'!AH36 &gt;= 7, "MED","LOW")))))</f>
        <v>LOW</v>
      </c>
      <c r="M207" s="25" t="str">
        <f ca="1">IF(
   $B$8="Overall Alert",IF(
      'Compound Alert'!U36 &gt;= 7, "HIGH",IF(
         'Compound Alert'!U36 &gt;= 5, "MED","LOW")), IF(
            $B$8="Underlying Vulnerability", IF(
               'Compound Alert'!AB36 &gt;= 10, "HIGH",IF(
                  'Compound Alert'!AB36 &gt;= 7, "MED","LOW")),IF(
                     $B$8="Emerging Threat", IF(
                        'Compound Alert'!AI36 &gt;= 10, "HIGH",IF(
                            'Compound Alert'!AI36 &gt;= 7, "MED","LOW")))))</f>
        <v>LOW</v>
      </c>
      <c r="N207" s="25" t="str">
        <f ca="1">IF(
   $B$8="Overall Alert",IF(
      'Compound Alert'!V36 &gt;= 7, "HIGH",IF(
         'Compound Alert'!V36 &gt;= 5, "MED","LOW")), IF(
            $B$8="Underlying Vulnerability", IF(
               'Compound Alert'!AC36 &gt;= 10, "HIGH",IF(
                  'Compound Alert'!AC36 &gt;= 7, "MED","LOW")),IF(
                     $B$8="Emerging Threat", IF(
                        'Compound Alert'!AJ36 &gt;= 10, "HIGH",IF(
                            'Compound Alert'!AJ36 &gt;= 7, "MED","LOW")))))</f>
        <v>LOW</v>
      </c>
      <c r="O207" s="25" t="str">
        <f ca="1">IF(
   $B$8="Overall Alert",IF(
      'Compound Alert'!W36 &gt;= 7, "HIGH",IF(
         'Compound Alert'!W36 &gt;= 5, "MED","LOW")), IF(
            $B$8="Underlying Vulnerability", IF(
               'Compound Alert'!AD36 &gt;= 10, "HIGH",IF(
                  'Compound Alert'!AD36 &gt;= 7, "MED","LOW")),IF(
                     $B$8="Emerging Threat", IF(
                        'Compound Alert'!AK36 &gt;= 10, "HIGH",IF(
                            'Compound Alert'!AK36 &gt;= 7, "MED","LOW")))))</f>
        <v>LOW</v>
      </c>
      <c r="P207" s="25"/>
      <c r="Q207" s="26"/>
      <c r="R207" s="26"/>
      <c r="S207" s="21"/>
      <c r="T207" s="21"/>
      <c r="U207" s="21"/>
      <c r="V207" s="21"/>
      <c r="W207" s="21"/>
      <c r="X207" s="21"/>
      <c r="Y207" s="27"/>
      <c r="Z207" s="27"/>
      <c r="AA207" s="27"/>
      <c r="AB207" s="27"/>
      <c r="AC207" s="27"/>
      <c r="AD207" s="27"/>
      <c r="AE207" s="27"/>
      <c r="AF207" s="27"/>
      <c r="AJ207" s="21"/>
      <c r="AK207" s="21"/>
      <c r="AL207" s="21"/>
      <c r="AM207" s="21"/>
      <c r="AN207" s="21"/>
      <c r="AO207" s="21"/>
      <c r="AP207" s="21"/>
      <c r="AQ207" s="21"/>
      <c r="AR207" s="21"/>
      <c r="AS207" s="21"/>
      <c r="AT207" s="21"/>
      <c r="AU207" s="21"/>
      <c r="AV207" s="21"/>
      <c r="AW207" s="21"/>
      <c r="AX207" s="21"/>
    </row>
    <row r="208" spans="1:50" x14ac:dyDescent="0.2">
      <c r="A208" s="63">
        <v>167</v>
      </c>
      <c r="B208" s="20" t="str">
        <f>'Compound Alert'!B24</f>
        <v>Bulgaria</v>
      </c>
      <c r="C208" s="20" t="str">
        <f>'Compound Alert'!C24</f>
        <v>BGR</v>
      </c>
      <c r="D208" s="20" t="str">
        <f>'Compound Alert'!D24</f>
        <v>ECS           Europe &amp; Central Asia</v>
      </c>
      <c r="E208" s="20" t="str">
        <f>'Compound Alert'!E24</f>
        <v>IBRD</v>
      </c>
      <c r="F208" s="217">
        <f ca="1">'Compound Alert'!F24</f>
        <v>19</v>
      </c>
      <c r="G208" s="22">
        <f ca="1">IF($B$8="Overall Alert",'Compound Alert'!G24,IF($B$8="Underlying Vulnerability",'Compound Alert'!J24,IF($B$8="Emerging Threat",'Compound Alert'!M24)))</f>
        <v>0</v>
      </c>
      <c r="H208" s="23">
        <f ca="1">IF($B$8="Overall Alert",'Compound Alert'!H24,IF($B$8="Underlying Vulnerability",'Compound Alert'!K24,IF($B$8="Emerging Threat",'Compound Alert'!N24)))</f>
        <v>0</v>
      </c>
      <c r="I208" s="50">
        <f ca="1">ROUNDDOWN(G208,0)</f>
        <v>0</v>
      </c>
      <c r="J208" s="25" t="str">
        <f ca="1">IF(
   $B$8="Overall Alert",IF(
      'Compound Alert'!R24 &gt;= 7, "HIGH",IF(
         'Compound Alert'!R24 &gt;= 5, "MED","LOW")), IF(
            $B$8="Underlying Vulnerability", IF(
               'Compound Alert'!Y24 &gt;= 10, "HIGH",IF(
                  'Compound Alert'!Y24 &gt;= 7, "MED","LOW")),IF(
                     $B$8="Emerging Threat", IF(
                        'Compound Alert'!AF24 &gt;= 10, "HIGH",IF(
                            'Compound Alert'!AF24 &gt;= 7, "MED","LOW")))))</f>
        <v>LOW</v>
      </c>
      <c r="K208" s="25" t="str">
        <f ca="1">IF(
   $B$8="Overall Alert",IF(
      'Compound Alert'!S24 &gt;= 7, "HIGH",IF(
         'Compound Alert'!S24 &gt;= 5, "MED","LOW")), IF(
            $B$8="Underlying Vulnerability", IF(
               'Compound Alert'!Z24 &gt;= 10, "HIGH",IF(
                  'Compound Alert'!Z24 &gt;= 7, "MED","LOW")),IF(
                     $B$8="Emerging Threat", IF(
                        'Compound Alert'!AG24 &gt;= 10, "HIGH",IF(
                            'Compound Alert'!AG24 &gt;= 7, "MED","LOW")))))</f>
        <v>LOW</v>
      </c>
      <c r="L208" s="25" t="str">
        <f ca="1">IF(
   $B$8="Overall Alert",IF(
      'Compound Alert'!T24 &gt;= 7, "HIGH",IF(
         'Compound Alert'!T24 &gt;= 5, "MED","LOW")), IF(
            $B$8="Underlying Vulnerability", IF(
               'Compound Alert'!AA24 &gt;= 10, "HIGH",IF(
                  'Compound Alert'!AA24 &gt;= 7, "MED","LOW")),IF(
                     $B$8="Emerging Threat", IF(
                        'Compound Alert'!AH24 &gt;= 10, "HIGH",IF(
                            'Compound Alert'!AH24 &gt;= 7, "MED","LOW")))))</f>
        <v>LOW</v>
      </c>
      <c r="M208" s="25" t="str">
        <f ca="1">IF(
   $B$8="Overall Alert",IF(
      'Compound Alert'!U24 &gt;= 7, "HIGH",IF(
         'Compound Alert'!U24 &gt;= 5, "MED","LOW")), IF(
            $B$8="Underlying Vulnerability", IF(
               'Compound Alert'!AB24 &gt;= 10, "HIGH",IF(
                  'Compound Alert'!AB24 &gt;= 7, "MED","LOW")),IF(
                     $B$8="Emerging Threat", IF(
                        'Compound Alert'!AI24 &gt;= 10, "HIGH",IF(
                            'Compound Alert'!AI24 &gt;= 7, "MED","LOW")))))</f>
        <v>LOW</v>
      </c>
      <c r="N208" s="25" t="str">
        <f ca="1">IF(
   $B$8="Overall Alert",IF(
      'Compound Alert'!V24 &gt;= 7, "HIGH",IF(
         'Compound Alert'!V24 &gt;= 5, "MED","LOW")), IF(
            $B$8="Underlying Vulnerability", IF(
               'Compound Alert'!AC24 &gt;= 10, "HIGH",IF(
                  'Compound Alert'!AC24 &gt;= 7, "MED","LOW")),IF(
                     $B$8="Emerging Threat", IF(
                        'Compound Alert'!AJ24 &gt;= 10, "HIGH",IF(
                            'Compound Alert'!AJ24 &gt;= 7, "MED","LOW")))))</f>
        <v>LOW</v>
      </c>
      <c r="O208" s="25" t="str">
        <f ca="1">IF(
   $B$8="Overall Alert",IF(
      'Compound Alert'!W24 &gt;= 7, "HIGH",IF(
         'Compound Alert'!W24 &gt;= 5, "MED","LOW")), IF(
            $B$8="Underlying Vulnerability", IF(
               'Compound Alert'!AD24 &gt;= 10, "HIGH",IF(
                  'Compound Alert'!AD24 &gt;= 7, "MED","LOW")),IF(
                     $B$8="Emerging Threat", IF(
                        'Compound Alert'!AK24 &gt;= 10, "HIGH",IF(
                            'Compound Alert'!AK24 &gt;= 7, "MED","LOW")))))</f>
        <v>LOW</v>
      </c>
      <c r="P208" s="25"/>
      <c r="Q208" s="26"/>
      <c r="R208" s="26"/>
      <c r="S208" s="21"/>
      <c r="T208" s="21"/>
      <c r="U208" s="21"/>
      <c r="V208" s="21"/>
      <c r="W208" s="21"/>
      <c r="X208" s="21"/>
      <c r="Y208" s="27"/>
      <c r="Z208" s="27"/>
      <c r="AA208" s="27"/>
      <c r="AB208" s="27"/>
      <c r="AC208" s="27"/>
      <c r="AD208" s="27"/>
      <c r="AE208" s="27"/>
      <c r="AF208" s="27"/>
      <c r="AJ208" s="21"/>
      <c r="AK208" s="21"/>
      <c r="AL208" s="21"/>
      <c r="AM208" s="21"/>
      <c r="AN208" s="21"/>
      <c r="AO208" s="21"/>
      <c r="AP208" s="21"/>
      <c r="AQ208" s="21"/>
      <c r="AR208" s="21"/>
      <c r="AS208" s="21"/>
      <c r="AT208" s="21"/>
      <c r="AU208" s="21"/>
      <c r="AV208" s="21"/>
      <c r="AW208" s="21"/>
      <c r="AX208" s="21"/>
    </row>
    <row r="209" spans="1:50" x14ac:dyDescent="0.2">
      <c r="A209" s="63">
        <v>168</v>
      </c>
      <c r="B209" s="20" t="str">
        <f>'Compound Alert'!B38</f>
        <v>Canada</v>
      </c>
      <c r="C209" s="20" t="str">
        <f>'Compound Alert'!C38</f>
        <v>CAN</v>
      </c>
      <c r="D209" s="20" t="str">
        <f>'Compound Alert'!D38</f>
        <v>NAC           North America</v>
      </c>
      <c r="E209" s="20" t="str">
        <f>'Compound Alert'!E38</f>
        <v>NA</v>
      </c>
      <c r="F209" s="217">
        <f ca="1">'Compound Alert'!F38</f>
        <v>33</v>
      </c>
      <c r="G209" s="22">
        <f ca="1">IF($B$8="Overall Alert",'Compound Alert'!G38,IF($B$8="Underlying Vulnerability",'Compound Alert'!J38,IF($B$8="Emerging Threat",'Compound Alert'!M38)))</f>
        <v>0</v>
      </c>
      <c r="H209" s="23">
        <f ca="1">IF($B$8="Overall Alert",'Compound Alert'!H38,IF($B$8="Underlying Vulnerability",'Compound Alert'!K38,IF($B$8="Emerging Threat",'Compound Alert'!N38)))</f>
        <v>0</v>
      </c>
      <c r="I209" s="50">
        <f ca="1">ROUNDDOWN(G209,0)</f>
        <v>0</v>
      </c>
      <c r="J209" s="25" t="str">
        <f ca="1">IF(
   $B$8="Overall Alert",IF(
      'Compound Alert'!R38 &gt;= 7, "HIGH",IF(
         'Compound Alert'!R38 &gt;= 5, "MED","LOW")), IF(
            $B$8="Underlying Vulnerability", IF(
               'Compound Alert'!Y38 &gt;= 10, "HIGH",IF(
                  'Compound Alert'!Y38 &gt;= 7, "MED","LOW")),IF(
                     $B$8="Emerging Threat", IF(
                        'Compound Alert'!AF38 &gt;= 10, "HIGH",IF(
                            'Compound Alert'!AF38 &gt;= 7, "MED","LOW")))))</f>
        <v>LOW</v>
      </c>
      <c r="K209" s="25" t="str">
        <f ca="1">IF(
   $B$8="Overall Alert",IF(
      'Compound Alert'!S38 &gt;= 7, "HIGH",IF(
         'Compound Alert'!S38 &gt;= 5, "MED","LOW")), IF(
            $B$8="Underlying Vulnerability", IF(
               'Compound Alert'!Z38 &gt;= 10, "HIGH",IF(
                  'Compound Alert'!Z38 &gt;= 7, "MED","LOW")),IF(
                     $B$8="Emerging Threat", IF(
                        'Compound Alert'!AG38 &gt;= 10, "HIGH",IF(
                            'Compound Alert'!AG38 &gt;= 7, "MED","LOW")))))</f>
        <v>LOW</v>
      </c>
      <c r="L209" s="25" t="str">
        <f ca="1">IF(
   $B$8="Overall Alert",IF(
      'Compound Alert'!T38 &gt;= 7, "HIGH",IF(
         'Compound Alert'!T38 &gt;= 5, "MED","LOW")), IF(
            $B$8="Underlying Vulnerability", IF(
               'Compound Alert'!AA38 &gt;= 10, "HIGH",IF(
                  'Compound Alert'!AA38 &gt;= 7, "MED","LOW")),IF(
                     $B$8="Emerging Threat", IF(
                        'Compound Alert'!AH38 &gt;= 10, "HIGH",IF(
                            'Compound Alert'!AH38 &gt;= 7, "MED","LOW")))))</f>
        <v>LOW</v>
      </c>
      <c r="M209" s="25" t="str">
        <f ca="1">IF(
   $B$8="Overall Alert",IF(
      'Compound Alert'!U38 &gt;= 7, "HIGH",IF(
         'Compound Alert'!U38 &gt;= 5, "MED","LOW")), IF(
            $B$8="Underlying Vulnerability", IF(
               'Compound Alert'!AB38 &gt;= 10, "HIGH",IF(
                  'Compound Alert'!AB38 &gt;= 7, "MED","LOW")),IF(
                     $B$8="Emerging Threat", IF(
                        'Compound Alert'!AI38 &gt;= 10, "HIGH",IF(
                            'Compound Alert'!AI38 &gt;= 7, "MED","LOW")))))</f>
        <v>LOW</v>
      </c>
      <c r="N209" s="25" t="str">
        <f ca="1">IF(
   $B$8="Overall Alert",IF(
      'Compound Alert'!V38 &gt;= 7, "HIGH",IF(
         'Compound Alert'!V38 &gt;= 5, "MED","LOW")), IF(
            $B$8="Underlying Vulnerability", IF(
               'Compound Alert'!AC38 &gt;= 10, "HIGH",IF(
                  'Compound Alert'!AC38 &gt;= 7, "MED","LOW")),IF(
                     $B$8="Emerging Threat", IF(
                        'Compound Alert'!AJ38 &gt;= 10, "HIGH",IF(
                            'Compound Alert'!AJ38 &gt;= 7, "MED","LOW")))))</f>
        <v>LOW</v>
      </c>
      <c r="O209" s="25" t="str">
        <f ca="1">IF(
   $B$8="Overall Alert",IF(
      'Compound Alert'!W38 &gt;= 7, "HIGH",IF(
         'Compound Alert'!W38 &gt;= 5, "MED","LOW")), IF(
            $B$8="Underlying Vulnerability", IF(
               'Compound Alert'!AD38 &gt;= 10, "HIGH",IF(
                  'Compound Alert'!AD38 &gt;= 7, "MED","LOW")),IF(
                     $B$8="Emerging Threat", IF(
                        'Compound Alert'!AK38 &gt;= 10, "HIGH",IF(
                            'Compound Alert'!AK38 &gt;= 7, "MED","LOW")))))</f>
        <v>LOW</v>
      </c>
      <c r="P209" s="25"/>
      <c r="Q209" s="26"/>
      <c r="R209" s="26"/>
      <c r="S209" s="21"/>
      <c r="T209" s="21"/>
      <c r="U209" s="21"/>
      <c r="V209" s="21"/>
      <c r="W209" s="21"/>
      <c r="X209" s="21"/>
      <c r="Y209" s="27"/>
      <c r="Z209" s="27"/>
      <c r="AA209" s="27"/>
      <c r="AB209" s="27"/>
      <c r="AC209" s="27"/>
      <c r="AD209" s="27"/>
      <c r="AE209" s="27"/>
      <c r="AF209" s="27"/>
      <c r="AJ209" s="21"/>
      <c r="AK209" s="21"/>
      <c r="AL209" s="21"/>
      <c r="AM209" s="21"/>
      <c r="AN209" s="21"/>
      <c r="AO209" s="21"/>
      <c r="AP209" s="21"/>
      <c r="AQ209" s="21"/>
      <c r="AR209" s="21"/>
      <c r="AS209" s="21"/>
      <c r="AT209" s="21"/>
      <c r="AU209" s="21"/>
      <c r="AV209" s="21"/>
      <c r="AW209" s="21"/>
      <c r="AX209" s="21"/>
    </row>
    <row r="210" spans="1:50" x14ac:dyDescent="0.2">
      <c r="A210" s="63">
        <v>169</v>
      </c>
      <c r="B210" s="20" t="str">
        <f>'Compound Alert'!B40</f>
        <v>Channel Islands</v>
      </c>
      <c r="C210" s="20" t="str">
        <f>'Compound Alert'!C40</f>
        <v>CHI</v>
      </c>
      <c r="D210" s="20" t="str">
        <f>'Compound Alert'!D40</f>
        <v>ECS           Europe &amp; Central Asia</v>
      </c>
      <c r="E210" s="20" t="str">
        <f>'Compound Alert'!E40</f>
        <v>NA</v>
      </c>
      <c r="F210" s="217">
        <f ca="1">'Compound Alert'!F40</f>
        <v>35</v>
      </c>
      <c r="G210" s="22">
        <f ca="1">IF($B$8="Overall Alert",'Compound Alert'!G40,IF($B$8="Underlying Vulnerability",'Compound Alert'!J40,IF($B$8="Emerging Threat",'Compound Alert'!M40)))</f>
        <v>0</v>
      </c>
      <c r="H210" s="23">
        <f ca="1">IF($B$8="Overall Alert",'Compound Alert'!H40,IF($B$8="Underlying Vulnerability",'Compound Alert'!K40,IF($B$8="Emerging Threat",'Compound Alert'!N40)))</f>
        <v>0</v>
      </c>
      <c r="I210" s="50">
        <f ca="1">ROUNDDOWN(G210,0)</f>
        <v>0</v>
      </c>
      <c r="J210" s="25" t="str">
        <f ca="1">IF(
   $B$8="Overall Alert",IF(
      'Compound Alert'!R40 &gt;= 7, "HIGH",IF(
         'Compound Alert'!R40 &gt;= 5, "MED","LOW")), IF(
            $B$8="Underlying Vulnerability", IF(
               'Compound Alert'!Y40 &gt;= 10, "HIGH",IF(
                  'Compound Alert'!Y40 &gt;= 7, "MED","LOW")),IF(
                     $B$8="Emerging Threat", IF(
                        'Compound Alert'!AF40 &gt;= 10, "HIGH",IF(
                            'Compound Alert'!AF40 &gt;= 7, "MED","LOW")))))</f>
        <v>LOW</v>
      </c>
      <c r="K210" s="25" t="e">
        <f ca="1">IF(
   $B$8="Overall Alert",IF(
      'Compound Alert'!S40 &gt;= 7, "HIGH",IF(
         'Compound Alert'!S40 &gt;= 5, "MED","LOW")), IF(
            $B$8="Underlying Vulnerability", IF(
               'Compound Alert'!Z40 &gt;= 10, "HIGH",IF(
                  'Compound Alert'!Z40 &gt;= 7, "MED","LOW")),IF(
                     $B$8="Emerging Threat", IF(
                        'Compound Alert'!AG40 &gt;= 10, "HIGH",IF(
                            'Compound Alert'!AG40 &gt;= 7, "MED","LOW")))))</f>
        <v>#N/A</v>
      </c>
      <c r="L210" s="25" t="e">
        <f ca="1">IF(
   $B$8="Overall Alert",IF(
      'Compound Alert'!T40 &gt;= 7, "HIGH",IF(
         'Compound Alert'!T40 &gt;= 5, "MED","LOW")), IF(
            $B$8="Underlying Vulnerability", IF(
               'Compound Alert'!AA40 &gt;= 10, "HIGH",IF(
                  'Compound Alert'!AA40 &gt;= 7, "MED","LOW")),IF(
                     $B$8="Emerging Threat", IF(
                        'Compound Alert'!AH40 &gt;= 10, "HIGH",IF(
                            'Compound Alert'!AH40 &gt;= 7, "MED","LOW")))))</f>
        <v>#N/A</v>
      </c>
      <c r="M210" s="25" t="e">
        <f ca="1">IF(
   $B$8="Overall Alert",IF(
      'Compound Alert'!U40 &gt;= 7, "HIGH",IF(
         'Compound Alert'!U40 &gt;= 5, "MED","LOW")), IF(
            $B$8="Underlying Vulnerability", IF(
               'Compound Alert'!AB40 &gt;= 10, "HIGH",IF(
                  'Compound Alert'!AB40 &gt;= 7, "MED","LOW")),IF(
                     $B$8="Emerging Threat", IF(
                        'Compound Alert'!AI40 &gt;= 10, "HIGH",IF(
                            'Compound Alert'!AI40 &gt;= 7, "MED","LOW")))))</f>
        <v>#N/A</v>
      </c>
      <c r="N210" s="25" t="str">
        <f ca="1">IF(
   $B$8="Overall Alert",IF(
      'Compound Alert'!V40 &gt;= 7, "HIGH",IF(
         'Compound Alert'!V40 &gt;= 5, "MED","LOW")), IF(
            $B$8="Underlying Vulnerability", IF(
               'Compound Alert'!AC40 &gt;= 10, "HIGH",IF(
                  'Compound Alert'!AC40 &gt;= 7, "MED","LOW")),IF(
                     $B$8="Emerging Threat", IF(
                        'Compound Alert'!AJ40 &gt;= 10, "HIGH",IF(
                            'Compound Alert'!AJ40 &gt;= 7, "MED","LOW")))))</f>
        <v>LOW</v>
      </c>
      <c r="O210" s="25" t="str">
        <f ca="1">IF(
   $B$8="Overall Alert",IF(
      'Compound Alert'!W40 &gt;= 7, "HIGH",IF(
         'Compound Alert'!W40 &gt;= 5, "MED","LOW")), IF(
            $B$8="Underlying Vulnerability", IF(
               'Compound Alert'!AD40 &gt;= 10, "HIGH",IF(
                  'Compound Alert'!AD40 &gt;= 7, "MED","LOW")),IF(
                     $B$8="Emerging Threat", IF(
                        'Compound Alert'!AK40 &gt;= 10, "HIGH",IF(
                            'Compound Alert'!AK40 &gt;= 7, "MED","LOW")))))</f>
        <v>LOW</v>
      </c>
      <c r="P210" s="25"/>
      <c r="Q210" s="26"/>
      <c r="R210" s="26"/>
      <c r="S210" s="21"/>
      <c r="T210" s="21"/>
      <c r="U210" s="21"/>
      <c r="V210" s="21"/>
      <c r="W210" s="21"/>
      <c r="X210" s="21"/>
      <c r="Y210" s="27"/>
      <c r="Z210" s="27"/>
      <c r="AA210" s="27"/>
      <c r="AB210" s="27"/>
      <c r="AC210" s="27"/>
      <c r="AD210" s="27"/>
      <c r="AE210" s="27"/>
      <c r="AF210" s="27"/>
      <c r="AJ210" s="21"/>
      <c r="AK210" s="21"/>
      <c r="AL210" s="21"/>
      <c r="AM210" s="21"/>
      <c r="AN210" s="21"/>
      <c r="AO210" s="21"/>
      <c r="AP210" s="21"/>
      <c r="AQ210" s="21"/>
      <c r="AR210" s="21"/>
      <c r="AS210" s="21"/>
      <c r="AT210" s="21"/>
      <c r="AU210" s="21"/>
      <c r="AV210" s="21"/>
      <c r="AW210" s="21"/>
      <c r="AX210" s="21"/>
    </row>
    <row r="211" spans="1:50" x14ac:dyDescent="0.2">
      <c r="A211" s="63">
        <v>170</v>
      </c>
      <c r="B211" s="20" t="str">
        <f>'Compound Alert'!B90</f>
        <v>Croatia</v>
      </c>
      <c r="C211" s="20" t="str">
        <f>'Compound Alert'!C90</f>
        <v>HRV</v>
      </c>
      <c r="D211" s="20" t="str">
        <f>'Compound Alert'!D90</f>
        <v>ECS           Europe &amp; Central Asia</v>
      </c>
      <c r="E211" s="20" t="str">
        <f>'Compound Alert'!E90</f>
        <v>IBRD</v>
      </c>
      <c r="F211" s="217">
        <f ca="1">'Compound Alert'!F90</f>
        <v>85</v>
      </c>
      <c r="G211" s="22">
        <f ca="1">IF($B$8="Overall Alert",'Compound Alert'!G90,IF($B$8="Underlying Vulnerability",'Compound Alert'!J90,IF($B$8="Emerging Threat",'Compound Alert'!M90)))</f>
        <v>0</v>
      </c>
      <c r="H211" s="23">
        <f ca="1">IF($B$8="Overall Alert",'Compound Alert'!H90,IF($B$8="Underlying Vulnerability",'Compound Alert'!K90,IF($B$8="Emerging Threat",'Compound Alert'!N90)))</f>
        <v>0</v>
      </c>
      <c r="I211" s="50">
        <f ca="1">ROUNDDOWN(G211,0)</f>
        <v>0</v>
      </c>
      <c r="J211" s="25" t="str">
        <f ca="1">IF(
   $B$8="Overall Alert",IF(
      'Compound Alert'!R90 &gt;= 7, "HIGH",IF(
         'Compound Alert'!R90 &gt;= 5, "MED","LOW")), IF(
            $B$8="Underlying Vulnerability", IF(
               'Compound Alert'!Y90 &gt;= 10, "HIGH",IF(
                  'Compound Alert'!Y90 &gt;= 7, "MED","LOW")),IF(
                     $B$8="Emerging Threat", IF(
                        'Compound Alert'!AF90 &gt;= 10, "HIGH",IF(
                            'Compound Alert'!AF90 &gt;= 7, "MED","LOW")))))</f>
        <v>LOW</v>
      </c>
      <c r="K211" s="25" t="str">
        <f ca="1">IF(
   $B$8="Overall Alert",IF(
      'Compound Alert'!S90 &gt;= 7, "HIGH",IF(
         'Compound Alert'!S90 &gt;= 5, "MED","LOW")), IF(
            $B$8="Underlying Vulnerability", IF(
               'Compound Alert'!Z90 &gt;= 10, "HIGH",IF(
                  'Compound Alert'!Z90 &gt;= 7, "MED","LOW")),IF(
                     $B$8="Emerging Threat", IF(
                        'Compound Alert'!AG90 &gt;= 10, "HIGH",IF(
                            'Compound Alert'!AG90 &gt;= 7, "MED","LOW")))))</f>
        <v>LOW</v>
      </c>
      <c r="L211" s="25" t="str">
        <f ca="1">IF(
   $B$8="Overall Alert",IF(
      'Compound Alert'!T90 &gt;= 7, "HIGH",IF(
         'Compound Alert'!T90 &gt;= 5, "MED","LOW")), IF(
            $B$8="Underlying Vulnerability", IF(
               'Compound Alert'!AA90 &gt;= 10, "HIGH",IF(
                  'Compound Alert'!AA90 &gt;= 7, "MED","LOW")),IF(
                     $B$8="Emerging Threat", IF(
                        'Compound Alert'!AH90 &gt;= 10, "HIGH",IF(
                            'Compound Alert'!AH90 &gt;= 7, "MED","LOW")))))</f>
        <v>LOW</v>
      </c>
      <c r="M211" s="25" t="str">
        <f ca="1">IF(
   $B$8="Overall Alert",IF(
      'Compound Alert'!U90 &gt;= 7, "HIGH",IF(
         'Compound Alert'!U90 &gt;= 5, "MED","LOW")), IF(
            $B$8="Underlying Vulnerability", IF(
               'Compound Alert'!AB90 &gt;= 10, "HIGH",IF(
                  'Compound Alert'!AB90 &gt;= 7, "MED","LOW")),IF(
                     $B$8="Emerging Threat", IF(
                        'Compound Alert'!AI90 &gt;= 10, "HIGH",IF(
                            'Compound Alert'!AI90 &gt;= 7, "MED","LOW")))))</f>
        <v>LOW</v>
      </c>
      <c r="N211" s="25" t="str">
        <f ca="1">IF(
   $B$8="Overall Alert",IF(
      'Compound Alert'!V90 &gt;= 7, "HIGH",IF(
         'Compound Alert'!V90 &gt;= 5, "MED","LOW")), IF(
            $B$8="Underlying Vulnerability", IF(
               'Compound Alert'!AC90 &gt;= 10, "HIGH",IF(
                  'Compound Alert'!AC90 &gt;= 7, "MED","LOW")),IF(
                     $B$8="Emerging Threat", IF(
                        'Compound Alert'!AJ90 &gt;= 10, "HIGH",IF(
                            'Compound Alert'!AJ90 &gt;= 7, "MED","LOW")))))</f>
        <v>LOW</v>
      </c>
      <c r="O211" s="25" t="str">
        <f ca="1">IF(
   $B$8="Overall Alert",IF(
      'Compound Alert'!W90 &gt;= 7, "HIGH",IF(
         'Compound Alert'!W90 &gt;= 5, "MED","LOW")), IF(
            $B$8="Underlying Vulnerability", IF(
               'Compound Alert'!AD90 &gt;= 10, "HIGH",IF(
                  'Compound Alert'!AD90 &gt;= 7, "MED","LOW")),IF(
                     $B$8="Emerging Threat", IF(
                        'Compound Alert'!AK90 &gt;= 10, "HIGH",IF(
                            'Compound Alert'!AK90 &gt;= 7, "MED","LOW")))))</f>
        <v>LOW</v>
      </c>
      <c r="P211" s="25"/>
      <c r="Q211" s="26"/>
      <c r="R211" s="26"/>
      <c r="S211" s="21"/>
      <c r="T211" s="21"/>
      <c r="U211" s="21"/>
      <c r="V211" s="21"/>
      <c r="W211" s="21"/>
      <c r="X211" s="21"/>
      <c r="Y211" s="27"/>
      <c r="Z211" s="27"/>
      <c r="AA211" s="27"/>
      <c r="AB211" s="27"/>
      <c r="AC211" s="27"/>
      <c r="AD211" s="27"/>
      <c r="AE211" s="27"/>
      <c r="AF211" s="27"/>
      <c r="AJ211" s="21"/>
      <c r="AK211" s="21"/>
      <c r="AL211" s="21"/>
      <c r="AM211" s="21"/>
      <c r="AN211" s="21"/>
      <c r="AO211" s="21"/>
      <c r="AP211" s="21"/>
      <c r="AQ211" s="21"/>
      <c r="AR211" s="21"/>
      <c r="AS211" s="21"/>
      <c r="AT211" s="21"/>
      <c r="AU211" s="21"/>
      <c r="AV211" s="21"/>
      <c r="AW211" s="21"/>
      <c r="AX211" s="21"/>
    </row>
    <row r="212" spans="1:50" x14ac:dyDescent="0.2">
      <c r="A212" s="63">
        <v>171</v>
      </c>
      <c r="B212" s="20" t="str">
        <f>'Compound Alert'!B52</f>
        <v>Curaçao</v>
      </c>
      <c r="C212" s="20" t="str">
        <f>'Compound Alert'!C52</f>
        <v>CUW</v>
      </c>
      <c r="D212" s="20" t="str">
        <f>'Compound Alert'!D52</f>
        <v>LCN           Latin America &amp; Caribbean</v>
      </c>
      <c r="E212" s="20" t="str">
        <f>'Compound Alert'!E52</f>
        <v>NA</v>
      </c>
      <c r="F212" s="217">
        <f ca="1">'Compound Alert'!F52</f>
        <v>47</v>
      </c>
      <c r="G212" s="22">
        <f ca="1">IF($B$8="Overall Alert",'Compound Alert'!G52,IF($B$8="Underlying Vulnerability",'Compound Alert'!J52,IF($B$8="Emerging Threat",'Compound Alert'!M52)))</f>
        <v>0</v>
      </c>
      <c r="H212" s="23">
        <f ca="1">IF($B$8="Overall Alert",'Compound Alert'!H52,IF($B$8="Underlying Vulnerability",'Compound Alert'!K52,IF($B$8="Emerging Threat",'Compound Alert'!N52)))</f>
        <v>0</v>
      </c>
      <c r="I212" s="50">
        <f ca="1">ROUNDDOWN(G212,0)</f>
        <v>0</v>
      </c>
      <c r="J212" s="25" t="str">
        <f ca="1">IF(
   $B$8="Overall Alert",IF(
      'Compound Alert'!R52 &gt;= 7, "HIGH",IF(
         'Compound Alert'!R52 &gt;= 5, "MED","LOW")), IF(
            $B$8="Underlying Vulnerability", IF(
               'Compound Alert'!Y52 &gt;= 10, "HIGH",IF(
                  'Compound Alert'!Y52 &gt;= 7, "MED","LOW")),IF(
                     $B$8="Emerging Threat", IF(
                        'Compound Alert'!AF52 &gt;= 10, "HIGH",IF(
                            'Compound Alert'!AF52 &gt;= 7, "MED","LOW")))))</f>
        <v>LOW</v>
      </c>
      <c r="K212" s="25" t="e">
        <f ca="1">IF(
   $B$8="Overall Alert",IF(
      'Compound Alert'!S52 &gt;= 7, "HIGH",IF(
         'Compound Alert'!S52 &gt;= 5, "MED","LOW")), IF(
            $B$8="Underlying Vulnerability", IF(
               'Compound Alert'!Z52 &gt;= 10, "HIGH",IF(
                  'Compound Alert'!Z52 &gt;= 7, "MED","LOW")),IF(
                     $B$8="Emerging Threat", IF(
                        'Compound Alert'!AG52 &gt;= 10, "HIGH",IF(
                            'Compound Alert'!AG52 &gt;= 7, "MED","LOW")))))</f>
        <v>#N/A</v>
      </c>
      <c r="L212" s="25" t="e">
        <f ca="1">IF(
   $B$8="Overall Alert",IF(
      'Compound Alert'!T52 &gt;= 7, "HIGH",IF(
         'Compound Alert'!T52 &gt;= 5, "MED","LOW")), IF(
            $B$8="Underlying Vulnerability", IF(
               'Compound Alert'!AA52 &gt;= 10, "HIGH",IF(
                  'Compound Alert'!AA52 &gt;= 7, "MED","LOW")),IF(
                     $B$8="Emerging Threat", IF(
                        'Compound Alert'!AH52 &gt;= 10, "HIGH",IF(
                            'Compound Alert'!AH52 &gt;= 7, "MED","LOW")))))</f>
        <v>#N/A</v>
      </c>
      <c r="M212" s="25" t="e">
        <f ca="1">IF(
   $B$8="Overall Alert",IF(
      'Compound Alert'!U52 &gt;= 7, "HIGH",IF(
         'Compound Alert'!U52 &gt;= 5, "MED","LOW")), IF(
            $B$8="Underlying Vulnerability", IF(
               'Compound Alert'!AB52 &gt;= 10, "HIGH",IF(
                  'Compound Alert'!AB52 &gt;= 7, "MED","LOW")),IF(
                     $B$8="Emerging Threat", IF(
                        'Compound Alert'!AI52 &gt;= 10, "HIGH",IF(
                            'Compound Alert'!AI52 &gt;= 7, "MED","LOW")))))</f>
        <v>#N/A</v>
      </c>
      <c r="N212" s="25" t="str">
        <f ca="1">IF(
   $B$8="Overall Alert",IF(
      'Compound Alert'!V52 &gt;= 7, "HIGH",IF(
         'Compound Alert'!V52 &gt;= 5, "MED","LOW")), IF(
            $B$8="Underlying Vulnerability", IF(
               'Compound Alert'!AC52 &gt;= 10, "HIGH",IF(
                  'Compound Alert'!AC52 &gt;= 7, "MED","LOW")),IF(
                     $B$8="Emerging Threat", IF(
                        'Compound Alert'!AJ52 &gt;= 10, "HIGH",IF(
                            'Compound Alert'!AJ52 &gt;= 7, "MED","LOW")))))</f>
        <v>LOW</v>
      </c>
      <c r="O212" s="25" t="str">
        <f ca="1">IF(
   $B$8="Overall Alert",IF(
      'Compound Alert'!W52 &gt;= 7, "HIGH",IF(
         'Compound Alert'!W52 &gt;= 5, "MED","LOW")), IF(
            $B$8="Underlying Vulnerability", IF(
               'Compound Alert'!AD52 &gt;= 10, "HIGH",IF(
                  'Compound Alert'!AD52 &gt;= 7, "MED","LOW")),IF(
                     $B$8="Emerging Threat", IF(
                        'Compound Alert'!AK52 &gt;= 10, "HIGH",IF(
                            'Compound Alert'!AK52 &gt;= 7, "MED","LOW")))))</f>
        <v>LOW</v>
      </c>
      <c r="P212" s="25"/>
      <c r="Q212" s="26"/>
      <c r="R212" s="26"/>
      <c r="S212" s="21"/>
      <c r="T212" s="21"/>
      <c r="U212" s="21"/>
      <c r="V212" s="21"/>
      <c r="W212" s="21"/>
      <c r="X212" s="21"/>
      <c r="Y212" s="27"/>
      <c r="Z212" s="27"/>
      <c r="AA212" s="27"/>
      <c r="AB212" s="27"/>
      <c r="AC212" s="27"/>
      <c r="AD212" s="27"/>
      <c r="AE212" s="27"/>
      <c r="AF212" s="27"/>
      <c r="AJ212" s="21"/>
      <c r="AK212" s="21"/>
      <c r="AL212" s="21"/>
      <c r="AM212" s="21"/>
      <c r="AN212" s="21"/>
      <c r="AO212" s="21"/>
      <c r="AP212" s="21"/>
      <c r="AQ212" s="21"/>
      <c r="AR212" s="21"/>
      <c r="AS212" s="21"/>
      <c r="AT212" s="21"/>
      <c r="AU212" s="21"/>
      <c r="AV212" s="21"/>
      <c r="AW212" s="21"/>
      <c r="AX212" s="21"/>
    </row>
    <row r="213" spans="1:50" x14ac:dyDescent="0.2">
      <c r="A213" s="63">
        <v>172</v>
      </c>
      <c r="B213" s="20" t="str">
        <f>'Compound Alert'!B55</f>
        <v>Czech Republic</v>
      </c>
      <c r="C213" s="20" t="str">
        <f>'Compound Alert'!C55</f>
        <v>CZE</v>
      </c>
      <c r="D213" s="20" t="str">
        <f>'Compound Alert'!D55</f>
        <v>ECS           Europe &amp; Central Asia</v>
      </c>
      <c r="E213" s="20" t="str">
        <f>'Compound Alert'!E55</f>
        <v>NA</v>
      </c>
      <c r="F213" s="217">
        <f ca="1">'Compound Alert'!F55</f>
        <v>50</v>
      </c>
      <c r="G213" s="22">
        <f ca="1">IF($B$8="Overall Alert",'Compound Alert'!G55,IF($B$8="Underlying Vulnerability",'Compound Alert'!J55,IF($B$8="Emerging Threat",'Compound Alert'!M55)))</f>
        <v>0</v>
      </c>
      <c r="H213" s="23">
        <f ca="1">IF($B$8="Overall Alert",'Compound Alert'!H55,IF($B$8="Underlying Vulnerability",'Compound Alert'!K55,IF($B$8="Emerging Threat",'Compound Alert'!N55)))</f>
        <v>0</v>
      </c>
      <c r="I213" s="50">
        <f ca="1">ROUNDDOWN(G213,0)</f>
        <v>0</v>
      </c>
      <c r="J213" s="25" t="str">
        <f ca="1">IF(
   $B$8="Overall Alert",IF(
      'Compound Alert'!R55 &gt;= 7, "HIGH",IF(
         'Compound Alert'!R55 &gt;= 5, "MED","LOW")), IF(
            $B$8="Underlying Vulnerability", IF(
               'Compound Alert'!Y55 &gt;= 10, "HIGH",IF(
                  'Compound Alert'!Y55 &gt;= 7, "MED","LOW")),IF(
                     $B$8="Emerging Threat", IF(
                        'Compound Alert'!AF55 &gt;= 10, "HIGH",IF(
                            'Compound Alert'!AF55 &gt;= 7, "MED","LOW")))))</f>
        <v>LOW</v>
      </c>
      <c r="K213" s="25" t="str">
        <f ca="1">IF(
   $B$8="Overall Alert",IF(
      'Compound Alert'!S55 &gt;= 7, "HIGH",IF(
         'Compound Alert'!S55 &gt;= 5, "MED","LOW")), IF(
            $B$8="Underlying Vulnerability", IF(
               'Compound Alert'!Z55 &gt;= 10, "HIGH",IF(
                  'Compound Alert'!Z55 &gt;= 7, "MED","LOW")),IF(
                     $B$8="Emerging Threat", IF(
                        'Compound Alert'!AG55 &gt;= 10, "HIGH",IF(
                            'Compound Alert'!AG55 &gt;= 7, "MED","LOW")))))</f>
        <v>LOW</v>
      </c>
      <c r="L213" s="25" t="str">
        <f ca="1">IF(
   $B$8="Overall Alert",IF(
      'Compound Alert'!T55 &gt;= 7, "HIGH",IF(
         'Compound Alert'!T55 &gt;= 5, "MED","LOW")), IF(
            $B$8="Underlying Vulnerability", IF(
               'Compound Alert'!AA55 &gt;= 10, "HIGH",IF(
                  'Compound Alert'!AA55 &gt;= 7, "MED","LOW")),IF(
                     $B$8="Emerging Threat", IF(
                        'Compound Alert'!AH55 &gt;= 10, "HIGH",IF(
                            'Compound Alert'!AH55 &gt;= 7, "MED","LOW")))))</f>
        <v>LOW</v>
      </c>
      <c r="M213" s="25" t="str">
        <f ca="1">IF(
   $B$8="Overall Alert",IF(
      'Compound Alert'!U55 &gt;= 7, "HIGH",IF(
         'Compound Alert'!U55 &gt;= 5, "MED","LOW")), IF(
            $B$8="Underlying Vulnerability", IF(
               'Compound Alert'!AB55 &gt;= 10, "HIGH",IF(
                  'Compound Alert'!AB55 &gt;= 7, "MED","LOW")),IF(
                     $B$8="Emerging Threat", IF(
                        'Compound Alert'!AI55 &gt;= 10, "HIGH",IF(
                            'Compound Alert'!AI55 &gt;= 7, "MED","LOW")))))</f>
        <v>LOW</v>
      </c>
      <c r="N213" s="25" t="str">
        <f ca="1">IF(
   $B$8="Overall Alert",IF(
      'Compound Alert'!V55 &gt;= 7, "HIGH",IF(
         'Compound Alert'!V55 &gt;= 5, "MED","LOW")), IF(
            $B$8="Underlying Vulnerability", IF(
               'Compound Alert'!AC55 &gt;= 10, "HIGH",IF(
                  'Compound Alert'!AC55 &gt;= 7, "MED","LOW")),IF(
                     $B$8="Emerging Threat", IF(
                        'Compound Alert'!AJ55 &gt;= 10, "HIGH",IF(
                            'Compound Alert'!AJ55 &gt;= 7, "MED","LOW")))))</f>
        <v>LOW</v>
      </c>
      <c r="O213" s="25" t="str">
        <f ca="1">IF(
   $B$8="Overall Alert",IF(
      'Compound Alert'!W55 &gt;= 7, "HIGH",IF(
         'Compound Alert'!W55 &gt;= 5, "MED","LOW")), IF(
            $B$8="Underlying Vulnerability", IF(
               'Compound Alert'!AD55 &gt;= 10, "HIGH",IF(
                  'Compound Alert'!AD55 &gt;= 7, "MED","LOW")),IF(
                     $B$8="Emerging Threat", IF(
                        'Compound Alert'!AK55 &gt;= 10, "HIGH",IF(
                            'Compound Alert'!AK55 &gt;= 7, "MED","LOW")))))</f>
        <v>LOW</v>
      </c>
      <c r="P213" s="25"/>
      <c r="Q213" s="26"/>
      <c r="R213" s="26"/>
      <c r="S213" s="21"/>
      <c r="T213" s="21"/>
      <c r="U213" s="21"/>
      <c r="V213" s="21"/>
      <c r="W213" s="21"/>
      <c r="X213" s="21"/>
      <c r="Y213" s="27"/>
      <c r="Z213" s="27"/>
      <c r="AA213" s="27"/>
      <c r="AB213" s="27"/>
      <c r="AC213" s="27"/>
      <c r="AD213" s="27"/>
      <c r="AE213" s="27"/>
      <c r="AF213" s="27"/>
      <c r="AJ213" s="21"/>
      <c r="AK213" s="21"/>
      <c r="AL213" s="21"/>
      <c r="AM213" s="21"/>
      <c r="AN213" s="21"/>
      <c r="AO213" s="21"/>
      <c r="AP213" s="21"/>
      <c r="AQ213" s="21"/>
      <c r="AR213" s="21"/>
      <c r="AS213" s="21"/>
      <c r="AT213" s="21"/>
      <c r="AU213" s="21"/>
      <c r="AV213" s="21"/>
      <c r="AW213" s="21"/>
      <c r="AX213" s="21"/>
    </row>
    <row r="214" spans="1:50" x14ac:dyDescent="0.2">
      <c r="A214" s="63">
        <v>173</v>
      </c>
      <c r="B214" s="20" t="str">
        <f>'Compound Alert'!B59</f>
        <v>Denmark</v>
      </c>
      <c r="C214" s="20" t="str">
        <f>'Compound Alert'!C59</f>
        <v>DNK</v>
      </c>
      <c r="D214" s="20" t="str">
        <f>'Compound Alert'!D59</f>
        <v>ECS           Europe &amp; Central Asia</v>
      </c>
      <c r="E214" s="20" t="str">
        <f>'Compound Alert'!E59</f>
        <v>NA</v>
      </c>
      <c r="F214" s="217">
        <f ca="1">'Compound Alert'!F59</f>
        <v>54</v>
      </c>
      <c r="G214" s="22">
        <f ca="1">IF($B$8="Overall Alert",'Compound Alert'!G59,IF($B$8="Underlying Vulnerability",'Compound Alert'!J59,IF($B$8="Emerging Threat",'Compound Alert'!M59)))</f>
        <v>0</v>
      </c>
      <c r="H214" s="23">
        <f ca="1">IF($B$8="Overall Alert",'Compound Alert'!H59,IF($B$8="Underlying Vulnerability",'Compound Alert'!K59,IF($B$8="Emerging Threat",'Compound Alert'!N59)))</f>
        <v>0</v>
      </c>
      <c r="I214" s="50">
        <f ca="1">ROUNDDOWN(G214,0)</f>
        <v>0</v>
      </c>
      <c r="J214" s="25" t="str">
        <f ca="1">IF(
   $B$8="Overall Alert",IF(
      'Compound Alert'!R59 &gt;= 7, "HIGH",IF(
         'Compound Alert'!R59 &gt;= 5, "MED","LOW")), IF(
            $B$8="Underlying Vulnerability", IF(
               'Compound Alert'!Y59 &gt;= 10, "HIGH",IF(
                  'Compound Alert'!Y59 &gt;= 7, "MED","LOW")),IF(
                     $B$8="Emerging Threat", IF(
                        'Compound Alert'!AF59 &gt;= 10, "HIGH",IF(
                            'Compound Alert'!AF59 &gt;= 7, "MED","LOW")))))</f>
        <v>LOW</v>
      </c>
      <c r="K214" s="25" t="str">
        <f ca="1">IF(
   $B$8="Overall Alert",IF(
      'Compound Alert'!S59 &gt;= 7, "HIGH",IF(
         'Compound Alert'!S59 &gt;= 5, "MED","LOW")), IF(
            $B$8="Underlying Vulnerability", IF(
               'Compound Alert'!Z59 &gt;= 10, "HIGH",IF(
                  'Compound Alert'!Z59 &gt;= 7, "MED","LOW")),IF(
                     $B$8="Emerging Threat", IF(
                        'Compound Alert'!AG59 &gt;= 10, "HIGH",IF(
                            'Compound Alert'!AG59 &gt;= 7, "MED","LOW")))))</f>
        <v>LOW</v>
      </c>
      <c r="L214" s="25" t="str">
        <f ca="1">IF(
   $B$8="Overall Alert",IF(
      'Compound Alert'!T59 &gt;= 7, "HIGH",IF(
         'Compound Alert'!T59 &gt;= 5, "MED","LOW")), IF(
            $B$8="Underlying Vulnerability", IF(
               'Compound Alert'!AA59 &gt;= 10, "HIGH",IF(
                  'Compound Alert'!AA59 &gt;= 7, "MED","LOW")),IF(
                     $B$8="Emerging Threat", IF(
                        'Compound Alert'!AH59 &gt;= 10, "HIGH",IF(
                            'Compound Alert'!AH59 &gt;= 7, "MED","LOW")))))</f>
        <v>LOW</v>
      </c>
      <c r="M214" s="25" t="str">
        <f ca="1">IF(
   $B$8="Overall Alert",IF(
      'Compound Alert'!U59 &gt;= 7, "HIGH",IF(
         'Compound Alert'!U59 &gt;= 5, "MED","LOW")), IF(
            $B$8="Underlying Vulnerability", IF(
               'Compound Alert'!AB59 &gt;= 10, "HIGH",IF(
                  'Compound Alert'!AB59 &gt;= 7, "MED","LOW")),IF(
                     $B$8="Emerging Threat", IF(
                        'Compound Alert'!AI59 &gt;= 10, "HIGH",IF(
                            'Compound Alert'!AI59 &gt;= 7, "MED","LOW")))))</f>
        <v>LOW</v>
      </c>
      <c r="N214" s="25" t="str">
        <f ca="1">IF(
   $B$8="Overall Alert",IF(
      'Compound Alert'!V59 &gt;= 7, "HIGH",IF(
         'Compound Alert'!V59 &gt;= 5, "MED","LOW")), IF(
            $B$8="Underlying Vulnerability", IF(
               'Compound Alert'!AC59 &gt;= 10, "HIGH",IF(
                  'Compound Alert'!AC59 &gt;= 7, "MED","LOW")),IF(
                     $B$8="Emerging Threat", IF(
                        'Compound Alert'!AJ59 &gt;= 10, "HIGH",IF(
                            'Compound Alert'!AJ59 &gt;= 7, "MED","LOW")))))</f>
        <v>LOW</v>
      </c>
      <c r="O214" s="25" t="str">
        <f ca="1">IF(
   $B$8="Overall Alert",IF(
      'Compound Alert'!W59 &gt;= 7, "HIGH",IF(
         'Compound Alert'!W59 &gt;= 5, "MED","LOW")), IF(
            $B$8="Underlying Vulnerability", IF(
               'Compound Alert'!AD59 &gt;= 10, "HIGH",IF(
                  'Compound Alert'!AD59 &gt;= 7, "MED","LOW")),IF(
                     $B$8="Emerging Threat", IF(
                        'Compound Alert'!AK59 &gt;= 10, "HIGH",IF(
                            'Compound Alert'!AK59 &gt;= 7, "MED","LOW")))))</f>
        <v>LOW</v>
      </c>
      <c r="P214" s="25"/>
      <c r="Q214" s="26"/>
      <c r="R214" s="26"/>
      <c r="S214" s="21"/>
      <c r="T214" s="21"/>
      <c r="U214" s="21"/>
      <c r="V214" s="21"/>
      <c r="W214" s="21"/>
      <c r="X214" s="21"/>
      <c r="Y214" s="27"/>
      <c r="Z214" s="27"/>
      <c r="AA214" s="27"/>
      <c r="AB214" s="27"/>
      <c r="AC214" s="27"/>
      <c r="AD214" s="27"/>
      <c r="AE214" s="27"/>
      <c r="AF214" s="27"/>
      <c r="AJ214" s="21"/>
      <c r="AK214" s="21"/>
      <c r="AL214" s="21"/>
      <c r="AM214" s="21"/>
      <c r="AN214" s="21"/>
      <c r="AO214" s="21"/>
      <c r="AP214" s="21"/>
      <c r="AQ214" s="21"/>
      <c r="AR214" s="21"/>
      <c r="AS214" s="21"/>
      <c r="AT214" s="21"/>
      <c r="AU214" s="21"/>
      <c r="AV214" s="21"/>
      <c r="AW214" s="21"/>
      <c r="AX214" s="21"/>
    </row>
    <row r="215" spans="1:50" x14ac:dyDescent="0.2">
      <c r="A215" s="63">
        <v>174</v>
      </c>
      <c r="B215" s="20" t="str">
        <f>'Compound Alert'!B66</f>
        <v>Estonia</v>
      </c>
      <c r="C215" s="20" t="str">
        <f>'Compound Alert'!C66</f>
        <v>EST</v>
      </c>
      <c r="D215" s="20" t="str">
        <f>'Compound Alert'!D66</f>
        <v>ECS           Europe &amp; Central Asia</v>
      </c>
      <c r="E215" s="20" t="str">
        <f>'Compound Alert'!E66</f>
        <v>NA</v>
      </c>
      <c r="F215" s="217">
        <f ca="1">'Compound Alert'!F66</f>
        <v>61</v>
      </c>
      <c r="G215" s="22">
        <f ca="1">IF($B$8="Overall Alert",'Compound Alert'!G66,IF($B$8="Underlying Vulnerability",'Compound Alert'!J66,IF($B$8="Emerging Threat",'Compound Alert'!M66)))</f>
        <v>0</v>
      </c>
      <c r="H215" s="23">
        <f ca="1">IF($B$8="Overall Alert",'Compound Alert'!H66,IF($B$8="Underlying Vulnerability",'Compound Alert'!K66,IF($B$8="Emerging Threat",'Compound Alert'!N66)))</f>
        <v>0</v>
      </c>
      <c r="I215" s="50">
        <f ca="1">ROUNDDOWN(G215,0)</f>
        <v>0</v>
      </c>
      <c r="J215" s="25" t="str">
        <f ca="1">IF(
   $B$8="Overall Alert",IF(
      'Compound Alert'!R66 &gt;= 7, "HIGH",IF(
         'Compound Alert'!R66 &gt;= 5, "MED","LOW")), IF(
            $B$8="Underlying Vulnerability", IF(
               'Compound Alert'!Y66 &gt;= 10, "HIGH",IF(
                  'Compound Alert'!Y66 &gt;= 7, "MED","LOW")),IF(
                     $B$8="Emerging Threat", IF(
                        'Compound Alert'!AF66 &gt;= 10, "HIGH",IF(
                            'Compound Alert'!AF66 &gt;= 7, "MED","LOW")))))</f>
        <v>LOW</v>
      </c>
      <c r="K215" s="25" t="str">
        <f ca="1">IF(
   $B$8="Overall Alert",IF(
      'Compound Alert'!S66 &gt;= 7, "HIGH",IF(
         'Compound Alert'!S66 &gt;= 5, "MED","LOW")), IF(
            $B$8="Underlying Vulnerability", IF(
               'Compound Alert'!Z66 &gt;= 10, "HIGH",IF(
                  'Compound Alert'!Z66 &gt;= 7, "MED","LOW")),IF(
                     $B$8="Emerging Threat", IF(
                        'Compound Alert'!AG66 &gt;= 10, "HIGH",IF(
                            'Compound Alert'!AG66 &gt;= 7, "MED","LOW")))))</f>
        <v>LOW</v>
      </c>
      <c r="L215" s="25" t="str">
        <f ca="1">IF(
   $B$8="Overall Alert",IF(
      'Compound Alert'!T66 &gt;= 7, "HIGH",IF(
         'Compound Alert'!T66 &gt;= 5, "MED","LOW")), IF(
            $B$8="Underlying Vulnerability", IF(
               'Compound Alert'!AA66 &gt;= 10, "HIGH",IF(
                  'Compound Alert'!AA66 &gt;= 7, "MED","LOW")),IF(
                     $B$8="Emerging Threat", IF(
                        'Compound Alert'!AH66 &gt;= 10, "HIGH",IF(
                            'Compound Alert'!AH66 &gt;= 7, "MED","LOW")))))</f>
        <v>LOW</v>
      </c>
      <c r="M215" s="25" t="str">
        <f ca="1">IF(
   $B$8="Overall Alert",IF(
      'Compound Alert'!U66 &gt;= 7, "HIGH",IF(
         'Compound Alert'!U66 &gt;= 5, "MED","LOW")), IF(
            $B$8="Underlying Vulnerability", IF(
               'Compound Alert'!AB66 &gt;= 10, "HIGH",IF(
                  'Compound Alert'!AB66 &gt;= 7, "MED","LOW")),IF(
                     $B$8="Emerging Threat", IF(
                        'Compound Alert'!AI66 &gt;= 10, "HIGH",IF(
                            'Compound Alert'!AI66 &gt;= 7, "MED","LOW")))))</f>
        <v>LOW</v>
      </c>
      <c r="N215" s="25" t="str">
        <f ca="1">IF(
   $B$8="Overall Alert",IF(
      'Compound Alert'!V66 &gt;= 7, "HIGH",IF(
         'Compound Alert'!V66 &gt;= 5, "MED","LOW")), IF(
            $B$8="Underlying Vulnerability", IF(
               'Compound Alert'!AC66 &gt;= 10, "HIGH",IF(
                  'Compound Alert'!AC66 &gt;= 7, "MED","LOW")),IF(
                     $B$8="Emerging Threat", IF(
                        'Compound Alert'!AJ66 &gt;= 10, "HIGH",IF(
                            'Compound Alert'!AJ66 &gt;= 7, "MED","LOW")))))</f>
        <v>LOW</v>
      </c>
      <c r="O215" s="25" t="str">
        <f ca="1">IF(
   $B$8="Overall Alert",IF(
      'Compound Alert'!W66 &gt;= 7, "HIGH",IF(
         'Compound Alert'!W66 &gt;= 5, "MED","LOW")), IF(
            $B$8="Underlying Vulnerability", IF(
               'Compound Alert'!AD66 &gt;= 10, "HIGH",IF(
                  'Compound Alert'!AD66 &gt;= 7, "MED","LOW")),IF(
                     $B$8="Emerging Threat", IF(
                        'Compound Alert'!AK66 &gt;= 10, "HIGH",IF(
                            'Compound Alert'!AK66 &gt;= 7, "MED","LOW")))))</f>
        <v>LOW</v>
      </c>
      <c r="P215" s="25"/>
      <c r="Q215" s="26"/>
      <c r="R215" s="26"/>
      <c r="S215" s="21"/>
      <c r="T215" s="21"/>
      <c r="U215" s="21"/>
      <c r="V215" s="21"/>
      <c r="W215" s="21"/>
      <c r="X215" s="21"/>
      <c r="Y215" s="27"/>
      <c r="Z215" s="27"/>
      <c r="AA215" s="27"/>
      <c r="AB215" s="27"/>
      <c r="AC215" s="27"/>
      <c r="AD215" s="27"/>
      <c r="AE215" s="27"/>
      <c r="AF215" s="27"/>
      <c r="AJ215" s="21"/>
      <c r="AK215" s="21"/>
      <c r="AL215" s="21"/>
      <c r="AM215" s="21"/>
      <c r="AN215" s="21"/>
      <c r="AO215" s="21"/>
      <c r="AP215" s="21"/>
      <c r="AQ215" s="21"/>
      <c r="AR215" s="21"/>
      <c r="AS215" s="21"/>
      <c r="AT215" s="21"/>
      <c r="AU215" s="21"/>
      <c r="AV215" s="21"/>
      <c r="AW215" s="21"/>
      <c r="AX215" s="21"/>
    </row>
    <row r="216" spans="1:50" x14ac:dyDescent="0.2">
      <c r="A216" s="63">
        <v>175</v>
      </c>
      <c r="B216" s="20" t="str">
        <f>'Compound Alert'!B71</f>
        <v>Faroe Islands</v>
      </c>
      <c r="C216" s="20" t="str">
        <f>'Compound Alert'!C71</f>
        <v>FRO</v>
      </c>
      <c r="D216" s="20" t="str">
        <f>'Compound Alert'!D71</f>
        <v>ECS           Europe &amp; Central Asia</v>
      </c>
      <c r="E216" s="20" t="str">
        <f>'Compound Alert'!E71</f>
        <v>NA</v>
      </c>
      <c r="F216" s="217">
        <f ca="1">'Compound Alert'!F71</f>
        <v>66</v>
      </c>
      <c r="G216" s="22">
        <f ca="1">IF($B$8="Overall Alert",'Compound Alert'!G71,IF($B$8="Underlying Vulnerability",'Compound Alert'!J71,IF($B$8="Emerging Threat",'Compound Alert'!M71)))</f>
        <v>0</v>
      </c>
      <c r="H216" s="23">
        <f ca="1">IF($B$8="Overall Alert",'Compound Alert'!H71,IF($B$8="Underlying Vulnerability",'Compound Alert'!K71,IF($B$8="Emerging Threat",'Compound Alert'!N71)))</f>
        <v>0</v>
      </c>
      <c r="I216" s="50">
        <f ca="1">ROUNDDOWN(G216,0)</f>
        <v>0</v>
      </c>
      <c r="J216" s="25" t="str">
        <f ca="1">IF(
   $B$8="Overall Alert",IF(
      'Compound Alert'!R71 &gt;= 7, "HIGH",IF(
         'Compound Alert'!R71 &gt;= 5, "MED","LOW")), IF(
            $B$8="Underlying Vulnerability", IF(
               'Compound Alert'!Y71 &gt;= 10, "HIGH",IF(
                  'Compound Alert'!Y71 &gt;= 7, "MED","LOW")),IF(
                     $B$8="Emerging Threat", IF(
                        'Compound Alert'!AF71 &gt;= 10, "HIGH",IF(
                            'Compound Alert'!AF71 &gt;= 7, "MED","LOW")))))</f>
        <v>LOW</v>
      </c>
      <c r="K216" s="25" t="e">
        <f ca="1">IF(
   $B$8="Overall Alert",IF(
      'Compound Alert'!S71 &gt;= 7, "HIGH",IF(
         'Compound Alert'!S71 &gt;= 5, "MED","LOW")), IF(
            $B$8="Underlying Vulnerability", IF(
               'Compound Alert'!Z71 &gt;= 10, "HIGH",IF(
                  'Compound Alert'!Z71 &gt;= 7, "MED","LOW")),IF(
                     $B$8="Emerging Threat", IF(
                        'Compound Alert'!AG71 &gt;= 10, "HIGH",IF(
                            'Compound Alert'!AG71 &gt;= 7, "MED","LOW")))))</f>
        <v>#N/A</v>
      </c>
      <c r="L216" s="25" t="e">
        <f ca="1">IF(
   $B$8="Overall Alert",IF(
      'Compound Alert'!T71 &gt;= 7, "HIGH",IF(
         'Compound Alert'!T71 &gt;= 5, "MED","LOW")), IF(
            $B$8="Underlying Vulnerability", IF(
               'Compound Alert'!AA71 &gt;= 10, "HIGH",IF(
                  'Compound Alert'!AA71 &gt;= 7, "MED","LOW")),IF(
                     $B$8="Emerging Threat", IF(
                        'Compound Alert'!AH71 &gt;= 10, "HIGH",IF(
                            'Compound Alert'!AH71 &gt;= 7, "MED","LOW")))))</f>
        <v>#N/A</v>
      </c>
      <c r="M216" s="25" t="e">
        <f ca="1">IF(
   $B$8="Overall Alert",IF(
      'Compound Alert'!U71 &gt;= 7, "HIGH",IF(
         'Compound Alert'!U71 &gt;= 5, "MED","LOW")), IF(
            $B$8="Underlying Vulnerability", IF(
               'Compound Alert'!AB71 &gt;= 10, "HIGH",IF(
                  'Compound Alert'!AB71 &gt;= 7, "MED","LOW")),IF(
                     $B$8="Emerging Threat", IF(
                        'Compound Alert'!AI71 &gt;= 10, "HIGH",IF(
                            'Compound Alert'!AI71 &gt;= 7, "MED","LOW")))))</f>
        <v>#N/A</v>
      </c>
      <c r="N216" s="25" t="str">
        <f ca="1">IF(
   $B$8="Overall Alert",IF(
      'Compound Alert'!V71 &gt;= 7, "HIGH",IF(
         'Compound Alert'!V71 &gt;= 5, "MED","LOW")), IF(
            $B$8="Underlying Vulnerability", IF(
               'Compound Alert'!AC71 &gt;= 10, "HIGH",IF(
                  'Compound Alert'!AC71 &gt;= 7, "MED","LOW")),IF(
                     $B$8="Emerging Threat", IF(
                        'Compound Alert'!AJ71 &gt;= 10, "HIGH",IF(
                            'Compound Alert'!AJ71 &gt;= 7, "MED","LOW")))))</f>
        <v>LOW</v>
      </c>
      <c r="O216" s="25" t="str">
        <f ca="1">IF(
   $B$8="Overall Alert",IF(
      'Compound Alert'!W71 &gt;= 7, "HIGH",IF(
         'Compound Alert'!W71 &gt;= 5, "MED","LOW")), IF(
            $B$8="Underlying Vulnerability", IF(
               'Compound Alert'!AD71 &gt;= 10, "HIGH",IF(
                  'Compound Alert'!AD71 &gt;= 7, "MED","LOW")),IF(
                     $B$8="Emerging Threat", IF(
                        'Compound Alert'!AK71 &gt;= 10, "HIGH",IF(
                            'Compound Alert'!AK71 &gt;= 7, "MED","LOW")))))</f>
        <v>LOW</v>
      </c>
      <c r="P216" s="25"/>
      <c r="Q216" s="26"/>
      <c r="R216" s="26"/>
      <c r="S216" s="21"/>
      <c r="T216" s="21"/>
      <c r="U216" s="21"/>
      <c r="V216" s="21"/>
      <c r="W216" s="21"/>
      <c r="X216" s="21"/>
      <c r="Y216" s="27"/>
      <c r="Z216" s="27"/>
      <c r="AA216" s="27"/>
      <c r="AB216" s="27"/>
      <c r="AC216" s="27"/>
      <c r="AD216" s="27"/>
      <c r="AE216" s="27"/>
      <c r="AF216" s="27"/>
      <c r="AJ216" s="21"/>
      <c r="AK216" s="21"/>
      <c r="AL216" s="21"/>
      <c r="AM216" s="21"/>
      <c r="AN216" s="21"/>
      <c r="AO216" s="21"/>
      <c r="AP216" s="21"/>
      <c r="AQ216" s="21"/>
      <c r="AR216" s="21"/>
      <c r="AS216" s="21"/>
      <c r="AT216" s="21"/>
      <c r="AU216" s="21"/>
      <c r="AV216" s="21"/>
      <c r="AW216" s="21"/>
      <c r="AX216" s="21"/>
    </row>
    <row r="217" spans="1:50" x14ac:dyDescent="0.2">
      <c r="A217" s="63">
        <v>176</v>
      </c>
      <c r="B217" s="20" t="str">
        <f>'Compound Alert'!B68</f>
        <v>Finland</v>
      </c>
      <c r="C217" s="20" t="str">
        <f>'Compound Alert'!C68</f>
        <v>FIN</v>
      </c>
      <c r="D217" s="20" t="str">
        <f>'Compound Alert'!D68</f>
        <v>ECS           Europe &amp; Central Asia</v>
      </c>
      <c r="E217" s="20" t="str">
        <f>'Compound Alert'!E68</f>
        <v>NA</v>
      </c>
      <c r="F217" s="217">
        <f ca="1">'Compound Alert'!F68</f>
        <v>63</v>
      </c>
      <c r="G217" s="22">
        <f ca="1">IF($B$8="Overall Alert",'Compound Alert'!G68,IF($B$8="Underlying Vulnerability",'Compound Alert'!J68,IF($B$8="Emerging Threat",'Compound Alert'!M68)))</f>
        <v>0</v>
      </c>
      <c r="H217" s="23">
        <f ca="1">IF($B$8="Overall Alert",'Compound Alert'!H68,IF($B$8="Underlying Vulnerability",'Compound Alert'!K68,IF($B$8="Emerging Threat",'Compound Alert'!N68)))</f>
        <v>0</v>
      </c>
      <c r="I217" s="50">
        <f ca="1">ROUNDDOWN(G217,0)</f>
        <v>0</v>
      </c>
      <c r="J217" s="25" t="str">
        <f ca="1">IF(
   $B$8="Overall Alert",IF(
      'Compound Alert'!R68 &gt;= 7, "HIGH",IF(
         'Compound Alert'!R68 &gt;= 5, "MED","LOW")), IF(
            $B$8="Underlying Vulnerability", IF(
               'Compound Alert'!Y68 &gt;= 10, "HIGH",IF(
                  'Compound Alert'!Y68 &gt;= 7, "MED","LOW")),IF(
                     $B$8="Emerging Threat", IF(
                        'Compound Alert'!AF68 &gt;= 10, "HIGH",IF(
                            'Compound Alert'!AF68 &gt;= 7, "MED","LOW")))))</f>
        <v>LOW</v>
      </c>
      <c r="K217" s="25" t="str">
        <f ca="1">IF(
   $B$8="Overall Alert",IF(
      'Compound Alert'!S68 &gt;= 7, "HIGH",IF(
         'Compound Alert'!S68 &gt;= 5, "MED","LOW")), IF(
            $B$8="Underlying Vulnerability", IF(
               'Compound Alert'!Z68 &gt;= 10, "HIGH",IF(
                  'Compound Alert'!Z68 &gt;= 7, "MED","LOW")),IF(
                     $B$8="Emerging Threat", IF(
                        'Compound Alert'!AG68 &gt;= 10, "HIGH",IF(
                            'Compound Alert'!AG68 &gt;= 7, "MED","LOW")))))</f>
        <v>LOW</v>
      </c>
      <c r="L217" s="25" t="str">
        <f ca="1">IF(
   $B$8="Overall Alert",IF(
      'Compound Alert'!T68 &gt;= 7, "HIGH",IF(
         'Compound Alert'!T68 &gt;= 5, "MED","LOW")), IF(
            $B$8="Underlying Vulnerability", IF(
               'Compound Alert'!AA68 &gt;= 10, "HIGH",IF(
                  'Compound Alert'!AA68 &gt;= 7, "MED","LOW")),IF(
                     $B$8="Emerging Threat", IF(
                        'Compound Alert'!AH68 &gt;= 10, "HIGH",IF(
                            'Compound Alert'!AH68 &gt;= 7, "MED","LOW")))))</f>
        <v>LOW</v>
      </c>
      <c r="M217" s="25" t="str">
        <f ca="1">IF(
   $B$8="Overall Alert",IF(
      'Compound Alert'!U68 &gt;= 7, "HIGH",IF(
         'Compound Alert'!U68 &gt;= 5, "MED","LOW")), IF(
            $B$8="Underlying Vulnerability", IF(
               'Compound Alert'!AB68 &gt;= 10, "HIGH",IF(
                  'Compound Alert'!AB68 &gt;= 7, "MED","LOW")),IF(
                     $B$8="Emerging Threat", IF(
                        'Compound Alert'!AI68 &gt;= 10, "HIGH",IF(
                            'Compound Alert'!AI68 &gt;= 7, "MED","LOW")))))</f>
        <v>LOW</v>
      </c>
      <c r="N217" s="25" t="str">
        <f ca="1">IF(
   $B$8="Overall Alert",IF(
      'Compound Alert'!V68 &gt;= 7, "HIGH",IF(
         'Compound Alert'!V68 &gt;= 5, "MED","LOW")), IF(
            $B$8="Underlying Vulnerability", IF(
               'Compound Alert'!AC68 &gt;= 10, "HIGH",IF(
                  'Compound Alert'!AC68 &gt;= 7, "MED","LOW")),IF(
                     $B$8="Emerging Threat", IF(
                        'Compound Alert'!AJ68 &gt;= 10, "HIGH",IF(
                            'Compound Alert'!AJ68 &gt;= 7, "MED","LOW")))))</f>
        <v>LOW</v>
      </c>
      <c r="O217" s="25" t="str">
        <f ca="1">IF(
   $B$8="Overall Alert",IF(
      'Compound Alert'!W68 &gt;= 7, "HIGH",IF(
         'Compound Alert'!W68 &gt;= 5, "MED","LOW")), IF(
            $B$8="Underlying Vulnerability", IF(
               'Compound Alert'!AD68 &gt;= 10, "HIGH",IF(
                  'Compound Alert'!AD68 &gt;= 7, "MED","LOW")),IF(
                     $B$8="Emerging Threat", IF(
                        'Compound Alert'!AK68 &gt;= 10, "HIGH",IF(
                            'Compound Alert'!AK68 &gt;= 7, "MED","LOW")))))</f>
        <v>LOW</v>
      </c>
      <c r="P217" s="25"/>
      <c r="Q217" s="26"/>
      <c r="R217" s="26"/>
      <c r="S217" s="21"/>
      <c r="T217" s="21"/>
      <c r="U217" s="21"/>
      <c r="V217" s="21"/>
      <c r="W217" s="21"/>
      <c r="X217" s="21"/>
      <c r="Y217" s="27"/>
      <c r="Z217" s="27"/>
      <c r="AA217" s="27"/>
      <c r="AB217" s="27"/>
      <c r="AC217" s="27"/>
      <c r="AD217" s="27"/>
      <c r="AE217" s="27"/>
      <c r="AF217" s="27"/>
      <c r="AJ217" s="21"/>
      <c r="AK217" s="21"/>
      <c r="AL217" s="21"/>
      <c r="AM217" s="21"/>
      <c r="AN217" s="21"/>
      <c r="AO217" s="21"/>
      <c r="AP217" s="21"/>
      <c r="AQ217" s="21"/>
      <c r="AR217" s="21"/>
      <c r="AS217" s="21"/>
      <c r="AT217" s="21"/>
      <c r="AU217" s="21"/>
      <c r="AV217" s="21"/>
      <c r="AW217" s="21"/>
      <c r="AX217" s="21"/>
    </row>
    <row r="218" spans="1:50" x14ac:dyDescent="0.2">
      <c r="A218" s="63">
        <v>177</v>
      </c>
      <c r="B218" s="20" t="str">
        <f>'Compound Alert'!B168</f>
        <v>French Polynesia</v>
      </c>
      <c r="C218" s="20" t="str">
        <f>'Compound Alert'!C168</f>
        <v>PYF</v>
      </c>
      <c r="D218" s="20" t="str">
        <f>'Compound Alert'!D168</f>
        <v>EAS           East Asia &amp; Pacific</v>
      </c>
      <c r="E218" s="20" t="str">
        <f>'Compound Alert'!E168</f>
        <v>NA</v>
      </c>
      <c r="F218" s="217">
        <f ca="1">'Compound Alert'!F168</f>
        <v>163</v>
      </c>
      <c r="G218" s="22">
        <f ca="1">IF($B$8="Overall Alert",'Compound Alert'!G168,IF($B$8="Underlying Vulnerability",'Compound Alert'!J168,IF($B$8="Emerging Threat",'Compound Alert'!M168)))</f>
        <v>0</v>
      </c>
      <c r="H218" s="23">
        <f ca="1">IF($B$8="Overall Alert",'Compound Alert'!H168,IF($B$8="Underlying Vulnerability",'Compound Alert'!K168,IF($B$8="Emerging Threat",'Compound Alert'!N168)))</f>
        <v>0</v>
      </c>
      <c r="I218" s="50">
        <f ca="1">ROUNDDOWN(G218,0)</f>
        <v>0</v>
      </c>
      <c r="J218" s="25" t="str">
        <f ca="1">IF(
   $B$8="Overall Alert",IF(
      'Compound Alert'!R168 &gt;= 7, "HIGH",IF(
         'Compound Alert'!R168 &gt;= 5, "MED","LOW")), IF(
            $B$8="Underlying Vulnerability", IF(
               'Compound Alert'!Y168 &gt;= 10, "HIGH",IF(
                  'Compound Alert'!Y168 &gt;= 7, "MED","LOW")),IF(
                     $B$8="Emerging Threat", IF(
                        'Compound Alert'!AF168 &gt;= 10, "HIGH",IF(
                            'Compound Alert'!AF168 &gt;= 7, "MED","LOW")))))</f>
        <v>LOW</v>
      </c>
      <c r="K218" s="25" t="e">
        <f ca="1">IF(
   $B$8="Overall Alert",IF(
      'Compound Alert'!S168 &gt;= 7, "HIGH",IF(
         'Compound Alert'!S168 &gt;= 5, "MED","LOW")), IF(
            $B$8="Underlying Vulnerability", IF(
               'Compound Alert'!Z168 &gt;= 10, "HIGH",IF(
                  'Compound Alert'!Z168 &gt;= 7, "MED","LOW")),IF(
                     $B$8="Emerging Threat", IF(
                        'Compound Alert'!AG168 &gt;= 10, "HIGH",IF(
                            'Compound Alert'!AG168 &gt;= 7, "MED","LOW")))))</f>
        <v>#N/A</v>
      </c>
      <c r="L218" s="25" t="e">
        <f ca="1">IF(
   $B$8="Overall Alert",IF(
      'Compound Alert'!T168 &gt;= 7, "HIGH",IF(
         'Compound Alert'!T168 &gt;= 5, "MED","LOW")), IF(
            $B$8="Underlying Vulnerability", IF(
               'Compound Alert'!AA168 &gt;= 10, "HIGH",IF(
                  'Compound Alert'!AA168 &gt;= 7, "MED","LOW")),IF(
                     $B$8="Emerging Threat", IF(
                        'Compound Alert'!AH168 &gt;= 10, "HIGH",IF(
                            'Compound Alert'!AH168 &gt;= 7, "MED","LOW")))))</f>
        <v>#N/A</v>
      </c>
      <c r="M218" s="25" t="e">
        <f ca="1">IF(
   $B$8="Overall Alert",IF(
      'Compound Alert'!U168 &gt;= 7, "HIGH",IF(
         'Compound Alert'!U168 &gt;= 5, "MED","LOW")), IF(
            $B$8="Underlying Vulnerability", IF(
               'Compound Alert'!AB168 &gt;= 10, "HIGH",IF(
                  'Compound Alert'!AB168 &gt;= 7, "MED","LOW")),IF(
                     $B$8="Emerging Threat", IF(
                        'Compound Alert'!AI168 &gt;= 10, "HIGH",IF(
                            'Compound Alert'!AI168 &gt;= 7, "MED","LOW")))))</f>
        <v>#N/A</v>
      </c>
      <c r="N218" s="25" t="str">
        <f ca="1">IF(
   $B$8="Overall Alert",IF(
      'Compound Alert'!V168 &gt;= 7, "HIGH",IF(
         'Compound Alert'!V168 &gt;= 5, "MED","LOW")), IF(
            $B$8="Underlying Vulnerability", IF(
               'Compound Alert'!AC168 &gt;= 10, "HIGH",IF(
                  'Compound Alert'!AC168 &gt;= 7, "MED","LOW")),IF(
                     $B$8="Emerging Threat", IF(
                        'Compound Alert'!AJ168 &gt;= 10, "HIGH",IF(
                            'Compound Alert'!AJ168 &gt;= 7, "MED","LOW")))))</f>
        <v>LOW</v>
      </c>
      <c r="O218" s="25" t="str">
        <f ca="1">IF(
   $B$8="Overall Alert",IF(
      'Compound Alert'!W168 &gt;= 7, "HIGH",IF(
         'Compound Alert'!W168 &gt;= 5, "MED","LOW")), IF(
            $B$8="Underlying Vulnerability", IF(
               'Compound Alert'!AD168 &gt;= 10, "HIGH",IF(
                  'Compound Alert'!AD168 &gt;= 7, "MED","LOW")),IF(
                     $B$8="Emerging Threat", IF(
                        'Compound Alert'!AK168 &gt;= 10, "HIGH",IF(
                            'Compound Alert'!AK168 &gt;= 7, "MED","LOW")))))</f>
        <v>LOW</v>
      </c>
      <c r="P218" s="25"/>
      <c r="Q218" s="26"/>
      <c r="R218" s="26"/>
      <c r="S218" s="21"/>
      <c r="T218" s="21"/>
      <c r="U218" s="21"/>
      <c r="V218" s="21"/>
      <c r="W218" s="21"/>
      <c r="X218" s="21"/>
      <c r="Y218" s="27"/>
      <c r="Z218" s="27"/>
      <c r="AA218" s="27"/>
      <c r="AB218" s="27"/>
      <c r="AC218" s="27"/>
      <c r="AD218" s="27"/>
      <c r="AE218" s="27"/>
      <c r="AF218" s="27"/>
      <c r="AJ218" s="21"/>
      <c r="AK218" s="21"/>
      <c r="AL218" s="21"/>
      <c r="AM218" s="21"/>
      <c r="AN218" s="21"/>
      <c r="AO218" s="21"/>
      <c r="AP218" s="21"/>
      <c r="AQ218" s="21"/>
      <c r="AR218" s="21"/>
      <c r="AS218" s="21"/>
      <c r="AT218" s="21"/>
      <c r="AU218" s="21"/>
      <c r="AV218" s="21"/>
      <c r="AW218" s="21"/>
      <c r="AX218" s="21"/>
    </row>
    <row r="219" spans="1:50" x14ac:dyDescent="0.2">
      <c r="A219" s="63">
        <v>178</v>
      </c>
      <c r="B219" s="20" t="str">
        <f>'Compound Alert'!B75</f>
        <v>Georgia</v>
      </c>
      <c r="C219" s="20" t="str">
        <f>'Compound Alert'!C75</f>
        <v>GEO</v>
      </c>
      <c r="D219" s="20" t="str">
        <f>'Compound Alert'!D75</f>
        <v>ECS           Europe &amp; Central Asia</v>
      </c>
      <c r="E219" s="20" t="str">
        <f>'Compound Alert'!E75</f>
        <v>IBRD</v>
      </c>
      <c r="F219" s="217">
        <f ca="1">'Compound Alert'!F75</f>
        <v>70</v>
      </c>
      <c r="G219" s="22">
        <f ca="1">IF($B$8="Overall Alert",'Compound Alert'!G75,IF($B$8="Underlying Vulnerability",'Compound Alert'!J75,IF($B$8="Emerging Threat",'Compound Alert'!M75)))</f>
        <v>0</v>
      </c>
      <c r="H219" s="23">
        <f ca="1">IF($B$8="Overall Alert",'Compound Alert'!H75,IF($B$8="Underlying Vulnerability",'Compound Alert'!K75,IF($B$8="Emerging Threat",'Compound Alert'!N75)))</f>
        <v>0</v>
      </c>
      <c r="I219" s="50">
        <f ca="1">ROUNDDOWN(G219,0)</f>
        <v>0</v>
      </c>
      <c r="J219" s="25" t="str">
        <f ca="1">IF(
   $B$8="Overall Alert",IF(
      'Compound Alert'!R75 &gt;= 7, "HIGH",IF(
         'Compound Alert'!R75 &gt;= 5, "MED","LOW")), IF(
            $B$8="Underlying Vulnerability", IF(
               'Compound Alert'!Y75 &gt;= 10, "HIGH",IF(
                  'Compound Alert'!Y75 &gt;= 7, "MED","LOW")),IF(
                     $B$8="Emerging Threat", IF(
                        'Compound Alert'!AF75 &gt;= 10, "HIGH",IF(
                            'Compound Alert'!AF75 &gt;= 7, "MED","LOW")))))</f>
        <v>LOW</v>
      </c>
      <c r="K219" s="25" t="str">
        <f ca="1">IF(
   $B$8="Overall Alert",IF(
      'Compound Alert'!S75 &gt;= 7, "HIGH",IF(
         'Compound Alert'!S75 &gt;= 5, "MED","LOW")), IF(
            $B$8="Underlying Vulnerability", IF(
               'Compound Alert'!Z75 &gt;= 10, "HIGH",IF(
                  'Compound Alert'!Z75 &gt;= 7, "MED","LOW")),IF(
                     $B$8="Emerging Threat", IF(
                        'Compound Alert'!AG75 &gt;= 10, "HIGH",IF(
                            'Compound Alert'!AG75 &gt;= 7, "MED","LOW")))))</f>
        <v>LOW</v>
      </c>
      <c r="L219" s="25" t="str">
        <f ca="1">IF(
   $B$8="Overall Alert",IF(
      'Compound Alert'!T75 &gt;= 7, "HIGH",IF(
         'Compound Alert'!T75 &gt;= 5, "MED","LOW")), IF(
            $B$8="Underlying Vulnerability", IF(
               'Compound Alert'!AA75 &gt;= 10, "HIGH",IF(
                  'Compound Alert'!AA75 &gt;= 7, "MED","LOW")),IF(
                     $B$8="Emerging Threat", IF(
                        'Compound Alert'!AH75 &gt;= 10, "HIGH",IF(
                            'Compound Alert'!AH75 &gt;= 7, "MED","LOW")))))</f>
        <v>LOW</v>
      </c>
      <c r="M219" s="25" t="str">
        <f ca="1">IF(
   $B$8="Overall Alert",IF(
      'Compound Alert'!U75 &gt;= 7, "HIGH",IF(
         'Compound Alert'!U75 &gt;= 5, "MED","LOW")), IF(
            $B$8="Underlying Vulnerability", IF(
               'Compound Alert'!AB75 &gt;= 10, "HIGH",IF(
                  'Compound Alert'!AB75 &gt;= 7, "MED","LOW")),IF(
                     $B$8="Emerging Threat", IF(
                        'Compound Alert'!AI75 &gt;= 10, "HIGH",IF(
                            'Compound Alert'!AI75 &gt;= 7, "MED","LOW")))))</f>
        <v>LOW</v>
      </c>
      <c r="N219" s="25" t="str">
        <f ca="1">IF(
   $B$8="Overall Alert",IF(
      'Compound Alert'!V75 &gt;= 7, "HIGH",IF(
         'Compound Alert'!V75 &gt;= 5, "MED","LOW")), IF(
            $B$8="Underlying Vulnerability", IF(
               'Compound Alert'!AC75 &gt;= 10, "HIGH",IF(
                  'Compound Alert'!AC75 &gt;= 7, "MED","LOW")),IF(
                     $B$8="Emerging Threat", IF(
                        'Compound Alert'!AJ75 &gt;= 10, "HIGH",IF(
                            'Compound Alert'!AJ75 &gt;= 7, "MED","LOW")))))</f>
        <v>LOW</v>
      </c>
      <c r="O219" s="25" t="str">
        <f ca="1">IF(
   $B$8="Overall Alert",IF(
      'Compound Alert'!W75 &gt;= 7, "HIGH",IF(
         'Compound Alert'!W75 &gt;= 5, "MED","LOW")), IF(
            $B$8="Underlying Vulnerability", IF(
               'Compound Alert'!AD75 &gt;= 10, "HIGH",IF(
                  'Compound Alert'!AD75 &gt;= 7, "MED","LOW")),IF(
                     $B$8="Emerging Threat", IF(
                        'Compound Alert'!AK75 &gt;= 10, "HIGH",IF(
                            'Compound Alert'!AK75 &gt;= 7, "MED","LOW")))))</f>
        <v>LOW</v>
      </c>
      <c r="P219" s="25"/>
      <c r="Q219" s="26"/>
      <c r="R219" s="26"/>
      <c r="S219" s="21"/>
      <c r="T219" s="21"/>
      <c r="U219" s="21"/>
      <c r="V219" s="21"/>
      <c r="W219" s="21"/>
      <c r="X219" s="21"/>
      <c r="Y219" s="27"/>
      <c r="Z219" s="27"/>
      <c r="AA219" s="27"/>
      <c r="AB219" s="27"/>
      <c r="AC219" s="27"/>
      <c r="AD219" s="27"/>
      <c r="AE219" s="27"/>
      <c r="AF219" s="27"/>
      <c r="AJ219" s="21"/>
      <c r="AK219" s="21"/>
      <c r="AL219" s="21"/>
      <c r="AM219" s="21"/>
      <c r="AN219" s="21"/>
      <c r="AO219" s="21"/>
      <c r="AP219" s="21"/>
      <c r="AQ219" s="21"/>
      <c r="AR219" s="21"/>
      <c r="AS219" s="21"/>
      <c r="AT219" s="21"/>
      <c r="AU219" s="21"/>
      <c r="AV219" s="21"/>
      <c r="AW219" s="21"/>
      <c r="AX219" s="21"/>
    </row>
    <row r="220" spans="1:50" x14ac:dyDescent="0.2">
      <c r="A220" s="63">
        <v>179</v>
      </c>
      <c r="B220" s="20" t="str">
        <f>'Compound Alert'!B84</f>
        <v>Greenland</v>
      </c>
      <c r="C220" s="20" t="str">
        <f>'Compound Alert'!C84</f>
        <v>GRL</v>
      </c>
      <c r="D220" s="20" t="str">
        <f>'Compound Alert'!D84</f>
        <v>ECS           Europe &amp; Central Asia</v>
      </c>
      <c r="E220" s="20" t="str">
        <f>'Compound Alert'!E84</f>
        <v>NA</v>
      </c>
      <c r="F220" s="217">
        <f ca="1">'Compound Alert'!F84</f>
        <v>79</v>
      </c>
      <c r="G220" s="22">
        <f ca="1">IF($B$8="Overall Alert",'Compound Alert'!G84,IF($B$8="Underlying Vulnerability",'Compound Alert'!J84,IF($B$8="Emerging Threat",'Compound Alert'!M84)))</f>
        <v>0</v>
      </c>
      <c r="H220" s="23">
        <f ca="1">IF($B$8="Overall Alert",'Compound Alert'!H84,IF($B$8="Underlying Vulnerability",'Compound Alert'!K84,IF($B$8="Emerging Threat",'Compound Alert'!N84)))</f>
        <v>0</v>
      </c>
      <c r="I220" s="50">
        <f ca="1">ROUNDDOWN(G220,0)</f>
        <v>0</v>
      </c>
      <c r="J220" s="25" t="str">
        <f ca="1">IF(
   $B$8="Overall Alert",IF(
      'Compound Alert'!R84 &gt;= 7, "HIGH",IF(
         'Compound Alert'!R84 &gt;= 5, "MED","LOW")), IF(
            $B$8="Underlying Vulnerability", IF(
               'Compound Alert'!Y84 &gt;= 10, "HIGH",IF(
                  'Compound Alert'!Y84 &gt;= 7, "MED","LOW")),IF(
                     $B$8="Emerging Threat", IF(
                        'Compound Alert'!AF84 &gt;= 10, "HIGH",IF(
                            'Compound Alert'!AF84 &gt;= 7, "MED","LOW")))))</f>
        <v>LOW</v>
      </c>
      <c r="K220" s="25" t="e">
        <f ca="1">IF(
   $B$8="Overall Alert",IF(
      'Compound Alert'!S84 &gt;= 7, "HIGH",IF(
         'Compound Alert'!S84 &gt;= 5, "MED","LOW")), IF(
            $B$8="Underlying Vulnerability", IF(
               'Compound Alert'!Z84 &gt;= 10, "HIGH",IF(
                  'Compound Alert'!Z84 &gt;= 7, "MED","LOW")),IF(
                     $B$8="Emerging Threat", IF(
                        'Compound Alert'!AG84 &gt;= 10, "HIGH",IF(
                            'Compound Alert'!AG84 &gt;= 7, "MED","LOW")))))</f>
        <v>#N/A</v>
      </c>
      <c r="L220" s="25" t="str">
        <f ca="1">IF(
   $B$8="Overall Alert",IF(
      'Compound Alert'!T84 &gt;= 7, "HIGH",IF(
         'Compound Alert'!T84 &gt;= 5, "MED","LOW")), IF(
            $B$8="Underlying Vulnerability", IF(
               'Compound Alert'!AA84 &gt;= 10, "HIGH",IF(
                  'Compound Alert'!AA84 &gt;= 7, "MED","LOW")),IF(
                     $B$8="Emerging Threat", IF(
                        'Compound Alert'!AH84 &gt;= 10, "HIGH",IF(
                            'Compound Alert'!AH84 &gt;= 7, "MED","LOW")))))</f>
        <v>LOW</v>
      </c>
      <c r="M220" s="25" t="e">
        <f ca="1">IF(
   $B$8="Overall Alert",IF(
      'Compound Alert'!U84 &gt;= 7, "HIGH",IF(
         'Compound Alert'!U84 &gt;= 5, "MED","LOW")), IF(
            $B$8="Underlying Vulnerability", IF(
               'Compound Alert'!AB84 &gt;= 10, "HIGH",IF(
                  'Compound Alert'!AB84 &gt;= 7, "MED","LOW")),IF(
                     $B$8="Emerging Threat", IF(
                        'Compound Alert'!AI84 &gt;= 10, "HIGH",IF(
                            'Compound Alert'!AI84 &gt;= 7, "MED","LOW")))))</f>
        <v>#N/A</v>
      </c>
      <c r="N220" s="25" t="str">
        <f ca="1">IF(
   $B$8="Overall Alert",IF(
      'Compound Alert'!V84 &gt;= 7, "HIGH",IF(
         'Compound Alert'!V84 &gt;= 5, "MED","LOW")), IF(
            $B$8="Underlying Vulnerability", IF(
               'Compound Alert'!AC84 &gt;= 10, "HIGH",IF(
                  'Compound Alert'!AC84 &gt;= 7, "MED","LOW")),IF(
                     $B$8="Emerging Threat", IF(
                        'Compound Alert'!AJ84 &gt;= 10, "HIGH",IF(
                            'Compound Alert'!AJ84 &gt;= 7, "MED","LOW")))))</f>
        <v>LOW</v>
      </c>
      <c r="O220" s="25" t="str">
        <f ca="1">IF(
   $B$8="Overall Alert",IF(
      'Compound Alert'!W84 &gt;= 7, "HIGH",IF(
         'Compound Alert'!W84 &gt;= 5, "MED","LOW")), IF(
            $B$8="Underlying Vulnerability", IF(
               'Compound Alert'!AD84 &gt;= 10, "HIGH",IF(
                  'Compound Alert'!AD84 &gt;= 7, "MED","LOW")),IF(
                     $B$8="Emerging Threat", IF(
                        'Compound Alert'!AK84 &gt;= 10, "HIGH",IF(
                            'Compound Alert'!AK84 &gt;= 7, "MED","LOW")))))</f>
        <v>LOW</v>
      </c>
      <c r="P220" s="25"/>
      <c r="Q220" s="26"/>
      <c r="R220" s="26"/>
      <c r="S220" s="21"/>
      <c r="T220" s="21"/>
      <c r="U220" s="21"/>
      <c r="V220" s="21"/>
      <c r="W220" s="21"/>
      <c r="X220" s="21"/>
      <c r="Y220" s="27"/>
      <c r="Z220" s="27"/>
      <c r="AA220" s="27"/>
      <c r="AB220" s="27"/>
      <c r="AC220" s="27"/>
      <c r="AD220" s="27"/>
      <c r="AE220" s="27"/>
      <c r="AF220" s="27"/>
      <c r="AJ220" s="21"/>
      <c r="AK220" s="21"/>
      <c r="AL220" s="21"/>
      <c r="AM220" s="21"/>
      <c r="AN220" s="21"/>
      <c r="AO220" s="21"/>
      <c r="AP220" s="21"/>
      <c r="AQ220" s="21"/>
      <c r="AR220" s="21"/>
      <c r="AS220" s="21"/>
      <c r="AT220" s="21"/>
      <c r="AU220" s="21"/>
      <c r="AV220" s="21"/>
      <c r="AW220" s="21"/>
      <c r="AX220" s="21"/>
    </row>
    <row r="221" spans="1:50" x14ac:dyDescent="0.2">
      <c r="A221" s="63">
        <v>180</v>
      </c>
      <c r="B221" s="20" t="str">
        <f>'Compound Alert'!B88</f>
        <v>Hong Kong SAR, China</v>
      </c>
      <c r="C221" s="20" t="str">
        <f>'Compound Alert'!C88</f>
        <v>HKG</v>
      </c>
      <c r="D221" s="20" t="str">
        <f>'Compound Alert'!D88</f>
        <v>EAS           East Asia &amp; Pacific</v>
      </c>
      <c r="E221" s="20" t="str">
        <f>'Compound Alert'!E88</f>
        <v>NA</v>
      </c>
      <c r="F221" s="217">
        <f ca="1">'Compound Alert'!F88</f>
        <v>83</v>
      </c>
      <c r="G221" s="22">
        <f ca="1">IF($B$8="Overall Alert",'Compound Alert'!G88,IF($B$8="Underlying Vulnerability",'Compound Alert'!J88,IF($B$8="Emerging Threat",'Compound Alert'!M88)))</f>
        <v>0</v>
      </c>
      <c r="H221" s="23">
        <f ca="1">IF($B$8="Overall Alert",'Compound Alert'!H88,IF($B$8="Underlying Vulnerability",'Compound Alert'!K88,IF($B$8="Emerging Threat",'Compound Alert'!N88)))</f>
        <v>0</v>
      </c>
      <c r="I221" s="50">
        <f ca="1">ROUNDDOWN(G221,0)</f>
        <v>0</v>
      </c>
      <c r="J221" s="25" t="str">
        <f ca="1">IF(
   $B$8="Overall Alert",IF(
      'Compound Alert'!R88 &gt;= 7, "HIGH",IF(
         'Compound Alert'!R88 &gt;= 5, "MED","LOW")), IF(
            $B$8="Underlying Vulnerability", IF(
               'Compound Alert'!Y88 &gt;= 10, "HIGH",IF(
                  'Compound Alert'!Y88 &gt;= 7, "MED","LOW")),IF(
                     $B$8="Emerging Threat", IF(
                        'Compound Alert'!AF88 &gt;= 10, "HIGH",IF(
                            'Compound Alert'!AF88 &gt;= 7, "MED","LOW")))))</f>
        <v>LOW</v>
      </c>
      <c r="K221" s="25" t="str">
        <f ca="1">IF(
   $B$8="Overall Alert",IF(
      'Compound Alert'!S88 &gt;= 7, "HIGH",IF(
         'Compound Alert'!S88 &gt;= 5, "MED","LOW")), IF(
            $B$8="Underlying Vulnerability", IF(
               'Compound Alert'!Z88 &gt;= 10, "HIGH",IF(
                  'Compound Alert'!Z88 &gt;= 7, "MED","LOW")),IF(
                     $B$8="Emerging Threat", IF(
                        'Compound Alert'!AG88 &gt;= 10, "HIGH",IF(
                            'Compound Alert'!AG88 &gt;= 7, "MED","LOW")))))</f>
        <v>LOW</v>
      </c>
      <c r="L221" s="25" t="str">
        <f ca="1">IF(
   $B$8="Overall Alert",IF(
      'Compound Alert'!T88 &gt;= 7, "HIGH",IF(
         'Compound Alert'!T88 &gt;= 5, "MED","LOW")), IF(
            $B$8="Underlying Vulnerability", IF(
               'Compound Alert'!AA88 &gt;= 10, "HIGH",IF(
                  'Compound Alert'!AA88 &gt;= 7, "MED","LOW")),IF(
                     $B$8="Emerging Threat", IF(
                        'Compound Alert'!AH88 &gt;= 10, "HIGH",IF(
                            'Compound Alert'!AH88 &gt;= 7, "MED","LOW")))))</f>
        <v>LOW</v>
      </c>
      <c r="M221" s="25" t="e">
        <f ca="1">IF(
   $B$8="Overall Alert",IF(
      'Compound Alert'!U88 &gt;= 7, "HIGH",IF(
         'Compound Alert'!U88 &gt;= 5, "MED","LOW")), IF(
            $B$8="Underlying Vulnerability", IF(
               'Compound Alert'!AB88 &gt;= 10, "HIGH",IF(
                  'Compound Alert'!AB88 &gt;= 7, "MED","LOW")),IF(
                     $B$8="Emerging Threat", IF(
                        'Compound Alert'!AI88 &gt;= 10, "HIGH",IF(
                            'Compound Alert'!AI88 &gt;= 7, "MED","LOW")))))</f>
        <v>#N/A</v>
      </c>
      <c r="N221" s="25" t="str">
        <f ca="1">IF(
   $B$8="Overall Alert",IF(
      'Compound Alert'!V88 &gt;= 7, "HIGH",IF(
         'Compound Alert'!V88 &gt;= 5, "MED","LOW")), IF(
            $B$8="Underlying Vulnerability", IF(
               'Compound Alert'!AC88 &gt;= 10, "HIGH",IF(
                  'Compound Alert'!AC88 &gt;= 7, "MED","LOW")),IF(
                     $B$8="Emerging Threat", IF(
                        'Compound Alert'!AJ88 &gt;= 10, "HIGH",IF(
                            'Compound Alert'!AJ88 &gt;= 7, "MED","LOW")))))</f>
        <v>LOW</v>
      </c>
      <c r="O221" s="25" t="str">
        <f ca="1">IF(
   $B$8="Overall Alert",IF(
      'Compound Alert'!W88 &gt;= 7, "HIGH",IF(
         'Compound Alert'!W88 &gt;= 5, "MED","LOW")), IF(
            $B$8="Underlying Vulnerability", IF(
               'Compound Alert'!AD88 &gt;= 10, "HIGH",IF(
                  'Compound Alert'!AD88 &gt;= 7, "MED","LOW")),IF(
                     $B$8="Emerging Threat", IF(
                        'Compound Alert'!AK88 &gt;= 10, "HIGH",IF(
                            'Compound Alert'!AK88 &gt;= 7, "MED","LOW")))))</f>
        <v>LOW</v>
      </c>
      <c r="P221" s="25"/>
      <c r="Q221" s="26"/>
      <c r="R221" s="26"/>
      <c r="S221" s="21"/>
      <c r="T221" s="21"/>
      <c r="U221" s="21"/>
      <c r="V221" s="21"/>
      <c r="W221" s="21"/>
      <c r="X221" s="21"/>
      <c r="Y221" s="27"/>
      <c r="Z221" s="27"/>
      <c r="AA221" s="27"/>
      <c r="AB221" s="27"/>
      <c r="AC221" s="27"/>
      <c r="AD221" s="27"/>
      <c r="AE221" s="27"/>
      <c r="AF221" s="27"/>
      <c r="AJ221" s="21"/>
      <c r="AK221" s="21"/>
      <c r="AL221" s="21"/>
      <c r="AM221" s="21"/>
      <c r="AN221" s="21"/>
      <c r="AO221" s="21"/>
      <c r="AP221" s="21"/>
      <c r="AQ221" s="21"/>
      <c r="AR221" s="21"/>
      <c r="AS221" s="21"/>
      <c r="AT221" s="21"/>
      <c r="AU221" s="21"/>
      <c r="AV221" s="21"/>
      <c r="AW221" s="21"/>
      <c r="AX221" s="21"/>
    </row>
    <row r="222" spans="1:50" x14ac:dyDescent="0.2">
      <c r="A222" s="63">
        <v>181</v>
      </c>
      <c r="B222" s="20" t="str">
        <f>'Compound Alert'!B92</f>
        <v>Hungary</v>
      </c>
      <c r="C222" s="20" t="str">
        <f>'Compound Alert'!C92</f>
        <v>HUN</v>
      </c>
      <c r="D222" s="20" t="str">
        <f>'Compound Alert'!D92</f>
        <v>ECS           Europe &amp; Central Asia</v>
      </c>
      <c r="E222" s="20" t="str">
        <f>'Compound Alert'!E92</f>
        <v>NA</v>
      </c>
      <c r="F222" s="217">
        <f ca="1">'Compound Alert'!F92</f>
        <v>87</v>
      </c>
      <c r="G222" s="22">
        <f ca="1">IF($B$8="Overall Alert",'Compound Alert'!G92,IF($B$8="Underlying Vulnerability",'Compound Alert'!J92,IF($B$8="Emerging Threat",'Compound Alert'!M92)))</f>
        <v>0</v>
      </c>
      <c r="H222" s="23">
        <f ca="1">IF($B$8="Overall Alert",'Compound Alert'!H92,IF($B$8="Underlying Vulnerability",'Compound Alert'!K92,IF($B$8="Emerging Threat",'Compound Alert'!N92)))</f>
        <v>0</v>
      </c>
      <c r="I222" s="50">
        <f ca="1">ROUNDDOWN(G222,0)</f>
        <v>0</v>
      </c>
      <c r="J222" s="25" t="str">
        <f ca="1">IF(
   $B$8="Overall Alert",IF(
      'Compound Alert'!R92 &gt;= 7, "HIGH",IF(
         'Compound Alert'!R92 &gt;= 5, "MED","LOW")), IF(
            $B$8="Underlying Vulnerability", IF(
               'Compound Alert'!Y92 &gt;= 10, "HIGH",IF(
                  'Compound Alert'!Y92 &gt;= 7, "MED","LOW")),IF(
                     $B$8="Emerging Threat", IF(
                        'Compound Alert'!AF92 &gt;= 10, "HIGH",IF(
                            'Compound Alert'!AF92 &gt;= 7, "MED","LOW")))))</f>
        <v>LOW</v>
      </c>
      <c r="K222" s="25" t="str">
        <f ca="1">IF(
   $B$8="Overall Alert",IF(
      'Compound Alert'!S92 &gt;= 7, "HIGH",IF(
         'Compound Alert'!S92 &gt;= 5, "MED","LOW")), IF(
            $B$8="Underlying Vulnerability", IF(
               'Compound Alert'!Z92 &gt;= 10, "HIGH",IF(
                  'Compound Alert'!Z92 &gt;= 7, "MED","LOW")),IF(
                     $B$8="Emerging Threat", IF(
                        'Compound Alert'!AG92 &gt;= 10, "HIGH",IF(
                            'Compound Alert'!AG92 &gt;= 7, "MED","LOW")))))</f>
        <v>LOW</v>
      </c>
      <c r="L222" s="25" t="str">
        <f ca="1">IF(
   $B$8="Overall Alert",IF(
      'Compound Alert'!T92 &gt;= 7, "HIGH",IF(
         'Compound Alert'!T92 &gt;= 5, "MED","LOW")), IF(
            $B$8="Underlying Vulnerability", IF(
               'Compound Alert'!AA92 &gt;= 10, "HIGH",IF(
                  'Compound Alert'!AA92 &gt;= 7, "MED","LOW")),IF(
                     $B$8="Emerging Threat", IF(
                        'Compound Alert'!AH92 &gt;= 10, "HIGH",IF(
                            'Compound Alert'!AH92 &gt;= 7, "MED","LOW")))))</f>
        <v>LOW</v>
      </c>
      <c r="M222" s="25" t="str">
        <f ca="1">IF(
   $B$8="Overall Alert",IF(
      'Compound Alert'!U92 &gt;= 7, "HIGH",IF(
         'Compound Alert'!U92 &gt;= 5, "MED","LOW")), IF(
            $B$8="Underlying Vulnerability", IF(
               'Compound Alert'!AB92 &gt;= 10, "HIGH",IF(
                  'Compound Alert'!AB92 &gt;= 7, "MED","LOW")),IF(
                     $B$8="Emerging Threat", IF(
                        'Compound Alert'!AI92 &gt;= 10, "HIGH",IF(
                            'Compound Alert'!AI92 &gt;= 7, "MED","LOW")))))</f>
        <v>LOW</v>
      </c>
      <c r="N222" s="25" t="str">
        <f ca="1">IF(
   $B$8="Overall Alert",IF(
      'Compound Alert'!V92 &gt;= 7, "HIGH",IF(
         'Compound Alert'!V92 &gt;= 5, "MED","LOW")), IF(
            $B$8="Underlying Vulnerability", IF(
               'Compound Alert'!AC92 &gt;= 10, "HIGH",IF(
                  'Compound Alert'!AC92 &gt;= 7, "MED","LOW")),IF(
                     $B$8="Emerging Threat", IF(
                        'Compound Alert'!AJ92 &gt;= 10, "HIGH",IF(
                            'Compound Alert'!AJ92 &gt;= 7, "MED","LOW")))))</f>
        <v>LOW</v>
      </c>
      <c r="O222" s="25" t="str">
        <f ca="1">IF(
   $B$8="Overall Alert",IF(
      'Compound Alert'!W92 &gt;= 7, "HIGH",IF(
         'Compound Alert'!W92 &gt;= 5, "MED","LOW")), IF(
            $B$8="Underlying Vulnerability", IF(
               'Compound Alert'!AD92 &gt;= 10, "HIGH",IF(
                  'Compound Alert'!AD92 &gt;= 7, "MED","LOW")),IF(
                     $B$8="Emerging Threat", IF(
                        'Compound Alert'!AK92 &gt;= 10, "HIGH",IF(
                            'Compound Alert'!AK92 &gt;= 7, "MED","LOW")))))</f>
        <v>LOW</v>
      </c>
      <c r="P222" s="25"/>
      <c r="Q222" s="26"/>
      <c r="R222" s="26"/>
      <c r="S222" s="21"/>
      <c r="T222" s="21"/>
      <c r="U222" s="21"/>
      <c r="V222" s="21"/>
      <c r="W222" s="21"/>
      <c r="X222" s="21"/>
      <c r="Y222" s="27"/>
      <c r="Z222" s="27"/>
      <c r="AA222" s="27"/>
      <c r="AB222" s="27"/>
      <c r="AC222" s="27"/>
      <c r="AD222" s="27"/>
      <c r="AE222" s="27"/>
      <c r="AF222" s="27"/>
      <c r="AJ222" s="21"/>
      <c r="AK222" s="21"/>
      <c r="AL222" s="21"/>
      <c r="AM222" s="21"/>
      <c r="AN222" s="21"/>
      <c r="AO222" s="21"/>
      <c r="AP222" s="21"/>
      <c r="AQ222" s="21"/>
      <c r="AR222" s="21"/>
      <c r="AS222" s="21"/>
      <c r="AT222" s="21"/>
      <c r="AU222" s="21"/>
      <c r="AV222" s="21"/>
      <c r="AW222" s="21"/>
      <c r="AX222" s="21"/>
    </row>
    <row r="223" spans="1:50" x14ac:dyDescent="0.2">
      <c r="A223" s="63">
        <v>182</v>
      </c>
      <c r="B223" s="20" t="str">
        <f>'Compound Alert'!B99</f>
        <v>Iceland</v>
      </c>
      <c r="C223" s="20" t="str">
        <f>'Compound Alert'!C99</f>
        <v>ISL</v>
      </c>
      <c r="D223" s="20" t="str">
        <f>'Compound Alert'!D99</f>
        <v>ECS           Europe &amp; Central Asia</v>
      </c>
      <c r="E223" s="20" t="str">
        <f>'Compound Alert'!E99</f>
        <v>NA</v>
      </c>
      <c r="F223" s="217">
        <f ca="1">'Compound Alert'!F99</f>
        <v>94</v>
      </c>
      <c r="G223" s="22">
        <f ca="1">IF($B$8="Overall Alert",'Compound Alert'!G99,IF($B$8="Underlying Vulnerability",'Compound Alert'!J99,IF($B$8="Emerging Threat",'Compound Alert'!M99)))</f>
        <v>0</v>
      </c>
      <c r="H223" s="23">
        <f ca="1">IF($B$8="Overall Alert",'Compound Alert'!H99,IF($B$8="Underlying Vulnerability",'Compound Alert'!K99,IF($B$8="Emerging Threat",'Compound Alert'!N99)))</f>
        <v>0</v>
      </c>
      <c r="I223" s="50">
        <f ca="1">ROUNDDOWN(G223,0)</f>
        <v>0</v>
      </c>
      <c r="J223" s="25" t="str">
        <f ca="1">IF(
   $B$8="Overall Alert",IF(
      'Compound Alert'!R99 &gt;= 7, "HIGH",IF(
         'Compound Alert'!R99 &gt;= 5, "MED","LOW")), IF(
            $B$8="Underlying Vulnerability", IF(
               'Compound Alert'!Y99 &gt;= 10, "HIGH",IF(
                  'Compound Alert'!Y99 &gt;= 7, "MED","LOW")),IF(
                     $B$8="Emerging Threat", IF(
                        'Compound Alert'!AF99 &gt;= 10, "HIGH",IF(
                            'Compound Alert'!AF99 &gt;= 7, "MED","LOW")))))</f>
        <v>LOW</v>
      </c>
      <c r="K223" s="25" t="str">
        <f ca="1">IF(
   $B$8="Overall Alert",IF(
      'Compound Alert'!S99 &gt;= 7, "HIGH",IF(
         'Compound Alert'!S99 &gt;= 5, "MED","LOW")), IF(
            $B$8="Underlying Vulnerability", IF(
               'Compound Alert'!Z99 &gt;= 10, "HIGH",IF(
                  'Compound Alert'!Z99 &gt;= 7, "MED","LOW")),IF(
                     $B$8="Emerging Threat", IF(
                        'Compound Alert'!AG99 &gt;= 10, "HIGH",IF(
                            'Compound Alert'!AG99 &gt;= 7, "MED","LOW")))))</f>
        <v>LOW</v>
      </c>
      <c r="L223" s="25" t="str">
        <f ca="1">IF(
   $B$8="Overall Alert",IF(
      'Compound Alert'!T99 &gt;= 7, "HIGH",IF(
         'Compound Alert'!T99 &gt;= 5, "MED","LOW")), IF(
            $B$8="Underlying Vulnerability", IF(
               'Compound Alert'!AA99 &gt;= 10, "HIGH",IF(
                  'Compound Alert'!AA99 &gt;= 7, "MED","LOW")),IF(
                     $B$8="Emerging Threat", IF(
                        'Compound Alert'!AH99 &gt;= 10, "HIGH",IF(
                            'Compound Alert'!AH99 &gt;= 7, "MED","LOW")))))</f>
        <v>LOW</v>
      </c>
      <c r="M223" s="25" t="str">
        <f ca="1">IF(
   $B$8="Overall Alert",IF(
      'Compound Alert'!U99 &gt;= 7, "HIGH",IF(
         'Compound Alert'!U99 &gt;= 5, "MED","LOW")), IF(
            $B$8="Underlying Vulnerability", IF(
               'Compound Alert'!AB99 &gt;= 10, "HIGH",IF(
                  'Compound Alert'!AB99 &gt;= 7, "MED","LOW")),IF(
                     $B$8="Emerging Threat", IF(
                        'Compound Alert'!AI99 &gt;= 10, "HIGH",IF(
                            'Compound Alert'!AI99 &gt;= 7, "MED","LOW")))))</f>
        <v>LOW</v>
      </c>
      <c r="N223" s="25" t="str">
        <f ca="1">IF(
   $B$8="Overall Alert",IF(
      'Compound Alert'!V99 &gt;= 7, "HIGH",IF(
         'Compound Alert'!V99 &gt;= 5, "MED","LOW")), IF(
            $B$8="Underlying Vulnerability", IF(
               'Compound Alert'!AC99 &gt;= 10, "HIGH",IF(
                  'Compound Alert'!AC99 &gt;= 7, "MED","LOW")),IF(
                     $B$8="Emerging Threat", IF(
                        'Compound Alert'!AJ99 &gt;= 10, "HIGH",IF(
                            'Compound Alert'!AJ99 &gt;= 7, "MED","LOW")))))</f>
        <v>LOW</v>
      </c>
      <c r="O223" s="25" t="str">
        <f ca="1">IF(
   $B$8="Overall Alert",IF(
      'Compound Alert'!W99 &gt;= 7, "HIGH",IF(
         'Compound Alert'!W99 &gt;= 5, "MED","LOW")), IF(
            $B$8="Underlying Vulnerability", IF(
               'Compound Alert'!AD99 &gt;= 10, "HIGH",IF(
                  'Compound Alert'!AD99 &gt;= 7, "MED","LOW")),IF(
                     $B$8="Emerging Threat", IF(
                        'Compound Alert'!AK99 &gt;= 10, "HIGH",IF(
                            'Compound Alert'!AK99 &gt;= 7, "MED","LOW")))))</f>
        <v>LOW</v>
      </c>
      <c r="P223" s="25"/>
      <c r="Q223" s="26"/>
      <c r="R223" s="26"/>
      <c r="S223" s="21"/>
      <c r="T223" s="21"/>
      <c r="U223" s="21"/>
      <c r="V223" s="21"/>
      <c r="W223" s="21"/>
      <c r="X223" s="21"/>
      <c r="Y223" s="27"/>
      <c r="Z223" s="27"/>
      <c r="AA223" s="27"/>
      <c r="AB223" s="27"/>
      <c r="AC223" s="27"/>
      <c r="AD223" s="27"/>
      <c r="AE223" s="27"/>
      <c r="AF223" s="27"/>
      <c r="AJ223" s="21"/>
      <c r="AK223" s="21"/>
      <c r="AL223" s="21"/>
      <c r="AM223" s="21"/>
      <c r="AN223" s="21"/>
      <c r="AO223" s="21"/>
      <c r="AP223" s="21"/>
      <c r="AQ223" s="21"/>
      <c r="AR223" s="21"/>
      <c r="AS223" s="21"/>
      <c r="AT223" s="21"/>
      <c r="AU223" s="21"/>
      <c r="AV223" s="21"/>
      <c r="AW223" s="21"/>
      <c r="AX223" s="21"/>
    </row>
    <row r="224" spans="1:50" x14ac:dyDescent="0.2">
      <c r="A224" s="63">
        <v>183</v>
      </c>
      <c r="B224" s="20" t="str">
        <f>'Compound Alert'!B96</f>
        <v>Ireland</v>
      </c>
      <c r="C224" s="20" t="str">
        <f>'Compound Alert'!C96</f>
        <v>IRL</v>
      </c>
      <c r="D224" s="20" t="str">
        <f>'Compound Alert'!D96</f>
        <v>ECS           Europe &amp; Central Asia</v>
      </c>
      <c r="E224" s="20" t="str">
        <f>'Compound Alert'!E96</f>
        <v>NA</v>
      </c>
      <c r="F224" s="217">
        <f ca="1">'Compound Alert'!F96</f>
        <v>91</v>
      </c>
      <c r="G224" s="22">
        <f ca="1">IF($B$8="Overall Alert",'Compound Alert'!G96,IF($B$8="Underlying Vulnerability",'Compound Alert'!J96,IF($B$8="Emerging Threat",'Compound Alert'!M96)))</f>
        <v>0</v>
      </c>
      <c r="H224" s="23">
        <f ca="1">IF($B$8="Overall Alert",'Compound Alert'!H96,IF($B$8="Underlying Vulnerability",'Compound Alert'!K96,IF($B$8="Emerging Threat",'Compound Alert'!N96)))</f>
        <v>0</v>
      </c>
      <c r="I224" s="50">
        <f ca="1">ROUNDDOWN(G224,0)</f>
        <v>0</v>
      </c>
      <c r="J224" s="25" t="str">
        <f ca="1">IF(
   $B$8="Overall Alert",IF(
      'Compound Alert'!R96 &gt;= 7, "HIGH",IF(
         'Compound Alert'!R96 &gt;= 5, "MED","LOW")), IF(
            $B$8="Underlying Vulnerability", IF(
               'Compound Alert'!Y96 &gt;= 10, "HIGH",IF(
                  'Compound Alert'!Y96 &gt;= 7, "MED","LOW")),IF(
                     $B$8="Emerging Threat", IF(
                        'Compound Alert'!AF96 &gt;= 10, "HIGH",IF(
                            'Compound Alert'!AF96 &gt;= 7, "MED","LOW")))))</f>
        <v>LOW</v>
      </c>
      <c r="K224" s="25" t="str">
        <f ca="1">IF(
   $B$8="Overall Alert",IF(
      'Compound Alert'!S96 &gt;= 7, "HIGH",IF(
         'Compound Alert'!S96 &gt;= 5, "MED","LOW")), IF(
            $B$8="Underlying Vulnerability", IF(
               'Compound Alert'!Z96 &gt;= 10, "HIGH",IF(
                  'Compound Alert'!Z96 &gt;= 7, "MED","LOW")),IF(
                     $B$8="Emerging Threat", IF(
                        'Compound Alert'!AG96 &gt;= 10, "HIGH",IF(
                            'Compound Alert'!AG96 &gt;= 7, "MED","LOW")))))</f>
        <v>LOW</v>
      </c>
      <c r="L224" s="25" t="str">
        <f ca="1">IF(
   $B$8="Overall Alert",IF(
      'Compound Alert'!T96 &gt;= 7, "HIGH",IF(
         'Compound Alert'!T96 &gt;= 5, "MED","LOW")), IF(
            $B$8="Underlying Vulnerability", IF(
               'Compound Alert'!AA96 &gt;= 10, "HIGH",IF(
                  'Compound Alert'!AA96 &gt;= 7, "MED","LOW")),IF(
                     $B$8="Emerging Threat", IF(
                        'Compound Alert'!AH96 &gt;= 10, "HIGH",IF(
                            'Compound Alert'!AH96 &gt;= 7, "MED","LOW")))))</f>
        <v>LOW</v>
      </c>
      <c r="M224" s="25" t="str">
        <f ca="1">IF(
   $B$8="Overall Alert",IF(
      'Compound Alert'!U96 &gt;= 7, "HIGH",IF(
         'Compound Alert'!U96 &gt;= 5, "MED","LOW")), IF(
            $B$8="Underlying Vulnerability", IF(
               'Compound Alert'!AB96 &gt;= 10, "HIGH",IF(
                  'Compound Alert'!AB96 &gt;= 7, "MED","LOW")),IF(
                     $B$8="Emerging Threat", IF(
                        'Compound Alert'!AI96 &gt;= 10, "HIGH",IF(
                            'Compound Alert'!AI96 &gt;= 7, "MED","LOW")))))</f>
        <v>LOW</v>
      </c>
      <c r="N224" s="25" t="str">
        <f ca="1">IF(
   $B$8="Overall Alert",IF(
      'Compound Alert'!V96 &gt;= 7, "HIGH",IF(
         'Compound Alert'!V96 &gt;= 5, "MED","LOW")), IF(
            $B$8="Underlying Vulnerability", IF(
               'Compound Alert'!AC96 &gt;= 10, "HIGH",IF(
                  'Compound Alert'!AC96 &gt;= 7, "MED","LOW")),IF(
                     $B$8="Emerging Threat", IF(
                        'Compound Alert'!AJ96 &gt;= 10, "HIGH",IF(
                            'Compound Alert'!AJ96 &gt;= 7, "MED","LOW")))))</f>
        <v>LOW</v>
      </c>
      <c r="O224" s="25" t="str">
        <f ca="1">IF(
   $B$8="Overall Alert",IF(
      'Compound Alert'!W96 &gt;= 7, "HIGH",IF(
         'Compound Alert'!W96 &gt;= 5, "MED","LOW")), IF(
            $B$8="Underlying Vulnerability", IF(
               'Compound Alert'!AD96 &gt;= 10, "HIGH",IF(
                  'Compound Alert'!AD96 &gt;= 7, "MED","LOW")),IF(
                     $B$8="Emerging Threat", IF(
                        'Compound Alert'!AK96 &gt;= 10, "HIGH",IF(
                            'Compound Alert'!AK96 &gt;= 7, "MED","LOW")))))</f>
        <v>LOW</v>
      </c>
      <c r="P224" s="25"/>
      <c r="Q224" s="26"/>
      <c r="R224" s="26"/>
      <c r="S224" s="21"/>
      <c r="T224" s="21"/>
      <c r="U224" s="21"/>
      <c r="V224" s="21"/>
      <c r="W224" s="21"/>
      <c r="X224" s="21"/>
      <c r="Y224" s="27"/>
      <c r="Z224" s="27"/>
      <c r="AA224" s="27"/>
      <c r="AB224" s="27"/>
      <c r="AC224" s="27"/>
      <c r="AD224" s="27"/>
      <c r="AE224" s="27"/>
      <c r="AF224" s="27"/>
      <c r="AJ224" s="21"/>
      <c r="AK224" s="21"/>
      <c r="AL224" s="21"/>
      <c r="AM224" s="21"/>
      <c r="AN224" s="21"/>
      <c r="AO224" s="21"/>
      <c r="AP224" s="21"/>
      <c r="AQ224" s="21"/>
      <c r="AR224" s="21"/>
      <c r="AS224" s="21"/>
      <c r="AT224" s="21"/>
      <c r="AU224" s="21"/>
      <c r="AV224" s="21"/>
      <c r="AW224" s="21"/>
      <c r="AX224" s="21"/>
    </row>
    <row r="225" spans="1:50" x14ac:dyDescent="0.2">
      <c r="A225" s="63">
        <v>184</v>
      </c>
      <c r="B225" s="20" t="str">
        <f>'Compound Alert'!B94</f>
        <v>Isle of Man</v>
      </c>
      <c r="C225" s="20" t="str">
        <f>'Compound Alert'!C94</f>
        <v>IMN</v>
      </c>
      <c r="D225" s="20" t="str">
        <f>'Compound Alert'!D94</f>
        <v>ECS           Europe &amp; Central Asia</v>
      </c>
      <c r="E225" s="20" t="str">
        <f>'Compound Alert'!E94</f>
        <v>NA</v>
      </c>
      <c r="F225" s="217">
        <f ca="1">'Compound Alert'!F94</f>
        <v>89</v>
      </c>
      <c r="G225" s="22">
        <f ca="1">IF($B$8="Overall Alert",'Compound Alert'!G94,IF($B$8="Underlying Vulnerability",'Compound Alert'!J94,IF($B$8="Emerging Threat",'Compound Alert'!M94)))</f>
        <v>0</v>
      </c>
      <c r="H225" s="23">
        <f ca="1">IF($B$8="Overall Alert",'Compound Alert'!H94,IF($B$8="Underlying Vulnerability",'Compound Alert'!K94,IF($B$8="Emerging Threat",'Compound Alert'!N94)))</f>
        <v>0</v>
      </c>
      <c r="I225" s="50">
        <f ca="1">ROUNDDOWN(G225,0)</f>
        <v>0</v>
      </c>
      <c r="J225" s="25" t="str">
        <f ca="1">IF(
   $B$8="Overall Alert",IF(
      'Compound Alert'!R94 &gt;= 7, "HIGH",IF(
         'Compound Alert'!R94 &gt;= 5, "MED","LOW")), IF(
            $B$8="Underlying Vulnerability", IF(
               'Compound Alert'!Y94 &gt;= 10, "HIGH",IF(
                  'Compound Alert'!Y94 &gt;= 7, "MED","LOW")),IF(
                     $B$8="Emerging Threat", IF(
                        'Compound Alert'!AF94 &gt;= 10, "HIGH",IF(
                            'Compound Alert'!AF94 &gt;= 7, "MED","LOW")))))</f>
        <v>LOW</v>
      </c>
      <c r="K225" s="25" t="e">
        <f ca="1">IF(
   $B$8="Overall Alert",IF(
      'Compound Alert'!S94 &gt;= 7, "HIGH",IF(
         'Compound Alert'!S94 &gt;= 5, "MED","LOW")), IF(
            $B$8="Underlying Vulnerability", IF(
               'Compound Alert'!Z94 &gt;= 10, "HIGH",IF(
                  'Compound Alert'!Z94 &gt;= 7, "MED","LOW")),IF(
                     $B$8="Emerging Threat", IF(
                        'Compound Alert'!AG94 &gt;= 10, "HIGH",IF(
                            'Compound Alert'!AG94 &gt;= 7, "MED","LOW")))))</f>
        <v>#N/A</v>
      </c>
      <c r="L225" s="25" t="e">
        <f ca="1">IF(
   $B$8="Overall Alert",IF(
      'Compound Alert'!T94 &gt;= 7, "HIGH",IF(
         'Compound Alert'!T94 &gt;= 5, "MED","LOW")), IF(
            $B$8="Underlying Vulnerability", IF(
               'Compound Alert'!AA94 &gt;= 10, "HIGH",IF(
                  'Compound Alert'!AA94 &gt;= 7, "MED","LOW")),IF(
                     $B$8="Emerging Threat", IF(
                        'Compound Alert'!AH94 &gt;= 10, "HIGH",IF(
                            'Compound Alert'!AH94 &gt;= 7, "MED","LOW")))))</f>
        <v>#N/A</v>
      </c>
      <c r="M225" s="25" t="e">
        <f ca="1">IF(
   $B$8="Overall Alert",IF(
      'Compound Alert'!U94 &gt;= 7, "HIGH",IF(
         'Compound Alert'!U94 &gt;= 5, "MED","LOW")), IF(
            $B$8="Underlying Vulnerability", IF(
               'Compound Alert'!AB94 &gt;= 10, "HIGH",IF(
                  'Compound Alert'!AB94 &gt;= 7, "MED","LOW")),IF(
                     $B$8="Emerging Threat", IF(
                        'Compound Alert'!AI94 &gt;= 10, "HIGH",IF(
                            'Compound Alert'!AI94 &gt;= 7, "MED","LOW")))))</f>
        <v>#N/A</v>
      </c>
      <c r="N225" s="25" t="str">
        <f ca="1">IF(
   $B$8="Overall Alert",IF(
      'Compound Alert'!V94 &gt;= 7, "HIGH",IF(
         'Compound Alert'!V94 &gt;= 5, "MED","LOW")), IF(
            $B$8="Underlying Vulnerability", IF(
               'Compound Alert'!AC94 &gt;= 10, "HIGH",IF(
                  'Compound Alert'!AC94 &gt;= 7, "MED","LOW")),IF(
                     $B$8="Emerging Threat", IF(
                        'Compound Alert'!AJ94 &gt;= 10, "HIGH",IF(
                            'Compound Alert'!AJ94 &gt;= 7, "MED","LOW")))))</f>
        <v>LOW</v>
      </c>
      <c r="O225" s="25" t="str">
        <f ca="1">IF(
   $B$8="Overall Alert",IF(
      'Compound Alert'!W94 &gt;= 7, "HIGH",IF(
         'Compound Alert'!W94 &gt;= 5, "MED","LOW")), IF(
            $B$8="Underlying Vulnerability", IF(
               'Compound Alert'!AD94 &gt;= 10, "HIGH",IF(
                  'Compound Alert'!AD94 &gt;= 7, "MED","LOW")),IF(
                     $B$8="Emerging Threat", IF(
                        'Compound Alert'!AK94 &gt;= 10, "HIGH",IF(
                            'Compound Alert'!AK94 &gt;= 7, "MED","LOW")))))</f>
        <v>LOW</v>
      </c>
      <c r="P225" s="25"/>
      <c r="Q225" s="26"/>
      <c r="R225" s="26"/>
      <c r="S225" s="21"/>
      <c r="T225" s="21"/>
      <c r="U225" s="21"/>
      <c r="V225" s="21"/>
      <c r="W225" s="21"/>
      <c r="X225" s="21"/>
      <c r="Y225" s="27"/>
      <c r="Z225" s="27"/>
      <c r="AA225" s="27"/>
      <c r="AB225" s="27"/>
      <c r="AC225" s="27"/>
      <c r="AD225" s="27"/>
      <c r="AE225" s="27"/>
      <c r="AF225" s="27"/>
      <c r="AJ225" s="21"/>
      <c r="AK225" s="21"/>
      <c r="AL225" s="21"/>
      <c r="AM225" s="21"/>
      <c r="AN225" s="21"/>
      <c r="AO225" s="21"/>
      <c r="AP225" s="21"/>
      <c r="AQ225" s="21"/>
      <c r="AR225" s="21"/>
      <c r="AS225" s="21"/>
      <c r="AT225" s="21"/>
      <c r="AU225" s="21"/>
      <c r="AV225" s="21"/>
      <c r="AW225" s="21"/>
      <c r="AX225" s="21"/>
    </row>
    <row r="226" spans="1:50" x14ac:dyDescent="0.2">
      <c r="A226" s="63">
        <v>185</v>
      </c>
      <c r="B226" s="20" t="str">
        <f>'Compound Alert'!B104</f>
        <v>Japan</v>
      </c>
      <c r="C226" s="20" t="str">
        <f>'Compound Alert'!C104</f>
        <v>JPN</v>
      </c>
      <c r="D226" s="20" t="str">
        <f>'Compound Alert'!D104</f>
        <v>EAS           East Asia &amp; Pacific</v>
      </c>
      <c r="E226" s="20" t="str">
        <f>'Compound Alert'!E104</f>
        <v>NA</v>
      </c>
      <c r="F226" s="217">
        <f ca="1">'Compound Alert'!F104</f>
        <v>99</v>
      </c>
      <c r="G226" s="22">
        <f ca="1">IF($B$8="Overall Alert",'Compound Alert'!G104,IF($B$8="Underlying Vulnerability",'Compound Alert'!J104,IF($B$8="Emerging Threat",'Compound Alert'!M104)))</f>
        <v>0</v>
      </c>
      <c r="H226" s="23">
        <f ca="1">IF($B$8="Overall Alert",'Compound Alert'!H104,IF($B$8="Underlying Vulnerability",'Compound Alert'!K104,IF($B$8="Emerging Threat",'Compound Alert'!N104)))</f>
        <v>0</v>
      </c>
      <c r="I226" s="50">
        <f ca="1">ROUNDDOWN(G226,0)</f>
        <v>0</v>
      </c>
      <c r="J226" s="25" t="str">
        <f ca="1">IF(
   $B$8="Overall Alert",IF(
      'Compound Alert'!R104 &gt;= 7, "HIGH",IF(
         'Compound Alert'!R104 &gt;= 5, "MED","LOW")), IF(
            $B$8="Underlying Vulnerability", IF(
               'Compound Alert'!Y104 &gt;= 10, "HIGH",IF(
                  'Compound Alert'!Y104 &gt;= 7, "MED","LOW")),IF(
                     $B$8="Emerging Threat", IF(
                        'Compound Alert'!AF104 &gt;= 10, "HIGH",IF(
                            'Compound Alert'!AF104 &gt;= 7, "MED","LOW")))))</f>
        <v>LOW</v>
      </c>
      <c r="K226" s="25" t="str">
        <f ca="1">IF(
   $B$8="Overall Alert",IF(
      'Compound Alert'!S104 &gt;= 7, "HIGH",IF(
         'Compound Alert'!S104 &gt;= 5, "MED","LOW")), IF(
            $B$8="Underlying Vulnerability", IF(
               'Compound Alert'!Z104 &gt;= 10, "HIGH",IF(
                  'Compound Alert'!Z104 &gt;= 7, "MED","LOW")),IF(
                     $B$8="Emerging Threat", IF(
                        'Compound Alert'!AG104 &gt;= 10, "HIGH",IF(
                            'Compound Alert'!AG104 &gt;= 7, "MED","LOW")))))</f>
        <v>LOW</v>
      </c>
      <c r="L226" s="25" t="str">
        <f ca="1">IF(
   $B$8="Overall Alert",IF(
      'Compound Alert'!T104 &gt;= 7, "HIGH",IF(
         'Compound Alert'!T104 &gt;= 5, "MED","LOW")), IF(
            $B$8="Underlying Vulnerability", IF(
               'Compound Alert'!AA104 &gt;= 10, "HIGH",IF(
                  'Compound Alert'!AA104 &gt;= 7, "MED","LOW")),IF(
                     $B$8="Emerging Threat", IF(
                        'Compound Alert'!AH104 &gt;= 10, "HIGH",IF(
                            'Compound Alert'!AH104 &gt;= 7, "MED","LOW")))))</f>
        <v>LOW</v>
      </c>
      <c r="M226" s="25" t="str">
        <f ca="1">IF(
   $B$8="Overall Alert",IF(
      'Compound Alert'!U104 &gt;= 7, "HIGH",IF(
         'Compound Alert'!U104 &gt;= 5, "MED","LOW")), IF(
            $B$8="Underlying Vulnerability", IF(
               'Compound Alert'!AB104 &gt;= 10, "HIGH",IF(
                  'Compound Alert'!AB104 &gt;= 7, "MED","LOW")),IF(
                     $B$8="Emerging Threat", IF(
                        'Compound Alert'!AI104 &gt;= 10, "HIGH",IF(
                            'Compound Alert'!AI104 &gt;= 7, "MED","LOW")))))</f>
        <v>LOW</v>
      </c>
      <c r="N226" s="25" t="str">
        <f ca="1">IF(
   $B$8="Overall Alert",IF(
      'Compound Alert'!V104 &gt;= 7, "HIGH",IF(
         'Compound Alert'!V104 &gt;= 5, "MED","LOW")), IF(
            $B$8="Underlying Vulnerability", IF(
               'Compound Alert'!AC104 &gt;= 10, "HIGH",IF(
                  'Compound Alert'!AC104 &gt;= 7, "MED","LOW")),IF(
                     $B$8="Emerging Threat", IF(
                        'Compound Alert'!AJ104 &gt;= 10, "HIGH",IF(
                            'Compound Alert'!AJ104 &gt;= 7, "MED","LOW")))))</f>
        <v>LOW</v>
      </c>
      <c r="O226" s="25" t="str">
        <f ca="1">IF(
   $B$8="Overall Alert",IF(
      'Compound Alert'!W104 &gt;= 7, "HIGH",IF(
         'Compound Alert'!W104 &gt;= 5, "MED","LOW")), IF(
            $B$8="Underlying Vulnerability", IF(
               'Compound Alert'!AD104 &gt;= 10, "HIGH",IF(
                  'Compound Alert'!AD104 &gt;= 7, "MED","LOW")),IF(
                     $B$8="Emerging Threat", IF(
                        'Compound Alert'!AK104 &gt;= 10, "HIGH",IF(
                            'Compound Alert'!AK104 &gt;= 7, "MED","LOW")))))</f>
        <v>LOW</v>
      </c>
      <c r="P226" s="25"/>
      <c r="Q226" s="26"/>
      <c r="R226" s="26"/>
      <c r="S226" s="21"/>
      <c r="T226" s="21"/>
      <c r="U226" s="21"/>
      <c r="V226" s="21"/>
      <c r="W226" s="21"/>
      <c r="X226" s="21"/>
      <c r="Y226" s="27"/>
      <c r="Z226" s="27"/>
      <c r="AA226" s="27"/>
      <c r="AB226" s="27"/>
      <c r="AC226" s="27"/>
      <c r="AD226" s="27"/>
      <c r="AE226" s="27"/>
      <c r="AF226" s="27"/>
      <c r="AJ226" s="21"/>
      <c r="AK226" s="21"/>
      <c r="AL226" s="21"/>
      <c r="AM226" s="21"/>
      <c r="AN226" s="21"/>
      <c r="AO226" s="21"/>
      <c r="AP226" s="21"/>
      <c r="AQ226" s="21"/>
      <c r="AR226" s="21"/>
      <c r="AS226" s="21"/>
      <c r="AT226" s="21"/>
      <c r="AU226" s="21"/>
      <c r="AV226" s="21"/>
      <c r="AW226" s="21"/>
      <c r="AX226" s="21"/>
    </row>
    <row r="227" spans="1:50" x14ac:dyDescent="0.2">
      <c r="A227" s="63">
        <v>186</v>
      </c>
      <c r="B227" s="20" t="str">
        <f>'Compound Alert'!B103</f>
        <v>Jordan</v>
      </c>
      <c r="C227" s="20" t="str">
        <f>'Compound Alert'!C103</f>
        <v>JOR</v>
      </c>
      <c r="D227" s="20" t="str">
        <f>'Compound Alert'!D103</f>
        <v>MEA           Middle East &amp; North Africa</v>
      </c>
      <c r="E227" s="20" t="str">
        <f>'Compound Alert'!E103</f>
        <v>IBRD</v>
      </c>
      <c r="F227" s="217">
        <f ca="1">'Compound Alert'!F103</f>
        <v>98</v>
      </c>
      <c r="G227" s="22">
        <f ca="1">IF($B$8="Overall Alert",'Compound Alert'!G103,IF($B$8="Underlying Vulnerability",'Compound Alert'!J103,IF($B$8="Emerging Threat",'Compound Alert'!M103)))</f>
        <v>0</v>
      </c>
      <c r="H227" s="23">
        <f ca="1">IF($B$8="Overall Alert",'Compound Alert'!H103,IF($B$8="Underlying Vulnerability",'Compound Alert'!K103,IF($B$8="Emerging Threat",'Compound Alert'!N103)))</f>
        <v>0</v>
      </c>
      <c r="I227" s="50">
        <f ca="1">ROUNDDOWN(G227,0)</f>
        <v>0</v>
      </c>
      <c r="J227" s="25" t="str">
        <f ca="1">IF(
   $B$8="Overall Alert",IF(
      'Compound Alert'!R103 &gt;= 7, "HIGH",IF(
         'Compound Alert'!R103 &gt;= 5, "MED","LOW")), IF(
            $B$8="Underlying Vulnerability", IF(
               'Compound Alert'!Y103 &gt;= 10, "HIGH",IF(
                  'Compound Alert'!Y103 &gt;= 7, "MED","LOW")),IF(
                     $B$8="Emerging Threat", IF(
                        'Compound Alert'!AF103 &gt;= 10, "HIGH",IF(
                            'Compound Alert'!AF103 &gt;= 7, "MED","LOW")))))</f>
        <v>LOW</v>
      </c>
      <c r="K227" s="25" t="str">
        <f ca="1">IF(
   $B$8="Overall Alert",IF(
      'Compound Alert'!S103 &gt;= 7, "HIGH",IF(
         'Compound Alert'!S103 &gt;= 5, "MED","LOW")), IF(
            $B$8="Underlying Vulnerability", IF(
               'Compound Alert'!Z103 &gt;= 10, "HIGH",IF(
                  'Compound Alert'!Z103 &gt;= 7, "MED","LOW")),IF(
                     $B$8="Emerging Threat", IF(
                        'Compound Alert'!AG103 &gt;= 10, "HIGH",IF(
                            'Compound Alert'!AG103 &gt;= 7, "MED","LOW")))))</f>
        <v>LOW</v>
      </c>
      <c r="L227" s="25" t="str">
        <f ca="1">IF(
   $B$8="Overall Alert",IF(
      'Compound Alert'!T103 &gt;= 7, "HIGH",IF(
         'Compound Alert'!T103 &gt;= 5, "MED","LOW")), IF(
            $B$8="Underlying Vulnerability", IF(
               'Compound Alert'!AA103 &gt;= 10, "HIGH",IF(
                  'Compound Alert'!AA103 &gt;= 7, "MED","LOW")),IF(
                     $B$8="Emerging Threat", IF(
                        'Compound Alert'!AH103 &gt;= 10, "HIGH",IF(
                            'Compound Alert'!AH103 &gt;= 7, "MED","LOW")))))</f>
        <v>LOW</v>
      </c>
      <c r="M227" s="25" t="str">
        <f ca="1">IF(
   $B$8="Overall Alert",IF(
      'Compound Alert'!U103 &gt;= 7, "HIGH",IF(
         'Compound Alert'!U103 &gt;= 5, "MED","LOW")), IF(
            $B$8="Underlying Vulnerability", IF(
               'Compound Alert'!AB103 &gt;= 10, "HIGH",IF(
                  'Compound Alert'!AB103 &gt;= 7, "MED","LOW")),IF(
                     $B$8="Emerging Threat", IF(
                        'Compound Alert'!AI103 &gt;= 10, "HIGH",IF(
                            'Compound Alert'!AI103 &gt;= 7, "MED","LOW")))))</f>
        <v>LOW</v>
      </c>
      <c r="N227" s="25" t="str">
        <f ca="1">IF(
   $B$8="Overall Alert",IF(
      'Compound Alert'!V103 &gt;= 7, "HIGH",IF(
         'Compound Alert'!V103 &gt;= 5, "MED","LOW")), IF(
            $B$8="Underlying Vulnerability", IF(
               'Compound Alert'!AC103 &gt;= 10, "HIGH",IF(
                  'Compound Alert'!AC103 &gt;= 7, "MED","LOW")),IF(
                     $B$8="Emerging Threat", IF(
                        'Compound Alert'!AJ103 &gt;= 10, "HIGH",IF(
                            'Compound Alert'!AJ103 &gt;= 7, "MED","LOW")))))</f>
        <v>LOW</v>
      </c>
      <c r="O227" s="25" t="str">
        <f ca="1">IF(
   $B$8="Overall Alert",IF(
      'Compound Alert'!W103 &gt;= 7, "HIGH",IF(
         'Compound Alert'!W103 &gt;= 5, "MED","LOW")), IF(
            $B$8="Underlying Vulnerability", IF(
               'Compound Alert'!AD103 &gt;= 10, "HIGH",IF(
                  'Compound Alert'!AD103 &gt;= 7, "MED","LOW")),IF(
                     $B$8="Emerging Threat", IF(
                        'Compound Alert'!AK103 &gt;= 10, "HIGH",IF(
                            'Compound Alert'!AK103 &gt;= 7, "MED","LOW")))))</f>
        <v>LOW</v>
      </c>
      <c r="P227" s="25"/>
      <c r="Q227" s="26"/>
      <c r="R227" s="26"/>
      <c r="S227" s="21"/>
      <c r="T227" s="21"/>
      <c r="U227" s="21"/>
      <c r="V227" s="21"/>
      <c r="W227" s="21"/>
      <c r="X227" s="21"/>
      <c r="Y227" s="27"/>
      <c r="Z227" s="27"/>
      <c r="AA227" s="27"/>
      <c r="AB227" s="27"/>
      <c r="AC227" s="27"/>
      <c r="AD227" s="27"/>
      <c r="AE227" s="27"/>
      <c r="AF227" s="27"/>
      <c r="AJ227" s="21"/>
      <c r="AK227" s="21"/>
      <c r="AL227" s="21"/>
      <c r="AM227" s="21"/>
      <c r="AN227" s="21"/>
      <c r="AO227" s="21"/>
      <c r="AP227" s="21"/>
      <c r="AQ227" s="21"/>
      <c r="AR227" s="21"/>
      <c r="AS227" s="21"/>
      <c r="AT227" s="21"/>
      <c r="AU227" s="21"/>
      <c r="AV227" s="21"/>
      <c r="AW227" s="21"/>
      <c r="AX227" s="21"/>
    </row>
    <row r="228" spans="1:50" x14ac:dyDescent="0.2">
      <c r="A228" s="63">
        <v>187</v>
      </c>
      <c r="B228" s="20" t="str">
        <f>'Compound Alert'!B123</f>
        <v>Latvia</v>
      </c>
      <c r="C228" s="20" t="str">
        <f>'Compound Alert'!C123</f>
        <v>LVA</v>
      </c>
      <c r="D228" s="20" t="str">
        <f>'Compound Alert'!D123</f>
        <v>ECS           Europe &amp; Central Asia</v>
      </c>
      <c r="E228" s="20" t="str">
        <f>'Compound Alert'!E123</f>
        <v>NA</v>
      </c>
      <c r="F228" s="217">
        <f ca="1">'Compound Alert'!F123</f>
        <v>118</v>
      </c>
      <c r="G228" s="22">
        <f ca="1">IF($B$8="Overall Alert",'Compound Alert'!G123,IF($B$8="Underlying Vulnerability",'Compound Alert'!J123,IF($B$8="Emerging Threat",'Compound Alert'!M123)))</f>
        <v>0</v>
      </c>
      <c r="H228" s="23">
        <f ca="1">IF($B$8="Overall Alert",'Compound Alert'!H123,IF($B$8="Underlying Vulnerability",'Compound Alert'!K123,IF($B$8="Emerging Threat",'Compound Alert'!N123)))</f>
        <v>0</v>
      </c>
      <c r="I228" s="50">
        <f ca="1">ROUNDDOWN(G228,0)</f>
        <v>0</v>
      </c>
      <c r="J228" s="25" t="str">
        <f ca="1">IF(
   $B$8="Overall Alert",IF(
      'Compound Alert'!R123 &gt;= 7, "HIGH",IF(
         'Compound Alert'!R123 &gt;= 5, "MED","LOW")), IF(
            $B$8="Underlying Vulnerability", IF(
               'Compound Alert'!Y123 &gt;= 10, "HIGH",IF(
                  'Compound Alert'!Y123 &gt;= 7, "MED","LOW")),IF(
                     $B$8="Emerging Threat", IF(
                        'Compound Alert'!AF123 &gt;= 10, "HIGH",IF(
                            'Compound Alert'!AF123 &gt;= 7, "MED","LOW")))))</f>
        <v>LOW</v>
      </c>
      <c r="K228" s="25" t="str">
        <f ca="1">IF(
   $B$8="Overall Alert",IF(
      'Compound Alert'!S123 &gt;= 7, "HIGH",IF(
         'Compound Alert'!S123 &gt;= 5, "MED","LOW")), IF(
            $B$8="Underlying Vulnerability", IF(
               'Compound Alert'!Z123 &gt;= 10, "HIGH",IF(
                  'Compound Alert'!Z123 &gt;= 7, "MED","LOW")),IF(
                     $B$8="Emerging Threat", IF(
                        'Compound Alert'!AG123 &gt;= 10, "HIGH",IF(
                            'Compound Alert'!AG123 &gt;= 7, "MED","LOW")))))</f>
        <v>LOW</v>
      </c>
      <c r="L228" s="25" t="str">
        <f ca="1">IF(
   $B$8="Overall Alert",IF(
      'Compound Alert'!T123 &gt;= 7, "HIGH",IF(
         'Compound Alert'!T123 &gt;= 5, "MED","LOW")), IF(
            $B$8="Underlying Vulnerability", IF(
               'Compound Alert'!AA123 &gt;= 10, "HIGH",IF(
                  'Compound Alert'!AA123 &gt;= 7, "MED","LOW")),IF(
                     $B$8="Emerging Threat", IF(
                        'Compound Alert'!AH123 &gt;= 10, "HIGH",IF(
                            'Compound Alert'!AH123 &gt;= 7, "MED","LOW")))))</f>
        <v>LOW</v>
      </c>
      <c r="M228" s="25" t="str">
        <f ca="1">IF(
   $B$8="Overall Alert",IF(
      'Compound Alert'!U123 &gt;= 7, "HIGH",IF(
         'Compound Alert'!U123 &gt;= 5, "MED","LOW")), IF(
            $B$8="Underlying Vulnerability", IF(
               'Compound Alert'!AB123 &gt;= 10, "HIGH",IF(
                  'Compound Alert'!AB123 &gt;= 7, "MED","LOW")),IF(
                     $B$8="Emerging Threat", IF(
                        'Compound Alert'!AI123 &gt;= 10, "HIGH",IF(
                            'Compound Alert'!AI123 &gt;= 7, "MED","LOW")))))</f>
        <v>LOW</v>
      </c>
      <c r="N228" s="25" t="str">
        <f ca="1">IF(
   $B$8="Overall Alert",IF(
      'Compound Alert'!V123 &gt;= 7, "HIGH",IF(
         'Compound Alert'!V123 &gt;= 5, "MED","LOW")), IF(
            $B$8="Underlying Vulnerability", IF(
               'Compound Alert'!AC123 &gt;= 10, "HIGH",IF(
                  'Compound Alert'!AC123 &gt;= 7, "MED","LOW")),IF(
                     $B$8="Emerging Threat", IF(
                        'Compound Alert'!AJ123 &gt;= 10, "HIGH",IF(
                            'Compound Alert'!AJ123 &gt;= 7, "MED","LOW")))))</f>
        <v>LOW</v>
      </c>
      <c r="O228" s="25" t="str">
        <f ca="1">IF(
   $B$8="Overall Alert",IF(
      'Compound Alert'!W123 &gt;= 7, "HIGH",IF(
         'Compound Alert'!W123 &gt;= 5, "MED","LOW")), IF(
            $B$8="Underlying Vulnerability", IF(
               'Compound Alert'!AD123 &gt;= 10, "HIGH",IF(
                  'Compound Alert'!AD123 &gt;= 7, "MED","LOW")),IF(
                     $B$8="Emerging Threat", IF(
                        'Compound Alert'!AK123 &gt;= 10, "HIGH",IF(
                            'Compound Alert'!AK123 &gt;= 7, "MED","LOW")))))</f>
        <v>LOW</v>
      </c>
      <c r="P228" s="25"/>
      <c r="Q228" s="26"/>
      <c r="R228" s="26"/>
      <c r="S228" s="21"/>
      <c r="T228" s="21"/>
      <c r="U228" s="21"/>
      <c r="V228" s="21"/>
      <c r="W228" s="21"/>
      <c r="X228" s="21"/>
      <c r="Y228" s="27"/>
      <c r="Z228" s="27"/>
      <c r="AA228" s="27"/>
      <c r="AB228" s="27"/>
      <c r="AC228" s="27"/>
      <c r="AD228" s="27"/>
      <c r="AE228" s="27"/>
      <c r="AF228" s="27"/>
      <c r="AJ228" s="21"/>
      <c r="AK228" s="21"/>
      <c r="AL228" s="21"/>
      <c r="AM228" s="21"/>
      <c r="AN228" s="21"/>
      <c r="AO228" s="21"/>
      <c r="AP228" s="21"/>
      <c r="AQ228" s="21"/>
      <c r="AR228" s="21"/>
      <c r="AS228" s="21"/>
      <c r="AT228" s="21"/>
      <c r="AU228" s="21"/>
      <c r="AV228" s="21"/>
      <c r="AW228" s="21"/>
      <c r="AX228" s="21"/>
    </row>
    <row r="229" spans="1:50" x14ac:dyDescent="0.2">
      <c r="A229" s="63">
        <v>188</v>
      </c>
      <c r="B229" s="20" t="str">
        <f>'Compound Alert'!B118</f>
        <v>Liechtenstein</v>
      </c>
      <c r="C229" s="20" t="str">
        <f>'Compound Alert'!C118</f>
        <v>LIE</v>
      </c>
      <c r="D229" s="20" t="str">
        <f>'Compound Alert'!D118</f>
        <v>ECS           Europe &amp; Central Asia</v>
      </c>
      <c r="E229" s="20" t="str">
        <f>'Compound Alert'!E118</f>
        <v>NA</v>
      </c>
      <c r="F229" s="217">
        <f ca="1">'Compound Alert'!F118</f>
        <v>113</v>
      </c>
      <c r="G229" s="22">
        <f ca="1">IF($B$8="Overall Alert",'Compound Alert'!G118,IF($B$8="Underlying Vulnerability",'Compound Alert'!J118,IF($B$8="Emerging Threat",'Compound Alert'!M118)))</f>
        <v>0</v>
      </c>
      <c r="H229" s="23">
        <f ca="1">IF($B$8="Overall Alert",'Compound Alert'!H118,IF($B$8="Underlying Vulnerability",'Compound Alert'!K118,IF($B$8="Emerging Threat",'Compound Alert'!N118)))</f>
        <v>0</v>
      </c>
      <c r="I229" s="50">
        <f ca="1">ROUNDDOWN(G229,0)</f>
        <v>0</v>
      </c>
      <c r="J229" s="25" t="str">
        <f ca="1">IF(
   $B$8="Overall Alert",IF(
      'Compound Alert'!R118 &gt;= 7, "HIGH",IF(
         'Compound Alert'!R118 &gt;= 5, "MED","LOW")), IF(
            $B$8="Underlying Vulnerability", IF(
               'Compound Alert'!Y118 &gt;= 10, "HIGH",IF(
                  'Compound Alert'!Y118 &gt;= 7, "MED","LOW")),IF(
                     $B$8="Emerging Threat", IF(
                        'Compound Alert'!AF118 &gt;= 10, "HIGH",IF(
                            'Compound Alert'!AF118 &gt;= 7, "MED","LOW")))))</f>
        <v>LOW</v>
      </c>
      <c r="K229" s="25" t="e">
        <f ca="1">IF(
   $B$8="Overall Alert",IF(
      'Compound Alert'!S118 &gt;= 7, "HIGH",IF(
         'Compound Alert'!S118 &gt;= 5, "MED","LOW")), IF(
            $B$8="Underlying Vulnerability", IF(
               'Compound Alert'!Z118 &gt;= 10, "HIGH",IF(
                  'Compound Alert'!Z118 &gt;= 7, "MED","LOW")),IF(
                     $B$8="Emerging Threat", IF(
                        'Compound Alert'!AG118 &gt;= 10, "HIGH",IF(
                            'Compound Alert'!AG118 &gt;= 7, "MED","LOW")))))</f>
        <v>#N/A</v>
      </c>
      <c r="L229" s="25" t="str">
        <f ca="1">IF(
   $B$8="Overall Alert",IF(
      'Compound Alert'!T118 &gt;= 7, "HIGH",IF(
         'Compound Alert'!T118 &gt;= 5, "MED","LOW")), IF(
            $B$8="Underlying Vulnerability", IF(
               'Compound Alert'!AA118 &gt;= 10, "HIGH",IF(
                  'Compound Alert'!AA118 &gt;= 7, "MED","LOW")),IF(
                     $B$8="Emerging Threat", IF(
                        'Compound Alert'!AH118 &gt;= 10, "HIGH",IF(
                            'Compound Alert'!AH118 &gt;= 7, "MED","LOW")))))</f>
        <v>LOW</v>
      </c>
      <c r="M229" s="25" t="str">
        <f ca="1">IF(
   $B$8="Overall Alert",IF(
      'Compound Alert'!U118 &gt;= 7, "HIGH",IF(
         'Compound Alert'!U118 &gt;= 5, "MED","LOW")), IF(
            $B$8="Underlying Vulnerability", IF(
               'Compound Alert'!AB118 &gt;= 10, "HIGH",IF(
                  'Compound Alert'!AB118 &gt;= 7, "MED","LOW")),IF(
                     $B$8="Emerging Threat", IF(
                        'Compound Alert'!AI118 &gt;= 10, "HIGH",IF(
                            'Compound Alert'!AI118 &gt;= 7, "MED","LOW")))))</f>
        <v>LOW</v>
      </c>
      <c r="N229" s="25" t="str">
        <f ca="1">IF(
   $B$8="Overall Alert",IF(
      'Compound Alert'!V118 &gt;= 7, "HIGH",IF(
         'Compound Alert'!V118 &gt;= 5, "MED","LOW")), IF(
            $B$8="Underlying Vulnerability", IF(
               'Compound Alert'!AC118 &gt;= 10, "HIGH",IF(
                  'Compound Alert'!AC118 &gt;= 7, "MED","LOW")),IF(
                     $B$8="Emerging Threat", IF(
                        'Compound Alert'!AJ118 &gt;= 10, "HIGH",IF(
                            'Compound Alert'!AJ118 &gt;= 7, "MED","LOW")))))</f>
        <v>LOW</v>
      </c>
      <c r="O229" s="25" t="str">
        <f ca="1">IF(
   $B$8="Overall Alert",IF(
      'Compound Alert'!W118 &gt;= 7, "HIGH",IF(
         'Compound Alert'!W118 &gt;= 5, "MED","LOW")), IF(
            $B$8="Underlying Vulnerability", IF(
               'Compound Alert'!AD118 &gt;= 10, "HIGH",IF(
                  'Compound Alert'!AD118 &gt;= 7, "MED","LOW")),IF(
                     $B$8="Emerging Threat", IF(
                        'Compound Alert'!AK118 &gt;= 10, "HIGH",IF(
                            'Compound Alert'!AK118 &gt;= 7, "MED","LOW")))))</f>
        <v>LOW</v>
      </c>
      <c r="P229" s="25"/>
      <c r="Q229" s="26"/>
      <c r="R229" s="26"/>
      <c r="S229" s="21"/>
      <c r="T229" s="21"/>
      <c r="U229" s="21"/>
      <c r="V229" s="21"/>
      <c r="W229" s="21"/>
      <c r="X229" s="21"/>
      <c r="Y229" s="27"/>
      <c r="Z229" s="27"/>
      <c r="AA229" s="27"/>
      <c r="AB229" s="27"/>
      <c r="AC229" s="27"/>
      <c r="AD229" s="27"/>
      <c r="AE229" s="27"/>
      <c r="AF229" s="27"/>
      <c r="AJ229" s="21"/>
      <c r="AK229" s="21"/>
      <c r="AL229" s="21"/>
      <c r="AM229" s="21"/>
      <c r="AN229" s="21"/>
      <c r="AO229" s="21"/>
      <c r="AP229" s="21"/>
      <c r="AQ229" s="21"/>
      <c r="AR229" s="21"/>
      <c r="AS229" s="21"/>
      <c r="AT229" s="21"/>
      <c r="AU229" s="21"/>
      <c r="AV229" s="21"/>
      <c r="AW229" s="21"/>
      <c r="AX229" s="21"/>
    </row>
    <row r="230" spans="1:50" x14ac:dyDescent="0.2">
      <c r="A230" s="63">
        <v>189</v>
      </c>
      <c r="B230" s="20" t="str">
        <f>'Compound Alert'!B121</f>
        <v>Lithuania</v>
      </c>
      <c r="C230" s="20" t="str">
        <f>'Compound Alert'!C121</f>
        <v>LTU</v>
      </c>
      <c r="D230" s="20" t="str">
        <f>'Compound Alert'!D121</f>
        <v>ECS           Europe &amp; Central Asia</v>
      </c>
      <c r="E230" s="20" t="str">
        <f>'Compound Alert'!E121</f>
        <v>NA</v>
      </c>
      <c r="F230" s="217">
        <f ca="1">'Compound Alert'!F121</f>
        <v>116</v>
      </c>
      <c r="G230" s="22">
        <f ca="1">IF($B$8="Overall Alert",'Compound Alert'!G121,IF($B$8="Underlying Vulnerability",'Compound Alert'!J121,IF($B$8="Emerging Threat",'Compound Alert'!M121)))</f>
        <v>0</v>
      </c>
      <c r="H230" s="23">
        <f ca="1">IF($B$8="Overall Alert",'Compound Alert'!H121,IF($B$8="Underlying Vulnerability",'Compound Alert'!K121,IF($B$8="Emerging Threat",'Compound Alert'!N121)))</f>
        <v>0</v>
      </c>
      <c r="I230" s="50">
        <f ca="1">ROUNDDOWN(G230,0)</f>
        <v>0</v>
      </c>
      <c r="J230" s="25" t="str">
        <f ca="1">IF(
   $B$8="Overall Alert",IF(
      'Compound Alert'!R121 &gt;= 7, "HIGH",IF(
         'Compound Alert'!R121 &gt;= 5, "MED","LOW")), IF(
            $B$8="Underlying Vulnerability", IF(
               'Compound Alert'!Y121 &gt;= 10, "HIGH",IF(
                  'Compound Alert'!Y121 &gt;= 7, "MED","LOW")),IF(
                     $B$8="Emerging Threat", IF(
                        'Compound Alert'!AF121 &gt;= 10, "HIGH",IF(
                            'Compound Alert'!AF121 &gt;= 7, "MED","LOW")))))</f>
        <v>LOW</v>
      </c>
      <c r="K230" s="25" t="str">
        <f ca="1">IF(
   $B$8="Overall Alert",IF(
      'Compound Alert'!S121 &gt;= 7, "HIGH",IF(
         'Compound Alert'!S121 &gt;= 5, "MED","LOW")), IF(
            $B$8="Underlying Vulnerability", IF(
               'Compound Alert'!Z121 &gt;= 10, "HIGH",IF(
                  'Compound Alert'!Z121 &gt;= 7, "MED","LOW")),IF(
                     $B$8="Emerging Threat", IF(
                        'Compound Alert'!AG121 &gt;= 10, "HIGH",IF(
                            'Compound Alert'!AG121 &gt;= 7, "MED","LOW")))))</f>
        <v>LOW</v>
      </c>
      <c r="L230" s="25" t="str">
        <f ca="1">IF(
   $B$8="Overall Alert",IF(
      'Compound Alert'!T121 &gt;= 7, "HIGH",IF(
         'Compound Alert'!T121 &gt;= 5, "MED","LOW")), IF(
            $B$8="Underlying Vulnerability", IF(
               'Compound Alert'!AA121 &gt;= 10, "HIGH",IF(
                  'Compound Alert'!AA121 &gt;= 7, "MED","LOW")),IF(
                     $B$8="Emerging Threat", IF(
                        'Compound Alert'!AH121 &gt;= 10, "HIGH",IF(
                            'Compound Alert'!AH121 &gt;= 7, "MED","LOW")))))</f>
        <v>LOW</v>
      </c>
      <c r="M230" s="25" t="str">
        <f ca="1">IF(
   $B$8="Overall Alert",IF(
      'Compound Alert'!U121 &gt;= 7, "HIGH",IF(
         'Compound Alert'!U121 &gt;= 5, "MED","LOW")), IF(
            $B$8="Underlying Vulnerability", IF(
               'Compound Alert'!AB121 &gt;= 10, "HIGH",IF(
                  'Compound Alert'!AB121 &gt;= 7, "MED","LOW")),IF(
                     $B$8="Emerging Threat", IF(
                        'Compound Alert'!AI121 &gt;= 10, "HIGH",IF(
                            'Compound Alert'!AI121 &gt;= 7, "MED","LOW")))))</f>
        <v>LOW</v>
      </c>
      <c r="N230" s="25" t="str">
        <f ca="1">IF(
   $B$8="Overall Alert",IF(
      'Compound Alert'!V121 &gt;= 7, "HIGH",IF(
         'Compound Alert'!V121 &gt;= 5, "MED","LOW")), IF(
            $B$8="Underlying Vulnerability", IF(
               'Compound Alert'!AC121 &gt;= 10, "HIGH",IF(
                  'Compound Alert'!AC121 &gt;= 7, "MED","LOW")),IF(
                     $B$8="Emerging Threat", IF(
                        'Compound Alert'!AJ121 &gt;= 10, "HIGH",IF(
                            'Compound Alert'!AJ121 &gt;= 7, "MED","LOW")))))</f>
        <v>LOW</v>
      </c>
      <c r="O230" s="25" t="str">
        <f ca="1">IF(
   $B$8="Overall Alert",IF(
      'Compound Alert'!W121 &gt;= 7, "HIGH",IF(
         'Compound Alert'!W121 &gt;= 5, "MED","LOW")), IF(
            $B$8="Underlying Vulnerability", IF(
               'Compound Alert'!AD121 &gt;= 10, "HIGH",IF(
                  'Compound Alert'!AD121 &gt;= 7, "MED","LOW")),IF(
                     $B$8="Emerging Threat", IF(
                        'Compound Alert'!AK121 &gt;= 10, "HIGH",IF(
                            'Compound Alert'!AK121 &gt;= 7, "MED","LOW")))))</f>
        <v>LOW</v>
      </c>
      <c r="P230" s="25"/>
      <c r="Q230" s="26"/>
      <c r="R230" s="26"/>
      <c r="S230" s="21"/>
      <c r="T230" s="21"/>
      <c r="U230" s="21"/>
      <c r="V230" s="21"/>
      <c r="W230" s="21"/>
      <c r="X230" s="21"/>
      <c r="Y230" s="27"/>
      <c r="Z230" s="27"/>
      <c r="AA230" s="27"/>
      <c r="AB230" s="27"/>
      <c r="AC230" s="27"/>
      <c r="AD230" s="27"/>
      <c r="AE230" s="27"/>
      <c r="AF230" s="27"/>
      <c r="AJ230" s="21"/>
      <c r="AK230" s="21"/>
      <c r="AL230" s="21"/>
      <c r="AM230" s="21"/>
      <c r="AN230" s="21"/>
      <c r="AO230" s="21"/>
      <c r="AP230" s="21"/>
      <c r="AQ230" s="21"/>
      <c r="AR230" s="21"/>
      <c r="AS230" s="21"/>
      <c r="AT230" s="21"/>
      <c r="AU230" s="21"/>
      <c r="AV230" s="21"/>
      <c r="AW230" s="21"/>
      <c r="AX230" s="21"/>
    </row>
    <row r="231" spans="1:50" x14ac:dyDescent="0.2">
      <c r="A231" s="63">
        <v>190</v>
      </c>
      <c r="B231" s="20" t="str">
        <f>'Compound Alert'!B122</f>
        <v>Luxembourg</v>
      </c>
      <c r="C231" s="20" t="str">
        <f>'Compound Alert'!C122</f>
        <v>LUX</v>
      </c>
      <c r="D231" s="20" t="str">
        <f>'Compound Alert'!D122</f>
        <v>ECS           Europe &amp; Central Asia</v>
      </c>
      <c r="E231" s="20" t="str">
        <f>'Compound Alert'!E122</f>
        <v>NA</v>
      </c>
      <c r="F231" s="217">
        <f ca="1">'Compound Alert'!F122</f>
        <v>117</v>
      </c>
      <c r="G231" s="22">
        <f ca="1">IF($B$8="Overall Alert",'Compound Alert'!G122,IF($B$8="Underlying Vulnerability",'Compound Alert'!J122,IF($B$8="Emerging Threat",'Compound Alert'!M122)))</f>
        <v>0</v>
      </c>
      <c r="H231" s="23">
        <f ca="1">IF($B$8="Overall Alert",'Compound Alert'!H122,IF($B$8="Underlying Vulnerability",'Compound Alert'!K122,IF($B$8="Emerging Threat",'Compound Alert'!N122)))</f>
        <v>0</v>
      </c>
      <c r="I231" s="50">
        <f ca="1">ROUNDDOWN(G231,0)</f>
        <v>0</v>
      </c>
      <c r="J231" s="25" t="str">
        <f ca="1">IF(
   $B$8="Overall Alert",IF(
      'Compound Alert'!R122 &gt;= 7, "HIGH",IF(
         'Compound Alert'!R122 &gt;= 5, "MED","LOW")), IF(
            $B$8="Underlying Vulnerability", IF(
               'Compound Alert'!Y122 &gt;= 10, "HIGH",IF(
                  'Compound Alert'!Y122 &gt;= 7, "MED","LOW")),IF(
                     $B$8="Emerging Threat", IF(
                        'Compound Alert'!AF122 &gt;= 10, "HIGH",IF(
                            'Compound Alert'!AF122 &gt;= 7, "MED","LOW")))))</f>
        <v>LOW</v>
      </c>
      <c r="K231" s="25" t="str">
        <f ca="1">IF(
   $B$8="Overall Alert",IF(
      'Compound Alert'!S122 &gt;= 7, "HIGH",IF(
         'Compound Alert'!S122 &gt;= 5, "MED","LOW")), IF(
            $B$8="Underlying Vulnerability", IF(
               'Compound Alert'!Z122 &gt;= 10, "HIGH",IF(
                  'Compound Alert'!Z122 &gt;= 7, "MED","LOW")),IF(
                     $B$8="Emerging Threat", IF(
                        'Compound Alert'!AG122 &gt;= 10, "HIGH",IF(
                            'Compound Alert'!AG122 &gt;= 7, "MED","LOW")))))</f>
        <v>LOW</v>
      </c>
      <c r="L231" s="25" t="str">
        <f ca="1">IF(
   $B$8="Overall Alert",IF(
      'Compound Alert'!T122 &gt;= 7, "HIGH",IF(
         'Compound Alert'!T122 &gt;= 5, "MED","LOW")), IF(
            $B$8="Underlying Vulnerability", IF(
               'Compound Alert'!AA122 &gt;= 10, "HIGH",IF(
                  'Compound Alert'!AA122 &gt;= 7, "MED","LOW")),IF(
                     $B$8="Emerging Threat", IF(
                        'Compound Alert'!AH122 &gt;= 10, "HIGH",IF(
                            'Compound Alert'!AH122 &gt;= 7, "MED","LOW")))))</f>
        <v>LOW</v>
      </c>
      <c r="M231" s="25" t="str">
        <f ca="1">IF(
   $B$8="Overall Alert",IF(
      'Compound Alert'!U122 &gt;= 7, "HIGH",IF(
         'Compound Alert'!U122 &gt;= 5, "MED","LOW")), IF(
            $B$8="Underlying Vulnerability", IF(
               'Compound Alert'!AB122 &gt;= 10, "HIGH",IF(
                  'Compound Alert'!AB122 &gt;= 7, "MED","LOW")),IF(
                     $B$8="Emerging Threat", IF(
                        'Compound Alert'!AI122 &gt;= 10, "HIGH",IF(
                            'Compound Alert'!AI122 &gt;= 7, "MED","LOW")))))</f>
        <v>LOW</v>
      </c>
      <c r="N231" s="25" t="str">
        <f ca="1">IF(
   $B$8="Overall Alert",IF(
      'Compound Alert'!V122 &gt;= 7, "HIGH",IF(
         'Compound Alert'!V122 &gt;= 5, "MED","LOW")), IF(
            $B$8="Underlying Vulnerability", IF(
               'Compound Alert'!AC122 &gt;= 10, "HIGH",IF(
                  'Compound Alert'!AC122 &gt;= 7, "MED","LOW")),IF(
                     $B$8="Emerging Threat", IF(
                        'Compound Alert'!AJ122 &gt;= 10, "HIGH",IF(
                            'Compound Alert'!AJ122 &gt;= 7, "MED","LOW")))))</f>
        <v>LOW</v>
      </c>
      <c r="O231" s="25" t="str">
        <f ca="1">IF(
   $B$8="Overall Alert",IF(
      'Compound Alert'!W122 &gt;= 7, "HIGH",IF(
         'Compound Alert'!W122 &gt;= 5, "MED","LOW")), IF(
            $B$8="Underlying Vulnerability", IF(
               'Compound Alert'!AD122 &gt;= 10, "HIGH",IF(
                  'Compound Alert'!AD122 &gt;= 7, "MED","LOW")),IF(
                     $B$8="Emerging Threat", IF(
                        'Compound Alert'!AK122 &gt;= 10, "HIGH",IF(
                            'Compound Alert'!AK122 &gt;= 7, "MED","LOW")))))</f>
        <v>LOW</v>
      </c>
      <c r="P231" s="25"/>
      <c r="Q231" s="26"/>
      <c r="R231" s="26"/>
      <c r="S231" s="21"/>
      <c r="T231" s="21"/>
      <c r="U231" s="21"/>
      <c r="V231" s="21"/>
      <c r="W231" s="21"/>
      <c r="X231" s="21"/>
      <c r="Y231" s="27"/>
      <c r="Z231" s="27"/>
      <c r="AA231" s="27"/>
      <c r="AB231" s="27"/>
      <c r="AC231" s="27"/>
      <c r="AD231" s="27"/>
      <c r="AE231" s="27"/>
      <c r="AF231" s="27"/>
      <c r="AJ231" s="21"/>
      <c r="AK231" s="21"/>
      <c r="AL231" s="21"/>
      <c r="AM231" s="21"/>
      <c r="AN231" s="21"/>
      <c r="AO231" s="21"/>
      <c r="AP231" s="21"/>
      <c r="AQ231" s="21"/>
      <c r="AR231" s="21"/>
      <c r="AS231" s="21"/>
      <c r="AT231" s="21"/>
      <c r="AU231" s="21"/>
      <c r="AV231" s="21"/>
      <c r="AW231" s="21"/>
      <c r="AX231" s="21"/>
    </row>
    <row r="232" spans="1:50" x14ac:dyDescent="0.2">
      <c r="A232" s="63">
        <v>191</v>
      </c>
      <c r="B232" s="20" t="str">
        <f>'Compound Alert'!B124</f>
        <v>Macao SAR, China</v>
      </c>
      <c r="C232" s="20" t="str">
        <f>'Compound Alert'!C124</f>
        <v>MAC</v>
      </c>
      <c r="D232" s="20" t="str">
        <f>'Compound Alert'!D124</f>
        <v>EAS           East Asia &amp; Pacific</v>
      </c>
      <c r="E232" s="20" t="str">
        <f>'Compound Alert'!E124</f>
        <v>NA</v>
      </c>
      <c r="F232" s="217">
        <f ca="1">'Compound Alert'!F124</f>
        <v>119</v>
      </c>
      <c r="G232" s="22">
        <f ca="1">IF($B$8="Overall Alert",'Compound Alert'!G124,IF($B$8="Underlying Vulnerability",'Compound Alert'!J124,IF($B$8="Emerging Threat",'Compound Alert'!M124)))</f>
        <v>0</v>
      </c>
      <c r="H232" s="23">
        <f ca="1">IF($B$8="Overall Alert",'Compound Alert'!H124,IF($B$8="Underlying Vulnerability",'Compound Alert'!K124,IF($B$8="Emerging Threat",'Compound Alert'!N124)))</f>
        <v>0</v>
      </c>
      <c r="I232" s="50">
        <f ca="1">ROUNDDOWN(G232,0)</f>
        <v>0</v>
      </c>
      <c r="J232" s="25" t="str">
        <f ca="1">IF(
   $B$8="Overall Alert",IF(
      'Compound Alert'!R124 &gt;= 7, "HIGH",IF(
         'Compound Alert'!R124 &gt;= 5, "MED","LOW")), IF(
            $B$8="Underlying Vulnerability", IF(
               'Compound Alert'!Y124 &gt;= 10, "HIGH",IF(
                  'Compound Alert'!Y124 &gt;= 7, "MED","LOW")),IF(
                     $B$8="Emerging Threat", IF(
                        'Compound Alert'!AF124 &gt;= 10, "HIGH",IF(
                            'Compound Alert'!AF124 &gt;= 7, "MED","LOW")))))</f>
        <v>LOW</v>
      </c>
      <c r="K232" s="25" t="str">
        <f ca="1">IF(
   $B$8="Overall Alert",IF(
      'Compound Alert'!S124 &gt;= 7, "HIGH",IF(
         'Compound Alert'!S124 &gt;= 5, "MED","LOW")), IF(
            $B$8="Underlying Vulnerability", IF(
               'Compound Alert'!Z124 &gt;= 10, "HIGH",IF(
                  'Compound Alert'!Z124 &gt;= 7, "MED","LOW")),IF(
                     $B$8="Emerging Threat", IF(
                        'Compound Alert'!AG124 &gt;= 10, "HIGH",IF(
                            'Compound Alert'!AG124 &gt;= 7, "MED","LOW")))))</f>
        <v>LOW</v>
      </c>
      <c r="L232" s="25" t="e">
        <f ca="1">IF(
   $B$8="Overall Alert",IF(
      'Compound Alert'!T124 &gt;= 7, "HIGH",IF(
         'Compound Alert'!T124 &gt;= 5, "MED","LOW")), IF(
            $B$8="Underlying Vulnerability", IF(
               'Compound Alert'!AA124 &gt;= 10, "HIGH",IF(
                  'Compound Alert'!AA124 &gt;= 7, "MED","LOW")),IF(
                     $B$8="Emerging Threat", IF(
                        'Compound Alert'!AH124 &gt;= 10, "HIGH",IF(
                            'Compound Alert'!AH124 &gt;= 7, "MED","LOW")))))</f>
        <v>#N/A</v>
      </c>
      <c r="M232" s="25" t="e">
        <f ca="1">IF(
   $B$8="Overall Alert",IF(
      'Compound Alert'!U124 &gt;= 7, "HIGH",IF(
         'Compound Alert'!U124 &gt;= 5, "MED","LOW")), IF(
            $B$8="Underlying Vulnerability", IF(
               'Compound Alert'!AB124 &gt;= 10, "HIGH",IF(
                  'Compound Alert'!AB124 &gt;= 7, "MED","LOW")),IF(
                     $B$8="Emerging Threat", IF(
                        'Compound Alert'!AI124 &gt;= 10, "HIGH",IF(
                            'Compound Alert'!AI124 &gt;= 7, "MED","LOW")))))</f>
        <v>#N/A</v>
      </c>
      <c r="N232" s="25" t="str">
        <f ca="1">IF(
   $B$8="Overall Alert",IF(
      'Compound Alert'!V124 &gt;= 7, "HIGH",IF(
         'Compound Alert'!V124 &gt;= 5, "MED","LOW")), IF(
            $B$8="Underlying Vulnerability", IF(
               'Compound Alert'!AC124 &gt;= 10, "HIGH",IF(
                  'Compound Alert'!AC124 &gt;= 7, "MED","LOW")),IF(
                     $B$8="Emerging Threat", IF(
                        'Compound Alert'!AJ124 &gt;= 10, "HIGH",IF(
                            'Compound Alert'!AJ124 &gt;= 7, "MED","LOW")))))</f>
        <v>LOW</v>
      </c>
      <c r="O232" s="25" t="str">
        <f ca="1">IF(
   $B$8="Overall Alert",IF(
      'Compound Alert'!W124 &gt;= 7, "HIGH",IF(
         'Compound Alert'!W124 &gt;= 5, "MED","LOW")), IF(
            $B$8="Underlying Vulnerability", IF(
               'Compound Alert'!AD124 &gt;= 10, "HIGH",IF(
                  'Compound Alert'!AD124 &gt;= 7, "MED","LOW")),IF(
                     $B$8="Emerging Threat", IF(
                        'Compound Alert'!AK124 &gt;= 10, "HIGH",IF(
                            'Compound Alert'!AK124 &gt;= 7, "MED","LOW")))))</f>
        <v>LOW</v>
      </c>
      <c r="Y232" s="27"/>
      <c r="Z232" s="27"/>
      <c r="AA232" s="27"/>
      <c r="AB232" s="27"/>
      <c r="AC232" s="27"/>
      <c r="AD232" s="27"/>
      <c r="AE232" s="27"/>
      <c r="AF232" s="27"/>
    </row>
    <row r="233" spans="1:50" x14ac:dyDescent="0.2">
      <c r="A233" s="63">
        <v>192</v>
      </c>
      <c r="B233" s="20" t="str">
        <f>'Compound Alert'!B135</f>
        <v>Malta</v>
      </c>
      <c r="C233" s="20" t="str">
        <f>'Compound Alert'!C135</f>
        <v>MLT</v>
      </c>
      <c r="D233" s="20" t="str">
        <f>'Compound Alert'!D135</f>
        <v>MEA           Middle East &amp; North Africa</v>
      </c>
      <c r="E233" s="20" t="str">
        <f>'Compound Alert'!E135</f>
        <v>NA</v>
      </c>
      <c r="F233" s="217">
        <f ca="1">'Compound Alert'!F135</f>
        <v>130</v>
      </c>
      <c r="G233" s="22">
        <f ca="1">IF($B$8="Overall Alert",'Compound Alert'!G135,IF($B$8="Underlying Vulnerability",'Compound Alert'!J135,IF($B$8="Emerging Threat",'Compound Alert'!M135)))</f>
        <v>0</v>
      </c>
      <c r="H233" s="23">
        <f ca="1">IF($B$8="Overall Alert",'Compound Alert'!H135,IF($B$8="Underlying Vulnerability",'Compound Alert'!K135,IF($B$8="Emerging Threat",'Compound Alert'!N135)))</f>
        <v>0</v>
      </c>
      <c r="I233" s="50">
        <f ca="1">ROUNDDOWN(G233,0)</f>
        <v>0</v>
      </c>
      <c r="J233" s="25" t="str">
        <f ca="1">IF(
   $B$8="Overall Alert",IF(
      'Compound Alert'!R135 &gt;= 7, "HIGH",IF(
         'Compound Alert'!R135 &gt;= 5, "MED","LOW")), IF(
            $B$8="Underlying Vulnerability", IF(
               'Compound Alert'!Y135 &gt;= 10, "HIGH",IF(
                  'Compound Alert'!Y135 &gt;= 7, "MED","LOW")),IF(
                     $B$8="Emerging Threat", IF(
                        'Compound Alert'!AF135 &gt;= 10, "HIGH",IF(
                            'Compound Alert'!AF135 &gt;= 7, "MED","LOW")))))</f>
        <v>LOW</v>
      </c>
      <c r="K233" s="25" t="str">
        <f ca="1">IF(
   $B$8="Overall Alert",IF(
      'Compound Alert'!S135 &gt;= 7, "HIGH",IF(
         'Compound Alert'!S135 &gt;= 5, "MED","LOW")), IF(
            $B$8="Underlying Vulnerability", IF(
               'Compound Alert'!Z135 &gt;= 10, "HIGH",IF(
                  'Compound Alert'!Z135 &gt;= 7, "MED","LOW")),IF(
                     $B$8="Emerging Threat", IF(
                        'Compound Alert'!AG135 &gt;= 10, "HIGH",IF(
                            'Compound Alert'!AG135 &gt;= 7, "MED","LOW")))))</f>
        <v>LOW</v>
      </c>
      <c r="L233" s="25" t="str">
        <f ca="1">IF(
   $B$8="Overall Alert",IF(
      'Compound Alert'!T135 &gt;= 7, "HIGH",IF(
         'Compound Alert'!T135 &gt;= 5, "MED","LOW")), IF(
            $B$8="Underlying Vulnerability", IF(
               'Compound Alert'!AA135 &gt;= 10, "HIGH",IF(
                  'Compound Alert'!AA135 &gt;= 7, "MED","LOW")),IF(
                     $B$8="Emerging Threat", IF(
                        'Compound Alert'!AH135 &gt;= 10, "HIGH",IF(
                            'Compound Alert'!AH135 &gt;= 7, "MED","LOW")))))</f>
        <v>LOW</v>
      </c>
      <c r="M233" s="25" t="str">
        <f ca="1">IF(
   $B$8="Overall Alert",IF(
      'Compound Alert'!U135 &gt;= 7, "HIGH",IF(
         'Compound Alert'!U135 &gt;= 5, "MED","LOW")), IF(
            $B$8="Underlying Vulnerability", IF(
               'Compound Alert'!AB135 &gt;= 10, "HIGH",IF(
                  'Compound Alert'!AB135 &gt;= 7, "MED","LOW")),IF(
                     $B$8="Emerging Threat", IF(
                        'Compound Alert'!AI135 &gt;= 10, "HIGH",IF(
                            'Compound Alert'!AI135 &gt;= 7, "MED","LOW")))))</f>
        <v>LOW</v>
      </c>
      <c r="N233" s="25" t="str">
        <f ca="1">IF(
   $B$8="Overall Alert",IF(
      'Compound Alert'!V135 &gt;= 7, "HIGH",IF(
         'Compound Alert'!V135 &gt;= 5, "MED","LOW")), IF(
            $B$8="Underlying Vulnerability", IF(
               'Compound Alert'!AC135 &gt;= 10, "HIGH",IF(
                  'Compound Alert'!AC135 &gt;= 7, "MED","LOW")),IF(
                     $B$8="Emerging Threat", IF(
                        'Compound Alert'!AJ135 &gt;= 10, "HIGH",IF(
                            'Compound Alert'!AJ135 &gt;= 7, "MED","LOW")))))</f>
        <v>LOW</v>
      </c>
      <c r="O233" s="25" t="str">
        <f ca="1">IF(
   $B$8="Overall Alert",IF(
      'Compound Alert'!W135 &gt;= 7, "HIGH",IF(
         'Compound Alert'!W135 &gt;= 5, "MED","LOW")), IF(
            $B$8="Underlying Vulnerability", IF(
               'Compound Alert'!AD135 &gt;= 10, "HIGH",IF(
                  'Compound Alert'!AD135 &gt;= 7, "MED","LOW")),IF(
                     $B$8="Emerging Threat", IF(
                        'Compound Alert'!AK135 &gt;= 10, "HIGH",IF(
                            'Compound Alert'!AK135 &gt;= 7, "MED","LOW")))))</f>
        <v>LOW</v>
      </c>
      <c r="Y233" s="27"/>
      <c r="Z233" s="27"/>
      <c r="AA233" s="27"/>
      <c r="AB233" s="27"/>
      <c r="AC233" s="27"/>
      <c r="AD233" s="27"/>
      <c r="AE233" s="27"/>
      <c r="AF233" s="27"/>
    </row>
    <row r="234" spans="1:50" x14ac:dyDescent="0.2">
      <c r="A234" s="63">
        <v>193</v>
      </c>
      <c r="B234" s="20" t="str">
        <f>'Compound Alert'!B128</f>
        <v>Moldova</v>
      </c>
      <c r="C234" s="20" t="str">
        <f>'Compound Alert'!C128</f>
        <v>MDA</v>
      </c>
      <c r="D234" s="20" t="str">
        <f>'Compound Alert'!D128</f>
        <v>ECS           Europe &amp; Central Asia</v>
      </c>
      <c r="E234" s="20" t="str">
        <f>'Compound Alert'!E128</f>
        <v>IBRD</v>
      </c>
      <c r="F234" s="217">
        <f ca="1">'Compound Alert'!F128</f>
        <v>123</v>
      </c>
      <c r="G234" s="22">
        <f ca="1">IF($B$8="Overall Alert",'Compound Alert'!G128,IF($B$8="Underlying Vulnerability",'Compound Alert'!J128,IF($B$8="Emerging Threat",'Compound Alert'!M128)))</f>
        <v>0</v>
      </c>
      <c r="H234" s="23">
        <f ca="1">IF($B$8="Overall Alert",'Compound Alert'!H128,IF($B$8="Underlying Vulnerability",'Compound Alert'!K128,IF($B$8="Emerging Threat",'Compound Alert'!N128)))</f>
        <v>0</v>
      </c>
      <c r="I234" s="50">
        <f ca="1">ROUNDDOWN(G234,0)</f>
        <v>0</v>
      </c>
      <c r="J234" s="25" t="str">
        <f ca="1">IF(
   $B$8="Overall Alert",IF(
      'Compound Alert'!R128 &gt;= 7, "HIGH",IF(
         'Compound Alert'!R128 &gt;= 5, "MED","LOW")), IF(
            $B$8="Underlying Vulnerability", IF(
               'Compound Alert'!Y128 &gt;= 10, "HIGH",IF(
                  'Compound Alert'!Y128 &gt;= 7, "MED","LOW")),IF(
                     $B$8="Emerging Threat", IF(
                        'Compound Alert'!AF128 &gt;= 10, "HIGH",IF(
                            'Compound Alert'!AF128 &gt;= 7, "MED","LOW")))))</f>
        <v>LOW</v>
      </c>
      <c r="K234" s="25" t="str">
        <f ca="1">IF(
   $B$8="Overall Alert",IF(
      'Compound Alert'!S128 &gt;= 7, "HIGH",IF(
         'Compound Alert'!S128 &gt;= 5, "MED","LOW")), IF(
            $B$8="Underlying Vulnerability", IF(
               'Compound Alert'!Z128 &gt;= 10, "HIGH",IF(
                  'Compound Alert'!Z128 &gt;= 7, "MED","LOW")),IF(
                     $B$8="Emerging Threat", IF(
                        'Compound Alert'!AG128 &gt;= 10, "HIGH",IF(
                            'Compound Alert'!AG128 &gt;= 7, "MED","LOW")))))</f>
        <v>LOW</v>
      </c>
      <c r="L234" s="25" t="str">
        <f ca="1">IF(
   $B$8="Overall Alert",IF(
      'Compound Alert'!T128 &gt;= 7, "HIGH",IF(
         'Compound Alert'!T128 &gt;= 5, "MED","LOW")), IF(
            $B$8="Underlying Vulnerability", IF(
               'Compound Alert'!AA128 &gt;= 10, "HIGH",IF(
                  'Compound Alert'!AA128 &gt;= 7, "MED","LOW")),IF(
                     $B$8="Emerging Threat", IF(
                        'Compound Alert'!AH128 &gt;= 10, "HIGH",IF(
                            'Compound Alert'!AH128 &gt;= 7, "MED","LOW")))))</f>
        <v>LOW</v>
      </c>
      <c r="M234" s="25" t="str">
        <f ca="1">IF(
   $B$8="Overall Alert",IF(
      'Compound Alert'!U128 &gt;= 7, "HIGH",IF(
         'Compound Alert'!U128 &gt;= 5, "MED","LOW")), IF(
            $B$8="Underlying Vulnerability", IF(
               'Compound Alert'!AB128 &gt;= 10, "HIGH",IF(
                  'Compound Alert'!AB128 &gt;= 7, "MED","LOW")),IF(
                     $B$8="Emerging Threat", IF(
                        'Compound Alert'!AI128 &gt;= 10, "HIGH",IF(
                            'Compound Alert'!AI128 &gt;= 7, "MED","LOW")))))</f>
        <v>LOW</v>
      </c>
      <c r="N234" s="25" t="str">
        <f ca="1">IF(
   $B$8="Overall Alert",IF(
      'Compound Alert'!V128 &gt;= 7, "HIGH",IF(
         'Compound Alert'!V128 &gt;= 5, "MED","LOW")), IF(
            $B$8="Underlying Vulnerability", IF(
               'Compound Alert'!AC128 &gt;= 10, "HIGH",IF(
                  'Compound Alert'!AC128 &gt;= 7, "MED","LOW")),IF(
                     $B$8="Emerging Threat", IF(
                        'Compound Alert'!AJ128 &gt;= 10, "HIGH",IF(
                            'Compound Alert'!AJ128 &gt;= 7, "MED","LOW")))))</f>
        <v>LOW</v>
      </c>
      <c r="O234" s="25" t="str">
        <f ca="1">IF(
   $B$8="Overall Alert",IF(
      'Compound Alert'!W128 &gt;= 7, "HIGH",IF(
         'Compound Alert'!W128 &gt;= 5, "MED","LOW")), IF(
            $B$8="Underlying Vulnerability", IF(
               'Compound Alert'!AD128 &gt;= 10, "HIGH",IF(
                  'Compound Alert'!AD128 &gt;= 7, "MED","LOW")),IF(
                     $B$8="Emerging Threat", IF(
                        'Compound Alert'!AK128 &gt;= 10, "HIGH",IF(
                            'Compound Alert'!AK128 &gt;= 7, "MED","LOW")))))</f>
        <v>LOW</v>
      </c>
      <c r="Y234" s="27"/>
      <c r="Z234" s="27"/>
      <c r="AA234" s="27"/>
      <c r="AB234" s="27"/>
      <c r="AC234" s="27"/>
      <c r="AD234" s="27"/>
      <c r="AE234" s="27"/>
      <c r="AF234" s="27"/>
    </row>
    <row r="235" spans="1:50" x14ac:dyDescent="0.2">
      <c r="A235" s="63">
        <v>194</v>
      </c>
      <c r="B235" s="20" t="str">
        <f>'Compound Alert'!B127</f>
        <v>Monaco</v>
      </c>
      <c r="C235" s="20" t="str">
        <f>'Compound Alert'!C127</f>
        <v>MCO</v>
      </c>
      <c r="D235" s="20" t="str">
        <f>'Compound Alert'!D127</f>
        <v>ECS           Europe &amp; Central Asia</v>
      </c>
      <c r="E235" s="20" t="str">
        <f>'Compound Alert'!E127</f>
        <v>NA</v>
      </c>
      <c r="F235" s="217">
        <f ca="1">'Compound Alert'!F127</f>
        <v>122</v>
      </c>
      <c r="G235" s="22">
        <f ca="1">IF($B$8="Overall Alert",'Compound Alert'!G127,IF($B$8="Underlying Vulnerability",'Compound Alert'!J127,IF($B$8="Emerging Threat",'Compound Alert'!M127)))</f>
        <v>0</v>
      </c>
      <c r="H235" s="23">
        <f ca="1">IF($B$8="Overall Alert",'Compound Alert'!H127,IF($B$8="Underlying Vulnerability",'Compound Alert'!K127,IF($B$8="Emerging Threat",'Compound Alert'!N127)))</f>
        <v>0</v>
      </c>
      <c r="I235" s="50">
        <f ca="1">ROUNDDOWN(G235,0)</f>
        <v>0</v>
      </c>
      <c r="J235" s="25" t="str">
        <f ca="1">IF(
   $B$8="Overall Alert",IF(
      'Compound Alert'!R127 &gt;= 7, "HIGH",IF(
         'Compound Alert'!R127 &gt;= 5, "MED","LOW")), IF(
            $B$8="Underlying Vulnerability", IF(
               'Compound Alert'!Y127 &gt;= 10, "HIGH",IF(
                  'Compound Alert'!Y127 &gt;= 7, "MED","LOW")),IF(
                     $B$8="Emerging Threat", IF(
                        'Compound Alert'!AF127 &gt;= 10, "HIGH",IF(
                            'Compound Alert'!AF127 &gt;= 7, "MED","LOW")))))</f>
        <v>LOW</v>
      </c>
      <c r="K235" s="25" t="e">
        <f ca="1">IF(
   $B$8="Overall Alert",IF(
      'Compound Alert'!S127 &gt;= 7, "HIGH",IF(
         'Compound Alert'!S127 &gt;= 5, "MED","LOW")), IF(
            $B$8="Underlying Vulnerability", IF(
               'Compound Alert'!Z127 &gt;= 10, "HIGH",IF(
                  'Compound Alert'!Z127 &gt;= 7, "MED","LOW")),IF(
                     $B$8="Emerging Threat", IF(
                        'Compound Alert'!AG127 &gt;= 10, "HIGH",IF(
                            'Compound Alert'!AG127 &gt;= 7, "MED","LOW")))))</f>
        <v>#N/A</v>
      </c>
      <c r="L235" s="25" t="e">
        <f ca="1">IF(
   $B$8="Overall Alert",IF(
      'Compound Alert'!T127 &gt;= 7, "HIGH",IF(
         'Compound Alert'!T127 &gt;= 5, "MED","LOW")), IF(
            $B$8="Underlying Vulnerability", IF(
               'Compound Alert'!AA127 &gt;= 10, "HIGH",IF(
                  'Compound Alert'!AA127 &gt;= 7, "MED","LOW")),IF(
                     $B$8="Emerging Threat", IF(
                        'Compound Alert'!AH127 &gt;= 10, "HIGH",IF(
                            'Compound Alert'!AH127 &gt;= 7, "MED","LOW")))))</f>
        <v>#N/A</v>
      </c>
      <c r="M235" s="25" t="e">
        <f ca="1">IF(
   $B$8="Overall Alert",IF(
      'Compound Alert'!U127 &gt;= 7, "HIGH",IF(
         'Compound Alert'!U127 &gt;= 5, "MED","LOW")), IF(
            $B$8="Underlying Vulnerability", IF(
               'Compound Alert'!AB127 &gt;= 10, "HIGH",IF(
                  'Compound Alert'!AB127 &gt;= 7, "MED","LOW")),IF(
                     $B$8="Emerging Threat", IF(
                        'Compound Alert'!AI127 &gt;= 10, "HIGH",IF(
                            'Compound Alert'!AI127 &gt;= 7, "MED","LOW")))))</f>
        <v>#N/A</v>
      </c>
      <c r="N235" s="25" t="str">
        <f ca="1">IF(
   $B$8="Overall Alert",IF(
      'Compound Alert'!V127 &gt;= 7, "HIGH",IF(
         'Compound Alert'!V127 &gt;= 5, "MED","LOW")), IF(
            $B$8="Underlying Vulnerability", IF(
               'Compound Alert'!AC127 &gt;= 10, "HIGH",IF(
                  'Compound Alert'!AC127 &gt;= 7, "MED","LOW")),IF(
                     $B$8="Emerging Threat", IF(
                        'Compound Alert'!AJ127 &gt;= 10, "HIGH",IF(
                            'Compound Alert'!AJ127 &gt;= 7, "MED","LOW")))))</f>
        <v>LOW</v>
      </c>
      <c r="O235" s="25" t="str">
        <f ca="1">IF(
   $B$8="Overall Alert",IF(
      'Compound Alert'!W127 &gt;= 7, "HIGH",IF(
         'Compound Alert'!W127 &gt;= 5, "MED","LOW")), IF(
            $B$8="Underlying Vulnerability", IF(
               'Compound Alert'!AD127 &gt;= 10, "HIGH",IF(
                  'Compound Alert'!AD127 &gt;= 7, "MED","LOW")),IF(
                     $B$8="Emerging Threat", IF(
                        'Compound Alert'!AK127 &gt;= 10, "HIGH",IF(
                            'Compound Alert'!AK127 &gt;= 7, "MED","LOW")))))</f>
        <v>LOW</v>
      </c>
    </row>
    <row r="236" spans="1:50" x14ac:dyDescent="0.2">
      <c r="A236" s="63">
        <v>195</v>
      </c>
      <c r="B236" s="20" t="str">
        <f>'Compound Alert'!B153</f>
        <v>Nauru</v>
      </c>
      <c r="C236" s="20" t="str">
        <f>'Compound Alert'!C153</f>
        <v>NRU</v>
      </c>
      <c r="D236" s="20" t="str">
        <f>'Compound Alert'!D153</f>
        <v>EAS           East Asia &amp; Pacific</v>
      </c>
      <c r="E236" s="20" t="str">
        <f>'Compound Alert'!E153</f>
        <v>IBRD</v>
      </c>
      <c r="F236" s="217">
        <f ca="1">'Compound Alert'!F153</f>
        <v>148</v>
      </c>
      <c r="G236" s="22">
        <f ca="1">IF($B$8="Overall Alert",'Compound Alert'!G153,IF($B$8="Underlying Vulnerability",'Compound Alert'!J153,IF($B$8="Emerging Threat",'Compound Alert'!M153)))</f>
        <v>0</v>
      </c>
      <c r="H236" s="23">
        <f ca="1">IF($B$8="Overall Alert",'Compound Alert'!H153,IF($B$8="Underlying Vulnerability",'Compound Alert'!K153,IF($B$8="Emerging Threat",'Compound Alert'!N153)))</f>
        <v>0</v>
      </c>
      <c r="I236" s="50">
        <f ca="1">ROUNDDOWN(G236,0)</f>
        <v>0</v>
      </c>
      <c r="J236" s="25" t="str">
        <f ca="1">IF(
   $B$8="Overall Alert",IF(
      'Compound Alert'!R153 &gt;= 7, "HIGH",IF(
         'Compound Alert'!R153 &gt;= 5, "MED","LOW")), IF(
            $B$8="Underlying Vulnerability", IF(
               'Compound Alert'!Y153 &gt;= 10, "HIGH",IF(
                  'Compound Alert'!Y153 &gt;= 7, "MED","LOW")),IF(
                     $B$8="Emerging Threat", IF(
                        'Compound Alert'!AF153 &gt;= 10, "HIGH",IF(
                            'Compound Alert'!AF153 &gt;= 7, "MED","LOW")))))</f>
        <v>LOW</v>
      </c>
      <c r="K236" s="25" t="e">
        <f ca="1">IF(
   $B$8="Overall Alert",IF(
      'Compound Alert'!S153 &gt;= 7, "HIGH",IF(
         'Compound Alert'!S153 &gt;= 5, "MED","LOW")), IF(
            $B$8="Underlying Vulnerability", IF(
               'Compound Alert'!Z153 &gt;= 10, "HIGH",IF(
                  'Compound Alert'!Z153 &gt;= 7, "MED","LOW")),IF(
                     $B$8="Emerging Threat", IF(
                        'Compound Alert'!AG153 &gt;= 10, "HIGH",IF(
                            'Compound Alert'!AG153 &gt;= 7, "MED","LOW")))))</f>
        <v>#N/A</v>
      </c>
      <c r="L236" s="25" t="e">
        <f ca="1">IF(
   $B$8="Overall Alert",IF(
      'Compound Alert'!T153 &gt;= 7, "HIGH",IF(
         'Compound Alert'!T153 &gt;= 5, "MED","LOW")), IF(
            $B$8="Underlying Vulnerability", IF(
               'Compound Alert'!AA153 &gt;= 10, "HIGH",IF(
                  'Compound Alert'!AA153 &gt;= 7, "MED","LOW")),IF(
                     $B$8="Emerging Threat", IF(
                        'Compound Alert'!AH153 &gt;= 10, "HIGH",IF(
                            'Compound Alert'!AH153 &gt;= 7, "MED","LOW")))))</f>
        <v>#N/A</v>
      </c>
      <c r="M236" s="25" t="str">
        <f ca="1">IF(
   $B$8="Overall Alert",IF(
      'Compound Alert'!U153 &gt;= 7, "HIGH",IF(
         'Compound Alert'!U153 &gt;= 5, "MED","LOW")), IF(
            $B$8="Underlying Vulnerability", IF(
               'Compound Alert'!AB153 &gt;= 10, "HIGH",IF(
                  'Compound Alert'!AB153 &gt;= 7, "MED","LOW")),IF(
                     $B$8="Emerging Threat", IF(
                        'Compound Alert'!AI153 &gt;= 10, "HIGH",IF(
                            'Compound Alert'!AI153 &gt;= 7, "MED","LOW")))))</f>
        <v>LOW</v>
      </c>
      <c r="N236" s="25" t="str">
        <f ca="1">IF(
   $B$8="Overall Alert",IF(
      'Compound Alert'!V153 &gt;= 7, "HIGH",IF(
         'Compound Alert'!V153 &gt;= 5, "MED","LOW")), IF(
            $B$8="Underlying Vulnerability", IF(
               'Compound Alert'!AC153 &gt;= 10, "HIGH",IF(
                  'Compound Alert'!AC153 &gt;= 7, "MED","LOW")),IF(
                     $B$8="Emerging Threat", IF(
                        'Compound Alert'!AJ153 &gt;= 10, "HIGH",IF(
                            'Compound Alert'!AJ153 &gt;= 7, "MED","LOW")))))</f>
        <v>LOW</v>
      </c>
      <c r="O236" s="25" t="str">
        <f ca="1">IF(
   $B$8="Overall Alert",IF(
      'Compound Alert'!W153 &gt;= 7, "HIGH",IF(
         'Compound Alert'!W153 &gt;= 5, "MED","LOW")), IF(
            $B$8="Underlying Vulnerability", IF(
               'Compound Alert'!AD153 &gt;= 10, "HIGH",IF(
                  'Compound Alert'!AD153 &gt;= 7, "MED","LOW")),IF(
                     $B$8="Emerging Threat", IF(
                        'Compound Alert'!AK153 &gt;= 10, "HIGH",IF(
                            'Compound Alert'!AK153 &gt;= 7, "MED","LOW")))))</f>
        <v>LOW</v>
      </c>
    </row>
    <row r="237" spans="1:50" x14ac:dyDescent="0.2">
      <c r="A237" s="63">
        <v>196</v>
      </c>
      <c r="B237" s="20" t="str">
        <f>'Compound Alert'!B150</f>
        <v>Netherlands</v>
      </c>
      <c r="C237" s="20" t="str">
        <f>'Compound Alert'!C150</f>
        <v>NLD</v>
      </c>
      <c r="D237" s="20" t="str">
        <f>'Compound Alert'!D150</f>
        <v>ECS           Europe &amp; Central Asia</v>
      </c>
      <c r="E237" s="20" t="str">
        <f>'Compound Alert'!E150</f>
        <v>NA</v>
      </c>
      <c r="F237" s="217">
        <f ca="1">'Compound Alert'!F150</f>
        <v>145</v>
      </c>
      <c r="G237" s="22">
        <f ca="1">IF($B$8="Overall Alert",'Compound Alert'!G150,IF($B$8="Underlying Vulnerability",'Compound Alert'!J150,IF($B$8="Emerging Threat",'Compound Alert'!M150)))</f>
        <v>0</v>
      </c>
      <c r="H237" s="23">
        <f ca="1">IF($B$8="Overall Alert",'Compound Alert'!H150,IF($B$8="Underlying Vulnerability",'Compound Alert'!K150,IF($B$8="Emerging Threat",'Compound Alert'!N150)))</f>
        <v>0</v>
      </c>
      <c r="I237" s="50">
        <f ca="1">ROUNDDOWN(G237,0)</f>
        <v>0</v>
      </c>
      <c r="J237" s="25" t="str">
        <f ca="1">IF(
   $B$8="Overall Alert",IF(
      'Compound Alert'!R150 &gt;= 7, "HIGH",IF(
         'Compound Alert'!R150 &gt;= 5, "MED","LOW")), IF(
            $B$8="Underlying Vulnerability", IF(
               'Compound Alert'!Y150 &gt;= 10, "HIGH",IF(
                  'Compound Alert'!Y150 &gt;= 7, "MED","LOW")),IF(
                     $B$8="Emerging Threat", IF(
                        'Compound Alert'!AF150 &gt;= 10, "HIGH",IF(
                            'Compound Alert'!AF150 &gt;= 7, "MED","LOW")))))</f>
        <v>LOW</v>
      </c>
      <c r="K237" s="25" t="str">
        <f ca="1">IF(
   $B$8="Overall Alert",IF(
      'Compound Alert'!S150 &gt;= 7, "HIGH",IF(
         'Compound Alert'!S150 &gt;= 5, "MED","LOW")), IF(
            $B$8="Underlying Vulnerability", IF(
               'Compound Alert'!Z150 &gt;= 10, "HIGH",IF(
                  'Compound Alert'!Z150 &gt;= 7, "MED","LOW")),IF(
                     $B$8="Emerging Threat", IF(
                        'Compound Alert'!AG150 &gt;= 10, "HIGH",IF(
                            'Compound Alert'!AG150 &gt;= 7, "MED","LOW")))))</f>
        <v>LOW</v>
      </c>
      <c r="L237" s="25" t="str">
        <f ca="1">IF(
   $B$8="Overall Alert",IF(
      'Compound Alert'!T150 &gt;= 7, "HIGH",IF(
         'Compound Alert'!T150 &gt;= 5, "MED","LOW")), IF(
            $B$8="Underlying Vulnerability", IF(
               'Compound Alert'!AA150 &gt;= 10, "HIGH",IF(
                  'Compound Alert'!AA150 &gt;= 7, "MED","LOW")),IF(
                     $B$8="Emerging Threat", IF(
                        'Compound Alert'!AH150 &gt;= 10, "HIGH",IF(
                            'Compound Alert'!AH150 &gt;= 7, "MED","LOW")))))</f>
        <v>LOW</v>
      </c>
      <c r="M237" s="25" t="str">
        <f ca="1">IF(
   $B$8="Overall Alert",IF(
      'Compound Alert'!U150 &gt;= 7, "HIGH",IF(
         'Compound Alert'!U150 &gt;= 5, "MED","LOW")), IF(
            $B$8="Underlying Vulnerability", IF(
               'Compound Alert'!AB150 &gt;= 10, "HIGH",IF(
                  'Compound Alert'!AB150 &gt;= 7, "MED","LOW")),IF(
                     $B$8="Emerging Threat", IF(
                        'Compound Alert'!AI150 &gt;= 10, "HIGH",IF(
                            'Compound Alert'!AI150 &gt;= 7, "MED","LOW")))))</f>
        <v>LOW</v>
      </c>
      <c r="N237" s="25" t="str">
        <f ca="1">IF(
   $B$8="Overall Alert",IF(
      'Compound Alert'!V150 &gt;= 7, "HIGH",IF(
         'Compound Alert'!V150 &gt;= 5, "MED","LOW")), IF(
            $B$8="Underlying Vulnerability", IF(
               'Compound Alert'!AC150 &gt;= 10, "HIGH",IF(
                  'Compound Alert'!AC150 &gt;= 7, "MED","LOW")),IF(
                     $B$8="Emerging Threat", IF(
                        'Compound Alert'!AJ150 &gt;= 10, "HIGH",IF(
                            'Compound Alert'!AJ150 &gt;= 7, "MED","LOW")))))</f>
        <v>LOW</v>
      </c>
      <c r="O237" s="25" t="str">
        <f ca="1">IF(
   $B$8="Overall Alert",IF(
      'Compound Alert'!W150 &gt;= 7, "HIGH",IF(
         'Compound Alert'!W150 &gt;= 5, "MED","LOW")), IF(
            $B$8="Underlying Vulnerability", IF(
               'Compound Alert'!AD150 &gt;= 10, "HIGH",IF(
                  'Compound Alert'!AD150 &gt;= 7, "MED","LOW")),IF(
                     $B$8="Emerging Threat", IF(
                        'Compound Alert'!AK150 &gt;= 10, "HIGH",IF(
                            'Compound Alert'!AK150 &gt;= 7, "MED","LOW")))))</f>
        <v>LOW</v>
      </c>
    </row>
    <row r="238" spans="1:50" x14ac:dyDescent="0.2">
      <c r="A238" s="63">
        <v>197</v>
      </c>
      <c r="B238" s="20" t="str">
        <f>'Compound Alert'!B154</f>
        <v>New Zealand</v>
      </c>
      <c r="C238" s="20" t="str">
        <f>'Compound Alert'!C154</f>
        <v>NZL</v>
      </c>
      <c r="D238" s="20" t="str">
        <f>'Compound Alert'!D154</f>
        <v>EAS           East Asia &amp; Pacific</v>
      </c>
      <c r="E238" s="20" t="str">
        <f>'Compound Alert'!E154</f>
        <v>NA</v>
      </c>
      <c r="F238" s="217">
        <f ca="1">'Compound Alert'!F154</f>
        <v>149</v>
      </c>
      <c r="G238" s="22">
        <f ca="1">IF($B$8="Overall Alert",'Compound Alert'!G154,IF($B$8="Underlying Vulnerability",'Compound Alert'!J154,IF($B$8="Emerging Threat",'Compound Alert'!M154)))</f>
        <v>0</v>
      </c>
      <c r="H238" s="23">
        <f ca="1">IF($B$8="Overall Alert",'Compound Alert'!H154,IF($B$8="Underlying Vulnerability",'Compound Alert'!K154,IF($B$8="Emerging Threat",'Compound Alert'!N154)))</f>
        <v>0</v>
      </c>
      <c r="I238" s="50">
        <f ca="1">ROUNDDOWN(G238,0)</f>
        <v>0</v>
      </c>
      <c r="J238" s="25" t="str">
        <f ca="1">IF(
   $B$8="Overall Alert",IF(
      'Compound Alert'!R154 &gt;= 7, "HIGH",IF(
         'Compound Alert'!R154 &gt;= 5, "MED","LOW")), IF(
            $B$8="Underlying Vulnerability", IF(
               'Compound Alert'!Y154 &gt;= 10, "HIGH",IF(
                  'Compound Alert'!Y154 &gt;= 7, "MED","LOW")),IF(
                     $B$8="Emerging Threat", IF(
                        'Compound Alert'!AF154 &gt;= 10, "HIGH",IF(
                            'Compound Alert'!AF154 &gt;= 7, "MED","LOW")))))</f>
        <v>LOW</v>
      </c>
      <c r="K238" s="25" t="str">
        <f ca="1">IF(
   $B$8="Overall Alert",IF(
      'Compound Alert'!S154 &gt;= 7, "HIGH",IF(
         'Compound Alert'!S154 &gt;= 5, "MED","LOW")), IF(
            $B$8="Underlying Vulnerability", IF(
               'Compound Alert'!Z154 &gt;= 10, "HIGH",IF(
                  'Compound Alert'!Z154 &gt;= 7, "MED","LOW")),IF(
                     $B$8="Emerging Threat", IF(
                        'Compound Alert'!AG154 &gt;= 10, "HIGH",IF(
                            'Compound Alert'!AG154 &gt;= 7, "MED","LOW")))))</f>
        <v>LOW</v>
      </c>
      <c r="L238" s="25" t="str">
        <f ca="1">IF(
   $B$8="Overall Alert",IF(
      'Compound Alert'!T154 &gt;= 7, "HIGH",IF(
         'Compound Alert'!T154 &gt;= 5, "MED","LOW")), IF(
            $B$8="Underlying Vulnerability", IF(
               'Compound Alert'!AA154 &gt;= 10, "HIGH",IF(
                  'Compound Alert'!AA154 &gt;= 7, "MED","LOW")),IF(
                     $B$8="Emerging Threat", IF(
                        'Compound Alert'!AH154 &gt;= 10, "HIGH",IF(
                            'Compound Alert'!AH154 &gt;= 7, "MED","LOW")))))</f>
        <v>LOW</v>
      </c>
      <c r="M238" s="25" t="str">
        <f ca="1">IF(
   $B$8="Overall Alert",IF(
      'Compound Alert'!U154 &gt;= 7, "HIGH",IF(
         'Compound Alert'!U154 &gt;= 5, "MED","LOW")), IF(
            $B$8="Underlying Vulnerability", IF(
               'Compound Alert'!AB154 &gt;= 10, "HIGH",IF(
                  'Compound Alert'!AB154 &gt;= 7, "MED","LOW")),IF(
                     $B$8="Emerging Threat", IF(
                        'Compound Alert'!AI154 &gt;= 10, "HIGH",IF(
                            'Compound Alert'!AI154 &gt;= 7, "MED","LOW")))))</f>
        <v>LOW</v>
      </c>
      <c r="N238" s="25" t="str">
        <f ca="1">IF(
   $B$8="Overall Alert",IF(
      'Compound Alert'!V154 &gt;= 7, "HIGH",IF(
         'Compound Alert'!V154 &gt;= 5, "MED","LOW")), IF(
            $B$8="Underlying Vulnerability", IF(
               'Compound Alert'!AC154 &gt;= 10, "HIGH",IF(
                  'Compound Alert'!AC154 &gt;= 7, "MED","LOW")),IF(
                     $B$8="Emerging Threat", IF(
                        'Compound Alert'!AJ154 &gt;= 10, "HIGH",IF(
                            'Compound Alert'!AJ154 &gt;= 7, "MED","LOW")))))</f>
        <v>LOW</v>
      </c>
      <c r="O238" s="25" t="str">
        <f ca="1">IF(
   $B$8="Overall Alert",IF(
      'Compound Alert'!W154 &gt;= 7, "HIGH",IF(
         'Compound Alert'!W154 &gt;= 5, "MED","LOW")), IF(
            $B$8="Underlying Vulnerability", IF(
               'Compound Alert'!AD154 &gt;= 10, "HIGH",IF(
                  'Compound Alert'!AD154 &gt;= 7, "MED","LOW")),IF(
                     $B$8="Emerging Threat", IF(
                        'Compound Alert'!AK154 &gt;= 10, "HIGH",IF(
                            'Compound Alert'!AK154 &gt;= 7, "MED","LOW")))))</f>
        <v>LOW</v>
      </c>
    </row>
    <row r="239" spans="1:50" x14ac:dyDescent="0.2">
      <c r="A239" s="63">
        <v>198</v>
      </c>
      <c r="B239" s="20" t="str">
        <f>'Compound Alert'!B133</f>
        <v>North Macedonia</v>
      </c>
      <c r="C239" s="20" t="str">
        <f>'Compound Alert'!C133</f>
        <v>MKD</v>
      </c>
      <c r="D239" s="20" t="str">
        <f>'Compound Alert'!D133</f>
        <v>ECS           Europe &amp; Central Asia</v>
      </c>
      <c r="E239" s="20" t="str">
        <f>'Compound Alert'!E133</f>
        <v>IBRD</v>
      </c>
      <c r="F239" s="217">
        <f ca="1">'Compound Alert'!F133</f>
        <v>128</v>
      </c>
      <c r="G239" s="22">
        <f ca="1">IF($B$8="Overall Alert",'Compound Alert'!G133,IF($B$8="Underlying Vulnerability",'Compound Alert'!J133,IF($B$8="Emerging Threat",'Compound Alert'!M133)))</f>
        <v>0</v>
      </c>
      <c r="H239" s="23">
        <f ca="1">IF($B$8="Overall Alert",'Compound Alert'!H133,IF($B$8="Underlying Vulnerability",'Compound Alert'!K133,IF($B$8="Emerging Threat",'Compound Alert'!N133)))</f>
        <v>0</v>
      </c>
      <c r="I239" s="50">
        <f ca="1">ROUNDDOWN(G239,0)</f>
        <v>0</v>
      </c>
      <c r="J239" s="25" t="str">
        <f ca="1">IF(
   $B$8="Overall Alert",IF(
      'Compound Alert'!R133 &gt;= 7, "HIGH",IF(
         'Compound Alert'!R133 &gt;= 5, "MED","LOW")), IF(
            $B$8="Underlying Vulnerability", IF(
               'Compound Alert'!Y133 &gt;= 10, "HIGH",IF(
                  'Compound Alert'!Y133 &gt;= 7, "MED","LOW")),IF(
                     $B$8="Emerging Threat", IF(
                        'Compound Alert'!AF133 &gt;= 10, "HIGH",IF(
                            'Compound Alert'!AF133 &gt;= 7, "MED","LOW")))))</f>
        <v>LOW</v>
      </c>
      <c r="K239" s="25" t="str">
        <f ca="1">IF(
   $B$8="Overall Alert",IF(
      'Compound Alert'!S133 &gt;= 7, "HIGH",IF(
         'Compound Alert'!S133 &gt;= 5, "MED","LOW")), IF(
            $B$8="Underlying Vulnerability", IF(
               'Compound Alert'!Z133 &gt;= 10, "HIGH",IF(
                  'Compound Alert'!Z133 &gt;= 7, "MED","LOW")),IF(
                     $B$8="Emerging Threat", IF(
                        'Compound Alert'!AG133 &gt;= 10, "HIGH",IF(
                            'Compound Alert'!AG133 &gt;= 7, "MED","LOW")))))</f>
        <v>LOW</v>
      </c>
      <c r="L239" s="25" t="str">
        <f ca="1">IF(
   $B$8="Overall Alert",IF(
      'Compound Alert'!T133 &gt;= 7, "HIGH",IF(
         'Compound Alert'!T133 &gt;= 5, "MED","LOW")), IF(
            $B$8="Underlying Vulnerability", IF(
               'Compound Alert'!AA133 &gt;= 10, "HIGH",IF(
                  'Compound Alert'!AA133 &gt;= 7, "MED","LOW")),IF(
                     $B$8="Emerging Threat", IF(
                        'Compound Alert'!AH133 &gt;= 10, "HIGH",IF(
                            'Compound Alert'!AH133 &gt;= 7, "MED","LOW")))))</f>
        <v>LOW</v>
      </c>
      <c r="M239" s="25" t="str">
        <f ca="1">IF(
   $B$8="Overall Alert",IF(
      'Compound Alert'!U133 &gt;= 7, "HIGH",IF(
         'Compound Alert'!U133 &gt;= 5, "MED","LOW")), IF(
            $B$8="Underlying Vulnerability", IF(
               'Compound Alert'!AB133 &gt;= 10, "HIGH",IF(
                  'Compound Alert'!AB133 &gt;= 7, "MED","LOW")),IF(
                     $B$8="Emerging Threat", IF(
                        'Compound Alert'!AI133 &gt;= 10, "HIGH",IF(
                            'Compound Alert'!AI133 &gt;= 7, "MED","LOW")))))</f>
        <v>LOW</v>
      </c>
      <c r="N239" s="25" t="str">
        <f ca="1">IF(
   $B$8="Overall Alert",IF(
      'Compound Alert'!V133 &gt;= 7, "HIGH",IF(
         'Compound Alert'!V133 &gt;= 5, "MED","LOW")), IF(
            $B$8="Underlying Vulnerability", IF(
               'Compound Alert'!AC133 &gt;= 10, "HIGH",IF(
                  'Compound Alert'!AC133 &gt;= 7, "MED","LOW")),IF(
                     $B$8="Emerging Threat", IF(
                        'Compound Alert'!AJ133 &gt;= 10, "HIGH",IF(
                            'Compound Alert'!AJ133 &gt;= 7, "MED","LOW")))))</f>
        <v>LOW</v>
      </c>
      <c r="O239" s="25" t="str">
        <f ca="1">IF(
   $B$8="Overall Alert",IF(
      'Compound Alert'!W133 &gt;= 7, "HIGH",IF(
         'Compound Alert'!W133 &gt;= 5, "MED","LOW")), IF(
            $B$8="Underlying Vulnerability", IF(
               'Compound Alert'!AD133 &gt;= 10, "HIGH",IF(
                  'Compound Alert'!AD133 &gt;= 7, "MED","LOW")),IF(
                     $B$8="Emerging Threat", IF(
                        'Compound Alert'!AK133 &gt;= 10, "HIGH",IF(
                            'Compound Alert'!AK133 &gt;= 7, "MED","LOW")))))</f>
        <v>LOW</v>
      </c>
    </row>
    <row r="240" spans="1:50" x14ac:dyDescent="0.2">
      <c r="A240" s="63">
        <v>199</v>
      </c>
      <c r="B240" s="20" t="str">
        <f>'Compound Alert'!B151</f>
        <v>Norway</v>
      </c>
      <c r="C240" s="20" t="str">
        <f>'Compound Alert'!C151</f>
        <v>NOR</v>
      </c>
      <c r="D240" s="20" t="str">
        <f>'Compound Alert'!D151</f>
        <v>ECS           Europe &amp; Central Asia</v>
      </c>
      <c r="E240" s="20" t="str">
        <f>'Compound Alert'!E151</f>
        <v>NA</v>
      </c>
      <c r="F240" s="217">
        <f ca="1">'Compound Alert'!F151</f>
        <v>146</v>
      </c>
      <c r="G240" s="22">
        <f ca="1">IF($B$8="Overall Alert",'Compound Alert'!G151,IF($B$8="Underlying Vulnerability",'Compound Alert'!J151,IF($B$8="Emerging Threat",'Compound Alert'!M151)))</f>
        <v>0</v>
      </c>
      <c r="H240" s="23">
        <f ca="1">IF($B$8="Overall Alert",'Compound Alert'!H151,IF($B$8="Underlying Vulnerability",'Compound Alert'!K151,IF($B$8="Emerging Threat",'Compound Alert'!N151)))</f>
        <v>0</v>
      </c>
      <c r="I240" s="50">
        <f ca="1">ROUNDDOWN(G240,0)</f>
        <v>0</v>
      </c>
      <c r="J240" s="25" t="str">
        <f ca="1">IF(
   $B$8="Overall Alert",IF(
      'Compound Alert'!R151 &gt;= 7, "HIGH",IF(
         'Compound Alert'!R151 &gt;= 5, "MED","LOW")), IF(
            $B$8="Underlying Vulnerability", IF(
               'Compound Alert'!Y151 &gt;= 10, "HIGH",IF(
                  'Compound Alert'!Y151 &gt;= 7, "MED","LOW")),IF(
                     $B$8="Emerging Threat", IF(
                        'Compound Alert'!AF151 &gt;= 10, "HIGH",IF(
                            'Compound Alert'!AF151 &gt;= 7, "MED","LOW")))))</f>
        <v>LOW</v>
      </c>
      <c r="K240" s="25" t="str">
        <f ca="1">IF(
   $B$8="Overall Alert",IF(
      'Compound Alert'!S151 &gt;= 7, "HIGH",IF(
         'Compound Alert'!S151 &gt;= 5, "MED","LOW")), IF(
            $B$8="Underlying Vulnerability", IF(
               'Compound Alert'!Z151 &gt;= 10, "HIGH",IF(
                  'Compound Alert'!Z151 &gt;= 7, "MED","LOW")),IF(
                     $B$8="Emerging Threat", IF(
                        'Compound Alert'!AG151 &gt;= 10, "HIGH",IF(
                            'Compound Alert'!AG151 &gt;= 7, "MED","LOW")))))</f>
        <v>LOW</v>
      </c>
      <c r="L240" s="25" t="str">
        <f ca="1">IF(
   $B$8="Overall Alert",IF(
      'Compound Alert'!T151 &gt;= 7, "HIGH",IF(
         'Compound Alert'!T151 &gt;= 5, "MED","LOW")), IF(
            $B$8="Underlying Vulnerability", IF(
               'Compound Alert'!AA151 &gt;= 10, "HIGH",IF(
                  'Compound Alert'!AA151 &gt;= 7, "MED","LOW")),IF(
                     $B$8="Emerging Threat", IF(
                        'Compound Alert'!AH151 &gt;= 10, "HIGH",IF(
                            'Compound Alert'!AH151 &gt;= 7, "MED","LOW")))))</f>
        <v>LOW</v>
      </c>
      <c r="M240" s="25" t="str">
        <f ca="1">IF(
   $B$8="Overall Alert",IF(
      'Compound Alert'!U151 &gt;= 7, "HIGH",IF(
         'Compound Alert'!U151 &gt;= 5, "MED","LOW")), IF(
            $B$8="Underlying Vulnerability", IF(
               'Compound Alert'!AB151 &gt;= 10, "HIGH",IF(
                  'Compound Alert'!AB151 &gt;= 7, "MED","LOW")),IF(
                     $B$8="Emerging Threat", IF(
                        'Compound Alert'!AI151 &gt;= 10, "HIGH",IF(
                            'Compound Alert'!AI151 &gt;= 7, "MED","LOW")))))</f>
        <v>LOW</v>
      </c>
      <c r="N240" s="25" t="str">
        <f ca="1">IF(
   $B$8="Overall Alert",IF(
      'Compound Alert'!V151 &gt;= 7, "HIGH",IF(
         'Compound Alert'!V151 &gt;= 5, "MED","LOW")), IF(
            $B$8="Underlying Vulnerability", IF(
               'Compound Alert'!AC151 &gt;= 10, "HIGH",IF(
                  'Compound Alert'!AC151 &gt;= 7, "MED","LOW")),IF(
                     $B$8="Emerging Threat", IF(
                        'Compound Alert'!AJ151 &gt;= 10, "HIGH",IF(
                            'Compound Alert'!AJ151 &gt;= 7, "MED","LOW")))))</f>
        <v>LOW</v>
      </c>
      <c r="O240" s="25" t="str">
        <f ca="1">IF(
   $B$8="Overall Alert",IF(
      'Compound Alert'!W151 &gt;= 7, "HIGH",IF(
         'Compound Alert'!W151 &gt;= 5, "MED","LOW")), IF(
            $B$8="Underlying Vulnerability", IF(
               'Compound Alert'!AD151 &gt;= 10, "HIGH",IF(
                  'Compound Alert'!AD151 &gt;= 7, "MED","LOW")),IF(
                     $B$8="Emerging Threat", IF(
                        'Compound Alert'!AK151 &gt;= 10, "HIGH",IF(
                            'Compound Alert'!AK151 &gt;= 7, "MED","LOW")))))</f>
        <v>LOW</v>
      </c>
    </row>
    <row r="241" spans="1:15" x14ac:dyDescent="0.2">
      <c r="A241" s="63">
        <v>200</v>
      </c>
      <c r="B241" s="20" t="str">
        <f>'Compound Alert'!B155</f>
        <v>Oman</v>
      </c>
      <c r="C241" s="20" t="str">
        <f>'Compound Alert'!C155</f>
        <v>OMN</v>
      </c>
      <c r="D241" s="20" t="str">
        <f>'Compound Alert'!D155</f>
        <v>MEA           Middle East &amp; North Africa</v>
      </c>
      <c r="E241" s="20" t="str">
        <f>'Compound Alert'!E155</f>
        <v>NA</v>
      </c>
      <c r="F241" s="217">
        <f ca="1">'Compound Alert'!F155</f>
        <v>150</v>
      </c>
      <c r="G241" s="22">
        <f ca="1">IF($B$8="Overall Alert",'Compound Alert'!G155,IF($B$8="Underlying Vulnerability",'Compound Alert'!J155,IF($B$8="Emerging Threat",'Compound Alert'!M155)))</f>
        <v>0</v>
      </c>
      <c r="H241" s="23">
        <f ca="1">IF($B$8="Overall Alert",'Compound Alert'!H155,IF($B$8="Underlying Vulnerability",'Compound Alert'!K155,IF($B$8="Emerging Threat",'Compound Alert'!N155)))</f>
        <v>0</v>
      </c>
      <c r="I241" s="50">
        <f ca="1">ROUNDDOWN(G241,0)</f>
        <v>0</v>
      </c>
      <c r="J241" s="25" t="str">
        <f ca="1">IF(
   $B$8="Overall Alert",IF(
      'Compound Alert'!R155 &gt;= 7, "HIGH",IF(
         'Compound Alert'!R155 &gt;= 5, "MED","LOW")), IF(
            $B$8="Underlying Vulnerability", IF(
               'Compound Alert'!Y155 &gt;= 10, "HIGH",IF(
                  'Compound Alert'!Y155 &gt;= 7, "MED","LOW")),IF(
                     $B$8="Emerging Threat", IF(
                        'Compound Alert'!AF155 &gt;= 10, "HIGH",IF(
                            'Compound Alert'!AF155 &gt;= 7, "MED","LOW")))))</f>
        <v>LOW</v>
      </c>
      <c r="K241" s="25" t="str">
        <f ca="1">IF(
   $B$8="Overall Alert",IF(
      'Compound Alert'!S155 &gt;= 7, "HIGH",IF(
         'Compound Alert'!S155 &gt;= 5, "MED","LOW")), IF(
            $B$8="Underlying Vulnerability", IF(
               'Compound Alert'!Z155 &gt;= 10, "HIGH",IF(
                  'Compound Alert'!Z155 &gt;= 7, "MED","LOW")),IF(
                     $B$8="Emerging Threat", IF(
                        'Compound Alert'!AG155 &gt;= 10, "HIGH",IF(
                            'Compound Alert'!AG155 &gt;= 7, "MED","LOW")))))</f>
        <v>LOW</v>
      </c>
      <c r="L241" s="25" t="str">
        <f ca="1">IF(
   $B$8="Overall Alert",IF(
      'Compound Alert'!T155 &gt;= 7, "HIGH",IF(
         'Compound Alert'!T155 &gt;= 5, "MED","LOW")), IF(
            $B$8="Underlying Vulnerability", IF(
               'Compound Alert'!AA155 &gt;= 10, "HIGH",IF(
                  'Compound Alert'!AA155 &gt;= 7, "MED","LOW")),IF(
                     $B$8="Emerging Threat", IF(
                        'Compound Alert'!AH155 &gt;= 10, "HIGH",IF(
                            'Compound Alert'!AH155 &gt;= 7, "MED","LOW")))))</f>
        <v>LOW</v>
      </c>
      <c r="M241" s="25" t="str">
        <f ca="1">IF(
   $B$8="Overall Alert",IF(
      'Compound Alert'!U155 &gt;= 7, "HIGH",IF(
         'Compound Alert'!U155 &gt;= 5, "MED","LOW")), IF(
            $B$8="Underlying Vulnerability", IF(
               'Compound Alert'!AB155 &gt;= 10, "HIGH",IF(
                  'Compound Alert'!AB155 &gt;= 7, "MED","LOW")),IF(
                     $B$8="Emerging Threat", IF(
                        'Compound Alert'!AI155 &gt;= 10, "HIGH",IF(
                            'Compound Alert'!AI155 &gt;= 7, "MED","LOW")))))</f>
        <v>LOW</v>
      </c>
      <c r="N241" s="25" t="str">
        <f ca="1">IF(
   $B$8="Overall Alert",IF(
      'Compound Alert'!V155 &gt;= 7, "HIGH",IF(
         'Compound Alert'!V155 &gt;= 5, "MED","LOW")), IF(
            $B$8="Underlying Vulnerability", IF(
               'Compound Alert'!AC155 &gt;= 10, "HIGH",IF(
                  'Compound Alert'!AC155 &gt;= 7, "MED","LOW")),IF(
                     $B$8="Emerging Threat", IF(
                        'Compound Alert'!AJ155 &gt;= 10, "HIGH",IF(
                            'Compound Alert'!AJ155 &gt;= 7, "MED","LOW")))))</f>
        <v>LOW</v>
      </c>
      <c r="O241" s="25" t="str">
        <f ca="1">IF(
   $B$8="Overall Alert",IF(
      'Compound Alert'!W155 &gt;= 7, "HIGH",IF(
         'Compound Alert'!W155 &gt;= 5, "MED","LOW")), IF(
            $B$8="Underlying Vulnerability", IF(
               'Compound Alert'!AD155 &gt;= 10, "HIGH",IF(
                  'Compound Alert'!AD155 &gt;= 7, "MED","LOW")),IF(
                     $B$8="Emerging Threat", IF(
                        'Compound Alert'!AK155 &gt;= 10, "HIGH",IF(
                            'Compound Alert'!AK155 &gt;= 7, "MED","LOW")))))</f>
        <v>LOW</v>
      </c>
    </row>
    <row r="242" spans="1:15" x14ac:dyDescent="0.2">
      <c r="A242" s="63">
        <v>201</v>
      </c>
      <c r="B242" s="20" t="str">
        <f>'Compound Alert'!B160</f>
        <v>Palau</v>
      </c>
      <c r="C242" s="20" t="str">
        <f>'Compound Alert'!C160</f>
        <v>PLW</v>
      </c>
      <c r="D242" s="20" t="str">
        <f>'Compound Alert'!D160</f>
        <v>EAS           East Asia &amp; Pacific</v>
      </c>
      <c r="E242" s="20" t="str">
        <f>'Compound Alert'!E160</f>
        <v>IBRD</v>
      </c>
      <c r="F242" s="217">
        <f ca="1">'Compound Alert'!F160</f>
        <v>155</v>
      </c>
      <c r="G242" s="22">
        <f ca="1">IF($B$8="Overall Alert",'Compound Alert'!G160,IF($B$8="Underlying Vulnerability",'Compound Alert'!J160,IF($B$8="Emerging Threat",'Compound Alert'!M160)))</f>
        <v>0</v>
      </c>
      <c r="H242" s="23">
        <f ca="1">IF($B$8="Overall Alert",'Compound Alert'!H160,IF($B$8="Underlying Vulnerability",'Compound Alert'!K160,IF($B$8="Emerging Threat",'Compound Alert'!N160)))</f>
        <v>0</v>
      </c>
      <c r="I242" s="50">
        <f ca="1">ROUNDDOWN(G242,0)</f>
        <v>0</v>
      </c>
      <c r="J242" s="25" t="str">
        <f ca="1">IF(
   $B$8="Overall Alert",IF(
      'Compound Alert'!R160 &gt;= 7, "HIGH",IF(
         'Compound Alert'!R160 &gt;= 5, "MED","LOW")), IF(
            $B$8="Underlying Vulnerability", IF(
               'Compound Alert'!Y160 &gt;= 10, "HIGH",IF(
                  'Compound Alert'!Y160 &gt;= 7, "MED","LOW")),IF(
                     $B$8="Emerging Threat", IF(
                        'Compound Alert'!AF160 &gt;= 10, "HIGH",IF(
                            'Compound Alert'!AF160 &gt;= 7, "MED","LOW")))))</f>
        <v>LOW</v>
      </c>
      <c r="K242" s="25" t="e">
        <f ca="1">IF(
   $B$8="Overall Alert",IF(
      'Compound Alert'!S160 &gt;= 7, "HIGH",IF(
         'Compound Alert'!S160 &gt;= 5, "MED","LOW")), IF(
            $B$8="Underlying Vulnerability", IF(
               'Compound Alert'!Z160 &gt;= 10, "HIGH",IF(
                  'Compound Alert'!Z160 &gt;= 7, "MED","LOW")),IF(
                     $B$8="Emerging Threat", IF(
                        'Compound Alert'!AG160 &gt;= 10, "HIGH",IF(
                            'Compound Alert'!AG160 &gt;= 7, "MED","LOW")))))</f>
        <v>#N/A</v>
      </c>
      <c r="L242" s="25" t="e">
        <f ca="1">IF(
   $B$8="Overall Alert",IF(
      'Compound Alert'!T160 &gt;= 7, "HIGH",IF(
         'Compound Alert'!T160 &gt;= 5, "MED","LOW")), IF(
            $B$8="Underlying Vulnerability", IF(
               'Compound Alert'!AA160 &gt;= 10, "HIGH",IF(
                  'Compound Alert'!AA160 &gt;= 7, "MED","LOW")),IF(
                     $B$8="Emerging Threat", IF(
                        'Compound Alert'!AH160 &gt;= 10, "HIGH",IF(
                            'Compound Alert'!AH160 &gt;= 7, "MED","LOW")))))</f>
        <v>#N/A</v>
      </c>
      <c r="M242" s="25" t="str">
        <f ca="1">IF(
   $B$8="Overall Alert",IF(
      'Compound Alert'!U160 &gt;= 7, "HIGH",IF(
         'Compound Alert'!U160 &gt;= 5, "MED","LOW")), IF(
            $B$8="Underlying Vulnerability", IF(
               'Compound Alert'!AB160 &gt;= 10, "HIGH",IF(
                  'Compound Alert'!AB160 &gt;= 7, "MED","LOW")),IF(
                     $B$8="Emerging Threat", IF(
                        'Compound Alert'!AI160 &gt;= 10, "HIGH",IF(
                            'Compound Alert'!AI160 &gt;= 7, "MED","LOW")))))</f>
        <v>LOW</v>
      </c>
      <c r="N242" s="25" t="str">
        <f ca="1">IF(
   $B$8="Overall Alert",IF(
      'Compound Alert'!V160 &gt;= 7, "HIGH",IF(
         'Compound Alert'!V160 &gt;= 5, "MED","LOW")), IF(
            $B$8="Underlying Vulnerability", IF(
               'Compound Alert'!AC160 &gt;= 10, "HIGH",IF(
                  'Compound Alert'!AC160 &gt;= 7, "MED","LOW")),IF(
                     $B$8="Emerging Threat", IF(
                        'Compound Alert'!AJ160 &gt;= 10, "HIGH",IF(
                            'Compound Alert'!AJ160 &gt;= 7, "MED","LOW")))))</f>
        <v>LOW</v>
      </c>
      <c r="O242" s="25" t="str">
        <f ca="1">IF(
   $B$8="Overall Alert",IF(
      'Compound Alert'!W160 &gt;= 7, "HIGH",IF(
         'Compound Alert'!W160 &gt;= 5, "MED","LOW")), IF(
            $B$8="Underlying Vulnerability", IF(
               'Compound Alert'!AD160 &gt;= 10, "HIGH",IF(
                  'Compound Alert'!AD160 &gt;= 7, "MED","LOW")),IF(
                     $B$8="Emerging Threat", IF(
                        'Compound Alert'!AK160 &gt;= 10, "HIGH",IF(
                            'Compound Alert'!AK160 &gt;= 7, "MED","LOW")))))</f>
        <v>LOW</v>
      </c>
    </row>
    <row r="243" spans="1:15" x14ac:dyDescent="0.2">
      <c r="A243" s="63">
        <v>202</v>
      </c>
      <c r="B243" s="20" t="str">
        <f>'Compound Alert'!B162</f>
        <v>Poland</v>
      </c>
      <c r="C243" s="20" t="str">
        <f>'Compound Alert'!C162</f>
        <v>POL</v>
      </c>
      <c r="D243" s="20" t="str">
        <f>'Compound Alert'!D162</f>
        <v>ECS           Europe &amp; Central Asia</v>
      </c>
      <c r="E243" s="20" t="str">
        <f>'Compound Alert'!E162</f>
        <v>IBRD</v>
      </c>
      <c r="F243" s="217">
        <f ca="1">'Compound Alert'!F162</f>
        <v>157</v>
      </c>
      <c r="G243" s="22">
        <f ca="1">IF($B$8="Overall Alert",'Compound Alert'!G162,IF($B$8="Underlying Vulnerability",'Compound Alert'!J162,IF($B$8="Emerging Threat",'Compound Alert'!M162)))</f>
        <v>0</v>
      </c>
      <c r="H243" s="23">
        <f ca="1">IF($B$8="Overall Alert",'Compound Alert'!H162,IF($B$8="Underlying Vulnerability",'Compound Alert'!K162,IF($B$8="Emerging Threat",'Compound Alert'!N162)))</f>
        <v>0</v>
      </c>
      <c r="I243" s="50">
        <f ca="1">ROUNDDOWN(G243,0)</f>
        <v>0</v>
      </c>
      <c r="J243" s="25" t="str">
        <f ca="1">IF(
   $B$8="Overall Alert",IF(
      'Compound Alert'!R162 &gt;= 7, "HIGH",IF(
         'Compound Alert'!R162 &gt;= 5, "MED","LOW")), IF(
            $B$8="Underlying Vulnerability", IF(
               'Compound Alert'!Y162 &gt;= 10, "HIGH",IF(
                  'Compound Alert'!Y162 &gt;= 7, "MED","LOW")),IF(
                     $B$8="Emerging Threat", IF(
                        'Compound Alert'!AF162 &gt;= 10, "HIGH",IF(
                            'Compound Alert'!AF162 &gt;= 7, "MED","LOW")))))</f>
        <v>LOW</v>
      </c>
      <c r="K243" s="25" t="str">
        <f ca="1">IF(
   $B$8="Overall Alert",IF(
      'Compound Alert'!S162 &gt;= 7, "HIGH",IF(
         'Compound Alert'!S162 &gt;= 5, "MED","LOW")), IF(
            $B$8="Underlying Vulnerability", IF(
               'Compound Alert'!Z162 &gt;= 10, "HIGH",IF(
                  'Compound Alert'!Z162 &gt;= 7, "MED","LOW")),IF(
                     $B$8="Emerging Threat", IF(
                        'Compound Alert'!AG162 &gt;= 10, "HIGH",IF(
                            'Compound Alert'!AG162 &gt;= 7, "MED","LOW")))))</f>
        <v>LOW</v>
      </c>
      <c r="L243" s="25" t="str">
        <f ca="1">IF(
   $B$8="Overall Alert",IF(
      'Compound Alert'!T162 &gt;= 7, "HIGH",IF(
         'Compound Alert'!T162 &gt;= 5, "MED","LOW")), IF(
            $B$8="Underlying Vulnerability", IF(
               'Compound Alert'!AA162 &gt;= 10, "HIGH",IF(
                  'Compound Alert'!AA162 &gt;= 7, "MED","LOW")),IF(
                     $B$8="Emerging Threat", IF(
                        'Compound Alert'!AH162 &gt;= 10, "HIGH",IF(
                            'Compound Alert'!AH162 &gt;= 7, "MED","LOW")))))</f>
        <v>LOW</v>
      </c>
      <c r="M243" s="25" t="str">
        <f ca="1">IF(
   $B$8="Overall Alert",IF(
      'Compound Alert'!U162 &gt;= 7, "HIGH",IF(
         'Compound Alert'!U162 &gt;= 5, "MED","LOW")), IF(
            $B$8="Underlying Vulnerability", IF(
               'Compound Alert'!AB162 &gt;= 10, "HIGH",IF(
                  'Compound Alert'!AB162 &gt;= 7, "MED","LOW")),IF(
                     $B$8="Emerging Threat", IF(
                        'Compound Alert'!AI162 &gt;= 10, "HIGH",IF(
                            'Compound Alert'!AI162 &gt;= 7, "MED","LOW")))))</f>
        <v>LOW</v>
      </c>
      <c r="N243" s="25" t="str">
        <f ca="1">IF(
   $B$8="Overall Alert",IF(
      'Compound Alert'!V162 &gt;= 7, "HIGH",IF(
         'Compound Alert'!V162 &gt;= 5, "MED","LOW")), IF(
            $B$8="Underlying Vulnerability", IF(
               'Compound Alert'!AC162 &gt;= 10, "HIGH",IF(
                  'Compound Alert'!AC162 &gt;= 7, "MED","LOW")),IF(
                     $B$8="Emerging Threat", IF(
                        'Compound Alert'!AJ162 &gt;= 10, "HIGH",IF(
                            'Compound Alert'!AJ162 &gt;= 7, "MED","LOW")))))</f>
        <v>LOW</v>
      </c>
      <c r="O243" s="25" t="str">
        <f ca="1">IF(
   $B$8="Overall Alert",IF(
      'Compound Alert'!W162 &gt;= 7, "HIGH",IF(
         'Compound Alert'!W162 &gt;= 5, "MED","LOW")), IF(
            $B$8="Underlying Vulnerability", IF(
               'Compound Alert'!AD162 &gt;= 10, "HIGH",IF(
                  'Compound Alert'!AD162 &gt;= 7, "MED","LOW")),IF(
                     $B$8="Emerging Threat", IF(
                        'Compound Alert'!AK162 &gt;= 10, "HIGH",IF(
                            'Compound Alert'!AK162 &gt;= 7, "MED","LOW")))))</f>
        <v>LOW</v>
      </c>
    </row>
    <row r="244" spans="1:15" x14ac:dyDescent="0.2">
      <c r="A244" s="63">
        <v>203</v>
      </c>
      <c r="B244" s="20" t="str">
        <f>'Compound Alert'!B165</f>
        <v>Portugal</v>
      </c>
      <c r="C244" s="20" t="str">
        <f>'Compound Alert'!C165</f>
        <v>PRT</v>
      </c>
      <c r="D244" s="20" t="str">
        <f>'Compound Alert'!D165</f>
        <v>ECS           Europe &amp; Central Asia</v>
      </c>
      <c r="E244" s="20" t="str">
        <f>'Compound Alert'!E165</f>
        <v>NA</v>
      </c>
      <c r="F244" s="217">
        <f ca="1">'Compound Alert'!F165</f>
        <v>160</v>
      </c>
      <c r="G244" s="22">
        <f ca="1">IF($B$8="Overall Alert",'Compound Alert'!G165,IF($B$8="Underlying Vulnerability",'Compound Alert'!J165,IF($B$8="Emerging Threat",'Compound Alert'!M165)))</f>
        <v>0</v>
      </c>
      <c r="H244" s="23">
        <f ca="1">IF($B$8="Overall Alert",'Compound Alert'!H165,IF($B$8="Underlying Vulnerability",'Compound Alert'!K165,IF($B$8="Emerging Threat",'Compound Alert'!N165)))</f>
        <v>0</v>
      </c>
      <c r="I244" s="50">
        <f ca="1">ROUNDDOWN(G244,0)</f>
        <v>0</v>
      </c>
      <c r="J244" s="25" t="str">
        <f ca="1">IF(
   $B$8="Overall Alert",IF(
      'Compound Alert'!R165 &gt;= 7, "HIGH",IF(
         'Compound Alert'!R165 &gt;= 5, "MED","LOW")), IF(
            $B$8="Underlying Vulnerability", IF(
               'Compound Alert'!Y165 &gt;= 10, "HIGH",IF(
                  'Compound Alert'!Y165 &gt;= 7, "MED","LOW")),IF(
                     $B$8="Emerging Threat", IF(
                        'Compound Alert'!AF165 &gt;= 10, "HIGH",IF(
                            'Compound Alert'!AF165 &gt;= 7, "MED","LOW")))))</f>
        <v>LOW</v>
      </c>
      <c r="K244" s="25" t="str">
        <f ca="1">IF(
   $B$8="Overall Alert",IF(
      'Compound Alert'!S165 &gt;= 7, "HIGH",IF(
         'Compound Alert'!S165 &gt;= 5, "MED","LOW")), IF(
            $B$8="Underlying Vulnerability", IF(
               'Compound Alert'!Z165 &gt;= 10, "HIGH",IF(
                  'Compound Alert'!Z165 &gt;= 7, "MED","LOW")),IF(
                     $B$8="Emerging Threat", IF(
                        'Compound Alert'!AG165 &gt;= 10, "HIGH",IF(
                            'Compound Alert'!AG165 &gt;= 7, "MED","LOW")))))</f>
        <v>LOW</v>
      </c>
      <c r="L244" s="25" t="str">
        <f ca="1">IF(
   $B$8="Overall Alert",IF(
      'Compound Alert'!T165 &gt;= 7, "HIGH",IF(
         'Compound Alert'!T165 &gt;= 5, "MED","LOW")), IF(
            $B$8="Underlying Vulnerability", IF(
               'Compound Alert'!AA165 &gt;= 10, "HIGH",IF(
                  'Compound Alert'!AA165 &gt;= 7, "MED","LOW")),IF(
                     $B$8="Emerging Threat", IF(
                        'Compound Alert'!AH165 &gt;= 10, "HIGH",IF(
                            'Compound Alert'!AH165 &gt;= 7, "MED","LOW")))))</f>
        <v>LOW</v>
      </c>
      <c r="M244" s="25" t="str">
        <f ca="1">IF(
   $B$8="Overall Alert",IF(
      'Compound Alert'!U165 &gt;= 7, "HIGH",IF(
         'Compound Alert'!U165 &gt;= 5, "MED","LOW")), IF(
            $B$8="Underlying Vulnerability", IF(
               'Compound Alert'!AB165 &gt;= 10, "HIGH",IF(
                  'Compound Alert'!AB165 &gt;= 7, "MED","LOW")),IF(
                     $B$8="Emerging Threat", IF(
                        'Compound Alert'!AI165 &gt;= 10, "HIGH",IF(
                            'Compound Alert'!AI165 &gt;= 7, "MED","LOW")))))</f>
        <v>LOW</v>
      </c>
      <c r="N244" s="25" t="str">
        <f ca="1">IF(
   $B$8="Overall Alert",IF(
      'Compound Alert'!V165 &gt;= 7, "HIGH",IF(
         'Compound Alert'!V165 &gt;= 5, "MED","LOW")), IF(
            $B$8="Underlying Vulnerability", IF(
               'Compound Alert'!AC165 &gt;= 10, "HIGH",IF(
                  'Compound Alert'!AC165 &gt;= 7, "MED","LOW")),IF(
                     $B$8="Emerging Threat", IF(
                        'Compound Alert'!AJ165 &gt;= 10, "HIGH",IF(
                            'Compound Alert'!AJ165 &gt;= 7, "MED","LOW")))))</f>
        <v>LOW</v>
      </c>
      <c r="O244" s="25" t="str">
        <f ca="1">IF(
   $B$8="Overall Alert",IF(
      'Compound Alert'!W165 &gt;= 7, "HIGH",IF(
         'Compound Alert'!W165 &gt;= 5, "MED","LOW")), IF(
            $B$8="Underlying Vulnerability", IF(
               'Compound Alert'!AD165 &gt;= 10, "HIGH",IF(
                  'Compound Alert'!AD165 &gt;= 7, "MED","LOW")),IF(
                     $B$8="Emerging Threat", IF(
                        'Compound Alert'!AK165 &gt;= 10, "HIGH",IF(
                            'Compound Alert'!AK165 &gt;= 7, "MED","LOW")))))</f>
        <v>LOW</v>
      </c>
    </row>
    <row r="245" spans="1:15" x14ac:dyDescent="0.2">
      <c r="A245" s="63">
        <v>204</v>
      </c>
      <c r="B245" s="20" t="str">
        <f>'Compound Alert'!B169</f>
        <v>Qatar</v>
      </c>
      <c r="C245" s="20" t="str">
        <f>'Compound Alert'!C169</f>
        <v>QAT</v>
      </c>
      <c r="D245" s="20" t="str">
        <f>'Compound Alert'!D169</f>
        <v>MEA           Middle East &amp; North Africa</v>
      </c>
      <c r="E245" s="20" t="str">
        <f>'Compound Alert'!E169</f>
        <v>NA</v>
      </c>
      <c r="F245" s="217">
        <f ca="1">'Compound Alert'!F169</f>
        <v>164</v>
      </c>
      <c r="G245" s="22">
        <f ca="1">IF($B$8="Overall Alert",'Compound Alert'!G169,IF($B$8="Underlying Vulnerability",'Compound Alert'!J169,IF($B$8="Emerging Threat",'Compound Alert'!M169)))</f>
        <v>0</v>
      </c>
      <c r="H245" s="23">
        <f ca="1">IF($B$8="Overall Alert",'Compound Alert'!H169,IF($B$8="Underlying Vulnerability",'Compound Alert'!K169,IF($B$8="Emerging Threat",'Compound Alert'!N169)))</f>
        <v>0</v>
      </c>
      <c r="I245" s="50">
        <f ca="1">ROUNDDOWN(G245,0)</f>
        <v>0</v>
      </c>
      <c r="J245" s="25" t="str">
        <f ca="1">IF(
   $B$8="Overall Alert",IF(
      'Compound Alert'!R169 &gt;= 7, "HIGH",IF(
         'Compound Alert'!R169 &gt;= 5, "MED","LOW")), IF(
            $B$8="Underlying Vulnerability", IF(
               'Compound Alert'!Y169 &gt;= 10, "HIGH",IF(
                  'Compound Alert'!Y169 &gt;= 7, "MED","LOW")),IF(
                     $B$8="Emerging Threat", IF(
                        'Compound Alert'!AF169 &gt;= 10, "HIGH",IF(
                            'Compound Alert'!AF169 &gt;= 7, "MED","LOW")))))</f>
        <v>LOW</v>
      </c>
      <c r="K245" s="25" t="str">
        <f ca="1">IF(
   $B$8="Overall Alert",IF(
      'Compound Alert'!S169 &gt;= 7, "HIGH",IF(
         'Compound Alert'!S169 &gt;= 5, "MED","LOW")), IF(
            $B$8="Underlying Vulnerability", IF(
               'Compound Alert'!Z169 &gt;= 10, "HIGH",IF(
                  'Compound Alert'!Z169 &gt;= 7, "MED","LOW")),IF(
                     $B$8="Emerging Threat", IF(
                        'Compound Alert'!AG169 &gt;= 10, "HIGH",IF(
                            'Compound Alert'!AG169 &gt;= 7, "MED","LOW")))))</f>
        <v>LOW</v>
      </c>
      <c r="L245" s="25" t="str">
        <f ca="1">IF(
   $B$8="Overall Alert",IF(
      'Compound Alert'!T169 &gt;= 7, "HIGH",IF(
         'Compound Alert'!T169 &gt;= 5, "MED","LOW")), IF(
            $B$8="Underlying Vulnerability", IF(
               'Compound Alert'!AA169 &gt;= 10, "HIGH",IF(
                  'Compound Alert'!AA169 &gt;= 7, "MED","LOW")),IF(
                     $B$8="Emerging Threat", IF(
                        'Compound Alert'!AH169 &gt;= 10, "HIGH",IF(
                            'Compound Alert'!AH169 &gt;= 7, "MED","LOW")))))</f>
        <v>LOW</v>
      </c>
      <c r="M245" s="25" t="str">
        <f ca="1">IF(
   $B$8="Overall Alert",IF(
      'Compound Alert'!U169 &gt;= 7, "HIGH",IF(
         'Compound Alert'!U169 &gt;= 5, "MED","LOW")), IF(
            $B$8="Underlying Vulnerability", IF(
               'Compound Alert'!AB169 &gt;= 10, "HIGH",IF(
                  'Compound Alert'!AB169 &gt;= 7, "MED","LOW")),IF(
                     $B$8="Emerging Threat", IF(
                        'Compound Alert'!AI169 &gt;= 10, "HIGH",IF(
                            'Compound Alert'!AI169 &gt;= 7, "MED","LOW")))))</f>
        <v>LOW</v>
      </c>
      <c r="N245" s="25" t="str">
        <f ca="1">IF(
   $B$8="Overall Alert",IF(
      'Compound Alert'!V169 &gt;= 7, "HIGH",IF(
         'Compound Alert'!V169 &gt;= 5, "MED","LOW")), IF(
            $B$8="Underlying Vulnerability", IF(
               'Compound Alert'!AC169 &gt;= 10, "HIGH",IF(
                  'Compound Alert'!AC169 &gt;= 7, "MED","LOW")),IF(
                     $B$8="Emerging Threat", IF(
                        'Compound Alert'!AJ169 &gt;= 10, "HIGH",IF(
                            'Compound Alert'!AJ169 &gt;= 7, "MED","LOW")))))</f>
        <v>LOW</v>
      </c>
      <c r="O245" s="25" t="str">
        <f ca="1">IF(
   $B$8="Overall Alert",IF(
      'Compound Alert'!W169 &gt;= 7, "HIGH",IF(
         'Compound Alert'!W169 &gt;= 5, "MED","LOW")), IF(
            $B$8="Underlying Vulnerability", IF(
               'Compound Alert'!AD169 &gt;= 10, "HIGH",IF(
                  'Compound Alert'!AD169 &gt;= 7, "MED","LOW")),IF(
                     $B$8="Emerging Threat", IF(
                        'Compound Alert'!AK169 &gt;= 10, "HIGH",IF(
                            'Compound Alert'!AK169 &gt;= 7, "MED","LOW")))))</f>
        <v>LOW</v>
      </c>
    </row>
    <row r="246" spans="1:15" x14ac:dyDescent="0.2">
      <c r="A246" s="63">
        <v>205</v>
      </c>
      <c r="B246" s="20" t="str">
        <f>'Compound Alert'!B182</f>
        <v>Serbia</v>
      </c>
      <c r="C246" s="20" t="str">
        <f>'Compound Alert'!C182</f>
        <v>SRB</v>
      </c>
      <c r="D246" s="20" t="str">
        <f>'Compound Alert'!D182</f>
        <v>ECS           Europe &amp; Central Asia</v>
      </c>
      <c r="E246" s="20" t="str">
        <f>'Compound Alert'!E182</f>
        <v>IBRD</v>
      </c>
      <c r="F246" s="217">
        <f ca="1">'Compound Alert'!F182</f>
        <v>177</v>
      </c>
      <c r="G246" s="22">
        <f ca="1">IF($B$8="Overall Alert",'Compound Alert'!G182,IF($B$8="Underlying Vulnerability",'Compound Alert'!J182,IF($B$8="Emerging Threat",'Compound Alert'!M182)))</f>
        <v>0</v>
      </c>
      <c r="H246" s="23">
        <f ca="1">IF($B$8="Overall Alert",'Compound Alert'!H182,IF($B$8="Underlying Vulnerability",'Compound Alert'!K182,IF($B$8="Emerging Threat",'Compound Alert'!N182)))</f>
        <v>0</v>
      </c>
      <c r="I246" s="50">
        <f ca="1">ROUNDDOWN(G246,0)</f>
        <v>0</v>
      </c>
      <c r="J246" s="25" t="str">
        <f ca="1">IF(
   $B$8="Overall Alert",IF(
      'Compound Alert'!R182 &gt;= 7, "HIGH",IF(
         'Compound Alert'!R182 &gt;= 5, "MED","LOW")), IF(
            $B$8="Underlying Vulnerability", IF(
               'Compound Alert'!Y182 &gt;= 10, "HIGH",IF(
                  'Compound Alert'!Y182 &gt;= 7, "MED","LOW")),IF(
                     $B$8="Emerging Threat", IF(
                        'Compound Alert'!AF182 &gt;= 10, "HIGH",IF(
                            'Compound Alert'!AF182 &gt;= 7, "MED","LOW")))))</f>
        <v>LOW</v>
      </c>
      <c r="K246" s="25" t="str">
        <f ca="1">IF(
   $B$8="Overall Alert",IF(
      'Compound Alert'!S182 &gt;= 7, "HIGH",IF(
         'Compound Alert'!S182 &gt;= 5, "MED","LOW")), IF(
            $B$8="Underlying Vulnerability", IF(
               'Compound Alert'!Z182 &gt;= 10, "HIGH",IF(
                  'Compound Alert'!Z182 &gt;= 7, "MED","LOW")),IF(
                     $B$8="Emerging Threat", IF(
                        'Compound Alert'!AG182 &gt;= 10, "HIGH",IF(
                            'Compound Alert'!AG182 &gt;= 7, "MED","LOW")))))</f>
        <v>LOW</v>
      </c>
      <c r="L246" s="25" t="str">
        <f ca="1">IF(
   $B$8="Overall Alert",IF(
      'Compound Alert'!T182 &gt;= 7, "HIGH",IF(
         'Compound Alert'!T182 &gt;= 5, "MED","LOW")), IF(
            $B$8="Underlying Vulnerability", IF(
               'Compound Alert'!AA182 &gt;= 10, "HIGH",IF(
                  'Compound Alert'!AA182 &gt;= 7, "MED","LOW")),IF(
                     $B$8="Emerging Threat", IF(
                        'Compound Alert'!AH182 &gt;= 10, "HIGH",IF(
                            'Compound Alert'!AH182 &gt;= 7, "MED","LOW")))))</f>
        <v>LOW</v>
      </c>
      <c r="M246" s="25" t="str">
        <f ca="1">IF(
   $B$8="Overall Alert",IF(
      'Compound Alert'!U182 &gt;= 7, "HIGH",IF(
         'Compound Alert'!U182 &gt;= 5, "MED","LOW")), IF(
            $B$8="Underlying Vulnerability", IF(
               'Compound Alert'!AB182 &gt;= 10, "HIGH",IF(
                  'Compound Alert'!AB182 &gt;= 7, "MED","LOW")),IF(
                     $B$8="Emerging Threat", IF(
                        'Compound Alert'!AI182 &gt;= 10, "HIGH",IF(
                            'Compound Alert'!AI182 &gt;= 7, "MED","LOW")))))</f>
        <v>LOW</v>
      </c>
      <c r="N246" s="25" t="str">
        <f ca="1">IF(
   $B$8="Overall Alert",IF(
      'Compound Alert'!V182 &gt;= 7, "HIGH",IF(
         'Compound Alert'!V182 &gt;= 5, "MED","LOW")), IF(
            $B$8="Underlying Vulnerability", IF(
               'Compound Alert'!AC182 &gt;= 10, "HIGH",IF(
                  'Compound Alert'!AC182 &gt;= 7, "MED","LOW")),IF(
                     $B$8="Emerging Threat", IF(
                        'Compound Alert'!AJ182 &gt;= 10, "HIGH",IF(
                            'Compound Alert'!AJ182 &gt;= 7, "MED","LOW")))))</f>
        <v>LOW</v>
      </c>
      <c r="O246" s="25" t="str">
        <f ca="1">IF(
   $B$8="Overall Alert",IF(
      'Compound Alert'!W182 &gt;= 7, "HIGH",IF(
         'Compound Alert'!W182 &gt;= 5, "MED","LOW")), IF(
            $B$8="Underlying Vulnerability", IF(
               'Compound Alert'!AD182 &gt;= 10, "HIGH",IF(
                  'Compound Alert'!AD182 &gt;= 7, "MED","LOW")),IF(
                     $B$8="Emerging Threat", IF(
                        'Compound Alert'!AK182 &gt;= 10, "HIGH",IF(
                            'Compound Alert'!AK182 &gt;= 7, "MED","LOW")))))</f>
        <v>LOW</v>
      </c>
    </row>
    <row r="247" spans="1:15" x14ac:dyDescent="0.2">
      <c r="A247" s="63">
        <v>206</v>
      </c>
      <c r="B247" s="20" t="str">
        <f>'Compound Alert'!B191</f>
        <v>Seychelles</v>
      </c>
      <c r="C247" s="20" t="str">
        <f>'Compound Alert'!C191</f>
        <v>SYC</v>
      </c>
      <c r="D247" s="20" t="str">
        <f>'Compound Alert'!D191</f>
        <v>SSF           Sub-Saharan Africa</v>
      </c>
      <c r="E247" s="20" t="str">
        <f>'Compound Alert'!E191</f>
        <v>IBRD</v>
      </c>
      <c r="F247" s="217">
        <f ca="1">'Compound Alert'!F191</f>
        <v>186</v>
      </c>
      <c r="G247" s="22">
        <f ca="1">IF($B$8="Overall Alert",'Compound Alert'!G191,IF($B$8="Underlying Vulnerability",'Compound Alert'!J191,IF($B$8="Emerging Threat",'Compound Alert'!M191)))</f>
        <v>0</v>
      </c>
      <c r="H247" s="23">
        <f ca="1">IF($B$8="Overall Alert",'Compound Alert'!H191,IF($B$8="Underlying Vulnerability",'Compound Alert'!K191,IF($B$8="Emerging Threat",'Compound Alert'!N191)))</f>
        <v>0</v>
      </c>
      <c r="I247" s="50">
        <f ca="1">ROUNDDOWN(G247,0)</f>
        <v>0</v>
      </c>
      <c r="J247" s="25" t="str">
        <f ca="1">IF(
   $B$8="Overall Alert",IF(
      'Compound Alert'!R191 &gt;= 7, "HIGH",IF(
         'Compound Alert'!R191 &gt;= 5, "MED","LOW")), IF(
            $B$8="Underlying Vulnerability", IF(
               'Compound Alert'!Y191 &gt;= 10, "HIGH",IF(
                  'Compound Alert'!Y191 &gt;= 7, "MED","LOW")),IF(
                     $B$8="Emerging Threat", IF(
                        'Compound Alert'!AF191 &gt;= 10, "HIGH",IF(
                            'Compound Alert'!AF191 &gt;= 7, "MED","LOW")))))</f>
        <v>LOW</v>
      </c>
      <c r="K247" s="25" t="str">
        <f ca="1">IF(
   $B$8="Overall Alert",IF(
      'Compound Alert'!S191 &gt;= 7, "HIGH",IF(
         'Compound Alert'!S191 &gt;= 5, "MED","LOW")), IF(
            $B$8="Underlying Vulnerability", IF(
               'Compound Alert'!Z191 &gt;= 10, "HIGH",IF(
                  'Compound Alert'!Z191 &gt;= 7, "MED","LOW")),IF(
                     $B$8="Emerging Threat", IF(
                        'Compound Alert'!AG191 &gt;= 10, "HIGH",IF(
                            'Compound Alert'!AG191 &gt;= 7, "MED","LOW")))))</f>
        <v>LOW</v>
      </c>
      <c r="L247" s="25" t="str">
        <f ca="1">IF(
   $B$8="Overall Alert",IF(
      'Compound Alert'!T191 &gt;= 7, "HIGH",IF(
         'Compound Alert'!T191 &gt;= 5, "MED","LOW")), IF(
            $B$8="Underlying Vulnerability", IF(
               'Compound Alert'!AA191 &gt;= 10, "HIGH",IF(
                  'Compound Alert'!AA191 &gt;= 7, "MED","LOW")),IF(
                     $B$8="Emerging Threat", IF(
                        'Compound Alert'!AH191 &gt;= 10, "HIGH",IF(
                            'Compound Alert'!AH191 &gt;= 7, "MED","LOW")))))</f>
        <v>LOW</v>
      </c>
      <c r="M247" s="25" t="str">
        <f ca="1">IF(
   $B$8="Overall Alert",IF(
      'Compound Alert'!U191 &gt;= 7, "HIGH",IF(
         'Compound Alert'!U191 &gt;= 5, "MED","LOW")), IF(
            $B$8="Underlying Vulnerability", IF(
               'Compound Alert'!AB191 &gt;= 10, "HIGH",IF(
                  'Compound Alert'!AB191 &gt;= 7, "MED","LOW")),IF(
                     $B$8="Emerging Threat", IF(
                        'Compound Alert'!AI191 &gt;= 10, "HIGH",IF(
                            'Compound Alert'!AI191 &gt;= 7, "MED","LOW")))))</f>
        <v>LOW</v>
      </c>
      <c r="N247" s="25" t="str">
        <f ca="1">IF(
   $B$8="Overall Alert",IF(
      'Compound Alert'!V191 &gt;= 7, "HIGH",IF(
         'Compound Alert'!V191 &gt;= 5, "MED","LOW")), IF(
            $B$8="Underlying Vulnerability", IF(
               'Compound Alert'!AC191 &gt;= 10, "HIGH",IF(
                  'Compound Alert'!AC191 &gt;= 7, "MED","LOW")),IF(
                     $B$8="Emerging Threat", IF(
                        'Compound Alert'!AJ191 &gt;= 10, "HIGH",IF(
                            'Compound Alert'!AJ191 &gt;= 7, "MED","LOW")))))</f>
        <v>LOW</v>
      </c>
      <c r="O247" s="25" t="str">
        <f ca="1">IF(
   $B$8="Overall Alert",IF(
      'Compound Alert'!W191 &gt;= 7, "HIGH",IF(
         'Compound Alert'!W191 &gt;= 5, "MED","LOW")), IF(
            $B$8="Underlying Vulnerability", IF(
               'Compound Alert'!AD191 &gt;= 10, "HIGH",IF(
                  'Compound Alert'!AD191 &gt;= 7, "MED","LOW")),IF(
                     $B$8="Emerging Threat", IF(
                        'Compound Alert'!AK191 &gt;= 10, "HIGH",IF(
                            'Compound Alert'!AK191 &gt;= 7, "MED","LOW")))))</f>
        <v>LOW</v>
      </c>
    </row>
    <row r="248" spans="1:15" x14ac:dyDescent="0.2">
      <c r="A248" s="63">
        <v>207</v>
      </c>
      <c r="B248" s="20" t="str">
        <f>'Compound Alert'!B176</f>
        <v>Singapore</v>
      </c>
      <c r="C248" s="20" t="str">
        <f>'Compound Alert'!C176</f>
        <v>SGP</v>
      </c>
      <c r="D248" s="20" t="str">
        <f>'Compound Alert'!D176</f>
        <v>EAS           East Asia &amp; Pacific</v>
      </c>
      <c r="E248" s="20" t="str">
        <f>'Compound Alert'!E176</f>
        <v>NA</v>
      </c>
      <c r="F248" s="217">
        <f ca="1">'Compound Alert'!F176</f>
        <v>171</v>
      </c>
      <c r="G248" s="22">
        <f ca="1">IF($B$8="Overall Alert",'Compound Alert'!G176,IF($B$8="Underlying Vulnerability",'Compound Alert'!J176,IF($B$8="Emerging Threat",'Compound Alert'!M176)))</f>
        <v>0</v>
      </c>
      <c r="H248" s="23">
        <f ca="1">IF($B$8="Overall Alert",'Compound Alert'!H176,IF($B$8="Underlying Vulnerability",'Compound Alert'!K176,IF($B$8="Emerging Threat",'Compound Alert'!N176)))</f>
        <v>0</v>
      </c>
      <c r="I248" s="50">
        <f ca="1">ROUNDDOWN(G248,0)</f>
        <v>0</v>
      </c>
      <c r="J248" s="25" t="str">
        <f ca="1">IF(
   $B$8="Overall Alert",IF(
      'Compound Alert'!R176 &gt;= 7, "HIGH",IF(
         'Compound Alert'!R176 &gt;= 5, "MED","LOW")), IF(
            $B$8="Underlying Vulnerability", IF(
               'Compound Alert'!Y176 &gt;= 10, "HIGH",IF(
                  'Compound Alert'!Y176 &gt;= 7, "MED","LOW")),IF(
                     $B$8="Emerging Threat", IF(
                        'Compound Alert'!AF176 &gt;= 10, "HIGH",IF(
                            'Compound Alert'!AF176 &gt;= 7, "MED","LOW")))))</f>
        <v>LOW</v>
      </c>
      <c r="K248" s="25" t="str">
        <f ca="1">IF(
   $B$8="Overall Alert",IF(
      'Compound Alert'!S176 &gt;= 7, "HIGH",IF(
         'Compound Alert'!S176 &gt;= 5, "MED","LOW")), IF(
            $B$8="Underlying Vulnerability", IF(
               'Compound Alert'!Z176 &gt;= 10, "HIGH",IF(
                  'Compound Alert'!Z176 &gt;= 7, "MED","LOW")),IF(
                     $B$8="Emerging Threat", IF(
                        'Compound Alert'!AG176 &gt;= 10, "HIGH",IF(
                            'Compound Alert'!AG176 &gt;= 7, "MED","LOW")))))</f>
        <v>LOW</v>
      </c>
      <c r="L248" s="25" t="str">
        <f ca="1">IF(
   $B$8="Overall Alert",IF(
      'Compound Alert'!T176 &gt;= 7, "HIGH",IF(
         'Compound Alert'!T176 &gt;= 5, "MED","LOW")), IF(
            $B$8="Underlying Vulnerability", IF(
               'Compound Alert'!AA176 &gt;= 10, "HIGH",IF(
                  'Compound Alert'!AA176 &gt;= 7, "MED","LOW")),IF(
                     $B$8="Emerging Threat", IF(
                        'Compound Alert'!AH176 &gt;= 10, "HIGH",IF(
                            'Compound Alert'!AH176 &gt;= 7, "MED","LOW")))))</f>
        <v>LOW</v>
      </c>
      <c r="M248" s="25" t="str">
        <f ca="1">IF(
   $B$8="Overall Alert",IF(
      'Compound Alert'!U176 &gt;= 7, "HIGH",IF(
         'Compound Alert'!U176 &gt;= 5, "MED","LOW")), IF(
            $B$8="Underlying Vulnerability", IF(
               'Compound Alert'!AB176 &gt;= 10, "HIGH",IF(
                  'Compound Alert'!AB176 &gt;= 7, "MED","LOW")),IF(
                     $B$8="Emerging Threat", IF(
                        'Compound Alert'!AI176 &gt;= 10, "HIGH",IF(
                            'Compound Alert'!AI176 &gt;= 7, "MED","LOW")))))</f>
        <v>LOW</v>
      </c>
      <c r="N248" s="25" t="str">
        <f ca="1">IF(
   $B$8="Overall Alert",IF(
      'Compound Alert'!V176 &gt;= 7, "HIGH",IF(
         'Compound Alert'!V176 &gt;= 5, "MED","LOW")), IF(
            $B$8="Underlying Vulnerability", IF(
               'Compound Alert'!AC176 &gt;= 10, "HIGH",IF(
                  'Compound Alert'!AC176 &gt;= 7, "MED","LOW")),IF(
                     $B$8="Emerging Threat", IF(
                        'Compound Alert'!AJ176 &gt;= 10, "HIGH",IF(
                            'Compound Alert'!AJ176 &gt;= 7, "MED","LOW")))))</f>
        <v>LOW</v>
      </c>
      <c r="O248" s="25" t="str">
        <f ca="1">IF(
   $B$8="Overall Alert",IF(
      'Compound Alert'!W176 &gt;= 7, "HIGH",IF(
         'Compound Alert'!W176 &gt;= 5, "MED","LOW")), IF(
            $B$8="Underlying Vulnerability", IF(
               'Compound Alert'!AD176 &gt;= 10, "HIGH",IF(
                  'Compound Alert'!AD176 &gt;= 7, "MED","LOW")),IF(
                     $B$8="Emerging Threat", IF(
                        'Compound Alert'!AK176 &gt;= 10, "HIGH",IF(
                            'Compound Alert'!AK176 &gt;= 7, "MED","LOW")))))</f>
        <v>LOW</v>
      </c>
    </row>
    <row r="249" spans="1:15" x14ac:dyDescent="0.2">
      <c r="A249" s="63">
        <v>208</v>
      </c>
      <c r="B249" s="20" t="str">
        <f>'Compound Alert'!B190</f>
        <v>Sint Maarten (Dutch part)</v>
      </c>
      <c r="C249" s="20" t="str">
        <f>'Compound Alert'!C190</f>
        <v>SXM</v>
      </c>
      <c r="D249" s="20" t="str">
        <f>'Compound Alert'!D190</f>
        <v>LCN           Latin America &amp; Caribbean</v>
      </c>
      <c r="E249" s="20" t="str">
        <f>'Compound Alert'!E190</f>
        <v>NA</v>
      </c>
      <c r="F249" s="217">
        <f ca="1">'Compound Alert'!F190</f>
        <v>185</v>
      </c>
      <c r="G249" s="22">
        <f ca="1">IF($B$8="Overall Alert",'Compound Alert'!G190,IF($B$8="Underlying Vulnerability",'Compound Alert'!J190,IF($B$8="Emerging Threat",'Compound Alert'!M190)))</f>
        <v>0</v>
      </c>
      <c r="H249" s="23">
        <f ca="1">IF($B$8="Overall Alert",'Compound Alert'!H190,IF($B$8="Underlying Vulnerability",'Compound Alert'!K190,IF($B$8="Emerging Threat",'Compound Alert'!N190)))</f>
        <v>0</v>
      </c>
      <c r="I249" s="50">
        <f ca="1">ROUNDDOWN(G249,0)</f>
        <v>0</v>
      </c>
      <c r="J249" s="25" t="str">
        <f ca="1">IF(
   $B$8="Overall Alert",IF(
      'Compound Alert'!R190 &gt;= 7, "HIGH",IF(
         'Compound Alert'!R190 &gt;= 5, "MED","LOW")), IF(
            $B$8="Underlying Vulnerability", IF(
               'Compound Alert'!Y190 &gt;= 10, "HIGH",IF(
                  'Compound Alert'!Y190 &gt;= 7, "MED","LOW")),IF(
                     $B$8="Emerging Threat", IF(
                        'Compound Alert'!AF190 &gt;= 10, "HIGH",IF(
                            'Compound Alert'!AF190 &gt;= 7, "MED","LOW")))))</f>
        <v>LOW</v>
      </c>
      <c r="K249" s="25" t="e">
        <f ca="1">IF(
   $B$8="Overall Alert",IF(
      'Compound Alert'!S190 &gt;= 7, "HIGH",IF(
         'Compound Alert'!S190 &gt;= 5, "MED","LOW")), IF(
            $B$8="Underlying Vulnerability", IF(
               'Compound Alert'!Z190 &gt;= 10, "HIGH",IF(
                  'Compound Alert'!Z190 &gt;= 7, "MED","LOW")),IF(
                     $B$8="Emerging Threat", IF(
                        'Compound Alert'!AG190 &gt;= 10, "HIGH",IF(
                            'Compound Alert'!AG190 &gt;= 7, "MED","LOW")))))</f>
        <v>#N/A</v>
      </c>
      <c r="L249" s="25" t="e">
        <f ca="1">IF(
   $B$8="Overall Alert",IF(
      'Compound Alert'!T190 &gt;= 7, "HIGH",IF(
         'Compound Alert'!T190 &gt;= 5, "MED","LOW")), IF(
            $B$8="Underlying Vulnerability", IF(
               'Compound Alert'!AA190 &gt;= 10, "HIGH",IF(
                  'Compound Alert'!AA190 &gt;= 7, "MED","LOW")),IF(
                     $B$8="Emerging Threat", IF(
                        'Compound Alert'!AH190 &gt;= 10, "HIGH",IF(
                            'Compound Alert'!AH190 &gt;= 7, "MED","LOW")))))</f>
        <v>#N/A</v>
      </c>
      <c r="M249" s="25" t="e">
        <f ca="1">IF(
   $B$8="Overall Alert",IF(
      'Compound Alert'!U190 &gt;= 7, "HIGH",IF(
         'Compound Alert'!U190 &gt;= 5, "MED","LOW")), IF(
            $B$8="Underlying Vulnerability", IF(
               'Compound Alert'!AB190 &gt;= 10, "HIGH",IF(
                  'Compound Alert'!AB190 &gt;= 7, "MED","LOW")),IF(
                     $B$8="Emerging Threat", IF(
                        'Compound Alert'!AI190 &gt;= 10, "HIGH",IF(
                            'Compound Alert'!AI190 &gt;= 7, "MED","LOW")))))</f>
        <v>#N/A</v>
      </c>
      <c r="N249" s="25" t="str">
        <f ca="1">IF(
   $B$8="Overall Alert",IF(
      'Compound Alert'!V190 &gt;= 7, "HIGH",IF(
         'Compound Alert'!V190 &gt;= 5, "MED","LOW")), IF(
            $B$8="Underlying Vulnerability", IF(
               'Compound Alert'!AC190 &gt;= 10, "HIGH",IF(
                  'Compound Alert'!AC190 &gt;= 7, "MED","LOW")),IF(
                     $B$8="Emerging Threat", IF(
                        'Compound Alert'!AJ190 &gt;= 10, "HIGH",IF(
                            'Compound Alert'!AJ190 &gt;= 7, "MED","LOW")))))</f>
        <v>LOW</v>
      </c>
      <c r="O249" s="25" t="str">
        <f ca="1">IF(
   $B$8="Overall Alert",IF(
      'Compound Alert'!W190 &gt;= 7, "HIGH",IF(
         'Compound Alert'!W190 &gt;= 5, "MED","LOW")), IF(
            $B$8="Underlying Vulnerability", IF(
               'Compound Alert'!AD190 &gt;= 10, "HIGH",IF(
                  'Compound Alert'!AD190 &gt;= 7, "MED","LOW")),IF(
                     $B$8="Emerging Threat", IF(
                        'Compound Alert'!AK190 &gt;= 10, "HIGH",IF(
                            'Compound Alert'!AK190 &gt;= 7, "MED","LOW")))))</f>
        <v>LOW</v>
      </c>
    </row>
    <row r="250" spans="1:15" x14ac:dyDescent="0.2">
      <c r="A250" s="63">
        <v>209</v>
      </c>
      <c r="B250" s="20" t="str">
        <f>'Compound Alert'!B186</f>
        <v>Slovak Republic</v>
      </c>
      <c r="C250" s="20" t="str">
        <f>'Compound Alert'!C186</f>
        <v>SVK</v>
      </c>
      <c r="D250" s="20" t="str">
        <f>'Compound Alert'!D186</f>
        <v>ECS           Europe &amp; Central Asia</v>
      </c>
      <c r="E250" s="20" t="str">
        <f>'Compound Alert'!E186</f>
        <v>NA</v>
      </c>
      <c r="F250" s="217">
        <f ca="1">'Compound Alert'!F186</f>
        <v>181</v>
      </c>
      <c r="G250" s="22">
        <f ca="1">IF($B$8="Overall Alert",'Compound Alert'!G186,IF($B$8="Underlying Vulnerability",'Compound Alert'!J186,IF($B$8="Emerging Threat",'Compound Alert'!M186)))</f>
        <v>0</v>
      </c>
      <c r="H250" s="23">
        <f ca="1">IF($B$8="Overall Alert",'Compound Alert'!H186,IF($B$8="Underlying Vulnerability",'Compound Alert'!K186,IF($B$8="Emerging Threat",'Compound Alert'!N186)))</f>
        <v>0</v>
      </c>
      <c r="I250" s="50">
        <f ca="1">ROUNDDOWN(G250,0)</f>
        <v>0</v>
      </c>
      <c r="J250" s="25" t="str">
        <f ca="1">IF(
   $B$8="Overall Alert",IF(
      'Compound Alert'!R186 &gt;= 7, "HIGH",IF(
         'Compound Alert'!R186 &gt;= 5, "MED","LOW")), IF(
            $B$8="Underlying Vulnerability", IF(
               'Compound Alert'!Y186 &gt;= 10, "HIGH",IF(
                  'Compound Alert'!Y186 &gt;= 7, "MED","LOW")),IF(
                     $B$8="Emerging Threat", IF(
                        'Compound Alert'!AF186 &gt;= 10, "HIGH",IF(
                            'Compound Alert'!AF186 &gt;= 7, "MED","LOW")))))</f>
        <v>LOW</v>
      </c>
      <c r="K250" s="25" t="str">
        <f ca="1">IF(
   $B$8="Overall Alert",IF(
      'Compound Alert'!S186 &gt;= 7, "HIGH",IF(
         'Compound Alert'!S186 &gt;= 5, "MED","LOW")), IF(
            $B$8="Underlying Vulnerability", IF(
               'Compound Alert'!Z186 &gt;= 10, "HIGH",IF(
                  'Compound Alert'!Z186 &gt;= 7, "MED","LOW")),IF(
                     $B$8="Emerging Threat", IF(
                        'Compound Alert'!AG186 &gt;= 10, "HIGH",IF(
                            'Compound Alert'!AG186 &gt;= 7, "MED","LOW")))))</f>
        <v>LOW</v>
      </c>
      <c r="L250" s="25" t="str">
        <f ca="1">IF(
   $B$8="Overall Alert",IF(
      'Compound Alert'!T186 &gt;= 7, "HIGH",IF(
         'Compound Alert'!T186 &gt;= 5, "MED","LOW")), IF(
            $B$8="Underlying Vulnerability", IF(
               'Compound Alert'!AA186 &gt;= 10, "HIGH",IF(
                  'Compound Alert'!AA186 &gt;= 7, "MED","LOW")),IF(
                     $B$8="Emerging Threat", IF(
                        'Compound Alert'!AH186 &gt;= 10, "HIGH",IF(
                            'Compound Alert'!AH186 &gt;= 7, "MED","LOW")))))</f>
        <v>LOW</v>
      </c>
      <c r="M250" s="25" t="str">
        <f ca="1">IF(
   $B$8="Overall Alert",IF(
      'Compound Alert'!U186 &gt;= 7, "HIGH",IF(
         'Compound Alert'!U186 &gt;= 5, "MED","LOW")), IF(
            $B$8="Underlying Vulnerability", IF(
               'Compound Alert'!AB186 &gt;= 10, "HIGH",IF(
                  'Compound Alert'!AB186 &gt;= 7, "MED","LOW")),IF(
                     $B$8="Emerging Threat", IF(
                        'Compound Alert'!AI186 &gt;= 10, "HIGH",IF(
                            'Compound Alert'!AI186 &gt;= 7, "MED","LOW")))))</f>
        <v>LOW</v>
      </c>
      <c r="N250" s="25" t="str">
        <f ca="1">IF(
   $B$8="Overall Alert",IF(
      'Compound Alert'!V186 &gt;= 7, "HIGH",IF(
         'Compound Alert'!V186 &gt;= 5, "MED","LOW")), IF(
            $B$8="Underlying Vulnerability", IF(
               'Compound Alert'!AC186 &gt;= 10, "HIGH",IF(
                  'Compound Alert'!AC186 &gt;= 7, "MED","LOW")),IF(
                     $B$8="Emerging Threat", IF(
                        'Compound Alert'!AJ186 &gt;= 10, "HIGH",IF(
                            'Compound Alert'!AJ186 &gt;= 7, "MED","LOW")))))</f>
        <v>LOW</v>
      </c>
      <c r="O250" s="25" t="str">
        <f ca="1">IF(
   $B$8="Overall Alert",IF(
      'Compound Alert'!W186 &gt;= 7, "HIGH",IF(
         'Compound Alert'!W186 &gt;= 5, "MED","LOW")), IF(
            $B$8="Underlying Vulnerability", IF(
               'Compound Alert'!AD186 &gt;= 10, "HIGH",IF(
                  'Compound Alert'!AD186 &gt;= 7, "MED","LOW")),IF(
                     $B$8="Emerging Threat", IF(
                        'Compound Alert'!AK186 &gt;= 10, "HIGH",IF(
                            'Compound Alert'!AK186 &gt;= 7, "MED","LOW")))))</f>
        <v>LOW</v>
      </c>
    </row>
    <row r="251" spans="1:15" x14ac:dyDescent="0.2">
      <c r="A251" s="63">
        <v>210</v>
      </c>
      <c r="B251" s="20" t="str">
        <f>'Compound Alert'!B187</f>
        <v>Slovenia</v>
      </c>
      <c r="C251" s="20" t="str">
        <f>'Compound Alert'!C187</f>
        <v>SVN</v>
      </c>
      <c r="D251" s="20" t="str">
        <f>'Compound Alert'!D187</f>
        <v>ECS           Europe &amp; Central Asia</v>
      </c>
      <c r="E251" s="20" t="str">
        <f>'Compound Alert'!E187</f>
        <v>NA</v>
      </c>
      <c r="F251" s="217">
        <f ca="1">'Compound Alert'!F187</f>
        <v>182</v>
      </c>
      <c r="G251" s="22">
        <f ca="1">IF($B$8="Overall Alert",'Compound Alert'!G187,IF($B$8="Underlying Vulnerability",'Compound Alert'!J187,IF($B$8="Emerging Threat",'Compound Alert'!M187)))</f>
        <v>0</v>
      </c>
      <c r="H251" s="23">
        <f ca="1">IF($B$8="Overall Alert",'Compound Alert'!H187,IF($B$8="Underlying Vulnerability",'Compound Alert'!K187,IF($B$8="Emerging Threat",'Compound Alert'!N187)))</f>
        <v>0</v>
      </c>
      <c r="I251" s="50">
        <f ca="1">ROUNDDOWN(G251,0)</f>
        <v>0</v>
      </c>
      <c r="J251" s="25" t="str">
        <f ca="1">IF(
   $B$8="Overall Alert",IF(
      'Compound Alert'!R187 &gt;= 7, "HIGH",IF(
         'Compound Alert'!R187 &gt;= 5, "MED","LOW")), IF(
            $B$8="Underlying Vulnerability", IF(
               'Compound Alert'!Y187 &gt;= 10, "HIGH",IF(
                  'Compound Alert'!Y187 &gt;= 7, "MED","LOW")),IF(
                     $B$8="Emerging Threat", IF(
                        'Compound Alert'!AF187 &gt;= 10, "HIGH",IF(
                            'Compound Alert'!AF187 &gt;= 7, "MED","LOW")))))</f>
        <v>LOW</v>
      </c>
      <c r="K251" s="25" t="str">
        <f ca="1">IF(
   $B$8="Overall Alert",IF(
      'Compound Alert'!S187 &gt;= 7, "HIGH",IF(
         'Compound Alert'!S187 &gt;= 5, "MED","LOW")), IF(
            $B$8="Underlying Vulnerability", IF(
               'Compound Alert'!Z187 &gt;= 10, "HIGH",IF(
                  'Compound Alert'!Z187 &gt;= 7, "MED","LOW")),IF(
                     $B$8="Emerging Threat", IF(
                        'Compound Alert'!AG187 &gt;= 10, "HIGH",IF(
                            'Compound Alert'!AG187 &gt;= 7, "MED","LOW")))))</f>
        <v>LOW</v>
      </c>
      <c r="L251" s="25" t="str">
        <f ca="1">IF(
   $B$8="Overall Alert",IF(
      'Compound Alert'!T187 &gt;= 7, "HIGH",IF(
         'Compound Alert'!T187 &gt;= 5, "MED","LOW")), IF(
            $B$8="Underlying Vulnerability", IF(
               'Compound Alert'!AA187 &gt;= 10, "HIGH",IF(
                  'Compound Alert'!AA187 &gt;= 7, "MED","LOW")),IF(
                     $B$8="Emerging Threat", IF(
                        'Compound Alert'!AH187 &gt;= 10, "HIGH",IF(
                            'Compound Alert'!AH187 &gt;= 7, "MED","LOW")))))</f>
        <v>LOW</v>
      </c>
      <c r="M251" s="25" t="str">
        <f ca="1">IF(
   $B$8="Overall Alert",IF(
      'Compound Alert'!U187 &gt;= 7, "HIGH",IF(
         'Compound Alert'!U187 &gt;= 5, "MED","LOW")), IF(
            $B$8="Underlying Vulnerability", IF(
               'Compound Alert'!AB187 &gt;= 10, "HIGH",IF(
                  'Compound Alert'!AB187 &gt;= 7, "MED","LOW")),IF(
                     $B$8="Emerging Threat", IF(
                        'Compound Alert'!AI187 &gt;= 10, "HIGH",IF(
                            'Compound Alert'!AI187 &gt;= 7, "MED","LOW")))))</f>
        <v>LOW</v>
      </c>
      <c r="N251" s="25" t="str">
        <f ca="1">IF(
   $B$8="Overall Alert",IF(
      'Compound Alert'!V187 &gt;= 7, "HIGH",IF(
         'Compound Alert'!V187 &gt;= 5, "MED","LOW")), IF(
            $B$8="Underlying Vulnerability", IF(
               'Compound Alert'!AC187 &gt;= 10, "HIGH",IF(
                  'Compound Alert'!AC187 &gt;= 7, "MED","LOW")),IF(
                     $B$8="Emerging Threat", IF(
                        'Compound Alert'!AJ187 &gt;= 10, "HIGH",IF(
                            'Compound Alert'!AJ187 &gt;= 7, "MED","LOW")))))</f>
        <v>LOW</v>
      </c>
      <c r="O251" s="25" t="str">
        <f ca="1">IF(
   $B$8="Overall Alert",IF(
      'Compound Alert'!W187 &gt;= 7, "HIGH",IF(
         'Compound Alert'!W187 &gt;= 5, "MED","LOW")), IF(
            $B$8="Underlying Vulnerability", IF(
               'Compound Alert'!AD187 &gt;= 10, "HIGH",IF(
                  'Compound Alert'!AD187 &gt;= 7, "MED","LOW")),IF(
                     $B$8="Emerging Threat", IF(
                        'Compound Alert'!AK187 &gt;= 10, "HIGH",IF(
                            'Compound Alert'!AK187 &gt;= 7, "MED","LOW")))))</f>
        <v>LOW</v>
      </c>
    </row>
    <row r="252" spans="1:15" x14ac:dyDescent="0.2">
      <c r="A252" s="63">
        <v>211</v>
      </c>
      <c r="B252" s="20" t="str">
        <f>'Compound Alert'!B177</f>
        <v>Solomon Islands</v>
      </c>
      <c r="C252" s="20" t="str">
        <f>'Compound Alert'!C177</f>
        <v>SLB</v>
      </c>
      <c r="D252" s="20" t="str">
        <f>'Compound Alert'!D177</f>
        <v>EAS           East Asia &amp; Pacific</v>
      </c>
      <c r="E252" s="20" t="str">
        <f>'Compound Alert'!E177</f>
        <v>IDA</v>
      </c>
      <c r="F252" s="217">
        <f ca="1">'Compound Alert'!F177</f>
        <v>172</v>
      </c>
      <c r="G252" s="22">
        <f ca="1">IF($B$8="Overall Alert",'Compound Alert'!G177,IF($B$8="Underlying Vulnerability",'Compound Alert'!J177,IF($B$8="Emerging Threat",'Compound Alert'!M177)))</f>
        <v>0</v>
      </c>
      <c r="H252" s="23">
        <f ca="1">IF($B$8="Overall Alert",'Compound Alert'!H177,IF($B$8="Underlying Vulnerability",'Compound Alert'!K177,IF($B$8="Emerging Threat",'Compound Alert'!N177)))</f>
        <v>0</v>
      </c>
      <c r="I252" s="50">
        <f ca="1">ROUNDDOWN(G252,0)</f>
        <v>0</v>
      </c>
      <c r="J252" s="25" t="str">
        <f ca="1">IF(
   $B$8="Overall Alert",IF(
      'Compound Alert'!R177 &gt;= 7, "HIGH",IF(
         'Compound Alert'!R177 &gt;= 5, "MED","LOW")), IF(
            $B$8="Underlying Vulnerability", IF(
               'Compound Alert'!Y177 &gt;= 10, "HIGH",IF(
                  'Compound Alert'!Y177 &gt;= 7, "MED","LOW")),IF(
                     $B$8="Emerging Threat", IF(
                        'Compound Alert'!AF177 &gt;= 10, "HIGH",IF(
                            'Compound Alert'!AF177 &gt;= 7, "MED","LOW")))))</f>
        <v>LOW</v>
      </c>
      <c r="K252" s="25" t="str">
        <f ca="1">IF(
   $B$8="Overall Alert",IF(
      'Compound Alert'!S177 &gt;= 7, "HIGH",IF(
         'Compound Alert'!S177 &gt;= 5, "MED","LOW")), IF(
            $B$8="Underlying Vulnerability", IF(
               'Compound Alert'!Z177 &gt;= 10, "HIGH",IF(
                  'Compound Alert'!Z177 &gt;= 7, "MED","LOW")),IF(
                     $B$8="Emerging Threat", IF(
                        'Compound Alert'!AG177 &gt;= 10, "HIGH",IF(
                            'Compound Alert'!AG177 &gt;= 7, "MED","LOW")))))</f>
        <v>LOW</v>
      </c>
      <c r="L252" s="25" t="e">
        <f ca="1">IF(
   $B$8="Overall Alert",IF(
      'Compound Alert'!T177 &gt;= 7, "HIGH",IF(
         'Compound Alert'!T177 &gt;= 5, "MED","LOW")), IF(
            $B$8="Underlying Vulnerability", IF(
               'Compound Alert'!AA177 &gt;= 10, "HIGH",IF(
                  'Compound Alert'!AA177 &gt;= 7, "MED","LOW")),IF(
                     $B$8="Emerging Threat", IF(
                        'Compound Alert'!AH177 &gt;= 10, "HIGH",IF(
                            'Compound Alert'!AH177 &gt;= 7, "MED","LOW")))))</f>
        <v>#N/A</v>
      </c>
      <c r="M252" s="25" t="str">
        <f ca="1">IF(
   $B$8="Overall Alert",IF(
      'Compound Alert'!U177 &gt;= 7, "HIGH",IF(
         'Compound Alert'!U177 &gt;= 5, "MED","LOW")), IF(
            $B$8="Underlying Vulnerability", IF(
               'Compound Alert'!AB177 &gt;= 10, "HIGH",IF(
                  'Compound Alert'!AB177 &gt;= 7, "MED","LOW")),IF(
                     $B$8="Emerging Threat", IF(
                        'Compound Alert'!AI177 &gt;= 10, "HIGH",IF(
                            'Compound Alert'!AI177 &gt;= 7, "MED","LOW")))))</f>
        <v>LOW</v>
      </c>
      <c r="N252" s="25" t="str">
        <f ca="1">IF(
   $B$8="Overall Alert",IF(
      'Compound Alert'!V177 &gt;= 7, "HIGH",IF(
         'Compound Alert'!V177 &gt;= 5, "MED","LOW")), IF(
            $B$8="Underlying Vulnerability", IF(
               'Compound Alert'!AC177 &gt;= 10, "HIGH",IF(
                  'Compound Alert'!AC177 &gt;= 7, "MED","LOW")),IF(
                     $B$8="Emerging Threat", IF(
                        'Compound Alert'!AJ177 &gt;= 10, "HIGH",IF(
                            'Compound Alert'!AJ177 &gt;= 7, "MED","LOW")))))</f>
        <v>LOW</v>
      </c>
      <c r="O252" s="25" t="str">
        <f ca="1">IF(
   $B$8="Overall Alert",IF(
      'Compound Alert'!W177 &gt;= 7, "HIGH",IF(
         'Compound Alert'!W177 &gt;= 5, "MED","LOW")), IF(
            $B$8="Underlying Vulnerability", IF(
               'Compound Alert'!AD177 &gt;= 10, "HIGH",IF(
                  'Compound Alert'!AD177 &gt;= 7, "MED","LOW")),IF(
                     $B$8="Emerging Threat", IF(
                        'Compound Alert'!AK177 &gt;= 10, "HIGH",IF(
                            'Compound Alert'!AK177 &gt;= 7, "MED","LOW")))))</f>
        <v>LOW</v>
      </c>
    </row>
    <row r="253" spans="1:15" x14ac:dyDescent="0.2">
      <c r="A253" s="63">
        <v>212</v>
      </c>
      <c r="B253" s="20" t="str">
        <f>'Compound Alert'!B39</f>
        <v>Switzerland</v>
      </c>
      <c r="C253" s="20" t="str">
        <f>'Compound Alert'!C39</f>
        <v>CHE</v>
      </c>
      <c r="D253" s="20" t="str">
        <f>'Compound Alert'!D39</f>
        <v>ECS           Europe &amp; Central Asia</v>
      </c>
      <c r="E253" s="20" t="str">
        <f>'Compound Alert'!E39</f>
        <v>NA</v>
      </c>
      <c r="F253" s="217">
        <f ca="1">'Compound Alert'!F39</f>
        <v>34</v>
      </c>
      <c r="G253" s="22">
        <f ca="1">IF($B$8="Overall Alert",'Compound Alert'!G39,IF($B$8="Underlying Vulnerability",'Compound Alert'!J39,IF($B$8="Emerging Threat",'Compound Alert'!M39)))</f>
        <v>0</v>
      </c>
      <c r="H253" s="23">
        <f ca="1">IF($B$8="Overall Alert",'Compound Alert'!H39,IF($B$8="Underlying Vulnerability",'Compound Alert'!K39,IF($B$8="Emerging Threat",'Compound Alert'!N39)))</f>
        <v>0</v>
      </c>
      <c r="I253" s="50">
        <f ca="1">ROUNDDOWN(G253,0)</f>
        <v>0</v>
      </c>
      <c r="J253" s="25" t="str">
        <f ca="1">IF(
   $B$8="Overall Alert",IF(
      'Compound Alert'!R39 &gt;= 7, "HIGH",IF(
         'Compound Alert'!R39 &gt;= 5, "MED","LOW")), IF(
            $B$8="Underlying Vulnerability", IF(
               'Compound Alert'!Y39 &gt;= 10, "HIGH",IF(
                  'Compound Alert'!Y39 &gt;= 7, "MED","LOW")),IF(
                     $B$8="Emerging Threat", IF(
                        'Compound Alert'!AF39 &gt;= 10, "HIGH",IF(
                            'Compound Alert'!AF39 &gt;= 7, "MED","LOW")))))</f>
        <v>LOW</v>
      </c>
      <c r="K253" s="25" t="str">
        <f ca="1">IF(
   $B$8="Overall Alert",IF(
      'Compound Alert'!S39 &gt;= 7, "HIGH",IF(
         'Compound Alert'!S39 &gt;= 5, "MED","LOW")), IF(
            $B$8="Underlying Vulnerability", IF(
               'Compound Alert'!Z39 &gt;= 10, "HIGH",IF(
                  'Compound Alert'!Z39 &gt;= 7, "MED","LOW")),IF(
                     $B$8="Emerging Threat", IF(
                        'Compound Alert'!AG39 &gt;= 10, "HIGH",IF(
                            'Compound Alert'!AG39 &gt;= 7, "MED","LOW")))))</f>
        <v>LOW</v>
      </c>
      <c r="L253" s="25" t="str">
        <f ca="1">IF(
   $B$8="Overall Alert",IF(
      'Compound Alert'!T39 &gt;= 7, "HIGH",IF(
         'Compound Alert'!T39 &gt;= 5, "MED","LOW")), IF(
            $B$8="Underlying Vulnerability", IF(
               'Compound Alert'!AA39 &gt;= 10, "HIGH",IF(
                  'Compound Alert'!AA39 &gt;= 7, "MED","LOW")),IF(
                     $B$8="Emerging Threat", IF(
                        'Compound Alert'!AH39 &gt;= 10, "HIGH",IF(
                            'Compound Alert'!AH39 &gt;= 7, "MED","LOW")))))</f>
        <v>LOW</v>
      </c>
      <c r="M253" s="25" t="str">
        <f ca="1">IF(
   $B$8="Overall Alert",IF(
      'Compound Alert'!U39 &gt;= 7, "HIGH",IF(
         'Compound Alert'!U39 &gt;= 5, "MED","LOW")), IF(
            $B$8="Underlying Vulnerability", IF(
               'Compound Alert'!AB39 &gt;= 10, "HIGH",IF(
                  'Compound Alert'!AB39 &gt;= 7, "MED","LOW")),IF(
                     $B$8="Emerging Threat", IF(
                        'Compound Alert'!AI39 &gt;= 10, "HIGH",IF(
                            'Compound Alert'!AI39 &gt;= 7, "MED","LOW")))))</f>
        <v>LOW</v>
      </c>
      <c r="N253" s="25" t="str">
        <f ca="1">IF(
   $B$8="Overall Alert",IF(
      'Compound Alert'!V39 &gt;= 7, "HIGH",IF(
         'Compound Alert'!V39 &gt;= 5, "MED","LOW")), IF(
            $B$8="Underlying Vulnerability", IF(
               'Compound Alert'!AC39 &gt;= 10, "HIGH",IF(
                  'Compound Alert'!AC39 &gt;= 7, "MED","LOW")),IF(
                     $B$8="Emerging Threat", IF(
                        'Compound Alert'!AJ39 &gt;= 10, "HIGH",IF(
                            'Compound Alert'!AJ39 &gt;= 7, "MED","LOW")))))</f>
        <v>LOW</v>
      </c>
      <c r="O253" s="25" t="str">
        <f ca="1">IF(
   $B$8="Overall Alert",IF(
      'Compound Alert'!W39 &gt;= 7, "HIGH",IF(
         'Compound Alert'!W39 &gt;= 5, "MED","LOW")), IF(
            $B$8="Underlying Vulnerability", IF(
               'Compound Alert'!AD39 &gt;= 10, "HIGH",IF(
                  'Compound Alert'!AD39 &gt;= 7, "MED","LOW")),IF(
                     $B$8="Emerging Threat", IF(
                        'Compound Alert'!AK39 &gt;= 10, "HIGH",IF(
                            'Compound Alert'!AK39 &gt;= 7, "MED","LOW")))))</f>
        <v>LOW</v>
      </c>
    </row>
    <row r="254" spans="1:15" x14ac:dyDescent="0.2">
      <c r="A254" s="63">
        <v>213</v>
      </c>
      <c r="B254" s="20" t="str">
        <f>'Compound Alert'!B205</f>
        <v>Taiwan, China</v>
      </c>
      <c r="C254" s="20" t="str">
        <f>'Compound Alert'!C205</f>
        <v>TWN</v>
      </c>
      <c r="D254" s="20" t="str">
        <f>'Compound Alert'!D205</f>
        <v>EAS           East Asia &amp; Pacific</v>
      </c>
      <c r="E254" s="20" t="str">
        <f>'Compound Alert'!E205</f>
        <v>NA</v>
      </c>
      <c r="F254" s="217">
        <f>'Compound Alert'!F205</f>
        <v>0</v>
      </c>
      <c r="G254" s="22">
        <f ca="1">IF($B$8="Overall Alert",'Compound Alert'!G205,IF($B$8="Underlying Vulnerability",'Compound Alert'!J205,IF($B$8="Emerging Threat",'Compound Alert'!M205)))</f>
        <v>0</v>
      </c>
      <c r="H254" s="23">
        <f ca="1">IF($B$8="Overall Alert",'Compound Alert'!H205,IF($B$8="Underlying Vulnerability",'Compound Alert'!K205,IF($B$8="Emerging Threat",'Compound Alert'!N205)))</f>
        <v>0</v>
      </c>
      <c r="I254" s="50">
        <f ca="1">ROUNDDOWN(G254,0)</f>
        <v>0</v>
      </c>
      <c r="J254" s="25" t="str">
        <f ca="1">IF(
   $B$8="Overall Alert",IF(
      'Compound Alert'!R205 &gt;= 7, "HIGH",IF(
         'Compound Alert'!R205 &gt;= 5, "MED","LOW")), IF(
            $B$8="Underlying Vulnerability", IF(
               'Compound Alert'!Y205 &gt;= 10, "HIGH",IF(
                  'Compound Alert'!Y205 &gt;= 7, "MED","LOW")),IF(
                     $B$8="Emerging Threat", IF(
                        'Compound Alert'!AF205 &gt;= 10, "HIGH",IF(
                            'Compound Alert'!AF205 &gt;= 7, "MED","LOW")))))</f>
        <v>LOW</v>
      </c>
      <c r="K254" s="25" t="e">
        <f ca="1">IF(
   $B$8="Overall Alert",IF(
      'Compound Alert'!S205 &gt;= 7, "HIGH",IF(
         'Compound Alert'!S205 &gt;= 5, "MED","LOW")), IF(
            $B$8="Underlying Vulnerability", IF(
               'Compound Alert'!Z205 &gt;= 10, "HIGH",IF(
                  'Compound Alert'!Z205 &gt;= 7, "MED","LOW")),IF(
                     $B$8="Emerging Threat", IF(
                        'Compound Alert'!AG205 &gt;= 10, "HIGH",IF(
                            'Compound Alert'!AG205 &gt;= 7, "MED","LOW")))))</f>
        <v>#N/A</v>
      </c>
      <c r="L254" s="25" t="str">
        <f ca="1">IF(
   $B$8="Overall Alert",IF(
      'Compound Alert'!T205 &gt;= 7, "HIGH",IF(
         'Compound Alert'!T205 &gt;= 5, "MED","LOW")), IF(
            $B$8="Underlying Vulnerability", IF(
               'Compound Alert'!AA205 &gt;= 10, "HIGH",IF(
                  'Compound Alert'!AA205 &gt;= 7, "MED","LOW")),IF(
                     $B$8="Emerging Threat", IF(
                        'Compound Alert'!AH205 &gt;= 10, "HIGH",IF(
                            'Compound Alert'!AH205 &gt;= 7, "MED","LOW")))))</f>
        <v>LOW</v>
      </c>
      <c r="M254" s="25" t="e">
        <f ca="1">IF(
   $B$8="Overall Alert",IF(
      'Compound Alert'!U205 &gt;= 7, "HIGH",IF(
         'Compound Alert'!U205 &gt;= 5, "MED","LOW")), IF(
            $B$8="Underlying Vulnerability", IF(
               'Compound Alert'!AB205 &gt;= 10, "HIGH",IF(
                  'Compound Alert'!AB205 &gt;= 7, "MED","LOW")),IF(
                     $B$8="Emerging Threat", IF(
                        'Compound Alert'!AI205 &gt;= 10, "HIGH",IF(
                            'Compound Alert'!AI205 &gt;= 7, "MED","LOW")))))</f>
        <v>#N/A</v>
      </c>
      <c r="N254" s="25" t="str">
        <f ca="1">IF(
   $B$8="Overall Alert",IF(
      'Compound Alert'!V205 &gt;= 7, "HIGH",IF(
         'Compound Alert'!V205 &gt;= 5, "MED","LOW")), IF(
            $B$8="Underlying Vulnerability", IF(
               'Compound Alert'!AC205 &gt;= 10, "HIGH",IF(
                  'Compound Alert'!AC205 &gt;= 7, "MED","LOW")),IF(
                     $B$8="Emerging Threat", IF(
                        'Compound Alert'!AJ205 &gt;= 10, "HIGH",IF(
                            'Compound Alert'!AJ205 &gt;= 7, "MED","LOW")))))</f>
        <v>LOW</v>
      </c>
      <c r="O254" s="25" t="str">
        <f ca="1">IF(
   $B$8="Overall Alert",IF(
      'Compound Alert'!W205 &gt;= 7, "HIGH",IF(
         'Compound Alert'!W205 &gt;= 5, "MED","LOW")), IF(
            $B$8="Underlying Vulnerability", IF(
               'Compound Alert'!AD205 &gt;= 10, "HIGH",IF(
                  'Compound Alert'!AD205 &gt;= 7, "MED","LOW")),IF(
                     $B$8="Emerging Threat", IF(
                        'Compound Alert'!AK205 &gt;= 10, "HIGH",IF(
                            'Compound Alert'!AK205 &gt;= 7, "MED","LOW")))))</f>
        <v>LOW</v>
      </c>
    </row>
    <row r="255" spans="1:15" x14ac:dyDescent="0.2">
      <c r="A255" s="63">
        <v>214</v>
      </c>
      <c r="B255" s="20" t="str">
        <f>'Compound Alert'!B200</f>
        <v>Tonga</v>
      </c>
      <c r="C255" s="20" t="str">
        <f>'Compound Alert'!C200</f>
        <v>TON</v>
      </c>
      <c r="D255" s="20" t="str">
        <f>'Compound Alert'!D200</f>
        <v>EAS           East Asia &amp; Pacific</v>
      </c>
      <c r="E255" s="20" t="str">
        <f>'Compound Alert'!E200</f>
        <v>IDA</v>
      </c>
      <c r="F255" s="217">
        <f>'Compound Alert'!F200</f>
        <v>0</v>
      </c>
      <c r="G255" s="22">
        <f ca="1">IF($B$8="Overall Alert",'Compound Alert'!G200,IF($B$8="Underlying Vulnerability",'Compound Alert'!J200,IF($B$8="Emerging Threat",'Compound Alert'!M200)))</f>
        <v>0</v>
      </c>
      <c r="H255" s="23">
        <f ca="1">IF($B$8="Overall Alert",'Compound Alert'!H200,IF($B$8="Underlying Vulnerability",'Compound Alert'!K200,IF($B$8="Emerging Threat",'Compound Alert'!N200)))</f>
        <v>0</v>
      </c>
      <c r="I255" s="50">
        <f ca="1">ROUNDDOWN(G255,0)</f>
        <v>0</v>
      </c>
      <c r="J255" s="25" t="str">
        <f ca="1">IF(
   $B$8="Overall Alert",IF(
      'Compound Alert'!R200 &gt;= 7, "HIGH",IF(
         'Compound Alert'!R200 &gt;= 5, "MED","LOW")), IF(
            $B$8="Underlying Vulnerability", IF(
               'Compound Alert'!Y200 &gt;= 10, "HIGH",IF(
                  'Compound Alert'!Y200 &gt;= 7, "MED","LOW")),IF(
                     $B$8="Emerging Threat", IF(
                        'Compound Alert'!AF200 &gt;= 10, "HIGH",IF(
                            'Compound Alert'!AF200 &gt;= 7, "MED","LOW")))))</f>
        <v>LOW</v>
      </c>
      <c r="K255" s="25" t="str">
        <f ca="1">IF(
   $B$8="Overall Alert",IF(
      'Compound Alert'!S200 &gt;= 7, "HIGH",IF(
         'Compound Alert'!S200 &gt;= 5, "MED","LOW")), IF(
            $B$8="Underlying Vulnerability", IF(
               'Compound Alert'!Z200 &gt;= 10, "HIGH",IF(
                  'Compound Alert'!Z200 &gt;= 7, "MED","LOW")),IF(
                     $B$8="Emerging Threat", IF(
                        'Compound Alert'!AG200 &gt;= 10, "HIGH",IF(
                            'Compound Alert'!AG200 &gt;= 7, "MED","LOW")))))</f>
        <v>LOW</v>
      </c>
      <c r="L255" s="25" t="e">
        <f ca="1">IF(
   $B$8="Overall Alert",IF(
      'Compound Alert'!T200 &gt;= 7, "HIGH",IF(
         'Compound Alert'!T200 &gt;= 5, "MED","LOW")), IF(
            $B$8="Underlying Vulnerability", IF(
               'Compound Alert'!AA200 &gt;= 10, "HIGH",IF(
                  'Compound Alert'!AA200 &gt;= 7, "MED","LOW")),IF(
                     $B$8="Emerging Threat", IF(
                        'Compound Alert'!AH200 &gt;= 10, "HIGH",IF(
                            'Compound Alert'!AH200 &gt;= 7, "MED","LOW")))))</f>
        <v>#N/A</v>
      </c>
      <c r="M255" s="25" t="str">
        <f ca="1">IF(
   $B$8="Overall Alert",IF(
      'Compound Alert'!U200 &gt;= 7, "HIGH",IF(
         'Compound Alert'!U200 &gt;= 5, "MED","LOW")), IF(
            $B$8="Underlying Vulnerability", IF(
               'Compound Alert'!AB200 &gt;= 10, "HIGH",IF(
                  'Compound Alert'!AB200 &gt;= 7, "MED","LOW")),IF(
                     $B$8="Emerging Threat", IF(
                        'Compound Alert'!AI200 &gt;= 10, "HIGH",IF(
                            'Compound Alert'!AI200 &gt;= 7, "MED","LOW")))))</f>
        <v>LOW</v>
      </c>
      <c r="N255" s="25" t="str">
        <f ca="1">IF(
   $B$8="Overall Alert",IF(
      'Compound Alert'!V200 &gt;= 7, "HIGH",IF(
         'Compound Alert'!V200 &gt;= 5, "MED","LOW")), IF(
            $B$8="Underlying Vulnerability", IF(
               'Compound Alert'!AC200 &gt;= 10, "HIGH",IF(
                  'Compound Alert'!AC200 &gt;= 7, "MED","LOW")),IF(
                     $B$8="Emerging Threat", IF(
                        'Compound Alert'!AJ200 &gt;= 10, "HIGH",IF(
                            'Compound Alert'!AJ200 &gt;= 7, "MED","LOW")))))</f>
        <v>LOW</v>
      </c>
      <c r="O255" s="25" t="str">
        <f ca="1">IF(
   $B$8="Overall Alert",IF(
      'Compound Alert'!W200 &gt;= 7, "HIGH",IF(
         'Compound Alert'!W200 &gt;= 5, "MED","LOW")), IF(
            $B$8="Underlying Vulnerability", IF(
               'Compound Alert'!AD200 &gt;= 10, "HIGH",IF(
                  'Compound Alert'!AD200 &gt;= 7, "MED","LOW")),IF(
                     $B$8="Emerging Threat", IF(
                        'Compound Alert'!AK200 &gt;= 10, "HIGH",IF(
                            'Compound Alert'!AK200 &gt;= 7, "MED","LOW")))))</f>
        <v>LOW</v>
      </c>
    </row>
    <row r="256" spans="1:15" x14ac:dyDescent="0.2">
      <c r="A256" s="63">
        <v>215</v>
      </c>
      <c r="B256" s="20" t="str">
        <f>'Compound Alert'!B204</f>
        <v>Tuvalu</v>
      </c>
      <c r="C256" s="20" t="str">
        <f>'Compound Alert'!C204</f>
        <v>TUV</v>
      </c>
      <c r="D256" s="20" t="str">
        <f>'Compound Alert'!D204</f>
        <v>EAS           East Asia &amp; Pacific</v>
      </c>
      <c r="E256" s="20" t="str">
        <f>'Compound Alert'!E204</f>
        <v>IDA</v>
      </c>
      <c r="F256" s="217">
        <f>'Compound Alert'!F204</f>
        <v>0</v>
      </c>
      <c r="G256" s="22">
        <f ca="1">IF($B$8="Overall Alert",'Compound Alert'!G204,IF($B$8="Underlying Vulnerability",'Compound Alert'!J204,IF($B$8="Emerging Threat",'Compound Alert'!M204)))</f>
        <v>0</v>
      </c>
      <c r="H256" s="23">
        <f ca="1">IF($B$8="Overall Alert",'Compound Alert'!H204,IF($B$8="Underlying Vulnerability",'Compound Alert'!K204,IF($B$8="Emerging Threat",'Compound Alert'!N204)))</f>
        <v>0</v>
      </c>
      <c r="I256" s="50">
        <f ca="1">ROUNDDOWN(G256,0)</f>
        <v>0</v>
      </c>
      <c r="J256" s="25" t="str">
        <f ca="1">IF(
   $B$8="Overall Alert",IF(
      'Compound Alert'!R204 &gt;= 7, "HIGH",IF(
         'Compound Alert'!R204 &gt;= 5, "MED","LOW")), IF(
            $B$8="Underlying Vulnerability", IF(
               'Compound Alert'!Y204 &gt;= 10, "HIGH",IF(
                  'Compound Alert'!Y204 &gt;= 7, "MED","LOW")),IF(
                     $B$8="Emerging Threat", IF(
                        'Compound Alert'!AF204 &gt;= 10, "HIGH",IF(
                            'Compound Alert'!AF204 &gt;= 7, "MED","LOW")))))</f>
        <v>LOW</v>
      </c>
      <c r="K256" s="25" t="e">
        <f ca="1">IF(
   $B$8="Overall Alert",IF(
      'Compound Alert'!S204 &gt;= 7, "HIGH",IF(
         'Compound Alert'!S204 &gt;= 5, "MED","LOW")), IF(
            $B$8="Underlying Vulnerability", IF(
               'Compound Alert'!Z204 &gt;= 10, "HIGH",IF(
                  'Compound Alert'!Z204 &gt;= 7, "MED","LOW")),IF(
                     $B$8="Emerging Threat", IF(
                        'Compound Alert'!AG204 &gt;= 10, "HIGH",IF(
                            'Compound Alert'!AG204 &gt;= 7, "MED","LOW")))))</f>
        <v>#N/A</v>
      </c>
      <c r="L256" s="25" t="e">
        <f ca="1">IF(
   $B$8="Overall Alert",IF(
      'Compound Alert'!T204 &gt;= 7, "HIGH",IF(
         'Compound Alert'!T204 &gt;= 5, "MED","LOW")), IF(
            $B$8="Underlying Vulnerability", IF(
               'Compound Alert'!AA204 &gt;= 10, "HIGH",IF(
                  'Compound Alert'!AA204 &gt;= 7, "MED","LOW")),IF(
                     $B$8="Emerging Threat", IF(
                        'Compound Alert'!AH204 &gt;= 10, "HIGH",IF(
                            'Compound Alert'!AH204 &gt;= 7, "MED","LOW")))))</f>
        <v>#N/A</v>
      </c>
      <c r="M256" s="25" t="str">
        <f ca="1">IF(
   $B$8="Overall Alert",IF(
      'Compound Alert'!U204 &gt;= 7, "HIGH",IF(
         'Compound Alert'!U204 &gt;= 5, "MED","LOW")), IF(
            $B$8="Underlying Vulnerability", IF(
               'Compound Alert'!AB204 &gt;= 10, "HIGH",IF(
                  'Compound Alert'!AB204 &gt;= 7, "MED","LOW")),IF(
                     $B$8="Emerging Threat", IF(
                        'Compound Alert'!AI204 &gt;= 10, "HIGH",IF(
                            'Compound Alert'!AI204 &gt;= 7, "MED","LOW")))))</f>
        <v>LOW</v>
      </c>
      <c r="N256" s="25" t="str">
        <f ca="1">IF(
   $B$8="Overall Alert",IF(
      'Compound Alert'!V204 &gt;= 7, "HIGH",IF(
         'Compound Alert'!V204 &gt;= 5, "MED","LOW")), IF(
            $B$8="Underlying Vulnerability", IF(
               'Compound Alert'!AC204 &gt;= 10, "HIGH",IF(
                  'Compound Alert'!AC204 &gt;= 7, "MED","LOW")),IF(
                     $B$8="Emerging Threat", IF(
                        'Compound Alert'!AJ204 &gt;= 10, "HIGH",IF(
                            'Compound Alert'!AJ204 &gt;= 7, "MED","LOW")))))</f>
        <v>LOW</v>
      </c>
      <c r="O256" s="25" t="str">
        <f ca="1">IF(
   $B$8="Overall Alert",IF(
      'Compound Alert'!W204 &gt;= 7, "HIGH",IF(
         'Compound Alert'!W204 &gt;= 5, "MED","LOW")), IF(
            $B$8="Underlying Vulnerability", IF(
               'Compound Alert'!AD204 &gt;= 10, "HIGH",IF(
                  'Compound Alert'!AD204 &gt;= 7, "MED","LOW")),IF(
                     $B$8="Emerging Threat", IF(
                        'Compound Alert'!AK204 &gt;= 10, "HIGH",IF(
                            'Compound Alert'!AK204 &gt;= 7, "MED","LOW")))))</f>
        <v>LOW</v>
      </c>
    </row>
    <row r="257" spans="1:15" x14ac:dyDescent="0.2">
      <c r="A257" s="63">
        <v>216</v>
      </c>
      <c r="B257" s="20" t="str">
        <f>'Compound Alert'!B11</f>
        <v>United Arab Emirates</v>
      </c>
      <c r="C257" s="20" t="str">
        <f>'Compound Alert'!C11</f>
        <v>ARE</v>
      </c>
      <c r="D257" s="20" t="str">
        <f>'Compound Alert'!D11</f>
        <v>MEA           Middle East &amp; North Africa</v>
      </c>
      <c r="E257" s="20" t="str">
        <f>'Compound Alert'!E11</f>
        <v>NA</v>
      </c>
      <c r="F257" s="217">
        <f ca="1">'Compound Alert'!F11</f>
        <v>6</v>
      </c>
      <c r="G257" s="22">
        <f ca="1">IF($B$8="Overall Alert",'Compound Alert'!G11,IF($B$8="Underlying Vulnerability",'Compound Alert'!J11,IF($B$8="Emerging Threat",'Compound Alert'!M11)))</f>
        <v>0</v>
      </c>
      <c r="H257" s="23">
        <f ca="1">IF($B$8="Overall Alert",'Compound Alert'!H11,IF($B$8="Underlying Vulnerability",'Compound Alert'!K11,IF($B$8="Emerging Threat",'Compound Alert'!N11)))</f>
        <v>0</v>
      </c>
      <c r="I257" s="50">
        <f ca="1">ROUNDDOWN(G257,0)</f>
        <v>0</v>
      </c>
      <c r="J257" s="25" t="str">
        <f ca="1">IF(
   $B$8="Overall Alert",IF(
      'Compound Alert'!R11 &gt;= 7, "HIGH",IF(
         'Compound Alert'!R11 &gt;= 5, "MED","LOW")), IF(
            $B$8="Underlying Vulnerability", IF(
               'Compound Alert'!Y11 &gt;= 10, "HIGH",IF(
                  'Compound Alert'!Y11 &gt;= 7, "MED","LOW")),IF(
                     $B$8="Emerging Threat", IF(
                        'Compound Alert'!AF11 &gt;= 10, "HIGH",IF(
                            'Compound Alert'!AF11 &gt;= 7, "MED","LOW")))))</f>
        <v>LOW</v>
      </c>
      <c r="K257" s="25" t="str">
        <f ca="1">IF(
   $B$8="Overall Alert",IF(
      'Compound Alert'!S11 &gt;= 7, "HIGH",IF(
         'Compound Alert'!S11 &gt;= 5, "MED","LOW")), IF(
            $B$8="Underlying Vulnerability", IF(
               'Compound Alert'!Z11 &gt;= 10, "HIGH",IF(
                  'Compound Alert'!Z11 &gt;= 7, "MED","LOW")),IF(
                     $B$8="Emerging Threat", IF(
                        'Compound Alert'!AG11 &gt;= 10, "HIGH",IF(
                            'Compound Alert'!AG11 &gt;= 7, "MED","LOW")))))</f>
        <v>LOW</v>
      </c>
      <c r="L257" s="25" t="str">
        <f ca="1">IF(
   $B$8="Overall Alert",IF(
      'Compound Alert'!T11 &gt;= 7, "HIGH",IF(
         'Compound Alert'!T11 &gt;= 5, "MED","LOW")), IF(
            $B$8="Underlying Vulnerability", IF(
               'Compound Alert'!AA11 &gt;= 10, "HIGH",IF(
                  'Compound Alert'!AA11 &gt;= 7, "MED","LOW")),IF(
                     $B$8="Emerging Threat", IF(
                        'Compound Alert'!AH11 &gt;= 10, "HIGH",IF(
                            'Compound Alert'!AH11 &gt;= 7, "MED","LOW")))))</f>
        <v>LOW</v>
      </c>
      <c r="M257" s="25" t="str">
        <f ca="1">IF(
   $B$8="Overall Alert",IF(
      'Compound Alert'!U11 &gt;= 7, "HIGH",IF(
         'Compound Alert'!U11 &gt;= 5, "MED","LOW")), IF(
            $B$8="Underlying Vulnerability", IF(
               'Compound Alert'!AB11 &gt;= 10, "HIGH",IF(
                  'Compound Alert'!AB11 &gt;= 7, "MED","LOW")),IF(
                     $B$8="Emerging Threat", IF(
                        'Compound Alert'!AI11 &gt;= 10, "HIGH",IF(
                            'Compound Alert'!AI11 &gt;= 7, "MED","LOW")))))</f>
        <v>LOW</v>
      </c>
      <c r="N257" s="25" t="str">
        <f ca="1">IF(
   $B$8="Overall Alert",IF(
      'Compound Alert'!V11 &gt;= 7, "HIGH",IF(
         'Compound Alert'!V11 &gt;= 5, "MED","LOW")), IF(
            $B$8="Underlying Vulnerability", IF(
               'Compound Alert'!AC11 &gt;= 10, "HIGH",IF(
                  'Compound Alert'!AC11 &gt;= 7, "MED","LOW")),IF(
                     $B$8="Emerging Threat", IF(
                        'Compound Alert'!AJ11 &gt;= 10, "HIGH",IF(
                            'Compound Alert'!AJ11 &gt;= 7, "MED","LOW")))))</f>
        <v>LOW</v>
      </c>
      <c r="O257" s="25" t="str">
        <f ca="1">IF(
   $B$8="Overall Alert",IF(
      'Compound Alert'!W11 &gt;= 7, "HIGH",IF(
         'Compound Alert'!W11 &gt;= 5, "MED","LOW")), IF(
            $B$8="Underlying Vulnerability", IF(
               'Compound Alert'!AD11 &gt;= 10, "HIGH",IF(
                  'Compound Alert'!AD11 &gt;= 7, "MED","LOW")),IF(
                     $B$8="Emerging Threat", IF(
                        'Compound Alert'!AK11 &gt;= 10, "HIGH",IF(
                            'Compound Alert'!AK11 &gt;= 7, "MED","LOW")))))</f>
        <v>LOW</v>
      </c>
    </row>
    <row r="258" spans="1:15" x14ac:dyDescent="0.2">
      <c r="A258" s="63">
        <v>217</v>
      </c>
      <c r="B258" s="20" t="str">
        <f>'Compound Alert'!B74</f>
        <v>United Kingdom</v>
      </c>
      <c r="C258" s="20" t="str">
        <f>'Compound Alert'!C74</f>
        <v>GBR</v>
      </c>
      <c r="D258" s="20" t="str">
        <f>'Compound Alert'!D74</f>
        <v>ECS           Europe &amp; Central Asia</v>
      </c>
      <c r="E258" s="20" t="str">
        <f>'Compound Alert'!E74</f>
        <v>NA</v>
      </c>
      <c r="F258" s="217">
        <f ca="1">'Compound Alert'!F74</f>
        <v>69</v>
      </c>
      <c r="G258" s="22">
        <f ca="1">IF($B$8="Overall Alert",'Compound Alert'!G74,IF($B$8="Underlying Vulnerability",'Compound Alert'!J74,IF($B$8="Emerging Threat",'Compound Alert'!M74)))</f>
        <v>0</v>
      </c>
      <c r="H258" s="23">
        <f ca="1">IF($B$8="Overall Alert",'Compound Alert'!H74,IF($B$8="Underlying Vulnerability",'Compound Alert'!K74,IF($B$8="Emerging Threat",'Compound Alert'!N74)))</f>
        <v>0</v>
      </c>
      <c r="I258" s="50">
        <f ca="1">ROUNDDOWN(G258,0)</f>
        <v>0</v>
      </c>
      <c r="J258" s="25" t="str">
        <f ca="1">IF(
   $B$8="Overall Alert",IF(
      'Compound Alert'!R74 &gt;= 7, "HIGH",IF(
         'Compound Alert'!R74 &gt;= 5, "MED","LOW")), IF(
            $B$8="Underlying Vulnerability", IF(
               'Compound Alert'!Y74 &gt;= 10, "HIGH",IF(
                  'Compound Alert'!Y74 &gt;= 7, "MED","LOW")),IF(
                     $B$8="Emerging Threat", IF(
                        'Compound Alert'!AF74 &gt;= 10, "HIGH",IF(
                            'Compound Alert'!AF74 &gt;= 7, "MED","LOW")))))</f>
        <v>LOW</v>
      </c>
      <c r="K258" s="25" t="str">
        <f ca="1">IF(
   $B$8="Overall Alert",IF(
      'Compound Alert'!S74 &gt;= 7, "HIGH",IF(
         'Compound Alert'!S74 &gt;= 5, "MED","LOW")), IF(
            $B$8="Underlying Vulnerability", IF(
               'Compound Alert'!Z74 &gt;= 10, "HIGH",IF(
                  'Compound Alert'!Z74 &gt;= 7, "MED","LOW")),IF(
                     $B$8="Emerging Threat", IF(
                        'Compound Alert'!AG74 &gt;= 10, "HIGH",IF(
                            'Compound Alert'!AG74 &gt;= 7, "MED","LOW")))))</f>
        <v>LOW</v>
      </c>
      <c r="L258" s="25" t="str">
        <f ca="1">IF(
   $B$8="Overall Alert",IF(
      'Compound Alert'!T74 &gt;= 7, "HIGH",IF(
         'Compound Alert'!T74 &gt;= 5, "MED","LOW")), IF(
            $B$8="Underlying Vulnerability", IF(
               'Compound Alert'!AA74 &gt;= 10, "HIGH",IF(
                  'Compound Alert'!AA74 &gt;= 7, "MED","LOW")),IF(
                     $B$8="Emerging Threat", IF(
                        'Compound Alert'!AH74 &gt;= 10, "HIGH",IF(
                            'Compound Alert'!AH74 &gt;= 7, "MED","LOW")))))</f>
        <v>LOW</v>
      </c>
      <c r="M258" s="25" t="str">
        <f ca="1">IF(
   $B$8="Overall Alert",IF(
      'Compound Alert'!U74 &gt;= 7, "HIGH",IF(
         'Compound Alert'!U74 &gt;= 5, "MED","LOW")), IF(
            $B$8="Underlying Vulnerability", IF(
               'Compound Alert'!AB74 &gt;= 10, "HIGH",IF(
                  'Compound Alert'!AB74 &gt;= 7, "MED","LOW")),IF(
                     $B$8="Emerging Threat", IF(
                        'Compound Alert'!AI74 &gt;= 10, "HIGH",IF(
                            'Compound Alert'!AI74 &gt;= 7, "MED","LOW")))))</f>
        <v>LOW</v>
      </c>
      <c r="N258" s="25" t="str">
        <f ca="1">IF(
   $B$8="Overall Alert",IF(
      'Compound Alert'!V74 &gt;= 7, "HIGH",IF(
         'Compound Alert'!V74 &gt;= 5, "MED","LOW")), IF(
            $B$8="Underlying Vulnerability", IF(
               'Compound Alert'!AC74 &gt;= 10, "HIGH",IF(
                  'Compound Alert'!AC74 &gt;= 7, "MED","LOW")),IF(
                     $B$8="Emerging Threat", IF(
                        'Compound Alert'!AJ74 &gt;= 10, "HIGH",IF(
                            'Compound Alert'!AJ74 &gt;= 7, "MED","LOW")))))</f>
        <v>LOW</v>
      </c>
      <c r="O258" s="25" t="str">
        <f ca="1">IF(
   $B$8="Overall Alert",IF(
      'Compound Alert'!W74 &gt;= 7, "HIGH",IF(
         'Compound Alert'!W74 &gt;= 5, "MED","LOW")), IF(
            $B$8="Underlying Vulnerability", IF(
               'Compound Alert'!AD74 &gt;= 10, "HIGH",IF(
                  'Compound Alert'!AD74 &gt;= 7, "MED","LOW")),IF(
                     $B$8="Emerging Threat", IF(
                        'Compound Alert'!AK74 &gt;= 10, "HIGH",IF(
                            'Compound Alert'!AK74 &gt;= 7, "MED","LOW")))))</f>
        <v>LOW</v>
      </c>
    </row>
    <row r="259" spans="1:15" x14ac:dyDescent="0.2">
      <c r="A259" s="63">
        <v>218</v>
      </c>
      <c r="B259" s="20" t="str">
        <f>'Compound Alert'!B217</f>
        <v>Vanuatu</v>
      </c>
      <c r="C259" s="20" t="str">
        <f>'Compound Alert'!C217</f>
        <v>VUT</v>
      </c>
      <c r="D259" s="20" t="str">
        <f>'Compound Alert'!D217</f>
        <v>EAS           East Asia &amp; Pacific</v>
      </c>
      <c r="E259" s="20" t="str">
        <f>'Compound Alert'!E217</f>
        <v>IDA</v>
      </c>
      <c r="F259" s="217">
        <f>'Compound Alert'!F217</f>
        <v>0</v>
      </c>
      <c r="G259" s="22">
        <f ca="1">IF($B$8="Overall Alert",'Compound Alert'!G217,IF($B$8="Underlying Vulnerability",'Compound Alert'!J217,IF($B$8="Emerging Threat",'Compound Alert'!M217)))</f>
        <v>0</v>
      </c>
      <c r="H259" s="23">
        <f ca="1">IF($B$8="Overall Alert",'Compound Alert'!H217,IF($B$8="Underlying Vulnerability",'Compound Alert'!K217,IF($B$8="Emerging Threat",'Compound Alert'!N217)))</f>
        <v>0</v>
      </c>
      <c r="I259" s="50">
        <f ca="1">ROUNDDOWN(G259,0)</f>
        <v>0</v>
      </c>
      <c r="J259" s="25" t="str">
        <f ca="1">IF(
   $B$8="Overall Alert",IF(
      'Compound Alert'!R217 &gt;= 7, "HIGH",IF(
         'Compound Alert'!R217 &gt;= 5, "MED","LOW")), IF(
            $B$8="Underlying Vulnerability", IF(
               'Compound Alert'!Y217 &gt;= 10, "HIGH",IF(
                  'Compound Alert'!Y217 &gt;= 7, "MED","LOW")),IF(
                     $B$8="Emerging Threat", IF(
                        'Compound Alert'!AF217 &gt;= 10, "HIGH",IF(
                            'Compound Alert'!AF217 &gt;= 7, "MED","LOW")))))</f>
        <v>LOW</v>
      </c>
      <c r="K259" s="25" t="str">
        <f ca="1">IF(
   $B$8="Overall Alert",IF(
      'Compound Alert'!S217 &gt;= 7, "HIGH",IF(
         'Compound Alert'!S217 &gt;= 5, "MED","LOW")), IF(
            $B$8="Underlying Vulnerability", IF(
               'Compound Alert'!Z217 &gt;= 10, "HIGH",IF(
                  'Compound Alert'!Z217 &gt;= 7, "MED","LOW")),IF(
                     $B$8="Emerging Threat", IF(
                        'Compound Alert'!AG217 &gt;= 10, "HIGH",IF(
                            'Compound Alert'!AG217 &gt;= 7, "MED","LOW")))))</f>
        <v>LOW</v>
      </c>
      <c r="L259" s="25" t="e">
        <f ca="1">IF(
   $B$8="Overall Alert",IF(
      'Compound Alert'!T217 &gt;= 7, "HIGH",IF(
         'Compound Alert'!T217 &gt;= 5, "MED","LOW")), IF(
            $B$8="Underlying Vulnerability", IF(
               'Compound Alert'!AA217 &gt;= 10, "HIGH",IF(
                  'Compound Alert'!AA217 &gt;= 7, "MED","LOW")),IF(
                     $B$8="Emerging Threat", IF(
                        'Compound Alert'!AH217 &gt;= 10, "HIGH",IF(
                            'Compound Alert'!AH217 &gt;= 7, "MED","LOW")))))</f>
        <v>#N/A</v>
      </c>
      <c r="M259" s="25" t="str">
        <f ca="1">IF(
   $B$8="Overall Alert",IF(
      'Compound Alert'!U217 &gt;= 7, "HIGH",IF(
         'Compound Alert'!U217 &gt;= 5, "MED","LOW")), IF(
            $B$8="Underlying Vulnerability", IF(
               'Compound Alert'!AB217 &gt;= 10, "HIGH",IF(
                  'Compound Alert'!AB217 &gt;= 7, "MED","LOW")),IF(
                     $B$8="Emerging Threat", IF(
                        'Compound Alert'!AI217 &gt;= 10, "HIGH",IF(
                            'Compound Alert'!AI217 &gt;= 7, "MED","LOW")))))</f>
        <v>LOW</v>
      </c>
      <c r="N259" s="25" t="str">
        <f ca="1">IF(
   $B$8="Overall Alert",IF(
      'Compound Alert'!V217 &gt;= 7, "HIGH",IF(
         'Compound Alert'!V217 &gt;= 5, "MED","LOW")), IF(
            $B$8="Underlying Vulnerability", IF(
               'Compound Alert'!AC217 &gt;= 10, "HIGH",IF(
                  'Compound Alert'!AC217 &gt;= 7, "MED","LOW")),IF(
                     $B$8="Emerging Threat", IF(
                        'Compound Alert'!AJ217 &gt;= 10, "HIGH",IF(
                            'Compound Alert'!AJ217 &gt;= 7, "MED","LOW")))))</f>
        <v>LOW</v>
      </c>
      <c r="O259" s="25" t="str">
        <f ca="1">IF(
   $B$8="Overall Alert",IF(
      'Compound Alert'!W217 &gt;= 7, "HIGH",IF(
         'Compound Alert'!W217 &gt;= 5, "MED","LOW")), IF(
            $B$8="Underlying Vulnerability", IF(
               'Compound Alert'!AD217 &gt;= 10, "HIGH",IF(
                  'Compound Alert'!AD217 &gt;= 7, "MED","LOW")),IF(
                     $B$8="Emerging Threat", IF(
                        'Compound Alert'!AK217 &gt;= 10, "HIGH",IF(
                            'Compound Alert'!AK217 &gt;= 7, "MED","LOW")))))</f>
        <v>LOW</v>
      </c>
    </row>
    <row r="269" spans="1:15" x14ac:dyDescent="0.2">
      <c r="B269" s="28" t="s">
        <v>462</v>
      </c>
      <c r="G269" s="29" t="s">
        <v>463</v>
      </c>
    </row>
    <row r="270" spans="1:15" x14ac:dyDescent="0.2">
      <c r="B270" s="28">
        <v>0</v>
      </c>
      <c r="G270" s="29">
        <f t="shared" ref="G270:G276" ca="1" si="0">COUNTIFS($G$42:$G$259,"&gt;="&amp;B270,$G$42:$G$259,"&lt;"&amp;B271)</f>
        <v>115</v>
      </c>
    </row>
    <row r="271" spans="1:15" x14ac:dyDescent="0.2">
      <c r="B271" s="28">
        <v>1</v>
      </c>
      <c r="G271" s="29">
        <f t="shared" ca="1" si="0"/>
        <v>65</v>
      </c>
    </row>
    <row r="272" spans="1:15" x14ac:dyDescent="0.2">
      <c r="B272" s="28">
        <v>2</v>
      </c>
      <c r="G272" s="29">
        <f t="shared" ca="1" si="0"/>
        <v>22</v>
      </c>
    </row>
    <row r="273" spans="2:7" x14ac:dyDescent="0.2">
      <c r="B273" s="28">
        <v>3</v>
      </c>
      <c r="G273" s="29">
        <f t="shared" ca="1" si="0"/>
        <v>9</v>
      </c>
    </row>
    <row r="274" spans="2:7" x14ac:dyDescent="0.2">
      <c r="B274" s="28">
        <v>4</v>
      </c>
      <c r="G274" s="29">
        <f t="shared" ca="1" si="0"/>
        <v>6</v>
      </c>
    </row>
    <row r="275" spans="2:7" x14ac:dyDescent="0.2">
      <c r="B275" s="28">
        <v>5</v>
      </c>
      <c r="G275" s="29">
        <f t="shared" ca="1" si="0"/>
        <v>1</v>
      </c>
    </row>
    <row r="276" spans="2:7" x14ac:dyDescent="0.2">
      <c r="B276" s="28">
        <v>6</v>
      </c>
      <c r="G276" s="29">
        <f t="shared" ca="1" si="0"/>
        <v>0</v>
      </c>
    </row>
    <row r="277" spans="2:7" x14ac:dyDescent="0.2">
      <c r="B277" s="28">
        <v>7</v>
      </c>
    </row>
  </sheetData>
  <autoFilter ref="B41:O231" xr:uid="{AF15D802-11A7-724C-8F3F-C2A98827DA09}">
    <sortState xmlns:xlrd2="http://schemas.microsoft.com/office/spreadsheetml/2017/richdata2" ref="B42:O259">
      <sortCondition descending="1" ref="G41:G259"/>
    </sortState>
  </autoFilter>
  <dataConsolidate/>
  <mergeCells count="12">
    <mergeCell ref="B8:F8"/>
    <mergeCell ref="J8:N8"/>
    <mergeCell ref="J12:N12"/>
    <mergeCell ref="G40:H40"/>
    <mergeCell ref="B6:G6"/>
    <mergeCell ref="J6:O6"/>
    <mergeCell ref="J11:O11"/>
    <mergeCell ref="J10:O10"/>
    <mergeCell ref="J7:O7"/>
    <mergeCell ref="B11:G11"/>
    <mergeCell ref="B12:F12"/>
    <mergeCell ref="B7:G7"/>
  </mergeCells>
  <conditionalFormatting sqref="G42:G259">
    <cfRule type="dataBar" priority="12">
      <dataBar showValue="0">
        <cfvo type="num" val="0"/>
        <cfvo type="num" val="6"/>
        <color rgb="FFDD2C03"/>
      </dataBar>
      <extLst>
        <ext xmlns:x14="http://schemas.microsoft.com/office/spreadsheetml/2009/9/main" uri="{B025F937-C7B1-47D3-B67F-A62EFF666E3E}">
          <x14:id>{DE06D39C-A4BD-7F46-B69A-1668FC8053C9}</x14:id>
        </ext>
      </extLst>
    </cfRule>
  </conditionalFormatting>
  <conditionalFormatting sqref="H260:H265">
    <cfRule type="dataBar" priority="13">
      <dataBar>
        <cfvo type="min"/>
        <cfvo type="max"/>
        <color rgb="FFFF555A"/>
      </dataBar>
      <extLst>
        <ext xmlns:x14="http://schemas.microsoft.com/office/spreadsheetml/2009/9/main" uri="{B025F937-C7B1-47D3-B67F-A62EFF666E3E}">
          <x14:id>{B03B96EF-4ADD-2B4F-A046-D19C411E6D11}</x14:id>
        </ext>
      </extLst>
    </cfRule>
  </conditionalFormatting>
  <conditionalFormatting sqref="J42:O259">
    <cfRule type="expression" dxfId="338" priority="3">
      <formula>J42=""</formula>
    </cfRule>
    <cfRule type="containsText" dxfId="337" priority="4" operator="containsText" text="LOW">
      <formula>NOT(ISERROR(SEARCH("LOW",J42)))</formula>
    </cfRule>
    <cfRule type="containsText" dxfId="336" priority="5" operator="containsText" text="MED">
      <formula>NOT(ISERROR(SEARCH("MED",J42)))</formula>
    </cfRule>
    <cfRule type="containsText" dxfId="335" priority="6" operator="containsText" text="HIGH">
      <formula>NOT(ISERROR(SEARCH("HIGH",J42)))</formula>
    </cfRule>
  </conditionalFormatting>
  <conditionalFormatting sqref="J41:P41 P42:P231">
    <cfRule type="expression" dxfId="334" priority="14">
      <formula>J41=""</formula>
    </cfRule>
    <cfRule type="containsText" dxfId="333" priority="15" operator="containsText" text="LOW">
      <formula>NOT(ISERROR(SEARCH("LOW",J41)))</formula>
    </cfRule>
    <cfRule type="containsText" dxfId="332" priority="16" operator="containsText" text="MED">
      <formula>NOT(ISERROR(SEARCH("MED",J41)))</formula>
    </cfRule>
    <cfRule type="containsText" dxfId="331" priority="17" operator="containsText" text="HIGH">
      <formula>NOT(ISERROR(SEARCH("HIGH",J41)))</formula>
    </cfRule>
  </conditionalFormatting>
  <conditionalFormatting sqref="Q41:R231">
    <cfRule type="expression" dxfId="330" priority="20">
      <formula>Q41=""</formula>
    </cfRule>
    <cfRule type="cellIs" dxfId="329" priority="21" operator="between">
      <formula>0</formula>
      <formula>0.332</formula>
    </cfRule>
    <cfRule type="cellIs" dxfId="328" priority="22" operator="between">
      <formula>0.333333333333333</formula>
      <formula>0.665</formula>
    </cfRule>
    <cfRule type="cellIs" dxfId="327" priority="23" operator="between">
      <formula>0.666666666666667</formula>
      <formula>1</formula>
    </cfRule>
  </conditionalFormatting>
  <pageMargins left="0.7" right="0.7" top="0.75" bottom="0.75" header="0.3" footer="0.3"/>
  <pageSetup paperSize="9" orientation="portrait" horizontalDpi="300" verticalDpi="300"/>
  <drawing r:id="rId1"/>
  <extLst>
    <ext xmlns:x14="http://schemas.microsoft.com/office/spreadsheetml/2009/9/main" uri="{78C0D931-6437-407d-A8EE-F0AAD7539E65}">
      <x14:conditionalFormattings>
        <x14:conditionalFormatting xmlns:xm="http://schemas.microsoft.com/office/excel/2006/main">
          <x14:cfRule type="dataBar" id="{DE06D39C-A4BD-7F46-B69A-1668FC8053C9}">
            <x14:dataBar minLength="0" maxLength="100" gradient="0" direction="rightToLeft">
              <x14:cfvo type="num">
                <xm:f>0</xm:f>
              </x14:cfvo>
              <x14:cfvo type="num">
                <xm:f>6</xm:f>
              </x14:cfvo>
              <x14:negativeFillColor rgb="FFFF0000"/>
              <x14:axisColor rgb="FF000000"/>
            </x14:dataBar>
          </x14:cfRule>
          <xm:sqref>G42:G259</xm:sqref>
        </x14:conditionalFormatting>
        <x14:conditionalFormatting xmlns:xm="http://schemas.microsoft.com/office/excel/2006/main">
          <x14:cfRule type="dataBar" id="{B03B96EF-4ADD-2B4F-A046-D19C411E6D11}">
            <x14:dataBar minLength="0" maxLength="100" gradient="0">
              <x14:cfvo type="autoMin"/>
              <x14:cfvo type="autoMax"/>
              <x14:negativeFillColor rgb="FFFF0000"/>
              <x14:axisColor rgb="FF000000"/>
            </x14:dataBar>
          </x14:cfRule>
          <xm:sqref>H260:H265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3A5C4E9-ACDC-E24E-AF80-010E4F8535D5}">
          <x14:formula1>
            <xm:f>Parameters!$B$46:$B$48</xm:f>
          </x14:formula1>
          <xm:sqref>B8:F8</xm:sqref>
        </x14:dataValidation>
        <x14:dataValidation type="list" allowBlank="1" showInputMessage="1" showErrorMessage="1" xr:uid="{A520AB1A-A3C4-444F-8819-461CBB88AD9E}">
          <x14:formula1>
            <xm:f>Parameters!$B$50:$B$51</xm:f>
          </x14:formula1>
          <xm:sqref>J12:N12</xm:sqref>
        </x14:dataValidation>
        <x14:dataValidation type="list" allowBlank="1" showInputMessage="1" showErrorMessage="1" xr:uid="{FD040325-4493-2A42-9C6D-0AF12753634F}">
          <x14:formula1>
            <xm:f>Parameters!$B$15:$B$17</xm:f>
          </x14:formula1>
          <xm:sqref>B12:F12</xm:sqref>
        </x14:dataValidation>
        <x14:dataValidation type="list" allowBlank="1" showInputMessage="1" showErrorMessage="1" xr:uid="{272A9665-91BA-DE4F-B629-677DA86D1BB0}">
          <x14:formula1>
            <xm:f>Parameters!$B$21:$B$27</xm:f>
          </x14:formula1>
          <xm:sqref>J8:N8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F86A-B339-3D45-85AF-0370AAB40DA6}">
  <dimension ref="B1:R55"/>
  <sheetViews>
    <sheetView workbookViewId="0">
      <selection activeCell="J18" sqref="J18"/>
    </sheetView>
  </sheetViews>
  <sheetFormatPr baseColWidth="10" defaultRowHeight="16" x14ac:dyDescent="0.2"/>
  <cols>
    <col min="1" max="1" width="3" style="73" customWidth="1"/>
    <col min="2" max="2" width="9.5703125" style="73" bestFit="1" customWidth="1"/>
    <col min="3" max="3" width="23.42578125" style="73" bestFit="1" customWidth="1"/>
    <col min="4" max="4" width="10.140625" style="227" customWidth="1"/>
    <col min="5" max="5" width="36.7109375" style="73" bestFit="1" customWidth="1"/>
    <col min="6" max="6" width="22.42578125" style="75" bestFit="1" customWidth="1"/>
    <col min="7" max="7" width="8.140625" style="75" bestFit="1" customWidth="1"/>
    <col min="8" max="8" width="12" style="236" bestFit="1" customWidth="1"/>
    <col min="9" max="9" width="9.5703125" style="233" customWidth="1"/>
    <col min="10" max="10" width="9" style="234" customWidth="1"/>
    <col min="11" max="11" width="27.5703125" style="78" bestFit="1" customWidth="1"/>
    <col min="12" max="12" width="37" style="78" bestFit="1" customWidth="1"/>
    <col min="13" max="13" width="8.5703125" style="76" customWidth="1"/>
    <col min="14" max="14" width="21.85546875" style="78" customWidth="1"/>
    <col min="15" max="15" width="36.28515625" style="78" bestFit="1" customWidth="1"/>
    <col min="16" max="16" width="80.5703125" style="78" bestFit="1" customWidth="1"/>
    <col min="17" max="17" width="9.140625" style="78" customWidth="1"/>
    <col min="18" max="18" width="5.7109375" style="78" customWidth="1"/>
    <col min="19" max="16384" width="10.7109375" style="73"/>
  </cols>
  <sheetData>
    <row r="1" spans="2:18" x14ac:dyDescent="0.2">
      <c r="I1" s="75"/>
      <c r="J1" s="78"/>
    </row>
    <row r="2" spans="2:18" x14ac:dyDescent="0.2">
      <c r="B2" s="95" t="s">
        <v>414</v>
      </c>
      <c r="I2" s="277" t="s">
        <v>416</v>
      </c>
      <c r="J2" s="276" t="s">
        <v>421</v>
      </c>
      <c r="K2" s="276"/>
      <c r="L2" s="276"/>
      <c r="M2" s="276"/>
    </row>
    <row r="3" spans="2:18" ht="16" customHeight="1" x14ac:dyDescent="0.2">
      <c r="B3" s="96" t="s">
        <v>415</v>
      </c>
      <c r="I3" s="277"/>
      <c r="J3" s="276"/>
      <c r="K3" s="276"/>
      <c r="L3" s="276"/>
      <c r="M3" s="276"/>
    </row>
    <row r="4" spans="2:18" x14ac:dyDescent="0.2">
      <c r="B4" s="31"/>
      <c r="I4" s="277"/>
      <c r="J4" s="276"/>
      <c r="K4" s="276"/>
      <c r="L4" s="276"/>
      <c r="M4" s="276"/>
    </row>
    <row r="5" spans="2:18" x14ac:dyDescent="0.2">
      <c r="I5" s="75"/>
      <c r="J5" s="78"/>
    </row>
    <row r="6" spans="2:18" ht="18" customHeight="1" thickBot="1" x14ac:dyDescent="0.25">
      <c r="I6" s="275" t="s">
        <v>411</v>
      </c>
      <c r="J6" s="275"/>
      <c r="K6" s="223"/>
      <c r="L6" s="223"/>
    </row>
    <row r="7" spans="2:18" ht="18" thickBot="1" x14ac:dyDescent="0.25">
      <c r="B7" s="225" t="s">
        <v>535</v>
      </c>
      <c r="C7" s="74" t="s">
        <v>536</v>
      </c>
      <c r="D7" s="235" t="s">
        <v>537</v>
      </c>
      <c r="E7" s="74" t="s">
        <v>538</v>
      </c>
      <c r="F7" s="74" t="s">
        <v>539</v>
      </c>
      <c r="G7" s="74" t="s">
        <v>540</v>
      </c>
      <c r="H7" s="237" t="s">
        <v>541</v>
      </c>
      <c r="I7" s="245" t="s">
        <v>542</v>
      </c>
      <c r="J7" s="245" t="s">
        <v>543</v>
      </c>
      <c r="K7" s="224" t="s">
        <v>544</v>
      </c>
      <c r="L7" s="224" t="s">
        <v>545</v>
      </c>
      <c r="M7" s="77" t="s">
        <v>623</v>
      </c>
      <c r="N7" s="77" t="s">
        <v>624</v>
      </c>
      <c r="O7" s="231" t="s">
        <v>625</v>
      </c>
      <c r="P7" s="237" t="s">
        <v>626</v>
      </c>
      <c r="Q7" s="237" t="s">
        <v>546</v>
      </c>
      <c r="R7" s="237" t="s">
        <v>547</v>
      </c>
    </row>
    <row r="8" spans="2:18" ht="17" x14ac:dyDescent="0.2">
      <c r="B8" s="226" t="s">
        <v>542</v>
      </c>
      <c r="C8" s="227" t="s">
        <v>379</v>
      </c>
      <c r="D8" s="227">
        <v>1</v>
      </c>
      <c r="E8" s="227" t="s">
        <v>548</v>
      </c>
      <c r="F8" s="228" t="s">
        <v>549</v>
      </c>
      <c r="G8" s="228" t="s">
        <v>631</v>
      </c>
      <c r="H8" s="238">
        <v>45117</v>
      </c>
      <c r="I8" s="230">
        <v>1</v>
      </c>
      <c r="J8" s="230"/>
      <c r="K8" s="222" t="s">
        <v>503</v>
      </c>
      <c r="L8" s="222" t="s">
        <v>550</v>
      </c>
      <c r="M8" s="222" t="b">
        <v>0</v>
      </c>
      <c r="N8" s="232" t="s">
        <v>627</v>
      </c>
      <c r="O8" s="232" t="s">
        <v>769</v>
      </c>
      <c r="P8" s="249" t="s">
        <v>628</v>
      </c>
      <c r="Q8" s="232" t="b">
        <v>0</v>
      </c>
      <c r="R8" s="232" t="b">
        <v>1</v>
      </c>
    </row>
    <row r="9" spans="2:18" ht="17" x14ac:dyDescent="0.2">
      <c r="B9" s="226" t="s">
        <v>542</v>
      </c>
      <c r="C9" s="227" t="s">
        <v>379</v>
      </c>
      <c r="D9" s="227">
        <v>34</v>
      </c>
      <c r="E9" s="227" t="s">
        <v>629</v>
      </c>
      <c r="F9" s="228" t="s">
        <v>630</v>
      </c>
      <c r="G9" s="228" t="s">
        <v>631</v>
      </c>
      <c r="H9" s="238">
        <v>45092</v>
      </c>
      <c r="I9" s="230">
        <v>1</v>
      </c>
      <c r="J9" s="230"/>
      <c r="K9" s="222" t="s">
        <v>612</v>
      </c>
      <c r="L9" s="222" t="s">
        <v>632</v>
      </c>
      <c r="M9" s="222" t="b">
        <v>0</v>
      </c>
      <c r="N9" s="232" t="s">
        <v>633</v>
      </c>
      <c r="O9" s="232" t="s">
        <v>770</v>
      </c>
      <c r="P9" s="249" t="s">
        <v>634</v>
      </c>
      <c r="Q9" s="232" t="b">
        <v>0</v>
      </c>
      <c r="R9" s="232" t="b">
        <v>1</v>
      </c>
    </row>
    <row r="10" spans="2:18" ht="17" x14ac:dyDescent="0.2">
      <c r="B10" s="226" t="s">
        <v>542</v>
      </c>
      <c r="C10" s="227" t="s">
        <v>379</v>
      </c>
      <c r="D10" s="227">
        <v>44</v>
      </c>
      <c r="E10" s="227" t="s">
        <v>867</v>
      </c>
      <c r="F10" s="228" t="s">
        <v>868</v>
      </c>
      <c r="G10" s="228" t="s">
        <v>553</v>
      </c>
      <c r="H10" s="238">
        <v>45320</v>
      </c>
      <c r="I10" s="230">
        <v>1</v>
      </c>
      <c r="J10" s="230"/>
      <c r="K10" s="222" t="s">
        <v>825</v>
      </c>
      <c r="L10" s="222" t="s">
        <v>575</v>
      </c>
      <c r="M10" s="222" t="b">
        <v>1</v>
      </c>
      <c r="N10" s="232" t="s">
        <v>869</v>
      </c>
      <c r="O10" s="232" t="s">
        <v>870</v>
      </c>
      <c r="P10" s="249" t="s">
        <v>871</v>
      </c>
      <c r="Q10" s="232" t="b">
        <v>0</v>
      </c>
      <c r="R10" s="232" t="b">
        <v>1</v>
      </c>
    </row>
    <row r="11" spans="2:18" ht="17" x14ac:dyDescent="0.2">
      <c r="B11" s="226" t="s">
        <v>542</v>
      </c>
      <c r="C11" s="227" t="s">
        <v>372</v>
      </c>
      <c r="D11" s="227">
        <v>2</v>
      </c>
      <c r="E11" s="227" t="s">
        <v>551</v>
      </c>
      <c r="F11" s="228" t="s">
        <v>552</v>
      </c>
      <c r="G11" s="228" t="s">
        <v>553</v>
      </c>
      <c r="H11" s="238">
        <v>44428</v>
      </c>
      <c r="I11" s="230">
        <v>2</v>
      </c>
      <c r="J11" s="230"/>
      <c r="K11" s="222" t="s">
        <v>386</v>
      </c>
      <c r="L11" s="222" t="s">
        <v>554</v>
      </c>
      <c r="M11" s="222" t="b">
        <v>0</v>
      </c>
      <c r="N11" s="232" t="s">
        <v>555</v>
      </c>
      <c r="O11" s="232" t="s">
        <v>771</v>
      </c>
      <c r="P11" s="249" t="s">
        <v>635</v>
      </c>
      <c r="Q11" s="232" t="b">
        <v>1</v>
      </c>
      <c r="R11" s="232" t="b">
        <v>1</v>
      </c>
    </row>
    <row r="12" spans="2:18" ht="17" x14ac:dyDescent="0.2">
      <c r="B12" s="226" t="s">
        <v>542</v>
      </c>
      <c r="C12" s="227" t="s">
        <v>372</v>
      </c>
      <c r="D12" s="227">
        <v>42</v>
      </c>
      <c r="E12" s="227" t="s">
        <v>750</v>
      </c>
      <c r="F12" s="228" t="s">
        <v>560</v>
      </c>
      <c r="G12" s="228" t="s">
        <v>631</v>
      </c>
      <c r="H12" s="238">
        <v>44805</v>
      </c>
      <c r="I12" s="230">
        <v>1</v>
      </c>
      <c r="J12" s="230"/>
      <c r="K12" s="222" t="s">
        <v>748</v>
      </c>
      <c r="L12" s="222" t="s">
        <v>751</v>
      </c>
      <c r="M12" s="222" t="b">
        <v>0</v>
      </c>
      <c r="N12" s="232" t="s">
        <v>752</v>
      </c>
      <c r="O12" s="232" t="s">
        <v>772</v>
      </c>
      <c r="P12" s="249" t="s">
        <v>753</v>
      </c>
      <c r="Q12" s="232" t="b">
        <v>0</v>
      </c>
      <c r="R12" s="232" t="b">
        <v>1</v>
      </c>
    </row>
    <row r="13" spans="2:18" ht="34" x14ac:dyDescent="0.2">
      <c r="B13" s="226" t="s">
        <v>542</v>
      </c>
      <c r="C13" s="227" t="s">
        <v>371</v>
      </c>
      <c r="D13" s="227">
        <v>3</v>
      </c>
      <c r="E13" s="227" t="s">
        <v>556</v>
      </c>
      <c r="F13" s="228" t="s">
        <v>557</v>
      </c>
      <c r="G13" s="228" t="s">
        <v>631</v>
      </c>
      <c r="H13" s="238">
        <v>44546</v>
      </c>
      <c r="I13" s="230">
        <v>1</v>
      </c>
      <c r="J13" s="230"/>
      <c r="K13" s="222" t="s">
        <v>387</v>
      </c>
      <c r="L13" s="222" t="s">
        <v>558</v>
      </c>
      <c r="M13" s="222" t="b">
        <v>0</v>
      </c>
      <c r="N13" s="232" t="s">
        <v>636</v>
      </c>
      <c r="O13" s="232" t="s">
        <v>773</v>
      </c>
      <c r="P13" s="249" t="s">
        <v>637</v>
      </c>
      <c r="Q13" s="232" t="b">
        <v>0</v>
      </c>
      <c r="R13" s="232" t="b">
        <v>1</v>
      </c>
    </row>
    <row r="14" spans="2:18" ht="17" x14ac:dyDescent="0.2">
      <c r="B14" s="226" t="s">
        <v>542</v>
      </c>
      <c r="C14" s="227" t="s">
        <v>373</v>
      </c>
      <c r="D14" s="227">
        <v>5</v>
      </c>
      <c r="E14" s="227" t="s">
        <v>603</v>
      </c>
      <c r="F14" s="228" t="s">
        <v>560</v>
      </c>
      <c r="G14" s="228" t="s">
        <v>561</v>
      </c>
      <c r="H14" s="238">
        <v>45292</v>
      </c>
      <c r="I14" s="230">
        <v>2</v>
      </c>
      <c r="J14" s="230"/>
      <c r="K14" s="222" t="s">
        <v>388</v>
      </c>
      <c r="L14" s="222" t="s">
        <v>562</v>
      </c>
      <c r="M14" s="222" t="b">
        <v>0</v>
      </c>
      <c r="N14" s="232" t="s">
        <v>638</v>
      </c>
      <c r="O14" s="232" t="s">
        <v>774</v>
      </c>
      <c r="P14" s="249" t="s">
        <v>800</v>
      </c>
      <c r="Q14" s="232" t="b">
        <v>0</v>
      </c>
      <c r="R14" s="232" t="b">
        <v>1</v>
      </c>
    </row>
    <row r="15" spans="2:18" ht="17" x14ac:dyDescent="0.2">
      <c r="B15" s="226" t="s">
        <v>542</v>
      </c>
      <c r="C15" s="227" t="s">
        <v>563</v>
      </c>
      <c r="D15" s="227">
        <v>6</v>
      </c>
      <c r="E15" s="227" t="s">
        <v>564</v>
      </c>
      <c r="F15" s="228" t="s">
        <v>559</v>
      </c>
      <c r="G15" s="228" t="s">
        <v>631</v>
      </c>
      <c r="H15" s="238">
        <v>45184</v>
      </c>
      <c r="I15" s="229">
        <v>1</v>
      </c>
      <c r="J15" s="230"/>
      <c r="K15" s="222" t="s">
        <v>389</v>
      </c>
      <c r="L15" s="222" t="s">
        <v>565</v>
      </c>
      <c r="M15" s="222" t="b">
        <v>0</v>
      </c>
      <c r="N15" s="232" t="s">
        <v>640</v>
      </c>
      <c r="O15" s="232" t="s">
        <v>775</v>
      </c>
      <c r="P15" s="249" t="s">
        <v>641</v>
      </c>
      <c r="Q15" s="232" t="b">
        <v>0</v>
      </c>
      <c r="R15" s="232" t="b">
        <v>1</v>
      </c>
    </row>
    <row r="16" spans="2:18" ht="17" x14ac:dyDescent="0.2">
      <c r="B16" s="226" t="s">
        <v>542</v>
      </c>
      <c r="C16" s="227" t="s">
        <v>390</v>
      </c>
      <c r="D16" s="227">
        <v>7</v>
      </c>
      <c r="E16" s="227" t="s">
        <v>566</v>
      </c>
      <c r="F16" s="228" t="s">
        <v>559</v>
      </c>
      <c r="G16" s="228" t="s">
        <v>631</v>
      </c>
      <c r="H16" s="238">
        <v>45184</v>
      </c>
      <c r="I16" s="229">
        <v>1</v>
      </c>
      <c r="J16" s="230"/>
      <c r="K16" s="222" t="s">
        <v>391</v>
      </c>
      <c r="L16" s="222" t="s">
        <v>567</v>
      </c>
      <c r="M16" s="222" t="b">
        <v>0</v>
      </c>
      <c r="N16" s="232" t="s">
        <v>642</v>
      </c>
      <c r="O16" s="232" t="s">
        <v>775</v>
      </c>
      <c r="P16" s="249" t="s">
        <v>641</v>
      </c>
      <c r="Q16" s="232" t="b">
        <v>0</v>
      </c>
      <c r="R16" s="232" t="b">
        <v>1</v>
      </c>
    </row>
    <row r="17" spans="2:18" ht="17" x14ac:dyDescent="0.2">
      <c r="B17" s="226" t="s">
        <v>568</v>
      </c>
      <c r="C17" s="227" t="s">
        <v>379</v>
      </c>
      <c r="D17" s="227">
        <v>8</v>
      </c>
      <c r="E17" s="227" t="s">
        <v>569</v>
      </c>
      <c r="F17" s="228" t="s">
        <v>570</v>
      </c>
      <c r="G17" s="228" t="s">
        <v>594</v>
      </c>
      <c r="H17" s="238">
        <v>45455</v>
      </c>
      <c r="I17" s="229"/>
      <c r="J17" s="230">
        <v>1</v>
      </c>
      <c r="K17" s="222" t="s">
        <v>413</v>
      </c>
      <c r="L17" s="222" t="s">
        <v>571</v>
      </c>
      <c r="M17" s="222" t="b">
        <v>1</v>
      </c>
      <c r="N17" s="232" t="s">
        <v>572</v>
      </c>
      <c r="O17" s="232" t="s">
        <v>776</v>
      </c>
      <c r="P17" s="249" t="s">
        <v>643</v>
      </c>
      <c r="Q17" s="232" t="b">
        <v>0</v>
      </c>
      <c r="R17" s="232" t="b">
        <v>1</v>
      </c>
    </row>
    <row r="18" spans="2:18" ht="17" x14ac:dyDescent="0.2">
      <c r="B18" s="226" t="s">
        <v>568</v>
      </c>
      <c r="C18" s="227" t="s">
        <v>379</v>
      </c>
      <c r="D18" s="227">
        <v>32</v>
      </c>
      <c r="E18" s="227" t="s">
        <v>573</v>
      </c>
      <c r="F18" s="228" t="s">
        <v>574</v>
      </c>
      <c r="G18" s="228" t="s">
        <v>553</v>
      </c>
      <c r="H18" s="238">
        <v>45454</v>
      </c>
      <c r="I18" s="229"/>
      <c r="J18" s="230">
        <v>1</v>
      </c>
      <c r="K18" s="222" t="s">
        <v>520</v>
      </c>
      <c r="L18" s="222" t="s">
        <v>575</v>
      </c>
      <c r="M18" s="222" t="b">
        <v>1</v>
      </c>
      <c r="N18" s="232" t="s">
        <v>777</v>
      </c>
      <c r="O18" s="232" t="s">
        <v>778</v>
      </c>
      <c r="P18" s="232" t="s">
        <v>801</v>
      </c>
      <c r="Q18" s="232" t="b">
        <v>0</v>
      </c>
      <c r="R18" s="232" t="b">
        <v>1</v>
      </c>
    </row>
    <row r="19" spans="2:18" ht="17" x14ac:dyDescent="0.2">
      <c r="B19" s="226" t="s">
        <v>568</v>
      </c>
      <c r="C19" s="227" t="s">
        <v>379</v>
      </c>
      <c r="D19" s="227">
        <v>36</v>
      </c>
      <c r="E19" s="227" t="s">
        <v>644</v>
      </c>
      <c r="F19" s="228" t="s">
        <v>645</v>
      </c>
      <c r="G19" s="228" t="s">
        <v>553</v>
      </c>
      <c r="H19" s="238">
        <v>45454</v>
      </c>
      <c r="I19" s="229"/>
      <c r="J19" s="230">
        <v>1</v>
      </c>
      <c r="K19" s="222" t="s">
        <v>613</v>
      </c>
      <c r="L19" s="222" t="s">
        <v>760</v>
      </c>
      <c r="M19" s="222" t="b">
        <v>1</v>
      </c>
      <c r="N19" s="232" t="s">
        <v>646</v>
      </c>
      <c r="O19" s="232" t="s">
        <v>779</v>
      </c>
      <c r="P19" s="249" t="s">
        <v>647</v>
      </c>
      <c r="Q19" s="232" t="b">
        <v>0</v>
      </c>
      <c r="R19" s="232" t="b">
        <v>1</v>
      </c>
    </row>
    <row r="20" spans="2:18" ht="17" x14ac:dyDescent="0.2">
      <c r="B20" s="226" t="s">
        <v>568</v>
      </c>
      <c r="C20" s="227" t="s">
        <v>379</v>
      </c>
      <c r="D20" s="227">
        <v>37</v>
      </c>
      <c r="E20" s="227" t="s">
        <v>648</v>
      </c>
      <c r="F20" s="228" t="s">
        <v>560</v>
      </c>
      <c r="G20" s="228" t="s">
        <v>561</v>
      </c>
      <c r="H20" s="238">
        <v>45292</v>
      </c>
      <c r="I20" s="229"/>
      <c r="J20" s="230">
        <v>1</v>
      </c>
      <c r="K20" s="222" t="s">
        <v>793</v>
      </c>
      <c r="L20" s="222" t="s">
        <v>795</v>
      </c>
      <c r="M20" s="222" t="b">
        <v>0</v>
      </c>
      <c r="N20" s="232" t="s">
        <v>649</v>
      </c>
      <c r="O20" s="232" t="s">
        <v>774</v>
      </c>
      <c r="P20" s="249" t="s">
        <v>639</v>
      </c>
      <c r="Q20" s="232" t="b">
        <v>0</v>
      </c>
      <c r="R20" s="232" t="b">
        <v>1</v>
      </c>
    </row>
    <row r="21" spans="2:18" ht="17" x14ac:dyDescent="0.2">
      <c r="B21" s="226" t="s">
        <v>568</v>
      </c>
      <c r="C21" s="227" t="s">
        <v>379</v>
      </c>
      <c r="D21" s="227">
        <v>38</v>
      </c>
      <c r="E21" s="227" t="s">
        <v>650</v>
      </c>
      <c r="F21" s="228" t="s">
        <v>570</v>
      </c>
      <c r="G21" s="228" t="s">
        <v>594</v>
      </c>
      <c r="H21" s="238">
        <v>45455</v>
      </c>
      <c r="I21" s="229"/>
      <c r="J21" s="230">
        <v>1</v>
      </c>
      <c r="K21" s="222" t="s">
        <v>614</v>
      </c>
      <c r="L21" s="222" t="s">
        <v>651</v>
      </c>
      <c r="M21" s="222" t="b">
        <v>1</v>
      </c>
      <c r="N21" s="232" t="s">
        <v>652</v>
      </c>
      <c r="O21" s="232" t="s">
        <v>776</v>
      </c>
      <c r="P21" s="249" t="s">
        <v>643</v>
      </c>
      <c r="Q21" s="232" t="b">
        <v>0</v>
      </c>
      <c r="R21" s="232" t="b">
        <v>1</v>
      </c>
    </row>
    <row r="22" spans="2:18" ht="17" x14ac:dyDescent="0.2">
      <c r="B22" s="226" t="s">
        <v>568</v>
      </c>
      <c r="C22" s="227" t="s">
        <v>372</v>
      </c>
      <c r="D22" s="227">
        <v>11</v>
      </c>
      <c r="E22" s="227" t="s">
        <v>576</v>
      </c>
      <c r="F22" s="228" t="s">
        <v>577</v>
      </c>
      <c r="G22" s="228" t="s">
        <v>553</v>
      </c>
      <c r="H22" s="238">
        <v>45383</v>
      </c>
      <c r="I22" s="229"/>
      <c r="J22" s="229">
        <v>1</v>
      </c>
      <c r="K22" s="222" t="s">
        <v>754</v>
      </c>
      <c r="L22" s="222" t="s">
        <v>759</v>
      </c>
      <c r="M22" s="222" t="b">
        <v>0</v>
      </c>
      <c r="N22" s="232" t="s">
        <v>578</v>
      </c>
      <c r="O22" s="232" t="s">
        <v>780</v>
      </c>
      <c r="P22" s="249" t="s">
        <v>802</v>
      </c>
      <c r="Q22" s="232" t="b">
        <v>0</v>
      </c>
      <c r="R22" s="232" t="b">
        <v>1</v>
      </c>
    </row>
    <row r="23" spans="2:18" ht="17" x14ac:dyDescent="0.2">
      <c r="B23" s="226" t="s">
        <v>568</v>
      </c>
      <c r="C23" s="227" t="s">
        <v>372</v>
      </c>
      <c r="D23" s="227">
        <v>12</v>
      </c>
      <c r="E23" s="227" t="s">
        <v>579</v>
      </c>
      <c r="F23" s="228" t="s">
        <v>580</v>
      </c>
      <c r="G23" s="228" t="s">
        <v>581</v>
      </c>
      <c r="H23" s="238">
        <v>45401</v>
      </c>
      <c r="I23" s="229"/>
      <c r="J23" s="229">
        <v>1</v>
      </c>
      <c r="K23" s="222" t="s">
        <v>438</v>
      </c>
      <c r="L23" s="222" t="s">
        <v>582</v>
      </c>
      <c r="M23" s="222" t="b">
        <v>0</v>
      </c>
      <c r="N23" s="232" t="s">
        <v>653</v>
      </c>
      <c r="O23" s="232" t="s">
        <v>653</v>
      </c>
      <c r="P23" s="249" t="s">
        <v>798</v>
      </c>
      <c r="Q23" s="232" t="b">
        <v>0</v>
      </c>
      <c r="R23" s="232" t="b">
        <v>1</v>
      </c>
    </row>
    <row r="24" spans="2:18" ht="17" x14ac:dyDescent="0.2">
      <c r="B24" s="226" t="s">
        <v>568</v>
      </c>
      <c r="C24" s="227" t="s">
        <v>372</v>
      </c>
      <c r="D24" s="227">
        <v>13</v>
      </c>
      <c r="E24" s="227" t="s">
        <v>611</v>
      </c>
      <c r="F24" s="228" t="s">
        <v>549</v>
      </c>
      <c r="G24" s="228" t="s">
        <v>561</v>
      </c>
      <c r="H24" s="238">
        <v>45446</v>
      </c>
      <c r="I24" s="229"/>
      <c r="J24" s="229">
        <v>1</v>
      </c>
      <c r="K24" s="222" t="s">
        <v>392</v>
      </c>
      <c r="L24" s="222" t="s">
        <v>583</v>
      </c>
      <c r="M24" s="222" t="b">
        <v>0</v>
      </c>
      <c r="N24" s="232" t="s">
        <v>584</v>
      </c>
      <c r="O24" s="232" t="s">
        <v>781</v>
      </c>
      <c r="P24" s="249" t="s">
        <v>803</v>
      </c>
      <c r="Q24" s="232" t="b">
        <v>0</v>
      </c>
      <c r="R24" s="232" t="b">
        <v>1</v>
      </c>
    </row>
    <row r="25" spans="2:18" ht="17" x14ac:dyDescent="0.2">
      <c r="B25" s="226" t="s">
        <v>568</v>
      </c>
      <c r="C25" s="227" t="s">
        <v>371</v>
      </c>
      <c r="D25" s="227">
        <v>21</v>
      </c>
      <c r="E25" s="227" t="s">
        <v>586</v>
      </c>
      <c r="F25" s="228" t="s">
        <v>587</v>
      </c>
      <c r="G25" s="228" t="s">
        <v>553</v>
      </c>
      <c r="H25" s="238">
        <v>45455</v>
      </c>
      <c r="I25" s="229"/>
      <c r="J25" s="229">
        <v>1</v>
      </c>
      <c r="K25" s="222" t="s">
        <v>521</v>
      </c>
      <c r="L25" s="222" t="s">
        <v>588</v>
      </c>
      <c r="M25" s="222" t="b">
        <v>1</v>
      </c>
      <c r="N25" s="232" t="s">
        <v>654</v>
      </c>
      <c r="O25" s="232" t="s">
        <v>782</v>
      </c>
      <c r="P25" s="249" t="s">
        <v>655</v>
      </c>
      <c r="Q25" s="232" t="b">
        <v>0</v>
      </c>
      <c r="R25" s="232" t="b">
        <v>1</v>
      </c>
    </row>
    <row r="26" spans="2:18" ht="17" x14ac:dyDescent="0.2">
      <c r="B26" s="226" t="s">
        <v>568</v>
      </c>
      <c r="C26" s="227" t="s">
        <v>371</v>
      </c>
      <c r="D26" s="227">
        <v>39</v>
      </c>
      <c r="E26" s="227" t="s">
        <v>656</v>
      </c>
      <c r="F26" s="228" t="s">
        <v>657</v>
      </c>
      <c r="G26" s="228" t="s">
        <v>553</v>
      </c>
      <c r="H26" s="238">
        <v>45455</v>
      </c>
      <c r="I26" s="229"/>
      <c r="J26" s="229">
        <v>1</v>
      </c>
      <c r="K26" s="222" t="s">
        <v>617</v>
      </c>
      <c r="L26" s="222" t="s">
        <v>658</v>
      </c>
      <c r="M26" s="222" t="b">
        <v>1</v>
      </c>
      <c r="N26" s="232" t="s">
        <v>659</v>
      </c>
      <c r="O26" s="232" t="s">
        <v>783</v>
      </c>
      <c r="P26" s="249" t="s">
        <v>660</v>
      </c>
      <c r="Q26" s="232" t="b">
        <v>0</v>
      </c>
      <c r="R26" s="232" t="b">
        <v>1</v>
      </c>
    </row>
    <row r="27" spans="2:18" ht="17" x14ac:dyDescent="0.2">
      <c r="B27" s="226" t="s">
        <v>568</v>
      </c>
      <c r="C27" s="227" t="s">
        <v>373</v>
      </c>
      <c r="D27" s="227">
        <v>22</v>
      </c>
      <c r="E27" s="227" t="s">
        <v>604</v>
      </c>
      <c r="F27" s="228" t="s">
        <v>560</v>
      </c>
      <c r="G27" s="228" t="s">
        <v>561</v>
      </c>
      <c r="H27" s="238">
        <v>45292</v>
      </c>
      <c r="I27" s="229"/>
      <c r="J27" s="229">
        <v>2</v>
      </c>
      <c r="K27" s="222" t="s">
        <v>393</v>
      </c>
      <c r="L27" s="222" t="s">
        <v>589</v>
      </c>
      <c r="M27" s="222" t="b">
        <v>0</v>
      </c>
      <c r="N27" s="232" t="s">
        <v>638</v>
      </c>
      <c r="O27" s="232" t="s">
        <v>774</v>
      </c>
      <c r="P27" s="249" t="s">
        <v>800</v>
      </c>
      <c r="Q27" s="232" t="b">
        <v>0</v>
      </c>
      <c r="R27" s="232" t="b">
        <v>1</v>
      </c>
    </row>
    <row r="28" spans="2:18" ht="34" x14ac:dyDescent="0.2">
      <c r="B28" s="226" t="s">
        <v>568</v>
      </c>
      <c r="C28" s="227" t="s">
        <v>563</v>
      </c>
      <c r="D28" s="227">
        <v>23</v>
      </c>
      <c r="E28" s="227" t="s">
        <v>590</v>
      </c>
      <c r="F28" s="228" t="s">
        <v>591</v>
      </c>
      <c r="G28" s="228" t="s">
        <v>585</v>
      </c>
      <c r="H28" s="238">
        <v>45455</v>
      </c>
      <c r="I28" s="229"/>
      <c r="J28" s="230">
        <v>1</v>
      </c>
      <c r="K28" s="222" t="s">
        <v>395</v>
      </c>
      <c r="L28" s="222" t="s">
        <v>592</v>
      </c>
      <c r="M28" s="222" t="b">
        <v>1</v>
      </c>
      <c r="N28" s="232" t="s">
        <v>661</v>
      </c>
      <c r="O28" s="232" t="s">
        <v>784</v>
      </c>
      <c r="P28" s="249" t="s">
        <v>662</v>
      </c>
      <c r="Q28" s="232" t="b">
        <v>0</v>
      </c>
      <c r="R28" s="232" t="b">
        <v>1</v>
      </c>
    </row>
    <row r="29" spans="2:18" ht="17" x14ac:dyDescent="0.2">
      <c r="B29" s="226" t="s">
        <v>568</v>
      </c>
      <c r="C29" s="227" t="s">
        <v>563</v>
      </c>
      <c r="D29" s="227">
        <v>24</v>
      </c>
      <c r="E29" s="227" t="s">
        <v>593</v>
      </c>
      <c r="F29" s="228" t="s">
        <v>577</v>
      </c>
      <c r="G29" s="228" t="s">
        <v>594</v>
      </c>
      <c r="H29" s="238">
        <v>45446</v>
      </c>
      <c r="I29" s="229"/>
      <c r="J29" s="230">
        <v>1</v>
      </c>
      <c r="K29" s="222" t="s">
        <v>396</v>
      </c>
      <c r="L29" s="222" t="s">
        <v>396</v>
      </c>
      <c r="M29" s="222" t="b">
        <v>0</v>
      </c>
      <c r="N29" s="232" t="s">
        <v>663</v>
      </c>
      <c r="O29" s="232" t="s">
        <v>785</v>
      </c>
      <c r="P29" s="249" t="s">
        <v>664</v>
      </c>
      <c r="Q29" s="232" t="b">
        <v>0</v>
      </c>
      <c r="R29" s="232" t="b">
        <v>1</v>
      </c>
    </row>
    <row r="30" spans="2:18" ht="17" x14ac:dyDescent="0.2">
      <c r="B30" s="226" t="s">
        <v>568</v>
      </c>
      <c r="C30" s="227" t="s">
        <v>563</v>
      </c>
      <c r="D30" s="227">
        <v>25</v>
      </c>
      <c r="E30" s="227" t="s">
        <v>595</v>
      </c>
      <c r="F30" s="228" t="s">
        <v>559</v>
      </c>
      <c r="G30" s="228" t="s">
        <v>561</v>
      </c>
      <c r="H30" s="238">
        <v>45412</v>
      </c>
      <c r="I30" s="229"/>
      <c r="J30" s="230">
        <v>1</v>
      </c>
      <c r="K30" s="222" t="s">
        <v>762</v>
      </c>
      <c r="L30" s="222" t="s">
        <v>764</v>
      </c>
      <c r="M30" s="222" t="b">
        <v>1</v>
      </c>
      <c r="N30" s="232" t="s">
        <v>790</v>
      </c>
      <c r="O30" s="232" t="s">
        <v>791</v>
      </c>
      <c r="P30" s="249" t="s">
        <v>792</v>
      </c>
      <c r="Q30" s="232" t="b">
        <v>0</v>
      </c>
      <c r="R30" s="232" t="b">
        <v>1</v>
      </c>
    </row>
    <row r="31" spans="2:18" ht="34" x14ac:dyDescent="0.2">
      <c r="B31" s="226" t="s">
        <v>568</v>
      </c>
      <c r="C31" s="227" t="s">
        <v>563</v>
      </c>
      <c r="D31" s="227">
        <v>26</v>
      </c>
      <c r="E31" s="227" t="s">
        <v>596</v>
      </c>
      <c r="F31" s="228" t="s">
        <v>597</v>
      </c>
      <c r="G31" s="228" t="s">
        <v>598</v>
      </c>
      <c r="H31" s="238">
        <v>45440</v>
      </c>
      <c r="I31" s="229"/>
      <c r="J31" s="230">
        <v>1</v>
      </c>
      <c r="K31" s="222" t="s">
        <v>394</v>
      </c>
      <c r="L31" s="222" t="s">
        <v>599</v>
      </c>
      <c r="M31" s="222" t="b">
        <v>1</v>
      </c>
      <c r="N31" s="232" t="s">
        <v>665</v>
      </c>
      <c r="O31" s="232" t="s">
        <v>665</v>
      </c>
      <c r="P31" s="249" t="s">
        <v>666</v>
      </c>
      <c r="Q31" s="232" t="b">
        <v>0</v>
      </c>
      <c r="R31" s="232" t="b">
        <v>1</v>
      </c>
    </row>
    <row r="32" spans="2:18" ht="17" x14ac:dyDescent="0.2">
      <c r="B32" s="226" t="s">
        <v>568</v>
      </c>
      <c r="C32" s="227" t="s">
        <v>563</v>
      </c>
      <c r="D32" s="227">
        <v>41</v>
      </c>
      <c r="E32" s="227" t="s">
        <v>667</v>
      </c>
      <c r="F32" s="228" t="s">
        <v>645</v>
      </c>
      <c r="G32" s="228" t="s">
        <v>553</v>
      </c>
      <c r="H32" s="238">
        <v>45454</v>
      </c>
      <c r="I32" s="229"/>
      <c r="J32" s="230">
        <v>1</v>
      </c>
      <c r="K32" s="222" t="s">
        <v>619</v>
      </c>
      <c r="L32" s="222" t="s">
        <v>668</v>
      </c>
      <c r="M32" s="222" t="b">
        <v>1</v>
      </c>
      <c r="N32" s="232" t="s">
        <v>646</v>
      </c>
      <c r="O32" s="232" t="s">
        <v>786</v>
      </c>
      <c r="P32" s="249" t="s">
        <v>647</v>
      </c>
      <c r="Q32" s="232" t="b">
        <v>0</v>
      </c>
      <c r="R32" s="232" t="b">
        <v>1</v>
      </c>
    </row>
    <row r="33" spans="2:18" ht="17" x14ac:dyDescent="0.2">
      <c r="B33" s="226" t="s">
        <v>568</v>
      </c>
      <c r="C33" s="227" t="s">
        <v>390</v>
      </c>
      <c r="D33" s="227">
        <v>27</v>
      </c>
      <c r="E33" s="227" t="s">
        <v>600</v>
      </c>
      <c r="F33" s="228" t="s">
        <v>601</v>
      </c>
      <c r="G33" s="228" t="s">
        <v>581</v>
      </c>
      <c r="H33" s="238">
        <v>45204</v>
      </c>
      <c r="I33" s="229"/>
      <c r="J33" s="230">
        <v>1</v>
      </c>
      <c r="K33" s="222" t="s">
        <v>477</v>
      </c>
      <c r="L33" s="222" t="s">
        <v>815</v>
      </c>
      <c r="M33" s="222" t="b">
        <v>0</v>
      </c>
      <c r="N33" s="232" t="s">
        <v>669</v>
      </c>
      <c r="O33" s="232" t="s">
        <v>787</v>
      </c>
      <c r="P33" s="249" t="s">
        <v>804</v>
      </c>
      <c r="Q33" s="232" t="b">
        <v>0</v>
      </c>
      <c r="R33" s="232" t="b">
        <v>1</v>
      </c>
    </row>
    <row r="34" spans="2:18" ht="17" x14ac:dyDescent="0.2">
      <c r="B34" s="226" t="s">
        <v>568</v>
      </c>
      <c r="C34" s="227" t="s">
        <v>390</v>
      </c>
      <c r="D34" s="227">
        <v>31</v>
      </c>
      <c r="E34" s="227" t="s">
        <v>768</v>
      </c>
      <c r="F34" s="228" t="s">
        <v>549</v>
      </c>
      <c r="G34" s="228" t="s">
        <v>581</v>
      </c>
      <c r="H34" s="238">
        <v>45197</v>
      </c>
      <c r="I34" s="229"/>
      <c r="J34" s="230">
        <v>1</v>
      </c>
      <c r="K34" s="222" t="s">
        <v>439</v>
      </c>
      <c r="L34" s="222" t="s">
        <v>602</v>
      </c>
      <c r="M34" s="222" t="b">
        <v>0</v>
      </c>
      <c r="N34" s="232" t="s">
        <v>670</v>
      </c>
      <c r="O34" s="232" t="s">
        <v>788</v>
      </c>
      <c r="P34" s="249" t="s">
        <v>799</v>
      </c>
      <c r="Q34" s="232" t="b">
        <v>0</v>
      </c>
      <c r="R34" s="232" t="b">
        <v>1</v>
      </c>
    </row>
    <row r="35" spans="2:18" ht="17" x14ac:dyDescent="0.2">
      <c r="B35" s="226" t="s">
        <v>568</v>
      </c>
      <c r="C35" s="227" t="s">
        <v>390</v>
      </c>
      <c r="D35" s="227">
        <v>40</v>
      </c>
      <c r="E35" s="227" t="s">
        <v>671</v>
      </c>
      <c r="F35" s="228" t="s">
        <v>645</v>
      </c>
      <c r="G35" s="228" t="s">
        <v>553</v>
      </c>
      <c r="H35" s="238">
        <v>45454</v>
      </c>
      <c r="I35" s="230"/>
      <c r="J35" s="230">
        <v>1</v>
      </c>
      <c r="K35" s="222" t="s">
        <v>621</v>
      </c>
      <c r="L35" s="222" t="s">
        <v>672</v>
      </c>
      <c r="M35" s="222" t="b">
        <v>1</v>
      </c>
      <c r="N35" s="232" t="s">
        <v>646</v>
      </c>
      <c r="O35" s="232" t="s">
        <v>789</v>
      </c>
      <c r="P35" s="249" t="s">
        <v>647</v>
      </c>
      <c r="Q35" s="232" t="b">
        <v>0</v>
      </c>
      <c r="R35" s="232" t="b">
        <v>1</v>
      </c>
    </row>
    <row r="36" spans="2:18" x14ac:dyDescent="0.2">
      <c r="K36" s="232"/>
      <c r="L36" s="232"/>
      <c r="M36" s="222"/>
      <c r="N36" s="232"/>
      <c r="O36" s="232"/>
      <c r="P36" s="232"/>
      <c r="Q36" s="232"/>
      <c r="R36" s="232"/>
    </row>
    <row r="37" spans="2:18" x14ac:dyDescent="0.2">
      <c r="K37" s="232"/>
      <c r="L37" s="232"/>
      <c r="M37" s="222"/>
      <c r="N37" s="232"/>
      <c r="O37" s="232"/>
      <c r="P37" s="232"/>
      <c r="Q37" s="232"/>
      <c r="R37" s="232"/>
    </row>
    <row r="38" spans="2:18" x14ac:dyDescent="0.2">
      <c r="K38" s="232"/>
      <c r="L38" s="232"/>
      <c r="M38" s="222"/>
      <c r="N38" s="232"/>
      <c r="O38" s="232"/>
      <c r="P38" s="232"/>
      <c r="Q38" s="232"/>
      <c r="R38" s="232"/>
    </row>
    <row r="39" spans="2:18" x14ac:dyDescent="0.2">
      <c r="K39" s="232"/>
      <c r="L39" s="232"/>
      <c r="M39" s="222"/>
      <c r="N39" s="232"/>
      <c r="O39" s="232"/>
      <c r="P39" s="232"/>
      <c r="Q39" s="232"/>
      <c r="R39" s="232"/>
    </row>
    <row r="40" spans="2:18" x14ac:dyDescent="0.2">
      <c r="K40" s="232"/>
      <c r="L40" s="232"/>
      <c r="M40" s="222"/>
      <c r="N40" s="232"/>
      <c r="O40" s="232"/>
      <c r="P40" s="232"/>
      <c r="Q40" s="232"/>
      <c r="R40" s="232"/>
    </row>
    <row r="41" spans="2:18" x14ac:dyDescent="0.2">
      <c r="K41" s="232"/>
      <c r="L41" s="232"/>
      <c r="M41" s="222"/>
      <c r="N41" s="232"/>
      <c r="O41" s="232"/>
      <c r="P41" s="232"/>
      <c r="Q41" s="232"/>
      <c r="R41" s="232"/>
    </row>
    <row r="42" spans="2:18" x14ac:dyDescent="0.2">
      <c r="K42" s="232"/>
      <c r="L42" s="232"/>
      <c r="M42" s="222"/>
      <c r="N42" s="232"/>
      <c r="O42" s="232"/>
      <c r="P42" s="232"/>
      <c r="Q42" s="232"/>
      <c r="R42" s="232"/>
    </row>
    <row r="43" spans="2:18" x14ac:dyDescent="0.2">
      <c r="K43" s="232"/>
      <c r="L43" s="232"/>
      <c r="M43" s="222"/>
      <c r="N43" s="232"/>
      <c r="O43" s="232"/>
      <c r="P43" s="232"/>
      <c r="Q43" s="232"/>
      <c r="R43" s="232"/>
    </row>
    <row r="44" spans="2:18" x14ac:dyDescent="0.2">
      <c r="K44" s="232"/>
      <c r="L44" s="232"/>
      <c r="M44" s="222"/>
      <c r="N44" s="232"/>
      <c r="O44" s="232"/>
      <c r="P44" s="232"/>
      <c r="Q44" s="232"/>
      <c r="R44" s="232"/>
    </row>
    <row r="45" spans="2:18" x14ac:dyDescent="0.2">
      <c r="K45" s="232"/>
      <c r="L45" s="232"/>
      <c r="M45" s="222"/>
      <c r="N45" s="232"/>
      <c r="O45" s="232"/>
      <c r="P45" s="232"/>
      <c r="Q45" s="232"/>
      <c r="R45" s="232"/>
    </row>
    <row r="46" spans="2:18" x14ac:dyDescent="0.2">
      <c r="K46" s="232"/>
      <c r="L46" s="232"/>
      <c r="M46" s="222"/>
      <c r="N46" s="232"/>
      <c r="O46" s="232"/>
      <c r="P46" s="232"/>
      <c r="Q46" s="232"/>
      <c r="R46" s="232"/>
    </row>
    <row r="47" spans="2:18" x14ac:dyDescent="0.2">
      <c r="K47" s="232"/>
      <c r="L47" s="232"/>
      <c r="M47" s="222"/>
      <c r="N47" s="232"/>
      <c r="O47" s="232"/>
      <c r="P47" s="232"/>
      <c r="Q47" s="232"/>
      <c r="R47" s="232"/>
    </row>
    <row r="48" spans="2:18" x14ac:dyDescent="0.2">
      <c r="K48" s="232"/>
      <c r="L48" s="232"/>
      <c r="M48" s="222"/>
      <c r="N48" s="232"/>
      <c r="O48" s="232"/>
      <c r="P48" s="232"/>
      <c r="Q48" s="232"/>
      <c r="R48" s="232"/>
    </row>
    <row r="49" spans="11:18" x14ac:dyDescent="0.2">
      <c r="K49" s="232"/>
      <c r="L49" s="232"/>
      <c r="M49" s="222"/>
      <c r="N49" s="232"/>
      <c r="O49" s="232"/>
      <c r="P49" s="232"/>
      <c r="Q49" s="232"/>
      <c r="R49" s="232"/>
    </row>
    <row r="50" spans="11:18" x14ac:dyDescent="0.2">
      <c r="K50" s="232"/>
      <c r="L50" s="232"/>
      <c r="M50" s="222"/>
      <c r="N50" s="232"/>
      <c r="O50" s="232"/>
      <c r="P50" s="232"/>
      <c r="Q50" s="232"/>
      <c r="R50" s="232"/>
    </row>
    <row r="51" spans="11:18" x14ac:dyDescent="0.2">
      <c r="K51" s="232"/>
      <c r="L51" s="232"/>
      <c r="M51" s="222"/>
      <c r="N51" s="232"/>
      <c r="O51" s="232"/>
      <c r="P51" s="232"/>
      <c r="Q51" s="232"/>
      <c r="R51" s="232"/>
    </row>
    <row r="52" spans="11:18" x14ac:dyDescent="0.2">
      <c r="K52" s="232"/>
      <c r="L52" s="232"/>
      <c r="M52" s="222"/>
      <c r="N52" s="232"/>
      <c r="O52" s="232"/>
      <c r="P52" s="232"/>
      <c r="Q52" s="232"/>
      <c r="R52" s="232"/>
    </row>
    <row r="53" spans="11:18" x14ac:dyDescent="0.2">
      <c r="K53" s="232"/>
      <c r="L53" s="232"/>
      <c r="M53" s="222"/>
      <c r="N53" s="232"/>
      <c r="O53" s="232"/>
      <c r="P53" s="232"/>
      <c r="Q53" s="232"/>
      <c r="R53" s="232"/>
    </row>
    <row r="54" spans="11:18" x14ac:dyDescent="0.2">
      <c r="K54" s="232"/>
      <c r="L54" s="232"/>
      <c r="M54" s="222"/>
      <c r="N54" s="232"/>
      <c r="O54" s="232"/>
      <c r="P54" s="232"/>
      <c r="Q54" s="232"/>
      <c r="R54" s="232"/>
    </row>
    <row r="55" spans="11:18" x14ac:dyDescent="0.2">
      <c r="K55" s="232"/>
      <c r="L55" s="232"/>
      <c r="M55" s="222"/>
      <c r="N55" s="232"/>
      <c r="O55" s="232"/>
      <c r="P55" s="232"/>
      <c r="Q55" s="232"/>
      <c r="R55" s="232"/>
    </row>
  </sheetData>
  <mergeCells count="3">
    <mergeCell ref="I6:J6"/>
    <mergeCell ref="J2:M4"/>
    <mergeCell ref="I2:I4"/>
  </mergeCells>
  <conditionalFormatting sqref="B8:C33 B35:C35">
    <cfRule type="expression" dxfId="18" priority="776">
      <formula>B8=B7</formula>
    </cfRule>
  </conditionalFormatting>
  <conditionalFormatting sqref="B34:C34">
    <cfRule type="expression" dxfId="17" priority="890">
      <formula>B34=#REF!</formula>
    </cfRule>
  </conditionalFormatting>
  <conditionalFormatting sqref="B9:R46">
    <cfRule type="expression" dxfId="16" priority="795" stopIfTrue="1">
      <formula>$B9&lt;&gt;$B8</formula>
    </cfRule>
  </conditionalFormatting>
  <conditionalFormatting sqref="C9:R46">
    <cfRule type="expression" dxfId="15" priority="869" stopIfTrue="1">
      <formula>$C9&lt;&gt;$C8</formula>
    </cfRule>
  </conditionalFormatting>
  <conditionalFormatting sqref="D8:R35">
    <cfRule type="expression" dxfId="14" priority="731">
      <formula>$R8=FALSE</formula>
    </cfRule>
  </conditionalFormatting>
  <conditionalFormatting sqref="D9:R46">
    <cfRule type="expression" dxfId="13" priority="892" stopIfTrue="1">
      <formula>$D9&lt;&gt;$D8</formula>
    </cfRule>
  </conditionalFormatting>
  <conditionalFormatting sqref="H8:H35">
    <cfRule type="expression" dxfId="12" priority="910">
      <formula>1=1</formula>
    </cfRule>
  </conditionalFormatting>
  <conditionalFormatting sqref="I8:J46">
    <cfRule type="expression" dxfId="11" priority="4">
      <formula>NOT(ISBLANK($E8))</formula>
    </cfRule>
  </conditionalFormatting>
  <conditionalFormatting sqref="H8:H49">
    <cfRule type="colorScale" priority="1">
      <colorScale>
        <cfvo type="formula" val="TODAY()-180"/>
        <cfvo type="formula" val="TODAY()-90"/>
        <cfvo type="max"/>
        <color rgb="FFFFC2C3"/>
        <color theme="0"/>
        <color rgb="FFFFFEC2"/>
      </colorScale>
    </cfRule>
  </conditionalFormatting>
  <dataValidations count="1">
    <dataValidation type="list" allowBlank="1" showInputMessage="1" showErrorMessage="1" sqref="I8:J34" xr:uid="{0CEA5EEF-4BF5-504A-A718-2263BF7EEAD9}">
      <formula1>"0,1,2"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223"/>
  <sheetViews>
    <sheetView zoomScale="70" zoomScaleNormal="70" workbookViewId="0">
      <pane ySplit="4" topLeftCell="A5" activePane="bottomLeft" state="frozen"/>
      <selection pane="bottomLeft" activeCell="Y4" sqref="Y4:AD4"/>
    </sheetView>
  </sheetViews>
  <sheetFormatPr baseColWidth="10" defaultColWidth="8.7109375" defaultRowHeight="16" x14ac:dyDescent="0.2"/>
  <cols>
    <col min="1" max="1" width="4.42578125" style="62" customWidth="1"/>
    <col min="2" max="2" width="19" style="28" customWidth="1"/>
    <col min="3" max="3" width="8.85546875" style="28" customWidth="1"/>
    <col min="4" max="4" width="6.5703125" style="28" customWidth="1"/>
    <col min="5" max="5" width="8.7109375" style="28" customWidth="1"/>
    <col min="6" max="6" width="2.5703125" style="51" customWidth="1"/>
    <col min="7" max="7" width="6.85546875" style="29" customWidth="1"/>
    <col min="8" max="8" width="3.7109375" style="30" customWidth="1"/>
    <col min="9" max="9" width="2.28515625" style="30" customWidth="1"/>
    <col min="10" max="10" width="6.85546875" style="29" customWidth="1"/>
    <col min="11" max="11" width="3.7109375" style="29" customWidth="1"/>
    <col min="12" max="12" width="2.28515625" style="29" customWidth="1"/>
    <col min="13" max="13" width="6.85546875" style="27" customWidth="1"/>
    <col min="14" max="14" width="3.7109375" style="27" customWidth="1"/>
    <col min="15" max="15" width="2.28515625" style="27" customWidth="1"/>
    <col min="16" max="16" width="3.28515625" style="27" customWidth="1"/>
    <col min="17" max="17" width="2.140625" style="51" customWidth="1"/>
    <col min="18" max="23" width="9.7109375" style="30" customWidth="1"/>
    <col min="24" max="24" width="4.140625" style="55" customWidth="1"/>
    <col min="25" max="27" width="8.7109375" style="30" customWidth="1"/>
    <col min="28" max="28" width="9.7109375" style="30" customWidth="1"/>
    <col min="29" max="30" width="8.7109375" style="30" customWidth="1"/>
    <col min="31" max="31" width="4.140625" style="55" customWidth="1"/>
    <col min="32" max="34" width="8.7109375" style="29" customWidth="1"/>
    <col min="35" max="35" width="9" style="29" customWidth="1"/>
    <col min="36" max="37" width="8.7109375" style="29" customWidth="1"/>
    <col min="38" max="38" width="3.5703125" style="51" customWidth="1"/>
    <col min="39" max="40" width="9.7109375" style="27" customWidth="1"/>
    <col min="41" max="16384" width="8.7109375" style="27"/>
  </cols>
  <sheetData>
    <row r="1" spans="1:53" s="1" customFormat="1" x14ac:dyDescent="0.2">
      <c r="A1" s="44"/>
      <c r="B1" s="43"/>
      <c r="C1" s="2"/>
      <c r="D1" s="2"/>
      <c r="F1" s="44"/>
      <c r="G1" s="4"/>
      <c r="H1" s="3"/>
      <c r="I1" s="3"/>
      <c r="J1" s="4"/>
      <c r="K1" s="4"/>
      <c r="L1" s="4"/>
      <c r="Q1" s="44"/>
      <c r="R1" s="3"/>
      <c r="S1" s="3"/>
      <c r="T1" s="3"/>
      <c r="U1" s="3"/>
      <c r="V1" s="3"/>
      <c r="W1" s="3"/>
      <c r="X1" s="52"/>
      <c r="Y1" s="3"/>
      <c r="Z1" s="3"/>
      <c r="AA1" s="3"/>
      <c r="AB1" s="3"/>
      <c r="AC1" s="3"/>
      <c r="AD1" s="3"/>
      <c r="AE1" s="52"/>
      <c r="AF1" s="2"/>
      <c r="AG1" s="4"/>
      <c r="AH1" s="4"/>
      <c r="AI1" s="4"/>
      <c r="AJ1" s="4"/>
      <c r="AK1" s="4"/>
      <c r="AL1" s="44"/>
      <c r="AM1" s="44">
        <f>MATCH($C7,'Data Reliability'!$E$7:$E$409,0)</f>
        <v>1</v>
      </c>
    </row>
    <row r="2" spans="1:53" s="5" customFormat="1" ht="16" customHeight="1" x14ac:dyDescent="0.2">
      <c r="A2" s="58"/>
      <c r="B2" s="95" t="s">
        <v>418</v>
      </c>
      <c r="C2" s="6"/>
      <c r="D2" s="6"/>
      <c r="E2" s="6"/>
      <c r="F2" s="58"/>
      <c r="G2" s="278" t="s">
        <v>420</v>
      </c>
      <c r="H2" s="278"/>
      <c r="I2" s="278"/>
      <c r="J2" s="278"/>
      <c r="K2" s="278"/>
      <c r="L2" s="278"/>
      <c r="M2" s="278"/>
      <c r="N2" s="278"/>
      <c r="O2" s="279"/>
      <c r="P2" s="114"/>
      <c r="Q2" s="56"/>
      <c r="R2" s="280" t="s">
        <v>363</v>
      </c>
      <c r="S2" s="281"/>
      <c r="T2" s="281"/>
      <c r="U2" s="281"/>
      <c r="V2" s="281"/>
      <c r="W2" s="282"/>
      <c r="X2" s="53"/>
      <c r="Y2" s="280" t="s">
        <v>364</v>
      </c>
      <c r="Z2" s="281"/>
      <c r="AA2" s="281"/>
      <c r="AB2" s="281"/>
      <c r="AC2" s="281"/>
      <c r="AD2" s="282"/>
      <c r="AE2" s="53"/>
      <c r="AF2" s="283" t="s">
        <v>455</v>
      </c>
      <c r="AG2" s="278"/>
      <c r="AH2" s="278"/>
      <c r="AI2" s="278"/>
      <c r="AJ2" s="278"/>
      <c r="AK2" s="279"/>
      <c r="AL2" s="45"/>
      <c r="AM2" s="279" t="s">
        <v>365</v>
      </c>
      <c r="AN2" s="284"/>
    </row>
    <row r="3" spans="1:53" s="7" customFormat="1" ht="58" customHeight="1" x14ac:dyDescent="0.2">
      <c r="A3" s="59"/>
      <c r="B3" s="8"/>
      <c r="C3" s="9"/>
      <c r="D3" s="9"/>
      <c r="E3" s="9"/>
      <c r="F3" s="59"/>
      <c r="G3" s="292" t="s">
        <v>444</v>
      </c>
      <c r="H3" s="292"/>
      <c r="I3" s="292"/>
      <c r="J3" s="292"/>
      <c r="K3" s="292"/>
      <c r="L3" s="292"/>
      <c r="M3" s="292"/>
      <c r="N3" s="292"/>
      <c r="O3" s="292"/>
      <c r="Q3" s="57"/>
      <c r="R3" s="285" t="s">
        <v>366</v>
      </c>
      <c r="S3" s="286"/>
      <c r="T3" s="286"/>
      <c r="U3" s="286"/>
      <c r="V3" s="286"/>
      <c r="W3" s="287"/>
      <c r="X3" s="54"/>
      <c r="Y3" s="285" t="s">
        <v>367</v>
      </c>
      <c r="Z3" s="286"/>
      <c r="AA3" s="286"/>
      <c r="AB3" s="286"/>
      <c r="AC3" s="286"/>
      <c r="AD3" s="287"/>
      <c r="AE3" s="54"/>
      <c r="AF3" s="285" t="s">
        <v>367</v>
      </c>
      <c r="AG3" s="286"/>
      <c r="AH3" s="286"/>
      <c r="AI3" s="286"/>
      <c r="AJ3" s="286"/>
      <c r="AK3" s="287"/>
      <c r="AL3" s="46"/>
      <c r="AM3" s="10"/>
      <c r="AN3" s="10"/>
    </row>
    <row r="4" spans="1:53" s="1" customFormat="1" ht="28" customHeight="1" x14ac:dyDescent="0.2">
      <c r="A4" s="44" t="s">
        <v>400</v>
      </c>
      <c r="B4" s="220" t="s">
        <v>368</v>
      </c>
      <c r="C4" s="221" t="s">
        <v>369</v>
      </c>
      <c r="D4" s="221" t="s">
        <v>427</v>
      </c>
      <c r="E4" s="221" t="s">
        <v>428</v>
      </c>
      <c r="F4" s="60" t="s">
        <v>401</v>
      </c>
      <c r="G4" s="289" t="s">
        <v>4</v>
      </c>
      <c r="H4" s="290"/>
      <c r="I4" s="291"/>
      <c r="J4" s="289" t="s">
        <v>5</v>
      </c>
      <c r="K4" s="290"/>
      <c r="L4" s="291"/>
      <c r="M4" s="288" t="s">
        <v>491</v>
      </c>
      <c r="N4" s="288"/>
      <c r="O4" s="288"/>
      <c r="P4" s="115"/>
      <c r="Q4" s="47" t="s">
        <v>402</v>
      </c>
      <c r="R4" s="14" t="s">
        <v>371</v>
      </c>
      <c r="S4" s="14" t="s">
        <v>372</v>
      </c>
      <c r="T4" s="14" t="s">
        <v>373</v>
      </c>
      <c r="U4" s="14" t="s">
        <v>410</v>
      </c>
      <c r="V4" s="14" t="s">
        <v>375</v>
      </c>
      <c r="W4" s="15" t="s">
        <v>376</v>
      </c>
      <c r="X4" s="47" t="s">
        <v>403</v>
      </c>
      <c r="Y4" s="14" t="s">
        <v>371</v>
      </c>
      <c r="Z4" s="14" t="s">
        <v>372</v>
      </c>
      <c r="AA4" s="14" t="s">
        <v>373</v>
      </c>
      <c r="AB4" s="14" t="s">
        <v>410</v>
      </c>
      <c r="AC4" s="14" t="s">
        <v>375</v>
      </c>
      <c r="AD4" s="15" t="s">
        <v>379</v>
      </c>
      <c r="AE4" s="47" t="s">
        <v>404</v>
      </c>
      <c r="AF4" s="16" t="s">
        <v>371</v>
      </c>
      <c r="AG4" s="16" t="s">
        <v>372</v>
      </c>
      <c r="AH4" s="14" t="s">
        <v>373</v>
      </c>
      <c r="AI4" s="14" t="s">
        <v>410</v>
      </c>
      <c r="AJ4" s="16" t="s">
        <v>375</v>
      </c>
      <c r="AK4" s="17" t="s">
        <v>505</v>
      </c>
      <c r="AL4" s="47" t="s">
        <v>405</v>
      </c>
      <c r="AM4" s="16" t="s">
        <v>5</v>
      </c>
      <c r="AN4" s="16" t="s">
        <v>491</v>
      </c>
      <c r="AO4" s="13"/>
      <c r="AP4" s="13"/>
      <c r="AQ4" s="13"/>
      <c r="AR4" s="13"/>
      <c r="AS4" s="13"/>
      <c r="AT4" s="13"/>
      <c r="AU4" s="13"/>
      <c r="AV4" s="13"/>
      <c r="AW4" s="13"/>
      <c r="AX4" s="13"/>
      <c r="AY4" s="13"/>
      <c r="AZ4" s="13"/>
      <c r="BA4" s="13"/>
    </row>
    <row r="5" spans="1:53" s="19" customFormat="1" x14ac:dyDescent="0.2">
      <c r="A5" s="44" t="s">
        <v>400</v>
      </c>
      <c r="B5" s="64" t="s">
        <v>368</v>
      </c>
      <c r="C5" s="65" t="s">
        <v>369</v>
      </c>
      <c r="D5" s="65"/>
      <c r="E5" s="65"/>
      <c r="F5" s="61" t="s">
        <v>401</v>
      </c>
      <c r="G5" s="66" t="s">
        <v>4</v>
      </c>
      <c r="H5" s="66" t="s">
        <v>407</v>
      </c>
      <c r="I5" s="66"/>
      <c r="J5" s="66" t="s">
        <v>5</v>
      </c>
      <c r="K5" s="67" t="s">
        <v>406</v>
      </c>
      <c r="L5" s="66"/>
      <c r="M5" s="66" t="s">
        <v>370</v>
      </c>
      <c r="N5" s="66"/>
      <c r="O5" s="66" t="s">
        <v>408</v>
      </c>
      <c r="P5" s="66"/>
      <c r="Q5" s="48" t="s">
        <v>402</v>
      </c>
      <c r="R5" s="68" t="s">
        <v>371</v>
      </c>
      <c r="S5" s="68" t="s">
        <v>372</v>
      </c>
      <c r="T5" s="68" t="s">
        <v>373</v>
      </c>
      <c r="U5" s="68" t="s">
        <v>374</v>
      </c>
      <c r="V5" s="68" t="s">
        <v>375</v>
      </c>
      <c r="W5" s="68" t="s">
        <v>376</v>
      </c>
      <c r="X5" s="48" t="s">
        <v>403</v>
      </c>
      <c r="Y5" s="68" t="s">
        <v>371</v>
      </c>
      <c r="Z5" s="68" t="s">
        <v>372</v>
      </c>
      <c r="AA5" s="68" t="s">
        <v>373</v>
      </c>
      <c r="AB5" s="68" t="s">
        <v>374</v>
      </c>
      <c r="AC5" s="68" t="s">
        <v>375</v>
      </c>
      <c r="AD5" s="68" t="s">
        <v>379</v>
      </c>
      <c r="AE5" s="48" t="s">
        <v>404</v>
      </c>
      <c r="AF5" s="48" t="s">
        <v>371</v>
      </c>
      <c r="AG5" s="48" t="s">
        <v>372</v>
      </c>
      <c r="AH5" s="48" t="s">
        <v>374</v>
      </c>
      <c r="AI5" s="48" t="s">
        <v>373</v>
      </c>
      <c r="AJ5" s="48" t="s">
        <v>375</v>
      </c>
      <c r="AK5" s="48" t="s">
        <v>377</v>
      </c>
      <c r="AL5" s="48" t="s">
        <v>405</v>
      </c>
      <c r="AM5" s="48" t="s">
        <v>5</v>
      </c>
      <c r="AN5" s="48" t="s">
        <v>370</v>
      </c>
      <c r="AO5" s="18"/>
      <c r="AP5" s="18"/>
      <c r="AQ5" s="18"/>
      <c r="AR5" s="18"/>
      <c r="AS5" s="18"/>
      <c r="AT5" s="18"/>
      <c r="AU5" s="18"/>
      <c r="AV5" s="18"/>
      <c r="AW5" s="18"/>
      <c r="AX5" s="18"/>
      <c r="AY5" s="18"/>
      <c r="AZ5" s="18"/>
      <c r="BA5" s="18"/>
    </row>
    <row r="6" spans="1:53" x14ac:dyDescent="0.2">
      <c r="A6" s="62">
        <v>59</v>
      </c>
      <c r="B6" s="20" t="s">
        <v>701</v>
      </c>
      <c r="C6" s="20" t="s">
        <v>673</v>
      </c>
      <c r="D6" s="20" t="s">
        <v>435</v>
      </c>
      <c r="E6" s="20" t="s">
        <v>409</v>
      </c>
      <c r="F6" s="206">
        <f ca="1">MATCH($C6,_xlfn.ANCHORARRAY(Health!$C$8),0)</f>
        <v>1</v>
      </c>
      <c r="G6" s="22" cm="1">
        <f t="array" aca="1" ref="G6" ca="1">IF(Parameters!$D$31, SUM(IF(ISNUMBER(R6:W6),(IF(R6:W6&gt;=Parameters!$D$37,1,"")),""))+0.5*(SUM(IF(ISNUMBER(R6:W6),(IF(R6:W6&gt;=Parameters!$D$38,1,"")),""))-SUM(IF(ISNUMBER(R6:W6),(IF(R6:W6&gt;=Parameters!$D$37,1,"")),""))),0) +
   IF(Parameters!$D$32,SUM(IF(ISNUMBER(R6:W6),(IF(R6:W6&gt;=Parameters!$D$41,1,"")),"")),0) +
   IF(Parameters!$D$33,AVERAGE(IF(ISNUMBER(R6:W6),R6:W6)),0) +
   IF(Parameters!$D$34,IF(OR(IF(ISNUMBER(R6:W6),R6:W6)=0),0,GEOMEAN(IF(ISNUMBER(R6:W6),R6:W6))),0)</f>
        <v>1</v>
      </c>
      <c r="H6" s="23">
        <f t="shared" ref="H6:H69" ca="1" si="0">G6</f>
        <v>1</v>
      </c>
      <c r="I6" s="116" t="str">
        <f t="shared" ref="I6:I69" si="1">IF(AVERAGE(AM6:AN6) &gt;= 0.666, "!!", IF(AND(AVERAGE(AM6:AN6) &lt; 0.666,  AVERAGE(AM6:AN6)  &gt;= 0.333), "!", IF(AVERAGE(AM6:AN6) &lt; 0.333, "")))</f>
        <v>!</v>
      </c>
      <c r="J6" s="22" cm="1">
        <f t="array" aca="1" ref="J6" ca="1">IF(Parameters!$D$31, SUM(IF(ISNUMBER(Y6:AD6),(IF(Y6:AD6&gt;=Parameters!$D$41,1,"")),""))+0.5*(SUM(IF(ISNUMBER(Y6:AD6),(IF(Y6:AD6&gt;=Parameters!$D$42,1,"")),""))-SUM(IF(ISNUMBER(Y6:AD6),(IF(Y6:AD6&gt;=Parameters!$D$41,1,"")),""))),0) +
   IF(Parameters!$D$32,SUM(IF(ISNUMBER(Y6:AD6),(IF(Y6:AD6&gt;=Parameters!$D$41,1,"")),"")),0) +
   IF(Parameters!$D$33,AVERAGE(IF(ISNUMBER(Y6:AD6),Y6:AD6)),0) +
   IF(Parameters!$D$34,IF(OR(IF(ISNUMBER(Y6:AD6),Y6:AD6)=0),0,GEOMEAN(IF(ISNUMBER(Y6:AD6),Y6:AD6))),0)</f>
        <v>0</v>
      </c>
      <c r="K6" s="23">
        <f t="shared" ref="K6:K69" ca="1" si="2">J6</f>
        <v>0</v>
      </c>
      <c r="L6" s="116" t="str">
        <f t="shared" ref="L6:L69" si="3">IF(AM6 &gt;= 0.666, "!!", IF(AND(AM6 &lt; 0.666, AM6  &gt;= 0.333), "!", IF(AM6 &lt; 0.333, "")))</f>
        <v>!!</v>
      </c>
      <c r="M6" s="21" cm="1">
        <f t="array" aca="1" ref="M6" ca="1">IF(Parameters!$D$31, SUM(IF(ISNUMBER(AF6:AK6),(IF(AF6:AK6&gt;=Parameters!$D$41,1,"")),""))+0.5*(SUM(IF(ISNUMBER(AF6:AK6),(IF(AF6:AK6&gt;=Parameters!$D$42,1,"")),""))-SUM(IF(ISNUMBER(AF6:AK6),(IF(AF6:AK6&gt;=Parameters!$D$41,1,"")),""))),0) +
   IF(Parameters!$D$32,SUM(IF(ISNUMBER(AF6:AK6),(IF(AF6:AK6&gt;=Parameters!$D$41,1,"")),"")),0) +
   IF(Parameters!$D$33,AVERAGE(IF(ISNUMBER(AF6:AK6),AF6:AK6)),0) +
   IF(Parameters!$D$34,IF(OR(IF(ISNUMBER(AF6:AK6),AF6:AK6)=0),0,GEOMEAN(IF(ISNUMBER(AF6:AK6),AF6:AK6))),0)</f>
        <v>1</v>
      </c>
      <c r="N6" s="23">
        <f t="shared" ref="N6:N69" ca="1" si="4">M6</f>
        <v>1</v>
      </c>
      <c r="O6" s="116" t="str">
        <f t="shared" ref="O6:O69" si="5">IF(AN6 &gt;= 0.666, "!!", IF(AND(AN6 &lt; 0.666, AN6  &gt;= 0.333), "!", IF(AN6 &lt; 0.333, "")))</f>
        <v>!</v>
      </c>
      <c r="P6" s="24"/>
      <c r="Q6" s="49"/>
      <c r="R6" s="25">
        <f ca="1">IFERROR(INDEX(Health!$G$8:$G$225,MATCH($C6,_xlfn.ANCHORARRAY(Health!$C$8),0)),NA())</f>
        <v>0</v>
      </c>
      <c r="S6" s="25" t="e">
        <f ca="1">IFERROR(INDEX(Food!$G$8:$G$225,MATCH($C6,_xlfn.ANCHORARRAY(Food!$C$8),0)),NA())</f>
        <v>#N/A</v>
      </c>
      <c r="T6" s="25">
        <f ca="1">IFERROR(INDEX(Macro!$G$8:$G$225,MATCH($C6,_xlfn.ANCHORARRAY(Macro!$C$8),0)),NA())</f>
        <v>0</v>
      </c>
      <c r="U6" s="25" t="e">
        <f ca="1">IFERROR(INDEX(Socioeconomic!$G$8:$G$225,MATCH($C6,_xlfn.ANCHORARRAY(Socioeconomic!$C$8),0)),NA())</f>
        <v>#N/A</v>
      </c>
      <c r="V6" s="25">
        <f ca="1">IFERROR(INDEX('Natural Hazard'!$G$8:$G$225,MATCH($C6,_xlfn.ANCHORARRAY('Natural Hazard'!$C$8),0)),NA())</f>
        <v>10</v>
      </c>
      <c r="W6" s="25">
        <f ca="1">IFERROR(INDEX(Conflict!$G$8:$G$225,MATCH($C6,_xlfn.ANCHORARRAY(Conflict!$C$8),0)),NA())</f>
        <v>0</v>
      </c>
      <c r="X6" s="50"/>
      <c r="Y6" s="25" t="e">
        <f ca="1">IFERROR(INDEX(Health!$H$8:$H$225,MATCH($C6,_xlfn.ANCHORARRAY(Health!$C$8),0)),NA())</f>
        <v>#N/A</v>
      </c>
      <c r="Z6" s="25" t="e">
        <f ca="1">IFERROR(INDEX(Food!$H$8:$H$225,MATCH($C6,_xlfn.ANCHORARRAY(Food!$C$8),0)),NA())</f>
        <v>#N/A</v>
      </c>
      <c r="AA6" s="25">
        <f ca="1">IFERROR(INDEX(Macro!$H$8:$H$225,MATCH($C6,_xlfn.ANCHORARRAY(Macro!$C$8),0)),NA())</f>
        <v>0</v>
      </c>
      <c r="AB6" s="25" t="e">
        <f ca="1">IFERROR(INDEX(Socioeconomic!$H$8:$H$225,MATCH($C6,_xlfn.ANCHORARRAY(Socioeconomic!$C$8),0)),NA())</f>
        <v>#N/A</v>
      </c>
      <c r="AC6" s="25" t="e">
        <f ca="1">IFERROR(INDEX('Natural Hazard'!$H$8:$H$225,MATCH($C6,_xlfn.ANCHORARRAY('Natural Hazard'!$C$8),0)),NA())</f>
        <v>#N/A</v>
      </c>
      <c r="AD6" s="25">
        <f ca="1">IFERROR(INDEX(Conflict!$H$8:$H$225,MATCH($C6,_xlfn.ANCHORARRAY(Conflict!$C$8),0)),NA())</f>
        <v>0</v>
      </c>
      <c r="AE6" s="50"/>
      <c r="AF6" s="25">
        <f ca="1">IFERROR(INDEX(Health!$I$8:$I$225,MATCH($C6,_xlfn.ANCHORARRAY(Health!$C$8),0)),NA())</f>
        <v>0</v>
      </c>
      <c r="AG6" s="25" t="e">
        <f ca="1">IFERROR(INDEX(Food!$I$8:$I$225,MATCH($C6,_xlfn.ANCHORARRAY(Food!$C$8),0)),NA())</f>
        <v>#N/A</v>
      </c>
      <c r="AH6" s="25">
        <f ca="1">IFERROR(INDEX(Macro!$I$8:$I$225,MATCH($C6,_xlfn.ANCHORARRAY(Macro!$C$8),0)),NA())</f>
        <v>6.6857142857142797</v>
      </c>
      <c r="AI6" s="25" t="e">
        <f ca="1">IFERROR(INDEX(Socioeconomic!$I$8:$I$225,MATCH($C6,_xlfn.ANCHORARRAY(Socioeconomic!$C$8),0)),NA())</f>
        <v>#N/A</v>
      </c>
      <c r="AJ6" s="25">
        <f ca="1">IFERROR(INDEX('Natural Hazard'!$I$8:$I$225,MATCH($C6,_xlfn.ANCHORARRAY('Natural Hazard'!$C$8),0)),NA())</f>
        <v>10</v>
      </c>
      <c r="AK6" s="25">
        <f ca="1">IFERROR(INDEX(Conflict!$I$8:$I$225,MATCH($C6,_xlfn.ANCHORARRAY(Conflict!$C$8),0)),NA())</f>
        <v>0</v>
      </c>
      <c r="AL6" s="49"/>
      <c r="AM6" s="25">
        <f>IFERROR(INDEX('Data Reliability'!$G$6:$G$409,MATCH($C6,'Data Reliability'!$E$6:$E$409,0)),NA())</f>
        <v>0.72222222222222199</v>
      </c>
      <c r="AN6" s="25">
        <f>IFERROR(INDEX('Data Reliability'!$H$6:$H$409,MATCH($C6,'Data Reliability'!$E$6:$E$409,0)),NA())</f>
        <v>0.58333333333333304</v>
      </c>
      <c r="AO6" s="21"/>
      <c r="AP6" s="21"/>
      <c r="AQ6" s="21"/>
      <c r="AR6" s="21"/>
      <c r="AS6" s="21"/>
      <c r="AT6" s="21"/>
      <c r="AU6" s="21"/>
      <c r="AV6" s="21"/>
      <c r="AW6" s="21"/>
      <c r="AX6" s="21"/>
      <c r="AY6" s="21"/>
      <c r="AZ6" s="21"/>
      <c r="BA6" s="21"/>
    </row>
    <row r="7" spans="1:53" x14ac:dyDescent="0.2">
      <c r="A7" s="62">
        <v>91</v>
      </c>
      <c r="B7" s="20" t="s">
        <v>6</v>
      </c>
      <c r="C7" s="20" t="s">
        <v>7</v>
      </c>
      <c r="D7" s="20" t="s">
        <v>431</v>
      </c>
      <c r="E7" s="20" t="s">
        <v>429</v>
      </c>
      <c r="F7" s="206">
        <f ca="1">MATCH($C7,_xlfn.ANCHORARRAY(Health!$C$8),0)</f>
        <v>2</v>
      </c>
      <c r="G7" s="22" cm="1">
        <f t="array" aca="1" ref="G7" ca="1">IF(Parameters!$D$31, SUM(IF(ISNUMBER(R7:W7),(IF(R7:W7&gt;=Parameters!$D$37,1,"")),""))+0.5*(SUM(IF(ISNUMBER(R7:W7),(IF(R7:W7&gt;=Parameters!$D$38,1,"")),""))-SUM(IF(ISNUMBER(R7:W7),(IF(R7:W7&gt;=Parameters!$D$37,1,"")),""))),0) +
   IF(Parameters!$D$32,SUM(IF(ISNUMBER(R7:W7),(IF(R7:W7&gt;=Parameters!$D$41,1,"")),"")),0) +
   IF(Parameters!$D$33,AVERAGE(IF(ISNUMBER(R7:W7),R7:W7)),0) +
   IF(Parameters!$D$34,IF(OR(IF(ISNUMBER(R7:W7),R7:W7)=0),0,GEOMEAN(IF(ISNUMBER(R7:W7),R7:W7))),0)</f>
        <v>2.5</v>
      </c>
      <c r="H7" s="23">
        <f t="shared" ca="1" si="0"/>
        <v>2.5</v>
      </c>
      <c r="I7" s="116" t="str">
        <f t="shared" si="1"/>
        <v/>
      </c>
      <c r="J7" s="22" cm="1">
        <f t="array" aca="1" ref="J7" ca="1">IF(Parameters!$D$31, SUM(IF(ISNUMBER(Y7:AD7),(IF(Y7:AD7&gt;=Parameters!$D$41,1,"")),""))+0.5*(SUM(IF(ISNUMBER(Y7:AD7),(IF(Y7:AD7&gt;=Parameters!$D$42,1,"")),""))-SUM(IF(ISNUMBER(Y7:AD7),(IF(Y7:AD7&gt;=Parameters!$D$41,1,"")),""))),0) +
   IF(Parameters!$D$32,SUM(IF(ISNUMBER(Y7:AD7),(IF(Y7:AD7&gt;=Parameters!$D$41,1,"")),"")),0) +
   IF(Parameters!$D$33,AVERAGE(IF(ISNUMBER(Y7:AD7),Y7:AD7)),0) +
   IF(Parameters!$D$34,IF(OR(IF(ISNUMBER(Y7:AD7),Y7:AD7)=0),0,GEOMEAN(IF(ISNUMBER(Y7:AD7),Y7:AD7))),0)</f>
        <v>4.5</v>
      </c>
      <c r="K7" s="23">
        <f t="shared" ca="1" si="2"/>
        <v>4.5</v>
      </c>
      <c r="L7" s="116" t="str">
        <f t="shared" si="3"/>
        <v/>
      </c>
      <c r="M7" s="21" cm="1">
        <f t="array" aca="1" ref="M7" ca="1">IF(Parameters!$D$31, SUM(IF(ISNUMBER(AF7:AK7),(IF(AF7:AK7&gt;=Parameters!$D$41,1,"")),""))+0.5*(SUM(IF(ISNUMBER(AF7:AK7),(IF(AF7:AK7&gt;=Parameters!$D$42,1,"")),""))-SUM(IF(ISNUMBER(AF7:AK7),(IF(AF7:AK7&gt;=Parameters!$D$41,1,"")),""))),0) +
   IF(Parameters!$D$32,SUM(IF(ISNUMBER(AF7:AK7),(IF(AF7:AK7&gt;=Parameters!$D$41,1,"")),"")),0) +
   IF(Parameters!$D$33,AVERAGE(IF(ISNUMBER(AF7:AK7),AF7:AK7)),0) +
   IF(Parameters!$D$34,IF(OR(IF(ISNUMBER(AF7:AK7),AF7:AK7)=0),0,GEOMEAN(IF(ISNUMBER(AF7:AK7),AF7:AK7))),0)</f>
        <v>1.5</v>
      </c>
      <c r="N7" s="23">
        <f t="shared" ca="1" si="4"/>
        <v>1.5</v>
      </c>
      <c r="O7" s="116" t="str">
        <f t="shared" si="5"/>
        <v>!</v>
      </c>
      <c r="P7" s="24"/>
      <c r="Q7" s="49"/>
      <c r="R7" s="25">
        <f ca="1">IFERROR(INDEX(Health!$G$8:$G$225,MATCH($C7,_xlfn.ANCHORARRAY(Health!$C$8),0)),NA())</f>
        <v>0</v>
      </c>
      <c r="S7" s="25">
        <f ca="1">IFERROR(INDEX(Food!$G$8:$G$225,MATCH($C7,_xlfn.ANCHORARRAY(Food!$C$8),0)),NA())</f>
        <v>8.3666002653407556</v>
      </c>
      <c r="T7" s="25">
        <f ca="1">IFERROR(INDEX(Macro!$G$8:$G$225,MATCH($C7,_xlfn.ANCHORARRAY(Macro!$C$8),0)),NA())</f>
        <v>5.663563734462139</v>
      </c>
      <c r="U7" s="25">
        <f ca="1">IFERROR(INDEX(Socioeconomic!$G$8:$G$225,MATCH($C7,_xlfn.ANCHORARRAY(Socioeconomic!$C$8),0)),NA())</f>
        <v>0</v>
      </c>
      <c r="V7" s="25">
        <f ca="1">IFERROR(INDEX('Natural Hazard'!$G$8:$G$225,MATCH($C7,_xlfn.ANCHORARRAY('Natural Hazard'!$C$8),0)),NA())</f>
        <v>8.8506120315678345</v>
      </c>
      <c r="W7" s="25">
        <f ca="1">IFERROR(INDEX(Conflict!$G$8:$G$225,MATCH($C7,_xlfn.ANCHORARRAY(Conflict!$C$8),0)),NA())</f>
        <v>0</v>
      </c>
      <c r="X7" s="50"/>
      <c r="Y7" s="25">
        <f ca="1">IFERROR(INDEX(Health!$H$8:$H$225,MATCH($C7,_xlfn.ANCHORARRAY(Health!$C$8),0)),NA())</f>
        <v>7.7784256559766698</v>
      </c>
      <c r="Z7" s="25">
        <f ca="1">IFERROR(INDEX(Food!$H$8:$H$225,MATCH($C7,_xlfn.ANCHORARRAY(Food!$C$8),0)),NA())</f>
        <v>10</v>
      </c>
      <c r="AA7" s="25">
        <f ca="1">IFERROR(INDEX(Macro!$H$8:$H$225,MATCH($C7,_xlfn.ANCHORARRAY(Macro!$C$8),0)),NA())</f>
        <v>9.8478806675527899</v>
      </c>
      <c r="AB7" s="25">
        <f ca="1">IFERROR(INDEX(Socioeconomic!$H$8:$H$225,MATCH($C7,_xlfn.ANCHORARRAY(Socioeconomic!$C$8),0)),NA())</f>
        <v>10</v>
      </c>
      <c r="AC7" s="25">
        <f ca="1">IFERROR(INDEX('Natural Hazard'!$H$8:$H$225,MATCH($C7,_xlfn.ANCHORARRAY('Natural Hazard'!$C$8),0)),NA())</f>
        <v>7.8333333333333304</v>
      </c>
      <c r="AD7" s="25">
        <f ca="1">IFERROR(INDEX(Conflict!$H$8:$H$225,MATCH($C7,_xlfn.ANCHORARRAY(Conflict!$C$8),0)),NA())</f>
        <v>10</v>
      </c>
      <c r="AE7" s="50"/>
      <c r="AF7" s="25">
        <f ca="1">IFERROR(INDEX(Health!$I$8:$I$225,MATCH($C7,_xlfn.ANCHORARRAY(Health!$C$8),0)),NA())</f>
        <v>0</v>
      </c>
      <c r="AG7" s="25">
        <f ca="1">IFERROR(INDEX(Food!$I$8:$I$225,MATCH($C7,_xlfn.ANCHORARRAY(Food!$C$8),0)),NA())</f>
        <v>7</v>
      </c>
      <c r="AH7" s="25">
        <f ca="1">IFERROR(INDEX(Macro!$I$8:$I$225,MATCH($C7,_xlfn.ANCHORARRAY(Macro!$C$8),0)),NA())</f>
        <v>3.25714285714285</v>
      </c>
      <c r="AI7" s="25" t="e">
        <f ca="1">IFERROR(INDEX(Socioeconomic!$I$8:$I$225,MATCH($C7,_xlfn.ANCHORARRAY(Socioeconomic!$C$8),0)),NA())</f>
        <v>#N/A</v>
      </c>
      <c r="AJ7" s="25">
        <f ca="1">IFERROR(INDEX('Natural Hazard'!$I$8:$I$225,MATCH($C7,_xlfn.ANCHORARRAY('Natural Hazard'!$C$8),0)),NA())</f>
        <v>10</v>
      </c>
      <c r="AK7" s="25">
        <f ca="1">IFERROR(INDEX(Conflict!$I$8:$I$225,MATCH($C7,_xlfn.ANCHORARRAY(Conflict!$C$8),0)),NA())</f>
        <v>0</v>
      </c>
      <c r="AL7" s="49"/>
      <c r="AM7" s="25">
        <f>IFERROR(INDEX('Data Reliability'!$G$6:$G$409,MATCH($C7,'Data Reliability'!$E$6:$E$409,0)),NA())</f>
        <v>8.3333333333333301E-2</v>
      </c>
      <c r="AN7" s="25">
        <f>IFERROR(INDEX('Data Reliability'!$H$6:$H$409,MATCH($C7,'Data Reliability'!$E$6:$E$409,0)),NA())</f>
        <v>0.35</v>
      </c>
      <c r="AO7" s="21"/>
      <c r="AP7" s="21"/>
      <c r="AQ7" s="21"/>
      <c r="AR7" s="21"/>
      <c r="AS7" s="21"/>
      <c r="AT7" s="21"/>
      <c r="AU7" s="21"/>
      <c r="AV7" s="21"/>
      <c r="AW7" s="21"/>
      <c r="AX7" s="21"/>
      <c r="AY7" s="21"/>
      <c r="AZ7" s="21"/>
      <c r="BA7" s="21"/>
    </row>
    <row r="8" spans="1:53" x14ac:dyDescent="0.2">
      <c r="A8" s="62">
        <v>111</v>
      </c>
      <c r="B8" s="20" t="s">
        <v>8</v>
      </c>
      <c r="C8" s="20" t="s">
        <v>9</v>
      </c>
      <c r="D8" s="20" t="s">
        <v>432</v>
      </c>
      <c r="E8" s="20" t="s">
        <v>430</v>
      </c>
      <c r="F8" s="206">
        <f ca="1">MATCH($C8,_xlfn.ANCHORARRAY(Health!$C$8),0)</f>
        <v>3</v>
      </c>
      <c r="G8" s="22" cm="1">
        <f t="array" aca="1" ref="G8" ca="1">IF(Parameters!$D$31, SUM(IF(ISNUMBER(R8:W8),(IF(R8:W8&gt;=Parameters!$D$37,1,"")),""))+0.5*(SUM(IF(ISNUMBER(R8:W8),(IF(R8:W8&gt;=Parameters!$D$38,1,"")),""))-SUM(IF(ISNUMBER(R8:W8),(IF(R8:W8&gt;=Parameters!$D$37,1,"")),""))),0) +
   IF(Parameters!$D$32,SUM(IF(ISNUMBER(R8:W8),(IF(R8:W8&gt;=Parameters!$D$41,1,"")),"")),0) +
   IF(Parameters!$D$33,AVERAGE(IF(ISNUMBER(R8:W8),R8:W8)),0) +
   IF(Parameters!$D$34,IF(OR(IF(ISNUMBER(R8:W8),R8:W8)=0),0,GEOMEAN(IF(ISNUMBER(R8:W8),R8:W8))),0)</f>
        <v>3.5</v>
      </c>
      <c r="H8" s="23">
        <f t="shared" ca="1" si="0"/>
        <v>3.5</v>
      </c>
      <c r="I8" s="116" t="str">
        <f t="shared" si="1"/>
        <v/>
      </c>
      <c r="J8" s="22" cm="1">
        <f t="array" aca="1" ref="J8" ca="1">IF(Parameters!$D$31, SUM(IF(ISNUMBER(Y8:AD8),(IF(Y8:AD8&gt;=Parameters!$D$41,1,"")),""))+0.5*(SUM(IF(ISNUMBER(Y8:AD8),(IF(Y8:AD8&gt;=Parameters!$D$42,1,"")),""))-SUM(IF(ISNUMBER(Y8:AD8),(IF(Y8:AD8&gt;=Parameters!$D$41,1,"")),""))),0) +
   IF(Parameters!$D$32,SUM(IF(ISNUMBER(Y8:AD8),(IF(Y8:AD8&gt;=Parameters!$D$41,1,"")),"")),0) +
   IF(Parameters!$D$33,AVERAGE(IF(ISNUMBER(Y8:AD8),Y8:AD8)),0) +
   IF(Parameters!$D$34,IF(OR(IF(ISNUMBER(Y8:AD8),Y8:AD8)=0),0,GEOMEAN(IF(ISNUMBER(Y8:AD8),Y8:AD8))),0)</f>
        <v>1.5</v>
      </c>
      <c r="K8" s="23">
        <f t="shared" ca="1" si="2"/>
        <v>1.5</v>
      </c>
      <c r="L8" s="116" t="str">
        <f t="shared" si="3"/>
        <v/>
      </c>
      <c r="M8" s="21" cm="1">
        <f t="array" aca="1" ref="M8" ca="1">IF(Parameters!$D$31, SUM(IF(ISNUMBER(AF8:AK8),(IF(AF8:AK8&gt;=Parameters!$D$41,1,"")),""))+0.5*(SUM(IF(ISNUMBER(AF8:AK8),(IF(AF8:AK8&gt;=Parameters!$D$42,1,"")),""))-SUM(IF(ISNUMBER(AF8:AK8),(IF(AF8:AK8&gt;=Parameters!$D$41,1,"")),""))),0) +
   IF(Parameters!$D$32,SUM(IF(ISNUMBER(AF8:AK8),(IF(AF8:AK8&gt;=Parameters!$D$41,1,"")),"")),0) +
   IF(Parameters!$D$33,AVERAGE(IF(ISNUMBER(AF8:AK8),AF8:AK8)),0) +
   IF(Parameters!$D$34,IF(OR(IF(ISNUMBER(AF8:AK8),AF8:AK8)=0),0,GEOMEAN(IF(ISNUMBER(AF8:AK8),AF8:AK8))),0)</f>
        <v>3</v>
      </c>
      <c r="N8" s="23">
        <f t="shared" ca="1" si="4"/>
        <v>3</v>
      </c>
      <c r="O8" s="116" t="str">
        <f t="shared" si="5"/>
        <v>!</v>
      </c>
      <c r="P8" s="24"/>
      <c r="Q8" s="49"/>
      <c r="R8" s="25">
        <f ca="1">IFERROR(INDEX(Health!$G$8:$G$225,MATCH($C8,_xlfn.ANCHORARRAY(Health!$C$8),0)),NA())</f>
        <v>8.769813053381105</v>
      </c>
      <c r="S8" s="25">
        <f ca="1">IFERROR(INDEX(Food!$G$8:$G$225,MATCH($C8,_xlfn.ANCHORARRAY(Food!$C$8),0)),NA())</f>
        <v>0</v>
      </c>
      <c r="T8" s="25">
        <f ca="1">IFERROR(INDEX(Macro!$G$8:$G$225,MATCH($C8,_xlfn.ANCHORARRAY(Macro!$C$8),0)),NA())</f>
        <v>7.3337341916307066</v>
      </c>
      <c r="U8" s="25">
        <f ca="1">IFERROR(INDEX(Socioeconomic!$G$8:$G$225,MATCH($C8,_xlfn.ANCHORARRAY(Socioeconomic!$C$8),0)),NA())</f>
        <v>7.6488093347203918</v>
      </c>
      <c r="V8" s="25">
        <f ca="1">IFERROR(INDEX('Natural Hazard'!$G$8:$G$225,MATCH($C8,_xlfn.ANCHORARRAY('Natural Hazard'!$C$8),0)),NA())</f>
        <v>5.627314338711372</v>
      </c>
      <c r="W8" s="25">
        <f ca="1">IFERROR(INDEX(Conflict!$G$8:$G$225,MATCH($C8,_xlfn.ANCHORARRAY(Conflict!$C$8),0)),NA())</f>
        <v>4.4476702363666485</v>
      </c>
      <c r="X8" s="50"/>
      <c r="Y8" s="25">
        <f ca="1">IFERROR(INDEX(Health!$H$8:$H$225,MATCH($C8,_xlfn.ANCHORARRAY(Health!$C$8),0)),NA())</f>
        <v>7.6909620991253602</v>
      </c>
      <c r="Z8" s="25">
        <f ca="1">IFERROR(INDEX(Food!$H$8:$H$225,MATCH($C8,_xlfn.ANCHORARRAY(Food!$C$8),0)),NA())</f>
        <v>9.9536768963520501</v>
      </c>
      <c r="AA8" s="25">
        <f ca="1">IFERROR(INDEX(Macro!$H$8:$H$225,MATCH($C8,_xlfn.ANCHORARRAY(Macro!$C$8),0)),NA())</f>
        <v>6.6282676118741701</v>
      </c>
      <c r="AB8" s="25">
        <f ca="1">IFERROR(INDEX(Socioeconomic!$H$8:$H$225,MATCH($C8,_xlfn.ANCHORARRAY(Socioeconomic!$C$8),0)),NA())</f>
        <v>8.2857142857142794</v>
      </c>
      <c r="AC8" s="25">
        <f ca="1">IFERROR(INDEX('Natural Hazard'!$H$8:$H$225,MATCH($C8,_xlfn.ANCHORARRAY('Natural Hazard'!$C$8),0)),NA())</f>
        <v>3.1666666666666599</v>
      </c>
      <c r="AD8" s="25">
        <f ca="1">IFERROR(INDEX(Conflict!$H$8:$H$225,MATCH($C8,_xlfn.ANCHORARRAY(Conflict!$C$8),0)),NA())</f>
        <v>5.5388957488093098</v>
      </c>
      <c r="AE8" s="50"/>
      <c r="AF8" s="25">
        <f ca="1">IFERROR(INDEX(Health!$I$8:$I$225,MATCH($C8,_xlfn.ANCHORARRAY(Health!$C$8),0)),NA())</f>
        <v>10</v>
      </c>
      <c r="AG8" s="25" t="e">
        <f ca="1">IFERROR(INDEX(Food!$I$8:$I$225,MATCH($C8,_xlfn.ANCHORARRAY(Food!$C$8),0)),NA())</f>
        <v>#N/A</v>
      </c>
      <c r="AH8" s="25">
        <f ca="1">IFERROR(INDEX(Macro!$I$8:$I$225,MATCH($C8,_xlfn.ANCHORARRAY(Macro!$C$8),0)),NA())</f>
        <v>8.1142857142857192</v>
      </c>
      <c r="AI8" s="25">
        <f ca="1">IFERROR(INDEX(Socioeconomic!$I$8:$I$225,MATCH($C8,_xlfn.ANCHORARRAY(Socioeconomic!$C$8),0)),NA())</f>
        <v>7.0608618909024301</v>
      </c>
      <c r="AJ8" s="25">
        <f ca="1">IFERROR(INDEX('Natural Hazard'!$I$8:$I$225,MATCH($C8,_xlfn.ANCHORARRAY('Natural Hazard'!$C$8),0)),NA())</f>
        <v>10</v>
      </c>
      <c r="AK8" s="25">
        <f ca="1">IFERROR(INDEX(Conflict!$I$8:$I$225,MATCH($C8,_xlfn.ANCHORARRAY(Conflict!$C$8),0)),NA())</f>
        <v>3.5714285714285601</v>
      </c>
      <c r="AL8" s="49"/>
      <c r="AM8" s="25">
        <f>IFERROR(INDEX('Data Reliability'!$G$6:$G$409,MATCH($C8,'Data Reliability'!$E$6:$E$409,0)),NA())</f>
        <v>0</v>
      </c>
      <c r="AN8" s="25">
        <f>IFERROR(INDEX('Data Reliability'!$H$6:$H$409,MATCH($C8,'Data Reliability'!$E$6:$E$409,0)),NA())</f>
        <v>0.344444444444444</v>
      </c>
      <c r="AO8" s="21"/>
      <c r="AP8" s="21"/>
      <c r="AQ8" s="21"/>
      <c r="AR8" s="21"/>
      <c r="AS8" s="21"/>
      <c r="AT8" s="21"/>
      <c r="AU8" s="21"/>
      <c r="AV8" s="21"/>
      <c r="AW8" s="21"/>
      <c r="AX8" s="21"/>
      <c r="AY8" s="21"/>
      <c r="AZ8" s="21"/>
      <c r="BA8" s="21"/>
    </row>
    <row r="9" spans="1:53" x14ac:dyDescent="0.2">
      <c r="A9" s="62">
        <v>130</v>
      </c>
      <c r="B9" s="20" t="s">
        <v>10</v>
      </c>
      <c r="C9" s="20" t="s">
        <v>11</v>
      </c>
      <c r="D9" s="20" t="s">
        <v>433</v>
      </c>
      <c r="E9" s="20" t="s">
        <v>430</v>
      </c>
      <c r="F9" s="206">
        <f ca="1">MATCH($C9,_xlfn.ANCHORARRAY(Health!$C$8),0)</f>
        <v>4</v>
      </c>
      <c r="G9" s="22" cm="1">
        <f t="array" aca="1" ref="G9" ca="1">IF(Parameters!$D$31, SUM(IF(ISNUMBER(R9:W9),(IF(R9:W9&gt;=Parameters!$D$37,1,"")),""))+0.5*(SUM(IF(ISNUMBER(R9:W9),(IF(R9:W9&gt;=Parameters!$D$38,1,"")),""))-SUM(IF(ISNUMBER(R9:W9),(IF(R9:W9&gt;=Parameters!$D$37,1,"")),""))),0) +
   IF(Parameters!$D$32,SUM(IF(ISNUMBER(R9:W9),(IF(R9:W9&gt;=Parameters!$D$41,1,"")),"")),0) +
   IF(Parameters!$D$33,AVERAGE(IF(ISNUMBER(R9:W9),R9:W9)),0) +
   IF(Parameters!$D$34,IF(OR(IF(ISNUMBER(R9:W9),R9:W9)=0),0,GEOMEAN(IF(ISNUMBER(R9:W9),R9:W9))),0)</f>
        <v>0.5</v>
      </c>
      <c r="H9" s="23">
        <f t="shared" ca="1" si="0"/>
        <v>0.5</v>
      </c>
      <c r="I9" s="116" t="str">
        <f t="shared" si="1"/>
        <v/>
      </c>
      <c r="J9" s="22" cm="1">
        <f t="array" aca="1" ref="J9" ca="1">IF(Parameters!$D$31, SUM(IF(ISNUMBER(Y9:AD9),(IF(Y9:AD9&gt;=Parameters!$D$41,1,"")),""))+0.5*(SUM(IF(ISNUMBER(Y9:AD9),(IF(Y9:AD9&gt;=Parameters!$D$42,1,"")),""))-SUM(IF(ISNUMBER(Y9:AD9),(IF(Y9:AD9&gt;=Parameters!$D$41,1,"")),""))),0) +
   IF(Parameters!$D$32,SUM(IF(ISNUMBER(Y9:AD9),(IF(Y9:AD9&gt;=Parameters!$D$41,1,"")),"")),0) +
   IF(Parameters!$D$33,AVERAGE(IF(ISNUMBER(Y9:AD9),Y9:AD9)),0) +
   IF(Parameters!$D$34,IF(OR(IF(ISNUMBER(Y9:AD9),Y9:AD9)=0),0,GEOMEAN(IF(ISNUMBER(Y9:AD9),Y9:AD9))),0)</f>
        <v>0.5</v>
      </c>
      <c r="K9" s="23">
        <f t="shared" ca="1" si="2"/>
        <v>0.5</v>
      </c>
      <c r="L9" s="116" t="str">
        <f t="shared" si="3"/>
        <v/>
      </c>
      <c r="M9" s="21" cm="1">
        <f t="array" aca="1" ref="M9" ca="1">IF(Parameters!$D$31, SUM(IF(ISNUMBER(AF9:AK9),(IF(AF9:AK9&gt;=Parameters!$D$41,1,"")),""))+0.5*(SUM(IF(ISNUMBER(AF9:AK9),(IF(AF9:AK9&gt;=Parameters!$D$42,1,"")),""))-SUM(IF(ISNUMBER(AF9:AK9),(IF(AF9:AK9&gt;=Parameters!$D$41,1,"")),""))),0) +
   IF(Parameters!$D$32,SUM(IF(ISNUMBER(AF9:AK9),(IF(AF9:AK9&gt;=Parameters!$D$41,1,"")),"")),0) +
   IF(Parameters!$D$33,AVERAGE(IF(ISNUMBER(AF9:AK9),AF9:AK9)),0) +
   IF(Parameters!$D$34,IF(OR(IF(ISNUMBER(AF9:AK9),AF9:AK9)=0),0,GEOMEAN(IF(ISNUMBER(AF9:AK9),AF9:AK9))),0)</f>
        <v>0.5</v>
      </c>
      <c r="N9" s="23">
        <f t="shared" ca="1" si="4"/>
        <v>0.5</v>
      </c>
      <c r="O9" s="116" t="str">
        <f t="shared" si="5"/>
        <v>!</v>
      </c>
      <c r="P9" s="24"/>
      <c r="Q9" s="49"/>
      <c r="R9" s="25">
        <f ca="1">IFERROR(INDEX(Health!$G$8:$G$225,MATCH($C9,_xlfn.ANCHORARRAY(Health!$C$8),0)),NA())</f>
        <v>0</v>
      </c>
      <c r="S9" s="25">
        <f ca="1">IFERROR(INDEX(Food!$G$8:$G$225,MATCH($C9,_xlfn.ANCHORARRAY(Food!$C$8),0)),NA())</f>
        <v>0</v>
      </c>
      <c r="T9" s="25">
        <f ca="1">IFERROR(INDEX(Macro!$G$8:$G$225,MATCH($C9,_xlfn.ANCHORARRAY(Macro!$C$8),0)),NA())</f>
        <v>5.1326353678549612</v>
      </c>
      <c r="U9" s="25">
        <f ca="1">IFERROR(INDEX(Socioeconomic!$G$8:$G$225,MATCH($C9,_xlfn.ANCHORARRAY(Socioeconomic!$C$8),0)),NA())</f>
        <v>0</v>
      </c>
      <c r="V9" s="25">
        <f ca="1">IFERROR(INDEX('Natural Hazard'!$G$8:$G$225,MATCH($C9,_xlfn.ANCHORARRAY('Natural Hazard'!$C$8),0)),NA())</f>
        <v>0</v>
      </c>
      <c r="W9" s="25">
        <f ca="1">IFERROR(INDEX(Conflict!$G$8:$G$225,MATCH($C9,_xlfn.ANCHORARRAY(Conflict!$C$8),0)),NA())</f>
        <v>0</v>
      </c>
      <c r="X9" s="50"/>
      <c r="Y9" s="25">
        <f ca="1">IFERROR(INDEX(Health!$H$8:$H$225,MATCH($C9,_xlfn.ANCHORARRAY(Health!$C$8),0)),NA())</f>
        <v>3.0553935860058301</v>
      </c>
      <c r="Z9" s="25">
        <f ca="1">IFERROR(INDEX(Food!$H$8:$H$225,MATCH($C9,_xlfn.ANCHORARRAY(Food!$C$8),0)),NA())</f>
        <v>3.3971291866028701</v>
      </c>
      <c r="AA9" s="25">
        <f ca="1">IFERROR(INDEX(Macro!$H$8:$H$225,MATCH($C9,_xlfn.ANCHORARRAY(Macro!$C$8),0)),NA())</f>
        <v>3.94033377639935</v>
      </c>
      <c r="AB9" s="25">
        <f ca="1">IFERROR(INDEX(Socioeconomic!$H$8:$H$225,MATCH($C9,_xlfn.ANCHORARRAY(Socioeconomic!$C$8),0)),NA())</f>
        <v>3.4285714285714199</v>
      </c>
      <c r="AC9" s="25">
        <f ca="1">IFERROR(INDEX('Natural Hazard'!$H$8:$H$225,MATCH($C9,_xlfn.ANCHORARRAY('Natural Hazard'!$C$8),0)),NA())</f>
        <v>7.8333333333333304</v>
      </c>
      <c r="AD9" s="25">
        <f ca="1">IFERROR(INDEX(Conflict!$H$8:$H$225,MATCH($C9,_xlfn.ANCHORARRAY(Conflict!$C$8),0)),NA())</f>
        <v>0</v>
      </c>
      <c r="AE9" s="50"/>
      <c r="AF9" s="25">
        <f ca="1">IFERROR(INDEX(Health!$I$8:$I$225,MATCH($C9,_xlfn.ANCHORARRAY(Health!$C$8),0)),NA())</f>
        <v>0</v>
      </c>
      <c r="AG9" s="25" t="e">
        <f ca="1">IFERROR(INDEX(Food!$I$8:$I$225,MATCH($C9,_xlfn.ANCHORARRAY(Food!$C$8),0)),NA())</f>
        <v>#N/A</v>
      </c>
      <c r="AH9" s="25">
        <f ca="1">IFERROR(INDEX(Macro!$I$8:$I$225,MATCH($C9,_xlfn.ANCHORARRAY(Macro!$C$8),0)),NA())</f>
        <v>6.6857142857142797</v>
      </c>
      <c r="AI9" s="25" t="e">
        <f ca="1">IFERROR(INDEX(Socioeconomic!$I$8:$I$225,MATCH($C9,_xlfn.ANCHORARRAY(Socioeconomic!$C$8),0)),NA())</f>
        <v>#N/A</v>
      </c>
      <c r="AJ9" s="25">
        <f ca="1">IFERROR(INDEX('Natural Hazard'!$I$8:$I$225,MATCH($C9,_xlfn.ANCHORARRAY('Natural Hazard'!$C$8),0)),NA())</f>
        <v>0</v>
      </c>
      <c r="AK9" s="25">
        <f ca="1">IFERROR(INDEX(Conflict!$I$8:$I$225,MATCH($C9,_xlfn.ANCHORARRAY(Conflict!$C$8),0)),NA())</f>
        <v>7</v>
      </c>
      <c r="AL9" s="49"/>
      <c r="AM9" s="25">
        <f>IFERROR(INDEX('Data Reliability'!$G$6:$G$409,MATCH($C9,'Data Reliability'!$E$6:$E$409,0)),NA())</f>
        <v>8.3333333333333301E-2</v>
      </c>
      <c r="AN9" s="25">
        <f>IFERROR(INDEX('Data Reliability'!$H$6:$H$409,MATCH($C9,'Data Reliability'!$E$6:$E$409,0)),NA())</f>
        <v>0.55000000000000004</v>
      </c>
      <c r="AO9" s="21"/>
      <c r="AP9" s="21"/>
      <c r="AQ9" s="21"/>
      <c r="AR9" s="21"/>
      <c r="AS9" s="21"/>
      <c r="AT9" s="21"/>
      <c r="AU9" s="21"/>
      <c r="AV9" s="21"/>
      <c r="AW9" s="21"/>
      <c r="AX9" s="21"/>
      <c r="AY9" s="21"/>
      <c r="AZ9" s="21"/>
      <c r="BA9" s="21"/>
    </row>
    <row r="10" spans="1:53" x14ac:dyDescent="0.2">
      <c r="A10" s="62">
        <v>137</v>
      </c>
      <c r="B10" s="20" t="s">
        <v>702</v>
      </c>
      <c r="C10" s="20" t="s">
        <v>674</v>
      </c>
      <c r="D10" s="20" t="s">
        <v>433</v>
      </c>
      <c r="E10" s="20" t="s">
        <v>409</v>
      </c>
      <c r="F10" s="206">
        <f ca="1">MATCH($C10,_xlfn.ANCHORARRAY(Health!$C$8),0)</f>
        <v>5</v>
      </c>
      <c r="G10" s="22" cm="1">
        <f t="array" aca="1" ref="G10" ca="1">IF(Parameters!$D$31, SUM(IF(ISNUMBER(R10:W10),(IF(R10:W10&gt;=Parameters!$D$37,1,"")),""))+0.5*(SUM(IF(ISNUMBER(R10:W10),(IF(R10:W10&gt;=Parameters!$D$38,1,"")),""))-SUM(IF(ISNUMBER(R10:W10),(IF(R10:W10&gt;=Parameters!$D$37,1,"")),""))),0) +
   IF(Parameters!$D$32,SUM(IF(ISNUMBER(R10:W10),(IF(R10:W10&gt;=Parameters!$D$41,1,"")),"")),0) +
   IF(Parameters!$D$33,AVERAGE(IF(ISNUMBER(R10:W10),R10:W10)),0) +
   IF(Parameters!$D$34,IF(OR(IF(ISNUMBER(R10:W10),R10:W10)=0),0,GEOMEAN(IF(ISNUMBER(R10:W10),R10:W10))),0)</f>
        <v>0</v>
      </c>
      <c r="H10" s="23">
        <f t="shared" ca="1" si="0"/>
        <v>0</v>
      </c>
      <c r="I10" s="116" t="str">
        <f t="shared" si="1"/>
        <v>!!</v>
      </c>
      <c r="J10" s="22" cm="1">
        <f t="array" aca="1" ref="J10" ca="1">IF(Parameters!$D$31, SUM(IF(ISNUMBER(Y10:AD10),(IF(Y10:AD10&gt;=Parameters!$D$41,1,"")),""))+0.5*(SUM(IF(ISNUMBER(Y10:AD10),(IF(Y10:AD10&gt;=Parameters!$D$42,1,"")),""))-SUM(IF(ISNUMBER(Y10:AD10),(IF(Y10:AD10&gt;=Parameters!$D$41,1,"")),""))),0) +
   IF(Parameters!$D$32,SUM(IF(ISNUMBER(Y10:AD10),(IF(Y10:AD10&gt;=Parameters!$D$41,1,"")),"")),0) +
   IF(Parameters!$D$33,AVERAGE(IF(ISNUMBER(Y10:AD10),Y10:AD10)),0) +
   IF(Parameters!$D$34,IF(OR(IF(ISNUMBER(Y10:AD10),Y10:AD10)=0),0,GEOMEAN(IF(ISNUMBER(Y10:AD10),Y10:AD10))),0)</f>
        <v>0</v>
      </c>
      <c r="K10" s="23">
        <f t="shared" ca="1" si="2"/>
        <v>0</v>
      </c>
      <c r="L10" s="116" t="str">
        <f t="shared" si="3"/>
        <v>!!</v>
      </c>
      <c r="M10" s="21" cm="1">
        <f t="array" aca="1" ref="M10" ca="1">IF(Parameters!$D$31, SUM(IF(ISNUMBER(AF10:AK10),(IF(AF10:AK10&gt;=Parameters!$D$41,1,"")),""))+0.5*(SUM(IF(ISNUMBER(AF10:AK10),(IF(AF10:AK10&gt;=Parameters!$D$42,1,"")),""))-SUM(IF(ISNUMBER(AF10:AK10),(IF(AF10:AK10&gt;=Parameters!$D$41,1,"")),""))),0) +
   IF(Parameters!$D$32,SUM(IF(ISNUMBER(AF10:AK10),(IF(AF10:AK10&gt;=Parameters!$D$41,1,"")),"")),0) +
   IF(Parameters!$D$33,AVERAGE(IF(ISNUMBER(AF10:AK10),AF10:AK10)),0) +
   IF(Parameters!$D$34,IF(OR(IF(ISNUMBER(AF10:AK10),AF10:AK10)=0),0,GEOMEAN(IF(ISNUMBER(AF10:AK10),AF10:AK10))),0)</f>
        <v>0</v>
      </c>
      <c r="N10" s="23">
        <f t="shared" ca="1" si="4"/>
        <v>0</v>
      </c>
      <c r="O10" s="116" t="str">
        <f t="shared" si="5"/>
        <v>!!</v>
      </c>
      <c r="P10" s="24"/>
      <c r="Q10" s="49"/>
      <c r="R10" s="25">
        <f ca="1">IFERROR(INDEX(Health!$G$8:$G$225,MATCH($C10,_xlfn.ANCHORARRAY(Health!$C$8),0)),NA())</f>
        <v>0</v>
      </c>
      <c r="S10" s="25" t="e">
        <f ca="1">IFERROR(INDEX(Food!$G$8:$G$225,MATCH($C10,_xlfn.ANCHORARRAY(Food!$C$8),0)),NA())</f>
        <v>#N/A</v>
      </c>
      <c r="T10" s="25" t="e">
        <f ca="1">IFERROR(INDEX(Macro!$G$8:$G$225,MATCH($C10,_xlfn.ANCHORARRAY(Macro!$C$8),0)),NA())</f>
        <v>#N/A</v>
      </c>
      <c r="U10" s="25" t="e">
        <f ca="1">IFERROR(INDEX(Socioeconomic!$G$8:$G$225,MATCH($C10,_xlfn.ANCHORARRAY(Socioeconomic!$C$8),0)),NA())</f>
        <v>#N/A</v>
      </c>
      <c r="V10" s="25">
        <f ca="1">IFERROR(INDEX('Natural Hazard'!$G$8:$G$225,MATCH($C10,_xlfn.ANCHORARRAY('Natural Hazard'!$C$8),0)),NA())</f>
        <v>0</v>
      </c>
      <c r="W10" s="25">
        <f ca="1">IFERROR(INDEX(Conflict!$G$8:$G$225,MATCH($C10,_xlfn.ANCHORARRAY(Conflict!$C$8),0)),NA())</f>
        <v>0</v>
      </c>
      <c r="X10" s="50"/>
      <c r="Y10" s="25">
        <f ca="1">IFERROR(INDEX(Health!$H$8:$H$225,MATCH($C10,_xlfn.ANCHORARRAY(Health!$C$8),0)),NA())</f>
        <v>6.0583090379008704</v>
      </c>
      <c r="Z10" s="25" t="e">
        <f ca="1">IFERROR(INDEX(Food!$H$8:$H$225,MATCH($C10,_xlfn.ANCHORARRAY(Food!$C$8),0)),NA())</f>
        <v>#N/A</v>
      </c>
      <c r="AA10" s="25" t="e">
        <f ca="1">IFERROR(INDEX(Macro!$H$8:$H$225,MATCH($C10,_xlfn.ANCHORARRAY(Macro!$C$8),0)),NA())</f>
        <v>#N/A</v>
      </c>
      <c r="AB10" s="25" t="e">
        <f ca="1">IFERROR(INDEX(Socioeconomic!$H$8:$H$225,MATCH($C10,_xlfn.ANCHORARRAY(Socioeconomic!$C$8),0)),NA())</f>
        <v>#N/A</v>
      </c>
      <c r="AC10" s="25" t="e">
        <f ca="1">IFERROR(INDEX('Natural Hazard'!$H$8:$H$225,MATCH($C10,_xlfn.ANCHORARRAY('Natural Hazard'!$C$8),0)),NA())</f>
        <v>#N/A</v>
      </c>
      <c r="AD10" s="25">
        <f ca="1">IFERROR(INDEX(Conflict!$H$8:$H$225,MATCH($C10,_xlfn.ANCHORARRAY(Conflict!$C$8),0)),NA())</f>
        <v>0</v>
      </c>
      <c r="AE10" s="50"/>
      <c r="AF10" s="25">
        <f ca="1">IFERROR(INDEX(Health!$I$8:$I$225,MATCH($C10,_xlfn.ANCHORARRAY(Health!$C$8),0)),NA())</f>
        <v>0</v>
      </c>
      <c r="AG10" s="25" t="e">
        <f ca="1">IFERROR(INDEX(Food!$I$8:$I$225,MATCH($C10,_xlfn.ANCHORARRAY(Food!$C$8),0)),NA())</f>
        <v>#N/A</v>
      </c>
      <c r="AH10" s="25" t="e">
        <f ca="1">IFERROR(INDEX(Macro!$I$8:$I$225,MATCH($C10,_xlfn.ANCHORARRAY(Macro!$C$8),0)),NA())</f>
        <v>#N/A</v>
      </c>
      <c r="AI10" s="25" t="e">
        <f ca="1">IFERROR(INDEX(Socioeconomic!$I$8:$I$225,MATCH($C10,_xlfn.ANCHORARRAY(Socioeconomic!$C$8),0)),NA())</f>
        <v>#N/A</v>
      </c>
      <c r="AJ10" s="25">
        <f ca="1">IFERROR(INDEX('Natural Hazard'!$I$8:$I$225,MATCH($C10,_xlfn.ANCHORARRAY('Natural Hazard'!$C$8),0)),NA())</f>
        <v>0</v>
      </c>
      <c r="AK10" s="25">
        <f ca="1">IFERROR(INDEX(Conflict!$I$8:$I$225,MATCH($C10,_xlfn.ANCHORARRAY(Conflict!$C$8),0)),NA())</f>
        <v>0</v>
      </c>
      <c r="AL10" s="49"/>
      <c r="AM10" s="25">
        <f>IFERROR(INDEX('Data Reliability'!$G$6:$G$409,MATCH($C10,'Data Reliability'!$E$6:$E$409,0)),NA())</f>
        <v>0.72222222222222199</v>
      </c>
      <c r="AN10" s="25">
        <f>IFERROR(INDEX('Data Reliability'!$H$6:$H$409,MATCH($C10,'Data Reliability'!$E$6:$E$409,0)),NA())</f>
        <v>0.78333333333333299</v>
      </c>
      <c r="AO10" s="21"/>
      <c r="AP10" s="21"/>
      <c r="AQ10" s="21"/>
      <c r="AR10" s="21"/>
      <c r="AS10" s="21"/>
      <c r="AT10" s="21"/>
      <c r="AU10" s="21"/>
      <c r="AV10" s="21"/>
      <c r="AW10" s="21"/>
      <c r="AX10" s="21"/>
      <c r="AY10" s="21"/>
      <c r="AZ10" s="21"/>
      <c r="BA10" s="21"/>
    </row>
    <row r="11" spans="1:53" x14ac:dyDescent="0.2">
      <c r="A11" s="62">
        <v>171</v>
      </c>
      <c r="B11" s="20" t="s">
        <v>12</v>
      </c>
      <c r="C11" s="20" t="s">
        <v>13</v>
      </c>
      <c r="D11" s="20" t="s">
        <v>434</v>
      </c>
      <c r="E11" s="20" t="s">
        <v>409</v>
      </c>
      <c r="F11" s="206">
        <f ca="1">MATCH($C11,_xlfn.ANCHORARRAY(Health!$C$8),0)</f>
        <v>6</v>
      </c>
      <c r="G11" s="22" cm="1">
        <f t="array" aca="1" ref="G11" ca="1">IF(Parameters!$D$31, SUM(IF(ISNUMBER(R11:W11),(IF(R11:W11&gt;=Parameters!$D$37,1,"")),""))+0.5*(SUM(IF(ISNUMBER(R11:W11),(IF(R11:W11&gt;=Parameters!$D$38,1,"")),""))-SUM(IF(ISNUMBER(R11:W11),(IF(R11:W11&gt;=Parameters!$D$37,1,"")),""))),0) +
   IF(Parameters!$D$32,SUM(IF(ISNUMBER(R11:W11),(IF(R11:W11&gt;=Parameters!$D$41,1,"")),"")),0) +
   IF(Parameters!$D$33,AVERAGE(IF(ISNUMBER(R11:W11),R11:W11)),0) +
   IF(Parameters!$D$34,IF(OR(IF(ISNUMBER(R11:W11),R11:W11)=0),0,GEOMEAN(IF(ISNUMBER(R11:W11),R11:W11))),0)</f>
        <v>0</v>
      </c>
      <c r="H11" s="23">
        <f t="shared" ca="1" si="0"/>
        <v>0</v>
      </c>
      <c r="I11" s="116" t="str">
        <f t="shared" si="1"/>
        <v/>
      </c>
      <c r="J11" s="22" cm="1">
        <f t="array" aca="1" ref="J11" ca="1">IF(Parameters!$D$31, SUM(IF(ISNUMBER(Y11:AD11),(IF(Y11:AD11&gt;=Parameters!$D$41,1,"")),""))+0.5*(SUM(IF(ISNUMBER(Y11:AD11),(IF(Y11:AD11&gt;=Parameters!$D$42,1,"")),""))-SUM(IF(ISNUMBER(Y11:AD11),(IF(Y11:AD11&gt;=Parameters!$D$41,1,"")),""))),0) +
   IF(Parameters!$D$32,SUM(IF(ISNUMBER(Y11:AD11),(IF(Y11:AD11&gt;=Parameters!$D$41,1,"")),"")),0) +
   IF(Parameters!$D$33,AVERAGE(IF(ISNUMBER(Y11:AD11),Y11:AD11)),0) +
   IF(Parameters!$D$34,IF(OR(IF(ISNUMBER(Y11:AD11),Y11:AD11)=0),0,GEOMEAN(IF(ISNUMBER(Y11:AD11),Y11:AD11))),0)</f>
        <v>0</v>
      </c>
      <c r="K11" s="23">
        <f t="shared" ca="1" si="2"/>
        <v>0</v>
      </c>
      <c r="L11" s="116" t="str">
        <f t="shared" si="3"/>
        <v/>
      </c>
      <c r="M11" s="21" cm="1">
        <f t="array" aca="1" ref="M11" ca="1">IF(Parameters!$D$31, SUM(IF(ISNUMBER(AF11:AK11),(IF(AF11:AK11&gt;=Parameters!$D$41,1,"")),""))+0.5*(SUM(IF(ISNUMBER(AF11:AK11),(IF(AF11:AK11&gt;=Parameters!$D$42,1,"")),""))-SUM(IF(ISNUMBER(AF11:AK11),(IF(AF11:AK11&gt;=Parameters!$D$41,1,"")),""))),0) +
   IF(Parameters!$D$32,SUM(IF(ISNUMBER(AF11:AK11),(IF(AF11:AK11&gt;=Parameters!$D$41,1,"")),"")),0) +
   IF(Parameters!$D$33,AVERAGE(IF(ISNUMBER(AF11:AK11),AF11:AK11)),0) +
   IF(Parameters!$D$34,IF(OR(IF(ISNUMBER(AF11:AK11),AF11:AK11)=0),0,GEOMEAN(IF(ISNUMBER(AF11:AK11),AF11:AK11))),0)</f>
        <v>0</v>
      </c>
      <c r="N11" s="23">
        <f t="shared" ca="1" si="4"/>
        <v>0</v>
      </c>
      <c r="O11" s="116" t="str">
        <f t="shared" si="5"/>
        <v>!</v>
      </c>
      <c r="P11" s="24"/>
      <c r="Q11" s="49"/>
      <c r="R11" s="25">
        <f ca="1">IFERROR(INDEX(Health!$G$8:$G$225,MATCH($C11,_xlfn.ANCHORARRAY(Health!$C$8),0)),NA())</f>
        <v>0</v>
      </c>
      <c r="S11" s="25">
        <f ca="1">IFERROR(INDEX(Food!$G$8:$G$225,MATCH($C11,_xlfn.ANCHORARRAY(Food!$C$8),0)),NA())</f>
        <v>0</v>
      </c>
      <c r="T11" s="25">
        <f ca="1">IFERROR(INDEX(Macro!$G$8:$G$225,MATCH($C11,_xlfn.ANCHORARRAY(Macro!$C$8),0)),NA())</f>
        <v>1.5556570254154707</v>
      </c>
      <c r="U11" s="25">
        <f ca="1">IFERROR(INDEX(Socioeconomic!$G$8:$G$225,MATCH($C11,_xlfn.ANCHORARRAY(Socioeconomic!$C$8),0)),NA())</f>
        <v>0</v>
      </c>
      <c r="V11" s="25">
        <f ca="1">IFERROR(INDEX('Natural Hazard'!$G$8:$G$225,MATCH($C11,_xlfn.ANCHORARRAY('Natural Hazard'!$C$8),0)),NA())</f>
        <v>0</v>
      </c>
      <c r="W11" s="25">
        <f ca="1">IFERROR(INDEX(Conflict!$G$8:$G$225,MATCH($C11,_xlfn.ANCHORARRAY(Conflict!$C$8),0)),NA())</f>
        <v>0</v>
      </c>
      <c r="X11" s="50"/>
      <c r="Y11" s="25">
        <f ca="1">IFERROR(INDEX(Health!$H$8:$H$225,MATCH($C11,_xlfn.ANCHORARRAY(Health!$C$8),0)),NA())</f>
        <v>4.6297376093294398</v>
      </c>
      <c r="Z11" s="25">
        <f ca="1">IFERROR(INDEX(Food!$H$8:$H$225,MATCH($C11,_xlfn.ANCHORARRAY(Food!$C$8),0)),NA())</f>
        <v>0.83381586566299803</v>
      </c>
      <c r="AA11" s="25">
        <f ca="1">IFERROR(INDEX(Macro!$H$8:$H$225,MATCH($C11,_xlfn.ANCHORARRAY(Macro!$C$8),0)),NA())</f>
        <v>0.39580564170728</v>
      </c>
      <c r="AB11" s="25">
        <f ca="1">IFERROR(INDEX(Socioeconomic!$H$8:$H$225,MATCH($C11,_xlfn.ANCHORARRAY(Socioeconomic!$C$8),0)),NA())</f>
        <v>0.14285714285714199</v>
      </c>
      <c r="AC11" s="25">
        <f ca="1">IFERROR(INDEX('Natural Hazard'!$H$8:$H$225,MATCH($C11,_xlfn.ANCHORARRAY('Natural Hazard'!$C$8),0)),NA())</f>
        <v>5.6666666666666599</v>
      </c>
      <c r="AD11" s="25">
        <f ca="1">IFERROR(INDEX(Conflict!$H$8:$H$225,MATCH($C11,_xlfn.ANCHORARRAY(Conflict!$C$8),0)),NA())</f>
        <v>0</v>
      </c>
      <c r="AE11" s="50"/>
      <c r="AF11" s="25">
        <f ca="1">IFERROR(INDEX(Health!$I$8:$I$225,MATCH($C11,_xlfn.ANCHORARRAY(Health!$C$8),0)),NA())</f>
        <v>0</v>
      </c>
      <c r="AG11" s="25" t="e">
        <f ca="1">IFERROR(INDEX(Food!$I$8:$I$225,MATCH($C11,_xlfn.ANCHORARRAY(Food!$C$8),0)),NA())</f>
        <v>#N/A</v>
      </c>
      <c r="AH11" s="25">
        <f ca="1">IFERROR(INDEX(Macro!$I$8:$I$225,MATCH($C11,_xlfn.ANCHORARRAY(Macro!$C$8),0)),NA())</f>
        <v>6.1142857142857103</v>
      </c>
      <c r="AI11" s="25" t="e">
        <f ca="1">IFERROR(INDEX(Socioeconomic!$I$8:$I$225,MATCH($C11,_xlfn.ANCHORARRAY(Socioeconomic!$C$8),0)),NA())</f>
        <v>#N/A</v>
      </c>
      <c r="AJ11" s="25">
        <f ca="1">IFERROR(INDEX('Natural Hazard'!$I$8:$I$225,MATCH($C11,_xlfn.ANCHORARRAY('Natural Hazard'!$C$8),0)),NA())</f>
        <v>0</v>
      </c>
      <c r="AK11" s="25">
        <f ca="1">IFERROR(INDEX(Conflict!$I$8:$I$225,MATCH($C11,_xlfn.ANCHORARRAY(Conflict!$C$8),0)),NA())</f>
        <v>0</v>
      </c>
      <c r="AL11" s="49"/>
      <c r="AM11" s="25">
        <f>IFERROR(INDEX('Data Reliability'!$G$6:$G$409,MATCH($C11,'Data Reliability'!$E$6:$E$409,0)),NA())</f>
        <v>0</v>
      </c>
      <c r="AN11" s="25">
        <f>IFERROR(INDEX('Data Reliability'!$H$6:$H$409,MATCH($C11,'Data Reliability'!$E$6:$E$409,0)),NA())</f>
        <v>0.61666666666666703</v>
      </c>
      <c r="AO11" s="21"/>
      <c r="AP11" s="21"/>
      <c r="AQ11" s="21"/>
      <c r="AR11" s="21"/>
      <c r="AS11" s="21"/>
      <c r="AT11" s="21"/>
      <c r="AU11" s="21"/>
      <c r="AV11" s="21"/>
      <c r="AW11" s="21"/>
      <c r="AX11" s="21"/>
      <c r="AY11" s="21"/>
      <c r="AZ11" s="21"/>
      <c r="BA11" s="21"/>
    </row>
    <row r="12" spans="1:53" x14ac:dyDescent="0.2">
      <c r="A12" s="62">
        <v>175</v>
      </c>
      <c r="B12" s="20" t="s">
        <v>14</v>
      </c>
      <c r="C12" s="20" t="s">
        <v>15</v>
      </c>
      <c r="D12" s="20" t="s">
        <v>435</v>
      </c>
      <c r="E12" s="20" t="s">
        <v>430</v>
      </c>
      <c r="F12" s="206">
        <f ca="1">MATCH($C12,_xlfn.ANCHORARRAY(Health!$C$8),0)</f>
        <v>7</v>
      </c>
      <c r="G12" s="22" cm="1">
        <f t="array" aca="1" ref="G12" ca="1">IF(Parameters!$D$31, SUM(IF(ISNUMBER(R12:W12),(IF(R12:W12&gt;=Parameters!$D$37,1,"")),""))+0.5*(SUM(IF(ISNUMBER(R12:W12),(IF(R12:W12&gt;=Parameters!$D$38,1,"")),""))-SUM(IF(ISNUMBER(R12:W12),(IF(R12:W12&gt;=Parameters!$D$37,1,"")),""))),0) +
   IF(Parameters!$D$32,SUM(IF(ISNUMBER(R12:W12),(IF(R12:W12&gt;=Parameters!$D$41,1,"")),"")),0) +
   IF(Parameters!$D$33,AVERAGE(IF(ISNUMBER(R12:W12),R12:W12)),0) +
   IF(Parameters!$D$34,IF(OR(IF(ISNUMBER(R12:W12),R12:W12)=0),0,GEOMEAN(IF(ISNUMBER(R12:W12),R12:W12))),0)</f>
        <v>1</v>
      </c>
      <c r="H12" s="23">
        <f t="shared" ca="1" si="0"/>
        <v>1</v>
      </c>
      <c r="I12" s="116" t="str">
        <f t="shared" si="1"/>
        <v/>
      </c>
      <c r="J12" s="22" cm="1">
        <f t="array" aca="1" ref="J12" ca="1">IF(Parameters!$D$31, SUM(IF(ISNUMBER(Y12:AD12),(IF(Y12:AD12&gt;=Parameters!$D$41,1,"")),""))+0.5*(SUM(IF(ISNUMBER(Y12:AD12),(IF(Y12:AD12&gt;=Parameters!$D$42,1,"")),""))-SUM(IF(ISNUMBER(Y12:AD12),(IF(Y12:AD12&gt;=Parameters!$D$41,1,"")),""))),0) +
   IF(Parameters!$D$32,SUM(IF(ISNUMBER(Y12:AD12),(IF(Y12:AD12&gt;=Parameters!$D$41,1,"")),"")),0) +
   IF(Parameters!$D$33,AVERAGE(IF(ISNUMBER(Y12:AD12),Y12:AD12)),0) +
   IF(Parameters!$D$34,IF(OR(IF(ISNUMBER(Y12:AD12),Y12:AD12)=0),0,GEOMEAN(IF(ISNUMBER(Y12:AD12),Y12:AD12))),0)</f>
        <v>1</v>
      </c>
      <c r="K12" s="23">
        <f t="shared" ca="1" si="2"/>
        <v>1</v>
      </c>
      <c r="L12" s="116" t="str">
        <f t="shared" si="3"/>
        <v/>
      </c>
      <c r="M12" s="21" cm="1">
        <f t="array" aca="1" ref="M12" ca="1">IF(Parameters!$D$31, SUM(IF(ISNUMBER(AF12:AK12),(IF(AF12:AK12&gt;=Parameters!$D$41,1,"")),""))+0.5*(SUM(IF(ISNUMBER(AF12:AK12),(IF(AF12:AK12&gt;=Parameters!$D$42,1,"")),""))-SUM(IF(ISNUMBER(AF12:AK12),(IF(AF12:AK12&gt;=Parameters!$D$41,1,"")),""))),0) +
   IF(Parameters!$D$32,SUM(IF(ISNUMBER(AF12:AK12),(IF(AF12:AK12&gt;=Parameters!$D$41,1,"")),"")),0) +
   IF(Parameters!$D$33,AVERAGE(IF(ISNUMBER(AF12:AK12),AF12:AK12)),0) +
   IF(Parameters!$D$34,IF(OR(IF(ISNUMBER(AF12:AK12),AF12:AK12)=0),0,GEOMEAN(IF(ISNUMBER(AF12:AK12),AF12:AK12))),0)</f>
        <v>1</v>
      </c>
      <c r="N12" s="23">
        <f t="shared" ca="1" si="4"/>
        <v>1</v>
      </c>
      <c r="O12" s="116" t="str">
        <f t="shared" si="5"/>
        <v>!</v>
      </c>
      <c r="P12" s="24"/>
      <c r="Q12" s="49"/>
      <c r="R12" s="25">
        <f ca="1">IFERROR(INDEX(Health!$G$8:$G$225,MATCH($C12,_xlfn.ANCHORARRAY(Health!$C$8),0)),NA())</f>
        <v>0</v>
      </c>
      <c r="S12" s="25">
        <f ca="1">IFERROR(INDEX(Food!$G$8:$G$225,MATCH($C12,_xlfn.ANCHORARRAY(Food!$C$8),0)),NA())</f>
        <v>0</v>
      </c>
      <c r="T12" s="25">
        <f ca="1">IFERROR(INDEX(Macro!$G$8:$G$225,MATCH($C12,_xlfn.ANCHORARRAY(Macro!$C$8),0)),NA())</f>
        <v>0</v>
      </c>
      <c r="U12" s="25">
        <f ca="1">IFERROR(INDEX(Socioeconomic!$G$8:$G$225,MATCH($C12,_xlfn.ANCHORARRAY(Socioeconomic!$C$8),0)),NA())</f>
        <v>3.3169747895006778</v>
      </c>
      <c r="V12" s="25">
        <f ca="1">IFERROR(INDEX('Natural Hazard'!$G$8:$G$225,MATCH($C12,_xlfn.ANCHORARRAY('Natural Hazard'!$C$8),0)),NA())</f>
        <v>7.416198487095663</v>
      </c>
      <c r="W12" s="25">
        <f ca="1">IFERROR(INDEX(Conflict!$G$8:$G$225,MATCH($C12,_xlfn.ANCHORARRAY(Conflict!$C$8),0)),NA())</f>
        <v>0</v>
      </c>
      <c r="X12" s="50"/>
      <c r="Y12" s="25">
        <f ca="1">IFERROR(INDEX(Health!$H$8:$H$225,MATCH($C12,_xlfn.ANCHORARRAY(Health!$C$8),0)),NA())</f>
        <v>0.314868804664724</v>
      </c>
      <c r="Z12" s="25">
        <f ca="1">IFERROR(INDEX(Food!$H$8:$H$225,MATCH($C12,_xlfn.ANCHORARRAY(Food!$C$8),0)),NA())</f>
        <v>3.8448176027793801</v>
      </c>
      <c r="AA12" s="25">
        <f ca="1">IFERROR(INDEX(Macro!$H$8:$H$225,MATCH($C12,_xlfn.ANCHORARRAY(Macro!$C$8),0)),NA())</f>
        <v>10</v>
      </c>
      <c r="AB12" s="25">
        <f ca="1">IFERROR(INDEX(Socioeconomic!$H$8:$H$225,MATCH($C12,_xlfn.ANCHORARRAY(Socioeconomic!$C$8),0)),NA())</f>
        <v>2.1428571428571401</v>
      </c>
      <c r="AC12" s="25">
        <f ca="1">IFERROR(INDEX('Natural Hazard'!$H$8:$H$225,MATCH($C12,_xlfn.ANCHORARRAY('Natural Hazard'!$C$8),0)),NA())</f>
        <v>5.5</v>
      </c>
      <c r="AD12" s="25">
        <f ca="1">IFERROR(INDEX(Conflict!$H$8:$H$225,MATCH($C12,_xlfn.ANCHORARRAY(Conflict!$C$8),0)),NA())</f>
        <v>0</v>
      </c>
      <c r="AE12" s="50"/>
      <c r="AF12" s="25">
        <f ca="1">IFERROR(INDEX(Health!$I$8:$I$225,MATCH($C12,_xlfn.ANCHORARRAY(Health!$C$8),0)),NA())</f>
        <v>0</v>
      </c>
      <c r="AG12" s="25" t="e">
        <f ca="1">IFERROR(INDEX(Food!$I$8:$I$225,MATCH($C12,_xlfn.ANCHORARRAY(Food!$C$8),0)),NA())</f>
        <v>#N/A</v>
      </c>
      <c r="AH12" s="25">
        <f ca="1">IFERROR(INDEX(Macro!$I$8:$I$225,MATCH($C12,_xlfn.ANCHORARRAY(Macro!$C$8),0)),NA())</f>
        <v>0</v>
      </c>
      <c r="AI12" s="25">
        <f ca="1">IFERROR(INDEX(Socioeconomic!$I$8:$I$225,MATCH($C12,_xlfn.ANCHORARRAY(Socioeconomic!$C$8),0)),NA())</f>
        <v>5.13441681861877</v>
      </c>
      <c r="AJ12" s="25">
        <f ca="1">IFERROR(INDEX('Natural Hazard'!$I$8:$I$225,MATCH($C12,_xlfn.ANCHORARRAY('Natural Hazard'!$C$8),0)),NA())</f>
        <v>10</v>
      </c>
      <c r="AK12" s="25">
        <f ca="1">IFERROR(INDEX(Conflict!$I$8:$I$225,MATCH($C12,_xlfn.ANCHORARRAY(Conflict!$C$8),0)),NA())</f>
        <v>5.3571428571428497</v>
      </c>
      <c r="AL12" s="49"/>
      <c r="AM12" s="25">
        <f>IFERROR(INDEX('Data Reliability'!$G$6:$G$409,MATCH($C12,'Data Reliability'!$E$6:$E$409,0)),NA())</f>
        <v>0</v>
      </c>
      <c r="AN12" s="25">
        <f>IFERROR(INDEX('Data Reliability'!$H$6:$H$409,MATCH($C12,'Data Reliability'!$E$6:$E$409,0)),NA())</f>
        <v>0.46111111111111103</v>
      </c>
      <c r="AO12" s="21"/>
      <c r="AP12" s="21"/>
      <c r="AQ12" s="21"/>
      <c r="AR12" s="21"/>
      <c r="AS12" s="21"/>
      <c r="AT12" s="21"/>
      <c r="AU12" s="21"/>
      <c r="AV12" s="21"/>
      <c r="AW12" s="21"/>
      <c r="AX12" s="21"/>
      <c r="AY12" s="21"/>
      <c r="AZ12" s="21"/>
      <c r="BA12" s="21"/>
    </row>
    <row r="13" spans="1:53" x14ac:dyDescent="0.2">
      <c r="A13" s="62">
        <v>185</v>
      </c>
      <c r="B13" s="20" t="s">
        <v>16</v>
      </c>
      <c r="C13" s="20" t="s">
        <v>17</v>
      </c>
      <c r="D13" s="20" t="s">
        <v>433</v>
      </c>
      <c r="E13" s="20" t="s">
        <v>430</v>
      </c>
      <c r="F13" s="206">
        <f ca="1">MATCH($C13,_xlfn.ANCHORARRAY(Health!$C$8),0)</f>
        <v>8</v>
      </c>
      <c r="G13" s="22" cm="1">
        <f t="array" aca="1" ref="G13" ca="1">IF(Parameters!$D$31, SUM(IF(ISNUMBER(R13:W13),(IF(R13:W13&gt;=Parameters!$D$37,1,"")),""))+0.5*(SUM(IF(ISNUMBER(R13:W13),(IF(R13:W13&gt;=Parameters!$D$38,1,"")),""))-SUM(IF(ISNUMBER(R13:W13),(IF(R13:W13&gt;=Parameters!$D$37,1,"")),""))),0) +
   IF(Parameters!$D$32,SUM(IF(ISNUMBER(R13:W13),(IF(R13:W13&gt;=Parameters!$D$41,1,"")),"")),0) +
   IF(Parameters!$D$33,AVERAGE(IF(ISNUMBER(R13:W13),R13:W13)),0) +
   IF(Parameters!$D$34,IF(OR(IF(ISNUMBER(R13:W13),R13:W13)=0),0,GEOMEAN(IF(ISNUMBER(R13:W13),R13:W13))),0)</f>
        <v>0</v>
      </c>
      <c r="H13" s="23">
        <f t="shared" ca="1" si="0"/>
        <v>0</v>
      </c>
      <c r="I13" s="116" t="str">
        <f t="shared" si="1"/>
        <v/>
      </c>
      <c r="J13" s="22" cm="1">
        <f t="array" aca="1" ref="J13" ca="1">IF(Parameters!$D$31, SUM(IF(ISNUMBER(Y13:AD13),(IF(Y13:AD13&gt;=Parameters!$D$41,1,"")),""))+0.5*(SUM(IF(ISNUMBER(Y13:AD13),(IF(Y13:AD13&gt;=Parameters!$D$42,1,"")),""))-SUM(IF(ISNUMBER(Y13:AD13),(IF(Y13:AD13&gt;=Parameters!$D$41,1,"")),""))),0) +
   IF(Parameters!$D$32,SUM(IF(ISNUMBER(Y13:AD13),(IF(Y13:AD13&gt;=Parameters!$D$41,1,"")),"")),0) +
   IF(Parameters!$D$33,AVERAGE(IF(ISNUMBER(Y13:AD13),Y13:AD13)),0) +
   IF(Parameters!$D$34,IF(OR(IF(ISNUMBER(Y13:AD13),Y13:AD13)=0),0,GEOMEAN(IF(ISNUMBER(Y13:AD13),Y13:AD13))),0)</f>
        <v>0</v>
      </c>
      <c r="K13" s="23">
        <f t="shared" ca="1" si="2"/>
        <v>0</v>
      </c>
      <c r="L13" s="116" t="str">
        <f t="shared" si="3"/>
        <v/>
      </c>
      <c r="M13" s="21" cm="1">
        <f t="array" aca="1" ref="M13" ca="1">IF(Parameters!$D$31, SUM(IF(ISNUMBER(AF13:AK13),(IF(AF13:AK13&gt;=Parameters!$D$41,1,"")),""))+0.5*(SUM(IF(ISNUMBER(AF13:AK13),(IF(AF13:AK13&gt;=Parameters!$D$42,1,"")),""))-SUM(IF(ISNUMBER(AF13:AK13),(IF(AF13:AK13&gt;=Parameters!$D$41,1,"")),""))),0) +
   IF(Parameters!$D$32,SUM(IF(ISNUMBER(AF13:AK13),(IF(AF13:AK13&gt;=Parameters!$D$41,1,"")),"")),0) +
   IF(Parameters!$D$33,AVERAGE(IF(ISNUMBER(AF13:AK13),AF13:AK13)),0) +
   IF(Parameters!$D$34,IF(OR(IF(ISNUMBER(AF13:AK13),AF13:AK13)=0),0,GEOMEAN(IF(ISNUMBER(AF13:AK13),AF13:AK13))),0)</f>
        <v>0</v>
      </c>
      <c r="N13" s="23">
        <f t="shared" ca="1" si="4"/>
        <v>0</v>
      </c>
      <c r="O13" s="116" t="str">
        <f t="shared" si="5"/>
        <v>!</v>
      </c>
      <c r="P13" s="24"/>
      <c r="Q13" s="49"/>
      <c r="R13" s="25">
        <f ca="1">IFERROR(INDEX(Health!$G$8:$G$225,MATCH($C13,_xlfn.ANCHORARRAY(Health!$C$8),0)),NA())</f>
        <v>0</v>
      </c>
      <c r="S13" s="25">
        <f ca="1">IFERROR(INDEX(Food!$G$8:$G$225,MATCH($C13,_xlfn.ANCHORARRAY(Food!$C$8),0)),NA())</f>
        <v>1.6441865107999913</v>
      </c>
      <c r="T13" s="25">
        <f ca="1">IFERROR(INDEX(Macro!$G$8:$G$225,MATCH($C13,_xlfn.ANCHORARRAY(Macro!$C$8),0)),NA())</f>
        <v>4.3239107762675228</v>
      </c>
      <c r="U13" s="25">
        <f ca="1">IFERROR(INDEX(Socioeconomic!$G$8:$G$225,MATCH($C13,_xlfn.ANCHORARRAY(Socioeconomic!$C$8),0)),NA())</f>
        <v>0</v>
      </c>
      <c r="V13" s="25">
        <f ca="1">IFERROR(INDEX('Natural Hazard'!$G$8:$G$225,MATCH($C13,_xlfn.ANCHORARRAY('Natural Hazard'!$C$8),0)),NA())</f>
        <v>0</v>
      </c>
      <c r="W13" s="25">
        <f ca="1">IFERROR(INDEX(Conflict!$G$8:$G$225,MATCH($C13,_xlfn.ANCHORARRAY(Conflict!$C$8),0)),NA())</f>
        <v>1.5007411083204969</v>
      </c>
      <c r="X13" s="50"/>
      <c r="Y13" s="25">
        <f ca="1">IFERROR(INDEX(Health!$H$8:$H$225,MATCH($C13,_xlfn.ANCHORARRAY(Health!$C$8),0)),NA())</f>
        <v>0</v>
      </c>
      <c r="Z13" s="25">
        <f ca="1">IFERROR(INDEX(Food!$H$8:$H$225,MATCH($C13,_xlfn.ANCHORARRAY(Food!$C$8),0)),NA())</f>
        <v>2.7033492822966498</v>
      </c>
      <c r="AA13" s="25">
        <f ca="1">IFERROR(INDEX(Macro!$H$8:$H$225,MATCH($C13,_xlfn.ANCHORARRAY(Macro!$C$8),0)),NA())</f>
        <v>3.5563432284743701</v>
      </c>
      <c r="AB13" s="25">
        <f ca="1">IFERROR(INDEX(Socioeconomic!$H$8:$H$225,MATCH($C13,_xlfn.ANCHORARRAY(Socioeconomic!$C$8),0)),NA())</f>
        <v>2.5714285714285698</v>
      </c>
      <c r="AC13" s="25">
        <f ca="1">IFERROR(INDEX('Natural Hazard'!$H$8:$H$225,MATCH($C13,_xlfn.ANCHORARRAY('Natural Hazard'!$C$8),0)),NA())</f>
        <v>4.1666666666666599</v>
      </c>
      <c r="AD13" s="25">
        <f ca="1">IFERROR(INDEX(Conflict!$H$8:$H$225,MATCH($C13,_xlfn.ANCHORARRAY(Conflict!$C$8),0)),NA())</f>
        <v>1.26124536955371</v>
      </c>
      <c r="AE13" s="50"/>
      <c r="AF13" s="25">
        <f ca="1">IFERROR(INDEX(Health!$I$8:$I$225,MATCH($C13,_xlfn.ANCHORARRAY(Health!$C$8),0)),NA())</f>
        <v>0</v>
      </c>
      <c r="AG13" s="25">
        <f ca="1">IFERROR(INDEX(Food!$I$8:$I$225,MATCH($C13,_xlfn.ANCHORARRAY(Food!$C$8),0)),NA())</f>
        <v>1</v>
      </c>
      <c r="AH13" s="25">
        <f ca="1">IFERROR(INDEX(Macro!$I$8:$I$225,MATCH($C13,_xlfn.ANCHORARRAY(Macro!$C$8),0)),NA())</f>
        <v>5.2571428571428598</v>
      </c>
      <c r="AI13" s="25">
        <f ca="1">IFERROR(INDEX(Socioeconomic!$I$8:$I$225,MATCH($C13,_xlfn.ANCHORARRAY(Socioeconomic!$C$8),0)),NA())</f>
        <v>0</v>
      </c>
      <c r="AJ13" s="25">
        <f ca="1">IFERROR(INDEX('Natural Hazard'!$I$8:$I$225,MATCH($C13,_xlfn.ANCHORARRAY('Natural Hazard'!$C$8),0)),NA())</f>
        <v>0</v>
      </c>
      <c r="AK13" s="25">
        <f ca="1">IFERROR(INDEX(Conflict!$I$8:$I$225,MATCH($C13,_xlfn.ANCHORARRAY(Conflict!$C$8),0)),NA())</f>
        <v>1.78571428571427</v>
      </c>
      <c r="AL13" s="49"/>
      <c r="AM13" s="25">
        <f>IFERROR(INDEX('Data Reliability'!$G$6:$G$409,MATCH($C13,'Data Reliability'!$E$6:$E$409,0)),NA())</f>
        <v>8.3333333333333301E-2</v>
      </c>
      <c r="AN13" s="25">
        <f>IFERROR(INDEX('Data Reliability'!$H$6:$H$409,MATCH($C13,'Data Reliability'!$E$6:$E$409,0)),NA())</f>
        <v>0.43888888888888899</v>
      </c>
      <c r="AO13" s="21"/>
      <c r="AP13" s="21"/>
      <c r="AQ13" s="21"/>
      <c r="AR13" s="21"/>
      <c r="AS13" s="21"/>
      <c r="AT13" s="21"/>
      <c r="AU13" s="21"/>
      <c r="AV13" s="21"/>
      <c r="AW13" s="21"/>
      <c r="AX13" s="21"/>
      <c r="AY13" s="21"/>
      <c r="AZ13" s="21"/>
      <c r="BA13" s="21"/>
    </row>
    <row r="14" spans="1:53" x14ac:dyDescent="0.2">
      <c r="A14" s="62">
        <v>186</v>
      </c>
      <c r="B14" s="20" t="s">
        <v>703</v>
      </c>
      <c r="C14" s="20" t="s">
        <v>675</v>
      </c>
      <c r="D14" s="20" t="s">
        <v>436</v>
      </c>
      <c r="E14" s="20" t="s">
        <v>409</v>
      </c>
      <c r="F14" s="206">
        <f ca="1">MATCH($C14,_xlfn.ANCHORARRAY(Health!$C$8),0)</f>
        <v>9</v>
      </c>
      <c r="G14" s="22" cm="1">
        <f t="array" aca="1" ref="G14" ca="1">IF(Parameters!$D$31, SUM(IF(ISNUMBER(R14:W14),(IF(R14:W14&gt;=Parameters!$D$37,1,"")),""))+0.5*(SUM(IF(ISNUMBER(R14:W14),(IF(R14:W14&gt;=Parameters!$D$38,1,"")),""))-SUM(IF(ISNUMBER(R14:W14),(IF(R14:W14&gt;=Parameters!$D$37,1,"")),""))),0) +
   IF(Parameters!$D$32,SUM(IF(ISNUMBER(R14:W14),(IF(R14:W14&gt;=Parameters!$D$41,1,"")),"")),0) +
   IF(Parameters!$D$33,AVERAGE(IF(ISNUMBER(R14:W14),R14:W14)),0) +
   IF(Parameters!$D$34,IF(OR(IF(ISNUMBER(R14:W14),R14:W14)=0),0,GEOMEAN(IF(ISNUMBER(R14:W14),R14:W14))),0)</f>
        <v>0</v>
      </c>
      <c r="H14" s="23">
        <f t="shared" ca="1" si="0"/>
        <v>0</v>
      </c>
      <c r="I14" s="116" t="str">
        <f t="shared" si="1"/>
        <v>!!</v>
      </c>
      <c r="J14" s="22" cm="1">
        <f t="array" aca="1" ref="J14" ca="1">IF(Parameters!$D$31, SUM(IF(ISNUMBER(Y14:AD14),(IF(Y14:AD14&gt;=Parameters!$D$41,1,"")),""))+0.5*(SUM(IF(ISNUMBER(Y14:AD14),(IF(Y14:AD14&gt;=Parameters!$D$42,1,"")),""))-SUM(IF(ISNUMBER(Y14:AD14),(IF(Y14:AD14&gt;=Parameters!$D$41,1,"")),""))),0) +
   IF(Parameters!$D$32,SUM(IF(ISNUMBER(Y14:AD14),(IF(Y14:AD14&gt;=Parameters!$D$41,1,"")),"")),0) +
   IF(Parameters!$D$33,AVERAGE(IF(ISNUMBER(Y14:AD14),Y14:AD14)),0) +
   IF(Parameters!$D$34,IF(OR(IF(ISNUMBER(Y14:AD14),Y14:AD14)=0),0,GEOMEAN(IF(ISNUMBER(Y14:AD14),Y14:AD14))),0)</f>
        <v>0</v>
      </c>
      <c r="K14" s="23">
        <f t="shared" ca="1" si="2"/>
        <v>0</v>
      </c>
      <c r="L14" s="116" t="str">
        <f t="shared" si="3"/>
        <v>!!</v>
      </c>
      <c r="M14" s="21" cm="1">
        <f t="array" aca="1" ref="M14" ca="1">IF(Parameters!$D$31, SUM(IF(ISNUMBER(AF14:AK14),(IF(AF14:AK14&gt;=Parameters!$D$41,1,"")),""))+0.5*(SUM(IF(ISNUMBER(AF14:AK14),(IF(AF14:AK14&gt;=Parameters!$D$42,1,"")),""))-SUM(IF(ISNUMBER(AF14:AK14),(IF(AF14:AK14&gt;=Parameters!$D$41,1,"")),""))),0) +
   IF(Parameters!$D$32,SUM(IF(ISNUMBER(AF14:AK14),(IF(AF14:AK14&gt;=Parameters!$D$41,1,"")),"")),0) +
   IF(Parameters!$D$33,AVERAGE(IF(ISNUMBER(AF14:AK14),AF14:AK14)),0) +
   IF(Parameters!$D$34,IF(OR(IF(ISNUMBER(AF14:AK14),AF14:AK14)=0),0,GEOMEAN(IF(ISNUMBER(AF14:AK14),AF14:AK14))),0)</f>
        <v>0</v>
      </c>
      <c r="N14" s="23">
        <f t="shared" ca="1" si="4"/>
        <v>0</v>
      </c>
      <c r="O14" s="116" t="str">
        <f t="shared" si="5"/>
        <v>!!</v>
      </c>
      <c r="P14" s="24"/>
      <c r="Q14" s="49"/>
      <c r="R14" s="25">
        <f ca="1">IFERROR(INDEX(Health!$G$8:$G$225,MATCH($C14,_xlfn.ANCHORARRAY(Health!$C$8),0)),NA())</f>
        <v>0</v>
      </c>
      <c r="S14" s="25" t="e">
        <f ca="1">IFERROR(INDEX(Food!$G$8:$G$225,MATCH($C14,_xlfn.ANCHORARRAY(Food!$C$8),0)),NA())</f>
        <v>#N/A</v>
      </c>
      <c r="T14" s="25" t="e">
        <f ca="1">IFERROR(INDEX(Macro!$G$8:$G$225,MATCH($C14,_xlfn.ANCHORARRAY(Macro!$C$8),0)),NA())</f>
        <v>#N/A</v>
      </c>
      <c r="U14" s="25" t="e">
        <f ca="1">IFERROR(INDEX(Socioeconomic!$G$8:$G$225,MATCH($C14,_xlfn.ANCHORARRAY(Socioeconomic!$C$8),0)),NA())</f>
        <v>#N/A</v>
      </c>
      <c r="V14" s="25">
        <f ca="1">IFERROR(INDEX('Natural Hazard'!$G$8:$G$225,MATCH($C14,_xlfn.ANCHORARRAY('Natural Hazard'!$C$8),0)),NA())</f>
        <v>0</v>
      </c>
      <c r="W14" s="25">
        <f ca="1">IFERROR(INDEX(Conflict!$G$8:$G$225,MATCH($C14,_xlfn.ANCHORARRAY(Conflict!$C$8),0)),NA())</f>
        <v>0</v>
      </c>
      <c r="X14" s="50"/>
      <c r="Y14" s="25" t="e">
        <f ca="1">IFERROR(INDEX(Health!$H$8:$H$225,MATCH($C14,_xlfn.ANCHORARRAY(Health!$C$8),0)),NA())</f>
        <v>#N/A</v>
      </c>
      <c r="Z14" s="25" t="e">
        <f ca="1">IFERROR(INDEX(Food!$H$8:$H$225,MATCH($C14,_xlfn.ANCHORARRAY(Food!$C$8),0)),NA())</f>
        <v>#N/A</v>
      </c>
      <c r="AA14" s="25" t="e">
        <f ca="1">IFERROR(INDEX(Macro!$H$8:$H$225,MATCH($C14,_xlfn.ANCHORARRAY(Macro!$C$8),0)),NA())</f>
        <v>#N/A</v>
      </c>
      <c r="AB14" s="25" t="e">
        <f ca="1">IFERROR(INDEX(Socioeconomic!$H$8:$H$225,MATCH($C14,_xlfn.ANCHORARRAY(Socioeconomic!$C$8),0)),NA())</f>
        <v>#N/A</v>
      </c>
      <c r="AC14" s="25" t="e">
        <f ca="1">IFERROR(INDEX('Natural Hazard'!$H$8:$H$225,MATCH($C14,_xlfn.ANCHORARRAY('Natural Hazard'!$C$8),0)),NA())</f>
        <v>#N/A</v>
      </c>
      <c r="AD14" s="25">
        <f ca="1">IFERROR(INDEX(Conflict!$H$8:$H$225,MATCH($C14,_xlfn.ANCHORARRAY(Conflict!$C$8),0)),NA())</f>
        <v>0</v>
      </c>
      <c r="AE14" s="50"/>
      <c r="AF14" s="25">
        <f ca="1">IFERROR(INDEX(Health!$I$8:$I$225,MATCH($C14,_xlfn.ANCHORARRAY(Health!$C$8),0)),NA())</f>
        <v>0</v>
      </c>
      <c r="AG14" s="25" t="e">
        <f ca="1">IFERROR(INDEX(Food!$I$8:$I$225,MATCH($C14,_xlfn.ANCHORARRAY(Food!$C$8),0)),NA())</f>
        <v>#N/A</v>
      </c>
      <c r="AH14" s="25" t="e">
        <f ca="1">IFERROR(INDEX(Macro!$I$8:$I$225,MATCH($C14,_xlfn.ANCHORARRAY(Macro!$C$8),0)),NA())</f>
        <v>#N/A</v>
      </c>
      <c r="AI14" s="25" t="e">
        <f ca="1">IFERROR(INDEX(Socioeconomic!$I$8:$I$225,MATCH($C14,_xlfn.ANCHORARRAY(Socioeconomic!$C$8),0)),NA())</f>
        <v>#N/A</v>
      </c>
      <c r="AJ14" s="25">
        <f ca="1">IFERROR(INDEX('Natural Hazard'!$I$8:$I$225,MATCH($C14,_xlfn.ANCHORARRAY('Natural Hazard'!$C$8),0)),NA())</f>
        <v>0</v>
      </c>
      <c r="AK14" s="25">
        <f ca="1">IFERROR(INDEX(Conflict!$I$8:$I$225,MATCH($C14,_xlfn.ANCHORARRAY(Conflict!$C$8),0)),NA())</f>
        <v>0</v>
      </c>
      <c r="AL14" s="49"/>
      <c r="AM14" s="25">
        <f>IFERROR(INDEX('Data Reliability'!$G$6:$G$409,MATCH($C14,'Data Reliability'!$E$6:$E$409,0)),NA())</f>
        <v>0.88888888888888895</v>
      </c>
      <c r="AN14" s="25">
        <f>IFERROR(INDEX('Data Reliability'!$H$6:$H$409,MATCH($C14,'Data Reliability'!$E$6:$E$409,0)),NA())</f>
        <v>0.78333333333333299</v>
      </c>
      <c r="AO14" s="21"/>
      <c r="AP14" s="21"/>
      <c r="AQ14" s="21"/>
      <c r="AR14" s="21"/>
      <c r="AS14" s="21"/>
      <c r="AT14" s="21"/>
      <c r="AU14" s="21"/>
      <c r="AV14" s="21"/>
      <c r="AW14" s="21"/>
      <c r="AX14" s="21"/>
      <c r="AY14" s="21"/>
      <c r="AZ14" s="21"/>
      <c r="BA14" s="21"/>
    </row>
    <row r="15" spans="1:53" x14ac:dyDescent="0.2">
      <c r="B15" s="28" t="s">
        <v>18</v>
      </c>
      <c r="C15" s="28" t="s">
        <v>19</v>
      </c>
      <c r="D15" s="28" t="s">
        <v>435</v>
      </c>
      <c r="E15" s="28" t="s">
        <v>430</v>
      </c>
      <c r="F15" s="206">
        <f ca="1">MATCH($C15,_xlfn.ANCHORARRAY(Health!$C$8),0)</f>
        <v>10</v>
      </c>
      <c r="G15" s="22" cm="1">
        <f t="array" aca="1" ref="G15" ca="1">IF(Parameters!$D$31, SUM(IF(ISNUMBER(R15:W15),(IF(R15:W15&gt;=Parameters!$D$37,1,"")),""))+0.5*(SUM(IF(ISNUMBER(R15:W15),(IF(R15:W15&gt;=Parameters!$D$38,1,"")),""))-SUM(IF(ISNUMBER(R15:W15),(IF(R15:W15&gt;=Parameters!$D$37,1,"")),""))),0) +
   IF(Parameters!$D$32,SUM(IF(ISNUMBER(R15:W15),(IF(R15:W15&gt;=Parameters!$D$41,1,"")),"")),0) +
   IF(Parameters!$D$33,AVERAGE(IF(ISNUMBER(R15:W15),R15:W15)),0) +
   IF(Parameters!$D$34,IF(OR(IF(ISNUMBER(R15:W15),R15:W15)=0),0,GEOMEAN(IF(ISNUMBER(R15:W15),R15:W15))),0)</f>
        <v>0.5</v>
      </c>
      <c r="H15" s="23">
        <f t="shared" ca="1" si="0"/>
        <v>0.5</v>
      </c>
      <c r="I15" s="116" t="str">
        <f t="shared" si="1"/>
        <v>!</v>
      </c>
      <c r="J15" s="22" cm="1">
        <f t="array" aca="1" ref="J15" ca="1">IF(Parameters!$D$31, SUM(IF(ISNUMBER(Y15:AD15),(IF(Y15:AD15&gt;=Parameters!$D$41,1,"")),""))+0.5*(SUM(IF(ISNUMBER(Y15:AD15),(IF(Y15:AD15&gt;=Parameters!$D$42,1,"")),""))-SUM(IF(ISNUMBER(Y15:AD15),(IF(Y15:AD15&gt;=Parameters!$D$41,1,"")),""))),0) +
   IF(Parameters!$D$32,SUM(IF(ISNUMBER(Y15:AD15),(IF(Y15:AD15&gt;=Parameters!$D$41,1,"")),"")),0) +
   IF(Parameters!$D$33,AVERAGE(IF(ISNUMBER(Y15:AD15),Y15:AD15)),0) +
   IF(Parameters!$D$34,IF(OR(IF(ISNUMBER(Y15:AD15),Y15:AD15)=0),0,GEOMEAN(IF(ISNUMBER(Y15:AD15),Y15:AD15))),0)</f>
        <v>0.5</v>
      </c>
      <c r="K15" s="23">
        <f t="shared" ca="1" si="2"/>
        <v>0.5</v>
      </c>
      <c r="L15" s="116" t="str">
        <f t="shared" si="3"/>
        <v>!</v>
      </c>
      <c r="M15" s="21" cm="1">
        <f t="array" aca="1" ref="M15" ca="1">IF(Parameters!$D$31, SUM(IF(ISNUMBER(AF15:AK15),(IF(AF15:AK15&gt;=Parameters!$D$41,1,"")),""))+0.5*(SUM(IF(ISNUMBER(AF15:AK15),(IF(AF15:AK15&gt;=Parameters!$D$42,1,"")),""))-SUM(IF(ISNUMBER(AF15:AK15),(IF(AF15:AK15&gt;=Parameters!$D$41,1,"")),""))),0) +
   IF(Parameters!$D$32,SUM(IF(ISNUMBER(AF15:AK15),(IF(AF15:AK15&gt;=Parameters!$D$41,1,"")),"")),0) +
   IF(Parameters!$D$33,AVERAGE(IF(ISNUMBER(AF15:AK15),AF15:AK15)),0) +
   IF(Parameters!$D$34,IF(OR(IF(ISNUMBER(AF15:AK15),AF15:AK15)=0),0,GEOMEAN(IF(ISNUMBER(AF15:AK15),AF15:AK15))),0)</f>
        <v>1</v>
      </c>
      <c r="N15" s="23">
        <f t="shared" ca="1" si="4"/>
        <v>1</v>
      </c>
      <c r="O15" s="116" t="str">
        <f t="shared" si="5"/>
        <v>!!</v>
      </c>
      <c r="P15" s="24"/>
      <c r="Q15" s="49"/>
      <c r="R15" s="25">
        <f ca="1">IFERROR(INDEX(Health!$G$8:$G$225,MATCH($C15,_xlfn.ANCHORARRAY(Health!$C$8),0)),NA())</f>
        <v>0</v>
      </c>
      <c r="S15" s="25" t="e">
        <f ca="1">IFERROR(INDEX(Food!$G$8:$G$225,MATCH($C15,_xlfn.ANCHORARRAY(Food!$C$8),0)),NA())</f>
        <v>#N/A</v>
      </c>
      <c r="T15" s="25" t="e">
        <f ca="1">IFERROR(INDEX(Macro!$G$8:$G$225,MATCH($C15,_xlfn.ANCHORARRAY(Macro!$C$8),0)),NA())</f>
        <v>#N/A</v>
      </c>
      <c r="U15" s="25">
        <f ca="1">IFERROR(INDEX(Socioeconomic!$G$8:$G$225,MATCH($C15,_xlfn.ANCHORARRAY(Socioeconomic!$C$8),0)),NA())</f>
        <v>0</v>
      </c>
      <c r="V15" s="25">
        <f ca="1">IFERROR(INDEX('Natural Hazard'!$G$8:$G$225,MATCH($C15,_xlfn.ANCHORARRAY('Natural Hazard'!$C$8),0)),NA())</f>
        <v>6.7082039324993685</v>
      </c>
      <c r="W15" s="25">
        <f ca="1">IFERROR(INDEX(Conflict!$G$8:$G$225,MATCH($C15,_xlfn.ANCHORARRAY(Conflict!$C$8),0)),NA())</f>
        <v>0</v>
      </c>
      <c r="X15" s="50"/>
      <c r="Y15" s="25">
        <f ca="1">IFERROR(INDEX(Health!$H$8:$H$225,MATCH($C15,_xlfn.ANCHORARRAY(Health!$C$8),0)),NA())</f>
        <v>7.4285714285714199</v>
      </c>
      <c r="Z15" s="25" t="e">
        <f ca="1">IFERROR(INDEX(Food!$H$8:$H$225,MATCH($C15,_xlfn.ANCHORARRAY(Food!$C$8),0)),NA())</f>
        <v>#N/A</v>
      </c>
      <c r="AA15" s="25" t="e">
        <f ca="1">IFERROR(INDEX(Macro!$H$8:$H$225,MATCH($C15,_xlfn.ANCHORARRAY(Macro!$C$8),0)),NA())</f>
        <v>#N/A</v>
      </c>
      <c r="AB15" s="25">
        <f ca="1">IFERROR(INDEX(Socioeconomic!$H$8:$H$225,MATCH($C15,_xlfn.ANCHORARRAY(Socioeconomic!$C$8),0)),NA())</f>
        <v>3.4285714285714199</v>
      </c>
      <c r="AC15" s="25">
        <f ca="1">IFERROR(INDEX('Natural Hazard'!$H$8:$H$225,MATCH($C15,_xlfn.ANCHORARRAY('Natural Hazard'!$C$8),0)),NA())</f>
        <v>4.5</v>
      </c>
      <c r="AD15" s="25">
        <f ca="1">IFERROR(INDEX(Conflict!$H$8:$H$225,MATCH($C15,_xlfn.ANCHORARRAY(Conflict!$C$8),0)),NA())</f>
        <v>0</v>
      </c>
      <c r="AE15" s="50"/>
      <c r="AF15" s="25">
        <f ca="1">IFERROR(INDEX(Health!$I$8:$I$225,MATCH($C15,_xlfn.ANCHORARRAY(Health!$C$8),0)),NA())</f>
        <v>0</v>
      </c>
      <c r="AG15" s="25" t="e">
        <f ca="1">IFERROR(INDEX(Food!$I$8:$I$225,MATCH($C15,_xlfn.ANCHORARRAY(Food!$C$8),0)),NA())</f>
        <v>#N/A</v>
      </c>
      <c r="AH15" s="25" t="e">
        <f ca="1">IFERROR(INDEX(Macro!$I$8:$I$225,MATCH($C15,_xlfn.ANCHORARRAY(Macro!$C$8),0)),NA())</f>
        <v>#N/A</v>
      </c>
      <c r="AI15" s="25" t="e">
        <f ca="1">IFERROR(INDEX(Socioeconomic!$I$8:$I$225,MATCH($C15,_xlfn.ANCHORARRAY(Socioeconomic!$C$8),0)),NA())</f>
        <v>#N/A</v>
      </c>
      <c r="AJ15" s="25">
        <f ca="1">IFERROR(INDEX('Natural Hazard'!$I$8:$I$225,MATCH($C15,_xlfn.ANCHORARRAY('Natural Hazard'!$C$8),0)),NA())</f>
        <v>10</v>
      </c>
      <c r="AK15" s="25">
        <f ca="1">IFERROR(INDEX(Conflict!$I$8:$I$225,MATCH($C15,_xlfn.ANCHORARRAY(Conflict!$C$8),0)),NA())</f>
        <v>0</v>
      </c>
      <c r="AL15" s="49"/>
      <c r="AM15" s="25">
        <f>IFERROR(INDEX('Data Reliability'!$G$6:$G$409,MATCH($C15,'Data Reliability'!$E$6:$E$409,0)),NA())</f>
        <v>0.33333333333333298</v>
      </c>
      <c r="AN15" s="25">
        <f>IFERROR(INDEX('Data Reliability'!$H$6:$H$409,MATCH($C15,'Data Reliability'!$E$6:$E$409,0)),NA())</f>
        <v>0.75</v>
      </c>
    </row>
    <row r="16" spans="1:53" x14ac:dyDescent="0.2">
      <c r="B16" s="28" t="s">
        <v>20</v>
      </c>
      <c r="C16" s="28" t="s">
        <v>21</v>
      </c>
      <c r="D16" s="28" t="s">
        <v>436</v>
      </c>
      <c r="E16" s="28" t="s">
        <v>409</v>
      </c>
      <c r="F16" s="206">
        <f ca="1">MATCH($C16,_xlfn.ANCHORARRAY(Health!$C$8),0)</f>
        <v>11</v>
      </c>
      <c r="G16" s="22" cm="1">
        <f t="array" aca="1" ref="G16" ca="1">IF(Parameters!$D$31, SUM(IF(ISNUMBER(R16:W16),(IF(R16:W16&gt;=Parameters!$D$37,1,"")),""))+0.5*(SUM(IF(ISNUMBER(R16:W16),(IF(R16:W16&gt;=Parameters!$D$38,1,"")),""))-SUM(IF(ISNUMBER(R16:W16),(IF(R16:W16&gt;=Parameters!$D$37,1,"")),""))),0) +
   IF(Parameters!$D$32,SUM(IF(ISNUMBER(R16:W16),(IF(R16:W16&gt;=Parameters!$D$41,1,"")),"")),0) +
   IF(Parameters!$D$33,AVERAGE(IF(ISNUMBER(R16:W16),R16:W16)),0) +
   IF(Parameters!$D$34,IF(OR(IF(ISNUMBER(R16:W16),R16:W16)=0),0,GEOMEAN(IF(ISNUMBER(R16:W16),R16:W16))),0)</f>
        <v>0.5</v>
      </c>
      <c r="H16" s="23">
        <f t="shared" ca="1" si="0"/>
        <v>0.5</v>
      </c>
      <c r="I16" s="116" t="str">
        <f t="shared" si="1"/>
        <v/>
      </c>
      <c r="J16" s="22" cm="1">
        <f t="array" aca="1" ref="J16" ca="1">IF(Parameters!$D$31, SUM(IF(ISNUMBER(Y16:AD16),(IF(Y16:AD16&gt;=Parameters!$D$41,1,"")),""))+0.5*(SUM(IF(ISNUMBER(Y16:AD16),(IF(Y16:AD16&gt;=Parameters!$D$42,1,"")),""))-SUM(IF(ISNUMBER(Y16:AD16),(IF(Y16:AD16&gt;=Parameters!$D$41,1,"")),""))),0) +
   IF(Parameters!$D$32,SUM(IF(ISNUMBER(Y16:AD16),(IF(Y16:AD16&gt;=Parameters!$D$41,1,"")),"")),0) +
   IF(Parameters!$D$33,AVERAGE(IF(ISNUMBER(Y16:AD16),Y16:AD16)),0) +
   IF(Parameters!$D$34,IF(OR(IF(ISNUMBER(Y16:AD16),Y16:AD16)=0),0,GEOMEAN(IF(ISNUMBER(Y16:AD16),Y16:AD16))),0)</f>
        <v>0</v>
      </c>
      <c r="K16" s="23">
        <f t="shared" ca="1" si="2"/>
        <v>0</v>
      </c>
      <c r="L16" s="116" t="str">
        <f t="shared" si="3"/>
        <v/>
      </c>
      <c r="M16" s="21" cm="1">
        <f t="array" aca="1" ref="M16" ca="1">IF(Parameters!$D$31, SUM(IF(ISNUMBER(AF16:AK16),(IF(AF16:AK16&gt;=Parameters!$D$41,1,"")),""))+0.5*(SUM(IF(ISNUMBER(AF16:AK16),(IF(AF16:AK16&gt;=Parameters!$D$42,1,"")),""))-SUM(IF(ISNUMBER(AF16:AK16),(IF(AF16:AK16&gt;=Parameters!$D$41,1,"")),""))),0) +
   IF(Parameters!$D$32,SUM(IF(ISNUMBER(AF16:AK16),(IF(AF16:AK16&gt;=Parameters!$D$41,1,"")),"")),0) +
   IF(Parameters!$D$33,AVERAGE(IF(ISNUMBER(AF16:AK16),AF16:AK16)),0) +
   IF(Parameters!$D$34,IF(OR(IF(ISNUMBER(AF16:AK16),AF16:AK16)=0),0,GEOMEAN(IF(ISNUMBER(AF16:AK16),AF16:AK16))),0)</f>
        <v>1</v>
      </c>
      <c r="N16" s="23">
        <f t="shared" ca="1" si="4"/>
        <v>1</v>
      </c>
      <c r="O16" s="116" t="str">
        <f t="shared" si="5"/>
        <v>!</v>
      </c>
      <c r="P16" s="24"/>
      <c r="Q16" s="49"/>
      <c r="R16" s="25">
        <f ca="1">IFERROR(INDEX(Health!$G$8:$G$225,MATCH($C16,_xlfn.ANCHORARRAY(Health!$C$8),0)),NA())</f>
        <v>0</v>
      </c>
      <c r="S16" s="25">
        <f ca="1">IFERROR(INDEX(Food!$G$8:$G$225,MATCH($C16,_xlfn.ANCHORARRAY(Food!$C$8),0)),NA())</f>
        <v>0</v>
      </c>
      <c r="T16" s="25">
        <f ca="1">IFERROR(INDEX(Macro!$G$8:$G$225,MATCH($C16,_xlfn.ANCHORARRAY(Macro!$C$8),0)),NA())</f>
        <v>6.9</v>
      </c>
      <c r="U16" s="25">
        <f ca="1">IFERROR(INDEX(Socioeconomic!$G$8:$G$225,MATCH($C16,_xlfn.ANCHORARRAY(Socioeconomic!$C$8),0)),NA())</f>
        <v>0</v>
      </c>
      <c r="V16" s="25">
        <f ca="1">IFERROR(INDEX('Natural Hazard'!$G$8:$G$225,MATCH($C16,_xlfn.ANCHORARRAY('Natural Hazard'!$C$8),0)),NA())</f>
        <v>0</v>
      </c>
      <c r="W16" s="25">
        <f ca="1">IFERROR(INDEX(Conflict!$G$8:$G$225,MATCH($C16,_xlfn.ANCHORARRAY(Conflict!$C$8),0)),NA())</f>
        <v>0</v>
      </c>
      <c r="X16" s="50"/>
      <c r="Y16" s="25">
        <f ca="1">IFERROR(INDEX(Health!$H$8:$H$225,MATCH($C16,_xlfn.ANCHORARRAY(Health!$C$8),0)),NA())</f>
        <v>0</v>
      </c>
      <c r="Z16" s="25">
        <f ca="1">IFERROR(INDEX(Food!$H$8:$H$225,MATCH($C16,_xlfn.ANCHORARRAY(Food!$C$8),0)),NA())</f>
        <v>0.775911986103066</v>
      </c>
      <c r="AA16" s="25">
        <f ca="1">IFERROR(INDEX(Macro!$H$8:$H$225,MATCH($C16,_xlfn.ANCHORARRAY(Macro!$C$8),0)),NA())</f>
        <v>0</v>
      </c>
      <c r="AB16" s="25">
        <f ca="1">IFERROR(INDEX(Socioeconomic!$H$8:$H$225,MATCH($C16,_xlfn.ANCHORARRAY(Socioeconomic!$C$8),0)),NA())</f>
        <v>0.57142857142857095</v>
      </c>
      <c r="AC16" s="25">
        <f ca="1">IFERROR(INDEX('Natural Hazard'!$H$8:$H$225,MATCH($C16,_xlfn.ANCHORARRAY('Natural Hazard'!$C$8),0)),NA())</f>
        <v>6.1666666666666599</v>
      </c>
      <c r="AD16" s="25">
        <f ca="1">IFERROR(INDEX(Conflict!$H$8:$H$225,MATCH($C16,_xlfn.ANCHORARRAY(Conflict!$C$8),0)),NA())</f>
        <v>0</v>
      </c>
      <c r="AE16" s="50"/>
      <c r="AF16" s="25">
        <f ca="1">IFERROR(INDEX(Health!$I$8:$I$225,MATCH($C16,_xlfn.ANCHORARRAY(Health!$C$8),0)),NA())</f>
        <v>7</v>
      </c>
      <c r="AG16" s="25" t="e">
        <f ca="1">IFERROR(INDEX(Food!$I$8:$I$225,MATCH($C16,_xlfn.ANCHORARRAY(Food!$C$8),0)),NA())</f>
        <v>#N/A</v>
      </c>
      <c r="AH16" s="25">
        <f ca="1">IFERROR(INDEX(Macro!$I$8:$I$225,MATCH($C16,_xlfn.ANCHORARRAY(Macro!$C$8),0)),NA())</f>
        <v>7</v>
      </c>
      <c r="AI16" s="25" t="e">
        <f ca="1">IFERROR(INDEX(Socioeconomic!$I$8:$I$225,MATCH($C16,_xlfn.ANCHORARRAY(Socioeconomic!$C$8),0)),NA())</f>
        <v>#N/A</v>
      </c>
      <c r="AJ16" s="25">
        <f ca="1">IFERROR(INDEX('Natural Hazard'!$I$8:$I$225,MATCH($C16,_xlfn.ANCHORARRAY('Natural Hazard'!$C$8),0)),NA())</f>
        <v>0</v>
      </c>
      <c r="AK16" s="25">
        <f ca="1">IFERROR(INDEX(Conflict!$I$8:$I$225,MATCH($C16,_xlfn.ANCHORARRAY(Conflict!$C$8),0)),NA())</f>
        <v>0</v>
      </c>
      <c r="AL16" s="49"/>
      <c r="AM16" s="25">
        <f>IFERROR(INDEX('Data Reliability'!$G$6:$G$409,MATCH($C16,'Data Reliability'!$E$6:$E$409,0)),NA())</f>
        <v>0</v>
      </c>
      <c r="AN16" s="25">
        <f>IFERROR(INDEX('Data Reliability'!$H$6:$H$409,MATCH($C16,'Data Reliability'!$E$6:$E$409,0)),NA())</f>
        <v>0.58333333333333304</v>
      </c>
    </row>
    <row r="17" spans="2:40" x14ac:dyDescent="0.2">
      <c r="B17" s="28" t="s">
        <v>22</v>
      </c>
      <c r="C17" s="28" t="s">
        <v>23</v>
      </c>
      <c r="D17" s="28" t="s">
        <v>433</v>
      </c>
      <c r="E17" s="28" t="s">
        <v>409</v>
      </c>
      <c r="F17" s="206">
        <f ca="1">MATCH($C17,_xlfn.ANCHORARRAY(Health!$C$8),0)</f>
        <v>12</v>
      </c>
      <c r="G17" s="22" cm="1">
        <f t="array" aca="1" ref="G17" ca="1">IF(Parameters!$D$31, SUM(IF(ISNUMBER(R17:W17),(IF(R17:W17&gt;=Parameters!$D$37,1,"")),""))+0.5*(SUM(IF(ISNUMBER(R17:W17),(IF(R17:W17&gt;=Parameters!$D$38,1,"")),""))-SUM(IF(ISNUMBER(R17:W17),(IF(R17:W17&gt;=Parameters!$D$37,1,"")),""))),0) +
   IF(Parameters!$D$32,SUM(IF(ISNUMBER(R17:W17),(IF(R17:W17&gt;=Parameters!$D$41,1,"")),"")),0) +
   IF(Parameters!$D$33,AVERAGE(IF(ISNUMBER(R17:W17),R17:W17)),0) +
   IF(Parameters!$D$34,IF(OR(IF(ISNUMBER(R17:W17),R17:W17)=0),0,GEOMEAN(IF(ISNUMBER(R17:W17),R17:W17))),0)</f>
        <v>0</v>
      </c>
      <c r="H17" s="23">
        <f t="shared" ca="1" si="0"/>
        <v>0</v>
      </c>
      <c r="I17" s="116" t="str">
        <f t="shared" si="1"/>
        <v/>
      </c>
      <c r="J17" s="22" cm="1">
        <f t="array" aca="1" ref="J17" ca="1">IF(Parameters!$D$31, SUM(IF(ISNUMBER(Y17:AD17),(IF(Y17:AD17&gt;=Parameters!$D$41,1,"")),""))+0.5*(SUM(IF(ISNUMBER(Y17:AD17),(IF(Y17:AD17&gt;=Parameters!$D$42,1,"")),""))-SUM(IF(ISNUMBER(Y17:AD17),(IF(Y17:AD17&gt;=Parameters!$D$41,1,"")),""))),0) +
   IF(Parameters!$D$32,SUM(IF(ISNUMBER(Y17:AD17),(IF(Y17:AD17&gt;=Parameters!$D$41,1,"")),"")),0) +
   IF(Parameters!$D$33,AVERAGE(IF(ISNUMBER(Y17:AD17),Y17:AD17)),0) +
   IF(Parameters!$D$34,IF(OR(IF(ISNUMBER(Y17:AD17),Y17:AD17)=0),0,GEOMEAN(IF(ISNUMBER(Y17:AD17),Y17:AD17))),0)</f>
        <v>0</v>
      </c>
      <c r="K17" s="23">
        <f t="shared" ca="1" si="2"/>
        <v>0</v>
      </c>
      <c r="L17" s="116" t="str">
        <f t="shared" si="3"/>
        <v/>
      </c>
      <c r="M17" s="21" cm="1">
        <f t="array" aca="1" ref="M17" ca="1">IF(Parameters!$D$31, SUM(IF(ISNUMBER(AF17:AK17),(IF(AF17:AK17&gt;=Parameters!$D$41,1,"")),""))+0.5*(SUM(IF(ISNUMBER(AF17:AK17),(IF(AF17:AK17&gt;=Parameters!$D$42,1,"")),""))-SUM(IF(ISNUMBER(AF17:AK17),(IF(AF17:AK17&gt;=Parameters!$D$41,1,"")),""))),0) +
   IF(Parameters!$D$32,SUM(IF(ISNUMBER(AF17:AK17),(IF(AF17:AK17&gt;=Parameters!$D$41,1,"")),"")),0) +
   IF(Parameters!$D$33,AVERAGE(IF(ISNUMBER(AF17:AK17),AF17:AK17)),0) +
   IF(Parameters!$D$34,IF(OR(IF(ISNUMBER(AF17:AK17),AF17:AK17)=0),0,GEOMEAN(IF(ISNUMBER(AF17:AK17),AF17:AK17))),0)</f>
        <v>0</v>
      </c>
      <c r="N17" s="23">
        <f t="shared" ca="1" si="4"/>
        <v>0</v>
      </c>
      <c r="O17" s="116" t="str">
        <f t="shared" si="5"/>
        <v>!</v>
      </c>
      <c r="P17" s="24"/>
      <c r="Q17" s="49"/>
      <c r="R17" s="25">
        <f ca="1">IFERROR(INDEX(Health!$G$8:$G$225,MATCH($C17,_xlfn.ANCHORARRAY(Health!$C$8),0)),NA())</f>
        <v>0</v>
      </c>
      <c r="S17" s="25">
        <f ca="1">IFERROR(INDEX(Food!$G$8:$G$225,MATCH($C17,_xlfn.ANCHORARRAY(Food!$C$8),0)),NA())</f>
        <v>0</v>
      </c>
      <c r="T17" s="25">
        <f ca="1">IFERROR(INDEX(Macro!$G$8:$G$225,MATCH($C17,_xlfn.ANCHORARRAY(Macro!$C$8),0)),NA())</f>
        <v>2.1727025399703708</v>
      </c>
      <c r="U17" s="25">
        <f ca="1">IFERROR(INDEX(Socioeconomic!$G$8:$G$225,MATCH($C17,_xlfn.ANCHORARRAY(Socioeconomic!$C$8),0)),NA())</f>
        <v>0</v>
      </c>
      <c r="V17" s="25">
        <f ca="1">IFERROR(INDEX('Natural Hazard'!$G$8:$G$225,MATCH($C17,_xlfn.ANCHORARRAY('Natural Hazard'!$C$8),0)),NA())</f>
        <v>0</v>
      </c>
      <c r="W17" s="25">
        <f ca="1">IFERROR(INDEX(Conflict!$G$8:$G$225,MATCH($C17,_xlfn.ANCHORARRAY(Conflict!$C$8),0)),NA())</f>
        <v>0</v>
      </c>
      <c r="X17" s="50"/>
      <c r="Y17" s="25">
        <f ca="1">IFERROR(INDEX(Health!$H$8:$H$225,MATCH($C17,_xlfn.ANCHORARRAY(Health!$C$8),0)),NA())</f>
        <v>0</v>
      </c>
      <c r="Z17" s="25">
        <f ca="1">IFERROR(INDEX(Food!$H$8:$H$225,MATCH($C17,_xlfn.ANCHORARRAY(Food!$C$8),0)),NA())</f>
        <v>0</v>
      </c>
      <c r="AA17" s="25">
        <f ca="1">IFERROR(INDEX(Macro!$H$8:$H$225,MATCH($C17,_xlfn.ANCHORARRAY(Macro!$C$8),0)),NA())</f>
        <v>0.89794712745532301</v>
      </c>
      <c r="AB17" s="25">
        <f ca="1">IFERROR(INDEX(Socioeconomic!$H$8:$H$225,MATCH($C17,_xlfn.ANCHORARRAY(Socioeconomic!$C$8),0)),NA())</f>
        <v>0.42857142857142799</v>
      </c>
      <c r="AC17" s="25">
        <f ca="1">IFERROR(INDEX('Natural Hazard'!$H$8:$H$225,MATCH($C17,_xlfn.ANCHORARRAY('Natural Hazard'!$C$8),0)),NA())</f>
        <v>2.5</v>
      </c>
      <c r="AD17" s="25">
        <f ca="1">IFERROR(INDEX(Conflict!$H$8:$H$225,MATCH($C17,_xlfn.ANCHORARRAY(Conflict!$C$8),0)),NA())</f>
        <v>0</v>
      </c>
      <c r="AE17" s="50"/>
      <c r="AF17" s="25">
        <f ca="1">IFERROR(INDEX(Health!$I$8:$I$225,MATCH($C17,_xlfn.ANCHORARRAY(Health!$C$8),0)),NA())</f>
        <v>0</v>
      </c>
      <c r="AG17" s="25" t="e">
        <f ca="1">IFERROR(INDEX(Food!$I$8:$I$225,MATCH($C17,_xlfn.ANCHORARRAY(Food!$C$8),0)),NA())</f>
        <v>#N/A</v>
      </c>
      <c r="AH17" s="25">
        <f ca="1">IFERROR(INDEX(Macro!$I$8:$I$225,MATCH($C17,_xlfn.ANCHORARRAY(Macro!$C$8),0)),NA())</f>
        <v>5.2571428571428598</v>
      </c>
      <c r="AI17" s="25" t="e">
        <f ca="1">IFERROR(INDEX(Socioeconomic!$I$8:$I$225,MATCH($C17,_xlfn.ANCHORARRAY(Socioeconomic!$C$8),0)),NA())</f>
        <v>#N/A</v>
      </c>
      <c r="AJ17" s="25">
        <f ca="1">IFERROR(INDEX('Natural Hazard'!$I$8:$I$225,MATCH($C17,_xlfn.ANCHORARRAY('Natural Hazard'!$C$8),0)),NA())</f>
        <v>0</v>
      </c>
      <c r="AK17" s="25">
        <f ca="1">IFERROR(INDEX(Conflict!$I$8:$I$225,MATCH($C17,_xlfn.ANCHORARRAY(Conflict!$C$8),0)),NA())</f>
        <v>0</v>
      </c>
      <c r="AL17" s="49"/>
      <c r="AM17" s="25">
        <f>IFERROR(INDEX('Data Reliability'!$G$6:$G$409,MATCH($C17,'Data Reliability'!$E$6:$E$409,0)),NA())</f>
        <v>0</v>
      </c>
      <c r="AN17" s="25">
        <f>IFERROR(INDEX('Data Reliability'!$H$6:$H$409,MATCH($C17,'Data Reliability'!$E$6:$E$409,0)),NA())</f>
        <v>0.58333333333333304</v>
      </c>
    </row>
    <row r="18" spans="2:40" x14ac:dyDescent="0.2">
      <c r="B18" s="28" t="s">
        <v>24</v>
      </c>
      <c r="C18" s="28" t="s">
        <v>25</v>
      </c>
      <c r="D18" s="28" t="s">
        <v>433</v>
      </c>
      <c r="E18" s="28" t="s">
        <v>430</v>
      </c>
      <c r="F18" s="206">
        <f ca="1">MATCH($C18,_xlfn.ANCHORARRAY(Health!$C$8),0)</f>
        <v>13</v>
      </c>
      <c r="G18" s="22" cm="1">
        <f t="array" aca="1" ref="G18" ca="1">IF(Parameters!$D$31, SUM(IF(ISNUMBER(R18:W18),(IF(R18:W18&gt;=Parameters!$D$37,1,"")),""))+0.5*(SUM(IF(ISNUMBER(R18:W18),(IF(R18:W18&gt;=Parameters!$D$38,1,"")),""))-SUM(IF(ISNUMBER(R18:W18),(IF(R18:W18&gt;=Parameters!$D$37,1,"")),""))),0) +
   IF(Parameters!$D$32,SUM(IF(ISNUMBER(R18:W18),(IF(R18:W18&gt;=Parameters!$D$41,1,"")),"")),0) +
   IF(Parameters!$D$33,AVERAGE(IF(ISNUMBER(R18:W18),R18:W18)),0) +
   IF(Parameters!$D$34,IF(OR(IF(ISNUMBER(R18:W18),R18:W18)=0),0,GEOMEAN(IF(ISNUMBER(R18:W18),R18:W18))),0)</f>
        <v>0.5</v>
      </c>
      <c r="H18" s="23">
        <f t="shared" ca="1" si="0"/>
        <v>0.5</v>
      </c>
      <c r="I18" s="116" t="str">
        <f t="shared" si="1"/>
        <v/>
      </c>
      <c r="J18" s="22" cm="1">
        <f t="array" aca="1" ref="J18" ca="1">IF(Parameters!$D$31, SUM(IF(ISNUMBER(Y18:AD18),(IF(Y18:AD18&gt;=Parameters!$D$41,1,"")),""))+0.5*(SUM(IF(ISNUMBER(Y18:AD18),(IF(Y18:AD18&gt;=Parameters!$D$42,1,"")),""))-SUM(IF(ISNUMBER(Y18:AD18),(IF(Y18:AD18&gt;=Parameters!$D$41,1,"")),""))),0) +
   IF(Parameters!$D$32,SUM(IF(ISNUMBER(Y18:AD18),(IF(Y18:AD18&gt;=Parameters!$D$41,1,"")),"")),0) +
   IF(Parameters!$D$33,AVERAGE(IF(ISNUMBER(Y18:AD18),Y18:AD18)),0) +
   IF(Parameters!$D$34,IF(OR(IF(ISNUMBER(Y18:AD18),Y18:AD18)=0),0,GEOMEAN(IF(ISNUMBER(Y18:AD18),Y18:AD18))),0)</f>
        <v>0</v>
      </c>
      <c r="K18" s="23">
        <f t="shared" ca="1" si="2"/>
        <v>0</v>
      </c>
      <c r="L18" s="116" t="str">
        <f t="shared" si="3"/>
        <v/>
      </c>
      <c r="M18" s="21" cm="1">
        <f t="array" aca="1" ref="M18" ca="1">IF(Parameters!$D$31, SUM(IF(ISNUMBER(AF18:AK18),(IF(AF18:AK18&gt;=Parameters!$D$41,1,"")),""))+0.5*(SUM(IF(ISNUMBER(AF18:AK18),(IF(AF18:AK18&gt;=Parameters!$D$42,1,"")),""))-SUM(IF(ISNUMBER(AF18:AK18),(IF(AF18:AK18&gt;=Parameters!$D$41,1,"")),""))),0) +
   IF(Parameters!$D$32,SUM(IF(ISNUMBER(AF18:AK18),(IF(AF18:AK18&gt;=Parameters!$D$41,1,"")),"")),0) +
   IF(Parameters!$D$33,AVERAGE(IF(ISNUMBER(AF18:AK18),AF18:AK18)),0) +
   IF(Parameters!$D$34,IF(OR(IF(ISNUMBER(AF18:AK18),AF18:AK18)=0),0,GEOMEAN(IF(ISNUMBER(AF18:AK18),AF18:AK18))),0)</f>
        <v>0.5</v>
      </c>
      <c r="N18" s="23">
        <f t="shared" ca="1" si="4"/>
        <v>0.5</v>
      </c>
      <c r="O18" s="116" t="str">
        <f t="shared" si="5"/>
        <v>!</v>
      </c>
      <c r="P18" s="24"/>
      <c r="Q18" s="49"/>
      <c r="R18" s="25">
        <f ca="1">IFERROR(INDEX(Health!$G$8:$G$225,MATCH($C18,_xlfn.ANCHORARRAY(Health!$C$8),0)),NA())</f>
        <v>0</v>
      </c>
      <c r="S18" s="25">
        <f ca="1">IFERROR(INDEX(Food!$G$8:$G$225,MATCH($C18,_xlfn.ANCHORARRAY(Food!$C$8),0)),NA())</f>
        <v>0</v>
      </c>
      <c r="T18" s="25">
        <f ca="1">IFERROR(INDEX(Macro!$G$8:$G$225,MATCH($C18,_xlfn.ANCHORARRAY(Macro!$C$8),0)),NA())</f>
        <v>6.9</v>
      </c>
      <c r="U18" s="25">
        <f ca="1">IFERROR(INDEX(Socioeconomic!$G$8:$G$225,MATCH($C18,_xlfn.ANCHORARRAY(Socioeconomic!$C$8),0)),NA())</f>
        <v>0</v>
      </c>
      <c r="V18" s="25">
        <f ca="1">IFERROR(INDEX('Natural Hazard'!$G$8:$G$225,MATCH($C18,_xlfn.ANCHORARRAY('Natural Hazard'!$C$8),0)),NA())</f>
        <v>0</v>
      </c>
      <c r="W18" s="25">
        <f ca="1">IFERROR(INDEX(Conflict!$G$8:$G$225,MATCH($C18,_xlfn.ANCHORARRAY(Conflict!$C$8),0)),NA())</f>
        <v>0</v>
      </c>
      <c r="X18" s="50"/>
      <c r="Y18" s="25">
        <f ca="1">IFERROR(INDEX(Health!$H$8:$H$225,MATCH($C18,_xlfn.ANCHORARRAY(Health!$C$8),0)),NA())</f>
        <v>6.0583090379008704</v>
      </c>
      <c r="Z18" s="25">
        <f ca="1">IFERROR(INDEX(Food!$H$8:$H$225,MATCH($C18,_xlfn.ANCHORARRAY(Food!$C$8),0)),NA())</f>
        <v>5.2924145917776402</v>
      </c>
      <c r="AA18" s="25">
        <f ca="1">IFERROR(INDEX(Macro!$H$8:$H$225,MATCH($C18,_xlfn.ANCHORARRAY(Macro!$C$8),0)),NA())</f>
        <v>3.8517205730320399</v>
      </c>
      <c r="AB18" s="25">
        <f ca="1">IFERROR(INDEX(Socioeconomic!$H$8:$H$225,MATCH($C18,_xlfn.ANCHORARRAY(Socioeconomic!$C$8),0)),NA())</f>
        <v>3.8571428571428501</v>
      </c>
      <c r="AC18" s="25">
        <f ca="1">IFERROR(INDEX('Natural Hazard'!$H$8:$H$225,MATCH($C18,_xlfn.ANCHORARRAY('Natural Hazard'!$C$8),0)),NA())</f>
        <v>5</v>
      </c>
      <c r="AD18" s="25">
        <f ca="1">IFERROR(INDEX(Conflict!$H$8:$H$225,MATCH($C18,_xlfn.ANCHORARRAY(Conflict!$C$8),0)),NA())</f>
        <v>2.40783206914799</v>
      </c>
      <c r="AE18" s="50"/>
      <c r="AF18" s="25">
        <f ca="1">IFERROR(INDEX(Health!$I$8:$I$225,MATCH($C18,_xlfn.ANCHORARRAY(Health!$C$8),0)),NA())</f>
        <v>0</v>
      </c>
      <c r="AG18" s="25" t="e">
        <f ca="1">IFERROR(INDEX(Food!$I$8:$I$225,MATCH($C18,_xlfn.ANCHORARRAY(Food!$C$8),0)),NA())</f>
        <v>#N/A</v>
      </c>
      <c r="AH18" s="25">
        <f ca="1">IFERROR(INDEX(Macro!$I$8:$I$225,MATCH($C18,_xlfn.ANCHORARRAY(Macro!$C$8),0)),NA())</f>
        <v>7</v>
      </c>
      <c r="AI18" s="25" t="e">
        <f ca="1">IFERROR(INDEX(Socioeconomic!$I$8:$I$225,MATCH($C18,_xlfn.ANCHORARRAY(Socioeconomic!$C$8),0)),NA())</f>
        <v>#N/A</v>
      </c>
      <c r="AJ18" s="25">
        <f ca="1">IFERROR(INDEX('Natural Hazard'!$I$8:$I$225,MATCH($C18,_xlfn.ANCHORARRAY('Natural Hazard'!$C$8),0)),NA())</f>
        <v>0</v>
      </c>
      <c r="AK18" s="25">
        <f ca="1">IFERROR(INDEX(Conflict!$I$8:$I$225,MATCH($C18,_xlfn.ANCHORARRAY(Conflict!$C$8),0)),NA())</f>
        <v>0</v>
      </c>
      <c r="AL18" s="49"/>
      <c r="AM18" s="25">
        <f>IFERROR(INDEX('Data Reliability'!$G$6:$G$409,MATCH($C18,'Data Reliability'!$E$6:$E$409,0)),NA())</f>
        <v>0</v>
      </c>
      <c r="AN18" s="25">
        <f>IFERROR(INDEX('Data Reliability'!$H$6:$H$409,MATCH($C18,'Data Reliability'!$E$6:$E$409,0)),NA())</f>
        <v>0.58333333333333304</v>
      </c>
    </row>
    <row r="19" spans="2:40" x14ac:dyDescent="0.2">
      <c r="B19" s="28" t="s">
        <v>26</v>
      </c>
      <c r="C19" s="28" t="s">
        <v>27</v>
      </c>
      <c r="D19" s="28" t="s">
        <v>432</v>
      </c>
      <c r="E19" s="28" t="s">
        <v>429</v>
      </c>
      <c r="F19" s="206">
        <f ca="1">MATCH($C19,_xlfn.ANCHORARRAY(Health!$C$8),0)</f>
        <v>14</v>
      </c>
      <c r="G19" s="22" cm="1">
        <f t="array" aca="1" ref="G19" ca="1">IF(Parameters!$D$31, SUM(IF(ISNUMBER(R19:W19),(IF(R19:W19&gt;=Parameters!$D$37,1,"")),""))+0.5*(SUM(IF(ISNUMBER(R19:W19),(IF(R19:W19&gt;=Parameters!$D$38,1,"")),""))-SUM(IF(ISNUMBER(R19:W19),(IF(R19:W19&gt;=Parameters!$D$37,1,"")),""))),0) +
   IF(Parameters!$D$32,SUM(IF(ISNUMBER(R19:W19),(IF(R19:W19&gt;=Parameters!$D$41,1,"")),"")),0) +
   IF(Parameters!$D$33,AVERAGE(IF(ISNUMBER(R19:W19),R19:W19)),0) +
   IF(Parameters!$D$34,IF(OR(IF(ISNUMBER(R19:W19),R19:W19)=0),0,GEOMEAN(IF(ISNUMBER(R19:W19),R19:W19))),0)</f>
        <v>3</v>
      </c>
      <c r="H19" s="23">
        <f t="shared" ca="1" si="0"/>
        <v>3</v>
      </c>
      <c r="I19" s="116" t="str">
        <f t="shared" si="1"/>
        <v/>
      </c>
      <c r="J19" s="22" cm="1">
        <f t="array" aca="1" ref="J19" ca="1">IF(Parameters!$D$31, SUM(IF(ISNUMBER(Y19:AD19),(IF(Y19:AD19&gt;=Parameters!$D$41,1,"")),""))+0.5*(SUM(IF(ISNUMBER(Y19:AD19),(IF(Y19:AD19&gt;=Parameters!$D$42,1,"")),""))-SUM(IF(ISNUMBER(Y19:AD19),(IF(Y19:AD19&gt;=Parameters!$D$41,1,"")),""))),0) +
   IF(Parameters!$D$32,SUM(IF(ISNUMBER(Y19:AD19),(IF(Y19:AD19&gt;=Parameters!$D$41,1,"")),"")),0) +
   IF(Parameters!$D$33,AVERAGE(IF(ISNUMBER(Y19:AD19),Y19:AD19)),0) +
   IF(Parameters!$D$34,IF(OR(IF(ISNUMBER(Y19:AD19),Y19:AD19)=0),0,GEOMEAN(IF(ISNUMBER(Y19:AD19),Y19:AD19))),0)</f>
        <v>4</v>
      </c>
      <c r="K19" s="23">
        <f t="shared" ca="1" si="2"/>
        <v>4</v>
      </c>
      <c r="L19" s="116" t="str">
        <f t="shared" si="3"/>
        <v/>
      </c>
      <c r="M19" s="21" cm="1">
        <f t="array" aca="1" ref="M19" ca="1">IF(Parameters!$D$31, SUM(IF(ISNUMBER(AF19:AK19),(IF(AF19:AK19&gt;=Parameters!$D$41,1,"")),""))+0.5*(SUM(IF(ISNUMBER(AF19:AK19),(IF(AF19:AK19&gt;=Parameters!$D$42,1,"")),""))-SUM(IF(ISNUMBER(AF19:AK19),(IF(AF19:AK19&gt;=Parameters!$D$41,1,"")),""))),0) +
   IF(Parameters!$D$32,SUM(IF(ISNUMBER(AF19:AK19),(IF(AF19:AK19&gt;=Parameters!$D$41,1,"")),"")),0) +
   IF(Parameters!$D$33,AVERAGE(IF(ISNUMBER(AF19:AK19),AF19:AK19)),0) +
   IF(Parameters!$D$34,IF(OR(IF(ISNUMBER(AF19:AK19),AF19:AK19)=0),0,GEOMEAN(IF(ISNUMBER(AF19:AK19),AF19:AK19))),0)</f>
        <v>1.5</v>
      </c>
      <c r="N19" s="23">
        <f t="shared" ca="1" si="4"/>
        <v>1.5</v>
      </c>
      <c r="O19" s="116" t="str">
        <f t="shared" si="5"/>
        <v>!</v>
      </c>
      <c r="P19" s="24"/>
      <c r="Q19" s="49"/>
      <c r="R19" s="25">
        <f ca="1">IFERROR(INDEX(Health!$G$8:$G$225,MATCH($C19,_xlfn.ANCHORARRAY(Health!$C$8),0)),NA())</f>
        <v>0</v>
      </c>
      <c r="S19" s="25">
        <f ca="1">IFERROR(INDEX(Food!$G$8:$G$225,MATCH($C19,_xlfn.ANCHORARRAY(Food!$C$8),0)),NA())</f>
        <v>7.0710678118654755</v>
      </c>
      <c r="T19" s="25">
        <f ca="1">IFERROR(INDEX(Macro!$G$8:$G$225,MATCH($C19,_xlfn.ANCHORARRAY(Macro!$C$8),0)),NA())</f>
        <v>7.8216505950264086</v>
      </c>
      <c r="U19" s="25">
        <f ca="1">IFERROR(INDEX(Socioeconomic!$G$8:$G$225,MATCH($C19,_xlfn.ANCHORARRAY(Socioeconomic!$C$8),0)),NA())</f>
        <v>5.6341695024180005</v>
      </c>
      <c r="V19" s="25">
        <f ca="1">IFERROR(INDEX('Natural Hazard'!$G$8:$G$225,MATCH($C19,_xlfn.ANCHORARRAY('Natural Hazard'!$C$8),0)),NA())</f>
        <v>5.7735026918962546</v>
      </c>
      <c r="W19" s="25">
        <f ca="1">IFERROR(INDEX(Conflict!$G$8:$G$225,MATCH($C19,_xlfn.ANCHORARRAY(Conflict!$C$8),0)),NA())</f>
        <v>0</v>
      </c>
      <c r="X19" s="50"/>
      <c r="Y19" s="25">
        <f ca="1">IFERROR(INDEX(Health!$H$8:$H$225,MATCH($C19,_xlfn.ANCHORARRAY(Health!$C$8),0)),NA())</f>
        <v>9.7317784256559694</v>
      </c>
      <c r="Z19" s="25">
        <f ca="1">IFERROR(INDEX(Food!$H$8:$H$225,MATCH($C19,_xlfn.ANCHORARRAY(Food!$C$8),0)),NA())</f>
        <v>10</v>
      </c>
      <c r="AA19" s="25">
        <f ca="1">IFERROR(INDEX(Macro!$H$8:$H$225,MATCH($C19,_xlfn.ANCHORARRAY(Macro!$C$8),0)),NA())</f>
        <v>8.4300694136759695</v>
      </c>
      <c r="AB19" s="25">
        <f ca="1">IFERROR(INDEX(Socioeconomic!$H$8:$H$225,MATCH($C19,_xlfn.ANCHORARRAY(Socioeconomic!$C$8),0)),NA())</f>
        <v>10</v>
      </c>
      <c r="AC19" s="25">
        <f ca="1">IFERROR(INDEX('Natural Hazard'!$H$8:$H$225,MATCH($C19,_xlfn.ANCHORARRAY('Natural Hazard'!$C$8),0)),NA())</f>
        <v>3.3333333333333299</v>
      </c>
      <c r="AD19" s="25">
        <f ca="1">IFERROR(INDEX(Conflict!$H$8:$H$225,MATCH($C19,_xlfn.ANCHORARRAY(Conflict!$C$8),0)),NA())</f>
        <v>10</v>
      </c>
      <c r="AE19" s="50"/>
      <c r="AF19" s="25">
        <f ca="1">IFERROR(INDEX(Health!$I$8:$I$225,MATCH($C19,_xlfn.ANCHORARRAY(Health!$C$8),0)),NA())</f>
        <v>0</v>
      </c>
      <c r="AG19" s="25">
        <f ca="1">IFERROR(INDEX(Food!$I$8:$I$225,MATCH($C19,_xlfn.ANCHORARRAY(Food!$C$8),0)),NA())</f>
        <v>5</v>
      </c>
      <c r="AH19" s="25">
        <f ca="1">IFERROR(INDEX(Macro!$I$8:$I$225,MATCH($C19,_xlfn.ANCHORARRAY(Macro!$C$8),0)),NA())</f>
        <v>7.25714285714285</v>
      </c>
      <c r="AI19" s="25">
        <f ca="1">IFERROR(INDEX(Socioeconomic!$I$8:$I$225,MATCH($C19,_xlfn.ANCHORARRAY(Socioeconomic!$C$8),0)),NA())</f>
        <v>3.1743865981977102</v>
      </c>
      <c r="AJ19" s="25">
        <f ca="1">IFERROR(INDEX('Natural Hazard'!$I$8:$I$225,MATCH($C19,_xlfn.ANCHORARRAY('Natural Hazard'!$C$8),0)),NA())</f>
        <v>10</v>
      </c>
      <c r="AK19" s="25">
        <f ca="1">IFERROR(INDEX(Conflict!$I$8:$I$225,MATCH($C19,_xlfn.ANCHORARRAY(Conflict!$C$8),0)),NA())</f>
        <v>0</v>
      </c>
      <c r="AL19" s="49"/>
      <c r="AM19" s="25">
        <f>IFERROR(INDEX('Data Reliability'!$G$6:$G$409,MATCH($C19,'Data Reliability'!$E$6:$E$409,0)),NA())</f>
        <v>0</v>
      </c>
      <c r="AN19" s="25">
        <f>IFERROR(INDEX('Data Reliability'!$H$6:$H$409,MATCH($C19,'Data Reliability'!$E$6:$E$409,0)),NA())</f>
        <v>0.35</v>
      </c>
    </row>
    <row r="20" spans="2:40" x14ac:dyDescent="0.2">
      <c r="B20" s="28" t="s">
        <v>28</v>
      </c>
      <c r="C20" s="28" t="s">
        <v>29</v>
      </c>
      <c r="D20" s="28" t="s">
        <v>433</v>
      </c>
      <c r="E20" s="28" t="s">
        <v>409</v>
      </c>
      <c r="F20" s="206">
        <f ca="1">MATCH($C20,_xlfn.ANCHORARRAY(Health!$C$8),0)</f>
        <v>15</v>
      </c>
      <c r="G20" s="22" cm="1">
        <f t="array" aca="1" ref="G20" ca="1">IF(Parameters!$D$31, SUM(IF(ISNUMBER(R20:W20),(IF(R20:W20&gt;=Parameters!$D$37,1,"")),""))+0.5*(SUM(IF(ISNUMBER(R20:W20),(IF(R20:W20&gt;=Parameters!$D$38,1,"")),""))-SUM(IF(ISNUMBER(R20:W20),(IF(R20:W20&gt;=Parameters!$D$37,1,"")),""))),0) +
   IF(Parameters!$D$32,SUM(IF(ISNUMBER(R20:W20),(IF(R20:W20&gt;=Parameters!$D$41,1,"")),"")),0) +
   IF(Parameters!$D$33,AVERAGE(IF(ISNUMBER(R20:W20),R20:W20)),0) +
   IF(Parameters!$D$34,IF(OR(IF(ISNUMBER(R20:W20),R20:W20)=0),0,GEOMEAN(IF(ISNUMBER(R20:W20),R20:W20))),0)</f>
        <v>0</v>
      </c>
      <c r="H20" s="23">
        <f t="shared" ca="1" si="0"/>
        <v>0</v>
      </c>
      <c r="I20" s="116" t="str">
        <f t="shared" si="1"/>
        <v/>
      </c>
      <c r="J20" s="22" cm="1">
        <f t="array" aca="1" ref="J20" ca="1">IF(Parameters!$D$31, SUM(IF(ISNUMBER(Y20:AD20),(IF(Y20:AD20&gt;=Parameters!$D$41,1,"")),""))+0.5*(SUM(IF(ISNUMBER(Y20:AD20),(IF(Y20:AD20&gt;=Parameters!$D$42,1,"")),""))-SUM(IF(ISNUMBER(Y20:AD20),(IF(Y20:AD20&gt;=Parameters!$D$41,1,"")),""))),0) +
   IF(Parameters!$D$32,SUM(IF(ISNUMBER(Y20:AD20),(IF(Y20:AD20&gt;=Parameters!$D$41,1,"")),"")),0) +
   IF(Parameters!$D$33,AVERAGE(IF(ISNUMBER(Y20:AD20),Y20:AD20)),0) +
   IF(Parameters!$D$34,IF(OR(IF(ISNUMBER(Y20:AD20),Y20:AD20)=0),0,GEOMEAN(IF(ISNUMBER(Y20:AD20),Y20:AD20))),0)</f>
        <v>0</v>
      </c>
      <c r="K20" s="23">
        <f t="shared" ca="1" si="2"/>
        <v>0</v>
      </c>
      <c r="L20" s="116" t="str">
        <f t="shared" si="3"/>
        <v/>
      </c>
      <c r="M20" s="21" cm="1">
        <f t="array" aca="1" ref="M20" ca="1">IF(Parameters!$D$31, SUM(IF(ISNUMBER(AF20:AK20),(IF(AF20:AK20&gt;=Parameters!$D$41,1,"")),""))+0.5*(SUM(IF(ISNUMBER(AF20:AK20),(IF(AF20:AK20&gt;=Parameters!$D$42,1,"")),""))-SUM(IF(ISNUMBER(AF20:AK20),(IF(AF20:AK20&gt;=Parameters!$D$41,1,"")),""))),0) +
   IF(Parameters!$D$32,SUM(IF(ISNUMBER(AF20:AK20),(IF(AF20:AK20&gt;=Parameters!$D$41,1,"")),"")),0) +
   IF(Parameters!$D$33,AVERAGE(IF(ISNUMBER(AF20:AK20),AF20:AK20)),0) +
   IF(Parameters!$D$34,IF(OR(IF(ISNUMBER(AF20:AK20),AF20:AK20)=0),0,GEOMEAN(IF(ISNUMBER(AF20:AK20),AF20:AK20))),0)</f>
        <v>0</v>
      </c>
      <c r="N20" s="23">
        <f t="shared" ca="1" si="4"/>
        <v>0</v>
      </c>
      <c r="O20" s="116" t="str">
        <f t="shared" si="5"/>
        <v>!</v>
      </c>
      <c r="P20" s="24"/>
      <c r="Q20" s="49"/>
      <c r="R20" s="25">
        <f ca="1">IFERROR(INDEX(Health!$G$8:$G$225,MATCH($C20,_xlfn.ANCHORARRAY(Health!$C$8),0)),NA())</f>
        <v>0</v>
      </c>
      <c r="S20" s="25">
        <f ca="1">IFERROR(INDEX(Food!$G$8:$G$225,MATCH($C20,_xlfn.ANCHORARRAY(Food!$C$8),0)),NA())</f>
        <v>0</v>
      </c>
      <c r="T20" s="25">
        <f ca="1">IFERROR(INDEX(Macro!$G$8:$G$225,MATCH($C20,_xlfn.ANCHORARRAY(Macro!$C$8),0)),NA())</f>
        <v>2.7176798763603549</v>
      </c>
      <c r="U20" s="25">
        <f ca="1">IFERROR(INDEX(Socioeconomic!$G$8:$G$225,MATCH($C20,_xlfn.ANCHORARRAY(Socioeconomic!$C$8),0)),NA())</f>
        <v>0</v>
      </c>
      <c r="V20" s="25">
        <f ca="1">IFERROR(INDEX('Natural Hazard'!$G$8:$G$225,MATCH($C20,_xlfn.ANCHORARRAY('Natural Hazard'!$C$8),0)),NA())</f>
        <v>0</v>
      </c>
      <c r="W20" s="25">
        <f ca="1">IFERROR(INDEX(Conflict!$G$8:$G$225,MATCH($C20,_xlfn.ANCHORARRAY(Conflict!$C$8),0)),NA())</f>
        <v>0</v>
      </c>
      <c r="X20" s="50"/>
      <c r="Y20" s="25">
        <f ca="1">IFERROR(INDEX(Health!$H$8:$H$225,MATCH($C20,_xlfn.ANCHORARRAY(Health!$C$8),0)),NA())</f>
        <v>0</v>
      </c>
      <c r="Z20" s="25">
        <f ca="1">IFERROR(INDEX(Food!$H$8:$H$225,MATCH($C20,_xlfn.ANCHORARRAY(Food!$C$8),0)),NA())</f>
        <v>0.16792125072379799</v>
      </c>
      <c r="AA20" s="25">
        <f ca="1">IFERROR(INDEX(Macro!$H$8:$H$225,MATCH($C20,_xlfn.ANCHORARRAY(Macro!$C$8),0)),NA())</f>
        <v>1.1047112686456899</v>
      </c>
      <c r="AB20" s="25">
        <f ca="1">IFERROR(INDEX(Socioeconomic!$H$8:$H$225,MATCH($C20,_xlfn.ANCHORARRAY(Socioeconomic!$C$8),0)),NA())</f>
        <v>0.28571428571428598</v>
      </c>
      <c r="AC20" s="25">
        <f ca="1">IFERROR(INDEX('Natural Hazard'!$H$8:$H$225,MATCH($C20,_xlfn.ANCHORARRAY('Natural Hazard'!$C$8),0)),NA())</f>
        <v>4</v>
      </c>
      <c r="AD20" s="25">
        <f ca="1">IFERROR(INDEX(Conflict!$H$8:$H$225,MATCH($C20,_xlfn.ANCHORARRAY(Conflict!$C$8),0)),NA())</f>
        <v>0</v>
      </c>
      <c r="AE20" s="50"/>
      <c r="AF20" s="25">
        <f ca="1">IFERROR(INDEX(Health!$I$8:$I$225,MATCH($C20,_xlfn.ANCHORARRAY(Health!$C$8),0)),NA())</f>
        <v>0</v>
      </c>
      <c r="AG20" s="25" t="e">
        <f ca="1">IFERROR(INDEX(Food!$I$8:$I$225,MATCH($C20,_xlfn.ANCHORARRAY(Food!$C$8),0)),NA())</f>
        <v>#N/A</v>
      </c>
      <c r="AH20" s="25">
        <f ca="1">IFERROR(INDEX(Macro!$I$8:$I$225,MATCH($C20,_xlfn.ANCHORARRAY(Macro!$C$8),0)),NA())</f>
        <v>6.6857142857142797</v>
      </c>
      <c r="AI20" s="25" t="e">
        <f ca="1">IFERROR(INDEX(Socioeconomic!$I$8:$I$225,MATCH($C20,_xlfn.ANCHORARRAY(Socioeconomic!$C$8),0)),NA())</f>
        <v>#N/A</v>
      </c>
      <c r="AJ20" s="25">
        <f ca="1">IFERROR(INDEX('Natural Hazard'!$I$8:$I$225,MATCH($C20,_xlfn.ANCHORARRAY('Natural Hazard'!$C$8),0)),NA())</f>
        <v>0</v>
      </c>
      <c r="AK20" s="25">
        <f ca="1">IFERROR(INDEX(Conflict!$I$8:$I$225,MATCH($C20,_xlfn.ANCHORARRAY(Conflict!$C$8),0)),NA())</f>
        <v>0</v>
      </c>
      <c r="AL20" s="49"/>
      <c r="AM20" s="25">
        <f>IFERROR(INDEX('Data Reliability'!$G$6:$G$409,MATCH($C20,'Data Reliability'!$E$6:$E$409,0)),NA())</f>
        <v>0</v>
      </c>
      <c r="AN20" s="25">
        <f>IFERROR(INDEX('Data Reliability'!$H$6:$H$409,MATCH($C20,'Data Reliability'!$E$6:$E$409,0)),NA())</f>
        <v>0.55000000000000004</v>
      </c>
    </row>
    <row r="21" spans="2:40" x14ac:dyDescent="0.2">
      <c r="B21" s="28" t="s">
        <v>30</v>
      </c>
      <c r="C21" s="28" t="s">
        <v>31</v>
      </c>
      <c r="D21" s="28" t="s">
        <v>432</v>
      </c>
      <c r="E21" s="28" t="s">
        <v>429</v>
      </c>
      <c r="F21" s="206">
        <f ca="1">MATCH($C21,_xlfn.ANCHORARRAY(Health!$C$8),0)</f>
        <v>16</v>
      </c>
      <c r="G21" s="22" cm="1">
        <f t="array" aca="1" ref="G21" ca="1">IF(Parameters!$D$31, SUM(IF(ISNUMBER(R21:W21),(IF(R21:W21&gt;=Parameters!$D$37,1,"")),""))+0.5*(SUM(IF(ISNUMBER(R21:W21),(IF(R21:W21&gt;=Parameters!$D$38,1,"")),""))-SUM(IF(ISNUMBER(R21:W21),(IF(R21:W21&gt;=Parameters!$D$37,1,"")),""))),0) +
   IF(Parameters!$D$32,SUM(IF(ISNUMBER(R21:W21),(IF(R21:W21&gt;=Parameters!$D$41,1,"")),"")),0) +
   IF(Parameters!$D$33,AVERAGE(IF(ISNUMBER(R21:W21),R21:W21)),0) +
   IF(Parameters!$D$34,IF(OR(IF(ISNUMBER(R21:W21),R21:W21)=0),0,GEOMEAN(IF(ISNUMBER(R21:W21),R21:W21))),0)</f>
        <v>0</v>
      </c>
      <c r="H21" s="23">
        <f t="shared" ca="1" si="0"/>
        <v>0</v>
      </c>
      <c r="I21" s="116" t="str">
        <f t="shared" si="1"/>
        <v/>
      </c>
      <c r="J21" s="22" cm="1">
        <f t="array" aca="1" ref="J21" ca="1">IF(Parameters!$D$31, SUM(IF(ISNUMBER(Y21:AD21),(IF(Y21:AD21&gt;=Parameters!$D$41,1,"")),""))+0.5*(SUM(IF(ISNUMBER(Y21:AD21),(IF(Y21:AD21&gt;=Parameters!$D$42,1,"")),""))-SUM(IF(ISNUMBER(Y21:AD21),(IF(Y21:AD21&gt;=Parameters!$D$41,1,"")),""))),0) +
   IF(Parameters!$D$32,SUM(IF(ISNUMBER(Y21:AD21),(IF(Y21:AD21&gt;=Parameters!$D$41,1,"")),"")),0) +
   IF(Parameters!$D$33,AVERAGE(IF(ISNUMBER(Y21:AD21),Y21:AD21)),0) +
   IF(Parameters!$D$34,IF(OR(IF(ISNUMBER(Y21:AD21),Y21:AD21)=0),0,GEOMEAN(IF(ISNUMBER(Y21:AD21),Y21:AD21))),0)</f>
        <v>1.5</v>
      </c>
      <c r="K21" s="23">
        <f t="shared" ca="1" si="2"/>
        <v>1.5</v>
      </c>
      <c r="L21" s="116" t="str">
        <f t="shared" si="3"/>
        <v/>
      </c>
      <c r="M21" s="21" cm="1">
        <f t="array" aca="1" ref="M21" ca="1">IF(Parameters!$D$31, SUM(IF(ISNUMBER(AF21:AK21),(IF(AF21:AK21&gt;=Parameters!$D$41,1,"")),""))+0.5*(SUM(IF(ISNUMBER(AF21:AK21),(IF(AF21:AK21&gt;=Parameters!$D$42,1,"")),""))-SUM(IF(ISNUMBER(AF21:AK21),(IF(AF21:AK21&gt;=Parameters!$D$41,1,"")),""))),0) +
   IF(Parameters!$D$32,SUM(IF(ISNUMBER(AF21:AK21),(IF(AF21:AK21&gt;=Parameters!$D$41,1,"")),"")),0) +
   IF(Parameters!$D$33,AVERAGE(IF(ISNUMBER(AF21:AK21),AF21:AK21)),0) +
   IF(Parameters!$D$34,IF(OR(IF(ISNUMBER(AF21:AK21),AF21:AK21)=0),0,GEOMEAN(IF(ISNUMBER(AF21:AK21),AF21:AK21))),0)</f>
        <v>0</v>
      </c>
      <c r="N21" s="23">
        <f t="shared" ca="1" si="4"/>
        <v>0</v>
      </c>
      <c r="O21" s="116" t="str">
        <f t="shared" si="5"/>
        <v>!</v>
      </c>
      <c r="P21" s="24"/>
      <c r="Q21" s="49"/>
      <c r="R21" s="25">
        <f ca="1">IFERROR(INDEX(Health!$G$8:$G$225,MATCH($C21,_xlfn.ANCHORARRAY(Health!$C$8),0)),NA())</f>
        <v>0</v>
      </c>
      <c r="S21" s="25">
        <f ca="1">IFERROR(INDEX(Food!$G$8:$G$225,MATCH($C21,_xlfn.ANCHORARRAY(Food!$C$8),0)),NA())</f>
        <v>0</v>
      </c>
      <c r="T21" s="25">
        <f ca="1">IFERROR(INDEX(Macro!$G$8:$G$225,MATCH($C21,_xlfn.ANCHORARRAY(Macro!$C$8),0)),NA())</f>
        <v>4.936510638818679</v>
      </c>
      <c r="U21" s="25">
        <f ca="1">IFERROR(INDEX(Socioeconomic!$G$8:$G$225,MATCH($C21,_xlfn.ANCHORARRAY(Socioeconomic!$C$8),0)),NA())</f>
        <v>0</v>
      </c>
      <c r="V21" s="25">
        <f ca="1">IFERROR(INDEX('Natural Hazard'!$G$8:$G$225,MATCH($C21,_xlfn.ANCHORARRAY('Natural Hazard'!$C$8),0)),NA())</f>
        <v>0</v>
      </c>
      <c r="W21" s="25">
        <f ca="1">IFERROR(INDEX(Conflict!$G$8:$G$225,MATCH($C21,_xlfn.ANCHORARRAY(Conflict!$C$8),0)),NA())</f>
        <v>4.0353844238553789</v>
      </c>
      <c r="X21" s="50"/>
      <c r="Y21" s="25">
        <f ca="1">IFERROR(INDEX(Health!$H$8:$H$225,MATCH($C21,_xlfn.ANCHORARRAY(Health!$C$8),0)),NA())</f>
        <v>8.7696793002915392</v>
      </c>
      <c r="Z21" s="25">
        <f ca="1">IFERROR(INDEX(Food!$H$8:$H$225,MATCH($C21,_xlfn.ANCHORARRAY(Food!$C$8),0)),NA())</f>
        <v>8.6797915460335808</v>
      </c>
      <c r="AA21" s="25">
        <f ca="1">IFERROR(INDEX(Macro!$H$8:$H$225,MATCH($C21,_xlfn.ANCHORARRAY(Macro!$C$8),0)),NA())</f>
        <v>3.6449564318416701</v>
      </c>
      <c r="AB21" s="25">
        <f ca="1">IFERROR(INDEX(Socioeconomic!$H$8:$H$225,MATCH($C21,_xlfn.ANCHORARRAY(Socioeconomic!$C$8),0)),NA())</f>
        <v>9</v>
      </c>
      <c r="AC21" s="25">
        <f ca="1">IFERROR(INDEX('Natural Hazard'!$H$8:$H$225,MATCH($C21,_xlfn.ANCHORARRAY('Natural Hazard'!$C$8),0)),NA())</f>
        <v>3.5</v>
      </c>
      <c r="AD21" s="25">
        <f ca="1">IFERROR(INDEX(Conflict!$H$8:$H$225,MATCH($C21,_xlfn.ANCHORARRAY(Conflict!$C$8),0)),NA())</f>
        <v>2.5401305344857898</v>
      </c>
      <c r="AE21" s="50"/>
      <c r="AF21" s="25">
        <f ca="1">IFERROR(INDEX(Health!$I$8:$I$225,MATCH($C21,_xlfn.ANCHORARRAY(Health!$C$8),0)),NA())</f>
        <v>0</v>
      </c>
      <c r="AG21" s="25" t="e">
        <f ca="1">IFERROR(INDEX(Food!$I$8:$I$225,MATCH($C21,_xlfn.ANCHORARRAY(Food!$C$8),0)),NA())</f>
        <v>#N/A</v>
      </c>
      <c r="AH21" s="25">
        <f ca="1">IFERROR(INDEX(Macro!$I$8:$I$225,MATCH($C21,_xlfn.ANCHORARRAY(Macro!$C$8),0)),NA())</f>
        <v>6.6857142857142797</v>
      </c>
      <c r="AI21" s="25">
        <f ca="1">IFERROR(INDEX(Socioeconomic!$I$8:$I$225,MATCH($C21,_xlfn.ANCHORARRAY(Socioeconomic!$C$8),0)),NA())</f>
        <v>0</v>
      </c>
      <c r="AJ21" s="25">
        <f ca="1">IFERROR(INDEX('Natural Hazard'!$I$8:$I$225,MATCH($C21,_xlfn.ANCHORARRAY('Natural Hazard'!$C$8),0)),NA())</f>
        <v>0</v>
      </c>
      <c r="AK21" s="25">
        <f ca="1">IFERROR(INDEX(Conflict!$I$8:$I$225,MATCH($C21,_xlfn.ANCHORARRAY(Conflict!$C$8),0)),NA())</f>
        <v>6.4108230766932301</v>
      </c>
      <c r="AL21" s="49"/>
      <c r="AM21" s="25">
        <f>IFERROR(INDEX('Data Reliability'!$G$6:$G$409,MATCH($C21,'Data Reliability'!$E$6:$E$409,0)),NA())</f>
        <v>0</v>
      </c>
      <c r="AN21" s="25">
        <f>IFERROR(INDEX('Data Reliability'!$H$6:$H$409,MATCH($C21,'Data Reliability'!$E$6:$E$409,0)),NA())</f>
        <v>0.46111111111111103</v>
      </c>
    </row>
    <row r="22" spans="2:40" x14ac:dyDescent="0.2">
      <c r="B22" s="28" t="s">
        <v>32</v>
      </c>
      <c r="C22" s="28" t="s">
        <v>33</v>
      </c>
      <c r="D22" s="28" t="s">
        <v>432</v>
      </c>
      <c r="E22" s="28" t="s">
        <v>429</v>
      </c>
      <c r="F22" s="206">
        <f ca="1">MATCH($C22,_xlfn.ANCHORARRAY(Health!$C$8),0)</f>
        <v>17</v>
      </c>
      <c r="G22" s="22" cm="1">
        <f t="array" aca="1" ref="G22" ca="1">IF(Parameters!$D$31, SUM(IF(ISNUMBER(R22:W22),(IF(R22:W22&gt;=Parameters!$D$37,1,"")),""))+0.5*(SUM(IF(ISNUMBER(R22:W22),(IF(R22:W22&gt;=Parameters!$D$38,1,"")),""))-SUM(IF(ISNUMBER(R22:W22),(IF(R22:W22&gt;=Parameters!$D$37,1,"")),""))),0) +
   IF(Parameters!$D$32,SUM(IF(ISNUMBER(R22:W22),(IF(R22:W22&gt;=Parameters!$D$41,1,"")),"")),0) +
   IF(Parameters!$D$33,AVERAGE(IF(ISNUMBER(R22:W22),R22:W22)),0) +
   IF(Parameters!$D$34,IF(OR(IF(ISNUMBER(R22:W22),R22:W22)=0),0,GEOMEAN(IF(ISNUMBER(R22:W22),R22:W22))),0)</f>
        <v>3</v>
      </c>
      <c r="H22" s="23">
        <f t="shared" ca="1" si="0"/>
        <v>3</v>
      </c>
      <c r="I22" s="116" t="str">
        <f t="shared" si="1"/>
        <v/>
      </c>
      <c r="J22" s="22" cm="1">
        <f t="array" aca="1" ref="J22" ca="1">IF(Parameters!$D$31, SUM(IF(ISNUMBER(Y22:AD22),(IF(Y22:AD22&gt;=Parameters!$D$41,1,"")),""))+0.5*(SUM(IF(ISNUMBER(Y22:AD22),(IF(Y22:AD22&gt;=Parameters!$D$42,1,"")),""))-SUM(IF(ISNUMBER(Y22:AD22),(IF(Y22:AD22&gt;=Parameters!$D$41,1,"")),""))),0) +
   IF(Parameters!$D$32,SUM(IF(ISNUMBER(Y22:AD22),(IF(Y22:AD22&gt;=Parameters!$D$41,1,"")),"")),0) +
   IF(Parameters!$D$33,AVERAGE(IF(ISNUMBER(Y22:AD22),Y22:AD22)),0) +
   IF(Parameters!$D$34,IF(OR(IF(ISNUMBER(Y22:AD22),Y22:AD22)=0),0,GEOMEAN(IF(ISNUMBER(Y22:AD22),Y22:AD22))),0)</f>
        <v>3</v>
      </c>
      <c r="K22" s="23">
        <f t="shared" ca="1" si="2"/>
        <v>3</v>
      </c>
      <c r="L22" s="116" t="str">
        <f t="shared" si="3"/>
        <v/>
      </c>
      <c r="M22" s="21" cm="1">
        <f t="array" aca="1" ref="M22" ca="1">IF(Parameters!$D$31, SUM(IF(ISNUMBER(AF22:AK22),(IF(AF22:AK22&gt;=Parameters!$D$41,1,"")),""))+0.5*(SUM(IF(ISNUMBER(AF22:AK22),(IF(AF22:AK22&gt;=Parameters!$D$42,1,"")),""))-SUM(IF(ISNUMBER(AF22:AK22),(IF(AF22:AK22&gt;=Parameters!$D$41,1,"")),""))),0) +
   IF(Parameters!$D$32,SUM(IF(ISNUMBER(AF22:AK22),(IF(AF22:AK22&gt;=Parameters!$D$41,1,"")),"")),0) +
   IF(Parameters!$D$33,AVERAGE(IF(ISNUMBER(AF22:AK22),AF22:AK22)),0) +
   IF(Parameters!$D$34,IF(OR(IF(ISNUMBER(AF22:AK22),AF22:AK22)=0),0,GEOMEAN(IF(ISNUMBER(AF22:AK22),AF22:AK22))),0)</f>
        <v>3</v>
      </c>
      <c r="N22" s="23">
        <f t="shared" ca="1" si="4"/>
        <v>3</v>
      </c>
      <c r="O22" s="116" t="str">
        <f t="shared" si="5"/>
        <v/>
      </c>
      <c r="P22" s="24"/>
      <c r="Q22" s="49"/>
      <c r="R22" s="25">
        <f ca="1">IFERROR(INDEX(Health!$G$8:$G$225,MATCH($C22,_xlfn.ANCHORARRAY(Health!$C$8),0)),NA())</f>
        <v>0</v>
      </c>
      <c r="S22" s="25">
        <f ca="1">IFERROR(INDEX(Food!$G$8:$G$225,MATCH($C22,_xlfn.ANCHORARRAY(Food!$C$8),0)),NA())</f>
        <v>9.080480410933168</v>
      </c>
      <c r="T22" s="25">
        <f ca="1">IFERROR(INDEX(Macro!$G$8:$G$225,MATCH($C22,_xlfn.ANCHORARRAY(Macro!$C$8),0)),NA())</f>
        <v>4.6053711724108739</v>
      </c>
      <c r="U22" s="25">
        <f ca="1">IFERROR(INDEX(Socioeconomic!$G$8:$G$225,MATCH($C22,_xlfn.ANCHORARRAY(Socioeconomic!$C$8),0)),NA())</f>
        <v>10</v>
      </c>
      <c r="V22" s="25">
        <f ca="1">IFERROR(INDEX('Natural Hazard'!$G$8:$G$225,MATCH($C22,_xlfn.ANCHORARRAY('Natural Hazard'!$C$8),0)),NA())</f>
        <v>0</v>
      </c>
      <c r="W22" s="25">
        <f ca="1">IFERROR(INDEX(Conflict!$G$8:$G$225,MATCH($C22,_xlfn.ANCHORARRAY(Conflict!$C$8),0)),NA())</f>
        <v>10</v>
      </c>
      <c r="X22" s="50"/>
      <c r="Y22" s="25">
        <f ca="1">IFERROR(INDEX(Health!$H$8:$H$225,MATCH($C22,_xlfn.ANCHORARRAY(Health!$C$8),0)),NA())</f>
        <v>7.4868804664723001</v>
      </c>
      <c r="Z22" s="25">
        <f ca="1">IFERROR(INDEX(Food!$H$8:$H$225,MATCH($C22,_xlfn.ANCHORARRAY(Food!$C$8),0)),NA())</f>
        <v>8.2455124493341003</v>
      </c>
      <c r="AA22" s="25">
        <f ca="1">IFERROR(INDEX(Macro!$H$8:$H$225,MATCH($C22,_xlfn.ANCHORARRAY(Macro!$C$8),0)),NA())</f>
        <v>3.1723526805494</v>
      </c>
      <c r="AB22" s="25">
        <f ca="1">IFERROR(INDEX(Socioeconomic!$H$8:$H$225,MATCH($C22,_xlfn.ANCHORARRAY(Socioeconomic!$C$8),0)),NA())</f>
        <v>10</v>
      </c>
      <c r="AC22" s="25">
        <f ca="1">IFERROR(INDEX('Natural Hazard'!$H$8:$H$225,MATCH($C22,_xlfn.ANCHORARRAY('Natural Hazard'!$C$8),0)),NA())</f>
        <v>2.6666666666666599</v>
      </c>
      <c r="AD22" s="25">
        <f ca="1">IFERROR(INDEX(Conflict!$H$8:$H$225,MATCH($C22,_xlfn.ANCHORARRAY(Conflict!$C$8),0)),NA())</f>
        <v>10</v>
      </c>
      <c r="AE22" s="50"/>
      <c r="AF22" s="25">
        <f ca="1">IFERROR(INDEX(Health!$I$8:$I$225,MATCH($C22,_xlfn.ANCHORARRAY(Health!$C$8),0)),NA())</f>
        <v>0</v>
      </c>
      <c r="AG22" s="25">
        <f ca="1">IFERROR(INDEX(Food!$I$8:$I$225,MATCH($C22,_xlfn.ANCHORARRAY(Food!$C$8),0)),NA())</f>
        <v>10</v>
      </c>
      <c r="AH22" s="25">
        <f ca="1">IFERROR(INDEX(Macro!$I$8:$I$225,MATCH($C22,_xlfn.ANCHORARRAY(Macro!$C$8),0)),NA())</f>
        <v>6.6857142857142797</v>
      </c>
      <c r="AI22" s="25">
        <f ca="1">IFERROR(INDEX(Socioeconomic!$I$8:$I$225,MATCH($C22,_xlfn.ANCHORARRAY(Socioeconomic!$C$8),0)),NA())</f>
        <v>10</v>
      </c>
      <c r="AJ22" s="25">
        <f ca="1">IFERROR(INDEX('Natural Hazard'!$I$8:$I$225,MATCH($C22,_xlfn.ANCHORARRAY('Natural Hazard'!$C$8),0)),NA())</f>
        <v>0</v>
      </c>
      <c r="AK22" s="25">
        <f ca="1">IFERROR(INDEX(Conflict!$I$8:$I$225,MATCH($C22,_xlfn.ANCHORARRAY(Conflict!$C$8),0)),NA())</f>
        <v>10</v>
      </c>
      <c r="AL22" s="49"/>
      <c r="AM22" s="25">
        <f>IFERROR(INDEX('Data Reliability'!$G$6:$G$409,MATCH($C22,'Data Reliability'!$E$6:$E$409,0)),NA())</f>
        <v>0</v>
      </c>
      <c r="AN22" s="25">
        <f>IFERROR(INDEX('Data Reliability'!$H$6:$H$409,MATCH($C22,'Data Reliability'!$E$6:$E$409,0)),NA())</f>
        <v>0.29444444444444401</v>
      </c>
    </row>
    <row r="23" spans="2:40" x14ac:dyDescent="0.2">
      <c r="B23" s="28" t="s">
        <v>34</v>
      </c>
      <c r="C23" s="28" t="s">
        <v>35</v>
      </c>
      <c r="D23" s="28" t="s">
        <v>431</v>
      </c>
      <c r="E23" s="28" t="s">
        <v>429</v>
      </c>
      <c r="F23" s="206">
        <f ca="1">MATCH($C23,_xlfn.ANCHORARRAY(Health!$C$8),0)</f>
        <v>18</v>
      </c>
      <c r="G23" s="22" cm="1">
        <f t="array" aca="1" ref="G23" ca="1">IF(Parameters!$D$31, SUM(IF(ISNUMBER(R23:W23),(IF(R23:W23&gt;=Parameters!$D$37,1,"")),""))+0.5*(SUM(IF(ISNUMBER(R23:W23),(IF(R23:W23&gt;=Parameters!$D$38,1,"")),""))-SUM(IF(ISNUMBER(R23:W23),(IF(R23:W23&gt;=Parameters!$D$37,1,"")),""))),0) +
   IF(Parameters!$D$32,SUM(IF(ISNUMBER(R23:W23),(IF(R23:W23&gt;=Parameters!$D$41,1,"")),"")),0) +
   IF(Parameters!$D$33,AVERAGE(IF(ISNUMBER(R23:W23),R23:W23)),0) +
   IF(Parameters!$D$34,IF(OR(IF(ISNUMBER(R23:W23),R23:W23)=0),0,GEOMEAN(IF(ISNUMBER(R23:W23),R23:W23))),0)</f>
        <v>2.5</v>
      </c>
      <c r="H23" s="23">
        <f t="shared" ca="1" si="0"/>
        <v>2.5</v>
      </c>
      <c r="I23" s="116" t="str">
        <f t="shared" si="1"/>
        <v/>
      </c>
      <c r="J23" s="22" cm="1">
        <f t="array" aca="1" ref="J23" ca="1">IF(Parameters!$D$31, SUM(IF(ISNUMBER(Y23:AD23),(IF(Y23:AD23&gt;=Parameters!$D$41,1,"")),""))+0.5*(SUM(IF(ISNUMBER(Y23:AD23),(IF(Y23:AD23&gt;=Parameters!$D$42,1,"")),""))-SUM(IF(ISNUMBER(Y23:AD23),(IF(Y23:AD23&gt;=Parameters!$D$41,1,"")),""))),0) +
   IF(Parameters!$D$32,SUM(IF(ISNUMBER(Y23:AD23),(IF(Y23:AD23&gt;=Parameters!$D$41,1,"")),"")),0) +
   IF(Parameters!$D$33,AVERAGE(IF(ISNUMBER(Y23:AD23),Y23:AD23)),0) +
   IF(Parameters!$D$34,IF(OR(IF(ISNUMBER(Y23:AD23),Y23:AD23)=0),0,GEOMEAN(IF(ISNUMBER(Y23:AD23),Y23:AD23))),0)</f>
        <v>1</v>
      </c>
      <c r="K23" s="23">
        <f t="shared" ca="1" si="2"/>
        <v>1</v>
      </c>
      <c r="L23" s="116" t="str">
        <f t="shared" si="3"/>
        <v/>
      </c>
      <c r="M23" s="21" cm="1">
        <f t="array" aca="1" ref="M23" ca="1">IF(Parameters!$D$31, SUM(IF(ISNUMBER(AF23:AK23),(IF(AF23:AK23&gt;=Parameters!$D$41,1,"")),""))+0.5*(SUM(IF(ISNUMBER(AF23:AK23),(IF(AF23:AK23&gt;=Parameters!$D$42,1,"")),""))-SUM(IF(ISNUMBER(AF23:AK23),(IF(AF23:AK23&gt;=Parameters!$D$41,1,"")),""))),0) +
   IF(Parameters!$D$32,SUM(IF(ISNUMBER(AF23:AK23),(IF(AF23:AK23&gt;=Parameters!$D$41,1,"")),"")),0) +
   IF(Parameters!$D$33,AVERAGE(IF(ISNUMBER(AF23:AK23),AF23:AK23)),0) +
   IF(Parameters!$D$34,IF(OR(IF(ISNUMBER(AF23:AK23),AF23:AK23)=0),0,GEOMEAN(IF(ISNUMBER(AF23:AK23),AF23:AK23))),0)</f>
        <v>2.5</v>
      </c>
      <c r="N23" s="23">
        <f t="shared" ca="1" si="4"/>
        <v>2.5</v>
      </c>
      <c r="O23" s="116" t="str">
        <f t="shared" si="5"/>
        <v/>
      </c>
      <c r="P23" s="24"/>
      <c r="Q23" s="49"/>
      <c r="R23" s="25">
        <f ca="1">IFERROR(INDEX(Health!$G$8:$G$225,MATCH($C23,_xlfn.ANCHORARRAY(Health!$C$8),0)),NA())</f>
        <v>0</v>
      </c>
      <c r="S23" s="25">
        <f ca="1">IFERROR(INDEX(Food!$G$8:$G$225,MATCH($C23,_xlfn.ANCHORARRAY(Food!$C$8),0)),NA())</f>
        <v>4.573279053047921</v>
      </c>
      <c r="T23" s="25">
        <f ca="1">IFERROR(INDEX(Macro!$G$8:$G$225,MATCH($C23,_xlfn.ANCHORARRAY(Macro!$C$8),0)),NA())</f>
        <v>6.9</v>
      </c>
      <c r="U23" s="25">
        <f ca="1">IFERROR(INDEX(Socioeconomic!$G$8:$G$225,MATCH($C23,_xlfn.ANCHORARRAY(Socioeconomic!$C$8),0)),NA())</f>
        <v>8.1064348337777759</v>
      </c>
      <c r="V23" s="25">
        <f ca="1">IFERROR(INDEX('Natural Hazard'!$G$8:$G$225,MATCH($C23,_xlfn.ANCHORARRAY('Natural Hazard'!$C$8),0)),NA())</f>
        <v>10</v>
      </c>
      <c r="W23" s="25">
        <f ca="1">IFERROR(INDEX(Conflict!$G$8:$G$225,MATCH($C23,_xlfn.ANCHORARRAY(Conflict!$C$8),0)),NA())</f>
        <v>0</v>
      </c>
      <c r="X23" s="50"/>
      <c r="Y23" s="25">
        <f ca="1">IFERROR(INDEX(Health!$H$8:$H$225,MATCH($C23,_xlfn.ANCHORARRAY(Health!$C$8),0)),NA())</f>
        <v>5.8250728862973702</v>
      </c>
      <c r="Z23" s="25">
        <f ca="1">IFERROR(INDEX(Food!$H$8:$H$225,MATCH($C23,_xlfn.ANCHORARRAY(Food!$C$8),0)),NA())</f>
        <v>6.9716270990156302</v>
      </c>
      <c r="AA23" s="25">
        <f ca="1">IFERROR(INDEX(Macro!$H$8:$H$225,MATCH($C23,_xlfn.ANCHORARRAY(Macro!$C$8),0)),NA())</f>
        <v>4.9249249249249196</v>
      </c>
      <c r="AB23" s="25">
        <f ca="1">IFERROR(INDEX(Socioeconomic!$H$8:$H$225,MATCH($C23,_xlfn.ANCHORARRAY(Socioeconomic!$C$8),0)),NA())</f>
        <v>6.5714285714285703</v>
      </c>
      <c r="AC23" s="25">
        <f ca="1">IFERROR(INDEX('Natural Hazard'!$H$8:$H$225,MATCH($C23,_xlfn.ANCHORARRAY('Natural Hazard'!$C$8),0)),NA())</f>
        <v>10</v>
      </c>
      <c r="AD23" s="25">
        <f ca="1">IFERROR(INDEX(Conflict!$H$8:$H$225,MATCH($C23,_xlfn.ANCHORARRAY(Conflict!$C$8),0)),NA())</f>
        <v>5.1640500970188699</v>
      </c>
      <c r="AE23" s="50"/>
      <c r="AF23" s="25">
        <f ca="1">IFERROR(INDEX(Health!$I$8:$I$225,MATCH($C23,_xlfn.ANCHORARRAY(Health!$C$8),0)),NA())</f>
        <v>0</v>
      </c>
      <c r="AG23" s="25">
        <f ca="1">IFERROR(INDEX(Food!$I$8:$I$225,MATCH($C23,_xlfn.ANCHORARRAY(Food!$C$8),0)),NA())</f>
        <v>3</v>
      </c>
      <c r="AH23" s="25">
        <f ca="1">IFERROR(INDEX(Macro!$I$8:$I$225,MATCH($C23,_xlfn.ANCHORARRAY(Macro!$C$8),0)),NA())</f>
        <v>7</v>
      </c>
      <c r="AI23" s="25">
        <f ca="1">IFERROR(INDEX(Socioeconomic!$I$8:$I$225,MATCH($C23,_xlfn.ANCHORARRAY(Socioeconomic!$C$8),0)),NA())</f>
        <v>10</v>
      </c>
      <c r="AJ23" s="25">
        <f ca="1">IFERROR(INDEX('Natural Hazard'!$I$8:$I$225,MATCH($C23,_xlfn.ANCHORARRAY('Natural Hazard'!$C$8),0)),NA())</f>
        <v>10</v>
      </c>
      <c r="AK23" s="25">
        <f ca="1">IFERROR(INDEX(Conflict!$I$8:$I$225,MATCH($C23,_xlfn.ANCHORARRAY(Conflict!$C$8),0)),NA())</f>
        <v>0</v>
      </c>
      <c r="AL23" s="49"/>
      <c r="AM23" s="25">
        <f>IFERROR(INDEX('Data Reliability'!$G$6:$G$409,MATCH($C23,'Data Reliability'!$E$6:$E$409,0)),NA())</f>
        <v>0</v>
      </c>
      <c r="AN23" s="25">
        <f>IFERROR(INDEX('Data Reliability'!$H$6:$H$409,MATCH($C23,'Data Reliability'!$E$6:$E$409,0)),NA())</f>
        <v>0.31666666666666698</v>
      </c>
    </row>
    <row r="24" spans="2:40" x14ac:dyDescent="0.2">
      <c r="B24" s="28" t="s">
        <v>36</v>
      </c>
      <c r="C24" s="28" t="s">
        <v>37</v>
      </c>
      <c r="D24" s="28" t="s">
        <v>433</v>
      </c>
      <c r="E24" s="28" t="s">
        <v>430</v>
      </c>
      <c r="F24" s="206">
        <f ca="1">MATCH($C24,_xlfn.ANCHORARRAY(Health!$C$8),0)</f>
        <v>19</v>
      </c>
      <c r="G24" s="22" cm="1">
        <f t="array" aca="1" ref="G24" ca="1">IF(Parameters!$D$31, SUM(IF(ISNUMBER(R24:W24),(IF(R24:W24&gt;=Parameters!$D$37,1,"")),""))+0.5*(SUM(IF(ISNUMBER(R24:W24),(IF(R24:W24&gt;=Parameters!$D$38,1,"")),""))-SUM(IF(ISNUMBER(R24:W24),(IF(R24:W24&gt;=Parameters!$D$37,1,"")),""))),0) +
   IF(Parameters!$D$32,SUM(IF(ISNUMBER(R24:W24),(IF(R24:W24&gt;=Parameters!$D$41,1,"")),"")),0) +
   IF(Parameters!$D$33,AVERAGE(IF(ISNUMBER(R24:W24),R24:W24)),0) +
   IF(Parameters!$D$34,IF(OR(IF(ISNUMBER(R24:W24),R24:W24)=0),0,GEOMEAN(IF(ISNUMBER(R24:W24),R24:W24))),0)</f>
        <v>0</v>
      </c>
      <c r="H24" s="23">
        <f t="shared" ca="1" si="0"/>
        <v>0</v>
      </c>
      <c r="I24" s="116" t="str">
        <f t="shared" si="1"/>
        <v/>
      </c>
      <c r="J24" s="22" cm="1">
        <f t="array" aca="1" ref="J24" ca="1">IF(Parameters!$D$31, SUM(IF(ISNUMBER(Y24:AD24),(IF(Y24:AD24&gt;=Parameters!$D$41,1,"")),""))+0.5*(SUM(IF(ISNUMBER(Y24:AD24),(IF(Y24:AD24&gt;=Parameters!$D$42,1,"")),""))-SUM(IF(ISNUMBER(Y24:AD24),(IF(Y24:AD24&gt;=Parameters!$D$41,1,"")),""))),0) +
   IF(Parameters!$D$32,SUM(IF(ISNUMBER(Y24:AD24),(IF(Y24:AD24&gt;=Parameters!$D$41,1,"")),"")),0) +
   IF(Parameters!$D$33,AVERAGE(IF(ISNUMBER(Y24:AD24),Y24:AD24)),0) +
   IF(Parameters!$D$34,IF(OR(IF(ISNUMBER(Y24:AD24),Y24:AD24)=0),0,GEOMEAN(IF(ISNUMBER(Y24:AD24),Y24:AD24))),0)</f>
        <v>0</v>
      </c>
      <c r="K24" s="23">
        <f t="shared" ca="1" si="2"/>
        <v>0</v>
      </c>
      <c r="L24" s="116" t="str">
        <f t="shared" si="3"/>
        <v/>
      </c>
      <c r="M24" s="21" cm="1">
        <f t="array" aca="1" ref="M24" ca="1">IF(Parameters!$D$31, SUM(IF(ISNUMBER(AF24:AK24),(IF(AF24:AK24&gt;=Parameters!$D$41,1,"")),""))+0.5*(SUM(IF(ISNUMBER(AF24:AK24),(IF(AF24:AK24&gt;=Parameters!$D$42,1,"")),""))-SUM(IF(ISNUMBER(AF24:AK24),(IF(AF24:AK24&gt;=Parameters!$D$41,1,"")),""))),0) +
   IF(Parameters!$D$32,SUM(IF(ISNUMBER(AF24:AK24),(IF(AF24:AK24&gt;=Parameters!$D$41,1,"")),"")),0) +
   IF(Parameters!$D$33,AVERAGE(IF(ISNUMBER(AF24:AK24),AF24:AK24)),0) +
   IF(Parameters!$D$34,IF(OR(IF(ISNUMBER(AF24:AK24),AF24:AK24)=0),0,GEOMEAN(IF(ISNUMBER(AF24:AK24),AF24:AK24))),0)</f>
        <v>0</v>
      </c>
      <c r="N24" s="23">
        <f t="shared" ca="1" si="4"/>
        <v>0</v>
      </c>
      <c r="O24" s="116" t="str">
        <f t="shared" si="5"/>
        <v>!</v>
      </c>
      <c r="P24" s="24"/>
      <c r="Q24" s="49"/>
      <c r="R24" s="25">
        <f ca="1">IFERROR(INDEX(Health!$G$8:$G$225,MATCH($C24,_xlfn.ANCHORARRAY(Health!$C$8),0)),NA())</f>
        <v>0</v>
      </c>
      <c r="S24" s="25">
        <f ca="1">IFERROR(INDEX(Food!$G$8:$G$225,MATCH($C24,_xlfn.ANCHORARRAY(Food!$C$8),0)),NA())</f>
        <v>0</v>
      </c>
      <c r="T24" s="25">
        <f ca="1">IFERROR(INDEX(Macro!$G$8:$G$225,MATCH($C24,_xlfn.ANCHORARRAY(Macro!$C$8),0)),NA())</f>
        <v>2.5030057673915205</v>
      </c>
      <c r="U24" s="25">
        <f ca="1">IFERROR(INDEX(Socioeconomic!$G$8:$G$225,MATCH($C24,_xlfn.ANCHORARRAY(Socioeconomic!$C$8),0)),NA())</f>
        <v>0</v>
      </c>
      <c r="V24" s="25">
        <f ca="1">IFERROR(INDEX('Natural Hazard'!$G$8:$G$225,MATCH($C24,_xlfn.ANCHORARRAY('Natural Hazard'!$C$8),0)),NA())</f>
        <v>0</v>
      </c>
      <c r="W24" s="25">
        <f ca="1">IFERROR(INDEX(Conflict!$G$8:$G$225,MATCH($C24,_xlfn.ANCHORARRAY(Conflict!$C$8),0)),NA())</f>
        <v>0</v>
      </c>
      <c r="X24" s="50"/>
      <c r="Y24" s="25">
        <f ca="1">IFERROR(INDEX(Health!$H$8:$H$225,MATCH($C24,_xlfn.ANCHORARRAY(Health!$C$8),0)),NA())</f>
        <v>0</v>
      </c>
      <c r="Z24" s="25">
        <f ca="1">IFERROR(INDEX(Food!$H$8:$H$225,MATCH($C24,_xlfn.ANCHORARRAY(Food!$C$8),0)),NA())</f>
        <v>1.4707585408222299</v>
      </c>
      <c r="AA24" s="25">
        <f ca="1">IFERROR(INDEX(Macro!$H$8:$H$225,MATCH($C24,_xlfn.ANCHORARRAY(Macro!$C$8),0)),NA())</f>
        <v>1.6363904888495</v>
      </c>
      <c r="AB24" s="25">
        <f ca="1">IFERROR(INDEX(Socioeconomic!$H$8:$H$225,MATCH($C24,_xlfn.ANCHORARRAY(Socioeconomic!$C$8),0)),NA())</f>
        <v>2.8571428571428501</v>
      </c>
      <c r="AC24" s="25">
        <f ca="1">IFERROR(INDEX('Natural Hazard'!$H$8:$H$225,MATCH($C24,_xlfn.ANCHORARRAY('Natural Hazard'!$C$8),0)),NA())</f>
        <v>3.8333333333333299</v>
      </c>
      <c r="AD24" s="25">
        <f ca="1">IFERROR(INDEX(Conflict!$H$8:$H$225,MATCH($C24,_xlfn.ANCHORARRAY(Conflict!$C$8),0)),NA())</f>
        <v>0</v>
      </c>
      <c r="AE24" s="50"/>
      <c r="AF24" s="25">
        <f ca="1">IFERROR(INDEX(Health!$I$8:$I$225,MATCH($C24,_xlfn.ANCHORARRAY(Health!$C$8),0)),NA())</f>
        <v>0</v>
      </c>
      <c r="AG24" s="25" t="e">
        <f ca="1">IFERROR(INDEX(Food!$I$8:$I$225,MATCH($C24,_xlfn.ANCHORARRAY(Food!$C$8),0)),NA())</f>
        <v>#N/A</v>
      </c>
      <c r="AH24" s="25">
        <f ca="1">IFERROR(INDEX(Macro!$I$8:$I$225,MATCH($C24,_xlfn.ANCHORARRAY(Macro!$C$8),0)),NA())</f>
        <v>3.8285714285714199</v>
      </c>
      <c r="AI24" s="25">
        <f ca="1">IFERROR(INDEX(Socioeconomic!$I$8:$I$225,MATCH($C24,_xlfn.ANCHORARRAY(Socioeconomic!$C$8),0)),NA())</f>
        <v>0</v>
      </c>
      <c r="AJ24" s="25">
        <f ca="1">IFERROR(INDEX('Natural Hazard'!$I$8:$I$225,MATCH($C24,_xlfn.ANCHORARRAY('Natural Hazard'!$C$8),0)),NA())</f>
        <v>0</v>
      </c>
      <c r="AK24" s="25">
        <f ca="1">IFERROR(INDEX(Conflict!$I$8:$I$225,MATCH($C24,_xlfn.ANCHORARRAY(Conflict!$C$8),0)),NA())</f>
        <v>1.78571428571427</v>
      </c>
      <c r="AL24" s="49"/>
      <c r="AM24" s="25">
        <f>IFERROR(INDEX('Data Reliability'!$G$6:$G$409,MATCH($C24,'Data Reliability'!$E$6:$E$409,0)),NA())</f>
        <v>0</v>
      </c>
      <c r="AN24" s="25">
        <f>IFERROR(INDEX('Data Reliability'!$H$6:$H$409,MATCH($C24,'Data Reliability'!$E$6:$E$409,0)),NA())</f>
        <v>0.52777777777777801</v>
      </c>
    </row>
    <row r="25" spans="2:40" x14ac:dyDescent="0.2">
      <c r="B25" s="28" t="s">
        <v>38</v>
      </c>
      <c r="C25" s="28" t="s">
        <v>39</v>
      </c>
      <c r="D25" s="28" t="s">
        <v>434</v>
      </c>
      <c r="E25" s="28" t="s">
        <v>409</v>
      </c>
      <c r="F25" s="206">
        <f ca="1">MATCH($C25,_xlfn.ANCHORARRAY(Health!$C$8),0)</f>
        <v>20</v>
      </c>
      <c r="G25" s="22" cm="1">
        <f t="array" aca="1" ref="G25" ca="1">IF(Parameters!$D$31, SUM(IF(ISNUMBER(R25:W25),(IF(R25:W25&gt;=Parameters!$D$37,1,"")),""))+0.5*(SUM(IF(ISNUMBER(R25:W25),(IF(R25:W25&gt;=Parameters!$D$38,1,"")),""))-SUM(IF(ISNUMBER(R25:W25),(IF(R25:W25&gt;=Parameters!$D$37,1,"")),""))),0) +
   IF(Parameters!$D$32,SUM(IF(ISNUMBER(R25:W25),(IF(R25:W25&gt;=Parameters!$D$41,1,"")),"")),0) +
   IF(Parameters!$D$33,AVERAGE(IF(ISNUMBER(R25:W25),R25:W25)),0) +
   IF(Parameters!$D$34,IF(OR(IF(ISNUMBER(R25:W25),R25:W25)=0),0,GEOMEAN(IF(ISNUMBER(R25:W25),R25:W25))),0)</f>
        <v>0.5</v>
      </c>
      <c r="H25" s="23">
        <f t="shared" ca="1" si="0"/>
        <v>0.5</v>
      </c>
      <c r="I25" s="116" t="str">
        <f t="shared" si="1"/>
        <v/>
      </c>
      <c r="J25" s="22" cm="1">
        <f t="array" aca="1" ref="J25" ca="1">IF(Parameters!$D$31, SUM(IF(ISNUMBER(Y25:AD25),(IF(Y25:AD25&gt;=Parameters!$D$41,1,"")),""))+0.5*(SUM(IF(ISNUMBER(Y25:AD25),(IF(Y25:AD25&gt;=Parameters!$D$42,1,"")),""))-SUM(IF(ISNUMBER(Y25:AD25),(IF(Y25:AD25&gt;=Parameters!$D$41,1,"")),""))),0) +
   IF(Parameters!$D$32,SUM(IF(ISNUMBER(Y25:AD25),(IF(Y25:AD25&gt;=Parameters!$D$41,1,"")),"")),0) +
   IF(Parameters!$D$33,AVERAGE(IF(ISNUMBER(Y25:AD25),Y25:AD25)),0) +
   IF(Parameters!$D$34,IF(OR(IF(ISNUMBER(Y25:AD25),Y25:AD25)=0),0,GEOMEAN(IF(ISNUMBER(Y25:AD25),Y25:AD25))),0)</f>
        <v>0</v>
      </c>
      <c r="K25" s="23">
        <f t="shared" ca="1" si="2"/>
        <v>0</v>
      </c>
      <c r="L25" s="116" t="str">
        <f t="shared" si="3"/>
        <v/>
      </c>
      <c r="M25" s="21" cm="1">
        <f t="array" aca="1" ref="M25" ca="1">IF(Parameters!$D$31, SUM(IF(ISNUMBER(AF25:AK25),(IF(AF25:AK25&gt;=Parameters!$D$41,1,"")),""))+0.5*(SUM(IF(ISNUMBER(AF25:AK25),(IF(AF25:AK25&gt;=Parameters!$D$42,1,"")),""))-SUM(IF(ISNUMBER(AF25:AK25),(IF(AF25:AK25&gt;=Parameters!$D$41,1,"")),""))),0) +
   IF(Parameters!$D$32,SUM(IF(ISNUMBER(AF25:AK25),(IF(AF25:AK25&gt;=Parameters!$D$41,1,"")),"")),0) +
   IF(Parameters!$D$33,AVERAGE(IF(ISNUMBER(AF25:AK25),AF25:AK25)),0) +
   IF(Parameters!$D$34,IF(OR(IF(ISNUMBER(AF25:AK25),AF25:AK25)=0),0,GEOMEAN(IF(ISNUMBER(AF25:AK25),AF25:AK25))),0)</f>
        <v>0.5</v>
      </c>
      <c r="N25" s="23">
        <f t="shared" ca="1" si="4"/>
        <v>0.5</v>
      </c>
      <c r="O25" s="116" t="str">
        <f t="shared" si="5"/>
        <v>!</v>
      </c>
      <c r="P25" s="24"/>
      <c r="Q25" s="49"/>
      <c r="R25" s="25">
        <f ca="1">IFERROR(INDEX(Health!$G$8:$G$225,MATCH($C25,_xlfn.ANCHORARRAY(Health!$C$8),0)),NA())</f>
        <v>0</v>
      </c>
      <c r="S25" s="25">
        <f ca="1">IFERROR(INDEX(Food!$G$8:$G$225,MATCH($C25,_xlfn.ANCHORARRAY(Food!$C$8),0)),NA())</f>
        <v>0</v>
      </c>
      <c r="T25" s="25">
        <f ca="1">IFERROR(INDEX(Macro!$G$8:$G$225,MATCH($C25,_xlfn.ANCHORARRAY(Macro!$C$8),0)),NA())</f>
        <v>6.9</v>
      </c>
      <c r="U25" s="25">
        <f ca="1">IFERROR(INDEX(Socioeconomic!$G$8:$G$225,MATCH($C25,_xlfn.ANCHORARRAY(Socioeconomic!$C$8),0)),NA())</f>
        <v>0</v>
      </c>
      <c r="V25" s="25">
        <f ca="1">IFERROR(INDEX('Natural Hazard'!$G$8:$G$225,MATCH($C25,_xlfn.ANCHORARRAY('Natural Hazard'!$C$8),0)),NA())</f>
        <v>0</v>
      </c>
      <c r="W25" s="25">
        <f ca="1">IFERROR(INDEX(Conflict!$G$8:$G$225,MATCH($C25,_xlfn.ANCHORARRAY(Conflict!$C$8),0)),NA())</f>
        <v>0</v>
      </c>
      <c r="X25" s="50"/>
      <c r="Y25" s="25">
        <f ca="1">IFERROR(INDEX(Health!$H$8:$H$225,MATCH($C25,_xlfn.ANCHORARRAY(Health!$C$8),0)),NA())</f>
        <v>5.59183673469387</v>
      </c>
      <c r="Z25" s="25">
        <f ca="1">IFERROR(INDEX(Food!$H$8:$H$225,MATCH($C25,_xlfn.ANCHORARRAY(Food!$C$8),0)),NA())</f>
        <v>2.25246091488129</v>
      </c>
      <c r="AA25" s="25">
        <f ca="1">IFERROR(INDEX(Macro!$H$8:$H$225,MATCH($C25,_xlfn.ANCHORARRAY(Macro!$C$8),0)),NA())</f>
        <v>3.3938856889676501</v>
      </c>
      <c r="AB25" s="25">
        <f ca="1">IFERROR(INDEX(Socioeconomic!$H$8:$H$225,MATCH($C25,_xlfn.ANCHORARRAY(Socioeconomic!$C$8),0)),NA())</f>
        <v>1.28571428571428</v>
      </c>
      <c r="AC25" s="25">
        <f ca="1">IFERROR(INDEX('Natural Hazard'!$H$8:$H$225,MATCH($C25,_xlfn.ANCHORARRAY('Natural Hazard'!$C$8),0)),NA())</f>
        <v>0.83333333333333304</v>
      </c>
      <c r="AD25" s="25">
        <f ca="1">IFERROR(INDEX(Conflict!$H$8:$H$225,MATCH($C25,_xlfn.ANCHORARRAY(Conflict!$C$8),0)),NA())</f>
        <v>0.73205150820250398</v>
      </c>
      <c r="AE25" s="50"/>
      <c r="AF25" s="25">
        <f ca="1">IFERROR(INDEX(Health!$I$8:$I$225,MATCH($C25,_xlfn.ANCHORARRAY(Health!$C$8),0)),NA())</f>
        <v>0</v>
      </c>
      <c r="AG25" s="25" t="e">
        <f ca="1">IFERROR(INDEX(Food!$I$8:$I$225,MATCH($C25,_xlfn.ANCHORARRAY(Food!$C$8),0)),NA())</f>
        <v>#N/A</v>
      </c>
      <c r="AH25" s="25">
        <f ca="1">IFERROR(INDEX(Macro!$I$8:$I$225,MATCH($C25,_xlfn.ANCHORARRAY(Macro!$C$8),0)),NA())</f>
        <v>7</v>
      </c>
      <c r="AI25" s="25" t="e">
        <f ca="1">IFERROR(INDEX(Socioeconomic!$I$8:$I$225,MATCH($C25,_xlfn.ANCHORARRAY(Socioeconomic!$C$8),0)),NA())</f>
        <v>#N/A</v>
      </c>
      <c r="AJ25" s="25">
        <f ca="1">IFERROR(INDEX('Natural Hazard'!$I$8:$I$225,MATCH($C25,_xlfn.ANCHORARRAY('Natural Hazard'!$C$8),0)),NA())</f>
        <v>0</v>
      </c>
      <c r="AK25" s="25">
        <f ca="1">IFERROR(INDEX(Conflict!$I$8:$I$225,MATCH($C25,_xlfn.ANCHORARRAY(Conflict!$C$8),0)),NA())</f>
        <v>0</v>
      </c>
      <c r="AL25" s="49"/>
      <c r="AM25" s="25">
        <f>IFERROR(INDEX('Data Reliability'!$G$6:$G$409,MATCH($C25,'Data Reliability'!$E$6:$E$409,0)),NA())</f>
        <v>0</v>
      </c>
      <c r="AN25" s="25">
        <f>IFERROR(INDEX('Data Reliability'!$H$6:$H$409,MATCH($C25,'Data Reliability'!$E$6:$E$409,0)),NA())</f>
        <v>0.61666666666666703</v>
      </c>
    </row>
    <row r="26" spans="2:40" x14ac:dyDescent="0.2">
      <c r="B26" s="28" t="s">
        <v>704</v>
      </c>
      <c r="C26" s="28" t="s">
        <v>40</v>
      </c>
      <c r="D26" s="28" t="s">
        <v>435</v>
      </c>
      <c r="E26" s="28" t="s">
        <v>409</v>
      </c>
      <c r="F26" s="206">
        <f ca="1">MATCH($C26,_xlfn.ANCHORARRAY(Health!$C$8),0)</f>
        <v>21</v>
      </c>
      <c r="G26" s="22" cm="1">
        <f t="array" aca="1" ref="G26" ca="1">IF(Parameters!$D$31, SUM(IF(ISNUMBER(R26:W26),(IF(R26:W26&gt;=Parameters!$D$37,1,"")),""))+0.5*(SUM(IF(ISNUMBER(R26:W26),(IF(R26:W26&gt;=Parameters!$D$38,1,"")),""))-SUM(IF(ISNUMBER(R26:W26),(IF(R26:W26&gt;=Parameters!$D$37,1,"")),""))),0) +
   IF(Parameters!$D$32,SUM(IF(ISNUMBER(R26:W26),(IF(R26:W26&gt;=Parameters!$D$41,1,"")),"")),0) +
   IF(Parameters!$D$33,AVERAGE(IF(ISNUMBER(R26:W26),R26:W26)),0) +
   IF(Parameters!$D$34,IF(OR(IF(ISNUMBER(R26:W26),R26:W26)=0),0,GEOMEAN(IF(ISNUMBER(R26:W26),R26:W26))),0)</f>
        <v>0</v>
      </c>
      <c r="H26" s="23">
        <f t="shared" ca="1" si="0"/>
        <v>0</v>
      </c>
      <c r="I26" s="116" t="str">
        <f t="shared" si="1"/>
        <v>!</v>
      </c>
      <c r="J26" s="22" cm="1">
        <f t="array" aca="1" ref="J26" ca="1">IF(Parameters!$D$31, SUM(IF(ISNUMBER(Y26:AD26),(IF(Y26:AD26&gt;=Parameters!$D$41,1,"")),""))+0.5*(SUM(IF(ISNUMBER(Y26:AD26),(IF(Y26:AD26&gt;=Parameters!$D$42,1,"")),""))-SUM(IF(ISNUMBER(Y26:AD26),(IF(Y26:AD26&gt;=Parameters!$D$41,1,"")),""))),0) +
   IF(Parameters!$D$32,SUM(IF(ISNUMBER(Y26:AD26),(IF(Y26:AD26&gt;=Parameters!$D$41,1,"")),"")),0) +
   IF(Parameters!$D$33,AVERAGE(IF(ISNUMBER(Y26:AD26),Y26:AD26)),0) +
   IF(Parameters!$D$34,IF(OR(IF(ISNUMBER(Y26:AD26),Y26:AD26)=0),0,GEOMEAN(IF(ISNUMBER(Y26:AD26),Y26:AD26))),0)</f>
        <v>0.5</v>
      </c>
      <c r="K26" s="23">
        <f t="shared" ca="1" si="2"/>
        <v>0.5</v>
      </c>
      <c r="L26" s="116" t="str">
        <f t="shared" si="3"/>
        <v/>
      </c>
      <c r="M26" s="21" cm="1">
        <f t="array" aca="1" ref="M26" ca="1">IF(Parameters!$D$31, SUM(IF(ISNUMBER(AF26:AK26),(IF(AF26:AK26&gt;=Parameters!$D$41,1,"")),""))+0.5*(SUM(IF(ISNUMBER(AF26:AK26),(IF(AF26:AK26&gt;=Parameters!$D$42,1,"")),""))-SUM(IF(ISNUMBER(AF26:AK26),(IF(AF26:AK26&gt;=Parameters!$D$41,1,"")),""))),0) +
   IF(Parameters!$D$32,SUM(IF(ISNUMBER(AF26:AK26),(IF(AF26:AK26&gt;=Parameters!$D$41,1,"")),"")),0) +
   IF(Parameters!$D$33,AVERAGE(IF(ISNUMBER(AF26:AK26),AF26:AK26)),0) +
   IF(Parameters!$D$34,IF(OR(IF(ISNUMBER(AF26:AK26),AF26:AK26)=0),0,GEOMEAN(IF(ISNUMBER(AF26:AK26),AF26:AK26))),0)</f>
        <v>0</v>
      </c>
      <c r="N26" s="23">
        <f t="shared" ca="1" si="4"/>
        <v>0</v>
      </c>
      <c r="O26" s="116" t="str">
        <f t="shared" si="5"/>
        <v>!</v>
      </c>
      <c r="P26" s="24"/>
      <c r="Q26" s="49"/>
      <c r="R26" s="25">
        <f ca="1">IFERROR(INDEX(Health!$G$8:$G$225,MATCH($C26,_xlfn.ANCHORARRAY(Health!$C$8),0)),NA())</f>
        <v>0</v>
      </c>
      <c r="S26" s="25">
        <f ca="1">IFERROR(INDEX(Food!$G$8:$G$225,MATCH($C26,_xlfn.ANCHORARRAY(Food!$C$8),0)),NA())</f>
        <v>0</v>
      </c>
      <c r="T26" s="25">
        <f ca="1">IFERROR(INDEX(Macro!$G$8:$G$225,MATCH($C26,_xlfn.ANCHORARRAY(Macro!$C$8),0)),NA())</f>
        <v>4.936510638818679</v>
      </c>
      <c r="U26" s="25">
        <f ca="1">IFERROR(INDEX(Socioeconomic!$G$8:$G$225,MATCH($C26,_xlfn.ANCHORARRAY(Socioeconomic!$C$8),0)),NA())</f>
        <v>0</v>
      </c>
      <c r="V26" s="25">
        <f ca="1">IFERROR(INDEX('Natural Hazard'!$G$8:$G$225,MATCH($C26,_xlfn.ANCHORARRAY('Natural Hazard'!$C$8),0)),NA())</f>
        <v>0</v>
      </c>
      <c r="W26" s="25">
        <f ca="1">IFERROR(INDEX(Conflict!$G$8:$G$225,MATCH($C26,_xlfn.ANCHORARRAY(Conflict!$C$8),0)),NA())</f>
        <v>0</v>
      </c>
      <c r="X26" s="50"/>
      <c r="Y26" s="25">
        <f ca="1">IFERROR(INDEX(Health!$H$8:$H$225,MATCH($C26,_xlfn.ANCHORARRAY(Health!$C$8),0)),NA())</f>
        <v>7.3994169096209896</v>
      </c>
      <c r="Z26" s="25">
        <f ca="1">IFERROR(INDEX(Food!$H$8:$H$225,MATCH($C26,_xlfn.ANCHORARRAY(Food!$C$8),0)),NA())</f>
        <v>3.58851674641148</v>
      </c>
      <c r="AA26" s="25">
        <f ca="1">IFERROR(INDEX(Macro!$H$8:$H$225,MATCH($C26,_xlfn.ANCHORARRAY(Macro!$C$8),0)),NA())</f>
        <v>3.6449564318416701</v>
      </c>
      <c r="AB26" s="25">
        <f ca="1">IFERROR(INDEX(Socioeconomic!$H$8:$H$225,MATCH($C26,_xlfn.ANCHORARRAY(Socioeconomic!$C$8),0)),NA())</f>
        <v>2.8571428571428501</v>
      </c>
      <c r="AC26" s="25">
        <f ca="1">IFERROR(INDEX('Natural Hazard'!$H$8:$H$225,MATCH($C26,_xlfn.ANCHORARRAY('Natural Hazard'!$C$8),0)),NA())</f>
        <v>3.6666666666666599</v>
      </c>
      <c r="AD26" s="25">
        <f ca="1">IFERROR(INDEX(Conflict!$H$8:$H$225,MATCH($C26,_xlfn.ANCHORARRAY(Conflict!$C$8),0)),NA())</f>
        <v>0</v>
      </c>
      <c r="AE26" s="50"/>
      <c r="AF26" s="25">
        <f ca="1">IFERROR(INDEX(Health!$I$8:$I$225,MATCH($C26,_xlfn.ANCHORARRAY(Health!$C$8),0)),NA())</f>
        <v>0</v>
      </c>
      <c r="AG26" s="25" t="e">
        <f ca="1">IFERROR(INDEX(Food!$I$8:$I$225,MATCH($C26,_xlfn.ANCHORARRAY(Food!$C$8),0)),NA())</f>
        <v>#N/A</v>
      </c>
      <c r="AH26" s="25">
        <f ca="1">IFERROR(INDEX(Macro!$I$8:$I$225,MATCH($C26,_xlfn.ANCHORARRAY(Macro!$C$8),0)),NA())</f>
        <v>6.6857142857142797</v>
      </c>
      <c r="AI26" s="25" t="e">
        <f ca="1">IFERROR(INDEX(Socioeconomic!$I$8:$I$225,MATCH($C26,_xlfn.ANCHORARRAY(Socioeconomic!$C$8),0)),NA())</f>
        <v>#N/A</v>
      </c>
      <c r="AJ26" s="25">
        <f ca="1">IFERROR(INDEX('Natural Hazard'!$I$8:$I$225,MATCH($C26,_xlfn.ANCHORARRAY('Natural Hazard'!$C$8),0)),NA())</f>
        <v>0</v>
      </c>
      <c r="AK26" s="25">
        <f ca="1">IFERROR(INDEX(Conflict!$I$8:$I$225,MATCH($C26,_xlfn.ANCHORARRAY(Conflict!$C$8),0)),NA())</f>
        <v>0</v>
      </c>
      <c r="AL26" s="49"/>
      <c r="AM26" s="25">
        <f>IFERROR(INDEX('Data Reliability'!$G$6:$G$409,MATCH($C26,'Data Reliability'!$E$6:$E$409,0)),NA())</f>
        <v>8.3333333333333301E-2</v>
      </c>
      <c r="AN26" s="25">
        <f>IFERROR(INDEX('Data Reliability'!$H$6:$H$409,MATCH($C26,'Data Reliability'!$E$6:$E$409,0)),NA())</f>
        <v>0.58333333333333304</v>
      </c>
    </row>
    <row r="27" spans="2:40" x14ac:dyDescent="0.2">
      <c r="B27" s="28" t="s">
        <v>41</v>
      </c>
      <c r="C27" s="28" t="s">
        <v>42</v>
      </c>
      <c r="D27" s="28" t="s">
        <v>433</v>
      </c>
      <c r="E27" s="28" t="s">
        <v>430</v>
      </c>
      <c r="F27" s="206">
        <f ca="1">MATCH($C27,_xlfn.ANCHORARRAY(Health!$C$8),0)</f>
        <v>22</v>
      </c>
      <c r="G27" s="22" cm="1">
        <f t="array" aca="1" ref="G27" ca="1">IF(Parameters!$D$31, SUM(IF(ISNUMBER(R27:W27),(IF(R27:W27&gt;=Parameters!$D$37,1,"")),""))+0.5*(SUM(IF(ISNUMBER(R27:W27),(IF(R27:W27&gt;=Parameters!$D$38,1,"")),""))-SUM(IF(ISNUMBER(R27:W27),(IF(R27:W27&gt;=Parameters!$D$37,1,"")),""))),0) +
   IF(Parameters!$D$32,SUM(IF(ISNUMBER(R27:W27),(IF(R27:W27&gt;=Parameters!$D$41,1,"")),"")),0) +
   IF(Parameters!$D$33,AVERAGE(IF(ISNUMBER(R27:W27),R27:W27)),0) +
   IF(Parameters!$D$34,IF(OR(IF(ISNUMBER(R27:W27),R27:W27)=0),0,GEOMEAN(IF(ISNUMBER(R27:W27),R27:W27))),0)</f>
        <v>1</v>
      </c>
      <c r="H27" s="23">
        <f t="shared" ca="1" si="0"/>
        <v>1</v>
      </c>
      <c r="I27" s="116" t="str">
        <f t="shared" si="1"/>
        <v/>
      </c>
      <c r="J27" s="22" cm="1">
        <f t="array" aca="1" ref="J27" ca="1">IF(Parameters!$D$31, SUM(IF(ISNUMBER(Y27:AD27),(IF(Y27:AD27&gt;=Parameters!$D$41,1,"")),""))+0.5*(SUM(IF(ISNUMBER(Y27:AD27),(IF(Y27:AD27&gt;=Parameters!$D$42,1,"")),""))-SUM(IF(ISNUMBER(Y27:AD27),(IF(Y27:AD27&gt;=Parameters!$D$41,1,"")),""))),0) +
   IF(Parameters!$D$32,SUM(IF(ISNUMBER(Y27:AD27),(IF(Y27:AD27&gt;=Parameters!$D$41,1,"")),"")),0) +
   IF(Parameters!$D$33,AVERAGE(IF(ISNUMBER(Y27:AD27),Y27:AD27)),0) +
   IF(Parameters!$D$34,IF(OR(IF(ISNUMBER(Y27:AD27),Y27:AD27)=0),0,GEOMEAN(IF(ISNUMBER(Y27:AD27),Y27:AD27))),0)</f>
        <v>0</v>
      </c>
      <c r="K27" s="23">
        <f t="shared" ca="1" si="2"/>
        <v>0</v>
      </c>
      <c r="L27" s="116" t="str">
        <f t="shared" si="3"/>
        <v/>
      </c>
      <c r="M27" s="21" cm="1">
        <f t="array" aca="1" ref="M27" ca="1">IF(Parameters!$D$31, SUM(IF(ISNUMBER(AF27:AK27),(IF(AF27:AK27&gt;=Parameters!$D$41,1,"")),""))+0.5*(SUM(IF(ISNUMBER(AF27:AK27),(IF(AF27:AK27&gt;=Parameters!$D$42,1,"")),""))-SUM(IF(ISNUMBER(AF27:AK27),(IF(AF27:AK27&gt;=Parameters!$D$41,1,"")),""))),0) +
   IF(Parameters!$D$32,SUM(IF(ISNUMBER(AF27:AK27),(IF(AF27:AK27&gt;=Parameters!$D$41,1,"")),"")),0) +
   IF(Parameters!$D$33,AVERAGE(IF(ISNUMBER(AF27:AK27),AF27:AK27)),0) +
   IF(Parameters!$D$34,IF(OR(IF(ISNUMBER(AF27:AK27),AF27:AK27)=0),0,GEOMEAN(IF(ISNUMBER(AF27:AK27),AF27:AK27))),0)</f>
        <v>1</v>
      </c>
      <c r="N27" s="23">
        <f t="shared" ca="1" si="4"/>
        <v>1</v>
      </c>
      <c r="O27" s="116" t="str">
        <f t="shared" si="5"/>
        <v>!</v>
      </c>
      <c r="P27" s="24"/>
      <c r="Q27" s="49"/>
      <c r="R27" s="25">
        <f ca="1">IFERROR(INDEX(Health!$G$8:$G$225,MATCH($C27,_xlfn.ANCHORARRAY(Health!$C$8),0)),NA())</f>
        <v>7.6512923125755758</v>
      </c>
      <c r="S27" s="25">
        <f ca="1">IFERROR(INDEX(Food!$G$8:$G$225,MATCH($C27,_xlfn.ANCHORARRAY(Food!$C$8),0)),NA())</f>
        <v>0</v>
      </c>
      <c r="T27" s="25">
        <f ca="1">IFERROR(INDEX(Macro!$G$8:$G$225,MATCH($C27,_xlfn.ANCHORARRAY(Macro!$C$8),0)),NA())</f>
        <v>2.7975557405349494</v>
      </c>
      <c r="U27" s="25">
        <f ca="1">IFERROR(INDEX(Socioeconomic!$G$8:$G$225,MATCH($C27,_xlfn.ANCHORARRAY(Socioeconomic!$C$8),0)),NA())</f>
        <v>0</v>
      </c>
      <c r="V27" s="25">
        <f ca="1">IFERROR(INDEX('Natural Hazard'!$G$8:$G$225,MATCH($C27,_xlfn.ANCHORARRAY('Natural Hazard'!$C$8),0)),NA())</f>
        <v>0</v>
      </c>
      <c r="W27" s="25">
        <f ca="1">IFERROR(INDEX(Conflict!$G$8:$G$225,MATCH($C27,_xlfn.ANCHORARRAY(Conflict!$C$8),0)),NA())</f>
        <v>0</v>
      </c>
      <c r="X27" s="50"/>
      <c r="Y27" s="25">
        <f ca="1">IFERROR(INDEX(Health!$H$8:$H$225,MATCH($C27,_xlfn.ANCHORARRAY(Health!$C$8),0)),NA())</f>
        <v>5.8542274052478103</v>
      </c>
      <c r="Z27" s="25">
        <f ca="1">IFERROR(INDEX(Food!$H$8:$H$225,MATCH($C27,_xlfn.ANCHORARRAY(Food!$C$8),0)),NA())</f>
        <v>3.2296650717703299</v>
      </c>
      <c r="AA27" s="25">
        <f ca="1">IFERROR(INDEX(Macro!$H$8:$H$225,MATCH($C27,_xlfn.ANCHORARRAY(Macro!$C$8),0)),NA())</f>
        <v>3.2609658839166999</v>
      </c>
      <c r="AB27" s="25">
        <f ca="1">IFERROR(INDEX(Socioeconomic!$H$8:$H$225,MATCH($C27,_xlfn.ANCHORARRAY(Socioeconomic!$C$8),0)),NA())</f>
        <v>4.2857142857142803</v>
      </c>
      <c r="AC27" s="25">
        <f ca="1">IFERROR(INDEX('Natural Hazard'!$H$8:$H$225,MATCH($C27,_xlfn.ANCHORARRAY('Natural Hazard'!$C$8),0)),NA())</f>
        <v>2.9999999999999898</v>
      </c>
      <c r="AD27" s="25">
        <f ca="1">IFERROR(INDEX(Conflict!$H$8:$H$225,MATCH($C27,_xlfn.ANCHORARRAY(Conflict!$C$8),0)),NA())</f>
        <v>2.3196330922561201</v>
      </c>
      <c r="AE27" s="50"/>
      <c r="AF27" s="25">
        <f ca="1">IFERROR(INDEX(Health!$I$8:$I$225,MATCH($C27,_xlfn.ANCHORARRAY(Health!$C$8),0)),NA())</f>
        <v>10</v>
      </c>
      <c r="AG27" s="25" t="e">
        <f ca="1">IFERROR(INDEX(Food!$I$8:$I$225,MATCH($C27,_xlfn.ANCHORARRAY(Food!$C$8),0)),NA())</f>
        <v>#N/A</v>
      </c>
      <c r="AH27" s="25">
        <f ca="1">IFERROR(INDEX(Macro!$I$8:$I$225,MATCH($C27,_xlfn.ANCHORARRAY(Macro!$C$8),0)),NA())</f>
        <v>2.3999999999999901</v>
      </c>
      <c r="AI27" s="25" t="e">
        <f ca="1">IFERROR(INDEX(Socioeconomic!$I$8:$I$225,MATCH($C27,_xlfn.ANCHORARRAY(Socioeconomic!$C$8),0)),NA())</f>
        <v>#N/A</v>
      </c>
      <c r="AJ27" s="25">
        <f ca="1">IFERROR(INDEX('Natural Hazard'!$I$8:$I$225,MATCH($C27,_xlfn.ANCHORARRAY('Natural Hazard'!$C$8),0)),NA())</f>
        <v>0</v>
      </c>
      <c r="AK27" s="25">
        <f ca="1">IFERROR(INDEX(Conflict!$I$8:$I$225,MATCH($C27,_xlfn.ANCHORARRAY(Conflict!$C$8),0)),NA())</f>
        <v>0</v>
      </c>
      <c r="AL27" s="49"/>
      <c r="AM27" s="25">
        <f>IFERROR(INDEX('Data Reliability'!$G$6:$G$409,MATCH($C27,'Data Reliability'!$E$6:$E$409,0)),NA())</f>
        <v>8.3333333333333301E-2</v>
      </c>
      <c r="AN27" s="25">
        <f>IFERROR(INDEX('Data Reliability'!$H$6:$H$409,MATCH($C27,'Data Reliability'!$E$6:$E$409,0)),NA())</f>
        <v>0.5</v>
      </c>
    </row>
    <row r="28" spans="2:40" x14ac:dyDescent="0.2">
      <c r="B28" s="28" t="s">
        <v>43</v>
      </c>
      <c r="C28" s="28" t="s">
        <v>44</v>
      </c>
      <c r="D28" s="28" t="s">
        <v>433</v>
      </c>
      <c r="E28" s="28" t="s">
        <v>430</v>
      </c>
      <c r="F28" s="206">
        <f ca="1">MATCH($C28,_xlfn.ANCHORARRAY(Health!$C$8),0)</f>
        <v>23</v>
      </c>
      <c r="G28" s="22" cm="1">
        <f t="array" aca="1" ref="G28" ca="1">IF(Parameters!$D$31, SUM(IF(ISNUMBER(R28:W28),(IF(R28:W28&gt;=Parameters!$D$37,1,"")),""))+0.5*(SUM(IF(ISNUMBER(R28:W28),(IF(R28:W28&gt;=Parameters!$D$38,1,"")),""))-SUM(IF(ISNUMBER(R28:W28),(IF(R28:W28&gt;=Parameters!$D$37,1,"")),""))),0) +
   IF(Parameters!$D$32,SUM(IF(ISNUMBER(R28:W28),(IF(R28:W28&gt;=Parameters!$D$41,1,"")),"")),0) +
   IF(Parameters!$D$33,AVERAGE(IF(ISNUMBER(R28:W28),R28:W28)),0) +
   IF(Parameters!$D$34,IF(OR(IF(ISNUMBER(R28:W28),R28:W28)=0),0,GEOMEAN(IF(ISNUMBER(R28:W28),R28:W28))),0)</f>
        <v>0.5</v>
      </c>
      <c r="H28" s="23">
        <f t="shared" ca="1" si="0"/>
        <v>0.5</v>
      </c>
      <c r="I28" s="116" t="str">
        <f t="shared" si="1"/>
        <v/>
      </c>
      <c r="J28" s="22" cm="1">
        <f t="array" aca="1" ref="J28" ca="1">IF(Parameters!$D$31, SUM(IF(ISNUMBER(Y28:AD28),(IF(Y28:AD28&gt;=Parameters!$D$41,1,"")),""))+0.5*(SUM(IF(ISNUMBER(Y28:AD28),(IF(Y28:AD28&gt;=Parameters!$D$42,1,"")),""))-SUM(IF(ISNUMBER(Y28:AD28),(IF(Y28:AD28&gt;=Parameters!$D$41,1,"")),""))),0) +
   IF(Parameters!$D$32,SUM(IF(ISNUMBER(Y28:AD28),(IF(Y28:AD28&gt;=Parameters!$D$41,1,"")),"")),0) +
   IF(Parameters!$D$33,AVERAGE(IF(ISNUMBER(Y28:AD28),Y28:AD28)),0) +
   IF(Parameters!$D$34,IF(OR(IF(ISNUMBER(Y28:AD28),Y28:AD28)=0),0,GEOMEAN(IF(ISNUMBER(Y28:AD28),Y28:AD28))),0)</f>
        <v>0.5</v>
      </c>
      <c r="K28" s="23">
        <f t="shared" ca="1" si="2"/>
        <v>0.5</v>
      </c>
      <c r="L28" s="116" t="str">
        <f t="shared" si="3"/>
        <v/>
      </c>
      <c r="M28" s="21" cm="1">
        <f t="array" aca="1" ref="M28" ca="1">IF(Parameters!$D$31, SUM(IF(ISNUMBER(AF28:AK28),(IF(AF28:AK28&gt;=Parameters!$D$41,1,"")),""))+0.5*(SUM(IF(ISNUMBER(AF28:AK28),(IF(AF28:AK28&gt;=Parameters!$D$42,1,"")),""))-SUM(IF(ISNUMBER(AF28:AK28),(IF(AF28:AK28&gt;=Parameters!$D$41,1,"")),""))),0) +
   IF(Parameters!$D$32,SUM(IF(ISNUMBER(AF28:AK28),(IF(AF28:AK28&gt;=Parameters!$D$41,1,"")),"")),0) +
   IF(Parameters!$D$33,AVERAGE(IF(ISNUMBER(AF28:AK28),AF28:AK28)),0) +
   IF(Parameters!$D$34,IF(OR(IF(ISNUMBER(AF28:AK28),AF28:AK28)=0),0,GEOMEAN(IF(ISNUMBER(AF28:AK28),AF28:AK28))),0)</f>
        <v>0</v>
      </c>
      <c r="N28" s="23">
        <f t="shared" ca="1" si="4"/>
        <v>0</v>
      </c>
      <c r="O28" s="116" t="str">
        <f t="shared" si="5"/>
        <v>!</v>
      </c>
      <c r="P28" s="24"/>
      <c r="Q28" s="49"/>
      <c r="R28" s="25">
        <f ca="1">IFERROR(INDEX(Health!$G$8:$G$225,MATCH($C28,_xlfn.ANCHORARRAY(Health!$C$8),0)),NA())</f>
        <v>0</v>
      </c>
      <c r="S28" s="25">
        <f ca="1">IFERROR(INDEX(Food!$G$8:$G$225,MATCH($C28,_xlfn.ANCHORARRAY(Food!$C$8),0)),NA())</f>
        <v>0</v>
      </c>
      <c r="T28" s="25">
        <f ca="1">IFERROR(INDEX(Macro!$G$8:$G$225,MATCH($C28,_xlfn.ANCHORARRAY(Macro!$C$8),0)),NA())</f>
        <v>5.21723381325309</v>
      </c>
      <c r="U28" s="25">
        <f ca="1">IFERROR(INDEX(Socioeconomic!$G$8:$G$225,MATCH($C28,_xlfn.ANCHORARRAY(Socioeconomic!$C$8),0)),NA())</f>
        <v>0</v>
      </c>
      <c r="V28" s="25">
        <f ca="1">IFERROR(INDEX('Natural Hazard'!$G$8:$G$225,MATCH($C28,_xlfn.ANCHORARRAY('Natural Hazard'!$C$8),0)),NA())</f>
        <v>0</v>
      </c>
      <c r="W28" s="25">
        <f ca="1">IFERROR(INDEX(Conflict!$G$8:$G$225,MATCH($C28,_xlfn.ANCHORARRAY(Conflict!$C$8),0)),NA())</f>
        <v>0</v>
      </c>
      <c r="X28" s="50"/>
      <c r="Y28" s="25">
        <f ca="1">IFERROR(INDEX(Health!$H$8:$H$225,MATCH($C28,_xlfn.ANCHORARRAY(Health!$C$8),0)),NA())</f>
        <v>3.3760932944606399</v>
      </c>
      <c r="Z28" s="25">
        <f ca="1">IFERROR(INDEX(Food!$H$8:$H$225,MATCH($C28,_xlfn.ANCHORARRAY(Food!$C$8),0)),NA())</f>
        <v>3.9316734221192799</v>
      </c>
      <c r="AA28" s="25">
        <f ca="1">IFERROR(INDEX(Macro!$H$8:$H$225,MATCH($C28,_xlfn.ANCHORARRAY(Macro!$C$8),0)),NA())</f>
        <v>8.74021562546152</v>
      </c>
      <c r="AB28" s="25">
        <f ca="1">IFERROR(INDEX(Socioeconomic!$H$8:$H$225,MATCH($C28,_xlfn.ANCHORARRAY(Socioeconomic!$C$8),0)),NA())</f>
        <v>1.8571428571428501</v>
      </c>
      <c r="AC28" s="25">
        <f ca="1">IFERROR(INDEX('Natural Hazard'!$H$8:$H$225,MATCH($C28,_xlfn.ANCHORARRAY('Natural Hazard'!$C$8),0)),NA())</f>
        <v>1.1666666666666601</v>
      </c>
      <c r="AD28" s="25">
        <f ca="1">IFERROR(INDEX(Conflict!$H$8:$H$225,MATCH($C28,_xlfn.ANCHORARRAY(Conflict!$C$8),0)),NA())</f>
        <v>1.79043923090492</v>
      </c>
      <c r="AE28" s="50"/>
      <c r="AF28" s="25">
        <f ca="1">IFERROR(INDEX(Health!$I$8:$I$225,MATCH($C28,_xlfn.ANCHORARRAY(Health!$C$8),0)),NA())</f>
        <v>0</v>
      </c>
      <c r="AG28" s="25" t="e">
        <f ca="1">IFERROR(INDEX(Food!$I$8:$I$225,MATCH($C28,_xlfn.ANCHORARRAY(Food!$C$8),0)),NA())</f>
        <v>#N/A</v>
      </c>
      <c r="AH28" s="25">
        <f ca="1">IFERROR(INDEX(Macro!$I$8:$I$225,MATCH($C28,_xlfn.ANCHORARRAY(Macro!$C$8),0)),NA())</f>
        <v>3.1142857142856899</v>
      </c>
      <c r="AI28" s="25">
        <f ca="1">IFERROR(INDEX(Socioeconomic!$I$8:$I$225,MATCH($C28,_xlfn.ANCHORARRAY(Socioeconomic!$C$8),0)),NA())</f>
        <v>0</v>
      </c>
      <c r="AJ28" s="25">
        <f ca="1">IFERROR(INDEX('Natural Hazard'!$I$8:$I$225,MATCH($C28,_xlfn.ANCHORARRAY('Natural Hazard'!$C$8),0)),NA())</f>
        <v>0</v>
      </c>
      <c r="AK28" s="25">
        <f ca="1">IFERROR(INDEX(Conflict!$I$8:$I$225,MATCH($C28,_xlfn.ANCHORARRAY(Conflict!$C$8),0)),NA())</f>
        <v>0</v>
      </c>
      <c r="AL28" s="49"/>
      <c r="AM28" s="25">
        <f>IFERROR(INDEX('Data Reliability'!$G$6:$G$409,MATCH($C28,'Data Reliability'!$E$6:$E$409,0)),NA())</f>
        <v>0</v>
      </c>
      <c r="AN28" s="25">
        <f>IFERROR(INDEX('Data Reliability'!$H$6:$H$409,MATCH($C28,'Data Reliability'!$E$6:$E$409,0)),NA())</f>
        <v>0.49444444444444402</v>
      </c>
    </row>
    <row r="29" spans="2:40" x14ac:dyDescent="0.2">
      <c r="B29" s="28" t="s">
        <v>45</v>
      </c>
      <c r="C29" s="28" t="s">
        <v>46</v>
      </c>
      <c r="D29" s="28" t="s">
        <v>435</v>
      </c>
      <c r="E29" s="28" t="s">
        <v>430</v>
      </c>
      <c r="F29" s="206">
        <f ca="1">MATCH($C29,_xlfn.ANCHORARRAY(Health!$C$8),0)</f>
        <v>24</v>
      </c>
      <c r="G29" s="22" cm="1">
        <f t="array" aca="1" ref="G29" ca="1">IF(Parameters!$D$31, SUM(IF(ISNUMBER(R29:W29),(IF(R29:W29&gt;=Parameters!$D$37,1,"")),""))+0.5*(SUM(IF(ISNUMBER(R29:W29),(IF(R29:W29&gt;=Parameters!$D$38,1,"")),""))-SUM(IF(ISNUMBER(R29:W29),(IF(R29:W29&gt;=Parameters!$D$37,1,"")),""))),0) +
   IF(Parameters!$D$32,SUM(IF(ISNUMBER(R29:W29),(IF(R29:W29&gt;=Parameters!$D$41,1,"")),"")),0) +
   IF(Parameters!$D$33,AVERAGE(IF(ISNUMBER(R29:W29),R29:W29)),0) +
   IF(Parameters!$D$34,IF(OR(IF(ISNUMBER(R29:W29),R29:W29)=0),0,GEOMEAN(IF(ISNUMBER(R29:W29),R29:W29))),0)</f>
        <v>1</v>
      </c>
      <c r="H29" s="23">
        <f t="shared" ca="1" si="0"/>
        <v>1</v>
      </c>
      <c r="I29" s="116" t="str">
        <f t="shared" si="1"/>
        <v/>
      </c>
      <c r="J29" s="22" cm="1">
        <f t="array" aca="1" ref="J29" ca="1">IF(Parameters!$D$31, SUM(IF(ISNUMBER(Y29:AD29),(IF(Y29:AD29&gt;=Parameters!$D$41,1,"")),""))+0.5*(SUM(IF(ISNUMBER(Y29:AD29),(IF(Y29:AD29&gt;=Parameters!$D$42,1,"")),""))-SUM(IF(ISNUMBER(Y29:AD29),(IF(Y29:AD29&gt;=Parameters!$D$41,1,"")),""))),0) +
   IF(Parameters!$D$32,SUM(IF(ISNUMBER(Y29:AD29),(IF(Y29:AD29&gt;=Parameters!$D$41,1,"")),"")),0) +
   IF(Parameters!$D$33,AVERAGE(IF(ISNUMBER(Y29:AD29),Y29:AD29)),0) +
   IF(Parameters!$D$34,IF(OR(IF(ISNUMBER(Y29:AD29),Y29:AD29)=0),0,GEOMEAN(IF(ISNUMBER(Y29:AD29),Y29:AD29))),0)</f>
        <v>0.5</v>
      </c>
      <c r="K29" s="23">
        <f t="shared" ca="1" si="2"/>
        <v>0.5</v>
      </c>
      <c r="L29" s="116" t="str">
        <f t="shared" si="3"/>
        <v/>
      </c>
      <c r="M29" s="21" cm="1">
        <f t="array" aca="1" ref="M29" ca="1">IF(Parameters!$D$31, SUM(IF(ISNUMBER(AF29:AK29),(IF(AF29:AK29&gt;=Parameters!$D$41,1,"")),""))+0.5*(SUM(IF(ISNUMBER(AF29:AK29),(IF(AF29:AK29&gt;=Parameters!$D$42,1,"")),""))-SUM(IF(ISNUMBER(AF29:AK29),(IF(AF29:AK29&gt;=Parameters!$D$41,1,"")),""))),0) +
   IF(Parameters!$D$32,SUM(IF(ISNUMBER(AF29:AK29),(IF(AF29:AK29&gt;=Parameters!$D$41,1,"")),"")),0) +
   IF(Parameters!$D$33,AVERAGE(IF(ISNUMBER(AF29:AK29),AF29:AK29)),0) +
   IF(Parameters!$D$34,IF(OR(IF(ISNUMBER(AF29:AK29),AF29:AK29)=0),0,GEOMEAN(IF(ISNUMBER(AF29:AK29),AF29:AK29))),0)</f>
        <v>1</v>
      </c>
      <c r="N29" s="23">
        <f t="shared" ca="1" si="4"/>
        <v>1</v>
      </c>
      <c r="O29" s="116" t="str">
        <f t="shared" si="5"/>
        <v>!</v>
      </c>
      <c r="P29" s="24"/>
      <c r="Q29" s="49"/>
      <c r="R29" s="25">
        <f ca="1">IFERROR(INDEX(Health!$G$8:$G$225,MATCH($C29,_xlfn.ANCHORARRAY(Health!$C$8),0)),NA())</f>
        <v>0</v>
      </c>
      <c r="S29" s="25">
        <f ca="1">IFERROR(INDEX(Food!$G$8:$G$225,MATCH($C29,_xlfn.ANCHORARRAY(Food!$C$8),0)),NA())</f>
        <v>0</v>
      </c>
      <c r="T29" s="25">
        <f ca="1">IFERROR(INDEX(Macro!$G$8:$G$225,MATCH($C29,_xlfn.ANCHORARRAY(Macro!$C$8),0)),NA())</f>
        <v>5.4654913089899244</v>
      </c>
      <c r="U29" s="25">
        <f ca="1">IFERROR(INDEX(Socioeconomic!$G$8:$G$225,MATCH($C29,_xlfn.ANCHORARRAY(Socioeconomic!$C$8),0)),NA())</f>
        <v>0</v>
      </c>
      <c r="V29" s="25">
        <f ca="1">IFERROR(INDEX('Natural Hazard'!$G$8:$G$225,MATCH($C29,_xlfn.ANCHORARRAY('Natural Hazard'!$C$8),0)),NA())</f>
        <v>6.7082039324993685</v>
      </c>
      <c r="W29" s="25">
        <f ca="1">IFERROR(INDEX(Conflict!$G$8:$G$225,MATCH($C29,_xlfn.ANCHORARRAY(Conflict!$C$8),0)),NA())</f>
        <v>0</v>
      </c>
      <c r="X29" s="50"/>
      <c r="Y29" s="25">
        <f ca="1">IFERROR(INDEX(Health!$H$8:$H$225,MATCH($C29,_xlfn.ANCHORARRAY(Health!$C$8),0)),NA())</f>
        <v>7.5160349854227402</v>
      </c>
      <c r="Z29" s="25">
        <f ca="1">IFERROR(INDEX(Food!$H$8:$H$225,MATCH($C29,_xlfn.ANCHORARRAY(Food!$C$8),0)),NA())</f>
        <v>4.6650717703349196</v>
      </c>
      <c r="AA29" s="25">
        <f ca="1">IFERROR(INDEX(Macro!$H$8:$H$225,MATCH($C29,_xlfn.ANCHORARRAY(Macro!$C$8),0)),NA())</f>
        <v>4.8855412789838999</v>
      </c>
      <c r="AB29" s="25">
        <f ca="1">IFERROR(INDEX(Socioeconomic!$H$8:$H$225,MATCH($C29,_xlfn.ANCHORARRAY(Socioeconomic!$C$8),0)),NA())</f>
        <v>6.4285714285714199</v>
      </c>
      <c r="AC29" s="25">
        <f ca="1">IFERROR(INDEX('Natural Hazard'!$H$8:$H$225,MATCH($C29,_xlfn.ANCHORARRAY('Natural Hazard'!$C$8),0)),NA())</f>
        <v>4.5</v>
      </c>
      <c r="AD29" s="25">
        <f ca="1">IFERROR(INDEX(Conflict!$H$8:$H$225,MATCH($C29,_xlfn.ANCHORARRAY(Conflict!$C$8),0)),NA())</f>
        <v>0</v>
      </c>
      <c r="AE29" s="50"/>
      <c r="AF29" s="25">
        <f ca="1">IFERROR(INDEX(Health!$I$8:$I$225,MATCH($C29,_xlfn.ANCHORARRAY(Health!$C$8),0)),NA())</f>
        <v>0</v>
      </c>
      <c r="AG29" s="25" t="e">
        <f ca="1">IFERROR(INDEX(Food!$I$8:$I$225,MATCH($C29,_xlfn.ANCHORARRAY(Food!$C$8),0)),NA())</f>
        <v>#N/A</v>
      </c>
      <c r="AH29" s="25">
        <f ca="1">IFERROR(INDEX(Macro!$I$8:$I$225,MATCH($C29,_xlfn.ANCHORARRAY(Macro!$C$8),0)),NA())</f>
        <v>6.1142857142857103</v>
      </c>
      <c r="AI29" s="25" t="e">
        <f ca="1">IFERROR(INDEX(Socioeconomic!$I$8:$I$225,MATCH($C29,_xlfn.ANCHORARRAY(Socioeconomic!$C$8),0)),NA())</f>
        <v>#N/A</v>
      </c>
      <c r="AJ29" s="25">
        <f ca="1">IFERROR(INDEX('Natural Hazard'!$I$8:$I$225,MATCH($C29,_xlfn.ANCHORARRAY('Natural Hazard'!$C$8),0)),NA())</f>
        <v>10</v>
      </c>
      <c r="AK29" s="25">
        <f ca="1">IFERROR(INDEX(Conflict!$I$8:$I$225,MATCH($C29,_xlfn.ANCHORARRAY(Conflict!$C$8),0)),NA())</f>
        <v>0</v>
      </c>
      <c r="AL29" s="49"/>
      <c r="AM29" s="25">
        <f>IFERROR(INDEX('Data Reliability'!$G$6:$G$409,MATCH($C29,'Data Reliability'!$E$6:$E$409,0)),NA())</f>
        <v>8.3333333333333301E-2</v>
      </c>
      <c r="AN29" s="25">
        <f>IFERROR(INDEX('Data Reliability'!$H$6:$H$409,MATCH($C29,'Data Reliability'!$E$6:$E$409,0)),NA())</f>
        <v>0.51666666666666705</v>
      </c>
    </row>
    <row r="30" spans="2:40" x14ac:dyDescent="0.2">
      <c r="B30" s="28" t="s">
        <v>705</v>
      </c>
      <c r="C30" s="28" t="s">
        <v>676</v>
      </c>
      <c r="D30" s="28" t="s">
        <v>437</v>
      </c>
      <c r="E30" s="28" t="s">
        <v>409</v>
      </c>
      <c r="F30" s="206">
        <f ca="1">MATCH($C30,_xlfn.ANCHORARRAY(Health!$C$8),0)</f>
        <v>25</v>
      </c>
      <c r="G30" s="22" cm="1">
        <f t="array" aca="1" ref="G30" ca="1">IF(Parameters!$D$31, SUM(IF(ISNUMBER(R30:W30),(IF(R30:W30&gt;=Parameters!$D$37,1,"")),""))+0.5*(SUM(IF(ISNUMBER(R30:W30),(IF(R30:W30&gt;=Parameters!$D$38,1,"")),""))-SUM(IF(ISNUMBER(R30:W30),(IF(R30:W30&gt;=Parameters!$D$37,1,"")),""))),0) +
   IF(Parameters!$D$32,SUM(IF(ISNUMBER(R30:W30),(IF(R30:W30&gt;=Parameters!$D$41,1,"")),"")),0) +
   IF(Parameters!$D$33,AVERAGE(IF(ISNUMBER(R30:W30),R30:W30)),0) +
   IF(Parameters!$D$34,IF(OR(IF(ISNUMBER(R30:W30),R30:W30)=0),0,GEOMEAN(IF(ISNUMBER(R30:W30),R30:W30))),0)</f>
        <v>0</v>
      </c>
      <c r="H30" s="23">
        <f t="shared" ca="1" si="0"/>
        <v>0</v>
      </c>
      <c r="I30" s="116" t="str">
        <f t="shared" si="1"/>
        <v>!!</v>
      </c>
      <c r="J30" s="22" cm="1">
        <f t="array" aca="1" ref="J30" ca="1">IF(Parameters!$D$31, SUM(IF(ISNUMBER(Y30:AD30),(IF(Y30:AD30&gt;=Parameters!$D$41,1,"")),""))+0.5*(SUM(IF(ISNUMBER(Y30:AD30),(IF(Y30:AD30&gt;=Parameters!$D$42,1,"")),""))-SUM(IF(ISNUMBER(Y30:AD30),(IF(Y30:AD30&gt;=Parameters!$D$41,1,"")),""))),0) +
   IF(Parameters!$D$32,SUM(IF(ISNUMBER(Y30:AD30),(IF(Y30:AD30&gt;=Parameters!$D$41,1,"")),"")),0) +
   IF(Parameters!$D$33,AVERAGE(IF(ISNUMBER(Y30:AD30),Y30:AD30)),0) +
   IF(Parameters!$D$34,IF(OR(IF(ISNUMBER(Y30:AD30),Y30:AD30)=0),0,GEOMEAN(IF(ISNUMBER(Y30:AD30),Y30:AD30))),0)</f>
        <v>0</v>
      </c>
      <c r="K30" s="23">
        <f t="shared" ca="1" si="2"/>
        <v>0</v>
      </c>
      <c r="L30" s="116" t="str">
        <f t="shared" si="3"/>
        <v>!!</v>
      </c>
      <c r="M30" s="21" cm="1">
        <f t="array" aca="1" ref="M30" ca="1">IF(Parameters!$D$31, SUM(IF(ISNUMBER(AF30:AK30),(IF(AF30:AK30&gt;=Parameters!$D$41,1,"")),""))+0.5*(SUM(IF(ISNUMBER(AF30:AK30),(IF(AF30:AK30&gt;=Parameters!$D$42,1,"")),""))-SUM(IF(ISNUMBER(AF30:AK30),(IF(AF30:AK30&gt;=Parameters!$D$41,1,"")),""))),0) +
   IF(Parameters!$D$32,SUM(IF(ISNUMBER(AF30:AK30),(IF(AF30:AK30&gt;=Parameters!$D$41,1,"")),"")),0) +
   IF(Parameters!$D$33,AVERAGE(IF(ISNUMBER(AF30:AK30),AF30:AK30)),0) +
   IF(Parameters!$D$34,IF(OR(IF(ISNUMBER(AF30:AK30),AF30:AK30)=0),0,GEOMEAN(IF(ISNUMBER(AF30:AK30),AF30:AK30))),0)</f>
        <v>0</v>
      </c>
      <c r="N30" s="23">
        <f t="shared" ca="1" si="4"/>
        <v>0</v>
      </c>
      <c r="O30" s="116" t="str">
        <f t="shared" si="5"/>
        <v>!!</v>
      </c>
      <c r="P30" s="24"/>
      <c r="Q30" s="49"/>
      <c r="R30" s="25">
        <f ca="1">IFERROR(INDEX(Health!$G$8:$G$225,MATCH($C30,_xlfn.ANCHORARRAY(Health!$C$8),0)),NA())</f>
        <v>0</v>
      </c>
      <c r="S30" s="25" t="e">
        <f ca="1">IFERROR(INDEX(Food!$G$8:$G$225,MATCH($C30,_xlfn.ANCHORARRAY(Food!$C$8),0)),NA())</f>
        <v>#N/A</v>
      </c>
      <c r="T30" s="25" t="e">
        <f ca="1">IFERROR(INDEX(Macro!$G$8:$G$225,MATCH($C30,_xlfn.ANCHORARRAY(Macro!$C$8),0)),NA())</f>
        <v>#N/A</v>
      </c>
      <c r="U30" s="25" t="e">
        <f ca="1">IFERROR(INDEX(Socioeconomic!$G$8:$G$225,MATCH($C30,_xlfn.ANCHORARRAY(Socioeconomic!$C$8),0)),NA())</f>
        <v>#N/A</v>
      </c>
      <c r="V30" s="25">
        <f ca="1">IFERROR(INDEX('Natural Hazard'!$G$8:$G$225,MATCH($C30,_xlfn.ANCHORARRAY('Natural Hazard'!$C$8),0)),NA())</f>
        <v>0</v>
      </c>
      <c r="W30" s="25">
        <f ca="1">IFERROR(INDEX(Conflict!$G$8:$G$225,MATCH($C30,_xlfn.ANCHORARRAY(Conflict!$C$8),0)),NA())</f>
        <v>0</v>
      </c>
      <c r="X30" s="50"/>
      <c r="Y30" s="25" t="e">
        <f ca="1">IFERROR(INDEX(Health!$H$8:$H$225,MATCH($C30,_xlfn.ANCHORARRAY(Health!$C$8),0)),NA())</f>
        <v>#N/A</v>
      </c>
      <c r="Z30" s="25" t="e">
        <f ca="1">IFERROR(INDEX(Food!$H$8:$H$225,MATCH($C30,_xlfn.ANCHORARRAY(Food!$C$8),0)),NA())</f>
        <v>#N/A</v>
      </c>
      <c r="AA30" s="25" t="e">
        <f ca="1">IFERROR(INDEX(Macro!$H$8:$H$225,MATCH($C30,_xlfn.ANCHORARRAY(Macro!$C$8),0)),NA())</f>
        <v>#N/A</v>
      </c>
      <c r="AB30" s="25" t="e">
        <f ca="1">IFERROR(INDEX(Socioeconomic!$H$8:$H$225,MATCH($C30,_xlfn.ANCHORARRAY(Socioeconomic!$C$8),0)),NA())</f>
        <v>#N/A</v>
      </c>
      <c r="AC30" s="25" t="e">
        <f ca="1">IFERROR(INDEX('Natural Hazard'!$H$8:$H$225,MATCH($C30,_xlfn.ANCHORARRAY('Natural Hazard'!$C$8),0)),NA())</f>
        <v>#N/A</v>
      </c>
      <c r="AD30" s="25">
        <f ca="1">IFERROR(INDEX(Conflict!$H$8:$H$225,MATCH($C30,_xlfn.ANCHORARRAY(Conflict!$C$8),0)),NA())</f>
        <v>0</v>
      </c>
      <c r="AE30" s="50"/>
      <c r="AF30" s="25">
        <f ca="1">IFERROR(INDEX(Health!$I$8:$I$225,MATCH($C30,_xlfn.ANCHORARRAY(Health!$C$8),0)),NA())</f>
        <v>0</v>
      </c>
      <c r="AG30" s="25" t="e">
        <f ca="1">IFERROR(INDEX(Food!$I$8:$I$225,MATCH($C30,_xlfn.ANCHORARRAY(Food!$C$8),0)),NA())</f>
        <v>#N/A</v>
      </c>
      <c r="AH30" s="25" t="e">
        <f ca="1">IFERROR(INDEX(Macro!$I$8:$I$225,MATCH($C30,_xlfn.ANCHORARRAY(Macro!$C$8),0)),NA())</f>
        <v>#N/A</v>
      </c>
      <c r="AI30" s="25" t="e">
        <f ca="1">IFERROR(INDEX(Socioeconomic!$I$8:$I$225,MATCH($C30,_xlfn.ANCHORARRAY(Socioeconomic!$C$8),0)),NA())</f>
        <v>#N/A</v>
      </c>
      <c r="AJ30" s="25">
        <f ca="1">IFERROR(INDEX('Natural Hazard'!$I$8:$I$225,MATCH($C30,_xlfn.ANCHORARRAY('Natural Hazard'!$C$8),0)),NA())</f>
        <v>0</v>
      </c>
      <c r="AK30" s="25">
        <f ca="1">IFERROR(INDEX(Conflict!$I$8:$I$225,MATCH($C30,_xlfn.ANCHORARRAY(Conflict!$C$8),0)),NA())</f>
        <v>0</v>
      </c>
      <c r="AL30" s="49"/>
      <c r="AM30" s="25">
        <f>IFERROR(INDEX('Data Reliability'!$G$6:$G$409,MATCH($C30,'Data Reliability'!$E$6:$E$409,0)),NA())</f>
        <v>0.88888888888888895</v>
      </c>
      <c r="AN30" s="25">
        <f>IFERROR(INDEX('Data Reliability'!$H$6:$H$409,MATCH($C30,'Data Reliability'!$E$6:$E$409,0)),NA())</f>
        <v>0.78333333333333299</v>
      </c>
    </row>
    <row r="31" spans="2:40" x14ac:dyDescent="0.2">
      <c r="B31" s="28" t="s">
        <v>47</v>
      </c>
      <c r="C31" s="28" t="s">
        <v>48</v>
      </c>
      <c r="D31" s="28" t="s">
        <v>435</v>
      </c>
      <c r="E31" s="28" t="s">
        <v>430</v>
      </c>
      <c r="F31" s="206">
        <f ca="1">MATCH($C31,_xlfn.ANCHORARRAY(Health!$C$8),0)</f>
        <v>26</v>
      </c>
      <c r="G31" s="22" cm="1">
        <f t="array" aca="1" ref="G31" ca="1">IF(Parameters!$D$31, SUM(IF(ISNUMBER(R31:W31),(IF(R31:W31&gt;=Parameters!$D$37,1,"")),""))+0.5*(SUM(IF(ISNUMBER(R31:W31),(IF(R31:W31&gt;=Parameters!$D$38,1,"")),""))-SUM(IF(ISNUMBER(R31:W31),(IF(R31:W31&gt;=Parameters!$D$37,1,"")),""))),0) +
   IF(Parameters!$D$32,SUM(IF(ISNUMBER(R31:W31),(IF(R31:W31&gt;=Parameters!$D$41,1,"")),"")),0) +
   IF(Parameters!$D$33,AVERAGE(IF(ISNUMBER(R31:W31),R31:W31)),0) +
   IF(Parameters!$D$34,IF(OR(IF(ISNUMBER(R31:W31),R31:W31)=0),0,GEOMEAN(IF(ISNUMBER(R31:W31),R31:W31))),0)</f>
        <v>2</v>
      </c>
      <c r="H31" s="23">
        <f t="shared" ca="1" si="0"/>
        <v>2</v>
      </c>
      <c r="I31" s="116" t="str">
        <f t="shared" si="1"/>
        <v>!</v>
      </c>
      <c r="J31" s="22" cm="1">
        <f t="array" aca="1" ref="J31" ca="1">IF(Parameters!$D$31, SUM(IF(ISNUMBER(Y31:AD31),(IF(Y31:AD31&gt;=Parameters!$D$41,1,"")),""))+0.5*(SUM(IF(ISNUMBER(Y31:AD31),(IF(Y31:AD31&gt;=Parameters!$D$42,1,"")),""))-SUM(IF(ISNUMBER(Y31:AD31),(IF(Y31:AD31&gt;=Parameters!$D$41,1,"")),""))),0) +
   IF(Parameters!$D$32,SUM(IF(ISNUMBER(Y31:AD31),(IF(Y31:AD31&gt;=Parameters!$D$41,1,"")),"")),0) +
   IF(Parameters!$D$33,AVERAGE(IF(ISNUMBER(Y31:AD31),Y31:AD31)),0) +
   IF(Parameters!$D$34,IF(OR(IF(ISNUMBER(Y31:AD31),Y31:AD31)=0),0,GEOMEAN(IF(ISNUMBER(Y31:AD31),Y31:AD31))),0)</f>
        <v>0.5</v>
      </c>
      <c r="K31" s="23">
        <f t="shared" ca="1" si="2"/>
        <v>0.5</v>
      </c>
      <c r="L31" s="116" t="str">
        <f t="shared" si="3"/>
        <v/>
      </c>
      <c r="M31" s="21" cm="1">
        <f t="array" aca="1" ref="M31" ca="1">IF(Parameters!$D$31, SUM(IF(ISNUMBER(AF31:AK31),(IF(AF31:AK31&gt;=Parameters!$D$41,1,"")),""))+0.5*(SUM(IF(ISNUMBER(AF31:AK31),(IF(AF31:AK31&gt;=Parameters!$D$42,1,"")),""))-SUM(IF(ISNUMBER(AF31:AK31),(IF(AF31:AK31&gt;=Parameters!$D$41,1,"")),""))),0) +
   IF(Parameters!$D$32,SUM(IF(ISNUMBER(AF31:AK31),(IF(AF31:AK31&gt;=Parameters!$D$41,1,"")),"")),0) +
   IF(Parameters!$D$33,AVERAGE(IF(ISNUMBER(AF31:AK31),AF31:AK31)),0) +
   IF(Parameters!$D$34,IF(OR(IF(ISNUMBER(AF31:AK31),AF31:AK31)=0),0,GEOMEAN(IF(ISNUMBER(AF31:AK31),AF31:AK31))),0)</f>
        <v>2.5</v>
      </c>
      <c r="N31" s="23">
        <f t="shared" ca="1" si="4"/>
        <v>2.5</v>
      </c>
      <c r="O31" s="116" t="str">
        <f t="shared" si="5"/>
        <v>!</v>
      </c>
      <c r="P31" s="24"/>
      <c r="Q31" s="49"/>
      <c r="R31" s="25">
        <f ca="1">IFERROR(INDEX(Health!$G$8:$G$225,MATCH($C31,_xlfn.ANCHORARRAY(Health!$C$8),0)),NA())</f>
        <v>0</v>
      </c>
      <c r="S31" s="25">
        <f ca="1">IFERROR(INDEX(Food!$G$8:$G$225,MATCH($C31,_xlfn.ANCHORARRAY(Food!$C$8),0)),NA())</f>
        <v>0</v>
      </c>
      <c r="T31" s="25" t="e">
        <f ca="1">IFERROR(INDEX(Macro!$G$8:$G$225,MATCH($C31,_xlfn.ANCHORARRAY(Macro!$C$8),0)),NA())</f>
        <v>#N/A</v>
      </c>
      <c r="U31" s="25">
        <f ca="1">IFERROR(INDEX(Socioeconomic!$G$8:$G$225,MATCH($C31,_xlfn.ANCHORARRAY(Socioeconomic!$C$8),0)),NA())</f>
        <v>7.5592894601845417</v>
      </c>
      <c r="V31" s="25">
        <f ca="1">IFERROR(INDEX('Natural Hazard'!$G$8:$G$225,MATCH($C31,_xlfn.ANCHORARRAY('Natural Hazard'!$C$8),0)),NA())</f>
        <v>7.3029674334022125</v>
      </c>
      <c r="W31" s="25">
        <f ca="1">IFERROR(INDEX(Conflict!$G$8:$G$225,MATCH($C31,_xlfn.ANCHORARRAY(Conflict!$C$8),0)),NA())</f>
        <v>3.7105067434004955</v>
      </c>
      <c r="X31" s="50"/>
      <c r="Y31" s="25">
        <f ca="1">IFERROR(INDEX(Health!$H$8:$H$225,MATCH($C31,_xlfn.ANCHORARRAY(Health!$C$8),0)),NA())</f>
        <v>7.45772594752186</v>
      </c>
      <c r="Z31" s="25">
        <f ca="1">IFERROR(INDEX(Food!$H$8:$H$225,MATCH($C31,_xlfn.ANCHORARRAY(Food!$C$8),0)),NA())</f>
        <v>3.7869137232194499</v>
      </c>
      <c r="AA31" s="25" t="e">
        <f ca="1">IFERROR(INDEX(Macro!$H$8:$H$225,MATCH($C31,_xlfn.ANCHORARRAY(Macro!$C$8),0)),NA())</f>
        <v>#N/A</v>
      </c>
      <c r="AB31" s="25">
        <f ca="1">IFERROR(INDEX(Socioeconomic!$H$8:$H$225,MATCH($C31,_xlfn.ANCHORARRAY(Socioeconomic!$C$8),0)),NA())</f>
        <v>5.71428571428571</v>
      </c>
      <c r="AC31" s="25">
        <f ca="1">IFERROR(INDEX('Natural Hazard'!$H$8:$H$225,MATCH($C31,_xlfn.ANCHORARRAY('Natural Hazard'!$C$8),0)),NA())</f>
        <v>5.3333333333333304</v>
      </c>
      <c r="AD31" s="25">
        <f ca="1">IFERROR(INDEX(Conflict!$H$8:$H$225,MATCH($C31,_xlfn.ANCHORARRAY(Conflict!$C$8),0)),NA())</f>
        <v>1.9668371846886501</v>
      </c>
      <c r="AE31" s="50"/>
      <c r="AF31" s="25">
        <f ca="1">IFERROR(INDEX(Health!$I$8:$I$225,MATCH($C31,_xlfn.ANCHORARRAY(Health!$C$8),0)),NA())</f>
        <v>0</v>
      </c>
      <c r="AG31" s="25" t="e">
        <f ca="1">IFERROR(INDEX(Food!$I$8:$I$225,MATCH($C31,_xlfn.ANCHORARRAY(Food!$C$8),0)),NA())</f>
        <v>#N/A</v>
      </c>
      <c r="AH31" s="25" t="e">
        <f ca="1">IFERROR(INDEX(Macro!$I$8:$I$225,MATCH($C31,_xlfn.ANCHORARRAY(Macro!$C$8),0)),NA())</f>
        <v>#N/A</v>
      </c>
      <c r="AI31" s="25">
        <f ca="1">IFERROR(INDEX(Socioeconomic!$I$8:$I$225,MATCH($C31,_xlfn.ANCHORARRAY(Socioeconomic!$C$8),0)),NA())</f>
        <v>10</v>
      </c>
      <c r="AJ31" s="25">
        <f ca="1">IFERROR(INDEX('Natural Hazard'!$I$8:$I$225,MATCH($C31,_xlfn.ANCHORARRAY('Natural Hazard'!$C$8),0)),NA())</f>
        <v>10</v>
      </c>
      <c r="AK31" s="25">
        <f ca="1">IFERROR(INDEX(Conflict!$I$8:$I$225,MATCH($C31,_xlfn.ANCHORARRAY(Conflict!$C$8),0)),NA())</f>
        <v>7</v>
      </c>
      <c r="AL31" s="49"/>
      <c r="AM31" s="25">
        <f>IFERROR(INDEX('Data Reliability'!$G$6:$G$409,MATCH($C31,'Data Reliability'!$E$6:$E$409,0)),NA())</f>
        <v>0.16666666666666699</v>
      </c>
      <c r="AN31" s="25">
        <f>IFERROR(INDEX('Data Reliability'!$H$6:$H$409,MATCH($C31,'Data Reliability'!$E$6:$E$409,0)),NA())</f>
        <v>0.62777777777777799</v>
      </c>
    </row>
    <row r="32" spans="2:40" x14ac:dyDescent="0.2">
      <c r="B32" s="28" t="s">
        <v>49</v>
      </c>
      <c r="C32" s="28" t="s">
        <v>50</v>
      </c>
      <c r="D32" s="28" t="s">
        <v>435</v>
      </c>
      <c r="E32" s="28" t="s">
        <v>430</v>
      </c>
      <c r="F32" s="206">
        <f ca="1">MATCH($C32,_xlfn.ANCHORARRAY(Health!$C$8),0)</f>
        <v>27</v>
      </c>
      <c r="G32" s="22" cm="1">
        <f t="array" aca="1" ref="G32" ca="1">IF(Parameters!$D$31, SUM(IF(ISNUMBER(R32:W32),(IF(R32:W32&gt;=Parameters!$D$37,1,"")),""))+0.5*(SUM(IF(ISNUMBER(R32:W32),(IF(R32:W32&gt;=Parameters!$D$38,1,"")),""))-SUM(IF(ISNUMBER(R32:W32),(IF(R32:W32&gt;=Parameters!$D$37,1,"")),""))),0) +
   IF(Parameters!$D$32,SUM(IF(ISNUMBER(R32:W32),(IF(R32:W32&gt;=Parameters!$D$41,1,"")),"")),0) +
   IF(Parameters!$D$33,AVERAGE(IF(ISNUMBER(R32:W32),R32:W32)),0) +
   IF(Parameters!$D$34,IF(OR(IF(ISNUMBER(R32:W32),R32:W32)=0),0,GEOMEAN(IF(ISNUMBER(R32:W32),R32:W32))),0)</f>
        <v>1</v>
      </c>
      <c r="H32" s="23">
        <f t="shared" ca="1" si="0"/>
        <v>1</v>
      </c>
      <c r="I32" s="116" t="str">
        <f t="shared" si="1"/>
        <v/>
      </c>
      <c r="J32" s="22" cm="1">
        <f t="array" aca="1" ref="J32" ca="1">IF(Parameters!$D$31, SUM(IF(ISNUMBER(Y32:AD32),(IF(Y32:AD32&gt;=Parameters!$D$41,1,"")),""))+0.5*(SUM(IF(ISNUMBER(Y32:AD32),(IF(Y32:AD32&gt;=Parameters!$D$42,1,"")),""))-SUM(IF(ISNUMBER(Y32:AD32),(IF(Y32:AD32&gt;=Parameters!$D$41,1,"")),""))),0) +
   IF(Parameters!$D$32,SUM(IF(ISNUMBER(Y32:AD32),(IF(Y32:AD32&gt;=Parameters!$D$41,1,"")),"")),0) +
   IF(Parameters!$D$33,AVERAGE(IF(ISNUMBER(Y32:AD32),Y32:AD32)),0) +
   IF(Parameters!$D$34,IF(OR(IF(ISNUMBER(Y32:AD32),Y32:AD32)=0),0,GEOMEAN(IF(ISNUMBER(Y32:AD32),Y32:AD32))),0)</f>
        <v>0</v>
      </c>
      <c r="K32" s="23">
        <f t="shared" ca="1" si="2"/>
        <v>0</v>
      </c>
      <c r="L32" s="116" t="str">
        <f t="shared" si="3"/>
        <v/>
      </c>
      <c r="M32" s="21" cm="1">
        <f t="array" aca="1" ref="M32" ca="1">IF(Parameters!$D$31, SUM(IF(ISNUMBER(AF32:AK32),(IF(AF32:AK32&gt;=Parameters!$D$41,1,"")),""))+0.5*(SUM(IF(ISNUMBER(AF32:AK32),(IF(AF32:AK32&gt;=Parameters!$D$42,1,"")),""))-SUM(IF(ISNUMBER(AF32:AK32),(IF(AF32:AK32&gt;=Parameters!$D$41,1,"")),""))),0) +
   IF(Parameters!$D$32,SUM(IF(ISNUMBER(AF32:AK32),(IF(AF32:AK32&gt;=Parameters!$D$41,1,"")),"")),0) +
   IF(Parameters!$D$33,AVERAGE(IF(ISNUMBER(AF32:AK32),AF32:AK32)),0) +
   IF(Parameters!$D$34,IF(OR(IF(ISNUMBER(AF32:AK32),AF32:AK32)=0),0,GEOMEAN(IF(ISNUMBER(AF32:AK32),AF32:AK32))),0)</f>
        <v>2</v>
      </c>
      <c r="N32" s="23">
        <f t="shared" ca="1" si="4"/>
        <v>2</v>
      </c>
      <c r="O32" s="116" t="str">
        <f t="shared" si="5"/>
        <v>!</v>
      </c>
      <c r="P32" s="24"/>
      <c r="Q32" s="49"/>
      <c r="R32" s="25">
        <f ca="1">IFERROR(INDEX(Health!$G$8:$G$225,MATCH($C32,_xlfn.ANCHORARRAY(Health!$C$8),0)),NA())</f>
        <v>3.5324402487214277</v>
      </c>
      <c r="S32" s="25">
        <f ca="1">IFERROR(INDEX(Food!$G$8:$G$225,MATCH($C32,_xlfn.ANCHORARRAY(Food!$C$8),0)),NA())</f>
        <v>0</v>
      </c>
      <c r="T32" s="25">
        <f ca="1">IFERROR(INDEX(Macro!$G$8:$G$225,MATCH($C32,_xlfn.ANCHORARRAY(Macro!$C$8),0)),NA())</f>
        <v>4.7427303475138478</v>
      </c>
      <c r="U32" s="25">
        <f ca="1">IFERROR(INDEX(Socioeconomic!$G$8:$G$225,MATCH($C32,_xlfn.ANCHORARRAY(Socioeconomic!$C$8),0)),NA())</f>
        <v>0</v>
      </c>
      <c r="V32" s="25">
        <f ca="1">IFERROR(INDEX('Natural Hazard'!$G$8:$G$225,MATCH($C32,_xlfn.ANCHORARRAY('Natural Hazard'!$C$8),0)),NA())</f>
        <v>7.0710678118654755</v>
      </c>
      <c r="W32" s="25">
        <f ca="1">IFERROR(INDEX(Conflict!$G$8:$G$225,MATCH($C32,_xlfn.ANCHORARRAY(Conflict!$C$8),0)),NA())</f>
        <v>0</v>
      </c>
      <c r="X32" s="50"/>
      <c r="Y32" s="25">
        <f ca="1">IFERROR(INDEX(Health!$H$8:$H$225,MATCH($C32,_xlfn.ANCHORARRAY(Health!$C$8),0)),NA())</f>
        <v>1.24781341107871</v>
      </c>
      <c r="Z32" s="25">
        <f ca="1">IFERROR(INDEX(Food!$H$8:$H$225,MATCH($C32,_xlfn.ANCHORARRAY(Food!$C$8),0)),NA())</f>
        <v>3.7579617834394901</v>
      </c>
      <c r="AA32" s="25">
        <f ca="1">IFERROR(INDEX(Macro!$H$8:$H$225,MATCH($C32,_xlfn.ANCHORARRAY(Macro!$C$8),0)),NA())</f>
        <v>4.3981686604637398</v>
      </c>
      <c r="AB32" s="25">
        <f ca="1">IFERROR(INDEX(Socioeconomic!$H$8:$H$225,MATCH($C32,_xlfn.ANCHORARRAY(Socioeconomic!$C$8),0)),NA())</f>
        <v>4.8571428571428497</v>
      </c>
      <c r="AC32" s="25">
        <f ca="1">IFERROR(INDEX('Natural Hazard'!$H$8:$H$225,MATCH($C32,_xlfn.ANCHORARRAY('Natural Hazard'!$C$8),0)),NA())</f>
        <v>5</v>
      </c>
      <c r="AD32" s="25">
        <f ca="1">IFERROR(INDEX(Conflict!$H$8:$H$225,MATCH($C32,_xlfn.ANCHORARRAY(Conflict!$C$8),0)),NA())</f>
        <v>2.8047274651613998</v>
      </c>
      <c r="AE32" s="50"/>
      <c r="AF32" s="25">
        <f ca="1">IFERROR(INDEX(Health!$I$8:$I$225,MATCH($C32,_xlfn.ANCHORARRAY(Health!$C$8),0)),NA())</f>
        <v>10</v>
      </c>
      <c r="AG32" s="25" t="e">
        <f ca="1">IFERROR(INDEX(Food!$I$8:$I$225,MATCH($C32,_xlfn.ANCHORARRAY(Food!$C$8),0)),NA())</f>
        <v>#N/A</v>
      </c>
      <c r="AH32" s="25">
        <f ca="1">IFERROR(INDEX(Macro!$I$8:$I$225,MATCH($C32,_xlfn.ANCHORARRAY(Macro!$C$8),0)),NA())</f>
        <v>5.1142857142857103</v>
      </c>
      <c r="AI32" s="25">
        <f ca="1">IFERROR(INDEX(Socioeconomic!$I$8:$I$225,MATCH($C32,_xlfn.ANCHORARRAY(Socioeconomic!$C$8),0)),NA())</f>
        <v>0</v>
      </c>
      <c r="AJ32" s="25">
        <f ca="1">IFERROR(INDEX('Natural Hazard'!$I$8:$I$225,MATCH($C32,_xlfn.ANCHORARRAY('Natural Hazard'!$C$8),0)),NA())</f>
        <v>10</v>
      </c>
      <c r="AK32" s="25">
        <f ca="1">IFERROR(INDEX(Conflict!$I$8:$I$225,MATCH($C32,_xlfn.ANCHORARRAY(Conflict!$C$8),0)),NA())</f>
        <v>0</v>
      </c>
      <c r="AL32" s="49"/>
      <c r="AM32" s="25">
        <f>IFERROR(INDEX('Data Reliability'!$G$6:$G$409,MATCH($C32,'Data Reliability'!$E$6:$E$409,0)),NA())</f>
        <v>0</v>
      </c>
      <c r="AN32" s="25">
        <f>IFERROR(INDEX('Data Reliability'!$H$6:$H$409,MATCH($C32,'Data Reliability'!$E$6:$E$409,0)),NA())</f>
        <v>0.344444444444444</v>
      </c>
    </row>
    <row r="33" spans="2:40" x14ac:dyDescent="0.2">
      <c r="B33" s="28" t="s">
        <v>51</v>
      </c>
      <c r="C33" s="28" t="s">
        <v>52</v>
      </c>
      <c r="D33" s="28" t="s">
        <v>435</v>
      </c>
      <c r="E33" s="28" t="s">
        <v>409</v>
      </c>
      <c r="F33" s="206">
        <f ca="1">MATCH($C33,_xlfn.ANCHORARRAY(Health!$C$8),0)</f>
        <v>28</v>
      </c>
      <c r="G33" s="22" cm="1">
        <f t="array" aca="1" ref="G33" ca="1">IF(Parameters!$D$31, SUM(IF(ISNUMBER(R33:W33),(IF(R33:W33&gt;=Parameters!$D$37,1,"")),""))+0.5*(SUM(IF(ISNUMBER(R33:W33),(IF(R33:W33&gt;=Parameters!$D$38,1,"")),""))-SUM(IF(ISNUMBER(R33:W33),(IF(R33:W33&gt;=Parameters!$D$37,1,"")),""))),0) +
   IF(Parameters!$D$32,SUM(IF(ISNUMBER(R33:W33),(IF(R33:W33&gt;=Parameters!$D$41,1,"")),"")),0) +
   IF(Parameters!$D$33,AVERAGE(IF(ISNUMBER(R33:W33),R33:W33)),0) +
   IF(Parameters!$D$34,IF(OR(IF(ISNUMBER(R33:W33),R33:W33)=0),0,GEOMEAN(IF(ISNUMBER(R33:W33),R33:W33))),0)</f>
        <v>0.5</v>
      </c>
      <c r="H33" s="23">
        <f t="shared" ca="1" si="0"/>
        <v>0.5</v>
      </c>
      <c r="I33" s="116" t="str">
        <f t="shared" si="1"/>
        <v>!</v>
      </c>
      <c r="J33" s="22" cm="1">
        <f t="array" aca="1" ref="J33" ca="1">IF(Parameters!$D$31, SUM(IF(ISNUMBER(Y33:AD33),(IF(Y33:AD33&gt;=Parameters!$D$41,1,"")),""))+0.5*(SUM(IF(ISNUMBER(Y33:AD33),(IF(Y33:AD33&gt;=Parameters!$D$42,1,"")),""))-SUM(IF(ISNUMBER(Y33:AD33),(IF(Y33:AD33&gt;=Parameters!$D$41,1,"")),""))),0) +
   IF(Parameters!$D$32,SUM(IF(ISNUMBER(Y33:AD33),(IF(Y33:AD33&gt;=Parameters!$D$41,1,"")),"")),0) +
   IF(Parameters!$D$33,AVERAGE(IF(ISNUMBER(Y33:AD33),Y33:AD33)),0) +
   IF(Parameters!$D$34,IF(OR(IF(ISNUMBER(Y33:AD33),Y33:AD33)=0),0,GEOMEAN(IF(ISNUMBER(Y33:AD33),Y33:AD33))),0)</f>
        <v>0</v>
      </c>
      <c r="K33" s="23">
        <f t="shared" ca="1" si="2"/>
        <v>0</v>
      </c>
      <c r="L33" s="116" t="str">
        <f t="shared" si="3"/>
        <v/>
      </c>
      <c r="M33" s="21" cm="1">
        <f t="array" aca="1" ref="M33" ca="1">IF(Parameters!$D$31, SUM(IF(ISNUMBER(AF33:AK33),(IF(AF33:AK33&gt;=Parameters!$D$41,1,"")),""))+0.5*(SUM(IF(ISNUMBER(AF33:AK33),(IF(AF33:AK33&gt;=Parameters!$D$42,1,"")),""))-SUM(IF(ISNUMBER(AF33:AK33),(IF(AF33:AK33&gt;=Parameters!$D$41,1,"")),""))),0) +
   IF(Parameters!$D$32,SUM(IF(ISNUMBER(AF33:AK33),(IF(AF33:AK33&gt;=Parameters!$D$41,1,"")),"")),0) +
   IF(Parameters!$D$33,AVERAGE(IF(ISNUMBER(AF33:AK33),AF33:AK33)),0) +
   IF(Parameters!$D$34,IF(OR(IF(ISNUMBER(AF33:AK33),AF33:AK33)=0),0,GEOMEAN(IF(ISNUMBER(AF33:AK33),AF33:AK33))),0)</f>
        <v>1</v>
      </c>
      <c r="N33" s="23">
        <f t="shared" ca="1" si="4"/>
        <v>1</v>
      </c>
      <c r="O33" s="116" t="str">
        <f t="shared" si="5"/>
        <v>!</v>
      </c>
      <c r="P33" s="24"/>
      <c r="Q33" s="49"/>
      <c r="R33" s="25">
        <f ca="1">IFERROR(INDEX(Health!$G$8:$G$225,MATCH($C33,_xlfn.ANCHORARRAY(Health!$C$8),0)),NA())</f>
        <v>0</v>
      </c>
      <c r="S33" s="25">
        <f ca="1">IFERROR(INDEX(Food!$G$8:$G$225,MATCH($C33,_xlfn.ANCHORARRAY(Food!$C$8),0)),NA())</f>
        <v>0</v>
      </c>
      <c r="T33" s="25">
        <f ca="1">IFERROR(INDEX(Macro!$G$8:$G$225,MATCH($C33,_xlfn.ANCHORARRAY(Macro!$C$8),0)),NA())</f>
        <v>4.3200054386905311</v>
      </c>
      <c r="U33" s="25">
        <f ca="1">IFERROR(INDEX(Socioeconomic!$G$8:$G$225,MATCH($C33,_xlfn.ANCHORARRAY(Socioeconomic!$C$8),0)),NA())</f>
        <v>0</v>
      </c>
      <c r="V33" s="25">
        <f ca="1">IFERROR(INDEX('Natural Hazard'!$G$8:$G$225,MATCH($C33,_xlfn.ANCHORARRAY('Natural Hazard'!$C$8),0)),NA())</f>
        <v>6.9522178715380676</v>
      </c>
      <c r="W33" s="25">
        <f ca="1">IFERROR(INDEX(Conflict!$G$8:$G$225,MATCH($C33,_xlfn.ANCHORARRAY(Conflict!$C$8),0)),NA())</f>
        <v>0</v>
      </c>
      <c r="X33" s="50"/>
      <c r="Y33" s="25">
        <f ca="1">IFERROR(INDEX(Health!$H$8:$H$225,MATCH($C33,_xlfn.ANCHORARRAY(Health!$C$8),0)),NA())</f>
        <v>6</v>
      </c>
      <c r="Z33" s="25">
        <f ca="1">IFERROR(INDEX(Food!$H$8:$H$225,MATCH($C33,_xlfn.ANCHORARRAY(Food!$C$8),0)),NA())</f>
        <v>1.8181818181818099</v>
      </c>
      <c r="AA33" s="25">
        <f ca="1">IFERROR(INDEX(Macro!$H$8:$H$225,MATCH($C33,_xlfn.ANCHORARRAY(Macro!$C$8),0)),NA())</f>
        <v>3.2018904150051601</v>
      </c>
      <c r="AB33" s="25">
        <f ca="1">IFERROR(INDEX(Socioeconomic!$H$8:$H$225,MATCH($C33,_xlfn.ANCHORARRAY(Socioeconomic!$C$8),0)),NA())</f>
        <v>3.4285714285714199</v>
      </c>
      <c r="AC33" s="25">
        <f ca="1">IFERROR(INDEX('Natural Hazard'!$H$8:$H$225,MATCH($C33,_xlfn.ANCHORARRAY('Natural Hazard'!$C$8),0)),NA())</f>
        <v>4.8333333333333304</v>
      </c>
      <c r="AD33" s="25">
        <f ca="1">IFERROR(INDEX(Conflict!$H$8:$H$225,MATCH($C33,_xlfn.ANCHORARRAY(Conflict!$C$8),0)),NA())</f>
        <v>0</v>
      </c>
      <c r="AE33" s="50"/>
      <c r="AF33" s="25">
        <f ca="1">IFERROR(INDEX(Health!$I$8:$I$225,MATCH($C33,_xlfn.ANCHORARRAY(Health!$C$8),0)),NA())</f>
        <v>0</v>
      </c>
      <c r="AG33" s="25" t="e">
        <f ca="1">IFERROR(INDEX(Food!$I$8:$I$225,MATCH($C33,_xlfn.ANCHORARRAY(Food!$C$8),0)),NA())</f>
        <v>#N/A</v>
      </c>
      <c r="AH33" s="25">
        <f ca="1">IFERROR(INDEX(Macro!$I$8:$I$225,MATCH($C33,_xlfn.ANCHORARRAY(Macro!$C$8),0)),NA())</f>
        <v>5.8285714285714203</v>
      </c>
      <c r="AI33" s="25" t="e">
        <f ca="1">IFERROR(INDEX(Socioeconomic!$I$8:$I$225,MATCH($C33,_xlfn.ANCHORARRAY(Socioeconomic!$C$8),0)),NA())</f>
        <v>#N/A</v>
      </c>
      <c r="AJ33" s="25">
        <f ca="1">IFERROR(INDEX('Natural Hazard'!$I$8:$I$225,MATCH($C33,_xlfn.ANCHORARRAY('Natural Hazard'!$C$8),0)),NA())</f>
        <v>10</v>
      </c>
      <c r="AK33" s="25">
        <f ca="1">IFERROR(INDEX(Conflict!$I$8:$I$225,MATCH($C33,_xlfn.ANCHORARRAY(Conflict!$C$8),0)),NA())</f>
        <v>0</v>
      </c>
      <c r="AL33" s="49"/>
      <c r="AM33" s="25">
        <f>IFERROR(INDEX('Data Reliability'!$G$6:$G$409,MATCH($C33,'Data Reliability'!$E$6:$E$409,0)),NA())</f>
        <v>8.3333333333333301E-2</v>
      </c>
      <c r="AN33" s="25">
        <f>IFERROR(INDEX('Data Reliability'!$H$6:$H$409,MATCH($C33,'Data Reliability'!$E$6:$E$409,0)),NA())</f>
        <v>0.58333333333333304</v>
      </c>
    </row>
    <row r="34" spans="2:40" x14ac:dyDescent="0.2">
      <c r="B34" s="28" t="s">
        <v>53</v>
      </c>
      <c r="C34" s="28" t="s">
        <v>54</v>
      </c>
      <c r="D34" s="28" t="s">
        <v>436</v>
      </c>
      <c r="E34" s="28" t="s">
        <v>409</v>
      </c>
      <c r="F34" s="206">
        <f ca="1">MATCH($C34,_xlfn.ANCHORARRAY(Health!$C$8),0)</f>
        <v>29</v>
      </c>
      <c r="G34" s="22" cm="1">
        <f t="array" aca="1" ref="G34" ca="1">IF(Parameters!$D$31, SUM(IF(ISNUMBER(R34:W34),(IF(R34:W34&gt;=Parameters!$D$37,1,"")),""))+0.5*(SUM(IF(ISNUMBER(R34:W34),(IF(R34:W34&gt;=Parameters!$D$38,1,"")),""))-SUM(IF(ISNUMBER(R34:W34),(IF(R34:W34&gt;=Parameters!$D$37,1,"")),""))),0) +
   IF(Parameters!$D$32,SUM(IF(ISNUMBER(R34:W34),(IF(R34:W34&gt;=Parameters!$D$41,1,"")),"")),0) +
   IF(Parameters!$D$33,AVERAGE(IF(ISNUMBER(R34:W34),R34:W34)),0) +
   IF(Parameters!$D$34,IF(OR(IF(ISNUMBER(R34:W34),R34:W34)=0),0,GEOMEAN(IF(ISNUMBER(R34:W34),R34:W34))),0)</f>
        <v>0.5</v>
      </c>
      <c r="H34" s="23">
        <f t="shared" ca="1" si="0"/>
        <v>0.5</v>
      </c>
      <c r="I34" s="116" t="str">
        <f t="shared" si="1"/>
        <v>!</v>
      </c>
      <c r="J34" s="22" cm="1">
        <f t="array" aca="1" ref="J34" ca="1">IF(Parameters!$D$31, SUM(IF(ISNUMBER(Y34:AD34),(IF(Y34:AD34&gt;=Parameters!$D$41,1,"")),""))+0.5*(SUM(IF(ISNUMBER(Y34:AD34),(IF(Y34:AD34&gt;=Parameters!$D$42,1,"")),""))-SUM(IF(ISNUMBER(Y34:AD34),(IF(Y34:AD34&gt;=Parameters!$D$41,1,"")),""))),0) +
   IF(Parameters!$D$32,SUM(IF(ISNUMBER(Y34:AD34),(IF(Y34:AD34&gt;=Parameters!$D$41,1,"")),"")),0) +
   IF(Parameters!$D$33,AVERAGE(IF(ISNUMBER(Y34:AD34),Y34:AD34)),0) +
   IF(Parameters!$D$34,IF(OR(IF(ISNUMBER(Y34:AD34),Y34:AD34)=0),0,GEOMEAN(IF(ISNUMBER(Y34:AD34),Y34:AD34))),0)</f>
        <v>0</v>
      </c>
      <c r="K34" s="23">
        <f t="shared" ca="1" si="2"/>
        <v>0</v>
      </c>
      <c r="L34" s="116" t="str">
        <f t="shared" si="3"/>
        <v/>
      </c>
      <c r="M34" s="21" cm="1">
        <f t="array" aca="1" ref="M34" ca="1">IF(Parameters!$D$31, SUM(IF(ISNUMBER(AF34:AK34),(IF(AF34:AK34&gt;=Parameters!$D$41,1,"")),""))+0.5*(SUM(IF(ISNUMBER(AF34:AK34),(IF(AF34:AK34&gt;=Parameters!$D$42,1,"")),""))-SUM(IF(ISNUMBER(AF34:AK34),(IF(AF34:AK34&gt;=Parameters!$D$41,1,"")),""))),0) +
   IF(Parameters!$D$32,SUM(IF(ISNUMBER(AF34:AK34),(IF(AF34:AK34&gt;=Parameters!$D$41,1,"")),"")),0) +
   IF(Parameters!$D$33,AVERAGE(IF(ISNUMBER(AF34:AK34),AF34:AK34)),0) +
   IF(Parameters!$D$34,IF(OR(IF(ISNUMBER(AF34:AK34),AF34:AK34)=0),0,GEOMEAN(IF(ISNUMBER(AF34:AK34),AF34:AK34))),0)</f>
        <v>1</v>
      </c>
      <c r="N34" s="23">
        <f t="shared" ca="1" si="4"/>
        <v>1</v>
      </c>
      <c r="O34" s="116" t="str">
        <f t="shared" si="5"/>
        <v>!</v>
      </c>
      <c r="P34" s="24"/>
      <c r="Q34" s="49"/>
      <c r="R34" s="25">
        <f ca="1">IFERROR(INDEX(Health!$G$8:$G$225,MATCH($C34,_xlfn.ANCHORARRAY(Health!$C$8),0)),NA())</f>
        <v>0</v>
      </c>
      <c r="S34" s="25">
        <f ca="1">IFERROR(INDEX(Food!$G$8:$G$225,MATCH($C34,_xlfn.ANCHORARRAY(Food!$C$8),0)),NA())</f>
        <v>0</v>
      </c>
      <c r="T34" s="25">
        <f ca="1">IFERROR(INDEX(Macro!$G$8:$G$225,MATCH($C34,_xlfn.ANCHORARRAY(Macro!$C$8),0)),NA())</f>
        <v>0</v>
      </c>
      <c r="U34" s="25">
        <f ca="1">IFERROR(INDEX(Socioeconomic!$G$8:$G$225,MATCH($C34,_xlfn.ANCHORARRAY(Socioeconomic!$C$8),0)),NA())</f>
        <v>0</v>
      </c>
      <c r="V34" s="25">
        <f ca="1">IFERROR(INDEX('Natural Hazard'!$G$8:$G$225,MATCH($C34,_xlfn.ANCHORARRAY('Natural Hazard'!$C$8),0)),NA())</f>
        <v>5</v>
      </c>
      <c r="W34" s="25">
        <f ca="1">IFERROR(INDEX(Conflict!$G$8:$G$225,MATCH($C34,_xlfn.ANCHORARRAY(Conflict!$C$8),0)),NA())</f>
        <v>0</v>
      </c>
      <c r="X34" s="50"/>
      <c r="Y34" s="25">
        <f ca="1">IFERROR(INDEX(Health!$H$8:$H$225,MATCH($C34,_xlfn.ANCHORARRAY(Health!$C$8),0)),NA())</f>
        <v>3.49271137026239</v>
      </c>
      <c r="Z34" s="25">
        <f ca="1">IFERROR(INDEX(Food!$H$8:$H$225,MATCH($C34,_xlfn.ANCHORARRAY(Food!$C$8),0)),NA())</f>
        <v>1.8181818181818099</v>
      </c>
      <c r="AA34" s="25">
        <f ca="1">IFERROR(INDEX(Macro!$H$8:$H$225,MATCH($C34,_xlfn.ANCHORARRAY(Macro!$C$8),0)),NA())</f>
        <v>0</v>
      </c>
      <c r="AB34" s="25">
        <f ca="1">IFERROR(INDEX(Socioeconomic!$H$8:$H$225,MATCH($C34,_xlfn.ANCHORARRAY(Socioeconomic!$C$8),0)),NA())</f>
        <v>2.2857142857142798</v>
      </c>
      <c r="AC34" s="25">
        <f ca="1">IFERROR(INDEX('Natural Hazard'!$H$8:$H$225,MATCH($C34,_xlfn.ANCHORARRAY('Natural Hazard'!$C$8),0)),NA())</f>
        <v>2.5</v>
      </c>
      <c r="AD34" s="25">
        <f ca="1">IFERROR(INDEX(Conflict!$H$8:$H$225,MATCH($C34,_xlfn.ANCHORARRAY(Conflict!$C$8),0)),NA())</f>
        <v>0</v>
      </c>
      <c r="AE34" s="50"/>
      <c r="AF34" s="25">
        <f ca="1">IFERROR(INDEX(Health!$I$8:$I$225,MATCH($C34,_xlfn.ANCHORARRAY(Health!$C$8),0)),NA())</f>
        <v>0</v>
      </c>
      <c r="AG34" s="25" t="e">
        <f ca="1">IFERROR(INDEX(Food!$I$8:$I$225,MATCH($C34,_xlfn.ANCHORARRAY(Food!$C$8),0)),NA())</f>
        <v>#N/A</v>
      </c>
      <c r="AH34" s="25">
        <f ca="1">IFERROR(INDEX(Macro!$I$8:$I$225,MATCH($C34,_xlfn.ANCHORARRAY(Macro!$C$8),0)),NA())</f>
        <v>6.6857142857142797</v>
      </c>
      <c r="AI34" s="25" t="e">
        <f ca="1">IFERROR(INDEX(Socioeconomic!$I$8:$I$225,MATCH($C34,_xlfn.ANCHORARRAY(Socioeconomic!$C$8),0)),NA())</f>
        <v>#N/A</v>
      </c>
      <c r="AJ34" s="25">
        <f ca="1">IFERROR(INDEX('Natural Hazard'!$I$8:$I$225,MATCH($C34,_xlfn.ANCHORARRAY('Natural Hazard'!$C$8),0)),NA())</f>
        <v>10</v>
      </c>
      <c r="AK34" s="25">
        <f ca="1">IFERROR(INDEX(Conflict!$I$8:$I$225,MATCH($C34,_xlfn.ANCHORARRAY(Conflict!$C$8),0)),NA())</f>
        <v>0</v>
      </c>
      <c r="AL34" s="49"/>
      <c r="AM34" s="25">
        <f>IFERROR(INDEX('Data Reliability'!$G$6:$G$409,MATCH($C34,'Data Reliability'!$E$6:$E$409,0)),NA())</f>
        <v>8.3333333333333301E-2</v>
      </c>
      <c r="AN34" s="25">
        <f>IFERROR(INDEX('Data Reliability'!$H$6:$H$409,MATCH($C34,'Data Reliability'!$E$6:$E$409,0)),NA())</f>
        <v>0.58333333333333304</v>
      </c>
    </row>
    <row r="35" spans="2:40" x14ac:dyDescent="0.2">
      <c r="B35" s="28" t="s">
        <v>55</v>
      </c>
      <c r="C35" s="28" t="s">
        <v>56</v>
      </c>
      <c r="D35" s="28" t="s">
        <v>431</v>
      </c>
      <c r="E35" s="28" t="s">
        <v>429</v>
      </c>
      <c r="F35" s="206">
        <f ca="1">MATCH($C35,_xlfn.ANCHORARRAY(Health!$C$8),0)</f>
        <v>30</v>
      </c>
      <c r="G35" s="22" cm="1">
        <f t="array" aca="1" ref="G35" ca="1">IF(Parameters!$D$31, SUM(IF(ISNUMBER(R35:W35),(IF(R35:W35&gt;=Parameters!$D$37,1,"")),""))+0.5*(SUM(IF(ISNUMBER(R35:W35),(IF(R35:W35&gt;=Parameters!$D$38,1,"")),""))-SUM(IF(ISNUMBER(R35:W35),(IF(R35:W35&gt;=Parameters!$D$37,1,"")),""))),0) +
   IF(Parameters!$D$32,SUM(IF(ISNUMBER(R35:W35),(IF(R35:W35&gt;=Parameters!$D$41,1,"")),"")),0) +
   IF(Parameters!$D$33,AVERAGE(IF(ISNUMBER(R35:W35),R35:W35)),0) +
   IF(Parameters!$D$34,IF(OR(IF(ISNUMBER(R35:W35),R35:W35)=0),0,GEOMEAN(IF(ISNUMBER(R35:W35),R35:W35))),0)</f>
        <v>1</v>
      </c>
      <c r="H35" s="23">
        <f t="shared" ca="1" si="0"/>
        <v>1</v>
      </c>
      <c r="I35" s="116" t="str">
        <f t="shared" si="1"/>
        <v/>
      </c>
      <c r="J35" s="22" cm="1">
        <f t="array" aca="1" ref="J35" ca="1">IF(Parameters!$D$31, SUM(IF(ISNUMBER(Y35:AD35),(IF(Y35:AD35&gt;=Parameters!$D$41,1,"")),""))+0.5*(SUM(IF(ISNUMBER(Y35:AD35),(IF(Y35:AD35&gt;=Parameters!$D$42,1,"")),""))-SUM(IF(ISNUMBER(Y35:AD35),(IF(Y35:AD35&gt;=Parameters!$D$41,1,"")),""))),0) +
   IF(Parameters!$D$32,SUM(IF(ISNUMBER(Y35:AD35),(IF(Y35:AD35&gt;=Parameters!$D$41,1,"")),"")),0) +
   IF(Parameters!$D$33,AVERAGE(IF(ISNUMBER(Y35:AD35),Y35:AD35)),0) +
   IF(Parameters!$D$34,IF(OR(IF(ISNUMBER(Y35:AD35),Y35:AD35)=0),0,GEOMEAN(IF(ISNUMBER(Y35:AD35),Y35:AD35))),0)</f>
        <v>0.5</v>
      </c>
      <c r="K35" s="23">
        <f t="shared" ca="1" si="2"/>
        <v>0.5</v>
      </c>
      <c r="L35" s="116" t="str">
        <f t="shared" si="3"/>
        <v/>
      </c>
      <c r="M35" s="21" cm="1">
        <f t="array" aca="1" ref="M35" ca="1">IF(Parameters!$D$31, SUM(IF(ISNUMBER(AF35:AK35),(IF(AF35:AK35&gt;=Parameters!$D$41,1,"")),""))+0.5*(SUM(IF(ISNUMBER(AF35:AK35),(IF(AF35:AK35&gt;=Parameters!$D$42,1,"")),""))-SUM(IF(ISNUMBER(AF35:AK35),(IF(AF35:AK35&gt;=Parameters!$D$41,1,"")),""))),0) +
   IF(Parameters!$D$32,SUM(IF(ISNUMBER(AF35:AK35),(IF(AF35:AK35&gt;=Parameters!$D$41,1,"")),"")),0) +
   IF(Parameters!$D$33,AVERAGE(IF(ISNUMBER(AF35:AK35),AF35:AK35)),0) +
   IF(Parameters!$D$34,IF(OR(IF(ISNUMBER(AF35:AK35),AF35:AK35)=0),0,GEOMEAN(IF(ISNUMBER(AF35:AK35),AF35:AK35))),0)</f>
        <v>1.5</v>
      </c>
      <c r="N35" s="23">
        <f t="shared" ca="1" si="4"/>
        <v>1.5</v>
      </c>
      <c r="O35" s="116" t="str">
        <f t="shared" si="5"/>
        <v>!</v>
      </c>
      <c r="P35" s="24"/>
      <c r="Q35" s="49"/>
      <c r="R35" s="25">
        <f ca="1">IFERROR(INDEX(Health!$G$8:$G$225,MATCH($C35,_xlfn.ANCHORARRAY(Health!$C$8),0)),NA())</f>
        <v>0</v>
      </c>
      <c r="S35" s="25">
        <f ca="1">IFERROR(INDEX(Food!$G$8:$G$225,MATCH($C35,_xlfn.ANCHORARRAY(Food!$C$8),0)),NA())</f>
        <v>0</v>
      </c>
      <c r="T35" s="25">
        <f ca="1">IFERROR(INDEX(Macro!$G$8:$G$225,MATCH($C35,_xlfn.ANCHORARRAY(Macro!$C$8),0)),NA())</f>
        <v>6.9</v>
      </c>
      <c r="U35" s="25">
        <f ca="1">IFERROR(INDEX(Socioeconomic!$G$8:$G$225,MATCH($C35,_xlfn.ANCHORARRAY(Socioeconomic!$C$8),0)),NA())</f>
        <v>0</v>
      </c>
      <c r="V35" s="25">
        <f ca="1">IFERROR(INDEX('Natural Hazard'!$G$8:$G$225,MATCH($C35,_xlfn.ANCHORARRAY('Natural Hazard'!$C$8),0)),NA())</f>
        <v>5.4772255750516514</v>
      </c>
      <c r="W35" s="25">
        <f ca="1">IFERROR(INDEX(Conflict!$G$8:$G$225,MATCH($C35,_xlfn.ANCHORARRAY(Conflict!$C$8),0)),NA())</f>
        <v>0</v>
      </c>
      <c r="X35" s="50"/>
      <c r="Y35" s="25">
        <f ca="1">IFERROR(INDEX(Health!$H$8:$H$225,MATCH($C35,_xlfn.ANCHORARRAY(Health!$C$8),0)),NA())</f>
        <v>4.5714285714285703</v>
      </c>
      <c r="Z35" s="25">
        <f ca="1">IFERROR(INDEX(Food!$H$8:$H$225,MATCH($C35,_xlfn.ANCHORARRAY(Food!$C$8),0)),NA())</f>
        <v>6.9856459330143501</v>
      </c>
      <c r="AA35" s="25">
        <f ca="1">IFERROR(INDEX(Macro!$H$8:$H$225,MATCH($C35,_xlfn.ANCHORARRAY(Macro!$C$8),0)),NA())</f>
        <v>3.0246640082705598</v>
      </c>
      <c r="AB35" s="25">
        <f ca="1">IFERROR(INDEX(Socioeconomic!$H$8:$H$225,MATCH($C35,_xlfn.ANCHORARRAY(Socioeconomic!$C$8),0)),NA())</f>
        <v>8</v>
      </c>
      <c r="AC35" s="25">
        <f ca="1">IFERROR(INDEX('Natural Hazard'!$H$8:$H$225,MATCH($C35,_xlfn.ANCHORARRAY('Natural Hazard'!$C$8),0)),NA())</f>
        <v>2.9999999999999898</v>
      </c>
      <c r="AD35" s="25">
        <f ca="1">IFERROR(INDEX(Conflict!$H$8:$H$225,MATCH($C35,_xlfn.ANCHORARRAY(Conflict!$C$8),0)),NA())</f>
        <v>1.01869818310107</v>
      </c>
      <c r="AE35" s="50"/>
      <c r="AF35" s="25">
        <f ca="1">IFERROR(INDEX(Health!$I$8:$I$225,MATCH($C35,_xlfn.ANCHORARRAY(Health!$C$8),0)),NA())</f>
        <v>0</v>
      </c>
      <c r="AG35" s="25" t="e">
        <f ca="1">IFERROR(INDEX(Food!$I$8:$I$225,MATCH($C35,_xlfn.ANCHORARRAY(Food!$C$8),0)),NA())</f>
        <v>#N/A</v>
      </c>
      <c r="AH35" s="25">
        <f ca="1">IFERROR(INDEX(Macro!$I$8:$I$225,MATCH($C35,_xlfn.ANCHORARRAY(Macro!$C$8),0)),NA())</f>
        <v>7</v>
      </c>
      <c r="AI35" s="25">
        <f ca="1">IFERROR(INDEX(Socioeconomic!$I$8:$I$225,MATCH($C35,_xlfn.ANCHORARRAY(Socioeconomic!$C$8),0)),NA())</f>
        <v>0</v>
      </c>
      <c r="AJ35" s="25">
        <f ca="1">IFERROR(INDEX('Natural Hazard'!$I$8:$I$225,MATCH($C35,_xlfn.ANCHORARRAY('Natural Hazard'!$C$8),0)),NA())</f>
        <v>10</v>
      </c>
      <c r="AK35" s="25">
        <f ca="1">IFERROR(INDEX(Conflict!$I$8:$I$225,MATCH($C35,_xlfn.ANCHORARRAY(Conflict!$C$8),0)),NA())</f>
        <v>0</v>
      </c>
      <c r="AL35" s="49"/>
      <c r="AM35" s="25">
        <f>IFERROR(INDEX('Data Reliability'!$G$6:$G$409,MATCH($C35,'Data Reliability'!$E$6:$E$409,0)),NA())</f>
        <v>8.3333333333333301E-2</v>
      </c>
      <c r="AN35" s="25">
        <f>IFERROR(INDEX('Data Reliability'!$H$6:$H$409,MATCH($C35,'Data Reliability'!$E$6:$E$409,0)),NA())</f>
        <v>0.49444444444444402</v>
      </c>
    </row>
    <row r="36" spans="2:40" x14ac:dyDescent="0.2">
      <c r="B36" s="28" t="s">
        <v>57</v>
      </c>
      <c r="C36" s="28" t="s">
        <v>58</v>
      </c>
      <c r="D36" s="28" t="s">
        <v>432</v>
      </c>
      <c r="E36" s="28" t="s">
        <v>430</v>
      </c>
      <c r="F36" s="206">
        <f ca="1">MATCH($C36,_xlfn.ANCHORARRAY(Health!$C$8),0)</f>
        <v>31</v>
      </c>
      <c r="G36" s="22" cm="1">
        <f t="array" aca="1" ref="G36" ca="1">IF(Parameters!$D$31, SUM(IF(ISNUMBER(R36:W36),(IF(R36:W36&gt;=Parameters!$D$37,1,"")),""))+0.5*(SUM(IF(ISNUMBER(R36:W36),(IF(R36:W36&gt;=Parameters!$D$38,1,"")),""))-SUM(IF(ISNUMBER(R36:W36),(IF(R36:W36&gt;=Parameters!$D$37,1,"")),""))),0) +
   IF(Parameters!$D$32,SUM(IF(ISNUMBER(R36:W36),(IF(R36:W36&gt;=Parameters!$D$41,1,"")),"")),0) +
   IF(Parameters!$D$33,AVERAGE(IF(ISNUMBER(R36:W36),R36:W36)),0) +
   IF(Parameters!$D$34,IF(OR(IF(ISNUMBER(R36:W36),R36:W36)=0),0,GEOMEAN(IF(ISNUMBER(R36:W36),R36:W36))),0)</f>
        <v>0</v>
      </c>
      <c r="H36" s="23">
        <f t="shared" ca="1" si="0"/>
        <v>0</v>
      </c>
      <c r="I36" s="116" t="str">
        <f t="shared" si="1"/>
        <v/>
      </c>
      <c r="J36" s="22" cm="1">
        <f t="array" aca="1" ref="J36" ca="1">IF(Parameters!$D$31, SUM(IF(ISNUMBER(Y36:AD36),(IF(Y36:AD36&gt;=Parameters!$D$41,1,"")),""))+0.5*(SUM(IF(ISNUMBER(Y36:AD36),(IF(Y36:AD36&gt;=Parameters!$D$42,1,"")),""))-SUM(IF(ISNUMBER(Y36:AD36),(IF(Y36:AD36&gt;=Parameters!$D$41,1,"")),""))),0) +
   IF(Parameters!$D$32,SUM(IF(ISNUMBER(Y36:AD36),(IF(Y36:AD36&gt;=Parameters!$D$41,1,"")),"")),0) +
   IF(Parameters!$D$33,AVERAGE(IF(ISNUMBER(Y36:AD36),Y36:AD36)),0) +
   IF(Parameters!$D$34,IF(OR(IF(ISNUMBER(Y36:AD36),Y36:AD36)=0),0,GEOMEAN(IF(ISNUMBER(Y36:AD36),Y36:AD36))),0)</f>
        <v>0.5</v>
      </c>
      <c r="K36" s="23">
        <f t="shared" ca="1" si="2"/>
        <v>0.5</v>
      </c>
      <c r="L36" s="116" t="str">
        <f t="shared" si="3"/>
        <v/>
      </c>
      <c r="M36" s="21" cm="1">
        <f t="array" aca="1" ref="M36" ca="1">IF(Parameters!$D$31, SUM(IF(ISNUMBER(AF36:AK36),(IF(AF36:AK36&gt;=Parameters!$D$41,1,"")),""))+0.5*(SUM(IF(ISNUMBER(AF36:AK36),(IF(AF36:AK36&gt;=Parameters!$D$42,1,"")),""))-SUM(IF(ISNUMBER(AF36:AK36),(IF(AF36:AK36&gt;=Parameters!$D$41,1,"")),""))),0) +
   IF(Parameters!$D$32,SUM(IF(ISNUMBER(AF36:AK36),(IF(AF36:AK36&gt;=Parameters!$D$41,1,"")),"")),0) +
   IF(Parameters!$D$33,AVERAGE(IF(ISNUMBER(AF36:AK36),AF36:AK36)),0) +
   IF(Parameters!$D$34,IF(OR(IF(ISNUMBER(AF36:AK36),AF36:AK36)=0),0,GEOMEAN(IF(ISNUMBER(AF36:AK36),AF36:AK36))),0)</f>
        <v>1</v>
      </c>
      <c r="N36" s="23">
        <f t="shared" ca="1" si="4"/>
        <v>1</v>
      </c>
      <c r="O36" s="116" t="str">
        <f t="shared" si="5"/>
        <v>!</v>
      </c>
      <c r="P36" s="24"/>
      <c r="Q36" s="49"/>
      <c r="R36" s="25">
        <f ca="1">IFERROR(INDEX(Health!$G$8:$G$225,MATCH($C36,_xlfn.ANCHORARRAY(Health!$C$8),0)),NA())</f>
        <v>0</v>
      </c>
      <c r="S36" s="25">
        <f ca="1">IFERROR(INDEX(Food!$G$8:$G$225,MATCH($C36,_xlfn.ANCHORARRAY(Food!$C$8),0)),NA())</f>
        <v>0</v>
      </c>
      <c r="T36" s="25">
        <f ca="1">IFERROR(INDEX(Macro!$G$8:$G$225,MATCH($C36,_xlfn.ANCHORARRAY(Macro!$C$8),0)),NA())</f>
        <v>0</v>
      </c>
      <c r="U36" s="25">
        <f ca="1">IFERROR(INDEX(Socioeconomic!$G$8:$G$225,MATCH($C36,_xlfn.ANCHORARRAY(Socioeconomic!$C$8),0)),NA())</f>
        <v>0</v>
      </c>
      <c r="V36" s="25">
        <f ca="1">IFERROR(INDEX('Natural Hazard'!$G$8:$G$225,MATCH($C36,_xlfn.ANCHORARRAY('Natural Hazard'!$C$8),0)),NA())</f>
        <v>4.0824829046386224</v>
      </c>
      <c r="W36" s="25">
        <f ca="1">IFERROR(INDEX(Conflict!$G$8:$G$225,MATCH($C36,_xlfn.ANCHORARRAY(Conflict!$C$8),0)),NA())</f>
        <v>0</v>
      </c>
      <c r="X36" s="50"/>
      <c r="Y36" s="25">
        <f ca="1">IFERROR(INDEX(Health!$H$8:$H$225,MATCH($C36,_xlfn.ANCHORARRAY(Health!$C$8),0)),NA())</f>
        <v>6.3790087463556802</v>
      </c>
      <c r="Z36" s="25">
        <f ca="1">IFERROR(INDEX(Food!$H$8:$H$225,MATCH($C36,_xlfn.ANCHORARRAY(Food!$C$8),0)),NA())</f>
        <v>7.8112333526346198</v>
      </c>
      <c r="AA36" s="25">
        <f ca="1">IFERROR(INDEX(Macro!$H$8:$H$225,MATCH($C36,_xlfn.ANCHORARRAY(Macro!$C$8),0)),NA())</f>
        <v>1.3705508787476</v>
      </c>
      <c r="AB36" s="25">
        <f ca="1">IFERROR(INDEX(Socioeconomic!$H$8:$H$225,MATCH($C36,_xlfn.ANCHORARRAY(Socioeconomic!$C$8),0)),NA())</f>
        <v>6.71428571428571</v>
      </c>
      <c r="AC36" s="25">
        <f ca="1">IFERROR(INDEX('Natural Hazard'!$H$8:$H$225,MATCH($C36,_xlfn.ANCHORARRAY('Natural Hazard'!$C$8),0)),NA())</f>
        <v>1.6666666666666601</v>
      </c>
      <c r="AD36" s="25">
        <f ca="1">IFERROR(INDEX(Conflict!$H$8:$H$225,MATCH($C36,_xlfn.ANCHORARRAY(Conflict!$C$8),0)),NA())</f>
        <v>0</v>
      </c>
      <c r="AE36" s="50"/>
      <c r="AF36" s="25">
        <f ca="1">IFERROR(INDEX(Health!$I$8:$I$225,MATCH($C36,_xlfn.ANCHORARRAY(Health!$C$8),0)),NA())</f>
        <v>0</v>
      </c>
      <c r="AG36" s="25" t="e">
        <f ca="1">IFERROR(INDEX(Food!$I$8:$I$225,MATCH($C36,_xlfn.ANCHORARRAY(Food!$C$8),0)),NA())</f>
        <v>#N/A</v>
      </c>
      <c r="AH36" s="25">
        <f ca="1">IFERROR(INDEX(Macro!$I$8:$I$225,MATCH($C36,_xlfn.ANCHORARRAY(Macro!$C$8),0)),NA())</f>
        <v>0</v>
      </c>
      <c r="AI36" s="25">
        <f ca="1">IFERROR(INDEX(Socioeconomic!$I$8:$I$225,MATCH($C36,_xlfn.ANCHORARRAY(Socioeconomic!$C$8),0)),NA())</f>
        <v>0</v>
      </c>
      <c r="AJ36" s="25">
        <f ca="1">IFERROR(INDEX('Natural Hazard'!$I$8:$I$225,MATCH($C36,_xlfn.ANCHORARRAY('Natural Hazard'!$C$8),0)),NA())</f>
        <v>10</v>
      </c>
      <c r="AK36" s="25">
        <f ca="1">IFERROR(INDEX(Conflict!$I$8:$I$225,MATCH($C36,_xlfn.ANCHORARRAY(Conflict!$C$8),0)),NA())</f>
        <v>3.5714285714285601</v>
      </c>
      <c r="AL36" s="49"/>
      <c r="AM36" s="25">
        <f>IFERROR(INDEX('Data Reliability'!$G$6:$G$409,MATCH($C36,'Data Reliability'!$E$6:$E$409,0)),NA())</f>
        <v>0</v>
      </c>
      <c r="AN36" s="25">
        <f>IFERROR(INDEX('Data Reliability'!$H$6:$H$409,MATCH($C36,'Data Reliability'!$E$6:$E$409,0)),NA())</f>
        <v>0.49444444444444402</v>
      </c>
    </row>
    <row r="37" spans="2:40" x14ac:dyDescent="0.2">
      <c r="B37" s="28" t="s">
        <v>59</v>
      </c>
      <c r="C37" s="28" t="s">
        <v>60</v>
      </c>
      <c r="D37" s="28" t="s">
        <v>432</v>
      </c>
      <c r="E37" s="28" t="s">
        <v>429</v>
      </c>
      <c r="F37" s="206">
        <f ca="1">MATCH($C37,_xlfn.ANCHORARRAY(Health!$C$8),0)</f>
        <v>32</v>
      </c>
      <c r="G37" s="22" cm="1">
        <f t="array" aca="1" ref="G37" ca="1">IF(Parameters!$D$31, SUM(IF(ISNUMBER(R37:W37),(IF(R37:W37&gt;=Parameters!$D$37,1,"")),""))+0.5*(SUM(IF(ISNUMBER(R37:W37),(IF(R37:W37&gt;=Parameters!$D$38,1,"")),""))-SUM(IF(ISNUMBER(R37:W37),(IF(R37:W37&gt;=Parameters!$D$37,1,"")),""))),0) +
   IF(Parameters!$D$32,SUM(IF(ISNUMBER(R37:W37),(IF(R37:W37&gt;=Parameters!$D$41,1,"")),"")),0) +
   IF(Parameters!$D$33,AVERAGE(IF(ISNUMBER(R37:W37),R37:W37)),0) +
   IF(Parameters!$D$34,IF(OR(IF(ISNUMBER(R37:W37),R37:W37)=0),0,GEOMEAN(IF(ISNUMBER(R37:W37),R37:W37))),0)</f>
        <v>1.5</v>
      </c>
      <c r="H37" s="23">
        <f t="shared" ca="1" si="0"/>
        <v>1.5</v>
      </c>
      <c r="I37" s="116" t="str">
        <f t="shared" si="1"/>
        <v/>
      </c>
      <c r="J37" s="22" cm="1">
        <f t="array" aca="1" ref="J37" ca="1">IF(Parameters!$D$31, SUM(IF(ISNUMBER(Y37:AD37),(IF(Y37:AD37&gt;=Parameters!$D$41,1,"")),""))+0.5*(SUM(IF(ISNUMBER(Y37:AD37),(IF(Y37:AD37&gt;=Parameters!$D$42,1,"")),""))-SUM(IF(ISNUMBER(Y37:AD37),(IF(Y37:AD37&gt;=Parameters!$D$41,1,"")),""))),0) +
   IF(Parameters!$D$32,SUM(IF(ISNUMBER(Y37:AD37),(IF(Y37:AD37&gt;=Parameters!$D$41,1,"")),"")),0) +
   IF(Parameters!$D$33,AVERAGE(IF(ISNUMBER(Y37:AD37),Y37:AD37)),0) +
   IF(Parameters!$D$34,IF(OR(IF(ISNUMBER(Y37:AD37),Y37:AD37)=0),0,GEOMEAN(IF(ISNUMBER(Y37:AD37),Y37:AD37))),0)</f>
        <v>4</v>
      </c>
      <c r="K37" s="23">
        <f t="shared" ca="1" si="2"/>
        <v>4</v>
      </c>
      <c r="L37" s="116" t="str">
        <f t="shared" si="3"/>
        <v/>
      </c>
      <c r="M37" s="21" cm="1">
        <f t="array" aca="1" ref="M37" ca="1">IF(Parameters!$D$31, SUM(IF(ISNUMBER(AF37:AK37),(IF(AF37:AK37&gt;=Parameters!$D$41,1,"")),""))+0.5*(SUM(IF(ISNUMBER(AF37:AK37),(IF(AF37:AK37&gt;=Parameters!$D$42,1,"")),""))-SUM(IF(ISNUMBER(AF37:AK37),(IF(AF37:AK37&gt;=Parameters!$D$41,1,"")),""))),0) +
   IF(Parameters!$D$32,SUM(IF(ISNUMBER(AF37:AK37),(IF(AF37:AK37&gt;=Parameters!$D$41,1,"")),"")),0) +
   IF(Parameters!$D$33,AVERAGE(IF(ISNUMBER(AF37:AK37),AF37:AK37)),0) +
   IF(Parameters!$D$34,IF(OR(IF(ISNUMBER(AF37:AK37),AF37:AK37)=0),0,GEOMEAN(IF(ISNUMBER(AF37:AK37),AF37:AK37))),0)</f>
        <v>1.5</v>
      </c>
      <c r="N37" s="23">
        <f t="shared" ca="1" si="4"/>
        <v>1.5</v>
      </c>
      <c r="O37" s="116" t="str">
        <f t="shared" si="5"/>
        <v>!</v>
      </c>
      <c r="P37" s="24"/>
      <c r="Q37" s="49"/>
      <c r="R37" s="25">
        <f ca="1">IFERROR(INDEX(Health!$G$8:$G$225,MATCH($C37,_xlfn.ANCHORARRAY(Health!$C$8),0)),NA())</f>
        <v>0</v>
      </c>
      <c r="S37" s="25">
        <f ca="1">IFERROR(INDEX(Food!$G$8:$G$225,MATCH($C37,_xlfn.ANCHORARRAY(Food!$C$8),0)),NA())</f>
        <v>3.1622776601683795</v>
      </c>
      <c r="T37" s="25">
        <f ca="1">IFERROR(INDEX(Macro!$G$8:$G$225,MATCH($C37,_xlfn.ANCHORARRAY(Macro!$C$8),0)),NA())</f>
        <v>6.4280962285656411</v>
      </c>
      <c r="U37" s="25">
        <f ca="1">IFERROR(INDEX(Socioeconomic!$G$8:$G$225,MATCH($C37,_xlfn.ANCHORARRAY(Socioeconomic!$C$8),0)),NA())</f>
        <v>10</v>
      </c>
      <c r="V37" s="25">
        <f ca="1">IFERROR(INDEX('Natural Hazard'!$G$8:$G$225,MATCH($C37,_xlfn.ANCHORARRAY('Natural Hazard'!$C$8),0)),NA())</f>
        <v>0</v>
      </c>
      <c r="W37" s="25">
        <f ca="1">IFERROR(INDEX(Conflict!$G$8:$G$225,MATCH($C37,_xlfn.ANCHORARRAY(Conflict!$C$8),0)),NA())</f>
        <v>0</v>
      </c>
      <c r="X37" s="50"/>
      <c r="Y37" s="25">
        <f ca="1">IFERROR(INDEX(Health!$H$8:$H$225,MATCH($C37,_xlfn.ANCHORARRAY(Health!$C$8),0)),NA())</f>
        <v>10</v>
      </c>
      <c r="Z37" s="25">
        <f ca="1">IFERROR(INDEX(Food!$H$8:$H$225,MATCH($C37,_xlfn.ANCHORARRAY(Food!$C$8),0)),NA())</f>
        <v>10</v>
      </c>
      <c r="AA37" s="25">
        <f ca="1">IFERROR(INDEX(Macro!$H$8:$H$225,MATCH($C37,_xlfn.ANCHORARRAY(Macro!$C$8),0)),NA())</f>
        <v>5.0923054201742701</v>
      </c>
      <c r="AB37" s="25">
        <f ca="1">IFERROR(INDEX(Socioeconomic!$H$8:$H$225,MATCH($C37,_xlfn.ANCHORARRAY(Socioeconomic!$C$8),0)),NA())</f>
        <v>10</v>
      </c>
      <c r="AC37" s="25">
        <f ca="1">IFERROR(INDEX('Natural Hazard'!$H$8:$H$225,MATCH($C37,_xlfn.ANCHORARRAY('Natural Hazard'!$C$8),0)),NA())</f>
        <v>3.6666666666666599</v>
      </c>
      <c r="AD37" s="25">
        <f ca="1">IFERROR(INDEX(Conflict!$H$8:$H$225,MATCH($C37,_xlfn.ANCHORARRAY(Conflict!$C$8),0)),NA())</f>
        <v>10</v>
      </c>
      <c r="AE37" s="50"/>
      <c r="AF37" s="25">
        <f ca="1">IFERROR(INDEX(Health!$I$8:$I$225,MATCH($C37,_xlfn.ANCHORARRAY(Health!$C$8),0)),NA())</f>
        <v>0</v>
      </c>
      <c r="AG37" s="25">
        <f ca="1">IFERROR(INDEX(Food!$I$8:$I$225,MATCH($C37,_xlfn.ANCHORARRAY(Food!$C$8),0)),NA())</f>
        <v>1</v>
      </c>
      <c r="AH37" s="25">
        <f ca="1">IFERROR(INDEX(Macro!$I$8:$I$225,MATCH($C37,_xlfn.ANCHORARRAY(Macro!$C$8),0)),NA())</f>
        <v>8.1142857142857192</v>
      </c>
      <c r="AI37" s="25">
        <f ca="1">IFERROR(INDEX(Socioeconomic!$I$8:$I$225,MATCH($C37,_xlfn.ANCHORARRAY(Socioeconomic!$C$8),0)),NA())</f>
        <v>10</v>
      </c>
      <c r="AJ37" s="25">
        <f ca="1">IFERROR(INDEX('Natural Hazard'!$I$8:$I$225,MATCH($C37,_xlfn.ANCHORARRAY('Natural Hazard'!$C$8),0)),NA())</f>
        <v>0</v>
      </c>
      <c r="AK37" s="25">
        <f ca="1">IFERROR(INDEX(Conflict!$I$8:$I$225,MATCH($C37,_xlfn.ANCHORARRAY(Conflict!$C$8),0)),NA())</f>
        <v>0</v>
      </c>
      <c r="AL37" s="49"/>
      <c r="AM37" s="25">
        <f>IFERROR(INDEX('Data Reliability'!$G$6:$G$409,MATCH($C37,'Data Reliability'!$E$6:$E$409,0)),NA())</f>
        <v>8.3333333333333301E-2</v>
      </c>
      <c r="AN37" s="25">
        <f>IFERROR(INDEX('Data Reliability'!$H$6:$H$409,MATCH($C37,'Data Reliability'!$E$6:$E$409,0)),NA())</f>
        <v>0.43888888888888899</v>
      </c>
    </row>
    <row r="38" spans="2:40" x14ac:dyDescent="0.2">
      <c r="B38" s="28" t="s">
        <v>61</v>
      </c>
      <c r="C38" s="28" t="s">
        <v>62</v>
      </c>
      <c r="D38" s="28" t="s">
        <v>437</v>
      </c>
      <c r="E38" s="28" t="s">
        <v>409</v>
      </c>
      <c r="F38" s="206">
        <f ca="1">MATCH($C38,_xlfn.ANCHORARRAY(Health!$C$8),0)</f>
        <v>33</v>
      </c>
      <c r="G38" s="22" cm="1">
        <f t="array" aca="1" ref="G38" ca="1">IF(Parameters!$D$31, SUM(IF(ISNUMBER(R38:W38),(IF(R38:W38&gt;=Parameters!$D$37,1,"")),""))+0.5*(SUM(IF(ISNUMBER(R38:W38),(IF(R38:W38&gt;=Parameters!$D$38,1,"")),""))-SUM(IF(ISNUMBER(R38:W38),(IF(R38:W38&gt;=Parameters!$D$37,1,"")),""))),0) +
   IF(Parameters!$D$32,SUM(IF(ISNUMBER(R38:W38),(IF(R38:W38&gt;=Parameters!$D$41,1,"")),"")),0) +
   IF(Parameters!$D$33,AVERAGE(IF(ISNUMBER(R38:W38),R38:W38)),0) +
   IF(Parameters!$D$34,IF(OR(IF(ISNUMBER(R38:W38),R38:W38)=0),0,GEOMEAN(IF(ISNUMBER(R38:W38),R38:W38))),0)</f>
        <v>0</v>
      </c>
      <c r="H38" s="23">
        <f t="shared" ca="1" si="0"/>
        <v>0</v>
      </c>
      <c r="I38" s="116" t="str">
        <f t="shared" si="1"/>
        <v/>
      </c>
      <c r="J38" s="22" cm="1">
        <f t="array" aca="1" ref="J38" ca="1">IF(Parameters!$D$31, SUM(IF(ISNUMBER(Y38:AD38),(IF(Y38:AD38&gt;=Parameters!$D$41,1,"")),""))+0.5*(SUM(IF(ISNUMBER(Y38:AD38),(IF(Y38:AD38&gt;=Parameters!$D$42,1,"")),""))-SUM(IF(ISNUMBER(Y38:AD38),(IF(Y38:AD38&gt;=Parameters!$D$41,1,"")),""))),0) +
   IF(Parameters!$D$32,SUM(IF(ISNUMBER(Y38:AD38),(IF(Y38:AD38&gt;=Parameters!$D$41,1,"")),"")),0) +
   IF(Parameters!$D$33,AVERAGE(IF(ISNUMBER(Y38:AD38),Y38:AD38)),0) +
   IF(Parameters!$D$34,IF(OR(IF(ISNUMBER(Y38:AD38),Y38:AD38)=0),0,GEOMEAN(IF(ISNUMBER(Y38:AD38),Y38:AD38))),0)</f>
        <v>0</v>
      </c>
      <c r="K38" s="23">
        <f t="shared" ca="1" si="2"/>
        <v>0</v>
      </c>
      <c r="L38" s="116" t="str">
        <f t="shared" si="3"/>
        <v/>
      </c>
      <c r="M38" s="21" cm="1">
        <f t="array" aca="1" ref="M38" ca="1">IF(Parameters!$D$31, SUM(IF(ISNUMBER(AF38:AK38),(IF(AF38:AK38&gt;=Parameters!$D$41,1,"")),""))+0.5*(SUM(IF(ISNUMBER(AF38:AK38),(IF(AF38:AK38&gt;=Parameters!$D$42,1,"")),""))-SUM(IF(ISNUMBER(AF38:AK38),(IF(AF38:AK38&gt;=Parameters!$D$41,1,"")),""))),0) +
   IF(Parameters!$D$32,SUM(IF(ISNUMBER(AF38:AK38),(IF(AF38:AK38&gt;=Parameters!$D$41,1,"")),"")),0) +
   IF(Parameters!$D$33,AVERAGE(IF(ISNUMBER(AF38:AK38),AF38:AK38)),0) +
   IF(Parameters!$D$34,IF(OR(IF(ISNUMBER(AF38:AK38),AF38:AK38)=0),0,GEOMEAN(IF(ISNUMBER(AF38:AK38),AF38:AK38))),0)</f>
        <v>0</v>
      </c>
      <c r="N38" s="23">
        <f t="shared" ca="1" si="4"/>
        <v>0</v>
      </c>
      <c r="O38" s="116" t="str">
        <f t="shared" si="5"/>
        <v>!</v>
      </c>
      <c r="P38" s="24"/>
      <c r="Q38" s="49"/>
      <c r="R38" s="25">
        <f ca="1">IFERROR(INDEX(Health!$G$8:$G$225,MATCH($C38,_xlfn.ANCHORARRAY(Health!$C$8),0)),NA())</f>
        <v>0</v>
      </c>
      <c r="S38" s="25">
        <f ca="1">IFERROR(INDEX(Food!$G$8:$G$225,MATCH($C38,_xlfn.ANCHORARRAY(Food!$C$8),0)),NA())</f>
        <v>0</v>
      </c>
      <c r="T38" s="25">
        <f ca="1">IFERROR(INDEX(Macro!$G$8:$G$225,MATCH($C38,_xlfn.ANCHORARRAY(Macro!$C$8),0)),NA())</f>
        <v>0</v>
      </c>
      <c r="U38" s="25">
        <f ca="1">IFERROR(INDEX(Socioeconomic!$G$8:$G$225,MATCH($C38,_xlfn.ANCHORARRAY(Socioeconomic!$C$8),0)),NA())</f>
        <v>0</v>
      </c>
      <c r="V38" s="25">
        <f ca="1">IFERROR(INDEX('Natural Hazard'!$G$8:$G$225,MATCH($C38,_xlfn.ANCHORARRAY('Natural Hazard'!$C$8),0)),NA())</f>
        <v>0</v>
      </c>
      <c r="W38" s="25">
        <f ca="1">IFERROR(INDEX(Conflict!$G$8:$G$225,MATCH($C38,_xlfn.ANCHORARRAY(Conflict!$C$8),0)),NA())</f>
        <v>0</v>
      </c>
      <c r="X38" s="50"/>
      <c r="Y38" s="25">
        <f ca="1">IFERROR(INDEX(Health!$H$8:$H$225,MATCH($C38,_xlfn.ANCHORARRAY(Health!$C$8),0)),NA())</f>
        <v>0</v>
      </c>
      <c r="Z38" s="25">
        <f ca="1">IFERROR(INDEX(Food!$H$8:$H$225,MATCH($C38,_xlfn.ANCHORARRAY(Food!$C$8),0)),NA())</f>
        <v>0</v>
      </c>
      <c r="AA38" s="25">
        <f ca="1">IFERROR(INDEX(Macro!$H$8:$H$225,MATCH($C38,_xlfn.ANCHORARRAY(Macro!$C$8),0)),NA())</f>
        <v>1.0456357997341601</v>
      </c>
      <c r="AB38" s="25">
        <f ca="1">IFERROR(INDEX(Socioeconomic!$H$8:$H$225,MATCH($C38,_xlfn.ANCHORARRAY(Socioeconomic!$C$8),0)),NA())</f>
        <v>0.57142857142857095</v>
      </c>
      <c r="AC38" s="25">
        <f ca="1">IFERROR(INDEX('Natural Hazard'!$H$8:$H$225,MATCH($C38,_xlfn.ANCHORARRAY('Natural Hazard'!$C$8),0)),NA())</f>
        <v>5.5</v>
      </c>
      <c r="AD38" s="25">
        <f ca="1">IFERROR(INDEX(Conflict!$H$8:$H$225,MATCH($C38,_xlfn.ANCHORARRAY(Conflict!$C$8),0)),NA())</f>
        <v>0</v>
      </c>
      <c r="AE38" s="50"/>
      <c r="AF38" s="25">
        <f ca="1">IFERROR(INDEX(Health!$I$8:$I$225,MATCH($C38,_xlfn.ANCHORARRAY(Health!$C$8),0)),NA())</f>
        <v>0</v>
      </c>
      <c r="AG38" s="25" t="e">
        <f ca="1">IFERROR(INDEX(Food!$I$8:$I$225,MATCH($C38,_xlfn.ANCHORARRAY(Food!$C$8),0)),NA())</f>
        <v>#N/A</v>
      </c>
      <c r="AH38" s="25">
        <f ca="1">IFERROR(INDEX(Macro!$I$8:$I$225,MATCH($C38,_xlfn.ANCHORARRAY(Macro!$C$8),0)),NA())</f>
        <v>0</v>
      </c>
      <c r="AI38" s="25" t="e">
        <f ca="1">IFERROR(INDEX(Socioeconomic!$I$8:$I$225,MATCH($C38,_xlfn.ANCHORARRAY(Socioeconomic!$C$8),0)),NA())</f>
        <v>#N/A</v>
      </c>
      <c r="AJ38" s="25">
        <f ca="1">IFERROR(INDEX('Natural Hazard'!$I$8:$I$225,MATCH($C38,_xlfn.ANCHORARRAY('Natural Hazard'!$C$8),0)),NA())</f>
        <v>0</v>
      </c>
      <c r="AK38" s="25">
        <f ca="1">IFERROR(INDEX(Conflict!$I$8:$I$225,MATCH($C38,_xlfn.ANCHORARRAY(Conflict!$C$8),0)),NA())</f>
        <v>1.78571428571427</v>
      </c>
      <c r="AL38" s="49"/>
      <c r="AM38" s="25">
        <f>IFERROR(INDEX('Data Reliability'!$G$6:$G$409,MATCH($C38,'Data Reliability'!$E$6:$E$409,0)),NA())</f>
        <v>0</v>
      </c>
      <c r="AN38" s="25">
        <f>IFERROR(INDEX('Data Reliability'!$H$6:$H$409,MATCH($C38,'Data Reliability'!$E$6:$E$409,0)),NA())</f>
        <v>0.55000000000000004</v>
      </c>
    </row>
    <row r="39" spans="2:40" x14ac:dyDescent="0.2">
      <c r="B39" s="28" t="s">
        <v>63</v>
      </c>
      <c r="C39" s="28" t="s">
        <v>64</v>
      </c>
      <c r="D39" s="28" t="s">
        <v>433</v>
      </c>
      <c r="E39" s="28" t="s">
        <v>409</v>
      </c>
      <c r="F39" s="206">
        <f ca="1">MATCH($C39,_xlfn.ANCHORARRAY(Health!$C$8),0)</f>
        <v>34</v>
      </c>
      <c r="G39" s="22" cm="1">
        <f t="array" aca="1" ref="G39" ca="1">IF(Parameters!$D$31, SUM(IF(ISNUMBER(R39:W39),(IF(R39:W39&gt;=Parameters!$D$37,1,"")),""))+0.5*(SUM(IF(ISNUMBER(R39:W39),(IF(R39:W39&gt;=Parameters!$D$38,1,"")),""))-SUM(IF(ISNUMBER(R39:W39),(IF(R39:W39&gt;=Parameters!$D$37,1,"")),""))),0) +
   IF(Parameters!$D$32,SUM(IF(ISNUMBER(R39:W39),(IF(R39:W39&gt;=Parameters!$D$41,1,"")),"")),0) +
   IF(Parameters!$D$33,AVERAGE(IF(ISNUMBER(R39:W39),R39:W39)),0) +
   IF(Parameters!$D$34,IF(OR(IF(ISNUMBER(R39:W39),R39:W39)=0),0,GEOMEAN(IF(ISNUMBER(R39:W39),R39:W39))),0)</f>
        <v>0</v>
      </c>
      <c r="H39" s="23">
        <f t="shared" ca="1" si="0"/>
        <v>0</v>
      </c>
      <c r="I39" s="116" t="str">
        <f t="shared" si="1"/>
        <v/>
      </c>
      <c r="J39" s="22" cm="1">
        <f t="array" aca="1" ref="J39" ca="1">IF(Parameters!$D$31, SUM(IF(ISNUMBER(Y39:AD39),(IF(Y39:AD39&gt;=Parameters!$D$41,1,"")),""))+0.5*(SUM(IF(ISNUMBER(Y39:AD39),(IF(Y39:AD39&gt;=Parameters!$D$42,1,"")),""))-SUM(IF(ISNUMBER(Y39:AD39),(IF(Y39:AD39&gt;=Parameters!$D$41,1,"")),""))),0) +
   IF(Parameters!$D$32,SUM(IF(ISNUMBER(Y39:AD39),(IF(Y39:AD39&gt;=Parameters!$D$41,1,"")),"")),0) +
   IF(Parameters!$D$33,AVERAGE(IF(ISNUMBER(Y39:AD39),Y39:AD39)),0) +
   IF(Parameters!$D$34,IF(OR(IF(ISNUMBER(Y39:AD39),Y39:AD39)=0),0,GEOMEAN(IF(ISNUMBER(Y39:AD39),Y39:AD39))),0)</f>
        <v>0</v>
      </c>
      <c r="K39" s="23">
        <f t="shared" ca="1" si="2"/>
        <v>0</v>
      </c>
      <c r="L39" s="116" t="str">
        <f t="shared" si="3"/>
        <v/>
      </c>
      <c r="M39" s="21" cm="1">
        <f t="array" aca="1" ref="M39" ca="1">IF(Parameters!$D$31, SUM(IF(ISNUMBER(AF39:AK39),(IF(AF39:AK39&gt;=Parameters!$D$41,1,"")),""))+0.5*(SUM(IF(ISNUMBER(AF39:AK39),(IF(AF39:AK39&gt;=Parameters!$D$42,1,"")),""))-SUM(IF(ISNUMBER(AF39:AK39),(IF(AF39:AK39&gt;=Parameters!$D$41,1,"")),""))),0) +
   IF(Parameters!$D$32,SUM(IF(ISNUMBER(AF39:AK39),(IF(AF39:AK39&gt;=Parameters!$D$41,1,"")),"")),0) +
   IF(Parameters!$D$33,AVERAGE(IF(ISNUMBER(AF39:AK39),AF39:AK39)),0) +
   IF(Parameters!$D$34,IF(OR(IF(ISNUMBER(AF39:AK39),AF39:AK39)=0),0,GEOMEAN(IF(ISNUMBER(AF39:AK39),AF39:AK39))),0)</f>
        <v>0</v>
      </c>
      <c r="N39" s="23">
        <f t="shared" ca="1" si="4"/>
        <v>0</v>
      </c>
      <c r="O39" s="116" t="str">
        <f t="shared" si="5"/>
        <v>!</v>
      </c>
      <c r="P39" s="24"/>
      <c r="Q39" s="49"/>
      <c r="R39" s="25">
        <f ca="1">IFERROR(INDEX(Health!$G$8:$G$225,MATCH($C39,_xlfn.ANCHORARRAY(Health!$C$8),0)),NA())</f>
        <v>0</v>
      </c>
      <c r="S39" s="25">
        <f ca="1">IFERROR(INDEX(Food!$G$8:$G$225,MATCH($C39,_xlfn.ANCHORARRAY(Food!$C$8),0)),NA())</f>
        <v>0</v>
      </c>
      <c r="T39" s="25">
        <f ca="1">IFERROR(INDEX(Macro!$G$8:$G$225,MATCH($C39,_xlfn.ANCHORARRAY(Macro!$C$8),0)),NA())</f>
        <v>0</v>
      </c>
      <c r="U39" s="25">
        <f ca="1">IFERROR(INDEX(Socioeconomic!$G$8:$G$225,MATCH($C39,_xlfn.ANCHORARRAY(Socioeconomic!$C$8),0)),NA())</f>
        <v>0</v>
      </c>
      <c r="V39" s="25">
        <f ca="1">IFERROR(INDEX('Natural Hazard'!$G$8:$G$225,MATCH($C39,_xlfn.ANCHORARRAY('Natural Hazard'!$C$8),0)),NA())</f>
        <v>0</v>
      </c>
      <c r="W39" s="25">
        <f ca="1">IFERROR(INDEX(Conflict!$G$8:$G$225,MATCH($C39,_xlfn.ANCHORARRAY(Conflict!$C$8),0)),NA())</f>
        <v>0</v>
      </c>
      <c r="X39" s="50"/>
      <c r="Y39" s="25">
        <f ca="1">IFERROR(INDEX(Health!$H$8:$H$225,MATCH($C39,_xlfn.ANCHORARRAY(Health!$C$8),0)),NA())</f>
        <v>0</v>
      </c>
      <c r="Z39" s="25">
        <f ca="1">IFERROR(INDEX(Food!$H$8:$H$225,MATCH($C39,_xlfn.ANCHORARRAY(Food!$C$8),0)),NA())</f>
        <v>0</v>
      </c>
      <c r="AA39" s="25">
        <f ca="1">IFERROR(INDEX(Macro!$H$8:$H$225,MATCH($C39,_xlfn.ANCHORARRAY(Macro!$C$8),0)),NA())</f>
        <v>0</v>
      </c>
      <c r="AB39" s="25">
        <f ca="1">IFERROR(INDEX(Socioeconomic!$H$8:$H$225,MATCH($C39,_xlfn.ANCHORARRAY(Socioeconomic!$C$8),0)),NA())</f>
        <v>0.57142857142857095</v>
      </c>
      <c r="AC39" s="25">
        <f ca="1">IFERROR(INDEX('Natural Hazard'!$H$8:$H$225,MATCH($C39,_xlfn.ANCHORARRAY('Natural Hazard'!$C$8),0)),NA())</f>
        <v>2</v>
      </c>
      <c r="AD39" s="25">
        <f ca="1">IFERROR(INDEX(Conflict!$H$8:$H$225,MATCH($C39,_xlfn.ANCHORARRAY(Conflict!$C$8),0)),NA())</f>
        <v>0</v>
      </c>
      <c r="AE39" s="50"/>
      <c r="AF39" s="25">
        <f ca="1">IFERROR(INDEX(Health!$I$8:$I$225,MATCH($C39,_xlfn.ANCHORARRAY(Health!$C$8),0)),NA())</f>
        <v>0</v>
      </c>
      <c r="AG39" s="25" t="e">
        <f ca="1">IFERROR(INDEX(Food!$I$8:$I$225,MATCH($C39,_xlfn.ANCHORARRAY(Food!$C$8),0)),NA())</f>
        <v>#N/A</v>
      </c>
      <c r="AH39" s="25">
        <f ca="1">IFERROR(INDEX(Macro!$I$8:$I$225,MATCH($C39,_xlfn.ANCHORARRAY(Macro!$C$8),0)),NA())</f>
        <v>6.6857142857142797</v>
      </c>
      <c r="AI39" s="25" t="e">
        <f ca="1">IFERROR(INDEX(Socioeconomic!$I$8:$I$225,MATCH($C39,_xlfn.ANCHORARRAY(Socioeconomic!$C$8),0)),NA())</f>
        <v>#N/A</v>
      </c>
      <c r="AJ39" s="25">
        <f ca="1">IFERROR(INDEX('Natural Hazard'!$I$8:$I$225,MATCH($C39,_xlfn.ANCHORARRAY('Natural Hazard'!$C$8),0)),NA())</f>
        <v>0</v>
      </c>
      <c r="AK39" s="25">
        <f ca="1">IFERROR(INDEX(Conflict!$I$8:$I$225,MATCH($C39,_xlfn.ANCHORARRAY(Conflict!$C$8),0)),NA())</f>
        <v>0</v>
      </c>
      <c r="AL39" s="49"/>
      <c r="AM39" s="25">
        <f>IFERROR(INDEX('Data Reliability'!$G$6:$G$409,MATCH($C39,'Data Reliability'!$E$6:$E$409,0)),NA())</f>
        <v>0</v>
      </c>
      <c r="AN39" s="25">
        <f>IFERROR(INDEX('Data Reliability'!$H$6:$H$409,MATCH($C39,'Data Reliability'!$E$6:$E$409,0)),NA())</f>
        <v>0.58333333333333304</v>
      </c>
    </row>
    <row r="40" spans="2:40" x14ac:dyDescent="0.2">
      <c r="B40" s="28" t="s">
        <v>706</v>
      </c>
      <c r="C40" s="28" t="s">
        <v>677</v>
      </c>
      <c r="D40" s="28" t="s">
        <v>433</v>
      </c>
      <c r="E40" s="28" t="s">
        <v>409</v>
      </c>
      <c r="F40" s="206">
        <f ca="1">MATCH($C40,_xlfn.ANCHORARRAY(Health!$C$8),0)</f>
        <v>35</v>
      </c>
      <c r="G40" s="22" cm="1">
        <f t="array" aca="1" ref="G40" ca="1">IF(Parameters!$D$31, SUM(IF(ISNUMBER(R40:W40),(IF(R40:W40&gt;=Parameters!$D$37,1,"")),""))+0.5*(SUM(IF(ISNUMBER(R40:W40),(IF(R40:W40&gt;=Parameters!$D$38,1,"")),""))-SUM(IF(ISNUMBER(R40:W40),(IF(R40:W40&gt;=Parameters!$D$37,1,"")),""))),0) +
   IF(Parameters!$D$32,SUM(IF(ISNUMBER(R40:W40),(IF(R40:W40&gt;=Parameters!$D$41,1,"")),"")),0) +
   IF(Parameters!$D$33,AVERAGE(IF(ISNUMBER(R40:W40),R40:W40)),0) +
   IF(Parameters!$D$34,IF(OR(IF(ISNUMBER(R40:W40),R40:W40)=0),0,GEOMEAN(IF(ISNUMBER(R40:W40),R40:W40))),0)</f>
        <v>0</v>
      </c>
      <c r="H40" s="23">
        <f t="shared" ca="1" si="0"/>
        <v>0</v>
      </c>
      <c r="I40" s="116" t="str">
        <f t="shared" si="1"/>
        <v>!!</v>
      </c>
      <c r="J40" s="22" cm="1">
        <f t="array" aca="1" ref="J40" ca="1">IF(Parameters!$D$31, SUM(IF(ISNUMBER(Y40:AD40),(IF(Y40:AD40&gt;=Parameters!$D$41,1,"")),""))+0.5*(SUM(IF(ISNUMBER(Y40:AD40),(IF(Y40:AD40&gt;=Parameters!$D$42,1,"")),""))-SUM(IF(ISNUMBER(Y40:AD40),(IF(Y40:AD40&gt;=Parameters!$D$41,1,"")),""))),0) +
   IF(Parameters!$D$32,SUM(IF(ISNUMBER(Y40:AD40),(IF(Y40:AD40&gt;=Parameters!$D$41,1,"")),"")),0) +
   IF(Parameters!$D$33,AVERAGE(IF(ISNUMBER(Y40:AD40),Y40:AD40)),0) +
   IF(Parameters!$D$34,IF(OR(IF(ISNUMBER(Y40:AD40),Y40:AD40)=0),0,GEOMEAN(IF(ISNUMBER(Y40:AD40),Y40:AD40))),0)</f>
        <v>0</v>
      </c>
      <c r="K40" s="23">
        <f t="shared" ca="1" si="2"/>
        <v>0</v>
      </c>
      <c r="L40" s="116" t="str">
        <f t="shared" si="3"/>
        <v>!!</v>
      </c>
      <c r="M40" s="21" cm="1">
        <f t="array" aca="1" ref="M40" ca="1">IF(Parameters!$D$31, SUM(IF(ISNUMBER(AF40:AK40),(IF(AF40:AK40&gt;=Parameters!$D$41,1,"")),""))+0.5*(SUM(IF(ISNUMBER(AF40:AK40),(IF(AF40:AK40&gt;=Parameters!$D$42,1,"")),""))-SUM(IF(ISNUMBER(AF40:AK40),(IF(AF40:AK40&gt;=Parameters!$D$41,1,"")),""))),0) +
   IF(Parameters!$D$32,SUM(IF(ISNUMBER(AF40:AK40),(IF(AF40:AK40&gt;=Parameters!$D$41,1,"")),"")),0) +
   IF(Parameters!$D$33,AVERAGE(IF(ISNUMBER(AF40:AK40),AF40:AK40)),0) +
   IF(Parameters!$D$34,IF(OR(IF(ISNUMBER(AF40:AK40),AF40:AK40)=0),0,GEOMEAN(IF(ISNUMBER(AF40:AK40),AF40:AK40))),0)</f>
        <v>0</v>
      </c>
      <c r="N40" s="23">
        <f t="shared" ca="1" si="4"/>
        <v>0</v>
      </c>
      <c r="O40" s="116" t="str">
        <f t="shared" si="5"/>
        <v>!!</v>
      </c>
      <c r="P40" s="24"/>
      <c r="Q40" s="49"/>
      <c r="R40" s="25">
        <f ca="1">IFERROR(INDEX(Health!$G$8:$G$225,MATCH($C40,_xlfn.ANCHORARRAY(Health!$C$8),0)),NA())</f>
        <v>0</v>
      </c>
      <c r="S40" s="25" t="e">
        <f ca="1">IFERROR(INDEX(Food!$G$8:$G$225,MATCH($C40,_xlfn.ANCHORARRAY(Food!$C$8),0)),NA())</f>
        <v>#N/A</v>
      </c>
      <c r="T40" s="25" t="e">
        <f ca="1">IFERROR(INDEX(Macro!$G$8:$G$225,MATCH($C40,_xlfn.ANCHORARRAY(Macro!$C$8),0)),NA())</f>
        <v>#N/A</v>
      </c>
      <c r="U40" s="25" t="e">
        <f ca="1">IFERROR(INDEX(Socioeconomic!$G$8:$G$225,MATCH($C40,_xlfn.ANCHORARRAY(Socioeconomic!$C$8),0)),NA())</f>
        <v>#N/A</v>
      </c>
      <c r="V40" s="25">
        <f ca="1">IFERROR(INDEX('Natural Hazard'!$G$8:$G$225,MATCH($C40,_xlfn.ANCHORARRAY('Natural Hazard'!$C$8),0)),NA())</f>
        <v>0</v>
      </c>
      <c r="W40" s="25">
        <f ca="1">IFERROR(INDEX(Conflict!$G$8:$G$225,MATCH($C40,_xlfn.ANCHORARRAY(Conflict!$C$8),0)),NA())</f>
        <v>0</v>
      </c>
      <c r="X40" s="50"/>
      <c r="Y40" s="25" t="e">
        <f ca="1">IFERROR(INDEX(Health!$H$8:$H$225,MATCH($C40,_xlfn.ANCHORARRAY(Health!$C$8),0)),NA())</f>
        <v>#N/A</v>
      </c>
      <c r="Z40" s="25" t="e">
        <f ca="1">IFERROR(INDEX(Food!$H$8:$H$225,MATCH($C40,_xlfn.ANCHORARRAY(Food!$C$8),0)),NA())</f>
        <v>#N/A</v>
      </c>
      <c r="AA40" s="25" t="e">
        <f ca="1">IFERROR(INDEX(Macro!$H$8:$H$225,MATCH($C40,_xlfn.ANCHORARRAY(Macro!$C$8),0)),NA())</f>
        <v>#N/A</v>
      </c>
      <c r="AB40" s="25" t="e">
        <f ca="1">IFERROR(INDEX(Socioeconomic!$H$8:$H$225,MATCH($C40,_xlfn.ANCHORARRAY(Socioeconomic!$C$8),0)),NA())</f>
        <v>#N/A</v>
      </c>
      <c r="AC40" s="25" t="e">
        <f ca="1">IFERROR(INDEX('Natural Hazard'!$H$8:$H$225,MATCH($C40,_xlfn.ANCHORARRAY('Natural Hazard'!$C$8),0)),NA())</f>
        <v>#N/A</v>
      </c>
      <c r="AD40" s="25">
        <f ca="1">IFERROR(INDEX(Conflict!$H$8:$H$225,MATCH($C40,_xlfn.ANCHORARRAY(Conflict!$C$8),0)),NA())</f>
        <v>0</v>
      </c>
      <c r="AE40" s="50"/>
      <c r="AF40" s="25">
        <f ca="1">IFERROR(INDEX(Health!$I$8:$I$225,MATCH($C40,_xlfn.ANCHORARRAY(Health!$C$8),0)),NA())</f>
        <v>0</v>
      </c>
      <c r="AG40" s="25" t="e">
        <f ca="1">IFERROR(INDEX(Food!$I$8:$I$225,MATCH($C40,_xlfn.ANCHORARRAY(Food!$C$8),0)),NA())</f>
        <v>#N/A</v>
      </c>
      <c r="AH40" s="25" t="e">
        <f ca="1">IFERROR(INDEX(Macro!$I$8:$I$225,MATCH($C40,_xlfn.ANCHORARRAY(Macro!$C$8),0)),NA())</f>
        <v>#N/A</v>
      </c>
      <c r="AI40" s="25" t="e">
        <f ca="1">IFERROR(INDEX(Socioeconomic!$I$8:$I$225,MATCH($C40,_xlfn.ANCHORARRAY(Socioeconomic!$C$8),0)),NA())</f>
        <v>#N/A</v>
      </c>
      <c r="AJ40" s="25">
        <f ca="1">IFERROR(INDEX('Natural Hazard'!$I$8:$I$225,MATCH($C40,_xlfn.ANCHORARRAY('Natural Hazard'!$C$8),0)),NA())</f>
        <v>0</v>
      </c>
      <c r="AK40" s="25">
        <f ca="1">IFERROR(INDEX(Conflict!$I$8:$I$225,MATCH($C40,_xlfn.ANCHORARRAY(Conflict!$C$8),0)),NA())</f>
        <v>0</v>
      </c>
      <c r="AL40" s="49"/>
      <c r="AM40" s="25">
        <f>IFERROR(INDEX('Data Reliability'!$G$6:$G$409,MATCH($C40,'Data Reliability'!$E$6:$E$409,0)),NA())</f>
        <v>0.88888888888888895</v>
      </c>
      <c r="AN40" s="25">
        <f>IFERROR(INDEX('Data Reliability'!$H$6:$H$409,MATCH($C40,'Data Reliability'!$E$6:$E$409,0)),NA())</f>
        <v>0.81666666666666698</v>
      </c>
    </row>
    <row r="41" spans="2:40" x14ac:dyDescent="0.2">
      <c r="B41" s="28" t="s">
        <v>65</v>
      </c>
      <c r="C41" s="28" t="s">
        <v>66</v>
      </c>
      <c r="D41" s="28" t="s">
        <v>435</v>
      </c>
      <c r="E41" s="28" t="s">
        <v>430</v>
      </c>
      <c r="F41" s="206">
        <f ca="1">MATCH($C41,_xlfn.ANCHORARRAY(Health!$C$8),0)</f>
        <v>36</v>
      </c>
      <c r="G41" s="22" cm="1">
        <f t="array" aca="1" ref="G41" ca="1">IF(Parameters!$D$31, SUM(IF(ISNUMBER(R41:W41),(IF(R41:W41&gt;=Parameters!$D$37,1,"")),""))+0.5*(SUM(IF(ISNUMBER(R41:W41),(IF(R41:W41&gt;=Parameters!$D$38,1,"")),""))-SUM(IF(ISNUMBER(R41:W41),(IF(R41:W41&gt;=Parameters!$D$37,1,"")),""))),0) +
   IF(Parameters!$D$32,SUM(IF(ISNUMBER(R41:W41),(IF(R41:W41&gt;=Parameters!$D$41,1,"")),"")),0) +
   IF(Parameters!$D$33,AVERAGE(IF(ISNUMBER(R41:W41),R41:W41)),0) +
   IF(Parameters!$D$34,IF(OR(IF(ISNUMBER(R41:W41),R41:W41)=0),0,GEOMEAN(IF(ISNUMBER(R41:W41),R41:W41))),0)</f>
        <v>1</v>
      </c>
      <c r="H41" s="23">
        <f t="shared" ca="1" si="0"/>
        <v>1</v>
      </c>
      <c r="I41" s="116" t="str">
        <f t="shared" si="1"/>
        <v/>
      </c>
      <c r="J41" s="22" cm="1">
        <f t="array" aca="1" ref="J41" ca="1">IF(Parameters!$D$31, SUM(IF(ISNUMBER(Y41:AD41),(IF(Y41:AD41&gt;=Parameters!$D$41,1,"")),""))+0.5*(SUM(IF(ISNUMBER(Y41:AD41),(IF(Y41:AD41&gt;=Parameters!$D$42,1,"")),""))-SUM(IF(ISNUMBER(Y41:AD41),(IF(Y41:AD41&gt;=Parameters!$D$41,1,"")),""))),0) +
   IF(Parameters!$D$32,SUM(IF(ISNUMBER(Y41:AD41),(IF(Y41:AD41&gt;=Parameters!$D$41,1,"")),"")),0) +
   IF(Parameters!$D$33,AVERAGE(IF(ISNUMBER(Y41:AD41),Y41:AD41)),0) +
   IF(Parameters!$D$34,IF(OR(IF(ISNUMBER(Y41:AD41),Y41:AD41)=0),0,GEOMEAN(IF(ISNUMBER(Y41:AD41),Y41:AD41))),0)</f>
        <v>0.5</v>
      </c>
      <c r="K41" s="23">
        <f t="shared" ca="1" si="2"/>
        <v>0.5</v>
      </c>
      <c r="L41" s="116" t="str">
        <f t="shared" si="3"/>
        <v/>
      </c>
      <c r="M41" s="21" cm="1">
        <f t="array" aca="1" ref="M41" ca="1">IF(Parameters!$D$31, SUM(IF(ISNUMBER(AF41:AK41),(IF(AF41:AK41&gt;=Parameters!$D$41,1,"")),""))+0.5*(SUM(IF(ISNUMBER(AF41:AK41),(IF(AF41:AK41&gt;=Parameters!$D$42,1,"")),""))-SUM(IF(ISNUMBER(AF41:AK41),(IF(AF41:AK41&gt;=Parameters!$D$41,1,"")),""))),0) +
   IF(Parameters!$D$32,SUM(IF(ISNUMBER(AF41:AK41),(IF(AF41:AK41&gt;=Parameters!$D$41,1,"")),"")),0) +
   IF(Parameters!$D$33,AVERAGE(IF(ISNUMBER(AF41:AK41),AF41:AK41)),0) +
   IF(Parameters!$D$34,IF(OR(IF(ISNUMBER(AF41:AK41),AF41:AK41)=0),0,GEOMEAN(IF(ISNUMBER(AF41:AK41),AF41:AK41))),0)</f>
        <v>1.5</v>
      </c>
      <c r="N41" s="23">
        <f t="shared" ca="1" si="4"/>
        <v>1.5</v>
      </c>
      <c r="O41" s="116" t="str">
        <f t="shared" si="5"/>
        <v>!</v>
      </c>
      <c r="P41" s="24"/>
      <c r="Q41" s="49"/>
      <c r="R41" s="25">
        <f ca="1">IFERROR(INDEX(Health!$G$8:$G$225,MATCH($C41,_xlfn.ANCHORARRAY(Health!$C$8),0)),NA())</f>
        <v>0</v>
      </c>
      <c r="S41" s="25">
        <f ca="1">IFERROR(INDEX(Food!$G$8:$G$225,MATCH($C41,_xlfn.ANCHORARRAY(Food!$C$8),0)),NA())</f>
        <v>0</v>
      </c>
      <c r="T41" s="25">
        <f ca="1">IFERROR(INDEX(Macro!$G$8:$G$225,MATCH($C41,_xlfn.ANCHORARRAY(Macro!$C$8),0)),NA())</f>
        <v>0</v>
      </c>
      <c r="U41" s="25">
        <f ca="1">IFERROR(INDEX(Socioeconomic!$G$8:$G$225,MATCH($C41,_xlfn.ANCHORARRAY(Socioeconomic!$C$8),0)),NA())</f>
        <v>1.5808628618575615</v>
      </c>
      <c r="V41" s="25">
        <f ca="1">IFERROR(INDEX('Natural Hazard'!$G$8:$G$225,MATCH($C41,_xlfn.ANCHORARRAY('Natural Hazard'!$C$8),0)),NA())</f>
        <v>8.6602540378443873</v>
      </c>
      <c r="W41" s="25">
        <f ca="1">IFERROR(INDEX(Conflict!$G$8:$G$225,MATCH($C41,_xlfn.ANCHORARRAY(Conflict!$C$8),0)),NA())</f>
        <v>0</v>
      </c>
      <c r="X41" s="50"/>
      <c r="Y41" s="25">
        <f ca="1">IFERROR(INDEX(Health!$H$8:$H$225,MATCH($C41,_xlfn.ANCHORARRAY(Health!$C$8),0)),NA())</f>
        <v>0</v>
      </c>
      <c r="Z41" s="25">
        <f ca="1">IFERROR(INDEX(Food!$H$8:$H$225,MATCH($C41,_xlfn.ANCHORARRAY(Food!$C$8),0)),NA())</f>
        <v>1.1233352634626499</v>
      </c>
      <c r="AA41" s="25">
        <f ca="1">IFERROR(INDEX(Macro!$H$8:$H$225,MATCH($C41,_xlfn.ANCHORARRAY(Macro!$C$8),0)),NA())</f>
        <v>0.91271599468320697</v>
      </c>
      <c r="AB41" s="25">
        <f ca="1">IFERROR(INDEX(Socioeconomic!$H$8:$H$225,MATCH($C41,_xlfn.ANCHORARRAY(Socioeconomic!$C$8),0)),NA())</f>
        <v>2</v>
      </c>
      <c r="AC41" s="25">
        <f ca="1">IFERROR(INDEX('Natural Hazard'!$H$8:$H$225,MATCH($C41,_xlfn.ANCHORARRAY('Natural Hazard'!$C$8),0)),NA())</f>
        <v>7.5</v>
      </c>
      <c r="AD41" s="25">
        <f ca="1">IFERROR(INDEX(Conflict!$H$8:$H$225,MATCH($C41,_xlfn.ANCHORARRAY(Conflict!$C$8),0)),NA())</f>
        <v>0</v>
      </c>
      <c r="AE41" s="50"/>
      <c r="AF41" s="25">
        <f ca="1">IFERROR(INDEX(Health!$I$8:$I$225,MATCH($C41,_xlfn.ANCHORARRAY(Health!$C$8),0)),NA())</f>
        <v>0</v>
      </c>
      <c r="AG41" s="25" t="e">
        <f ca="1">IFERROR(INDEX(Food!$I$8:$I$225,MATCH($C41,_xlfn.ANCHORARRAY(Food!$C$8),0)),NA())</f>
        <v>#N/A</v>
      </c>
      <c r="AH41" s="25">
        <f ca="1">IFERROR(INDEX(Macro!$I$8:$I$225,MATCH($C41,_xlfn.ANCHORARRAY(Macro!$C$8),0)),NA())</f>
        <v>0</v>
      </c>
      <c r="AI41" s="25">
        <f ca="1">IFERROR(INDEX(Socioeconomic!$I$8:$I$225,MATCH($C41,_xlfn.ANCHORARRAY(Socioeconomic!$C$8),0)),NA())</f>
        <v>1.2495636940002399</v>
      </c>
      <c r="AJ41" s="25">
        <f ca="1">IFERROR(INDEX('Natural Hazard'!$I$8:$I$225,MATCH($C41,_xlfn.ANCHORARRAY('Natural Hazard'!$C$8),0)),NA())</f>
        <v>10</v>
      </c>
      <c r="AK41" s="25">
        <f ca="1">IFERROR(INDEX(Conflict!$I$8:$I$225,MATCH($C41,_xlfn.ANCHORARRAY(Conflict!$C$8),0)),NA())</f>
        <v>7</v>
      </c>
      <c r="AL41" s="49"/>
      <c r="AM41" s="25">
        <f>IFERROR(INDEX('Data Reliability'!$G$6:$G$409,MATCH($C41,'Data Reliability'!$E$6:$E$409,0)),NA())</f>
        <v>0</v>
      </c>
      <c r="AN41" s="25">
        <f>IFERROR(INDEX('Data Reliability'!$H$6:$H$409,MATCH($C41,'Data Reliability'!$E$6:$E$409,0)),NA())</f>
        <v>0.46111111111111103</v>
      </c>
    </row>
    <row r="42" spans="2:40" x14ac:dyDescent="0.2">
      <c r="B42" s="28" t="s">
        <v>67</v>
      </c>
      <c r="C42" s="28" t="s">
        <v>68</v>
      </c>
      <c r="D42" s="28" t="s">
        <v>436</v>
      </c>
      <c r="E42" s="28" t="s">
        <v>430</v>
      </c>
      <c r="F42" s="206">
        <f ca="1">MATCH($C42,_xlfn.ANCHORARRAY(Health!$C$8),0)</f>
        <v>37</v>
      </c>
      <c r="G42" s="22" cm="1">
        <f t="array" aca="1" ref="G42" ca="1">IF(Parameters!$D$31, SUM(IF(ISNUMBER(R42:W42),(IF(R42:W42&gt;=Parameters!$D$37,1,"")),""))+0.5*(SUM(IF(ISNUMBER(R42:W42),(IF(R42:W42&gt;=Parameters!$D$38,1,"")),""))-SUM(IF(ISNUMBER(R42:W42),(IF(R42:W42&gt;=Parameters!$D$37,1,"")),""))),0) +
   IF(Parameters!$D$32,SUM(IF(ISNUMBER(R42:W42),(IF(R42:W42&gt;=Parameters!$D$41,1,"")),"")),0) +
   IF(Parameters!$D$33,AVERAGE(IF(ISNUMBER(R42:W42),R42:W42)),0) +
   IF(Parameters!$D$34,IF(OR(IF(ISNUMBER(R42:W42),R42:W42)=0),0,GEOMEAN(IF(ISNUMBER(R42:W42),R42:W42))),0)</f>
        <v>1.5</v>
      </c>
      <c r="H42" s="23">
        <f t="shared" ca="1" si="0"/>
        <v>1.5</v>
      </c>
      <c r="I42" s="116" t="str">
        <f t="shared" si="1"/>
        <v/>
      </c>
      <c r="J42" s="22" cm="1">
        <f t="array" aca="1" ref="J42" ca="1">IF(Parameters!$D$31, SUM(IF(ISNUMBER(Y42:AD42),(IF(Y42:AD42&gt;=Parameters!$D$41,1,"")),""))+0.5*(SUM(IF(ISNUMBER(Y42:AD42),(IF(Y42:AD42&gt;=Parameters!$D$42,1,"")),""))-SUM(IF(ISNUMBER(Y42:AD42),(IF(Y42:AD42&gt;=Parameters!$D$41,1,"")),""))),0) +
   IF(Parameters!$D$32,SUM(IF(ISNUMBER(Y42:AD42),(IF(Y42:AD42&gt;=Parameters!$D$41,1,"")),"")),0) +
   IF(Parameters!$D$33,AVERAGE(IF(ISNUMBER(Y42:AD42),Y42:AD42)),0) +
   IF(Parameters!$D$34,IF(OR(IF(ISNUMBER(Y42:AD42),Y42:AD42)=0),0,GEOMEAN(IF(ISNUMBER(Y42:AD42),Y42:AD42))),0)</f>
        <v>1</v>
      </c>
      <c r="K42" s="23">
        <f t="shared" ca="1" si="2"/>
        <v>1</v>
      </c>
      <c r="L42" s="116" t="str">
        <f t="shared" si="3"/>
        <v/>
      </c>
      <c r="M42" s="21" cm="1">
        <f t="array" aca="1" ref="M42" ca="1">IF(Parameters!$D$31, SUM(IF(ISNUMBER(AF42:AK42),(IF(AF42:AK42&gt;=Parameters!$D$41,1,"")),""))+0.5*(SUM(IF(ISNUMBER(AF42:AK42),(IF(AF42:AK42&gt;=Parameters!$D$42,1,"")),""))-SUM(IF(ISNUMBER(AF42:AK42),(IF(AF42:AK42&gt;=Parameters!$D$41,1,"")),""))),0) +
   IF(Parameters!$D$32,SUM(IF(ISNUMBER(AF42:AK42),(IF(AF42:AK42&gt;=Parameters!$D$41,1,"")),"")),0) +
   IF(Parameters!$D$33,AVERAGE(IF(ISNUMBER(AF42:AK42),AF42:AK42)),0) +
   IF(Parameters!$D$34,IF(OR(IF(ISNUMBER(AF42:AK42),AF42:AK42)=0),0,GEOMEAN(IF(ISNUMBER(AF42:AK42),AF42:AK42))),0)</f>
        <v>1.5</v>
      </c>
      <c r="N42" s="23">
        <f t="shared" ca="1" si="4"/>
        <v>1.5</v>
      </c>
      <c r="O42" s="116" t="str">
        <f t="shared" si="5"/>
        <v>!</v>
      </c>
      <c r="P42" s="24"/>
      <c r="Q42" s="49"/>
      <c r="R42" s="25">
        <f ca="1">IFERROR(INDEX(Health!$G$8:$G$225,MATCH($C42,_xlfn.ANCHORARRAY(Health!$C$8),0)),NA())</f>
        <v>0</v>
      </c>
      <c r="S42" s="25">
        <f ca="1">IFERROR(INDEX(Food!$G$8:$G$225,MATCH($C42,_xlfn.ANCHORARRAY(Food!$C$8),0)),NA())</f>
        <v>0</v>
      </c>
      <c r="T42" s="25">
        <f ca="1">IFERROR(INDEX(Macro!$G$8:$G$225,MATCH($C42,_xlfn.ANCHORARRAY(Macro!$C$8),0)),NA())</f>
        <v>6.9</v>
      </c>
      <c r="U42" s="25">
        <f ca="1">IFERROR(INDEX(Socioeconomic!$G$8:$G$225,MATCH($C42,_xlfn.ANCHORARRAY(Socioeconomic!$C$8),0)),NA())</f>
        <v>0</v>
      </c>
      <c r="V42" s="25">
        <f ca="1">IFERROR(INDEX('Natural Hazard'!$G$8:$G$225,MATCH($C42,_xlfn.ANCHORARRAY('Natural Hazard'!$C$8),0)),NA())</f>
        <v>10</v>
      </c>
      <c r="W42" s="25">
        <f ca="1">IFERROR(INDEX(Conflict!$G$8:$G$225,MATCH($C42,_xlfn.ANCHORARRAY(Conflict!$C$8),0)),NA())</f>
        <v>0</v>
      </c>
      <c r="X42" s="50"/>
      <c r="Y42" s="25">
        <f ca="1">IFERROR(INDEX(Health!$H$8:$H$225,MATCH($C42,_xlfn.ANCHORARRAY(Health!$C$8),0)),NA())</f>
        <v>2.3265306122448899</v>
      </c>
      <c r="Z42" s="25">
        <f ca="1">IFERROR(INDEX(Food!$H$8:$H$225,MATCH($C42,_xlfn.ANCHORARRAY(Food!$C$8),0)),NA())</f>
        <v>1.1233352634626499</v>
      </c>
      <c r="AA42" s="25">
        <f ca="1">IFERROR(INDEX(Macro!$H$8:$H$225,MATCH($C42,_xlfn.ANCHORARRAY(Macro!$C$8),0)),NA())</f>
        <v>3.4381922906512998</v>
      </c>
      <c r="AB42" s="25">
        <f ca="1">IFERROR(INDEX(Socioeconomic!$H$8:$H$225,MATCH($C42,_xlfn.ANCHORARRAY(Socioeconomic!$C$8),0)),NA())</f>
        <v>3.71428571428571</v>
      </c>
      <c r="AC42" s="25">
        <f ca="1">IFERROR(INDEX('Natural Hazard'!$H$8:$H$225,MATCH($C42,_xlfn.ANCHORARRAY('Natural Hazard'!$C$8),0)),NA())</f>
        <v>10</v>
      </c>
      <c r="AD42" s="25">
        <f ca="1">IFERROR(INDEX(Conflict!$H$8:$H$225,MATCH($C42,_xlfn.ANCHORARRAY(Conflict!$C$8),0)),NA())</f>
        <v>0.73205150820250398</v>
      </c>
      <c r="AE42" s="50"/>
      <c r="AF42" s="25">
        <f ca="1">IFERROR(INDEX(Health!$I$8:$I$225,MATCH($C42,_xlfn.ANCHORARRAY(Health!$C$8),0)),NA())</f>
        <v>0</v>
      </c>
      <c r="AG42" s="25" t="e">
        <f ca="1">IFERROR(INDEX(Food!$I$8:$I$225,MATCH($C42,_xlfn.ANCHORARRAY(Food!$C$8),0)),NA())</f>
        <v>#N/A</v>
      </c>
      <c r="AH42" s="25">
        <f ca="1">IFERROR(INDEX(Macro!$I$8:$I$225,MATCH($C42,_xlfn.ANCHORARRAY(Macro!$C$8),0)),NA())</f>
        <v>7</v>
      </c>
      <c r="AI42" s="25">
        <f ca="1">IFERROR(INDEX(Socioeconomic!$I$8:$I$225,MATCH($C42,_xlfn.ANCHORARRAY(Socioeconomic!$C$8),0)),NA())</f>
        <v>0</v>
      </c>
      <c r="AJ42" s="25">
        <f ca="1">IFERROR(INDEX('Natural Hazard'!$I$8:$I$225,MATCH($C42,_xlfn.ANCHORARRAY('Natural Hazard'!$C$8),0)),NA())</f>
        <v>10</v>
      </c>
      <c r="AK42" s="25">
        <f ca="1">IFERROR(INDEX(Conflict!$I$8:$I$225,MATCH($C42,_xlfn.ANCHORARRAY(Conflict!$C$8),0)),NA())</f>
        <v>0</v>
      </c>
      <c r="AL42" s="49"/>
      <c r="AM42" s="25">
        <f>IFERROR(INDEX('Data Reliability'!$G$6:$G$409,MATCH($C42,'Data Reliability'!$E$6:$E$409,0)),NA())</f>
        <v>0</v>
      </c>
      <c r="AN42" s="25">
        <f>IFERROR(INDEX('Data Reliability'!$H$6:$H$409,MATCH($C42,'Data Reliability'!$E$6:$E$409,0)),NA())</f>
        <v>0.46111111111111103</v>
      </c>
    </row>
    <row r="43" spans="2:40" x14ac:dyDescent="0.2">
      <c r="B43" s="28" t="s">
        <v>744</v>
      </c>
      <c r="C43" s="28" t="s">
        <v>69</v>
      </c>
      <c r="D43" s="28" t="s">
        <v>432</v>
      </c>
      <c r="E43" s="28" t="s">
        <v>429</v>
      </c>
      <c r="F43" s="206">
        <f ca="1">MATCH($C43,_xlfn.ANCHORARRAY(Health!$C$8),0)</f>
        <v>38</v>
      </c>
      <c r="G43" s="22" cm="1">
        <f t="array" aca="1" ref="G43" ca="1">IF(Parameters!$D$31, SUM(IF(ISNUMBER(R43:W43),(IF(R43:W43&gt;=Parameters!$D$37,1,"")),""))+0.5*(SUM(IF(ISNUMBER(R43:W43),(IF(R43:W43&gt;=Parameters!$D$38,1,"")),""))-SUM(IF(ISNUMBER(R43:W43),(IF(R43:W43&gt;=Parameters!$D$37,1,"")),""))),0) +
   IF(Parameters!$D$32,SUM(IF(ISNUMBER(R43:W43),(IF(R43:W43&gt;=Parameters!$D$41,1,"")),"")),0) +
   IF(Parameters!$D$33,AVERAGE(IF(ISNUMBER(R43:W43),R43:W43)),0) +
   IF(Parameters!$D$34,IF(OR(IF(ISNUMBER(R43:W43),R43:W43)=0),0,GEOMEAN(IF(ISNUMBER(R43:W43),R43:W43))),0)</f>
        <v>1.5</v>
      </c>
      <c r="H43" s="23">
        <f t="shared" ca="1" si="0"/>
        <v>1.5</v>
      </c>
      <c r="I43" s="116" t="str">
        <f t="shared" si="1"/>
        <v/>
      </c>
      <c r="J43" s="22" cm="1">
        <f t="array" aca="1" ref="J43" ca="1">IF(Parameters!$D$31, SUM(IF(ISNUMBER(Y43:AD43),(IF(Y43:AD43&gt;=Parameters!$D$41,1,"")),""))+0.5*(SUM(IF(ISNUMBER(Y43:AD43),(IF(Y43:AD43&gt;=Parameters!$D$42,1,"")),""))-SUM(IF(ISNUMBER(Y43:AD43),(IF(Y43:AD43&gt;=Parameters!$D$41,1,"")),""))),0) +
   IF(Parameters!$D$32,SUM(IF(ISNUMBER(Y43:AD43),(IF(Y43:AD43&gt;=Parameters!$D$41,1,"")),"")),0) +
   IF(Parameters!$D$33,AVERAGE(IF(ISNUMBER(Y43:AD43),Y43:AD43)),0) +
   IF(Parameters!$D$34,IF(OR(IF(ISNUMBER(Y43:AD43),Y43:AD43)=0),0,GEOMEAN(IF(ISNUMBER(Y43:AD43),Y43:AD43))),0)</f>
        <v>1.5</v>
      </c>
      <c r="K43" s="23">
        <f t="shared" ca="1" si="2"/>
        <v>1.5</v>
      </c>
      <c r="L43" s="116" t="str">
        <f t="shared" si="3"/>
        <v/>
      </c>
      <c r="M43" s="21" cm="1">
        <f t="array" aca="1" ref="M43" ca="1">IF(Parameters!$D$31, SUM(IF(ISNUMBER(AF43:AK43),(IF(AF43:AK43&gt;=Parameters!$D$41,1,"")),""))+0.5*(SUM(IF(ISNUMBER(AF43:AK43),(IF(AF43:AK43&gt;=Parameters!$D$42,1,"")),""))-SUM(IF(ISNUMBER(AF43:AK43),(IF(AF43:AK43&gt;=Parameters!$D$41,1,"")),""))),0) +
   IF(Parameters!$D$32,SUM(IF(ISNUMBER(AF43:AK43),(IF(AF43:AK43&gt;=Parameters!$D$41,1,"")),"")),0) +
   IF(Parameters!$D$33,AVERAGE(IF(ISNUMBER(AF43:AK43),AF43:AK43)),0) +
   IF(Parameters!$D$34,IF(OR(IF(ISNUMBER(AF43:AK43),AF43:AK43)=0),0,GEOMEAN(IF(ISNUMBER(AF43:AK43),AF43:AK43))),0)</f>
        <v>1.5</v>
      </c>
      <c r="N43" s="23">
        <f t="shared" ca="1" si="4"/>
        <v>1.5</v>
      </c>
      <c r="O43" s="116" t="str">
        <f t="shared" si="5"/>
        <v>!</v>
      </c>
      <c r="P43" s="24"/>
      <c r="Q43" s="49"/>
      <c r="R43" s="25">
        <f ca="1">IFERROR(INDEX(Health!$G$8:$G$225,MATCH($C43,_xlfn.ANCHORARRAY(Health!$C$8),0)),NA())</f>
        <v>0</v>
      </c>
      <c r="S43" s="25">
        <f ca="1">IFERROR(INDEX(Food!$G$8:$G$225,MATCH($C43,_xlfn.ANCHORARRAY(Food!$C$8),0)),NA())</f>
        <v>0</v>
      </c>
      <c r="T43" s="25">
        <f ca="1">IFERROR(INDEX(Macro!$G$8:$G$225,MATCH($C43,_xlfn.ANCHORARRAY(Macro!$C$8),0)),NA())</f>
        <v>4.2484997333383649</v>
      </c>
      <c r="U43" s="25">
        <f ca="1">IFERROR(INDEX(Socioeconomic!$G$8:$G$225,MATCH($C43,_xlfn.ANCHORARRAY(Socioeconomic!$C$8),0)),NA())</f>
        <v>9.1025898983279916</v>
      </c>
      <c r="V43" s="25">
        <f ca="1">IFERROR(INDEX('Natural Hazard'!$G$8:$G$225,MATCH($C43,_xlfn.ANCHORARRAY('Natural Hazard'!$C$8),0)),NA())</f>
        <v>0</v>
      </c>
      <c r="W43" s="25">
        <f ca="1">IFERROR(INDEX(Conflict!$G$8:$G$225,MATCH($C43,_xlfn.ANCHORARRAY(Conflict!$C$8),0)),NA())</f>
        <v>6.2514771583032021</v>
      </c>
      <c r="X43" s="50"/>
      <c r="Y43" s="25">
        <f ca="1">IFERROR(INDEX(Health!$H$8:$H$225,MATCH($C43,_xlfn.ANCHORARRAY(Health!$C$8),0)),NA())</f>
        <v>7.0787172011661799</v>
      </c>
      <c r="Z43" s="25">
        <f ca="1">IFERROR(INDEX(Food!$H$8:$H$225,MATCH($C43,_xlfn.ANCHORARRAY(Food!$C$8),0)),NA())</f>
        <v>9.1430225825130194</v>
      </c>
      <c r="AA43" s="25">
        <f ca="1">IFERROR(INDEX(Macro!$H$8:$H$225,MATCH($C43,_xlfn.ANCHORARRAY(Macro!$C$8),0)),NA())</f>
        <v>2.6997489292571202</v>
      </c>
      <c r="AB43" s="25">
        <f ca="1">IFERROR(INDEX(Socioeconomic!$H$8:$H$225,MATCH($C43,_xlfn.ANCHORARRAY(Socioeconomic!$C$8),0)),NA())</f>
        <v>8.2857142857142794</v>
      </c>
      <c r="AC43" s="25">
        <f ca="1">IFERROR(INDEX('Natural Hazard'!$H$8:$H$225,MATCH($C43,_xlfn.ANCHORARRAY('Natural Hazard'!$C$8),0)),NA())</f>
        <v>3.1666666666666599</v>
      </c>
      <c r="AD43" s="25">
        <f ca="1">IFERROR(INDEX(Conflict!$H$8:$H$225,MATCH($C43,_xlfn.ANCHORARRAY(Conflict!$C$8),0)),NA())</f>
        <v>5.5829952372552398</v>
      </c>
      <c r="AE43" s="50"/>
      <c r="AF43" s="25">
        <f ca="1">IFERROR(INDEX(Health!$I$8:$I$225,MATCH($C43,_xlfn.ANCHORARRAY(Health!$C$8),0)),NA())</f>
        <v>0</v>
      </c>
      <c r="AG43" s="25" t="e">
        <f ca="1">IFERROR(INDEX(Food!$I$8:$I$225,MATCH($C43,_xlfn.ANCHORARRAY(Food!$C$8),0)),NA())</f>
        <v>#N/A</v>
      </c>
      <c r="AH43" s="25">
        <f ca="1">IFERROR(INDEX(Macro!$I$8:$I$225,MATCH($C43,_xlfn.ANCHORARRAY(Macro!$C$8),0)),NA())</f>
        <v>6.6857142857142797</v>
      </c>
      <c r="AI43" s="25">
        <f ca="1">IFERROR(INDEX(Socioeconomic!$I$8:$I$225,MATCH($C43,_xlfn.ANCHORARRAY(Socioeconomic!$C$8),0)),NA())</f>
        <v>10</v>
      </c>
      <c r="AJ43" s="25">
        <f ca="1">IFERROR(INDEX('Natural Hazard'!$I$8:$I$225,MATCH($C43,_xlfn.ANCHORARRAY('Natural Hazard'!$C$8),0)),NA())</f>
        <v>0</v>
      </c>
      <c r="AK43" s="25">
        <f ca="1">IFERROR(INDEX(Conflict!$I$8:$I$225,MATCH($C43,_xlfn.ANCHORARRAY(Conflict!$C$8),0)),NA())</f>
        <v>7</v>
      </c>
      <c r="AL43" s="49"/>
      <c r="AM43" s="25">
        <f>IFERROR(INDEX('Data Reliability'!$G$6:$G$409,MATCH($C43,'Data Reliability'!$E$6:$E$409,0)),NA())</f>
        <v>0</v>
      </c>
      <c r="AN43" s="25">
        <f>IFERROR(INDEX('Data Reliability'!$H$6:$H$409,MATCH($C43,'Data Reliability'!$E$6:$E$409,0)),NA())</f>
        <v>0.49444444444444402</v>
      </c>
    </row>
    <row r="44" spans="2:40" x14ac:dyDescent="0.2">
      <c r="B44" s="28" t="s">
        <v>70</v>
      </c>
      <c r="C44" s="28" t="s">
        <v>71</v>
      </c>
      <c r="D44" s="28" t="s">
        <v>432</v>
      </c>
      <c r="E44" s="28" t="s">
        <v>532</v>
      </c>
      <c r="F44" s="206">
        <f ca="1">MATCH($C44,_xlfn.ANCHORARRAY(Health!$C$8),0)</f>
        <v>39</v>
      </c>
      <c r="G44" s="22" cm="1">
        <f t="array" aca="1" ref="G44" ca="1">IF(Parameters!$D$31, SUM(IF(ISNUMBER(R44:W44),(IF(R44:W44&gt;=Parameters!$D$37,1,"")),""))+0.5*(SUM(IF(ISNUMBER(R44:W44),(IF(R44:W44&gt;=Parameters!$D$38,1,"")),""))-SUM(IF(ISNUMBER(R44:W44),(IF(R44:W44&gt;=Parameters!$D$37,1,"")),""))),0) +
   IF(Parameters!$D$32,SUM(IF(ISNUMBER(R44:W44),(IF(R44:W44&gt;=Parameters!$D$41,1,"")),"")),0) +
   IF(Parameters!$D$33,AVERAGE(IF(ISNUMBER(R44:W44),R44:W44)),0) +
   IF(Parameters!$D$34,IF(OR(IF(ISNUMBER(R44:W44),R44:W44)=0),0,GEOMEAN(IF(ISNUMBER(R44:W44),R44:W44))),0)</f>
        <v>2.5</v>
      </c>
      <c r="H44" s="23">
        <f t="shared" ca="1" si="0"/>
        <v>2.5</v>
      </c>
      <c r="I44" s="116" t="str">
        <f t="shared" si="1"/>
        <v/>
      </c>
      <c r="J44" s="22" cm="1">
        <f t="array" aca="1" ref="J44" ca="1">IF(Parameters!$D$31, SUM(IF(ISNUMBER(Y44:AD44),(IF(Y44:AD44&gt;=Parameters!$D$41,1,"")),""))+0.5*(SUM(IF(ISNUMBER(Y44:AD44),(IF(Y44:AD44&gt;=Parameters!$D$42,1,"")),""))-SUM(IF(ISNUMBER(Y44:AD44),(IF(Y44:AD44&gt;=Parameters!$D$41,1,"")),""))),0) +
   IF(Parameters!$D$32,SUM(IF(ISNUMBER(Y44:AD44),(IF(Y44:AD44&gt;=Parameters!$D$41,1,"")),"")),0) +
   IF(Parameters!$D$33,AVERAGE(IF(ISNUMBER(Y44:AD44),Y44:AD44)),0) +
   IF(Parameters!$D$34,IF(OR(IF(ISNUMBER(Y44:AD44),Y44:AD44)=0),0,GEOMEAN(IF(ISNUMBER(Y44:AD44),Y44:AD44))),0)</f>
        <v>2.5</v>
      </c>
      <c r="K44" s="23">
        <f t="shared" ca="1" si="2"/>
        <v>2.5</v>
      </c>
      <c r="L44" s="116" t="str">
        <f t="shared" si="3"/>
        <v/>
      </c>
      <c r="M44" s="21" cm="1">
        <f t="array" aca="1" ref="M44" ca="1">IF(Parameters!$D$31, SUM(IF(ISNUMBER(AF44:AK44),(IF(AF44:AK44&gt;=Parameters!$D$41,1,"")),""))+0.5*(SUM(IF(ISNUMBER(AF44:AK44),(IF(AF44:AK44&gt;=Parameters!$D$42,1,"")),""))-SUM(IF(ISNUMBER(AF44:AK44),(IF(AF44:AK44&gt;=Parameters!$D$41,1,"")),""))),0) +
   IF(Parameters!$D$32,SUM(IF(ISNUMBER(AF44:AK44),(IF(AF44:AK44&gt;=Parameters!$D$41,1,"")),"")),0) +
   IF(Parameters!$D$33,AVERAGE(IF(ISNUMBER(AF44:AK44),AF44:AK44)),0) +
   IF(Parameters!$D$34,IF(OR(IF(ISNUMBER(AF44:AK44),AF44:AK44)=0),0,GEOMEAN(IF(ISNUMBER(AF44:AK44),AF44:AK44))),0)</f>
        <v>2</v>
      </c>
      <c r="N44" s="23">
        <f t="shared" ca="1" si="4"/>
        <v>2</v>
      </c>
      <c r="O44" s="116" t="str">
        <f t="shared" si="5"/>
        <v>!</v>
      </c>
      <c r="P44" s="24"/>
      <c r="Q44" s="49"/>
      <c r="R44" s="25">
        <f ca="1">IFERROR(INDEX(Health!$G$8:$G$225,MATCH($C44,_xlfn.ANCHORARRAY(Health!$C$8),0)),NA())</f>
        <v>0</v>
      </c>
      <c r="S44" s="25">
        <f ca="1">IFERROR(INDEX(Food!$G$8:$G$225,MATCH($C44,_xlfn.ANCHORARRAY(Food!$C$8),0)),NA())</f>
        <v>9.5770426136114644</v>
      </c>
      <c r="T44" s="25">
        <f ca="1">IFERROR(INDEX(Macro!$G$8:$G$225,MATCH($C44,_xlfn.ANCHORARRAY(Macro!$C$8),0)),NA())</f>
        <v>5.7496343213100571</v>
      </c>
      <c r="U44" s="25">
        <f ca="1">IFERROR(INDEX(Socioeconomic!$G$8:$G$225,MATCH($C44,_xlfn.ANCHORARRAY(Socioeconomic!$C$8),0)),NA())</f>
        <v>0</v>
      </c>
      <c r="V44" s="25">
        <f ca="1">IFERROR(INDEX('Natural Hazard'!$G$8:$G$225,MATCH($C44,_xlfn.ANCHORARRAY('Natural Hazard'!$C$8),0)),NA())</f>
        <v>0</v>
      </c>
      <c r="W44" s="25">
        <f ca="1">IFERROR(INDEX(Conflict!$G$8:$G$225,MATCH($C44,_xlfn.ANCHORARRAY(Conflict!$C$8),0)),NA())</f>
        <v>10</v>
      </c>
      <c r="X44" s="50"/>
      <c r="Y44" s="25">
        <f ca="1">IFERROR(INDEX(Health!$H$8:$H$225,MATCH($C44,_xlfn.ANCHORARRAY(Health!$C$8),0)),NA())</f>
        <v>7.83673469387755</v>
      </c>
      <c r="Z44" s="25">
        <f ca="1">IFERROR(INDEX(Food!$H$8:$H$225,MATCH($C44,_xlfn.ANCHORARRAY(Food!$C$8),0)),NA())</f>
        <v>9.1719745222929898</v>
      </c>
      <c r="AA44" s="25">
        <f ca="1">IFERROR(INDEX(Macro!$H$8:$H$225,MATCH($C44,_xlfn.ANCHORARRAY(Macro!$C$8),0)),NA())</f>
        <v>4.9446167478954299</v>
      </c>
      <c r="AB44" s="25">
        <f ca="1">IFERROR(INDEX(Socioeconomic!$H$8:$H$225,MATCH($C44,_xlfn.ANCHORARRAY(Socioeconomic!$C$8),0)),NA())</f>
        <v>8.4285714285714199</v>
      </c>
      <c r="AC44" s="25">
        <f ca="1">IFERROR(INDEX('Natural Hazard'!$H$8:$H$225,MATCH($C44,_xlfn.ANCHORARRAY('Natural Hazard'!$C$8),0)),NA())</f>
        <v>4.6666666666666599</v>
      </c>
      <c r="AD44" s="25">
        <f ca="1">IFERROR(INDEX(Conflict!$H$8:$H$225,MATCH($C44,_xlfn.ANCHORARRAY(Conflict!$C$8),0)),NA())</f>
        <v>10</v>
      </c>
      <c r="AE44" s="50"/>
      <c r="AF44" s="25">
        <f ca="1">IFERROR(INDEX(Health!$I$8:$I$225,MATCH($C44,_xlfn.ANCHORARRAY(Health!$C$8),0)),NA())</f>
        <v>0</v>
      </c>
      <c r="AG44" s="25">
        <f ca="1">IFERROR(INDEX(Food!$I$8:$I$225,MATCH($C44,_xlfn.ANCHORARRAY(Food!$C$8),0)),NA())</f>
        <v>10</v>
      </c>
      <c r="AH44" s="25">
        <f ca="1">IFERROR(INDEX(Macro!$I$8:$I$225,MATCH($C44,_xlfn.ANCHORARRAY(Macro!$C$8),0)),NA())</f>
        <v>6.6857142857142797</v>
      </c>
      <c r="AI44" s="25">
        <f ca="1">IFERROR(INDEX(Socioeconomic!$I$8:$I$225,MATCH($C44,_xlfn.ANCHORARRAY(Socioeconomic!$C$8),0)),NA())</f>
        <v>0</v>
      </c>
      <c r="AJ44" s="25">
        <f ca="1">IFERROR(INDEX('Natural Hazard'!$I$8:$I$225,MATCH($C44,_xlfn.ANCHORARRAY('Natural Hazard'!$C$8),0)),NA())</f>
        <v>0</v>
      </c>
      <c r="AK44" s="25">
        <f ca="1">IFERROR(INDEX(Conflict!$I$8:$I$225,MATCH($C44,_xlfn.ANCHORARRAY(Conflict!$C$8),0)),NA())</f>
        <v>10</v>
      </c>
      <c r="AL44" s="49"/>
      <c r="AM44" s="25">
        <f>IFERROR(INDEX('Data Reliability'!$G$6:$G$409,MATCH($C44,'Data Reliability'!$E$6:$E$409,0)),NA())</f>
        <v>0</v>
      </c>
      <c r="AN44" s="25">
        <f>IFERROR(INDEX('Data Reliability'!$H$6:$H$409,MATCH($C44,'Data Reliability'!$E$6:$E$409,0)),NA())</f>
        <v>0.35</v>
      </c>
    </row>
    <row r="45" spans="2:40" x14ac:dyDescent="0.2">
      <c r="B45" s="28" t="s">
        <v>707</v>
      </c>
      <c r="C45" s="28" t="s">
        <v>72</v>
      </c>
      <c r="D45" s="28" t="s">
        <v>432</v>
      </c>
      <c r="E45" s="28" t="s">
        <v>429</v>
      </c>
      <c r="F45" s="206">
        <f ca="1">MATCH($C45,_xlfn.ANCHORARRAY(Health!$C$8),0)</f>
        <v>40</v>
      </c>
      <c r="G45" s="22" cm="1">
        <f t="array" aca="1" ref="G45" ca="1">IF(Parameters!$D$31, SUM(IF(ISNUMBER(R45:W45),(IF(R45:W45&gt;=Parameters!$D$37,1,"")),""))+0.5*(SUM(IF(ISNUMBER(R45:W45),(IF(R45:W45&gt;=Parameters!$D$38,1,"")),""))-SUM(IF(ISNUMBER(R45:W45),(IF(R45:W45&gt;=Parameters!$D$37,1,"")),""))),0) +
   IF(Parameters!$D$32,SUM(IF(ISNUMBER(R45:W45),(IF(R45:W45&gt;=Parameters!$D$41,1,"")),"")),0) +
   IF(Parameters!$D$33,AVERAGE(IF(ISNUMBER(R45:W45),R45:W45)),0) +
   IF(Parameters!$D$34,IF(OR(IF(ISNUMBER(R45:W45),R45:W45)=0),0,GEOMEAN(IF(ISNUMBER(R45:W45),R45:W45))),0)</f>
        <v>2.5</v>
      </c>
      <c r="H45" s="23">
        <f t="shared" ca="1" si="0"/>
        <v>2.5</v>
      </c>
      <c r="I45" s="116" t="str">
        <f t="shared" si="1"/>
        <v/>
      </c>
      <c r="J45" s="22" cm="1">
        <f t="array" aca="1" ref="J45" ca="1">IF(Parameters!$D$31, SUM(IF(ISNUMBER(Y45:AD45),(IF(Y45:AD45&gt;=Parameters!$D$41,1,"")),""))+0.5*(SUM(IF(ISNUMBER(Y45:AD45),(IF(Y45:AD45&gt;=Parameters!$D$42,1,"")),""))-SUM(IF(ISNUMBER(Y45:AD45),(IF(Y45:AD45&gt;=Parameters!$D$41,1,"")),""))),0) +
   IF(Parameters!$D$32,SUM(IF(ISNUMBER(Y45:AD45),(IF(Y45:AD45&gt;=Parameters!$D$41,1,"")),"")),0) +
   IF(Parameters!$D$33,AVERAGE(IF(ISNUMBER(Y45:AD45),Y45:AD45)),0) +
   IF(Parameters!$D$34,IF(OR(IF(ISNUMBER(Y45:AD45),Y45:AD45)=0),0,GEOMEAN(IF(ISNUMBER(Y45:AD45),Y45:AD45))),0)</f>
        <v>3.5</v>
      </c>
      <c r="K45" s="23">
        <f t="shared" ca="1" si="2"/>
        <v>3.5</v>
      </c>
      <c r="L45" s="116" t="str">
        <f t="shared" si="3"/>
        <v/>
      </c>
      <c r="M45" s="21" cm="1">
        <f t="array" aca="1" ref="M45" ca="1">IF(Parameters!$D$31, SUM(IF(ISNUMBER(AF45:AK45),(IF(AF45:AK45&gt;=Parameters!$D$41,1,"")),""))+0.5*(SUM(IF(ISNUMBER(AF45:AK45),(IF(AF45:AK45&gt;=Parameters!$D$42,1,"")),""))-SUM(IF(ISNUMBER(AF45:AK45),(IF(AF45:AK45&gt;=Parameters!$D$41,1,"")),""))),0) +
   IF(Parameters!$D$32,SUM(IF(ISNUMBER(AF45:AK45),(IF(AF45:AK45&gt;=Parameters!$D$41,1,"")),"")),0) +
   IF(Parameters!$D$33,AVERAGE(IF(ISNUMBER(AF45:AK45),AF45:AK45)),0) +
   IF(Parameters!$D$34,IF(OR(IF(ISNUMBER(AF45:AK45),AF45:AK45)=0),0,GEOMEAN(IF(ISNUMBER(AF45:AK45),AF45:AK45))),0)</f>
        <v>2</v>
      </c>
      <c r="N45" s="23">
        <f t="shared" ca="1" si="4"/>
        <v>2</v>
      </c>
      <c r="O45" s="116" t="str">
        <f t="shared" si="5"/>
        <v/>
      </c>
      <c r="P45" s="24"/>
      <c r="Q45" s="49"/>
      <c r="R45" s="25">
        <f ca="1">IFERROR(INDEX(Health!$G$8:$G$225,MATCH($C45,_xlfn.ANCHORARRAY(Health!$C$8),0)),NA())</f>
        <v>0</v>
      </c>
      <c r="S45" s="25">
        <f ca="1">IFERROR(INDEX(Food!$G$8:$G$225,MATCH($C45,_xlfn.ANCHORARRAY(Food!$C$8),0)),NA())</f>
        <v>10</v>
      </c>
      <c r="T45" s="25">
        <f ca="1">IFERROR(INDEX(Macro!$G$8:$G$225,MATCH($C45,_xlfn.ANCHORARRAY(Macro!$C$8),0)),NA())</f>
        <v>6.3823765202474094</v>
      </c>
      <c r="U45" s="25">
        <f ca="1">IFERROR(INDEX(Socioeconomic!$G$8:$G$225,MATCH($C45,_xlfn.ANCHORARRAY(Socioeconomic!$C$8),0)),NA())</f>
        <v>0</v>
      </c>
      <c r="V45" s="25">
        <f ca="1">IFERROR(INDEX('Natural Hazard'!$G$8:$G$225,MATCH($C45,_xlfn.ANCHORARRAY('Natural Hazard'!$C$8),0)),NA())</f>
        <v>7.0710678118654755</v>
      </c>
      <c r="W45" s="25">
        <f ca="1">IFERROR(INDEX(Conflict!$G$8:$G$225,MATCH($C45,_xlfn.ANCHORARRAY(Conflict!$C$8),0)),NA())</f>
        <v>0</v>
      </c>
      <c r="X45" s="50"/>
      <c r="Y45" s="25">
        <f ca="1">IFERROR(INDEX(Health!$H$8:$H$225,MATCH($C45,_xlfn.ANCHORARRAY(Health!$C$8),0)),NA())</f>
        <v>8.56559766763848</v>
      </c>
      <c r="Z45" s="25">
        <f ca="1">IFERROR(INDEX(Food!$H$8:$H$225,MATCH($C45,_xlfn.ANCHORARRAY(Food!$C$8),0)),NA())</f>
        <v>10</v>
      </c>
      <c r="AA45" s="25">
        <f ca="1">IFERROR(INDEX(Macro!$H$8:$H$225,MATCH($C45,_xlfn.ANCHORARRAY(Macro!$C$8),0)),NA())</f>
        <v>8.1937675380298298</v>
      </c>
      <c r="AB45" s="25">
        <f ca="1">IFERROR(INDEX(Socioeconomic!$H$8:$H$225,MATCH($C45,_xlfn.ANCHORARRAY(Socioeconomic!$C$8),0)),NA())</f>
        <v>9.5714285714285694</v>
      </c>
      <c r="AC45" s="25">
        <f ca="1">IFERROR(INDEX('Natural Hazard'!$H$8:$H$225,MATCH($C45,_xlfn.ANCHORARRAY('Natural Hazard'!$C$8),0)),NA())</f>
        <v>5</v>
      </c>
      <c r="AD45" s="25">
        <f ca="1">IFERROR(INDEX(Conflict!$H$8:$H$225,MATCH($C45,_xlfn.ANCHORARRAY(Conflict!$C$8),0)),NA())</f>
        <v>10</v>
      </c>
      <c r="AE45" s="50"/>
      <c r="AF45" s="25">
        <f ca="1">IFERROR(INDEX(Health!$I$8:$I$225,MATCH($C45,_xlfn.ANCHORARRAY(Health!$C$8),0)),NA())</f>
        <v>0</v>
      </c>
      <c r="AG45" s="25">
        <f ca="1">IFERROR(INDEX(Food!$I$8:$I$225,MATCH($C45,_xlfn.ANCHORARRAY(Food!$C$8),0)),NA())</f>
        <v>10</v>
      </c>
      <c r="AH45" s="25">
        <f ca="1">IFERROR(INDEX(Macro!$I$8:$I$225,MATCH($C45,_xlfn.ANCHORARRAY(Macro!$C$8),0)),NA())</f>
        <v>4.9714285714285698</v>
      </c>
      <c r="AI45" s="25">
        <f ca="1">IFERROR(INDEX(Socioeconomic!$I$8:$I$225,MATCH($C45,_xlfn.ANCHORARRAY(Socioeconomic!$C$8),0)),NA())</f>
        <v>0</v>
      </c>
      <c r="AJ45" s="25">
        <f ca="1">IFERROR(INDEX('Natural Hazard'!$I$8:$I$225,MATCH($C45,_xlfn.ANCHORARRAY('Natural Hazard'!$C$8),0)),NA())</f>
        <v>10</v>
      </c>
      <c r="AK45" s="25">
        <f ca="1">IFERROR(INDEX(Conflict!$I$8:$I$225,MATCH($C45,_xlfn.ANCHORARRAY(Conflict!$C$8),0)),NA())</f>
        <v>0</v>
      </c>
      <c r="AL45" s="49"/>
      <c r="AM45" s="25">
        <f>IFERROR(INDEX('Data Reliability'!$G$6:$G$409,MATCH($C45,'Data Reliability'!$E$6:$E$409,0)),NA())</f>
        <v>0</v>
      </c>
      <c r="AN45" s="25">
        <f>IFERROR(INDEX('Data Reliability'!$H$6:$H$409,MATCH($C45,'Data Reliability'!$E$6:$E$409,0)),NA())</f>
        <v>0.26111111111111102</v>
      </c>
    </row>
    <row r="46" spans="2:40" x14ac:dyDescent="0.2">
      <c r="B46" s="28" t="s">
        <v>708</v>
      </c>
      <c r="C46" s="28" t="s">
        <v>73</v>
      </c>
      <c r="D46" s="28" t="s">
        <v>432</v>
      </c>
      <c r="E46" s="28" t="s">
        <v>532</v>
      </c>
      <c r="F46" s="206">
        <f ca="1">MATCH($C46,_xlfn.ANCHORARRAY(Health!$C$8),0)</f>
        <v>41</v>
      </c>
      <c r="G46" s="22" cm="1">
        <f t="array" aca="1" ref="G46" ca="1">IF(Parameters!$D$31, SUM(IF(ISNUMBER(R46:W46),(IF(R46:W46&gt;=Parameters!$D$37,1,"")),""))+0.5*(SUM(IF(ISNUMBER(R46:W46),(IF(R46:W46&gt;=Parameters!$D$38,1,"")),""))-SUM(IF(ISNUMBER(R46:W46),(IF(R46:W46&gt;=Parameters!$D$37,1,"")),""))),0) +
   IF(Parameters!$D$32,SUM(IF(ISNUMBER(R46:W46),(IF(R46:W46&gt;=Parameters!$D$41,1,"")),"")),0) +
   IF(Parameters!$D$33,AVERAGE(IF(ISNUMBER(R46:W46),R46:W46)),0) +
   IF(Parameters!$D$34,IF(OR(IF(ISNUMBER(R46:W46),R46:W46)=0),0,GEOMEAN(IF(ISNUMBER(R46:W46),R46:W46))),0)</f>
        <v>2.5</v>
      </c>
      <c r="H46" s="23">
        <f t="shared" ca="1" si="0"/>
        <v>2.5</v>
      </c>
      <c r="I46" s="116" t="str">
        <f t="shared" si="1"/>
        <v/>
      </c>
      <c r="J46" s="22" cm="1">
        <f t="array" aca="1" ref="J46" ca="1">IF(Parameters!$D$31, SUM(IF(ISNUMBER(Y46:AD46),(IF(Y46:AD46&gt;=Parameters!$D$41,1,"")),""))+0.5*(SUM(IF(ISNUMBER(Y46:AD46),(IF(Y46:AD46&gt;=Parameters!$D$42,1,"")),""))-SUM(IF(ISNUMBER(Y46:AD46),(IF(Y46:AD46&gt;=Parameters!$D$41,1,"")),""))),0) +
   IF(Parameters!$D$32,SUM(IF(ISNUMBER(Y46:AD46),(IF(Y46:AD46&gt;=Parameters!$D$41,1,"")),"")),0) +
   IF(Parameters!$D$33,AVERAGE(IF(ISNUMBER(Y46:AD46),Y46:AD46)),0) +
   IF(Parameters!$D$34,IF(OR(IF(ISNUMBER(Y46:AD46),Y46:AD46)=0),0,GEOMEAN(IF(ISNUMBER(Y46:AD46),Y46:AD46))),0)</f>
        <v>3</v>
      </c>
      <c r="K46" s="23">
        <f t="shared" ca="1" si="2"/>
        <v>3</v>
      </c>
      <c r="L46" s="116" t="str">
        <f t="shared" si="3"/>
        <v/>
      </c>
      <c r="M46" s="21" cm="1">
        <f t="array" aca="1" ref="M46" ca="1">IF(Parameters!$D$31, SUM(IF(ISNUMBER(AF46:AK46),(IF(AF46:AK46&gt;=Parameters!$D$41,1,"")),""))+0.5*(SUM(IF(ISNUMBER(AF46:AK46),(IF(AF46:AK46&gt;=Parameters!$D$42,1,"")),""))-SUM(IF(ISNUMBER(AF46:AK46),(IF(AF46:AK46&gt;=Parameters!$D$41,1,"")),""))),0) +
   IF(Parameters!$D$32,SUM(IF(ISNUMBER(AF46:AK46),(IF(AF46:AK46&gt;=Parameters!$D$41,1,"")),"")),0) +
   IF(Parameters!$D$33,AVERAGE(IF(ISNUMBER(AF46:AK46),AF46:AK46)),0) +
   IF(Parameters!$D$34,IF(OR(IF(ISNUMBER(AF46:AK46),AF46:AK46)=0),0,GEOMEAN(IF(ISNUMBER(AF46:AK46),AF46:AK46))),0)</f>
        <v>1</v>
      </c>
      <c r="N46" s="23">
        <f t="shared" ca="1" si="4"/>
        <v>1</v>
      </c>
      <c r="O46" s="116" t="str">
        <f t="shared" si="5"/>
        <v/>
      </c>
      <c r="P46" s="24"/>
      <c r="Q46" s="49"/>
      <c r="R46" s="25">
        <f ca="1">IFERROR(INDEX(Health!$G$8:$G$225,MATCH($C46,_xlfn.ANCHORARRAY(Health!$C$8),0)),NA())</f>
        <v>9.2234964247499978</v>
      </c>
      <c r="S46" s="25">
        <f ca="1">IFERROR(INDEX(Food!$G$8:$G$225,MATCH($C46,_xlfn.ANCHORARRAY(Food!$C$8),0)),NA())</f>
        <v>5.4772255750516612</v>
      </c>
      <c r="T46" s="25">
        <f ca="1">IFERROR(INDEX(Macro!$G$8:$G$225,MATCH($C46,_xlfn.ANCHORARRAY(Macro!$C$8),0)),NA())</f>
        <v>6.2119045967324888</v>
      </c>
      <c r="U46" s="25">
        <f ca="1">IFERROR(INDEX(Socioeconomic!$G$8:$G$225,MATCH($C46,_xlfn.ANCHORARRAY(Socioeconomic!$C$8),0)),NA())</f>
        <v>6.2281505467909586</v>
      </c>
      <c r="V46" s="25">
        <f ca="1">IFERROR(INDEX('Natural Hazard'!$G$8:$G$225,MATCH($C46,_xlfn.ANCHORARRAY('Natural Hazard'!$C$8),0)),NA())</f>
        <v>0</v>
      </c>
      <c r="W46" s="25">
        <f ca="1">IFERROR(INDEX(Conflict!$G$8:$G$225,MATCH($C46,_xlfn.ANCHORARRAY(Conflict!$C$8),0)),NA())</f>
        <v>0</v>
      </c>
      <c r="X46" s="50"/>
      <c r="Y46" s="25">
        <f ca="1">IFERROR(INDEX(Health!$H$8:$H$225,MATCH($C46,_xlfn.ANCHORARRAY(Health!$C$8),0)),NA())</f>
        <v>8.5072886297375998</v>
      </c>
      <c r="Z46" s="25">
        <f ca="1">IFERROR(INDEX(Food!$H$8:$H$225,MATCH($C46,_xlfn.ANCHORARRAY(Food!$C$8),0)),NA())</f>
        <v>10</v>
      </c>
      <c r="AA46" s="25">
        <f ca="1">IFERROR(INDEX(Macro!$H$8:$H$225,MATCH($C46,_xlfn.ANCHORARRAY(Macro!$C$8),0)),NA())</f>
        <v>5.7716733126569197</v>
      </c>
      <c r="AB46" s="25">
        <f ca="1">IFERROR(INDEX(Socioeconomic!$H$8:$H$225,MATCH($C46,_xlfn.ANCHORARRAY(Socioeconomic!$C$8),0)),NA())</f>
        <v>7.8571428571428497</v>
      </c>
      <c r="AC46" s="25">
        <f ca="1">IFERROR(INDEX('Natural Hazard'!$H$8:$H$225,MATCH($C46,_xlfn.ANCHORARRAY('Natural Hazard'!$C$8),0)),NA())</f>
        <v>3.6666666666666599</v>
      </c>
      <c r="AD46" s="25">
        <f ca="1">IFERROR(INDEX(Conflict!$H$8:$H$225,MATCH($C46,_xlfn.ANCHORARRAY(Conflict!$C$8),0)),NA())</f>
        <v>10</v>
      </c>
      <c r="AE46" s="50"/>
      <c r="AF46" s="25">
        <f ca="1">IFERROR(INDEX(Health!$I$8:$I$225,MATCH($C46,_xlfn.ANCHORARRAY(Health!$C$8),0)),NA())</f>
        <v>10</v>
      </c>
      <c r="AG46" s="25">
        <f ca="1">IFERROR(INDEX(Food!$I$8:$I$225,MATCH($C46,_xlfn.ANCHORARRAY(Food!$C$8),0)),NA())</f>
        <v>3</v>
      </c>
      <c r="AH46" s="25">
        <f ca="1">IFERROR(INDEX(Macro!$I$8:$I$225,MATCH($C46,_xlfn.ANCHORARRAY(Macro!$C$8),0)),NA())</f>
        <v>6.6857142857142797</v>
      </c>
      <c r="AI46" s="25">
        <f ca="1">IFERROR(INDEX(Socioeconomic!$I$8:$I$225,MATCH($C46,_xlfn.ANCHORARRAY(Socioeconomic!$C$8),0)),NA())</f>
        <v>4.9368911751717803</v>
      </c>
      <c r="AJ46" s="25">
        <f ca="1">IFERROR(INDEX('Natural Hazard'!$I$8:$I$225,MATCH($C46,_xlfn.ANCHORARRAY('Natural Hazard'!$C$8),0)),NA())</f>
        <v>0</v>
      </c>
      <c r="AK46" s="25">
        <f ca="1">IFERROR(INDEX(Conflict!$I$8:$I$225,MATCH($C46,_xlfn.ANCHORARRAY(Conflict!$C$8),0)),NA())</f>
        <v>0</v>
      </c>
      <c r="AL46" s="49"/>
      <c r="AM46" s="25">
        <f>IFERROR(INDEX('Data Reliability'!$G$6:$G$409,MATCH($C46,'Data Reliability'!$E$6:$E$409,0)),NA())</f>
        <v>8.3333333333333301E-2</v>
      </c>
      <c r="AN46" s="25">
        <f>IFERROR(INDEX('Data Reliability'!$H$6:$H$409,MATCH($C46,'Data Reliability'!$E$6:$E$409,0)),NA())</f>
        <v>0.32222222222222202</v>
      </c>
    </row>
    <row r="47" spans="2:40" x14ac:dyDescent="0.2">
      <c r="B47" s="28" t="s">
        <v>74</v>
      </c>
      <c r="C47" s="28" t="s">
        <v>75</v>
      </c>
      <c r="D47" s="28" t="s">
        <v>435</v>
      </c>
      <c r="E47" s="28" t="s">
        <v>430</v>
      </c>
      <c r="F47" s="206">
        <f ca="1">MATCH($C47,_xlfn.ANCHORARRAY(Health!$C$8),0)</f>
        <v>42</v>
      </c>
      <c r="G47" s="22" cm="1">
        <f t="array" aca="1" ref="G47" ca="1">IF(Parameters!$D$31, SUM(IF(ISNUMBER(R47:W47),(IF(R47:W47&gt;=Parameters!$D$37,1,"")),""))+0.5*(SUM(IF(ISNUMBER(R47:W47),(IF(R47:W47&gt;=Parameters!$D$38,1,"")),""))-SUM(IF(ISNUMBER(R47:W47),(IF(R47:W47&gt;=Parameters!$D$37,1,"")),""))),0) +
   IF(Parameters!$D$32,SUM(IF(ISNUMBER(R47:W47),(IF(R47:W47&gt;=Parameters!$D$41,1,"")),"")),0) +
   IF(Parameters!$D$33,AVERAGE(IF(ISNUMBER(R47:W47),R47:W47)),0) +
   IF(Parameters!$D$34,IF(OR(IF(ISNUMBER(R47:W47),R47:W47)=0),0,GEOMEAN(IF(ISNUMBER(R47:W47),R47:W47))),0)</f>
        <v>1</v>
      </c>
      <c r="H47" s="23">
        <f t="shared" ca="1" si="0"/>
        <v>1</v>
      </c>
      <c r="I47" s="116" t="str">
        <f t="shared" si="1"/>
        <v/>
      </c>
      <c r="J47" s="22" cm="1">
        <f t="array" aca="1" ref="J47" ca="1">IF(Parameters!$D$31, SUM(IF(ISNUMBER(Y47:AD47),(IF(Y47:AD47&gt;=Parameters!$D$41,1,"")),""))+0.5*(SUM(IF(ISNUMBER(Y47:AD47),(IF(Y47:AD47&gt;=Parameters!$D$42,1,"")),""))-SUM(IF(ISNUMBER(Y47:AD47),(IF(Y47:AD47&gt;=Parameters!$D$41,1,"")),""))),0) +
   IF(Parameters!$D$32,SUM(IF(ISNUMBER(Y47:AD47),(IF(Y47:AD47&gt;=Parameters!$D$41,1,"")),"")),0) +
   IF(Parameters!$D$33,AVERAGE(IF(ISNUMBER(Y47:AD47),Y47:AD47)),0) +
   IF(Parameters!$D$34,IF(OR(IF(ISNUMBER(Y47:AD47),Y47:AD47)=0),0,GEOMEAN(IF(ISNUMBER(Y47:AD47),Y47:AD47))),0)</f>
        <v>0.5</v>
      </c>
      <c r="K47" s="23">
        <f t="shared" ca="1" si="2"/>
        <v>0.5</v>
      </c>
      <c r="L47" s="116" t="str">
        <f t="shared" si="3"/>
        <v/>
      </c>
      <c r="M47" s="21" cm="1">
        <f t="array" aca="1" ref="M47" ca="1">IF(Parameters!$D$31, SUM(IF(ISNUMBER(AF47:AK47),(IF(AF47:AK47&gt;=Parameters!$D$41,1,"")),""))+0.5*(SUM(IF(ISNUMBER(AF47:AK47),(IF(AF47:AK47&gt;=Parameters!$D$42,1,"")),""))-SUM(IF(ISNUMBER(AF47:AK47),(IF(AF47:AK47&gt;=Parameters!$D$41,1,"")),""))),0) +
   IF(Parameters!$D$32,SUM(IF(ISNUMBER(AF47:AK47),(IF(AF47:AK47&gt;=Parameters!$D$41,1,"")),"")),0) +
   IF(Parameters!$D$33,AVERAGE(IF(ISNUMBER(AF47:AK47),AF47:AK47)),0) +
   IF(Parameters!$D$34,IF(OR(IF(ISNUMBER(AF47:AK47),AF47:AK47)=0),0,GEOMEAN(IF(ISNUMBER(AF47:AK47),AF47:AK47))),0)</f>
        <v>1</v>
      </c>
      <c r="N47" s="23">
        <f t="shared" ca="1" si="4"/>
        <v>1</v>
      </c>
      <c r="O47" s="116" t="str">
        <f t="shared" si="5"/>
        <v>!</v>
      </c>
      <c r="P47" s="24"/>
      <c r="Q47" s="49"/>
      <c r="R47" s="25">
        <f ca="1">IFERROR(INDEX(Health!$G$8:$G$225,MATCH($C47,_xlfn.ANCHORARRAY(Health!$C$8),0)),NA())</f>
        <v>0</v>
      </c>
      <c r="S47" s="25">
        <f ca="1">IFERROR(INDEX(Food!$G$8:$G$225,MATCH($C47,_xlfn.ANCHORARRAY(Food!$C$8),0)),NA())</f>
        <v>0</v>
      </c>
      <c r="T47" s="25">
        <f ca="1">IFERROR(INDEX(Macro!$G$8:$G$225,MATCH($C47,_xlfn.ANCHORARRAY(Macro!$C$8),0)),NA())</f>
        <v>1.7798301688898563</v>
      </c>
      <c r="U47" s="25">
        <f ca="1">IFERROR(INDEX(Socioeconomic!$G$8:$G$225,MATCH($C47,_xlfn.ANCHORARRAY(Socioeconomic!$C$8),0)),NA())</f>
        <v>0</v>
      </c>
      <c r="V47" s="25">
        <f ca="1">IFERROR(INDEX('Natural Hazard'!$G$8:$G$225,MATCH($C47,_xlfn.ANCHORARRAY('Natural Hazard'!$C$8),0)),NA())</f>
        <v>9.3985814532477878</v>
      </c>
      <c r="W47" s="25">
        <f ca="1">IFERROR(INDEX(Conflict!$G$8:$G$225,MATCH($C47,_xlfn.ANCHORARRAY(Conflict!$C$8),0)),NA())</f>
        <v>0</v>
      </c>
      <c r="X47" s="50"/>
      <c r="Y47" s="25">
        <f ca="1">IFERROR(INDEX(Health!$H$8:$H$225,MATCH($C47,_xlfn.ANCHORARRAY(Health!$C$8),0)),NA())</f>
        <v>0.66472303206997196</v>
      </c>
      <c r="Z47" s="25">
        <f ca="1">IFERROR(INDEX(Food!$H$8:$H$225,MATCH($C47,_xlfn.ANCHORARRAY(Food!$C$8),0)),NA())</f>
        <v>5.2055587724377501</v>
      </c>
      <c r="AA47" s="25">
        <f ca="1">IFERROR(INDEX(Macro!$H$8:$H$225,MATCH($C47,_xlfn.ANCHORARRAY(Macro!$C$8),0)),NA())</f>
        <v>4.6197016688819899</v>
      </c>
      <c r="AB47" s="25">
        <f ca="1">IFERROR(INDEX(Socioeconomic!$H$8:$H$225,MATCH($C47,_xlfn.ANCHORARRAY(Socioeconomic!$C$8),0)),NA())</f>
        <v>5.5714285714285703</v>
      </c>
      <c r="AC47" s="25">
        <f ca="1">IFERROR(INDEX('Natural Hazard'!$H$8:$H$225,MATCH($C47,_xlfn.ANCHORARRAY('Natural Hazard'!$C$8),0)),NA())</f>
        <v>8.8333333333333304</v>
      </c>
      <c r="AD47" s="25">
        <f ca="1">IFERROR(INDEX(Conflict!$H$8:$H$225,MATCH($C47,_xlfn.ANCHORARRAY(Conflict!$C$8),0)),NA())</f>
        <v>3.5985182571882102</v>
      </c>
      <c r="AE47" s="50"/>
      <c r="AF47" s="25">
        <f ca="1">IFERROR(INDEX(Health!$I$8:$I$225,MATCH($C47,_xlfn.ANCHORARRAY(Health!$C$8),0)),NA())</f>
        <v>0</v>
      </c>
      <c r="AG47" s="25" t="e">
        <f ca="1">IFERROR(INDEX(Food!$I$8:$I$225,MATCH($C47,_xlfn.ANCHORARRAY(Food!$C$8),0)),NA())</f>
        <v>#N/A</v>
      </c>
      <c r="AH47" s="25">
        <f ca="1">IFERROR(INDEX(Macro!$I$8:$I$225,MATCH($C47,_xlfn.ANCHORARRAY(Macro!$C$8),0)),NA())</f>
        <v>0.68571428571428295</v>
      </c>
      <c r="AI47" s="25">
        <f ca="1">IFERROR(INDEX(Socioeconomic!$I$8:$I$225,MATCH($C47,_xlfn.ANCHORARRAY(Socioeconomic!$C$8),0)),NA())</f>
        <v>0</v>
      </c>
      <c r="AJ47" s="25">
        <f ca="1">IFERROR(INDEX('Natural Hazard'!$I$8:$I$225,MATCH($C47,_xlfn.ANCHORARRAY('Natural Hazard'!$C$8),0)),NA())</f>
        <v>10</v>
      </c>
      <c r="AK47" s="25">
        <f ca="1">IFERROR(INDEX(Conflict!$I$8:$I$225,MATCH($C47,_xlfn.ANCHORARRAY(Conflict!$C$8),0)),NA())</f>
        <v>0</v>
      </c>
      <c r="AL47" s="49"/>
      <c r="AM47" s="25">
        <f>IFERROR(INDEX('Data Reliability'!$G$6:$G$409,MATCH($C47,'Data Reliability'!$E$6:$E$409,0)),NA())</f>
        <v>0</v>
      </c>
      <c r="AN47" s="25">
        <f>IFERROR(INDEX('Data Reliability'!$H$6:$H$409,MATCH($C47,'Data Reliability'!$E$6:$E$409,0)),NA())</f>
        <v>0.42777777777777798</v>
      </c>
    </row>
    <row r="48" spans="2:40" x14ac:dyDescent="0.2">
      <c r="B48" s="28" t="s">
        <v>76</v>
      </c>
      <c r="C48" s="28" t="s">
        <v>77</v>
      </c>
      <c r="D48" s="28" t="s">
        <v>432</v>
      </c>
      <c r="E48" s="28" t="s">
        <v>429</v>
      </c>
      <c r="F48" s="206">
        <f ca="1">MATCH($C48,_xlfn.ANCHORARRAY(Health!$C$8),0)</f>
        <v>43</v>
      </c>
      <c r="G48" s="22" cm="1">
        <f t="array" aca="1" ref="G48" ca="1">IF(Parameters!$D$31, SUM(IF(ISNUMBER(R48:W48),(IF(R48:W48&gt;=Parameters!$D$37,1,"")),""))+0.5*(SUM(IF(ISNUMBER(R48:W48),(IF(R48:W48&gt;=Parameters!$D$38,1,"")),""))-SUM(IF(ISNUMBER(R48:W48),(IF(R48:W48&gt;=Parameters!$D$37,1,"")),""))),0) +
   IF(Parameters!$D$32,SUM(IF(ISNUMBER(R48:W48),(IF(R48:W48&gt;=Parameters!$D$41,1,"")),"")),0) +
   IF(Parameters!$D$33,AVERAGE(IF(ISNUMBER(R48:W48),R48:W48)),0) +
   IF(Parameters!$D$34,IF(OR(IF(ISNUMBER(R48:W48),R48:W48)=0),0,GEOMEAN(IF(ISNUMBER(R48:W48),R48:W48))),0)</f>
        <v>0</v>
      </c>
      <c r="H48" s="23">
        <f t="shared" ca="1" si="0"/>
        <v>0</v>
      </c>
      <c r="I48" s="116" t="str">
        <f t="shared" si="1"/>
        <v>!</v>
      </c>
      <c r="J48" s="22" cm="1">
        <f t="array" aca="1" ref="J48" ca="1">IF(Parameters!$D$31, SUM(IF(ISNUMBER(Y48:AD48),(IF(Y48:AD48&gt;=Parameters!$D$41,1,"")),""))+0.5*(SUM(IF(ISNUMBER(Y48:AD48),(IF(Y48:AD48&gt;=Parameters!$D$42,1,"")),""))-SUM(IF(ISNUMBER(Y48:AD48),(IF(Y48:AD48&gt;=Parameters!$D$41,1,"")),""))),0) +
   IF(Parameters!$D$32,SUM(IF(ISNUMBER(Y48:AD48),(IF(Y48:AD48&gt;=Parameters!$D$41,1,"")),"")),0) +
   IF(Parameters!$D$33,AVERAGE(IF(ISNUMBER(Y48:AD48),Y48:AD48)),0) +
   IF(Parameters!$D$34,IF(OR(IF(ISNUMBER(Y48:AD48),Y48:AD48)=0),0,GEOMEAN(IF(ISNUMBER(Y48:AD48),Y48:AD48))),0)</f>
        <v>3</v>
      </c>
      <c r="K48" s="23">
        <f t="shared" ca="1" si="2"/>
        <v>3</v>
      </c>
      <c r="L48" s="116" t="str">
        <f t="shared" si="3"/>
        <v/>
      </c>
      <c r="M48" s="21" cm="1">
        <f t="array" aca="1" ref="M48" ca="1">IF(Parameters!$D$31, SUM(IF(ISNUMBER(AF48:AK48),(IF(AF48:AK48&gt;=Parameters!$D$41,1,"")),""))+0.5*(SUM(IF(ISNUMBER(AF48:AK48),(IF(AF48:AK48&gt;=Parameters!$D$42,1,"")),""))-SUM(IF(ISNUMBER(AF48:AK48),(IF(AF48:AK48&gt;=Parameters!$D$41,1,"")),""))),0) +
   IF(Parameters!$D$32,SUM(IF(ISNUMBER(AF48:AK48),(IF(AF48:AK48&gt;=Parameters!$D$41,1,"")),"")),0) +
   IF(Parameters!$D$33,AVERAGE(IF(ISNUMBER(AF48:AK48),AF48:AK48)),0) +
   IF(Parameters!$D$34,IF(OR(IF(ISNUMBER(AF48:AK48),AF48:AK48)=0),0,GEOMEAN(IF(ISNUMBER(AF48:AK48),AF48:AK48))),0)</f>
        <v>0</v>
      </c>
      <c r="N48" s="23">
        <f t="shared" ca="1" si="4"/>
        <v>0</v>
      </c>
      <c r="O48" s="116" t="str">
        <f t="shared" si="5"/>
        <v>!!</v>
      </c>
      <c r="P48" s="24"/>
      <c r="Q48" s="49"/>
      <c r="R48" s="25">
        <f ca="1">IFERROR(INDEX(Health!$G$8:$G$225,MATCH($C48,_xlfn.ANCHORARRAY(Health!$C$8),0)),NA())</f>
        <v>0</v>
      </c>
      <c r="S48" s="25">
        <f ca="1">IFERROR(INDEX(Food!$G$8:$G$225,MATCH($C48,_xlfn.ANCHORARRAY(Food!$C$8),0)),NA())</f>
        <v>0</v>
      </c>
      <c r="T48" s="25" t="e">
        <f ca="1">IFERROR(INDEX(Macro!$G$8:$G$225,MATCH($C48,_xlfn.ANCHORARRAY(Macro!$C$8),0)),NA())</f>
        <v>#N/A</v>
      </c>
      <c r="U48" s="25">
        <f ca="1">IFERROR(INDEX(Socioeconomic!$G$8:$G$225,MATCH($C48,_xlfn.ANCHORARRAY(Socioeconomic!$C$8),0)),NA())</f>
        <v>0</v>
      </c>
      <c r="V48" s="25">
        <f ca="1">IFERROR(INDEX('Natural Hazard'!$G$8:$G$225,MATCH($C48,_xlfn.ANCHORARRAY('Natural Hazard'!$C$8),0)),NA())</f>
        <v>0</v>
      </c>
      <c r="W48" s="25">
        <f ca="1">IFERROR(INDEX(Conflict!$G$8:$G$225,MATCH($C48,_xlfn.ANCHORARRAY(Conflict!$C$8),0)),NA())</f>
        <v>0</v>
      </c>
      <c r="X48" s="50"/>
      <c r="Y48" s="25">
        <f ca="1">IFERROR(INDEX(Health!$H$8:$H$225,MATCH($C48,_xlfn.ANCHORARRAY(Health!$C$8),0)),NA())</f>
        <v>8.9154518950437307</v>
      </c>
      <c r="Z48" s="25">
        <f ca="1">IFERROR(INDEX(Food!$H$8:$H$225,MATCH($C48,_xlfn.ANCHORARRAY(Food!$C$8),0)),NA())</f>
        <v>8.2296650717703308</v>
      </c>
      <c r="AA48" s="25" t="e">
        <f ca="1">IFERROR(INDEX(Macro!$H$8:$H$225,MATCH($C48,_xlfn.ANCHORARRAY(Macro!$C$8),0)),NA())</f>
        <v>#N/A</v>
      </c>
      <c r="AB48" s="25">
        <f ca="1">IFERROR(INDEX(Socioeconomic!$H$8:$H$225,MATCH($C48,_xlfn.ANCHORARRAY(Socioeconomic!$C$8),0)),NA())</f>
        <v>10</v>
      </c>
      <c r="AC48" s="25">
        <f ca="1">IFERROR(INDEX('Natural Hazard'!$H$8:$H$225,MATCH($C48,_xlfn.ANCHORARRAY('Natural Hazard'!$C$8),0)),NA())</f>
        <v>1.6666666666666601</v>
      </c>
      <c r="AD48" s="25">
        <f ca="1">IFERROR(INDEX(Conflict!$H$8:$H$225,MATCH($C48,_xlfn.ANCHORARRAY(Conflict!$C$8),0)),NA())</f>
        <v>10</v>
      </c>
      <c r="AE48" s="50"/>
      <c r="AF48" s="25">
        <f ca="1">IFERROR(INDEX(Health!$I$8:$I$225,MATCH($C48,_xlfn.ANCHORARRAY(Health!$C$8),0)),NA())</f>
        <v>0</v>
      </c>
      <c r="AG48" s="25" t="e">
        <f ca="1">IFERROR(INDEX(Food!$I$8:$I$225,MATCH($C48,_xlfn.ANCHORARRAY(Food!$C$8),0)),NA())</f>
        <v>#N/A</v>
      </c>
      <c r="AH48" s="25" t="e">
        <f ca="1">IFERROR(INDEX(Macro!$I$8:$I$225,MATCH($C48,_xlfn.ANCHORARRAY(Macro!$C$8),0)),NA())</f>
        <v>#N/A</v>
      </c>
      <c r="AI48" s="25">
        <f ca="1">IFERROR(INDEX(Socioeconomic!$I$8:$I$225,MATCH($C48,_xlfn.ANCHORARRAY(Socioeconomic!$C$8),0)),NA())</f>
        <v>0</v>
      </c>
      <c r="AJ48" s="25">
        <f ca="1">IFERROR(INDEX('Natural Hazard'!$I$8:$I$225,MATCH($C48,_xlfn.ANCHORARRAY('Natural Hazard'!$C$8),0)),NA())</f>
        <v>0</v>
      </c>
      <c r="AK48" s="25">
        <f ca="1">IFERROR(INDEX(Conflict!$I$8:$I$225,MATCH($C48,_xlfn.ANCHORARRAY(Conflict!$C$8),0)),NA())</f>
        <v>0</v>
      </c>
      <c r="AL48" s="49"/>
      <c r="AM48" s="25">
        <f>IFERROR(INDEX('Data Reliability'!$G$6:$G$409,MATCH($C48,'Data Reliability'!$E$6:$E$409,0)),NA())</f>
        <v>0.25</v>
      </c>
      <c r="AN48" s="25">
        <f>IFERROR(INDEX('Data Reliability'!$H$6:$H$409,MATCH($C48,'Data Reliability'!$E$6:$E$409,0)),NA())</f>
        <v>0.69444444444444398</v>
      </c>
    </row>
    <row r="49" spans="2:40" x14ac:dyDescent="0.2">
      <c r="B49" s="28" t="s">
        <v>78</v>
      </c>
      <c r="C49" s="28" t="s">
        <v>79</v>
      </c>
      <c r="D49" s="28" t="s">
        <v>432</v>
      </c>
      <c r="E49" s="28" t="s">
        <v>532</v>
      </c>
      <c r="F49" s="206">
        <f ca="1">MATCH($C49,_xlfn.ANCHORARRAY(Health!$C$8),0)</f>
        <v>44</v>
      </c>
      <c r="G49" s="22" cm="1">
        <f t="array" aca="1" ref="G49" ca="1">IF(Parameters!$D$31, SUM(IF(ISNUMBER(R49:W49),(IF(R49:W49&gt;=Parameters!$D$37,1,"")),""))+0.5*(SUM(IF(ISNUMBER(R49:W49),(IF(R49:W49&gt;=Parameters!$D$38,1,"")),""))-SUM(IF(ISNUMBER(R49:W49),(IF(R49:W49&gt;=Parameters!$D$37,1,"")),""))),0) +
   IF(Parameters!$D$32,SUM(IF(ISNUMBER(R49:W49),(IF(R49:W49&gt;=Parameters!$D$41,1,"")),"")),0) +
   IF(Parameters!$D$33,AVERAGE(IF(ISNUMBER(R49:W49),R49:W49)),0) +
   IF(Parameters!$D$34,IF(OR(IF(ISNUMBER(R49:W49),R49:W49)=0),0,GEOMEAN(IF(ISNUMBER(R49:W49),R49:W49))),0)</f>
        <v>0.5</v>
      </c>
      <c r="H49" s="23">
        <f t="shared" ca="1" si="0"/>
        <v>0.5</v>
      </c>
      <c r="I49" s="116" t="str">
        <f t="shared" si="1"/>
        <v/>
      </c>
      <c r="J49" s="22" cm="1">
        <f t="array" aca="1" ref="J49" ca="1">IF(Parameters!$D$31, SUM(IF(ISNUMBER(Y49:AD49),(IF(Y49:AD49&gt;=Parameters!$D$41,1,"")),""))+0.5*(SUM(IF(ISNUMBER(Y49:AD49),(IF(Y49:AD49&gt;=Parameters!$D$42,1,"")),""))-SUM(IF(ISNUMBER(Y49:AD49),(IF(Y49:AD49&gt;=Parameters!$D$41,1,"")),""))),0) +
   IF(Parameters!$D$32,SUM(IF(ISNUMBER(Y49:AD49),(IF(Y49:AD49&gt;=Parameters!$D$41,1,"")),"")),0) +
   IF(Parameters!$D$33,AVERAGE(IF(ISNUMBER(Y49:AD49),Y49:AD49)),0) +
   IF(Parameters!$D$34,IF(OR(IF(ISNUMBER(Y49:AD49),Y49:AD49)=0),0,GEOMEAN(IF(ISNUMBER(Y49:AD49),Y49:AD49))),0)</f>
        <v>0.5</v>
      </c>
      <c r="K49" s="23">
        <f t="shared" ca="1" si="2"/>
        <v>0.5</v>
      </c>
      <c r="L49" s="116" t="str">
        <f t="shared" si="3"/>
        <v/>
      </c>
      <c r="M49" s="21" cm="1">
        <f t="array" aca="1" ref="M49" ca="1">IF(Parameters!$D$31, SUM(IF(ISNUMBER(AF49:AK49),(IF(AF49:AK49&gt;=Parameters!$D$41,1,"")),""))+0.5*(SUM(IF(ISNUMBER(AF49:AK49),(IF(AF49:AK49&gt;=Parameters!$D$42,1,"")),""))-SUM(IF(ISNUMBER(AF49:AK49),(IF(AF49:AK49&gt;=Parameters!$D$41,1,"")),""))),0) +
   IF(Parameters!$D$32,SUM(IF(ISNUMBER(AF49:AK49),(IF(AF49:AK49&gt;=Parameters!$D$41,1,"")),"")),0) +
   IF(Parameters!$D$33,AVERAGE(IF(ISNUMBER(AF49:AK49),AF49:AK49)),0) +
   IF(Parameters!$D$34,IF(OR(IF(ISNUMBER(AF49:AK49),AF49:AK49)=0),0,GEOMEAN(IF(ISNUMBER(AF49:AK49),AF49:AK49))),0)</f>
        <v>0</v>
      </c>
      <c r="N49" s="23">
        <f t="shared" ca="1" si="4"/>
        <v>0</v>
      </c>
      <c r="O49" s="116" t="str">
        <f t="shared" si="5"/>
        <v>!</v>
      </c>
      <c r="P49" s="24"/>
      <c r="Q49" s="49"/>
      <c r="R49" s="25">
        <f ca="1">IFERROR(INDEX(Health!$G$8:$G$225,MATCH($C49,_xlfn.ANCHORARRAY(Health!$C$8),0)),NA())</f>
        <v>0</v>
      </c>
      <c r="S49" s="25">
        <f ca="1">IFERROR(INDEX(Food!$G$8:$G$225,MATCH($C49,_xlfn.ANCHORARRAY(Food!$C$8),0)),NA())</f>
        <v>0</v>
      </c>
      <c r="T49" s="25">
        <f ca="1">IFERROR(INDEX(Macro!$G$8:$G$225,MATCH($C49,_xlfn.ANCHORARRAY(Macro!$C$8),0)),NA())</f>
        <v>5.1326353678549612</v>
      </c>
      <c r="U49" s="25">
        <f ca="1">IFERROR(INDEX(Socioeconomic!$G$8:$G$225,MATCH($C49,_xlfn.ANCHORARRAY(Socioeconomic!$C$8),0)),NA())</f>
        <v>0</v>
      </c>
      <c r="V49" s="25">
        <f ca="1">IFERROR(INDEX('Natural Hazard'!$G$8:$G$225,MATCH($C49,_xlfn.ANCHORARRAY('Natural Hazard'!$C$8),0)),NA())</f>
        <v>0</v>
      </c>
      <c r="W49" s="25">
        <f ca="1">IFERROR(INDEX(Conflict!$G$8:$G$225,MATCH($C49,_xlfn.ANCHORARRAY(Conflict!$C$8),0)),NA())</f>
        <v>0</v>
      </c>
      <c r="X49" s="50"/>
      <c r="Y49" s="25">
        <f ca="1">IFERROR(INDEX(Health!$H$8:$H$225,MATCH($C49,_xlfn.ANCHORARRAY(Health!$C$8),0)),NA())</f>
        <v>6.2332361516034904</v>
      </c>
      <c r="Z49" s="25">
        <f ca="1">IFERROR(INDEX(Food!$H$8:$H$225,MATCH($C49,_xlfn.ANCHORARRAY(Food!$C$8),0)),NA())</f>
        <v>6.3636363636363598</v>
      </c>
      <c r="AA49" s="25">
        <f ca="1">IFERROR(INDEX(Macro!$H$8:$H$225,MATCH($C49,_xlfn.ANCHORARRAY(Macro!$C$8),0)),NA())</f>
        <v>3.94033377639935</v>
      </c>
      <c r="AB49" s="25">
        <f ca="1">IFERROR(INDEX(Socioeconomic!$H$8:$H$225,MATCH($C49,_xlfn.ANCHORARRAY(Socioeconomic!$C$8),0)),NA())</f>
        <v>7.4285714285714199</v>
      </c>
      <c r="AC49" s="25">
        <f ca="1">IFERROR(INDEX('Natural Hazard'!$H$8:$H$225,MATCH($C49,_xlfn.ANCHORARRAY('Natural Hazard'!$C$8),0)),NA())</f>
        <v>1</v>
      </c>
      <c r="AD49" s="25">
        <f ca="1">IFERROR(INDEX(Conflict!$H$8:$H$225,MATCH($C49,_xlfn.ANCHORARRAY(Conflict!$C$8),0)),NA())</f>
        <v>0</v>
      </c>
      <c r="AE49" s="50"/>
      <c r="AF49" s="25">
        <f ca="1">IFERROR(INDEX(Health!$I$8:$I$225,MATCH($C49,_xlfn.ANCHORARRAY(Health!$C$8),0)),NA())</f>
        <v>0</v>
      </c>
      <c r="AG49" s="25" t="e">
        <f ca="1">IFERROR(INDEX(Food!$I$8:$I$225,MATCH($C49,_xlfn.ANCHORARRAY(Food!$C$8),0)),NA())</f>
        <v>#N/A</v>
      </c>
      <c r="AH49" s="25">
        <f ca="1">IFERROR(INDEX(Macro!$I$8:$I$225,MATCH($C49,_xlfn.ANCHORARRAY(Macro!$C$8),0)),NA())</f>
        <v>6.6857142857142797</v>
      </c>
      <c r="AI49" s="25">
        <f ca="1">IFERROR(INDEX(Socioeconomic!$I$8:$I$225,MATCH($C49,_xlfn.ANCHORARRAY(Socioeconomic!$C$8),0)),NA())</f>
        <v>0</v>
      </c>
      <c r="AJ49" s="25">
        <f ca="1">IFERROR(INDEX('Natural Hazard'!$I$8:$I$225,MATCH($C49,_xlfn.ANCHORARRAY('Natural Hazard'!$C$8),0)),NA())</f>
        <v>0</v>
      </c>
      <c r="AK49" s="25">
        <f ca="1">IFERROR(INDEX(Conflict!$I$8:$I$225,MATCH($C49,_xlfn.ANCHORARRAY(Conflict!$C$8),0)),NA())</f>
        <v>0</v>
      </c>
      <c r="AL49" s="49"/>
      <c r="AM49" s="25">
        <f>IFERROR(INDEX('Data Reliability'!$G$6:$G$409,MATCH($C49,'Data Reliability'!$E$6:$E$409,0)),NA())</f>
        <v>8.3333333333333301E-2</v>
      </c>
      <c r="AN49" s="25">
        <f>IFERROR(INDEX('Data Reliability'!$H$6:$H$409,MATCH($C49,'Data Reliability'!$E$6:$E$409,0)),NA())</f>
        <v>0.52777777777777801</v>
      </c>
    </row>
    <row r="50" spans="2:40" x14ac:dyDescent="0.2">
      <c r="B50" s="28" t="s">
        <v>80</v>
      </c>
      <c r="C50" s="28" t="s">
        <v>81</v>
      </c>
      <c r="D50" s="28" t="s">
        <v>435</v>
      </c>
      <c r="E50" s="28" t="s">
        <v>430</v>
      </c>
      <c r="F50" s="206">
        <f ca="1">MATCH($C50,_xlfn.ANCHORARRAY(Health!$C$8),0)</f>
        <v>45</v>
      </c>
      <c r="G50" s="22" cm="1">
        <f t="array" aca="1" ref="G50" ca="1">IF(Parameters!$D$31, SUM(IF(ISNUMBER(R50:W50),(IF(R50:W50&gt;=Parameters!$D$37,1,"")),""))+0.5*(SUM(IF(ISNUMBER(R50:W50),(IF(R50:W50&gt;=Parameters!$D$38,1,"")),""))-SUM(IF(ISNUMBER(R50:W50),(IF(R50:W50&gt;=Parameters!$D$37,1,"")),""))),0) +
   IF(Parameters!$D$32,SUM(IF(ISNUMBER(R50:W50),(IF(R50:W50&gt;=Parameters!$D$41,1,"")),"")),0) +
   IF(Parameters!$D$33,AVERAGE(IF(ISNUMBER(R50:W50),R50:W50)),0) +
   IF(Parameters!$D$34,IF(OR(IF(ISNUMBER(R50:W50),R50:W50)=0),0,GEOMEAN(IF(ISNUMBER(R50:W50),R50:W50))),0)</f>
        <v>1</v>
      </c>
      <c r="H50" s="23">
        <f t="shared" ca="1" si="0"/>
        <v>1</v>
      </c>
      <c r="I50" s="116" t="str">
        <f t="shared" si="1"/>
        <v/>
      </c>
      <c r="J50" s="22" cm="1">
        <f t="array" aca="1" ref="J50" ca="1">IF(Parameters!$D$31, SUM(IF(ISNUMBER(Y50:AD50),(IF(Y50:AD50&gt;=Parameters!$D$41,1,"")),""))+0.5*(SUM(IF(ISNUMBER(Y50:AD50),(IF(Y50:AD50&gt;=Parameters!$D$42,1,"")),""))-SUM(IF(ISNUMBER(Y50:AD50),(IF(Y50:AD50&gt;=Parameters!$D$41,1,"")),""))),0) +
   IF(Parameters!$D$32,SUM(IF(ISNUMBER(Y50:AD50),(IF(Y50:AD50&gt;=Parameters!$D$41,1,"")),"")),0) +
   IF(Parameters!$D$33,AVERAGE(IF(ISNUMBER(Y50:AD50),Y50:AD50)),0) +
   IF(Parameters!$D$34,IF(OR(IF(ISNUMBER(Y50:AD50),Y50:AD50)=0),0,GEOMEAN(IF(ISNUMBER(Y50:AD50),Y50:AD50))),0)</f>
        <v>0.5</v>
      </c>
      <c r="K50" s="23">
        <f t="shared" ca="1" si="2"/>
        <v>0.5</v>
      </c>
      <c r="L50" s="116" t="str">
        <f t="shared" si="3"/>
        <v/>
      </c>
      <c r="M50" s="21" cm="1">
        <f t="array" aca="1" ref="M50" ca="1">IF(Parameters!$D$31, SUM(IF(ISNUMBER(AF50:AK50),(IF(AF50:AK50&gt;=Parameters!$D$41,1,"")),""))+0.5*(SUM(IF(ISNUMBER(AF50:AK50),(IF(AF50:AK50&gt;=Parameters!$D$42,1,"")),""))-SUM(IF(ISNUMBER(AF50:AK50),(IF(AF50:AK50&gt;=Parameters!$D$41,1,"")),""))),0) +
   IF(Parameters!$D$32,SUM(IF(ISNUMBER(AF50:AK50),(IF(AF50:AK50&gt;=Parameters!$D$41,1,"")),"")),0) +
   IF(Parameters!$D$33,AVERAGE(IF(ISNUMBER(AF50:AK50),AF50:AK50)),0) +
   IF(Parameters!$D$34,IF(OR(IF(ISNUMBER(AF50:AK50),AF50:AK50)=0),0,GEOMEAN(IF(ISNUMBER(AF50:AK50),AF50:AK50))),0)</f>
        <v>1.5</v>
      </c>
      <c r="N50" s="23">
        <f t="shared" ca="1" si="4"/>
        <v>1.5</v>
      </c>
      <c r="O50" s="116" t="str">
        <f t="shared" si="5"/>
        <v>!</v>
      </c>
      <c r="P50" s="24"/>
      <c r="Q50" s="49"/>
      <c r="R50" s="25">
        <f ca="1">IFERROR(INDEX(Health!$G$8:$G$225,MATCH($C50,_xlfn.ANCHORARRAY(Health!$C$8),0)),NA())</f>
        <v>0</v>
      </c>
      <c r="S50" s="25">
        <f ca="1">IFERROR(INDEX(Food!$G$8:$G$225,MATCH($C50,_xlfn.ANCHORARRAY(Food!$C$8),0)),NA())</f>
        <v>0</v>
      </c>
      <c r="T50" s="25">
        <f ca="1">IFERROR(INDEX(Macro!$G$8:$G$225,MATCH($C50,_xlfn.ANCHORARRAY(Macro!$C$8),0)),NA())</f>
        <v>3.7540590658657238</v>
      </c>
      <c r="U50" s="25">
        <f ca="1">IFERROR(INDEX(Socioeconomic!$G$8:$G$225,MATCH($C50,_xlfn.ANCHORARRAY(Socioeconomic!$C$8),0)),NA())</f>
        <v>0</v>
      </c>
      <c r="V50" s="25">
        <f ca="1">IFERROR(INDEX('Natural Hazard'!$G$8:$G$225,MATCH($C50,_xlfn.ANCHORARRAY('Natural Hazard'!$C$8),0)),NA())</f>
        <v>8.4656167328001928</v>
      </c>
      <c r="W50" s="25">
        <f ca="1">IFERROR(INDEX(Conflict!$G$8:$G$225,MATCH($C50,_xlfn.ANCHORARRAY(Conflict!$C$8),0)),NA())</f>
        <v>0</v>
      </c>
      <c r="X50" s="50"/>
      <c r="Y50" s="25">
        <f ca="1">IFERROR(INDEX(Health!$H$8:$H$225,MATCH($C50,_xlfn.ANCHORARRAY(Health!$C$8),0)),NA())</f>
        <v>4.2798833819241997</v>
      </c>
      <c r="Z50" s="25">
        <f ca="1">IFERROR(INDEX(Food!$H$8:$H$225,MATCH($C50,_xlfn.ANCHORARRAY(Food!$C$8),0)),NA())</f>
        <v>0.19687319050376201</v>
      </c>
      <c r="AA50" s="25">
        <f ca="1">IFERROR(INDEX(Macro!$H$8:$H$225,MATCH($C50,_xlfn.ANCHORARRAY(Macro!$C$8),0)),NA())</f>
        <v>2.3600649830157998</v>
      </c>
      <c r="AB50" s="25">
        <f ca="1">IFERROR(INDEX(Socioeconomic!$H$8:$H$225,MATCH($C50,_xlfn.ANCHORARRAY(Socioeconomic!$C$8),0)),NA())</f>
        <v>2.9999999999999898</v>
      </c>
      <c r="AC50" s="25">
        <f ca="1">IFERROR(INDEX('Natural Hazard'!$H$8:$H$225,MATCH($C50,_xlfn.ANCHORARRAY('Natural Hazard'!$C$8),0)),NA())</f>
        <v>7.1666666666666599</v>
      </c>
      <c r="AD50" s="25">
        <f ca="1">IFERROR(INDEX(Conflict!$H$8:$H$225,MATCH($C50,_xlfn.ANCHORARRAY(Conflict!$C$8),0)),NA())</f>
        <v>0</v>
      </c>
      <c r="AE50" s="50"/>
      <c r="AF50" s="25">
        <f ca="1">IFERROR(INDEX(Health!$I$8:$I$225,MATCH($C50,_xlfn.ANCHORARRAY(Health!$C$8),0)),NA())</f>
        <v>0</v>
      </c>
      <c r="AG50" s="25" t="e">
        <f ca="1">IFERROR(INDEX(Food!$I$8:$I$225,MATCH($C50,_xlfn.ANCHORARRAY(Food!$C$8),0)),NA())</f>
        <v>#N/A</v>
      </c>
      <c r="AH50" s="25">
        <f ca="1">IFERROR(INDEX(Macro!$I$8:$I$225,MATCH($C50,_xlfn.ANCHORARRAY(Macro!$C$8),0)),NA())</f>
        <v>5.9714285714285698</v>
      </c>
      <c r="AI50" s="25">
        <f ca="1">IFERROR(INDEX(Socioeconomic!$I$8:$I$225,MATCH($C50,_xlfn.ANCHORARRAY(Socioeconomic!$C$8),0)),NA())</f>
        <v>0</v>
      </c>
      <c r="AJ50" s="25">
        <f ca="1">IFERROR(INDEX('Natural Hazard'!$I$8:$I$225,MATCH($C50,_xlfn.ANCHORARRAY('Natural Hazard'!$C$8),0)),NA())</f>
        <v>10</v>
      </c>
      <c r="AK50" s="25">
        <f ca="1">IFERROR(INDEX(Conflict!$I$8:$I$225,MATCH($C50,_xlfn.ANCHORARRAY(Conflict!$C$8),0)),NA())</f>
        <v>7</v>
      </c>
      <c r="AL50" s="49"/>
      <c r="AM50" s="25">
        <f>IFERROR(INDEX('Data Reliability'!$G$6:$G$409,MATCH($C50,'Data Reliability'!$E$6:$E$409,0)),NA())</f>
        <v>0</v>
      </c>
      <c r="AN50" s="25">
        <f>IFERROR(INDEX('Data Reliability'!$H$6:$H$409,MATCH($C50,'Data Reliability'!$E$6:$E$409,0)),NA())</f>
        <v>0.49444444444444402</v>
      </c>
    </row>
    <row r="51" spans="2:40" x14ac:dyDescent="0.2">
      <c r="B51" s="28" t="s">
        <v>82</v>
      </c>
      <c r="C51" s="28" t="s">
        <v>83</v>
      </c>
      <c r="D51" s="28" t="s">
        <v>435</v>
      </c>
      <c r="E51" s="28" t="s">
        <v>409</v>
      </c>
      <c r="F51" s="206">
        <f ca="1">MATCH($C51,_xlfn.ANCHORARRAY(Health!$C$8),0)</f>
        <v>46</v>
      </c>
      <c r="G51" s="22" cm="1">
        <f t="array" aca="1" ref="G51" ca="1">IF(Parameters!$D$31, SUM(IF(ISNUMBER(R51:W51),(IF(R51:W51&gt;=Parameters!$D$37,1,"")),""))+0.5*(SUM(IF(ISNUMBER(R51:W51),(IF(R51:W51&gt;=Parameters!$D$38,1,"")),""))-SUM(IF(ISNUMBER(R51:W51),(IF(R51:W51&gt;=Parameters!$D$37,1,"")),""))),0) +
   IF(Parameters!$D$32,SUM(IF(ISNUMBER(R51:W51),(IF(R51:W51&gt;=Parameters!$D$41,1,"")),"")),0) +
   IF(Parameters!$D$33,AVERAGE(IF(ISNUMBER(R51:W51),R51:W51)),0) +
   IF(Parameters!$D$34,IF(OR(IF(ISNUMBER(R51:W51),R51:W51)=0),0,GEOMEAN(IF(ISNUMBER(R51:W51),R51:W51))),0)</f>
        <v>2</v>
      </c>
      <c r="H51" s="23">
        <f t="shared" ca="1" si="0"/>
        <v>2</v>
      </c>
      <c r="I51" s="116" t="str">
        <f t="shared" si="1"/>
        <v/>
      </c>
      <c r="J51" s="22" cm="1">
        <f t="array" aca="1" ref="J51" ca="1">IF(Parameters!$D$31, SUM(IF(ISNUMBER(Y51:AD51),(IF(Y51:AD51&gt;=Parameters!$D$41,1,"")),""))+0.5*(SUM(IF(ISNUMBER(Y51:AD51),(IF(Y51:AD51&gt;=Parameters!$D$42,1,"")),""))-SUM(IF(ISNUMBER(Y51:AD51),(IF(Y51:AD51&gt;=Parameters!$D$41,1,"")),""))),0) +
   IF(Parameters!$D$32,SUM(IF(ISNUMBER(Y51:AD51),(IF(Y51:AD51&gt;=Parameters!$D$41,1,"")),"")),0) +
   IF(Parameters!$D$33,AVERAGE(IF(ISNUMBER(Y51:AD51),Y51:AD51)),0) +
   IF(Parameters!$D$34,IF(OR(IF(ISNUMBER(Y51:AD51),Y51:AD51)=0),0,GEOMEAN(IF(ISNUMBER(Y51:AD51),Y51:AD51))),0)</f>
        <v>1.5</v>
      </c>
      <c r="K51" s="23">
        <f t="shared" ca="1" si="2"/>
        <v>1.5</v>
      </c>
      <c r="L51" s="116" t="str">
        <f t="shared" si="3"/>
        <v/>
      </c>
      <c r="M51" s="21" cm="1">
        <f t="array" aca="1" ref="M51" ca="1">IF(Parameters!$D$31, SUM(IF(ISNUMBER(AF51:AK51),(IF(AF51:AK51&gt;=Parameters!$D$41,1,"")),""))+0.5*(SUM(IF(ISNUMBER(AF51:AK51),(IF(AF51:AK51&gt;=Parameters!$D$42,1,"")),""))-SUM(IF(ISNUMBER(AF51:AK51),(IF(AF51:AK51&gt;=Parameters!$D$41,1,"")),""))),0) +
   IF(Parameters!$D$32,SUM(IF(ISNUMBER(AF51:AK51),(IF(AF51:AK51&gt;=Parameters!$D$41,1,"")),"")),0) +
   IF(Parameters!$D$33,AVERAGE(IF(ISNUMBER(AF51:AK51),AF51:AK51)),0) +
   IF(Parameters!$D$34,IF(OR(IF(ISNUMBER(AF51:AK51),AF51:AK51)=0),0,GEOMEAN(IF(ISNUMBER(AF51:AK51),AF51:AK51))),0)</f>
        <v>0.5</v>
      </c>
      <c r="N51" s="23">
        <f t="shared" ca="1" si="4"/>
        <v>0.5</v>
      </c>
      <c r="O51" s="116" t="str">
        <f t="shared" si="5"/>
        <v>!</v>
      </c>
      <c r="P51" s="24"/>
      <c r="Q51" s="49"/>
      <c r="R51" s="25">
        <f ca="1">IFERROR(INDEX(Health!$G$8:$G$225,MATCH($C51,_xlfn.ANCHORARRAY(Health!$C$8),0)),NA())</f>
        <v>7.1399994283427413</v>
      </c>
      <c r="S51" s="25">
        <f ca="1">IFERROR(INDEX(Food!$G$8:$G$225,MATCH($C51,_xlfn.ANCHORARRAY(Food!$C$8),0)),NA())</f>
        <v>0</v>
      </c>
      <c r="T51" s="25">
        <f ca="1">IFERROR(INDEX(Macro!$G$8:$G$225,MATCH($C51,_xlfn.ANCHORARRAY(Macro!$C$8),0)),NA())</f>
        <v>8.1766217264309589</v>
      </c>
      <c r="U51" s="25">
        <f ca="1">IFERROR(INDEX(Socioeconomic!$G$8:$G$225,MATCH($C51,_xlfn.ANCHORARRAY(Socioeconomic!$C$8),0)),NA())</f>
        <v>0</v>
      </c>
      <c r="V51" s="25">
        <f ca="1">IFERROR(INDEX('Natural Hazard'!$G$8:$G$225,MATCH($C51,_xlfn.ANCHORARRAY('Natural Hazard'!$C$8),0)),NA())</f>
        <v>0</v>
      </c>
      <c r="W51" s="25">
        <f ca="1">IFERROR(INDEX(Conflict!$G$8:$G$225,MATCH($C51,_xlfn.ANCHORARRAY(Conflict!$C$8),0)),NA())</f>
        <v>0</v>
      </c>
      <c r="X51" s="50"/>
      <c r="Y51" s="25">
        <f ca="1">IFERROR(INDEX(Health!$H$8:$H$225,MATCH($C51,_xlfn.ANCHORARRAY(Health!$C$8),0)),NA())</f>
        <v>7.28279883381924</v>
      </c>
      <c r="Z51" s="25">
        <f ca="1">IFERROR(INDEX(Food!$H$8:$H$225,MATCH($C51,_xlfn.ANCHORARRAY(Food!$C$8),0)),NA())</f>
        <v>4.3301435406698499</v>
      </c>
      <c r="AA51" s="25">
        <f ca="1">IFERROR(INDEX(Macro!$H$8:$H$225,MATCH($C51,_xlfn.ANCHORARRAY(Macro!$C$8),0)),NA())</f>
        <v>10</v>
      </c>
      <c r="AB51" s="25">
        <f ca="1">IFERROR(INDEX(Socioeconomic!$H$8:$H$225,MATCH($C51,_xlfn.ANCHORARRAY(Socioeconomic!$C$8),0)),NA())</f>
        <v>3.2857142857142798</v>
      </c>
      <c r="AC51" s="25">
        <f ca="1">IFERROR(INDEX('Natural Hazard'!$H$8:$H$225,MATCH($C51,_xlfn.ANCHORARRAY('Natural Hazard'!$C$8),0)),NA())</f>
        <v>6.3333333333333304</v>
      </c>
      <c r="AD51" s="25">
        <f ca="1">IFERROR(INDEX(Conflict!$H$8:$H$225,MATCH($C51,_xlfn.ANCHORARRAY(Conflict!$C$8),0)),NA())</f>
        <v>0</v>
      </c>
      <c r="AE51" s="50"/>
      <c r="AF51" s="25">
        <f ca="1">IFERROR(INDEX(Health!$I$8:$I$225,MATCH($C51,_xlfn.ANCHORARRAY(Health!$C$8),0)),NA())</f>
        <v>7</v>
      </c>
      <c r="AG51" s="25" t="e">
        <f ca="1">IFERROR(INDEX(Food!$I$8:$I$225,MATCH($C51,_xlfn.ANCHORARRAY(Food!$C$8),0)),NA())</f>
        <v>#N/A</v>
      </c>
      <c r="AH51" s="25">
        <f ca="1">IFERROR(INDEX(Macro!$I$8:$I$225,MATCH($C51,_xlfn.ANCHORARRAY(Macro!$C$8),0)),NA())</f>
        <v>6.6857142857142797</v>
      </c>
      <c r="AI51" s="25" t="e">
        <f ca="1">IFERROR(INDEX(Socioeconomic!$I$8:$I$225,MATCH($C51,_xlfn.ANCHORARRAY(Socioeconomic!$C$8),0)),NA())</f>
        <v>#N/A</v>
      </c>
      <c r="AJ51" s="25">
        <f ca="1">IFERROR(INDEX('Natural Hazard'!$I$8:$I$225,MATCH($C51,_xlfn.ANCHORARRAY('Natural Hazard'!$C$8),0)),NA())</f>
        <v>0</v>
      </c>
      <c r="AK51" s="25">
        <f ca="1">IFERROR(INDEX(Conflict!$I$8:$I$225,MATCH($C51,_xlfn.ANCHORARRAY(Conflict!$C$8),0)),NA())</f>
        <v>0</v>
      </c>
      <c r="AL51" s="49"/>
      <c r="AM51" s="25">
        <f>IFERROR(INDEX('Data Reliability'!$G$6:$G$409,MATCH($C51,'Data Reliability'!$E$6:$E$409,0)),NA())</f>
        <v>8.3333333333333301E-2</v>
      </c>
      <c r="AN51" s="25">
        <f>IFERROR(INDEX('Data Reliability'!$H$6:$H$409,MATCH($C51,'Data Reliability'!$E$6:$E$409,0)),NA())</f>
        <v>0.55000000000000004</v>
      </c>
    </row>
    <row r="52" spans="2:40" x14ac:dyDescent="0.2">
      <c r="B52" s="28" t="s">
        <v>745</v>
      </c>
      <c r="C52" s="28" t="s">
        <v>678</v>
      </c>
      <c r="D52" s="28" t="s">
        <v>435</v>
      </c>
      <c r="E52" s="28" t="s">
        <v>409</v>
      </c>
      <c r="F52" s="206">
        <f ca="1">MATCH($C52,_xlfn.ANCHORARRAY(Health!$C$8),0)</f>
        <v>47</v>
      </c>
      <c r="G52" s="22" cm="1">
        <f t="array" aca="1" ref="G52" ca="1">IF(Parameters!$D$31, SUM(IF(ISNUMBER(R52:W52),(IF(R52:W52&gt;=Parameters!$D$37,1,"")),""))+0.5*(SUM(IF(ISNUMBER(R52:W52),(IF(R52:W52&gt;=Parameters!$D$38,1,"")),""))-SUM(IF(ISNUMBER(R52:W52),(IF(R52:W52&gt;=Parameters!$D$37,1,"")),""))),0) +
   IF(Parameters!$D$32,SUM(IF(ISNUMBER(R52:W52),(IF(R52:W52&gt;=Parameters!$D$41,1,"")),"")),0) +
   IF(Parameters!$D$33,AVERAGE(IF(ISNUMBER(R52:W52),R52:W52)),0) +
   IF(Parameters!$D$34,IF(OR(IF(ISNUMBER(R52:W52),R52:W52)=0),0,GEOMEAN(IF(ISNUMBER(R52:W52),R52:W52))),0)</f>
        <v>0</v>
      </c>
      <c r="H52" s="23">
        <f t="shared" ca="1" si="0"/>
        <v>0</v>
      </c>
      <c r="I52" s="116" t="str">
        <f t="shared" si="1"/>
        <v>!!</v>
      </c>
      <c r="J52" s="22" cm="1">
        <f t="array" aca="1" ref="J52" ca="1">IF(Parameters!$D$31, SUM(IF(ISNUMBER(Y52:AD52),(IF(Y52:AD52&gt;=Parameters!$D$41,1,"")),""))+0.5*(SUM(IF(ISNUMBER(Y52:AD52),(IF(Y52:AD52&gt;=Parameters!$D$42,1,"")),""))-SUM(IF(ISNUMBER(Y52:AD52),(IF(Y52:AD52&gt;=Parameters!$D$41,1,"")),""))),0) +
   IF(Parameters!$D$32,SUM(IF(ISNUMBER(Y52:AD52),(IF(Y52:AD52&gt;=Parameters!$D$41,1,"")),"")),0) +
   IF(Parameters!$D$33,AVERAGE(IF(ISNUMBER(Y52:AD52),Y52:AD52)),0) +
   IF(Parameters!$D$34,IF(OR(IF(ISNUMBER(Y52:AD52),Y52:AD52)=0),0,GEOMEAN(IF(ISNUMBER(Y52:AD52),Y52:AD52))),0)</f>
        <v>0</v>
      </c>
      <c r="K52" s="23">
        <f t="shared" ca="1" si="2"/>
        <v>0</v>
      </c>
      <c r="L52" s="116" t="str">
        <f t="shared" si="3"/>
        <v>!!</v>
      </c>
      <c r="M52" s="21" cm="1">
        <f t="array" aca="1" ref="M52" ca="1">IF(Parameters!$D$31, SUM(IF(ISNUMBER(AF52:AK52),(IF(AF52:AK52&gt;=Parameters!$D$41,1,"")),""))+0.5*(SUM(IF(ISNUMBER(AF52:AK52),(IF(AF52:AK52&gt;=Parameters!$D$42,1,"")),""))-SUM(IF(ISNUMBER(AF52:AK52),(IF(AF52:AK52&gt;=Parameters!$D$41,1,"")),""))),0) +
   IF(Parameters!$D$32,SUM(IF(ISNUMBER(AF52:AK52),(IF(AF52:AK52&gt;=Parameters!$D$41,1,"")),"")),0) +
   IF(Parameters!$D$33,AVERAGE(IF(ISNUMBER(AF52:AK52),AF52:AK52)),0) +
   IF(Parameters!$D$34,IF(OR(IF(ISNUMBER(AF52:AK52),AF52:AK52)=0),0,GEOMEAN(IF(ISNUMBER(AF52:AK52),AF52:AK52))),0)</f>
        <v>0</v>
      </c>
      <c r="N52" s="23">
        <f t="shared" ca="1" si="4"/>
        <v>0</v>
      </c>
      <c r="O52" s="116" t="str">
        <f t="shared" si="5"/>
        <v>!!</v>
      </c>
      <c r="P52" s="24"/>
      <c r="Q52" s="49"/>
      <c r="R52" s="25">
        <f ca="1">IFERROR(INDEX(Health!$G$8:$G$225,MATCH($C52,_xlfn.ANCHORARRAY(Health!$C$8),0)),NA())</f>
        <v>0</v>
      </c>
      <c r="S52" s="25" t="e">
        <f ca="1">IFERROR(INDEX(Food!$G$8:$G$225,MATCH($C52,_xlfn.ANCHORARRAY(Food!$C$8),0)),NA())</f>
        <v>#N/A</v>
      </c>
      <c r="T52" s="25" t="e">
        <f ca="1">IFERROR(INDEX(Macro!$G$8:$G$225,MATCH($C52,_xlfn.ANCHORARRAY(Macro!$C$8),0)),NA())</f>
        <v>#N/A</v>
      </c>
      <c r="U52" s="25" t="e">
        <f ca="1">IFERROR(INDEX(Socioeconomic!$G$8:$G$225,MATCH($C52,_xlfn.ANCHORARRAY(Socioeconomic!$C$8),0)),NA())</f>
        <v>#N/A</v>
      </c>
      <c r="V52" s="25">
        <f ca="1">IFERROR(INDEX('Natural Hazard'!$G$8:$G$225,MATCH($C52,_xlfn.ANCHORARRAY('Natural Hazard'!$C$8),0)),NA())</f>
        <v>0</v>
      </c>
      <c r="W52" s="25">
        <f ca="1">IFERROR(INDEX(Conflict!$G$8:$G$225,MATCH($C52,_xlfn.ANCHORARRAY(Conflict!$C$8),0)),NA())</f>
        <v>0</v>
      </c>
      <c r="X52" s="50"/>
      <c r="Y52" s="25" t="e">
        <f ca="1">IFERROR(INDEX(Health!$H$8:$H$225,MATCH($C52,_xlfn.ANCHORARRAY(Health!$C$8),0)),NA())</f>
        <v>#N/A</v>
      </c>
      <c r="Z52" s="25" t="e">
        <f ca="1">IFERROR(INDEX(Food!$H$8:$H$225,MATCH($C52,_xlfn.ANCHORARRAY(Food!$C$8),0)),NA())</f>
        <v>#N/A</v>
      </c>
      <c r="AA52" s="25" t="e">
        <f ca="1">IFERROR(INDEX(Macro!$H$8:$H$225,MATCH($C52,_xlfn.ANCHORARRAY(Macro!$C$8),0)),NA())</f>
        <v>#N/A</v>
      </c>
      <c r="AB52" s="25" t="e">
        <f ca="1">IFERROR(INDEX(Socioeconomic!$H$8:$H$225,MATCH($C52,_xlfn.ANCHORARRAY(Socioeconomic!$C$8),0)),NA())</f>
        <v>#N/A</v>
      </c>
      <c r="AC52" s="25" t="e">
        <f ca="1">IFERROR(INDEX('Natural Hazard'!$H$8:$H$225,MATCH($C52,_xlfn.ANCHORARRAY('Natural Hazard'!$C$8),0)),NA())</f>
        <v>#N/A</v>
      </c>
      <c r="AD52" s="25">
        <f ca="1">IFERROR(INDEX(Conflict!$H$8:$H$225,MATCH($C52,_xlfn.ANCHORARRAY(Conflict!$C$8),0)),NA())</f>
        <v>0</v>
      </c>
      <c r="AE52" s="50"/>
      <c r="AF52" s="25">
        <f ca="1">IFERROR(INDEX(Health!$I$8:$I$225,MATCH($C52,_xlfn.ANCHORARRAY(Health!$C$8),0)),NA())</f>
        <v>0</v>
      </c>
      <c r="AG52" s="25" t="e">
        <f ca="1">IFERROR(INDEX(Food!$I$8:$I$225,MATCH($C52,_xlfn.ANCHORARRAY(Food!$C$8),0)),NA())</f>
        <v>#N/A</v>
      </c>
      <c r="AH52" s="25" t="e">
        <f ca="1">IFERROR(INDEX(Macro!$I$8:$I$225,MATCH($C52,_xlfn.ANCHORARRAY(Macro!$C$8),0)),NA())</f>
        <v>#N/A</v>
      </c>
      <c r="AI52" s="25" t="e">
        <f ca="1">IFERROR(INDEX(Socioeconomic!$I$8:$I$225,MATCH($C52,_xlfn.ANCHORARRAY(Socioeconomic!$C$8),0)),NA())</f>
        <v>#N/A</v>
      </c>
      <c r="AJ52" s="25">
        <f ca="1">IFERROR(INDEX('Natural Hazard'!$I$8:$I$225,MATCH($C52,_xlfn.ANCHORARRAY('Natural Hazard'!$C$8),0)),NA())</f>
        <v>0</v>
      </c>
      <c r="AK52" s="25">
        <f ca="1">IFERROR(INDEX(Conflict!$I$8:$I$225,MATCH($C52,_xlfn.ANCHORARRAY(Conflict!$C$8),0)),NA())</f>
        <v>0</v>
      </c>
      <c r="AL52" s="49"/>
      <c r="AM52" s="25">
        <f>IFERROR(INDEX('Data Reliability'!$G$6:$G$409,MATCH($C52,'Data Reliability'!$E$6:$E$409,0)),NA())</f>
        <v>0.88888888888888895</v>
      </c>
      <c r="AN52" s="25">
        <f>IFERROR(INDEX('Data Reliability'!$H$6:$H$409,MATCH($C52,'Data Reliability'!$E$6:$E$409,0)),NA())</f>
        <v>0.81666666666666698</v>
      </c>
    </row>
    <row r="53" spans="2:40" x14ac:dyDescent="0.2">
      <c r="B53" s="28" t="s">
        <v>709</v>
      </c>
      <c r="C53" s="28" t="s">
        <v>679</v>
      </c>
      <c r="D53" s="28" t="s">
        <v>435</v>
      </c>
      <c r="E53" s="28" t="s">
        <v>409</v>
      </c>
      <c r="F53" s="206">
        <f ca="1">MATCH($C53,_xlfn.ANCHORARRAY(Health!$C$8),0)</f>
        <v>48</v>
      </c>
      <c r="G53" s="22" cm="1">
        <f t="array" aca="1" ref="G53" ca="1">IF(Parameters!$D$31, SUM(IF(ISNUMBER(R53:W53),(IF(R53:W53&gt;=Parameters!$D$37,1,"")),""))+0.5*(SUM(IF(ISNUMBER(R53:W53),(IF(R53:W53&gt;=Parameters!$D$38,1,"")),""))-SUM(IF(ISNUMBER(R53:W53),(IF(R53:W53&gt;=Parameters!$D$37,1,"")),""))),0) +
   IF(Parameters!$D$32,SUM(IF(ISNUMBER(R53:W53),(IF(R53:W53&gt;=Parameters!$D$41,1,"")),"")),0) +
   IF(Parameters!$D$33,AVERAGE(IF(ISNUMBER(R53:W53),R53:W53)),0) +
   IF(Parameters!$D$34,IF(OR(IF(ISNUMBER(R53:W53),R53:W53)=0),0,GEOMEAN(IF(ISNUMBER(R53:W53),R53:W53))),0)</f>
        <v>1</v>
      </c>
      <c r="H53" s="23">
        <f t="shared" ca="1" si="0"/>
        <v>1</v>
      </c>
      <c r="I53" s="116" t="str">
        <f t="shared" si="1"/>
        <v>!!</v>
      </c>
      <c r="J53" s="22" cm="1">
        <f t="array" aca="1" ref="J53" ca="1">IF(Parameters!$D$31, SUM(IF(ISNUMBER(Y53:AD53),(IF(Y53:AD53&gt;=Parameters!$D$41,1,"")),""))+0.5*(SUM(IF(ISNUMBER(Y53:AD53),(IF(Y53:AD53&gt;=Parameters!$D$42,1,"")),""))-SUM(IF(ISNUMBER(Y53:AD53),(IF(Y53:AD53&gt;=Parameters!$D$41,1,"")),""))),0) +
   IF(Parameters!$D$32,SUM(IF(ISNUMBER(Y53:AD53),(IF(Y53:AD53&gt;=Parameters!$D$41,1,"")),"")),0) +
   IF(Parameters!$D$33,AVERAGE(IF(ISNUMBER(Y53:AD53),Y53:AD53)),0) +
   IF(Parameters!$D$34,IF(OR(IF(ISNUMBER(Y53:AD53),Y53:AD53)=0),0,GEOMEAN(IF(ISNUMBER(Y53:AD53),Y53:AD53))),0)</f>
        <v>0</v>
      </c>
      <c r="K53" s="23">
        <f t="shared" ca="1" si="2"/>
        <v>0</v>
      </c>
      <c r="L53" s="116" t="str">
        <f t="shared" si="3"/>
        <v>!!</v>
      </c>
      <c r="M53" s="21" cm="1">
        <f t="array" aca="1" ref="M53" ca="1">IF(Parameters!$D$31, SUM(IF(ISNUMBER(AF53:AK53),(IF(AF53:AK53&gt;=Parameters!$D$41,1,"")),""))+0.5*(SUM(IF(ISNUMBER(AF53:AK53),(IF(AF53:AK53&gt;=Parameters!$D$42,1,"")),""))-SUM(IF(ISNUMBER(AF53:AK53),(IF(AF53:AK53&gt;=Parameters!$D$41,1,"")),""))),0) +
   IF(Parameters!$D$32,SUM(IF(ISNUMBER(AF53:AK53),(IF(AF53:AK53&gt;=Parameters!$D$41,1,"")),"")),0) +
   IF(Parameters!$D$33,AVERAGE(IF(ISNUMBER(AF53:AK53),AF53:AK53)),0) +
   IF(Parameters!$D$34,IF(OR(IF(ISNUMBER(AF53:AK53),AF53:AK53)=0),0,GEOMEAN(IF(ISNUMBER(AF53:AK53),AF53:AK53))),0)</f>
        <v>1</v>
      </c>
      <c r="N53" s="23">
        <f t="shared" ca="1" si="4"/>
        <v>1</v>
      </c>
      <c r="O53" s="116" t="str">
        <f t="shared" si="5"/>
        <v>!</v>
      </c>
      <c r="P53" s="24"/>
      <c r="Q53" s="49"/>
      <c r="R53" s="25">
        <f ca="1">IFERROR(INDEX(Health!$G$8:$G$225,MATCH($C53,_xlfn.ANCHORARRAY(Health!$C$8),0)),NA())</f>
        <v>0</v>
      </c>
      <c r="S53" s="25" t="e">
        <f ca="1">IFERROR(INDEX(Food!$G$8:$G$225,MATCH($C53,_xlfn.ANCHORARRAY(Food!$C$8),0)),NA())</f>
        <v>#N/A</v>
      </c>
      <c r="T53" s="25">
        <f ca="1">IFERROR(INDEX(Macro!$G$8:$G$225,MATCH($C53,_xlfn.ANCHORARRAY(Macro!$C$8),0)),NA())</f>
        <v>0</v>
      </c>
      <c r="U53" s="25" t="e">
        <f ca="1">IFERROR(INDEX(Socioeconomic!$G$8:$G$225,MATCH($C53,_xlfn.ANCHORARRAY(Socioeconomic!$C$8),0)),NA())</f>
        <v>#N/A</v>
      </c>
      <c r="V53" s="25">
        <f ca="1">IFERROR(INDEX('Natural Hazard'!$G$8:$G$225,MATCH($C53,_xlfn.ANCHORARRAY('Natural Hazard'!$C$8),0)),NA())</f>
        <v>10</v>
      </c>
      <c r="W53" s="25">
        <f ca="1">IFERROR(INDEX(Conflict!$G$8:$G$225,MATCH($C53,_xlfn.ANCHORARRAY(Conflict!$C$8),0)),NA())</f>
        <v>0</v>
      </c>
      <c r="X53" s="50"/>
      <c r="Y53" s="25" t="e">
        <f ca="1">IFERROR(INDEX(Health!$H$8:$H$225,MATCH($C53,_xlfn.ANCHORARRAY(Health!$C$8),0)),NA())</f>
        <v>#N/A</v>
      </c>
      <c r="Z53" s="25" t="e">
        <f ca="1">IFERROR(INDEX(Food!$H$8:$H$225,MATCH($C53,_xlfn.ANCHORARRAY(Food!$C$8),0)),NA())</f>
        <v>#N/A</v>
      </c>
      <c r="AA53" s="25">
        <f ca="1">IFERROR(INDEX(Macro!$H$8:$H$225,MATCH($C53,_xlfn.ANCHORARRAY(Macro!$C$8),0)),NA())</f>
        <v>0</v>
      </c>
      <c r="AB53" s="25" t="e">
        <f ca="1">IFERROR(INDEX(Socioeconomic!$H$8:$H$225,MATCH($C53,_xlfn.ANCHORARRAY(Socioeconomic!$C$8),0)),NA())</f>
        <v>#N/A</v>
      </c>
      <c r="AC53" s="25" t="e">
        <f ca="1">IFERROR(INDEX('Natural Hazard'!$H$8:$H$225,MATCH($C53,_xlfn.ANCHORARRAY('Natural Hazard'!$C$8),0)),NA())</f>
        <v>#N/A</v>
      </c>
      <c r="AD53" s="25">
        <f ca="1">IFERROR(INDEX(Conflict!$H$8:$H$225,MATCH($C53,_xlfn.ANCHORARRAY(Conflict!$C$8),0)),NA())</f>
        <v>0</v>
      </c>
      <c r="AE53" s="50"/>
      <c r="AF53" s="25">
        <f ca="1">IFERROR(INDEX(Health!$I$8:$I$225,MATCH($C53,_xlfn.ANCHORARRAY(Health!$C$8),0)),NA())</f>
        <v>0</v>
      </c>
      <c r="AG53" s="25" t="e">
        <f ca="1">IFERROR(INDEX(Food!$I$8:$I$225,MATCH($C53,_xlfn.ANCHORARRAY(Food!$C$8),0)),NA())</f>
        <v>#N/A</v>
      </c>
      <c r="AH53" s="25">
        <f ca="1">IFERROR(INDEX(Macro!$I$8:$I$225,MATCH($C53,_xlfn.ANCHORARRAY(Macro!$C$8),0)),NA())</f>
        <v>5.9714285714285698</v>
      </c>
      <c r="AI53" s="25" t="e">
        <f ca="1">IFERROR(INDEX(Socioeconomic!$I$8:$I$225,MATCH($C53,_xlfn.ANCHORARRAY(Socioeconomic!$C$8),0)),NA())</f>
        <v>#N/A</v>
      </c>
      <c r="AJ53" s="25">
        <f ca="1">IFERROR(INDEX('Natural Hazard'!$I$8:$I$225,MATCH($C53,_xlfn.ANCHORARRAY('Natural Hazard'!$C$8),0)),NA())</f>
        <v>10</v>
      </c>
      <c r="AK53" s="25">
        <f ca="1">IFERROR(INDEX(Conflict!$I$8:$I$225,MATCH($C53,_xlfn.ANCHORARRAY(Conflict!$C$8),0)),NA())</f>
        <v>0</v>
      </c>
      <c r="AL53" s="49"/>
      <c r="AM53" s="25">
        <f>IFERROR(INDEX('Data Reliability'!$G$6:$G$409,MATCH($C53,'Data Reliability'!$E$6:$E$409,0)),NA())</f>
        <v>0.72222222222222199</v>
      </c>
      <c r="AN53" s="25">
        <f>IFERROR(INDEX('Data Reliability'!$H$6:$H$409,MATCH($C53,'Data Reliability'!$E$6:$E$409,0)),NA())</f>
        <v>0.61666666666666703</v>
      </c>
    </row>
    <row r="54" spans="2:40" x14ac:dyDescent="0.2">
      <c r="B54" s="28" t="s">
        <v>84</v>
      </c>
      <c r="C54" s="28" t="s">
        <v>85</v>
      </c>
      <c r="D54" s="28" t="s">
        <v>433</v>
      </c>
      <c r="E54" s="28" t="s">
        <v>409</v>
      </c>
      <c r="F54" s="206">
        <f ca="1">MATCH($C54,_xlfn.ANCHORARRAY(Health!$C$8),0)</f>
        <v>49</v>
      </c>
      <c r="G54" s="22" cm="1">
        <f t="array" aca="1" ref="G54" ca="1">IF(Parameters!$D$31, SUM(IF(ISNUMBER(R54:W54),(IF(R54:W54&gt;=Parameters!$D$37,1,"")),""))+0.5*(SUM(IF(ISNUMBER(R54:W54),(IF(R54:W54&gt;=Parameters!$D$38,1,"")),""))-SUM(IF(ISNUMBER(R54:W54),(IF(R54:W54&gt;=Parameters!$D$37,1,"")),""))),0) +
   IF(Parameters!$D$32,SUM(IF(ISNUMBER(R54:W54),(IF(R54:W54&gt;=Parameters!$D$41,1,"")),"")),0) +
   IF(Parameters!$D$33,AVERAGE(IF(ISNUMBER(R54:W54),R54:W54)),0) +
   IF(Parameters!$D$34,IF(OR(IF(ISNUMBER(R54:W54),R54:W54)=0),0,GEOMEAN(IF(ISNUMBER(R54:W54),R54:W54))),0)</f>
        <v>0.5</v>
      </c>
      <c r="H54" s="23">
        <f t="shared" ca="1" si="0"/>
        <v>0.5</v>
      </c>
      <c r="I54" s="116" t="str">
        <f t="shared" si="1"/>
        <v/>
      </c>
      <c r="J54" s="22" cm="1">
        <f t="array" aca="1" ref="J54" ca="1">IF(Parameters!$D$31, SUM(IF(ISNUMBER(Y54:AD54),(IF(Y54:AD54&gt;=Parameters!$D$41,1,"")),""))+0.5*(SUM(IF(ISNUMBER(Y54:AD54),(IF(Y54:AD54&gt;=Parameters!$D$42,1,"")),""))-SUM(IF(ISNUMBER(Y54:AD54),(IF(Y54:AD54&gt;=Parameters!$D$41,1,"")),""))),0) +
   IF(Parameters!$D$32,SUM(IF(ISNUMBER(Y54:AD54),(IF(Y54:AD54&gt;=Parameters!$D$41,1,"")),"")),0) +
   IF(Parameters!$D$33,AVERAGE(IF(ISNUMBER(Y54:AD54),Y54:AD54)),0) +
   IF(Parameters!$D$34,IF(OR(IF(ISNUMBER(Y54:AD54),Y54:AD54)=0),0,GEOMEAN(IF(ISNUMBER(Y54:AD54),Y54:AD54))),0)</f>
        <v>0</v>
      </c>
      <c r="K54" s="23">
        <f t="shared" ca="1" si="2"/>
        <v>0</v>
      </c>
      <c r="L54" s="116" t="str">
        <f t="shared" si="3"/>
        <v/>
      </c>
      <c r="M54" s="21" cm="1">
        <f t="array" aca="1" ref="M54" ca="1">IF(Parameters!$D$31, SUM(IF(ISNUMBER(AF54:AK54),(IF(AF54:AK54&gt;=Parameters!$D$41,1,"")),""))+0.5*(SUM(IF(ISNUMBER(AF54:AK54),(IF(AF54:AK54&gt;=Parameters!$D$42,1,"")),""))-SUM(IF(ISNUMBER(AF54:AK54),(IF(AF54:AK54&gt;=Parameters!$D$41,1,"")),""))),0) +
   IF(Parameters!$D$32,SUM(IF(ISNUMBER(AF54:AK54),(IF(AF54:AK54&gt;=Parameters!$D$41,1,"")),"")),0) +
   IF(Parameters!$D$33,AVERAGE(IF(ISNUMBER(AF54:AK54),AF54:AK54)),0) +
   IF(Parameters!$D$34,IF(OR(IF(ISNUMBER(AF54:AK54),AF54:AK54)=0),0,GEOMEAN(IF(ISNUMBER(AF54:AK54),AF54:AK54))),0)</f>
        <v>1</v>
      </c>
      <c r="N54" s="23">
        <f t="shared" ca="1" si="4"/>
        <v>1</v>
      </c>
      <c r="O54" s="116" t="str">
        <f t="shared" si="5"/>
        <v>!</v>
      </c>
      <c r="P54" s="24"/>
      <c r="Q54" s="49"/>
      <c r="R54" s="25">
        <f ca="1">IFERROR(INDEX(Health!$G$8:$G$225,MATCH($C54,_xlfn.ANCHORARRAY(Health!$C$8),0)),NA())</f>
        <v>0</v>
      </c>
      <c r="S54" s="25">
        <f ca="1">IFERROR(INDEX(Food!$G$8:$G$225,MATCH($C54,_xlfn.ANCHORARRAY(Food!$C$8),0)),NA())</f>
        <v>0</v>
      </c>
      <c r="T54" s="25">
        <f ca="1">IFERROR(INDEX(Macro!$G$8:$G$225,MATCH($C54,_xlfn.ANCHORARRAY(Macro!$C$8),0)),NA())</f>
        <v>4.1066853866427158</v>
      </c>
      <c r="U54" s="25">
        <f ca="1">IFERROR(INDEX(Socioeconomic!$G$8:$G$225,MATCH($C54,_xlfn.ANCHORARRAY(Socioeconomic!$C$8),0)),NA())</f>
        <v>0</v>
      </c>
      <c r="V54" s="25">
        <f ca="1">IFERROR(INDEX('Natural Hazard'!$G$8:$G$225,MATCH($C54,_xlfn.ANCHORARRAY('Natural Hazard'!$C$8),0)),NA())</f>
        <v>5.7735026918962546</v>
      </c>
      <c r="W54" s="25">
        <f ca="1">IFERROR(INDEX(Conflict!$G$8:$G$225,MATCH($C54,_xlfn.ANCHORARRAY(Conflict!$C$8),0)),NA())</f>
        <v>0</v>
      </c>
      <c r="X54" s="50"/>
      <c r="Y54" s="25">
        <f ca="1">IFERROR(INDEX(Health!$H$8:$H$225,MATCH($C54,_xlfn.ANCHORARRAY(Health!$C$8),0)),NA())</f>
        <v>3.9591836734693802</v>
      </c>
      <c r="Z54" s="25">
        <f ca="1">IFERROR(INDEX(Food!$H$8:$H$225,MATCH($C54,_xlfn.ANCHORARRAY(Food!$C$8),0)),NA())</f>
        <v>2.12918660287081</v>
      </c>
      <c r="AA54" s="25">
        <f ca="1">IFERROR(INDEX(Macro!$H$8:$H$225,MATCH($C54,_xlfn.ANCHORARRAY(Macro!$C$8),0)),NA())</f>
        <v>2.5225225225225198</v>
      </c>
      <c r="AB54" s="25">
        <f ca="1">IFERROR(INDEX(Socioeconomic!$H$8:$H$225,MATCH($C54,_xlfn.ANCHORARRAY(Socioeconomic!$C$8),0)),NA())</f>
        <v>0.85714285714285499</v>
      </c>
      <c r="AC54" s="25">
        <f ca="1">IFERROR(INDEX('Natural Hazard'!$H$8:$H$225,MATCH($C54,_xlfn.ANCHORARRAY('Natural Hazard'!$C$8),0)),NA())</f>
        <v>3.3333333333333299</v>
      </c>
      <c r="AD54" s="25">
        <f ca="1">IFERROR(INDEX(Conflict!$H$8:$H$225,MATCH($C54,_xlfn.ANCHORARRAY(Conflict!$C$8),0)),NA())</f>
        <v>0</v>
      </c>
      <c r="AE54" s="50"/>
      <c r="AF54" s="25">
        <f ca="1">IFERROR(INDEX(Health!$I$8:$I$225,MATCH($C54,_xlfn.ANCHORARRAY(Health!$C$8),0)),NA())</f>
        <v>0</v>
      </c>
      <c r="AG54" s="25" t="e">
        <f ca="1">IFERROR(INDEX(Food!$I$8:$I$225,MATCH($C54,_xlfn.ANCHORARRAY(Food!$C$8),0)),NA())</f>
        <v>#N/A</v>
      </c>
      <c r="AH54" s="25">
        <f ca="1">IFERROR(INDEX(Macro!$I$8:$I$225,MATCH($C54,_xlfn.ANCHORARRAY(Macro!$C$8),0)),NA())</f>
        <v>6.6857142857142797</v>
      </c>
      <c r="AI54" s="25" t="e">
        <f ca="1">IFERROR(INDEX(Socioeconomic!$I$8:$I$225,MATCH($C54,_xlfn.ANCHORARRAY(Socioeconomic!$C$8),0)),NA())</f>
        <v>#N/A</v>
      </c>
      <c r="AJ54" s="25">
        <f ca="1">IFERROR(INDEX('Natural Hazard'!$I$8:$I$225,MATCH($C54,_xlfn.ANCHORARRAY('Natural Hazard'!$C$8),0)),NA())</f>
        <v>10</v>
      </c>
      <c r="AK54" s="25">
        <f ca="1">IFERROR(INDEX(Conflict!$I$8:$I$225,MATCH($C54,_xlfn.ANCHORARRAY(Conflict!$C$8),0)),NA())</f>
        <v>0</v>
      </c>
      <c r="AL54" s="49"/>
      <c r="AM54" s="25">
        <f>IFERROR(INDEX('Data Reliability'!$G$6:$G$409,MATCH($C54,'Data Reliability'!$E$6:$E$409,0)),NA())</f>
        <v>8.3333333333333301E-2</v>
      </c>
      <c r="AN54" s="25">
        <f>IFERROR(INDEX('Data Reliability'!$H$6:$H$409,MATCH($C54,'Data Reliability'!$E$6:$E$409,0)),NA())</f>
        <v>0.51666666666666705</v>
      </c>
    </row>
    <row r="55" spans="2:40" x14ac:dyDescent="0.2">
      <c r="B55" s="28" t="s">
        <v>86</v>
      </c>
      <c r="C55" s="28" t="s">
        <v>87</v>
      </c>
      <c r="D55" s="28" t="s">
        <v>433</v>
      </c>
      <c r="E55" s="28" t="s">
        <v>409</v>
      </c>
      <c r="F55" s="206">
        <f ca="1">MATCH($C55,_xlfn.ANCHORARRAY(Health!$C$8),0)</f>
        <v>50</v>
      </c>
      <c r="G55" s="22" cm="1">
        <f t="array" aca="1" ref="G55" ca="1">IF(Parameters!$D$31, SUM(IF(ISNUMBER(R55:W55),(IF(R55:W55&gt;=Parameters!$D$37,1,"")),""))+0.5*(SUM(IF(ISNUMBER(R55:W55),(IF(R55:W55&gt;=Parameters!$D$38,1,"")),""))-SUM(IF(ISNUMBER(R55:W55),(IF(R55:W55&gt;=Parameters!$D$37,1,"")),""))),0) +
   IF(Parameters!$D$32,SUM(IF(ISNUMBER(R55:W55),(IF(R55:W55&gt;=Parameters!$D$41,1,"")),"")),0) +
   IF(Parameters!$D$33,AVERAGE(IF(ISNUMBER(R55:W55),R55:W55)),0) +
   IF(Parameters!$D$34,IF(OR(IF(ISNUMBER(R55:W55),R55:W55)=0),0,GEOMEAN(IF(ISNUMBER(R55:W55),R55:W55))),0)</f>
        <v>0</v>
      </c>
      <c r="H55" s="23">
        <f t="shared" ca="1" si="0"/>
        <v>0</v>
      </c>
      <c r="I55" s="116" t="str">
        <f t="shared" si="1"/>
        <v/>
      </c>
      <c r="J55" s="22" cm="1">
        <f t="array" aca="1" ref="J55" ca="1">IF(Parameters!$D$31, SUM(IF(ISNUMBER(Y55:AD55),(IF(Y55:AD55&gt;=Parameters!$D$41,1,"")),""))+0.5*(SUM(IF(ISNUMBER(Y55:AD55),(IF(Y55:AD55&gt;=Parameters!$D$42,1,"")),""))-SUM(IF(ISNUMBER(Y55:AD55),(IF(Y55:AD55&gt;=Parameters!$D$41,1,"")),""))),0) +
   IF(Parameters!$D$32,SUM(IF(ISNUMBER(Y55:AD55),(IF(Y55:AD55&gt;=Parameters!$D$41,1,"")),"")),0) +
   IF(Parameters!$D$33,AVERAGE(IF(ISNUMBER(Y55:AD55),Y55:AD55)),0) +
   IF(Parameters!$D$34,IF(OR(IF(ISNUMBER(Y55:AD55),Y55:AD55)=0),0,GEOMEAN(IF(ISNUMBER(Y55:AD55),Y55:AD55))),0)</f>
        <v>0</v>
      </c>
      <c r="K55" s="23">
        <f t="shared" ca="1" si="2"/>
        <v>0</v>
      </c>
      <c r="L55" s="116" t="str">
        <f t="shared" si="3"/>
        <v/>
      </c>
      <c r="M55" s="21" cm="1">
        <f t="array" aca="1" ref="M55" ca="1">IF(Parameters!$D$31, SUM(IF(ISNUMBER(AF55:AK55),(IF(AF55:AK55&gt;=Parameters!$D$41,1,"")),""))+0.5*(SUM(IF(ISNUMBER(AF55:AK55),(IF(AF55:AK55&gt;=Parameters!$D$42,1,"")),""))-SUM(IF(ISNUMBER(AF55:AK55),(IF(AF55:AK55&gt;=Parameters!$D$41,1,"")),""))),0) +
   IF(Parameters!$D$32,SUM(IF(ISNUMBER(AF55:AK55),(IF(AF55:AK55&gt;=Parameters!$D$41,1,"")),"")),0) +
   IF(Parameters!$D$33,AVERAGE(IF(ISNUMBER(AF55:AK55),AF55:AK55)),0) +
   IF(Parameters!$D$34,IF(OR(IF(ISNUMBER(AF55:AK55),AF55:AK55)=0),0,GEOMEAN(IF(ISNUMBER(AF55:AK55),AF55:AK55))),0)</f>
        <v>0</v>
      </c>
      <c r="N55" s="23">
        <f t="shared" ca="1" si="4"/>
        <v>0</v>
      </c>
      <c r="O55" s="116" t="str">
        <f t="shared" si="5"/>
        <v>!</v>
      </c>
      <c r="P55" s="24"/>
      <c r="Q55" s="49"/>
      <c r="R55" s="25">
        <f ca="1">IFERROR(INDEX(Health!$G$8:$G$225,MATCH($C55,_xlfn.ANCHORARRAY(Health!$C$8),0)),NA())</f>
        <v>0</v>
      </c>
      <c r="S55" s="25">
        <f ca="1">IFERROR(INDEX(Food!$G$8:$G$225,MATCH($C55,_xlfn.ANCHORARRAY(Food!$C$8),0)),NA())</f>
        <v>0</v>
      </c>
      <c r="T55" s="25">
        <f ca="1">IFERROR(INDEX(Macro!$G$8:$G$225,MATCH($C55,_xlfn.ANCHORARRAY(Macro!$C$8),0)),NA())</f>
        <v>0</v>
      </c>
      <c r="U55" s="25">
        <f ca="1">IFERROR(INDEX(Socioeconomic!$G$8:$G$225,MATCH($C55,_xlfn.ANCHORARRAY(Socioeconomic!$C$8),0)),NA())</f>
        <v>0</v>
      </c>
      <c r="V55" s="25">
        <f ca="1">IFERROR(INDEX('Natural Hazard'!$G$8:$G$225,MATCH($C55,_xlfn.ANCHORARRAY('Natural Hazard'!$C$8),0)),NA())</f>
        <v>0</v>
      </c>
      <c r="W55" s="25">
        <f ca="1">IFERROR(INDEX(Conflict!$G$8:$G$225,MATCH($C55,_xlfn.ANCHORARRAY(Conflict!$C$8),0)),NA())</f>
        <v>0</v>
      </c>
      <c r="X55" s="50"/>
      <c r="Y55" s="25">
        <f ca="1">IFERROR(INDEX(Health!$H$8:$H$225,MATCH($C55,_xlfn.ANCHORARRAY(Health!$C$8),0)),NA())</f>
        <v>0.78134110787172095</v>
      </c>
      <c r="Z55" s="25">
        <f ca="1">IFERROR(INDEX(Food!$H$8:$H$225,MATCH($C55,_xlfn.ANCHORARRAY(Food!$C$8),0)),NA())</f>
        <v>0.11001737116386601</v>
      </c>
      <c r="AA55" s="25">
        <f ca="1">IFERROR(INDEX(Macro!$H$8:$H$225,MATCH($C55,_xlfn.ANCHORARRAY(Macro!$C$8),0)),NA())</f>
        <v>2.4486781863831002</v>
      </c>
      <c r="AB55" s="25">
        <f ca="1">IFERROR(INDEX(Socioeconomic!$H$8:$H$225,MATCH($C55,_xlfn.ANCHORARRAY(Socioeconomic!$C$8),0)),NA())</f>
        <v>0.57142857142857095</v>
      </c>
      <c r="AC55" s="25">
        <f ca="1">IFERROR(INDEX('Natural Hazard'!$H$8:$H$225,MATCH($C55,_xlfn.ANCHORARRAY('Natural Hazard'!$C$8),0)),NA())</f>
        <v>1</v>
      </c>
      <c r="AD55" s="25">
        <f ca="1">IFERROR(INDEX(Conflict!$H$8:$H$225,MATCH($C55,_xlfn.ANCHORARRAY(Conflict!$C$8),0)),NA())</f>
        <v>0</v>
      </c>
      <c r="AE55" s="50"/>
      <c r="AF55" s="25">
        <f ca="1">IFERROR(INDEX(Health!$I$8:$I$225,MATCH($C55,_xlfn.ANCHORARRAY(Health!$C$8),0)),NA())</f>
        <v>0</v>
      </c>
      <c r="AG55" s="25" t="e">
        <f ca="1">IFERROR(INDEX(Food!$I$8:$I$225,MATCH($C55,_xlfn.ANCHORARRAY(Food!$C$8),0)),NA())</f>
        <v>#N/A</v>
      </c>
      <c r="AH55" s="25">
        <f ca="1">IFERROR(INDEX(Macro!$I$8:$I$225,MATCH($C55,_xlfn.ANCHORARRAY(Macro!$C$8),0)),NA())</f>
        <v>0</v>
      </c>
      <c r="AI55" s="25" t="e">
        <f ca="1">IFERROR(INDEX(Socioeconomic!$I$8:$I$225,MATCH($C55,_xlfn.ANCHORARRAY(Socioeconomic!$C$8),0)),NA())</f>
        <v>#N/A</v>
      </c>
      <c r="AJ55" s="25">
        <f ca="1">IFERROR(INDEX('Natural Hazard'!$I$8:$I$225,MATCH($C55,_xlfn.ANCHORARRAY('Natural Hazard'!$C$8),0)),NA())</f>
        <v>0</v>
      </c>
      <c r="AK55" s="25">
        <f ca="1">IFERROR(INDEX(Conflict!$I$8:$I$225,MATCH($C55,_xlfn.ANCHORARRAY(Conflict!$C$8),0)),NA())</f>
        <v>0</v>
      </c>
      <c r="AL55" s="49"/>
      <c r="AM55" s="25">
        <f>IFERROR(INDEX('Data Reliability'!$G$6:$G$409,MATCH($C55,'Data Reliability'!$E$6:$E$409,0)),NA())</f>
        <v>0</v>
      </c>
      <c r="AN55" s="25">
        <f>IFERROR(INDEX('Data Reliability'!$H$6:$H$409,MATCH($C55,'Data Reliability'!$E$6:$E$409,0)),NA())</f>
        <v>0.58333333333333304</v>
      </c>
    </row>
    <row r="56" spans="2:40" x14ac:dyDescent="0.2">
      <c r="B56" s="28" t="s">
        <v>88</v>
      </c>
      <c r="C56" s="28" t="s">
        <v>89</v>
      </c>
      <c r="D56" s="28" t="s">
        <v>433</v>
      </c>
      <c r="E56" s="28" t="s">
        <v>409</v>
      </c>
      <c r="F56" s="206">
        <f ca="1">MATCH($C56,_xlfn.ANCHORARRAY(Health!$C$8),0)</f>
        <v>51</v>
      </c>
      <c r="G56" s="22" cm="1">
        <f t="array" aca="1" ref="G56" ca="1">IF(Parameters!$D$31, SUM(IF(ISNUMBER(R56:W56),(IF(R56:W56&gt;=Parameters!$D$37,1,"")),""))+0.5*(SUM(IF(ISNUMBER(R56:W56),(IF(R56:W56&gt;=Parameters!$D$38,1,"")),""))-SUM(IF(ISNUMBER(R56:W56),(IF(R56:W56&gt;=Parameters!$D$37,1,"")),""))),0) +
   IF(Parameters!$D$32,SUM(IF(ISNUMBER(R56:W56),(IF(R56:W56&gt;=Parameters!$D$41,1,"")),"")),0) +
   IF(Parameters!$D$33,AVERAGE(IF(ISNUMBER(R56:W56),R56:W56)),0) +
   IF(Parameters!$D$34,IF(OR(IF(ISNUMBER(R56:W56),R56:W56)=0),0,GEOMEAN(IF(ISNUMBER(R56:W56),R56:W56))),0)</f>
        <v>0.5</v>
      </c>
      <c r="H56" s="23">
        <f t="shared" ca="1" si="0"/>
        <v>0.5</v>
      </c>
      <c r="I56" s="116" t="str">
        <f t="shared" si="1"/>
        <v/>
      </c>
      <c r="J56" s="22" cm="1">
        <f t="array" aca="1" ref="J56" ca="1">IF(Parameters!$D$31, SUM(IF(ISNUMBER(Y56:AD56),(IF(Y56:AD56&gt;=Parameters!$D$41,1,"")),""))+0.5*(SUM(IF(ISNUMBER(Y56:AD56),(IF(Y56:AD56&gt;=Parameters!$D$42,1,"")),""))-SUM(IF(ISNUMBER(Y56:AD56),(IF(Y56:AD56&gt;=Parameters!$D$41,1,"")),""))),0) +
   IF(Parameters!$D$32,SUM(IF(ISNUMBER(Y56:AD56),(IF(Y56:AD56&gt;=Parameters!$D$41,1,"")),"")),0) +
   IF(Parameters!$D$33,AVERAGE(IF(ISNUMBER(Y56:AD56),Y56:AD56)),0) +
   IF(Parameters!$D$34,IF(OR(IF(ISNUMBER(Y56:AD56),Y56:AD56)=0),0,GEOMEAN(IF(ISNUMBER(Y56:AD56),Y56:AD56))),0)</f>
        <v>0</v>
      </c>
      <c r="K56" s="23">
        <f t="shared" ca="1" si="2"/>
        <v>0</v>
      </c>
      <c r="L56" s="116" t="str">
        <f t="shared" si="3"/>
        <v/>
      </c>
      <c r="M56" s="21" cm="1">
        <f t="array" aca="1" ref="M56" ca="1">IF(Parameters!$D$31, SUM(IF(ISNUMBER(AF56:AK56),(IF(AF56:AK56&gt;=Parameters!$D$41,1,"")),""))+0.5*(SUM(IF(ISNUMBER(AF56:AK56),(IF(AF56:AK56&gt;=Parameters!$D$42,1,"")),""))-SUM(IF(ISNUMBER(AF56:AK56),(IF(AF56:AK56&gt;=Parameters!$D$41,1,"")),""))),0) +
   IF(Parameters!$D$32,SUM(IF(ISNUMBER(AF56:AK56),(IF(AF56:AK56&gt;=Parameters!$D$41,1,"")),"")),0) +
   IF(Parameters!$D$33,AVERAGE(IF(ISNUMBER(AF56:AK56),AF56:AK56)),0) +
   IF(Parameters!$D$34,IF(OR(IF(ISNUMBER(AF56:AK56),AF56:AK56)=0),0,GEOMEAN(IF(ISNUMBER(AF56:AK56),AF56:AK56))),0)</f>
        <v>0.5</v>
      </c>
      <c r="N56" s="23">
        <f t="shared" ca="1" si="4"/>
        <v>0.5</v>
      </c>
      <c r="O56" s="116" t="str">
        <f t="shared" si="5"/>
        <v>!</v>
      </c>
      <c r="P56" s="24"/>
      <c r="Q56" s="49"/>
      <c r="R56" s="25">
        <f ca="1">IFERROR(INDEX(Health!$G$8:$G$225,MATCH($C56,_xlfn.ANCHORARRAY(Health!$C$8),0)),NA())</f>
        <v>0</v>
      </c>
      <c r="S56" s="25">
        <f ca="1">IFERROR(INDEX(Food!$G$8:$G$225,MATCH($C56,_xlfn.ANCHORARRAY(Food!$C$8),0)),NA())</f>
        <v>0</v>
      </c>
      <c r="T56" s="25">
        <f ca="1">IFERROR(INDEX(Macro!$G$8:$G$225,MATCH($C56,_xlfn.ANCHORARRAY(Macro!$C$8),0)),NA())</f>
        <v>6.9</v>
      </c>
      <c r="U56" s="25">
        <f ca="1">IFERROR(INDEX(Socioeconomic!$G$8:$G$225,MATCH($C56,_xlfn.ANCHORARRAY(Socioeconomic!$C$8),0)),NA())</f>
        <v>0</v>
      </c>
      <c r="V56" s="25">
        <f ca="1">IFERROR(INDEX('Natural Hazard'!$G$8:$G$225,MATCH($C56,_xlfn.ANCHORARRAY('Natural Hazard'!$C$8),0)),NA())</f>
        <v>0</v>
      </c>
      <c r="W56" s="25">
        <f ca="1">IFERROR(INDEX(Conflict!$G$8:$G$225,MATCH($C56,_xlfn.ANCHORARRAY(Conflict!$C$8),0)),NA())</f>
        <v>0</v>
      </c>
      <c r="X56" s="50"/>
      <c r="Y56" s="25">
        <f ca="1">IFERROR(INDEX(Health!$H$8:$H$225,MATCH($C56,_xlfn.ANCHORARRAY(Health!$C$8),0)),NA())</f>
        <v>0</v>
      </c>
      <c r="Z56" s="25">
        <f ca="1">IFERROR(INDEX(Food!$H$8:$H$225,MATCH($C56,_xlfn.ANCHORARRAY(Food!$C$8),0)),NA())</f>
        <v>0.31268094962362403</v>
      </c>
      <c r="AA56" s="25">
        <f ca="1">IFERROR(INDEX(Macro!$H$8:$H$225,MATCH($C56,_xlfn.ANCHORARRAY(Macro!$C$8),0)),NA())</f>
        <v>0.89794712745532401</v>
      </c>
      <c r="AB56" s="25">
        <f ca="1">IFERROR(INDEX(Socioeconomic!$H$8:$H$225,MATCH($C56,_xlfn.ANCHORARRAY(Socioeconomic!$C$8),0)),NA())</f>
        <v>0.57142857142857095</v>
      </c>
      <c r="AC56" s="25">
        <f ca="1">IFERROR(INDEX('Natural Hazard'!$H$8:$H$225,MATCH($C56,_xlfn.ANCHORARRAY('Natural Hazard'!$C$8),0)),NA())</f>
        <v>5.1666666666666599</v>
      </c>
      <c r="AD56" s="25">
        <f ca="1">IFERROR(INDEX(Conflict!$H$8:$H$225,MATCH($C56,_xlfn.ANCHORARRAY(Conflict!$C$8),0)),NA())</f>
        <v>0</v>
      </c>
      <c r="AE56" s="50"/>
      <c r="AF56" s="25">
        <f ca="1">IFERROR(INDEX(Health!$I$8:$I$225,MATCH($C56,_xlfn.ANCHORARRAY(Health!$C$8),0)),NA())</f>
        <v>0</v>
      </c>
      <c r="AG56" s="25" t="e">
        <f ca="1">IFERROR(INDEX(Food!$I$8:$I$225,MATCH($C56,_xlfn.ANCHORARRAY(Food!$C$8),0)),NA())</f>
        <v>#N/A</v>
      </c>
      <c r="AH56" s="25">
        <f ca="1">IFERROR(INDEX(Macro!$I$8:$I$225,MATCH($C56,_xlfn.ANCHORARRAY(Macro!$C$8),0)),NA())</f>
        <v>7</v>
      </c>
      <c r="AI56" s="25" t="e">
        <f ca="1">IFERROR(INDEX(Socioeconomic!$I$8:$I$225,MATCH($C56,_xlfn.ANCHORARRAY(Socioeconomic!$C$8),0)),NA())</f>
        <v>#N/A</v>
      </c>
      <c r="AJ56" s="25">
        <f ca="1">IFERROR(INDEX('Natural Hazard'!$I$8:$I$225,MATCH($C56,_xlfn.ANCHORARRAY('Natural Hazard'!$C$8),0)),NA())</f>
        <v>0</v>
      </c>
      <c r="AK56" s="25">
        <f ca="1">IFERROR(INDEX(Conflict!$I$8:$I$225,MATCH($C56,_xlfn.ANCHORARRAY(Conflict!$C$8),0)),NA())</f>
        <v>0</v>
      </c>
      <c r="AL56" s="49"/>
      <c r="AM56" s="25">
        <f>IFERROR(INDEX('Data Reliability'!$G$6:$G$409,MATCH($C56,'Data Reliability'!$E$6:$E$409,0)),NA())</f>
        <v>0</v>
      </c>
      <c r="AN56" s="25">
        <f>IFERROR(INDEX('Data Reliability'!$H$6:$H$409,MATCH($C56,'Data Reliability'!$E$6:$E$409,0)),NA())</f>
        <v>0.58333333333333304</v>
      </c>
    </row>
    <row r="57" spans="2:40" x14ac:dyDescent="0.2">
      <c r="B57" s="28" t="s">
        <v>90</v>
      </c>
      <c r="C57" s="28" t="s">
        <v>91</v>
      </c>
      <c r="D57" s="28" t="s">
        <v>434</v>
      </c>
      <c r="E57" s="28" t="s">
        <v>429</v>
      </c>
      <c r="F57" s="206">
        <f ca="1">MATCH($C57,_xlfn.ANCHORARRAY(Health!$C$8),0)</f>
        <v>52</v>
      </c>
      <c r="G57" s="22" cm="1">
        <f t="array" aca="1" ref="G57" ca="1">IF(Parameters!$D$31, SUM(IF(ISNUMBER(R57:W57),(IF(R57:W57&gt;=Parameters!$D$37,1,"")),""))+0.5*(SUM(IF(ISNUMBER(R57:W57),(IF(R57:W57&gt;=Parameters!$D$38,1,"")),""))-SUM(IF(ISNUMBER(R57:W57),(IF(R57:W57&gt;=Parameters!$D$37,1,"")),""))),0) +
   IF(Parameters!$D$32,SUM(IF(ISNUMBER(R57:W57),(IF(R57:W57&gt;=Parameters!$D$41,1,"")),"")),0) +
   IF(Parameters!$D$33,AVERAGE(IF(ISNUMBER(R57:W57),R57:W57)),0) +
   IF(Parameters!$D$34,IF(OR(IF(ISNUMBER(R57:W57),R57:W57)=0),0,GEOMEAN(IF(ISNUMBER(R57:W57),R57:W57))),0)</f>
        <v>2</v>
      </c>
      <c r="H57" s="23">
        <f t="shared" ca="1" si="0"/>
        <v>2</v>
      </c>
      <c r="I57" s="116" t="str">
        <f t="shared" si="1"/>
        <v/>
      </c>
      <c r="J57" s="22" cm="1">
        <f t="array" aca="1" ref="J57" ca="1">IF(Parameters!$D$31, SUM(IF(ISNUMBER(Y57:AD57),(IF(Y57:AD57&gt;=Parameters!$D$41,1,"")),""))+0.5*(SUM(IF(ISNUMBER(Y57:AD57),(IF(Y57:AD57&gt;=Parameters!$D$42,1,"")),""))-SUM(IF(ISNUMBER(Y57:AD57),(IF(Y57:AD57&gt;=Parameters!$D$41,1,"")),""))),0) +
   IF(Parameters!$D$32,SUM(IF(ISNUMBER(Y57:AD57),(IF(Y57:AD57&gt;=Parameters!$D$41,1,"")),"")),0) +
   IF(Parameters!$D$33,AVERAGE(IF(ISNUMBER(Y57:AD57),Y57:AD57)),0) +
   IF(Parameters!$D$34,IF(OR(IF(ISNUMBER(Y57:AD57),Y57:AD57)=0),0,GEOMEAN(IF(ISNUMBER(Y57:AD57),Y57:AD57))),0)</f>
        <v>1.5</v>
      </c>
      <c r="K57" s="23">
        <f t="shared" ca="1" si="2"/>
        <v>1.5</v>
      </c>
      <c r="L57" s="116" t="str">
        <f t="shared" si="3"/>
        <v/>
      </c>
      <c r="M57" s="21" cm="1">
        <f t="array" aca="1" ref="M57" ca="1">IF(Parameters!$D$31, SUM(IF(ISNUMBER(AF57:AK57),(IF(AF57:AK57&gt;=Parameters!$D$41,1,"")),""))+0.5*(SUM(IF(ISNUMBER(AF57:AK57),(IF(AF57:AK57&gt;=Parameters!$D$42,1,"")),""))-SUM(IF(ISNUMBER(AF57:AK57),(IF(AF57:AK57&gt;=Parameters!$D$41,1,"")),""))),0) +
   IF(Parameters!$D$32,SUM(IF(ISNUMBER(AF57:AK57),(IF(AF57:AK57&gt;=Parameters!$D$41,1,"")),"")),0) +
   IF(Parameters!$D$33,AVERAGE(IF(ISNUMBER(AF57:AK57),AF57:AK57)),0) +
   IF(Parameters!$D$34,IF(OR(IF(ISNUMBER(AF57:AK57),AF57:AK57)=0),0,GEOMEAN(IF(ISNUMBER(AF57:AK57),AF57:AK57))),0)</f>
        <v>1</v>
      </c>
      <c r="N57" s="23">
        <f t="shared" ca="1" si="4"/>
        <v>1</v>
      </c>
      <c r="O57" s="116" t="str">
        <f t="shared" si="5"/>
        <v>!</v>
      </c>
      <c r="P57" s="24"/>
      <c r="Q57" s="49"/>
      <c r="R57" s="25">
        <f ca="1">IFERROR(INDEX(Health!$G$8:$G$225,MATCH($C57,_xlfn.ANCHORARRAY(Health!$C$8),0)),NA())</f>
        <v>0</v>
      </c>
      <c r="S57" s="25">
        <f ca="1">IFERROR(INDEX(Food!$G$8:$G$225,MATCH($C57,_xlfn.ANCHORARRAY(Food!$C$8),0)),NA())</f>
        <v>6.4240129657194851</v>
      </c>
      <c r="T57" s="25">
        <f ca="1">IFERROR(INDEX(Macro!$G$8:$G$225,MATCH($C57,_xlfn.ANCHORARRAY(Macro!$C$8),0)),NA())</f>
        <v>5.467961336484529</v>
      </c>
      <c r="U57" s="25">
        <f ca="1">IFERROR(INDEX(Socioeconomic!$G$8:$G$225,MATCH($C57,_xlfn.ANCHORARRAY(Socioeconomic!$C$8),0)),NA())</f>
        <v>0</v>
      </c>
      <c r="V57" s="25">
        <f ca="1">IFERROR(INDEX('Natural Hazard'!$G$8:$G$225,MATCH($C57,_xlfn.ANCHORARRAY('Natural Hazard'!$C$8),0)),NA())</f>
        <v>7.8528126595931598</v>
      </c>
      <c r="W57" s="25">
        <f ca="1">IFERROR(INDEX(Conflict!$G$8:$G$225,MATCH($C57,_xlfn.ANCHORARRAY(Conflict!$C$8),0)),NA())</f>
        <v>0</v>
      </c>
      <c r="X57" s="50"/>
      <c r="Y57" s="25">
        <f ca="1">IFERROR(INDEX(Health!$H$8:$H$225,MATCH($C57,_xlfn.ANCHORARRAY(Health!$C$8),0)),NA())</f>
        <v>8.8279883381924193</v>
      </c>
      <c r="Z57" s="25">
        <f ca="1">IFERROR(INDEX(Food!$H$8:$H$225,MATCH($C57,_xlfn.ANCHORARRAY(Food!$C$8),0)),NA())</f>
        <v>8.2535885167464098</v>
      </c>
      <c r="AA57" s="25">
        <f ca="1">IFERROR(INDEX(Macro!$H$8:$H$225,MATCH($C57,_xlfn.ANCHORARRAY(Macro!$C$8),0)),NA())</f>
        <v>4.4720129966031603</v>
      </c>
      <c r="AB57" s="25">
        <f ca="1">IFERROR(INDEX(Socioeconomic!$H$8:$H$225,MATCH($C57,_xlfn.ANCHORARRAY(Socioeconomic!$C$8),0)),NA())</f>
        <v>8.71428571428571</v>
      </c>
      <c r="AC57" s="25">
        <f ca="1">IFERROR(INDEX('Natural Hazard'!$H$8:$H$225,MATCH($C57,_xlfn.ANCHORARRAY('Natural Hazard'!$C$8),0)),NA())</f>
        <v>6.1666666666666599</v>
      </c>
      <c r="AD57" s="25">
        <f ca="1">IFERROR(INDEX(Conflict!$H$8:$H$225,MATCH($C57,_xlfn.ANCHORARRAY(Conflict!$C$8),0)),NA())</f>
        <v>4.5025577703298598</v>
      </c>
      <c r="AE57" s="50"/>
      <c r="AF57" s="25">
        <f ca="1">IFERROR(INDEX(Health!$I$8:$I$225,MATCH($C57,_xlfn.ANCHORARRAY(Health!$C$8),0)),NA())</f>
        <v>0</v>
      </c>
      <c r="AG57" s="25">
        <f ca="1">IFERROR(INDEX(Food!$I$8:$I$225,MATCH($C57,_xlfn.ANCHORARRAY(Food!$C$8),0)),NA())</f>
        <v>5</v>
      </c>
      <c r="AH57" s="25">
        <f ca="1">IFERROR(INDEX(Macro!$I$8:$I$225,MATCH($C57,_xlfn.ANCHORARRAY(Macro!$C$8),0)),NA())</f>
        <v>6.6857142857142797</v>
      </c>
      <c r="AI57" s="25">
        <f ca="1">IFERROR(INDEX(Socioeconomic!$I$8:$I$225,MATCH($C57,_xlfn.ANCHORARRAY(Socioeconomic!$C$8),0)),NA())</f>
        <v>0</v>
      </c>
      <c r="AJ57" s="25">
        <f ca="1">IFERROR(INDEX('Natural Hazard'!$I$8:$I$225,MATCH($C57,_xlfn.ANCHORARRAY('Natural Hazard'!$C$8),0)),NA())</f>
        <v>10</v>
      </c>
      <c r="AK57" s="25">
        <f ca="1">IFERROR(INDEX(Conflict!$I$8:$I$225,MATCH($C57,_xlfn.ANCHORARRAY(Conflict!$C$8),0)),NA())</f>
        <v>0</v>
      </c>
      <c r="AL57" s="49"/>
      <c r="AM57" s="25">
        <f>IFERROR(INDEX('Data Reliability'!$G$6:$G$409,MATCH($C57,'Data Reliability'!$E$6:$E$409,0)),NA())</f>
        <v>8.3333333333333301E-2</v>
      </c>
      <c r="AN57" s="25">
        <f>IFERROR(INDEX('Data Reliability'!$H$6:$H$409,MATCH($C57,'Data Reliability'!$E$6:$E$409,0)),NA())</f>
        <v>0.43888888888888899</v>
      </c>
    </row>
    <row r="58" spans="2:40" x14ac:dyDescent="0.2">
      <c r="B58" s="28" t="s">
        <v>92</v>
      </c>
      <c r="C58" s="28" t="s">
        <v>93</v>
      </c>
      <c r="D58" s="28" t="s">
        <v>435</v>
      </c>
      <c r="E58" s="28" t="s">
        <v>532</v>
      </c>
      <c r="F58" s="206">
        <f ca="1">MATCH($C58,_xlfn.ANCHORARRAY(Health!$C$8),0)</f>
        <v>53</v>
      </c>
      <c r="G58" s="22" cm="1">
        <f t="array" aca="1" ref="G58" ca="1">IF(Parameters!$D$31, SUM(IF(ISNUMBER(R58:W58),(IF(R58:W58&gt;=Parameters!$D$37,1,"")),""))+0.5*(SUM(IF(ISNUMBER(R58:W58),(IF(R58:W58&gt;=Parameters!$D$38,1,"")),""))-SUM(IF(ISNUMBER(R58:W58),(IF(R58:W58&gt;=Parameters!$D$37,1,"")),""))),0) +
   IF(Parameters!$D$32,SUM(IF(ISNUMBER(R58:W58),(IF(R58:W58&gt;=Parameters!$D$41,1,"")),"")),0) +
   IF(Parameters!$D$33,AVERAGE(IF(ISNUMBER(R58:W58),R58:W58)),0) +
   IF(Parameters!$D$34,IF(OR(IF(ISNUMBER(R58:W58),R58:W58)=0),0,GEOMEAN(IF(ISNUMBER(R58:W58),R58:W58))),0)</f>
        <v>0.5</v>
      </c>
      <c r="H58" s="23">
        <f t="shared" ca="1" si="0"/>
        <v>0.5</v>
      </c>
      <c r="I58" s="116" t="str">
        <f t="shared" si="1"/>
        <v>!</v>
      </c>
      <c r="J58" s="22" cm="1">
        <f t="array" aca="1" ref="J58" ca="1">IF(Parameters!$D$31, SUM(IF(ISNUMBER(Y58:AD58),(IF(Y58:AD58&gt;=Parameters!$D$41,1,"")),""))+0.5*(SUM(IF(ISNUMBER(Y58:AD58),(IF(Y58:AD58&gt;=Parameters!$D$42,1,"")),""))-SUM(IF(ISNUMBER(Y58:AD58),(IF(Y58:AD58&gt;=Parameters!$D$41,1,"")),""))),0) +
   IF(Parameters!$D$32,SUM(IF(ISNUMBER(Y58:AD58),(IF(Y58:AD58&gt;=Parameters!$D$41,1,"")),"")),0) +
   IF(Parameters!$D$33,AVERAGE(IF(ISNUMBER(Y58:AD58),Y58:AD58)),0) +
   IF(Parameters!$D$34,IF(OR(IF(ISNUMBER(Y58:AD58),Y58:AD58)=0),0,GEOMEAN(IF(ISNUMBER(Y58:AD58),Y58:AD58))),0)</f>
        <v>1</v>
      </c>
      <c r="K58" s="23">
        <f t="shared" ca="1" si="2"/>
        <v>1</v>
      </c>
      <c r="L58" s="116" t="str">
        <f t="shared" si="3"/>
        <v/>
      </c>
      <c r="M58" s="21" cm="1">
        <f t="array" aca="1" ref="M58" ca="1">IF(Parameters!$D$31, SUM(IF(ISNUMBER(AF58:AK58),(IF(AF58:AK58&gt;=Parameters!$D$41,1,"")),""))+0.5*(SUM(IF(ISNUMBER(AF58:AK58),(IF(AF58:AK58&gt;=Parameters!$D$42,1,"")),""))-SUM(IF(ISNUMBER(AF58:AK58),(IF(AF58:AK58&gt;=Parameters!$D$41,1,"")),""))),0) +
   IF(Parameters!$D$32,SUM(IF(ISNUMBER(AF58:AK58),(IF(AF58:AK58&gt;=Parameters!$D$41,1,"")),"")),0) +
   IF(Parameters!$D$33,AVERAGE(IF(ISNUMBER(AF58:AK58),AF58:AK58)),0) +
   IF(Parameters!$D$34,IF(OR(IF(ISNUMBER(AF58:AK58),AF58:AK58)=0),0,GEOMEAN(IF(ISNUMBER(AF58:AK58),AF58:AK58))),0)</f>
        <v>1</v>
      </c>
      <c r="N58" s="23">
        <f t="shared" ca="1" si="4"/>
        <v>1</v>
      </c>
      <c r="O58" s="116" t="str">
        <f t="shared" si="5"/>
        <v>!!</v>
      </c>
      <c r="P58" s="24"/>
      <c r="Q58" s="49"/>
      <c r="R58" s="25">
        <f ca="1">IFERROR(INDEX(Health!$G$8:$G$225,MATCH($C58,_xlfn.ANCHORARRAY(Health!$C$8),0)),NA())</f>
        <v>0</v>
      </c>
      <c r="S58" s="25">
        <f ca="1">IFERROR(INDEX(Food!$G$8:$G$225,MATCH($C58,_xlfn.ANCHORARRAY(Food!$C$8),0)),NA())</f>
        <v>0</v>
      </c>
      <c r="T58" s="25" t="e">
        <f ca="1">IFERROR(INDEX(Macro!$G$8:$G$225,MATCH($C58,_xlfn.ANCHORARRAY(Macro!$C$8),0)),NA())</f>
        <v>#N/A</v>
      </c>
      <c r="U58" s="25">
        <f ca="1">IFERROR(INDEX(Socioeconomic!$G$8:$G$225,MATCH($C58,_xlfn.ANCHORARRAY(Socioeconomic!$C$8),0)),NA())</f>
        <v>0</v>
      </c>
      <c r="V58" s="25">
        <f ca="1">IFERROR(INDEX('Natural Hazard'!$G$8:$G$225,MATCH($C58,_xlfn.ANCHORARRAY('Natural Hazard'!$C$8),0)),NA())</f>
        <v>6.8313005106397275</v>
      </c>
      <c r="W58" s="25">
        <f ca="1">IFERROR(INDEX(Conflict!$G$8:$G$225,MATCH($C58,_xlfn.ANCHORARRAY(Conflict!$C$8),0)),NA())</f>
        <v>0</v>
      </c>
      <c r="X58" s="50"/>
      <c r="Y58" s="25">
        <f ca="1">IFERROR(INDEX(Health!$H$8:$H$225,MATCH($C58,_xlfn.ANCHORARRAY(Health!$C$8),0)),NA())</f>
        <v>8.4781341107871704</v>
      </c>
      <c r="Z58" s="25">
        <f ca="1">IFERROR(INDEX(Food!$H$8:$H$225,MATCH($C58,_xlfn.ANCHORARRAY(Food!$C$8),0)),NA())</f>
        <v>5.5023923444975997</v>
      </c>
      <c r="AA58" s="25" t="e">
        <f ca="1">IFERROR(INDEX(Macro!$H$8:$H$225,MATCH($C58,_xlfn.ANCHORARRAY(Macro!$C$8),0)),NA())</f>
        <v>#N/A</v>
      </c>
      <c r="AB58" s="25">
        <f ca="1">IFERROR(INDEX(Socioeconomic!$H$8:$H$225,MATCH($C58,_xlfn.ANCHORARRAY(Socioeconomic!$C$8),0)),NA())</f>
        <v>7</v>
      </c>
      <c r="AC58" s="25">
        <f ca="1">IFERROR(INDEX('Natural Hazard'!$H$8:$H$225,MATCH($C58,_xlfn.ANCHORARRAY('Natural Hazard'!$C$8),0)),NA())</f>
        <v>4.6666666666666599</v>
      </c>
      <c r="AD58" s="25">
        <f ca="1">IFERROR(INDEX(Conflict!$H$8:$H$225,MATCH($C58,_xlfn.ANCHORARRAY(Conflict!$C$8),0)),NA())</f>
        <v>0</v>
      </c>
      <c r="AE58" s="50"/>
      <c r="AF58" s="25">
        <f ca="1">IFERROR(INDEX(Health!$I$8:$I$225,MATCH($C58,_xlfn.ANCHORARRAY(Health!$C$8),0)),NA())</f>
        <v>0</v>
      </c>
      <c r="AG58" s="25" t="e">
        <f ca="1">IFERROR(INDEX(Food!$I$8:$I$225,MATCH($C58,_xlfn.ANCHORARRAY(Food!$C$8),0)),NA())</f>
        <v>#N/A</v>
      </c>
      <c r="AH58" s="25" t="e">
        <f ca="1">IFERROR(INDEX(Macro!$I$8:$I$225,MATCH($C58,_xlfn.ANCHORARRAY(Macro!$C$8),0)),NA())</f>
        <v>#N/A</v>
      </c>
      <c r="AI58" s="25" t="e">
        <f ca="1">IFERROR(INDEX(Socioeconomic!$I$8:$I$225,MATCH($C58,_xlfn.ANCHORARRAY(Socioeconomic!$C$8),0)),NA())</f>
        <v>#N/A</v>
      </c>
      <c r="AJ58" s="25">
        <f ca="1">IFERROR(INDEX('Natural Hazard'!$I$8:$I$225,MATCH($C58,_xlfn.ANCHORARRAY('Natural Hazard'!$C$8),0)),NA())</f>
        <v>10</v>
      </c>
      <c r="AK58" s="25">
        <f ca="1">IFERROR(INDEX(Conflict!$I$8:$I$225,MATCH($C58,_xlfn.ANCHORARRAY(Conflict!$C$8),0)),NA())</f>
        <v>0</v>
      </c>
      <c r="AL58" s="49"/>
      <c r="AM58" s="25">
        <f>IFERROR(INDEX('Data Reliability'!$G$6:$G$409,MATCH($C58,'Data Reliability'!$E$6:$E$409,0)),NA())</f>
        <v>0.30555555555555602</v>
      </c>
      <c r="AN58" s="25">
        <f>IFERROR(INDEX('Data Reliability'!$H$6:$H$409,MATCH($C58,'Data Reliability'!$E$6:$E$409,0)),NA())</f>
        <v>0.78333333333333299</v>
      </c>
    </row>
    <row r="59" spans="2:40" x14ac:dyDescent="0.2">
      <c r="B59" s="28" t="s">
        <v>94</v>
      </c>
      <c r="C59" s="28" t="s">
        <v>95</v>
      </c>
      <c r="D59" s="28" t="s">
        <v>433</v>
      </c>
      <c r="E59" s="28" t="s">
        <v>409</v>
      </c>
      <c r="F59" s="206">
        <f ca="1">MATCH($C59,_xlfn.ANCHORARRAY(Health!$C$8),0)</f>
        <v>54</v>
      </c>
      <c r="G59" s="22" cm="1">
        <f t="array" aca="1" ref="G59" ca="1">IF(Parameters!$D$31, SUM(IF(ISNUMBER(R59:W59),(IF(R59:W59&gt;=Parameters!$D$37,1,"")),""))+0.5*(SUM(IF(ISNUMBER(R59:W59),(IF(R59:W59&gt;=Parameters!$D$38,1,"")),""))-SUM(IF(ISNUMBER(R59:W59),(IF(R59:W59&gt;=Parameters!$D$37,1,"")),""))),0) +
   IF(Parameters!$D$32,SUM(IF(ISNUMBER(R59:W59),(IF(R59:W59&gt;=Parameters!$D$41,1,"")),"")),0) +
   IF(Parameters!$D$33,AVERAGE(IF(ISNUMBER(R59:W59),R59:W59)),0) +
   IF(Parameters!$D$34,IF(OR(IF(ISNUMBER(R59:W59),R59:W59)=0),0,GEOMEAN(IF(ISNUMBER(R59:W59),R59:W59))),0)</f>
        <v>0</v>
      </c>
      <c r="H59" s="23">
        <f t="shared" ca="1" si="0"/>
        <v>0</v>
      </c>
      <c r="I59" s="116" t="str">
        <f t="shared" si="1"/>
        <v/>
      </c>
      <c r="J59" s="22" cm="1">
        <f t="array" aca="1" ref="J59" ca="1">IF(Parameters!$D$31, SUM(IF(ISNUMBER(Y59:AD59),(IF(Y59:AD59&gt;=Parameters!$D$41,1,"")),""))+0.5*(SUM(IF(ISNUMBER(Y59:AD59),(IF(Y59:AD59&gt;=Parameters!$D$42,1,"")),""))-SUM(IF(ISNUMBER(Y59:AD59),(IF(Y59:AD59&gt;=Parameters!$D$41,1,"")),""))),0) +
   IF(Parameters!$D$32,SUM(IF(ISNUMBER(Y59:AD59),(IF(Y59:AD59&gt;=Parameters!$D$41,1,"")),"")),0) +
   IF(Parameters!$D$33,AVERAGE(IF(ISNUMBER(Y59:AD59),Y59:AD59)),0) +
   IF(Parameters!$D$34,IF(OR(IF(ISNUMBER(Y59:AD59),Y59:AD59)=0),0,GEOMEAN(IF(ISNUMBER(Y59:AD59),Y59:AD59))),0)</f>
        <v>0</v>
      </c>
      <c r="K59" s="23">
        <f t="shared" ca="1" si="2"/>
        <v>0</v>
      </c>
      <c r="L59" s="116" t="str">
        <f t="shared" si="3"/>
        <v/>
      </c>
      <c r="M59" s="21" cm="1">
        <f t="array" aca="1" ref="M59" ca="1">IF(Parameters!$D$31, SUM(IF(ISNUMBER(AF59:AK59),(IF(AF59:AK59&gt;=Parameters!$D$41,1,"")),""))+0.5*(SUM(IF(ISNUMBER(AF59:AK59),(IF(AF59:AK59&gt;=Parameters!$D$42,1,"")),""))-SUM(IF(ISNUMBER(AF59:AK59),(IF(AF59:AK59&gt;=Parameters!$D$41,1,"")),""))),0) +
   IF(Parameters!$D$32,SUM(IF(ISNUMBER(AF59:AK59),(IF(AF59:AK59&gt;=Parameters!$D$41,1,"")),"")),0) +
   IF(Parameters!$D$33,AVERAGE(IF(ISNUMBER(AF59:AK59),AF59:AK59)),0) +
   IF(Parameters!$D$34,IF(OR(IF(ISNUMBER(AF59:AK59),AF59:AK59)=0),0,GEOMEAN(IF(ISNUMBER(AF59:AK59),AF59:AK59))),0)</f>
        <v>0</v>
      </c>
      <c r="N59" s="23">
        <f t="shared" ca="1" si="4"/>
        <v>0</v>
      </c>
      <c r="O59" s="116" t="str">
        <f t="shared" si="5"/>
        <v>!</v>
      </c>
      <c r="P59" s="24"/>
      <c r="Q59" s="49"/>
      <c r="R59" s="25">
        <f ca="1">IFERROR(INDEX(Health!$G$8:$G$225,MATCH($C59,_xlfn.ANCHORARRAY(Health!$C$8),0)),NA())</f>
        <v>0</v>
      </c>
      <c r="S59" s="25">
        <f ca="1">IFERROR(INDEX(Food!$G$8:$G$225,MATCH($C59,_xlfn.ANCHORARRAY(Food!$C$8),0)),NA())</f>
        <v>0</v>
      </c>
      <c r="T59" s="25">
        <f ca="1">IFERROR(INDEX(Macro!$G$8:$G$225,MATCH($C59,_xlfn.ANCHORARRAY(Macro!$C$8),0)),NA())</f>
        <v>0</v>
      </c>
      <c r="U59" s="25">
        <f ca="1">IFERROR(INDEX(Socioeconomic!$G$8:$G$225,MATCH($C59,_xlfn.ANCHORARRAY(Socioeconomic!$C$8),0)),NA())</f>
        <v>0</v>
      </c>
      <c r="V59" s="25">
        <f ca="1">IFERROR(INDEX('Natural Hazard'!$G$8:$G$225,MATCH($C59,_xlfn.ANCHORARRAY('Natural Hazard'!$C$8),0)),NA())</f>
        <v>0</v>
      </c>
      <c r="W59" s="25">
        <f ca="1">IFERROR(INDEX(Conflict!$G$8:$G$225,MATCH($C59,_xlfn.ANCHORARRAY(Conflict!$C$8),0)),NA())</f>
        <v>0</v>
      </c>
      <c r="X59" s="50"/>
      <c r="Y59" s="25">
        <f ca="1">IFERROR(INDEX(Health!$H$8:$H$225,MATCH($C59,_xlfn.ANCHORARRAY(Health!$C$8),0)),NA())</f>
        <v>0</v>
      </c>
      <c r="Z59" s="25">
        <f ca="1">IFERROR(INDEX(Food!$H$8:$H$225,MATCH($C59,_xlfn.ANCHORARRAY(Food!$C$8),0)),NA())</f>
        <v>8.1065431383903402E-2</v>
      </c>
      <c r="AA59" s="25">
        <f ca="1">IFERROR(INDEX(Macro!$H$8:$H$225,MATCH($C59,_xlfn.ANCHORARRAY(Macro!$C$8),0)),NA())</f>
        <v>0</v>
      </c>
      <c r="AB59" s="25">
        <f ca="1">IFERROR(INDEX(Socioeconomic!$H$8:$H$225,MATCH($C59,_xlfn.ANCHORARRAY(Socioeconomic!$C$8),0)),NA())</f>
        <v>0.14285714285714199</v>
      </c>
      <c r="AC59" s="25">
        <f ca="1">IFERROR(INDEX('Natural Hazard'!$H$8:$H$225,MATCH($C59,_xlfn.ANCHORARRAY('Natural Hazard'!$C$8),0)),NA())</f>
        <v>1.6666666666666601</v>
      </c>
      <c r="AD59" s="25">
        <f ca="1">IFERROR(INDEX(Conflict!$H$8:$H$225,MATCH($C59,_xlfn.ANCHORARRAY(Conflict!$C$8),0)),NA())</f>
        <v>0</v>
      </c>
      <c r="AE59" s="50"/>
      <c r="AF59" s="25">
        <f ca="1">IFERROR(INDEX(Health!$I$8:$I$225,MATCH($C59,_xlfn.ANCHORARRAY(Health!$C$8),0)),NA())</f>
        <v>0</v>
      </c>
      <c r="AG59" s="25" t="e">
        <f ca="1">IFERROR(INDEX(Food!$I$8:$I$225,MATCH($C59,_xlfn.ANCHORARRAY(Food!$C$8),0)),NA())</f>
        <v>#N/A</v>
      </c>
      <c r="AH59" s="25">
        <f ca="1">IFERROR(INDEX(Macro!$I$8:$I$225,MATCH($C59,_xlfn.ANCHORARRAY(Macro!$C$8),0)),NA())</f>
        <v>4.25714285714285</v>
      </c>
      <c r="AI59" s="25" t="e">
        <f ca="1">IFERROR(INDEX(Socioeconomic!$I$8:$I$225,MATCH($C59,_xlfn.ANCHORARRAY(Socioeconomic!$C$8),0)),NA())</f>
        <v>#N/A</v>
      </c>
      <c r="AJ59" s="25">
        <f ca="1">IFERROR(INDEX('Natural Hazard'!$I$8:$I$225,MATCH($C59,_xlfn.ANCHORARRAY('Natural Hazard'!$C$8),0)),NA())</f>
        <v>0</v>
      </c>
      <c r="AK59" s="25">
        <f ca="1">IFERROR(INDEX(Conflict!$I$8:$I$225,MATCH($C59,_xlfn.ANCHORARRAY(Conflict!$C$8),0)),NA())</f>
        <v>0</v>
      </c>
      <c r="AL59" s="49"/>
      <c r="AM59" s="25">
        <f>IFERROR(INDEX('Data Reliability'!$G$6:$G$409,MATCH($C59,'Data Reliability'!$E$6:$E$409,0)),NA())</f>
        <v>0</v>
      </c>
      <c r="AN59" s="25">
        <f>IFERROR(INDEX('Data Reliability'!$H$6:$H$409,MATCH($C59,'Data Reliability'!$E$6:$E$409,0)),NA())</f>
        <v>0.58333333333333304</v>
      </c>
    </row>
    <row r="60" spans="2:40" x14ac:dyDescent="0.2">
      <c r="B60" s="28" t="s">
        <v>96</v>
      </c>
      <c r="C60" s="28" t="s">
        <v>97</v>
      </c>
      <c r="D60" s="28" t="s">
        <v>435</v>
      </c>
      <c r="E60" s="28" t="s">
        <v>430</v>
      </c>
      <c r="F60" s="206">
        <f ca="1">MATCH($C60,_xlfn.ANCHORARRAY(Health!$C$8),0)</f>
        <v>55</v>
      </c>
      <c r="G60" s="22" cm="1">
        <f t="array" aca="1" ref="G60" ca="1">IF(Parameters!$D$31, SUM(IF(ISNUMBER(R60:W60),(IF(R60:W60&gt;=Parameters!$D$37,1,"")),""))+0.5*(SUM(IF(ISNUMBER(R60:W60),(IF(R60:W60&gt;=Parameters!$D$38,1,"")),""))-SUM(IF(ISNUMBER(R60:W60),(IF(R60:W60&gt;=Parameters!$D$37,1,"")),""))),0) +
   IF(Parameters!$D$32,SUM(IF(ISNUMBER(R60:W60),(IF(R60:W60&gt;=Parameters!$D$41,1,"")),"")),0) +
   IF(Parameters!$D$33,AVERAGE(IF(ISNUMBER(R60:W60),R60:W60)),0) +
   IF(Parameters!$D$34,IF(OR(IF(ISNUMBER(R60:W60),R60:W60)=0),0,GEOMEAN(IF(ISNUMBER(R60:W60),R60:W60))),0)</f>
        <v>1</v>
      </c>
      <c r="H60" s="23">
        <f t="shared" ca="1" si="0"/>
        <v>1</v>
      </c>
      <c r="I60" s="116" t="str">
        <f t="shared" si="1"/>
        <v/>
      </c>
      <c r="J60" s="22" cm="1">
        <f t="array" aca="1" ref="J60" ca="1">IF(Parameters!$D$31, SUM(IF(ISNUMBER(Y60:AD60),(IF(Y60:AD60&gt;=Parameters!$D$41,1,"")),""))+0.5*(SUM(IF(ISNUMBER(Y60:AD60),(IF(Y60:AD60&gt;=Parameters!$D$42,1,"")),""))-SUM(IF(ISNUMBER(Y60:AD60),(IF(Y60:AD60&gt;=Parameters!$D$41,1,"")),""))),0) +
   IF(Parameters!$D$32,SUM(IF(ISNUMBER(Y60:AD60),(IF(Y60:AD60&gt;=Parameters!$D$41,1,"")),"")),0) +
   IF(Parameters!$D$33,AVERAGE(IF(ISNUMBER(Y60:AD60),Y60:AD60)),0) +
   IF(Parameters!$D$34,IF(OR(IF(ISNUMBER(Y60:AD60),Y60:AD60)=0),0,GEOMEAN(IF(ISNUMBER(Y60:AD60),Y60:AD60))),0)</f>
        <v>0.5</v>
      </c>
      <c r="K60" s="23">
        <f t="shared" ca="1" si="2"/>
        <v>0.5</v>
      </c>
      <c r="L60" s="116" t="str">
        <f t="shared" si="3"/>
        <v/>
      </c>
      <c r="M60" s="21" cm="1">
        <f t="array" aca="1" ref="M60" ca="1">IF(Parameters!$D$31, SUM(IF(ISNUMBER(AF60:AK60),(IF(AF60:AK60&gt;=Parameters!$D$41,1,"")),""))+0.5*(SUM(IF(ISNUMBER(AF60:AK60),(IF(AF60:AK60&gt;=Parameters!$D$42,1,"")),""))-SUM(IF(ISNUMBER(AF60:AK60),(IF(AF60:AK60&gt;=Parameters!$D$41,1,"")),""))),0) +
   IF(Parameters!$D$32,SUM(IF(ISNUMBER(AF60:AK60),(IF(AF60:AK60&gt;=Parameters!$D$41,1,"")),"")),0) +
   IF(Parameters!$D$33,AVERAGE(IF(ISNUMBER(AF60:AK60),AF60:AK60)),0) +
   IF(Parameters!$D$34,IF(OR(IF(ISNUMBER(AF60:AK60),AF60:AK60)=0),0,GEOMEAN(IF(ISNUMBER(AF60:AK60),AF60:AK60))),0)</f>
        <v>1</v>
      </c>
      <c r="N60" s="23">
        <f t="shared" ca="1" si="4"/>
        <v>1</v>
      </c>
      <c r="O60" s="116" t="str">
        <f t="shared" si="5"/>
        <v>!</v>
      </c>
      <c r="P60" s="24"/>
      <c r="Q60" s="49"/>
      <c r="R60" s="25">
        <f ca="1">IFERROR(INDEX(Health!$G$8:$G$225,MATCH($C60,_xlfn.ANCHORARRAY(Health!$C$8),0)),NA())</f>
        <v>0</v>
      </c>
      <c r="S60" s="25">
        <f ca="1">IFERROR(INDEX(Food!$G$8:$G$225,MATCH($C60,_xlfn.ANCHORARRAY(Food!$C$8),0)),NA())</f>
        <v>0</v>
      </c>
      <c r="T60" s="25">
        <f ca="1">IFERROR(INDEX(Macro!$G$8:$G$225,MATCH($C60,_xlfn.ANCHORARRAY(Macro!$C$8),0)),NA())</f>
        <v>4.4652521898326123</v>
      </c>
      <c r="U60" s="25">
        <f ca="1">IFERROR(INDEX(Socioeconomic!$G$8:$G$225,MATCH($C60,_xlfn.ANCHORARRAY(Socioeconomic!$C$8),0)),NA())</f>
        <v>0</v>
      </c>
      <c r="V60" s="25">
        <f ca="1">IFERROR(INDEX('Natural Hazard'!$G$8:$G$225,MATCH($C60,_xlfn.ANCHORARRAY('Natural Hazard'!$C$8),0)),NA())</f>
        <v>9.5742710775633775</v>
      </c>
      <c r="W60" s="25">
        <f ca="1">IFERROR(INDEX(Conflict!$G$8:$G$225,MATCH($C60,_xlfn.ANCHORARRAY(Conflict!$C$8),0)),NA())</f>
        <v>0</v>
      </c>
      <c r="X60" s="50"/>
      <c r="Y60" s="25">
        <f ca="1">IFERROR(INDEX(Health!$H$8:$H$225,MATCH($C60,_xlfn.ANCHORARRAY(Health!$C$8),0)),NA())</f>
        <v>6.1166180758017497</v>
      </c>
      <c r="Z60" s="25">
        <f ca="1">IFERROR(INDEX(Food!$H$8:$H$225,MATCH($C60,_xlfn.ANCHORARRAY(Food!$C$8),0)),NA())</f>
        <v>3.7869137232194499</v>
      </c>
      <c r="AA60" s="25">
        <f ca="1">IFERROR(INDEX(Macro!$H$8:$H$225,MATCH($C60,_xlfn.ANCHORARRAY(Macro!$C$8),0)),NA())</f>
        <v>3.7926451041205098</v>
      </c>
      <c r="AB60" s="25">
        <f ca="1">IFERROR(INDEX(Socioeconomic!$H$8:$H$225,MATCH($C60,_xlfn.ANCHORARRAY(Socioeconomic!$C$8),0)),NA())</f>
        <v>4.4285714285714199</v>
      </c>
      <c r="AC60" s="25">
        <f ca="1">IFERROR(INDEX('Natural Hazard'!$H$8:$H$225,MATCH($C60,_xlfn.ANCHORARRAY('Natural Hazard'!$C$8),0)),NA())</f>
        <v>9.1666666666666607</v>
      </c>
      <c r="AD60" s="25">
        <f ca="1">IFERROR(INDEX(Conflict!$H$8:$H$225,MATCH($C60,_xlfn.ANCHORARRAY(Conflict!$C$8),0)),NA())</f>
        <v>0</v>
      </c>
      <c r="AE60" s="50"/>
      <c r="AF60" s="25">
        <f ca="1">IFERROR(INDEX(Health!$I$8:$I$225,MATCH($C60,_xlfn.ANCHORARRAY(Health!$C$8),0)),NA())</f>
        <v>0</v>
      </c>
      <c r="AG60" s="25" t="e">
        <f ca="1">IFERROR(INDEX(Food!$I$8:$I$225,MATCH($C60,_xlfn.ANCHORARRAY(Food!$C$8),0)),NA())</f>
        <v>#N/A</v>
      </c>
      <c r="AH60" s="25">
        <f ca="1">IFERROR(INDEX(Macro!$I$8:$I$225,MATCH($C60,_xlfn.ANCHORARRAY(Macro!$C$8),0)),NA())</f>
        <v>5.25714285714285</v>
      </c>
      <c r="AI60" s="25">
        <f ca="1">IFERROR(INDEX(Socioeconomic!$I$8:$I$225,MATCH($C60,_xlfn.ANCHORARRAY(Socioeconomic!$C$8),0)),NA())</f>
        <v>0</v>
      </c>
      <c r="AJ60" s="25">
        <f ca="1">IFERROR(INDEX('Natural Hazard'!$I$8:$I$225,MATCH($C60,_xlfn.ANCHORARRAY('Natural Hazard'!$C$8),0)),NA())</f>
        <v>10</v>
      </c>
      <c r="AK60" s="25">
        <f ca="1">IFERROR(INDEX(Conflict!$I$8:$I$225,MATCH($C60,_xlfn.ANCHORARRAY(Conflict!$C$8),0)),NA())</f>
        <v>0</v>
      </c>
      <c r="AL60" s="49"/>
      <c r="AM60" s="25">
        <f>IFERROR(INDEX('Data Reliability'!$G$6:$G$409,MATCH($C60,'Data Reliability'!$E$6:$E$409,0)),NA())</f>
        <v>0</v>
      </c>
      <c r="AN60" s="25">
        <f>IFERROR(INDEX('Data Reliability'!$H$6:$H$409,MATCH($C60,'Data Reliability'!$E$6:$E$409,0)),NA())</f>
        <v>0.46111111111111103</v>
      </c>
    </row>
    <row r="61" spans="2:40" x14ac:dyDescent="0.2">
      <c r="B61" s="28" t="s">
        <v>98</v>
      </c>
      <c r="C61" s="28" t="s">
        <v>99</v>
      </c>
      <c r="D61" s="28" t="s">
        <v>434</v>
      </c>
      <c r="E61" s="28" t="s">
        <v>430</v>
      </c>
      <c r="F61" s="206">
        <f ca="1">MATCH($C61,_xlfn.ANCHORARRAY(Health!$C$8),0)</f>
        <v>56</v>
      </c>
      <c r="G61" s="22" cm="1">
        <f t="array" aca="1" ref="G61" ca="1">IF(Parameters!$D$31, SUM(IF(ISNUMBER(R61:W61),(IF(R61:W61&gt;=Parameters!$D$37,1,"")),""))+0.5*(SUM(IF(ISNUMBER(R61:W61),(IF(R61:W61&gt;=Parameters!$D$38,1,"")),""))-SUM(IF(ISNUMBER(R61:W61),(IF(R61:W61&gt;=Parameters!$D$37,1,"")),""))),0) +
   IF(Parameters!$D$32,SUM(IF(ISNUMBER(R61:W61),(IF(R61:W61&gt;=Parameters!$D$41,1,"")),"")),0) +
   IF(Parameters!$D$33,AVERAGE(IF(ISNUMBER(R61:W61),R61:W61)),0) +
   IF(Parameters!$D$34,IF(OR(IF(ISNUMBER(R61:W61),R61:W61)=0),0,GEOMEAN(IF(ISNUMBER(R61:W61),R61:W61))),0)</f>
        <v>1.5</v>
      </c>
      <c r="H61" s="23">
        <f t="shared" ca="1" si="0"/>
        <v>1.5</v>
      </c>
      <c r="I61" s="116" t="str">
        <f t="shared" si="1"/>
        <v/>
      </c>
      <c r="J61" s="22" cm="1">
        <f t="array" aca="1" ref="J61" ca="1">IF(Parameters!$D$31, SUM(IF(ISNUMBER(Y61:AD61),(IF(Y61:AD61&gt;=Parameters!$D$41,1,"")),""))+0.5*(SUM(IF(ISNUMBER(Y61:AD61),(IF(Y61:AD61&gt;=Parameters!$D$42,1,"")),""))-SUM(IF(ISNUMBER(Y61:AD61),(IF(Y61:AD61&gt;=Parameters!$D$41,1,"")),""))),0) +
   IF(Parameters!$D$32,SUM(IF(ISNUMBER(Y61:AD61),(IF(Y61:AD61&gt;=Parameters!$D$41,1,"")),"")),0) +
   IF(Parameters!$D$33,AVERAGE(IF(ISNUMBER(Y61:AD61),Y61:AD61)),0) +
   IF(Parameters!$D$34,IF(OR(IF(ISNUMBER(Y61:AD61),Y61:AD61)=0),0,GEOMEAN(IF(ISNUMBER(Y61:AD61),Y61:AD61))),0)</f>
        <v>0.5</v>
      </c>
      <c r="K61" s="23">
        <f t="shared" ca="1" si="2"/>
        <v>0.5</v>
      </c>
      <c r="L61" s="116" t="str">
        <f t="shared" si="3"/>
        <v/>
      </c>
      <c r="M61" s="21" cm="1">
        <f t="array" aca="1" ref="M61" ca="1">IF(Parameters!$D$31, SUM(IF(ISNUMBER(AF61:AK61),(IF(AF61:AK61&gt;=Parameters!$D$41,1,"")),""))+0.5*(SUM(IF(ISNUMBER(AF61:AK61),(IF(AF61:AK61&gt;=Parameters!$D$42,1,"")),""))-SUM(IF(ISNUMBER(AF61:AK61),(IF(AF61:AK61&gt;=Parameters!$D$41,1,"")),""))),0) +
   IF(Parameters!$D$32,SUM(IF(ISNUMBER(AF61:AK61),(IF(AF61:AK61&gt;=Parameters!$D$41,1,"")),"")),0) +
   IF(Parameters!$D$33,AVERAGE(IF(ISNUMBER(AF61:AK61),AF61:AK61)),0) +
   IF(Parameters!$D$34,IF(OR(IF(ISNUMBER(AF61:AK61),AF61:AK61)=0),0,GEOMEAN(IF(ISNUMBER(AF61:AK61),AF61:AK61))),0)</f>
        <v>2</v>
      </c>
      <c r="N61" s="23">
        <f t="shared" ca="1" si="4"/>
        <v>2</v>
      </c>
      <c r="O61" s="116" t="str">
        <f t="shared" si="5"/>
        <v>!</v>
      </c>
      <c r="P61" s="24"/>
      <c r="Q61" s="49"/>
      <c r="R61" s="25">
        <f ca="1">IFERROR(INDEX(Health!$G$8:$G$225,MATCH($C61,_xlfn.ANCHORARRAY(Health!$C$8),0)),NA())</f>
        <v>0</v>
      </c>
      <c r="S61" s="25">
        <f ca="1">IFERROR(INDEX(Food!$G$8:$G$225,MATCH($C61,_xlfn.ANCHORARRAY(Food!$C$8),0)),NA())</f>
        <v>0</v>
      </c>
      <c r="T61" s="25">
        <f ca="1">IFERROR(INDEX(Macro!$G$8:$G$225,MATCH($C61,_xlfn.ANCHORARRAY(Macro!$C$8),0)),NA())</f>
        <v>7.1035371540933268</v>
      </c>
      <c r="U61" s="25">
        <f ca="1">IFERROR(INDEX(Socioeconomic!$G$8:$G$225,MATCH($C61,_xlfn.ANCHORARRAY(Socioeconomic!$C$8),0)),NA())</f>
        <v>0</v>
      </c>
      <c r="V61" s="25">
        <f ca="1">IFERROR(INDEX('Natural Hazard'!$G$8:$G$225,MATCH($C61,_xlfn.ANCHORARRAY('Natural Hazard'!$C$8),0)),NA())</f>
        <v>6.0553007081949781</v>
      </c>
      <c r="W61" s="25">
        <f ca="1">IFERROR(INDEX(Conflict!$G$8:$G$225,MATCH($C61,_xlfn.ANCHORARRAY(Conflict!$C$8),0)),NA())</f>
        <v>3.5619408790566922</v>
      </c>
      <c r="X61" s="50"/>
      <c r="Y61" s="25">
        <f ca="1">IFERROR(INDEX(Health!$H$8:$H$225,MATCH($C61,_xlfn.ANCHORARRAY(Health!$C$8),0)),NA())</f>
        <v>8.5364431486880399</v>
      </c>
      <c r="Z61" s="25">
        <f ca="1">IFERROR(INDEX(Food!$H$8:$H$225,MATCH($C61,_xlfn.ANCHORARRAY(Food!$C$8),0)),NA())</f>
        <v>5.5529820497973299</v>
      </c>
      <c r="AA61" s="25">
        <f ca="1">IFERROR(INDEX(Macro!$H$8:$H$225,MATCH($C61,_xlfn.ANCHORARRAY(Macro!$C$8),0)),NA())</f>
        <v>6.9531826908876004</v>
      </c>
      <c r="AB61" s="25">
        <f ca="1">IFERROR(INDEX(Socioeconomic!$H$8:$H$225,MATCH($C61,_xlfn.ANCHORARRAY(Socioeconomic!$C$8),0)),NA())</f>
        <v>3.4285714285714199</v>
      </c>
      <c r="AC61" s="25">
        <f ca="1">IFERROR(INDEX('Natural Hazard'!$H$8:$H$225,MATCH($C61,_xlfn.ANCHORARRAY('Natural Hazard'!$C$8),0)),NA())</f>
        <v>3.6666666666666599</v>
      </c>
      <c r="AD61" s="25">
        <f ca="1">IFERROR(INDEX(Conflict!$H$8:$H$225,MATCH($C61,_xlfn.ANCHORARRAY(Conflict!$C$8),0)),NA())</f>
        <v>1.8124889751278801</v>
      </c>
      <c r="AE61" s="50"/>
      <c r="AF61" s="25">
        <f ca="1">IFERROR(INDEX(Health!$I$8:$I$225,MATCH($C61,_xlfn.ANCHORARRAY(Health!$C$8),0)),NA())</f>
        <v>0</v>
      </c>
      <c r="AG61" s="25" t="e">
        <f ca="1">IFERROR(INDEX(Food!$I$8:$I$225,MATCH($C61,_xlfn.ANCHORARRAY(Food!$C$8),0)),NA())</f>
        <v>#N/A</v>
      </c>
      <c r="AH61" s="25">
        <f ca="1">IFERROR(INDEX(Macro!$I$8:$I$225,MATCH($C61,_xlfn.ANCHORARRAY(Macro!$C$8),0)),NA())</f>
        <v>7.2571428571428598</v>
      </c>
      <c r="AI61" s="25" t="e">
        <f ca="1">IFERROR(INDEX(Socioeconomic!$I$8:$I$225,MATCH($C61,_xlfn.ANCHORARRAY(Socioeconomic!$C$8),0)),NA())</f>
        <v>#N/A</v>
      </c>
      <c r="AJ61" s="25">
        <f ca="1">IFERROR(INDEX('Natural Hazard'!$I$8:$I$225,MATCH($C61,_xlfn.ANCHORARRAY('Natural Hazard'!$C$8),0)),NA())</f>
        <v>10</v>
      </c>
      <c r="AK61" s="25">
        <f ca="1">IFERROR(INDEX(Conflict!$I$8:$I$225,MATCH($C61,_xlfn.ANCHORARRAY(Conflict!$C$8),0)),NA())</f>
        <v>7</v>
      </c>
      <c r="AL61" s="49"/>
      <c r="AM61" s="25">
        <f>IFERROR(INDEX('Data Reliability'!$G$6:$G$409,MATCH($C61,'Data Reliability'!$E$6:$E$409,0)),NA())</f>
        <v>0</v>
      </c>
      <c r="AN61" s="25">
        <f>IFERROR(INDEX('Data Reliability'!$H$6:$H$409,MATCH($C61,'Data Reliability'!$E$6:$E$409,0)),NA())</f>
        <v>0.483333333333333</v>
      </c>
    </row>
    <row r="62" spans="2:40" x14ac:dyDescent="0.2">
      <c r="B62" s="28" t="s">
        <v>100</v>
      </c>
      <c r="C62" s="28" t="s">
        <v>101</v>
      </c>
      <c r="D62" s="28" t="s">
        <v>435</v>
      </c>
      <c r="E62" s="28" t="s">
        <v>430</v>
      </c>
      <c r="F62" s="206">
        <f ca="1">MATCH($C62,_xlfn.ANCHORARRAY(Health!$C$8),0)</f>
        <v>57</v>
      </c>
      <c r="G62" s="22" cm="1">
        <f t="array" aca="1" ref="G62" ca="1">IF(Parameters!$D$31, SUM(IF(ISNUMBER(R62:W62),(IF(R62:W62&gt;=Parameters!$D$37,1,"")),""))+0.5*(SUM(IF(ISNUMBER(R62:W62),(IF(R62:W62&gt;=Parameters!$D$38,1,"")),""))-SUM(IF(ISNUMBER(R62:W62),(IF(R62:W62&gt;=Parameters!$D$37,1,"")),""))),0) +
   IF(Parameters!$D$32,SUM(IF(ISNUMBER(R62:W62),(IF(R62:W62&gt;=Parameters!$D$41,1,"")),"")),0) +
   IF(Parameters!$D$33,AVERAGE(IF(ISNUMBER(R62:W62),R62:W62)),0) +
   IF(Parameters!$D$34,IF(OR(IF(ISNUMBER(R62:W62),R62:W62)=0),0,GEOMEAN(IF(ISNUMBER(R62:W62),R62:W62))),0)</f>
        <v>0.5</v>
      </c>
      <c r="H62" s="23">
        <f t="shared" ca="1" si="0"/>
        <v>0.5</v>
      </c>
      <c r="I62" s="116" t="str">
        <f t="shared" si="1"/>
        <v/>
      </c>
      <c r="J62" s="22" cm="1">
        <f t="array" aca="1" ref="J62" ca="1">IF(Parameters!$D$31, SUM(IF(ISNUMBER(Y62:AD62),(IF(Y62:AD62&gt;=Parameters!$D$41,1,"")),""))+0.5*(SUM(IF(ISNUMBER(Y62:AD62),(IF(Y62:AD62&gt;=Parameters!$D$42,1,"")),""))-SUM(IF(ISNUMBER(Y62:AD62),(IF(Y62:AD62&gt;=Parameters!$D$41,1,"")),""))),0) +
   IF(Parameters!$D$32,SUM(IF(ISNUMBER(Y62:AD62),(IF(Y62:AD62&gt;=Parameters!$D$41,1,"")),"")),0) +
   IF(Parameters!$D$33,AVERAGE(IF(ISNUMBER(Y62:AD62),Y62:AD62)),0) +
   IF(Parameters!$D$34,IF(OR(IF(ISNUMBER(Y62:AD62),Y62:AD62)=0),0,GEOMEAN(IF(ISNUMBER(Y62:AD62),Y62:AD62))),0)</f>
        <v>0.5</v>
      </c>
      <c r="K62" s="23">
        <f t="shared" ca="1" si="2"/>
        <v>0.5</v>
      </c>
      <c r="L62" s="116" t="str">
        <f t="shared" si="3"/>
        <v/>
      </c>
      <c r="M62" s="21" cm="1">
        <f t="array" aca="1" ref="M62" ca="1">IF(Parameters!$D$31, SUM(IF(ISNUMBER(AF62:AK62),(IF(AF62:AK62&gt;=Parameters!$D$41,1,"")),""))+0.5*(SUM(IF(ISNUMBER(AF62:AK62),(IF(AF62:AK62&gt;=Parameters!$D$42,1,"")),""))-SUM(IF(ISNUMBER(AF62:AK62),(IF(AF62:AK62&gt;=Parameters!$D$41,1,"")),""))),0) +
   IF(Parameters!$D$32,SUM(IF(ISNUMBER(AF62:AK62),(IF(AF62:AK62&gt;=Parameters!$D$41,1,"")),"")),0) +
   IF(Parameters!$D$33,AVERAGE(IF(ISNUMBER(AF62:AK62),AF62:AK62)),0) +
   IF(Parameters!$D$34,IF(OR(IF(ISNUMBER(AF62:AK62),AF62:AK62)=0),0,GEOMEAN(IF(ISNUMBER(AF62:AK62),AF62:AK62))),0)</f>
        <v>0.5</v>
      </c>
      <c r="N62" s="23">
        <f t="shared" ca="1" si="4"/>
        <v>0.5</v>
      </c>
      <c r="O62" s="116" t="str">
        <f t="shared" si="5"/>
        <v>!</v>
      </c>
      <c r="P62" s="24"/>
      <c r="Q62" s="49"/>
      <c r="R62" s="25">
        <f ca="1">IFERROR(INDEX(Health!$G$8:$G$225,MATCH($C62,_xlfn.ANCHORARRAY(Health!$C$8),0)),NA())</f>
        <v>0</v>
      </c>
      <c r="S62" s="25">
        <f ca="1">IFERROR(INDEX(Food!$G$8:$G$225,MATCH($C62,_xlfn.ANCHORARRAY(Food!$C$8),0)),NA())</f>
        <v>0</v>
      </c>
      <c r="T62" s="25">
        <f ca="1">IFERROR(INDEX(Macro!$G$8:$G$225,MATCH($C62,_xlfn.ANCHORARRAY(Macro!$C$8),0)),NA())</f>
        <v>6.9</v>
      </c>
      <c r="U62" s="25">
        <f ca="1">IFERROR(INDEX(Socioeconomic!$G$8:$G$225,MATCH($C62,_xlfn.ANCHORARRAY(Socioeconomic!$C$8),0)),NA())</f>
        <v>4.0105964196070758</v>
      </c>
      <c r="V62" s="25">
        <f ca="1">IFERROR(INDEX('Natural Hazard'!$G$8:$G$225,MATCH($C62,_xlfn.ANCHORARRAY('Natural Hazard'!$C$8),0)),NA())</f>
        <v>0</v>
      </c>
      <c r="W62" s="25">
        <f ca="1">IFERROR(INDEX(Conflict!$G$8:$G$225,MATCH($C62,_xlfn.ANCHORARRAY(Conflict!$C$8),0)),NA())</f>
        <v>2.4496286233034272</v>
      </c>
      <c r="X62" s="50"/>
      <c r="Y62" s="25">
        <f ca="1">IFERROR(INDEX(Health!$H$8:$H$225,MATCH($C62,_xlfn.ANCHORARRAY(Health!$C$8),0)),NA())</f>
        <v>1.3644314868804599</v>
      </c>
      <c r="Z62" s="25">
        <f ca="1">IFERROR(INDEX(Food!$H$8:$H$225,MATCH($C62,_xlfn.ANCHORARRAY(Food!$C$8),0)),NA())</f>
        <v>3.61320208453966</v>
      </c>
      <c r="AA62" s="25">
        <f ca="1">IFERROR(INDEX(Macro!$H$8:$H$225,MATCH($C62,_xlfn.ANCHORARRAY(Macro!$C$8),0)),NA())</f>
        <v>2.5963668586619399</v>
      </c>
      <c r="AB62" s="25">
        <f ca="1">IFERROR(INDEX(Socioeconomic!$H$8:$H$225,MATCH($C62,_xlfn.ANCHORARRAY(Socioeconomic!$C$8),0)),NA())</f>
        <v>4.4285714285714199</v>
      </c>
      <c r="AC62" s="25">
        <f ca="1">IFERROR(INDEX('Natural Hazard'!$H$8:$H$225,MATCH($C62,_xlfn.ANCHORARRAY('Natural Hazard'!$C$8),0)),NA())</f>
        <v>9.1666666666666607</v>
      </c>
      <c r="AD62" s="25">
        <f ca="1">IFERROR(INDEX(Conflict!$H$8:$H$225,MATCH($C62,_xlfn.ANCHORARRAY(Conflict!$C$8),0)),NA())</f>
        <v>1.68019050979008</v>
      </c>
      <c r="AE62" s="50"/>
      <c r="AF62" s="25">
        <f ca="1">IFERROR(INDEX(Health!$I$8:$I$225,MATCH($C62,_xlfn.ANCHORARRAY(Health!$C$8),0)),NA())</f>
        <v>0</v>
      </c>
      <c r="AG62" s="25" t="e">
        <f ca="1">IFERROR(INDEX(Food!$I$8:$I$225,MATCH($C62,_xlfn.ANCHORARRAY(Food!$C$8),0)),NA())</f>
        <v>#N/A</v>
      </c>
      <c r="AH62" s="25">
        <f ca="1">IFERROR(INDEX(Macro!$I$8:$I$225,MATCH($C62,_xlfn.ANCHORARRAY(Macro!$C$8),0)),NA())</f>
        <v>7</v>
      </c>
      <c r="AI62" s="25">
        <f ca="1">IFERROR(INDEX(Socioeconomic!$I$8:$I$225,MATCH($C62,_xlfn.ANCHORARRAY(Socioeconomic!$C$8),0)),NA())</f>
        <v>3.63207049957277</v>
      </c>
      <c r="AJ62" s="25">
        <f ca="1">IFERROR(INDEX('Natural Hazard'!$I$8:$I$225,MATCH($C62,_xlfn.ANCHORARRAY('Natural Hazard'!$C$8),0)),NA())</f>
        <v>0</v>
      </c>
      <c r="AK62" s="25">
        <f ca="1">IFERROR(INDEX(Conflict!$I$8:$I$225,MATCH($C62,_xlfn.ANCHORARRAY(Conflict!$C$8),0)),NA())</f>
        <v>3.5714285714285801</v>
      </c>
      <c r="AL62" s="49"/>
      <c r="AM62" s="25">
        <f>IFERROR(INDEX('Data Reliability'!$G$6:$G$409,MATCH($C62,'Data Reliability'!$E$6:$E$409,0)),NA())</f>
        <v>0</v>
      </c>
      <c r="AN62" s="25">
        <f>IFERROR(INDEX('Data Reliability'!$H$6:$H$409,MATCH($C62,'Data Reliability'!$E$6:$E$409,0)),NA())</f>
        <v>0.46111111111111103</v>
      </c>
    </row>
    <row r="63" spans="2:40" x14ac:dyDescent="0.2">
      <c r="B63" s="28" t="s">
        <v>710</v>
      </c>
      <c r="C63" s="28" t="s">
        <v>102</v>
      </c>
      <c r="D63" s="28" t="s">
        <v>434</v>
      </c>
      <c r="E63" s="28" t="s">
        <v>430</v>
      </c>
      <c r="F63" s="206">
        <f ca="1">MATCH($C63,_xlfn.ANCHORARRAY(Health!$C$8),0)</f>
        <v>58</v>
      </c>
      <c r="G63" s="22" cm="1">
        <f t="array" aca="1" ref="G63" ca="1">IF(Parameters!$D$31, SUM(IF(ISNUMBER(R63:W63),(IF(R63:W63&gt;=Parameters!$D$37,1,"")),""))+0.5*(SUM(IF(ISNUMBER(R63:W63),(IF(R63:W63&gt;=Parameters!$D$38,1,"")),""))-SUM(IF(ISNUMBER(R63:W63),(IF(R63:W63&gt;=Parameters!$D$37,1,"")),""))),0) +
   IF(Parameters!$D$32,SUM(IF(ISNUMBER(R63:W63),(IF(R63:W63&gt;=Parameters!$D$41,1,"")),"")),0) +
   IF(Parameters!$D$33,AVERAGE(IF(ISNUMBER(R63:W63),R63:W63)),0) +
   IF(Parameters!$D$34,IF(OR(IF(ISNUMBER(R63:W63),R63:W63)=0),0,GEOMEAN(IF(ISNUMBER(R63:W63),R63:W63))),0)</f>
        <v>2</v>
      </c>
      <c r="H63" s="23">
        <f t="shared" ca="1" si="0"/>
        <v>2</v>
      </c>
      <c r="I63" s="116" t="str">
        <f t="shared" si="1"/>
        <v/>
      </c>
      <c r="J63" s="22" cm="1">
        <f t="array" aca="1" ref="J63" ca="1">IF(Parameters!$D$31, SUM(IF(ISNUMBER(Y63:AD63),(IF(Y63:AD63&gt;=Parameters!$D$41,1,"")),""))+0.5*(SUM(IF(ISNUMBER(Y63:AD63),(IF(Y63:AD63&gt;=Parameters!$D$42,1,"")),""))-SUM(IF(ISNUMBER(Y63:AD63),(IF(Y63:AD63&gt;=Parameters!$D$41,1,"")),""))),0) +
   IF(Parameters!$D$32,SUM(IF(ISNUMBER(Y63:AD63),(IF(Y63:AD63&gt;=Parameters!$D$41,1,"")),"")),0) +
   IF(Parameters!$D$33,AVERAGE(IF(ISNUMBER(Y63:AD63),Y63:AD63)),0) +
   IF(Parameters!$D$34,IF(OR(IF(ISNUMBER(Y63:AD63),Y63:AD63)=0),0,GEOMEAN(IF(ISNUMBER(Y63:AD63),Y63:AD63))),0)</f>
        <v>1</v>
      </c>
      <c r="K63" s="23">
        <f t="shared" ca="1" si="2"/>
        <v>1</v>
      </c>
      <c r="L63" s="116" t="str">
        <f t="shared" si="3"/>
        <v/>
      </c>
      <c r="M63" s="21" cm="1">
        <f t="array" aca="1" ref="M63" ca="1">IF(Parameters!$D$31, SUM(IF(ISNUMBER(AF63:AK63),(IF(AF63:AK63&gt;=Parameters!$D$41,1,"")),""))+0.5*(SUM(IF(ISNUMBER(AF63:AK63),(IF(AF63:AK63&gt;=Parameters!$D$42,1,"")),""))-SUM(IF(ISNUMBER(AF63:AK63),(IF(AF63:AK63&gt;=Parameters!$D$41,1,"")),""))),0) +
   IF(Parameters!$D$32,SUM(IF(ISNUMBER(AF63:AK63),(IF(AF63:AK63&gt;=Parameters!$D$41,1,"")),"")),0) +
   IF(Parameters!$D$33,AVERAGE(IF(ISNUMBER(AF63:AK63),AF63:AK63)),0) +
   IF(Parameters!$D$34,IF(OR(IF(ISNUMBER(AF63:AK63),AF63:AK63)=0),0,GEOMEAN(IF(ISNUMBER(AF63:AK63),AF63:AK63))),0)</f>
        <v>2</v>
      </c>
      <c r="N63" s="23">
        <f t="shared" ca="1" si="4"/>
        <v>2</v>
      </c>
      <c r="O63" s="116" t="str">
        <f t="shared" si="5"/>
        <v>!</v>
      </c>
      <c r="P63" s="24"/>
      <c r="Q63" s="49"/>
      <c r="R63" s="25">
        <f ca="1">IFERROR(INDEX(Health!$G$8:$G$225,MATCH($C63,_xlfn.ANCHORARRAY(Health!$C$8),0)),NA())</f>
        <v>0</v>
      </c>
      <c r="S63" s="25">
        <f ca="1">IFERROR(INDEX(Food!$G$8:$G$225,MATCH($C63,_xlfn.ANCHORARRAY(Food!$C$8),0)),NA())</f>
        <v>0</v>
      </c>
      <c r="T63" s="25">
        <f ca="1">IFERROR(INDEX(Macro!$G$8:$G$225,MATCH($C63,_xlfn.ANCHORARRAY(Macro!$C$8),0)),NA())</f>
        <v>8.1866427478018</v>
      </c>
      <c r="U63" s="25">
        <f ca="1">IFERROR(INDEX(Socioeconomic!$G$8:$G$225,MATCH($C63,_xlfn.ANCHORARRAY(Socioeconomic!$C$8),0)),NA())</f>
        <v>7.0710678118654755</v>
      </c>
      <c r="V63" s="25">
        <f ca="1">IFERROR(INDEX('Natural Hazard'!$G$8:$G$225,MATCH($C63,_xlfn.ANCHORARRAY('Natural Hazard'!$C$8),0)),NA())</f>
        <v>0</v>
      </c>
      <c r="W63" s="25">
        <f ca="1">IFERROR(INDEX(Conflict!$G$8:$G$225,MATCH($C63,_xlfn.ANCHORARRAY(Conflict!$C$8),0)),NA())</f>
        <v>0</v>
      </c>
      <c r="X63" s="50"/>
      <c r="Y63" s="25">
        <f ca="1">IFERROR(INDEX(Health!$H$8:$H$225,MATCH($C63,_xlfn.ANCHORARRAY(Health!$C$8),0)),NA())</f>
        <v>8.01166180758017</v>
      </c>
      <c r="Z63" s="25">
        <f ca="1">IFERROR(INDEX(Food!$H$8:$H$225,MATCH($C63,_xlfn.ANCHORARRAY(Food!$C$8),0)),NA())</f>
        <v>6.3925883034163196</v>
      </c>
      <c r="AA63" s="25">
        <f ca="1">IFERROR(INDEX(Macro!$H$8:$H$225,MATCH($C63,_xlfn.ANCHORARRAY(Macro!$C$8),0)),NA())</f>
        <v>6.70211194801358</v>
      </c>
      <c r="AB63" s="25">
        <f ca="1">IFERROR(INDEX(Socioeconomic!$H$8:$H$225,MATCH($C63,_xlfn.ANCHORARRAY(Socioeconomic!$C$8),0)),NA())</f>
        <v>5</v>
      </c>
      <c r="AC63" s="25">
        <f ca="1">IFERROR(INDEX('Natural Hazard'!$H$8:$H$225,MATCH($C63,_xlfn.ANCHORARRAY('Natural Hazard'!$C$8),0)),NA())</f>
        <v>8.5</v>
      </c>
      <c r="AD63" s="25">
        <f ca="1">IFERROR(INDEX(Conflict!$H$8:$H$225,MATCH($C63,_xlfn.ANCHORARRAY(Conflict!$C$8),0)),NA())</f>
        <v>4.3702593049920599</v>
      </c>
      <c r="AE63" s="50"/>
      <c r="AF63" s="25">
        <f ca="1">IFERROR(INDEX(Health!$I$8:$I$225,MATCH($C63,_xlfn.ANCHORARRAY(Health!$C$8),0)),NA())</f>
        <v>0</v>
      </c>
      <c r="AG63" s="25" t="e">
        <f ca="1">IFERROR(INDEX(Food!$I$8:$I$225,MATCH($C63,_xlfn.ANCHORARRAY(Food!$C$8),0)),NA())</f>
        <v>#N/A</v>
      </c>
      <c r="AH63" s="25">
        <f ca="1">IFERROR(INDEX(Macro!$I$8:$I$225,MATCH($C63,_xlfn.ANCHORARRAY(Macro!$C$8),0)),NA())</f>
        <v>10</v>
      </c>
      <c r="AI63" s="25">
        <f ca="1">IFERROR(INDEX(Socioeconomic!$I$8:$I$225,MATCH($C63,_xlfn.ANCHORARRAY(Socioeconomic!$C$8),0)),NA())</f>
        <v>10</v>
      </c>
      <c r="AJ63" s="25">
        <f ca="1">IFERROR(INDEX('Natural Hazard'!$I$8:$I$225,MATCH($C63,_xlfn.ANCHORARRAY('Natural Hazard'!$C$8),0)),NA())</f>
        <v>0</v>
      </c>
      <c r="AK63" s="25">
        <f ca="1">IFERROR(INDEX(Conflict!$I$8:$I$225,MATCH($C63,_xlfn.ANCHORARRAY(Conflict!$C$8),0)),NA())</f>
        <v>0</v>
      </c>
      <c r="AL63" s="49"/>
      <c r="AM63" s="25">
        <f>IFERROR(INDEX('Data Reliability'!$G$6:$G$409,MATCH($C63,'Data Reliability'!$E$6:$E$409,0)),NA())</f>
        <v>0</v>
      </c>
      <c r="AN63" s="25">
        <f>IFERROR(INDEX('Data Reliability'!$H$6:$H$409,MATCH($C63,'Data Reliability'!$E$6:$E$409,0)),NA())</f>
        <v>0.49444444444444402</v>
      </c>
    </row>
    <row r="64" spans="2:40" x14ac:dyDescent="0.2">
      <c r="B64" s="28" t="s">
        <v>103</v>
      </c>
      <c r="C64" s="28" t="s">
        <v>104</v>
      </c>
      <c r="D64" s="28" t="s">
        <v>432</v>
      </c>
      <c r="E64" s="28" t="s">
        <v>429</v>
      </c>
      <c r="F64" s="206">
        <f ca="1">MATCH($C64,_xlfn.ANCHORARRAY(Health!$C$8),0)</f>
        <v>59</v>
      </c>
      <c r="G64" s="22" cm="1">
        <f t="array" aca="1" ref="G64" ca="1">IF(Parameters!$D$31, SUM(IF(ISNUMBER(R64:W64),(IF(R64:W64&gt;=Parameters!$D$37,1,"")),""))+0.5*(SUM(IF(ISNUMBER(R64:W64),(IF(R64:W64&gt;=Parameters!$D$38,1,"")),""))-SUM(IF(ISNUMBER(R64:W64),(IF(R64:W64&gt;=Parameters!$D$37,1,"")),""))),0) +
   IF(Parameters!$D$32,SUM(IF(ISNUMBER(R64:W64),(IF(R64:W64&gt;=Parameters!$D$41,1,"")),"")),0) +
   IF(Parameters!$D$33,AVERAGE(IF(ISNUMBER(R64:W64),R64:W64)),0) +
   IF(Parameters!$D$34,IF(OR(IF(ISNUMBER(R64:W64),R64:W64)=0),0,GEOMEAN(IF(ISNUMBER(R64:W64),R64:W64))),0)</f>
        <v>1</v>
      </c>
      <c r="H64" s="23">
        <f t="shared" ca="1" si="0"/>
        <v>1</v>
      </c>
      <c r="I64" s="116" t="str">
        <f t="shared" si="1"/>
        <v/>
      </c>
      <c r="J64" s="22" cm="1">
        <f t="array" aca="1" ref="J64" ca="1">IF(Parameters!$D$31, SUM(IF(ISNUMBER(Y64:AD64),(IF(Y64:AD64&gt;=Parameters!$D$41,1,"")),""))+0.5*(SUM(IF(ISNUMBER(Y64:AD64),(IF(Y64:AD64&gt;=Parameters!$D$42,1,"")),""))-SUM(IF(ISNUMBER(Y64:AD64),(IF(Y64:AD64&gt;=Parameters!$D$41,1,"")),""))),0) +
   IF(Parameters!$D$32,SUM(IF(ISNUMBER(Y64:AD64),(IF(Y64:AD64&gt;=Parameters!$D$41,1,"")),"")),0) +
   IF(Parameters!$D$33,AVERAGE(IF(ISNUMBER(Y64:AD64),Y64:AD64)),0) +
   IF(Parameters!$D$34,IF(OR(IF(ISNUMBER(Y64:AD64),Y64:AD64)=0),0,GEOMEAN(IF(ISNUMBER(Y64:AD64),Y64:AD64))),0)</f>
        <v>3.5</v>
      </c>
      <c r="K64" s="23">
        <f t="shared" ca="1" si="2"/>
        <v>3.5</v>
      </c>
      <c r="L64" s="116" t="str">
        <f t="shared" si="3"/>
        <v/>
      </c>
      <c r="M64" s="21" cm="1">
        <f t="array" aca="1" ref="M64" ca="1">IF(Parameters!$D$31, SUM(IF(ISNUMBER(AF64:AK64),(IF(AF64:AK64&gt;=Parameters!$D$41,1,"")),""))+0.5*(SUM(IF(ISNUMBER(AF64:AK64),(IF(AF64:AK64&gt;=Parameters!$D$42,1,"")),""))-SUM(IF(ISNUMBER(AF64:AK64),(IF(AF64:AK64&gt;=Parameters!$D$41,1,"")),""))),0) +
   IF(Parameters!$D$32,SUM(IF(ISNUMBER(AF64:AK64),(IF(AF64:AK64&gt;=Parameters!$D$41,1,"")),"")),0) +
   IF(Parameters!$D$33,AVERAGE(IF(ISNUMBER(AF64:AK64),AF64:AK64)),0) +
   IF(Parameters!$D$34,IF(OR(IF(ISNUMBER(AF64:AK64),AF64:AK64)=0),0,GEOMEAN(IF(ISNUMBER(AF64:AK64),AF64:AK64))),0)</f>
        <v>1</v>
      </c>
      <c r="N64" s="23">
        <f t="shared" ca="1" si="4"/>
        <v>1</v>
      </c>
      <c r="O64" s="116" t="str">
        <f t="shared" si="5"/>
        <v>!</v>
      </c>
      <c r="P64" s="24"/>
      <c r="Q64" s="49"/>
      <c r="R64" s="25">
        <f ca="1">IFERROR(INDEX(Health!$G$8:$G$225,MATCH($C64,_xlfn.ANCHORARRAY(Health!$C$8),0)),NA())</f>
        <v>0</v>
      </c>
      <c r="S64" s="25">
        <f ca="1">IFERROR(INDEX(Food!$G$8:$G$225,MATCH($C64,_xlfn.ANCHORARRAY(Food!$C$8),0)),NA())</f>
        <v>0</v>
      </c>
      <c r="T64" s="25">
        <f ca="1">IFERROR(INDEX(Macro!$G$8:$G$225,MATCH($C64,_xlfn.ANCHORARRAY(Macro!$C$8),0)),NA())</f>
        <v>9.2536421039107193</v>
      </c>
      <c r="U64" s="25">
        <f ca="1">IFERROR(INDEX(Socioeconomic!$G$8:$G$225,MATCH($C64,_xlfn.ANCHORARRAY(Socioeconomic!$C$8),0)),NA())</f>
        <v>0</v>
      </c>
      <c r="V64" s="25">
        <f ca="1">IFERROR(INDEX('Natural Hazard'!$G$8:$G$225,MATCH($C64,_xlfn.ANCHORARRAY('Natural Hazard'!$C$8),0)),NA())</f>
        <v>0</v>
      </c>
      <c r="W64" s="25">
        <f ca="1">IFERROR(INDEX(Conflict!$G$8:$G$225,MATCH($C64,_xlfn.ANCHORARRAY(Conflict!$C$8),0)),NA())</f>
        <v>0</v>
      </c>
      <c r="X64" s="50"/>
      <c r="Y64" s="25">
        <f ca="1">IFERROR(INDEX(Health!$H$8:$H$225,MATCH($C64,_xlfn.ANCHORARRAY(Health!$C$8),0)),NA())</f>
        <v>9.9358600583090304</v>
      </c>
      <c r="Z64" s="25">
        <f ca="1">IFERROR(INDEX(Food!$H$8:$H$225,MATCH($C64,_xlfn.ANCHORARRAY(Food!$C$8),0)),NA())</f>
        <v>10</v>
      </c>
      <c r="AA64" s="25">
        <f ca="1">IFERROR(INDEX(Macro!$H$8:$H$225,MATCH($C64,_xlfn.ANCHORARRAY(Macro!$C$8),0)),NA())</f>
        <v>8.5629892187269192</v>
      </c>
      <c r="AB64" s="25">
        <f ca="1">IFERROR(INDEX(Socioeconomic!$H$8:$H$225,MATCH($C64,_xlfn.ANCHORARRAY(Socioeconomic!$C$8),0)),NA())</f>
        <v>8.1428571428571406</v>
      </c>
      <c r="AC64" s="25">
        <f ca="1">IFERROR(INDEX('Natural Hazard'!$H$8:$H$225,MATCH($C64,_xlfn.ANCHORARRAY('Natural Hazard'!$C$8),0)),NA())</f>
        <v>3.5</v>
      </c>
      <c r="AD64" s="25">
        <f ca="1">IFERROR(INDEX(Conflict!$H$8:$H$225,MATCH($C64,_xlfn.ANCHORARRAY(Conflict!$C$8),0)),NA())</f>
        <v>10</v>
      </c>
      <c r="AE64" s="50"/>
      <c r="AF64" s="25">
        <f ca="1">IFERROR(INDEX(Health!$I$8:$I$225,MATCH($C64,_xlfn.ANCHORARRAY(Health!$C$8),0)),NA())</f>
        <v>0</v>
      </c>
      <c r="AG64" s="25" t="e">
        <f ca="1">IFERROR(INDEX(Food!$I$8:$I$225,MATCH($C64,_xlfn.ANCHORARRAY(Food!$C$8),0)),NA())</f>
        <v>#N/A</v>
      </c>
      <c r="AH64" s="25">
        <f ca="1">IFERROR(INDEX(Macro!$I$8:$I$225,MATCH($C64,_xlfn.ANCHORARRAY(Macro!$C$8),0)),NA())</f>
        <v>10</v>
      </c>
      <c r="AI64" s="25" t="e">
        <f ca="1">IFERROR(INDEX(Socioeconomic!$I$8:$I$225,MATCH($C64,_xlfn.ANCHORARRAY(Socioeconomic!$C$8),0)),NA())</f>
        <v>#N/A</v>
      </c>
      <c r="AJ64" s="25">
        <f ca="1">IFERROR(INDEX('Natural Hazard'!$I$8:$I$225,MATCH($C64,_xlfn.ANCHORARRAY('Natural Hazard'!$C$8),0)),NA())</f>
        <v>0</v>
      </c>
      <c r="AK64" s="25">
        <f ca="1">IFERROR(INDEX(Conflict!$I$8:$I$225,MATCH($C64,_xlfn.ANCHORARRAY(Conflict!$C$8),0)),NA())</f>
        <v>0</v>
      </c>
      <c r="AL64" s="49"/>
      <c r="AM64" s="25">
        <f>IFERROR(INDEX('Data Reliability'!$G$6:$G$409,MATCH($C64,'Data Reliability'!$E$6:$E$409,0)),NA())</f>
        <v>8.3333333333333301E-2</v>
      </c>
      <c r="AN64" s="25">
        <f>IFERROR(INDEX('Data Reliability'!$H$6:$H$409,MATCH($C64,'Data Reliability'!$E$6:$E$409,0)),NA())</f>
        <v>0.55000000000000004</v>
      </c>
    </row>
    <row r="65" spans="2:40" x14ac:dyDescent="0.2">
      <c r="B65" s="28" t="s">
        <v>105</v>
      </c>
      <c r="C65" s="28" t="s">
        <v>106</v>
      </c>
      <c r="D65" s="28" t="s">
        <v>433</v>
      </c>
      <c r="E65" s="28" t="s">
        <v>409</v>
      </c>
      <c r="F65" s="206">
        <f ca="1">MATCH($C65,_xlfn.ANCHORARRAY(Health!$C$8),0)</f>
        <v>60</v>
      </c>
      <c r="G65" s="22" cm="1">
        <f t="array" aca="1" ref="G65" ca="1">IF(Parameters!$D$31, SUM(IF(ISNUMBER(R65:W65),(IF(R65:W65&gt;=Parameters!$D$37,1,"")),""))+0.5*(SUM(IF(ISNUMBER(R65:W65),(IF(R65:W65&gt;=Parameters!$D$38,1,"")),""))-SUM(IF(ISNUMBER(R65:W65),(IF(R65:W65&gt;=Parameters!$D$37,1,"")),""))),0) +
   IF(Parameters!$D$32,SUM(IF(ISNUMBER(R65:W65),(IF(R65:W65&gt;=Parameters!$D$41,1,"")),"")),0) +
   IF(Parameters!$D$33,AVERAGE(IF(ISNUMBER(R65:W65),R65:W65)),0) +
   IF(Parameters!$D$34,IF(OR(IF(ISNUMBER(R65:W65),R65:W65)=0),0,GEOMEAN(IF(ISNUMBER(R65:W65),R65:W65))),0)</f>
        <v>1</v>
      </c>
      <c r="H65" s="23">
        <f t="shared" ca="1" si="0"/>
        <v>1</v>
      </c>
      <c r="I65" s="116" t="str">
        <f t="shared" si="1"/>
        <v/>
      </c>
      <c r="J65" s="22" cm="1">
        <f t="array" aca="1" ref="J65" ca="1">IF(Parameters!$D$31, SUM(IF(ISNUMBER(Y65:AD65),(IF(Y65:AD65&gt;=Parameters!$D$41,1,"")),""))+0.5*(SUM(IF(ISNUMBER(Y65:AD65),(IF(Y65:AD65&gt;=Parameters!$D$42,1,"")),""))-SUM(IF(ISNUMBER(Y65:AD65),(IF(Y65:AD65&gt;=Parameters!$D$41,1,"")),""))),0) +
   IF(Parameters!$D$32,SUM(IF(ISNUMBER(Y65:AD65),(IF(Y65:AD65&gt;=Parameters!$D$41,1,"")),"")),0) +
   IF(Parameters!$D$33,AVERAGE(IF(ISNUMBER(Y65:AD65),Y65:AD65)),0) +
   IF(Parameters!$D$34,IF(OR(IF(ISNUMBER(Y65:AD65),Y65:AD65)=0),0,GEOMEAN(IF(ISNUMBER(Y65:AD65),Y65:AD65))),0)</f>
        <v>0</v>
      </c>
      <c r="K65" s="23">
        <f t="shared" ca="1" si="2"/>
        <v>0</v>
      </c>
      <c r="L65" s="116" t="str">
        <f t="shared" si="3"/>
        <v/>
      </c>
      <c r="M65" s="21" cm="1">
        <f t="array" aca="1" ref="M65" ca="1">IF(Parameters!$D$31, SUM(IF(ISNUMBER(AF65:AK65),(IF(AF65:AK65&gt;=Parameters!$D$41,1,"")),""))+0.5*(SUM(IF(ISNUMBER(AF65:AK65),(IF(AF65:AK65&gt;=Parameters!$D$42,1,"")),""))-SUM(IF(ISNUMBER(AF65:AK65),(IF(AF65:AK65&gt;=Parameters!$D$41,1,"")),""))),0) +
   IF(Parameters!$D$32,SUM(IF(ISNUMBER(AF65:AK65),(IF(AF65:AK65&gt;=Parameters!$D$41,1,"")),"")),0) +
   IF(Parameters!$D$33,AVERAGE(IF(ISNUMBER(AF65:AK65),AF65:AK65)),0) +
   IF(Parameters!$D$34,IF(OR(IF(ISNUMBER(AF65:AK65),AF65:AK65)=0),0,GEOMEAN(IF(ISNUMBER(AF65:AK65),AF65:AK65))),0)</f>
        <v>1.5</v>
      </c>
      <c r="N65" s="23">
        <f t="shared" ca="1" si="4"/>
        <v>1.5</v>
      </c>
      <c r="O65" s="116" t="str">
        <f t="shared" si="5"/>
        <v>!</v>
      </c>
      <c r="P65" s="24"/>
      <c r="Q65" s="49"/>
      <c r="R65" s="25">
        <f ca="1">IFERROR(INDEX(Health!$G$8:$G$225,MATCH($C65,_xlfn.ANCHORARRAY(Health!$C$8),0)),NA())</f>
        <v>0</v>
      </c>
      <c r="S65" s="25">
        <f ca="1">IFERROR(INDEX(Food!$G$8:$G$225,MATCH($C65,_xlfn.ANCHORARRAY(Food!$C$8),0)),NA())</f>
        <v>0</v>
      </c>
      <c r="T65" s="25">
        <f ca="1">IFERROR(INDEX(Macro!$G$8:$G$225,MATCH($C65,_xlfn.ANCHORARRAY(Macro!$C$8),0)),NA())</f>
        <v>6.9</v>
      </c>
      <c r="U65" s="25">
        <f ca="1">IFERROR(INDEX(Socioeconomic!$G$8:$G$225,MATCH($C65,_xlfn.ANCHORARRAY(Socioeconomic!$C$8),0)),NA())</f>
        <v>0</v>
      </c>
      <c r="V65" s="25">
        <f ca="1">IFERROR(INDEX('Natural Hazard'!$G$8:$G$225,MATCH($C65,_xlfn.ANCHORARRAY('Natural Hazard'!$C$8),0)),NA())</f>
        <v>6.8313005106397275</v>
      </c>
      <c r="W65" s="25">
        <f ca="1">IFERROR(INDEX(Conflict!$G$8:$G$225,MATCH($C65,_xlfn.ANCHORARRAY(Conflict!$C$8),0)),NA())</f>
        <v>0</v>
      </c>
      <c r="X65" s="50"/>
      <c r="Y65" s="25">
        <f ca="1">IFERROR(INDEX(Health!$H$8:$H$225,MATCH($C65,_xlfn.ANCHORARRAY(Health!$C$8),0)),NA())</f>
        <v>0</v>
      </c>
      <c r="Z65" s="25">
        <f ca="1">IFERROR(INDEX(Food!$H$8:$H$225,MATCH($C65,_xlfn.ANCHORARRAY(Food!$C$8),0)),NA())</f>
        <v>0.68905616676317205</v>
      </c>
      <c r="AA65" s="25">
        <f ca="1">IFERROR(INDEX(Macro!$H$8:$H$225,MATCH($C65,_xlfn.ANCHORARRAY(Macro!$C$8),0)),NA())</f>
        <v>0.587800915669769</v>
      </c>
      <c r="AB65" s="25">
        <f ca="1">IFERROR(INDEX(Socioeconomic!$H$8:$H$225,MATCH($C65,_xlfn.ANCHORARRAY(Socioeconomic!$C$8),0)),NA())</f>
        <v>0.71428571428571297</v>
      </c>
      <c r="AC65" s="25">
        <f ca="1">IFERROR(INDEX('Natural Hazard'!$H$8:$H$225,MATCH($C65,_xlfn.ANCHORARRAY('Natural Hazard'!$C$8),0)),NA())</f>
        <v>4.6666666666666599</v>
      </c>
      <c r="AD65" s="25">
        <f ca="1">IFERROR(INDEX(Conflict!$H$8:$H$225,MATCH($C65,_xlfn.ANCHORARRAY(Conflict!$C$8),0)),NA())</f>
        <v>0</v>
      </c>
      <c r="AE65" s="50"/>
      <c r="AF65" s="25">
        <f ca="1">IFERROR(INDEX(Health!$I$8:$I$225,MATCH($C65,_xlfn.ANCHORARRAY(Health!$C$8),0)),NA())</f>
        <v>0</v>
      </c>
      <c r="AG65" s="25" t="e">
        <f ca="1">IFERROR(INDEX(Food!$I$8:$I$225,MATCH($C65,_xlfn.ANCHORARRAY(Food!$C$8),0)),NA())</f>
        <v>#N/A</v>
      </c>
      <c r="AH65" s="25">
        <f ca="1">IFERROR(INDEX(Macro!$I$8:$I$225,MATCH($C65,_xlfn.ANCHORARRAY(Macro!$C$8),0)),NA())</f>
        <v>7</v>
      </c>
      <c r="AI65" s="25" t="e">
        <f ca="1">IFERROR(INDEX(Socioeconomic!$I$8:$I$225,MATCH($C65,_xlfn.ANCHORARRAY(Socioeconomic!$C$8),0)),NA())</f>
        <v>#N/A</v>
      </c>
      <c r="AJ65" s="25">
        <f ca="1">IFERROR(INDEX('Natural Hazard'!$I$8:$I$225,MATCH($C65,_xlfn.ANCHORARRAY('Natural Hazard'!$C$8),0)),NA())</f>
        <v>10</v>
      </c>
      <c r="AK65" s="25">
        <f ca="1">IFERROR(INDEX(Conflict!$I$8:$I$225,MATCH($C65,_xlfn.ANCHORARRAY(Conflict!$C$8),0)),NA())</f>
        <v>0</v>
      </c>
      <c r="AL65" s="49"/>
      <c r="AM65" s="25">
        <f>IFERROR(INDEX('Data Reliability'!$G$6:$G$409,MATCH($C65,'Data Reliability'!$E$6:$E$409,0)),NA())</f>
        <v>0</v>
      </c>
      <c r="AN65" s="25">
        <f>IFERROR(INDEX('Data Reliability'!$H$6:$H$409,MATCH($C65,'Data Reliability'!$E$6:$E$409,0)),NA())</f>
        <v>0.58333333333333304</v>
      </c>
    </row>
    <row r="66" spans="2:40" x14ac:dyDescent="0.2">
      <c r="B66" s="28" t="s">
        <v>107</v>
      </c>
      <c r="C66" s="28" t="s">
        <v>108</v>
      </c>
      <c r="D66" s="28" t="s">
        <v>433</v>
      </c>
      <c r="E66" s="28" t="s">
        <v>409</v>
      </c>
      <c r="F66" s="206">
        <f ca="1">MATCH($C66,_xlfn.ANCHORARRAY(Health!$C$8),0)</f>
        <v>61</v>
      </c>
      <c r="G66" s="22" cm="1">
        <f t="array" aca="1" ref="G66" ca="1">IF(Parameters!$D$31, SUM(IF(ISNUMBER(R66:W66),(IF(R66:W66&gt;=Parameters!$D$37,1,"")),""))+0.5*(SUM(IF(ISNUMBER(R66:W66),(IF(R66:W66&gt;=Parameters!$D$38,1,"")),""))-SUM(IF(ISNUMBER(R66:W66),(IF(R66:W66&gt;=Parameters!$D$37,1,"")),""))),0) +
   IF(Parameters!$D$32,SUM(IF(ISNUMBER(R66:W66),(IF(R66:W66&gt;=Parameters!$D$41,1,"")),"")),0) +
   IF(Parameters!$D$33,AVERAGE(IF(ISNUMBER(R66:W66),R66:W66)),0) +
   IF(Parameters!$D$34,IF(OR(IF(ISNUMBER(R66:W66),R66:W66)=0),0,GEOMEAN(IF(ISNUMBER(R66:W66),R66:W66))),0)</f>
        <v>0</v>
      </c>
      <c r="H66" s="23">
        <f t="shared" ca="1" si="0"/>
        <v>0</v>
      </c>
      <c r="I66" s="116" t="str">
        <f t="shared" si="1"/>
        <v>!</v>
      </c>
      <c r="J66" s="22" cm="1">
        <f t="array" aca="1" ref="J66" ca="1">IF(Parameters!$D$31, SUM(IF(ISNUMBER(Y66:AD66),(IF(Y66:AD66&gt;=Parameters!$D$41,1,"")),""))+0.5*(SUM(IF(ISNUMBER(Y66:AD66),(IF(Y66:AD66&gt;=Parameters!$D$42,1,"")),""))-SUM(IF(ISNUMBER(Y66:AD66),(IF(Y66:AD66&gt;=Parameters!$D$41,1,"")),""))),0) +
   IF(Parameters!$D$32,SUM(IF(ISNUMBER(Y66:AD66),(IF(Y66:AD66&gt;=Parameters!$D$41,1,"")),"")),0) +
   IF(Parameters!$D$33,AVERAGE(IF(ISNUMBER(Y66:AD66),Y66:AD66)),0) +
   IF(Parameters!$D$34,IF(OR(IF(ISNUMBER(Y66:AD66),Y66:AD66)=0),0,GEOMEAN(IF(ISNUMBER(Y66:AD66),Y66:AD66))),0)</f>
        <v>0</v>
      </c>
      <c r="K66" s="23">
        <f t="shared" ca="1" si="2"/>
        <v>0</v>
      </c>
      <c r="L66" s="116" t="str">
        <f t="shared" si="3"/>
        <v/>
      </c>
      <c r="M66" s="21" cm="1">
        <f t="array" aca="1" ref="M66" ca="1">IF(Parameters!$D$31, SUM(IF(ISNUMBER(AF66:AK66),(IF(AF66:AK66&gt;=Parameters!$D$41,1,"")),""))+0.5*(SUM(IF(ISNUMBER(AF66:AK66),(IF(AF66:AK66&gt;=Parameters!$D$42,1,"")),""))-SUM(IF(ISNUMBER(AF66:AK66),(IF(AF66:AK66&gt;=Parameters!$D$41,1,"")),""))),0) +
   IF(Parameters!$D$32,SUM(IF(ISNUMBER(AF66:AK66),(IF(AF66:AK66&gt;=Parameters!$D$41,1,"")),"")),0) +
   IF(Parameters!$D$33,AVERAGE(IF(ISNUMBER(AF66:AK66),AF66:AK66)),0) +
   IF(Parameters!$D$34,IF(OR(IF(ISNUMBER(AF66:AK66),AF66:AK66)=0),0,GEOMEAN(IF(ISNUMBER(AF66:AK66),AF66:AK66))),0)</f>
        <v>0</v>
      </c>
      <c r="N66" s="23">
        <f t="shared" ca="1" si="4"/>
        <v>0</v>
      </c>
      <c r="O66" s="116" t="str">
        <f t="shared" si="5"/>
        <v>!</v>
      </c>
      <c r="P66" s="24"/>
      <c r="Q66" s="49"/>
      <c r="R66" s="25">
        <f ca="1">IFERROR(INDEX(Health!$G$8:$G$225,MATCH($C66,_xlfn.ANCHORARRAY(Health!$C$8),0)),NA())</f>
        <v>0</v>
      </c>
      <c r="S66" s="25">
        <f ca="1">IFERROR(INDEX(Food!$G$8:$G$225,MATCH($C66,_xlfn.ANCHORARRAY(Food!$C$8),0)),NA())</f>
        <v>0</v>
      </c>
      <c r="T66" s="25">
        <f ca="1">IFERROR(INDEX(Macro!$G$8:$G$225,MATCH($C66,_xlfn.ANCHORARRAY(Macro!$C$8),0)),NA())</f>
        <v>0</v>
      </c>
      <c r="U66" s="25">
        <f ca="1">IFERROR(INDEX(Socioeconomic!$G$8:$G$225,MATCH($C66,_xlfn.ANCHORARRAY(Socioeconomic!$C$8),0)),NA())</f>
        <v>0</v>
      </c>
      <c r="V66" s="25">
        <f ca="1">IFERROR(INDEX('Natural Hazard'!$G$8:$G$225,MATCH($C66,_xlfn.ANCHORARRAY('Natural Hazard'!$C$8),0)),NA())</f>
        <v>0</v>
      </c>
      <c r="W66" s="25">
        <f ca="1">IFERROR(INDEX(Conflict!$G$8:$G$225,MATCH($C66,_xlfn.ANCHORARRAY(Conflict!$C$8),0)),NA())</f>
        <v>0</v>
      </c>
      <c r="X66" s="50"/>
      <c r="Y66" s="25">
        <f ca="1">IFERROR(INDEX(Health!$H$8:$H$225,MATCH($C66,_xlfn.ANCHORARRAY(Health!$C$8),0)),NA())</f>
        <v>0</v>
      </c>
      <c r="Z66" s="25">
        <f ca="1">IFERROR(INDEX(Food!$H$8:$H$225,MATCH($C66,_xlfn.ANCHORARRAY(Food!$C$8),0)),NA())</f>
        <v>2.2488038277511899</v>
      </c>
      <c r="AA66" s="25">
        <f ca="1">IFERROR(INDEX(Macro!$H$8:$H$225,MATCH($C66,_xlfn.ANCHORARRAY(Macro!$C$8),0)),NA())</f>
        <v>1.4591640821148999</v>
      </c>
      <c r="AB66" s="25">
        <f ca="1">IFERROR(INDEX(Socioeconomic!$H$8:$H$225,MATCH($C66,_xlfn.ANCHORARRAY(Socioeconomic!$C$8),0)),NA())</f>
        <v>0.71428571428571297</v>
      </c>
      <c r="AC66" s="25">
        <f ca="1">IFERROR(INDEX('Natural Hazard'!$H$8:$H$225,MATCH($C66,_xlfn.ANCHORARRAY('Natural Hazard'!$C$8),0)),NA())</f>
        <v>0.83333333333333304</v>
      </c>
      <c r="AD66" s="25">
        <f ca="1">IFERROR(INDEX(Conflict!$H$8:$H$225,MATCH($C66,_xlfn.ANCHORARRAY(Conflict!$C$8),0)),NA())</f>
        <v>0</v>
      </c>
      <c r="AE66" s="50"/>
      <c r="AF66" s="25">
        <f ca="1">IFERROR(INDEX(Health!$I$8:$I$225,MATCH($C66,_xlfn.ANCHORARRAY(Health!$C$8),0)),NA())</f>
        <v>0</v>
      </c>
      <c r="AG66" s="25" t="e">
        <f ca="1">IFERROR(INDEX(Food!$I$8:$I$225,MATCH($C66,_xlfn.ANCHORARRAY(Food!$C$8),0)),NA())</f>
        <v>#N/A</v>
      </c>
      <c r="AH66" s="25">
        <f ca="1">IFERROR(INDEX(Macro!$I$8:$I$225,MATCH($C66,_xlfn.ANCHORARRAY(Macro!$C$8),0)),NA())</f>
        <v>0</v>
      </c>
      <c r="AI66" s="25" t="e">
        <f ca="1">IFERROR(INDEX(Socioeconomic!$I$8:$I$225,MATCH($C66,_xlfn.ANCHORARRAY(Socioeconomic!$C$8),0)),NA())</f>
        <v>#N/A</v>
      </c>
      <c r="AJ66" s="25">
        <f ca="1">IFERROR(INDEX('Natural Hazard'!$I$8:$I$225,MATCH($C66,_xlfn.ANCHORARRAY('Natural Hazard'!$C$8),0)),NA())</f>
        <v>0</v>
      </c>
      <c r="AK66" s="25">
        <f ca="1">IFERROR(INDEX(Conflict!$I$8:$I$225,MATCH($C66,_xlfn.ANCHORARRAY(Conflict!$C$8),0)),NA())</f>
        <v>0</v>
      </c>
      <c r="AL66" s="49"/>
      <c r="AM66" s="25">
        <f>IFERROR(INDEX('Data Reliability'!$G$6:$G$409,MATCH($C66,'Data Reliability'!$E$6:$E$409,0)),NA())</f>
        <v>8.3333333333333301E-2</v>
      </c>
      <c r="AN66" s="25">
        <f>IFERROR(INDEX('Data Reliability'!$H$6:$H$409,MATCH($C66,'Data Reliability'!$E$6:$E$409,0)),NA())</f>
        <v>0.58333333333333304</v>
      </c>
    </row>
    <row r="67" spans="2:40" x14ac:dyDescent="0.2">
      <c r="B67" s="28" t="s">
        <v>109</v>
      </c>
      <c r="C67" s="28" t="s">
        <v>110</v>
      </c>
      <c r="D67" s="28" t="s">
        <v>432</v>
      </c>
      <c r="E67" s="28" t="s">
        <v>429</v>
      </c>
      <c r="F67" s="206">
        <f ca="1">MATCH($C67,_xlfn.ANCHORARRAY(Health!$C$8),0)</f>
        <v>62</v>
      </c>
      <c r="G67" s="22" cm="1">
        <f t="array" aca="1" ref="G67" ca="1">IF(Parameters!$D$31, SUM(IF(ISNUMBER(R67:W67),(IF(R67:W67&gt;=Parameters!$D$37,1,"")),""))+0.5*(SUM(IF(ISNUMBER(R67:W67),(IF(R67:W67&gt;=Parameters!$D$38,1,"")),""))-SUM(IF(ISNUMBER(R67:W67),(IF(R67:W67&gt;=Parameters!$D$37,1,"")),""))),0) +
   IF(Parameters!$D$32,SUM(IF(ISNUMBER(R67:W67),(IF(R67:W67&gt;=Parameters!$D$41,1,"")),"")),0) +
   IF(Parameters!$D$33,AVERAGE(IF(ISNUMBER(R67:W67),R67:W67)),0) +
   IF(Parameters!$D$34,IF(OR(IF(ISNUMBER(R67:W67),R67:W67)=0),0,GEOMEAN(IF(ISNUMBER(R67:W67),R67:W67))),0)</f>
        <v>3</v>
      </c>
      <c r="H67" s="23">
        <f t="shared" ca="1" si="0"/>
        <v>3</v>
      </c>
      <c r="I67" s="116" t="str">
        <f t="shared" si="1"/>
        <v/>
      </c>
      <c r="J67" s="22" cm="1">
        <f t="array" aca="1" ref="J67" ca="1">IF(Parameters!$D$31, SUM(IF(ISNUMBER(Y67:AD67),(IF(Y67:AD67&gt;=Parameters!$D$41,1,"")),""))+0.5*(SUM(IF(ISNUMBER(Y67:AD67),(IF(Y67:AD67&gt;=Parameters!$D$42,1,"")),""))-SUM(IF(ISNUMBER(Y67:AD67),(IF(Y67:AD67&gt;=Parameters!$D$41,1,"")),""))),0) +
   IF(Parameters!$D$32,SUM(IF(ISNUMBER(Y67:AD67),(IF(Y67:AD67&gt;=Parameters!$D$41,1,"")),"")),0) +
   IF(Parameters!$D$33,AVERAGE(IF(ISNUMBER(Y67:AD67),Y67:AD67)),0) +
   IF(Parameters!$D$34,IF(OR(IF(ISNUMBER(Y67:AD67),Y67:AD67)=0),0,GEOMEAN(IF(ISNUMBER(Y67:AD67),Y67:AD67))),0)</f>
        <v>2.5</v>
      </c>
      <c r="K67" s="23">
        <f t="shared" ca="1" si="2"/>
        <v>2.5</v>
      </c>
      <c r="L67" s="116" t="str">
        <f t="shared" si="3"/>
        <v/>
      </c>
      <c r="M67" s="21" cm="1">
        <f t="array" aca="1" ref="M67" ca="1">IF(Parameters!$D$31, SUM(IF(ISNUMBER(AF67:AK67),(IF(AF67:AK67&gt;=Parameters!$D$41,1,"")),""))+0.5*(SUM(IF(ISNUMBER(AF67:AK67),(IF(AF67:AK67&gt;=Parameters!$D$42,1,"")),""))-SUM(IF(ISNUMBER(AF67:AK67),(IF(AF67:AK67&gt;=Parameters!$D$41,1,"")),""))),0) +
   IF(Parameters!$D$32,SUM(IF(ISNUMBER(AF67:AK67),(IF(AF67:AK67&gt;=Parameters!$D$41,1,"")),"")),0) +
   IF(Parameters!$D$33,AVERAGE(IF(ISNUMBER(AF67:AK67),AF67:AK67)),0) +
   IF(Parameters!$D$34,IF(OR(IF(ISNUMBER(AF67:AK67),AF67:AK67)=0),0,GEOMEAN(IF(ISNUMBER(AF67:AK67),AF67:AK67))),0)</f>
        <v>2.5</v>
      </c>
      <c r="N67" s="23">
        <f t="shared" ca="1" si="4"/>
        <v>2.5</v>
      </c>
      <c r="O67" s="116" t="str">
        <f t="shared" si="5"/>
        <v>!</v>
      </c>
      <c r="P67" s="24"/>
      <c r="Q67" s="49"/>
      <c r="R67" s="25">
        <f ca="1">IFERROR(INDEX(Health!$G$8:$G$225,MATCH($C67,_xlfn.ANCHORARRAY(Health!$C$8),0)),NA())</f>
        <v>0</v>
      </c>
      <c r="S67" s="25">
        <f ca="1">IFERROR(INDEX(Food!$G$8:$G$225,MATCH($C67,_xlfn.ANCHORARRAY(Food!$C$8),0)),NA())</f>
        <v>9.8600514086450541</v>
      </c>
      <c r="T67" s="25">
        <f ca="1">IFERROR(INDEX(Macro!$G$8:$G$225,MATCH($C67,_xlfn.ANCHORARRAY(Macro!$C$8),0)),NA())</f>
        <v>5.146223577203771</v>
      </c>
      <c r="U67" s="25">
        <f ca="1">IFERROR(INDEX(Socioeconomic!$G$8:$G$225,MATCH($C67,_xlfn.ANCHORARRAY(Socioeconomic!$C$8),0)),NA())</f>
        <v>0</v>
      </c>
      <c r="V67" s="25">
        <f ca="1">IFERROR(INDEX('Natural Hazard'!$G$8:$G$225,MATCH($C67,_xlfn.ANCHORARRAY('Natural Hazard'!$C$8),0)),NA())</f>
        <v>6.7082039324993685</v>
      </c>
      <c r="W67" s="25">
        <f ca="1">IFERROR(INDEX(Conflict!$G$8:$G$225,MATCH($C67,_xlfn.ANCHORARRAY(Conflict!$C$8),0)),NA())</f>
        <v>9.7923946546093319</v>
      </c>
      <c r="X67" s="50"/>
      <c r="Y67" s="25">
        <f ca="1">IFERROR(INDEX(Health!$H$8:$H$225,MATCH($C67,_xlfn.ANCHORARRAY(Health!$C$8),0)),NA())</f>
        <v>5.1545189504373097</v>
      </c>
      <c r="Z67" s="25">
        <f ca="1">IFERROR(INDEX(Food!$H$8:$H$225,MATCH($C67,_xlfn.ANCHORARRAY(Food!$C$8),0)),NA())</f>
        <v>9.7220613781123308</v>
      </c>
      <c r="AA67" s="25">
        <f ca="1">IFERROR(INDEX(Macro!$H$8:$H$225,MATCH($C67,_xlfn.ANCHORARRAY(Macro!$C$8),0)),NA())</f>
        <v>8.5039137498153892</v>
      </c>
      <c r="AB67" s="25">
        <f ca="1">IFERROR(INDEX(Socioeconomic!$H$8:$H$225,MATCH($C67,_xlfn.ANCHORARRAY(Socioeconomic!$C$8),0)),NA())</f>
        <v>8.71428571428571</v>
      </c>
      <c r="AC67" s="25">
        <f ca="1">IFERROR(INDEX('Natural Hazard'!$H$8:$H$225,MATCH($C67,_xlfn.ANCHORARRAY('Natural Hazard'!$C$8),0)),NA())</f>
        <v>4.5</v>
      </c>
      <c r="AD67" s="25">
        <f ca="1">IFERROR(INDEX(Conflict!$H$8:$H$225,MATCH($C67,_xlfn.ANCHORARRAY(Conflict!$C$8),0)),NA())</f>
        <v>10</v>
      </c>
      <c r="AE67" s="50"/>
      <c r="AF67" s="25">
        <f ca="1">IFERROR(INDEX(Health!$I$8:$I$225,MATCH($C67,_xlfn.ANCHORARRAY(Health!$C$8),0)),NA())</f>
        <v>0</v>
      </c>
      <c r="AG67" s="25">
        <f ca="1">IFERROR(INDEX(Food!$I$8:$I$225,MATCH($C67,_xlfn.ANCHORARRAY(Food!$C$8),0)),NA())</f>
        <v>10</v>
      </c>
      <c r="AH67" s="25">
        <f ca="1">IFERROR(INDEX(Macro!$I$8:$I$225,MATCH($C67,_xlfn.ANCHORARRAY(Macro!$C$8),0)),NA())</f>
        <v>3.1142857142857201</v>
      </c>
      <c r="AI67" s="25">
        <f ca="1">IFERROR(INDEX(Socioeconomic!$I$8:$I$225,MATCH($C67,_xlfn.ANCHORARRAY(Socioeconomic!$C$8),0)),NA())</f>
        <v>0</v>
      </c>
      <c r="AJ67" s="25">
        <f ca="1">IFERROR(INDEX('Natural Hazard'!$I$8:$I$225,MATCH($C67,_xlfn.ANCHORARRAY('Natural Hazard'!$C$8),0)),NA())</f>
        <v>10</v>
      </c>
      <c r="AK67" s="25">
        <f ca="1">IFERROR(INDEX(Conflict!$I$8:$I$225,MATCH($C67,_xlfn.ANCHORARRAY(Conflict!$C$8),0)),NA())</f>
        <v>9.5890993071621402</v>
      </c>
      <c r="AL67" s="49"/>
      <c r="AM67" s="25">
        <f>IFERROR(INDEX('Data Reliability'!$G$6:$G$409,MATCH($C67,'Data Reliability'!$E$6:$E$409,0)),NA())</f>
        <v>0</v>
      </c>
      <c r="AN67" s="25">
        <f>IFERROR(INDEX('Data Reliability'!$H$6:$H$409,MATCH($C67,'Data Reliability'!$E$6:$E$409,0)),NA())</f>
        <v>0.38333333333333303</v>
      </c>
    </row>
    <row r="68" spans="2:40" x14ac:dyDescent="0.2">
      <c r="B68" s="28" t="s">
        <v>111</v>
      </c>
      <c r="C68" s="28" t="s">
        <v>112</v>
      </c>
      <c r="D68" s="28" t="s">
        <v>433</v>
      </c>
      <c r="E68" s="28" t="s">
        <v>409</v>
      </c>
      <c r="F68" s="206">
        <f ca="1">MATCH($C68,_xlfn.ANCHORARRAY(Health!$C$8),0)</f>
        <v>63</v>
      </c>
      <c r="G68" s="22" cm="1">
        <f t="array" aca="1" ref="G68" ca="1">IF(Parameters!$D$31, SUM(IF(ISNUMBER(R68:W68),(IF(R68:W68&gt;=Parameters!$D$37,1,"")),""))+0.5*(SUM(IF(ISNUMBER(R68:W68),(IF(R68:W68&gt;=Parameters!$D$38,1,"")),""))-SUM(IF(ISNUMBER(R68:W68),(IF(R68:W68&gt;=Parameters!$D$37,1,"")),""))),0) +
   IF(Parameters!$D$32,SUM(IF(ISNUMBER(R68:W68),(IF(R68:W68&gt;=Parameters!$D$41,1,"")),"")),0) +
   IF(Parameters!$D$33,AVERAGE(IF(ISNUMBER(R68:W68),R68:W68)),0) +
   IF(Parameters!$D$34,IF(OR(IF(ISNUMBER(R68:W68),R68:W68)=0),0,GEOMEAN(IF(ISNUMBER(R68:W68),R68:W68))),0)</f>
        <v>0</v>
      </c>
      <c r="H68" s="23">
        <f t="shared" ca="1" si="0"/>
        <v>0</v>
      </c>
      <c r="I68" s="116" t="str">
        <f t="shared" si="1"/>
        <v/>
      </c>
      <c r="J68" s="22" cm="1">
        <f t="array" aca="1" ref="J68" ca="1">IF(Parameters!$D$31, SUM(IF(ISNUMBER(Y68:AD68),(IF(Y68:AD68&gt;=Parameters!$D$41,1,"")),""))+0.5*(SUM(IF(ISNUMBER(Y68:AD68),(IF(Y68:AD68&gt;=Parameters!$D$42,1,"")),""))-SUM(IF(ISNUMBER(Y68:AD68),(IF(Y68:AD68&gt;=Parameters!$D$41,1,"")),""))),0) +
   IF(Parameters!$D$32,SUM(IF(ISNUMBER(Y68:AD68),(IF(Y68:AD68&gt;=Parameters!$D$41,1,"")),"")),0) +
   IF(Parameters!$D$33,AVERAGE(IF(ISNUMBER(Y68:AD68),Y68:AD68)),0) +
   IF(Parameters!$D$34,IF(OR(IF(ISNUMBER(Y68:AD68),Y68:AD68)=0),0,GEOMEAN(IF(ISNUMBER(Y68:AD68),Y68:AD68))),0)</f>
        <v>0</v>
      </c>
      <c r="K68" s="23">
        <f t="shared" ca="1" si="2"/>
        <v>0</v>
      </c>
      <c r="L68" s="116" t="str">
        <f t="shared" si="3"/>
        <v/>
      </c>
      <c r="M68" s="21" cm="1">
        <f t="array" aca="1" ref="M68" ca="1">IF(Parameters!$D$31, SUM(IF(ISNUMBER(AF68:AK68),(IF(AF68:AK68&gt;=Parameters!$D$41,1,"")),""))+0.5*(SUM(IF(ISNUMBER(AF68:AK68),(IF(AF68:AK68&gt;=Parameters!$D$42,1,"")),""))-SUM(IF(ISNUMBER(AF68:AK68),(IF(AF68:AK68&gt;=Parameters!$D$41,1,"")),""))),0) +
   IF(Parameters!$D$32,SUM(IF(ISNUMBER(AF68:AK68),(IF(AF68:AK68&gt;=Parameters!$D$41,1,"")),"")),0) +
   IF(Parameters!$D$33,AVERAGE(IF(ISNUMBER(AF68:AK68),AF68:AK68)),0) +
   IF(Parameters!$D$34,IF(OR(IF(ISNUMBER(AF68:AK68),AF68:AK68)=0),0,GEOMEAN(IF(ISNUMBER(AF68:AK68),AF68:AK68))),0)</f>
        <v>0</v>
      </c>
      <c r="N68" s="23">
        <f t="shared" ca="1" si="4"/>
        <v>0</v>
      </c>
      <c r="O68" s="116" t="str">
        <f t="shared" si="5"/>
        <v>!</v>
      </c>
      <c r="P68" s="24"/>
      <c r="Q68" s="49"/>
      <c r="R68" s="25">
        <f ca="1">IFERROR(INDEX(Health!$G$8:$G$225,MATCH($C68,_xlfn.ANCHORARRAY(Health!$C$8),0)),NA())</f>
        <v>0</v>
      </c>
      <c r="S68" s="25">
        <f ca="1">IFERROR(INDEX(Food!$G$8:$G$225,MATCH($C68,_xlfn.ANCHORARRAY(Food!$C$8),0)),NA())</f>
        <v>0</v>
      </c>
      <c r="T68" s="25">
        <f ca="1">IFERROR(INDEX(Macro!$G$8:$G$225,MATCH($C68,_xlfn.ANCHORARRAY(Macro!$C$8),0)),NA())</f>
        <v>0</v>
      </c>
      <c r="U68" s="25">
        <f ca="1">IFERROR(INDEX(Socioeconomic!$G$8:$G$225,MATCH($C68,_xlfn.ANCHORARRAY(Socioeconomic!$C$8),0)),NA())</f>
        <v>0</v>
      </c>
      <c r="V68" s="25">
        <f ca="1">IFERROR(INDEX('Natural Hazard'!$G$8:$G$225,MATCH($C68,_xlfn.ANCHORARRAY('Natural Hazard'!$C$8),0)),NA())</f>
        <v>0</v>
      </c>
      <c r="W68" s="25">
        <f ca="1">IFERROR(INDEX(Conflict!$G$8:$G$225,MATCH($C68,_xlfn.ANCHORARRAY(Conflict!$C$8),0)),NA())</f>
        <v>0</v>
      </c>
      <c r="X68" s="50"/>
      <c r="Y68" s="25">
        <f ca="1">IFERROR(INDEX(Health!$H$8:$H$225,MATCH($C68,_xlfn.ANCHORARRAY(Health!$C$8),0)),NA())</f>
        <v>0</v>
      </c>
      <c r="Z68" s="25">
        <f ca="1">IFERROR(INDEX(Food!$H$8:$H$225,MATCH($C68,_xlfn.ANCHORARRAY(Food!$C$8),0)),NA())</f>
        <v>0</v>
      </c>
      <c r="AA68" s="25">
        <f ca="1">IFERROR(INDEX(Macro!$H$8:$H$225,MATCH($C68,_xlfn.ANCHORARRAY(Macro!$C$8),0)),NA())</f>
        <v>0</v>
      </c>
      <c r="AB68" s="25">
        <f ca="1">IFERROR(INDEX(Socioeconomic!$H$8:$H$225,MATCH($C68,_xlfn.ANCHORARRAY(Socioeconomic!$C$8),0)),NA())</f>
        <v>0.28571428571428598</v>
      </c>
      <c r="AC68" s="25">
        <f ca="1">IFERROR(INDEX('Natural Hazard'!$H$8:$H$225,MATCH($C68,_xlfn.ANCHORARRAY('Natural Hazard'!$C$8),0)),NA())</f>
        <v>2.1666666666666599</v>
      </c>
      <c r="AD68" s="25">
        <f ca="1">IFERROR(INDEX(Conflict!$H$8:$H$225,MATCH($C68,_xlfn.ANCHORARRAY(Conflict!$C$8),0)),NA())</f>
        <v>0</v>
      </c>
      <c r="AE68" s="50"/>
      <c r="AF68" s="25">
        <f ca="1">IFERROR(INDEX(Health!$I$8:$I$225,MATCH($C68,_xlfn.ANCHORARRAY(Health!$C$8),0)),NA())</f>
        <v>0</v>
      </c>
      <c r="AG68" s="25" t="e">
        <f ca="1">IFERROR(INDEX(Food!$I$8:$I$225,MATCH($C68,_xlfn.ANCHORARRAY(Food!$C$8),0)),NA())</f>
        <v>#N/A</v>
      </c>
      <c r="AH68" s="25">
        <f ca="1">IFERROR(INDEX(Macro!$I$8:$I$225,MATCH($C68,_xlfn.ANCHORARRAY(Macro!$C$8),0)),NA())</f>
        <v>4.9714285714285698</v>
      </c>
      <c r="AI68" s="25" t="e">
        <f ca="1">IFERROR(INDEX(Socioeconomic!$I$8:$I$225,MATCH($C68,_xlfn.ANCHORARRAY(Socioeconomic!$C$8),0)),NA())</f>
        <v>#N/A</v>
      </c>
      <c r="AJ68" s="25">
        <f ca="1">IFERROR(INDEX('Natural Hazard'!$I$8:$I$225,MATCH($C68,_xlfn.ANCHORARRAY('Natural Hazard'!$C$8),0)),NA())</f>
        <v>0</v>
      </c>
      <c r="AK68" s="25">
        <f ca="1">IFERROR(INDEX(Conflict!$I$8:$I$225,MATCH($C68,_xlfn.ANCHORARRAY(Conflict!$C$8),0)),NA())</f>
        <v>5.3571428571428399</v>
      </c>
      <c r="AL68" s="49"/>
      <c r="AM68" s="25">
        <f>IFERROR(INDEX('Data Reliability'!$G$6:$G$409,MATCH($C68,'Data Reliability'!$E$6:$E$409,0)),NA())</f>
        <v>0</v>
      </c>
      <c r="AN68" s="25">
        <f>IFERROR(INDEX('Data Reliability'!$H$6:$H$409,MATCH($C68,'Data Reliability'!$E$6:$E$409,0)),NA())</f>
        <v>0.58333333333333304</v>
      </c>
    </row>
    <row r="69" spans="2:40" x14ac:dyDescent="0.2">
      <c r="B69" s="28" t="s">
        <v>113</v>
      </c>
      <c r="C69" s="28" t="s">
        <v>114</v>
      </c>
      <c r="D69" s="28" t="s">
        <v>436</v>
      </c>
      <c r="E69" s="28" t="s">
        <v>532</v>
      </c>
      <c r="F69" s="206">
        <f ca="1">MATCH($C69,_xlfn.ANCHORARRAY(Health!$C$8),0)</f>
        <v>64</v>
      </c>
      <c r="G69" s="22" cm="1">
        <f t="array" aca="1" ref="G69" ca="1">IF(Parameters!$D$31, SUM(IF(ISNUMBER(R69:W69),(IF(R69:W69&gt;=Parameters!$D$37,1,"")),""))+0.5*(SUM(IF(ISNUMBER(R69:W69),(IF(R69:W69&gt;=Parameters!$D$38,1,"")),""))-SUM(IF(ISNUMBER(R69:W69),(IF(R69:W69&gt;=Parameters!$D$37,1,"")),""))),0) +
   IF(Parameters!$D$32,SUM(IF(ISNUMBER(R69:W69),(IF(R69:W69&gt;=Parameters!$D$41,1,"")),"")),0) +
   IF(Parameters!$D$33,AVERAGE(IF(ISNUMBER(R69:W69),R69:W69)),0) +
   IF(Parameters!$D$34,IF(OR(IF(ISNUMBER(R69:W69),R69:W69)=0),0,GEOMEAN(IF(ISNUMBER(R69:W69),R69:W69))),0)</f>
        <v>0</v>
      </c>
      <c r="H69" s="23">
        <f t="shared" ca="1" si="0"/>
        <v>0</v>
      </c>
      <c r="I69" s="116" t="str">
        <f t="shared" si="1"/>
        <v>!</v>
      </c>
      <c r="J69" s="22" cm="1">
        <f t="array" aca="1" ref="J69" ca="1">IF(Parameters!$D$31, SUM(IF(ISNUMBER(Y69:AD69),(IF(Y69:AD69&gt;=Parameters!$D$41,1,"")),""))+0.5*(SUM(IF(ISNUMBER(Y69:AD69),(IF(Y69:AD69&gt;=Parameters!$D$42,1,"")),""))-SUM(IF(ISNUMBER(Y69:AD69),(IF(Y69:AD69&gt;=Parameters!$D$41,1,"")),""))),0) +
   IF(Parameters!$D$32,SUM(IF(ISNUMBER(Y69:AD69),(IF(Y69:AD69&gt;=Parameters!$D$41,1,"")),"")),0) +
   IF(Parameters!$D$33,AVERAGE(IF(ISNUMBER(Y69:AD69),Y69:AD69)),0) +
   IF(Parameters!$D$34,IF(OR(IF(ISNUMBER(Y69:AD69),Y69:AD69)=0),0,GEOMEAN(IF(ISNUMBER(Y69:AD69),Y69:AD69))),0)</f>
        <v>0.5</v>
      </c>
      <c r="K69" s="23">
        <f t="shared" ca="1" si="2"/>
        <v>0.5</v>
      </c>
      <c r="L69" s="116" t="str">
        <f t="shared" si="3"/>
        <v/>
      </c>
      <c r="M69" s="21" cm="1">
        <f t="array" aca="1" ref="M69" ca="1">IF(Parameters!$D$31, SUM(IF(ISNUMBER(AF69:AK69),(IF(AF69:AK69&gt;=Parameters!$D$41,1,"")),""))+0.5*(SUM(IF(ISNUMBER(AF69:AK69),(IF(AF69:AK69&gt;=Parameters!$D$42,1,"")),""))-SUM(IF(ISNUMBER(AF69:AK69),(IF(AF69:AK69&gt;=Parameters!$D$41,1,"")),""))),0) +
   IF(Parameters!$D$32,SUM(IF(ISNUMBER(AF69:AK69),(IF(AF69:AK69&gt;=Parameters!$D$41,1,"")),"")),0) +
   IF(Parameters!$D$33,AVERAGE(IF(ISNUMBER(AF69:AK69),AF69:AK69)),0) +
   IF(Parameters!$D$34,IF(OR(IF(ISNUMBER(AF69:AK69),AF69:AK69)=0),0,GEOMEAN(IF(ISNUMBER(AF69:AK69),AF69:AK69))),0)</f>
        <v>0</v>
      </c>
      <c r="N69" s="23">
        <f t="shared" ca="1" si="4"/>
        <v>0</v>
      </c>
      <c r="O69" s="116" t="str">
        <f t="shared" si="5"/>
        <v>!!</v>
      </c>
      <c r="P69" s="24"/>
      <c r="Q69" s="49"/>
      <c r="R69" s="25">
        <f ca="1">IFERROR(INDEX(Health!$G$8:$G$225,MATCH($C69,_xlfn.ANCHORARRAY(Health!$C$8),0)),NA())</f>
        <v>0</v>
      </c>
      <c r="S69" s="25">
        <f ca="1">IFERROR(INDEX(Food!$G$8:$G$225,MATCH($C69,_xlfn.ANCHORARRAY(Food!$C$8),0)),NA())</f>
        <v>0</v>
      </c>
      <c r="T69" s="25" t="e">
        <f ca="1">IFERROR(INDEX(Macro!$G$8:$G$225,MATCH($C69,_xlfn.ANCHORARRAY(Macro!$C$8),0)),NA())</f>
        <v>#N/A</v>
      </c>
      <c r="U69" s="25">
        <f ca="1">IFERROR(INDEX(Socioeconomic!$G$8:$G$225,MATCH($C69,_xlfn.ANCHORARRAY(Socioeconomic!$C$8),0)),NA())</f>
        <v>0</v>
      </c>
      <c r="V69" s="25">
        <f ca="1">IFERROR(INDEX('Natural Hazard'!$G$8:$G$225,MATCH($C69,_xlfn.ANCHORARRAY('Natural Hazard'!$C$8),0)),NA())</f>
        <v>0</v>
      </c>
      <c r="W69" s="25">
        <f ca="1">IFERROR(INDEX(Conflict!$G$8:$G$225,MATCH($C69,_xlfn.ANCHORARRAY(Conflict!$C$8),0)),NA())</f>
        <v>0</v>
      </c>
      <c r="X69" s="50"/>
      <c r="Y69" s="25">
        <f ca="1">IFERROR(INDEX(Health!$H$8:$H$225,MATCH($C69,_xlfn.ANCHORARRAY(Health!$C$8),0)),NA())</f>
        <v>8.6530612244897895</v>
      </c>
      <c r="Z69" s="25">
        <f ca="1">IFERROR(INDEX(Food!$H$8:$H$225,MATCH($C69,_xlfn.ANCHORARRAY(Food!$C$8),0)),NA())</f>
        <v>4.9043062200956902</v>
      </c>
      <c r="AA69" s="25" t="e">
        <f ca="1">IFERROR(INDEX(Macro!$H$8:$H$225,MATCH($C69,_xlfn.ANCHORARRAY(Macro!$C$8),0)),NA())</f>
        <v>#N/A</v>
      </c>
      <c r="AB69" s="25">
        <f ca="1">IFERROR(INDEX(Socioeconomic!$H$8:$H$225,MATCH($C69,_xlfn.ANCHORARRAY(Socioeconomic!$C$8),0)),NA())</f>
        <v>6</v>
      </c>
      <c r="AC69" s="25">
        <f ca="1">IFERROR(INDEX('Natural Hazard'!$H$8:$H$225,MATCH($C69,_xlfn.ANCHORARRAY('Natural Hazard'!$C$8),0)),NA())</f>
        <v>6.5</v>
      </c>
      <c r="AD69" s="25">
        <f ca="1">IFERROR(INDEX(Conflict!$H$8:$H$225,MATCH($C69,_xlfn.ANCHORARRAY(Conflict!$C$8),0)),NA())</f>
        <v>1.8565884635738199</v>
      </c>
      <c r="AE69" s="50"/>
      <c r="AF69" s="25">
        <f ca="1">IFERROR(INDEX(Health!$I$8:$I$225,MATCH($C69,_xlfn.ANCHORARRAY(Health!$C$8),0)),NA())</f>
        <v>0</v>
      </c>
      <c r="AG69" s="25" t="e">
        <f ca="1">IFERROR(INDEX(Food!$I$8:$I$225,MATCH($C69,_xlfn.ANCHORARRAY(Food!$C$8),0)),NA())</f>
        <v>#N/A</v>
      </c>
      <c r="AH69" s="25" t="e">
        <f ca="1">IFERROR(INDEX(Macro!$I$8:$I$225,MATCH($C69,_xlfn.ANCHORARRAY(Macro!$C$8),0)),NA())</f>
        <v>#N/A</v>
      </c>
      <c r="AI69" s="25">
        <f ca="1">IFERROR(INDEX(Socioeconomic!$I$8:$I$225,MATCH($C69,_xlfn.ANCHORARRAY(Socioeconomic!$C$8),0)),NA())</f>
        <v>0</v>
      </c>
      <c r="AJ69" s="25">
        <f ca="1">IFERROR(INDEX('Natural Hazard'!$I$8:$I$225,MATCH($C69,_xlfn.ANCHORARRAY('Natural Hazard'!$C$8),0)),NA())</f>
        <v>0</v>
      </c>
      <c r="AK69" s="25">
        <f ca="1">IFERROR(INDEX(Conflict!$I$8:$I$225,MATCH($C69,_xlfn.ANCHORARRAY(Conflict!$C$8),0)),NA())</f>
        <v>0</v>
      </c>
      <c r="AL69" s="49"/>
      <c r="AM69" s="25">
        <f>IFERROR(INDEX('Data Reliability'!$G$6:$G$409,MATCH($C69,'Data Reliability'!$E$6:$E$409,0)),NA())</f>
        <v>0.25</v>
      </c>
      <c r="AN69" s="25">
        <f>IFERROR(INDEX('Data Reliability'!$H$6:$H$409,MATCH($C69,'Data Reliability'!$E$6:$E$409,0)),NA())</f>
        <v>0.72777777777777797</v>
      </c>
    </row>
    <row r="70" spans="2:40" x14ac:dyDescent="0.2">
      <c r="B70" s="28" t="s">
        <v>115</v>
      </c>
      <c r="C70" s="28" t="s">
        <v>116</v>
      </c>
      <c r="D70" s="28" t="s">
        <v>433</v>
      </c>
      <c r="E70" s="28" t="s">
        <v>409</v>
      </c>
      <c r="F70" s="206">
        <f ca="1">MATCH($C70,_xlfn.ANCHORARRAY(Health!$C$8),0)</f>
        <v>65</v>
      </c>
      <c r="G70" s="22" cm="1">
        <f t="array" aca="1" ref="G70" ca="1">IF(Parameters!$D$31, SUM(IF(ISNUMBER(R70:W70),(IF(R70:W70&gt;=Parameters!$D$37,1,"")),""))+0.5*(SUM(IF(ISNUMBER(R70:W70),(IF(R70:W70&gt;=Parameters!$D$38,1,"")),""))-SUM(IF(ISNUMBER(R70:W70),(IF(R70:W70&gt;=Parameters!$D$37,1,"")),""))),0) +
   IF(Parameters!$D$32,SUM(IF(ISNUMBER(R70:W70),(IF(R70:W70&gt;=Parameters!$D$41,1,"")),"")),0) +
   IF(Parameters!$D$33,AVERAGE(IF(ISNUMBER(R70:W70),R70:W70)),0) +
   IF(Parameters!$D$34,IF(OR(IF(ISNUMBER(R70:W70),R70:W70)=0),0,GEOMEAN(IF(ISNUMBER(R70:W70),R70:W70))),0)</f>
        <v>0.5</v>
      </c>
      <c r="H70" s="23">
        <f t="shared" ref="H70:H133" ca="1" si="6">G70</f>
        <v>0.5</v>
      </c>
      <c r="I70" s="116" t="str">
        <f t="shared" ref="I70:I133" si="7">IF(AVERAGE(AM70:AN70) &gt;= 0.666, "!!", IF(AND(AVERAGE(AM70:AN70) &lt; 0.666,  AVERAGE(AM70:AN70)  &gt;= 0.333), "!", IF(AVERAGE(AM70:AN70) &lt; 0.333, "")))</f>
        <v/>
      </c>
      <c r="J70" s="22" cm="1">
        <f t="array" aca="1" ref="J70" ca="1">IF(Parameters!$D$31, SUM(IF(ISNUMBER(Y70:AD70),(IF(Y70:AD70&gt;=Parameters!$D$41,1,"")),""))+0.5*(SUM(IF(ISNUMBER(Y70:AD70),(IF(Y70:AD70&gt;=Parameters!$D$42,1,"")),""))-SUM(IF(ISNUMBER(Y70:AD70),(IF(Y70:AD70&gt;=Parameters!$D$41,1,"")),""))),0) +
   IF(Parameters!$D$32,SUM(IF(ISNUMBER(Y70:AD70),(IF(Y70:AD70&gt;=Parameters!$D$41,1,"")),"")),0) +
   IF(Parameters!$D$33,AVERAGE(IF(ISNUMBER(Y70:AD70),Y70:AD70)),0) +
   IF(Parameters!$D$34,IF(OR(IF(ISNUMBER(Y70:AD70),Y70:AD70)=0),0,GEOMEAN(IF(ISNUMBER(Y70:AD70),Y70:AD70))),0)</f>
        <v>0</v>
      </c>
      <c r="K70" s="23">
        <f t="shared" ref="K70:K133" ca="1" si="8">J70</f>
        <v>0</v>
      </c>
      <c r="L70" s="116" t="str">
        <f t="shared" ref="L70:L133" si="9">IF(AM70 &gt;= 0.666, "!!", IF(AND(AM70 &lt; 0.666, AM70  &gt;= 0.333), "!", IF(AM70 &lt; 0.333, "")))</f>
        <v/>
      </c>
      <c r="M70" s="21" cm="1">
        <f t="array" aca="1" ref="M70" ca="1">IF(Parameters!$D$31, SUM(IF(ISNUMBER(AF70:AK70),(IF(AF70:AK70&gt;=Parameters!$D$41,1,"")),""))+0.5*(SUM(IF(ISNUMBER(AF70:AK70),(IF(AF70:AK70&gt;=Parameters!$D$42,1,"")),""))-SUM(IF(ISNUMBER(AF70:AK70),(IF(AF70:AK70&gt;=Parameters!$D$41,1,"")),""))),0) +
   IF(Parameters!$D$32,SUM(IF(ISNUMBER(AF70:AK70),(IF(AF70:AK70&gt;=Parameters!$D$41,1,"")),"")),0) +
   IF(Parameters!$D$33,AVERAGE(IF(ISNUMBER(AF70:AK70),AF70:AK70)),0) +
   IF(Parameters!$D$34,IF(OR(IF(ISNUMBER(AF70:AK70),AF70:AK70)=0),0,GEOMEAN(IF(ISNUMBER(AF70:AK70),AF70:AK70))),0)</f>
        <v>1</v>
      </c>
      <c r="N70" s="23">
        <f t="shared" ref="N70:N133" ca="1" si="10">M70</f>
        <v>1</v>
      </c>
      <c r="O70" s="116" t="str">
        <f t="shared" ref="O70:O133" si="11">IF(AN70 &gt;= 0.666, "!!", IF(AND(AN70 &lt; 0.666, AN70  &gt;= 0.333), "!", IF(AN70 &lt; 0.333, "")))</f>
        <v>!</v>
      </c>
      <c r="P70" s="24"/>
      <c r="Q70" s="49"/>
      <c r="R70" s="25">
        <f ca="1">IFERROR(INDEX(Health!$G$8:$G$225,MATCH($C70,_xlfn.ANCHORARRAY(Health!$C$8),0)),NA())</f>
        <v>0</v>
      </c>
      <c r="S70" s="25">
        <f ca="1">IFERROR(INDEX(Food!$G$8:$G$225,MATCH($C70,_xlfn.ANCHORARRAY(Food!$C$8),0)),NA())</f>
        <v>0</v>
      </c>
      <c r="T70" s="25">
        <f ca="1">IFERROR(INDEX(Macro!$G$8:$G$225,MATCH($C70,_xlfn.ANCHORARRAY(Macro!$C$8),0)),NA())</f>
        <v>6.9</v>
      </c>
      <c r="U70" s="25">
        <f ca="1">IFERROR(INDEX(Socioeconomic!$G$8:$G$225,MATCH($C70,_xlfn.ANCHORARRAY(Socioeconomic!$C$8),0)),NA())</f>
        <v>0</v>
      </c>
      <c r="V70" s="25">
        <f ca="1">IFERROR(INDEX('Natural Hazard'!$G$8:$G$225,MATCH($C70,_xlfn.ANCHORARRAY('Natural Hazard'!$C$8),0)),NA())</f>
        <v>0</v>
      </c>
      <c r="W70" s="25">
        <f ca="1">IFERROR(INDEX(Conflict!$G$8:$G$225,MATCH($C70,_xlfn.ANCHORARRAY(Conflict!$C$8),0)),NA())</f>
        <v>0</v>
      </c>
      <c r="X70" s="50"/>
      <c r="Y70" s="25">
        <f ca="1">IFERROR(INDEX(Health!$H$8:$H$225,MATCH($C70,_xlfn.ANCHORARRAY(Health!$C$8),0)),NA())</f>
        <v>0</v>
      </c>
      <c r="Z70" s="25">
        <f ca="1">IFERROR(INDEX(Food!$H$8:$H$225,MATCH($C70,_xlfn.ANCHORARRAY(Food!$C$8),0)),NA())</f>
        <v>0</v>
      </c>
      <c r="AA70" s="25">
        <f ca="1">IFERROR(INDEX(Macro!$H$8:$H$225,MATCH($C70,_xlfn.ANCHORARRAY(Macro!$C$8),0)),NA())</f>
        <v>0.12996603160537501</v>
      </c>
      <c r="AB70" s="25">
        <f ca="1">IFERROR(INDEX(Socioeconomic!$H$8:$H$225,MATCH($C70,_xlfn.ANCHORARRAY(Socioeconomic!$C$8),0)),NA())</f>
        <v>0.57142857142857095</v>
      </c>
      <c r="AC70" s="25">
        <f ca="1">IFERROR(INDEX('Natural Hazard'!$H$8:$H$225,MATCH($C70,_xlfn.ANCHORARRAY('Natural Hazard'!$C$8),0)),NA())</f>
        <v>4.8333333333333304</v>
      </c>
      <c r="AD70" s="25">
        <f ca="1">IFERROR(INDEX(Conflict!$H$8:$H$225,MATCH($C70,_xlfn.ANCHORARRAY(Conflict!$C$8),0)),NA())</f>
        <v>0</v>
      </c>
      <c r="AE70" s="50"/>
      <c r="AF70" s="25">
        <f ca="1">IFERROR(INDEX(Health!$I$8:$I$225,MATCH($C70,_xlfn.ANCHORARRAY(Health!$C$8),0)),NA())</f>
        <v>0</v>
      </c>
      <c r="AG70" s="25" t="e">
        <f ca="1">IFERROR(INDEX(Food!$I$8:$I$225,MATCH($C70,_xlfn.ANCHORARRAY(Food!$C$8),0)),NA())</f>
        <v>#N/A</v>
      </c>
      <c r="AH70" s="25">
        <f ca="1">IFERROR(INDEX(Macro!$I$8:$I$225,MATCH($C70,_xlfn.ANCHORARRAY(Macro!$C$8),0)),NA())</f>
        <v>7</v>
      </c>
      <c r="AI70" s="25" t="e">
        <f ca="1">IFERROR(INDEX(Socioeconomic!$I$8:$I$225,MATCH($C70,_xlfn.ANCHORARRAY(Socioeconomic!$C$8),0)),NA())</f>
        <v>#N/A</v>
      </c>
      <c r="AJ70" s="25">
        <f ca="1">IFERROR(INDEX('Natural Hazard'!$I$8:$I$225,MATCH($C70,_xlfn.ANCHORARRAY('Natural Hazard'!$C$8),0)),NA())</f>
        <v>0</v>
      </c>
      <c r="AK70" s="25">
        <f ca="1">IFERROR(INDEX(Conflict!$I$8:$I$225,MATCH($C70,_xlfn.ANCHORARRAY(Conflict!$C$8),0)),NA())</f>
        <v>7</v>
      </c>
      <c r="AL70" s="49"/>
      <c r="AM70" s="25">
        <f>IFERROR(INDEX('Data Reliability'!$G$6:$G$409,MATCH($C70,'Data Reliability'!$E$6:$E$409,0)),NA())</f>
        <v>0</v>
      </c>
      <c r="AN70" s="25">
        <f>IFERROR(INDEX('Data Reliability'!$H$6:$H$409,MATCH($C70,'Data Reliability'!$E$6:$E$409,0)),NA())</f>
        <v>0.55000000000000004</v>
      </c>
    </row>
    <row r="71" spans="2:40" x14ac:dyDescent="0.2">
      <c r="B71" s="28" t="s">
        <v>711</v>
      </c>
      <c r="C71" s="28" t="s">
        <v>680</v>
      </c>
      <c r="D71" s="28" t="s">
        <v>433</v>
      </c>
      <c r="E71" s="28" t="s">
        <v>409</v>
      </c>
      <c r="F71" s="206">
        <f ca="1">MATCH($C71,_xlfn.ANCHORARRAY(Health!$C$8),0)</f>
        <v>66</v>
      </c>
      <c r="G71" s="22" cm="1">
        <f t="array" aca="1" ref="G71" ca="1">IF(Parameters!$D$31, SUM(IF(ISNUMBER(R71:W71),(IF(R71:W71&gt;=Parameters!$D$37,1,"")),""))+0.5*(SUM(IF(ISNUMBER(R71:W71),(IF(R71:W71&gt;=Parameters!$D$38,1,"")),""))-SUM(IF(ISNUMBER(R71:W71),(IF(R71:W71&gt;=Parameters!$D$37,1,"")),""))),0) +
   IF(Parameters!$D$32,SUM(IF(ISNUMBER(R71:W71),(IF(R71:W71&gt;=Parameters!$D$41,1,"")),"")),0) +
   IF(Parameters!$D$33,AVERAGE(IF(ISNUMBER(R71:W71),R71:W71)),0) +
   IF(Parameters!$D$34,IF(OR(IF(ISNUMBER(R71:W71),R71:W71)=0),0,GEOMEAN(IF(ISNUMBER(R71:W71),R71:W71))),0)</f>
        <v>0</v>
      </c>
      <c r="H71" s="23">
        <f t="shared" ca="1" si="6"/>
        <v>0</v>
      </c>
      <c r="I71" s="116" t="str">
        <f t="shared" si="7"/>
        <v>!!</v>
      </c>
      <c r="J71" s="22" cm="1">
        <f t="array" aca="1" ref="J71" ca="1">IF(Parameters!$D$31, SUM(IF(ISNUMBER(Y71:AD71),(IF(Y71:AD71&gt;=Parameters!$D$41,1,"")),""))+0.5*(SUM(IF(ISNUMBER(Y71:AD71),(IF(Y71:AD71&gt;=Parameters!$D$42,1,"")),""))-SUM(IF(ISNUMBER(Y71:AD71),(IF(Y71:AD71&gt;=Parameters!$D$41,1,"")),""))),0) +
   IF(Parameters!$D$32,SUM(IF(ISNUMBER(Y71:AD71),(IF(Y71:AD71&gt;=Parameters!$D$41,1,"")),"")),0) +
   IF(Parameters!$D$33,AVERAGE(IF(ISNUMBER(Y71:AD71),Y71:AD71)),0) +
   IF(Parameters!$D$34,IF(OR(IF(ISNUMBER(Y71:AD71),Y71:AD71)=0),0,GEOMEAN(IF(ISNUMBER(Y71:AD71),Y71:AD71))),0)</f>
        <v>0</v>
      </c>
      <c r="K71" s="23">
        <f t="shared" ca="1" si="8"/>
        <v>0</v>
      </c>
      <c r="L71" s="116" t="str">
        <f t="shared" si="9"/>
        <v>!!</v>
      </c>
      <c r="M71" s="21" cm="1">
        <f t="array" aca="1" ref="M71" ca="1">IF(Parameters!$D$31, SUM(IF(ISNUMBER(AF71:AK71),(IF(AF71:AK71&gt;=Parameters!$D$41,1,"")),""))+0.5*(SUM(IF(ISNUMBER(AF71:AK71),(IF(AF71:AK71&gt;=Parameters!$D$42,1,"")),""))-SUM(IF(ISNUMBER(AF71:AK71),(IF(AF71:AK71&gt;=Parameters!$D$41,1,"")),""))),0) +
   IF(Parameters!$D$32,SUM(IF(ISNUMBER(AF71:AK71),(IF(AF71:AK71&gt;=Parameters!$D$41,1,"")),"")),0) +
   IF(Parameters!$D$33,AVERAGE(IF(ISNUMBER(AF71:AK71),AF71:AK71)),0) +
   IF(Parameters!$D$34,IF(OR(IF(ISNUMBER(AF71:AK71),AF71:AK71)=0),0,GEOMEAN(IF(ISNUMBER(AF71:AK71),AF71:AK71))),0)</f>
        <v>0</v>
      </c>
      <c r="N71" s="23">
        <f t="shared" ca="1" si="10"/>
        <v>0</v>
      </c>
      <c r="O71" s="116" t="str">
        <f t="shared" si="11"/>
        <v>!!</v>
      </c>
      <c r="P71" s="24"/>
      <c r="Q71" s="49"/>
      <c r="R71" s="25">
        <f ca="1">IFERROR(INDEX(Health!$G$8:$G$225,MATCH($C71,_xlfn.ANCHORARRAY(Health!$C$8),0)),NA())</f>
        <v>0</v>
      </c>
      <c r="S71" s="25" t="e">
        <f ca="1">IFERROR(INDEX(Food!$G$8:$G$225,MATCH($C71,_xlfn.ANCHORARRAY(Food!$C$8),0)),NA())</f>
        <v>#N/A</v>
      </c>
      <c r="T71" s="25" t="e">
        <f ca="1">IFERROR(INDEX(Macro!$G$8:$G$225,MATCH($C71,_xlfn.ANCHORARRAY(Macro!$C$8),0)),NA())</f>
        <v>#N/A</v>
      </c>
      <c r="U71" s="25" t="e">
        <f ca="1">IFERROR(INDEX(Socioeconomic!$G$8:$G$225,MATCH($C71,_xlfn.ANCHORARRAY(Socioeconomic!$C$8),0)),NA())</f>
        <v>#N/A</v>
      </c>
      <c r="V71" s="25">
        <f ca="1">IFERROR(INDEX('Natural Hazard'!$G$8:$G$225,MATCH($C71,_xlfn.ANCHORARRAY('Natural Hazard'!$C$8),0)),NA())</f>
        <v>0</v>
      </c>
      <c r="W71" s="25">
        <f ca="1">IFERROR(INDEX(Conflict!$G$8:$G$225,MATCH($C71,_xlfn.ANCHORARRAY(Conflict!$C$8),0)),NA())</f>
        <v>0</v>
      </c>
      <c r="X71" s="50"/>
      <c r="Y71" s="25" t="e">
        <f ca="1">IFERROR(INDEX(Health!$H$8:$H$225,MATCH($C71,_xlfn.ANCHORARRAY(Health!$C$8),0)),NA())</f>
        <v>#N/A</v>
      </c>
      <c r="Z71" s="25" t="e">
        <f ca="1">IFERROR(INDEX(Food!$H$8:$H$225,MATCH($C71,_xlfn.ANCHORARRAY(Food!$C$8),0)),NA())</f>
        <v>#N/A</v>
      </c>
      <c r="AA71" s="25" t="e">
        <f ca="1">IFERROR(INDEX(Macro!$H$8:$H$225,MATCH($C71,_xlfn.ANCHORARRAY(Macro!$C$8),0)),NA())</f>
        <v>#N/A</v>
      </c>
      <c r="AB71" s="25" t="e">
        <f ca="1">IFERROR(INDEX(Socioeconomic!$H$8:$H$225,MATCH($C71,_xlfn.ANCHORARRAY(Socioeconomic!$C$8),0)),NA())</f>
        <v>#N/A</v>
      </c>
      <c r="AC71" s="25" t="e">
        <f ca="1">IFERROR(INDEX('Natural Hazard'!$H$8:$H$225,MATCH($C71,_xlfn.ANCHORARRAY('Natural Hazard'!$C$8),0)),NA())</f>
        <v>#N/A</v>
      </c>
      <c r="AD71" s="25">
        <f ca="1">IFERROR(INDEX(Conflict!$H$8:$H$225,MATCH($C71,_xlfn.ANCHORARRAY(Conflict!$C$8),0)),NA())</f>
        <v>0</v>
      </c>
      <c r="AE71" s="50"/>
      <c r="AF71" s="25">
        <f ca="1">IFERROR(INDEX(Health!$I$8:$I$225,MATCH($C71,_xlfn.ANCHORARRAY(Health!$C$8),0)),NA())</f>
        <v>0</v>
      </c>
      <c r="AG71" s="25" t="e">
        <f ca="1">IFERROR(INDEX(Food!$I$8:$I$225,MATCH($C71,_xlfn.ANCHORARRAY(Food!$C$8),0)),NA())</f>
        <v>#N/A</v>
      </c>
      <c r="AH71" s="25" t="e">
        <f ca="1">IFERROR(INDEX(Macro!$I$8:$I$225,MATCH($C71,_xlfn.ANCHORARRAY(Macro!$C$8),0)),NA())</f>
        <v>#N/A</v>
      </c>
      <c r="AI71" s="25" t="e">
        <f ca="1">IFERROR(INDEX(Socioeconomic!$I$8:$I$225,MATCH($C71,_xlfn.ANCHORARRAY(Socioeconomic!$C$8),0)),NA())</f>
        <v>#N/A</v>
      </c>
      <c r="AJ71" s="25">
        <f ca="1">IFERROR(INDEX('Natural Hazard'!$I$8:$I$225,MATCH($C71,_xlfn.ANCHORARRAY('Natural Hazard'!$C$8),0)),NA())</f>
        <v>0</v>
      </c>
      <c r="AK71" s="25">
        <f ca="1">IFERROR(INDEX(Conflict!$I$8:$I$225,MATCH($C71,_xlfn.ANCHORARRAY(Conflict!$C$8),0)),NA())</f>
        <v>0</v>
      </c>
      <c r="AL71" s="49"/>
      <c r="AM71" s="25">
        <f>IFERROR(INDEX('Data Reliability'!$G$6:$G$409,MATCH($C71,'Data Reliability'!$E$6:$E$409,0)),NA())</f>
        <v>0.88888888888888895</v>
      </c>
      <c r="AN71" s="25">
        <f>IFERROR(INDEX('Data Reliability'!$H$6:$H$409,MATCH($C71,'Data Reliability'!$E$6:$E$409,0)),NA())</f>
        <v>0.78333333333333299</v>
      </c>
    </row>
    <row r="72" spans="2:40" x14ac:dyDescent="0.2">
      <c r="B72" s="28" t="s">
        <v>712</v>
      </c>
      <c r="C72" s="28" t="s">
        <v>117</v>
      </c>
      <c r="D72" s="28" t="s">
        <v>436</v>
      </c>
      <c r="E72" s="28" t="s">
        <v>429</v>
      </c>
      <c r="F72" s="206">
        <f ca="1">MATCH($C72,_xlfn.ANCHORARRAY(Health!$C$8),0)</f>
        <v>67</v>
      </c>
      <c r="G72" s="22" cm="1">
        <f t="array" aca="1" ref="G72" ca="1">IF(Parameters!$D$31, SUM(IF(ISNUMBER(R72:W72),(IF(R72:W72&gt;=Parameters!$D$37,1,"")),""))+0.5*(SUM(IF(ISNUMBER(R72:W72),(IF(R72:W72&gt;=Parameters!$D$38,1,"")),""))-SUM(IF(ISNUMBER(R72:W72),(IF(R72:W72&gt;=Parameters!$D$37,1,"")),""))),0) +
   IF(Parameters!$D$32,SUM(IF(ISNUMBER(R72:W72),(IF(R72:W72&gt;=Parameters!$D$41,1,"")),"")),0) +
   IF(Parameters!$D$33,AVERAGE(IF(ISNUMBER(R72:W72),R72:W72)),0) +
   IF(Parameters!$D$34,IF(OR(IF(ISNUMBER(R72:W72),R72:W72)=0),0,GEOMEAN(IF(ISNUMBER(R72:W72),R72:W72))),0)</f>
        <v>0</v>
      </c>
      <c r="H72" s="23">
        <f t="shared" ca="1" si="6"/>
        <v>0</v>
      </c>
      <c r="I72" s="116" t="str">
        <f t="shared" si="7"/>
        <v>!</v>
      </c>
      <c r="J72" s="22" cm="1">
        <f t="array" aca="1" ref="J72" ca="1">IF(Parameters!$D$31, SUM(IF(ISNUMBER(Y72:AD72),(IF(Y72:AD72&gt;=Parameters!$D$41,1,"")),""))+0.5*(SUM(IF(ISNUMBER(Y72:AD72),(IF(Y72:AD72&gt;=Parameters!$D$42,1,"")),""))-SUM(IF(ISNUMBER(Y72:AD72),(IF(Y72:AD72&gt;=Parameters!$D$41,1,"")),""))),0) +
   IF(Parameters!$D$32,SUM(IF(ISNUMBER(Y72:AD72),(IF(Y72:AD72&gt;=Parameters!$D$41,1,"")),"")),0) +
   IF(Parameters!$D$33,AVERAGE(IF(ISNUMBER(Y72:AD72),Y72:AD72)),0) +
   IF(Parameters!$D$34,IF(OR(IF(ISNUMBER(Y72:AD72),Y72:AD72)=0),0,GEOMEAN(IF(ISNUMBER(Y72:AD72),Y72:AD72))),0)</f>
        <v>2</v>
      </c>
      <c r="K72" s="23">
        <f t="shared" ca="1" si="8"/>
        <v>2</v>
      </c>
      <c r="L72" s="116" t="str">
        <f t="shared" si="9"/>
        <v>!</v>
      </c>
      <c r="M72" s="21" cm="1">
        <f t="array" aca="1" ref="M72" ca="1">IF(Parameters!$D$31, SUM(IF(ISNUMBER(AF72:AK72),(IF(AF72:AK72&gt;=Parameters!$D$41,1,"")),""))+0.5*(SUM(IF(ISNUMBER(AF72:AK72),(IF(AF72:AK72&gt;=Parameters!$D$42,1,"")),""))-SUM(IF(ISNUMBER(AF72:AK72),(IF(AF72:AK72&gt;=Parameters!$D$41,1,"")),""))),0) +
   IF(Parameters!$D$32,SUM(IF(ISNUMBER(AF72:AK72),(IF(AF72:AK72&gt;=Parameters!$D$41,1,"")),"")),0) +
   IF(Parameters!$D$33,AVERAGE(IF(ISNUMBER(AF72:AK72),AF72:AK72)),0) +
   IF(Parameters!$D$34,IF(OR(IF(ISNUMBER(AF72:AK72),AF72:AK72)=0),0,GEOMEAN(IF(ISNUMBER(AF72:AK72),AF72:AK72))),0)</f>
        <v>0</v>
      </c>
      <c r="N72" s="23">
        <f t="shared" ca="1" si="10"/>
        <v>0</v>
      </c>
      <c r="O72" s="116" t="str">
        <f t="shared" si="11"/>
        <v>!!</v>
      </c>
      <c r="P72" s="24"/>
      <c r="Q72" s="49"/>
      <c r="R72" s="25">
        <f ca="1">IFERROR(INDEX(Health!$G$8:$G$225,MATCH($C72,_xlfn.ANCHORARRAY(Health!$C$8),0)),NA())</f>
        <v>0</v>
      </c>
      <c r="S72" s="25" t="e">
        <f ca="1">IFERROR(INDEX(Food!$G$8:$G$225,MATCH($C72,_xlfn.ANCHORARRAY(Food!$C$8),0)),NA())</f>
        <v>#N/A</v>
      </c>
      <c r="T72" s="25" t="e">
        <f ca="1">IFERROR(INDEX(Macro!$G$8:$G$225,MATCH($C72,_xlfn.ANCHORARRAY(Macro!$C$8),0)),NA())</f>
        <v>#N/A</v>
      </c>
      <c r="U72" s="25">
        <f ca="1">IFERROR(INDEX(Socioeconomic!$G$8:$G$225,MATCH($C72,_xlfn.ANCHORARRAY(Socioeconomic!$C$8),0)),NA())</f>
        <v>0</v>
      </c>
      <c r="V72" s="25">
        <f ca="1">IFERROR(INDEX('Natural Hazard'!$G$8:$G$225,MATCH($C72,_xlfn.ANCHORARRAY('Natural Hazard'!$C$8),0)),NA())</f>
        <v>0</v>
      </c>
      <c r="W72" s="25">
        <f ca="1">IFERROR(INDEX(Conflict!$G$8:$G$225,MATCH($C72,_xlfn.ANCHORARRAY(Conflict!$C$8),0)),NA())</f>
        <v>0</v>
      </c>
      <c r="X72" s="50"/>
      <c r="Y72" s="25">
        <f ca="1">IFERROR(INDEX(Health!$H$8:$H$225,MATCH($C72,_xlfn.ANCHORARRAY(Health!$C$8),0)),NA())</f>
        <v>7.8658892128279803</v>
      </c>
      <c r="Z72" s="25" t="e">
        <f ca="1">IFERROR(INDEX(Food!$H$8:$H$225,MATCH($C72,_xlfn.ANCHORARRAY(Food!$C$8),0)),NA())</f>
        <v>#N/A</v>
      </c>
      <c r="AA72" s="25" t="e">
        <f ca="1">IFERROR(INDEX(Macro!$H$8:$H$225,MATCH($C72,_xlfn.ANCHORARRAY(Macro!$C$8),0)),NA())</f>
        <v>#N/A</v>
      </c>
      <c r="AB72" s="25">
        <f ca="1">IFERROR(INDEX(Socioeconomic!$H$8:$H$225,MATCH($C72,_xlfn.ANCHORARRAY(Socioeconomic!$C$8),0)),NA())</f>
        <v>7.5714285714285703</v>
      </c>
      <c r="AC72" s="25">
        <f ca="1">IFERROR(INDEX('Natural Hazard'!$H$8:$H$225,MATCH($C72,_xlfn.ANCHORARRAY('Natural Hazard'!$C$8),0)),NA())</f>
        <v>3.5</v>
      </c>
      <c r="AD72" s="25">
        <f ca="1">IFERROR(INDEX(Conflict!$H$8:$H$225,MATCH($C72,_xlfn.ANCHORARRAY(Conflict!$C$8),0)),NA())</f>
        <v>10</v>
      </c>
      <c r="AE72" s="50"/>
      <c r="AF72" s="25">
        <f ca="1">IFERROR(INDEX(Health!$I$8:$I$225,MATCH($C72,_xlfn.ANCHORARRAY(Health!$C$8),0)),NA())</f>
        <v>0</v>
      </c>
      <c r="AG72" s="25" t="e">
        <f ca="1">IFERROR(INDEX(Food!$I$8:$I$225,MATCH($C72,_xlfn.ANCHORARRAY(Food!$C$8),0)),NA())</f>
        <v>#N/A</v>
      </c>
      <c r="AH72" s="25" t="e">
        <f ca="1">IFERROR(INDEX(Macro!$I$8:$I$225,MATCH($C72,_xlfn.ANCHORARRAY(Macro!$C$8),0)),NA())</f>
        <v>#N/A</v>
      </c>
      <c r="AI72" s="25" t="e">
        <f ca="1">IFERROR(INDEX(Socioeconomic!$I$8:$I$225,MATCH($C72,_xlfn.ANCHORARRAY(Socioeconomic!$C$8),0)),NA())</f>
        <v>#N/A</v>
      </c>
      <c r="AJ72" s="25">
        <f ca="1">IFERROR(INDEX('Natural Hazard'!$I$8:$I$225,MATCH($C72,_xlfn.ANCHORARRAY('Natural Hazard'!$C$8),0)),NA())</f>
        <v>0</v>
      </c>
      <c r="AK72" s="25">
        <f ca="1">IFERROR(INDEX(Conflict!$I$8:$I$225,MATCH($C72,_xlfn.ANCHORARRAY(Conflict!$C$8),0)),NA())</f>
        <v>0</v>
      </c>
      <c r="AL72" s="49"/>
      <c r="AM72" s="25">
        <f>IFERROR(INDEX('Data Reliability'!$G$6:$G$409,MATCH($C72,'Data Reliability'!$E$6:$E$409,0)),NA())</f>
        <v>0.33333333333333298</v>
      </c>
      <c r="AN72" s="25">
        <f>IFERROR(INDEX('Data Reliability'!$H$6:$H$409,MATCH($C72,'Data Reliability'!$E$6:$E$409,0)),NA())</f>
        <v>0.78333333333333299</v>
      </c>
    </row>
    <row r="73" spans="2:40" x14ac:dyDescent="0.2">
      <c r="B73" s="28" t="s">
        <v>118</v>
      </c>
      <c r="C73" s="28" t="s">
        <v>119</v>
      </c>
      <c r="D73" s="28" t="s">
        <v>432</v>
      </c>
      <c r="E73" s="28" t="s">
        <v>430</v>
      </c>
      <c r="F73" s="206">
        <f ca="1">MATCH($C73,_xlfn.ANCHORARRAY(Health!$C$8),0)</f>
        <v>68</v>
      </c>
      <c r="G73" s="22" cm="1">
        <f t="array" aca="1" ref="G73" ca="1">IF(Parameters!$D$31, SUM(IF(ISNUMBER(R73:W73),(IF(R73:W73&gt;=Parameters!$D$37,1,"")),""))+0.5*(SUM(IF(ISNUMBER(R73:W73),(IF(R73:W73&gt;=Parameters!$D$38,1,"")),""))-SUM(IF(ISNUMBER(R73:W73),(IF(R73:W73&gt;=Parameters!$D$37,1,"")),""))),0) +
   IF(Parameters!$D$32,SUM(IF(ISNUMBER(R73:W73),(IF(R73:W73&gt;=Parameters!$D$41,1,"")),"")),0) +
   IF(Parameters!$D$33,AVERAGE(IF(ISNUMBER(R73:W73),R73:W73)),0) +
   IF(Parameters!$D$34,IF(OR(IF(ISNUMBER(R73:W73),R73:W73)=0),0,GEOMEAN(IF(ISNUMBER(R73:W73),R73:W73))),0)</f>
        <v>2</v>
      </c>
      <c r="H73" s="23">
        <f t="shared" ca="1" si="6"/>
        <v>2</v>
      </c>
      <c r="I73" s="116" t="str">
        <f t="shared" si="7"/>
        <v/>
      </c>
      <c r="J73" s="22" cm="1">
        <f t="array" aca="1" ref="J73" ca="1">IF(Parameters!$D$31, SUM(IF(ISNUMBER(Y73:AD73),(IF(Y73:AD73&gt;=Parameters!$D$41,1,"")),""))+0.5*(SUM(IF(ISNUMBER(Y73:AD73),(IF(Y73:AD73&gt;=Parameters!$D$42,1,"")),""))-SUM(IF(ISNUMBER(Y73:AD73),(IF(Y73:AD73&gt;=Parameters!$D$41,1,"")),""))),0) +
   IF(Parameters!$D$32,SUM(IF(ISNUMBER(Y73:AD73),(IF(Y73:AD73&gt;=Parameters!$D$41,1,"")),"")),0) +
   IF(Parameters!$D$33,AVERAGE(IF(ISNUMBER(Y73:AD73),Y73:AD73)),0) +
   IF(Parameters!$D$34,IF(OR(IF(ISNUMBER(Y73:AD73),Y73:AD73)=0),0,GEOMEAN(IF(ISNUMBER(Y73:AD73),Y73:AD73))),0)</f>
        <v>1</v>
      </c>
      <c r="K73" s="23">
        <f t="shared" ca="1" si="8"/>
        <v>1</v>
      </c>
      <c r="L73" s="116" t="str">
        <f t="shared" si="9"/>
        <v/>
      </c>
      <c r="M73" s="21" cm="1">
        <f t="array" aca="1" ref="M73" ca="1">IF(Parameters!$D$31, SUM(IF(ISNUMBER(AF73:AK73),(IF(AF73:AK73&gt;=Parameters!$D$41,1,"")),""))+0.5*(SUM(IF(ISNUMBER(AF73:AK73),(IF(AF73:AK73&gt;=Parameters!$D$42,1,"")),""))-SUM(IF(ISNUMBER(AF73:AK73),(IF(AF73:AK73&gt;=Parameters!$D$41,1,"")),""))),0) +
   IF(Parameters!$D$32,SUM(IF(ISNUMBER(AF73:AK73),(IF(AF73:AK73&gt;=Parameters!$D$41,1,"")),"")),0) +
   IF(Parameters!$D$33,AVERAGE(IF(ISNUMBER(AF73:AK73),AF73:AK73)),0) +
   IF(Parameters!$D$34,IF(OR(IF(ISNUMBER(AF73:AK73),AF73:AK73)=0),0,GEOMEAN(IF(ISNUMBER(AF73:AK73),AF73:AK73))),0)</f>
        <v>1.5</v>
      </c>
      <c r="N73" s="23">
        <f t="shared" ca="1" si="10"/>
        <v>1.5</v>
      </c>
      <c r="O73" s="116" t="str">
        <f t="shared" si="11"/>
        <v>!</v>
      </c>
      <c r="P73" s="24"/>
      <c r="Q73" s="49"/>
      <c r="R73" s="25">
        <f ca="1">IFERROR(INDEX(Health!$G$8:$G$225,MATCH($C73,_xlfn.ANCHORARRAY(Health!$C$8),0)),NA())</f>
        <v>0</v>
      </c>
      <c r="S73" s="25">
        <f ca="1">IFERROR(INDEX(Food!$G$8:$G$225,MATCH($C73,_xlfn.ANCHORARRAY(Food!$C$8),0)),NA())</f>
        <v>0</v>
      </c>
      <c r="T73" s="25">
        <f ca="1">IFERROR(INDEX(Macro!$G$8:$G$225,MATCH($C73,_xlfn.ANCHORARRAY(Macro!$C$8),0)),NA())</f>
        <v>7.1456770179113578</v>
      </c>
      <c r="U73" s="25">
        <f ca="1">IFERROR(INDEX(Socioeconomic!$G$8:$G$225,MATCH($C73,_xlfn.ANCHORARRAY(Socioeconomic!$C$8),0)),NA())</f>
        <v>4.9038186507061576</v>
      </c>
      <c r="V73" s="25">
        <f ca="1">IFERROR(INDEX('Natural Hazard'!$G$8:$G$225,MATCH($C73,_xlfn.ANCHORARRAY('Natural Hazard'!$C$8),0)),NA())</f>
        <v>0</v>
      </c>
      <c r="W73" s="25">
        <f ca="1">IFERROR(INDEX(Conflict!$G$8:$G$225,MATCH($C73,_xlfn.ANCHORARRAY(Conflict!$C$8),0)),NA())</f>
        <v>8.3666002653407556</v>
      </c>
      <c r="X73" s="50"/>
      <c r="Y73" s="25">
        <f ca="1">IFERROR(INDEX(Health!$H$8:$H$225,MATCH($C73,_xlfn.ANCHORARRAY(Health!$C$8),0)),NA())</f>
        <v>9.8192419825072808</v>
      </c>
      <c r="Z73" s="25">
        <f ca="1">IFERROR(INDEX(Food!$H$8:$H$225,MATCH($C73,_xlfn.ANCHORARRAY(Food!$C$8),0)),NA())</f>
        <v>6.6028708133971303</v>
      </c>
      <c r="AA73" s="25">
        <f ca="1">IFERROR(INDEX(Macro!$H$8:$H$225,MATCH($C73,_xlfn.ANCHORARRAY(Macro!$C$8),0)),NA())</f>
        <v>5.43198936641559</v>
      </c>
      <c r="AB73" s="25">
        <f ca="1">IFERROR(INDEX(Socioeconomic!$H$8:$H$225,MATCH($C73,_xlfn.ANCHORARRAY(Socioeconomic!$C$8),0)),NA())</f>
        <v>6</v>
      </c>
      <c r="AC73" s="25">
        <f ca="1">IFERROR(INDEX('Natural Hazard'!$H$8:$H$225,MATCH($C73,_xlfn.ANCHORARRAY('Natural Hazard'!$C$8),0)),NA())</f>
        <v>3.5</v>
      </c>
      <c r="AD73" s="25">
        <f ca="1">IFERROR(INDEX(Conflict!$H$8:$H$225,MATCH($C73,_xlfn.ANCHORARRAY(Conflict!$C$8),0)),NA())</f>
        <v>7</v>
      </c>
      <c r="AE73" s="50"/>
      <c r="AF73" s="25">
        <f ca="1">IFERROR(INDEX(Health!$I$8:$I$225,MATCH($C73,_xlfn.ANCHORARRAY(Health!$C$8),0)),NA())</f>
        <v>0</v>
      </c>
      <c r="AG73" s="25" t="e">
        <f ca="1">IFERROR(INDEX(Food!$I$8:$I$225,MATCH($C73,_xlfn.ANCHORARRAY(Food!$C$8),0)),NA())</f>
        <v>#N/A</v>
      </c>
      <c r="AH73" s="25">
        <f ca="1">IFERROR(INDEX(Macro!$I$8:$I$225,MATCH($C73,_xlfn.ANCHORARRAY(Macro!$C$8),0)),NA())</f>
        <v>9.4</v>
      </c>
      <c r="AI73" s="25">
        <f ca="1">IFERROR(INDEX(Socioeconomic!$I$8:$I$225,MATCH($C73,_xlfn.ANCHORARRAY(Socioeconomic!$C$8),0)),NA())</f>
        <v>4.0079062265022598</v>
      </c>
      <c r="AJ73" s="25">
        <f ca="1">IFERROR(INDEX('Natural Hazard'!$I$8:$I$225,MATCH($C73,_xlfn.ANCHORARRAY('Natural Hazard'!$C$8),0)),NA())</f>
        <v>0</v>
      </c>
      <c r="AK73" s="25">
        <f ca="1">IFERROR(INDEX(Conflict!$I$8:$I$225,MATCH($C73,_xlfn.ANCHORARRAY(Conflict!$C$8),0)),NA())</f>
        <v>10</v>
      </c>
      <c r="AL73" s="49"/>
      <c r="AM73" s="25">
        <f>IFERROR(INDEX('Data Reliability'!$G$6:$G$409,MATCH($C73,'Data Reliability'!$E$6:$E$409,0)),NA())</f>
        <v>8.3333333333333301E-2</v>
      </c>
      <c r="AN73" s="25">
        <f>IFERROR(INDEX('Data Reliability'!$H$6:$H$409,MATCH($C73,'Data Reliability'!$E$6:$E$409,0)),NA())</f>
        <v>0.49444444444444402</v>
      </c>
    </row>
    <row r="74" spans="2:40" x14ac:dyDescent="0.2">
      <c r="B74" s="28" t="s">
        <v>120</v>
      </c>
      <c r="C74" s="28" t="s">
        <v>121</v>
      </c>
      <c r="D74" s="28" t="s">
        <v>433</v>
      </c>
      <c r="E74" s="28" t="s">
        <v>409</v>
      </c>
      <c r="F74" s="206">
        <f ca="1">MATCH($C74,_xlfn.ANCHORARRAY(Health!$C$8),0)</f>
        <v>69</v>
      </c>
      <c r="G74" s="22" cm="1">
        <f t="array" aca="1" ref="G74" ca="1">IF(Parameters!$D$31, SUM(IF(ISNUMBER(R74:W74),(IF(R74:W74&gt;=Parameters!$D$37,1,"")),""))+0.5*(SUM(IF(ISNUMBER(R74:W74),(IF(R74:W74&gt;=Parameters!$D$38,1,"")),""))-SUM(IF(ISNUMBER(R74:W74),(IF(R74:W74&gt;=Parameters!$D$37,1,"")),""))),0) +
   IF(Parameters!$D$32,SUM(IF(ISNUMBER(R74:W74),(IF(R74:W74&gt;=Parameters!$D$41,1,"")),"")),0) +
   IF(Parameters!$D$33,AVERAGE(IF(ISNUMBER(R74:W74),R74:W74)),0) +
   IF(Parameters!$D$34,IF(OR(IF(ISNUMBER(R74:W74),R74:W74)=0),0,GEOMEAN(IF(ISNUMBER(R74:W74),R74:W74))),0)</f>
        <v>0</v>
      </c>
      <c r="H74" s="23">
        <f t="shared" ca="1" si="6"/>
        <v>0</v>
      </c>
      <c r="I74" s="116" t="str">
        <f t="shared" si="7"/>
        <v/>
      </c>
      <c r="J74" s="22" cm="1">
        <f t="array" aca="1" ref="J74" ca="1">IF(Parameters!$D$31, SUM(IF(ISNUMBER(Y74:AD74),(IF(Y74:AD74&gt;=Parameters!$D$41,1,"")),""))+0.5*(SUM(IF(ISNUMBER(Y74:AD74),(IF(Y74:AD74&gt;=Parameters!$D$42,1,"")),""))-SUM(IF(ISNUMBER(Y74:AD74),(IF(Y74:AD74&gt;=Parameters!$D$41,1,"")),""))),0) +
   IF(Parameters!$D$32,SUM(IF(ISNUMBER(Y74:AD74),(IF(Y74:AD74&gt;=Parameters!$D$41,1,"")),"")),0) +
   IF(Parameters!$D$33,AVERAGE(IF(ISNUMBER(Y74:AD74),Y74:AD74)),0) +
   IF(Parameters!$D$34,IF(OR(IF(ISNUMBER(Y74:AD74),Y74:AD74)=0),0,GEOMEAN(IF(ISNUMBER(Y74:AD74),Y74:AD74))),0)</f>
        <v>0</v>
      </c>
      <c r="K74" s="23">
        <f t="shared" ca="1" si="8"/>
        <v>0</v>
      </c>
      <c r="L74" s="116" t="str">
        <f t="shared" si="9"/>
        <v/>
      </c>
      <c r="M74" s="21" cm="1">
        <f t="array" aca="1" ref="M74" ca="1">IF(Parameters!$D$31, SUM(IF(ISNUMBER(AF74:AK74),(IF(AF74:AK74&gt;=Parameters!$D$41,1,"")),""))+0.5*(SUM(IF(ISNUMBER(AF74:AK74),(IF(AF74:AK74&gt;=Parameters!$D$42,1,"")),""))-SUM(IF(ISNUMBER(AF74:AK74),(IF(AF74:AK74&gt;=Parameters!$D$41,1,"")),""))),0) +
   IF(Parameters!$D$32,SUM(IF(ISNUMBER(AF74:AK74),(IF(AF74:AK74&gt;=Parameters!$D$41,1,"")),"")),0) +
   IF(Parameters!$D$33,AVERAGE(IF(ISNUMBER(AF74:AK74),AF74:AK74)),0) +
   IF(Parameters!$D$34,IF(OR(IF(ISNUMBER(AF74:AK74),AF74:AK74)=0),0,GEOMEAN(IF(ISNUMBER(AF74:AK74),AF74:AK74))),0)</f>
        <v>0</v>
      </c>
      <c r="N74" s="23">
        <f t="shared" ca="1" si="10"/>
        <v>0</v>
      </c>
      <c r="O74" s="116" t="str">
        <f t="shared" si="11"/>
        <v>!</v>
      </c>
      <c r="P74" s="24"/>
      <c r="Q74" s="49"/>
      <c r="R74" s="25">
        <f ca="1">IFERROR(INDEX(Health!$G$8:$G$225,MATCH($C74,_xlfn.ANCHORARRAY(Health!$C$8),0)),NA())</f>
        <v>0</v>
      </c>
      <c r="S74" s="25">
        <f ca="1">IFERROR(INDEX(Food!$G$8:$G$225,MATCH($C74,_xlfn.ANCHORARRAY(Food!$C$8),0)),NA())</f>
        <v>0</v>
      </c>
      <c r="T74" s="25">
        <f ca="1">IFERROR(INDEX(Macro!$G$8:$G$225,MATCH($C74,_xlfn.ANCHORARRAY(Macro!$C$8),0)),NA())</f>
        <v>2.0347011724870812</v>
      </c>
      <c r="U74" s="25">
        <f ca="1">IFERROR(INDEX(Socioeconomic!$G$8:$G$225,MATCH($C74,_xlfn.ANCHORARRAY(Socioeconomic!$C$8),0)),NA())</f>
        <v>0</v>
      </c>
      <c r="V74" s="25">
        <f ca="1">IFERROR(INDEX('Natural Hazard'!$G$8:$G$225,MATCH($C74,_xlfn.ANCHORARRAY('Natural Hazard'!$C$8),0)),NA())</f>
        <v>0</v>
      </c>
      <c r="W74" s="25">
        <f ca="1">IFERROR(INDEX(Conflict!$G$8:$G$225,MATCH($C74,_xlfn.ANCHORARRAY(Conflict!$C$8),0)),NA())</f>
        <v>0</v>
      </c>
      <c r="X74" s="50"/>
      <c r="Y74" s="25">
        <f ca="1">IFERROR(INDEX(Health!$H$8:$H$225,MATCH($C74,_xlfn.ANCHORARRAY(Health!$C$8),0)),NA())</f>
        <v>0</v>
      </c>
      <c r="Z74" s="25">
        <f ca="1">IFERROR(INDEX(Food!$H$8:$H$225,MATCH($C74,_xlfn.ANCHORARRAY(Food!$C$8),0)),NA())</f>
        <v>0</v>
      </c>
      <c r="AA74" s="25">
        <f ca="1">IFERROR(INDEX(Macro!$H$8:$H$225,MATCH($C74,_xlfn.ANCHORARRAY(Macro!$C$8),0)),NA())</f>
        <v>1.7250036922167999</v>
      </c>
      <c r="AB74" s="25">
        <f ca="1">IFERROR(INDEX(Socioeconomic!$H$8:$H$225,MATCH($C74,_xlfn.ANCHORARRAY(Socioeconomic!$C$8),0)),NA())</f>
        <v>0.57142857142857095</v>
      </c>
      <c r="AC74" s="25">
        <f ca="1">IFERROR(INDEX('Natural Hazard'!$H$8:$H$225,MATCH($C74,_xlfn.ANCHORARRAY('Natural Hazard'!$C$8),0)),NA())</f>
        <v>4</v>
      </c>
      <c r="AD74" s="25">
        <f ca="1">IFERROR(INDEX(Conflict!$H$8:$H$225,MATCH($C74,_xlfn.ANCHORARRAY(Conflict!$C$8),0)),NA())</f>
        <v>0</v>
      </c>
      <c r="AE74" s="50"/>
      <c r="AF74" s="25">
        <f ca="1">IFERROR(INDEX(Health!$I$8:$I$225,MATCH($C74,_xlfn.ANCHORARRAY(Health!$C$8),0)),NA())</f>
        <v>0</v>
      </c>
      <c r="AG74" s="25" t="e">
        <f ca="1">IFERROR(INDEX(Food!$I$8:$I$225,MATCH($C74,_xlfn.ANCHORARRAY(Food!$C$8),0)),NA())</f>
        <v>#N/A</v>
      </c>
      <c r="AH74" s="25">
        <f ca="1">IFERROR(INDEX(Macro!$I$8:$I$225,MATCH($C74,_xlfn.ANCHORARRAY(Macro!$C$8),0)),NA())</f>
        <v>2.3999999999999901</v>
      </c>
      <c r="AI74" s="25" t="e">
        <f ca="1">IFERROR(INDEX(Socioeconomic!$I$8:$I$225,MATCH($C74,_xlfn.ANCHORARRAY(Socioeconomic!$C$8),0)),NA())</f>
        <v>#N/A</v>
      </c>
      <c r="AJ74" s="25">
        <f ca="1">IFERROR(INDEX('Natural Hazard'!$I$8:$I$225,MATCH($C74,_xlfn.ANCHORARRAY('Natural Hazard'!$C$8),0)),NA())</f>
        <v>0</v>
      </c>
      <c r="AK74" s="25">
        <f ca="1">IFERROR(INDEX(Conflict!$I$8:$I$225,MATCH($C74,_xlfn.ANCHORARRAY(Conflict!$C$8),0)),NA())</f>
        <v>0</v>
      </c>
      <c r="AL74" s="49"/>
      <c r="AM74" s="25">
        <f>IFERROR(INDEX('Data Reliability'!$G$6:$G$409,MATCH($C74,'Data Reliability'!$E$6:$E$409,0)),NA())</f>
        <v>0</v>
      </c>
      <c r="AN74" s="25">
        <f>IFERROR(INDEX('Data Reliability'!$H$6:$H$409,MATCH($C74,'Data Reliability'!$E$6:$E$409,0)),NA())</f>
        <v>0.58333333333333304</v>
      </c>
    </row>
    <row r="75" spans="2:40" x14ac:dyDescent="0.2">
      <c r="B75" s="28" t="s">
        <v>122</v>
      </c>
      <c r="C75" s="28" t="s">
        <v>123</v>
      </c>
      <c r="D75" s="28" t="s">
        <v>433</v>
      </c>
      <c r="E75" s="28" t="s">
        <v>430</v>
      </c>
      <c r="F75" s="206">
        <f ca="1">MATCH($C75,_xlfn.ANCHORARRAY(Health!$C$8),0)</f>
        <v>70</v>
      </c>
      <c r="G75" s="22" cm="1">
        <f t="array" aca="1" ref="G75" ca="1">IF(Parameters!$D$31, SUM(IF(ISNUMBER(R75:W75),(IF(R75:W75&gt;=Parameters!$D$37,1,"")),""))+0.5*(SUM(IF(ISNUMBER(R75:W75),(IF(R75:W75&gt;=Parameters!$D$38,1,"")),""))-SUM(IF(ISNUMBER(R75:W75),(IF(R75:W75&gt;=Parameters!$D$37,1,"")),""))),0) +
   IF(Parameters!$D$32,SUM(IF(ISNUMBER(R75:W75),(IF(R75:W75&gt;=Parameters!$D$41,1,"")),"")),0) +
   IF(Parameters!$D$33,AVERAGE(IF(ISNUMBER(R75:W75),R75:W75)),0) +
   IF(Parameters!$D$34,IF(OR(IF(ISNUMBER(R75:W75),R75:W75)=0),0,GEOMEAN(IF(ISNUMBER(R75:W75),R75:W75))),0)</f>
        <v>0</v>
      </c>
      <c r="H75" s="23">
        <f t="shared" ca="1" si="6"/>
        <v>0</v>
      </c>
      <c r="I75" s="116" t="str">
        <f t="shared" si="7"/>
        <v/>
      </c>
      <c r="J75" s="22" cm="1">
        <f t="array" aca="1" ref="J75" ca="1">IF(Parameters!$D$31, SUM(IF(ISNUMBER(Y75:AD75),(IF(Y75:AD75&gt;=Parameters!$D$41,1,"")),""))+0.5*(SUM(IF(ISNUMBER(Y75:AD75),(IF(Y75:AD75&gt;=Parameters!$D$42,1,"")),""))-SUM(IF(ISNUMBER(Y75:AD75),(IF(Y75:AD75&gt;=Parameters!$D$41,1,"")),""))),0) +
   IF(Parameters!$D$32,SUM(IF(ISNUMBER(Y75:AD75),(IF(Y75:AD75&gt;=Parameters!$D$41,1,"")),"")),0) +
   IF(Parameters!$D$33,AVERAGE(IF(ISNUMBER(Y75:AD75),Y75:AD75)),0) +
   IF(Parameters!$D$34,IF(OR(IF(ISNUMBER(Y75:AD75),Y75:AD75)=0),0,GEOMEAN(IF(ISNUMBER(Y75:AD75),Y75:AD75))),0)</f>
        <v>0</v>
      </c>
      <c r="K75" s="23">
        <f t="shared" ca="1" si="8"/>
        <v>0</v>
      </c>
      <c r="L75" s="116" t="str">
        <f t="shared" si="9"/>
        <v/>
      </c>
      <c r="M75" s="21" cm="1">
        <f t="array" aca="1" ref="M75" ca="1">IF(Parameters!$D$31, SUM(IF(ISNUMBER(AF75:AK75),(IF(AF75:AK75&gt;=Parameters!$D$41,1,"")),""))+0.5*(SUM(IF(ISNUMBER(AF75:AK75),(IF(AF75:AK75&gt;=Parameters!$D$42,1,"")),""))-SUM(IF(ISNUMBER(AF75:AK75),(IF(AF75:AK75&gt;=Parameters!$D$41,1,"")),""))),0) +
   IF(Parameters!$D$32,SUM(IF(ISNUMBER(AF75:AK75),(IF(AF75:AK75&gt;=Parameters!$D$41,1,"")),"")),0) +
   IF(Parameters!$D$33,AVERAGE(IF(ISNUMBER(AF75:AK75),AF75:AK75)),0) +
   IF(Parameters!$D$34,IF(OR(IF(ISNUMBER(AF75:AK75),AF75:AK75)=0),0,GEOMEAN(IF(ISNUMBER(AF75:AK75),AF75:AK75))),0)</f>
        <v>0</v>
      </c>
      <c r="N75" s="23">
        <f t="shared" ca="1" si="10"/>
        <v>0</v>
      </c>
      <c r="O75" s="116" t="str">
        <f t="shared" si="11"/>
        <v>!</v>
      </c>
      <c r="P75" s="24"/>
      <c r="Q75" s="49"/>
      <c r="R75" s="25">
        <f ca="1">IFERROR(INDEX(Health!$G$8:$G$225,MATCH($C75,_xlfn.ANCHORARRAY(Health!$C$8),0)),NA())</f>
        <v>0</v>
      </c>
      <c r="S75" s="25">
        <f ca="1">IFERROR(INDEX(Food!$G$8:$G$225,MATCH($C75,_xlfn.ANCHORARRAY(Food!$C$8),0)),NA())</f>
        <v>0</v>
      </c>
      <c r="T75" s="25">
        <f ca="1">IFERROR(INDEX(Macro!$G$8:$G$225,MATCH($C75,_xlfn.ANCHORARRAY(Macro!$C$8),0)),NA())</f>
        <v>3.1859874223596418</v>
      </c>
      <c r="U75" s="25">
        <f ca="1">IFERROR(INDEX(Socioeconomic!$G$8:$G$225,MATCH($C75,_xlfn.ANCHORARRAY(Socioeconomic!$C$8),0)),NA())</f>
        <v>0</v>
      </c>
      <c r="V75" s="25">
        <f ca="1">IFERROR(INDEX('Natural Hazard'!$G$8:$G$225,MATCH($C75,_xlfn.ANCHORARRAY('Natural Hazard'!$C$8),0)),NA())</f>
        <v>0</v>
      </c>
      <c r="W75" s="25">
        <f ca="1">IFERROR(INDEX(Conflict!$G$8:$G$225,MATCH($C75,_xlfn.ANCHORARRAY(Conflict!$C$8),0)),NA())</f>
        <v>0</v>
      </c>
      <c r="X75" s="50"/>
      <c r="Y75" s="25">
        <f ca="1">IFERROR(INDEX(Health!$H$8:$H$225,MATCH($C75,_xlfn.ANCHORARRAY(Health!$C$8),0)),NA())</f>
        <v>0.839650145772596</v>
      </c>
      <c r="Z75" s="25">
        <f ca="1">IFERROR(INDEX(Food!$H$8:$H$225,MATCH($C75,_xlfn.ANCHORARRAY(Food!$C$8),0)),NA())</f>
        <v>4.9282296650717701</v>
      </c>
      <c r="AA75" s="25">
        <f ca="1">IFERROR(INDEX(Macro!$H$8:$H$225,MATCH($C75,_xlfn.ANCHORARRAY(Macro!$C$8),0)),NA())</f>
        <v>1.5182395510264299</v>
      </c>
      <c r="AB75" s="25">
        <f ca="1">IFERROR(INDEX(Socioeconomic!$H$8:$H$225,MATCH($C75,_xlfn.ANCHORARRAY(Socioeconomic!$C$8),0)),NA())</f>
        <v>4.1428571428571397</v>
      </c>
      <c r="AC75" s="25">
        <f ca="1">IFERROR(INDEX('Natural Hazard'!$H$8:$H$225,MATCH($C75,_xlfn.ANCHORARRAY('Natural Hazard'!$C$8),0)),NA())</f>
        <v>5.8333333333333304</v>
      </c>
      <c r="AD75" s="25">
        <f ca="1">IFERROR(INDEX(Conflict!$H$8:$H$225,MATCH($C75,_xlfn.ANCHORARRAY(Conflict!$C$8),0)),NA())</f>
        <v>2.2314341153642601</v>
      </c>
      <c r="AE75" s="50"/>
      <c r="AF75" s="25">
        <f ca="1">IFERROR(INDEX(Health!$I$8:$I$225,MATCH($C75,_xlfn.ANCHORARRAY(Health!$C$8),0)),NA())</f>
        <v>0</v>
      </c>
      <c r="AG75" s="25" t="e">
        <f ca="1">IFERROR(INDEX(Food!$I$8:$I$225,MATCH($C75,_xlfn.ANCHORARRAY(Food!$C$8),0)),NA())</f>
        <v>#N/A</v>
      </c>
      <c r="AH75" s="25">
        <f ca="1">IFERROR(INDEX(Macro!$I$8:$I$225,MATCH($C75,_xlfn.ANCHORARRAY(Macro!$C$8),0)),NA())</f>
        <v>6.6857142857142797</v>
      </c>
      <c r="AI75" s="25">
        <f ca="1">IFERROR(INDEX(Socioeconomic!$I$8:$I$225,MATCH($C75,_xlfn.ANCHORARRAY(Socioeconomic!$C$8),0)),NA())</f>
        <v>0</v>
      </c>
      <c r="AJ75" s="25">
        <f ca="1">IFERROR(INDEX('Natural Hazard'!$I$8:$I$225,MATCH($C75,_xlfn.ANCHORARRAY('Natural Hazard'!$C$8),0)),NA())</f>
        <v>0</v>
      </c>
      <c r="AK75" s="25">
        <f ca="1">IFERROR(INDEX(Conflict!$I$8:$I$225,MATCH($C75,_xlfn.ANCHORARRAY(Conflict!$C$8),0)),NA())</f>
        <v>0</v>
      </c>
      <c r="AL75" s="49"/>
      <c r="AM75" s="25">
        <f>IFERROR(INDEX('Data Reliability'!$G$6:$G$409,MATCH($C75,'Data Reliability'!$E$6:$E$409,0)),NA())</f>
        <v>8.3333333333333301E-2</v>
      </c>
      <c r="AN75" s="25">
        <f>IFERROR(INDEX('Data Reliability'!$H$6:$H$409,MATCH($C75,'Data Reliability'!$E$6:$E$409,0)),NA())</f>
        <v>0.49444444444444402</v>
      </c>
    </row>
    <row r="76" spans="2:40" x14ac:dyDescent="0.2">
      <c r="B76" s="28" t="s">
        <v>124</v>
      </c>
      <c r="C76" s="28" t="s">
        <v>125</v>
      </c>
      <c r="D76" s="28" t="s">
        <v>432</v>
      </c>
      <c r="E76" s="28" t="s">
        <v>429</v>
      </c>
      <c r="F76" s="206">
        <f ca="1">MATCH($C76,_xlfn.ANCHORARRAY(Health!$C$8),0)</f>
        <v>71</v>
      </c>
      <c r="G76" s="22" cm="1">
        <f t="array" aca="1" ref="G76" ca="1">IF(Parameters!$D$31, SUM(IF(ISNUMBER(R76:W76),(IF(R76:W76&gt;=Parameters!$D$37,1,"")),""))+0.5*(SUM(IF(ISNUMBER(R76:W76),(IF(R76:W76&gt;=Parameters!$D$38,1,"")),""))-SUM(IF(ISNUMBER(R76:W76),(IF(R76:W76&gt;=Parameters!$D$37,1,"")),""))),0) +
   IF(Parameters!$D$32,SUM(IF(ISNUMBER(R76:W76),(IF(R76:W76&gt;=Parameters!$D$41,1,"")),"")),0) +
   IF(Parameters!$D$33,AVERAGE(IF(ISNUMBER(R76:W76),R76:W76)),0) +
   IF(Parameters!$D$34,IF(OR(IF(ISNUMBER(R76:W76),R76:W76)=0),0,GEOMEAN(IF(ISNUMBER(R76:W76),R76:W76))),0)</f>
        <v>1.5</v>
      </c>
      <c r="H76" s="23">
        <f t="shared" ca="1" si="6"/>
        <v>1.5</v>
      </c>
      <c r="I76" s="116" t="str">
        <f t="shared" si="7"/>
        <v/>
      </c>
      <c r="J76" s="22" cm="1">
        <f t="array" aca="1" ref="J76" ca="1">IF(Parameters!$D$31, SUM(IF(ISNUMBER(Y76:AD76),(IF(Y76:AD76&gt;=Parameters!$D$41,1,"")),""))+0.5*(SUM(IF(ISNUMBER(Y76:AD76),(IF(Y76:AD76&gt;=Parameters!$D$42,1,"")),""))-SUM(IF(ISNUMBER(Y76:AD76),(IF(Y76:AD76&gt;=Parameters!$D$41,1,"")),""))),0) +
   IF(Parameters!$D$32,SUM(IF(ISNUMBER(Y76:AD76),(IF(Y76:AD76&gt;=Parameters!$D$41,1,"")),"")),0) +
   IF(Parameters!$D$33,AVERAGE(IF(ISNUMBER(Y76:AD76),Y76:AD76)),0) +
   IF(Parameters!$D$34,IF(OR(IF(ISNUMBER(Y76:AD76),Y76:AD76)=0),0,GEOMEAN(IF(ISNUMBER(Y76:AD76),Y76:AD76))),0)</f>
        <v>1.5</v>
      </c>
      <c r="K76" s="23">
        <f t="shared" ca="1" si="8"/>
        <v>1.5</v>
      </c>
      <c r="L76" s="116" t="str">
        <f t="shared" si="9"/>
        <v/>
      </c>
      <c r="M76" s="21" cm="1">
        <f t="array" aca="1" ref="M76" ca="1">IF(Parameters!$D$31, SUM(IF(ISNUMBER(AF76:AK76),(IF(AF76:AK76&gt;=Parameters!$D$41,1,"")),""))+0.5*(SUM(IF(ISNUMBER(AF76:AK76),(IF(AF76:AK76&gt;=Parameters!$D$42,1,"")),""))-SUM(IF(ISNUMBER(AF76:AK76),(IF(AF76:AK76&gt;=Parameters!$D$41,1,"")),""))),0) +
   IF(Parameters!$D$32,SUM(IF(ISNUMBER(AF76:AK76),(IF(AF76:AK76&gt;=Parameters!$D$41,1,"")),"")),0) +
   IF(Parameters!$D$33,AVERAGE(IF(ISNUMBER(AF76:AK76),AF76:AK76)),0) +
   IF(Parameters!$D$34,IF(OR(IF(ISNUMBER(AF76:AK76),AF76:AK76)=0),0,GEOMEAN(IF(ISNUMBER(AF76:AK76),AF76:AK76))),0)</f>
        <v>1</v>
      </c>
      <c r="N76" s="23">
        <f t="shared" ca="1" si="10"/>
        <v>1</v>
      </c>
      <c r="O76" s="116" t="str">
        <f t="shared" si="11"/>
        <v>!</v>
      </c>
      <c r="P76" s="24"/>
      <c r="Q76" s="49"/>
      <c r="R76" s="25">
        <f ca="1">IFERROR(INDEX(Health!$G$8:$G$225,MATCH($C76,_xlfn.ANCHORARRAY(Health!$C$8),0)),NA())</f>
        <v>0</v>
      </c>
      <c r="S76" s="25">
        <f ca="1">IFERROR(INDEX(Food!$G$8:$G$225,MATCH($C76,_xlfn.ANCHORARRAY(Food!$C$8),0)),NA())</f>
        <v>0</v>
      </c>
      <c r="T76" s="25">
        <f ca="1">IFERROR(INDEX(Macro!$G$8:$G$225,MATCH($C76,_xlfn.ANCHORARRAY(Macro!$C$8),0)),NA())</f>
        <v>5.580703328080876</v>
      </c>
      <c r="U76" s="25">
        <f ca="1">IFERROR(INDEX(Socioeconomic!$G$8:$G$225,MATCH($C76,_xlfn.ANCHORARRAY(Socioeconomic!$C$8),0)),NA())</f>
        <v>8.6189160737133417</v>
      </c>
      <c r="V76" s="25">
        <f ca="1">IFERROR(INDEX('Natural Hazard'!$G$8:$G$225,MATCH($C76,_xlfn.ANCHORARRAY('Natural Hazard'!$C$8),0)),NA())</f>
        <v>0</v>
      </c>
      <c r="W76" s="25">
        <f ca="1">IFERROR(INDEX(Conflict!$G$8:$G$225,MATCH($C76,_xlfn.ANCHORARRAY(Conflict!$C$8),0)),NA())</f>
        <v>0.159044048618245</v>
      </c>
      <c r="X76" s="50"/>
      <c r="Y76" s="25">
        <f ca="1">IFERROR(INDEX(Health!$H$8:$H$225,MATCH($C76,_xlfn.ANCHORARRAY(Health!$C$8),0)),NA())</f>
        <v>6.17492711370262</v>
      </c>
      <c r="Z76" s="25">
        <f ca="1">IFERROR(INDEX(Food!$H$8:$H$225,MATCH($C76,_xlfn.ANCHORARRAY(Food!$C$8),0)),NA())</f>
        <v>7.3769542559351402</v>
      </c>
      <c r="AA76" s="25">
        <f ca="1">IFERROR(INDEX(Macro!$H$8:$H$225,MATCH($C76,_xlfn.ANCHORARRAY(Macro!$C$8),0)),NA())</f>
        <v>8.1346920691182891</v>
      </c>
      <c r="AB76" s="25">
        <f ca="1">IFERROR(INDEX(Socioeconomic!$H$8:$H$225,MATCH($C76,_xlfn.ANCHORARRAY(Socioeconomic!$C$8),0)),NA())</f>
        <v>7.4285714285714199</v>
      </c>
      <c r="AC76" s="25">
        <f ca="1">IFERROR(INDEX('Natural Hazard'!$H$8:$H$225,MATCH($C76,_xlfn.ANCHORARRAY('Natural Hazard'!$C$8),0)),NA())</f>
        <v>3.6666666666666599</v>
      </c>
      <c r="AD76" s="25">
        <f ca="1">IFERROR(INDEX(Conflict!$H$8:$H$225,MATCH($C76,_xlfn.ANCHORARRAY(Conflict!$C$8),0)),NA())</f>
        <v>0.114658669959426</v>
      </c>
      <c r="AE76" s="50"/>
      <c r="AF76" s="25">
        <f ca="1">IFERROR(INDEX(Health!$I$8:$I$225,MATCH($C76,_xlfn.ANCHORARRAY(Health!$C$8),0)),NA())</f>
        <v>0</v>
      </c>
      <c r="AG76" s="25" t="e">
        <f ca="1">IFERROR(INDEX(Food!$I$8:$I$225,MATCH($C76,_xlfn.ANCHORARRAY(Food!$C$8),0)),NA())</f>
        <v>#N/A</v>
      </c>
      <c r="AH76" s="25">
        <f ca="1">IFERROR(INDEX(Macro!$I$8:$I$225,MATCH($C76,_xlfn.ANCHORARRAY(Macro!$C$8),0)),NA())</f>
        <v>3.8285714285714398</v>
      </c>
      <c r="AI76" s="25">
        <f ca="1">IFERROR(INDEX(Socioeconomic!$I$8:$I$225,MATCH($C76,_xlfn.ANCHORARRAY(Socioeconomic!$C$8),0)),NA())</f>
        <v>10</v>
      </c>
      <c r="AJ76" s="25">
        <f ca="1">IFERROR(INDEX('Natural Hazard'!$I$8:$I$225,MATCH($C76,_xlfn.ANCHORARRAY('Natural Hazard'!$C$8),0)),NA())</f>
        <v>0</v>
      </c>
      <c r="AK76" s="25">
        <f ca="1">IFERROR(INDEX(Conflict!$I$8:$I$225,MATCH($C76,_xlfn.ANCHORARRAY(Conflict!$C$8),0)),NA())</f>
        <v>0.22061139737478</v>
      </c>
      <c r="AL76" s="49"/>
      <c r="AM76" s="25">
        <f>IFERROR(INDEX('Data Reliability'!$G$6:$G$409,MATCH($C76,'Data Reliability'!$E$6:$E$409,0)),NA())</f>
        <v>0</v>
      </c>
      <c r="AN76" s="25">
        <f>IFERROR(INDEX('Data Reliability'!$H$6:$H$409,MATCH($C76,'Data Reliability'!$E$6:$E$409,0)),NA())</f>
        <v>0.49444444444444402</v>
      </c>
    </row>
    <row r="77" spans="2:40" x14ac:dyDescent="0.2">
      <c r="B77" s="28" t="s">
        <v>713</v>
      </c>
      <c r="C77" s="28" t="s">
        <v>681</v>
      </c>
      <c r="D77" s="28" t="s">
        <v>433</v>
      </c>
      <c r="E77" s="28" t="s">
        <v>409</v>
      </c>
      <c r="F77" s="206">
        <f ca="1">MATCH($C77,_xlfn.ANCHORARRAY(Health!$C$8),0)</f>
        <v>72</v>
      </c>
      <c r="G77" s="22" cm="1">
        <f t="array" aca="1" ref="G77" ca="1">IF(Parameters!$D$31, SUM(IF(ISNUMBER(R77:W77),(IF(R77:W77&gt;=Parameters!$D$37,1,"")),""))+0.5*(SUM(IF(ISNUMBER(R77:W77),(IF(R77:W77&gt;=Parameters!$D$38,1,"")),""))-SUM(IF(ISNUMBER(R77:W77),(IF(R77:W77&gt;=Parameters!$D$37,1,"")),""))),0) +
   IF(Parameters!$D$32,SUM(IF(ISNUMBER(R77:W77),(IF(R77:W77&gt;=Parameters!$D$41,1,"")),"")),0) +
   IF(Parameters!$D$33,AVERAGE(IF(ISNUMBER(R77:W77),R77:W77)),0) +
   IF(Parameters!$D$34,IF(OR(IF(ISNUMBER(R77:W77),R77:W77)=0),0,GEOMEAN(IF(ISNUMBER(R77:W77),R77:W77))),0)</f>
        <v>0</v>
      </c>
      <c r="H77" s="23">
        <f t="shared" ca="1" si="6"/>
        <v>0</v>
      </c>
      <c r="I77" s="116" t="str">
        <f t="shared" si="7"/>
        <v>!!</v>
      </c>
      <c r="J77" s="22" cm="1">
        <f t="array" aca="1" ref="J77" ca="1">IF(Parameters!$D$31, SUM(IF(ISNUMBER(Y77:AD77),(IF(Y77:AD77&gt;=Parameters!$D$41,1,"")),""))+0.5*(SUM(IF(ISNUMBER(Y77:AD77),(IF(Y77:AD77&gt;=Parameters!$D$42,1,"")),""))-SUM(IF(ISNUMBER(Y77:AD77),(IF(Y77:AD77&gt;=Parameters!$D$41,1,"")),""))),0) +
   IF(Parameters!$D$32,SUM(IF(ISNUMBER(Y77:AD77),(IF(Y77:AD77&gt;=Parameters!$D$41,1,"")),"")),0) +
   IF(Parameters!$D$33,AVERAGE(IF(ISNUMBER(Y77:AD77),Y77:AD77)),0) +
   IF(Parameters!$D$34,IF(OR(IF(ISNUMBER(Y77:AD77),Y77:AD77)=0),0,GEOMEAN(IF(ISNUMBER(Y77:AD77),Y77:AD77))),0)</f>
        <v>0</v>
      </c>
      <c r="K77" s="23">
        <f t="shared" ca="1" si="8"/>
        <v>0</v>
      </c>
      <c r="L77" s="116" t="str">
        <f t="shared" si="9"/>
        <v>!!</v>
      </c>
      <c r="M77" s="21" cm="1">
        <f t="array" aca="1" ref="M77" ca="1">IF(Parameters!$D$31, SUM(IF(ISNUMBER(AF77:AK77),(IF(AF77:AK77&gt;=Parameters!$D$41,1,"")),""))+0.5*(SUM(IF(ISNUMBER(AF77:AK77),(IF(AF77:AK77&gt;=Parameters!$D$42,1,"")),""))-SUM(IF(ISNUMBER(AF77:AK77),(IF(AF77:AK77&gt;=Parameters!$D$41,1,"")),""))),0) +
   IF(Parameters!$D$32,SUM(IF(ISNUMBER(AF77:AK77),(IF(AF77:AK77&gt;=Parameters!$D$41,1,"")),"")),0) +
   IF(Parameters!$D$33,AVERAGE(IF(ISNUMBER(AF77:AK77),AF77:AK77)),0) +
   IF(Parameters!$D$34,IF(OR(IF(ISNUMBER(AF77:AK77),AF77:AK77)=0),0,GEOMEAN(IF(ISNUMBER(AF77:AK77),AF77:AK77))),0)</f>
        <v>0</v>
      </c>
      <c r="N77" s="23">
        <f t="shared" ca="1" si="10"/>
        <v>0</v>
      </c>
      <c r="O77" s="116" t="str">
        <f t="shared" si="11"/>
        <v>!!</v>
      </c>
      <c r="P77" s="24"/>
      <c r="Q77" s="49"/>
      <c r="R77" s="25">
        <f ca="1">IFERROR(INDEX(Health!$G$8:$G$225,MATCH($C77,_xlfn.ANCHORARRAY(Health!$C$8),0)),NA())</f>
        <v>0</v>
      </c>
      <c r="S77" s="25" t="e">
        <f ca="1">IFERROR(INDEX(Food!$G$8:$G$225,MATCH($C77,_xlfn.ANCHORARRAY(Food!$C$8),0)),NA())</f>
        <v>#N/A</v>
      </c>
      <c r="T77" s="25" t="e">
        <f ca="1">IFERROR(INDEX(Macro!$G$8:$G$225,MATCH($C77,_xlfn.ANCHORARRAY(Macro!$C$8),0)),NA())</f>
        <v>#N/A</v>
      </c>
      <c r="U77" s="25" t="e">
        <f ca="1">IFERROR(INDEX(Socioeconomic!$G$8:$G$225,MATCH($C77,_xlfn.ANCHORARRAY(Socioeconomic!$C$8),0)),NA())</f>
        <v>#N/A</v>
      </c>
      <c r="V77" s="25">
        <f ca="1">IFERROR(INDEX('Natural Hazard'!$G$8:$G$225,MATCH($C77,_xlfn.ANCHORARRAY('Natural Hazard'!$C$8),0)),NA())</f>
        <v>0</v>
      </c>
      <c r="W77" s="25">
        <f ca="1">IFERROR(INDEX(Conflict!$G$8:$G$225,MATCH($C77,_xlfn.ANCHORARRAY(Conflict!$C$8),0)),NA())</f>
        <v>0</v>
      </c>
      <c r="X77" s="50"/>
      <c r="Y77" s="25" t="e">
        <f ca="1">IFERROR(INDEX(Health!$H$8:$H$225,MATCH($C77,_xlfn.ANCHORARRAY(Health!$C$8),0)),NA())</f>
        <v>#N/A</v>
      </c>
      <c r="Z77" s="25" t="e">
        <f ca="1">IFERROR(INDEX(Food!$H$8:$H$225,MATCH($C77,_xlfn.ANCHORARRAY(Food!$C$8),0)),NA())</f>
        <v>#N/A</v>
      </c>
      <c r="AA77" s="25" t="e">
        <f ca="1">IFERROR(INDEX(Macro!$H$8:$H$225,MATCH($C77,_xlfn.ANCHORARRAY(Macro!$C$8),0)),NA())</f>
        <v>#N/A</v>
      </c>
      <c r="AB77" s="25" t="e">
        <f ca="1">IFERROR(INDEX(Socioeconomic!$H$8:$H$225,MATCH($C77,_xlfn.ANCHORARRAY(Socioeconomic!$C$8),0)),NA())</f>
        <v>#N/A</v>
      </c>
      <c r="AC77" s="25" t="e">
        <f ca="1">IFERROR(INDEX('Natural Hazard'!$H$8:$H$225,MATCH($C77,_xlfn.ANCHORARRAY('Natural Hazard'!$C$8),0)),NA())</f>
        <v>#N/A</v>
      </c>
      <c r="AD77" s="25">
        <f ca="1">IFERROR(INDEX(Conflict!$H$8:$H$225,MATCH($C77,_xlfn.ANCHORARRAY(Conflict!$C$8),0)),NA())</f>
        <v>0</v>
      </c>
      <c r="AE77" s="50"/>
      <c r="AF77" s="25">
        <f ca="1">IFERROR(INDEX(Health!$I$8:$I$225,MATCH($C77,_xlfn.ANCHORARRAY(Health!$C$8),0)),NA())</f>
        <v>0</v>
      </c>
      <c r="AG77" s="25" t="e">
        <f ca="1">IFERROR(INDEX(Food!$I$8:$I$225,MATCH($C77,_xlfn.ANCHORARRAY(Food!$C$8),0)),NA())</f>
        <v>#N/A</v>
      </c>
      <c r="AH77" s="25" t="e">
        <f ca="1">IFERROR(INDEX(Macro!$I$8:$I$225,MATCH($C77,_xlfn.ANCHORARRAY(Macro!$C$8),0)),NA())</f>
        <v>#N/A</v>
      </c>
      <c r="AI77" s="25" t="e">
        <f ca="1">IFERROR(INDEX(Socioeconomic!$I$8:$I$225,MATCH($C77,_xlfn.ANCHORARRAY(Socioeconomic!$C$8),0)),NA())</f>
        <v>#N/A</v>
      </c>
      <c r="AJ77" s="25">
        <f ca="1">IFERROR(INDEX('Natural Hazard'!$I$8:$I$225,MATCH($C77,_xlfn.ANCHORARRAY('Natural Hazard'!$C$8),0)),NA())</f>
        <v>0</v>
      </c>
      <c r="AK77" s="25">
        <f ca="1">IFERROR(INDEX(Conflict!$I$8:$I$225,MATCH($C77,_xlfn.ANCHORARRAY(Conflict!$C$8),0)),NA())</f>
        <v>0</v>
      </c>
      <c r="AL77" s="49"/>
      <c r="AM77" s="25">
        <f>IFERROR(INDEX('Data Reliability'!$G$6:$G$409,MATCH($C77,'Data Reliability'!$E$6:$E$409,0)),NA())</f>
        <v>0.88888888888888895</v>
      </c>
      <c r="AN77" s="25">
        <f>IFERROR(INDEX('Data Reliability'!$H$6:$H$409,MATCH($C77,'Data Reliability'!$E$6:$E$409,0)),NA())</f>
        <v>0.81666666666666698</v>
      </c>
    </row>
    <row r="78" spans="2:40" x14ac:dyDescent="0.2">
      <c r="B78" s="28" t="s">
        <v>126</v>
      </c>
      <c r="C78" s="28" t="s">
        <v>127</v>
      </c>
      <c r="D78" s="28" t="s">
        <v>432</v>
      </c>
      <c r="E78" s="28" t="s">
        <v>429</v>
      </c>
      <c r="F78" s="206">
        <f ca="1">MATCH($C78,_xlfn.ANCHORARRAY(Health!$C$8),0)</f>
        <v>73</v>
      </c>
      <c r="G78" s="22" cm="1">
        <f t="array" aca="1" ref="G78" ca="1">IF(Parameters!$D$31, SUM(IF(ISNUMBER(R78:W78),(IF(R78:W78&gt;=Parameters!$D$37,1,"")),""))+0.5*(SUM(IF(ISNUMBER(R78:W78),(IF(R78:W78&gt;=Parameters!$D$38,1,"")),""))-SUM(IF(ISNUMBER(R78:W78),(IF(R78:W78&gt;=Parameters!$D$37,1,"")),""))),0) +
   IF(Parameters!$D$32,SUM(IF(ISNUMBER(R78:W78),(IF(R78:W78&gt;=Parameters!$D$41,1,"")),"")),0) +
   IF(Parameters!$D$33,AVERAGE(IF(ISNUMBER(R78:W78),R78:W78)),0) +
   IF(Parameters!$D$34,IF(OR(IF(ISNUMBER(R78:W78),R78:W78)=0),0,GEOMEAN(IF(ISNUMBER(R78:W78),R78:W78))),0)</f>
        <v>1.5</v>
      </c>
      <c r="H78" s="23">
        <f t="shared" ca="1" si="6"/>
        <v>1.5</v>
      </c>
      <c r="I78" s="116" t="str">
        <f t="shared" si="7"/>
        <v/>
      </c>
      <c r="J78" s="22" cm="1">
        <f t="array" aca="1" ref="J78" ca="1">IF(Parameters!$D$31, SUM(IF(ISNUMBER(Y78:AD78),(IF(Y78:AD78&gt;=Parameters!$D$41,1,"")),""))+0.5*(SUM(IF(ISNUMBER(Y78:AD78),(IF(Y78:AD78&gt;=Parameters!$D$42,1,"")),""))-SUM(IF(ISNUMBER(Y78:AD78),(IF(Y78:AD78&gt;=Parameters!$D$41,1,"")),""))),0) +
   IF(Parameters!$D$32,SUM(IF(ISNUMBER(Y78:AD78),(IF(Y78:AD78&gt;=Parameters!$D$41,1,"")),"")),0) +
   IF(Parameters!$D$33,AVERAGE(IF(ISNUMBER(Y78:AD78),Y78:AD78)),0) +
   IF(Parameters!$D$34,IF(OR(IF(ISNUMBER(Y78:AD78),Y78:AD78)=0),0,GEOMEAN(IF(ISNUMBER(Y78:AD78),Y78:AD78))),0)</f>
        <v>2.5</v>
      </c>
      <c r="K78" s="23">
        <f t="shared" ca="1" si="8"/>
        <v>2.5</v>
      </c>
      <c r="L78" s="116" t="str">
        <f t="shared" si="9"/>
        <v/>
      </c>
      <c r="M78" s="21" cm="1">
        <f t="array" aca="1" ref="M78" ca="1">IF(Parameters!$D$31, SUM(IF(ISNUMBER(AF78:AK78),(IF(AF78:AK78&gt;=Parameters!$D$41,1,"")),""))+0.5*(SUM(IF(ISNUMBER(AF78:AK78),(IF(AF78:AK78&gt;=Parameters!$D$42,1,"")),""))-SUM(IF(ISNUMBER(AF78:AK78),(IF(AF78:AK78&gt;=Parameters!$D$41,1,"")),""))),0) +
   IF(Parameters!$D$32,SUM(IF(ISNUMBER(AF78:AK78),(IF(AF78:AK78&gt;=Parameters!$D$41,1,"")),"")),0) +
   IF(Parameters!$D$33,AVERAGE(IF(ISNUMBER(AF78:AK78),AF78:AK78)),0) +
   IF(Parameters!$D$34,IF(OR(IF(ISNUMBER(AF78:AK78),AF78:AK78)=0),0,GEOMEAN(IF(ISNUMBER(AF78:AK78),AF78:AK78))),0)</f>
        <v>0</v>
      </c>
      <c r="N78" s="23">
        <f t="shared" ca="1" si="10"/>
        <v>0</v>
      </c>
      <c r="O78" s="116" t="str">
        <f t="shared" si="11"/>
        <v>!</v>
      </c>
      <c r="P78" s="24"/>
      <c r="Q78" s="49"/>
      <c r="R78" s="25">
        <f ca="1">IFERROR(INDEX(Health!$G$8:$G$225,MATCH($C78,_xlfn.ANCHORARRAY(Health!$C$8),0)),NA())</f>
        <v>0</v>
      </c>
      <c r="S78" s="25">
        <f ca="1">IFERROR(INDEX(Food!$G$8:$G$225,MATCH($C78,_xlfn.ANCHORARRAY(Food!$C$8),0)),NA())</f>
        <v>6.9095404114284404</v>
      </c>
      <c r="T78" s="25">
        <f ca="1">IFERROR(INDEX(Macro!$G$8:$G$225,MATCH($C78,_xlfn.ANCHORARRAY(Macro!$C$8),0)),NA())</f>
        <v>6.5319920274941907</v>
      </c>
      <c r="U78" s="25">
        <f ca="1">IFERROR(INDEX(Socioeconomic!$G$8:$G$225,MATCH($C78,_xlfn.ANCHORARRAY(Socioeconomic!$C$8),0)),NA())</f>
        <v>5.9314893544172547</v>
      </c>
      <c r="V78" s="25">
        <f ca="1">IFERROR(INDEX('Natural Hazard'!$G$8:$G$225,MATCH($C78,_xlfn.ANCHORARRAY('Natural Hazard'!$C$8),0)),NA())</f>
        <v>0</v>
      </c>
      <c r="W78" s="25">
        <f ca="1">IFERROR(INDEX(Conflict!$G$8:$G$225,MATCH($C78,_xlfn.ANCHORARRAY(Conflict!$C$8),0)),NA())</f>
        <v>0</v>
      </c>
      <c r="X78" s="50"/>
      <c r="Y78" s="25">
        <f ca="1">IFERROR(INDEX(Health!$H$8:$H$225,MATCH($C78,_xlfn.ANCHORARRAY(Health!$C$8),0)),NA())</f>
        <v>8.3615160349854207</v>
      </c>
      <c r="Z78" s="25">
        <f ca="1">IFERROR(INDEX(Food!$H$8:$H$225,MATCH($C78,_xlfn.ANCHORARRAY(Food!$C$8),0)),NA())</f>
        <v>9.5483497394325401</v>
      </c>
      <c r="AA78" s="25">
        <f ca="1">IFERROR(INDEX(Macro!$H$8:$H$225,MATCH($C78,_xlfn.ANCHORARRAY(Macro!$C$8),0)),NA())</f>
        <v>7.1451779648500899</v>
      </c>
      <c r="AB78" s="25">
        <f ca="1">IFERROR(INDEX(Socioeconomic!$H$8:$H$225,MATCH($C78,_xlfn.ANCHORARRAY(Socioeconomic!$C$8),0)),NA())</f>
        <v>8.8571428571428505</v>
      </c>
      <c r="AC78" s="25">
        <f ca="1">IFERROR(INDEX('Natural Hazard'!$H$8:$H$225,MATCH($C78,_xlfn.ANCHORARRAY('Natural Hazard'!$C$8),0)),NA())</f>
        <v>4.5</v>
      </c>
      <c r="AD78" s="25">
        <f ca="1">IFERROR(INDEX(Conflict!$H$8:$H$225,MATCH($C78,_xlfn.ANCHORARRAY(Conflict!$C$8),0)),NA())</f>
        <v>8.0966660786734792</v>
      </c>
      <c r="AE78" s="50"/>
      <c r="AF78" s="25">
        <f ca="1">IFERROR(INDEX(Health!$I$8:$I$225,MATCH($C78,_xlfn.ANCHORARRAY(Health!$C$8),0)),NA())</f>
        <v>0</v>
      </c>
      <c r="AG78" s="25">
        <f ca="1">IFERROR(INDEX(Food!$I$8:$I$225,MATCH($C78,_xlfn.ANCHORARRAY(Food!$C$8),0)),NA())</f>
        <v>5</v>
      </c>
      <c r="AH78" s="25">
        <f ca="1">IFERROR(INDEX(Macro!$I$8:$I$225,MATCH($C78,_xlfn.ANCHORARRAY(Macro!$C$8),0)),NA())</f>
        <v>5.9714285714285698</v>
      </c>
      <c r="AI78" s="25">
        <f ca="1">IFERROR(INDEX(Socioeconomic!$I$8:$I$225,MATCH($C78,_xlfn.ANCHORARRAY(Socioeconomic!$C$8),0)),NA())</f>
        <v>3.9722251892089799</v>
      </c>
      <c r="AJ78" s="25">
        <f ca="1">IFERROR(INDEX('Natural Hazard'!$I$8:$I$225,MATCH($C78,_xlfn.ANCHORARRAY('Natural Hazard'!$C$8),0)),NA())</f>
        <v>0</v>
      </c>
      <c r="AK78" s="25">
        <f ca="1">IFERROR(INDEX(Conflict!$I$8:$I$225,MATCH($C78,_xlfn.ANCHORARRAY(Conflict!$C$8),0)),NA())</f>
        <v>0</v>
      </c>
      <c r="AL78" s="49"/>
      <c r="AM78" s="25">
        <f>IFERROR(INDEX('Data Reliability'!$G$6:$G$409,MATCH($C78,'Data Reliability'!$E$6:$E$409,0)),NA())</f>
        <v>0</v>
      </c>
      <c r="AN78" s="25">
        <f>IFERROR(INDEX('Data Reliability'!$H$6:$H$409,MATCH($C78,'Data Reliability'!$E$6:$E$409,0)),NA())</f>
        <v>0.405555555555556</v>
      </c>
    </row>
    <row r="79" spans="2:40" x14ac:dyDescent="0.2">
      <c r="B79" s="28" t="s">
        <v>714</v>
      </c>
      <c r="C79" s="28" t="s">
        <v>128</v>
      </c>
      <c r="D79" s="28" t="s">
        <v>432</v>
      </c>
      <c r="E79" s="28" t="s">
        <v>429</v>
      </c>
      <c r="F79" s="206">
        <f ca="1">MATCH($C79,_xlfn.ANCHORARRAY(Health!$C$8),0)</f>
        <v>74</v>
      </c>
      <c r="G79" s="22" cm="1">
        <f t="array" aca="1" ref="G79" ca="1">IF(Parameters!$D$31, SUM(IF(ISNUMBER(R79:W79),(IF(R79:W79&gt;=Parameters!$D$37,1,"")),""))+0.5*(SUM(IF(ISNUMBER(R79:W79),(IF(R79:W79&gt;=Parameters!$D$38,1,"")),""))-SUM(IF(ISNUMBER(R79:W79),(IF(R79:W79&gt;=Parameters!$D$37,1,"")),""))),0) +
   IF(Parameters!$D$32,SUM(IF(ISNUMBER(R79:W79),(IF(R79:W79&gt;=Parameters!$D$41,1,"")),"")),0) +
   IF(Parameters!$D$33,AVERAGE(IF(ISNUMBER(R79:W79),R79:W79)),0) +
   IF(Parameters!$D$34,IF(OR(IF(ISNUMBER(R79:W79),R79:W79)=0),0,GEOMEAN(IF(ISNUMBER(R79:W79),R79:W79))),0)</f>
        <v>1.5</v>
      </c>
      <c r="H79" s="23">
        <f t="shared" ca="1" si="6"/>
        <v>1.5</v>
      </c>
      <c r="I79" s="116" t="str">
        <f t="shared" si="7"/>
        <v/>
      </c>
      <c r="J79" s="22" cm="1">
        <f t="array" aca="1" ref="J79" ca="1">IF(Parameters!$D$31, SUM(IF(ISNUMBER(Y79:AD79),(IF(Y79:AD79&gt;=Parameters!$D$41,1,"")),""))+0.5*(SUM(IF(ISNUMBER(Y79:AD79),(IF(Y79:AD79&gt;=Parameters!$D$42,1,"")),""))-SUM(IF(ISNUMBER(Y79:AD79),(IF(Y79:AD79&gt;=Parameters!$D$41,1,"")),""))),0) +
   IF(Parameters!$D$32,SUM(IF(ISNUMBER(Y79:AD79),(IF(Y79:AD79&gt;=Parameters!$D$41,1,"")),"")),0) +
   IF(Parameters!$D$33,AVERAGE(IF(ISNUMBER(Y79:AD79),Y79:AD79)),0) +
   IF(Parameters!$D$34,IF(OR(IF(ISNUMBER(Y79:AD79),Y79:AD79)=0),0,GEOMEAN(IF(ISNUMBER(Y79:AD79),Y79:AD79))),0)</f>
        <v>2</v>
      </c>
      <c r="K79" s="23">
        <f t="shared" ca="1" si="8"/>
        <v>2</v>
      </c>
      <c r="L79" s="116" t="str">
        <f t="shared" si="9"/>
        <v/>
      </c>
      <c r="M79" s="21" cm="1">
        <f t="array" aca="1" ref="M79" ca="1">IF(Parameters!$D$31, SUM(IF(ISNUMBER(AF79:AK79),(IF(AF79:AK79&gt;=Parameters!$D$41,1,"")),""))+0.5*(SUM(IF(ISNUMBER(AF79:AK79),(IF(AF79:AK79&gt;=Parameters!$D$42,1,"")),""))-SUM(IF(ISNUMBER(AF79:AK79),(IF(AF79:AK79&gt;=Parameters!$D$41,1,"")),""))),0) +
   IF(Parameters!$D$32,SUM(IF(ISNUMBER(AF79:AK79),(IF(AF79:AK79&gt;=Parameters!$D$41,1,"")),"")),0) +
   IF(Parameters!$D$33,AVERAGE(IF(ISNUMBER(AF79:AK79),AF79:AK79)),0) +
   IF(Parameters!$D$34,IF(OR(IF(ISNUMBER(AF79:AK79),AF79:AK79)=0),0,GEOMEAN(IF(ISNUMBER(AF79:AK79),AF79:AK79))),0)</f>
        <v>1</v>
      </c>
      <c r="N79" s="23">
        <f t="shared" ca="1" si="10"/>
        <v>1</v>
      </c>
      <c r="O79" s="116" t="str">
        <f t="shared" si="11"/>
        <v>!</v>
      </c>
      <c r="P79" s="24"/>
      <c r="Q79" s="49"/>
      <c r="R79" s="25">
        <f ca="1">IFERROR(INDEX(Health!$G$8:$G$225,MATCH($C79,_xlfn.ANCHORARRAY(Health!$C$8),0)),NA())</f>
        <v>0</v>
      </c>
      <c r="S79" s="25">
        <f ca="1">IFERROR(INDEX(Food!$G$8:$G$225,MATCH($C79,_xlfn.ANCHORARRAY(Food!$C$8),0)),NA())</f>
        <v>6.1286057641555107</v>
      </c>
      <c r="T79" s="25">
        <f ca="1">IFERROR(INDEX(Macro!$G$8:$G$225,MATCH($C79,_xlfn.ANCHORARRAY(Macro!$C$8),0)),NA())</f>
        <v>4.692327101182407</v>
      </c>
      <c r="U79" s="25">
        <f ca="1">IFERROR(INDEX(Socioeconomic!$G$8:$G$225,MATCH($C79,_xlfn.ANCHORARRAY(Socioeconomic!$C$8),0)),NA())</f>
        <v>10</v>
      </c>
      <c r="V79" s="25">
        <f ca="1">IFERROR(INDEX('Natural Hazard'!$G$8:$G$225,MATCH($C79,_xlfn.ANCHORARRAY('Natural Hazard'!$C$8),0)),NA())</f>
        <v>0</v>
      </c>
      <c r="W79" s="25">
        <f ca="1">IFERROR(INDEX(Conflict!$G$8:$G$225,MATCH($C79,_xlfn.ANCHORARRAY(Conflict!$C$8),0)),NA())</f>
        <v>0</v>
      </c>
      <c r="X79" s="50"/>
      <c r="Y79" s="25">
        <f ca="1">IFERROR(INDEX(Health!$H$8:$H$225,MATCH($C79,_xlfn.ANCHORARRAY(Health!$C$8),0)),NA())</f>
        <v>7.8075801749271099</v>
      </c>
      <c r="Z79" s="25">
        <f ca="1">IFERROR(INDEX(Food!$H$8:$H$225,MATCH($C79,_xlfn.ANCHORARRAY(Food!$C$8),0)),NA())</f>
        <v>7.5119617224880297</v>
      </c>
      <c r="AA79" s="25">
        <f ca="1">IFERROR(INDEX(Macro!$H$8:$H$225,MATCH($C79,_xlfn.ANCHORARRAY(Macro!$C$8),0)),NA())</f>
        <v>6.2147393294934199</v>
      </c>
      <c r="AB79" s="25">
        <f ca="1">IFERROR(INDEX(Socioeconomic!$H$8:$H$225,MATCH($C79,_xlfn.ANCHORARRAY(Socioeconomic!$C$8),0)),NA())</f>
        <v>10</v>
      </c>
      <c r="AC79" s="25">
        <f ca="1">IFERROR(INDEX('Natural Hazard'!$H$8:$H$225,MATCH($C79,_xlfn.ANCHORARRAY('Natural Hazard'!$C$8),0)),NA())</f>
        <v>2.8333333333333299</v>
      </c>
      <c r="AD79" s="25">
        <f ca="1">IFERROR(INDEX(Conflict!$H$8:$H$225,MATCH($C79,_xlfn.ANCHORARRAY(Conflict!$C$8),0)),NA())</f>
        <v>3.1575233727288698</v>
      </c>
      <c r="AE79" s="50"/>
      <c r="AF79" s="25">
        <f ca="1">IFERROR(INDEX(Health!$I$8:$I$225,MATCH($C79,_xlfn.ANCHORARRAY(Health!$C$8),0)),NA())</f>
        <v>0</v>
      </c>
      <c r="AG79" s="25">
        <f ca="1">IFERROR(INDEX(Food!$I$8:$I$225,MATCH($C79,_xlfn.ANCHORARRAY(Food!$C$8),0)),NA())</f>
        <v>5</v>
      </c>
      <c r="AH79" s="25">
        <f ca="1">IFERROR(INDEX(Macro!$I$8:$I$225,MATCH($C79,_xlfn.ANCHORARRAY(Macro!$C$8),0)),NA())</f>
        <v>3.5428571428571298</v>
      </c>
      <c r="AI79" s="25">
        <f ca="1">IFERROR(INDEX(Socioeconomic!$I$8:$I$225,MATCH($C79,_xlfn.ANCHORARRAY(Socioeconomic!$C$8),0)),NA())</f>
        <v>10</v>
      </c>
      <c r="AJ79" s="25">
        <f ca="1">IFERROR(INDEX('Natural Hazard'!$I$8:$I$225,MATCH($C79,_xlfn.ANCHORARRAY('Natural Hazard'!$C$8),0)),NA())</f>
        <v>0</v>
      </c>
      <c r="AK79" s="25">
        <f ca="1">IFERROR(INDEX(Conflict!$I$8:$I$225,MATCH($C79,_xlfn.ANCHORARRAY(Conflict!$C$8),0)),NA())</f>
        <v>0</v>
      </c>
      <c r="AL79" s="49"/>
      <c r="AM79" s="25">
        <f>IFERROR(INDEX('Data Reliability'!$G$6:$G$409,MATCH($C79,'Data Reliability'!$E$6:$E$409,0)),NA())</f>
        <v>8.3333333333333301E-2</v>
      </c>
      <c r="AN79" s="25">
        <f>IFERROR(INDEX('Data Reliability'!$H$6:$H$409,MATCH($C79,'Data Reliability'!$E$6:$E$409,0)),NA())</f>
        <v>0.43888888888888899</v>
      </c>
    </row>
    <row r="80" spans="2:40" x14ac:dyDescent="0.2">
      <c r="B80" s="28" t="s">
        <v>129</v>
      </c>
      <c r="C80" s="28" t="s">
        <v>130</v>
      </c>
      <c r="D80" s="28" t="s">
        <v>432</v>
      </c>
      <c r="E80" s="28" t="s">
        <v>429</v>
      </c>
      <c r="F80" s="206">
        <f ca="1">MATCH($C80,_xlfn.ANCHORARRAY(Health!$C$8),0)</f>
        <v>75</v>
      </c>
      <c r="G80" s="22" cm="1">
        <f t="array" aca="1" ref="G80" ca="1">IF(Parameters!$D$31, SUM(IF(ISNUMBER(R80:W80),(IF(R80:W80&gt;=Parameters!$D$37,1,"")),""))+0.5*(SUM(IF(ISNUMBER(R80:W80),(IF(R80:W80&gt;=Parameters!$D$38,1,"")),""))-SUM(IF(ISNUMBER(R80:W80),(IF(R80:W80&gt;=Parameters!$D$37,1,"")),""))),0) +
   IF(Parameters!$D$32,SUM(IF(ISNUMBER(R80:W80),(IF(R80:W80&gt;=Parameters!$D$41,1,"")),"")),0) +
   IF(Parameters!$D$33,AVERAGE(IF(ISNUMBER(R80:W80),R80:W80)),0) +
   IF(Parameters!$D$34,IF(OR(IF(ISNUMBER(R80:W80),R80:W80)=0),0,GEOMEAN(IF(ISNUMBER(R80:W80),R80:W80))),0)</f>
        <v>1</v>
      </c>
      <c r="H80" s="23">
        <f t="shared" ca="1" si="6"/>
        <v>1</v>
      </c>
      <c r="I80" s="116" t="str">
        <f t="shared" si="7"/>
        <v>!</v>
      </c>
      <c r="J80" s="22" cm="1">
        <f t="array" aca="1" ref="J80" ca="1">IF(Parameters!$D$31, SUM(IF(ISNUMBER(Y80:AD80),(IF(Y80:AD80&gt;=Parameters!$D$41,1,"")),""))+0.5*(SUM(IF(ISNUMBER(Y80:AD80),(IF(Y80:AD80&gt;=Parameters!$D$42,1,"")),""))-SUM(IF(ISNUMBER(Y80:AD80),(IF(Y80:AD80&gt;=Parameters!$D$41,1,"")),""))),0) +
   IF(Parameters!$D$32,SUM(IF(ISNUMBER(Y80:AD80),(IF(Y80:AD80&gt;=Parameters!$D$41,1,"")),"")),0) +
   IF(Parameters!$D$33,AVERAGE(IF(ISNUMBER(Y80:AD80),Y80:AD80)),0) +
   IF(Parameters!$D$34,IF(OR(IF(ISNUMBER(Y80:AD80),Y80:AD80)=0),0,GEOMEAN(IF(ISNUMBER(Y80:AD80),Y80:AD80))),0)</f>
        <v>2.5</v>
      </c>
      <c r="K80" s="23">
        <f t="shared" ca="1" si="8"/>
        <v>2.5</v>
      </c>
      <c r="L80" s="116" t="str">
        <f t="shared" si="9"/>
        <v/>
      </c>
      <c r="M80" s="21" cm="1">
        <f t="array" aca="1" ref="M80" ca="1">IF(Parameters!$D$31, SUM(IF(ISNUMBER(AF80:AK80),(IF(AF80:AK80&gt;=Parameters!$D$41,1,"")),""))+0.5*(SUM(IF(ISNUMBER(AF80:AK80),(IF(AF80:AK80&gt;=Parameters!$D$42,1,"")),""))-SUM(IF(ISNUMBER(AF80:AK80),(IF(AF80:AK80&gt;=Parameters!$D$41,1,"")),""))),0) +
   IF(Parameters!$D$32,SUM(IF(ISNUMBER(AF80:AK80),(IF(AF80:AK80&gt;=Parameters!$D$41,1,"")),"")),0) +
   IF(Parameters!$D$33,AVERAGE(IF(ISNUMBER(AF80:AK80),AF80:AK80)),0) +
   IF(Parameters!$D$34,IF(OR(IF(ISNUMBER(AF80:AK80),AF80:AK80)=0),0,GEOMEAN(IF(ISNUMBER(AF80:AK80),AF80:AK80))),0)</f>
        <v>1</v>
      </c>
      <c r="N80" s="23">
        <f t="shared" ca="1" si="10"/>
        <v>1</v>
      </c>
      <c r="O80" s="116" t="str">
        <f t="shared" si="11"/>
        <v>!</v>
      </c>
      <c r="P80" s="24"/>
      <c r="Q80" s="49"/>
      <c r="R80" s="25">
        <f ca="1">IFERROR(INDEX(Health!$G$8:$G$225,MATCH($C80,_xlfn.ANCHORARRAY(Health!$C$8),0)),NA())</f>
        <v>0</v>
      </c>
      <c r="S80" s="25">
        <f ca="1">IFERROR(INDEX(Food!$G$8:$G$225,MATCH($C80,_xlfn.ANCHORARRAY(Food!$C$8),0)),NA())</f>
        <v>2.9428365706134123</v>
      </c>
      <c r="T80" s="25" t="e">
        <f ca="1">IFERROR(INDEX(Macro!$G$8:$G$225,MATCH($C80,_xlfn.ANCHORARRAY(Macro!$C$8),0)),NA())</f>
        <v>#N/A</v>
      </c>
      <c r="U80" s="25">
        <f ca="1">IFERROR(INDEX(Socioeconomic!$G$8:$G$225,MATCH($C80,_xlfn.ANCHORARRAY(Socioeconomic!$C$8),0)),NA())</f>
        <v>9.9283144879394563</v>
      </c>
      <c r="V80" s="25">
        <f ca="1">IFERROR(INDEX('Natural Hazard'!$G$8:$G$225,MATCH($C80,_xlfn.ANCHORARRAY('Natural Hazard'!$C$8),0)),NA())</f>
        <v>0</v>
      </c>
      <c r="W80" s="25">
        <f ca="1">IFERROR(INDEX(Conflict!$G$8:$G$225,MATCH($C80,_xlfn.ANCHORARRAY(Conflict!$C$8),0)),NA())</f>
        <v>0</v>
      </c>
      <c r="X80" s="50"/>
      <c r="Y80" s="25">
        <f ca="1">IFERROR(INDEX(Health!$H$8:$H$225,MATCH($C80,_xlfn.ANCHORARRAY(Health!$C$8),0)),NA())</f>
        <v>9.9358600583090304</v>
      </c>
      <c r="Z80" s="25">
        <f ca="1">IFERROR(INDEX(Food!$H$8:$H$225,MATCH($C80,_xlfn.ANCHORARRAY(Food!$C$8),0)),NA())</f>
        <v>8.6602870813397104</v>
      </c>
      <c r="AA80" s="25" t="e">
        <f ca="1">IFERROR(INDEX(Macro!$H$8:$H$225,MATCH($C80,_xlfn.ANCHORARRAY(Macro!$C$8),0)),NA())</f>
        <v>#N/A</v>
      </c>
      <c r="AB80" s="25">
        <f ca="1">IFERROR(INDEX(Socioeconomic!$H$8:$H$225,MATCH($C80,_xlfn.ANCHORARRAY(Socioeconomic!$C$8),0)),NA())</f>
        <v>9.8571428571428505</v>
      </c>
      <c r="AC80" s="25">
        <f ca="1">IFERROR(INDEX('Natural Hazard'!$H$8:$H$225,MATCH($C80,_xlfn.ANCHORARRAY('Natural Hazard'!$C$8),0)),NA())</f>
        <v>2.1666666666666599</v>
      </c>
      <c r="AD80" s="25">
        <f ca="1">IFERROR(INDEX(Conflict!$H$8:$H$225,MATCH($C80,_xlfn.ANCHORARRAY(Conflict!$C$8),0)),NA())</f>
        <v>10</v>
      </c>
      <c r="AE80" s="50"/>
      <c r="AF80" s="25">
        <f ca="1">IFERROR(INDEX(Health!$I$8:$I$225,MATCH($C80,_xlfn.ANCHORARRAY(Health!$C$8),0)),NA())</f>
        <v>0</v>
      </c>
      <c r="AG80" s="25">
        <f ca="1">IFERROR(INDEX(Food!$I$8:$I$225,MATCH($C80,_xlfn.ANCHORARRAY(Food!$C$8),0)),NA())</f>
        <v>1</v>
      </c>
      <c r="AH80" s="25" t="e">
        <f ca="1">IFERROR(INDEX(Macro!$I$8:$I$225,MATCH($C80,_xlfn.ANCHORARRAY(Macro!$C$8),0)),NA())</f>
        <v>#N/A</v>
      </c>
      <c r="AI80" s="25">
        <f ca="1">IFERROR(INDEX(Socioeconomic!$I$8:$I$225,MATCH($C80,_xlfn.ANCHORARRAY(Socioeconomic!$C$8),0)),NA())</f>
        <v>10</v>
      </c>
      <c r="AJ80" s="25">
        <f ca="1">IFERROR(INDEX('Natural Hazard'!$I$8:$I$225,MATCH($C80,_xlfn.ANCHORARRAY('Natural Hazard'!$C$8),0)),NA())</f>
        <v>0</v>
      </c>
      <c r="AK80" s="25">
        <f ca="1">IFERROR(INDEX(Conflict!$I$8:$I$225,MATCH($C80,_xlfn.ANCHORARRAY(Conflict!$C$8),0)),NA())</f>
        <v>0</v>
      </c>
      <c r="AL80" s="49"/>
      <c r="AM80" s="25">
        <f>IFERROR(INDEX('Data Reliability'!$G$6:$G$409,MATCH($C80,'Data Reliability'!$E$6:$E$409,0)),NA())</f>
        <v>0.25</v>
      </c>
      <c r="AN80" s="25">
        <f>IFERROR(INDEX('Data Reliability'!$H$6:$H$409,MATCH($C80,'Data Reliability'!$E$6:$E$409,0)),NA())</f>
        <v>0.63888888888888895</v>
      </c>
    </row>
    <row r="81" spans="2:40" x14ac:dyDescent="0.2">
      <c r="B81" s="28" t="s">
        <v>131</v>
      </c>
      <c r="C81" s="28" t="s">
        <v>132</v>
      </c>
      <c r="D81" s="28" t="s">
        <v>432</v>
      </c>
      <c r="E81" s="28" t="s">
        <v>430</v>
      </c>
      <c r="F81" s="206">
        <f ca="1">MATCH($C81,_xlfn.ANCHORARRAY(Health!$C$8),0)</f>
        <v>76</v>
      </c>
      <c r="G81" s="22" cm="1">
        <f t="array" aca="1" ref="G81" ca="1">IF(Parameters!$D$31, SUM(IF(ISNUMBER(R81:W81),(IF(R81:W81&gt;=Parameters!$D$37,1,"")),""))+0.5*(SUM(IF(ISNUMBER(R81:W81),(IF(R81:W81&gt;=Parameters!$D$38,1,"")),""))-SUM(IF(ISNUMBER(R81:W81),(IF(R81:W81&gt;=Parameters!$D$37,1,"")),""))),0) +
   IF(Parameters!$D$32,SUM(IF(ISNUMBER(R81:W81),(IF(R81:W81&gt;=Parameters!$D$41,1,"")),"")),0) +
   IF(Parameters!$D$33,AVERAGE(IF(ISNUMBER(R81:W81),R81:W81)),0) +
   IF(Parameters!$D$34,IF(OR(IF(ISNUMBER(R81:W81),R81:W81)=0),0,GEOMEAN(IF(ISNUMBER(R81:W81),R81:W81))),0)</f>
        <v>1</v>
      </c>
      <c r="H81" s="23">
        <f t="shared" ca="1" si="6"/>
        <v>1</v>
      </c>
      <c r="I81" s="116" t="str">
        <f t="shared" si="7"/>
        <v>!</v>
      </c>
      <c r="J81" s="22" cm="1">
        <f t="array" aca="1" ref="J81" ca="1">IF(Parameters!$D$31, SUM(IF(ISNUMBER(Y81:AD81),(IF(Y81:AD81&gt;=Parameters!$D$41,1,"")),""))+0.5*(SUM(IF(ISNUMBER(Y81:AD81),(IF(Y81:AD81&gt;=Parameters!$D$42,1,"")),""))-SUM(IF(ISNUMBER(Y81:AD81),(IF(Y81:AD81&gt;=Parameters!$D$41,1,"")),""))),0) +
   IF(Parameters!$D$32,SUM(IF(ISNUMBER(Y81:AD81),(IF(Y81:AD81&gt;=Parameters!$D$41,1,"")),"")),0) +
   IF(Parameters!$D$33,AVERAGE(IF(ISNUMBER(Y81:AD81),Y81:AD81)),0) +
   IF(Parameters!$D$34,IF(OR(IF(ISNUMBER(Y81:AD81),Y81:AD81)=0),0,GEOMEAN(IF(ISNUMBER(Y81:AD81),Y81:AD81))),0)</f>
        <v>1</v>
      </c>
      <c r="K81" s="23">
        <f t="shared" ca="1" si="8"/>
        <v>1</v>
      </c>
      <c r="L81" s="116" t="str">
        <f t="shared" si="9"/>
        <v/>
      </c>
      <c r="M81" s="21" cm="1">
        <f t="array" aca="1" ref="M81" ca="1">IF(Parameters!$D$31, SUM(IF(ISNUMBER(AF81:AK81),(IF(AF81:AK81&gt;=Parameters!$D$41,1,"")),""))+0.5*(SUM(IF(ISNUMBER(AF81:AK81),(IF(AF81:AK81&gt;=Parameters!$D$42,1,"")),""))-SUM(IF(ISNUMBER(AF81:AK81),(IF(AF81:AK81&gt;=Parameters!$D$41,1,"")),""))),0) +
   IF(Parameters!$D$32,SUM(IF(ISNUMBER(AF81:AK81),(IF(AF81:AK81&gt;=Parameters!$D$41,1,"")),"")),0) +
   IF(Parameters!$D$33,AVERAGE(IF(ISNUMBER(AF81:AK81),AF81:AK81)),0) +
   IF(Parameters!$D$34,IF(OR(IF(ISNUMBER(AF81:AK81),AF81:AK81)=0),0,GEOMEAN(IF(ISNUMBER(AF81:AK81),AF81:AK81))),0)</f>
        <v>0.5</v>
      </c>
      <c r="N81" s="23">
        <f t="shared" ca="1" si="10"/>
        <v>0.5</v>
      </c>
      <c r="O81" s="116" t="str">
        <f t="shared" si="11"/>
        <v>!</v>
      </c>
      <c r="P81" s="24"/>
      <c r="Q81" s="49"/>
      <c r="R81" s="25">
        <f ca="1">IFERROR(INDEX(Health!$G$8:$G$225,MATCH($C81,_xlfn.ANCHORARRAY(Health!$C$8),0)),NA())</f>
        <v>0</v>
      </c>
      <c r="S81" s="25">
        <f ca="1">IFERROR(INDEX(Food!$G$8:$G$225,MATCH($C81,_xlfn.ANCHORARRAY(Food!$C$8),0)),NA())</f>
        <v>0</v>
      </c>
      <c r="T81" s="25">
        <f ca="1">IFERROR(INDEX(Macro!$G$8:$G$225,MATCH($C81,_xlfn.ANCHORARRAY(Macro!$C$8),0)),NA())</f>
        <v>7.4633154916101203</v>
      </c>
      <c r="U81" s="25">
        <f ca="1">IFERROR(INDEX(Socioeconomic!$G$8:$G$225,MATCH($C81,_xlfn.ANCHORARRAY(Socioeconomic!$C$8),0)),NA())</f>
        <v>0</v>
      </c>
      <c r="V81" s="25">
        <f ca="1">IFERROR(INDEX('Natural Hazard'!$G$8:$G$225,MATCH($C81,_xlfn.ANCHORARRAY('Natural Hazard'!$C$8),0)),NA())</f>
        <v>0</v>
      </c>
      <c r="W81" s="25">
        <f ca="1">IFERROR(INDEX(Conflict!$G$8:$G$225,MATCH($C81,_xlfn.ANCHORARRAY(Conflict!$C$8),0)),NA())</f>
        <v>0</v>
      </c>
      <c r="X81" s="50"/>
      <c r="Y81" s="25">
        <f ca="1">IFERROR(INDEX(Health!$H$8:$H$225,MATCH($C81,_xlfn.ANCHORARRAY(Health!$C$8),0)),NA())</f>
        <v>10</v>
      </c>
      <c r="Z81" s="25">
        <f ca="1">IFERROR(INDEX(Food!$H$8:$H$225,MATCH($C81,_xlfn.ANCHORARRAY(Food!$C$8),0)),NA())</f>
        <v>5.4066985645932997</v>
      </c>
      <c r="AA81" s="25">
        <f ca="1">IFERROR(INDEX(Macro!$H$8:$H$225,MATCH($C81,_xlfn.ANCHORARRAY(Macro!$C$8),0)),NA())</f>
        <v>6.8645694875203001</v>
      </c>
      <c r="AB81" s="25">
        <f ca="1">IFERROR(INDEX(Socioeconomic!$H$8:$H$225,MATCH($C81,_xlfn.ANCHORARRAY(Socioeconomic!$C$8),0)),NA())</f>
        <v>5.8571428571428497</v>
      </c>
      <c r="AC81" s="25">
        <f ca="1">IFERROR(INDEX('Natural Hazard'!$H$8:$H$225,MATCH($C81,_xlfn.ANCHORARRAY('Natural Hazard'!$C$8),0)),NA())</f>
        <v>2.1666666666666599</v>
      </c>
      <c r="AD81" s="25">
        <f ca="1">IFERROR(INDEX(Conflict!$H$8:$H$225,MATCH($C81,_xlfn.ANCHORARRAY(Conflict!$C$8),0)),NA())</f>
        <v>4.9876521432351399</v>
      </c>
      <c r="AE81" s="50"/>
      <c r="AF81" s="25">
        <f ca="1">IFERROR(INDEX(Health!$I$8:$I$225,MATCH($C81,_xlfn.ANCHORARRAY(Health!$C$8),0)),NA())</f>
        <v>0</v>
      </c>
      <c r="AG81" s="25" t="e">
        <f ca="1">IFERROR(INDEX(Food!$I$8:$I$225,MATCH($C81,_xlfn.ANCHORARRAY(Food!$C$8),0)),NA())</f>
        <v>#N/A</v>
      </c>
      <c r="AH81" s="25">
        <f ca="1">IFERROR(INDEX(Macro!$I$8:$I$225,MATCH($C81,_xlfn.ANCHORARRAY(Macro!$C$8),0)),NA())</f>
        <v>8.1142857142857192</v>
      </c>
      <c r="AI81" s="25" t="e">
        <f ca="1">IFERROR(INDEX(Socioeconomic!$I$8:$I$225,MATCH($C81,_xlfn.ANCHORARRAY(Socioeconomic!$C$8),0)),NA())</f>
        <v>#N/A</v>
      </c>
      <c r="AJ81" s="25">
        <f ca="1">IFERROR(INDEX('Natural Hazard'!$I$8:$I$225,MATCH($C81,_xlfn.ANCHORARRAY('Natural Hazard'!$C$8),0)),NA())</f>
        <v>0</v>
      </c>
      <c r="AK81" s="25">
        <f ca="1">IFERROR(INDEX(Conflict!$I$8:$I$225,MATCH($C81,_xlfn.ANCHORARRAY(Conflict!$C$8),0)),NA())</f>
        <v>0</v>
      </c>
      <c r="AL81" s="49"/>
      <c r="AM81" s="25">
        <f>IFERROR(INDEX('Data Reliability'!$G$6:$G$409,MATCH($C81,'Data Reliability'!$E$6:$E$409,0)),NA())</f>
        <v>8.3333333333333301E-2</v>
      </c>
      <c r="AN81" s="25">
        <f>IFERROR(INDEX('Data Reliability'!$H$6:$H$409,MATCH($C81,'Data Reliability'!$E$6:$E$409,0)),NA())</f>
        <v>0.58333333333333304</v>
      </c>
    </row>
    <row r="82" spans="2:40" x14ac:dyDescent="0.2">
      <c r="B82" s="28" t="s">
        <v>133</v>
      </c>
      <c r="C82" s="28" t="s">
        <v>134</v>
      </c>
      <c r="D82" s="28" t="s">
        <v>433</v>
      </c>
      <c r="E82" s="28" t="s">
        <v>409</v>
      </c>
      <c r="F82" s="206">
        <f ca="1">MATCH($C82,_xlfn.ANCHORARRAY(Health!$C$8),0)</f>
        <v>77</v>
      </c>
      <c r="G82" s="22" cm="1">
        <f t="array" aca="1" ref="G82" ca="1">IF(Parameters!$D$31, SUM(IF(ISNUMBER(R82:W82),(IF(R82:W82&gt;=Parameters!$D$37,1,"")),""))+0.5*(SUM(IF(ISNUMBER(R82:W82),(IF(R82:W82&gt;=Parameters!$D$38,1,"")),""))-SUM(IF(ISNUMBER(R82:W82),(IF(R82:W82&gt;=Parameters!$D$37,1,"")),""))),0) +
   IF(Parameters!$D$32,SUM(IF(ISNUMBER(R82:W82),(IF(R82:W82&gt;=Parameters!$D$41,1,"")),"")),0) +
   IF(Parameters!$D$33,AVERAGE(IF(ISNUMBER(R82:W82),R82:W82)),0) +
   IF(Parameters!$D$34,IF(OR(IF(ISNUMBER(R82:W82),R82:W82)=0),0,GEOMEAN(IF(ISNUMBER(R82:W82),R82:W82))),0)</f>
        <v>1</v>
      </c>
      <c r="H82" s="23">
        <f t="shared" ca="1" si="6"/>
        <v>1</v>
      </c>
      <c r="I82" s="116" t="str">
        <f t="shared" si="7"/>
        <v/>
      </c>
      <c r="J82" s="22" cm="1">
        <f t="array" aca="1" ref="J82" ca="1">IF(Parameters!$D$31, SUM(IF(ISNUMBER(Y82:AD82),(IF(Y82:AD82&gt;=Parameters!$D$41,1,"")),""))+0.5*(SUM(IF(ISNUMBER(Y82:AD82),(IF(Y82:AD82&gt;=Parameters!$D$42,1,"")),""))-SUM(IF(ISNUMBER(Y82:AD82),(IF(Y82:AD82&gt;=Parameters!$D$41,1,"")),""))),0) +
   IF(Parameters!$D$32,SUM(IF(ISNUMBER(Y82:AD82),(IF(Y82:AD82&gt;=Parameters!$D$41,1,"")),"")),0) +
   IF(Parameters!$D$33,AVERAGE(IF(ISNUMBER(Y82:AD82),Y82:AD82)),0) +
   IF(Parameters!$D$34,IF(OR(IF(ISNUMBER(Y82:AD82),Y82:AD82)=0),0,GEOMEAN(IF(ISNUMBER(Y82:AD82),Y82:AD82))),0)</f>
        <v>0</v>
      </c>
      <c r="K82" s="23">
        <f t="shared" ca="1" si="8"/>
        <v>0</v>
      </c>
      <c r="L82" s="116" t="str">
        <f t="shared" si="9"/>
        <v/>
      </c>
      <c r="M82" s="21" cm="1">
        <f t="array" aca="1" ref="M82" ca="1">IF(Parameters!$D$31, SUM(IF(ISNUMBER(AF82:AK82),(IF(AF82:AK82&gt;=Parameters!$D$41,1,"")),""))+0.5*(SUM(IF(ISNUMBER(AF82:AK82),(IF(AF82:AK82&gt;=Parameters!$D$42,1,"")),""))-SUM(IF(ISNUMBER(AF82:AK82),(IF(AF82:AK82&gt;=Parameters!$D$41,1,"")),""))),0) +
   IF(Parameters!$D$32,SUM(IF(ISNUMBER(AF82:AK82),(IF(AF82:AK82&gt;=Parameters!$D$41,1,"")),"")),0) +
   IF(Parameters!$D$33,AVERAGE(IF(ISNUMBER(AF82:AK82),AF82:AK82)),0) +
   IF(Parameters!$D$34,IF(OR(IF(ISNUMBER(AF82:AK82),AF82:AK82)=0),0,GEOMEAN(IF(ISNUMBER(AF82:AK82),AF82:AK82))),0)</f>
        <v>1</v>
      </c>
      <c r="N82" s="23">
        <f t="shared" ca="1" si="10"/>
        <v>1</v>
      </c>
      <c r="O82" s="116" t="str">
        <f t="shared" si="11"/>
        <v>!</v>
      </c>
      <c r="P82" s="24"/>
      <c r="Q82" s="49"/>
      <c r="R82" s="25">
        <f ca="1">IFERROR(INDEX(Health!$G$8:$G$225,MATCH($C82,_xlfn.ANCHORARRAY(Health!$C$8),0)),NA())</f>
        <v>0</v>
      </c>
      <c r="S82" s="25">
        <f ca="1">IFERROR(INDEX(Food!$G$8:$G$225,MATCH($C82,_xlfn.ANCHORARRAY(Food!$C$8),0)),NA())</f>
        <v>0</v>
      </c>
      <c r="T82" s="25">
        <f ca="1">IFERROR(INDEX(Macro!$G$8:$G$225,MATCH($C82,_xlfn.ANCHORARRAY(Macro!$C$8),0)),NA())</f>
        <v>2.4737540373876699</v>
      </c>
      <c r="U82" s="25">
        <f ca="1">IFERROR(INDEX(Socioeconomic!$G$8:$G$225,MATCH($C82,_xlfn.ANCHORARRAY(Socioeconomic!$C$8),0)),NA())</f>
        <v>0</v>
      </c>
      <c r="V82" s="25">
        <f ca="1">IFERROR(INDEX('Natural Hazard'!$G$8:$G$225,MATCH($C82,_xlfn.ANCHORARRAY('Natural Hazard'!$C$8),0)),NA())</f>
        <v>8.0622577482985491</v>
      </c>
      <c r="W82" s="25">
        <f ca="1">IFERROR(INDEX(Conflict!$G$8:$G$225,MATCH($C82,_xlfn.ANCHORARRAY(Conflict!$C$8),0)),NA())</f>
        <v>0</v>
      </c>
      <c r="X82" s="50"/>
      <c r="Y82" s="25">
        <f ca="1">IFERROR(INDEX(Health!$H$8:$H$225,MATCH($C82,_xlfn.ANCHORARRAY(Health!$C$8),0)),NA())</f>
        <v>1.1603498542274</v>
      </c>
      <c r="Z82" s="25">
        <f ca="1">IFERROR(INDEX(Food!$H$8:$H$225,MATCH($C82,_xlfn.ANCHORARRAY(Food!$C$8),0)),NA())</f>
        <v>1.7023740590619501</v>
      </c>
      <c r="AA82" s="25">
        <f ca="1">IFERROR(INDEX(Macro!$H$8:$H$225,MATCH($C82,_xlfn.ANCHORARRAY(Macro!$C$8),0)),NA())</f>
        <v>3.6301875646137902</v>
      </c>
      <c r="AB82" s="25">
        <f ca="1">IFERROR(INDEX(Socioeconomic!$H$8:$H$225,MATCH($C82,_xlfn.ANCHORARRAY(Socioeconomic!$C$8),0)),NA())</f>
        <v>1</v>
      </c>
      <c r="AC82" s="25">
        <f ca="1">IFERROR(INDEX('Natural Hazard'!$H$8:$H$225,MATCH($C82,_xlfn.ANCHORARRAY('Natural Hazard'!$C$8),0)),NA())</f>
        <v>6.5</v>
      </c>
      <c r="AD82" s="25">
        <f ca="1">IFERROR(INDEX(Conflict!$H$8:$H$225,MATCH($C82,_xlfn.ANCHORARRAY(Conflict!$C$8),0)),NA())</f>
        <v>0</v>
      </c>
      <c r="AE82" s="50"/>
      <c r="AF82" s="25">
        <f ca="1">IFERROR(INDEX(Health!$I$8:$I$225,MATCH($C82,_xlfn.ANCHORARRAY(Health!$C$8),0)),NA())</f>
        <v>0</v>
      </c>
      <c r="AG82" s="25" t="e">
        <f ca="1">IFERROR(INDEX(Food!$I$8:$I$225,MATCH($C82,_xlfn.ANCHORARRAY(Food!$C$8),0)),NA())</f>
        <v>#N/A</v>
      </c>
      <c r="AH82" s="25">
        <f ca="1">IFERROR(INDEX(Macro!$I$8:$I$225,MATCH($C82,_xlfn.ANCHORARRAY(Macro!$C$8),0)),NA())</f>
        <v>1.6857142857142799</v>
      </c>
      <c r="AI82" s="25" t="e">
        <f ca="1">IFERROR(INDEX(Socioeconomic!$I$8:$I$225,MATCH($C82,_xlfn.ANCHORARRAY(Socioeconomic!$C$8),0)),NA())</f>
        <v>#N/A</v>
      </c>
      <c r="AJ82" s="25">
        <f ca="1">IFERROR(INDEX('Natural Hazard'!$I$8:$I$225,MATCH($C82,_xlfn.ANCHORARRAY('Natural Hazard'!$C$8),0)),NA())</f>
        <v>10</v>
      </c>
      <c r="AK82" s="25">
        <f ca="1">IFERROR(INDEX(Conflict!$I$8:$I$225,MATCH($C82,_xlfn.ANCHORARRAY(Conflict!$C$8),0)),NA())</f>
        <v>0</v>
      </c>
      <c r="AL82" s="49"/>
      <c r="AM82" s="25">
        <f>IFERROR(INDEX('Data Reliability'!$G$6:$G$409,MATCH($C82,'Data Reliability'!$E$6:$E$409,0)),NA())</f>
        <v>0</v>
      </c>
      <c r="AN82" s="25">
        <f>IFERROR(INDEX('Data Reliability'!$H$6:$H$409,MATCH($C82,'Data Reliability'!$E$6:$E$409,0)),NA())</f>
        <v>0.51666666666666705</v>
      </c>
    </row>
    <row r="83" spans="2:40" x14ac:dyDescent="0.2">
      <c r="B83" s="28" t="s">
        <v>135</v>
      </c>
      <c r="C83" s="28" t="s">
        <v>136</v>
      </c>
      <c r="D83" s="28" t="s">
        <v>435</v>
      </c>
      <c r="E83" s="28" t="s">
        <v>532</v>
      </c>
      <c r="F83" s="206">
        <f ca="1">MATCH($C83,_xlfn.ANCHORARRAY(Health!$C$8),0)</f>
        <v>78</v>
      </c>
      <c r="G83" s="22" cm="1">
        <f t="array" aca="1" ref="G83" ca="1">IF(Parameters!$D$31, SUM(IF(ISNUMBER(R83:W83),(IF(R83:W83&gt;=Parameters!$D$37,1,"")),""))+0.5*(SUM(IF(ISNUMBER(R83:W83),(IF(R83:W83&gt;=Parameters!$D$38,1,"")),""))-SUM(IF(ISNUMBER(R83:W83),(IF(R83:W83&gt;=Parameters!$D$37,1,"")),""))),0) +
   IF(Parameters!$D$32,SUM(IF(ISNUMBER(R83:W83),(IF(R83:W83&gt;=Parameters!$D$41,1,"")),"")),0) +
   IF(Parameters!$D$33,AVERAGE(IF(ISNUMBER(R83:W83),R83:W83)),0) +
   IF(Parameters!$D$34,IF(OR(IF(ISNUMBER(R83:W83),R83:W83)=0),0,GEOMEAN(IF(ISNUMBER(R83:W83),R83:W83))),0)</f>
        <v>0.5</v>
      </c>
      <c r="H83" s="23">
        <f t="shared" ca="1" si="6"/>
        <v>0.5</v>
      </c>
      <c r="I83" s="116" t="str">
        <f t="shared" si="7"/>
        <v>!</v>
      </c>
      <c r="J83" s="22" cm="1">
        <f t="array" aca="1" ref="J83" ca="1">IF(Parameters!$D$31, SUM(IF(ISNUMBER(Y83:AD83),(IF(Y83:AD83&gt;=Parameters!$D$41,1,"")),""))+0.5*(SUM(IF(ISNUMBER(Y83:AD83),(IF(Y83:AD83&gt;=Parameters!$D$42,1,"")),""))-SUM(IF(ISNUMBER(Y83:AD83),(IF(Y83:AD83&gt;=Parameters!$D$41,1,"")),""))),0) +
   IF(Parameters!$D$32,SUM(IF(ISNUMBER(Y83:AD83),(IF(Y83:AD83&gt;=Parameters!$D$41,1,"")),"")),0) +
   IF(Parameters!$D$33,AVERAGE(IF(ISNUMBER(Y83:AD83),Y83:AD83)),0) +
   IF(Parameters!$D$34,IF(OR(IF(ISNUMBER(Y83:AD83),Y83:AD83)=0),0,GEOMEAN(IF(ISNUMBER(Y83:AD83),Y83:AD83))),0)</f>
        <v>0.5</v>
      </c>
      <c r="K83" s="23">
        <f t="shared" ca="1" si="8"/>
        <v>0.5</v>
      </c>
      <c r="L83" s="116" t="str">
        <f t="shared" si="9"/>
        <v>!</v>
      </c>
      <c r="M83" s="21" cm="1">
        <f t="array" aca="1" ref="M83" ca="1">IF(Parameters!$D$31, SUM(IF(ISNUMBER(AF83:AK83),(IF(AF83:AK83&gt;=Parameters!$D$41,1,"")),""))+0.5*(SUM(IF(ISNUMBER(AF83:AK83),(IF(AF83:AK83&gt;=Parameters!$D$42,1,"")),""))-SUM(IF(ISNUMBER(AF83:AK83),(IF(AF83:AK83&gt;=Parameters!$D$41,1,"")),""))),0) +
   IF(Parameters!$D$32,SUM(IF(ISNUMBER(AF83:AK83),(IF(AF83:AK83&gt;=Parameters!$D$41,1,"")),"")),0) +
   IF(Parameters!$D$33,AVERAGE(IF(ISNUMBER(AF83:AK83),AF83:AK83)),0) +
   IF(Parameters!$D$34,IF(OR(IF(ISNUMBER(AF83:AK83),AF83:AK83)=0),0,GEOMEAN(IF(ISNUMBER(AF83:AK83),AF83:AK83))),0)</f>
        <v>1</v>
      </c>
      <c r="N83" s="23">
        <f t="shared" ca="1" si="10"/>
        <v>1</v>
      </c>
      <c r="O83" s="116" t="str">
        <f t="shared" si="11"/>
        <v>!!</v>
      </c>
      <c r="P83" s="24"/>
      <c r="Q83" s="49"/>
      <c r="R83" s="25">
        <f ca="1">IFERROR(INDEX(Health!$G$8:$G$225,MATCH($C83,_xlfn.ANCHORARRAY(Health!$C$8),0)),NA())</f>
        <v>0</v>
      </c>
      <c r="S83" s="25" t="e">
        <f ca="1">IFERROR(INDEX(Food!$G$8:$G$225,MATCH($C83,_xlfn.ANCHORARRAY(Food!$C$8),0)),NA())</f>
        <v>#N/A</v>
      </c>
      <c r="T83" s="25" t="e">
        <f ca="1">IFERROR(INDEX(Macro!$G$8:$G$225,MATCH($C83,_xlfn.ANCHORARRAY(Macro!$C$8),0)),NA())</f>
        <v>#N/A</v>
      </c>
      <c r="U83" s="25">
        <f ca="1">IFERROR(INDEX(Socioeconomic!$G$8:$G$225,MATCH($C83,_xlfn.ANCHORARRAY(Socioeconomic!$C$8),0)),NA())</f>
        <v>0</v>
      </c>
      <c r="V83" s="25">
        <f ca="1">IFERROR(INDEX('Natural Hazard'!$G$8:$G$225,MATCH($C83,_xlfn.ANCHORARRAY('Natural Hazard'!$C$8),0)),NA())</f>
        <v>5.1639777949432162</v>
      </c>
      <c r="W83" s="25">
        <f ca="1">IFERROR(INDEX(Conflict!$G$8:$G$225,MATCH($C83,_xlfn.ANCHORARRAY(Conflict!$C$8),0)),NA())</f>
        <v>0</v>
      </c>
      <c r="X83" s="50"/>
      <c r="Y83" s="25">
        <f ca="1">IFERROR(INDEX(Health!$H$8:$H$225,MATCH($C83,_xlfn.ANCHORARRAY(Health!$C$8),0)),NA())</f>
        <v>8.3906705539358608</v>
      </c>
      <c r="Z83" s="25" t="e">
        <f ca="1">IFERROR(INDEX(Food!$H$8:$H$225,MATCH($C83,_xlfn.ANCHORARRAY(Food!$C$8),0)),NA())</f>
        <v>#N/A</v>
      </c>
      <c r="AA83" s="25" t="e">
        <f ca="1">IFERROR(INDEX(Macro!$H$8:$H$225,MATCH($C83,_xlfn.ANCHORARRAY(Macro!$C$8),0)),NA())</f>
        <v>#N/A</v>
      </c>
      <c r="AB83" s="25">
        <f ca="1">IFERROR(INDEX(Socioeconomic!$H$8:$H$225,MATCH($C83,_xlfn.ANCHORARRAY(Socioeconomic!$C$8),0)),NA())</f>
        <v>4.5714285714285703</v>
      </c>
      <c r="AC83" s="25">
        <f ca="1">IFERROR(INDEX('Natural Hazard'!$H$8:$H$225,MATCH($C83,_xlfn.ANCHORARRAY('Natural Hazard'!$C$8),0)),NA())</f>
        <v>2.6666666666666599</v>
      </c>
      <c r="AD83" s="25">
        <f ca="1">IFERROR(INDEX(Conflict!$H$8:$H$225,MATCH($C83,_xlfn.ANCHORARRAY(Conflict!$C$8),0)),NA())</f>
        <v>0</v>
      </c>
      <c r="AE83" s="50"/>
      <c r="AF83" s="25">
        <f ca="1">IFERROR(INDEX(Health!$I$8:$I$225,MATCH($C83,_xlfn.ANCHORARRAY(Health!$C$8),0)),NA())</f>
        <v>0</v>
      </c>
      <c r="AG83" s="25" t="e">
        <f ca="1">IFERROR(INDEX(Food!$I$8:$I$225,MATCH($C83,_xlfn.ANCHORARRAY(Food!$C$8),0)),NA())</f>
        <v>#N/A</v>
      </c>
      <c r="AH83" s="25" t="e">
        <f ca="1">IFERROR(INDEX(Macro!$I$8:$I$225,MATCH($C83,_xlfn.ANCHORARRAY(Macro!$C$8),0)),NA())</f>
        <v>#N/A</v>
      </c>
      <c r="AI83" s="25" t="e">
        <f ca="1">IFERROR(INDEX(Socioeconomic!$I$8:$I$225,MATCH($C83,_xlfn.ANCHORARRAY(Socioeconomic!$C$8),0)),NA())</f>
        <v>#N/A</v>
      </c>
      <c r="AJ83" s="25">
        <f ca="1">IFERROR(INDEX('Natural Hazard'!$I$8:$I$225,MATCH($C83,_xlfn.ANCHORARRAY('Natural Hazard'!$C$8),0)),NA())</f>
        <v>10</v>
      </c>
      <c r="AK83" s="25">
        <f ca="1">IFERROR(INDEX(Conflict!$I$8:$I$225,MATCH($C83,_xlfn.ANCHORARRAY(Conflict!$C$8),0)),NA())</f>
        <v>0</v>
      </c>
      <c r="AL83" s="49"/>
      <c r="AM83" s="25">
        <f>IFERROR(INDEX('Data Reliability'!$G$6:$G$409,MATCH($C83,'Data Reliability'!$E$6:$E$409,0)),NA())</f>
        <v>0.33333333333333298</v>
      </c>
      <c r="AN83" s="25">
        <f>IFERROR(INDEX('Data Reliability'!$H$6:$H$409,MATCH($C83,'Data Reliability'!$E$6:$E$409,0)),NA())</f>
        <v>0.78333333333333299</v>
      </c>
    </row>
    <row r="84" spans="2:40" x14ac:dyDescent="0.2">
      <c r="B84" s="28" t="s">
        <v>715</v>
      </c>
      <c r="C84" s="28" t="s">
        <v>682</v>
      </c>
      <c r="D84" s="28" t="s">
        <v>433</v>
      </c>
      <c r="E84" s="28" t="s">
        <v>409</v>
      </c>
      <c r="F84" s="206">
        <f ca="1">MATCH($C84,_xlfn.ANCHORARRAY(Health!$C$8),0)</f>
        <v>79</v>
      </c>
      <c r="G84" s="22" cm="1">
        <f t="array" aca="1" ref="G84" ca="1">IF(Parameters!$D$31, SUM(IF(ISNUMBER(R84:W84),(IF(R84:W84&gt;=Parameters!$D$37,1,"")),""))+0.5*(SUM(IF(ISNUMBER(R84:W84),(IF(R84:W84&gt;=Parameters!$D$38,1,"")),""))-SUM(IF(ISNUMBER(R84:W84),(IF(R84:W84&gt;=Parameters!$D$37,1,"")),""))),0) +
   IF(Parameters!$D$32,SUM(IF(ISNUMBER(R84:W84),(IF(R84:W84&gt;=Parameters!$D$41,1,"")),"")),0) +
   IF(Parameters!$D$33,AVERAGE(IF(ISNUMBER(R84:W84),R84:W84)),0) +
   IF(Parameters!$D$34,IF(OR(IF(ISNUMBER(R84:W84),R84:W84)=0),0,GEOMEAN(IF(ISNUMBER(R84:W84),R84:W84))),0)</f>
        <v>0</v>
      </c>
      <c r="H84" s="23">
        <f t="shared" ca="1" si="6"/>
        <v>0</v>
      </c>
      <c r="I84" s="116" t="str">
        <f t="shared" si="7"/>
        <v>!!</v>
      </c>
      <c r="J84" s="22" cm="1">
        <f t="array" aca="1" ref="J84" ca="1">IF(Parameters!$D$31, SUM(IF(ISNUMBER(Y84:AD84),(IF(Y84:AD84&gt;=Parameters!$D$41,1,"")),""))+0.5*(SUM(IF(ISNUMBER(Y84:AD84),(IF(Y84:AD84&gt;=Parameters!$D$42,1,"")),""))-SUM(IF(ISNUMBER(Y84:AD84),(IF(Y84:AD84&gt;=Parameters!$D$41,1,"")),""))),0) +
   IF(Parameters!$D$32,SUM(IF(ISNUMBER(Y84:AD84),(IF(Y84:AD84&gt;=Parameters!$D$41,1,"")),"")),0) +
   IF(Parameters!$D$33,AVERAGE(IF(ISNUMBER(Y84:AD84),Y84:AD84)),0) +
   IF(Parameters!$D$34,IF(OR(IF(ISNUMBER(Y84:AD84),Y84:AD84)=0),0,GEOMEAN(IF(ISNUMBER(Y84:AD84),Y84:AD84))),0)</f>
        <v>0</v>
      </c>
      <c r="K84" s="23">
        <f t="shared" ca="1" si="8"/>
        <v>0</v>
      </c>
      <c r="L84" s="116" t="str">
        <f t="shared" si="9"/>
        <v>!!</v>
      </c>
      <c r="M84" s="21" cm="1">
        <f t="array" aca="1" ref="M84" ca="1">IF(Parameters!$D$31, SUM(IF(ISNUMBER(AF84:AK84),(IF(AF84:AK84&gt;=Parameters!$D$41,1,"")),""))+0.5*(SUM(IF(ISNUMBER(AF84:AK84),(IF(AF84:AK84&gt;=Parameters!$D$42,1,"")),""))-SUM(IF(ISNUMBER(AF84:AK84),(IF(AF84:AK84&gt;=Parameters!$D$41,1,"")),""))),0) +
   IF(Parameters!$D$32,SUM(IF(ISNUMBER(AF84:AK84),(IF(AF84:AK84&gt;=Parameters!$D$41,1,"")),"")),0) +
   IF(Parameters!$D$33,AVERAGE(IF(ISNUMBER(AF84:AK84),AF84:AK84)),0) +
   IF(Parameters!$D$34,IF(OR(IF(ISNUMBER(AF84:AK84),AF84:AK84)=0),0,GEOMEAN(IF(ISNUMBER(AF84:AK84),AF84:AK84))),0)</f>
        <v>0</v>
      </c>
      <c r="N84" s="23">
        <f t="shared" ca="1" si="10"/>
        <v>0</v>
      </c>
      <c r="O84" s="116" t="str">
        <f t="shared" si="11"/>
        <v>!</v>
      </c>
      <c r="P84" s="24"/>
      <c r="Q84" s="49"/>
      <c r="R84" s="25">
        <f ca="1">IFERROR(INDEX(Health!$G$8:$G$225,MATCH($C84,_xlfn.ANCHORARRAY(Health!$C$8),0)),NA())</f>
        <v>0</v>
      </c>
      <c r="S84" s="25" t="e">
        <f ca="1">IFERROR(INDEX(Food!$G$8:$G$225,MATCH($C84,_xlfn.ANCHORARRAY(Food!$C$8),0)),NA())</f>
        <v>#N/A</v>
      </c>
      <c r="T84" s="25">
        <f ca="1">IFERROR(INDEX(Macro!$G$8:$G$225,MATCH($C84,_xlfn.ANCHORARRAY(Macro!$C$8),0)),NA())</f>
        <v>0</v>
      </c>
      <c r="U84" s="25" t="e">
        <f ca="1">IFERROR(INDEX(Socioeconomic!$G$8:$G$225,MATCH($C84,_xlfn.ANCHORARRAY(Socioeconomic!$C$8),0)),NA())</f>
        <v>#N/A</v>
      </c>
      <c r="V84" s="25">
        <f ca="1">IFERROR(INDEX('Natural Hazard'!$G$8:$G$225,MATCH($C84,_xlfn.ANCHORARRAY('Natural Hazard'!$C$8),0)),NA())</f>
        <v>0</v>
      </c>
      <c r="W84" s="25">
        <f ca="1">IFERROR(INDEX(Conflict!$G$8:$G$225,MATCH($C84,_xlfn.ANCHORARRAY(Conflict!$C$8),0)),NA())</f>
        <v>0</v>
      </c>
      <c r="X84" s="50"/>
      <c r="Y84" s="25" t="e">
        <f ca="1">IFERROR(INDEX(Health!$H$8:$H$225,MATCH($C84,_xlfn.ANCHORARRAY(Health!$C$8),0)),NA())</f>
        <v>#N/A</v>
      </c>
      <c r="Z84" s="25" t="e">
        <f ca="1">IFERROR(INDEX(Food!$H$8:$H$225,MATCH($C84,_xlfn.ANCHORARRAY(Food!$C$8),0)),NA())</f>
        <v>#N/A</v>
      </c>
      <c r="AA84" s="25">
        <f ca="1">IFERROR(INDEX(Macro!$H$8:$H$225,MATCH($C84,_xlfn.ANCHORARRAY(Macro!$C$8),0)),NA())</f>
        <v>0</v>
      </c>
      <c r="AB84" s="25" t="e">
        <f ca="1">IFERROR(INDEX(Socioeconomic!$H$8:$H$225,MATCH($C84,_xlfn.ANCHORARRAY(Socioeconomic!$C$8),0)),NA())</f>
        <v>#N/A</v>
      </c>
      <c r="AC84" s="25" t="e">
        <f ca="1">IFERROR(INDEX('Natural Hazard'!$H$8:$H$225,MATCH($C84,_xlfn.ANCHORARRAY('Natural Hazard'!$C$8),0)),NA())</f>
        <v>#N/A</v>
      </c>
      <c r="AD84" s="25">
        <f ca="1">IFERROR(INDEX(Conflict!$H$8:$H$225,MATCH($C84,_xlfn.ANCHORARRAY(Conflict!$C$8),0)),NA())</f>
        <v>0</v>
      </c>
      <c r="AE84" s="50"/>
      <c r="AF84" s="25">
        <f ca="1">IFERROR(INDEX(Health!$I$8:$I$225,MATCH($C84,_xlfn.ANCHORARRAY(Health!$C$8),0)),NA())</f>
        <v>0</v>
      </c>
      <c r="AG84" s="25" t="e">
        <f ca="1">IFERROR(INDEX(Food!$I$8:$I$225,MATCH($C84,_xlfn.ANCHORARRAY(Food!$C$8),0)),NA())</f>
        <v>#N/A</v>
      </c>
      <c r="AH84" s="25">
        <f ca="1">IFERROR(INDEX(Macro!$I$8:$I$225,MATCH($C84,_xlfn.ANCHORARRAY(Macro!$C$8),0)),NA())</f>
        <v>5.9714285714285698</v>
      </c>
      <c r="AI84" s="25" t="e">
        <f ca="1">IFERROR(INDEX(Socioeconomic!$I$8:$I$225,MATCH($C84,_xlfn.ANCHORARRAY(Socioeconomic!$C$8),0)),NA())</f>
        <v>#N/A</v>
      </c>
      <c r="AJ84" s="25">
        <f ca="1">IFERROR(INDEX('Natural Hazard'!$I$8:$I$225,MATCH($C84,_xlfn.ANCHORARRAY('Natural Hazard'!$C$8),0)),NA())</f>
        <v>0</v>
      </c>
      <c r="AK84" s="25">
        <f ca="1">IFERROR(INDEX(Conflict!$I$8:$I$225,MATCH($C84,_xlfn.ANCHORARRAY(Conflict!$C$8),0)),NA())</f>
        <v>3.5714285714285601</v>
      </c>
      <c r="AL84" s="49"/>
      <c r="AM84" s="25">
        <f>IFERROR(INDEX('Data Reliability'!$G$6:$G$409,MATCH($C84,'Data Reliability'!$E$6:$E$409,0)),NA())</f>
        <v>0.72222222222222199</v>
      </c>
      <c r="AN84" s="25">
        <f>IFERROR(INDEX('Data Reliability'!$H$6:$H$409,MATCH($C84,'Data Reliability'!$E$6:$E$409,0)),NA())</f>
        <v>0.61666666666666703</v>
      </c>
    </row>
    <row r="85" spans="2:40" x14ac:dyDescent="0.2">
      <c r="B85" s="28" t="s">
        <v>137</v>
      </c>
      <c r="C85" s="28" t="s">
        <v>138</v>
      </c>
      <c r="D85" s="28" t="s">
        <v>435</v>
      </c>
      <c r="E85" s="28" t="s">
        <v>430</v>
      </c>
      <c r="F85" s="206">
        <f ca="1">MATCH($C85,_xlfn.ANCHORARRAY(Health!$C$8),0)</f>
        <v>80</v>
      </c>
      <c r="G85" s="22" cm="1">
        <f t="array" aca="1" ref="G85" ca="1">IF(Parameters!$D$31, SUM(IF(ISNUMBER(R85:W85),(IF(R85:W85&gt;=Parameters!$D$37,1,"")),""))+0.5*(SUM(IF(ISNUMBER(R85:W85),(IF(R85:W85&gt;=Parameters!$D$38,1,"")),""))-SUM(IF(ISNUMBER(R85:W85),(IF(R85:W85&gt;=Parameters!$D$37,1,"")),""))),0) +
   IF(Parameters!$D$32,SUM(IF(ISNUMBER(R85:W85),(IF(R85:W85&gt;=Parameters!$D$41,1,"")),"")),0) +
   IF(Parameters!$D$33,AVERAGE(IF(ISNUMBER(R85:W85),R85:W85)),0) +
   IF(Parameters!$D$34,IF(OR(IF(ISNUMBER(R85:W85),R85:W85)=0),0,GEOMEAN(IF(ISNUMBER(R85:W85),R85:W85))),0)</f>
        <v>2.5</v>
      </c>
      <c r="H85" s="23">
        <f t="shared" ca="1" si="6"/>
        <v>2.5</v>
      </c>
      <c r="I85" s="116" t="str">
        <f t="shared" si="7"/>
        <v/>
      </c>
      <c r="J85" s="22" cm="1">
        <f t="array" aca="1" ref="J85" ca="1">IF(Parameters!$D$31, SUM(IF(ISNUMBER(Y85:AD85),(IF(Y85:AD85&gt;=Parameters!$D$41,1,"")),""))+0.5*(SUM(IF(ISNUMBER(Y85:AD85),(IF(Y85:AD85&gt;=Parameters!$D$42,1,"")),""))-SUM(IF(ISNUMBER(Y85:AD85),(IF(Y85:AD85&gt;=Parameters!$D$41,1,"")),""))),0) +
   IF(Parameters!$D$32,SUM(IF(ISNUMBER(Y85:AD85),(IF(Y85:AD85&gt;=Parameters!$D$41,1,"")),"")),0) +
   IF(Parameters!$D$33,AVERAGE(IF(ISNUMBER(Y85:AD85),Y85:AD85)),0) +
   IF(Parameters!$D$34,IF(OR(IF(ISNUMBER(Y85:AD85),Y85:AD85)=0),0,GEOMEAN(IF(ISNUMBER(Y85:AD85),Y85:AD85))),0)</f>
        <v>1.5</v>
      </c>
      <c r="K85" s="23">
        <f t="shared" ca="1" si="8"/>
        <v>1.5</v>
      </c>
      <c r="L85" s="116" t="str">
        <f t="shared" si="9"/>
        <v/>
      </c>
      <c r="M85" s="21" cm="1">
        <f t="array" aca="1" ref="M85" ca="1">IF(Parameters!$D$31, SUM(IF(ISNUMBER(AF85:AK85),(IF(AF85:AK85&gt;=Parameters!$D$41,1,"")),""))+0.5*(SUM(IF(ISNUMBER(AF85:AK85),(IF(AF85:AK85&gt;=Parameters!$D$42,1,"")),""))-SUM(IF(ISNUMBER(AF85:AK85),(IF(AF85:AK85&gt;=Parameters!$D$41,1,"")),""))),0) +
   IF(Parameters!$D$32,SUM(IF(ISNUMBER(AF85:AK85),(IF(AF85:AK85&gt;=Parameters!$D$41,1,"")),"")),0) +
   IF(Parameters!$D$33,AVERAGE(IF(ISNUMBER(AF85:AK85),AF85:AK85)),0) +
   IF(Parameters!$D$34,IF(OR(IF(ISNUMBER(AF85:AK85),AF85:AK85)=0),0,GEOMEAN(IF(ISNUMBER(AF85:AK85),AF85:AK85))),0)</f>
        <v>3</v>
      </c>
      <c r="N85" s="23">
        <f t="shared" ca="1" si="10"/>
        <v>3</v>
      </c>
      <c r="O85" s="116" t="str">
        <f t="shared" si="11"/>
        <v/>
      </c>
      <c r="P85" s="24"/>
      <c r="Q85" s="49"/>
      <c r="R85" s="25">
        <f ca="1">IFERROR(INDEX(Health!$G$8:$G$225,MATCH($C85,_xlfn.ANCHORARRAY(Health!$C$8),0)),NA())</f>
        <v>8.769813053381105</v>
      </c>
      <c r="S85" s="25">
        <f ca="1">IFERROR(INDEX(Food!$G$8:$G$225,MATCH($C85,_xlfn.ANCHORARRAY(Food!$C$8),0)),NA())</f>
        <v>6.6512077086636605</v>
      </c>
      <c r="T85" s="25">
        <f ca="1">IFERROR(INDEX(Macro!$G$8:$G$225,MATCH($C85,_xlfn.ANCHORARRAY(Macro!$C$8),0)),NA())</f>
        <v>4.8558432711832618</v>
      </c>
      <c r="U85" s="25">
        <f ca="1">IFERROR(INDEX(Socioeconomic!$G$8:$G$225,MATCH($C85,_xlfn.ANCHORARRAY(Socioeconomic!$C$8),0)),NA())</f>
        <v>0</v>
      </c>
      <c r="V85" s="25">
        <f ca="1">IFERROR(INDEX('Natural Hazard'!$G$8:$G$225,MATCH($C85,_xlfn.ANCHORARRAY('Natural Hazard'!$C$8),0)),NA())</f>
        <v>8.9442719099991592</v>
      </c>
      <c r="W85" s="25">
        <f ca="1">IFERROR(INDEX(Conflict!$G$8:$G$225,MATCH($C85,_xlfn.ANCHORARRAY(Conflict!$C$8),0)),NA())</f>
        <v>0</v>
      </c>
      <c r="X85" s="50"/>
      <c r="Y85" s="25">
        <f ca="1">IFERROR(INDEX(Health!$H$8:$H$225,MATCH($C85,_xlfn.ANCHORARRAY(Health!$C$8),0)),NA())</f>
        <v>7.6909620991253602</v>
      </c>
      <c r="Z85" s="25">
        <f ca="1">IFERROR(INDEX(Food!$H$8:$H$225,MATCH($C85,_xlfn.ANCHORARRAY(Food!$C$8),0)),NA())</f>
        <v>4.4238563983786898</v>
      </c>
      <c r="AA85" s="25">
        <f ca="1">IFERROR(INDEX(Macro!$H$8:$H$225,MATCH($C85,_xlfn.ANCHORARRAY(Macro!$C$8),0)),NA())</f>
        <v>3.5268054940186002</v>
      </c>
      <c r="AB85" s="25">
        <f ca="1">IFERROR(INDEX(Socioeconomic!$H$8:$H$225,MATCH($C85,_xlfn.ANCHORARRAY(Socioeconomic!$C$8),0)),NA())</f>
        <v>8.1428571428571406</v>
      </c>
      <c r="AC85" s="25">
        <f ca="1">IFERROR(INDEX('Natural Hazard'!$H$8:$H$225,MATCH($C85,_xlfn.ANCHORARRAY('Natural Hazard'!$C$8),0)),NA())</f>
        <v>8</v>
      </c>
      <c r="AD85" s="25">
        <f ca="1">IFERROR(INDEX(Conflict!$H$8:$H$225,MATCH($C85,_xlfn.ANCHORARRAY(Conflict!$C$8),0)),NA())</f>
        <v>3.42212030340447</v>
      </c>
      <c r="AE85" s="50"/>
      <c r="AF85" s="25">
        <f ca="1">IFERROR(INDEX(Health!$I$8:$I$225,MATCH($C85,_xlfn.ANCHORARRAY(Health!$C$8),0)),NA())</f>
        <v>10</v>
      </c>
      <c r="AG85" s="25">
        <f ca="1">IFERROR(INDEX(Food!$I$8:$I$225,MATCH($C85,_xlfn.ANCHORARRAY(Food!$C$8),0)),NA())</f>
        <v>10</v>
      </c>
      <c r="AH85" s="25">
        <f ca="1">IFERROR(INDEX(Macro!$I$8:$I$225,MATCH($C85,_xlfn.ANCHORARRAY(Macro!$C$8),0)),NA())</f>
        <v>6.6857142857142797</v>
      </c>
      <c r="AI85" s="25">
        <f ca="1">IFERROR(INDEX(Socioeconomic!$I$8:$I$225,MATCH($C85,_xlfn.ANCHORARRAY(Socioeconomic!$C$8),0)),NA())</f>
        <v>0</v>
      </c>
      <c r="AJ85" s="25">
        <f ca="1">IFERROR(INDEX('Natural Hazard'!$I$8:$I$225,MATCH($C85,_xlfn.ANCHORARRAY('Natural Hazard'!$C$8),0)),NA())</f>
        <v>10</v>
      </c>
      <c r="AK85" s="25">
        <f ca="1">IFERROR(INDEX(Conflict!$I$8:$I$225,MATCH($C85,_xlfn.ANCHORARRAY(Conflict!$C$8),0)),NA())</f>
        <v>0</v>
      </c>
      <c r="AL85" s="49"/>
      <c r="AM85" s="25">
        <f>IFERROR(INDEX('Data Reliability'!$G$6:$G$409,MATCH($C85,'Data Reliability'!$E$6:$E$409,0)),NA())</f>
        <v>0</v>
      </c>
      <c r="AN85" s="25">
        <f>IFERROR(INDEX('Data Reliability'!$H$6:$H$409,MATCH($C85,'Data Reliability'!$E$6:$E$409,0)),NA())</f>
        <v>0.266666666666667</v>
      </c>
    </row>
    <row r="86" spans="2:40" x14ac:dyDescent="0.2">
      <c r="B86" s="28" t="s">
        <v>716</v>
      </c>
      <c r="C86" s="28" t="s">
        <v>683</v>
      </c>
      <c r="D86" s="28" t="s">
        <v>436</v>
      </c>
      <c r="E86" s="28" t="s">
        <v>409</v>
      </c>
      <c r="F86" s="206">
        <f ca="1">MATCH($C86,_xlfn.ANCHORARRAY(Health!$C$8),0)</f>
        <v>81</v>
      </c>
      <c r="G86" s="22" cm="1">
        <f t="array" aca="1" ref="G86" ca="1">IF(Parameters!$D$31, SUM(IF(ISNUMBER(R86:W86),(IF(R86:W86&gt;=Parameters!$D$37,1,"")),""))+0.5*(SUM(IF(ISNUMBER(R86:W86),(IF(R86:W86&gt;=Parameters!$D$38,1,"")),""))-SUM(IF(ISNUMBER(R86:W86),(IF(R86:W86&gt;=Parameters!$D$37,1,"")),""))),0) +
   IF(Parameters!$D$32,SUM(IF(ISNUMBER(R86:W86),(IF(R86:W86&gt;=Parameters!$D$41,1,"")),"")),0) +
   IF(Parameters!$D$33,AVERAGE(IF(ISNUMBER(R86:W86),R86:W86)),0) +
   IF(Parameters!$D$34,IF(OR(IF(ISNUMBER(R86:W86),R86:W86)=0),0,GEOMEAN(IF(ISNUMBER(R86:W86),R86:W86))),0)</f>
        <v>1</v>
      </c>
      <c r="H86" s="23">
        <f t="shared" ca="1" si="6"/>
        <v>1</v>
      </c>
      <c r="I86" s="116" t="str">
        <f t="shared" si="7"/>
        <v>!!</v>
      </c>
      <c r="J86" s="22" cm="1">
        <f t="array" aca="1" ref="J86" ca="1">IF(Parameters!$D$31, SUM(IF(ISNUMBER(Y86:AD86),(IF(Y86:AD86&gt;=Parameters!$D$41,1,"")),""))+0.5*(SUM(IF(ISNUMBER(Y86:AD86),(IF(Y86:AD86&gt;=Parameters!$D$42,1,"")),""))-SUM(IF(ISNUMBER(Y86:AD86),(IF(Y86:AD86&gt;=Parameters!$D$41,1,"")),""))),0) +
   IF(Parameters!$D$32,SUM(IF(ISNUMBER(Y86:AD86),(IF(Y86:AD86&gt;=Parameters!$D$41,1,"")),"")),0) +
   IF(Parameters!$D$33,AVERAGE(IF(ISNUMBER(Y86:AD86),Y86:AD86)),0) +
   IF(Parameters!$D$34,IF(OR(IF(ISNUMBER(Y86:AD86),Y86:AD86)=0),0,GEOMEAN(IF(ISNUMBER(Y86:AD86),Y86:AD86))),0)</f>
        <v>0</v>
      </c>
      <c r="K86" s="23">
        <f t="shared" ca="1" si="8"/>
        <v>0</v>
      </c>
      <c r="L86" s="116" t="str">
        <f t="shared" si="9"/>
        <v>!!</v>
      </c>
      <c r="M86" s="21" cm="1">
        <f t="array" aca="1" ref="M86" ca="1">IF(Parameters!$D$31, SUM(IF(ISNUMBER(AF86:AK86),(IF(AF86:AK86&gt;=Parameters!$D$41,1,"")),""))+0.5*(SUM(IF(ISNUMBER(AF86:AK86),(IF(AF86:AK86&gt;=Parameters!$D$42,1,"")),""))-SUM(IF(ISNUMBER(AF86:AK86),(IF(AF86:AK86&gt;=Parameters!$D$41,1,"")),""))),0) +
   IF(Parameters!$D$32,SUM(IF(ISNUMBER(AF86:AK86),(IF(AF86:AK86&gt;=Parameters!$D$41,1,"")),"")),0) +
   IF(Parameters!$D$33,AVERAGE(IF(ISNUMBER(AF86:AK86),AF86:AK86)),0) +
   IF(Parameters!$D$34,IF(OR(IF(ISNUMBER(AF86:AK86),AF86:AK86)=0),0,GEOMEAN(IF(ISNUMBER(AF86:AK86),AF86:AK86))),0)</f>
        <v>1</v>
      </c>
      <c r="N86" s="23">
        <f t="shared" ca="1" si="10"/>
        <v>1</v>
      </c>
      <c r="O86" s="116" t="str">
        <f t="shared" si="11"/>
        <v>!!</v>
      </c>
      <c r="P86" s="24"/>
      <c r="Q86" s="49"/>
      <c r="R86" s="25">
        <f ca="1">IFERROR(INDEX(Health!$G$8:$G$225,MATCH($C86,_xlfn.ANCHORARRAY(Health!$C$8),0)),NA())</f>
        <v>0</v>
      </c>
      <c r="S86" s="25" t="e">
        <f ca="1">IFERROR(INDEX(Food!$G$8:$G$225,MATCH($C86,_xlfn.ANCHORARRAY(Food!$C$8),0)),NA())</f>
        <v>#N/A</v>
      </c>
      <c r="T86" s="25" t="e">
        <f ca="1">IFERROR(INDEX(Macro!$G$8:$G$225,MATCH($C86,_xlfn.ANCHORARRAY(Macro!$C$8),0)),NA())</f>
        <v>#N/A</v>
      </c>
      <c r="U86" s="25" t="e">
        <f ca="1">IFERROR(INDEX(Socioeconomic!$G$8:$G$225,MATCH($C86,_xlfn.ANCHORARRAY(Socioeconomic!$C$8),0)),NA())</f>
        <v>#N/A</v>
      </c>
      <c r="V86" s="25">
        <f ca="1">IFERROR(INDEX('Natural Hazard'!$G$8:$G$225,MATCH($C86,_xlfn.ANCHORARRAY('Natural Hazard'!$C$8),0)),NA())</f>
        <v>10</v>
      </c>
      <c r="W86" s="25">
        <f ca="1">IFERROR(INDEX(Conflict!$G$8:$G$225,MATCH($C86,_xlfn.ANCHORARRAY(Conflict!$C$8),0)),NA())</f>
        <v>0</v>
      </c>
      <c r="X86" s="50"/>
      <c r="Y86" s="25" t="e">
        <f ca="1">IFERROR(INDEX(Health!$H$8:$H$225,MATCH($C86,_xlfn.ANCHORARRAY(Health!$C$8),0)),NA())</f>
        <v>#N/A</v>
      </c>
      <c r="Z86" s="25" t="e">
        <f ca="1">IFERROR(INDEX(Food!$H$8:$H$225,MATCH($C86,_xlfn.ANCHORARRAY(Food!$C$8),0)),NA())</f>
        <v>#N/A</v>
      </c>
      <c r="AA86" s="25" t="e">
        <f ca="1">IFERROR(INDEX(Macro!$H$8:$H$225,MATCH($C86,_xlfn.ANCHORARRAY(Macro!$C$8),0)),NA())</f>
        <v>#N/A</v>
      </c>
      <c r="AB86" s="25" t="e">
        <f ca="1">IFERROR(INDEX(Socioeconomic!$H$8:$H$225,MATCH($C86,_xlfn.ANCHORARRAY(Socioeconomic!$C$8),0)),NA())</f>
        <v>#N/A</v>
      </c>
      <c r="AC86" s="25" t="e">
        <f ca="1">IFERROR(INDEX('Natural Hazard'!$H$8:$H$225,MATCH($C86,_xlfn.ANCHORARRAY('Natural Hazard'!$C$8),0)),NA())</f>
        <v>#N/A</v>
      </c>
      <c r="AD86" s="25">
        <f ca="1">IFERROR(INDEX(Conflict!$H$8:$H$225,MATCH($C86,_xlfn.ANCHORARRAY(Conflict!$C$8),0)),NA())</f>
        <v>0</v>
      </c>
      <c r="AE86" s="50"/>
      <c r="AF86" s="25">
        <f ca="1">IFERROR(INDEX(Health!$I$8:$I$225,MATCH($C86,_xlfn.ANCHORARRAY(Health!$C$8),0)),NA())</f>
        <v>0</v>
      </c>
      <c r="AG86" s="25" t="e">
        <f ca="1">IFERROR(INDEX(Food!$I$8:$I$225,MATCH($C86,_xlfn.ANCHORARRAY(Food!$C$8),0)),NA())</f>
        <v>#N/A</v>
      </c>
      <c r="AH86" s="25" t="e">
        <f ca="1">IFERROR(INDEX(Macro!$I$8:$I$225,MATCH($C86,_xlfn.ANCHORARRAY(Macro!$C$8),0)),NA())</f>
        <v>#N/A</v>
      </c>
      <c r="AI86" s="25" t="e">
        <f ca="1">IFERROR(INDEX(Socioeconomic!$I$8:$I$225,MATCH($C86,_xlfn.ANCHORARRAY(Socioeconomic!$C$8),0)),NA())</f>
        <v>#N/A</v>
      </c>
      <c r="AJ86" s="25">
        <f ca="1">IFERROR(INDEX('Natural Hazard'!$I$8:$I$225,MATCH($C86,_xlfn.ANCHORARRAY('Natural Hazard'!$C$8),0)),NA())</f>
        <v>10</v>
      </c>
      <c r="AK86" s="25">
        <f ca="1">IFERROR(INDEX(Conflict!$I$8:$I$225,MATCH($C86,_xlfn.ANCHORARRAY(Conflict!$C$8),0)),NA())</f>
        <v>0</v>
      </c>
      <c r="AL86" s="49"/>
      <c r="AM86" s="25">
        <f>IFERROR(INDEX('Data Reliability'!$G$6:$G$409,MATCH($C86,'Data Reliability'!$E$6:$E$409,0)),NA())</f>
        <v>0.88888888888888895</v>
      </c>
      <c r="AN86" s="25">
        <f>IFERROR(INDEX('Data Reliability'!$H$6:$H$409,MATCH($C86,'Data Reliability'!$E$6:$E$409,0)),NA())</f>
        <v>0.78333333333333299</v>
      </c>
    </row>
    <row r="87" spans="2:40" x14ac:dyDescent="0.2">
      <c r="B87" s="28" t="s">
        <v>139</v>
      </c>
      <c r="C87" s="28" t="s">
        <v>140</v>
      </c>
      <c r="D87" s="28" t="s">
        <v>435</v>
      </c>
      <c r="E87" s="28" t="s">
        <v>429</v>
      </c>
      <c r="F87" s="206">
        <f ca="1">MATCH($C87,_xlfn.ANCHORARRAY(Health!$C$8),0)</f>
        <v>82</v>
      </c>
      <c r="G87" s="22" cm="1">
        <f t="array" aca="1" ref="G87" ca="1">IF(Parameters!$D$31, SUM(IF(ISNUMBER(R87:W87),(IF(R87:W87&gt;=Parameters!$D$37,1,"")),""))+0.5*(SUM(IF(ISNUMBER(R87:W87),(IF(R87:W87&gt;=Parameters!$D$38,1,"")),""))-SUM(IF(ISNUMBER(R87:W87),(IF(R87:W87&gt;=Parameters!$D$37,1,"")),""))),0) +
   IF(Parameters!$D$32,SUM(IF(ISNUMBER(R87:W87),(IF(R87:W87&gt;=Parameters!$D$41,1,"")),"")),0) +
   IF(Parameters!$D$33,AVERAGE(IF(ISNUMBER(R87:W87),R87:W87)),0) +
   IF(Parameters!$D$34,IF(OR(IF(ISNUMBER(R87:W87),R87:W87)=0),0,GEOMEAN(IF(ISNUMBER(R87:W87),R87:W87))),0)</f>
        <v>1</v>
      </c>
      <c r="H87" s="23">
        <f t="shared" ca="1" si="6"/>
        <v>1</v>
      </c>
      <c r="I87" s="116" t="str">
        <f t="shared" si="7"/>
        <v/>
      </c>
      <c r="J87" s="22" cm="1">
        <f t="array" aca="1" ref="J87" ca="1">IF(Parameters!$D$31, SUM(IF(ISNUMBER(Y87:AD87),(IF(Y87:AD87&gt;=Parameters!$D$41,1,"")),""))+0.5*(SUM(IF(ISNUMBER(Y87:AD87),(IF(Y87:AD87&gt;=Parameters!$D$42,1,"")),""))-SUM(IF(ISNUMBER(Y87:AD87),(IF(Y87:AD87&gt;=Parameters!$D$41,1,"")),""))),0) +
   IF(Parameters!$D$32,SUM(IF(ISNUMBER(Y87:AD87),(IF(Y87:AD87&gt;=Parameters!$D$41,1,"")),"")),0) +
   IF(Parameters!$D$33,AVERAGE(IF(ISNUMBER(Y87:AD87),Y87:AD87)),0) +
   IF(Parameters!$D$34,IF(OR(IF(ISNUMBER(Y87:AD87),Y87:AD87)=0),0,GEOMEAN(IF(ISNUMBER(Y87:AD87),Y87:AD87))),0)</f>
        <v>0.5</v>
      </c>
      <c r="K87" s="23">
        <f t="shared" ca="1" si="8"/>
        <v>0.5</v>
      </c>
      <c r="L87" s="116" t="str">
        <f t="shared" si="9"/>
        <v/>
      </c>
      <c r="M87" s="21" cm="1">
        <f t="array" aca="1" ref="M87" ca="1">IF(Parameters!$D$31, SUM(IF(ISNUMBER(AF87:AK87),(IF(AF87:AK87&gt;=Parameters!$D$41,1,"")),""))+0.5*(SUM(IF(ISNUMBER(AF87:AK87),(IF(AF87:AK87&gt;=Parameters!$D$42,1,"")),""))-SUM(IF(ISNUMBER(AF87:AK87),(IF(AF87:AK87&gt;=Parameters!$D$41,1,"")),""))),0) +
   IF(Parameters!$D$32,SUM(IF(ISNUMBER(AF87:AK87),(IF(AF87:AK87&gt;=Parameters!$D$41,1,"")),"")),0) +
   IF(Parameters!$D$33,AVERAGE(IF(ISNUMBER(AF87:AK87),AF87:AK87)),0) +
   IF(Parameters!$D$34,IF(OR(IF(ISNUMBER(AF87:AK87),AF87:AK87)=0),0,GEOMEAN(IF(ISNUMBER(AF87:AK87),AF87:AK87))),0)</f>
        <v>1</v>
      </c>
      <c r="N87" s="23">
        <f t="shared" ca="1" si="10"/>
        <v>1</v>
      </c>
      <c r="O87" s="116" t="str">
        <f t="shared" si="11"/>
        <v>!</v>
      </c>
      <c r="P87" s="24"/>
      <c r="Q87" s="49"/>
      <c r="R87" s="25">
        <f ca="1">IFERROR(INDEX(Health!$G$8:$G$225,MATCH($C87,_xlfn.ANCHORARRAY(Health!$C$8),0)),NA())</f>
        <v>0</v>
      </c>
      <c r="S87" s="25">
        <f ca="1">IFERROR(INDEX(Food!$G$8:$G$225,MATCH($C87,_xlfn.ANCHORARRAY(Food!$C$8),0)),NA())</f>
        <v>0</v>
      </c>
      <c r="T87" s="25">
        <f ca="1">IFERROR(INDEX(Macro!$G$8:$G$225,MATCH($C87,_xlfn.ANCHORARRAY(Macro!$C$8),0)),NA())</f>
        <v>2.9885533887954581</v>
      </c>
      <c r="U87" s="25">
        <f ca="1">IFERROR(INDEX(Socioeconomic!$G$8:$G$225,MATCH($C87,_xlfn.ANCHORARRAY(Socioeconomic!$C$8),0)),NA())</f>
        <v>0</v>
      </c>
      <c r="V87" s="25">
        <f ca="1">IFERROR(INDEX('Natural Hazard'!$G$8:$G$225,MATCH($C87,_xlfn.ANCHORARRAY('Natural Hazard'!$C$8),0)),NA())</f>
        <v>7.3029674334022125</v>
      </c>
      <c r="W87" s="25">
        <f ca="1">IFERROR(INDEX(Conflict!$G$8:$G$225,MATCH($C87,_xlfn.ANCHORARRAY(Conflict!$C$8),0)),NA())</f>
        <v>0</v>
      </c>
      <c r="X87" s="50"/>
      <c r="Y87" s="25">
        <f ca="1">IFERROR(INDEX(Health!$H$8:$H$225,MATCH($C87,_xlfn.ANCHORARRAY(Health!$C$8),0)),NA())</f>
        <v>7.1953352769679304</v>
      </c>
      <c r="Z87" s="25">
        <f ca="1">IFERROR(INDEX(Food!$H$8:$H$225,MATCH($C87,_xlfn.ANCHORARRAY(Food!$C$8),0)),NA())</f>
        <v>4.6650717703349196</v>
      </c>
      <c r="AA87" s="25">
        <f ca="1">IFERROR(INDEX(Macro!$H$8:$H$225,MATCH($C87,_xlfn.ANCHORARRAY(Macro!$C$8),0)),NA())</f>
        <v>3.1575838133215099</v>
      </c>
      <c r="AB87" s="25">
        <f ca="1">IFERROR(INDEX(Socioeconomic!$H$8:$H$225,MATCH($C87,_xlfn.ANCHORARRAY(Socioeconomic!$C$8),0)),NA())</f>
        <v>5.4285714285714199</v>
      </c>
      <c r="AC87" s="25">
        <f ca="1">IFERROR(INDEX('Natural Hazard'!$H$8:$H$225,MATCH($C87,_xlfn.ANCHORARRAY('Natural Hazard'!$C$8),0)),NA())</f>
        <v>5.3333333333333304</v>
      </c>
      <c r="AD87" s="25">
        <f ca="1">IFERROR(INDEX(Conflict!$H$8:$H$225,MATCH($C87,_xlfn.ANCHORARRAY(Conflict!$C$8),0)),NA())</f>
        <v>0</v>
      </c>
      <c r="AE87" s="50"/>
      <c r="AF87" s="25">
        <f ca="1">IFERROR(INDEX(Health!$I$8:$I$225,MATCH($C87,_xlfn.ANCHORARRAY(Health!$C$8),0)),NA())</f>
        <v>0</v>
      </c>
      <c r="AG87" s="25" t="e">
        <f ca="1">IFERROR(INDEX(Food!$I$8:$I$225,MATCH($C87,_xlfn.ANCHORARRAY(Food!$C$8),0)),NA())</f>
        <v>#N/A</v>
      </c>
      <c r="AH87" s="25">
        <f ca="1">IFERROR(INDEX(Macro!$I$8:$I$225,MATCH($C87,_xlfn.ANCHORARRAY(Macro!$C$8),0)),NA())</f>
        <v>2.8285714285714199</v>
      </c>
      <c r="AI87" s="25" t="e">
        <f ca="1">IFERROR(INDEX(Socioeconomic!$I$8:$I$225,MATCH($C87,_xlfn.ANCHORARRAY(Socioeconomic!$C$8),0)),NA())</f>
        <v>#N/A</v>
      </c>
      <c r="AJ87" s="25">
        <f ca="1">IFERROR(INDEX('Natural Hazard'!$I$8:$I$225,MATCH($C87,_xlfn.ANCHORARRAY('Natural Hazard'!$C$8),0)),NA())</f>
        <v>10</v>
      </c>
      <c r="AK87" s="25">
        <f ca="1">IFERROR(INDEX(Conflict!$I$8:$I$225,MATCH($C87,_xlfn.ANCHORARRAY(Conflict!$C$8),0)),NA())</f>
        <v>0</v>
      </c>
      <c r="AL87" s="49"/>
      <c r="AM87" s="25">
        <f>IFERROR(INDEX('Data Reliability'!$G$6:$G$409,MATCH($C87,'Data Reliability'!$E$6:$E$409,0)),NA())</f>
        <v>8.3333333333333301E-2</v>
      </c>
      <c r="AN87" s="25">
        <f>IFERROR(INDEX('Data Reliability'!$H$6:$H$409,MATCH($C87,'Data Reliability'!$E$6:$E$409,0)),NA())</f>
        <v>0.55000000000000004</v>
      </c>
    </row>
    <row r="88" spans="2:40" x14ac:dyDescent="0.2">
      <c r="B88" s="28" t="s">
        <v>717</v>
      </c>
      <c r="C88" s="28" t="s">
        <v>684</v>
      </c>
      <c r="D88" s="28" t="s">
        <v>436</v>
      </c>
      <c r="E88" s="28" t="s">
        <v>409</v>
      </c>
      <c r="F88" s="206">
        <f ca="1">MATCH($C88,_xlfn.ANCHORARRAY(Health!$C$8),0)</f>
        <v>83</v>
      </c>
      <c r="G88" s="22" cm="1">
        <f t="array" aca="1" ref="G88" ca="1">IF(Parameters!$D$31, SUM(IF(ISNUMBER(R88:W88),(IF(R88:W88&gt;=Parameters!$D$37,1,"")),""))+0.5*(SUM(IF(ISNUMBER(R88:W88),(IF(R88:W88&gt;=Parameters!$D$38,1,"")),""))-SUM(IF(ISNUMBER(R88:W88),(IF(R88:W88&gt;=Parameters!$D$37,1,"")),""))),0) +
   IF(Parameters!$D$32,SUM(IF(ISNUMBER(R88:W88),(IF(R88:W88&gt;=Parameters!$D$41,1,"")),"")),0) +
   IF(Parameters!$D$33,AVERAGE(IF(ISNUMBER(R88:W88),R88:W88)),0) +
   IF(Parameters!$D$34,IF(OR(IF(ISNUMBER(R88:W88),R88:W88)=0),0,GEOMEAN(IF(ISNUMBER(R88:W88),R88:W88))),0)</f>
        <v>0</v>
      </c>
      <c r="H88" s="23">
        <f t="shared" ca="1" si="6"/>
        <v>0</v>
      </c>
      <c r="I88" s="116" t="str">
        <f t="shared" si="7"/>
        <v>!</v>
      </c>
      <c r="J88" s="22" cm="1">
        <f t="array" aca="1" ref="J88" ca="1">IF(Parameters!$D$31, SUM(IF(ISNUMBER(Y88:AD88),(IF(Y88:AD88&gt;=Parameters!$D$41,1,"")),""))+0.5*(SUM(IF(ISNUMBER(Y88:AD88),(IF(Y88:AD88&gt;=Parameters!$D$42,1,"")),""))-SUM(IF(ISNUMBER(Y88:AD88),(IF(Y88:AD88&gt;=Parameters!$D$41,1,"")),""))),0) +
   IF(Parameters!$D$32,SUM(IF(ISNUMBER(Y88:AD88),(IF(Y88:AD88&gt;=Parameters!$D$41,1,"")),"")),0) +
   IF(Parameters!$D$33,AVERAGE(IF(ISNUMBER(Y88:AD88),Y88:AD88)),0) +
   IF(Parameters!$D$34,IF(OR(IF(ISNUMBER(Y88:AD88),Y88:AD88)=0),0,GEOMEAN(IF(ISNUMBER(Y88:AD88),Y88:AD88))),0)</f>
        <v>0</v>
      </c>
      <c r="K88" s="23">
        <f t="shared" ca="1" si="8"/>
        <v>0</v>
      </c>
      <c r="L88" s="116" t="str">
        <f t="shared" si="9"/>
        <v>!</v>
      </c>
      <c r="M88" s="21" cm="1">
        <f t="array" aca="1" ref="M88" ca="1">IF(Parameters!$D$31, SUM(IF(ISNUMBER(AF88:AK88),(IF(AF88:AK88&gt;=Parameters!$D$41,1,"")),""))+0.5*(SUM(IF(ISNUMBER(AF88:AK88),(IF(AF88:AK88&gt;=Parameters!$D$42,1,"")),""))-SUM(IF(ISNUMBER(AF88:AK88),(IF(AF88:AK88&gt;=Parameters!$D$41,1,"")),""))),0) +
   IF(Parameters!$D$32,SUM(IF(ISNUMBER(AF88:AK88),(IF(AF88:AK88&gt;=Parameters!$D$41,1,"")),"")),0) +
   IF(Parameters!$D$33,AVERAGE(IF(ISNUMBER(AF88:AK88),AF88:AK88)),0) +
   IF(Parameters!$D$34,IF(OR(IF(ISNUMBER(AF88:AK88),AF88:AK88)=0),0,GEOMEAN(IF(ISNUMBER(AF88:AK88),AF88:AK88))),0)</f>
        <v>0</v>
      </c>
      <c r="N88" s="23">
        <f t="shared" ca="1" si="10"/>
        <v>0</v>
      </c>
      <c r="O88" s="116" t="str">
        <f t="shared" si="11"/>
        <v>!</v>
      </c>
      <c r="P88" s="24"/>
      <c r="Q88" s="49"/>
      <c r="R88" s="25">
        <f ca="1">IFERROR(INDEX(Health!$G$8:$G$225,MATCH($C88,_xlfn.ANCHORARRAY(Health!$C$8),0)),NA())</f>
        <v>0</v>
      </c>
      <c r="S88" s="25">
        <f ca="1">IFERROR(INDEX(Food!$G$8:$G$225,MATCH($C88,_xlfn.ANCHORARRAY(Food!$C$8),0)),NA())</f>
        <v>0</v>
      </c>
      <c r="T88" s="25">
        <f ca="1">IFERROR(INDEX(Macro!$G$8:$G$225,MATCH($C88,_xlfn.ANCHORARRAY(Macro!$C$8),0)),NA())</f>
        <v>0</v>
      </c>
      <c r="U88" s="25" t="e">
        <f ca="1">IFERROR(INDEX(Socioeconomic!$G$8:$G$225,MATCH($C88,_xlfn.ANCHORARRAY(Socioeconomic!$C$8),0)),NA())</f>
        <v>#N/A</v>
      </c>
      <c r="V88" s="25">
        <f ca="1">IFERROR(INDEX('Natural Hazard'!$G$8:$G$225,MATCH($C88,_xlfn.ANCHORARRAY('Natural Hazard'!$C$8),0)),NA())</f>
        <v>0</v>
      </c>
      <c r="W88" s="25">
        <f ca="1">IFERROR(INDEX(Conflict!$G$8:$G$225,MATCH($C88,_xlfn.ANCHORARRAY(Conflict!$C$8),0)),NA())</f>
        <v>0</v>
      </c>
      <c r="X88" s="50"/>
      <c r="Y88" s="25" t="e">
        <f ca="1">IFERROR(INDEX(Health!$H$8:$H$225,MATCH($C88,_xlfn.ANCHORARRAY(Health!$C$8),0)),NA())</f>
        <v>#N/A</v>
      </c>
      <c r="Z88" s="25">
        <f ca="1">IFERROR(INDEX(Food!$H$8:$H$225,MATCH($C88,_xlfn.ANCHORARRAY(Food!$C$8),0)),NA())</f>
        <v>0.71770334928229496</v>
      </c>
      <c r="AA88" s="25">
        <f ca="1">IFERROR(INDEX(Macro!$H$8:$H$225,MATCH($C88,_xlfn.ANCHORARRAY(Macro!$C$8),0)),NA())</f>
        <v>0</v>
      </c>
      <c r="AB88" s="25" t="e">
        <f ca="1">IFERROR(INDEX(Socioeconomic!$H$8:$H$225,MATCH($C88,_xlfn.ANCHORARRAY(Socioeconomic!$C$8),0)),NA())</f>
        <v>#N/A</v>
      </c>
      <c r="AC88" s="25" t="e">
        <f ca="1">IFERROR(INDEX('Natural Hazard'!$H$8:$H$225,MATCH($C88,_xlfn.ANCHORARRAY('Natural Hazard'!$C$8),0)),NA())</f>
        <v>#N/A</v>
      </c>
      <c r="AD88" s="25">
        <f ca="1">IFERROR(INDEX(Conflict!$H$8:$H$225,MATCH($C88,_xlfn.ANCHORARRAY(Conflict!$C$8),0)),NA())</f>
        <v>0</v>
      </c>
      <c r="AE88" s="50"/>
      <c r="AF88" s="25">
        <f ca="1">IFERROR(INDEX(Health!$I$8:$I$225,MATCH($C88,_xlfn.ANCHORARRAY(Health!$C$8),0)),NA())</f>
        <v>0</v>
      </c>
      <c r="AG88" s="25" t="e">
        <f ca="1">IFERROR(INDEX(Food!$I$8:$I$225,MATCH($C88,_xlfn.ANCHORARRAY(Food!$C$8),0)),NA())</f>
        <v>#N/A</v>
      </c>
      <c r="AH88" s="25">
        <f ca="1">IFERROR(INDEX(Macro!$I$8:$I$225,MATCH($C88,_xlfn.ANCHORARRAY(Macro!$C$8),0)),NA())</f>
        <v>6.6857142857142797</v>
      </c>
      <c r="AI88" s="25" t="e">
        <f ca="1">IFERROR(INDEX(Socioeconomic!$I$8:$I$225,MATCH($C88,_xlfn.ANCHORARRAY(Socioeconomic!$C$8),0)),NA())</f>
        <v>#N/A</v>
      </c>
      <c r="AJ88" s="25">
        <f ca="1">IFERROR(INDEX('Natural Hazard'!$I$8:$I$225,MATCH($C88,_xlfn.ANCHORARRAY('Natural Hazard'!$C$8),0)),NA())</f>
        <v>0</v>
      </c>
      <c r="AK88" s="25">
        <f ca="1">IFERROR(INDEX(Conflict!$I$8:$I$225,MATCH($C88,_xlfn.ANCHORARRAY(Conflict!$C$8),0)),NA())</f>
        <v>0</v>
      </c>
      <c r="AL88" s="49"/>
      <c r="AM88" s="25">
        <f>IFERROR(INDEX('Data Reliability'!$G$6:$G$409,MATCH($C88,'Data Reliability'!$E$6:$E$409,0)),NA())</f>
        <v>0.63888888888888895</v>
      </c>
      <c r="AN88" s="25">
        <f>IFERROR(INDEX('Data Reliability'!$H$6:$H$409,MATCH($C88,'Data Reliability'!$E$6:$E$409,0)),NA())</f>
        <v>0.58333333333333304</v>
      </c>
    </row>
    <row r="89" spans="2:40" x14ac:dyDescent="0.2">
      <c r="B89" s="28" t="s">
        <v>141</v>
      </c>
      <c r="C89" s="28" t="s">
        <v>142</v>
      </c>
      <c r="D89" s="28" t="s">
        <v>435</v>
      </c>
      <c r="E89" s="28" t="s">
        <v>429</v>
      </c>
      <c r="F89" s="206">
        <f ca="1">MATCH($C89,_xlfn.ANCHORARRAY(Health!$C$8),0)</f>
        <v>84</v>
      </c>
      <c r="G89" s="22" cm="1">
        <f t="array" aca="1" ref="G89" ca="1">IF(Parameters!$D$31, SUM(IF(ISNUMBER(R89:W89),(IF(R89:W89&gt;=Parameters!$D$37,1,"")),""))+0.5*(SUM(IF(ISNUMBER(R89:W89),(IF(R89:W89&gt;=Parameters!$D$38,1,"")),""))-SUM(IF(ISNUMBER(R89:W89),(IF(R89:W89&gt;=Parameters!$D$37,1,"")),""))),0) +
   IF(Parameters!$D$32,SUM(IF(ISNUMBER(R89:W89),(IF(R89:W89&gt;=Parameters!$D$41,1,"")),"")),0) +
   IF(Parameters!$D$33,AVERAGE(IF(ISNUMBER(R89:W89),R89:W89)),0) +
   IF(Parameters!$D$34,IF(OR(IF(ISNUMBER(R89:W89),R89:W89)=0),0,GEOMEAN(IF(ISNUMBER(R89:W89),R89:W89))),0)</f>
        <v>1</v>
      </c>
      <c r="H89" s="23">
        <f t="shared" ca="1" si="6"/>
        <v>1</v>
      </c>
      <c r="I89" s="116" t="str">
        <f t="shared" si="7"/>
        <v/>
      </c>
      <c r="J89" s="22" cm="1">
        <f t="array" aca="1" ref="J89" ca="1">IF(Parameters!$D$31, SUM(IF(ISNUMBER(Y89:AD89),(IF(Y89:AD89&gt;=Parameters!$D$41,1,"")),""))+0.5*(SUM(IF(ISNUMBER(Y89:AD89),(IF(Y89:AD89&gt;=Parameters!$D$42,1,"")),""))-SUM(IF(ISNUMBER(Y89:AD89),(IF(Y89:AD89&gt;=Parameters!$D$41,1,"")),""))),0) +
   IF(Parameters!$D$32,SUM(IF(ISNUMBER(Y89:AD89),(IF(Y89:AD89&gt;=Parameters!$D$41,1,"")),"")),0) +
   IF(Parameters!$D$33,AVERAGE(IF(ISNUMBER(Y89:AD89),Y89:AD89)),0) +
   IF(Parameters!$D$34,IF(OR(IF(ISNUMBER(Y89:AD89),Y89:AD89)=0),0,GEOMEAN(IF(ISNUMBER(Y89:AD89),Y89:AD89))),0)</f>
        <v>1.5</v>
      </c>
      <c r="K89" s="23">
        <f t="shared" ca="1" si="8"/>
        <v>1.5</v>
      </c>
      <c r="L89" s="116" t="str">
        <f t="shared" si="9"/>
        <v/>
      </c>
      <c r="M89" s="21" cm="1">
        <f t="array" aca="1" ref="M89" ca="1">IF(Parameters!$D$31, SUM(IF(ISNUMBER(AF89:AK89),(IF(AF89:AK89&gt;=Parameters!$D$41,1,"")),""))+0.5*(SUM(IF(ISNUMBER(AF89:AK89),(IF(AF89:AK89&gt;=Parameters!$D$42,1,"")),""))-SUM(IF(ISNUMBER(AF89:AK89),(IF(AF89:AK89&gt;=Parameters!$D$41,1,"")),""))),0) +
   IF(Parameters!$D$32,SUM(IF(ISNUMBER(AF89:AK89),(IF(AF89:AK89&gt;=Parameters!$D$41,1,"")),"")),0) +
   IF(Parameters!$D$33,AVERAGE(IF(ISNUMBER(AF89:AK89),AF89:AK89)),0) +
   IF(Parameters!$D$34,IF(OR(IF(ISNUMBER(AF89:AK89),AF89:AK89)=0),0,GEOMEAN(IF(ISNUMBER(AF89:AK89),AF89:AK89))),0)</f>
        <v>1</v>
      </c>
      <c r="N89" s="23">
        <f t="shared" ca="1" si="10"/>
        <v>1</v>
      </c>
      <c r="O89" s="116" t="str">
        <f t="shared" si="11"/>
        <v>!</v>
      </c>
      <c r="P89" s="24"/>
      <c r="Q89" s="49"/>
      <c r="R89" s="25">
        <f ca="1">IFERROR(INDEX(Health!$G$8:$G$225,MATCH($C89,_xlfn.ANCHORARRAY(Health!$C$8),0)),NA())</f>
        <v>0</v>
      </c>
      <c r="S89" s="25">
        <f ca="1">IFERROR(INDEX(Food!$G$8:$G$225,MATCH($C89,_xlfn.ANCHORARRAY(Food!$C$8),0)),NA())</f>
        <v>4.8990976799397608</v>
      </c>
      <c r="T89" s="25">
        <f ca="1">IFERROR(INDEX(Macro!$G$8:$G$225,MATCH($C89,_xlfn.ANCHORARRAY(Macro!$C$8),0)),NA())</f>
        <v>4.7322646539457658</v>
      </c>
      <c r="U89" s="25">
        <f ca="1">IFERROR(INDEX(Socioeconomic!$G$8:$G$225,MATCH($C89,_xlfn.ANCHORARRAY(Socioeconomic!$C$8),0)),NA())</f>
        <v>0</v>
      </c>
      <c r="V89" s="25">
        <f ca="1">IFERROR(INDEX('Natural Hazard'!$G$8:$G$225,MATCH($C89,_xlfn.ANCHORARRAY('Natural Hazard'!$C$8),0)),NA())</f>
        <v>8.8506120315678345</v>
      </c>
      <c r="W89" s="25">
        <f ca="1">IFERROR(INDEX(Conflict!$G$8:$G$225,MATCH($C89,_xlfn.ANCHORARRAY(Conflict!$C$8),0)),NA())</f>
        <v>0</v>
      </c>
      <c r="X89" s="50"/>
      <c r="Y89" s="25">
        <f ca="1">IFERROR(INDEX(Health!$H$8:$H$225,MATCH($C89,_xlfn.ANCHORARRAY(Health!$C$8),0)),NA())</f>
        <v>8.5364431486880399</v>
      </c>
      <c r="Z89" s="25">
        <f ca="1">IFERROR(INDEX(Food!$H$8:$H$225,MATCH($C89,_xlfn.ANCHORARRAY(Food!$C$8),0)),NA())</f>
        <v>4.8002316155182303</v>
      </c>
      <c r="AA89" s="25">
        <f ca="1">IFERROR(INDEX(Macro!$H$8:$H$225,MATCH($C89,_xlfn.ANCHORARRAY(Macro!$C$8),0)),NA())</f>
        <v>3.3495790872839999</v>
      </c>
      <c r="AB89" s="25">
        <f ca="1">IFERROR(INDEX(Socioeconomic!$H$8:$H$225,MATCH($C89,_xlfn.ANCHORARRAY(Socioeconomic!$C$8),0)),NA())</f>
        <v>8.1428571428571406</v>
      </c>
      <c r="AC89" s="25">
        <f ca="1">IFERROR(INDEX('Natural Hazard'!$H$8:$H$225,MATCH($C89,_xlfn.ANCHORARRAY('Natural Hazard'!$C$8),0)),NA())</f>
        <v>7.8333333333333304</v>
      </c>
      <c r="AD89" s="25">
        <f ca="1">IFERROR(INDEX(Conflict!$H$8:$H$225,MATCH($C89,_xlfn.ANCHORARRAY(Conflict!$C$8),0)),NA())</f>
        <v>3.9292644205327099</v>
      </c>
      <c r="AE89" s="50"/>
      <c r="AF89" s="25">
        <f ca="1">IFERROR(INDEX(Health!$I$8:$I$225,MATCH($C89,_xlfn.ANCHORARRAY(Health!$C$8),0)),NA())</f>
        <v>0</v>
      </c>
      <c r="AG89" s="25">
        <f ca="1">IFERROR(INDEX(Food!$I$8:$I$225,MATCH($C89,_xlfn.ANCHORARRAY(Food!$C$8),0)),NA())</f>
        <v>5</v>
      </c>
      <c r="AH89" s="25">
        <f ca="1">IFERROR(INDEX(Macro!$I$8:$I$225,MATCH($C89,_xlfn.ANCHORARRAY(Macro!$C$8),0)),NA())</f>
        <v>6.6857142857142797</v>
      </c>
      <c r="AI89" s="25">
        <f ca="1">IFERROR(INDEX(Socioeconomic!$I$8:$I$225,MATCH($C89,_xlfn.ANCHORARRAY(Socioeconomic!$C$8),0)),NA())</f>
        <v>0</v>
      </c>
      <c r="AJ89" s="25">
        <f ca="1">IFERROR(INDEX('Natural Hazard'!$I$8:$I$225,MATCH($C89,_xlfn.ANCHORARRAY('Natural Hazard'!$C$8),0)),NA())</f>
        <v>10</v>
      </c>
      <c r="AK89" s="25">
        <f ca="1">IFERROR(INDEX(Conflict!$I$8:$I$225,MATCH($C89,_xlfn.ANCHORARRAY(Conflict!$C$8),0)),NA())</f>
        <v>0</v>
      </c>
      <c r="AL89" s="49"/>
      <c r="AM89" s="25">
        <f>IFERROR(INDEX('Data Reliability'!$G$6:$G$409,MATCH($C89,'Data Reliability'!$E$6:$E$409,0)),NA())</f>
        <v>0</v>
      </c>
      <c r="AN89" s="25">
        <f>IFERROR(INDEX('Data Reliability'!$H$6:$H$409,MATCH($C89,'Data Reliability'!$E$6:$E$409,0)),NA())</f>
        <v>0.37222222222222201</v>
      </c>
    </row>
    <row r="90" spans="2:40" x14ac:dyDescent="0.2">
      <c r="B90" s="28" t="s">
        <v>143</v>
      </c>
      <c r="C90" s="28" t="s">
        <v>144</v>
      </c>
      <c r="D90" s="28" t="s">
        <v>433</v>
      </c>
      <c r="E90" s="28" t="s">
        <v>430</v>
      </c>
      <c r="F90" s="206">
        <f ca="1">MATCH($C90,_xlfn.ANCHORARRAY(Health!$C$8),0)</f>
        <v>85</v>
      </c>
      <c r="G90" s="22" cm="1">
        <f t="array" aca="1" ref="G90" ca="1">IF(Parameters!$D$31, SUM(IF(ISNUMBER(R90:W90),(IF(R90:W90&gt;=Parameters!$D$37,1,"")),""))+0.5*(SUM(IF(ISNUMBER(R90:W90),(IF(R90:W90&gt;=Parameters!$D$38,1,"")),""))-SUM(IF(ISNUMBER(R90:W90),(IF(R90:W90&gt;=Parameters!$D$37,1,"")),""))),0) +
   IF(Parameters!$D$32,SUM(IF(ISNUMBER(R90:W90),(IF(R90:W90&gt;=Parameters!$D$41,1,"")),"")),0) +
   IF(Parameters!$D$33,AVERAGE(IF(ISNUMBER(R90:W90),R90:W90)),0) +
   IF(Parameters!$D$34,IF(OR(IF(ISNUMBER(R90:W90),R90:W90)=0),0,GEOMEAN(IF(ISNUMBER(R90:W90),R90:W90))),0)</f>
        <v>0</v>
      </c>
      <c r="H90" s="23">
        <f t="shared" ca="1" si="6"/>
        <v>0</v>
      </c>
      <c r="I90" s="116" t="str">
        <f t="shared" si="7"/>
        <v/>
      </c>
      <c r="J90" s="22" cm="1">
        <f t="array" aca="1" ref="J90" ca="1">IF(Parameters!$D$31, SUM(IF(ISNUMBER(Y90:AD90),(IF(Y90:AD90&gt;=Parameters!$D$41,1,"")),""))+0.5*(SUM(IF(ISNUMBER(Y90:AD90),(IF(Y90:AD90&gt;=Parameters!$D$42,1,"")),""))-SUM(IF(ISNUMBER(Y90:AD90),(IF(Y90:AD90&gt;=Parameters!$D$41,1,"")),""))),0) +
   IF(Parameters!$D$32,SUM(IF(ISNUMBER(Y90:AD90),(IF(Y90:AD90&gt;=Parameters!$D$41,1,"")),"")),0) +
   IF(Parameters!$D$33,AVERAGE(IF(ISNUMBER(Y90:AD90),Y90:AD90)),0) +
   IF(Parameters!$D$34,IF(OR(IF(ISNUMBER(Y90:AD90),Y90:AD90)=0),0,GEOMEAN(IF(ISNUMBER(Y90:AD90),Y90:AD90))),0)</f>
        <v>0</v>
      </c>
      <c r="K90" s="23">
        <f t="shared" ca="1" si="8"/>
        <v>0</v>
      </c>
      <c r="L90" s="116" t="str">
        <f t="shared" si="9"/>
        <v/>
      </c>
      <c r="M90" s="21" cm="1">
        <f t="array" aca="1" ref="M90" ca="1">IF(Parameters!$D$31, SUM(IF(ISNUMBER(AF90:AK90),(IF(AF90:AK90&gt;=Parameters!$D$41,1,"")),""))+0.5*(SUM(IF(ISNUMBER(AF90:AK90),(IF(AF90:AK90&gt;=Parameters!$D$42,1,"")),""))-SUM(IF(ISNUMBER(AF90:AK90),(IF(AF90:AK90&gt;=Parameters!$D$41,1,"")),""))),0) +
   IF(Parameters!$D$32,SUM(IF(ISNUMBER(AF90:AK90),(IF(AF90:AK90&gt;=Parameters!$D$41,1,"")),"")),0) +
   IF(Parameters!$D$33,AVERAGE(IF(ISNUMBER(AF90:AK90),AF90:AK90)),0) +
   IF(Parameters!$D$34,IF(OR(IF(ISNUMBER(AF90:AK90),AF90:AK90)=0),0,GEOMEAN(IF(ISNUMBER(AF90:AK90),AF90:AK90))),0)</f>
        <v>0</v>
      </c>
      <c r="N90" s="23">
        <f t="shared" ca="1" si="10"/>
        <v>0</v>
      </c>
      <c r="O90" s="116" t="str">
        <f t="shared" si="11"/>
        <v>!</v>
      </c>
      <c r="P90" s="24"/>
      <c r="Q90" s="49"/>
      <c r="R90" s="25">
        <f ca="1">IFERROR(INDEX(Health!$G$8:$G$225,MATCH($C90,_xlfn.ANCHORARRAY(Health!$C$8),0)),NA())</f>
        <v>0</v>
      </c>
      <c r="S90" s="25">
        <f ca="1">IFERROR(INDEX(Food!$G$8:$G$225,MATCH($C90,_xlfn.ANCHORARRAY(Food!$C$8),0)),NA())</f>
        <v>0</v>
      </c>
      <c r="T90" s="25">
        <f ca="1">IFERROR(INDEX(Macro!$G$8:$G$225,MATCH($C90,_xlfn.ANCHORARRAY(Macro!$C$8),0)),NA())</f>
        <v>1.8567606125050466</v>
      </c>
      <c r="U90" s="25">
        <f ca="1">IFERROR(INDEX(Socioeconomic!$G$8:$G$225,MATCH($C90,_xlfn.ANCHORARRAY(Socioeconomic!$C$8),0)),NA())</f>
        <v>0</v>
      </c>
      <c r="V90" s="25">
        <f ca="1">IFERROR(INDEX('Natural Hazard'!$G$8:$G$225,MATCH($C90,_xlfn.ANCHORARRAY('Natural Hazard'!$C$8),0)),NA())</f>
        <v>0</v>
      </c>
      <c r="W90" s="25">
        <f ca="1">IFERROR(INDEX(Conflict!$G$8:$G$225,MATCH($C90,_xlfn.ANCHORARRAY(Conflict!$C$8),0)),NA())</f>
        <v>0</v>
      </c>
      <c r="X90" s="50"/>
      <c r="Y90" s="25">
        <f ca="1">IFERROR(INDEX(Health!$H$8:$H$225,MATCH($C90,_xlfn.ANCHORARRAY(Health!$C$8),0)),NA())</f>
        <v>1.9475218658892099</v>
      </c>
      <c r="Z90" s="25">
        <f ca="1">IFERROR(INDEX(Food!$H$8:$H$225,MATCH($C90,_xlfn.ANCHORARRAY(Food!$C$8),0)),NA())</f>
        <v>1.2200956937798999</v>
      </c>
      <c r="AA90" s="25">
        <f ca="1">IFERROR(INDEX(Macro!$H$8:$H$225,MATCH($C90,_xlfn.ANCHORARRAY(Macro!$C$8),0)),NA())</f>
        <v>1.3557820115197099</v>
      </c>
      <c r="AB90" s="25">
        <f ca="1">IFERROR(INDEX(Socioeconomic!$H$8:$H$225,MATCH($C90,_xlfn.ANCHORARRAY(Socioeconomic!$C$8),0)),NA())</f>
        <v>1.4285714285714199</v>
      </c>
      <c r="AC90" s="25">
        <f ca="1">IFERROR(INDEX('Natural Hazard'!$H$8:$H$225,MATCH($C90,_xlfn.ANCHORARRAY('Natural Hazard'!$C$8),0)),NA())</f>
        <v>5.3333333333333304</v>
      </c>
      <c r="AD90" s="25">
        <f ca="1">IFERROR(INDEX(Conflict!$H$8:$H$225,MATCH($C90,_xlfn.ANCHORARRAY(Conflict!$C$8),0)),NA())</f>
        <v>0</v>
      </c>
      <c r="AE90" s="50"/>
      <c r="AF90" s="25">
        <f ca="1">IFERROR(INDEX(Health!$I$8:$I$225,MATCH($C90,_xlfn.ANCHORARRAY(Health!$C$8),0)),NA())</f>
        <v>0</v>
      </c>
      <c r="AG90" s="25" t="e">
        <f ca="1">IFERROR(INDEX(Food!$I$8:$I$225,MATCH($C90,_xlfn.ANCHORARRAY(Food!$C$8),0)),NA())</f>
        <v>#N/A</v>
      </c>
      <c r="AH90" s="25">
        <f ca="1">IFERROR(INDEX(Macro!$I$8:$I$225,MATCH($C90,_xlfn.ANCHORARRAY(Macro!$C$8),0)),NA())</f>
        <v>2.54285714285714</v>
      </c>
      <c r="AI90" s="25">
        <f ca="1">IFERROR(INDEX(Socioeconomic!$I$8:$I$225,MATCH($C90,_xlfn.ANCHORARRAY(Socioeconomic!$C$8),0)),NA())</f>
        <v>0</v>
      </c>
      <c r="AJ90" s="25">
        <f ca="1">IFERROR(INDEX('Natural Hazard'!$I$8:$I$225,MATCH($C90,_xlfn.ANCHORARRAY('Natural Hazard'!$C$8),0)),NA())</f>
        <v>0</v>
      </c>
      <c r="AK90" s="25">
        <f ca="1">IFERROR(INDEX(Conflict!$I$8:$I$225,MATCH($C90,_xlfn.ANCHORARRAY(Conflict!$C$8),0)),NA())</f>
        <v>0</v>
      </c>
      <c r="AL90" s="49"/>
      <c r="AM90" s="25">
        <f>IFERROR(INDEX('Data Reliability'!$G$6:$G$409,MATCH($C90,'Data Reliability'!$E$6:$E$409,0)),NA())</f>
        <v>8.3333333333333301E-2</v>
      </c>
      <c r="AN90" s="25">
        <f>IFERROR(INDEX('Data Reliability'!$H$6:$H$409,MATCH($C90,'Data Reliability'!$E$6:$E$409,0)),NA())</f>
        <v>0.52777777777777801</v>
      </c>
    </row>
    <row r="91" spans="2:40" x14ac:dyDescent="0.2">
      <c r="B91" s="28" t="s">
        <v>145</v>
      </c>
      <c r="C91" s="28" t="s">
        <v>146</v>
      </c>
      <c r="D91" s="28" t="s">
        <v>435</v>
      </c>
      <c r="E91" s="28" t="s">
        <v>429</v>
      </c>
      <c r="F91" s="206">
        <f ca="1">MATCH($C91,_xlfn.ANCHORARRAY(Health!$C$8),0)</f>
        <v>86</v>
      </c>
      <c r="G91" s="22" cm="1">
        <f t="array" aca="1" ref="G91" ca="1">IF(Parameters!$D$31, SUM(IF(ISNUMBER(R91:W91),(IF(R91:W91&gt;=Parameters!$D$37,1,"")),""))+0.5*(SUM(IF(ISNUMBER(R91:W91),(IF(R91:W91&gt;=Parameters!$D$38,1,"")),""))-SUM(IF(ISNUMBER(R91:W91),(IF(R91:W91&gt;=Parameters!$D$37,1,"")),""))),0) +
   IF(Parameters!$D$32,SUM(IF(ISNUMBER(R91:W91),(IF(R91:W91&gt;=Parameters!$D$41,1,"")),"")),0) +
   IF(Parameters!$D$33,AVERAGE(IF(ISNUMBER(R91:W91),R91:W91)),0) +
   IF(Parameters!$D$34,IF(OR(IF(ISNUMBER(R91:W91),R91:W91)=0),0,GEOMEAN(IF(ISNUMBER(R91:W91),R91:W91))),0)</f>
        <v>3</v>
      </c>
      <c r="H91" s="23">
        <f t="shared" ca="1" si="6"/>
        <v>3</v>
      </c>
      <c r="I91" s="116" t="str">
        <f t="shared" si="7"/>
        <v/>
      </c>
      <c r="J91" s="22" cm="1">
        <f t="array" aca="1" ref="J91" ca="1">IF(Parameters!$D$31, SUM(IF(ISNUMBER(Y91:AD91),(IF(Y91:AD91&gt;=Parameters!$D$41,1,"")),""))+0.5*(SUM(IF(ISNUMBER(Y91:AD91),(IF(Y91:AD91&gt;=Parameters!$D$42,1,"")),""))-SUM(IF(ISNUMBER(Y91:AD91),(IF(Y91:AD91&gt;=Parameters!$D$41,1,"")),""))),0) +
   IF(Parameters!$D$32,SUM(IF(ISNUMBER(Y91:AD91),(IF(Y91:AD91&gt;=Parameters!$D$41,1,"")),"")),0) +
   IF(Parameters!$D$33,AVERAGE(IF(ISNUMBER(Y91:AD91),Y91:AD91)),0) +
   IF(Parameters!$D$34,IF(OR(IF(ISNUMBER(Y91:AD91),Y91:AD91)=0),0,GEOMEAN(IF(ISNUMBER(Y91:AD91),Y91:AD91))),0)</f>
        <v>4</v>
      </c>
      <c r="K91" s="23">
        <f t="shared" ca="1" si="8"/>
        <v>4</v>
      </c>
      <c r="L91" s="116" t="str">
        <f t="shared" si="9"/>
        <v/>
      </c>
      <c r="M91" s="21" cm="1">
        <f t="array" aca="1" ref="M91" ca="1">IF(Parameters!$D$31, SUM(IF(ISNUMBER(AF91:AK91),(IF(AF91:AK91&gt;=Parameters!$D$41,1,"")),""))+0.5*(SUM(IF(ISNUMBER(AF91:AK91),(IF(AF91:AK91&gt;=Parameters!$D$42,1,"")),""))-SUM(IF(ISNUMBER(AF91:AK91),(IF(AF91:AK91&gt;=Parameters!$D$41,1,"")),""))),0) +
   IF(Parameters!$D$32,SUM(IF(ISNUMBER(AF91:AK91),(IF(AF91:AK91&gt;=Parameters!$D$41,1,"")),"")),0) +
   IF(Parameters!$D$33,AVERAGE(IF(ISNUMBER(AF91:AK91),AF91:AK91)),0) +
   IF(Parameters!$D$34,IF(OR(IF(ISNUMBER(AF91:AK91),AF91:AK91)=0),0,GEOMEAN(IF(ISNUMBER(AF91:AK91),AF91:AK91))),0)</f>
        <v>3</v>
      </c>
      <c r="N91" s="23">
        <f t="shared" ca="1" si="10"/>
        <v>3</v>
      </c>
      <c r="O91" s="116" t="str">
        <f t="shared" si="11"/>
        <v/>
      </c>
      <c r="P91" s="24"/>
      <c r="Q91" s="49"/>
      <c r="R91" s="25">
        <f ca="1">IFERROR(INDEX(Health!$G$8:$G$225,MATCH($C91,_xlfn.ANCHORARRAY(Health!$C$8),0)),NA())</f>
        <v>0</v>
      </c>
      <c r="S91" s="25">
        <f ca="1">IFERROR(INDEX(Food!$G$8:$G$225,MATCH($C91,_xlfn.ANCHORARRAY(Food!$C$8),0)),NA())</f>
        <v>10</v>
      </c>
      <c r="T91" s="25">
        <f ca="1">IFERROR(INDEX(Macro!$G$8:$G$225,MATCH($C91,_xlfn.ANCHORARRAY(Macro!$C$8),0)),NA())</f>
        <v>4.1963336108024247</v>
      </c>
      <c r="U91" s="25">
        <f ca="1">IFERROR(INDEX(Socioeconomic!$G$8:$G$225,MATCH($C91,_xlfn.ANCHORARRAY(Socioeconomic!$C$8),0)),NA())</f>
        <v>9.9283144879394563</v>
      </c>
      <c r="V91" s="25">
        <f ca="1">IFERROR(INDEX('Natural Hazard'!$G$8:$G$225,MATCH($C91,_xlfn.ANCHORARRAY('Natural Hazard'!$C$8),0)),NA())</f>
        <v>9.4868329805051381</v>
      </c>
      <c r="W91" s="25">
        <f ca="1">IFERROR(INDEX(Conflict!$G$8:$G$225,MATCH($C91,_xlfn.ANCHORARRAY(Conflict!$C$8),0)),NA())</f>
        <v>4.2257712736425646</v>
      </c>
      <c r="X91" s="50"/>
      <c r="Y91" s="25">
        <f ca="1">IFERROR(INDEX(Health!$H$8:$H$225,MATCH($C91,_xlfn.ANCHORARRAY(Health!$C$8),0)),NA())</f>
        <v>7.3119533527696801</v>
      </c>
      <c r="Z91" s="25">
        <f ca="1">IFERROR(INDEX(Food!$H$8:$H$225,MATCH($C91,_xlfn.ANCHORARRAY(Food!$C$8),0)),NA())</f>
        <v>10</v>
      </c>
      <c r="AA91" s="25">
        <f ca="1">IFERROR(INDEX(Macro!$H$8:$H$225,MATCH($C91,_xlfn.ANCHORARRAY(Macro!$C$8),0)),NA())</f>
        <v>7.3371732388125803</v>
      </c>
      <c r="AB91" s="25">
        <f ca="1">IFERROR(INDEX(Socioeconomic!$H$8:$H$225,MATCH($C91,_xlfn.ANCHORARRAY(Socioeconomic!$C$8),0)),NA())</f>
        <v>9.8571428571428505</v>
      </c>
      <c r="AC91" s="25">
        <f ca="1">IFERROR(INDEX('Natural Hazard'!$H$8:$H$225,MATCH($C91,_xlfn.ANCHORARRAY('Natural Hazard'!$C$8),0)),NA())</f>
        <v>9</v>
      </c>
      <c r="AD91" s="25">
        <f ca="1">IFERROR(INDEX(Conflict!$H$8:$H$225,MATCH($C91,_xlfn.ANCHORARRAY(Conflict!$C$8),0)),NA())</f>
        <v>10</v>
      </c>
      <c r="AE91" s="50"/>
      <c r="AF91" s="25">
        <f ca="1">IFERROR(INDEX(Health!$I$8:$I$225,MATCH($C91,_xlfn.ANCHORARRAY(Health!$C$8),0)),NA())</f>
        <v>0</v>
      </c>
      <c r="AG91" s="25">
        <f ca="1">IFERROR(INDEX(Food!$I$8:$I$225,MATCH($C91,_xlfn.ANCHORARRAY(Food!$C$8),0)),NA())</f>
        <v>10</v>
      </c>
      <c r="AH91" s="25">
        <f ca="1">IFERROR(INDEX(Macro!$I$8:$I$225,MATCH($C91,_xlfn.ANCHORARRAY(Macro!$C$8),0)),NA())</f>
        <v>2.3999999999999901</v>
      </c>
      <c r="AI91" s="25">
        <f ca="1">IFERROR(INDEX(Socioeconomic!$I$8:$I$225,MATCH($C91,_xlfn.ANCHORARRAY(Socioeconomic!$C$8),0)),NA())</f>
        <v>10</v>
      </c>
      <c r="AJ91" s="25">
        <f ca="1">IFERROR(INDEX('Natural Hazard'!$I$8:$I$225,MATCH($C91,_xlfn.ANCHORARRAY('Natural Hazard'!$C$8),0)),NA())</f>
        <v>10</v>
      </c>
      <c r="AK91" s="25">
        <f ca="1">IFERROR(INDEX(Conflict!$I$8:$I$225,MATCH($C91,_xlfn.ANCHORARRAY(Conflict!$C$8),0)),NA())</f>
        <v>1.78571428571427</v>
      </c>
      <c r="AL91" s="49"/>
      <c r="AM91" s="25">
        <f>IFERROR(INDEX('Data Reliability'!$G$6:$G$409,MATCH($C91,'Data Reliability'!$E$6:$E$409,0)),NA())</f>
        <v>0</v>
      </c>
      <c r="AN91" s="25">
        <f>IFERROR(INDEX('Data Reliability'!$H$6:$H$409,MATCH($C91,'Data Reliability'!$E$6:$E$409,0)),NA())</f>
        <v>0.29444444444444401</v>
      </c>
    </row>
    <row r="92" spans="2:40" x14ac:dyDescent="0.2">
      <c r="B92" s="28" t="s">
        <v>147</v>
      </c>
      <c r="C92" s="28" t="s">
        <v>148</v>
      </c>
      <c r="D92" s="28" t="s">
        <v>433</v>
      </c>
      <c r="E92" s="28" t="s">
        <v>409</v>
      </c>
      <c r="F92" s="206">
        <f ca="1">MATCH($C92,_xlfn.ANCHORARRAY(Health!$C$8),0)</f>
        <v>87</v>
      </c>
      <c r="G92" s="22" cm="1">
        <f t="array" aca="1" ref="G92" ca="1">IF(Parameters!$D$31, SUM(IF(ISNUMBER(R92:W92),(IF(R92:W92&gt;=Parameters!$D$37,1,"")),""))+0.5*(SUM(IF(ISNUMBER(R92:W92),(IF(R92:W92&gt;=Parameters!$D$38,1,"")),""))-SUM(IF(ISNUMBER(R92:W92),(IF(R92:W92&gt;=Parameters!$D$37,1,"")),""))),0) +
   IF(Parameters!$D$32,SUM(IF(ISNUMBER(R92:W92),(IF(R92:W92&gt;=Parameters!$D$41,1,"")),"")),0) +
   IF(Parameters!$D$33,AVERAGE(IF(ISNUMBER(R92:W92),R92:W92)),0) +
   IF(Parameters!$D$34,IF(OR(IF(ISNUMBER(R92:W92),R92:W92)=0),0,GEOMEAN(IF(ISNUMBER(R92:W92),R92:W92))),0)</f>
        <v>0</v>
      </c>
      <c r="H92" s="23">
        <f t="shared" ca="1" si="6"/>
        <v>0</v>
      </c>
      <c r="I92" s="116" t="str">
        <f t="shared" si="7"/>
        <v/>
      </c>
      <c r="J92" s="22" cm="1">
        <f t="array" aca="1" ref="J92" ca="1">IF(Parameters!$D$31, SUM(IF(ISNUMBER(Y92:AD92),(IF(Y92:AD92&gt;=Parameters!$D$41,1,"")),""))+0.5*(SUM(IF(ISNUMBER(Y92:AD92),(IF(Y92:AD92&gt;=Parameters!$D$42,1,"")),""))-SUM(IF(ISNUMBER(Y92:AD92),(IF(Y92:AD92&gt;=Parameters!$D$41,1,"")),""))),0) +
   IF(Parameters!$D$32,SUM(IF(ISNUMBER(Y92:AD92),(IF(Y92:AD92&gt;=Parameters!$D$41,1,"")),"")),0) +
   IF(Parameters!$D$33,AVERAGE(IF(ISNUMBER(Y92:AD92),Y92:AD92)),0) +
   IF(Parameters!$D$34,IF(OR(IF(ISNUMBER(Y92:AD92),Y92:AD92)=0),0,GEOMEAN(IF(ISNUMBER(Y92:AD92),Y92:AD92))),0)</f>
        <v>0</v>
      </c>
      <c r="K92" s="23">
        <f t="shared" ca="1" si="8"/>
        <v>0</v>
      </c>
      <c r="L92" s="116" t="str">
        <f t="shared" si="9"/>
        <v/>
      </c>
      <c r="M92" s="21" cm="1">
        <f t="array" aca="1" ref="M92" ca="1">IF(Parameters!$D$31, SUM(IF(ISNUMBER(AF92:AK92),(IF(AF92:AK92&gt;=Parameters!$D$41,1,"")),""))+0.5*(SUM(IF(ISNUMBER(AF92:AK92),(IF(AF92:AK92&gt;=Parameters!$D$42,1,"")),""))-SUM(IF(ISNUMBER(AF92:AK92),(IF(AF92:AK92&gt;=Parameters!$D$41,1,"")),""))),0) +
   IF(Parameters!$D$32,SUM(IF(ISNUMBER(AF92:AK92),(IF(AF92:AK92&gt;=Parameters!$D$41,1,"")),"")),0) +
   IF(Parameters!$D$33,AVERAGE(IF(ISNUMBER(AF92:AK92),AF92:AK92)),0) +
   IF(Parameters!$D$34,IF(OR(IF(ISNUMBER(AF92:AK92),AF92:AK92)=0),0,GEOMEAN(IF(ISNUMBER(AF92:AK92),AF92:AK92))),0)</f>
        <v>0</v>
      </c>
      <c r="N92" s="23">
        <f t="shared" ca="1" si="10"/>
        <v>0</v>
      </c>
      <c r="O92" s="116" t="str">
        <f t="shared" si="11"/>
        <v>!</v>
      </c>
      <c r="P92" s="24"/>
      <c r="Q92" s="49"/>
      <c r="R92" s="25">
        <f ca="1">IFERROR(INDEX(Health!$G$8:$G$225,MATCH($C92,_xlfn.ANCHORARRAY(Health!$C$8),0)),NA())</f>
        <v>0</v>
      </c>
      <c r="S92" s="25">
        <f ca="1">IFERROR(INDEX(Food!$G$8:$G$225,MATCH($C92,_xlfn.ANCHORARRAY(Food!$C$8),0)),NA())</f>
        <v>0</v>
      </c>
      <c r="T92" s="25">
        <f ca="1">IFERROR(INDEX(Macro!$G$8:$G$225,MATCH($C92,_xlfn.ANCHORARRAY(Macro!$C$8),0)),NA())</f>
        <v>3.4345581422149687</v>
      </c>
      <c r="U92" s="25">
        <f ca="1">IFERROR(INDEX(Socioeconomic!$G$8:$G$225,MATCH($C92,_xlfn.ANCHORARRAY(Socioeconomic!$C$8),0)),NA())</f>
        <v>0</v>
      </c>
      <c r="V92" s="25">
        <f ca="1">IFERROR(INDEX('Natural Hazard'!$G$8:$G$225,MATCH($C92,_xlfn.ANCHORARRAY('Natural Hazard'!$C$8),0)),NA())</f>
        <v>0</v>
      </c>
      <c r="W92" s="25">
        <f ca="1">IFERROR(INDEX(Conflict!$G$8:$G$225,MATCH($C92,_xlfn.ANCHORARRAY(Conflict!$C$8),0)),NA())</f>
        <v>0</v>
      </c>
      <c r="X92" s="50"/>
      <c r="Y92" s="25">
        <f ca="1">IFERROR(INDEX(Health!$H$8:$H$225,MATCH($C92,_xlfn.ANCHORARRAY(Health!$C$8),0)),NA())</f>
        <v>0.314868804664724</v>
      </c>
      <c r="Z92" s="25">
        <f ca="1">IFERROR(INDEX(Food!$H$8:$H$225,MATCH($C92,_xlfn.ANCHORARRAY(Food!$C$8),0)),NA())</f>
        <v>1.93398957730167</v>
      </c>
      <c r="AA92" s="25">
        <f ca="1">IFERROR(INDEX(Macro!$H$8:$H$225,MATCH($C92,_xlfn.ANCHORARRAY(Macro!$C$8),0)),NA())</f>
        <v>4.9150790134396596</v>
      </c>
      <c r="AB92" s="25">
        <f ca="1">IFERROR(INDEX(Socioeconomic!$H$8:$H$225,MATCH($C92,_xlfn.ANCHORARRAY(Socioeconomic!$C$8),0)),NA())</f>
        <v>1.71428571428571</v>
      </c>
      <c r="AC92" s="25">
        <f ca="1">IFERROR(INDEX('Natural Hazard'!$H$8:$H$225,MATCH($C92,_xlfn.ANCHORARRAY('Natural Hazard'!$C$8),0)),NA())</f>
        <v>3.3333333333333299</v>
      </c>
      <c r="AD92" s="25">
        <f ca="1">IFERROR(INDEX(Conflict!$H$8:$H$225,MATCH($C92,_xlfn.ANCHORARRAY(Conflict!$C$8),0)),NA())</f>
        <v>0</v>
      </c>
      <c r="AE92" s="50"/>
      <c r="AF92" s="25">
        <f ca="1">IFERROR(INDEX(Health!$I$8:$I$225,MATCH($C92,_xlfn.ANCHORARRAY(Health!$C$8),0)),NA())</f>
        <v>0</v>
      </c>
      <c r="AG92" s="25" t="e">
        <f ca="1">IFERROR(INDEX(Food!$I$8:$I$225,MATCH($C92,_xlfn.ANCHORARRAY(Food!$C$8),0)),NA())</f>
        <v>#N/A</v>
      </c>
      <c r="AH92" s="25">
        <f ca="1">IFERROR(INDEX(Macro!$I$8:$I$225,MATCH($C92,_xlfn.ANCHORARRAY(Macro!$C$8),0)),NA())</f>
        <v>2.3999999999999901</v>
      </c>
      <c r="AI92" s="25" t="e">
        <f ca="1">IFERROR(INDEX(Socioeconomic!$I$8:$I$225,MATCH($C92,_xlfn.ANCHORARRAY(Socioeconomic!$C$8),0)),NA())</f>
        <v>#N/A</v>
      </c>
      <c r="AJ92" s="25">
        <f ca="1">IFERROR(INDEX('Natural Hazard'!$I$8:$I$225,MATCH($C92,_xlfn.ANCHORARRAY('Natural Hazard'!$C$8),0)),NA())</f>
        <v>0</v>
      </c>
      <c r="AK92" s="25">
        <f ca="1">IFERROR(INDEX(Conflict!$I$8:$I$225,MATCH($C92,_xlfn.ANCHORARRAY(Conflict!$C$8),0)),NA())</f>
        <v>0</v>
      </c>
      <c r="AL92" s="49"/>
      <c r="AM92" s="25">
        <f>IFERROR(INDEX('Data Reliability'!$G$6:$G$409,MATCH($C92,'Data Reliability'!$E$6:$E$409,0)),NA())</f>
        <v>0</v>
      </c>
      <c r="AN92" s="25">
        <f>IFERROR(INDEX('Data Reliability'!$H$6:$H$409,MATCH($C92,'Data Reliability'!$E$6:$E$409,0)),NA())</f>
        <v>0.58333333333333304</v>
      </c>
    </row>
    <row r="93" spans="2:40" x14ac:dyDescent="0.2">
      <c r="B93" s="28" t="s">
        <v>149</v>
      </c>
      <c r="C93" s="28" t="s">
        <v>150</v>
      </c>
      <c r="D93" s="28" t="s">
        <v>436</v>
      </c>
      <c r="E93" s="28" t="s">
        <v>430</v>
      </c>
      <c r="F93" s="206">
        <f ca="1">MATCH($C93,_xlfn.ANCHORARRAY(Health!$C$8),0)</f>
        <v>88</v>
      </c>
      <c r="G93" s="22" cm="1">
        <f t="array" aca="1" ref="G93" ca="1">IF(Parameters!$D$31, SUM(IF(ISNUMBER(R93:W93),(IF(R93:W93&gt;=Parameters!$D$37,1,"")),""))+0.5*(SUM(IF(ISNUMBER(R93:W93),(IF(R93:W93&gt;=Parameters!$D$38,1,"")),""))-SUM(IF(ISNUMBER(R93:W93),(IF(R93:W93&gt;=Parameters!$D$37,1,"")),""))),0) +
   IF(Parameters!$D$32,SUM(IF(ISNUMBER(R93:W93),(IF(R93:W93&gt;=Parameters!$D$41,1,"")),"")),0) +
   IF(Parameters!$D$33,AVERAGE(IF(ISNUMBER(R93:W93),R93:W93)),0) +
   IF(Parameters!$D$34,IF(OR(IF(ISNUMBER(R93:W93),R93:W93)=0),0,GEOMEAN(IF(ISNUMBER(R93:W93),R93:W93))),0)</f>
        <v>1.5</v>
      </c>
      <c r="H93" s="23">
        <f t="shared" ca="1" si="6"/>
        <v>1.5</v>
      </c>
      <c r="I93" s="116" t="str">
        <f t="shared" si="7"/>
        <v/>
      </c>
      <c r="J93" s="22" cm="1">
        <f t="array" aca="1" ref="J93" ca="1">IF(Parameters!$D$31, SUM(IF(ISNUMBER(Y93:AD93),(IF(Y93:AD93&gt;=Parameters!$D$41,1,"")),""))+0.5*(SUM(IF(ISNUMBER(Y93:AD93),(IF(Y93:AD93&gt;=Parameters!$D$42,1,"")),""))-SUM(IF(ISNUMBER(Y93:AD93),(IF(Y93:AD93&gt;=Parameters!$D$41,1,"")),""))),0) +
   IF(Parameters!$D$32,SUM(IF(ISNUMBER(Y93:AD93),(IF(Y93:AD93&gt;=Parameters!$D$41,1,"")),"")),0) +
   IF(Parameters!$D$33,AVERAGE(IF(ISNUMBER(Y93:AD93),Y93:AD93)),0) +
   IF(Parameters!$D$34,IF(OR(IF(ISNUMBER(Y93:AD93),Y93:AD93)=0),0,GEOMEAN(IF(ISNUMBER(Y93:AD93),Y93:AD93))),0)</f>
        <v>1</v>
      </c>
      <c r="K93" s="23">
        <f t="shared" ca="1" si="8"/>
        <v>1</v>
      </c>
      <c r="L93" s="116" t="str">
        <f t="shared" si="9"/>
        <v/>
      </c>
      <c r="M93" s="21" cm="1">
        <f t="array" aca="1" ref="M93" ca="1">IF(Parameters!$D$31, SUM(IF(ISNUMBER(AF93:AK93),(IF(AF93:AK93&gt;=Parameters!$D$41,1,"")),""))+0.5*(SUM(IF(ISNUMBER(AF93:AK93),(IF(AF93:AK93&gt;=Parameters!$D$42,1,"")),""))-SUM(IF(ISNUMBER(AF93:AK93),(IF(AF93:AK93&gt;=Parameters!$D$41,1,"")),""))),0) +
   IF(Parameters!$D$32,SUM(IF(ISNUMBER(AF93:AK93),(IF(AF93:AK93&gt;=Parameters!$D$41,1,"")),"")),0) +
   IF(Parameters!$D$33,AVERAGE(IF(ISNUMBER(AF93:AK93),AF93:AK93)),0) +
   IF(Parameters!$D$34,IF(OR(IF(ISNUMBER(AF93:AK93),AF93:AK93)=0),0,GEOMEAN(IF(ISNUMBER(AF93:AK93),AF93:AK93))),0)</f>
        <v>1</v>
      </c>
      <c r="N93" s="23">
        <f t="shared" ca="1" si="10"/>
        <v>1</v>
      </c>
      <c r="O93" s="116" t="str">
        <f t="shared" si="11"/>
        <v>!</v>
      </c>
      <c r="P93" s="24"/>
      <c r="Q93" s="49"/>
      <c r="R93" s="25">
        <f ca="1">IFERROR(INDEX(Health!$G$8:$G$225,MATCH($C93,_xlfn.ANCHORARRAY(Health!$C$8),0)),NA())</f>
        <v>0</v>
      </c>
      <c r="S93" s="25">
        <f ca="1">IFERROR(INDEX(Food!$G$8:$G$225,MATCH($C93,_xlfn.ANCHORARRAY(Food!$C$8),0)),NA())</f>
        <v>5.0875371412195998</v>
      </c>
      <c r="T93" s="25">
        <f ca="1">IFERROR(INDEX(Macro!$G$8:$G$225,MATCH($C93,_xlfn.ANCHORARRAY(Macro!$C$8),0)),NA())</f>
        <v>3.7466894333281506</v>
      </c>
      <c r="U93" s="25">
        <f ca="1">IFERROR(INDEX(Socioeconomic!$G$8:$G$225,MATCH($C93,_xlfn.ANCHORARRAY(Socioeconomic!$C$8),0)),NA())</f>
        <v>0</v>
      </c>
      <c r="V93" s="25">
        <f ca="1">IFERROR(INDEX('Natural Hazard'!$G$8:$G$225,MATCH($C93,_xlfn.ANCHORARRAY('Natural Hazard'!$C$8),0)),NA())</f>
        <v>10</v>
      </c>
      <c r="W93" s="25">
        <f ca="1">IFERROR(INDEX(Conflict!$G$8:$G$225,MATCH($C93,_xlfn.ANCHORARRAY(Conflict!$C$8),0)),NA())</f>
        <v>0</v>
      </c>
      <c r="X93" s="50"/>
      <c r="Y93" s="25">
        <f ca="1">IFERROR(INDEX(Health!$H$8:$H$225,MATCH($C93,_xlfn.ANCHORARRAY(Health!$C$8),0)),NA())</f>
        <v>1.48104956268221</v>
      </c>
      <c r="Z93" s="25">
        <f ca="1">IFERROR(INDEX(Food!$H$8:$H$225,MATCH($C93,_xlfn.ANCHORARRAY(Food!$C$8),0)),NA())</f>
        <v>5.1766068326577797</v>
      </c>
      <c r="AA93" s="25">
        <f ca="1">IFERROR(INDEX(Macro!$H$8:$H$225,MATCH($C93,_xlfn.ANCHORARRAY(Macro!$C$8),0)),NA())</f>
        <v>2.6702111948013498</v>
      </c>
      <c r="AB93" s="25">
        <f ca="1">IFERROR(INDEX(Socioeconomic!$H$8:$H$225,MATCH($C93,_xlfn.ANCHORARRAY(Socioeconomic!$C$8),0)),NA())</f>
        <v>4.71428571428571</v>
      </c>
      <c r="AC93" s="25">
        <f ca="1">IFERROR(INDEX('Natural Hazard'!$H$8:$H$225,MATCH($C93,_xlfn.ANCHORARRAY('Natural Hazard'!$C$8),0)),NA())</f>
        <v>10</v>
      </c>
      <c r="AD93" s="25">
        <f ca="1">IFERROR(INDEX(Conflict!$H$8:$H$225,MATCH($C93,_xlfn.ANCHORARRAY(Conflict!$C$8),0)),NA())</f>
        <v>0.84230022931733795</v>
      </c>
      <c r="AE93" s="50"/>
      <c r="AF93" s="25">
        <f ca="1">IFERROR(INDEX(Health!$I$8:$I$225,MATCH($C93,_xlfn.ANCHORARRAY(Health!$C$8),0)),NA())</f>
        <v>0</v>
      </c>
      <c r="AG93" s="25">
        <f ca="1">IFERROR(INDEX(Food!$I$8:$I$225,MATCH($C93,_xlfn.ANCHORARRAY(Food!$C$8),0)),NA())</f>
        <v>5</v>
      </c>
      <c r="AH93" s="25">
        <f ca="1">IFERROR(INDEX(Macro!$I$8:$I$225,MATCH($C93,_xlfn.ANCHORARRAY(Macro!$C$8),0)),NA())</f>
        <v>5.2571428571428598</v>
      </c>
      <c r="AI93" s="25">
        <f ca="1">IFERROR(INDEX(Socioeconomic!$I$8:$I$225,MATCH($C93,_xlfn.ANCHORARRAY(Socioeconomic!$C$8),0)),NA())</f>
        <v>0</v>
      </c>
      <c r="AJ93" s="25">
        <f ca="1">IFERROR(INDEX('Natural Hazard'!$I$8:$I$225,MATCH($C93,_xlfn.ANCHORARRAY('Natural Hazard'!$C$8),0)),NA())</f>
        <v>10</v>
      </c>
      <c r="AK93" s="25">
        <f ca="1">IFERROR(INDEX(Conflict!$I$8:$I$225,MATCH($C93,_xlfn.ANCHORARRAY(Conflict!$C$8),0)),NA())</f>
        <v>0</v>
      </c>
      <c r="AL93" s="49"/>
      <c r="AM93" s="25">
        <f>IFERROR(INDEX('Data Reliability'!$G$6:$G$409,MATCH($C93,'Data Reliability'!$E$6:$E$409,0)),NA())</f>
        <v>0</v>
      </c>
      <c r="AN93" s="25">
        <f>IFERROR(INDEX('Data Reliability'!$H$6:$H$409,MATCH($C93,'Data Reliability'!$E$6:$E$409,0)),NA())</f>
        <v>0.405555555555556</v>
      </c>
    </row>
    <row r="94" spans="2:40" x14ac:dyDescent="0.2">
      <c r="B94" s="28" t="s">
        <v>718</v>
      </c>
      <c r="C94" s="28" t="s">
        <v>685</v>
      </c>
      <c r="D94" s="28" t="s">
        <v>433</v>
      </c>
      <c r="E94" s="28" t="s">
        <v>409</v>
      </c>
      <c r="F94" s="206">
        <f ca="1">MATCH($C94,_xlfn.ANCHORARRAY(Health!$C$8),0)</f>
        <v>89</v>
      </c>
      <c r="G94" s="22" cm="1">
        <f t="array" aca="1" ref="G94" ca="1">IF(Parameters!$D$31, SUM(IF(ISNUMBER(R94:W94),(IF(R94:W94&gt;=Parameters!$D$37,1,"")),""))+0.5*(SUM(IF(ISNUMBER(R94:W94),(IF(R94:W94&gt;=Parameters!$D$38,1,"")),""))-SUM(IF(ISNUMBER(R94:W94),(IF(R94:W94&gt;=Parameters!$D$37,1,"")),""))),0) +
   IF(Parameters!$D$32,SUM(IF(ISNUMBER(R94:W94),(IF(R94:W94&gt;=Parameters!$D$41,1,"")),"")),0) +
   IF(Parameters!$D$33,AVERAGE(IF(ISNUMBER(R94:W94),R94:W94)),0) +
   IF(Parameters!$D$34,IF(OR(IF(ISNUMBER(R94:W94),R94:W94)=0),0,GEOMEAN(IF(ISNUMBER(R94:W94),R94:W94))),0)</f>
        <v>0</v>
      </c>
      <c r="H94" s="23">
        <f t="shared" ca="1" si="6"/>
        <v>0</v>
      </c>
      <c r="I94" s="116" t="str">
        <f t="shared" si="7"/>
        <v>!!</v>
      </c>
      <c r="J94" s="22" cm="1">
        <f t="array" aca="1" ref="J94" ca="1">IF(Parameters!$D$31, SUM(IF(ISNUMBER(Y94:AD94),(IF(Y94:AD94&gt;=Parameters!$D$41,1,"")),""))+0.5*(SUM(IF(ISNUMBER(Y94:AD94),(IF(Y94:AD94&gt;=Parameters!$D$42,1,"")),""))-SUM(IF(ISNUMBER(Y94:AD94),(IF(Y94:AD94&gt;=Parameters!$D$41,1,"")),""))),0) +
   IF(Parameters!$D$32,SUM(IF(ISNUMBER(Y94:AD94),(IF(Y94:AD94&gt;=Parameters!$D$41,1,"")),"")),0) +
   IF(Parameters!$D$33,AVERAGE(IF(ISNUMBER(Y94:AD94),Y94:AD94)),0) +
   IF(Parameters!$D$34,IF(OR(IF(ISNUMBER(Y94:AD94),Y94:AD94)=0),0,GEOMEAN(IF(ISNUMBER(Y94:AD94),Y94:AD94))),0)</f>
        <v>0</v>
      </c>
      <c r="K94" s="23">
        <f t="shared" ca="1" si="8"/>
        <v>0</v>
      </c>
      <c r="L94" s="116" t="str">
        <f t="shared" si="9"/>
        <v>!!</v>
      </c>
      <c r="M94" s="21" cm="1">
        <f t="array" aca="1" ref="M94" ca="1">IF(Parameters!$D$31, SUM(IF(ISNUMBER(AF94:AK94),(IF(AF94:AK94&gt;=Parameters!$D$41,1,"")),""))+0.5*(SUM(IF(ISNUMBER(AF94:AK94),(IF(AF94:AK94&gt;=Parameters!$D$42,1,"")),""))-SUM(IF(ISNUMBER(AF94:AK94),(IF(AF94:AK94&gt;=Parameters!$D$41,1,"")),""))),0) +
   IF(Parameters!$D$32,SUM(IF(ISNUMBER(AF94:AK94),(IF(AF94:AK94&gt;=Parameters!$D$41,1,"")),"")),0) +
   IF(Parameters!$D$33,AVERAGE(IF(ISNUMBER(AF94:AK94),AF94:AK94)),0) +
   IF(Parameters!$D$34,IF(OR(IF(ISNUMBER(AF94:AK94),AF94:AK94)=0),0,GEOMEAN(IF(ISNUMBER(AF94:AK94),AF94:AK94))),0)</f>
        <v>0</v>
      </c>
      <c r="N94" s="23">
        <f t="shared" ca="1" si="10"/>
        <v>0</v>
      </c>
      <c r="O94" s="116" t="str">
        <f t="shared" si="11"/>
        <v>!!</v>
      </c>
      <c r="P94" s="24"/>
      <c r="Q94" s="49"/>
      <c r="R94" s="25">
        <f ca="1">IFERROR(INDEX(Health!$G$8:$G$225,MATCH($C94,_xlfn.ANCHORARRAY(Health!$C$8),0)),NA())</f>
        <v>0</v>
      </c>
      <c r="S94" s="25" t="e">
        <f ca="1">IFERROR(INDEX(Food!$G$8:$G$225,MATCH($C94,_xlfn.ANCHORARRAY(Food!$C$8),0)),NA())</f>
        <v>#N/A</v>
      </c>
      <c r="T94" s="25" t="e">
        <f ca="1">IFERROR(INDEX(Macro!$G$8:$G$225,MATCH($C94,_xlfn.ANCHORARRAY(Macro!$C$8),0)),NA())</f>
        <v>#N/A</v>
      </c>
      <c r="U94" s="25" t="e">
        <f ca="1">IFERROR(INDEX(Socioeconomic!$G$8:$G$225,MATCH($C94,_xlfn.ANCHORARRAY(Socioeconomic!$C$8),0)),NA())</f>
        <v>#N/A</v>
      </c>
      <c r="V94" s="25">
        <f ca="1">IFERROR(INDEX('Natural Hazard'!$G$8:$G$225,MATCH($C94,_xlfn.ANCHORARRAY('Natural Hazard'!$C$8),0)),NA())</f>
        <v>0</v>
      </c>
      <c r="W94" s="25">
        <f ca="1">IFERROR(INDEX(Conflict!$G$8:$G$225,MATCH($C94,_xlfn.ANCHORARRAY(Conflict!$C$8),0)),NA())</f>
        <v>0</v>
      </c>
      <c r="X94" s="50"/>
      <c r="Y94" s="25" t="e">
        <f ca="1">IFERROR(INDEX(Health!$H$8:$H$225,MATCH($C94,_xlfn.ANCHORARRAY(Health!$C$8),0)),NA())</f>
        <v>#N/A</v>
      </c>
      <c r="Z94" s="25" t="e">
        <f ca="1">IFERROR(INDEX(Food!$H$8:$H$225,MATCH($C94,_xlfn.ANCHORARRAY(Food!$C$8),0)),NA())</f>
        <v>#N/A</v>
      </c>
      <c r="AA94" s="25" t="e">
        <f ca="1">IFERROR(INDEX(Macro!$H$8:$H$225,MATCH($C94,_xlfn.ANCHORARRAY(Macro!$C$8),0)),NA())</f>
        <v>#N/A</v>
      </c>
      <c r="AB94" s="25" t="e">
        <f ca="1">IFERROR(INDEX(Socioeconomic!$H$8:$H$225,MATCH($C94,_xlfn.ANCHORARRAY(Socioeconomic!$C$8),0)),NA())</f>
        <v>#N/A</v>
      </c>
      <c r="AC94" s="25" t="e">
        <f ca="1">IFERROR(INDEX('Natural Hazard'!$H$8:$H$225,MATCH($C94,_xlfn.ANCHORARRAY('Natural Hazard'!$C$8),0)),NA())</f>
        <v>#N/A</v>
      </c>
      <c r="AD94" s="25">
        <f ca="1">IFERROR(INDEX(Conflict!$H$8:$H$225,MATCH($C94,_xlfn.ANCHORARRAY(Conflict!$C$8),0)),NA())</f>
        <v>0</v>
      </c>
      <c r="AE94" s="50"/>
      <c r="AF94" s="25">
        <f ca="1">IFERROR(INDEX(Health!$I$8:$I$225,MATCH($C94,_xlfn.ANCHORARRAY(Health!$C$8),0)),NA())</f>
        <v>0</v>
      </c>
      <c r="AG94" s="25" t="e">
        <f ca="1">IFERROR(INDEX(Food!$I$8:$I$225,MATCH($C94,_xlfn.ANCHORARRAY(Food!$C$8),0)),NA())</f>
        <v>#N/A</v>
      </c>
      <c r="AH94" s="25" t="e">
        <f ca="1">IFERROR(INDEX(Macro!$I$8:$I$225,MATCH($C94,_xlfn.ANCHORARRAY(Macro!$C$8),0)),NA())</f>
        <v>#N/A</v>
      </c>
      <c r="AI94" s="25" t="e">
        <f ca="1">IFERROR(INDEX(Socioeconomic!$I$8:$I$225,MATCH($C94,_xlfn.ANCHORARRAY(Socioeconomic!$C$8),0)),NA())</f>
        <v>#N/A</v>
      </c>
      <c r="AJ94" s="25">
        <f ca="1">IFERROR(INDEX('Natural Hazard'!$I$8:$I$225,MATCH($C94,_xlfn.ANCHORARRAY('Natural Hazard'!$C$8),0)),NA())</f>
        <v>0</v>
      </c>
      <c r="AK94" s="25">
        <f ca="1">IFERROR(INDEX(Conflict!$I$8:$I$225,MATCH($C94,_xlfn.ANCHORARRAY(Conflict!$C$8),0)),NA())</f>
        <v>0</v>
      </c>
      <c r="AL94" s="49"/>
      <c r="AM94" s="25">
        <f>IFERROR(INDEX('Data Reliability'!$G$6:$G$409,MATCH($C94,'Data Reliability'!$E$6:$E$409,0)),NA())</f>
        <v>0.88888888888888895</v>
      </c>
      <c r="AN94" s="25">
        <f>IFERROR(INDEX('Data Reliability'!$H$6:$H$409,MATCH($C94,'Data Reliability'!$E$6:$E$409,0)),NA())</f>
        <v>0.78333333333333299</v>
      </c>
    </row>
    <row r="95" spans="2:40" x14ac:dyDescent="0.2">
      <c r="B95" s="28" t="s">
        <v>151</v>
      </c>
      <c r="C95" s="28" t="s">
        <v>152</v>
      </c>
      <c r="D95" s="28" t="s">
        <v>431</v>
      </c>
      <c r="E95" s="28" t="s">
        <v>430</v>
      </c>
      <c r="F95" s="206">
        <f ca="1">MATCH($C95,_xlfn.ANCHORARRAY(Health!$C$8),0)</f>
        <v>90</v>
      </c>
      <c r="G95" s="22" cm="1">
        <f t="array" aca="1" ref="G95" ca="1">IF(Parameters!$D$31, SUM(IF(ISNUMBER(R95:W95),(IF(R95:W95&gt;=Parameters!$D$37,1,"")),""))+0.5*(SUM(IF(ISNUMBER(R95:W95),(IF(R95:W95&gt;=Parameters!$D$38,1,"")),""))-SUM(IF(ISNUMBER(R95:W95),(IF(R95:W95&gt;=Parameters!$D$37,1,"")),""))),0) +
   IF(Parameters!$D$32,SUM(IF(ISNUMBER(R95:W95),(IF(R95:W95&gt;=Parameters!$D$41,1,"")),"")),0) +
   IF(Parameters!$D$33,AVERAGE(IF(ISNUMBER(R95:W95),R95:W95)),0) +
   IF(Parameters!$D$34,IF(OR(IF(ISNUMBER(R95:W95),R95:W95)=0),0,GEOMEAN(IF(ISNUMBER(R95:W95),R95:W95))),0)</f>
        <v>1.5</v>
      </c>
      <c r="H95" s="23">
        <f t="shared" ca="1" si="6"/>
        <v>1.5</v>
      </c>
      <c r="I95" s="116" t="str">
        <f t="shared" si="7"/>
        <v/>
      </c>
      <c r="J95" s="22" cm="1">
        <f t="array" aca="1" ref="J95" ca="1">IF(Parameters!$D$31, SUM(IF(ISNUMBER(Y95:AD95),(IF(Y95:AD95&gt;=Parameters!$D$41,1,"")),""))+0.5*(SUM(IF(ISNUMBER(Y95:AD95),(IF(Y95:AD95&gt;=Parameters!$D$42,1,"")),""))-SUM(IF(ISNUMBER(Y95:AD95),(IF(Y95:AD95&gt;=Parameters!$D$41,1,"")),""))),0) +
   IF(Parameters!$D$32,SUM(IF(ISNUMBER(Y95:AD95),(IF(Y95:AD95&gt;=Parameters!$D$41,1,"")),"")),0) +
   IF(Parameters!$D$33,AVERAGE(IF(ISNUMBER(Y95:AD95),Y95:AD95)),0) +
   IF(Parameters!$D$34,IF(OR(IF(ISNUMBER(Y95:AD95),Y95:AD95)=0),0,GEOMEAN(IF(ISNUMBER(Y95:AD95),Y95:AD95))),0)</f>
        <v>1</v>
      </c>
      <c r="K95" s="23">
        <f t="shared" ca="1" si="8"/>
        <v>1</v>
      </c>
      <c r="L95" s="116" t="str">
        <f t="shared" si="9"/>
        <v/>
      </c>
      <c r="M95" s="21" cm="1">
        <f t="array" aca="1" ref="M95" ca="1">IF(Parameters!$D$31, SUM(IF(ISNUMBER(AF95:AK95),(IF(AF95:AK95&gt;=Parameters!$D$41,1,"")),""))+0.5*(SUM(IF(ISNUMBER(AF95:AK95),(IF(AF95:AK95&gt;=Parameters!$D$42,1,"")),""))-SUM(IF(ISNUMBER(AF95:AK95),(IF(AF95:AK95&gt;=Parameters!$D$41,1,"")),""))),0) +
   IF(Parameters!$D$32,SUM(IF(ISNUMBER(AF95:AK95),(IF(AF95:AK95&gt;=Parameters!$D$41,1,"")),"")),0) +
   IF(Parameters!$D$33,AVERAGE(IF(ISNUMBER(AF95:AK95),AF95:AK95)),0) +
   IF(Parameters!$D$34,IF(OR(IF(ISNUMBER(AF95:AK95),AF95:AK95)=0),0,GEOMEAN(IF(ISNUMBER(AF95:AK95),AF95:AK95))),0)</f>
        <v>1.5</v>
      </c>
      <c r="N95" s="23">
        <f t="shared" ca="1" si="10"/>
        <v>1.5</v>
      </c>
      <c r="O95" s="116" t="str">
        <f t="shared" si="11"/>
        <v>!</v>
      </c>
      <c r="P95" s="24"/>
      <c r="Q95" s="49"/>
      <c r="R95" s="25">
        <f ca="1">IFERROR(INDEX(Health!$G$8:$G$225,MATCH($C95,_xlfn.ANCHORARRAY(Health!$C$8),0)),NA())</f>
        <v>5.0869982327899574</v>
      </c>
      <c r="S95" s="25">
        <f ca="1">IFERROR(INDEX(Food!$G$8:$G$225,MATCH($C95,_xlfn.ANCHORARRAY(Food!$C$8),0)),NA())</f>
        <v>0</v>
      </c>
      <c r="T95" s="25">
        <f ca="1">IFERROR(INDEX(Macro!$G$8:$G$225,MATCH($C95,_xlfn.ANCHORARRAY(Macro!$C$8),0)),NA())</f>
        <v>0</v>
      </c>
      <c r="U95" s="25">
        <f ca="1">IFERROR(INDEX(Socioeconomic!$G$8:$G$225,MATCH($C95,_xlfn.ANCHORARRAY(Socioeconomic!$C$8),0)),NA())</f>
        <v>0</v>
      </c>
      <c r="V95" s="25">
        <f ca="1">IFERROR(INDEX('Natural Hazard'!$G$8:$G$225,MATCH($C95,_xlfn.ANCHORARRAY('Natural Hazard'!$C$8),0)),NA())</f>
        <v>10</v>
      </c>
      <c r="W95" s="25">
        <f ca="1">IFERROR(INDEX(Conflict!$G$8:$G$225,MATCH($C95,_xlfn.ANCHORARRAY(Conflict!$C$8),0)),NA())</f>
        <v>3.3270103904361505</v>
      </c>
      <c r="X95" s="50"/>
      <c r="Y95" s="25">
        <f ca="1">IFERROR(INDEX(Health!$H$8:$H$225,MATCH($C95,_xlfn.ANCHORARRAY(Health!$C$8),0)),NA())</f>
        <v>3.6967930029154501</v>
      </c>
      <c r="Z95" s="25">
        <f ca="1">IFERROR(INDEX(Food!$H$8:$H$225,MATCH($C95,_xlfn.ANCHORARRAY(Food!$C$8),0)),NA())</f>
        <v>5.5529820497973299</v>
      </c>
      <c r="AA95" s="25">
        <f ca="1">IFERROR(INDEX(Macro!$H$8:$H$225,MATCH($C95,_xlfn.ANCHORARRAY(Macro!$C$8),0)),NA())</f>
        <v>2.65544232757347</v>
      </c>
      <c r="AB95" s="25">
        <f ca="1">IFERROR(INDEX(Socioeconomic!$H$8:$H$225,MATCH($C95,_xlfn.ANCHORARRAY(Socioeconomic!$C$8),0)),NA())</f>
        <v>6.1428571428571397</v>
      </c>
      <c r="AC95" s="25">
        <f ca="1">IFERROR(INDEX('Natural Hazard'!$H$8:$H$225,MATCH($C95,_xlfn.ANCHORARRAY('Natural Hazard'!$C$8),0)),NA())</f>
        <v>10</v>
      </c>
      <c r="AD95" s="25">
        <f ca="1">IFERROR(INDEX(Conflict!$H$8:$H$225,MATCH($C95,_xlfn.ANCHORARRAY(Conflict!$C$8),0)),NA())</f>
        <v>2.71652848826953</v>
      </c>
      <c r="AE95" s="50"/>
      <c r="AF95" s="25">
        <f ca="1">IFERROR(INDEX(Health!$I$8:$I$225,MATCH($C95,_xlfn.ANCHORARRAY(Health!$C$8),0)),NA())</f>
        <v>7</v>
      </c>
      <c r="AG95" s="25" t="e">
        <f ca="1">IFERROR(INDEX(Food!$I$8:$I$225,MATCH($C95,_xlfn.ANCHORARRAY(Food!$C$8),0)),NA())</f>
        <v>#N/A</v>
      </c>
      <c r="AH95" s="25">
        <f ca="1">IFERROR(INDEX(Macro!$I$8:$I$225,MATCH($C95,_xlfn.ANCHORARRAY(Macro!$C$8),0)),NA())</f>
        <v>0</v>
      </c>
      <c r="AI95" s="25">
        <f ca="1">IFERROR(INDEX(Socioeconomic!$I$8:$I$225,MATCH($C95,_xlfn.ANCHORARRAY(Socioeconomic!$C$8),0)),NA())</f>
        <v>0</v>
      </c>
      <c r="AJ95" s="25">
        <f ca="1">IFERROR(INDEX('Natural Hazard'!$I$8:$I$225,MATCH($C95,_xlfn.ANCHORARRAY('Natural Hazard'!$C$8),0)),NA())</f>
        <v>10</v>
      </c>
      <c r="AK95" s="25">
        <f ca="1">IFERROR(INDEX(Conflict!$I$8:$I$225,MATCH($C95,_xlfn.ANCHORARRAY(Conflict!$C$8),0)),NA())</f>
        <v>4.0746850938129597</v>
      </c>
      <c r="AL95" s="49"/>
      <c r="AM95" s="25">
        <f>IFERROR(INDEX('Data Reliability'!$G$6:$G$409,MATCH($C95,'Data Reliability'!$E$6:$E$409,0)),NA())</f>
        <v>0</v>
      </c>
      <c r="AN95" s="25">
        <f>IFERROR(INDEX('Data Reliability'!$H$6:$H$409,MATCH($C95,'Data Reliability'!$E$6:$E$409,0)),NA())</f>
        <v>0.42777777777777798</v>
      </c>
    </row>
    <row r="96" spans="2:40" x14ac:dyDescent="0.2">
      <c r="B96" s="28" t="s">
        <v>153</v>
      </c>
      <c r="C96" s="28" t="s">
        <v>154</v>
      </c>
      <c r="D96" s="28" t="s">
        <v>433</v>
      </c>
      <c r="E96" s="28" t="s">
        <v>409</v>
      </c>
      <c r="F96" s="206">
        <f ca="1">MATCH($C96,_xlfn.ANCHORARRAY(Health!$C$8),0)</f>
        <v>91</v>
      </c>
      <c r="G96" s="22" cm="1">
        <f t="array" aca="1" ref="G96" ca="1">IF(Parameters!$D$31, SUM(IF(ISNUMBER(R96:W96),(IF(R96:W96&gt;=Parameters!$D$37,1,"")),""))+0.5*(SUM(IF(ISNUMBER(R96:W96),(IF(R96:W96&gt;=Parameters!$D$38,1,"")),""))-SUM(IF(ISNUMBER(R96:W96),(IF(R96:W96&gt;=Parameters!$D$37,1,"")),""))),0) +
   IF(Parameters!$D$32,SUM(IF(ISNUMBER(R96:W96),(IF(R96:W96&gt;=Parameters!$D$41,1,"")),"")),0) +
   IF(Parameters!$D$33,AVERAGE(IF(ISNUMBER(R96:W96),R96:W96)),0) +
   IF(Parameters!$D$34,IF(OR(IF(ISNUMBER(R96:W96),R96:W96)=0),0,GEOMEAN(IF(ISNUMBER(R96:W96),R96:W96))),0)</f>
        <v>0</v>
      </c>
      <c r="H96" s="23">
        <f t="shared" ca="1" si="6"/>
        <v>0</v>
      </c>
      <c r="I96" s="116" t="str">
        <f t="shared" si="7"/>
        <v/>
      </c>
      <c r="J96" s="22" cm="1">
        <f t="array" aca="1" ref="J96" ca="1">IF(Parameters!$D$31, SUM(IF(ISNUMBER(Y96:AD96),(IF(Y96:AD96&gt;=Parameters!$D$41,1,"")),""))+0.5*(SUM(IF(ISNUMBER(Y96:AD96),(IF(Y96:AD96&gt;=Parameters!$D$42,1,"")),""))-SUM(IF(ISNUMBER(Y96:AD96),(IF(Y96:AD96&gt;=Parameters!$D$41,1,"")),""))),0) +
   IF(Parameters!$D$32,SUM(IF(ISNUMBER(Y96:AD96),(IF(Y96:AD96&gt;=Parameters!$D$41,1,"")),"")),0) +
   IF(Parameters!$D$33,AVERAGE(IF(ISNUMBER(Y96:AD96),Y96:AD96)),0) +
   IF(Parameters!$D$34,IF(OR(IF(ISNUMBER(Y96:AD96),Y96:AD96)=0),0,GEOMEAN(IF(ISNUMBER(Y96:AD96),Y96:AD96))),0)</f>
        <v>0</v>
      </c>
      <c r="K96" s="23">
        <f t="shared" ca="1" si="8"/>
        <v>0</v>
      </c>
      <c r="L96" s="116" t="str">
        <f t="shared" si="9"/>
        <v/>
      </c>
      <c r="M96" s="21" cm="1">
        <f t="array" aca="1" ref="M96" ca="1">IF(Parameters!$D$31, SUM(IF(ISNUMBER(AF96:AK96),(IF(AF96:AK96&gt;=Parameters!$D$41,1,"")),""))+0.5*(SUM(IF(ISNUMBER(AF96:AK96),(IF(AF96:AK96&gt;=Parameters!$D$42,1,"")),""))-SUM(IF(ISNUMBER(AF96:AK96),(IF(AF96:AK96&gt;=Parameters!$D$41,1,"")),""))),0) +
   IF(Parameters!$D$32,SUM(IF(ISNUMBER(AF96:AK96),(IF(AF96:AK96&gt;=Parameters!$D$41,1,"")),"")),0) +
   IF(Parameters!$D$33,AVERAGE(IF(ISNUMBER(AF96:AK96),AF96:AK96)),0) +
   IF(Parameters!$D$34,IF(OR(IF(ISNUMBER(AF96:AK96),AF96:AK96)=0),0,GEOMEAN(IF(ISNUMBER(AF96:AK96),AF96:AK96))),0)</f>
        <v>0</v>
      </c>
      <c r="N96" s="23">
        <f t="shared" ca="1" si="10"/>
        <v>0</v>
      </c>
      <c r="O96" s="116" t="str">
        <f t="shared" si="11"/>
        <v>!</v>
      </c>
      <c r="P96" s="24"/>
      <c r="Q96" s="49"/>
      <c r="R96" s="25">
        <f ca="1">IFERROR(INDEX(Health!$G$8:$G$225,MATCH($C96,_xlfn.ANCHORARRAY(Health!$C$8),0)),NA())</f>
        <v>0</v>
      </c>
      <c r="S96" s="25">
        <f ca="1">IFERROR(INDEX(Food!$G$8:$G$225,MATCH($C96,_xlfn.ANCHORARRAY(Food!$C$8),0)),NA())</f>
        <v>0</v>
      </c>
      <c r="T96" s="25">
        <f ca="1">IFERROR(INDEX(Macro!$G$8:$G$225,MATCH($C96,_xlfn.ANCHORARRAY(Macro!$C$8),0)),NA())</f>
        <v>2.5682407397866402</v>
      </c>
      <c r="U96" s="25">
        <f ca="1">IFERROR(INDEX(Socioeconomic!$G$8:$G$225,MATCH($C96,_xlfn.ANCHORARRAY(Socioeconomic!$C$8),0)),NA())</f>
        <v>0</v>
      </c>
      <c r="V96" s="25">
        <f ca="1">IFERROR(INDEX('Natural Hazard'!$G$8:$G$225,MATCH($C96,_xlfn.ANCHORARRAY('Natural Hazard'!$C$8),0)),NA())</f>
        <v>0</v>
      </c>
      <c r="W96" s="25">
        <f ca="1">IFERROR(INDEX(Conflict!$G$8:$G$225,MATCH($C96,_xlfn.ANCHORARRAY(Conflict!$C$8),0)),NA())</f>
        <v>0</v>
      </c>
      <c r="X96" s="50"/>
      <c r="Y96" s="25">
        <f ca="1">IFERROR(INDEX(Health!$H$8:$H$225,MATCH($C96,_xlfn.ANCHORARRAY(Health!$C$8),0)),NA())</f>
        <v>5.2478134110788902E-2</v>
      </c>
      <c r="Z96" s="25">
        <f ca="1">IFERROR(INDEX(Food!$H$8:$H$225,MATCH($C96,_xlfn.ANCHORARRAY(Food!$C$8),0)),NA())</f>
        <v>0</v>
      </c>
      <c r="AA96" s="25">
        <f ca="1">IFERROR(INDEX(Macro!$H$8:$H$225,MATCH($C96,_xlfn.ANCHORARRAY(Macro!$C$8),0)),NA())</f>
        <v>0.98656033082262495</v>
      </c>
      <c r="AB96" s="25">
        <f ca="1">IFERROR(INDEX(Socioeconomic!$H$8:$H$225,MATCH($C96,_xlfn.ANCHORARRAY(Socioeconomic!$C$8),0)),NA())</f>
        <v>0.42857142857142799</v>
      </c>
      <c r="AC96" s="25">
        <f ca="1">IFERROR(INDEX('Natural Hazard'!$H$8:$H$225,MATCH($C96,_xlfn.ANCHORARRAY('Natural Hazard'!$C$8),0)),NA())</f>
        <v>2</v>
      </c>
      <c r="AD96" s="25">
        <f ca="1">IFERROR(INDEX(Conflict!$H$8:$H$225,MATCH($C96,_xlfn.ANCHORARRAY(Conflict!$C$8),0)),NA())</f>
        <v>0</v>
      </c>
      <c r="AE96" s="50"/>
      <c r="AF96" s="25">
        <f ca="1">IFERROR(INDEX(Health!$I$8:$I$225,MATCH($C96,_xlfn.ANCHORARRAY(Health!$C$8),0)),NA())</f>
        <v>0</v>
      </c>
      <c r="AG96" s="25" t="e">
        <f ca="1">IFERROR(INDEX(Food!$I$8:$I$225,MATCH($C96,_xlfn.ANCHORARRAY(Food!$C$8),0)),NA())</f>
        <v>#N/A</v>
      </c>
      <c r="AH96" s="25">
        <f ca="1">IFERROR(INDEX(Macro!$I$8:$I$225,MATCH($C96,_xlfn.ANCHORARRAY(Macro!$C$8),0)),NA())</f>
        <v>6.6857142857142797</v>
      </c>
      <c r="AI96" s="25" t="e">
        <f ca="1">IFERROR(INDEX(Socioeconomic!$I$8:$I$225,MATCH($C96,_xlfn.ANCHORARRAY(Socioeconomic!$C$8),0)),NA())</f>
        <v>#N/A</v>
      </c>
      <c r="AJ96" s="25">
        <f ca="1">IFERROR(INDEX('Natural Hazard'!$I$8:$I$225,MATCH($C96,_xlfn.ANCHORARRAY('Natural Hazard'!$C$8),0)),NA())</f>
        <v>0</v>
      </c>
      <c r="AK96" s="25">
        <f ca="1">IFERROR(INDEX(Conflict!$I$8:$I$225,MATCH($C96,_xlfn.ANCHORARRAY(Conflict!$C$8),0)),NA())</f>
        <v>0</v>
      </c>
      <c r="AL96" s="49"/>
      <c r="AM96" s="25">
        <f>IFERROR(INDEX('Data Reliability'!$G$6:$G$409,MATCH($C96,'Data Reliability'!$E$6:$E$409,0)),NA())</f>
        <v>0</v>
      </c>
      <c r="AN96" s="25">
        <f>IFERROR(INDEX('Data Reliability'!$H$6:$H$409,MATCH($C96,'Data Reliability'!$E$6:$E$409,0)),NA())</f>
        <v>0.58333333333333304</v>
      </c>
    </row>
    <row r="97" spans="2:40" x14ac:dyDescent="0.2">
      <c r="B97" s="28" t="s">
        <v>719</v>
      </c>
      <c r="C97" s="28" t="s">
        <v>155</v>
      </c>
      <c r="D97" s="28" t="s">
        <v>434</v>
      </c>
      <c r="E97" s="28" t="s">
        <v>430</v>
      </c>
      <c r="F97" s="206">
        <f ca="1">MATCH($C97,_xlfn.ANCHORARRAY(Health!$C$8),0)</f>
        <v>92</v>
      </c>
      <c r="G97" s="22" cm="1">
        <f t="array" aca="1" ref="G97" ca="1">IF(Parameters!$D$31, SUM(IF(ISNUMBER(R97:W97),(IF(R97:W97&gt;=Parameters!$D$37,1,"")),""))+0.5*(SUM(IF(ISNUMBER(R97:W97),(IF(R97:W97&gt;=Parameters!$D$38,1,"")),""))-SUM(IF(ISNUMBER(R97:W97),(IF(R97:W97&gt;=Parameters!$D$37,1,"")),""))),0) +
   IF(Parameters!$D$32,SUM(IF(ISNUMBER(R97:W97),(IF(R97:W97&gt;=Parameters!$D$41,1,"")),"")),0) +
   IF(Parameters!$D$33,AVERAGE(IF(ISNUMBER(R97:W97),R97:W97)),0) +
   IF(Parameters!$D$34,IF(OR(IF(ISNUMBER(R97:W97),R97:W97)=0),0,GEOMEAN(IF(ISNUMBER(R97:W97),R97:W97))),0)</f>
        <v>1</v>
      </c>
      <c r="H97" s="23">
        <f t="shared" ca="1" si="6"/>
        <v>1</v>
      </c>
      <c r="I97" s="116" t="str">
        <f t="shared" si="7"/>
        <v/>
      </c>
      <c r="J97" s="22" cm="1">
        <f t="array" aca="1" ref="J97" ca="1">IF(Parameters!$D$31, SUM(IF(ISNUMBER(Y97:AD97),(IF(Y97:AD97&gt;=Parameters!$D$41,1,"")),""))+0.5*(SUM(IF(ISNUMBER(Y97:AD97),(IF(Y97:AD97&gt;=Parameters!$D$42,1,"")),""))-SUM(IF(ISNUMBER(Y97:AD97),(IF(Y97:AD97&gt;=Parameters!$D$41,1,"")),""))),0) +
   IF(Parameters!$D$32,SUM(IF(ISNUMBER(Y97:AD97),(IF(Y97:AD97&gt;=Parameters!$D$41,1,"")),"")),0) +
   IF(Parameters!$D$33,AVERAGE(IF(ISNUMBER(Y97:AD97),Y97:AD97)),0) +
   IF(Parameters!$D$34,IF(OR(IF(ISNUMBER(Y97:AD97),Y97:AD97)=0),0,GEOMEAN(IF(ISNUMBER(Y97:AD97),Y97:AD97))),0)</f>
        <v>1</v>
      </c>
      <c r="K97" s="23">
        <f t="shared" ca="1" si="8"/>
        <v>1</v>
      </c>
      <c r="L97" s="116" t="str">
        <f t="shared" si="9"/>
        <v/>
      </c>
      <c r="M97" s="21" cm="1">
        <f t="array" aca="1" ref="M97" ca="1">IF(Parameters!$D$31, SUM(IF(ISNUMBER(AF97:AK97),(IF(AF97:AK97&gt;=Parameters!$D$41,1,"")),""))+0.5*(SUM(IF(ISNUMBER(AF97:AK97),(IF(AF97:AK97&gt;=Parameters!$D$42,1,"")),""))-SUM(IF(ISNUMBER(AF97:AK97),(IF(AF97:AK97&gt;=Parameters!$D$41,1,"")),""))),0) +
   IF(Parameters!$D$32,SUM(IF(ISNUMBER(AF97:AK97),(IF(AF97:AK97&gt;=Parameters!$D$41,1,"")),"")),0) +
   IF(Parameters!$D$33,AVERAGE(IF(ISNUMBER(AF97:AK97),AF97:AK97)),0) +
   IF(Parameters!$D$34,IF(OR(IF(ISNUMBER(AF97:AK97),AF97:AK97)=0),0,GEOMEAN(IF(ISNUMBER(AF97:AK97),AF97:AK97))),0)</f>
        <v>0</v>
      </c>
      <c r="N97" s="23">
        <f t="shared" ca="1" si="10"/>
        <v>0</v>
      </c>
      <c r="O97" s="116" t="str">
        <f t="shared" si="11"/>
        <v>!</v>
      </c>
      <c r="P97" s="24"/>
      <c r="Q97" s="49"/>
      <c r="R97" s="25">
        <f ca="1">IFERROR(INDEX(Health!$G$8:$G$225,MATCH($C97,_xlfn.ANCHORARRAY(Health!$C$8),0)),NA())</f>
        <v>0</v>
      </c>
      <c r="S97" s="25">
        <f ca="1">IFERROR(INDEX(Food!$G$8:$G$225,MATCH($C97,_xlfn.ANCHORARRAY(Food!$C$8),0)),NA())</f>
        <v>0</v>
      </c>
      <c r="T97" s="25">
        <f ca="1">IFERROR(INDEX(Macro!$G$8:$G$225,MATCH($C97,_xlfn.ANCHORARRAY(Macro!$C$8),0)),NA())</f>
        <v>7.333734191630696</v>
      </c>
      <c r="U97" s="25">
        <f ca="1">IFERROR(INDEX(Socioeconomic!$G$8:$G$225,MATCH($C97,_xlfn.ANCHORARRAY(Socioeconomic!$C$8),0)),NA())</f>
        <v>0</v>
      </c>
      <c r="V97" s="25">
        <f ca="1">IFERROR(INDEX('Natural Hazard'!$G$8:$G$225,MATCH($C97,_xlfn.ANCHORARRAY('Natural Hazard'!$C$8),0)),NA())</f>
        <v>0</v>
      </c>
      <c r="W97" s="25">
        <f ca="1">IFERROR(INDEX(Conflict!$G$8:$G$225,MATCH($C97,_xlfn.ANCHORARRAY(Conflict!$C$8),0)),NA())</f>
        <v>1.7540527123938239</v>
      </c>
      <c r="X97" s="50"/>
      <c r="Y97" s="25">
        <f ca="1">IFERROR(INDEX(Health!$H$8:$H$225,MATCH($C97,_xlfn.ANCHORARRAY(Health!$C$8),0)),NA())</f>
        <v>5.5335276967929996</v>
      </c>
      <c r="Z97" s="25">
        <f ca="1">IFERROR(INDEX(Food!$H$8:$H$225,MATCH($C97,_xlfn.ANCHORARRAY(Food!$C$8),0)),NA())</f>
        <v>2.9665071770334901</v>
      </c>
      <c r="AA97" s="25">
        <f ca="1">IFERROR(INDEX(Macro!$H$8:$H$225,MATCH($C97,_xlfn.ANCHORARRAY(Macro!$C$8),0)),NA())</f>
        <v>9.2275882439816801</v>
      </c>
      <c r="AB97" s="25">
        <f ca="1">IFERROR(INDEX(Socioeconomic!$H$8:$H$225,MATCH($C97,_xlfn.ANCHORARRAY(Socioeconomic!$C$8),0)),NA())</f>
        <v>3.71428571428571</v>
      </c>
      <c r="AC97" s="25">
        <f ca="1">IFERROR(INDEX('Natural Hazard'!$H$8:$H$225,MATCH($C97,_xlfn.ANCHORARRAY('Natural Hazard'!$C$8),0)),NA())</f>
        <v>9.3333333333333304</v>
      </c>
      <c r="AD97" s="25">
        <f ca="1">IFERROR(INDEX(Conflict!$H$8:$H$225,MATCH($C97,_xlfn.ANCHORARRAY(Conflict!$C$8),0)),NA())</f>
        <v>5.2081495854647999</v>
      </c>
      <c r="AE97" s="50"/>
      <c r="AF97" s="25">
        <f ca="1">IFERROR(INDEX(Health!$I$8:$I$225,MATCH($C97,_xlfn.ANCHORARRAY(Health!$C$8),0)),NA())</f>
        <v>0</v>
      </c>
      <c r="AG97" s="25" t="e">
        <f ca="1">IFERROR(INDEX(Food!$I$8:$I$225,MATCH($C97,_xlfn.ANCHORARRAY(Food!$C$8),0)),NA())</f>
        <v>#N/A</v>
      </c>
      <c r="AH97" s="25">
        <f ca="1">IFERROR(INDEX(Macro!$I$8:$I$225,MATCH($C97,_xlfn.ANCHORARRAY(Macro!$C$8),0)),NA())</f>
        <v>5.8285714285714203</v>
      </c>
      <c r="AI97" s="25" t="e">
        <f ca="1">IFERROR(INDEX(Socioeconomic!$I$8:$I$225,MATCH($C97,_xlfn.ANCHORARRAY(Socioeconomic!$C$8),0)),NA())</f>
        <v>#N/A</v>
      </c>
      <c r="AJ97" s="25">
        <f ca="1">IFERROR(INDEX('Natural Hazard'!$I$8:$I$225,MATCH($C97,_xlfn.ANCHORARRAY('Natural Hazard'!$C$8),0)),NA())</f>
        <v>0</v>
      </c>
      <c r="AK97" s="25">
        <f ca="1">IFERROR(INDEX(Conflict!$I$8:$I$225,MATCH($C97,_xlfn.ANCHORARRAY(Conflict!$C$8),0)),NA())</f>
        <v>0.59074741755550997</v>
      </c>
      <c r="AL97" s="49"/>
      <c r="AM97" s="25">
        <f>IFERROR(INDEX('Data Reliability'!$G$6:$G$409,MATCH($C97,'Data Reliability'!$E$6:$E$409,0)),NA())</f>
        <v>8.3333333333333301E-2</v>
      </c>
      <c r="AN97" s="25">
        <f>IFERROR(INDEX('Data Reliability'!$H$6:$H$409,MATCH($C97,'Data Reliability'!$E$6:$E$409,0)),NA())</f>
        <v>0.51666666666666705</v>
      </c>
    </row>
    <row r="98" spans="2:40" x14ac:dyDescent="0.2">
      <c r="B98" s="28" t="s">
        <v>156</v>
      </c>
      <c r="C98" s="28" t="s">
        <v>157</v>
      </c>
      <c r="D98" s="28" t="s">
        <v>434</v>
      </c>
      <c r="E98" s="28" t="s">
        <v>430</v>
      </c>
      <c r="F98" s="206">
        <f ca="1">MATCH($C98,_xlfn.ANCHORARRAY(Health!$C$8),0)</f>
        <v>93</v>
      </c>
      <c r="G98" s="22" cm="1">
        <f t="array" aca="1" ref="G98" ca="1">IF(Parameters!$D$31, SUM(IF(ISNUMBER(R98:W98),(IF(R98:W98&gt;=Parameters!$D$37,1,"")),""))+0.5*(SUM(IF(ISNUMBER(R98:W98),(IF(R98:W98&gt;=Parameters!$D$38,1,"")),""))-SUM(IF(ISNUMBER(R98:W98),(IF(R98:W98&gt;=Parameters!$D$37,1,"")),""))),0) +
   IF(Parameters!$D$32,SUM(IF(ISNUMBER(R98:W98),(IF(R98:W98&gt;=Parameters!$D$41,1,"")),"")),0) +
   IF(Parameters!$D$33,AVERAGE(IF(ISNUMBER(R98:W98),R98:W98)),0) +
   IF(Parameters!$D$34,IF(OR(IF(ISNUMBER(R98:W98),R98:W98)=0),0,GEOMEAN(IF(ISNUMBER(R98:W98),R98:W98))),0)</f>
        <v>0.5</v>
      </c>
      <c r="H98" s="23">
        <f t="shared" ca="1" si="6"/>
        <v>0.5</v>
      </c>
      <c r="I98" s="116" t="str">
        <f t="shared" si="7"/>
        <v/>
      </c>
      <c r="J98" s="22" cm="1">
        <f t="array" aca="1" ref="J98" ca="1">IF(Parameters!$D$31, SUM(IF(ISNUMBER(Y98:AD98),(IF(Y98:AD98&gt;=Parameters!$D$41,1,"")),""))+0.5*(SUM(IF(ISNUMBER(Y98:AD98),(IF(Y98:AD98&gt;=Parameters!$D$42,1,"")),""))-SUM(IF(ISNUMBER(Y98:AD98),(IF(Y98:AD98&gt;=Parameters!$D$41,1,"")),""))),0) +
   IF(Parameters!$D$32,SUM(IF(ISNUMBER(Y98:AD98),(IF(Y98:AD98&gt;=Parameters!$D$41,1,"")),"")),0) +
   IF(Parameters!$D$33,AVERAGE(IF(ISNUMBER(Y98:AD98),Y98:AD98)),0) +
   IF(Parameters!$D$34,IF(OR(IF(ISNUMBER(Y98:AD98),Y98:AD98)=0),0,GEOMEAN(IF(ISNUMBER(Y98:AD98),Y98:AD98))),0)</f>
        <v>2</v>
      </c>
      <c r="K98" s="23">
        <f t="shared" ca="1" si="8"/>
        <v>2</v>
      </c>
      <c r="L98" s="116" t="str">
        <f t="shared" si="9"/>
        <v/>
      </c>
      <c r="M98" s="21" cm="1">
        <f t="array" aca="1" ref="M98" ca="1">IF(Parameters!$D$31, SUM(IF(ISNUMBER(AF98:AK98),(IF(AF98:AK98&gt;=Parameters!$D$41,1,"")),""))+0.5*(SUM(IF(ISNUMBER(AF98:AK98),(IF(AF98:AK98&gt;=Parameters!$D$42,1,"")),""))-SUM(IF(ISNUMBER(AF98:AK98),(IF(AF98:AK98&gt;=Parameters!$D$41,1,"")),""))),0) +
   IF(Parameters!$D$32,SUM(IF(ISNUMBER(AF98:AK98),(IF(AF98:AK98&gt;=Parameters!$D$41,1,"")),"")),0) +
   IF(Parameters!$D$33,AVERAGE(IF(ISNUMBER(AF98:AK98),AF98:AK98)),0) +
   IF(Parameters!$D$34,IF(OR(IF(ISNUMBER(AF98:AK98),AF98:AK98)=0),0,GEOMEAN(IF(ISNUMBER(AF98:AK98),AF98:AK98))),0)</f>
        <v>0</v>
      </c>
      <c r="N98" s="23">
        <f t="shared" ca="1" si="10"/>
        <v>0</v>
      </c>
      <c r="O98" s="116" t="str">
        <f t="shared" si="11"/>
        <v>!</v>
      </c>
      <c r="P98" s="24"/>
      <c r="Q98" s="49"/>
      <c r="R98" s="25">
        <f ca="1">IFERROR(INDEX(Health!$G$8:$G$225,MATCH($C98,_xlfn.ANCHORARRAY(Health!$C$8),0)),NA())</f>
        <v>0</v>
      </c>
      <c r="S98" s="25">
        <f ca="1">IFERROR(INDEX(Food!$G$8:$G$225,MATCH($C98,_xlfn.ANCHORARRAY(Food!$C$8),0)),NA())</f>
        <v>2.4308621740219887</v>
      </c>
      <c r="T98" s="25">
        <f ca="1">IFERROR(INDEX(Macro!$G$8:$G$225,MATCH($C98,_xlfn.ANCHORARRAY(Macro!$C$8),0)),NA())</f>
        <v>5.9709404520257969</v>
      </c>
      <c r="U98" s="25">
        <f ca="1">IFERROR(INDEX(Socioeconomic!$G$8:$G$225,MATCH($C98,_xlfn.ANCHORARRAY(Socioeconomic!$C$8),0)),NA())</f>
        <v>0</v>
      </c>
      <c r="V98" s="25">
        <f ca="1">IFERROR(INDEX('Natural Hazard'!$G$8:$G$225,MATCH($C98,_xlfn.ANCHORARRAY('Natural Hazard'!$C$8),0)),NA())</f>
        <v>0</v>
      </c>
      <c r="W98" s="25">
        <f ca="1">IFERROR(INDEX(Conflict!$G$8:$G$225,MATCH($C98,_xlfn.ANCHORARRAY(Conflict!$C$8),0)),NA())</f>
        <v>0</v>
      </c>
      <c r="X98" s="50"/>
      <c r="Y98" s="25">
        <f ca="1">IFERROR(INDEX(Health!$H$8:$H$225,MATCH($C98,_xlfn.ANCHORARRAY(Health!$C$8),0)),NA())</f>
        <v>9.1778425655976594</v>
      </c>
      <c r="Z98" s="25">
        <f ca="1">IFERROR(INDEX(Food!$H$8:$H$225,MATCH($C98,_xlfn.ANCHORARRAY(Food!$C$8),0)),NA())</f>
        <v>5.9090909090909101</v>
      </c>
      <c r="AA98" s="25">
        <f ca="1">IFERROR(INDEX(Macro!$H$8:$H$225,MATCH($C98,_xlfn.ANCHORARRAY(Macro!$C$8),0)),NA())</f>
        <v>5.6978289765175001</v>
      </c>
      <c r="AB98" s="25">
        <f ca="1">IFERROR(INDEX(Socioeconomic!$H$8:$H$225,MATCH($C98,_xlfn.ANCHORARRAY(Socioeconomic!$C$8),0)),NA())</f>
        <v>5.5714285714285703</v>
      </c>
      <c r="AC98" s="25">
        <f ca="1">IFERROR(INDEX('Natural Hazard'!$H$8:$H$225,MATCH($C98,_xlfn.ANCHORARRAY('Natural Hazard'!$C$8),0)),NA())</f>
        <v>7.6666666666666599</v>
      </c>
      <c r="AD98" s="25">
        <f ca="1">IFERROR(INDEX(Conflict!$H$8:$H$225,MATCH($C98,_xlfn.ANCHORARRAY(Conflict!$C$8),0)),NA())</f>
        <v>10</v>
      </c>
      <c r="AE98" s="50"/>
      <c r="AF98" s="25">
        <f ca="1">IFERROR(INDEX(Health!$I$8:$I$225,MATCH($C98,_xlfn.ANCHORARRAY(Health!$C$8),0)),NA())</f>
        <v>0</v>
      </c>
      <c r="AG98" s="25">
        <f ca="1">IFERROR(INDEX(Food!$I$8:$I$225,MATCH($C98,_xlfn.ANCHORARRAY(Food!$C$8),0)),NA())</f>
        <v>1</v>
      </c>
      <c r="AH98" s="25">
        <f ca="1">IFERROR(INDEX(Macro!$I$8:$I$225,MATCH($C98,_xlfn.ANCHORARRAY(Macro!$C$8),0)),NA())</f>
        <v>6.25714285714285</v>
      </c>
      <c r="AI98" s="25" t="e">
        <f ca="1">IFERROR(INDEX(Socioeconomic!$I$8:$I$225,MATCH($C98,_xlfn.ANCHORARRAY(Socioeconomic!$C$8),0)),NA())</f>
        <v>#N/A</v>
      </c>
      <c r="AJ98" s="25">
        <f ca="1">IFERROR(INDEX('Natural Hazard'!$I$8:$I$225,MATCH($C98,_xlfn.ANCHORARRAY('Natural Hazard'!$C$8),0)),NA())</f>
        <v>0</v>
      </c>
      <c r="AK98" s="25">
        <f ca="1">IFERROR(INDEX(Conflict!$I$8:$I$225,MATCH($C98,_xlfn.ANCHORARRAY(Conflict!$C$8),0)),NA())</f>
        <v>0</v>
      </c>
      <c r="AL98" s="49"/>
      <c r="AM98" s="25">
        <f>IFERROR(INDEX('Data Reliability'!$G$6:$G$409,MATCH($C98,'Data Reliability'!$E$6:$E$409,0)),NA())</f>
        <v>8.3333333333333301E-2</v>
      </c>
      <c r="AN98" s="25">
        <f>IFERROR(INDEX('Data Reliability'!$H$6:$H$409,MATCH($C98,'Data Reliability'!$E$6:$E$409,0)),NA())</f>
        <v>0.46111111111111103</v>
      </c>
    </row>
    <row r="99" spans="2:40" x14ac:dyDescent="0.2">
      <c r="B99" s="28" t="s">
        <v>158</v>
      </c>
      <c r="C99" s="28" t="s">
        <v>159</v>
      </c>
      <c r="D99" s="28" t="s">
        <v>433</v>
      </c>
      <c r="E99" s="28" t="s">
        <v>409</v>
      </c>
      <c r="F99" s="206">
        <f ca="1">MATCH($C99,_xlfn.ANCHORARRAY(Health!$C$8),0)</f>
        <v>94</v>
      </c>
      <c r="G99" s="22" cm="1">
        <f t="array" aca="1" ref="G99" ca="1">IF(Parameters!$D$31, SUM(IF(ISNUMBER(R99:W99),(IF(R99:W99&gt;=Parameters!$D$37,1,"")),""))+0.5*(SUM(IF(ISNUMBER(R99:W99),(IF(R99:W99&gt;=Parameters!$D$38,1,"")),""))-SUM(IF(ISNUMBER(R99:W99),(IF(R99:W99&gt;=Parameters!$D$37,1,"")),""))),0) +
   IF(Parameters!$D$32,SUM(IF(ISNUMBER(R99:W99),(IF(R99:W99&gt;=Parameters!$D$41,1,"")),"")),0) +
   IF(Parameters!$D$33,AVERAGE(IF(ISNUMBER(R99:W99),R99:W99)),0) +
   IF(Parameters!$D$34,IF(OR(IF(ISNUMBER(R99:W99),R99:W99)=0),0,GEOMEAN(IF(ISNUMBER(R99:W99),R99:W99))),0)</f>
        <v>0</v>
      </c>
      <c r="H99" s="23">
        <f t="shared" ca="1" si="6"/>
        <v>0</v>
      </c>
      <c r="I99" s="116" t="str">
        <f t="shared" si="7"/>
        <v>!</v>
      </c>
      <c r="J99" s="22" cm="1">
        <f t="array" aca="1" ref="J99" ca="1">IF(Parameters!$D$31, SUM(IF(ISNUMBER(Y99:AD99),(IF(Y99:AD99&gt;=Parameters!$D$41,1,"")),""))+0.5*(SUM(IF(ISNUMBER(Y99:AD99),(IF(Y99:AD99&gt;=Parameters!$D$42,1,"")),""))-SUM(IF(ISNUMBER(Y99:AD99),(IF(Y99:AD99&gt;=Parameters!$D$41,1,"")),""))),0) +
   IF(Parameters!$D$32,SUM(IF(ISNUMBER(Y99:AD99),(IF(Y99:AD99&gt;=Parameters!$D$41,1,"")),"")),0) +
   IF(Parameters!$D$33,AVERAGE(IF(ISNUMBER(Y99:AD99),Y99:AD99)),0) +
   IF(Parameters!$D$34,IF(OR(IF(ISNUMBER(Y99:AD99),Y99:AD99)=0),0,GEOMEAN(IF(ISNUMBER(Y99:AD99),Y99:AD99))),0)</f>
        <v>0</v>
      </c>
      <c r="K99" s="23">
        <f t="shared" ca="1" si="8"/>
        <v>0</v>
      </c>
      <c r="L99" s="116" t="str">
        <f t="shared" si="9"/>
        <v/>
      </c>
      <c r="M99" s="21" cm="1">
        <f t="array" aca="1" ref="M99" ca="1">IF(Parameters!$D$31, SUM(IF(ISNUMBER(AF99:AK99),(IF(AF99:AK99&gt;=Parameters!$D$41,1,"")),""))+0.5*(SUM(IF(ISNUMBER(AF99:AK99),(IF(AF99:AK99&gt;=Parameters!$D$42,1,"")),""))-SUM(IF(ISNUMBER(AF99:AK99),(IF(AF99:AK99&gt;=Parameters!$D$41,1,"")),""))),0) +
   IF(Parameters!$D$32,SUM(IF(ISNUMBER(AF99:AK99),(IF(AF99:AK99&gt;=Parameters!$D$41,1,"")),"")),0) +
   IF(Parameters!$D$33,AVERAGE(IF(ISNUMBER(AF99:AK99),AF99:AK99)),0) +
   IF(Parameters!$D$34,IF(OR(IF(ISNUMBER(AF99:AK99),AF99:AK99)=0),0,GEOMEAN(IF(ISNUMBER(AF99:AK99),AF99:AK99))),0)</f>
        <v>0.5</v>
      </c>
      <c r="N99" s="23">
        <f t="shared" ca="1" si="10"/>
        <v>0.5</v>
      </c>
      <c r="O99" s="116" t="str">
        <f t="shared" si="11"/>
        <v>!</v>
      </c>
      <c r="P99" s="24"/>
      <c r="Q99" s="49"/>
      <c r="R99" s="25">
        <f ca="1">IFERROR(INDEX(Health!$G$8:$G$225,MATCH($C99,_xlfn.ANCHORARRAY(Health!$C$8),0)),NA())</f>
        <v>0</v>
      </c>
      <c r="S99" s="25">
        <f ca="1">IFERROR(INDEX(Food!$G$8:$G$225,MATCH($C99,_xlfn.ANCHORARRAY(Food!$C$8),0)),NA())</f>
        <v>0</v>
      </c>
      <c r="T99" s="25">
        <f ca="1">IFERROR(INDEX(Macro!$G$8:$G$225,MATCH($C99,_xlfn.ANCHORARRAY(Macro!$C$8),0)),NA())</f>
        <v>2.127465451522228</v>
      </c>
      <c r="U99" s="25">
        <f ca="1">IFERROR(INDEX(Socioeconomic!$G$8:$G$225,MATCH($C99,_xlfn.ANCHORARRAY(Socioeconomic!$C$8),0)),NA())</f>
        <v>0</v>
      </c>
      <c r="V99" s="25">
        <f ca="1">IFERROR(INDEX('Natural Hazard'!$G$8:$G$225,MATCH($C99,_xlfn.ANCHORARRAY('Natural Hazard'!$C$8),0)),NA())</f>
        <v>0</v>
      </c>
      <c r="W99" s="25">
        <f ca="1">IFERROR(INDEX(Conflict!$G$8:$G$225,MATCH($C99,_xlfn.ANCHORARRAY(Conflict!$C$8),0)),NA())</f>
        <v>0</v>
      </c>
      <c r="X99" s="50"/>
      <c r="Y99" s="25">
        <f ca="1">IFERROR(INDEX(Health!$H$8:$H$225,MATCH($C99,_xlfn.ANCHORARRAY(Health!$C$8),0)),NA())</f>
        <v>2.0349854227405202</v>
      </c>
      <c r="Z99" s="25">
        <f ca="1">IFERROR(INDEX(Food!$H$8:$H$225,MATCH($C99,_xlfn.ANCHORARRAY(Food!$C$8),0)),NA())</f>
        <v>0.55023923444975997</v>
      </c>
      <c r="AA99" s="25">
        <f ca="1">IFERROR(INDEX(Macro!$H$8:$H$225,MATCH($C99,_xlfn.ANCHORARRAY(Macro!$C$8),0)),NA())</f>
        <v>2.6849800620292399</v>
      </c>
      <c r="AB99" s="25">
        <f ca="1">IFERROR(INDEX(Socioeconomic!$H$8:$H$225,MATCH($C99,_xlfn.ANCHORARRAY(Socioeconomic!$C$8),0)),NA())</f>
        <v>0.28571428571428598</v>
      </c>
      <c r="AC99" s="25">
        <f ca="1">IFERROR(INDEX('Natural Hazard'!$H$8:$H$225,MATCH($C99,_xlfn.ANCHORARRAY('Natural Hazard'!$C$8),0)),NA())</f>
        <v>2.5</v>
      </c>
      <c r="AD99" s="25">
        <f ca="1">IFERROR(INDEX(Conflict!$H$8:$H$225,MATCH($C99,_xlfn.ANCHORARRAY(Conflict!$C$8),0)),NA())</f>
        <v>0</v>
      </c>
      <c r="AE99" s="50"/>
      <c r="AF99" s="25">
        <f ca="1">IFERROR(INDEX(Health!$I$8:$I$225,MATCH($C99,_xlfn.ANCHORARRAY(Health!$C$8),0)),NA())</f>
        <v>0</v>
      </c>
      <c r="AG99" s="25" t="e">
        <f ca="1">IFERROR(INDEX(Food!$I$8:$I$225,MATCH($C99,_xlfn.ANCHORARRAY(Food!$C$8),0)),NA())</f>
        <v>#N/A</v>
      </c>
      <c r="AH99" s="25">
        <f ca="1">IFERROR(INDEX(Macro!$I$8:$I$225,MATCH($C99,_xlfn.ANCHORARRAY(Macro!$C$8),0)),NA())</f>
        <v>1.68571428571427</v>
      </c>
      <c r="AI99" s="25" t="e">
        <f ca="1">IFERROR(INDEX(Socioeconomic!$I$8:$I$225,MATCH($C99,_xlfn.ANCHORARRAY(Socioeconomic!$C$8),0)),NA())</f>
        <v>#N/A</v>
      </c>
      <c r="AJ99" s="25">
        <f ca="1">IFERROR(INDEX('Natural Hazard'!$I$8:$I$225,MATCH($C99,_xlfn.ANCHORARRAY('Natural Hazard'!$C$8),0)),NA())</f>
        <v>0</v>
      </c>
      <c r="AK99" s="25">
        <f ca="1">IFERROR(INDEX(Conflict!$I$8:$I$225,MATCH($C99,_xlfn.ANCHORARRAY(Conflict!$C$8),0)),NA())</f>
        <v>7</v>
      </c>
      <c r="AL99" s="49"/>
      <c r="AM99" s="25">
        <f>IFERROR(INDEX('Data Reliability'!$G$6:$G$409,MATCH($C99,'Data Reliability'!$E$6:$E$409,0)),NA())</f>
        <v>8.3333333333333301E-2</v>
      </c>
      <c r="AN99" s="25">
        <f>IFERROR(INDEX('Data Reliability'!$H$6:$H$409,MATCH($C99,'Data Reliability'!$E$6:$E$409,0)),NA())</f>
        <v>0.58333333333333304</v>
      </c>
    </row>
    <row r="100" spans="2:40" x14ac:dyDescent="0.2">
      <c r="B100" s="28" t="s">
        <v>160</v>
      </c>
      <c r="C100" s="28" t="s">
        <v>161</v>
      </c>
      <c r="D100" s="28" t="s">
        <v>434</v>
      </c>
      <c r="E100" s="28" t="s">
        <v>409</v>
      </c>
      <c r="F100" s="206">
        <f ca="1">MATCH($C100,_xlfn.ANCHORARRAY(Health!$C$8),0)</f>
        <v>95</v>
      </c>
      <c r="G100" s="22" cm="1">
        <f t="array" aca="1" ref="G100" ca="1">IF(Parameters!$D$31, SUM(IF(ISNUMBER(R100:W100),(IF(R100:W100&gt;=Parameters!$D$37,1,"")),""))+0.5*(SUM(IF(ISNUMBER(R100:W100),(IF(R100:W100&gt;=Parameters!$D$38,1,"")),""))-SUM(IF(ISNUMBER(R100:W100),(IF(R100:W100&gt;=Parameters!$D$37,1,"")),""))),0) +
   IF(Parameters!$D$32,SUM(IF(ISNUMBER(R100:W100),(IF(R100:W100&gt;=Parameters!$D$41,1,"")),"")),0) +
   IF(Parameters!$D$33,AVERAGE(IF(ISNUMBER(R100:W100),R100:W100)),0) +
   IF(Parameters!$D$34,IF(OR(IF(ISNUMBER(R100:W100),R100:W100)=0),0,GEOMEAN(IF(ISNUMBER(R100:W100),R100:W100))),0)</f>
        <v>0.5</v>
      </c>
      <c r="H100" s="23">
        <f t="shared" ca="1" si="6"/>
        <v>0.5</v>
      </c>
      <c r="I100" s="116" t="str">
        <f t="shared" si="7"/>
        <v/>
      </c>
      <c r="J100" s="22" cm="1">
        <f t="array" aca="1" ref="J100" ca="1">IF(Parameters!$D$31, SUM(IF(ISNUMBER(Y100:AD100),(IF(Y100:AD100&gt;=Parameters!$D$41,1,"")),""))+0.5*(SUM(IF(ISNUMBER(Y100:AD100),(IF(Y100:AD100&gt;=Parameters!$D$42,1,"")),""))-SUM(IF(ISNUMBER(Y100:AD100),(IF(Y100:AD100&gt;=Parameters!$D$41,1,"")),""))),0) +
   IF(Parameters!$D$32,SUM(IF(ISNUMBER(Y100:AD100),(IF(Y100:AD100&gt;=Parameters!$D$41,1,"")),"")),0) +
   IF(Parameters!$D$33,AVERAGE(IF(ISNUMBER(Y100:AD100),Y100:AD100)),0) +
   IF(Parameters!$D$34,IF(OR(IF(ISNUMBER(Y100:AD100),Y100:AD100)=0),0,GEOMEAN(IF(ISNUMBER(Y100:AD100),Y100:AD100))),0)</f>
        <v>0</v>
      </c>
      <c r="K100" s="23">
        <f t="shared" ca="1" si="8"/>
        <v>0</v>
      </c>
      <c r="L100" s="116" t="str">
        <f t="shared" si="9"/>
        <v/>
      </c>
      <c r="M100" s="21" cm="1">
        <f t="array" aca="1" ref="M100" ca="1">IF(Parameters!$D$31, SUM(IF(ISNUMBER(AF100:AK100),(IF(AF100:AK100&gt;=Parameters!$D$41,1,"")),""))+0.5*(SUM(IF(ISNUMBER(AF100:AK100),(IF(AF100:AK100&gt;=Parameters!$D$42,1,"")),""))-SUM(IF(ISNUMBER(AF100:AK100),(IF(AF100:AK100&gt;=Parameters!$D$41,1,"")),""))),0) +
   IF(Parameters!$D$32,SUM(IF(ISNUMBER(AF100:AK100),(IF(AF100:AK100&gt;=Parameters!$D$41,1,"")),"")),0) +
   IF(Parameters!$D$33,AVERAGE(IF(ISNUMBER(AF100:AK100),AF100:AK100)),0) +
   IF(Parameters!$D$34,IF(OR(IF(ISNUMBER(AF100:AK100),AF100:AK100)=0),0,GEOMEAN(IF(ISNUMBER(AF100:AK100),AF100:AK100))),0)</f>
        <v>1.5</v>
      </c>
      <c r="N100" s="23">
        <f t="shared" ca="1" si="10"/>
        <v>1.5</v>
      </c>
      <c r="O100" s="116" t="str">
        <f t="shared" si="11"/>
        <v>!</v>
      </c>
      <c r="P100" s="24"/>
      <c r="Q100" s="49"/>
      <c r="R100" s="25">
        <f ca="1">IFERROR(INDEX(Health!$G$8:$G$225,MATCH($C100,_xlfn.ANCHORARRAY(Health!$C$8),0)),NA())</f>
        <v>0</v>
      </c>
      <c r="S100" s="25">
        <f ca="1">IFERROR(INDEX(Food!$G$8:$G$225,MATCH($C100,_xlfn.ANCHORARRAY(Food!$C$8),0)),NA())</f>
        <v>0</v>
      </c>
      <c r="T100" s="25">
        <f ca="1">IFERROR(INDEX(Macro!$G$8:$G$225,MATCH($C100,_xlfn.ANCHORARRAY(Macro!$C$8),0)),NA())</f>
        <v>6.9</v>
      </c>
      <c r="U100" s="25">
        <f ca="1">IFERROR(INDEX(Socioeconomic!$G$8:$G$225,MATCH($C100,_xlfn.ANCHORARRAY(Socioeconomic!$C$8),0)),NA())</f>
        <v>0</v>
      </c>
      <c r="V100" s="25">
        <f ca="1">IFERROR(INDEX('Natural Hazard'!$G$8:$G$225,MATCH($C100,_xlfn.ANCHORARRAY('Natural Hazard'!$C$8),0)),NA())</f>
        <v>0</v>
      </c>
      <c r="W100" s="25">
        <f ca="1">IFERROR(INDEX(Conflict!$G$8:$G$225,MATCH($C100,_xlfn.ANCHORARRAY(Conflict!$C$8),0)),NA())</f>
        <v>0</v>
      </c>
      <c r="X100" s="50"/>
      <c r="Y100" s="25">
        <f ca="1">IFERROR(INDEX(Health!$H$8:$H$225,MATCH($C100,_xlfn.ANCHORARRAY(Health!$C$8),0)),NA())</f>
        <v>2.4139941690961999</v>
      </c>
      <c r="Z100" s="25">
        <f ca="1">IFERROR(INDEX(Food!$H$8:$H$225,MATCH($C100,_xlfn.ANCHORARRAY(Food!$C$8),0)),NA())</f>
        <v>0.94962362478286</v>
      </c>
      <c r="AA100" s="25">
        <f ca="1">IFERROR(INDEX(Macro!$H$8:$H$225,MATCH($C100,_xlfn.ANCHORARRAY(Macro!$C$8),0)),NA())</f>
        <v>1.0013291980504999</v>
      </c>
      <c r="AB100" s="25">
        <f ca="1">IFERROR(INDEX(Socioeconomic!$H$8:$H$225,MATCH($C100,_xlfn.ANCHORARRAY(Socioeconomic!$C$8),0)),NA())</f>
        <v>0.85714285714285499</v>
      </c>
      <c r="AC100" s="25">
        <f ca="1">IFERROR(INDEX('Natural Hazard'!$H$8:$H$225,MATCH($C100,_xlfn.ANCHORARRAY('Natural Hazard'!$C$8),0)),NA())</f>
        <v>4.1666666666666599</v>
      </c>
      <c r="AD100" s="25">
        <f ca="1">IFERROR(INDEX(Conflict!$H$8:$H$225,MATCH($C100,_xlfn.ANCHORARRAY(Conflict!$C$8),0)),NA())</f>
        <v>0</v>
      </c>
      <c r="AE100" s="50"/>
      <c r="AF100" s="25">
        <f ca="1">IFERROR(INDEX(Health!$I$8:$I$225,MATCH($C100,_xlfn.ANCHORARRAY(Health!$C$8),0)),NA())</f>
        <v>0</v>
      </c>
      <c r="AG100" s="25" t="e">
        <f ca="1">IFERROR(INDEX(Food!$I$8:$I$225,MATCH($C100,_xlfn.ANCHORARRAY(Food!$C$8),0)),NA())</f>
        <v>#N/A</v>
      </c>
      <c r="AH100" s="25">
        <f ca="1">IFERROR(INDEX(Macro!$I$8:$I$225,MATCH($C100,_xlfn.ANCHORARRAY(Macro!$C$8),0)),NA())</f>
        <v>7</v>
      </c>
      <c r="AI100" s="25" t="e">
        <f ca="1">IFERROR(INDEX(Socioeconomic!$I$8:$I$225,MATCH($C100,_xlfn.ANCHORARRAY(Socioeconomic!$C$8),0)),NA())</f>
        <v>#N/A</v>
      </c>
      <c r="AJ100" s="25">
        <f ca="1">IFERROR(INDEX('Natural Hazard'!$I$8:$I$225,MATCH($C100,_xlfn.ANCHORARRAY('Natural Hazard'!$C$8),0)),NA())</f>
        <v>0</v>
      </c>
      <c r="AK100" s="25">
        <f ca="1">IFERROR(INDEX(Conflict!$I$8:$I$225,MATCH($C100,_xlfn.ANCHORARRAY(Conflict!$C$8),0)),NA())</f>
        <v>10</v>
      </c>
      <c r="AL100" s="49"/>
      <c r="AM100" s="25">
        <f>IFERROR(INDEX('Data Reliability'!$G$6:$G$409,MATCH($C100,'Data Reliability'!$E$6:$E$409,0)),NA())</f>
        <v>0</v>
      </c>
      <c r="AN100" s="25">
        <f>IFERROR(INDEX('Data Reliability'!$H$6:$H$409,MATCH($C100,'Data Reliability'!$E$6:$E$409,0)),NA())</f>
        <v>0.51666666666666705</v>
      </c>
    </row>
    <row r="101" spans="2:40" x14ac:dyDescent="0.2">
      <c r="B101" s="28" t="s">
        <v>162</v>
      </c>
      <c r="C101" s="28" t="s">
        <v>163</v>
      </c>
      <c r="D101" s="28" t="s">
        <v>433</v>
      </c>
      <c r="E101" s="28" t="s">
        <v>409</v>
      </c>
      <c r="F101" s="206">
        <f ca="1">MATCH($C101,_xlfn.ANCHORARRAY(Health!$C$8),0)</f>
        <v>96</v>
      </c>
      <c r="G101" s="22" cm="1">
        <f t="array" aca="1" ref="G101" ca="1">IF(Parameters!$D$31, SUM(IF(ISNUMBER(R101:W101),(IF(R101:W101&gt;=Parameters!$D$37,1,"")),""))+0.5*(SUM(IF(ISNUMBER(R101:W101),(IF(R101:W101&gt;=Parameters!$D$38,1,"")),""))-SUM(IF(ISNUMBER(R101:W101),(IF(R101:W101&gt;=Parameters!$D$37,1,"")),""))),0) +
   IF(Parameters!$D$32,SUM(IF(ISNUMBER(R101:W101),(IF(R101:W101&gt;=Parameters!$D$41,1,"")),"")),0) +
   IF(Parameters!$D$33,AVERAGE(IF(ISNUMBER(R101:W101),R101:W101)),0) +
   IF(Parameters!$D$34,IF(OR(IF(ISNUMBER(R101:W101),R101:W101)=0),0,GEOMEAN(IF(ISNUMBER(R101:W101),R101:W101))),0)</f>
        <v>1</v>
      </c>
      <c r="H101" s="23">
        <f t="shared" ca="1" si="6"/>
        <v>1</v>
      </c>
      <c r="I101" s="116" t="str">
        <f t="shared" si="7"/>
        <v/>
      </c>
      <c r="J101" s="22" cm="1">
        <f t="array" aca="1" ref="J101" ca="1">IF(Parameters!$D$31, SUM(IF(ISNUMBER(Y101:AD101),(IF(Y101:AD101&gt;=Parameters!$D$41,1,"")),""))+0.5*(SUM(IF(ISNUMBER(Y101:AD101),(IF(Y101:AD101&gt;=Parameters!$D$42,1,"")),""))-SUM(IF(ISNUMBER(Y101:AD101),(IF(Y101:AD101&gt;=Parameters!$D$41,1,"")),""))),0) +
   IF(Parameters!$D$32,SUM(IF(ISNUMBER(Y101:AD101),(IF(Y101:AD101&gt;=Parameters!$D$41,1,"")),"")),0) +
   IF(Parameters!$D$33,AVERAGE(IF(ISNUMBER(Y101:AD101),Y101:AD101)),0) +
   IF(Parameters!$D$34,IF(OR(IF(ISNUMBER(Y101:AD101),Y101:AD101)=0),0,GEOMEAN(IF(ISNUMBER(Y101:AD101),Y101:AD101))),0)</f>
        <v>0</v>
      </c>
      <c r="K101" s="23">
        <f t="shared" ca="1" si="8"/>
        <v>0</v>
      </c>
      <c r="L101" s="116" t="str">
        <f t="shared" si="9"/>
        <v/>
      </c>
      <c r="M101" s="21" cm="1">
        <f t="array" aca="1" ref="M101" ca="1">IF(Parameters!$D$31, SUM(IF(ISNUMBER(AF101:AK101),(IF(AF101:AK101&gt;=Parameters!$D$41,1,"")),""))+0.5*(SUM(IF(ISNUMBER(AF101:AK101),(IF(AF101:AK101&gt;=Parameters!$D$42,1,"")),""))-SUM(IF(ISNUMBER(AF101:AK101),(IF(AF101:AK101&gt;=Parameters!$D$41,1,"")),""))),0) +
   IF(Parameters!$D$32,SUM(IF(ISNUMBER(AF101:AK101),(IF(AF101:AK101&gt;=Parameters!$D$41,1,"")),"")),0) +
   IF(Parameters!$D$33,AVERAGE(IF(ISNUMBER(AF101:AK101),AF101:AK101)),0) +
   IF(Parameters!$D$34,IF(OR(IF(ISNUMBER(AF101:AK101),AF101:AK101)=0),0,GEOMEAN(IF(ISNUMBER(AF101:AK101),AF101:AK101))),0)</f>
        <v>1</v>
      </c>
      <c r="N101" s="23">
        <f t="shared" ca="1" si="10"/>
        <v>1</v>
      </c>
      <c r="O101" s="116" t="str">
        <f t="shared" si="11"/>
        <v>!</v>
      </c>
      <c r="P101" s="24"/>
      <c r="Q101" s="49"/>
      <c r="R101" s="25">
        <f ca="1">IFERROR(INDEX(Health!$G$8:$G$225,MATCH($C101,_xlfn.ANCHORARRAY(Health!$C$8),0)),NA())</f>
        <v>0</v>
      </c>
      <c r="S101" s="25">
        <f ca="1">IFERROR(INDEX(Food!$G$8:$G$225,MATCH($C101,_xlfn.ANCHORARRAY(Food!$C$8),0)),NA())</f>
        <v>0</v>
      </c>
      <c r="T101" s="25">
        <f ca="1">IFERROR(INDEX(Macro!$G$8:$G$225,MATCH($C101,_xlfn.ANCHORARRAY(Macro!$C$8),0)),NA())</f>
        <v>2.1011210797474211</v>
      </c>
      <c r="U101" s="25">
        <f ca="1">IFERROR(INDEX(Socioeconomic!$G$8:$G$225,MATCH($C101,_xlfn.ANCHORARRAY(Socioeconomic!$C$8),0)),NA())</f>
        <v>0</v>
      </c>
      <c r="V101" s="25">
        <f ca="1">IFERROR(INDEX('Natural Hazard'!$G$8:$G$225,MATCH($C101,_xlfn.ANCHORARRAY('Natural Hazard'!$C$8),0)),NA())</f>
        <v>8.1649658092772555</v>
      </c>
      <c r="W101" s="25">
        <f ca="1">IFERROR(INDEX(Conflict!$G$8:$G$225,MATCH($C101,_xlfn.ANCHORARRAY(Conflict!$C$8),0)),NA())</f>
        <v>0</v>
      </c>
      <c r="X101" s="50"/>
      <c r="Y101" s="25">
        <f ca="1">IFERROR(INDEX(Health!$H$8:$H$225,MATCH($C101,_xlfn.ANCHORARRAY(Health!$C$8),0)),NA())</f>
        <v>1.0437317784256499</v>
      </c>
      <c r="Z101" s="25">
        <f ca="1">IFERROR(INDEX(Food!$H$8:$H$225,MATCH($C101,_xlfn.ANCHORARRAY(Food!$C$8),0)),NA())</f>
        <v>1.1812391430225799</v>
      </c>
      <c r="AA101" s="25">
        <f ca="1">IFERROR(INDEX(Macro!$H$8:$H$225,MATCH($C101,_xlfn.ANCHORARRAY(Macro!$C$8),0)),NA())</f>
        <v>0.971791463594742</v>
      </c>
      <c r="AB101" s="25">
        <f ca="1">IFERROR(INDEX(Socioeconomic!$H$8:$H$225,MATCH($C101,_xlfn.ANCHORARRAY(Socioeconomic!$C$8),0)),NA())</f>
        <v>0.71428571428571297</v>
      </c>
      <c r="AC101" s="25">
        <f ca="1">IFERROR(INDEX('Natural Hazard'!$H$8:$H$225,MATCH($C101,_xlfn.ANCHORARRAY('Natural Hazard'!$C$8),0)),NA())</f>
        <v>6.6666666666666599</v>
      </c>
      <c r="AD101" s="25">
        <f ca="1">IFERROR(INDEX(Conflict!$H$8:$H$225,MATCH($C101,_xlfn.ANCHORARRAY(Conflict!$C$8),0)),NA())</f>
        <v>0</v>
      </c>
      <c r="AE101" s="50"/>
      <c r="AF101" s="25">
        <f ca="1">IFERROR(INDEX(Health!$I$8:$I$225,MATCH($C101,_xlfn.ANCHORARRAY(Health!$C$8),0)),NA())</f>
        <v>0</v>
      </c>
      <c r="AG101" s="25" t="e">
        <f ca="1">IFERROR(INDEX(Food!$I$8:$I$225,MATCH($C101,_xlfn.ANCHORARRAY(Food!$C$8),0)),NA())</f>
        <v>#N/A</v>
      </c>
      <c r="AH101" s="25">
        <f ca="1">IFERROR(INDEX(Macro!$I$8:$I$225,MATCH($C101,_xlfn.ANCHORARRAY(Macro!$C$8),0)),NA())</f>
        <v>4.54285714285714</v>
      </c>
      <c r="AI101" s="25" t="e">
        <f ca="1">IFERROR(INDEX(Socioeconomic!$I$8:$I$225,MATCH($C101,_xlfn.ANCHORARRAY(Socioeconomic!$C$8),0)),NA())</f>
        <v>#N/A</v>
      </c>
      <c r="AJ101" s="25">
        <f ca="1">IFERROR(INDEX('Natural Hazard'!$I$8:$I$225,MATCH($C101,_xlfn.ANCHORARRAY('Natural Hazard'!$C$8),0)),NA())</f>
        <v>10</v>
      </c>
      <c r="AK101" s="25">
        <f ca="1">IFERROR(INDEX(Conflict!$I$8:$I$225,MATCH($C101,_xlfn.ANCHORARRAY(Conflict!$C$8),0)),NA())</f>
        <v>1.78571428571427</v>
      </c>
      <c r="AL101" s="49"/>
      <c r="AM101" s="25">
        <f>IFERROR(INDEX('Data Reliability'!$G$6:$G$409,MATCH($C101,'Data Reliability'!$E$6:$E$409,0)),NA())</f>
        <v>0</v>
      </c>
      <c r="AN101" s="25">
        <f>IFERROR(INDEX('Data Reliability'!$H$6:$H$409,MATCH($C101,'Data Reliability'!$E$6:$E$409,0)),NA())</f>
        <v>0.55000000000000004</v>
      </c>
    </row>
    <row r="102" spans="2:40" x14ac:dyDescent="0.2">
      <c r="B102" s="28" t="s">
        <v>164</v>
      </c>
      <c r="C102" s="28" t="s">
        <v>165</v>
      </c>
      <c r="D102" s="28" t="s">
        <v>435</v>
      </c>
      <c r="E102" s="28" t="s">
        <v>430</v>
      </c>
      <c r="F102" s="206">
        <f ca="1">MATCH($C102,_xlfn.ANCHORARRAY(Health!$C$8),0)</f>
        <v>97</v>
      </c>
      <c r="G102" s="22" cm="1">
        <f t="array" aca="1" ref="G102" ca="1">IF(Parameters!$D$31, SUM(IF(ISNUMBER(R102:W102),(IF(R102:W102&gt;=Parameters!$D$37,1,"")),""))+0.5*(SUM(IF(ISNUMBER(R102:W102),(IF(R102:W102&gt;=Parameters!$D$38,1,"")),""))-SUM(IF(ISNUMBER(R102:W102),(IF(R102:W102&gt;=Parameters!$D$37,1,"")),""))),0) +
   IF(Parameters!$D$32,SUM(IF(ISNUMBER(R102:W102),(IF(R102:W102&gt;=Parameters!$D$41,1,"")),"")),0) +
   IF(Parameters!$D$33,AVERAGE(IF(ISNUMBER(R102:W102),R102:W102)),0) +
   IF(Parameters!$D$34,IF(OR(IF(ISNUMBER(R102:W102),R102:W102)=0),0,GEOMEAN(IF(ISNUMBER(R102:W102),R102:W102))),0)</f>
        <v>1</v>
      </c>
      <c r="H102" s="23">
        <f t="shared" ca="1" si="6"/>
        <v>1</v>
      </c>
      <c r="I102" s="116" t="str">
        <f t="shared" si="7"/>
        <v/>
      </c>
      <c r="J102" s="22" cm="1">
        <f t="array" aca="1" ref="J102" ca="1">IF(Parameters!$D$31, SUM(IF(ISNUMBER(Y102:AD102),(IF(Y102:AD102&gt;=Parameters!$D$41,1,"")),""))+0.5*(SUM(IF(ISNUMBER(Y102:AD102),(IF(Y102:AD102&gt;=Parameters!$D$42,1,"")),""))-SUM(IF(ISNUMBER(Y102:AD102),(IF(Y102:AD102&gt;=Parameters!$D$41,1,"")),""))),0) +
   IF(Parameters!$D$32,SUM(IF(ISNUMBER(Y102:AD102),(IF(Y102:AD102&gt;=Parameters!$D$41,1,"")),"")),0) +
   IF(Parameters!$D$33,AVERAGE(IF(ISNUMBER(Y102:AD102),Y102:AD102)),0) +
   IF(Parameters!$D$34,IF(OR(IF(ISNUMBER(Y102:AD102),Y102:AD102)=0),0,GEOMEAN(IF(ISNUMBER(Y102:AD102),Y102:AD102))),0)</f>
        <v>0</v>
      </c>
      <c r="K102" s="23">
        <f t="shared" ca="1" si="8"/>
        <v>0</v>
      </c>
      <c r="L102" s="116" t="str">
        <f t="shared" si="9"/>
        <v/>
      </c>
      <c r="M102" s="21" cm="1">
        <f t="array" aca="1" ref="M102" ca="1">IF(Parameters!$D$31, SUM(IF(ISNUMBER(AF102:AK102),(IF(AF102:AK102&gt;=Parameters!$D$41,1,"")),""))+0.5*(SUM(IF(ISNUMBER(AF102:AK102),(IF(AF102:AK102&gt;=Parameters!$D$42,1,"")),""))-SUM(IF(ISNUMBER(AF102:AK102),(IF(AF102:AK102&gt;=Parameters!$D$41,1,"")),""))),0) +
   IF(Parameters!$D$32,SUM(IF(ISNUMBER(AF102:AK102),(IF(AF102:AK102&gt;=Parameters!$D$41,1,"")),"")),0) +
   IF(Parameters!$D$33,AVERAGE(IF(ISNUMBER(AF102:AK102),AF102:AK102)),0) +
   IF(Parameters!$D$34,IF(OR(IF(ISNUMBER(AF102:AK102),AF102:AK102)=0),0,GEOMEAN(IF(ISNUMBER(AF102:AK102),AF102:AK102))),0)</f>
        <v>1</v>
      </c>
      <c r="N102" s="23">
        <f t="shared" ca="1" si="10"/>
        <v>1</v>
      </c>
      <c r="O102" s="116" t="str">
        <f t="shared" si="11"/>
        <v>!</v>
      </c>
      <c r="P102" s="24"/>
      <c r="Q102" s="49"/>
      <c r="R102" s="25">
        <f ca="1">IFERROR(INDEX(Health!$G$8:$G$225,MATCH($C102,_xlfn.ANCHORARRAY(Health!$C$8),0)),NA())</f>
        <v>0</v>
      </c>
      <c r="S102" s="25">
        <f ca="1">IFERROR(INDEX(Food!$G$8:$G$225,MATCH($C102,_xlfn.ANCHORARRAY(Food!$C$8),0)),NA())</f>
        <v>0</v>
      </c>
      <c r="T102" s="25">
        <f ca="1">IFERROR(INDEX(Macro!$G$8:$G$225,MATCH($C102,_xlfn.ANCHORARRAY(Macro!$C$8),0)),NA())</f>
        <v>4.1544947432030668</v>
      </c>
      <c r="U102" s="25">
        <f ca="1">IFERROR(INDEX(Socioeconomic!$G$8:$G$225,MATCH($C102,_xlfn.ANCHORARRAY(Socioeconomic!$C$8),0)),NA())</f>
        <v>0</v>
      </c>
      <c r="V102" s="25">
        <f ca="1">IFERROR(INDEX('Natural Hazard'!$G$8:$G$225,MATCH($C102,_xlfn.ANCHORARRAY('Natural Hazard'!$C$8),0)),NA())</f>
        <v>8.1649658092772555</v>
      </c>
      <c r="W102" s="25">
        <f ca="1">IFERROR(INDEX(Conflict!$G$8:$G$225,MATCH($C102,_xlfn.ANCHORARRAY(Conflict!$C$8),0)),NA())</f>
        <v>0</v>
      </c>
      <c r="X102" s="50"/>
      <c r="Y102" s="25">
        <f ca="1">IFERROR(INDEX(Health!$H$8:$H$225,MATCH($C102,_xlfn.ANCHORARRAY(Health!$C$8),0)),NA())</f>
        <v>6.9037900874635501</v>
      </c>
      <c r="Z102" s="25">
        <f ca="1">IFERROR(INDEX(Food!$H$8:$H$225,MATCH($C102,_xlfn.ANCHORARRAY(Food!$C$8),0)),NA())</f>
        <v>4.2105263157894699</v>
      </c>
      <c r="AA102" s="25">
        <f ca="1">IFERROR(INDEX(Macro!$H$8:$H$225,MATCH($C102,_xlfn.ANCHORARRAY(Macro!$C$8),0)),NA())</f>
        <v>2.5815979914340499</v>
      </c>
      <c r="AB102" s="25">
        <f ca="1">IFERROR(INDEX(Socioeconomic!$H$8:$H$225,MATCH($C102,_xlfn.ANCHORARRAY(Socioeconomic!$C$8),0)),NA())</f>
        <v>5.2857142857142803</v>
      </c>
      <c r="AC102" s="25">
        <f ca="1">IFERROR(INDEX('Natural Hazard'!$H$8:$H$225,MATCH($C102,_xlfn.ANCHORARRAY('Natural Hazard'!$C$8),0)),NA())</f>
        <v>6.6666666666666599</v>
      </c>
      <c r="AD102" s="25">
        <f ca="1">IFERROR(INDEX(Conflict!$H$8:$H$225,MATCH($C102,_xlfn.ANCHORARRAY(Conflict!$C$8),0)),NA())</f>
        <v>2.64596930675597E-2</v>
      </c>
      <c r="AE102" s="50"/>
      <c r="AF102" s="25">
        <f ca="1">IFERROR(INDEX(Health!$I$8:$I$225,MATCH($C102,_xlfn.ANCHORARRAY(Health!$C$8),0)),NA())</f>
        <v>0</v>
      </c>
      <c r="AG102" s="25" t="e">
        <f ca="1">IFERROR(INDEX(Food!$I$8:$I$225,MATCH($C102,_xlfn.ANCHORARRAY(Food!$C$8),0)),NA())</f>
        <v>#N/A</v>
      </c>
      <c r="AH102" s="25">
        <f ca="1">IFERROR(INDEX(Macro!$I$8:$I$225,MATCH($C102,_xlfn.ANCHORARRAY(Macro!$C$8),0)),NA())</f>
        <v>6.6857142857142797</v>
      </c>
      <c r="AI102" s="25" t="e">
        <f ca="1">IFERROR(INDEX(Socioeconomic!$I$8:$I$225,MATCH($C102,_xlfn.ANCHORARRAY(Socioeconomic!$C$8),0)),NA())</f>
        <v>#N/A</v>
      </c>
      <c r="AJ102" s="25">
        <f ca="1">IFERROR(INDEX('Natural Hazard'!$I$8:$I$225,MATCH($C102,_xlfn.ANCHORARRAY('Natural Hazard'!$C$8),0)),NA())</f>
        <v>10</v>
      </c>
      <c r="AK102" s="25">
        <f ca="1">IFERROR(INDEX(Conflict!$I$8:$I$225,MATCH($C102,_xlfn.ANCHORARRAY(Conflict!$C$8),0)),NA())</f>
        <v>0</v>
      </c>
      <c r="AL102" s="49"/>
      <c r="AM102" s="25">
        <f>IFERROR(INDEX('Data Reliability'!$G$6:$G$409,MATCH($C102,'Data Reliability'!$E$6:$E$409,0)),NA())</f>
        <v>8.3333333333333301E-2</v>
      </c>
      <c r="AN102" s="25">
        <f>IFERROR(INDEX('Data Reliability'!$H$6:$H$409,MATCH($C102,'Data Reliability'!$E$6:$E$409,0)),NA())</f>
        <v>0.51666666666666705</v>
      </c>
    </row>
    <row r="103" spans="2:40" x14ac:dyDescent="0.2">
      <c r="B103" s="28" t="s">
        <v>166</v>
      </c>
      <c r="C103" s="28" t="s">
        <v>167</v>
      </c>
      <c r="D103" s="28" t="s">
        <v>434</v>
      </c>
      <c r="E103" s="28" t="s">
        <v>430</v>
      </c>
      <c r="F103" s="206">
        <f ca="1">MATCH($C103,_xlfn.ANCHORARRAY(Health!$C$8),0)</f>
        <v>98</v>
      </c>
      <c r="G103" s="22" cm="1">
        <f t="array" aca="1" ref="G103" ca="1">IF(Parameters!$D$31, SUM(IF(ISNUMBER(R103:W103),(IF(R103:W103&gt;=Parameters!$D$37,1,"")),""))+0.5*(SUM(IF(ISNUMBER(R103:W103),(IF(R103:W103&gt;=Parameters!$D$38,1,"")),""))-SUM(IF(ISNUMBER(R103:W103),(IF(R103:W103&gt;=Parameters!$D$37,1,"")),""))),0) +
   IF(Parameters!$D$32,SUM(IF(ISNUMBER(R103:W103),(IF(R103:W103&gt;=Parameters!$D$41,1,"")),"")),0) +
   IF(Parameters!$D$33,AVERAGE(IF(ISNUMBER(R103:W103),R103:W103)),0) +
   IF(Parameters!$D$34,IF(OR(IF(ISNUMBER(R103:W103),R103:W103)=0),0,GEOMEAN(IF(ISNUMBER(R103:W103),R103:W103))),0)</f>
        <v>0</v>
      </c>
      <c r="H103" s="23">
        <f t="shared" ca="1" si="6"/>
        <v>0</v>
      </c>
      <c r="I103" s="116" t="str">
        <f t="shared" si="7"/>
        <v/>
      </c>
      <c r="J103" s="22" cm="1">
        <f t="array" aca="1" ref="J103" ca="1">IF(Parameters!$D$31, SUM(IF(ISNUMBER(Y103:AD103),(IF(Y103:AD103&gt;=Parameters!$D$41,1,"")),""))+0.5*(SUM(IF(ISNUMBER(Y103:AD103),(IF(Y103:AD103&gt;=Parameters!$D$42,1,"")),""))-SUM(IF(ISNUMBER(Y103:AD103),(IF(Y103:AD103&gt;=Parameters!$D$41,1,"")),""))),0) +
   IF(Parameters!$D$32,SUM(IF(ISNUMBER(Y103:AD103),(IF(Y103:AD103&gt;=Parameters!$D$41,1,"")),"")),0) +
   IF(Parameters!$D$33,AVERAGE(IF(ISNUMBER(Y103:AD103),Y103:AD103)),0) +
   IF(Parameters!$D$34,IF(OR(IF(ISNUMBER(Y103:AD103),Y103:AD103)=0),0,GEOMEAN(IF(ISNUMBER(Y103:AD103),Y103:AD103))),0)</f>
        <v>0</v>
      </c>
      <c r="K103" s="23">
        <f t="shared" ca="1" si="8"/>
        <v>0</v>
      </c>
      <c r="L103" s="116" t="str">
        <f t="shared" si="9"/>
        <v/>
      </c>
      <c r="M103" s="21" cm="1">
        <f t="array" aca="1" ref="M103" ca="1">IF(Parameters!$D$31, SUM(IF(ISNUMBER(AF103:AK103),(IF(AF103:AK103&gt;=Parameters!$D$41,1,"")),""))+0.5*(SUM(IF(ISNUMBER(AF103:AK103),(IF(AF103:AK103&gt;=Parameters!$D$42,1,"")),""))-SUM(IF(ISNUMBER(AF103:AK103),(IF(AF103:AK103&gt;=Parameters!$D$41,1,"")),""))),0) +
   IF(Parameters!$D$32,SUM(IF(ISNUMBER(AF103:AK103),(IF(AF103:AK103&gt;=Parameters!$D$41,1,"")),"")),0) +
   IF(Parameters!$D$33,AVERAGE(IF(ISNUMBER(AF103:AK103),AF103:AK103)),0) +
   IF(Parameters!$D$34,IF(OR(IF(ISNUMBER(AF103:AK103),AF103:AK103)=0),0,GEOMEAN(IF(ISNUMBER(AF103:AK103),AF103:AK103))),0)</f>
        <v>0.5</v>
      </c>
      <c r="N103" s="23">
        <f t="shared" ca="1" si="10"/>
        <v>0.5</v>
      </c>
      <c r="O103" s="116" t="str">
        <f t="shared" si="11"/>
        <v>!</v>
      </c>
      <c r="P103" s="24"/>
      <c r="Q103" s="49"/>
      <c r="R103" s="25">
        <f ca="1">IFERROR(INDEX(Health!$G$8:$G$225,MATCH($C103,_xlfn.ANCHORARRAY(Health!$C$8),0)),NA())</f>
        <v>0</v>
      </c>
      <c r="S103" s="25">
        <f ca="1">IFERROR(INDEX(Food!$G$8:$G$225,MATCH($C103,_xlfn.ANCHORARRAY(Food!$C$8),0)),NA())</f>
        <v>0</v>
      </c>
      <c r="T103" s="25">
        <f ca="1">IFERROR(INDEX(Macro!$G$8:$G$225,MATCH($C103,_xlfn.ANCHORARRAY(Macro!$C$8),0)),NA())</f>
        <v>2.4545749707909361</v>
      </c>
      <c r="U103" s="25">
        <f ca="1">IFERROR(INDEX(Socioeconomic!$G$8:$G$225,MATCH($C103,_xlfn.ANCHORARRAY(Socioeconomic!$C$8),0)),NA())</f>
        <v>0</v>
      </c>
      <c r="V103" s="25">
        <f ca="1">IFERROR(INDEX('Natural Hazard'!$G$8:$G$225,MATCH($C103,_xlfn.ANCHORARRAY('Natural Hazard'!$C$8),0)),NA())</f>
        <v>0</v>
      </c>
      <c r="W103" s="25">
        <f ca="1">IFERROR(INDEX(Conflict!$G$8:$G$225,MATCH($C103,_xlfn.ANCHORARRAY(Conflict!$C$8),0)),NA())</f>
        <v>4.6352206820019903</v>
      </c>
      <c r="X103" s="50"/>
      <c r="Y103" s="25">
        <f ca="1">IFERROR(INDEX(Health!$H$8:$H$225,MATCH($C103,_xlfn.ANCHORARRAY(Health!$C$8),0)),NA())</f>
        <v>3.6967930029154501</v>
      </c>
      <c r="Z103" s="25">
        <f ca="1">IFERROR(INDEX(Food!$H$8:$H$225,MATCH($C103,_xlfn.ANCHORARRAY(Food!$C$8),0)),NA())</f>
        <v>3.4394904458598701</v>
      </c>
      <c r="AA103" s="25">
        <f ca="1">IFERROR(INDEX(Macro!$H$8:$H$225,MATCH($C103,_xlfn.ANCHORARRAY(Macro!$C$8),0)),NA())</f>
        <v>1.32624427706394</v>
      </c>
      <c r="AB103" s="25">
        <f ca="1">IFERROR(INDEX(Socioeconomic!$H$8:$H$225,MATCH($C103,_xlfn.ANCHORARRAY(Socioeconomic!$C$8),0)),NA())</f>
        <v>5.4285714285714199</v>
      </c>
      <c r="AC103" s="25">
        <f ca="1">IFERROR(INDEX('Natural Hazard'!$H$8:$H$225,MATCH($C103,_xlfn.ANCHORARRAY('Natural Hazard'!$C$8),0)),NA())</f>
        <v>3.8333333333333299</v>
      </c>
      <c r="AD103" s="25">
        <f ca="1">IFERROR(INDEX(Conflict!$H$8:$H$225,MATCH($C103,_xlfn.ANCHORARRAY(Conflict!$C$8),0)),NA())</f>
        <v>3.069324395837</v>
      </c>
      <c r="AE103" s="50"/>
      <c r="AF103" s="25">
        <f ca="1">IFERROR(INDEX(Health!$I$8:$I$225,MATCH($C103,_xlfn.ANCHORARRAY(Health!$C$8),0)),NA())</f>
        <v>0</v>
      </c>
      <c r="AG103" s="25" t="e">
        <f ca="1">IFERROR(INDEX(Food!$I$8:$I$225,MATCH($C103,_xlfn.ANCHORARRAY(Food!$C$8),0)),NA())</f>
        <v>#N/A</v>
      </c>
      <c r="AH103" s="25">
        <f ca="1">IFERROR(INDEX(Macro!$I$8:$I$225,MATCH($C103,_xlfn.ANCHORARRAY(Macro!$C$8),0)),NA())</f>
        <v>4.54285714285714</v>
      </c>
      <c r="AI103" s="25" t="e">
        <f ca="1">IFERROR(INDEX(Socioeconomic!$I$8:$I$225,MATCH($C103,_xlfn.ANCHORARRAY(Socioeconomic!$C$8),0)),NA())</f>
        <v>#N/A</v>
      </c>
      <c r="AJ103" s="25">
        <f ca="1">IFERROR(INDEX('Natural Hazard'!$I$8:$I$225,MATCH($C103,_xlfn.ANCHORARRAY('Natural Hazard'!$C$8),0)),NA())</f>
        <v>0</v>
      </c>
      <c r="AK103" s="25">
        <f ca="1">IFERROR(INDEX(Conflict!$I$8:$I$225,MATCH($C103,_xlfn.ANCHORARRAY(Conflict!$C$8),0)),NA())</f>
        <v>7</v>
      </c>
      <c r="AL103" s="49"/>
      <c r="AM103" s="25">
        <f>IFERROR(INDEX('Data Reliability'!$G$6:$G$409,MATCH($C103,'Data Reliability'!$E$6:$E$409,0)),NA())</f>
        <v>0</v>
      </c>
      <c r="AN103" s="25">
        <f>IFERROR(INDEX('Data Reliability'!$H$6:$H$409,MATCH($C103,'Data Reliability'!$E$6:$E$409,0)),NA())</f>
        <v>0.55000000000000004</v>
      </c>
    </row>
    <row r="104" spans="2:40" x14ac:dyDescent="0.2">
      <c r="B104" s="28" t="s">
        <v>168</v>
      </c>
      <c r="C104" s="28" t="s">
        <v>169</v>
      </c>
      <c r="D104" s="28" t="s">
        <v>436</v>
      </c>
      <c r="E104" s="28" t="s">
        <v>409</v>
      </c>
      <c r="F104" s="206">
        <f ca="1">MATCH($C104,_xlfn.ANCHORARRAY(Health!$C$8),0)</f>
        <v>99</v>
      </c>
      <c r="G104" s="22" cm="1">
        <f t="array" aca="1" ref="G104" ca="1">IF(Parameters!$D$31, SUM(IF(ISNUMBER(R104:W104),(IF(R104:W104&gt;=Parameters!$D$37,1,"")),""))+0.5*(SUM(IF(ISNUMBER(R104:W104),(IF(R104:W104&gt;=Parameters!$D$38,1,"")),""))-SUM(IF(ISNUMBER(R104:W104),(IF(R104:W104&gt;=Parameters!$D$37,1,"")),""))),0) +
   IF(Parameters!$D$32,SUM(IF(ISNUMBER(R104:W104),(IF(R104:W104&gt;=Parameters!$D$41,1,"")),"")),0) +
   IF(Parameters!$D$33,AVERAGE(IF(ISNUMBER(R104:W104),R104:W104)),0) +
   IF(Parameters!$D$34,IF(OR(IF(ISNUMBER(R104:W104),R104:W104)=0),0,GEOMEAN(IF(ISNUMBER(R104:W104),R104:W104))),0)</f>
        <v>0</v>
      </c>
      <c r="H104" s="23">
        <f t="shared" ca="1" si="6"/>
        <v>0</v>
      </c>
      <c r="I104" s="116" t="str">
        <f t="shared" si="7"/>
        <v/>
      </c>
      <c r="J104" s="22" cm="1">
        <f t="array" aca="1" ref="J104" ca="1">IF(Parameters!$D$31, SUM(IF(ISNUMBER(Y104:AD104),(IF(Y104:AD104&gt;=Parameters!$D$41,1,"")),""))+0.5*(SUM(IF(ISNUMBER(Y104:AD104),(IF(Y104:AD104&gt;=Parameters!$D$42,1,"")),""))-SUM(IF(ISNUMBER(Y104:AD104),(IF(Y104:AD104&gt;=Parameters!$D$41,1,"")),""))),0) +
   IF(Parameters!$D$32,SUM(IF(ISNUMBER(Y104:AD104),(IF(Y104:AD104&gt;=Parameters!$D$41,1,"")),"")),0) +
   IF(Parameters!$D$33,AVERAGE(IF(ISNUMBER(Y104:AD104),Y104:AD104)),0) +
   IF(Parameters!$D$34,IF(OR(IF(ISNUMBER(Y104:AD104),Y104:AD104)=0),0,GEOMEAN(IF(ISNUMBER(Y104:AD104),Y104:AD104))),0)</f>
        <v>1</v>
      </c>
      <c r="K104" s="23">
        <f t="shared" ca="1" si="8"/>
        <v>1</v>
      </c>
      <c r="L104" s="116" t="str">
        <f t="shared" si="9"/>
        <v/>
      </c>
      <c r="M104" s="21" cm="1">
        <f t="array" aca="1" ref="M104" ca="1">IF(Parameters!$D$31, SUM(IF(ISNUMBER(AF104:AK104),(IF(AF104:AK104&gt;=Parameters!$D$41,1,"")),""))+0.5*(SUM(IF(ISNUMBER(AF104:AK104),(IF(AF104:AK104&gt;=Parameters!$D$42,1,"")),""))-SUM(IF(ISNUMBER(AF104:AK104),(IF(AF104:AK104&gt;=Parameters!$D$41,1,"")),""))),0) +
   IF(Parameters!$D$32,SUM(IF(ISNUMBER(AF104:AK104),(IF(AF104:AK104&gt;=Parameters!$D$41,1,"")),"")),0) +
   IF(Parameters!$D$33,AVERAGE(IF(ISNUMBER(AF104:AK104),AF104:AK104)),0) +
   IF(Parameters!$D$34,IF(OR(IF(ISNUMBER(AF104:AK104),AF104:AK104)=0),0,GEOMEAN(IF(ISNUMBER(AF104:AK104),AF104:AK104))),0)</f>
        <v>0</v>
      </c>
      <c r="N104" s="23">
        <f t="shared" ca="1" si="10"/>
        <v>0</v>
      </c>
      <c r="O104" s="116" t="str">
        <f t="shared" si="11"/>
        <v>!</v>
      </c>
      <c r="P104" s="24"/>
      <c r="Q104" s="49"/>
      <c r="R104" s="25">
        <f ca="1">IFERROR(INDEX(Health!$G$8:$G$225,MATCH($C104,_xlfn.ANCHORARRAY(Health!$C$8),0)),NA())</f>
        <v>0</v>
      </c>
      <c r="S104" s="25">
        <f ca="1">IFERROR(INDEX(Food!$G$8:$G$225,MATCH($C104,_xlfn.ANCHORARRAY(Food!$C$8),0)),NA())</f>
        <v>0</v>
      </c>
      <c r="T104" s="25">
        <f ca="1">IFERROR(INDEX(Macro!$G$8:$G$225,MATCH($C104,_xlfn.ANCHORARRAY(Macro!$C$8),0)),NA())</f>
        <v>0</v>
      </c>
      <c r="U104" s="25">
        <f ca="1">IFERROR(INDEX(Socioeconomic!$G$8:$G$225,MATCH($C104,_xlfn.ANCHORARRAY(Socioeconomic!$C$8),0)),NA())</f>
        <v>0</v>
      </c>
      <c r="V104" s="25">
        <f ca="1">IFERROR(INDEX('Natural Hazard'!$G$8:$G$225,MATCH($C104,_xlfn.ANCHORARRAY('Natural Hazard'!$C$8),0)),NA())</f>
        <v>0</v>
      </c>
      <c r="W104" s="25">
        <f ca="1">IFERROR(INDEX(Conflict!$G$8:$G$225,MATCH($C104,_xlfn.ANCHORARRAY(Conflict!$C$8),0)),NA())</f>
        <v>0</v>
      </c>
      <c r="X104" s="50"/>
      <c r="Y104" s="25">
        <f ca="1">IFERROR(INDEX(Health!$H$8:$H$225,MATCH($C104,_xlfn.ANCHORARRAY(Health!$C$8),0)),NA())</f>
        <v>0</v>
      </c>
      <c r="Z104" s="25">
        <f ca="1">IFERROR(INDEX(Food!$H$8:$H$225,MATCH($C104,_xlfn.ANCHORARRAY(Food!$C$8),0)),NA())</f>
        <v>0</v>
      </c>
      <c r="AA104" s="25">
        <f ca="1">IFERROR(INDEX(Macro!$H$8:$H$225,MATCH($C104,_xlfn.ANCHORARRAY(Macro!$C$8),0)),NA())</f>
        <v>0</v>
      </c>
      <c r="AB104" s="25">
        <f ca="1">IFERROR(INDEX(Socioeconomic!$H$8:$H$225,MATCH($C104,_xlfn.ANCHORARRAY(Socioeconomic!$C$8),0)),NA())</f>
        <v>0.57142857142857095</v>
      </c>
      <c r="AC104" s="25">
        <f ca="1">IFERROR(INDEX('Natural Hazard'!$H$8:$H$225,MATCH($C104,_xlfn.ANCHORARRAY('Natural Hazard'!$C$8),0)),NA())</f>
        <v>10</v>
      </c>
      <c r="AD104" s="25">
        <f ca="1">IFERROR(INDEX(Conflict!$H$8:$H$225,MATCH($C104,_xlfn.ANCHORARRAY(Conflict!$C$8),0)),NA())</f>
        <v>0</v>
      </c>
      <c r="AE104" s="50"/>
      <c r="AF104" s="25">
        <f ca="1">IFERROR(INDEX(Health!$I$8:$I$225,MATCH($C104,_xlfn.ANCHORARRAY(Health!$C$8),0)),NA())</f>
        <v>0</v>
      </c>
      <c r="AG104" s="25" t="e">
        <f ca="1">IFERROR(INDEX(Food!$I$8:$I$225,MATCH($C104,_xlfn.ANCHORARRAY(Food!$C$8),0)),NA())</f>
        <v>#N/A</v>
      </c>
      <c r="AH104" s="25">
        <f ca="1">IFERROR(INDEX(Macro!$I$8:$I$225,MATCH($C104,_xlfn.ANCHORARRAY(Macro!$C$8),0)),NA())</f>
        <v>6.25714285714285</v>
      </c>
      <c r="AI104" s="25" t="e">
        <f ca="1">IFERROR(INDEX(Socioeconomic!$I$8:$I$225,MATCH($C104,_xlfn.ANCHORARRAY(Socioeconomic!$C$8),0)),NA())</f>
        <v>#N/A</v>
      </c>
      <c r="AJ104" s="25">
        <f ca="1">IFERROR(INDEX('Natural Hazard'!$I$8:$I$225,MATCH($C104,_xlfn.ANCHORARRAY('Natural Hazard'!$C$8),0)),NA())</f>
        <v>0</v>
      </c>
      <c r="AK104" s="25">
        <f ca="1">IFERROR(INDEX(Conflict!$I$8:$I$225,MATCH($C104,_xlfn.ANCHORARRAY(Conflict!$C$8),0)),NA())</f>
        <v>0</v>
      </c>
      <c r="AL104" s="49"/>
      <c r="AM104" s="25">
        <f>IFERROR(INDEX('Data Reliability'!$G$6:$G$409,MATCH($C104,'Data Reliability'!$E$6:$E$409,0)),NA())</f>
        <v>0</v>
      </c>
      <c r="AN104" s="25">
        <f>IFERROR(INDEX('Data Reliability'!$H$6:$H$409,MATCH($C104,'Data Reliability'!$E$6:$E$409,0)),NA())</f>
        <v>0.61666666666666703</v>
      </c>
    </row>
    <row r="105" spans="2:40" x14ac:dyDescent="0.2">
      <c r="B105" s="28" t="s">
        <v>170</v>
      </c>
      <c r="C105" s="28" t="s">
        <v>171</v>
      </c>
      <c r="D105" s="28" t="s">
        <v>433</v>
      </c>
      <c r="E105" s="28" t="s">
        <v>430</v>
      </c>
      <c r="F105" s="206">
        <f ca="1">MATCH($C105,_xlfn.ANCHORARRAY(Health!$C$8),0)</f>
        <v>100</v>
      </c>
      <c r="G105" s="22" cm="1">
        <f t="array" aca="1" ref="G105" ca="1">IF(Parameters!$D$31, SUM(IF(ISNUMBER(R105:W105),(IF(R105:W105&gt;=Parameters!$D$37,1,"")),""))+0.5*(SUM(IF(ISNUMBER(R105:W105),(IF(R105:W105&gt;=Parameters!$D$38,1,"")),""))-SUM(IF(ISNUMBER(R105:W105),(IF(R105:W105&gt;=Parameters!$D$37,1,"")),""))),0) +
   IF(Parameters!$D$32,SUM(IF(ISNUMBER(R105:W105),(IF(R105:W105&gt;=Parameters!$D$41,1,"")),"")),0) +
   IF(Parameters!$D$33,AVERAGE(IF(ISNUMBER(R105:W105),R105:W105)),0) +
   IF(Parameters!$D$34,IF(OR(IF(ISNUMBER(R105:W105),R105:W105)=0),0,GEOMEAN(IF(ISNUMBER(R105:W105),R105:W105))),0)</f>
        <v>0</v>
      </c>
      <c r="H105" s="23">
        <f t="shared" ca="1" si="6"/>
        <v>0</v>
      </c>
      <c r="I105" s="116" t="str">
        <f t="shared" si="7"/>
        <v/>
      </c>
      <c r="J105" s="22" cm="1">
        <f t="array" aca="1" ref="J105" ca="1">IF(Parameters!$D$31, SUM(IF(ISNUMBER(Y105:AD105),(IF(Y105:AD105&gt;=Parameters!$D$41,1,"")),""))+0.5*(SUM(IF(ISNUMBER(Y105:AD105),(IF(Y105:AD105&gt;=Parameters!$D$42,1,"")),""))-SUM(IF(ISNUMBER(Y105:AD105),(IF(Y105:AD105&gt;=Parameters!$D$41,1,"")),""))),0) +
   IF(Parameters!$D$32,SUM(IF(ISNUMBER(Y105:AD105),(IF(Y105:AD105&gt;=Parameters!$D$41,1,"")),"")),0) +
   IF(Parameters!$D$33,AVERAGE(IF(ISNUMBER(Y105:AD105),Y105:AD105)),0) +
   IF(Parameters!$D$34,IF(OR(IF(ISNUMBER(Y105:AD105),Y105:AD105)=0),0,GEOMEAN(IF(ISNUMBER(Y105:AD105),Y105:AD105))),0)</f>
        <v>0</v>
      </c>
      <c r="K105" s="23">
        <f t="shared" ca="1" si="8"/>
        <v>0</v>
      </c>
      <c r="L105" s="116" t="str">
        <f t="shared" si="9"/>
        <v/>
      </c>
      <c r="M105" s="21" cm="1">
        <f t="array" aca="1" ref="M105" ca="1">IF(Parameters!$D$31, SUM(IF(ISNUMBER(AF105:AK105),(IF(AF105:AK105&gt;=Parameters!$D$41,1,"")),""))+0.5*(SUM(IF(ISNUMBER(AF105:AK105),(IF(AF105:AK105&gt;=Parameters!$D$42,1,"")),""))-SUM(IF(ISNUMBER(AF105:AK105),(IF(AF105:AK105&gt;=Parameters!$D$41,1,"")),""))),0) +
   IF(Parameters!$D$32,SUM(IF(ISNUMBER(AF105:AK105),(IF(AF105:AK105&gt;=Parameters!$D$41,1,"")),"")),0) +
   IF(Parameters!$D$33,AVERAGE(IF(ISNUMBER(AF105:AK105),AF105:AK105)),0) +
   IF(Parameters!$D$34,IF(OR(IF(ISNUMBER(AF105:AK105),AF105:AK105)=0),0,GEOMEAN(IF(ISNUMBER(AF105:AK105),AF105:AK105))),0)</f>
        <v>0</v>
      </c>
      <c r="N105" s="23">
        <f t="shared" ca="1" si="10"/>
        <v>0</v>
      </c>
      <c r="O105" s="116" t="str">
        <f t="shared" si="11"/>
        <v>!</v>
      </c>
      <c r="P105" s="24"/>
      <c r="Q105" s="49"/>
      <c r="R105" s="25">
        <f ca="1">IFERROR(INDEX(Health!$G$8:$G$225,MATCH($C105,_xlfn.ANCHORARRAY(Health!$C$8),0)),NA())</f>
        <v>0</v>
      </c>
      <c r="S105" s="25">
        <f ca="1">IFERROR(INDEX(Food!$G$8:$G$225,MATCH($C105,_xlfn.ANCHORARRAY(Food!$C$8),0)),NA())</f>
        <v>0</v>
      </c>
      <c r="T105" s="25">
        <f ca="1">IFERROR(INDEX(Macro!$G$8:$G$225,MATCH($C105,_xlfn.ANCHORARRAY(Macro!$C$8),0)),NA())</f>
        <v>2.9798572681532467</v>
      </c>
      <c r="U105" s="25">
        <f ca="1">IFERROR(INDEX(Socioeconomic!$G$8:$G$225,MATCH($C105,_xlfn.ANCHORARRAY(Socioeconomic!$C$8),0)),NA())</f>
        <v>0</v>
      </c>
      <c r="V105" s="25">
        <f ca="1">IFERROR(INDEX('Natural Hazard'!$G$8:$G$225,MATCH($C105,_xlfn.ANCHORARRAY('Natural Hazard'!$C$8),0)),NA())</f>
        <v>0</v>
      </c>
      <c r="W105" s="25">
        <f ca="1">IFERROR(INDEX(Conflict!$G$8:$G$225,MATCH($C105,_xlfn.ANCHORARRAY(Conflict!$C$8),0)),NA())</f>
        <v>0</v>
      </c>
      <c r="X105" s="50"/>
      <c r="Y105" s="25">
        <f ca="1">IFERROR(INDEX(Health!$H$8:$H$225,MATCH($C105,_xlfn.ANCHORARRAY(Health!$C$8),0)),NA())</f>
        <v>2.7346938775510199</v>
      </c>
      <c r="Z105" s="25">
        <f ca="1">IFERROR(INDEX(Food!$H$8:$H$225,MATCH($C105,_xlfn.ANCHORARRAY(Food!$C$8),0)),NA())</f>
        <v>1.7313259988419201</v>
      </c>
      <c r="AA105" s="25">
        <f ca="1">IFERROR(INDEX(Macro!$H$8:$H$225,MATCH($C105,_xlfn.ANCHORARRAY(Macro!$C$8),0)),NA())</f>
        <v>4.8560035445281304</v>
      </c>
      <c r="AB105" s="25">
        <f ca="1">IFERROR(INDEX(Socioeconomic!$H$8:$H$225,MATCH($C105,_xlfn.ANCHORARRAY(Socioeconomic!$C$8),0)),NA())</f>
        <v>1.4285714285714199</v>
      </c>
      <c r="AC105" s="25">
        <f ca="1">IFERROR(INDEX('Natural Hazard'!$H$8:$H$225,MATCH($C105,_xlfn.ANCHORARRAY('Natural Hazard'!$C$8),0)),NA())</f>
        <v>5</v>
      </c>
      <c r="AD105" s="25">
        <f ca="1">IFERROR(INDEX(Conflict!$H$8:$H$225,MATCH($C105,_xlfn.ANCHORARRAY(Conflict!$C$8),0)),NA())</f>
        <v>0</v>
      </c>
      <c r="AE105" s="50"/>
      <c r="AF105" s="25">
        <f ca="1">IFERROR(INDEX(Health!$I$8:$I$225,MATCH($C105,_xlfn.ANCHORARRAY(Health!$C$8),0)),NA())</f>
        <v>0</v>
      </c>
      <c r="AG105" s="25" t="e">
        <f ca="1">IFERROR(INDEX(Food!$I$8:$I$225,MATCH($C105,_xlfn.ANCHORARRAY(Food!$C$8),0)),NA())</f>
        <v>#N/A</v>
      </c>
      <c r="AH105" s="25">
        <f ca="1">IFERROR(INDEX(Macro!$I$8:$I$225,MATCH($C105,_xlfn.ANCHORARRAY(Macro!$C$8),0)),NA())</f>
        <v>1.8285714285714301</v>
      </c>
      <c r="AI105" s="25" t="e">
        <f ca="1">IFERROR(INDEX(Socioeconomic!$I$8:$I$225,MATCH($C105,_xlfn.ANCHORARRAY(Socioeconomic!$C$8),0)),NA())</f>
        <v>#N/A</v>
      </c>
      <c r="AJ105" s="25">
        <f ca="1">IFERROR(INDEX('Natural Hazard'!$I$8:$I$225,MATCH($C105,_xlfn.ANCHORARRAY('Natural Hazard'!$C$8),0)),NA())</f>
        <v>0</v>
      </c>
      <c r="AK105" s="25">
        <f ca="1">IFERROR(INDEX(Conflict!$I$8:$I$225,MATCH($C105,_xlfn.ANCHORARRAY(Conflict!$C$8),0)),NA())</f>
        <v>0</v>
      </c>
      <c r="AL105" s="49"/>
      <c r="AM105" s="25">
        <f>IFERROR(INDEX('Data Reliability'!$G$6:$G$409,MATCH($C105,'Data Reliability'!$E$6:$E$409,0)),NA())</f>
        <v>0</v>
      </c>
      <c r="AN105" s="25">
        <f>IFERROR(INDEX('Data Reliability'!$H$6:$H$409,MATCH($C105,'Data Reliability'!$E$6:$E$409,0)),NA())</f>
        <v>0.55000000000000004</v>
      </c>
    </row>
    <row r="106" spans="2:40" x14ac:dyDescent="0.2">
      <c r="B106" s="28" t="s">
        <v>172</v>
      </c>
      <c r="C106" s="28" t="s">
        <v>173</v>
      </c>
      <c r="D106" s="28" t="s">
        <v>432</v>
      </c>
      <c r="E106" s="28" t="s">
        <v>532</v>
      </c>
      <c r="F106" s="206">
        <f ca="1">MATCH($C106,_xlfn.ANCHORARRAY(Health!$C$8),0)</f>
        <v>101</v>
      </c>
      <c r="G106" s="22" cm="1">
        <f t="array" aca="1" ref="G106" ca="1">IF(Parameters!$D$31, SUM(IF(ISNUMBER(R106:W106),(IF(R106:W106&gt;=Parameters!$D$37,1,"")),""))+0.5*(SUM(IF(ISNUMBER(R106:W106),(IF(R106:W106&gt;=Parameters!$D$38,1,"")),""))-SUM(IF(ISNUMBER(R106:W106),(IF(R106:W106&gt;=Parameters!$D$37,1,"")),""))),0) +
   IF(Parameters!$D$32,SUM(IF(ISNUMBER(R106:W106),(IF(R106:W106&gt;=Parameters!$D$41,1,"")),"")),0) +
   IF(Parameters!$D$33,AVERAGE(IF(ISNUMBER(R106:W106),R106:W106)),0) +
   IF(Parameters!$D$34,IF(OR(IF(ISNUMBER(R106:W106),R106:W106)=0),0,GEOMEAN(IF(ISNUMBER(R106:W106),R106:W106))),0)</f>
        <v>2.5</v>
      </c>
      <c r="H106" s="23">
        <f t="shared" ca="1" si="6"/>
        <v>2.5</v>
      </c>
      <c r="I106" s="116" t="str">
        <f t="shared" si="7"/>
        <v/>
      </c>
      <c r="J106" s="22" cm="1">
        <f t="array" aca="1" ref="J106" ca="1">IF(Parameters!$D$31, SUM(IF(ISNUMBER(Y106:AD106),(IF(Y106:AD106&gt;=Parameters!$D$41,1,"")),""))+0.5*(SUM(IF(ISNUMBER(Y106:AD106),(IF(Y106:AD106&gt;=Parameters!$D$42,1,"")),""))-SUM(IF(ISNUMBER(Y106:AD106),(IF(Y106:AD106&gt;=Parameters!$D$41,1,"")),""))),0) +
   IF(Parameters!$D$32,SUM(IF(ISNUMBER(Y106:AD106),(IF(Y106:AD106&gt;=Parameters!$D$41,1,"")),"")),0) +
   IF(Parameters!$D$33,AVERAGE(IF(ISNUMBER(Y106:AD106),Y106:AD106)),0) +
   IF(Parameters!$D$34,IF(OR(IF(ISNUMBER(Y106:AD106),Y106:AD106)=0),0,GEOMEAN(IF(ISNUMBER(Y106:AD106),Y106:AD106))),0)</f>
        <v>1</v>
      </c>
      <c r="K106" s="23">
        <f t="shared" ca="1" si="8"/>
        <v>1</v>
      </c>
      <c r="L106" s="116" t="str">
        <f t="shared" si="9"/>
        <v/>
      </c>
      <c r="M106" s="21" cm="1">
        <f t="array" aca="1" ref="M106" ca="1">IF(Parameters!$D$31, SUM(IF(ISNUMBER(AF106:AK106),(IF(AF106:AK106&gt;=Parameters!$D$41,1,"")),""))+0.5*(SUM(IF(ISNUMBER(AF106:AK106),(IF(AF106:AK106&gt;=Parameters!$D$42,1,"")),""))-SUM(IF(ISNUMBER(AF106:AK106),(IF(AF106:AK106&gt;=Parameters!$D$41,1,"")),""))),0) +
   IF(Parameters!$D$32,SUM(IF(ISNUMBER(AF106:AK106),(IF(AF106:AK106&gt;=Parameters!$D$41,1,"")),"")),0) +
   IF(Parameters!$D$33,AVERAGE(IF(ISNUMBER(AF106:AK106),AF106:AK106)),0) +
   IF(Parameters!$D$34,IF(OR(IF(ISNUMBER(AF106:AK106),AF106:AK106)=0),0,GEOMEAN(IF(ISNUMBER(AF106:AK106),AF106:AK106))),0)</f>
        <v>2.5</v>
      </c>
      <c r="N106" s="23">
        <f t="shared" ca="1" si="10"/>
        <v>2.5</v>
      </c>
      <c r="O106" s="116" t="str">
        <f t="shared" si="11"/>
        <v/>
      </c>
      <c r="P106" s="24"/>
      <c r="Q106" s="49"/>
      <c r="R106" s="25">
        <f ca="1">IFERROR(INDEX(Health!$G$8:$G$225,MATCH($C106,_xlfn.ANCHORARRAY(Health!$C$8),0)),NA())</f>
        <v>6.9735025352637106</v>
      </c>
      <c r="S106" s="25">
        <f ca="1">IFERROR(INDEX(Food!$G$8:$G$225,MATCH($C106,_xlfn.ANCHORARRAY(Food!$C$8),0)),NA())</f>
        <v>6.0254238426915991</v>
      </c>
      <c r="T106" s="25">
        <f ca="1">IFERROR(INDEX(Macro!$G$8:$G$225,MATCH($C106,_xlfn.ANCHORARRAY(Macro!$C$8),0)),NA())</f>
        <v>6.9086064873964279</v>
      </c>
      <c r="U106" s="25">
        <f ca="1">IFERROR(INDEX(Socioeconomic!$G$8:$G$225,MATCH($C106,_xlfn.ANCHORARRAY(Socioeconomic!$C$8),0)),NA())</f>
        <v>0</v>
      </c>
      <c r="V106" s="25">
        <f ca="1">IFERROR(INDEX('Natural Hazard'!$G$8:$G$225,MATCH($C106,_xlfn.ANCHORARRAY('Natural Hazard'!$C$8),0)),NA())</f>
        <v>7.1879528842826037</v>
      </c>
      <c r="W106" s="25">
        <f ca="1">IFERROR(INDEX(Conflict!$G$8:$G$225,MATCH($C106,_xlfn.ANCHORARRAY(Conflict!$C$8),0)),NA())</f>
        <v>3.0966507591208488</v>
      </c>
      <c r="X106" s="50"/>
      <c r="Y106" s="25">
        <f ca="1">IFERROR(INDEX(Health!$H$8:$H$225,MATCH($C106,_xlfn.ANCHORARRAY(Health!$C$8),0)),NA())</f>
        <v>4.86297376093294</v>
      </c>
      <c r="Z106" s="25">
        <f ca="1">IFERROR(INDEX(Food!$H$8:$H$225,MATCH($C106,_xlfn.ANCHORARRAY(Food!$C$8),0)),NA())</f>
        <v>7.2611464968152797</v>
      </c>
      <c r="AA106" s="25">
        <f ca="1">IFERROR(INDEX(Macro!$H$8:$H$225,MATCH($C106,_xlfn.ANCHORARRAY(Macro!$C$8),0)),NA())</f>
        <v>5.0775365529463903</v>
      </c>
      <c r="AB106" s="25">
        <f ca="1">IFERROR(INDEX(Socioeconomic!$H$8:$H$225,MATCH($C106,_xlfn.ANCHORARRAY(Socioeconomic!$C$8),0)),NA())</f>
        <v>8</v>
      </c>
      <c r="AC106" s="25">
        <f ca="1">IFERROR(INDEX('Natural Hazard'!$H$8:$H$225,MATCH($C106,_xlfn.ANCHORARRAY('Natural Hazard'!$C$8),0)),NA())</f>
        <v>5.1666666666666599</v>
      </c>
      <c r="AD106" s="25">
        <f ca="1">IFERROR(INDEX(Conflict!$H$8:$H$225,MATCH($C106,_xlfn.ANCHORARRAY(Conflict!$C$8),0)),NA())</f>
        <v>5.7373434468160101</v>
      </c>
      <c r="AE106" s="50"/>
      <c r="AF106" s="25">
        <f ca="1">IFERROR(INDEX(Health!$I$8:$I$225,MATCH($C106,_xlfn.ANCHORARRAY(Health!$C$8),0)),NA())</f>
        <v>10</v>
      </c>
      <c r="AG106" s="25">
        <f ca="1">IFERROR(INDEX(Food!$I$8:$I$225,MATCH($C106,_xlfn.ANCHORARRAY(Food!$C$8),0)),NA())</f>
        <v>5</v>
      </c>
      <c r="AH106" s="25">
        <f ca="1">IFERROR(INDEX(Macro!$I$8:$I$225,MATCH($C106,_xlfn.ANCHORARRAY(Macro!$C$8),0)),NA())</f>
        <v>9.3999999999999897</v>
      </c>
      <c r="AI106" s="25">
        <f ca="1">IFERROR(INDEX(Socioeconomic!$I$8:$I$225,MATCH($C106,_xlfn.ANCHORARRAY(Socioeconomic!$C$8),0)),NA())</f>
        <v>0</v>
      </c>
      <c r="AJ106" s="25">
        <f ca="1">IFERROR(INDEX('Natural Hazard'!$I$8:$I$225,MATCH($C106,_xlfn.ANCHORARRAY('Natural Hazard'!$C$8),0)),NA())</f>
        <v>10</v>
      </c>
      <c r="AK106" s="25">
        <f ca="1">IFERROR(INDEX(Conflict!$I$8:$I$225,MATCH($C106,_xlfn.ANCHORARRAY(Conflict!$C$8),0)),NA())</f>
        <v>1.67137387065182</v>
      </c>
      <c r="AL106" s="49"/>
      <c r="AM106" s="25">
        <f>IFERROR(INDEX('Data Reliability'!$G$6:$G$409,MATCH($C106,'Data Reliability'!$E$6:$E$409,0)),NA())</f>
        <v>0</v>
      </c>
      <c r="AN106" s="25">
        <f>IFERROR(INDEX('Data Reliability'!$H$6:$H$409,MATCH($C106,'Data Reliability'!$E$6:$E$409,0)),NA())</f>
        <v>0.3</v>
      </c>
    </row>
    <row r="107" spans="2:40" x14ac:dyDescent="0.2">
      <c r="B107" s="28" t="s">
        <v>720</v>
      </c>
      <c r="C107" s="28" t="s">
        <v>174</v>
      </c>
      <c r="D107" s="28" t="s">
        <v>433</v>
      </c>
      <c r="E107" s="28" t="s">
        <v>429</v>
      </c>
      <c r="F107" s="206">
        <f ca="1">MATCH($C107,_xlfn.ANCHORARRAY(Health!$C$8),0)</f>
        <v>102</v>
      </c>
      <c r="G107" s="22" cm="1">
        <f t="array" aca="1" ref="G107" ca="1">IF(Parameters!$D$31, SUM(IF(ISNUMBER(R107:W107),(IF(R107:W107&gt;=Parameters!$D$37,1,"")),""))+0.5*(SUM(IF(ISNUMBER(R107:W107),(IF(R107:W107&gt;=Parameters!$D$38,1,"")),""))-SUM(IF(ISNUMBER(R107:W107),(IF(R107:W107&gt;=Parameters!$D$37,1,"")),""))),0) +
   IF(Parameters!$D$32,SUM(IF(ISNUMBER(R107:W107),(IF(R107:W107&gt;=Parameters!$D$41,1,"")),"")),0) +
   IF(Parameters!$D$33,AVERAGE(IF(ISNUMBER(R107:W107),R107:W107)),0) +
   IF(Parameters!$D$34,IF(OR(IF(ISNUMBER(R107:W107),R107:W107)=0),0,GEOMEAN(IF(ISNUMBER(R107:W107),R107:W107))),0)</f>
        <v>1</v>
      </c>
      <c r="H107" s="23">
        <f t="shared" ca="1" si="6"/>
        <v>1</v>
      </c>
      <c r="I107" s="116" t="str">
        <f t="shared" si="7"/>
        <v/>
      </c>
      <c r="J107" s="22" cm="1">
        <f t="array" aca="1" ref="J107" ca="1">IF(Parameters!$D$31, SUM(IF(ISNUMBER(Y107:AD107),(IF(Y107:AD107&gt;=Parameters!$D$41,1,"")),""))+0.5*(SUM(IF(ISNUMBER(Y107:AD107),(IF(Y107:AD107&gt;=Parameters!$D$42,1,"")),""))-SUM(IF(ISNUMBER(Y107:AD107),(IF(Y107:AD107&gt;=Parameters!$D$41,1,"")),""))),0) +
   IF(Parameters!$D$32,SUM(IF(ISNUMBER(Y107:AD107),(IF(Y107:AD107&gt;=Parameters!$D$41,1,"")),"")),0) +
   IF(Parameters!$D$33,AVERAGE(IF(ISNUMBER(Y107:AD107),Y107:AD107)),0) +
   IF(Parameters!$D$34,IF(OR(IF(ISNUMBER(Y107:AD107),Y107:AD107)=0),0,GEOMEAN(IF(ISNUMBER(Y107:AD107),Y107:AD107))),0)</f>
        <v>0</v>
      </c>
      <c r="K107" s="23">
        <f t="shared" ca="1" si="8"/>
        <v>0</v>
      </c>
      <c r="L107" s="116" t="str">
        <f t="shared" si="9"/>
        <v/>
      </c>
      <c r="M107" s="21" cm="1">
        <f t="array" aca="1" ref="M107" ca="1">IF(Parameters!$D$31, SUM(IF(ISNUMBER(AF107:AK107),(IF(AF107:AK107&gt;=Parameters!$D$41,1,"")),""))+0.5*(SUM(IF(ISNUMBER(AF107:AK107),(IF(AF107:AK107&gt;=Parameters!$D$42,1,"")),""))-SUM(IF(ISNUMBER(AF107:AK107),(IF(AF107:AK107&gt;=Parameters!$D$41,1,"")),""))),0) +
   IF(Parameters!$D$32,SUM(IF(ISNUMBER(AF107:AK107),(IF(AF107:AK107&gt;=Parameters!$D$41,1,"")),"")),0) +
   IF(Parameters!$D$33,AVERAGE(IF(ISNUMBER(AF107:AK107),AF107:AK107)),0) +
   IF(Parameters!$D$34,IF(OR(IF(ISNUMBER(AF107:AK107),AF107:AK107)=0),0,GEOMEAN(IF(ISNUMBER(AF107:AK107),AF107:AK107))),0)</f>
        <v>1</v>
      </c>
      <c r="N107" s="23">
        <f t="shared" ca="1" si="10"/>
        <v>1</v>
      </c>
      <c r="O107" s="116" t="str">
        <f t="shared" si="11"/>
        <v>!</v>
      </c>
      <c r="P107" s="24"/>
      <c r="Q107" s="49"/>
      <c r="R107" s="25">
        <f ca="1">IFERROR(INDEX(Health!$G$8:$G$225,MATCH($C107,_xlfn.ANCHORARRAY(Health!$C$8),0)),NA())</f>
        <v>0</v>
      </c>
      <c r="S107" s="25">
        <f ca="1">IFERROR(INDEX(Food!$G$8:$G$225,MATCH($C107,_xlfn.ANCHORARRAY(Food!$C$8),0)),NA())</f>
        <v>0</v>
      </c>
      <c r="T107" s="25">
        <f ca="1">IFERROR(INDEX(Macro!$G$8:$G$225,MATCH($C107,_xlfn.ANCHORARRAY(Macro!$C$8),0)),NA())</f>
        <v>7.2896079651737926</v>
      </c>
      <c r="U107" s="25">
        <f ca="1">IFERROR(INDEX(Socioeconomic!$G$8:$G$225,MATCH($C107,_xlfn.ANCHORARRAY(Socioeconomic!$C$8),0)),NA())</f>
        <v>3.5797143016166655</v>
      </c>
      <c r="V107" s="25">
        <f ca="1">IFERROR(INDEX('Natural Hazard'!$G$8:$G$225,MATCH($C107,_xlfn.ANCHORARRAY('Natural Hazard'!$C$8),0)),NA())</f>
        <v>0</v>
      </c>
      <c r="W107" s="25">
        <f ca="1">IFERROR(INDEX(Conflict!$G$8:$G$225,MATCH($C107,_xlfn.ANCHORARRAY(Conflict!$C$8),0)),NA())</f>
        <v>0</v>
      </c>
      <c r="X107" s="50"/>
      <c r="Y107" s="25">
        <f ca="1">IFERROR(INDEX(Health!$H$8:$H$225,MATCH($C107,_xlfn.ANCHORARRAY(Health!$C$8),0)),NA())</f>
        <v>3.8134110787172002</v>
      </c>
      <c r="Z107" s="25">
        <f ca="1">IFERROR(INDEX(Food!$H$8:$H$225,MATCH($C107,_xlfn.ANCHORARRAY(Food!$C$8),0)),NA())</f>
        <v>3.7320574162679399</v>
      </c>
      <c r="AA107" s="25">
        <f ca="1">IFERROR(INDEX(Macro!$H$8:$H$225,MATCH($C107,_xlfn.ANCHORARRAY(Macro!$C$8),0)),NA())</f>
        <v>5.3138384285925202</v>
      </c>
      <c r="AB107" s="25">
        <f ca="1">IFERROR(INDEX(Socioeconomic!$H$8:$H$225,MATCH($C107,_xlfn.ANCHORARRAY(Socioeconomic!$C$8),0)),NA())</f>
        <v>4.8571428571428497</v>
      </c>
      <c r="AC107" s="25">
        <f ca="1">IFERROR(INDEX('Natural Hazard'!$H$8:$H$225,MATCH($C107,_xlfn.ANCHORARRAY('Natural Hazard'!$C$8),0)),NA())</f>
        <v>4.8333333333333304</v>
      </c>
      <c r="AD107" s="25">
        <f ca="1">IFERROR(INDEX(Conflict!$H$8:$H$225,MATCH($C107,_xlfn.ANCHORARRAY(Conflict!$C$8),0)),NA())</f>
        <v>3.0472746516140301</v>
      </c>
      <c r="AE107" s="50"/>
      <c r="AF107" s="25">
        <f ca="1">IFERROR(INDEX(Health!$I$8:$I$225,MATCH($C107,_xlfn.ANCHORARRAY(Health!$C$8),0)),NA())</f>
        <v>0</v>
      </c>
      <c r="AG107" s="25" t="e">
        <f ca="1">IFERROR(INDEX(Food!$I$8:$I$225,MATCH($C107,_xlfn.ANCHORARRAY(Food!$C$8),0)),NA())</f>
        <v>#N/A</v>
      </c>
      <c r="AH107" s="25">
        <f ca="1">IFERROR(INDEX(Macro!$I$8:$I$225,MATCH($C107,_xlfn.ANCHORARRAY(Macro!$C$8),0)),NA())</f>
        <v>10</v>
      </c>
      <c r="AI107" s="25">
        <f ca="1">IFERROR(INDEX(Socioeconomic!$I$8:$I$225,MATCH($C107,_xlfn.ANCHORARRAY(Socioeconomic!$C$8),0)),NA())</f>
        <v>2.6382494520115398</v>
      </c>
      <c r="AJ107" s="25">
        <f ca="1">IFERROR(INDEX('Natural Hazard'!$I$8:$I$225,MATCH($C107,_xlfn.ANCHORARRAY('Natural Hazard'!$C$8),0)),NA())</f>
        <v>0</v>
      </c>
      <c r="AK107" s="25">
        <f ca="1">IFERROR(INDEX(Conflict!$I$8:$I$225,MATCH($C107,_xlfn.ANCHORARRAY(Conflict!$C$8),0)),NA())</f>
        <v>0</v>
      </c>
      <c r="AL107" s="49"/>
      <c r="AM107" s="25">
        <f>IFERROR(INDEX('Data Reliability'!$G$6:$G$409,MATCH($C107,'Data Reliability'!$E$6:$E$409,0)),NA())</f>
        <v>8.3333333333333301E-2</v>
      </c>
      <c r="AN107" s="25">
        <f>IFERROR(INDEX('Data Reliability'!$H$6:$H$409,MATCH($C107,'Data Reliability'!$E$6:$E$409,0)),NA())</f>
        <v>0.52777777777777801</v>
      </c>
    </row>
    <row r="108" spans="2:40" x14ac:dyDescent="0.2">
      <c r="B108" s="28" t="s">
        <v>175</v>
      </c>
      <c r="C108" s="28" t="s">
        <v>176</v>
      </c>
      <c r="D108" s="28" t="s">
        <v>436</v>
      </c>
      <c r="E108" s="28" t="s">
        <v>429</v>
      </c>
      <c r="F108" s="206">
        <f ca="1">MATCH($C108,_xlfn.ANCHORARRAY(Health!$C$8),0)</f>
        <v>103</v>
      </c>
      <c r="G108" s="22" cm="1">
        <f t="array" aca="1" ref="G108" ca="1">IF(Parameters!$D$31, SUM(IF(ISNUMBER(R108:W108),(IF(R108:W108&gt;=Parameters!$D$37,1,"")),""))+0.5*(SUM(IF(ISNUMBER(R108:W108),(IF(R108:W108&gt;=Parameters!$D$38,1,"")),""))-SUM(IF(ISNUMBER(R108:W108),(IF(R108:W108&gt;=Parameters!$D$37,1,"")),""))),0) +
   IF(Parameters!$D$32,SUM(IF(ISNUMBER(R108:W108),(IF(R108:W108&gt;=Parameters!$D$41,1,"")),"")),0) +
   IF(Parameters!$D$33,AVERAGE(IF(ISNUMBER(R108:W108),R108:W108)),0) +
   IF(Parameters!$D$34,IF(OR(IF(ISNUMBER(R108:W108),R108:W108)=0),0,GEOMEAN(IF(ISNUMBER(R108:W108),R108:W108))),0)</f>
        <v>1</v>
      </c>
      <c r="H108" s="23">
        <f t="shared" ca="1" si="6"/>
        <v>1</v>
      </c>
      <c r="I108" s="116" t="str">
        <f t="shared" si="7"/>
        <v/>
      </c>
      <c r="J108" s="22" cm="1">
        <f t="array" aca="1" ref="J108" ca="1">IF(Parameters!$D$31, SUM(IF(ISNUMBER(Y108:AD108),(IF(Y108:AD108&gt;=Parameters!$D$41,1,"")),""))+0.5*(SUM(IF(ISNUMBER(Y108:AD108),(IF(Y108:AD108&gt;=Parameters!$D$42,1,"")),""))-SUM(IF(ISNUMBER(Y108:AD108),(IF(Y108:AD108&gt;=Parameters!$D$41,1,"")),""))),0) +
   IF(Parameters!$D$32,SUM(IF(ISNUMBER(Y108:AD108),(IF(Y108:AD108&gt;=Parameters!$D$41,1,"")),"")),0) +
   IF(Parameters!$D$33,AVERAGE(IF(ISNUMBER(Y108:AD108),Y108:AD108)),0) +
   IF(Parameters!$D$34,IF(OR(IF(ISNUMBER(Y108:AD108),Y108:AD108)=0),0,GEOMEAN(IF(ISNUMBER(Y108:AD108),Y108:AD108))),0)</f>
        <v>1</v>
      </c>
      <c r="K108" s="23">
        <f t="shared" ca="1" si="8"/>
        <v>1</v>
      </c>
      <c r="L108" s="116" t="str">
        <f t="shared" si="9"/>
        <v/>
      </c>
      <c r="M108" s="21" cm="1">
        <f t="array" aca="1" ref="M108" ca="1">IF(Parameters!$D$31, SUM(IF(ISNUMBER(AF108:AK108),(IF(AF108:AK108&gt;=Parameters!$D$41,1,"")),""))+0.5*(SUM(IF(ISNUMBER(AF108:AK108),(IF(AF108:AK108&gt;=Parameters!$D$42,1,"")),""))-SUM(IF(ISNUMBER(AF108:AK108),(IF(AF108:AK108&gt;=Parameters!$D$41,1,"")),""))),0) +
   IF(Parameters!$D$32,SUM(IF(ISNUMBER(AF108:AK108),(IF(AF108:AK108&gt;=Parameters!$D$41,1,"")),"")),0) +
   IF(Parameters!$D$33,AVERAGE(IF(ISNUMBER(AF108:AK108),AF108:AK108)),0) +
   IF(Parameters!$D$34,IF(OR(IF(ISNUMBER(AF108:AK108),AF108:AK108)=0),0,GEOMEAN(IF(ISNUMBER(AF108:AK108),AF108:AK108))),0)</f>
        <v>1</v>
      </c>
      <c r="N108" s="23">
        <f t="shared" ca="1" si="10"/>
        <v>1</v>
      </c>
      <c r="O108" s="116" t="str">
        <f t="shared" si="11"/>
        <v>!</v>
      </c>
      <c r="P108" s="24"/>
      <c r="Q108" s="49"/>
      <c r="R108" s="25">
        <f ca="1">IFERROR(INDEX(Health!$G$8:$G$225,MATCH($C108,_xlfn.ANCHORARRAY(Health!$C$8),0)),NA())</f>
        <v>0</v>
      </c>
      <c r="S108" s="25">
        <f ca="1">IFERROR(INDEX(Food!$G$8:$G$225,MATCH($C108,_xlfn.ANCHORARRAY(Food!$C$8),0)),NA())</f>
        <v>0</v>
      </c>
      <c r="T108" s="25">
        <f ca="1">IFERROR(INDEX(Macro!$G$8:$G$225,MATCH($C108,_xlfn.ANCHORARRAY(Macro!$C$8),0)),NA())</f>
        <v>0</v>
      </c>
      <c r="U108" s="25">
        <f ca="1">IFERROR(INDEX(Socioeconomic!$G$8:$G$225,MATCH($C108,_xlfn.ANCHORARRAY(Socioeconomic!$C$8),0)),NA())</f>
        <v>0</v>
      </c>
      <c r="V108" s="25">
        <f ca="1">IFERROR(INDEX('Natural Hazard'!$G$8:$G$225,MATCH($C108,_xlfn.ANCHORARRAY('Natural Hazard'!$C$8),0)),NA())</f>
        <v>7.7459666924148269</v>
      </c>
      <c r="W108" s="25">
        <f ca="1">IFERROR(INDEX(Conflict!$G$8:$G$225,MATCH($C108,_xlfn.ANCHORARRAY(Conflict!$C$8),0)),NA())</f>
        <v>0</v>
      </c>
      <c r="X108" s="50"/>
      <c r="Y108" s="25">
        <f ca="1">IFERROR(INDEX(Health!$H$8:$H$225,MATCH($C108,_xlfn.ANCHORARRAY(Health!$C$8),0)),NA())</f>
        <v>7.1078717201166102</v>
      </c>
      <c r="Z108" s="25">
        <f ca="1">IFERROR(INDEX(Food!$H$8:$H$225,MATCH($C108,_xlfn.ANCHORARRAY(Food!$C$8),0)),NA())</f>
        <v>6.4794441227562203</v>
      </c>
      <c r="AA108" s="25">
        <f ca="1">IFERROR(INDEX(Macro!$H$8:$H$225,MATCH($C108,_xlfn.ANCHORARRAY(Macro!$C$8),0)),NA())</f>
        <v>3.99940924531088</v>
      </c>
      <c r="AB108" s="25">
        <f ca="1">IFERROR(INDEX(Socioeconomic!$H$8:$H$225,MATCH($C108,_xlfn.ANCHORARRAY(Socioeconomic!$C$8),0)),NA())</f>
        <v>8</v>
      </c>
      <c r="AC108" s="25">
        <f ca="1">IFERROR(INDEX('Natural Hazard'!$H$8:$H$225,MATCH($C108,_xlfn.ANCHORARRAY('Natural Hazard'!$C$8),0)),NA())</f>
        <v>5.9999999999999902</v>
      </c>
      <c r="AD108" s="25">
        <f ca="1">IFERROR(INDEX(Conflict!$H$8:$H$225,MATCH($C108,_xlfn.ANCHORARRAY(Conflict!$C$8),0)),NA())</f>
        <v>4.0836126300934801</v>
      </c>
      <c r="AE108" s="50"/>
      <c r="AF108" s="25">
        <f ca="1">IFERROR(INDEX(Health!$I$8:$I$225,MATCH($C108,_xlfn.ANCHORARRAY(Health!$C$8),0)),NA())</f>
        <v>0</v>
      </c>
      <c r="AG108" s="25" t="e">
        <f ca="1">IFERROR(INDEX(Food!$I$8:$I$225,MATCH($C108,_xlfn.ANCHORARRAY(Food!$C$8),0)),NA())</f>
        <v>#N/A</v>
      </c>
      <c r="AH108" s="25">
        <f ca="1">IFERROR(INDEX(Macro!$I$8:$I$225,MATCH($C108,_xlfn.ANCHORARRAY(Macro!$C$8),0)),NA())</f>
        <v>0</v>
      </c>
      <c r="AI108" s="25" t="e">
        <f ca="1">IFERROR(INDEX(Socioeconomic!$I$8:$I$225,MATCH($C108,_xlfn.ANCHORARRAY(Socioeconomic!$C$8),0)),NA())</f>
        <v>#N/A</v>
      </c>
      <c r="AJ108" s="25">
        <f ca="1">IFERROR(INDEX('Natural Hazard'!$I$8:$I$225,MATCH($C108,_xlfn.ANCHORARRAY('Natural Hazard'!$C$8),0)),NA())</f>
        <v>10</v>
      </c>
      <c r="AK108" s="25">
        <f ca="1">IFERROR(INDEX(Conflict!$I$8:$I$225,MATCH($C108,_xlfn.ANCHORARRAY(Conflict!$C$8),0)),NA())</f>
        <v>0</v>
      </c>
      <c r="AL108" s="49"/>
      <c r="AM108" s="25">
        <f>IFERROR(INDEX('Data Reliability'!$G$6:$G$409,MATCH($C108,'Data Reliability'!$E$6:$E$409,0)),NA())</f>
        <v>0</v>
      </c>
      <c r="AN108" s="25">
        <f>IFERROR(INDEX('Data Reliability'!$H$6:$H$409,MATCH($C108,'Data Reliability'!$E$6:$E$409,0)),NA())</f>
        <v>0.55000000000000004</v>
      </c>
    </row>
    <row r="109" spans="2:40" x14ac:dyDescent="0.2">
      <c r="B109" s="28" t="s">
        <v>177</v>
      </c>
      <c r="C109" s="28" t="s">
        <v>178</v>
      </c>
      <c r="D109" s="28" t="s">
        <v>436</v>
      </c>
      <c r="E109" s="28" t="s">
        <v>429</v>
      </c>
      <c r="F109" s="206">
        <f ca="1">MATCH($C109,_xlfn.ANCHORARRAY(Health!$C$8),0)</f>
        <v>104</v>
      </c>
      <c r="G109" s="22" cm="1">
        <f t="array" aca="1" ref="G109" ca="1">IF(Parameters!$D$31, SUM(IF(ISNUMBER(R109:W109),(IF(R109:W109&gt;=Parameters!$D$37,1,"")),""))+0.5*(SUM(IF(ISNUMBER(R109:W109),(IF(R109:W109&gt;=Parameters!$D$38,1,"")),""))-SUM(IF(ISNUMBER(R109:W109),(IF(R109:W109&gt;=Parameters!$D$37,1,"")),""))),0) +
   IF(Parameters!$D$32,SUM(IF(ISNUMBER(R109:W109),(IF(R109:W109&gt;=Parameters!$D$41,1,"")),"")),0) +
   IF(Parameters!$D$33,AVERAGE(IF(ISNUMBER(R109:W109),R109:W109)),0) +
   IF(Parameters!$D$34,IF(OR(IF(ISNUMBER(R109:W109),R109:W109)=0),0,GEOMEAN(IF(ISNUMBER(R109:W109),R109:W109))),0)</f>
        <v>1</v>
      </c>
      <c r="H109" s="23">
        <f t="shared" ca="1" si="6"/>
        <v>1</v>
      </c>
      <c r="I109" s="116" t="str">
        <f t="shared" si="7"/>
        <v>!</v>
      </c>
      <c r="J109" s="22" cm="1">
        <f t="array" aca="1" ref="J109" ca="1">IF(Parameters!$D$31, SUM(IF(ISNUMBER(Y109:AD109),(IF(Y109:AD109&gt;=Parameters!$D$41,1,"")),""))+0.5*(SUM(IF(ISNUMBER(Y109:AD109),(IF(Y109:AD109&gt;=Parameters!$D$42,1,"")),""))-SUM(IF(ISNUMBER(Y109:AD109),(IF(Y109:AD109&gt;=Parameters!$D$41,1,"")),""))),0) +
   IF(Parameters!$D$32,SUM(IF(ISNUMBER(Y109:AD109),(IF(Y109:AD109&gt;=Parameters!$D$41,1,"")),"")),0) +
   IF(Parameters!$D$33,AVERAGE(IF(ISNUMBER(Y109:AD109),Y109:AD109)),0) +
   IF(Parameters!$D$34,IF(OR(IF(ISNUMBER(Y109:AD109),Y109:AD109)=0),0,GEOMEAN(IF(ISNUMBER(Y109:AD109),Y109:AD109))),0)</f>
        <v>2</v>
      </c>
      <c r="K109" s="23">
        <f t="shared" ca="1" si="8"/>
        <v>2</v>
      </c>
      <c r="L109" s="116" t="str">
        <f t="shared" si="9"/>
        <v/>
      </c>
      <c r="M109" s="21" cm="1">
        <f t="array" aca="1" ref="M109" ca="1">IF(Parameters!$D$31, SUM(IF(ISNUMBER(AF109:AK109),(IF(AF109:AK109&gt;=Parameters!$D$41,1,"")),""))+0.5*(SUM(IF(ISNUMBER(AF109:AK109),(IF(AF109:AK109&gt;=Parameters!$D$42,1,"")),""))-SUM(IF(ISNUMBER(AF109:AK109),(IF(AF109:AK109&gt;=Parameters!$D$41,1,"")),""))),0) +
   IF(Parameters!$D$32,SUM(IF(ISNUMBER(AF109:AK109),(IF(AF109:AK109&gt;=Parameters!$D$41,1,"")),"")),0) +
   IF(Parameters!$D$33,AVERAGE(IF(ISNUMBER(AF109:AK109),AF109:AK109)),0) +
   IF(Parameters!$D$34,IF(OR(IF(ISNUMBER(AF109:AK109),AF109:AK109)=0),0,GEOMEAN(IF(ISNUMBER(AF109:AK109),AF109:AK109))),0)</f>
        <v>1</v>
      </c>
      <c r="N109" s="23">
        <f t="shared" ca="1" si="10"/>
        <v>1</v>
      </c>
      <c r="O109" s="116" t="str">
        <f t="shared" si="11"/>
        <v>!!</v>
      </c>
      <c r="P109" s="24"/>
      <c r="Q109" s="49"/>
      <c r="R109" s="25">
        <f ca="1">IFERROR(INDEX(Health!$G$8:$G$225,MATCH($C109,_xlfn.ANCHORARRAY(Health!$C$8),0)),NA())</f>
        <v>0</v>
      </c>
      <c r="S109" s="25">
        <f ca="1">IFERROR(INDEX(Food!$G$8:$G$225,MATCH($C109,_xlfn.ANCHORARRAY(Food!$C$8),0)),NA())</f>
        <v>0</v>
      </c>
      <c r="T109" s="25" t="e">
        <f ca="1">IFERROR(INDEX(Macro!$G$8:$G$225,MATCH($C109,_xlfn.ANCHORARRAY(Macro!$C$8),0)),NA())</f>
        <v>#N/A</v>
      </c>
      <c r="U109" s="25">
        <f ca="1">IFERROR(INDEX(Socioeconomic!$G$8:$G$225,MATCH($C109,_xlfn.ANCHORARRAY(Socioeconomic!$C$8),0)),NA())</f>
        <v>0</v>
      </c>
      <c r="V109" s="25">
        <f ca="1">IFERROR(INDEX('Natural Hazard'!$G$8:$G$225,MATCH($C109,_xlfn.ANCHORARRAY('Natural Hazard'!$C$8),0)),NA())</f>
        <v>7.5277265270908051</v>
      </c>
      <c r="W109" s="25">
        <f ca="1">IFERROR(INDEX(Conflict!$G$8:$G$225,MATCH($C109,_xlfn.ANCHORARRAY(Conflict!$C$8),0)),NA())</f>
        <v>0</v>
      </c>
      <c r="X109" s="50"/>
      <c r="Y109" s="25">
        <f ca="1">IFERROR(INDEX(Health!$H$8:$H$225,MATCH($C109,_xlfn.ANCHORARRAY(Health!$C$8),0)),NA())</f>
        <v>8.5364431486880399</v>
      </c>
      <c r="Z109" s="25">
        <f ca="1">IFERROR(INDEX(Food!$H$8:$H$225,MATCH($C109,_xlfn.ANCHORARRAY(Food!$C$8),0)),NA())</f>
        <v>5.7655502392344502</v>
      </c>
      <c r="AA109" s="25" t="e">
        <f ca="1">IFERROR(INDEX(Macro!$H$8:$H$225,MATCH($C109,_xlfn.ANCHORARRAY(Macro!$C$8),0)),NA())</f>
        <v>#N/A</v>
      </c>
      <c r="AB109" s="25">
        <f ca="1">IFERROR(INDEX(Socioeconomic!$H$8:$H$225,MATCH($C109,_xlfn.ANCHORARRAY(Socioeconomic!$C$8),0)),NA())</f>
        <v>7.4285714285714199</v>
      </c>
      <c r="AC109" s="25">
        <f ca="1">IFERROR(INDEX('Natural Hazard'!$H$8:$H$225,MATCH($C109,_xlfn.ANCHORARRAY('Natural Hazard'!$C$8),0)),NA())</f>
        <v>5.6666666666666599</v>
      </c>
      <c r="AD109" s="25">
        <f ca="1">IFERROR(INDEX(Conflict!$H$8:$H$225,MATCH($C109,_xlfn.ANCHORARRAY(Conflict!$C$8),0)),NA())</f>
        <v>10</v>
      </c>
      <c r="AE109" s="50"/>
      <c r="AF109" s="25">
        <f ca="1">IFERROR(INDEX(Health!$I$8:$I$225,MATCH($C109,_xlfn.ANCHORARRAY(Health!$C$8),0)),NA())</f>
        <v>0</v>
      </c>
      <c r="AG109" s="25" t="e">
        <f ca="1">IFERROR(INDEX(Food!$I$8:$I$225,MATCH($C109,_xlfn.ANCHORARRAY(Food!$C$8),0)),NA())</f>
        <v>#N/A</v>
      </c>
      <c r="AH109" s="25" t="e">
        <f ca="1">IFERROR(INDEX(Macro!$I$8:$I$225,MATCH($C109,_xlfn.ANCHORARRAY(Macro!$C$8),0)),NA())</f>
        <v>#N/A</v>
      </c>
      <c r="AI109" s="25" t="e">
        <f ca="1">IFERROR(INDEX(Socioeconomic!$I$8:$I$225,MATCH($C109,_xlfn.ANCHORARRAY(Socioeconomic!$C$8),0)),NA())</f>
        <v>#N/A</v>
      </c>
      <c r="AJ109" s="25">
        <f ca="1">IFERROR(INDEX('Natural Hazard'!$I$8:$I$225,MATCH($C109,_xlfn.ANCHORARRAY('Natural Hazard'!$C$8),0)),NA())</f>
        <v>10</v>
      </c>
      <c r="AK109" s="25">
        <f ca="1">IFERROR(INDEX(Conflict!$I$8:$I$225,MATCH($C109,_xlfn.ANCHORARRAY(Conflict!$C$8),0)),NA())</f>
        <v>0</v>
      </c>
      <c r="AL109" s="49"/>
      <c r="AM109" s="25">
        <f>IFERROR(INDEX('Data Reliability'!$G$6:$G$409,MATCH($C109,'Data Reliability'!$E$6:$E$409,0)),NA())</f>
        <v>0.30555555555555602</v>
      </c>
      <c r="AN109" s="25">
        <f>IFERROR(INDEX('Data Reliability'!$H$6:$H$409,MATCH($C109,'Data Reliability'!$E$6:$E$409,0)),NA())</f>
        <v>0.78333333333333299</v>
      </c>
    </row>
    <row r="110" spans="2:40" x14ac:dyDescent="0.2">
      <c r="B110" s="28" t="s">
        <v>721</v>
      </c>
      <c r="C110" s="28" t="s">
        <v>179</v>
      </c>
      <c r="D110" s="28" t="s">
        <v>435</v>
      </c>
      <c r="E110" s="28" t="s">
        <v>430</v>
      </c>
      <c r="F110" s="206">
        <f ca="1">MATCH($C110,_xlfn.ANCHORARRAY(Health!$C$8),0)</f>
        <v>105</v>
      </c>
      <c r="G110" s="22" cm="1">
        <f t="array" aca="1" ref="G110" ca="1">IF(Parameters!$D$31, SUM(IF(ISNUMBER(R110:W110),(IF(R110:W110&gt;=Parameters!$D$37,1,"")),""))+0.5*(SUM(IF(ISNUMBER(R110:W110),(IF(R110:W110&gt;=Parameters!$D$38,1,"")),""))-SUM(IF(ISNUMBER(R110:W110),(IF(R110:W110&gt;=Parameters!$D$37,1,"")),""))),0) +
   IF(Parameters!$D$32,SUM(IF(ISNUMBER(R110:W110),(IF(R110:W110&gt;=Parameters!$D$41,1,"")),"")),0) +
   IF(Parameters!$D$33,AVERAGE(IF(ISNUMBER(R110:W110),R110:W110)),0) +
   IF(Parameters!$D$34,IF(OR(IF(ISNUMBER(R110:W110),R110:W110)=0),0,GEOMEAN(IF(ISNUMBER(R110:W110),R110:W110))),0)</f>
        <v>0.5</v>
      </c>
      <c r="H110" s="23">
        <f t="shared" ca="1" si="6"/>
        <v>0.5</v>
      </c>
      <c r="I110" s="116" t="str">
        <f t="shared" si="7"/>
        <v>!</v>
      </c>
      <c r="J110" s="22" cm="1">
        <f t="array" aca="1" ref="J110" ca="1">IF(Parameters!$D$31, SUM(IF(ISNUMBER(Y110:AD110),(IF(Y110:AD110&gt;=Parameters!$D$41,1,"")),""))+0.5*(SUM(IF(ISNUMBER(Y110:AD110),(IF(Y110:AD110&gt;=Parameters!$D$42,1,"")),""))-SUM(IF(ISNUMBER(Y110:AD110),(IF(Y110:AD110&gt;=Parameters!$D$41,1,"")),""))),0) +
   IF(Parameters!$D$32,SUM(IF(ISNUMBER(Y110:AD110),(IF(Y110:AD110&gt;=Parameters!$D$41,1,"")),"")),0) +
   IF(Parameters!$D$33,AVERAGE(IF(ISNUMBER(Y110:AD110),Y110:AD110)),0) +
   IF(Parameters!$D$34,IF(OR(IF(ISNUMBER(Y110:AD110),Y110:AD110)=0),0,GEOMEAN(IF(ISNUMBER(Y110:AD110),Y110:AD110))),0)</f>
        <v>0</v>
      </c>
      <c r="K110" s="23">
        <f t="shared" ca="1" si="8"/>
        <v>0</v>
      </c>
      <c r="L110" s="116" t="str">
        <f t="shared" si="9"/>
        <v/>
      </c>
      <c r="M110" s="21" cm="1">
        <f t="array" aca="1" ref="M110" ca="1">IF(Parameters!$D$31, SUM(IF(ISNUMBER(AF110:AK110),(IF(AF110:AK110&gt;=Parameters!$D$41,1,"")),""))+0.5*(SUM(IF(ISNUMBER(AF110:AK110),(IF(AF110:AK110&gt;=Parameters!$D$42,1,"")),""))-SUM(IF(ISNUMBER(AF110:AK110),(IF(AF110:AK110&gt;=Parameters!$D$41,1,"")),""))),0) +
   IF(Parameters!$D$32,SUM(IF(ISNUMBER(AF110:AK110),(IF(AF110:AK110&gt;=Parameters!$D$41,1,"")),"")),0) +
   IF(Parameters!$D$33,AVERAGE(IF(ISNUMBER(AF110:AK110),AF110:AK110)),0) +
   IF(Parameters!$D$34,IF(OR(IF(ISNUMBER(AF110:AK110),AF110:AK110)=0),0,GEOMEAN(IF(ISNUMBER(AF110:AK110),AF110:AK110))),0)</f>
        <v>1</v>
      </c>
      <c r="N110" s="23">
        <f t="shared" ca="1" si="10"/>
        <v>1</v>
      </c>
      <c r="O110" s="116" t="str">
        <f t="shared" si="11"/>
        <v>!!</v>
      </c>
      <c r="P110" s="24"/>
      <c r="Q110" s="49"/>
      <c r="R110" s="25">
        <f ca="1">IFERROR(INDEX(Health!$G$8:$G$225,MATCH($C110,_xlfn.ANCHORARRAY(Health!$C$8),0)),NA())</f>
        <v>0</v>
      </c>
      <c r="S110" s="25">
        <f ca="1">IFERROR(INDEX(Food!$G$8:$G$225,MATCH($C110,_xlfn.ANCHORARRAY(Food!$C$8),0)),NA())</f>
        <v>0</v>
      </c>
      <c r="T110" s="25" t="e">
        <f ca="1">IFERROR(INDEX(Macro!$G$8:$G$225,MATCH($C110,_xlfn.ANCHORARRAY(Macro!$C$8),0)),NA())</f>
        <v>#N/A</v>
      </c>
      <c r="U110" s="25">
        <f ca="1">IFERROR(INDEX(Socioeconomic!$G$8:$G$225,MATCH($C110,_xlfn.ANCHORARRAY(Socioeconomic!$C$8),0)),NA())</f>
        <v>0</v>
      </c>
      <c r="V110" s="25">
        <f ca="1">IFERROR(INDEX('Natural Hazard'!$G$8:$G$225,MATCH($C110,_xlfn.ANCHORARRAY('Natural Hazard'!$C$8),0)),NA())</f>
        <v>5.7735026918962546</v>
      </c>
      <c r="W110" s="25">
        <f ca="1">IFERROR(INDEX(Conflict!$G$8:$G$225,MATCH($C110,_xlfn.ANCHORARRAY(Conflict!$C$8),0)),NA())</f>
        <v>0</v>
      </c>
      <c r="X110" s="50"/>
      <c r="Y110" s="25">
        <f ca="1">IFERROR(INDEX(Health!$H$8:$H$225,MATCH($C110,_xlfn.ANCHORARRAY(Health!$C$8),0)),NA())</f>
        <v>6.9329446064139901</v>
      </c>
      <c r="Z110" s="25">
        <f ca="1">IFERROR(INDEX(Food!$H$8:$H$225,MATCH($C110,_xlfn.ANCHORARRAY(Food!$C$8),0)),NA())</f>
        <v>4.01913875598086</v>
      </c>
      <c r="AA110" s="25" t="e">
        <f ca="1">IFERROR(INDEX(Macro!$H$8:$H$225,MATCH($C110,_xlfn.ANCHORARRAY(Macro!$C$8),0)),NA())</f>
        <v>#N/A</v>
      </c>
      <c r="AB110" s="25">
        <f ca="1">IFERROR(INDEX(Socioeconomic!$H$8:$H$225,MATCH($C110,_xlfn.ANCHORARRAY(Socioeconomic!$C$8),0)),NA())</f>
        <v>2.71428571428571</v>
      </c>
      <c r="AC110" s="25">
        <f ca="1">IFERROR(INDEX('Natural Hazard'!$H$8:$H$225,MATCH($C110,_xlfn.ANCHORARRAY('Natural Hazard'!$C$8),0)),NA())</f>
        <v>3.3333333333333299</v>
      </c>
      <c r="AD110" s="25">
        <f ca="1">IFERROR(INDEX(Conflict!$H$8:$H$225,MATCH($C110,_xlfn.ANCHORARRAY(Conflict!$C$8),0)),NA())</f>
        <v>0</v>
      </c>
      <c r="AE110" s="50"/>
      <c r="AF110" s="25">
        <f ca="1">IFERROR(INDEX(Health!$I$8:$I$225,MATCH($C110,_xlfn.ANCHORARRAY(Health!$C$8),0)),NA())</f>
        <v>0</v>
      </c>
      <c r="AG110" s="25" t="e">
        <f ca="1">IFERROR(INDEX(Food!$I$8:$I$225,MATCH($C110,_xlfn.ANCHORARRAY(Food!$C$8),0)),NA())</f>
        <v>#N/A</v>
      </c>
      <c r="AH110" s="25" t="e">
        <f ca="1">IFERROR(INDEX(Macro!$I$8:$I$225,MATCH($C110,_xlfn.ANCHORARRAY(Macro!$C$8),0)),NA())</f>
        <v>#N/A</v>
      </c>
      <c r="AI110" s="25" t="e">
        <f ca="1">IFERROR(INDEX(Socioeconomic!$I$8:$I$225,MATCH($C110,_xlfn.ANCHORARRAY(Socioeconomic!$C$8),0)),NA())</f>
        <v>#N/A</v>
      </c>
      <c r="AJ110" s="25">
        <f ca="1">IFERROR(INDEX('Natural Hazard'!$I$8:$I$225,MATCH($C110,_xlfn.ANCHORARRAY('Natural Hazard'!$C$8),0)),NA())</f>
        <v>10</v>
      </c>
      <c r="AK110" s="25">
        <f ca="1">IFERROR(INDEX(Conflict!$I$8:$I$225,MATCH($C110,_xlfn.ANCHORARRAY(Conflict!$C$8),0)),NA())</f>
        <v>0</v>
      </c>
      <c r="AL110" s="49"/>
      <c r="AM110" s="25">
        <f>IFERROR(INDEX('Data Reliability'!$G$6:$G$409,MATCH($C110,'Data Reliability'!$E$6:$E$409,0)),NA())</f>
        <v>0.30555555555555602</v>
      </c>
      <c r="AN110" s="25">
        <f>IFERROR(INDEX('Data Reliability'!$H$6:$H$409,MATCH($C110,'Data Reliability'!$E$6:$E$409,0)),NA())</f>
        <v>0.78333333333333299</v>
      </c>
    </row>
    <row r="111" spans="2:40" x14ac:dyDescent="0.2">
      <c r="B111" s="28" t="s">
        <v>722</v>
      </c>
      <c r="C111" s="28" t="s">
        <v>180</v>
      </c>
      <c r="D111" s="28" t="s">
        <v>436</v>
      </c>
      <c r="E111" s="28" t="s">
        <v>409</v>
      </c>
      <c r="F111" s="206">
        <f ca="1">MATCH($C111,_xlfn.ANCHORARRAY(Health!$C$8),0)</f>
        <v>106</v>
      </c>
      <c r="G111" s="22" cm="1">
        <f t="array" aca="1" ref="G111" ca="1">IF(Parameters!$D$31, SUM(IF(ISNUMBER(R111:W111),(IF(R111:W111&gt;=Parameters!$D$37,1,"")),""))+0.5*(SUM(IF(ISNUMBER(R111:W111),(IF(R111:W111&gt;=Parameters!$D$38,1,"")),""))-SUM(IF(ISNUMBER(R111:W111),(IF(R111:W111&gt;=Parameters!$D$37,1,"")),""))),0) +
   IF(Parameters!$D$32,SUM(IF(ISNUMBER(R111:W111),(IF(R111:W111&gt;=Parameters!$D$41,1,"")),"")),0) +
   IF(Parameters!$D$33,AVERAGE(IF(ISNUMBER(R111:W111),R111:W111)),0) +
   IF(Parameters!$D$34,IF(OR(IF(ISNUMBER(R111:W111),R111:W111)=0),0,GEOMEAN(IF(ISNUMBER(R111:W111),R111:W111))),0)</f>
        <v>0.5</v>
      </c>
      <c r="H111" s="23">
        <f t="shared" ca="1" si="6"/>
        <v>0.5</v>
      </c>
      <c r="I111" s="116" t="str">
        <f t="shared" si="7"/>
        <v/>
      </c>
      <c r="J111" s="22" cm="1">
        <f t="array" aca="1" ref="J111" ca="1">IF(Parameters!$D$31, SUM(IF(ISNUMBER(Y111:AD111),(IF(Y111:AD111&gt;=Parameters!$D$41,1,"")),""))+0.5*(SUM(IF(ISNUMBER(Y111:AD111),(IF(Y111:AD111&gt;=Parameters!$D$42,1,"")),""))-SUM(IF(ISNUMBER(Y111:AD111),(IF(Y111:AD111&gt;=Parameters!$D$41,1,"")),""))),0) +
   IF(Parameters!$D$32,SUM(IF(ISNUMBER(Y111:AD111),(IF(Y111:AD111&gt;=Parameters!$D$41,1,"")),"")),0) +
   IF(Parameters!$D$33,AVERAGE(IF(ISNUMBER(Y111:AD111),Y111:AD111)),0) +
   IF(Parameters!$D$34,IF(OR(IF(ISNUMBER(Y111:AD111),Y111:AD111)=0),0,GEOMEAN(IF(ISNUMBER(Y111:AD111),Y111:AD111))),0)</f>
        <v>0.5</v>
      </c>
      <c r="K111" s="23">
        <f t="shared" ca="1" si="8"/>
        <v>0.5</v>
      </c>
      <c r="L111" s="116" t="str">
        <f t="shared" si="9"/>
        <v/>
      </c>
      <c r="M111" s="21" cm="1">
        <f t="array" aca="1" ref="M111" ca="1">IF(Parameters!$D$31, SUM(IF(ISNUMBER(AF111:AK111),(IF(AF111:AK111&gt;=Parameters!$D$41,1,"")),""))+0.5*(SUM(IF(ISNUMBER(AF111:AK111),(IF(AF111:AK111&gt;=Parameters!$D$42,1,"")),""))-SUM(IF(ISNUMBER(AF111:AK111),(IF(AF111:AK111&gt;=Parameters!$D$41,1,"")),""))),0) +
   IF(Parameters!$D$32,SUM(IF(ISNUMBER(AF111:AK111),(IF(AF111:AK111&gt;=Parameters!$D$41,1,"")),"")),0) +
   IF(Parameters!$D$33,AVERAGE(IF(ISNUMBER(AF111:AK111),AF111:AK111)),0) +
   IF(Parameters!$D$34,IF(OR(IF(ISNUMBER(AF111:AK111),AF111:AK111)=0),0,GEOMEAN(IF(ISNUMBER(AF111:AK111),AF111:AK111))),0)</f>
        <v>0.5</v>
      </c>
      <c r="N111" s="23">
        <f t="shared" ca="1" si="10"/>
        <v>0.5</v>
      </c>
      <c r="O111" s="116" t="str">
        <f t="shared" si="11"/>
        <v>!</v>
      </c>
      <c r="P111" s="24"/>
      <c r="Q111" s="49"/>
      <c r="R111" s="25">
        <f ca="1">IFERROR(INDEX(Health!$G$8:$G$225,MATCH($C111,_xlfn.ANCHORARRAY(Health!$C$8),0)),NA())</f>
        <v>0</v>
      </c>
      <c r="S111" s="25">
        <f ca="1">IFERROR(INDEX(Food!$G$8:$G$225,MATCH($C111,_xlfn.ANCHORARRAY(Food!$C$8),0)),NA())</f>
        <v>0</v>
      </c>
      <c r="T111" s="25">
        <f ca="1">IFERROR(INDEX(Macro!$G$8:$G$225,MATCH($C111,_xlfn.ANCHORARRAY(Macro!$C$8),0)),NA())</f>
        <v>6.9</v>
      </c>
      <c r="U111" s="25">
        <f ca="1">IFERROR(INDEX(Socioeconomic!$G$8:$G$225,MATCH($C111,_xlfn.ANCHORARRAY(Socioeconomic!$C$8),0)),NA())</f>
        <v>0</v>
      </c>
      <c r="V111" s="25">
        <f ca="1">IFERROR(INDEX('Natural Hazard'!$G$8:$G$225,MATCH($C111,_xlfn.ANCHORARRAY('Natural Hazard'!$C$8),0)),NA())</f>
        <v>0</v>
      </c>
      <c r="W111" s="25">
        <f ca="1">IFERROR(INDEX(Conflict!$G$8:$G$225,MATCH($C111,_xlfn.ANCHORARRAY(Conflict!$C$8),0)),NA())</f>
        <v>0</v>
      </c>
      <c r="X111" s="50"/>
      <c r="Y111" s="25">
        <f ca="1">IFERROR(INDEX(Health!$H$8:$H$225,MATCH($C111,_xlfn.ANCHORARRAY(Health!$C$8),0)),NA())</f>
        <v>0</v>
      </c>
      <c r="Z111" s="25">
        <f ca="1">IFERROR(INDEX(Food!$H$8:$H$225,MATCH($C111,_xlfn.ANCHORARRAY(Food!$C$8),0)),NA())</f>
        <v>2.28141285466126</v>
      </c>
      <c r="AA111" s="25">
        <f ca="1">IFERROR(INDEX(Macro!$H$8:$H$225,MATCH($C111,_xlfn.ANCHORARRAY(Macro!$C$8),0)),NA())</f>
        <v>0</v>
      </c>
      <c r="AB111" s="25">
        <f ca="1">IFERROR(INDEX(Socioeconomic!$H$8:$H$225,MATCH($C111,_xlfn.ANCHORARRAY(Socioeconomic!$C$8),0)),NA())</f>
        <v>0.57142857142857095</v>
      </c>
      <c r="AC111" s="25">
        <f ca="1">IFERROR(INDEX('Natural Hazard'!$H$8:$H$225,MATCH($C111,_xlfn.ANCHORARRAY('Natural Hazard'!$C$8),0)),NA())</f>
        <v>8.3333333333333304</v>
      </c>
      <c r="AD111" s="25">
        <f ca="1">IFERROR(INDEX(Conflict!$H$8:$H$225,MATCH($C111,_xlfn.ANCHORARRAY(Conflict!$C$8),0)),NA())</f>
        <v>0</v>
      </c>
      <c r="AE111" s="50"/>
      <c r="AF111" s="25">
        <f ca="1">IFERROR(INDEX(Health!$I$8:$I$225,MATCH($C111,_xlfn.ANCHORARRAY(Health!$C$8),0)),NA())</f>
        <v>0</v>
      </c>
      <c r="AG111" s="25" t="e">
        <f ca="1">IFERROR(INDEX(Food!$I$8:$I$225,MATCH($C111,_xlfn.ANCHORARRAY(Food!$C$8),0)),NA())</f>
        <v>#N/A</v>
      </c>
      <c r="AH111" s="25">
        <f ca="1">IFERROR(INDEX(Macro!$I$8:$I$225,MATCH($C111,_xlfn.ANCHORARRAY(Macro!$C$8),0)),NA())</f>
        <v>7</v>
      </c>
      <c r="AI111" s="25" t="e">
        <f ca="1">IFERROR(INDEX(Socioeconomic!$I$8:$I$225,MATCH($C111,_xlfn.ANCHORARRAY(Socioeconomic!$C$8),0)),NA())</f>
        <v>#N/A</v>
      </c>
      <c r="AJ111" s="25">
        <f ca="1">IFERROR(INDEX('Natural Hazard'!$I$8:$I$225,MATCH($C111,_xlfn.ANCHORARRAY('Natural Hazard'!$C$8),0)),NA())</f>
        <v>0</v>
      </c>
      <c r="AK111" s="25">
        <f ca="1">IFERROR(INDEX(Conflict!$I$8:$I$225,MATCH($C111,_xlfn.ANCHORARRAY(Conflict!$C$8),0)),NA())</f>
        <v>0</v>
      </c>
      <c r="AL111" s="49"/>
      <c r="AM111" s="25">
        <f>IFERROR(INDEX('Data Reliability'!$G$6:$G$409,MATCH($C111,'Data Reliability'!$E$6:$E$409,0)),NA())</f>
        <v>0</v>
      </c>
      <c r="AN111" s="25">
        <f>IFERROR(INDEX('Data Reliability'!$H$6:$H$409,MATCH($C111,'Data Reliability'!$E$6:$E$409,0)),NA())</f>
        <v>0.58333333333333304</v>
      </c>
    </row>
    <row r="112" spans="2:40" x14ac:dyDescent="0.2">
      <c r="B112" s="28" t="s">
        <v>181</v>
      </c>
      <c r="C112" s="28" t="s">
        <v>182</v>
      </c>
      <c r="D112" s="28" t="s">
        <v>434</v>
      </c>
      <c r="E112" s="28" t="s">
        <v>409</v>
      </c>
      <c r="F112" s="206">
        <f ca="1">MATCH($C112,_xlfn.ANCHORARRAY(Health!$C$8),0)</f>
        <v>107</v>
      </c>
      <c r="G112" s="22" cm="1">
        <f t="array" aca="1" ref="G112" ca="1">IF(Parameters!$D$31, SUM(IF(ISNUMBER(R112:W112),(IF(R112:W112&gt;=Parameters!$D$37,1,"")),""))+0.5*(SUM(IF(ISNUMBER(R112:W112),(IF(R112:W112&gt;=Parameters!$D$38,1,"")),""))-SUM(IF(ISNUMBER(R112:W112),(IF(R112:W112&gt;=Parameters!$D$37,1,"")),""))),0) +
   IF(Parameters!$D$32,SUM(IF(ISNUMBER(R112:W112),(IF(R112:W112&gt;=Parameters!$D$41,1,"")),"")),0) +
   IF(Parameters!$D$33,AVERAGE(IF(ISNUMBER(R112:W112),R112:W112)),0) +
   IF(Parameters!$D$34,IF(OR(IF(ISNUMBER(R112:W112),R112:W112)=0),0,GEOMEAN(IF(ISNUMBER(R112:W112),R112:W112))),0)</f>
        <v>0.5</v>
      </c>
      <c r="H112" s="23">
        <f t="shared" ca="1" si="6"/>
        <v>0.5</v>
      </c>
      <c r="I112" s="116" t="str">
        <f t="shared" si="7"/>
        <v/>
      </c>
      <c r="J112" s="22" cm="1">
        <f t="array" aca="1" ref="J112" ca="1">IF(Parameters!$D$31, SUM(IF(ISNUMBER(Y112:AD112),(IF(Y112:AD112&gt;=Parameters!$D$41,1,"")),""))+0.5*(SUM(IF(ISNUMBER(Y112:AD112),(IF(Y112:AD112&gt;=Parameters!$D$42,1,"")),""))-SUM(IF(ISNUMBER(Y112:AD112),(IF(Y112:AD112&gt;=Parameters!$D$41,1,"")),""))),0) +
   IF(Parameters!$D$32,SUM(IF(ISNUMBER(Y112:AD112),(IF(Y112:AD112&gt;=Parameters!$D$41,1,"")),"")),0) +
   IF(Parameters!$D$33,AVERAGE(IF(ISNUMBER(Y112:AD112),Y112:AD112)),0) +
   IF(Parameters!$D$34,IF(OR(IF(ISNUMBER(Y112:AD112),Y112:AD112)=0),0,GEOMEAN(IF(ISNUMBER(Y112:AD112),Y112:AD112))),0)</f>
        <v>0</v>
      </c>
      <c r="K112" s="23">
        <f t="shared" ca="1" si="8"/>
        <v>0</v>
      </c>
      <c r="L112" s="116" t="str">
        <f t="shared" si="9"/>
        <v/>
      </c>
      <c r="M112" s="21" cm="1">
        <f t="array" aca="1" ref="M112" ca="1">IF(Parameters!$D$31, SUM(IF(ISNUMBER(AF112:AK112),(IF(AF112:AK112&gt;=Parameters!$D$41,1,"")),""))+0.5*(SUM(IF(ISNUMBER(AF112:AK112),(IF(AF112:AK112&gt;=Parameters!$D$42,1,"")),""))-SUM(IF(ISNUMBER(AF112:AK112),(IF(AF112:AK112&gt;=Parameters!$D$41,1,"")),""))),0) +
   IF(Parameters!$D$32,SUM(IF(ISNUMBER(AF112:AK112),(IF(AF112:AK112&gt;=Parameters!$D$41,1,"")),"")),0) +
   IF(Parameters!$D$33,AVERAGE(IF(ISNUMBER(AF112:AK112),AF112:AK112)),0) +
   IF(Parameters!$D$34,IF(OR(IF(ISNUMBER(AF112:AK112),AF112:AK112)=0),0,GEOMEAN(IF(ISNUMBER(AF112:AK112),AF112:AK112))),0)</f>
        <v>0.5</v>
      </c>
      <c r="N112" s="23">
        <f t="shared" ca="1" si="10"/>
        <v>0.5</v>
      </c>
      <c r="O112" s="116" t="str">
        <f t="shared" si="11"/>
        <v>!</v>
      </c>
      <c r="P112" s="24"/>
      <c r="Q112" s="49"/>
      <c r="R112" s="25">
        <f ca="1">IFERROR(INDEX(Health!$G$8:$G$225,MATCH($C112,_xlfn.ANCHORARRAY(Health!$C$8),0)),NA())</f>
        <v>0</v>
      </c>
      <c r="S112" s="25">
        <f ca="1">IFERROR(INDEX(Food!$G$8:$G$225,MATCH($C112,_xlfn.ANCHORARRAY(Food!$C$8),0)),NA())</f>
        <v>0</v>
      </c>
      <c r="T112" s="25">
        <f ca="1">IFERROR(INDEX(Macro!$G$8:$G$225,MATCH($C112,_xlfn.ANCHORARRAY(Macro!$C$8),0)),NA())</f>
        <v>6.9</v>
      </c>
      <c r="U112" s="25">
        <f ca="1">IFERROR(INDEX(Socioeconomic!$G$8:$G$225,MATCH($C112,_xlfn.ANCHORARRAY(Socioeconomic!$C$8),0)),NA())</f>
        <v>0</v>
      </c>
      <c r="V112" s="25">
        <f ca="1">IFERROR(INDEX('Natural Hazard'!$G$8:$G$225,MATCH($C112,_xlfn.ANCHORARRAY('Natural Hazard'!$C$8),0)),NA())</f>
        <v>0</v>
      </c>
      <c r="W112" s="25">
        <f ca="1">IFERROR(INDEX(Conflict!$G$8:$G$225,MATCH($C112,_xlfn.ANCHORARRAY(Conflict!$C$8),0)),NA())</f>
        <v>0</v>
      </c>
      <c r="X112" s="50"/>
      <c r="Y112" s="25">
        <f ca="1">IFERROR(INDEX(Health!$H$8:$H$225,MATCH($C112,_xlfn.ANCHORARRAY(Health!$C$8),0)),NA())</f>
        <v>5.44606413994169</v>
      </c>
      <c r="Z112" s="25">
        <f ca="1">IFERROR(INDEX(Food!$H$8:$H$225,MATCH($C112,_xlfn.ANCHORARRAY(Food!$C$8),0)),NA())</f>
        <v>3.72900984365952</v>
      </c>
      <c r="AA112" s="25">
        <f ca="1">IFERROR(INDEX(Macro!$H$8:$H$225,MATCH($C112,_xlfn.ANCHORARRAY(Macro!$C$8),0)),NA())</f>
        <v>8.5659429921724595E-2</v>
      </c>
      <c r="AB112" s="25">
        <f ca="1">IFERROR(INDEX(Socioeconomic!$H$8:$H$225,MATCH($C112,_xlfn.ANCHORARRAY(Socioeconomic!$C$8),0)),NA())</f>
        <v>2.4285714285714199</v>
      </c>
      <c r="AC112" s="25">
        <f ca="1">IFERROR(INDEX('Natural Hazard'!$H$8:$H$225,MATCH($C112,_xlfn.ANCHORARRAY('Natural Hazard'!$C$8),0)),NA())</f>
        <v>2.1666666666666599</v>
      </c>
      <c r="AD112" s="25">
        <f ca="1">IFERROR(INDEX(Conflict!$H$8:$H$225,MATCH($C112,_xlfn.ANCHORARRAY(Conflict!$C$8),0)),NA())</f>
        <v>0</v>
      </c>
      <c r="AE112" s="50"/>
      <c r="AF112" s="25">
        <f ca="1">IFERROR(INDEX(Health!$I$8:$I$225,MATCH($C112,_xlfn.ANCHORARRAY(Health!$C$8),0)),NA())</f>
        <v>0</v>
      </c>
      <c r="AG112" s="25" t="e">
        <f ca="1">IFERROR(INDEX(Food!$I$8:$I$225,MATCH($C112,_xlfn.ANCHORARRAY(Food!$C$8),0)),NA())</f>
        <v>#N/A</v>
      </c>
      <c r="AH112" s="25">
        <f ca="1">IFERROR(INDEX(Macro!$I$8:$I$225,MATCH($C112,_xlfn.ANCHORARRAY(Macro!$C$8),0)),NA())</f>
        <v>7</v>
      </c>
      <c r="AI112" s="25" t="e">
        <f ca="1">IFERROR(INDEX(Socioeconomic!$I$8:$I$225,MATCH($C112,_xlfn.ANCHORARRAY(Socioeconomic!$C$8),0)),NA())</f>
        <v>#N/A</v>
      </c>
      <c r="AJ112" s="25">
        <f ca="1">IFERROR(INDEX('Natural Hazard'!$I$8:$I$225,MATCH($C112,_xlfn.ANCHORARRAY('Natural Hazard'!$C$8),0)),NA())</f>
        <v>0</v>
      </c>
      <c r="AK112" s="25">
        <f ca="1">IFERROR(INDEX(Conflict!$I$8:$I$225,MATCH($C112,_xlfn.ANCHORARRAY(Conflict!$C$8),0)),NA())</f>
        <v>0</v>
      </c>
      <c r="AL112" s="49"/>
      <c r="AM112" s="25">
        <f>IFERROR(INDEX('Data Reliability'!$G$6:$G$409,MATCH($C112,'Data Reliability'!$E$6:$E$409,0)),NA())</f>
        <v>0</v>
      </c>
      <c r="AN112" s="25">
        <f>IFERROR(INDEX('Data Reliability'!$H$6:$H$409,MATCH($C112,'Data Reliability'!$E$6:$E$409,0)),NA())</f>
        <v>0.61666666666666703</v>
      </c>
    </row>
    <row r="113" spans="2:40" x14ac:dyDescent="0.2">
      <c r="B113" s="28" t="s">
        <v>183</v>
      </c>
      <c r="C113" s="28" t="s">
        <v>184</v>
      </c>
      <c r="D113" s="28" t="s">
        <v>436</v>
      </c>
      <c r="E113" s="28" t="s">
        <v>429</v>
      </c>
      <c r="F113" s="206">
        <f ca="1">MATCH($C113,_xlfn.ANCHORARRAY(Health!$C$8),0)</f>
        <v>108</v>
      </c>
      <c r="G113" s="22" cm="1">
        <f t="array" aca="1" ref="G113" ca="1">IF(Parameters!$D$31, SUM(IF(ISNUMBER(R113:W113),(IF(R113:W113&gt;=Parameters!$D$37,1,"")),""))+0.5*(SUM(IF(ISNUMBER(R113:W113),(IF(R113:W113&gt;=Parameters!$D$38,1,"")),""))-SUM(IF(ISNUMBER(R113:W113),(IF(R113:W113&gt;=Parameters!$D$37,1,"")),""))),0) +
   IF(Parameters!$D$32,SUM(IF(ISNUMBER(R113:W113),(IF(R113:W113&gt;=Parameters!$D$41,1,"")),"")),0) +
   IF(Parameters!$D$33,AVERAGE(IF(ISNUMBER(R113:W113),R113:W113)),0) +
   IF(Parameters!$D$34,IF(OR(IF(ISNUMBER(R113:W113),R113:W113)=0),0,GEOMEAN(IF(ISNUMBER(R113:W113),R113:W113))),0)</f>
        <v>1</v>
      </c>
      <c r="H113" s="23">
        <f t="shared" ca="1" si="6"/>
        <v>1</v>
      </c>
      <c r="I113" s="116" t="str">
        <f t="shared" si="7"/>
        <v/>
      </c>
      <c r="J113" s="22" cm="1">
        <f t="array" aca="1" ref="J113" ca="1">IF(Parameters!$D$31, SUM(IF(ISNUMBER(Y113:AD113),(IF(Y113:AD113&gt;=Parameters!$D$41,1,"")),""))+0.5*(SUM(IF(ISNUMBER(Y113:AD113),(IF(Y113:AD113&gt;=Parameters!$D$42,1,"")),""))-SUM(IF(ISNUMBER(Y113:AD113),(IF(Y113:AD113&gt;=Parameters!$D$41,1,"")),""))),0) +
   IF(Parameters!$D$32,SUM(IF(ISNUMBER(Y113:AD113),(IF(Y113:AD113&gt;=Parameters!$D$41,1,"")),"")),0) +
   IF(Parameters!$D$33,AVERAGE(IF(ISNUMBER(Y113:AD113),Y113:AD113)),0) +
   IF(Parameters!$D$34,IF(OR(IF(ISNUMBER(Y113:AD113),Y113:AD113)=0),0,GEOMEAN(IF(ISNUMBER(Y113:AD113),Y113:AD113))),0)</f>
        <v>1</v>
      </c>
      <c r="K113" s="23">
        <f t="shared" ca="1" si="8"/>
        <v>1</v>
      </c>
      <c r="L113" s="116" t="str">
        <f t="shared" si="9"/>
        <v/>
      </c>
      <c r="M113" s="21" cm="1">
        <f t="array" aca="1" ref="M113" ca="1">IF(Parameters!$D$31, SUM(IF(ISNUMBER(AF113:AK113),(IF(AF113:AK113&gt;=Parameters!$D$41,1,"")),""))+0.5*(SUM(IF(ISNUMBER(AF113:AK113),(IF(AF113:AK113&gt;=Parameters!$D$42,1,"")),""))-SUM(IF(ISNUMBER(AF113:AK113),(IF(AF113:AK113&gt;=Parameters!$D$41,1,"")),""))),0) +
   IF(Parameters!$D$32,SUM(IF(ISNUMBER(AF113:AK113),(IF(AF113:AK113&gt;=Parameters!$D$41,1,"")),"")),0) +
   IF(Parameters!$D$33,AVERAGE(IF(ISNUMBER(AF113:AK113),AF113:AK113)),0) +
   IF(Parameters!$D$34,IF(OR(IF(ISNUMBER(AF113:AK113),AF113:AK113)=0),0,GEOMEAN(IF(ISNUMBER(AF113:AK113),AF113:AK113))),0)</f>
        <v>1</v>
      </c>
      <c r="N113" s="23">
        <f t="shared" ca="1" si="10"/>
        <v>1</v>
      </c>
      <c r="O113" s="116" t="str">
        <f t="shared" si="11"/>
        <v>!</v>
      </c>
      <c r="P113" s="24"/>
      <c r="Q113" s="49"/>
      <c r="R113" s="25">
        <f ca="1">IFERROR(INDEX(Health!$G$8:$G$225,MATCH($C113,_xlfn.ANCHORARRAY(Health!$C$8),0)),NA())</f>
        <v>0</v>
      </c>
      <c r="S113" s="25">
        <f ca="1">IFERROR(INDEX(Food!$G$8:$G$225,MATCH($C113,_xlfn.ANCHORARRAY(Food!$C$8),0)),NA())</f>
        <v>6.0133994366894168</v>
      </c>
      <c r="T113" s="25">
        <f ca="1">IFERROR(INDEX(Macro!$G$8:$G$225,MATCH($C113,_xlfn.ANCHORARRAY(Macro!$C$8),0)),NA())</f>
        <v>4.9527250063476593</v>
      </c>
      <c r="U113" s="25">
        <f ca="1">IFERROR(INDEX(Socioeconomic!$G$8:$G$225,MATCH($C113,_xlfn.ANCHORARRAY(Socioeconomic!$C$8),0)),NA())</f>
        <v>0</v>
      </c>
      <c r="V113" s="25">
        <f ca="1">IFERROR(INDEX('Natural Hazard'!$G$8:$G$225,MATCH($C113,_xlfn.ANCHORARRAY('Natural Hazard'!$C$8),0)),NA())</f>
        <v>6.7082039324993685</v>
      </c>
      <c r="W113" s="25">
        <f ca="1">IFERROR(INDEX(Conflict!$G$8:$G$225,MATCH($C113,_xlfn.ANCHORARRAY(Conflict!$C$8),0)),NA())</f>
        <v>0</v>
      </c>
      <c r="X113" s="50"/>
      <c r="Y113" s="25">
        <f ca="1">IFERROR(INDEX(Health!$H$8:$H$225,MATCH($C113,_xlfn.ANCHORARRAY(Health!$C$8),0)),NA())</f>
        <v>6.0291545189504303</v>
      </c>
      <c r="Z113" s="25">
        <f ca="1">IFERROR(INDEX(Food!$H$8:$H$225,MATCH($C113,_xlfn.ANCHORARRAY(Food!$C$8),0)),NA())</f>
        <v>7.2321945570353199</v>
      </c>
      <c r="AA113" s="25">
        <f ca="1">IFERROR(INDEX(Macro!$H$8:$H$225,MATCH($C113,_xlfn.ANCHORARRAY(Macro!$C$8),0)),NA())</f>
        <v>6.9236449564318399</v>
      </c>
      <c r="AB113" s="25">
        <f ca="1">IFERROR(INDEX(Socioeconomic!$H$8:$H$225,MATCH($C113,_xlfn.ANCHORARRAY(Socioeconomic!$C$8),0)),NA())</f>
        <v>7.2857142857142803</v>
      </c>
      <c r="AC113" s="25">
        <f ca="1">IFERROR(INDEX('Natural Hazard'!$H$8:$H$225,MATCH($C113,_xlfn.ANCHORARRAY('Natural Hazard'!$C$8),0)),NA())</f>
        <v>4.5</v>
      </c>
      <c r="AD113" s="25">
        <f ca="1">IFERROR(INDEX(Conflict!$H$8:$H$225,MATCH($C113,_xlfn.ANCHORARRAY(Conflict!$C$8),0)),NA())</f>
        <v>2.8488269536073298</v>
      </c>
      <c r="AE113" s="50"/>
      <c r="AF113" s="25">
        <f ca="1">IFERROR(INDEX(Health!$I$8:$I$225,MATCH($C113,_xlfn.ANCHORARRAY(Health!$C$8),0)),NA())</f>
        <v>0</v>
      </c>
      <c r="AG113" s="25">
        <f ca="1">IFERROR(INDEX(Food!$I$8:$I$225,MATCH($C113,_xlfn.ANCHORARRAY(Food!$C$8),0)),NA())</f>
        <v>5</v>
      </c>
      <c r="AH113" s="25">
        <f ca="1">IFERROR(INDEX(Macro!$I$8:$I$225,MATCH($C113,_xlfn.ANCHORARRAY(Macro!$C$8),0)),NA())</f>
        <v>3.5428571428571498</v>
      </c>
      <c r="AI113" s="25">
        <f ca="1">IFERROR(INDEX(Socioeconomic!$I$8:$I$225,MATCH($C113,_xlfn.ANCHORARRAY(Socioeconomic!$C$8),0)),NA())</f>
        <v>0</v>
      </c>
      <c r="AJ113" s="25">
        <f ca="1">IFERROR(INDEX('Natural Hazard'!$I$8:$I$225,MATCH($C113,_xlfn.ANCHORARRAY('Natural Hazard'!$C$8),0)),NA())</f>
        <v>10</v>
      </c>
      <c r="AK113" s="25">
        <f ca="1">IFERROR(INDEX(Conflict!$I$8:$I$225,MATCH($C113,_xlfn.ANCHORARRAY(Conflict!$C$8),0)),NA())</f>
        <v>0</v>
      </c>
      <c r="AL113" s="49"/>
      <c r="AM113" s="25">
        <f>IFERROR(INDEX('Data Reliability'!$G$6:$G$409,MATCH($C113,'Data Reliability'!$E$6:$E$409,0)),NA())</f>
        <v>0</v>
      </c>
      <c r="AN113" s="25">
        <f>IFERROR(INDEX('Data Reliability'!$H$6:$H$409,MATCH($C113,'Data Reliability'!$E$6:$E$409,0)),NA())</f>
        <v>0.43888888888888899</v>
      </c>
    </row>
    <row r="114" spans="2:40" x14ac:dyDescent="0.2">
      <c r="B114" s="28" t="s">
        <v>185</v>
      </c>
      <c r="C114" s="28" t="s">
        <v>186</v>
      </c>
      <c r="D114" s="28" t="s">
        <v>434</v>
      </c>
      <c r="E114" s="28" t="s">
        <v>430</v>
      </c>
      <c r="F114" s="206">
        <f ca="1">MATCH($C114,_xlfn.ANCHORARRAY(Health!$C$8),0)</f>
        <v>109</v>
      </c>
      <c r="G114" s="22" cm="1">
        <f t="array" aca="1" ref="G114" ca="1">IF(Parameters!$D$31, SUM(IF(ISNUMBER(R114:W114),(IF(R114:W114&gt;=Parameters!$D$37,1,"")),""))+0.5*(SUM(IF(ISNUMBER(R114:W114),(IF(R114:W114&gt;=Parameters!$D$38,1,"")),""))-SUM(IF(ISNUMBER(R114:W114),(IF(R114:W114&gt;=Parameters!$D$37,1,"")),""))),0) +
   IF(Parameters!$D$32,SUM(IF(ISNUMBER(R114:W114),(IF(R114:W114&gt;=Parameters!$D$41,1,"")),"")),0) +
   IF(Parameters!$D$33,AVERAGE(IF(ISNUMBER(R114:W114),R114:W114)),0) +
   IF(Parameters!$D$34,IF(OR(IF(ISNUMBER(R114:W114),R114:W114)=0),0,GEOMEAN(IF(ISNUMBER(R114:W114),R114:W114))),0)</f>
        <v>2</v>
      </c>
      <c r="H114" s="23">
        <f t="shared" ca="1" si="6"/>
        <v>2</v>
      </c>
      <c r="I114" s="116" t="str">
        <f t="shared" si="7"/>
        <v/>
      </c>
      <c r="J114" s="22" cm="1">
        <f t="array" aca="1" ref="J114" ca="1">IF(Parameters!$D$31, SUM(IF(ISNUMBER(Y114:AD114),(IF(Y114:AD114&gt;=Parameters!$D$41,1,"")),""))+0.5*(SUM(IF(ISNUMBER(Y114:AD114),(IF(Y114:AD114&gt;=Parameters!$D$42,1,"")),""))-SUM(IF(ISNUMBER(Y114:AD114),(IF(Y114:AD114&gt;=Parameters!$D$41,1,"")),""))),0) +
   IF(Parameters!$D$32,SUM(IF(ISNUMBER(Y114:AD114),(IF(Y114:AD114&gt;=Parameters!$D$41,1,"")),"")),0) +
   IF(Parameters!$D$33,AVERAGE(IF(ISNUMBER(Y114:AD114),Y114:AD114)),0) +
   IF(Parameters!$D$34,IF(OR(IF(ISNUMBER(Y114:AD114),Y114:AD114)=0),0,GEOMEAN(IF(ISNUMBER(Y114:AD114),Y114:AD114))),0)</f>
        <v>2.5</v>
      </c>
      <c r="K114" s="23">
        <f t="shared" ca="1" si="8"/>
        <v>2.5</v>
      </c>
      <c r="L114" s="116" t="str">
        <f t="shared" si="9"/>
        <v/>
      </c>
      <c r="M114" s="21" cm="1">
        <f t="array" aca="1" ref="M114" ca="1">IF(Parameters!$D$31, SUM(IF(ISNUMBER(AF114:AK114),(IF(AF114:AK114&gt;=Parameters!$D$41,1,"")),""))+0.5*(SUM(IF(ISNUMBER(AF114:AK114),(IF(AF114:AK114&gt;=Parameters!$D$42,1,"")),""))-SUM(IF(ISNUMBER(AF114:AK114),(IF(AF114:AK114&gt;=Parameters!$D$41,1,"")),""))),0) +
   IF(Parameters!$D$32,SUM(IF(ISNUMBER(AF114:AK114),(IF(AF114:AK114&gt;=Parameters!$D$41,1,"")),"")),0) +
   IF(Parameters!$D$33,AVERAGE(IF(ISNUMBER(AF114:AK114),AF114:AK114)),0) +
   IF(Parameters!$D$34,IF(OR(IF(ISNUMBER(AF114:AK114),AF114:AK114)=0),0,GEOMEAN(IF(ISNUMBER(AF114:AK114),AF114:AK114))),0)</f>
        <v>2</v>
      </c>
      <c r="N114" s="23">
        <f t="shared" ca="1" si="10"/>
        <v>2</v>
      </c>
      <c r="O114" s="116" t="str">
        <f t="shared" si="11"/>
        <v>!</v>
      </c>
      <c r="P114" s="24"/>
      <c r="Q114" s="49"/>
      <c r="R114" s="25">
        <f ca="1">IFERROR(INDEX(Health!$G$8:$G$225,MATCH($C114,_xlfn.ANCHORARRAY(Health!$C$8),0)),NA())</f>
        <v>0</v>
      </c>
      <c r="S114" s="25">
        <f ca="1">IFERROR(INDEX(Food!$G$8:$G$225,MATCH($C114,_xlfn.ANCHORARRAY(Food!$C$8),0)),NA())</f>
        <v>4.8592633383453849</v>
      </c>
      <c r="T114" s="25">
        <f ca="1">IFERROR(INDEX(Macro!$G$8:$G$225,MATCH($C114,_xlfn.ANCHORARRAY(Macro!$C$8),0)),NA())</f>
        <v>9.5468768266306441</v>
      </c>
      <c r="U114" s="25">
        <f ca="1">IFERROR(INDEX(Socioeconomic!$G$8:$G$225,MATCH($C114,_xlfn.ANCHORARRAY(Socioeconomic!$C$8),0)),NA())</f>
        <v>0</v>
      </c>
      <c r="V114" s="25">
        <f ca="1">IFERROR(INDEX('Natural Hazard'!$G$8:$G$225,MATCH($C114,_xlfn.ANCHORARRAY('Natural Hazard'!$C$8),0)),NA())</f>
        <v>0</v>
      </c>
      <c r="W114" s="25">
        <f ca="1">IFERROR(INDEX(Conflict!$G$8:$G$225,MATCH($C114,_xlfn.ANCHORARRAY(Conflict!$C$8),0)),NA())</f>
        <v>10</v>
      </c>
      <c r="X114" s="50"/>
      <c r="Y114" s="25">
        <f ca="1">IFERROR(INDEX(Health!$H$8:$H$225,MATCH($C114,_xlfn.ANCHORARRAY(Health!$C$8),0)),NA())</f>
        <v>6.4373177842565603</v>
      </c>
      <c r="Z114" s="25">
        <f ca="1">IFERROR(INDEX(Food!$H$8:$H$225,MATCH($C114,_xlfn.ANCHORARRAY(Food!$C$8),0)),NA())</f>
        <v>3.3732057416267902</v>
      </c>
      <c r="AA114" s="25">
        <f ca="1">IFERROR(INDEX(Macro!$H$8:$H$225,MATCH($C114,_xlfn.ANCHORARRAY(Macro!$C$8),0)),NA())</f>
        <v>10</v>
      </c>
      <c r="AB114" s="25">
        <f ca="1">IFERROR(INDEX(Socioeconomic!$H$8:$H$225,MATCH($C114,_xlfn.ANCHORARRAY(Socioeconomic!$C$8),0)),NA())</f>
        <v>7</v>
      </c>
      <c r="AC114" s="25">
        <f ca="1">IFERROR(INDEX('Natural Hazard'!$H$8:$H$225,MATCH($C114,_xlfn.ANCHORARRAY('Natural Hazard'!$C$8),0)),NA())</f>
        <v>4.1666666666666599</v>
      </c>
      <c r="AD114" s="25">
        <f ca="1">IFERROR(INDEX(Conflict!$H$8:$H$225,MATCH($C114,_xlfn.ANCHORARRAY(Conflict!$C$8),0)),NA())</f>
        <v>10</v>
      </c>
      <c r="AE114" s="50"/>
      <c r="AF114" s="25">
        <f ca="1">IFERROR(INDEX(Health!$I$8:$I$225,MATCH($C114,_xlfn.ANCHORARRAY(Health!$C$8),0)),NA())</f>
        <v>0</v>
      </c>
      <c r="AG114" s="25">
        <f ca="1">IFERROR(INDEX(Food!$I$8:$I$225,MATCH($C114,_xlfn.ANCHORARRAY(Food!$C$8),0)),NA())</f>
        <v>7</v>
      </c>
      <c r="AH114" s="25">
        <f ca="1">IFERROR(INDEX(Macro!$I$8:$I$225,MATCH($C114,_xlfn.ANCHORARRAY(Macro!$C$8),0)),NA())</f>
        <v>9.1142857142857192</v>
      </c>
      <c r="AI114" s="25" t="e">
        <f ca="1">IFERROR(INDEX(Socioeconomic!$I$8:$I$225,MATCH($C114,_xlfn.ANCHORARRAY(Socioeconomic!$C$8),0)),NA())</f>
        <v>#N/A</v>
      </c>
      <c r="AJ114" s="25">
        <f ca="1">IFERROR(INDEX('Natural Hazard'!$I$8:$I$225,MATCH($C114,_xlfn.ANCHORARRAY('Natural Hazard'!$C$8),0)),NA())</f>
        <v>0</v>
      </c>
      <c r="AK114" s="25">
        <f ca="1">IFERROR(INDEX(Conflict!$I$8:$I$225,MATCH($C114,_xlfn.ANCHORARRAY(Conflict!$C$8),0)),NA())</f>
        <v>10</v>
      </c>
      <c r="AL114" s="49"/>
      <c r="AM114" s="25">
        <f>IFERROR(INDEX('Data Reliability'!$G$6:$G$409,MATCH($C114,'Data Reliability'!$E$6:$E$409,0)),NA())</f>
        <v>8.3333333333333301E-2</v>
      </c>
      <c r="AN114" s="25">
        <f>IFERROR(INDEX('Data Reliability'!$H$6:$H$409,MATCH($C114,'Data Reliability'!$E$6:$E$409,0)),NA())</f>
        <v>0.46111111111111103</v>
      </c>
    </row>
    <row r="115" spans="2:40" x14ac:dyDescent="0.2">
      <c r="B115" s="28" t="s">
        <v>187</v>
      </c>
      <c r="C115" s="28" t="s">
        <v>188</v>
      </c>
      <c r="D115" s="28" t="s">
        <v>432</v>
      </c>
      <c r="E115" s="28" t="s">
        <v>429</v>
      </c>
      <c r="F115" s="206">
        <f ca="1">MATCH($C115,_xlfn.ANCHORARRAY(Health!$C$8),0)</f>
        <v>110</v>
      </c>
      <c r="G115" s="22" cm="1">
        <f t="array" aca="1" ref="G115" ca="1">IF(Parameters!$D$31, SUM(IF(ISNUMBER(R115:W115),(IF(R115:W115&gt;=Parameters!$D$37,1,"")),""))+0.5*(SUM(IF(ISNUMBER(R115:W115),(IF(R115:W115&gt;=Parameters!$D$38,1,"")),""))-SUM(IF(ISNUMBER(R115:W115),(IF(R115:W115&gt;=Parameters!$D$37,1,"")),""))),0) +
   IF(Parameters!$D$32,SUM(IF(ISNUMBER(R115:W115),(IF(R115:W115&gt;=Parameters!$D$41,1,"")),"")),0) +
   IF(Parameters!$D$33,AVERAGE(IF(ISNUMBER(R115:W115),R115:W115)),0) +
   IF(Parameters!$D$34,IF(OR(IF(ISNUMBER(R115:W115),R115:W115)=0),0,GEOMEAN(IF(ISNUMBER(R115:W115),R115:W115))),0)</f>
        <v>1</v>
      </c>
      <c r="H115" s="23">
        <f t="shared" ca="1" si="6"/>
        <v>1</v>
      </c>
      <c r="I115" s="116" t="str">
        <f t="shared" si="7"/>
        <v/>
      </c>
      <c r="J115" s="22" cm="1">
        <f t="array" aca="1" ref="J115" ca="1">IF(Parameters!$D$31, SUM(IF(ISNUMBER(Y115:AD115),(IF(Y115:AD115&gt;=Parameters!$D$41,1,"")),""))+0.5*(SUM(IF(ISNUMBER(Y115:AD115),(IF(Y115:AD115&gt;=Parameters!$D$42,1,"")),""))-SUM(IF(ISNUMBER(Y115:AD115),(IF(Y115:AD115&gt;=Parameters!$D$41,1,"")),""))),0) +
   IF(Parameters!$D$32,SUM(IF(ISNUMBER(Y115:AD115),(IF(Y115:AD115&gt;=Parameters!$D$41,1,"")),"")),0) +
   IF(Parameters!$D$33,AVERAGE(IF(ISNUMBER(Y115:AD115),Y115:AD115)),0) +
   IF(Parameters!$D$34,IF(OR(IF(ISNUMBER(Y115:AD115),Y115:AD115)=0),0,GEOMEAN(IF(ISNUMBER(Y115:AD115),Y115:AD115))),0)</f>
        <v>2</v>
      </c>
      <c r="K115" s="23">
        <f t="shared" ca="1" si="8"/>
        <v>2</v>
      </c>
      <c r="L115" s="116" t="str">
        <f t="shared" si="9"/>
        <v/>
      </c>
      <c r="M115" s="21" cm="1">
        <f t="array" aca="1" ref="M115" ca="1">IF(Parameters!$D$31, SUM(IF(ISNUMBER(AF115:AK115),(IF(AF115:AK115&gt;=Parameters!$D$41,1,"")),""))+0.5*(SUM(IF(ISNUMBER(AF115:AK115),(IF(AF115:AK115&gt;=Parameters!$D$42,1,"")),""))-SUM(IF(ISNUMBER(AF115:AK115),(IF(AF115:AK115&gt;=Parameters!$D$41,1,"")),""))),0) +
   IF(Parameters!$D$32,SUM(IF(ISNUMBER(AF115:AK115),(IF(AF115:AK115&gt;=Parameters!$D$41,1,"")),"")),0) +
   IF(Parameters!$D$33,AVERAGE(IF(ISNUMBER(AF115:AK115),AF115:AK115)),0) +
   IF(Parameters!$D$34,IF(OR(IF(ISNUMBER(AF115:AK115),AF115:AK115)=0),0,GEOMEAN(IF(ISNUMBER(AF115:AK115),AF115:AK115))),0)</f>
        <v>0</v>
      </c>
      <c r="N115" s="23">
        <f t="shared" ca="1" si="10"/>
        <v>0</v>
      </c>
      <c r="O115" s="116" t="str">
        <f t="shared" si="11"/>
        <v>!</v>
      </c>
      <c r="P115" s="24"/>
      <c r="Q115" s="49"/>
      <c r="R115" s="25">
        <f ca="1">IFERROR(INDEX(Health!$G$8:$G$225,MATCH($C115,_xlfn.ANCHORARRAY(Health!$C$8),0)),NA())</f>
        <v>0</v>
      </c>
      <c r="S115" s="25">
        <f ca="1">IFERROR(INDEX(Food!$G$8:$G$225,MATCH($C115,_xlfn.ANCHORARRAY(Food!$C$8),0)),NA())</f>
        <v>6.9774071492436036</v>
      </c>
      <c r="T115" s="25">
        <f ca="1">IFERROR(INDEX(Macro!$G$8:$G$225,MATCH($C115,_xlfn.ANCHORARRAY(Macro!$C$8),0)),NA())</f>
        <v>5.2679815726699761</v>
      </c>
      <c r="U115" s="25">
        <f ca="1">IFERROR(INDEX(Socioeconomic!$G$8:$G$225,MATCH($C115,_xlfn.ANCHORARRAY(Socioeconomic!$C$8),0)),NA())</f>
        <v>0</v>
      </c>
      <c r="V115" s="25">
        <f ca="1">IFERROR(INDEX('Natural Hazard'!$G$8:$G$225,MATCH($C115,_xlfn.ANCHORARRAY('Natural Hazard'!$C$8),0)),NA())</f>
        <v>0</v>
      </c>
      <c r="W115" s="25">
        <f ca="1">IFERROR(INDEX(Conflict!$G$8:$G$225,MATCH($C115,_xlfn.ANCHORARRAY(Conflict!$C$8),0)),NA())</f>
        <v>0</v>
      </c>
      <c r="X115" s="50"/>
      <c r="Y115" s="25">
        <f ca="1">IFERROR(INDEX(Health!$H$8:$H$225,MATCH($C115,_xlfn.ANCHORARRAY(Health!$C$8),0)),NA())</f>
        <v>5.7667638483964998</v>
      </c>
      <c r="Z115" s="25">
        <f ca="1">IFERROR(INDEX(Food!$H$8:$H$225,MATCH($C115,_xlfn.ANCHORARRAY(Food!$C$8),0)),NA())</f>
        <v>9.7368421052631504</v>
      </c>
      <c r="AA115" s="25">
        <f ca="1">IFERROR(INDEX(Macro!$H$8:$H$225,MATCH($C115,_xlfn.ANCHORARRAY(Macro!$C$8),0)),NA())</f>
        <v>7.2485600354452799</v>
      </c>
      <c r="AB115" s="25">
        <f ca="1">IFERROR(INDEX(Socioeconomic!$H$8:$H$225,MATCH($C115,_xlfn.ANCHORARRAY(Socioeconomic!$C$8),0)),NA())</f>
        <v>10</v>
      </c>
      <c r="AC115" s="25">
        <f ca="1">IFERROR(INDEX('Natural Hazard'!$H$8:$H$225,MATCH($C115,_xlfn.ANCHORARRAY('Natural Hazard'!$C$8),0)),NA())</f>
        <v>4.6666666666666599</v>
      </c>
      <c r="AD115" s="25">
        <f ca="1">IFERROR(INDEX(Conflict!$H$8:$H$225,MATCH($C115,_xlfn.ANCHORARRAY(Conflict!$C$8),0)),NA())</f>
        <v>5.9798906332686501</v>
      </c>
      <c r="AE115" s="50"/>
      <c r="AF115" s="25">
        <f ca="1">IFERROR(INDEX(Health!$I$8:$I$225,MATCH($C115,_xlfn.ANCHORARRAY(Health!$C$8),0)),NA())</f>
        <v>0</v>
      </c>
      <c r="AG115" s="25">
        <f ca="1">IFERROR(INDEX(Food!$I$8:$I$225,MATCH($C115,_xlfn.ANCHORARRAY(Food!$C$8),0)),NA())</f>
        <v>5</v>
      </c>
      <c r="AH115" s="25">
        <f ca="1">IFERROR(INDEX(Macro!$I$8:$I$225,MATCH($C115,_xlfn.ANCHORARRAY(Macro!$C$8),0)),NA())</f>
        <v>3.8285714285714199</v>
      </c>
      <c r="AI115" s="25">
        <f ca="1">IFERROR(INDEX(Socioeconomic!$I$8:$I$225,MATCH($C115,_xlfn.ANCHORARRAY(Socioeconomic!$C$8),0)),NA())</f>
        <v>0</v>
      </c>
      <c r="AJ115" s="25">
        <f ca="1">IFERROR(INDEX('Natural Hazard'!$I$8:$I$225,MATCH($C115,_xlfn.ANCHORARRAY('Natural Hazard'!$C$8),0)),NA())</f>
        <v>0</v>
      </c>
      <c r="AK115" s="25">
        <f ca="1">IFERROR(INDEX(Conflict!$I$8:$I$225,MATCH($C115,_xlfn.ANCHORARRAY(Conflict!$C$8),0)),NA())</f>
        <v>0</v>
      </c>
      <c r="AL115" s="49"/>
      <c r="AM115" s="25">
        <f>IFERROR(INDEX('Data Reliability'!$G$6:$G$409,MATCH($C115,'Data Reliability'!$E$6:$E$409,0)),NA())</f>
        <v>8.3333333333333301E-2</v>
      </c>
      <c r="AN115" s="25">
        <f>IFERROR(INDEX('Data Reliability'!$H$6:$H$409,MATCH($C115,'Data Reliability'!$E$6:$E$409,0)),NA())</f>
        <v>0.405555555555556</v>
      </c>
    </row>
    <row r="116" spans="2:40" x14ac:dyDescent="0.2">
      <c r="B116" s="28" t="s">
        <v>189</v>
      </c>
      <c r="C116" s="28" t="s">
        <v>190</v>
      </c>
      <c r="D116" s="28" t="s">
        <v>434</v>
      </c>
      <c r="E116" s="28" t="s">
        <v>430</v>
      </c>
      <c r="F116" s="206">
        <f ca="1">MATCH($C116,_xlfn.ANCHORARRAY(Health!$C$8),0)</f>
        <v>111</v>
      </c>
      <c r="G116" s="22" cm="1">
        <f t="array" aca="1" ref="G116" ca="1">IF(Parameters!$D$31, SUM(IF(ISNUMBER(R116:W116),(IF(R116:W116&gt;=Parameters!$D$37,1,"")),""))+0.5*(SUM(IF(ISNUMBER(R116:W116),(IF(R116:W116&gt;=Parameters!$D$38,1,"")),""))-SUM(IF(ISNUMBER(R116:W116),(IF(R116:W116&gt;=Parameters!$D$37,1,"")),""))),0) +
   IF(Parameters!$D$32,SUM(IF(ISNUMBER(R116:W116),(IF(R116:W116&gt;=Parameters!$D$41,1,"")),"")),0) +
   IF(Parameters!$D$33,AVERAGE(IF(ISNUMBER(R116:W116),R116:W116)),0) +
   IF(Parameters!$D$34,IF(OR(IF(ISNUMBER(R116:W116),R116:W116)=0),0,GEOMEAN(IF(ISNUMBER(R116:W116),R116:W116))),0)</f>
        <v>1</v>
      </c>
      <c r="H116" s="23">
        <f t="shared" ca="1" si="6"/>
        <v>1</v>
      </c>
      <c r="I116" s="116" t="str">
        <f t="shared" si="7"/>
        <v/>
      </c>
      <c r="J116" s="22" cm="1">
        <f t="array" aca="1" ref="J116" ca="1">IF(Parameters!$D$31, SUM(IF(ISNUMBER(Y116:AD116),(IF(Y116:AD116&gt;=Parameters!$D$41,1,"")),""))+0.5*(SUM(IF(ISNUMBER(Y116:AD116),(IF(Y116:AD116&gt;=Parameters!$D$42,1,"")),""))-SUM(IF(ISNUMBER(Y116:AD116),(IF(Y116:AD116&gt;=Parameters!$D$41,1,"")),""))),0) +
   IF(Parameters!$D$32,SUM(IF(ISNUMBER(Y116:AD116),(IF(Y116:AD116&gt;=Parameters!$D$41,1,"")),"")),0) +
   IF(Parameters!$D$33,AVERAGE(IF(ISNUMBER(Y116:AD116),Y116:AD116)),0) +
   IF(Parameters!$D$34,IF(OR(IF(ISNUMBER(Y116:AD116),Y116:AD116)=0),0,GEOMEAN(IF(ISNUMBER(Y116:AD116),Y116:AD116))),0)</f>
        <v>1.5</v>
      </c>
      <c r="K116" s="23">
        <f t="shared" ca="1" si="8"/>
        <v>1.5</v>
      </c>
      <c r="L116" s="116" t="str">
        <f t="shared" si="9"/>
        <v/>
      </c>
      <c r="M116" s="21" cm="1">
        <f t="array" aca="1" ref="M116" ca="1">IF(Parameters!$D$31, SUM(IF(ISNUMBER(AF116:AK116),(IF(AF116:AK116&gt;=Parameters!$D$41,1,"")),""))+0.5*(SUM(IF(ISNUMBER(AF116:AK116),(IF(AF116:AK116&gt;=Parameters!$D$42,1,"")),""))-SUM(IF(ISNUMBER(AF116:AK116),(IF(AF116:AK116&gt;=Parameters!$D$41,1,"")),""))),0) +
   IF(Parameters!$D$32,SUM(IF(ISNUMBER(AF116:AK116),(IF(AF116:AK116&gt;=Parameters!$D$41,1,"")),"")),0) +
   IF(Parameters!$D$33,AVERAGE(IF(ISNUMBER(AF116:AK116),AF116:AK116)),0) +
   IF(Parameters!$D$34,IF(OR(IF(ISNUMBER(AF116:AK116),AF116:AK116)=0),0,GEOMEAN(IF(ISNUMBER(AF116:AK116),AF116:AK116))),0)</f>
        <v>0.5</v>
      </c>
      <c r="N116" s="23">
        <f t="shared" ca="1" si="10"/>
        <v>0.5</v>
      </c>
      <c r="O116" s="116" t="str">
        <f t="shared" si="11"/>
        <v>!</v>
      </c>
      <c r="P116" s="24"/>
      <c r="Q116" s="49"/>
      <c r="R116" s="25">
        <f ca="1">IFERROR(INDEX(Health!$G$8:$G$225,MATCH($C116,_xlfn.ANCHORARRAY(Health!$C$8),0)),NA())</f>
        <v>0</v>
      </c>
      <c r="S116" s="25">
        <f ca="1">IFERROR(INDEX(Food!$G$8:$G$225,MATCH($C116,_xlfn.ANCHORARRAY(Food!$C$8),0)),NA())</f>
        <v>4.1358509593425508</v>
      </c>
      <c r="T116" s="25">
        <f ca="1">IFERROR(INDEX(Macro!$G$8:$G$225,MATCH($C116,_xlfn.ANCHORARRAY(Macro!$C$8),0)),NA())</f>
        <v>3.3612268378112855</v>
      </c>
      <c r="U116" s="25">
        <f ca="1">IFERROR(INDEX(Socioeconomic!$G$8:$G$225,MATCH($C116,_xlfn.ANCHORARRAY(Socioeconomic!$C$8),0)),NA())</f>
        <v>0</v>
      </c>
      <c r="V116" s="25">
        <f ca="1">IFERROR(INDEX('Natural Hazard'!$G$8:$G$225,MATCH($C116,_xlfn.ANCHORARRAY('Natural Hazard'!$C$8),0)),NA())</f>
        <v>0</v>
      </c>
      <c r="W116" s="25">
        <f ca="1">IFERROR(INDEX(Conflict!$G$8:$G$225,MATCH($C116,_xlfn.ANCHORARRAY(Conflict!$C$8),0)),NA())</f>
        <v>8.3666002653407556</v>
      </c>
      <c r="X116" s="50"/>
      <c r="Y116" s="25">
        <f ca="1">IFERROR(INDEX(Health!$H$8:$H$225,MATCH($C116,_xlfn.ANCHORARRAY(Health!$C$8),0)),NA())</f>
        <v>8.7988338192419793</v>
      </c>
      <c r="Z116" s="25">
        <f ca="1">IFERROR(INDEX(Food!$H$8:$H$225,MATCH($C116,_xlfn.ANCHORARRAY(Food!$C$8),0)),NA())</f>
        <v>3.4210526315789398</v>
      </c>
      <c r="AA116" s="25">
        <f ca="1">IFERROR(INDEX(Macro!$H$8:$H$225,MATCH($C116,_xlfn.ANCHORARRAY(Macro!$C$8),0)),NA())</f>
        <v>6.70211194801358</v>
      </c>
      <c r="AB116" s="25">
        <f ca="1">IFERROR(INDEX(Socioeconomic!$H$8:$H$225,MATCH($C116,_xlfn.ANCHORARRAY(Socioeconomic!$C$8),0)),NA())</f>
        <v>4.2857142857142803</v>
      </c>
      <c r="AC116" s="25">
        <f ca="1">IFERROR(INDEX('Natural Hazard'!$H$8:$H$225,MATCH($C116,_xlfn.ANCHORARRAY('Natural Hazard'!$C$8),0)),NA())</f>
        <v>3.8333333333333299</v>
      </c>
      <c r="AD116" s="25">
        <f ca="1">IFERROR(INDEX(Conflict!$H$8:$H$225,MATCH($C116,_xlfn.ANCHORARRAY(Conflict!$C$8),0)),NA())</f>
        <v>10</v>
      </c>
      <c r="AE116" s="50"/>
      <c r="AF116" s="25">
        <f ca="1">IFERROR(INDEX(Health!$I$8:$I$225,MATCH($C116,_xlfn.ANCHORARRAY(Health!$C$8),0)),NA())</f>
        <v>0</v>
      </c>
      <c r="AG116" s="25">
        <f ca="1">IFERROR(INDEX(Food!$I$8:$I$225,MATCH($C116,_xlfn.ANCHORARRAY(Food!$C$8),0)),NA())</f>
        <v>5</v>
      </c>
      <c r="AH116" s="25">
        <f ca="1">IFERROR(INDEX(Macro!$I$8:$I$225,MATCH($C116,_xlfn.ANCHORARRAY(Macro!$C$8),0)),NA())</f>
        <v>1.6857142857142799</v>
      </c>
      <c r="AI116" s="25" t="e">
        <f ca="1">IFERROR(INDEX(Socioeconomic!$I$8:$I$225,MATCH($C116,_xlfn.ANCHORARRAY(Socioeconomic!$C$8),0)),NA())</f>
        <v>#N/A</v>
      </c>
      <c r="AJ116" s="25">
        <f ca="1">IFERROR(INDEX('Natural Hazard'!$I$8:$I$225,MATCH($C116,_xlfn.ANCHORARRAY('Natural Hazard'!$C$8),0)),NA())</f>
        <v>0</v>
      </c>
      <c r="AK116" s="25">
        <f ca="1">IFERROR(INDEX(Conflict!$I$8:$I$225,MATCH($C116,_xlfn.ANCHORARRAY(Conflict!$C$8),0)),NA())</f>
        <v>7</v>
      </c>
      <c r="AL116" s="49"/>
      <c r="AM116" s="25">
        <f>IFERROR(INDEX('Data Reliability'!$G$6:$G$409,MATCH($C116,'Data Reliability'!$E$6:$E$409,0)),NA())</f>
        <v>8.3333333333333301E-2</v>
      </c>
      <c r="AN116" s="25">
        <f>IFERROR(INDEX('Data Reliability'!$H$6:$H$409,MATCH($C116,'Data Reliability'!$E$6:$E$409,0)),NA())</f>
        <v>0.49444444444444402</v>
      </c>
    </row>
    <row r="117" spans="2:40" x14ac:dyDescent="0.2">
      <c r="B117" s="28" t="s">
        <v>528</v>
      </c>
      <c r="C117" s="28" t="s">
        <v>191</v>
      </c>
      <c r="D117" s="28" t="s">
        <v>435</v>
      </c>
      <c r="E117" s="28" t="s">
        <v>532</v>
      </c>
      <c r="F117" s="206">
        <f ca="1">MATCH($C117,_xlfn.ANCHORARRAY(Health!$C$8),0)</f>
        <v>112</v>
      </c>
      <c r="G117" s="22" cm="1">
        <f t="array" aca="1" ref="G117" ca="1">IF(Parameters!$D$31, SUM(IF(ISNUMBER(R117:W117),(IF(R117:W117&gt;=Parameters!$D$37,1,"")),""))+0.5*(SUM(IF(ISNUMBER(R117:W117),(IF(R117:W117&gt;=Parameters!$D$38,1,"")),""))-SUM(IF(ISNUMBER(R117:W117),(IF(R117:W117&gt;=Parameters!$D$37,1,"")),""))),0) +
   IF(Parameters!$D$32,SUM(IF(ISNUMBER(R117:W117),(IF(R117:W117&gt;=Parameters!$D$41,1,"")),"")),0) +
   IF(Parameters!$D$33,AVERAGE(IF(ISNUMBER(R117:W117),R117:W117)),0) +
   IF(Parameters!$D$34,IF(OR(IF(ISNUMBER(R117:W117),R117:W117)=0),0,GEOMEAN(IF(ISNUMBER(R117:W117),R117:W117))),0)</f>
        <v>0.5</v>
      </c>
      <c r="H117" s="23">
        <f t="shared" ca="1" si="6"/>
        <v>0.5</v>
      </c>
      <c r="I117" s="116" t="str">
        <f t="shared" si="7"/>
        <v>!</v>
      </c>
      <c r="J117" s="22" cm="1">
        <f t="array" aca="1" ref="J117" ca="1">IF(Parameters!$D$31, SUM(IF(ISNUMBER(Y117:AD117),(IF(Y117:AD117&gt;=Parameters!$D$41,1,"")),""))+0.5*(SUM(IF(ISNUMBER(Y117:AD117),(IF(Y117:AD117&gt;=Parameters!$D$42,1,"")),""))-SUM(IF(ISNUMBER(Y117:AD117),(IF(Y117:AD117&gt;=Parameters!$D$41,1,"")),""))),0) +
   IF(Parameters!$D$32,SUM(IF(ISNUMBER(Y117:AD117),(IF(Y117:AD117&gt;=Parameters!$D$41,1,"")),"")),0) +
   IF(Parameters!$D$33,AVERAGE(IF(ISNUMBER(Y117:AD117),Y117:AD117)),0) +
   IF(Parameters!$D$34,IF(OR(IF(ISNUMBER(Y117:AD117),Y117:AD117)=0),0,GEOMEAN(IF(ISNUMBER(Y117:AD117),Y117:AD117))),0)</f>
        <v>0</v>
      </c>
      <c r="K117" s="23">
        <f t="shared" ca="1" si="8"/>
        <v>0</v>
      </c>
      <c r="L117" s="116" t="str">
        <f t="shared" si="9"/>
        <v>!</v>
      </c>
      <c r="M117" s="21" cm="1">
        <f t="array" aca="1" ref="M117" ca="1">IF(Parameters!$D$31, SUM(IF(ISNUMBER(AF117:AK117),(IF(AF117:AK117&gt;=Parameters!$D$41,1,"")),""))+0.5*(SUM(IF(ISNUMBER(AF117:AK117),(IF(AF117:AK117&gt;=Parameters!$D$42,1,"")),""))-SUM(IF(ISNUMBER(AF117:AK117),(IF(AF117:AK117&gt;=Parameters!$D$41,1,"")),""))),0) +
   IF(Parameters!$D$32,SUM(IF(ISNUMBER(AF117:AK117),(IF(AF117:AK117&gt;=Parameters!$D$41,1,"")),"")),0) +
   IF(Parameters!$D$33,AVERAGE(IF(ISNUMBER(AF117:AK117),AF117:AK117)),0) +
   IF(Parameters!$D$34,IF(OR(IF(ISNUMBER(AF117:AK117),AF117:AK117)=0),0,GEOMEAN(IF(ISNUMBER(AF117:AK117),AF117:AK117))),0)</f>
        <v>1</v>
      </c>
      <c r="N117" s="23">
        <f t="shared" ca="1" si="10"/>
        <v>1</v>
      </c>
      <c r="O117" s="116" t="str">
        <f t="shared" si="11"/>
        <v>!!</v>
      </c>
      <c r="P117" s="24"/>
      <c r="Q117" s="49"/>
      <c r="R117" s="25">
        <f ca="1">IFERROR(INDEX(Health!$G$8:$G$225,MATCH($C117,_xlfn.ANCHORARRAY(Health!$C$8),0)),NA())</f>
        <v>0</v>
      </c>
      <c r="S117" s="25" t="e">
        <f ca="1">IFERROR(INDEX(Food!$G$8:$G$225,MATCH($C117,_xlfn.ANCHORARRAY(Food!$C$8),0)),NA())</f>
        <v>#N/A</v>
      </c>
      <c r="T117" s="25" t="e">
        <f ca="1">IFERROR(INDEX(Macro!$G$8:$G$225,MATCH($C117,_xlfn.ANCHORARRAY(Macro!$C$8),0)),NA())</f>
        <v>#N/A</v>
      </c>
      <c r="U117" s="25">
        <f ca="1">IFERROR(INDEX(Socioeconomic!$G$8:$G$225,MATCH($C117,_xlfn.ANCHORARRAY(Socioeconomic!$C$8),0)),NA())</f>
        <v>0</v>
      </c>
      <c r="V117" s="25">
        <f ca="1">IFERROR(INDEX('Natural Hazard'!$G$8:$G$225,MATCH($C117,_xlfn.ANCHORARRAY('Natural Hazard'!$C$8),0)),NA())</f>
        <v>6.4549722436790233</v>
      </c>
      <c r="W117" s="25">
        <f ca="1">IFERROR(INDEX(Conflict!$G$8:$G$225,MATCH($C117,_xlfn.ANCHORARRAY(Conflict!$C$8),0)),NA())</f>
        <v>0</v>
      </c>
      <c r="X117" s="50"/>
      <c r="Y117" s="25">
        <f ca="1">IFERROR(INDEX(Health!$H$8:$H$225,MATCH($C117,_xlfn.ANCHORARRAY(Health!$C$8),0)),NA())</f>
        <v>6.0583090379008704</v>
      </c>
      <c r="Z117" s="25" t="e">
        <f ca="1">IFERROR(INDEX(Food!$H$8:$H$225,MATCH($C117,_xlfn.ANCHORARRAY(Food!$C$8),0)),NA())</f>
        <v>#N/A</v>
      </c>
      <c r="AA117" s="25" t="e">
        <f ca="1">IFERROR(INDEX(Macro!$H$8:$H$225,MATCH($C117,_xlfn.ANCHORARRAY(Macro!$C$8),0)),NA())</f>
        <v>#N/A</v>
      </c>
      <c r="AB117" s="25">
        <f ca="1">IFERROR(INDEX(Socioeconomic!$H$8:$H$225,MATCH($C117,_xlfn.ANCHORARRAY(Socioeconomic!$C$8),0)),NA())</f>
        <v>6.4285714285714199</v>
      </c>
      <c r="AC117" s="25">
        <f ca="1">IFERROR(INDEX('Natural Hazard'!$H$8:$H$225,MATCH($C117,_xlfn.ANCHORARRAY('Natural Hazard'!$C$8),0)),NA())</f>
        <v>4.1666666666666599</v>
      </c>
      <c r="AD117" s="25">
        <f ca="1">IFERROR(INDEX(Conflict!$H$8:$H$225,MATCH($C117,_xlfn.ANCHORARRAY(Conflict!$C$8),0)),NA())</f>
        <v>0</v>
      </c>
      <c r="AE117" s="50"/>
      <c r="AF117" s="25">
        <f ca="1">IFERROR(INDEX(Health!$I$8:$I$225,MATCH($C117,_xlfn.ANCHORARRAY(Health!$C$8),0)),NA())</f>
        <v>0</v>
      </c>
      <c r="AG117" s="25" t="e">
        <f ca="1">IFERROR(INDEX(Food!$I$8:$I$225,MATCH($C117,_xlfn.ANCHORARRAY(Food!$C$8),0)),NA())</f>
        <v>#N/A</v>
      </c>
      <c r="AH117" s="25" t="e">
        <f ca="1">IFERROR(INDEX(Macro!$I$8:$I$225,MATCH($C117,_xlfn.ANCHORARRAY(Macro!$C$8),0)),NA())</f>
        <v>#N/A</v>
      </c>
      <c r="AI117" s="25">
        <f ca="1">IFERROR(INDEX(Socioeconomic!$I$8:$I$225,MATCH($C117,_xlfn.ANCHORARRAY(Socioeconomic!$C$8),0)),NA())</f>
        <v>0</v>
      </c>
      <c r="AJ117" s="25">
        <f ca="1">IFERROR(INDEX('Natural Hazard'!$I$8:$I$225,MATCH($C117,_xlfn.ANCHORARRAY('Natural Hazard'!$C$8),0)),NA())</f>
        <v>10</v>
      </c>
      <c r="AK117" s="25">
        <f ca="1">IFERROR(INDEX(Conflict!$I$8:$I$225,MATCH($C117,_xlfn.ANCHORARRAY(Conflict!$C$8),0)),NA())</f>
        <v>0</v>
      </c>
      <c r="AL117" s="49"/>
      <c r="AM117" s="25">
        <f>IFERROR(INDEX('Data Reliability'!$G$6:$G$409,MATCH($C117,'Data Reliability'!$E$6:$E$409,0)),NA())</f>
        <v>0.38888888888888901</v>
      </c>
      <c r="AN117" s="25">
        <f>IFERROR(INDEX('Data Reliability'!$H$6:$H$409,MATCH($C117,'Data Reliability'!$E$6:$E$409,0)),NA())</f>
        <v>0.72777777777777797</v>
      </c>
    </row>
    <row r="118" spans="2:40" x14ac:dyDescent="0.2">
      <c r="B118" s="28" t="s">
        <v>192</v>
      </c>
      <c r="C118" s="28" t="s">
        <v>193</v>
      </c>
      <c r="D118" s="28" t="s">
        <v>433</v>
      </c>
      <c r="E118" s="28" t="s">
        <v>409</v>
      </c>
      <c r="F118" s="206">
        <f ca="1">MATCH($C118,_xlfn.ANCHORARRAY(Health!$C$8),0)</f>
        <v>113</v>
      </c>
      <c r="G118" s="22" cm="1">
        <f t="array" aca="1" ref="G118" ca="1">IF(Parameters!$D$31, SUM(IF(ISNUMBER(R118:W118),(IF(R118:W118&gt;=Parameters!$D$37,1,"")),""))+0.5*(SUM(IF(ISNUMBER(R118:W118),(IF(R118:W118&gt;=Parameters!$D$38,1,"")),""))-SUM(IF(ISNUMBER(R118:W118),(IF(R118:W118&gt;=Parameters!$D$37,1,"")),""))),0) +
   IF(Parameters!$D$32,SUM(IF(ISNUMBER(R118:W118),(IF(R118:W118&gt;=Parameters!$D$41,1,"")),"")),0) +
   IF(Parameters!$D$33,AVERAGE(IF(ISNUMBER(R118:W118),R118:W118)),0) +
   IF(Parameters!$D$34,IF(OR(IF(ISNUMBER(R118:W118),R118:W118)=0),0,GEOMEAN(IF(ISNUMBER(R118:W118),R118:W118))),0)</f>
        <v>0</v>
      </c>
      <c r="H118" s="23">
        <f t="shared" ca="1" si="6"/>
        <v>0</v>
      </c>
      <c r="I118" s="116" t="str">
        <f t="shared" si="7"/>
        <v>!</v>
      </c>
      <c r="J118" s="22" cm="1">
        <f t="array" aca="1" ref="J118" ca="1">IF(Parameters!$D$31, SUM(IF(ISNUMBER(Y118:AD118),(IF(Y118:AD118&gt;=Parameters!$D$41,1,"")),""))+0.5*(SUM(IF(ISNUMBER(Y118:AD118),(IF(Y118:AD118&gt;=Parameters!$D$42,1,"")),""))-SUM(IF(ISNUMBER(Y118:AD118),(IF(Y118:AD118&gt;=Parameters!$D$41,1,"")),""))),0) +
   IF(Parameters!$D$32,SUM(IF(ISNUMBER(Y118:AD118),(IF(Y118:AD118&gt;=Parameters!$D$41,1,"")),"")),0) +
   IF(Parameters!$D$33,AVERAGE(IF(ISNUMBER(Y118:AD118),Y118:AD118)),0) +
   IF(Parameters!$D$34,IF(OR(IF(ISNUMBER(Y118:AD118),Y118:AD118)=0),0,GEOMEAN(IF(ISNUMBER(Y118:AD118),Y118:AD118))),0)</f>
        <v>0</v>
      </c>
      <c r="K118" s="23">
        <f t="shared" ca="1" si="8"/>
        <v>0</v>
      </c>
      <c r="L118" s="116" t="str">
        <f t="shared" si="9"/>
        <v/>
      </c>
      <c r="M118" s="21" cm="1">
        <f t="array" aca="1" ref="M118" ca="1">IF(Parameters!$D$31, SUM(IF(ISNUMBER(AF118:AK118),(IF(AF118:AK118&gt;=Parameters!$D$41,1,"")),""))+0.5*(SUM(IF(ISNUMBER(AF118:AK118),(IF(AF118:AK118&gt;=Parameters!$D$42,1,"")),""))-SUM(IF(ISNUMBER(AF118:AK118),(IF(AF118:AK118&gt;=Parameters!$D$41,1,"")),""))),0) +
   IF(Parameters!$D$32,SUM(IF(ISNUMBER(AF118:AK118),(IF(AF118:AK118&gt;=Parameters!$D$41,1,"")),"")),0) +
   IF(Parameters!$D$33,AVERAGE(IF(ISNUMBER(AF118:AK118),AF118:AK118)),0) +
   IF(Parameters!$D$34,IF(OR(IF(ISNUMBER(AF118:AK118),AF118:AK118)=0),0,GEOMEAN(IF(ISNUMBER(AF118:AK118),AF118:AK118))),0)</f>
        <v>0</v>
      </c>
      <c r="N118" s="23">
        <f t="shared" ca="1" si="10"/>
        <v>0</v>
      </c>
      <c r="O118" s="116" t="str">
        <f t="shared" si="11"/>
        <v>!</v>
      </c>
      <c r="P118" s="24"/>
      <c r="Q118" s="49"/>
      <c r="R118" s="25">
        <f ca="1">IFERROR(INDEX(Health!$G$8:$G$225,MATCH($C118,_xlfn.ANCHORARRAY(Health!$C$8),0)),NA())</f>
        <v>0</v>
      </c>
      <c r="S118" s="25" t="e">
        <f ca="1">IFERROR(INDEX(Food!$G$8:$G$225,MATCH($C118,_xlfn.ANCHORARRAY(Food!$C$8),0)),NA())</f>
        <v>#N/A</v>
      </c>
      <c r="T118" s="25">
        <f ca="1">IFERROR(INDEX(Macro!$G$8:$G$225,MATCH($C118,_xlfn.ANCHORARRAY(Macro!$C$8),0)),NA())</f>
        <v>0</v>
      </c>
      <c r="U118" s="25">
        <f ca="1">IFERROR(INDEX(Socioeconomic!$G$8:$G$225,MATCH($C118,_xlfn.ANCHORARRAY(Socioeconomic!$C$8),0)),NA())</f>
        <v>0</v>
      </c>
      <c r="V118" s="25">
        <f ca="1">IFERROR(INDEX('Natural Hazard'!$G$8:$G$225,MATCH($C118,_xlfn.ANCHORARRAY('Natural Hazard'!$C$8),0)),NA())</f>
        <v>0</v>
      </c>
      <c r="W118" s="25">
        <f ca="1">IFERROR(INDEX(Conflict!$G$8:$G$225,MATCH($C118,_xlfn.ANCHORARRAY(Conflict!$C$8),0)),NA())</f>
        <v>0</v>
      </c>
      <c r="X118" s="50"/>
      <c r="Y118" s="25">
        <f ca="1">IFERROR(INDEX(Health!$H$8:$H$225,MATCH($C118,_xlfn.ANCHORARRAY(Health!$C$8),0)),NA())</f>
        <v>2.6472303206997001</v>
      </c>
      <c r="Z118" s="25" t="e">
        <f ca="1">IFERROR(INDEX(Food!$H$8:$H$225,MATCH($C118,_xlfn.ANCHORARRAY(Food!$C$8),0)),NA())</f>
        <v>#N/A</v>
      </c>
      <c r="AA118" s="25">
        <f ca="1">IFERROR(INDEX(Macro!$H$8:$H$225,MATCH($C118,_xlfn.ANCHORARRAY(Macro!$C$8),0)),NA())</f>
        <v>0</v>
      </c>
      <c r="AB118" s="25">
        <f ca="1">IFERROR(INDEX(Socioeconomic!$H$8:$H$225,MATCH($C118,_xlfn.ANCHORARRAY(Socioeconomic!$C$8),0)),NA())</f>
        <v>0</v>
      </c>
      <c r="AC118" s="25">
        <f ca="1">IFERROR(INDEX('Natural Hazard'!$H$8:$H$225,MATCH($C118,_xlfn.ANCHORARRAY('Natural Hazard'!$C$8),0)),NA())</f>
        <v>1</v>
      </c>
      <c r="AD118" s="25">
        <f ca="1">IFERROR(INDEX(Conflict!$H$8:$H$225,MATCH($C118,_xlfn.ANCHORARRAY(Conflict!$C$8),0)),NA())</f>
        <v>0</v>
      </c>
      <c r="AE118" s="50"/>
      <c r="AF118" s="25">
        <f ca="1">IFERROR(INDEX(Health!$I$8:$I$225,MATCH($C118,_xlfn.ANCHORARRAY(Health!$C$8),0)),NA())</f>
        <v>0</v>
      </c>
      <c r="AG118" s="25" t="e">
        <f ca="1">IFERROR(INDEX(Food!$I$8:$I$225,MATCH($C118,_xlfn.ANCHORARRAY(Food!$C$8),0)),NA())</f>
        <v>#N/A</v>
      </c>
      <c r="AH118" s="25">
        <f ca="1">IFERROR(INDEX(Macro!$I$8:$I$225,MATCH($C118,_xlfn.ANCHORARRAY(Macro!$C$8),0)),NA())</f>
        <v>5.9714285714285698</v>
      </c>
      <c r="AI118" s="25" t="e">
        <f ca="1">IFERROR(INDEX(Socioeconomic!$I$8:$I$225,MATCH($C118,_xlfn.ANCHORARRAY(Socioeconomic!$C$8),0)),NA())</f>
        <v>#N/A</v>
      </c>
      <c r="AJ118" s="25">
        <f ca="1">IFERROR(INDEX('Natural Hazard'!$I$8:$I$225,MATCH($C118,_xlfn.ANCHORARRAY('Natural Hazard'!$C$8),0)),NA())</f>
        <v>0</v>
      </c>
      <c r="AK118" s="25">
        <f ca="1">IFERROR(INDEX(Conflict!$I$8:$I$225,MATCH($C118,_xlfn.ANCHORARRAY(Conflict!$C$8),0)),NA())</f>
        <v>0</v>
      </c>
      <c r="AL118" s="49"/>
      <c r="AM118" s="25">
        <f>IFERROR(INDEX('Data Reliability'!$G$6:$G$409,MATCH($C118,'Data Reliability'!$E$6:$E$409,0)),NA())</f>
        <v>0.22222222222222199</v>
      </c>
      <c r="AN118" s="25">
        <f>IFERROR(INDEX('Data Reliability'!$H$6:$H$409,MATCH($C118,'Data Reliability'!$E$6:$E$409,0)),NA())</f>
        <v>0.58333333333333304</v>
      </c>
    </row>
    <row r="119" spans="2:40" x14ac:dyDescent="0.2">
      <c r="B119" s="28" t="s">
        <v>194</v>
      </c>
      <c r="C119" s="28" t="s">
        <v>195</v>
      </c>
      <c r="D119" s="28" t="s">
        <v>431</v>
      </c>
      <c r="E119" s="28" t="s">
        <v>430</v>
      </c>
      <c r="F119" s="206">
        <f ca="1">MATCH($C119,_xlfn.ANCHORARRAY(Health!$C$8),0)</f>
        <v>114</v>
      </c>
      <c r="G119" s="22" cm="1">
        <f t="array" aca="1" ref="G119" ca="1">IF(Parameters!$D$31, SUM(IF(ISNUMBER(R119:W119),(IF(R119:W119&gt;=Parameters!$D$37,1,"")),""))+0.5*(SUM(IF(ISNUMBER(R119:W119),(IF(R119:W119&gt;=Parameters!$D$38,1,"")),""))-SUM(IF(ISNUMBER(R119:W119),(IF(R119:W119&gt;=Parameters!$D$37,1,"")),""))),0) +
   IF(Parameters!$D$32,SUM(IF(ISNUMBER(R119:W119),(IF(R119:W119&gt;=Parameters!$D$41,1,"")),"")),0) +
   IF(Parameters!$D$33,AVERAGE(IF(ISNUMBER(R119:W119),R119:W119)),0) +
   IF(Parameters!$D$34,IF(OR(IF(ISNUMBER(R119:W119),R119:W119)=0),0,GEOMEAN(IF(ISNUMBER(R119:W119),R119:W119))),0)</f>
        <v>1.5</v>
      </c>
      <c r="H119" s="23">
        <f t="shared" ca="1" si="6"/>
        <v>1.5</v>
      </c>
      <c r="I119" s="116" t="str">
        <f t="shared" si="7"/>
        <v>!</v>
      </c>
      <c r="J119" s="22" cm="1">
        <f t="array" aca="1" ref="J119" ca="1">IF(Parameters!$D$31, SUM(IF(ISNUMBER(Y119:AD119),(IF(Y119:AD119&gt;=Parameters!$D$41,1,"")),""))+0.5*(SUM(IF(ISNUMBER(Y119:AD119),(IF(Y119:AD119&gt;=Parameters!$D$42,1,"")),""))-SUM(IF(ISNUMBER(Y119:AD119),(IF(Y119:AD119&gt;=Parameters!$D$41,1,"")),""))),0) +
   IF(Parameters!$D$32,SUM(IF(ISNUMBER(Y119:AD119),(IF(Y119:AD119&gt;=Parameters!$D$41,1,"")),"")),0) +
   IF(Parameters!$D$33,AVERAGE(IF(ISNUMBER(Y119:AD119),Y119:AD119)),0) +
   IF(Parameters!$D$34,IF(OR(IF(ISNUMBER(Y119:AD119),Y119:AD119)=0),0,GEOMEAN(IF(ISNUMBER(Y119:AD119),Y119:AD119))),0)</f>
        <v>0</v>
      </c>
      <c r="K119" s="23">
        <f t="shared" ca="1" si="8"/>
        <v>0</v>
      </c>
      <c r="L119" s="116" t="str">
        <f t="shared" si="9"/>
        <v/>
      </c>
      <c r="M119" s="21" cm="1">
        <f t="array" aca="1" ref="M119" ca="1">IF(Parameters!$D$31, SUM(IF(ISNUMBER(AF119:AK119),(IF(AF119:AK119&gt;=Parameters!$D$41,1,"")),""))+0.5*(SUM(IF(ISNUMBER(AF119:AK119),(IF(AF119:AK119&gt;=Parameters!$D$42,1,"")),""))-SUM(IF(ISNUMBER(AF119:AK119),(IF(AF119:AK119&gt;=Parameters!$D$41,1,"")),""))),0) +
   IF(Parameters!$D$32,SUM(IF(ISNUMBER(AF119:AK119),(IF(AF119:AK119&gt;=Parameters!$D$41,1,"")),"")),0) +
   IF(Parameters!$D$33,AVERAGE(IF(ISNUMBER(AF119:AK119),AF119:AK119)),0) +
   IF(Parameters!$D$34,IF(OR(IF(ISNUMBER(AF119:AK119),AF119:AK119)=0),0,GEOMEAN(IF(ISNUMBER(AF119:AK119),AF119:AK119))),0)</f>
        <v>2</v>
      </c>
      <c r="N119" s="23">
        <f t="shared" ca="1" si="10"/>
        <v>2</v>
      </c>
      <c r="O119" s="116" t="str">
        <f t="shared" si="11"/>
        <v>!</v>
      </c>
      <c r="P119" s="24"/>
      <c r="Q119" s="49"/>
      <c r="R119" s="25">
        <f ca="1">IFERROR(INDEX(Health!$G$8:$G$225,MATCH($C119,_xlfn.ANCHORARRAY(Health!$C$8),0)),NA())</f>
        <v>0</v>
      </c>
      <c r="S119" s="25">
        <f ca="1">IFERROR(INDEX(Food!$G$8:$G$225,MATCH($C119,_xlfn.ANCHORARRAY(Food!$C$8),0)),NA())</f>
        <v>4.4578707321958229</v>
      </c>
      <c r="T119" s="25" t="e">
        <f ca="1">IFERROR(INDEX(Macro!$G$8:$G$225,MATCH($C119,_xlfn.ANCHORARRAY(Macro!$C$8),0)),NA())</f>
        <v>#N/A</v>
      </c>
      <c r="U119" s="25">
        <f ca="1">IFERROR(INDEX(Socioeconomic!$G$8:$G$225,MATCH($C119,_xlfn.ANCHORARRAY(Socioeconomic!$C$8),0)),NA())</f>
        <v>6.4365030434678889</v>
      </c>
      <c r="V119" s="25">
        <f ca="1">IFERROR(INDEX('Natural Hazard'!$G$8:$G$225,MATCH($C119,_xlfn.ANCHORARRAY('Natural Hazard'!$C$8),0)),NA())</f>
        <v>7.0710678118654755</v>
      </c>
      <c r="W119" s="25">
        <f ca="1">IFERROR(INDEX(Conflict!$G$8:$G$225,MATCH($C119,_xlfn.ANCHORARRAY(Conflict!$C$8),0)),NA())</f>
        <v>0</v>
      </c>
      <c r="X119" s="50"/>
      <c r="Y119" s="25">
        <f ca="1">IFERROR(INDEX(Health!$H$8:$H$225,MATCH($C119,_xlfn.ANCHORARRAY(Health!$C$8),0)),NA())</f>
        <v>6.2332361516034904</v>
      </c>
      <c r="Z119" s="25">
        <f ca="1">IFERROR(INDEX(Food!$H$8:$H$225,MATCH($C119,_xlfn.ANCHORARRAY(Food!$C$8),0)),NA())</f>
        <v>6.6242038216560397</v>
      </c>
      <c r="AA119" s="25" t="e">
        <f ca="1">IFERROR(INDEX(Macro!$H$8:$H$225,MATCH($C119,_xlfn.ANCHORARRAY(Macro!$C$8),0)),NA())</f>
        <v>#N/A</v>
      </c>
      <c r="AB119" s="25">
        <f ca="1">IFERROR(INDEX(Socioeconomic!$H$8:$H$225,MATCH($C119,_xlfn.ANCHORARRAY(Socioeconomic!$C$8),0)),NA())</f>
        <v>4.1428571428571397</v>
      </c>
      <c r="AC119" s="25">
        <f ca="1">IFERROR(INDEX('Natural Hazard'!$H$8:$H$225,MATCH($C119,_xlfn.ANCHORARRAY('Natural Hazard'!$C$8),0)),NA())</f>
        <v>5</v>
      </c>
      <c r="AD119" s="25">
        <f ca="1">IFERROR(INDEX(Conflict!$H$8:$H$225,MATCH($C119,_xlfn.ANCHORARRAY(Conflict!$C$8),0)),NA())</f>
        <v>6.2885870523901897</v>
      </c>
      <c r="AE119" s="50"/>
      <c r="AF119" s="25">
        <f ca="1">IFERROR(INDEX(Health!$I$8:$I$225,MATCH($C119,_xlfn.ANCHORARRAY(Health!$C$8),0)),NA())</f>
        <v>0</v>
      </c>
      <c r="AG119" s="25">
        <f ca="1">IFERROR(INDEX(Food!$I$8:$I$225,MATCH($C119,_xlfn.ANCHORARRAY(Food!$C$8),0)),NA())</f>
        <v>3</v>
      </c>
      <c r="AH119" s="25" t="e">
        <f ca="1">IFERROR(INDEX(Macro!$I$8:$I$225,MATCH($C119,_xlfn.ANCHORARRAY(Macro!$C$8),0)),NA())</f>
        <v>#N/A</v>
      </c>
      <c r="AI119" s="25">
        <f ca="1">IFERROR(INDEX(Socioeconomic!$I$8:$I$225,MATCH($C119,_xlfn.ANCHORARRAY(Socioeconomic!$C$8),0)),NA())</f>
        <v>10</v>
      </c>
      <c r="AJ119" s="25">
        <f ca="1">IFERROR(INDEX('Natural Hazard'!$I$8:$I$225,MATCH($C119,_xlfn.ANCHORARRAY('Natural Hazard'!$C$8),0)),NA())</f>
        <v>10</v>
      </c>
      <c r="AK119" s="25">
        <f ca="1">IFERROR(INDEX(Conflict!$I$8:$I$225,MATCH($C119,_xlfn.ANCHORARRAY(Conflict!$C$8),0)),NA())</f>
        <v>0</v>
      </c>
      <c r="AL119" s="49"/>
      <c r="AM119" s="25">
        <f>IFERROR(INDEX('Data Reliability'!$G$6:$G$409,MATCH($C119,'Data Reliability'!$E$6:$E$409,0)),NA())</f>
        <v>0.16666666666666699</v>
      </c>
      <c r="AN119" s="25">
        <f>IFERROR(INDEX('Data Reliability'!$H$6:$H$409,MATCH($C119,'Data Reliability'!$E$6:$E$409,0)),NA())</f>
        <v>0.60555555555555596</v>
      </c>
    </row>
    <row r="120" spans="2:40" x14ac:dyDescent="0.2">
      <c r="B120" s="28" t="s">
        <v>196</v>
      </c>
      <c r="C120" s="28" t="s">
        <v>197</v>
      </c>
      <c r="D120" s="28" t="s">
        <v>432</v>
      </c>
      <c r="E120" s="28" t="s">
        <v>429</v>
      </c>
      <c r="F120" s="206">
        <f ca="1">MATCH($C120,_xlfn.ANCHORARRAY(Health!$C$8),0)</f>
        <v>115</v>
      </c>
      <c r="G120" s="22" cm="1">
        <f t="array" aca="1" ref="G120" ca="1">IF(Parameters!$D$31, SUM(IF(ISNUMBER(R120:W120),(IF(R120:W120&gt;=Parameters!$D$37,1,"")),""))+0.5*(SUM(IF(ISNUMBER(R120:W120),(IF(R120:W120&gt;=Parameters!$D$38,1,"")),""))-SUM(IF(ISNUMBER(R120:W120),(IF(R120:W120&gt;=Parameters!$D$37,1,"")),""))),0) +
   IF(Parameters!$D$32,SUM(IF(ISNUMBER(R120:W120),(IF(R120:W120&gt;=Parameters!$D$41,1,"")),"")),0) +
   IF(Parameters!$D$33,AVERAGE(IF(ISNUMBER(R120:W120),R120:W120)),0) +
   IF(Parameters!$D$34,IF(OR(IF(ISNUMBER(R120:W120),R120:W120)=0),0,GEOMEAN(IF(ISNUMBER(R120:W120),R120:W120))),0)</f>
        <v>0.5</v>
      </c>
      <c r="H120" s="23">
        <f t="shared" ca="1" si="6"/>
        <v>0.5</v>
      </c>
      <c r="I120" s="116" t="str">
        <f t="shared" si="7"/>
        <v/>
      </c>
      <c r="J120" s="22" cm="1">
        <f t="array" aca="1" ref="J120" ca="1">IF(Parameters!$D$31, SUM(IF(ISNUMBER(Y120:AD120),(IF(Y120:AD120&gt;=Parameters!$D$41,1,"")),""))+0.5*(SUM(IF(ISNUMBER(Y120:AD120),(IF(Y120:AD120&gt;=Parameters!$D$42,1,"")),""))-SUM(IF(ISNUMBER(Y120:AD120),(IF(Y120:AD120&gt;=Parameters!$D$41,1,"")),""))),0) +
   IF(Parameters!$D$32,SUM(IF(ISNUMBER(Y120:AD120),(IF(Y120:AD120&gt;=Parameters!$D$41,1,"")),"")),0) +
   IF(Parameters!$D$33,AVERAGE(IF(ISNUMBER(Y120:AD120),Y120:AD120)),0) +
   IF(Parameters!$D$34,IF(OR(IF(ISNUMBER(Y120:AD120),Y120:AD120)=0),0,GEOMEAN(IF(ISNUMBER(Y120:AD120),Y120:AD120))),0)</f>
        <v>1.5</v>
      </c>
      <c r="K120" s="23">
        <f t="shared" ca="1" si="8"/>
        <v>1.5</v>
      </c>
      <c r="L120" s="116" t="str">
        <f t="shared" si="9"/>
        <v/>
      </c>
      <c r="M120" s="21" cm="1">
        <f t="array" aca="1" ref="M120" ca="1">IF(Parameters!$D$31, SUM(IF(ISNUMBER(AF120:AK120),(IF(AF120:AK120&gt;=Parameters!$D$41,1,"")),""))+0.5*(SUM(IF(ISNUMBER(AF120:AK120),(IF(AF120:AK120&gt;=Parameters!$D$42,1,"")),""))-SUM(IF(ISNUMBER(AF120:AK120),(IF(AF120:AK120&gt;=Parameters!$D$41,1,"")),""))),0) +
   IF(Parameters!$D$32,SUM(IF(ISNUMBER(AF120:AK120),(IF(AF120:AK120&gt;=Parameters!$D$41,1,"")),"")),0) +
   IF(Parameters!$D$33,AVERAGE(IF(ISNUMBER(AF120:AK120),AF120:AK120)),0) +
   IF(Parameters!$D$34,IF(OR(IF(ISNUMBER(AF120:AK120),AF120:AK120)=0),0,GEOMEAN(IF(ISNUMBER(AF120:AK120),AF120:AK120))),0)</f>
        <v>1</v>
      </c>
      <c r="N120" s="23">
        <f t="shared" ca="1" si="10"/>
        <v>1</v>
      </c>
      <c r="O120" s="116" t="str">
        <f t="shared" si="11"/>
        <v>!</v>
      </c>
      <c r="P120" s="24"/>
      <c r="Q120" s="49"/>
      <c r="R120" s="25">
        <f ca="1">IFERROR(INDEX(Health!$G$8:$G$225,MATCH($C120,_xlfn.ANCHORARRAY(Health!$C$8),0)),NA())</f>
        <v>0</v>
      </c>
      <c r="S120" s="25">
        <f ca="1">IFERROR(INDEX(Food!$G$8:$G$225,MATCH($C120,_xlfn.ANCHORARRAY(Food!$C$8),0)),NA())</f>
        <v>0</v>
      </c>
      <c r="T120" s="25">
        <f ca="1">IFERROR(INDEX(Macro!$G$8:$G$225,MATCH($C120,_xlfn.ANCHORARRAY(Macro!$C$8),0)),NA())</f>
        <v>5.4195927493407474</v>
      </c>
      <c r="U120" s="25">
        <f ca="1">IFERROR(INDEX(Socioeconomic!$G$8:$G$225,MATCH($C120,_xlfn.ANCHORARRAY(Socioeconomic!$C$8),0)),NA())</f>
        <v>0</v>
      </c>
      <c r="V120" s="25">
        <f ca="1">IFERROR(INDEX('Natural Hazard'!$G$8:$G$225,MATCH($C120,_xlfn.ANCHORARRAY('Natural Hazard'!$C$8),0)),NA())</f>
        <v>4.2817441928883726</v>
      </c>
      <c r="W120" s="25">
        <f ca="1">IFERROR(INDEX(Conflict!$G$8:$G$225,MATCH($C120,_xlfn.ANCHORARRAY(Conflict!$C$8),0)),NA())</f>
        <v>0</v>
      </c>
      <c r="X120" s="50"/>
      <c r="Y120" s="25">
        <f ca="1">IFERROR(INDEX(Health!$H$8:$H$225,MATCH($C120,_xlfn.ANCHORARRAY(Health!$C$8),0)),NA())</f>
        <v>7.1661807580174903</v>
      </c>
      <c r="Z120" s="25">
        <f ca="1">IFERROR(INDEX(Food!$H$8:$H$225,MATCH($C120,_xlfn.ANCHORARRAY(Food!$C$8),0)),NA())</f>
        <v>8.7559808612440193</v>
      </c>
      <c r="AA120" s="25">
        <f ca="1">IFERROR(INDEX(Macro!$H$8:$H$225,MATCH($C120,_xlfn.ANCHORARRAY(Macro!$C$8),0)),NA())</f>
        <v>5.2990695613646404</v>
      </c>
      <c r="AB120" s="25">
        <f ca="1">IFERROR(INDEX(Socioeconomic!$H$8:$H$225,MATCH($C120,_xlfn.ANCHORARRAY(Socioeconomic!$C$8),0)),NA())</f>
        <v>9.2857142857142794</v>
      </c>
      <c r="AC120" s="25">
        <f ca="1">IFERROR(INDEX('Natural Hazard'!$H$8:$H$225,MATCH($C120,_xlfn.ANCHORARRAY('Natural Hazard'!$C$8),0)),NA())</f>
        <v>1.8333333333333299</v>
      </c>
      <c r="AD120" s="25">
        <f ca="1">IFERROR(INDEX(Conflict!$H$8:$H$225,MATCH($C120,_xlfn.ANCHORARRAY(Conflict!$C$8),0)),NA())</f>
        <v>3.2016228611747999</v>
      </c>
      <c r="AE120" s="50"/>
      <c r="AF120" s="25">
        <f ca="1">IFERROR(INDEX(Health!$I$8:$I$225,MATCH($C120,_xlfn.ANCHORARRAY(Health!$C$8),0)),NA())</f>
        <v>0</v>
      </c>
      <c r="AG120" s="25" t="e">
        <f ca="1">IFERROR(INDEX(Food!$I$8:$I$225,MATCH($C120,_xlfn.ANCHORARRAY(Food!$C$8),0)),NA())</f>
        <v>#N/A</v>
      </c>
      <c r="AH120" s="25">
        <f ca="1">IFERROR(INDEX(Macro!$I$8:$I$225,MATCH($C120,_xlfn.ANCHORARRAY(Macro!$C$8),0)),NA())</f>
        <v>5.5428571428571303</v>
      </c>
      <c r="AI120" s="25">
        <f ca="1">IFERROR(INDEX(Socioeconomic!$I$8:$I$225,MATCH($C120,_xlfn.ANCHORARRAY(Socioeconomic!$C$8),0)),NA())</f>
        <v>0</v>
      </c>
      <c r="AJ120" s="25">
        <f ca="1">IFERROR(INDEX('Natural Hazard'!$I$8:$I$225,MATCH($C120,_xlfn.ANCHORARRAY('Natural Hazard'!$C$8),0)),NA())</f>
        <v>10</v>
      </c>
      <c r="AK120" s="25">
        <f ca="1">IFERROR(INDEX(Conflict!$I$8:$I$225,MATCH($C120,_xlfn.ANCHORARRAY(Conflict!$C$8),0)),NA())</f>
        <v>0</v>
      </c>
      <c r="AL120" s="49"/>
      <c r="AM120" s="25">
        <f>IFERROR(INDEX('Data Reliability'!$G$6:$G$409,MATCH($C120,'Data Reliability'!$E$6:$E$409,0)),NA())</f>
        <v>8.3333333333333301E-2</v>
      </c>
      <c r="AN120" s="25">
        <f>IFERROR(INDEX('Data Reliability'!$H$6:$H$409,MATCH($C120,'Data Reliability'!$E$6:$E$409,0)),NA())</f>
        <v>0.49444444444444402</v>
      </c>
    </row>
    <row r="121" spans="2:40" x14ac:dyDescent="0.2">
      <c r="B121" s="28" t="s">
        <v>198</v>
      </c>
      <c r="C121" s="28" t="s">
        <v>199</v>
      </c>
      <c r="D121" s="28" t="s">
        <v>433</v>
      </c>
      <c r="E121" s="28" t="s">
        <v>409</v>
      </c>
      <c r="F121" s="206">
        <f ca="1">MATCH($C121,_xlfn.ANCHORARRAY(Health!$C$8),0)</f>
        <v>116</v>
      </c>
      <c r="G121" s="22" cm="1">
        <f t="array" aca="1" ref="G121" ca="1">IF(Parameters!$D$31, SUM(IF(ISNUMBER(R121:W121),(IF(R121:W121&gt;=Parameters!$D$37,1,"")),""))+0.5*(SUM(IF(ISNUMBER(R121:W121),(IF(R121:W121&gt;=Parameters!$D$38,1,"")),""))-SUM(IF(ISNUMBER(R121:W121),(IF(R121:W121&gt;=Parameters!$D$37,1,"")),""))),0) +
   IF(Parameters!$D$32,SUM(IF(ISNUMBER(R121:W121),(IF(R121:W121&gt;=Parameters!$D$41,1,"")),"")),0) +
   IF(Parameters!$D$33,AVERAGE(IF(ISNUMBER(R121:W121),R121:W121)),0) +
   IF(Parameters!$D$34,IF(OR(IF(ISNUMBER(R121:W121),R121:W121)=0),0,GEOMEAN(IF(ISNUMBER(R121:W121),R121:W121))),0)</f>
        <v>0</v>
      </c>
      <c r="H121" s="23">
        <f t="shared" ca="1" si="6"/>
        <v>0</v>
      </c>
      <c r="I121" s="116" t="str">
        <f t="shared" si="7"/>
        <v>!</v>
      </c>
      <c r="J121" s="22" cm="1">
        <f t="array" aca="1" ref="J121" ca="1">IF(Parameters!$D$31, SUM(IF(ISNUMBER(Y121:AD121),(IF(Y121:AD121&gt;=Parameters!$D$41,1,"")),""))+0.5*(SUM(IF(ISNUMBER(Y121:AD121),(IF(Y121:AD121&gt;=Parameters!$D$42,1,"")),""))-SUM(IF(ISNUMBER(Y121:AD121),(IF(Y121:AD121&gt;=Parameters!$D$41,1,"")),""))),0) +
   IF(Parameters!$D$32,SUM(IF(ISNUMBER(Y121:AD121),(IF(Y121:AD121&gt;=Parameters!$D$41,1,"")),"")),0) +
   IF(Parameters!$D$33,AVERAGE(IF(ISNUMBER(Y121:AD121),Y121:AD121)),0) +
   IF(Parameters!$D$34,IF(OR(IF(ISNUMBER(Y121:AD121),Y121:AD121)=0),0,GEOMEAN(IF(ISNUMBER(Y121:AD121),Y121:AD121))),0)</f>
        <v>0</v>
      </c>
      <c r="K121" s="23">
        <f t="shared" ca="1" si="8"/>
        <v>0</v>
      </c>
      <c r="L121" s="116" t="str">
        <f t="shared" si="9"/>
        <v/>
      </c>
      <c r="M121" s="21" cm="1">
        <f t="array" aca="1" ref="M121" ca="1">IF(Parameters!$D$31, SUM(IF(ISNUMBER(AF121:AK121),(IF(AF121:AK121&gt;=Parameters!$D$41,1,"")),""))+0.5*(SUM(IF(ISNUMBER(AF121:AK121),(IF(AF121:AK121&gt;=Parameters!$D$42,1,"")),""))-SUM(IF(ISNUMBER(AF121:AK121),(IF(AF121:AK121&gt;=Parameters!$D$41,1,"")),""))),0) +
   IF(Parameters!$D$32,SUM(IF(ISNUMBER(AF121:AK121),(IF(AF121:AK121&gt;=Parameters!$D$41,1,"")),"")),0) +
   IF(Parameters!$D$33,AVERAGE(IF(ISNUMBER(AF121:AK121),AF121:AK121)),0) +
   IF(Parameters!$D$34,IF(OR(IF(ISNUMBER(AF121:AK121),AF121:AK121)=0),0,GEOMEAN(IF(ISNUMBER(AF121:AK121),AF121:AK121))),0)</f>
        <v>0</v>
      </c>
      <c r="N121" s="23">
        <f t="shared" ca="1" si="10"/>
        <v>0</v>
      </c>
      <c r="O121" s="116" t="str">
        <f t="shared" si="11"/>
        <v>!</v>
      </c>
      <c r="P121" s="24"/>
      <c r="Q121" s="49"/>
      <c r="R121" s="25">
        <f ca="1">IFERROR(INDEX(Health!$G$8:$G$225,MATCH($C121,_xlfn.ANCHORARRAY(Health!$C$8),0)),NA())</f>
        <v>0</v>
      </c>
      <c r="S121" s="25">
        <f ca="1">IFERROR(INDEX(Food!$G$8:$G$225,MATCH($C121,_xlfn.ANCHORARRAY(Food!$C$8),0)),NA())</f>
        <v>0</v>
      </c>
      <c r="T121" s="25">
        <f ca="1">IFERROR(INDEX(Macro!$G$8:$G$225,MATCH($C121,_xlfn.ANCHORARRAY(Macro!$C$8),0)),NA())</f>
        <v>1.1667698934677702</v>
      </c>
      <c r="U121" s="25">
        <f ca="1">IFERROR(INDEX(Socioeconomic!$G$8:$G$225,MATCH($C121,_xlfn.ANCHORARRAY(Socioeconomic!$C$8),0)),NA())</f>
        <v>0</v>
      </c>
      <c r="V121" s="25">
        <f ca="1">IFERROR(INDEX('Natural Hazard'!$G$8:$G$225,MATCH($C121,_xlfn.ANCHORARRAY('Natural Hazard'!$C$8),0)),NA())</f>
        <v>0</v>
      </c>
      <c r="W121" s="25">
        <f ca="1">IFERROR(INDEX(Conflict!$G$8:$G$225,MATCH($C121,_xlfn.ANCHORARRAY(Conflict!$C$8),0)),NA())</f>
        <v>0</v>
      </c>
      <c r="X121" s="50"/>
      <c r="Y121" s="25">
        <f ca="1">IFERROR(INDEX(Health!$H$8:$H$225,MATCH($C121,_xlfn.ANCHORARRAY(Health!$C$8),0)),NA())</f>
        <v>0</v>
      </c>
      <c r="Z121" s="25">
        <f ca="1">IFERROR(INDEX(Food!$H$8:$H$225,MATCH($C121,_xlfn.ANCHORARRAY(Food!$C$8),0)),NA())</f>
        <v>2.2727272727272698</v>
      </c>
      <c r="AA121" s="25">
        <f ca="1">IFERROR(INDEX(Macro!$H$8:$H$225,MATCH($C121,_xlfn.ANCHORARRAY(Macro!$C$8),0)),NA())</f>
        <v>2.5077536552946298</v>
      </c>
      <c r="AB121" s="25">
        <f ca="1">IFERROR(INDEX(Socioeconomic!$H$8:$H$225,MATCH($C121,_xlfn.ANCHORARRAY(Socioeconomic!$C$8),0)),NA())</f>
        <v>1.1428571428571399</v>
      </c>
      <c r="AC121" s="25">
        <f ca="1">IFERROR(INDEX('Natural Hazard'!$H$8:$H$225,MATCH($C121,_xlfn.ANCHORARRAY('Natural Hazard'!$C$8),0)),NA())</f>
        <v>2</v>
      </c>
      <c r="AD121" s="25">
        <f ca="1">IFERROR(INDEX(Conflict!$H$8:$H$225,MATCH($C121,_xlfn.ANCHORARRAY(Conflict!$C$8),0)),NA())</f>
        <v>0</v>
      </c>
      <c r="AE121" s="50"/>
      <c r="AF121" s="25">
        <f ca="1">IFERROR(INDEX(Health!$I$8:$I$225,MATCH($C121,_xlfn.ANCHORARRAY(Health!$C$8),0)),NA())</f>
        <v>0</v>
      </c>
      <c r="AG121" s="25" t="e">
        <f ca="1">IFERROR(INDEX(Food!$I$8:$I$225,MATCH($C121,_xlfn.ANCHORARRAY(Food!$C$8),0)),NA())</f>
        <v>#N/A</v>
      </c>
      <c r="AH121" s="25">
        <f ca="1">IFERROR(INDEX(Macro!$I$8:$I$225,MATCH($C121,_xlfn.ANCHORARRAY(Macro!$C$8),0)),NA())</f>
        <v>0.54285714285714004</v>
      </c>
      <c r="AI121" s="25" t="e">
        <f ca="1">IFERROR(INDEX(Socioeconomic!$I$8:$I$225,MATCH($C121,_xlfn.ANCHORARRAY(Socioeconomic!$C$8),0)),NA())</f>
        <v>#N/A</v>
      </c>
      <c r="AJ121" s="25">
        <f ca="1">IFERROR(INDEX('Natural Hazard'!$I$8:$I$225,MATCH($C121,_xlfn.ANCHORARRAY('Natural Hazard'!$C$8),0)),NA())</f>
        <v>0</v>
      </c>
      <c r="AK121" s="25">
        <f ca="1">IFERROR(INDEX(Conflict!$I$8:$I$225,MATCH($C121,_xlfn.ANCHORARRAY(Conflict!$C$8),0)),NA())</f>
        <v>0</v>
      </c>
      <c r="AL121" s="49"/>
      <c r="AM121" s="25">
        <f>IFERROR(INDEX('Data Reliability'!$G$6:$G$409,MATCH($C121,'Data Reliability'!$E$6:$E$409,0)),NA())</f>
        <v>8.3333333333333301E-2</v>
      </c>
      <c r="AN121" s="25">
        <f>IFERROR(INDEX('Data Reliability'!$H$6:$H$409,MATCH($C121,'Data Reliability'!$E$6:$E$409,0)),NA())</f>
        <v>0.58333333333333304</v>
      </c>
    </row>
    <row r="122" spans="2:40" x14ac:dyDescent="0.2">
      <c r="B122" s="28" t="s">
        <v>200</v>
      </c>
      <c r="C122" s="28" t="s">
        <v>201</v>
      </c>
      <c r="D122" s="28" t="s">
        <v>433</v>
      </c>
      <c r="E122" s="28" t="s">
        <v>409</v>
      </c>
      <c r="F122" s="206">
        <f ca="1">MATCH($C122,_xlfn.ANCHORARRAY(Health!$C$8),0)</f>
        <v>117</v>
      </c>
      <c r="G122" s="22" cm="1">
        <f t="array" aca="1" ref="G122" ca="1">IF(Parameters!$D$31, SUM(IF(ISNUMBER(R122:W122),(IF(R122:W122&gt;=Parameters!$D$37,1,"")),""))+0.5*(SUM(IF(ISNUMBER(R122:W122),(IF(R122:W122&gt;=Parameters!$D$38,1,"")),""))-SUM(IF(ISNUMBER(R122:W122),(IF(R122:W122&gt;=Parameters!$D$37,1,"")),""))),0) +
   IF(Parameters!$D$32,SUM(IF(ISNUMBER(R122:W122),(IF(R122:W122&gt;=Parameters!$D$41,1,"")),"")),0) +
   IF(Parameters!$D$33,AVERAGE(IF(ISNUMBER(R122:W122),R122:W122)),0) +
   IF(Parameters!$D$34,IF(OR(IF(ISNUMBER(R122:W122),R122:W122)=0),0,GEOMEAN(IF(ISNUMBER(R122:W122),R122:W122))),0)</f>
        <v>0</v>
      </c>
      <c r="H122" s="23">
        <f t="shared" ca="1" si="6"/>
        <v>0</v>
      </c>
      <c r="I122" s="116" t="str">
        <f t="shared" si="7"/>
        <v>!</v>
      </c>
      <c r="J122" s="22" cm="1">
        <f t="array" aca="1" ref="J122" ca="1">IF(Parameters!$D$31, SUM(IF(ISNUMBER(Y122:AD122),(IF(Y122:AD122&gt;=Parameters!$D$41,1,"")),""))+0.5*(SUM(IF(ISNUMBER(Y122:AD122),(IF(Y122:AD122&gt;=Parameters!$D$42,1,"")),""))-SUM(IF(ISNUMBER(Y122:AD122),(IF(Y122:AD122&gt;=Parameters!$D$41,1,"")),""))),0) +
   IF(Parameters!$D$32,SUM(IF(ISNUMBER(Y122:AD122),(IF(Y122:AD122&gt;=Parameters!$D$41,1,"")),"")),0) +
   IF(Parameters!$D$33,AVERAGE(IF(ISNUMBER(Y122:AD122),Y122:AD122)),0) +
   IF(Parameters!$D$34,IF(OR(IF(ISNUMBER(Y122:AD122),Y122:AD122)=0),0,GEOMEAN(IF(ISNUMBER(Y122:AD122),Y122:AD122))),0)</f>
        <v>0</v>
      </c>
      <c r="K122" s="23">
        <f t="shared" ca="1" si="8"/>
        <v>0</v>
      </c>
      <c r="L122" s="116" t="str">
        <f t="shared" si="9"/>
        <v/>
      </c>
      <c r="M122" s="21" cm="1">
        <f t="array" aca="1" ref="M122" ca="1">IF(Parameters!$D$31, SUM(IF(ISNUMBER(AF122:AK122),(IF(AF122:AK122&gt;=Parameters!$D$41,1,"")),""))+0.5*(SUM(IF(ISNUMBER(AF122:AK122),(IF(AF122:AK122&gt;=Parameters!$D$42,1,"")),""))-SUM(IF(ISNUMBER(AF122:AK122),(IF(AF122:AK122&gt;=Parameters!$D$41,1,"")),""))),0) +
   IF(Parameters!$D$32,SUM(IF(ISNUMBER(AF122:AK122),(IF(AF122:AK122&gt;=Parameters!$D$41,1,"")),"")),0) +
   IF(Parameters!$D$33,AVERAGE(IF(ISNUMBER(AF122:AK122),AF122:AK122)),0) +
   IF(Parameters!$D$34,IF(OR(IF(ISNUMBER(AF122:AK122),AF122:AK122)=0),0,GEOMEAN(IF(ISNUMBER(AF122:AK122),AF122:AK122))),0)</f>
        <v>0</v>
      </c>
      <c r="N122" s="23">
        <f t="shared" ca="1" si="10"/>
        <v>0</v>
      </c>
      <c r="O122" s="116" t="str">
        <f t="shared" si="11"/>
        <v>!</v>
      </c>
      <c r="P122" s="24"/>
      <c r="Q122" s="49"/>
      <c r="R122" s="25">
        <f ca="1">IFERROR(INDEX(Health!$G$8:$G$225,MATCH($C122,_xlfn.ANCHORARRAY(Health!$C$8),0)),NA())</f>
        <v>0</v>
      </c>
      <c r="S122" s="25">
        <f ca="1">IFERROR(INDEX(Food!$G$8:$G$225,MATCH($C122,_xlfn.ANCHORARRAY(Food!$C$8),0)),NA())</f>
        <v>0</v>
      </c>
      <c r="T122" s="25">
        <f ca="1">IFERROR(INDEX(Macro!$G$8:$G$225,MATCH($C122,_xlfn.ANCHORARRAY(Macro!$C$8),0)),NA())</f>
        <v>0</v>
      </c>
      <c r="U122" s="25">
        <f ca="1">IFERROR(INDEX(Socioeconomic!$G$8:$G$225,MATCH($C122,_xlfn.ANCHORARRAY(Socioeconomic!$C$8),0)),NA())</f>
        <v>0</v>
      </c>
      <c r="V122" s="25">
        <f ca="1">IFERROR(INDEX('Natural Hazard'!$G$8:$G$225,MATCH($C122,_xlfn.ANCHORARRAY('Natural Hazard'!$C$8),0)),NA())</f>
        <v>0</v>
      </c>
      <c r="W122" s="25">
        <f ca="1">IFERROR(INDEX(Conflict!$G$8:$G$225,MATCH($C122,_xlfn.ANCHORARRAY(Conflict!$C$8),0)),NA())</f>
        <v>0</v>
      </c>
      <c r="X122" s="50"/>
      <c r="Y122" s="25">
        <f ca="1">IFERROR(INDEX(Health!$H$8:$H$225,MATCH($C122,_xlfn.ANCHORARRAY(Health!$C$8),0)),NA())</f>
        <v>2.0641399416909598</v>
      </c>
      <c r="Z122" s="25">
        <f ca="1">IFERROR(INDEX(Food!$H$8:$H$225,MATCH($C122,_xlfn.ANCHORARRAY(Food!$C$8),0)),NA())</f>
        <v>0</v>
      </c>
      <c r="AA122" s="25">
        <f ca="1">IFERROR(INDEX(Macro!$H$8:$H$225,MATCH($C122,_xlfn.ANCHORARRAY(Macro!$C$8),0)),NA())</f>
        <v>0</v>
      </c>
      <c r="AB122" s="25">
        <f ca="1">IFERROR(INDEX(Socioeconomic!$H$8:$H$225,MATCH($C122,_xlfn.ANCHORARRAY(Socioeconomic!$C$8),0)),NA())</f>
        <v>0.71428571428571297</v>
      </c>
      <c r="AC122" s="25">
        <f ca="1">IFERROR(INDEX('Natural Hazard'!$H$8:$H$225,MATCH($C122,_xlfn.ANCHORARRAY('Natural Hazard'!$C$8),0)),NA())</f>
        <v>0</v>
      </c>
      <c r="AD122" s="25">
        <f ca="1">IFERROR(INDEX(Conflict!$H$8:$H$225,MATCH($C122,_xlfn.ANCHORARRAY(Conflict!$C$8),0)),NA())</f>
        <v>0</v>
      </c>
      <c r="AE122" s="50"/>
      <c r="AF122" s="25">
        <f ca="1">IFERROR(INDEX(Health!$I$8:$I$225,MATCH($C122,_xlfn.ANCHORARRAY(Health!$C$8),0)),NA())</f>
        <v>0</v>
      </c>
      <c r="AG122" s="25" t="e">
        <f ca="1">IFERROR(INDEX(Food!$I$8:$I$225,MATCH($C122,_xlfn.ANCHORARRAY(Food!$C$8),0)),NA())</f>
        <v>#N/A</v>
      </c>
      <c r="AH122" s="25">
        <f ca="1">IFERROR(INDEX(Macro!$I$8:$I$225,MATCH($C122,_xlfn.ANCHORARRAY(Macro!$C$8),0)),NA())</f>
        <v>0</v>
      </c>
      <c r="AI122" s="25" t="e">
        <f ca="1">IFERROR(INDEX(Socioeconomic!$I$8:$I$225,MATCH($C122,_xlfn.ANCHORARRAY(Socioeconomic!$C$8),0)),NA())</f>
        <v>#N/A</v>
      </c>
      <c r="AJ122" s="25">
        <f ca="1">IFERROR(INDEX('Natural Hazard'!$I$8:$I$225,MATCH($C122,_xlfn.ANCHORARRAY('Natural Hazard'!$C$8),0)),NA())</f>
        <v>0</v>
      </c>
      <c r="AK122" s="25">
        <f ca="1">IFERROR(INDEX(Conflict!$I$8:$I$225,MATCH($C122,_xlfn.ANCHORARRAY(Conflict!$C$8),0)),NA())</f>
        <v>0</v>
      </c>
      <c r="AL122" s="49"/>
      <c r="AM122" s="25">
        <f>IFERROR(INDEX('Data Reliability'!$G$6:$G$409,MATCH($C122,'Data Reliability'!$E$6:$E$409,0)),NA())</f>
        <v>8.3333333333333301E-2</v>
      </c>
      <c r="AN122" s="25">
        <f>IFERROR(INDEX('Data Reliability'!$H$6:$H$409,MATCH($C122,'Data Reliability'!$E$6:$E$409,0)),NA())</f>
        <v>0.61666666666666703</v>
      </c>
    </row>
    <row r="123" spans="2:40" x14ac:dyDescent="0.2">
      <c r="B123" s="28" t="s">
        <v>202</v>
      </c>
      <c r="C123" s="28" t="s">
        <v>203</v>
      </c>
      <c r="D123" s="28" t="s">
        <v>433</v>
      </c>
      <c r="E123" s="28" t="s">
        <v>409</v>
      </c>
      <c r="F123" s="206">
        <f ca="1">MATCH($C123,_xlfn.ANCHORARRAY(Health!$C$8),0)</f>
        <v>118</v>
      </c>
      <c r="G123" s="22" cm="1">
        <f t="array" aca="1" ref="G123" ca="1">IF(Parameters!$D$31, SUM(IF(ISNUMBER(R123:W123),(IF(R123:W123&gt;=Parameters!$D$37,1,"")),""))+0.5*(SUM(IF(ISNUMBER(R123:W123),(IF(R123:W123&gt;=Parameters!$D$38,1,"")),""))-SUM(IF(ISNUMBER(R123:W123),(IF(R123:W123&gt;=Parameters!$D$37,1,"")),""))),0) +
   IF(Parameters!$D$32,SUM(IF(ISNUMBER(R123:W123),(IF(R123:W123&gt;=Parameters!$D$41,1,"")),"")),0) +
   IF(Parameters!$D$33,AVERAGE(IF(ISNUMBER(R123:W123),R123:W123)),0) +
   IF(Parameters!$D$34,IF(OR(IF(ISNUMBER(R123:W123),R123:W123)=0),0,GEOMEAN(IF(ISNUMBER(R123:W123),R123:W123))),0)</f>
        <v>0</v>
      </c>
      <c r="H123" s="23">
        <f t="shared" ca="1" si="6"/>
        <v>0</v>
      </c>
      <c r="I123" s="116" t="str">
        <f t="shared" si="7"/>
        <v>!</v>
      </c>
      <c r="J123" s="22" cm="1">
        <f t="array" aca="1" ref="J123" ca="1">IF(Parameters!$D$31, SUM(IF(ISNUMBER(Y123:AD123),(IF(Y123:AD123&gt;=Parameters!$D$41,1,"")),""))+0.5*(SUM(IF(ISNUMBER(Y123:AD123),(IF(Y123:AD123&gt;=Parameters!$D$42,1,"")),""))-SUM(IF(ISNUMBER(Y123:AD123),(IF(Y123:AD123&gt;=Parameters!$D$41,1,"")),""))),0) +
   IF(Parameters!$D$32,SUM(IF(ISNUMBER(Y123:AD123),(IF(Y123:AD123&gt;=Parameters!$D$41,1,"")),"")),0) +
   IF(Parameters!$D$33,AVERAGE(IF(ISNUMBER(Y123:AD123),Y123:AD123)),0) +
   IF(Parameters!$D$34,IF(OR(IF(ISNUMBER(Y123:AD123),Y123:AD123)=0),0,GEOMEAN(IF(ISNUMBER(Y123:AD123),Y123:AD123))),0)</f>
        <v>0</v>
      </c>
      <c r="K123" s="23">
        <f t="shared" ca="1" si="8"/>
        <v>0</v>
      </c>
      <c r="L123" s="116" t="str">
        <f t="shared" si="9"/>
        <v/>
      </c>
      <c r="M123" s="21" cm="1">
        <f t="array" aca="1" ref="M123" ca="1">IF(Parameters!$D$31, SUM(IF(ISNUMBER(AF123:AK123),(IF(AF123:AK123&gt;=Parameters!$D$41,1,"")),""))+0.5*(SUM(IF(ISNUMBER(AF123:AK123),(IF(AF123:AK123&gt;=Parameters!$D$42,1,"")),""))-SUM(IF(ISNUMBER(AF123:AK123),(IF(AF123:AK123&gt;=Parameters!$D$41,1,"")),""))),0) +
   IF(Parameters!$D$32,SUM(IF(ISNUMBER(AF123:AK123),(IF(AF123:AK123&gt;=Parameters!$D$41,1,"")),"")),0) +
   IF(Parameters!$D$33,AVERAGE(IF(ISNUMBER(AF123:AK123),AF123:AK123)),0) +
   IF(Parameters!$D$34,IF(OR(IF(ISNUMBER(AF123:AK123),AF123:AK123)=0),0,GEOMEAN(IF(ISNUMBER(AF123:AK123),AF123:AK123))),0)</f>
        <v>0</v>
      </c>
      <c r="N123" s="23">
        <f t="shared" ca="1" si="10"/>
        <v>0</v>
      </c>
      <c r="O123" s="116" t="str">
        <f t="shared" si="11"/>
        <v>!</v>
      </c>
      <c r="P123" s="24"/>
      <c r="Q123" s="49"/>
      <c r="R123" s="25">
        <f ca="1">IFERROR(INDEX(Health!$G$8:$G$225,MATCH($C123,_xlfn.ANCHORARRAY(Health!$C$8),0)),NA())</f>
        <v>0</v>
      </c>
      <c r="S123" s="25">
        <f ca="1">IFERROR(INDEX(Food!$G$8:$G$225,MATCH($C123,_xlfn.ANCHORARRAY(Food!$C$8),0)),NA())</f>
        <v>0</v>
      </c>
      <c r="T123" s="25">
        <f ca="1">IFERROR(INDEX(Macro!$G$8:$G$225,MATCH($C123,_xlfn.ANCHORARRAY(Macro!$C$8),0)),NA())</f>
        <v>2.7720997449609235</v>
      </c>
      <c r="U123" s="25">
        <f ca="1">IFERROR(INDEX(Socioeconomic!$G$8:$G$225,MATCH($C123,_xlfn.ANCHORARRAY(Socioeconomic!$C$8),0)),NA())</f>
        <v>0</v>
      </c>
      <c r="V123" s="25">
        <f ca="1">IFERROR(INDEX('Natural Hazard'!$G$8:$G$225,MATCH($C123,_xlfn.ANCHORARRAY('Natural Hazard'!$C$8),0)),NA())</f>
        <v>0</v>
      </c>
      <c r="W123" s="25">
        <f ca="1">IFERROR(INDEX(Conflict!$G$8:$G$225,MATCH($C123,_xlfn.ANCHORARRAY(Conflict!$C$8),0)),NA())</f>
        <v>0</v>
      </c>
      <c r="X123" s="50"/>
      <c r="Y123" s="25">
        <f ca="1">IFERROR(INDEX(Health!$H$8:$H$225,MATCH($C123,_xlfn.ANCHORARRAY(Health!$C$8),0)),NA())</f>
        <v>0</v>
      </c>
      <c r="Z123" s="25">
        <f ca="1">IFERROR(INDEX(Food!$H$8:$H$225,MATCH($C123,_xlfn.ANCHORARRAY(Food!$C$8),0)),NA())</f>
        <v>0.93301435406698496</v>
      </c>
      <c r="AA123" s="25">
        <f ca="1">IFERROR(INDEX(Macro!$H$8:$H$225,MATCH($C123,_xlfn.ANCHORARRAY(Macro!$C$8),0)),NA())</f>
        <v>3.2018904150051601</v>
      </c>
      <c r="AB123" s="25">
        <f ca="1">IFERROR(INDEX(Socioeconomic!$H$8:$H$225,MATCH($C123,_xlfn.ANCHORARRAY(Socioeconomic!$C$8),0)),NA())</f>
        <v>1.5714285714285701</v>
      </c>
      <c r="AC123" s="25">
        <f ca="1">IFERROR(INDEX('Natural Hazard'!$H$8:$H$225,MATCH($C123,_xlfn.ANCHORARRAY('Natural Hazard'!$C$8),0)),NA())</f>
        <v>2.1666666666666599</v>
      </c>
      <c r="AD123" s="25">
        <f ca="1">IFERROR(INDEX(Conflict!$H$8:$H$225,MATCH($C123,_xlfn.ANCHORARRAY(Conflict!$C$8),0)),NA())</f>
        <v>0</v>
      </c>
      <c r="AE123" s="50"/>
      <c r="AF123" s="25">
        <f ca="1">IFERROR(INDEX(Health!$I$8:$I$225,MATCH($C123,_xlfn.ANCHORARRAY(Health!$C$8),0)),NA())</f>
        <v>0</v>
      </c>
      <c r="AG123" s="25" t="e">
        <f ca="1">IFERROR(INDEX(Food!$I$8:$I$225,MATCH($C123,_xlfn.ANCHORARRAY(Food!$C$8),0)),NA())</f>
        <v>#N/A</v>
      </c>
      <c r="AH123" s="25">
        <f ca="1">IFERROR(INDEX(Macro!$I$8:$I$225,MATCH($C123,_xlfn.ANCHORARRAY(Macro!$C$8),0)),NA())</f>
        <v>2.4000000000000101</v>
      </c>
      <c r="AI123" s="25" t="e">
        <f ca="1">IFERROR(INDEX(Socioeconomic!$I$8:$I$225,MATCH($C123,_xlfn.ANCHORARRAY(Socioeconomic!$C$8),0)),NA())</f>
        <v>#N/A</v>
      </c>
      <c r="AJ123" s="25">
        <f ca="1">IFERROR(INDEX('Natural Hazard'!$I$8:$I$225,MATCH($C123,_xlfn.ANCHORARRAY('Natural Hazard'!$C$8),0)),NA())</f>
        <v>0</v>
      </c>
      <c r="AK123" s="25">
        <f ca="1">IFERROR(INDEX(Conflict!$I$8:$I$225,MATCH($C123,_xlfn.ANCHORARRAY(Conflict!$C$8),0)),NA())</f>
        <v>0</v>
      </c>
      <c r="AL123" s="49"/>
      <c r="AM123" s="25">
        <f>IFERROR(INDEX('Data Reliability'!$G$6:$G$409,MATCH($C123,'Data Reliability'!$E$6:$E$409,0)),NA())</f>
        <v>8.3333333333333301E-2</v>
      </c>
      <c r="AN123" s="25">
        <f>IFERROR(INDEX('Data Reliability'!$H$6:$H$409,MATCH($C123,'Data Reliability'!$E$6:$E$409,0)),NA())</f>
        <v>0.61666666666666703</v>
      </c>
    </row>
    <row r="124" spans="2:40" x14ac:dyDescent="0.2">
      <c r="B124" s="28" t="s">
        <v>723</v>
      </c>
      <c r="C124" s="28" t="s">
        <v>686</v>
      </c>
      <c r="D124" s="28" t="s">
        <v>436</v>
      </c>
      <c r="E124" s="28" t="s">
        <v>409</v>
      </c>
      <c r="F124" s="206">
        <f ca="1">MATCH($C124,_xlfn.ANCHORARRAY(Health!$C$8),0)</f>
        <v>119</v>
      </c>
      <c r="G124" s="22" cm="1">
        <f t="array" aca="1" ref="G124" ca="1">IF(Parameters!$D$31, SUM(IF(ISNUMBER(R124:W124),(IF(R124:W124&gt;=Parameters!$D$37,1,"")),""))+0.5*(SUM(IF(ISNUMBER(R124:W124),(IF(R124:W124&gt;=Parameters!$D$38,1,"")),""))-SUM(IF(ISNUMBER(R124:W124),(IF(R124:W124&gt;=Parameters!$D$37,1,"")),""))),0) +
   IF(Parameters!$D$32,SUM(IF(ISNUMBER(R124:W124),(IF(R124:W124&gt;=Parameters!$D$41,1,"")),"")),0) +
   IF(Parameters!$D$33,AVERAGE(IF(ISNUMBER(R124:W124),R124:W124)),0) +
   IF(Parameters!$D$34,IF(OR(IF(ISNUMBER(R124:W124),R124:W124)=0),0,GEOMEAN(IF(ISNUMBER(R124:W124),R124:W124))),0)</f>
        <v>0</v>
      </c>
      <c r="H124" s="23">
        <f t="shared" ca="1" si="6"/>
        <v>0</v>
      </c>
      <c r="I124" s="116" t="str">
        <f t="shared" si="7"/>
        <v>!!</v>
      </c>
      <c r="J124" s="22" cm="1">
        <f t="array" aca="1" ref="J124" ca="1">IF(Parameters!$D$31, SUM(IF(ISNUMBER(Y124:AD124),(IF(Y124:AD124&gt;=Parameters!$D$41,1,"")),""))+0.5*(SUM(IF(ISNUMBER(Y124:AD124),(IF(Y124:AD124&gt;=Parameters!$D$42,1,"")),""))-SUM(IF(ISNUMBER(Y124:AD124),(IF(Y124:AD124&gt;=Parameters!$D$41,1,"")),""))),0) +
   IF(Parameters!$D$32,SUM(IF(ISNUMBER(Y124:AD124),(IF(Y124:AD124&gt;=Parameters!$D$41,1,"")),"")),0) +
   IF(Parameters!$D$33,AVERAGE(IF(ISNUMBER(Y124:AD124),Y124:AD124)),0) +
   IF(Parameters!$D$34,IF(OR(IF(ISNUMBER(Y124:AD124),Y124:AD124)=0),0,GEOMEAN(IF(ISNUMBER(Y124:AD124),Y124:AD124))),0)</f>
        <v>0</v>
      </c>
      <c r="K124" s="23">
        <f t="shared" ca="1" si="8"/>
        <v>0</v>
      </c>
      <c r="L124" s="116" t="str">
        <f t="shared" si="9"/>
        <v>!!</v>
      </c>
      <c r="M124" s="21" cm="1">
        <f t="array" aca="1" ref="M124" ca="1">IF(Parameters!$D$31, SUM(IF(ISNUMBER(AF124:AK124),(IF(AF124:AK124&gt;=Parameters!$D$41,1,"")),""))+0.5*(SUM(IF(ISNUMBER(AF124:AK124),(IF(AF124:AK124&gt;=Parameters!$D$42,1,"")),""))-SUM(IF(ISNUMBER(AF124:AK124),(IF(AF124:AK124&gt;=Parameters!$D$41,1,"")),""))),0) +
   IF(Parameters!$D$32,SUM(IF(ISNUMBER(AF124:AK124),(IF(AF124:AK124&gt;=Parameters!$D$41,1,"")),"")),0) +
   IF(Parameters!$D$33,AVERAGE(IF(ISNUMBER(AF124:AK124),AF124:AK124)),0) +
   IF(Parameters!$D$34,IF(OR(IF(ISNUMBER(AF124:AK124),AF124:AK124)=0),0,GEOMEAN(IF(ISNUMBER(AF124:AK124),AF124:AK124))),0)</f>
        <v>0</v>
      </c>
      <c r="N124" s="23">
        <f t="shared" ca="1" si="10"/>
        <v>0</v>
      </c>
      <c r="O124" s="116" t="str">
        <f t="shared" si="11"/>
        <v>!!</v>
      </c>
      <c r="P124" s="24"/>
      <c r="Q124" s="49"/>
      <c r="R124" s="25">
        <f ca="1">IFERROR(INDEX(Health!$G$8:$G$225,MATCH($C124,_xlfn.ANCHORARRAY(Health!$C$8),0)),NA())</f>
        <v>0</v>
      </c>
      <c r="S124" s="25">
        <f ca="1">IFERROR(INDEX(Food!$G$8:$G$225,MATCH($C124,_xlfn.ANCHORARRAY(Food!$C$8),0)),NA())</f>
        <v>0</v>
      </c>
      <c r="T124" s="25" t="e">
        <f ca="1">IFERROR(INDEX(Macro!$G$8:$G$225,MATCH($C124,_xlfn.ANCHORARRAY(Macro!$C$8),0)),NA())</f>
        <v>#N/A</v>
      </c>
      <c r="U124" s="25" t="e">
        <f ca="1">IFERROR(INDEX(Socioeconomic!$G$8:$G$225,MATCH($C124,_xlfn.ANCHORARRAY(Socioeconomic!$C$8),0)),NA())</f>
        <v>#N/A</v>
      </c>
      <c r="V124" s="25">
        <f ca="1">IFERROR(INDEX('Natural Hazard'!$G$8:$G$225,MATCH($C124,_xlfn.ANCHORARRAY('Natural Hazard'!$C$8),0)),NA())</f>
        <v>0</v>
      </c>
      <c r="W124" s="25">
        <f ca="1">IFERROR(INDEX(Conflict!$G$8:$G$225,MATCH($C124,_xlfn.ANCHORARRAY(Conflict!$C$8),0)),NA())</f>
        <v>0</v>
      </c>
      <c r="X124" s="50"/>
      <c r="Y124" s="25" t="e">
        <f ca="1">IFERROR(INDEX(Health!$H$8:$H$225,MATCH($C124,_xlfn.ANCHORARRAY(Health!$C$8),0)),NA())</f>
        <v>#N/A</v>
      </c>
      <c r="Z124" s="25">
        <f ca="1">IFERROR(INDEX(Food!$H$8:$H$225,MATCH($C124,_xlfn.ANCHORARRAY(Food!$C$8),0)),NA())</f>
        <v>0</v>
      </c>
      <c r="AA124" s="25" t="e">
        <f ca="1">IFERROR(INDEX(Macro!$H$8:$H$225,MATCH($C124,_xlfn.ANCHORARRAY(Macro!$C$8),0)),NA())</f>
        <v>#N/A</v>
      </c>
      <c r="AB124" s="25" t="e">
        <f ca="1">IFERROR(INDEX(Socioeconomic!$H$8:$H$225,MATCH($C124,_xlfn.ANCHORARRAY(Socioeconomic!$C$8),0)),NA())</f>
        <v>#N/A</v>
      </c>
      <c r="AC124" s="25" t="e">
        <f ca="1">IFERROR(INDEX('Natural Hazard'!$H$8:$H$225,MATCH($C124,_xlfn.ANCHORARRAY('Natural Hazard'!$C$8),0)),NA())</f>
        <v>#N/A</v>
      </c>
      <c r="AD124" s="25">
        <f ca="1">IFERROR(INDEX(Conflict!$H$8:$H$225,MATCH($C124,_xlfn.ANCHORARRAY(Conflict!$C$8),0)),NA())</f>
        <v>0</v>
      </c>
      <c r="AE124" s="50"/>
      <c r="AF124" s="25">
        <f ca="1">IFERROR(INDEX(Health!$I$8:$I$225,MATCH($C124,_xlfn.ANCHORARRAY(Health!$C$8),0)),NA())</f>
        <v>0</v>
      </c>
      <c r="AG124" s="25" t="e">
        <f ca="1">IFERROR(INDEX(Food!$I$8:$I$225,MATCH($C124,_xlfn.ANCHORARRAY(Food!$C$8),0)),NA())</f>
        <v>#N/A</v>
      </c>
      <c r="AH124" s="25" t="e">
        <f ca="1">IFERROR(INDEX(Macro!$I$8:$I$225,MATCH($C124,_xlfn.ANCHORARRAY(Macro!$C$8),0)),NA())</f>
        <v>#N/A</v>
      </c>
      <c r="AI124" s="25" t="e">
        <f ca="1">IFERROR(INDEX(Socioeconomic!$I$8:$I$225,MATCH($C124,_xlfn.ANCHORARRAY(Socioeconomic!$C$8),0)),NA())</f>
        <v>#N/A</v>
      </c>
      <c r="AJ124" s="25">
        <f ca="1">IFERROR(INDEX('Natural Hazard'!$I$8:$I$225,MATCH($C124,_xlfn.ANCHORARRAY('Natural Hazard'!$C$8),0)),NA())</f>
        <v>0</v>
      </c>
      <c r="AK124" s="25">
        <f ca="1">IFERROR(INDEX(Conflict!$I$8:$I$225,MATCH($C124,_xlfn.ANCHORARRAY(Conflict!$C$8),0)),NA())</f>
        <v>0</v>
      </c>
      <c r="AL124" s="49"/>
      <c r="AM124" s="25">
        <f>IFERROR(INDEX('Data Reliability'!$G$6:$G$409,MATCH($C124,'Data Reliability'!$E$6:$E$409,0)),NA())</f>
        <v>0.80555555555555602</v>
      </c>
      <c r="AN124" s="25">
        <f>IFERROR(INDEX('Data Reliability'!$H$6:$H$409,MATCH($C124,'Data Reliability'!$E$6:$E$409,0)),NA())</f>
        <v>0.78333333333333299</v>
      </c>
    </row>
    <row r="125" spans="2:40" x14ac:dyDescent="0.2">
      <c r="B125" s="28" t="s">
        <v>724</v>
      </c>
      <c r="C125" s="28" t="s">
        <v>687</v>
      </c>
      <c r="D125" s="28" t="s">
        <v>435</v>
      </c>
      <c r="E125" s="28" t="s">
        <v>409</v>
      </c>
      <c r="F125" s="206">
        <f ca="1">MATCH($C125,_xlfn.ANCHORARRAY(Health!$C$8),0)</f>
        <v>120</v>
      </c>
      <c r="G125" s="22" cm="1">
        <f t="array" aca="1" ref="G125" ca="1">IF(Parameters!$D$31, SUM(IF(ISNUMBER(R125:W125),(IF(R125:W125&gt;=Parameters!$D$37,1,"")),""))+0.5*(SUM(IF(ISNUMBER(R125:W125),(IF(R125:W125&gt;=Parameters!$D$38,1,"")),""))-SUM(IF(ISNUMBER(R125:W125),(IF(R125:W125&gt;=Parameters!$D$37,1,"")),""))),0) +
   IF(Parameters!$D$32,SUM(IF(ISNUMBER(R125:W125),(IF(R125:W125&gt;=Parameters!$D$41,1,"")),"")),0) +
   IF(Parameters!$D$33,AVERAGE(IF(ISNUMBER(R125:W125),R125:W125)),0) +
   IF(Parameters!$D$34,IF(OR(IF(ISNUMBER(R125:W125),R125:W125)=0),0,GEOMEAN(IF(ISNUMBER(R125:W125),R125:W125))),0)</f>
        <v>1</v>
      </c>
      <c r="H125" s="23">
        <f t="shared" ca="1" si="6"/>
        <v>1</v>
      </c>
      <c r="I125" s="116" t="str">
        <f t="shared" si="7"/>
        <v>!!</v>
      </c>
      <c r="J125" s="22" cm="1">
        <f t="array" aca="1" ref="J125" ca="1">IF(Parameters!$D$31, SUM(IF(ISNUMBER(Y125:AD125),(IF(Y125:AD125&gt;=Parameters!$D$41,1,"")),""))+0.5*(SUM(IF(ISNUMBER(Y125:AD125),(IF(Y125:AD125&gt;=Parameters!$D$42,1,"")),""))-SUM(IF(ISNUMBER(Y125:AD125),(IF(Y125:AD125&gt;=Parameters!$D$41,1,"")),""))),0) +
   IF(Parameters!$D$32,SUM(IF(ISNUMBER(Y125:AD125),(IF(Y125:AD125&gt;=Parameters!$D$41,1,"")),"")),0) +
   IF(Parameters!$D$33,AVERAGE(IF(ISNUMBER(Y125:AD125),Y125:AD125)),0) +
   IF(Parameters!$D$34,IF(OR(IF(ISNUMBER(Y125:AD125),Y125:AD125)=0),0,GEOMEAN(IF(ISNUMBER(Y125:AD125),Y125:AD125))),0)</f>
        <v>0</v>
      </c>
      <c r="K125" s="23">
        <f t="shared" ca="1" si="8"/>
        <v>0</v>
      </c>
      <c r="L125" s="116" t="str">
        <f t="shared" si="9"/>
        <v>!!</v>
      </c>
      <c r="M125" s="21" cm="1">
        <f t="array" aca="1" ref="M125" ca="1">IF(Parameters!$D$31, SUM(IF(ISNUMBER(AF125:AK125),(IF(AF125:AK125&gt;=Parameters!$D$41,1,"")),""))+0.5*(SUM(IF(ISNUMBER(AF125:AK125),(IF(AF125:AK125&gt;=Parameters!$D$42,1,"")),""))-SUM(IF(ISNUMBER(AF125:AK125),(IF(AF125:AK125&gt;=Parameters!$D$41,1,"")),""))),0) +
   IF(Parameters!$D$32,SUM(IF(ISNUMBER(AF125:AK125),(IF(AF125:AK125&gt;=Parameters!$D$41,1,"")),"")),0) +
   IF(Parameters!$D$33,AVERAGE(IF(ISNUMBER(AF125:AK125),AF125:AK125)),0) +
   IF(Parameters!$D$34,IF(OR(IF(ISNUMBER(AF125:AK125),AF125:AK125)=0),0,GEOMEAN(IF(ISNUMBER(AF125:AK125),AF125:AK125))),0)</f>
        <v>1</v>
      </c>
      <c r="N125" s="23">
        <f t="shared" ca="1" si="10"/>
        <v>1</v>
      </c>
      <c r="O125" s="116" t="str">
        <f t="shared" si="11"/>
        <v>!!</v>
      </c>
      <c r="P125" s="24"/>
      <c r="Q125" s="49"/>
      <c r="R125" s="25">
        <f ca="1">IFERROR(INDEX(Health!$G$8:$G$225,MATCH($C125,_xlfn.ANCHORARRAY(Health!$C$8),0)),NA())</f>
        <v>0</v>
      </c>
      <c r="S125" s="25" t="e">
        <f ca="1">IFERROR(INDEX(Food!$G$8:$G$225,MATCH($C125,_xlfn.ANCHORARRAY(Food!$C$8),0)),NA())</f>
        <v>#N/A</v>
      </c>
      <c r="T125" s="25" t="e">
        <f ca="1">IFERROR(INDEX(Macro!$G$8:$G$225,MATCH($C125,_xlfn.ANCHORARRAY(Macro!$C$8),0)),NA())</f>
        <v>#N/A</v>
      </c>
      <c r="U125" s="25" t="e">
        <f ca="1">IFERROR(INDEX(Socioeconomic!$G$8:$G$225,MATCH($C125,_xlfn.ANCHORARRAY(Socioeconomic!$C$8),0)),NA())</f>
        <v>#N/A</v>
      </c>
      <c r="V125" s="25">
        <f ca="1">IFERROR(INDEX('Natural Hazard'!$G$8:$G$225,MATCH($C125,_xlfn.ANCHORARRAY('Natural Hazard'!$C$8),0)),NA())</f>
        <v>10</v>
      </c>
      <c r="W125" s="25">
        <f ca="1">IFERROR(INDEX(Conflict!$G$8:$G$225,MATCH($C125,_xlfn.ANCHORARRAY(Conflict!$C$8),0)),NA())</f>
        <v>0</v>
      </c>
      <c r="X125" s="50"/>
      <c r="Y125" s="25" t="e">
        <f ca="1">IFERROR(INDEX(Health!$H$8:$H$225,MATCH($C125,_xlfn.ANCHORARRAY(Health!$C$8),0)),NA())</f>
        <v>#N/A</v>
      </c>
      <c r="Z125" s="25" t="e">
        <f ca="1">IFERROR(INDEX(Food!$H$8:$H$225,MATCH($C125,_xlfn.ANCHORARRAY(Food!$C$8),0)),NA())</f>
        <v>#N/A</v>
      </c>
      <c r="AA125" s="25" t="e">
        <f ca="1">IFERROR(INDEX(Macro!$H$8:$H$225,MATCH($C125,_xlfn.ANCHORARRAY(Macro!$C$8),0)),NA())</f>
        <v>#N/A</v>
      </c>
      <c r="AB125" s="25" t="e">
        <f ca="1">IFERROR(INDEX(Socioeconomic!$H$8:$H$225,MATCH($C125,_xlfn.ANCHORARRAY(Socioeconomic!$C$8),0)),NA())</f>
        <v>#N/A</v>
      </c>
      <c r="AC125" s="25" t="e">
        <f ca="1">IFERROR(INDEX('Natural Hazard'!$H$8:$H$225,MATCH($C125,_xlfn.ANCHORARRAY('Natural Hazard'!$C$8),0)),NA())</f>
        <v>#N/A</v>
      </c>
      <c r="AD125" s="25">
        <f ca="1">IFERROR(INDEX(Conflict!$H$8:$H$225,MATCH($C125,_xlfn.ANCHORARRAY(Conflict!$C$8),0)),NA())</f>
        <v>0</v>
      </c>
      <c r="AE125" s="50"/>
      <c r="AF125" s="25">
        <f ca="1">IFERROR(INDEX(Health!$I$8:$I$225,MATCH($C125,_xlfn.ANCHORARRAY(Health!$C$8),0)),NA())</f>
        <v>0</v>
      </c>
      <c r="AG125" s="25" t="e">
        <f ca="1">IFERROR(INDEX(Food!$I$8:$I$225,MATCH($C125,_xlfn.ANCHORARRAY(Food!$C$8),0)),NA())</f>
        <v>#N/A</v>
      </c>
      <c r="AH125" s="25" t="e">
        <f ca="1">IFERROR(INDEX(Macro!$I$8:$I$225,MATCH($C125,_xlfn.ANCHORARRAY(Macro!$C$8),0)),NA())</f>
        <v>#N/A</v>
      </c>
      <c r="AI125" s="25" t="e">
        <f ca="1">IFERROR(INDEX(Socioeconomic!$I$8:$I$225,MATCH($C125,_xlfn.ANCHORARRAY(Socioeconomic!$C$8),0)),NA())</f>
        <v>#N/A</v>
      </c>
      <c r="AJ125" s="25">
        <f ca="1">IFERROR(INDEX('Natural Hazard'!$I$8:$I$225,MATCH($C125,_xlfn.ANCHORARRAY('Natural Hazard'!$C$8),0)),NA())</f>
        <v>10</v>
      </c>
      <c r="AK125" s="25">
        <f ca="1">IFERROR(INDEX(Conflict!$I$8:$I$225,MATCH($C125,_xlfn.ANCHORARRAY(Conflict!$C$8),0)),NA())</f>
        <v>0</v>
      </c>
      <c r="AL125" s="49"/>
      <c r="AM125" s="25">
        <f>IFERROR(INDEX('Data Reliability'!$G$6:$G$409,MATCH($C125,'Data Reliability'!$E$6:$E$409,0)),NA())</f>
        <v>0.88888888888888895</v>
      </c>
      <c r="AN125" s="25">
        <f>IFERROR(INDEX('Data Reliability'!$H$6:$H$409,MATCH($C125,'Data Reliability'!$E$6:$E$409,0)),NA())</f>
        <v>0.78333333333333299</v>
      </c>
    </row>
    <row r="126" spans="2:40" x14ac:dyDescent="0.2">
      <c r="B126" s="28" t="s">
        <v>204</v>
      </c>
      <c r="C126" s="28" t="s">
        <v>205</v>
      </c>
      <c r="D126" s="28" t="s">
        <v>434</v>
      </c>
      <c r="E126" s="28" t="s">
        <v>430</v>
      </c>
      <c r="F126" s="206">
        <f ca="1">MATCH($C126,_xlfn.ANCHORARRAY(Health!$C$8),0)</f>
        <v>121</v>
      </c>
      <c r="G126" s="22" cm="1">
        <f t="array" aca="1" ref="G126" ca="1">IF(Parameters!$D$31, SUM(IF(ISNUMBER(R126:W126),(IF(R126:W126&gt;=Parameters!$D$37,1,"")),""))+0.5*(SUM(IF(ISNUMBER(R126:W126),(IF(R126:W126&gt;=Parameters!$D$38,1,"")),""))-SUM(IF(ISNUMBER(R126:W126),(IF(R126:W126&gt;=Parameters!$D$37,1,"")),""))),0) +
   IF(Parameters!$D$32,SUM(IF(ISNUMBER(R126:W126),(IF(R126:W126&gt;=Parameters!$D$41,1,"")),"")),0) +
   IF(Parameters!$D$33,AVERAGE(IF(ISNUMBER(R126:W126),R126:W126)),0) +
   IF(Parameters!$D$34,IF(OR(IF(ISNUMBER(R126:W126),R126:W126)=0),0,GEOMEAN(IF(ISNUMBER(R126:W126),R126:W126))),0)</f>
        <v>1.5</v>
      </c>
      <c r="H126" s="23">
        <f t="shared" ca="1" si="6"/>
        <v>1.5</v>
      </c>
      <c r="I126" s="116" t="str">
        <f t="shared" si="7"/>
        <v/>
      </c>
      <c r="J126" s="22" cm="1">
        <f t="array" aca="1" ref="J126" ca="1">IF(Parameters!$D$31, SUM(IF(ISNUMBER(Y126:AD126),(IF(Y126:AD126&gt;=Parameters!$D$41,1,"")),""))+0.5*(SUM(IF(ISNUMBER(Y126:AD126),(IF(Y126:AD126&gt;=Parameters!$D$42,1,"")),""))-SUM(IF(ISNUMBER(Y126:AD126),(IF(Y126:AD126&gt;=Parameters!$D$41,1,"")),""))),0) +
   IF(Parameters!$D$32,SUM(IF(ISNUMBER(Y126:AD126),(IF(Y126:AD126&gt;=Parameters!$D$41,1,"")),"")),0) +
   IF(Parameters!$D$33,AVERAGE(IF(ISNUMBER(Y126:AD126),Y126:AD126)),0) +
   IF(Parameters!$D$34,IF(OR(IF(ISNUMBER(Y126:AD126),Y126:AD126)=0),0,GEOMEAN(IF(ISNUMBER(Y126:AD126),Y126:AD126))),0)</f>
        <v>0</v>
      </c>
      <c r="K126" s="23">
        <f t="shared" ca="1" si="8"/>
        <v>0</v>
      </c>
      <c r="L126" s="116" t="str">
        <f t="shared" si="9"/>
        <v/>
      </c>
      <c r="M126" s="21" cm="1">
        <f t="array" aca="1" ref="M126" ca="1">IF(Parameters!$D$31, SUM(IF(ISNUMBER(AF126:AK126),(IF(AF126:AK126&gt;=Parameters!$D$41,1,"")),""))+0.5*(SUM(IF(ISNUMBER(AF126:AK126),(IF(AF126:AK126&gt;=Parameters!$D$42,1,"")),""))-SUM(IF(ISNUMBER(AF126:AK126),(IF(AF126:AK126&gt;=Parameters!$D$41,1,"")),""))),0) +
   IF(Parameters!$D$32,SUM(IF(ISNUMBER(AF126:AK126),(IF(AF126:AK126&gt;=Parameters!$D$41,1,"")),"")),0) +
   IF(Parameters!$D$33,AVERAGE(IF(ISNUMBER(AF126:AK126),AF126:AK126)),0) +
   IF(Parameters!$D$34,IF(OR(IF(ISNUMBER(AF126:AK126),AF126:AK126)=0),0,GEOMEAN(IF(ISNUMBER(AF126:AK126),AF126:AK126))),0)</f>
        <v>1.5</v>
      </c>
      <c r="N126" s="23">
        <f t="shared" ca="1" si="10"/>
        <v>1.5</v>
      </c>
      <c r="O126" s="116" t="str">
        <f t="shared" si="11"/>
        <v>!</v>
      </c>
      <c r="P126" s="24"/>
      <c r="Q126" s="49"/>
      <c r="R126" s="25">
        <f ca="1">IFERROR(INDEX(Health!$G$8:$G$225,MATCH($C126,_xlfn.ANCHORARRAY(Health!$C$8),0)),NA())</f>
        <v>0</v>
      </c>
      <c r="S126" s="25">
        <f ca="1">IFERROR(INDEX(Food!$G$8:$G$225,MATCH($C126,_xlfn.ANCHORARRAY(Food!$C$8),0)),NA())</f>
        <v>0</v>
      </c>
      <c r="T126" s="25">
        <f ca="1">IFERROR(INDEX(Macro!$G$8:$G$225,MATCH($C126,_xlfn.ANCHORARRAY(Macro!$C$8),0)),NA())</f>
        <v>6.9</v>
      </c>
      <c r="U126" s="25">
        <f ca="1">IFERROR(INDEX(Socioeconomic!$G$8:$G$225,MATCH($C126,_xlfn.ANCHORARRAY(Socioeconomic!$C$8),0)),NA())</f>
        <v>0</v>
      </c>
      <c r="V126" s="25">
        <f ca="1">IFERROR(INDEX('Natural Hazard'!$G$8:$G$225,MATCH($C126,_xlfn.ANCHORARRAY('Natural Hazard'!$C$8),0)),NA())</f>
        <v>7.416198487095663</v>
      </c>
      <c r="W126" s="25">
        <f ca="1">IFERROR(INDEX(Conflict!$G$8:$G$225,MATCH($C126,_xlfn.ANCHORARRAY(Conflict!$C$8),0)),NA())</f>
        <v>0</v>
      </c>
      <c r="X126" s="50"/>
      <c r="Y126" s="25">
        <f ca="1">IFERROR(INDEX(Health!$H$8:$H$225,MATCH($C126,_xlfn.ANCHORARRAY(Health!$C$8),0)),NA())</f>
        <v>6.3790087463556802</v>
      </c>
      <c r="Z126" s="25">
        <f ca="1">IFERROR(INDEX(Food!$H$8:$H$225,MATCH($C126,_xlfn.ANCHORARRAY(Food!$C$8),0)),NA())</f>
        <v>4.3659525188187596</v>
      </c>
      <c r="AA126" s="25">
        <f ca="1">IFERROR(INDEX(Macro!$H$8:$H$225,MATCH($C126,_xlfn.ANCHORARRAY(Macro!$C$8),0)),NA())</f>
        <v>2.7440555309407699</v>
      </c>
      <c r="AB126" s="25">
        <f ca="1">IFERROR(INDEX(Socioeconomic!$H$8:$H$225,MATCH($C126,_xlfn.ANCHORARRAY(Socioeconomic!$C$8),0)),NA())</f>
        <v>5.71428571428571</v>
      </c>
      <c r="AC126" s="25">
        <f ca="1">IFERROR(INDEX('Natural Hazard'!$H$8:$H$225,MATCH($C126,_xlfn.ANCHORARRAY('Natural Hazard'!$C$8),0)),NA())</f>
        <v>5.5</v>
      </c>
      <c r="AD126" s="25">
        <f ca="1">IFERROR(INDEX(Conflict!$H$8:$H$225,MATCH($C126,_xlfn.ANCHORARRAY(Conflict!$C$8),0)),NA())</f>
        <v>1.41559357911448</v>
      </c>
      <c r="AE126" s="50"/>
      <c r="AF126" s="25">
        <f ca="1">IFERROR(INDEX(Health!$I$8:$I$225,MATCH($C126,_xlfn.ANCHORARRAY(Health!$C$8),0)),NA())</f>
        <v>0</v>
      </c>
      <c r="AG126" s="25" t="e">
        <f ca="1">IFERROR(INDEX(Food!$I$8:$I$225,MATCH($C126,_xlfn.ANCHORARRAY(Food!$C$8),0)),NA())</f>
        <v>#N/A</v>
      </c>
      <c r="AH126" s="25">
        <f ca="1">IFERROR(INDEX(Macro!$I$8:$I$225,MATCH($C126,_xlfn.ANCHORARRAY(Macro!$C$8),0)),NA())</f>
        <v>7</v>
      </c>
      <c r="AI126" s="25">
        <f ca="1">IFERROR(INDEX(Socioeconomic!$I$8:$I$225,MATCH($C126,_xlfn.ANCHORARRAY(Socioeconomic!$C$8),0)),NA())</f>
        <v>0</v>
      </c>
      <c r="AJ126" s="25">
        <f ca="1">IFERROR(INDEX('Natural Hazard'!$I$8:$I$225,MATCH($C126,_xlfn.ANCHORARRAY('Natural Hazard'!$C$8),0)),NA())</f>
        <v>10</v>
      </c>
      <c r="AK126" s="25">
        <f ca="1">IFERROR(INDEX(Conflict!$I$8:$I$225,MATCH($C126,_xlfn.ANCHORARRAY(Conflict!$C$8),0)),NA())</f>
        <v>0</v>
      </c>
      <c r="AL126" s="49"/>
      <c r="AM126" s="25">
        <f>IFERROR(INDEX('Data Reliability'!$G$6:$G$409,MATCH($C126,'Data Reliability'!$E$6:$E$409,0)),NA())</f>
        <v>0</v>
      </c>
      <c r="AN126" s="25">
        <f>IFERROR(INDEX('Data Reliability'!$H$6:$H$409,MATCH($C126,'Data Reliability'!$E$6:$E$409,0)),NA())</f>
        <v>0.42777777777777798</v>
      </c>
    </row>
    <row r="127" spans="2:40" x14ac:dyDescent="0.2">
      <c r="B127" s="28" t="s">
        <v>725</v>
      </c>
      <c r="C127" s="28" t="s">
        <v>688</v>
      </c>
      <c r="D127" s="28" t="s">
        <v>433</v>
      </c>
      <c r="E127" s="28" t="s">
        <v>409</v>
      </c>
      <c r="F127" s="206">
        <f ca="1">MATCH($C127,_xlfn.ANCHORARRAY(Health!$C$8),0)</f>
        <v>122</v>
      </c>
      <c r="G127" s="22" cm="1">
        <f t="array" aca="1" ref="G127" ca="1">IF(Parameters!$D$31, SUM(IF(ISNUMBER(R127:W127),(IF(R127:W127&gt;=Parameters!$D$37,1,"")),""))+0.5*(SUM(IF(ISNUMBER(R127:W127),(IF(R127:W127&gt;=Parameters!$D$38,1,"")),""))-SUM(IF(ISNUMBER(R127:W127),(IF(R127:W127&gt;=Parameters!$D$37,1,"")),""))),0) +
   IF(Parameters!$D$32,SUM(IF(ISNUMBER(R127:W127),(IF(R127:W127&gt;=Parameters!$D$41,1,"")),"")),0) +
   IF(Parameters!$D$33,AVERAGE(IF(ISNUMBER(R127:W127),R127:W127)),0) +
   IF(Parameters!$D$34,IF(OR(IF(ISNUMBER(R127:W127),R127:W127)=0),0,GEOMEAN(IF(ISNUMBER(R127:W127),R127:W127))),0)</f>
        <v>0</v>
      </c>
      <c r="H127" s="23">
        <f t="shared" ca="1" si="6"/>
        <v>0</v>
      </c>
      <c r="I127" s="116" t="str">
        <f t="shared" si="7"/>
        <v>!!</v>
      </c>
      <c r="J127" s="22" cm="1">
        <f t="array" aca="1" ref="J127" ca="1">IF(Parameters!$D$31, SUM(IF(ISNUMBER(Y127:AD127),(IF(Y127:AD127&gt;=Parameters!$D$41,1,"")),""))+0.5*(SUM(IF(ISNUMBER(Y127:AD127),(IF(Y127:AD127&gt;=Parameters!$D$42,1,"")),""))-SUM(IF(ISNUMBER(Y127:AD127),(IF(Y127:AD127&gt;=Parameters!$D$41,1,"")),""))),0) +
   IF(Parameters!$D$32,SUM(IF(ISNUMBER(Y127:AD127),(IF(Y127:AD127&gt;=Parameters!$D$41,1,"")),"")),0) +
   IF(Parameters!$D$33,AVERAGE(IF(ISNUMBER(Y127:AD127),Y127:AD127)),0) +
   IF(Parameters!$D$34,IF(OR(IF(ISNUMBER(Y127:AD127),Y127:AD127)=0),0,GEOMEAN(IF(ISNUMBER(Y127:AD127),Y127:AD127))),0)</f>
        <v>0</v>
      </c>
      <c r="K127" s="23">
        <f t="shared" ca="1" si="8"/>
        <v>0</v>
      </c>
      <c r="L127" s="116" t="str">
        <f t="shared" si="9"/>
        <v>!!</v>
      </c>
      <c r="M127" s="21" cm="1">
        <f t="array" aca="1" ref="M127" ca="1">IF(Parameters!$D$31, SUM(IF(ISNUMBER(AF127:AK127),(IF(AF127:AK127&gt;=Parameters!$D$41,1,"")),""))+0.5*(SUM(IF(ISNUMBER(AF127:AK127),(IF(AF127:AK127&gt;=Parameters!$D$42,1,"")),""))-SUM(IF(ISNUMBER(AF127:AK127),(IF(AF127:AK127&gt;=Parameters!$D$41,1,"")),""))),0) +
   IF(Parameters!$D$32,SUM(IF(ISNUMBER(AF127:AK127),(IF(AF127:AK127&gt;=Parameters!$D$41,1,"")),"")),0) +
   IF(Parameters!$D$33,AVERAGE(IF(ISNUMBER(AF127:AK127),AF127:AK127)),0) +
   IF(Parameters!$D$34,IF(OR(IF(ISNUMBER(AF127:AK127),AF127:AK127)=0),0,GEOMEAN(IF(ISNUMBER(AF127:AK127),AF127:AK127))),0)</f>
        <v>0</v>
      </c>
      <c r="N127" s="23">
        <f t="shared" ca="1" si="10"/>
        <v>0</v>
      </c>
      <c r="O127" s="116" t="str">
        <f t="shared" si="11"/>
        <v>!!</v>
      </c>
      <c r="P127" s="24"/>
      <c r="Q127" s="49"/>
      <c r="R127" s="25">
        <f ca="1">IFERROR(INDEX(Health!$G$8:$G$225,MATCH($C127,_xlfn.ANCHORARRAY(Health!$C$8),0)),NA())</f>
        <v>0</v>
      </c>
      <c r="S127" s="25" t="e">
        <f ca="1">IFERROR(INDEX(Food!$G$8:$G$225,MATCH($C127,_xlfn.ANCHORARRAY(Food!$C$8),0)),NA())</f>
        <v>#N/A</v>
      </c>
      <c r="T127" s="25" t="e">
        <f ca="1">IFERROR(INDEX(Macro!$G$8:$G$225,MATCH($C127,_xlfn.ANCHORARRAY(Macro!$C$8),0)),NA())</f>
        <v>#N/A</v>
      </c>
      <c r="U127" s="25" t="e">
        <f ca="1">IFERROR(INDEX(Socioeconomic!$G$8:$G$225,MATCH($C127,_xlfn.ANCHORARRAY(Socioeconomic!$C$8),0)),NA())</f>
        <v>#N/A</v>
      </c>
      <c r="V127" s="25">
        <f ca="1">IFERROR(INDEX('Natural Hazard'!$G$8:$G$225,MATCH($C127,_xlfn.ANCHORARRAY('Natural Hazard'!$C$8),0)),NA())</f>
        <v>0</v>
      </c>
      <c r="W127" s="25">
        <f ca="1">IFERROR(INDEX(Conflict!$G$8:$G$225,MATCH($C127,_xlfn.ANCHORARRAY(Conflict!$C$8),0)),NA())</f>
        <v>0</v>
      </c>
      <c r="X127" s="50"/>
      <c r="Y127" s="25">
        <f ca="1">IFERROR(INDEX(Health!$H$8:$H$225,MATCH($C127,_xlfn.ANCHORARRAY(Health!$C$8),0)),NA())</f>
        <v>6.4664723032069897</v>
      </c>
      <c r="Z127" s="25" t="e">
        <f ca="1">IFERROR(INDEX(Food!$H$8:$H$225,MATCH($C127,_xlfn.ANCHORARRAY(Food!$C$8),0)),NA())</f>
        <v>#N/A</v>
      </c>
      <c r="AA127" s="25" t="e">
        <f ca="1">IFERROR(INDEX(Macro!$H$8:$H$225,MATCH($C127,_xlfn.ANCHORARRAY(Macro!$C$8),0)),NA())</f>
        <v>#N/A</v>
      </c>
      <c r="AB127" s="25" t="e">
        <f ca="1">IFERROR(INDEX(Socioeconomic!$H$8:$H$225,MATCH($C127,_xlfn.ANCHORARRAY(Socioeconomic!$C$8),0)),NA())</f>
        <v>#N/A</v>
      </c>
      <c r="AC127" s="25" t="e">
        <f ca="1">IFERROR(INDEX('Natural Hazard'!$H$8:$H$225,MATCH($C127,_xlfn.ANCHORARRAY('Natural Hazard'!$C$8),0)),NA())</f>
        <v>#N/A</v>
      </c>
      <c r="AD127" s="25">
        <f ca="1">IFERROR(INDEX(Conflict!$H$8:$H$225,MATCH($C127,_xlfn.ANCHORARRAY(Conflict!$C$8),0)),NA())</f>
        <v>0</v>
      </c>
      <c r="AE127" s="50"/>
      <c r="AF127" s="25">
        <f ca="1">IFERROR(INDEX(Health!$I$8:$I$225,MATCH($C127,_xlfn.ANCHORARRAY(Health!$C$8),0)),NA())</f>
        <v>0</v>
      </c>
      <c r="AG127" s="25" t="e">
        <f ca="1">IFERROR(INDEX(Food!$I$8:$I$225,MATCH($C127,_xlfn.ANCHORARRAY(Food!$C$8),0)),NA())</f>
        <v>#N/A</v>
      </c>
      <c r="AH127" s="25" t="e">
        <f ca="1">IFERROR(INDEX(Macro!$I$8:$I$225,MATCH($C127,_xlfn.ANCHORARRAY(Macro!$C$8),0)),NA())</f>
        <v>#N/A</v>
      </c>
      <c r="AI127" s="25" t="e">
        <f ca="1">IFERROR(INDEX(Socioeconomic!$I$8:$I$225,MATCH($C127,_xlfn.ANCHORARRAY(Socioeconomic!$C$8),0)),NA())</f>
        <v>#N/A</v>
      </c>
      <c r="AJ127" s="25">
        <f ca="1">IFERROR(INDEX('Natural Hazard'!$I$8:$I$225,MATCH($C127,_xlfn.ANCHORARRAY('Natural Hazard'!$C$8),0)),NA())</f>
        <v>0</v>
      </c>
      <c r="AK127" s="25">
        <f ca="1">IFERROR(INDEX(Conflict!$I$8:$I$225,MATCH($C127,_xlfn.ANCHORARRAY(Conflict!$C$8),0)),NA())</f>
        <v>0</v>
      </c>
      <c r="AL127" s="49"/>
      <c r="AM127" s="25">
        <f>IFERROR(INDEX('Data Reliability'!$G$6:$G$409,MATCH($C127,'Data Reliability'!$E$6:$E$409,0)),NA())</f>
        <v>0.72222222222222199</v>
      </c>
      <c r="AN127" s="25">
        <f>IFERROR(INDEX('Data Reliability'!$H$6:$H$409,MATCH($C127,'Data Reliability'!$E$6:$E$409,0)),NA())</f>
        <v>0.78333333333333299</v>
      </c>
    </row>
    <row r="128" spans="2:40" x14ac:dyDescent="0.2">
      <c r="B128" s="28" t="s">
        <v>529</v>
      </c>
      <c r="C128" s="28" t="s">
        <v>206</v>
      </c>
      <c r="D128" s="28" t="s">
        <v>433</v>
      </c>
      <c r="E128" s="28" t="s">
        <v>430</v>
      </c>
      <c r="F128" s="206">
        <f ca="1">MATCH($C128,_xlfn.ANCHORARRAY(Health!$C$8),0)</f>
        <v>123</v>
      </c>
      <c r="G128" s="22" cm="1">
        <f t="array" aca="1" ref="G128" ca="1">IF(Parameters!$D$31, SUM(IF(ISNUMBER(R128:W128),(IF(R128:W128&gt;=Parameters!$D$37,1,"")),""))+0.5*(SUM(IF(ISNUMBER(R128:W128),(IF(R128:W128&gt;=Parameters!$D$38,1,"")),""))-SUM(IF(ISNUMBER(R128:W128),(IF(R128:W128&gt;=Parameters!$D$37,1,"")),""))),0) +
   IF(Parameters!$D$32,SUM(IF(ISNUMBER(R128:W128),(IF(R128:W128&gt;=Parameters!$D$41,1,"")),"")),0) +
   IF(Parameters!$D$33,AVERAGE(IF(ISNUMBER(R128:W128),R128:W128)),0) +
   IF(Parameters!$D$34,IF(OR(IF(ISNUMBER(R128:W128),R128:W128)=0),0,GEOMEAN(IF(ISNUMBER(R128:W128),R128:W128))),0)</f>
        <v>0</v>
      </c>
      <c r="H128" s="23">
        <f t="shared" ca="1" si="6"/>
        <v>0</v>
      </c>
      <c r="I128" s="116" t="str">
        <f t="shared" si="7"/>
        <v/>
      </c>
      <c r="J128" s="22" cm="1">
        <f t="array" aca="1" ref="J128" ca="1">IF(Parameters!$D$31, SUM(IF(ISNUMBER(Y128:AD128),(IF(Y128:AD128&gt;=Parameters!$D$41,1,"")),""))+0.5*(SUM(IF(ISNUMBER(Y128:AD128),(IF(Y128:AD128&gt;=Parameters!$D$42,1,"")),""))-SUM(IF(ISNUMBER(Y128:AD128),(IF(Y128:AD128&gt;=Parameters!$D$41,1,"")),""))),0) +
   IF(Parameters!$D$32,SUM(IF(ISNUMBER(Y128:AD128),(IF(Y128:AD128&gt;=Parameters!$D$41,1,"")),"")),0) +
   IF(Parameters!$D$33,AVERAGE(IF(ISNUMBER(Y128:AD128),Y128:AD128)),0) +
   IF(Parameters!$D$34,IF(OR(IF(ISNUMBER(Y128:AD128),Y128:AD128)=0),0,GEOMEAN(IF(ISNUMBER(Y128:AD128),Y128:AD128))),0)</f>
        <v>0</v>
      </c>
      <c r="K128" s="23">
        <f t="shared" ca="1" si="8"/>
        <v>0</v>
      </c>
      <c r="L128" s="116" t="str">
        <f t="shared" si="9"/>
        <v/>
      </c>
      <c r="M128" s="21" cm="1">
        <f t="array" aca="1" ref="M128" ca="1">IF(Parameters!$D$31, SUM(IF(ISNUMBER(AF128:AK128),(IF(AF128:AK128&gt;=Parameters!$D$41,1,"")),""))+0.5*(SUM(IF(ISNUMBER(AF128:AK128),(IF(AF128:AK128&gt;=Parameters!$D$42,1,"")),""))-SUM(IF(ISNUMBER(AF128:AK128),(IF(AF128:AK128&gt;=Parameters!$D$41,1,"")),""))),0) +
   IF(Parameters!$D$32,SUM(IF(ISNUMBER(AF128:AK128),(IF(AF128:AK128&gt;=Parameters!$D$41,1,"")),"")),0) +
   IF(Parameters!$D$33,AVERAGE(IF(ISNUMBER(AF128:AK128),AF128:AK128)),0) +
   IF(Parameters!$D$34,IF(OR(IF(ISNUMBER(AF128:AK128),AF128:AK128)=0),0,GEOMEAN(IF(ISNUMBER(AF128:AK128),AF128:AK128))),0)</f>
        <v>0</v>
      </c>
      <c r="N128" s="23">
        <f t="shared" ca="1" si="10"/>
        <v>0</v>
      </c>
      <c r="O128" s="116" t="str">
        <f t="shared" si="11"/>
        <v>!</v>
      </c>
      <c r="P128" s="24"/>
      <c r="Q128" s="49"/>
      <c r="R128" s="25">
        <f ca="1">IFERROR(INDEX(Health!$G$8:$G$225,MATCH($C128,_xlfn.ANCHORARRAY(Health!$C$8),0)),NA())</f>
        <v>0</v>
      </c>
      <c r="S128" s="25">
        <f ca="1">IFERROR(INDEX(Food!$G$8:$G$225,MATCH($C128,_xlfn.ANCHORARRAY(Food!$C$8),0)),NA())</f>
        <v>0</v>
      </c>
      <c r="T128" s="25">
        <f ca="1">IFERROR(INDEX(Macro!$G$8:$G$225,MATCH($C128,_xlfn.ANCHORARRAY(Macro!$C$8),0)),NA())</f>
        <v>0</v>
      </c>
      <c r="U128" s="25">
        <f ca="1">IFERROR(INDEX(Socioeconomic!$G$8:$G$225,MATCH($C128,_xlfn.ANCHORARRAY(Socioeconomic!$C$8),0)),NA())</f>
        <v>0</v>
      </c>
      <c r="V128" s="25">
        <f ca="1">IFERROR(INDEX('Natural Hazard'!$G$8:$G$225,MATCH($C128,_xlfn.ANCHORARRAY('Natural Hazard'!$C$8),0)),NA())</f>
        <v>0</v>
      </c>
      <c r="W128" s="25">
        <f ca="1">IFERROR(INDEX(Conflict!$G$8:$G$225,MATCH($C128,_xlfn.ANCHORARRAY(Conflict!$C$8),0)),NA())</f>
        <v>0</v>
      </c>
      <c r="X128" s="50"/>
      <c r="Y128" s="25">
        <f ca="1">IFERROR(INDEX(Health!$H$8:$H$225,MATCH($C128,_xlfn.ANCHORARRAY(Health!$C$8),0)),NA())</f>
        <v>4.2215743440233204</v>
      </c>
      <c r="Z128" s="25">
        <f ca="1">IFERROR(INDEX(Food!$H$8:$H$225,MATCH($C128,_xlfn.ANCHORARRAY(Food!$C$8),0)),NA())</f>
        <v>4.5933014354066897</v>
      </c>
      <c r="AA128" s="25">
        <f ca="1">IFERROR(INDEX(Macro!$H$8:$H$225,MATCH($C128,_xlfn.ANCHORARRAY(Macro!$C$8),0)),NA())</f>
        <v>5.8750553832521</v>
      </c>
      <c r="AB128" s="25">
        <f ca="1">IFERROR(INDEX(Socioeconomic!$H$8:$H$225,MATCH($C128,_xlfn.ANCHORARRAY(Socioeconomic!$C$8),0)),NA())</f>
        <v>4.1428571428571397</v>
      </c>
      <c r="AC128" s="25">
        <f ca="1">IFERROR(INDEX('Natural Hazard'!$H$8:$H$225,MATCH($C128,_xlfn.ANCHORARRAY('Natural Hazard'!$C$8),0)),NA())</f>
        <v>3.6666666666666599</v>
      </c>
      <c r="AD128" s="25">
        <f ca="1">IFERROR(INDEX(Conflict!$H$8:$H$225,MATCH($C128,_xlfn.ANCHORARRAY(Conflict!$C$8),0)),NA())</f>
        <v>1.2391956253307399</v>
      </c>
      <c r="AE128" s="50"/>
      <c r="AF128" s="25">
        <f ca="1">IFERROR(INDEX(Health!$I$8:$I$225,MATCH($C128,_xlfn.ANCHORARRAY(Health!$C$8),0)),NA())</f>
        <v>0</v>
      </c>
      <c r="AG128" s="25" t="e">
        <f ca="1">IFERROR(INDEX(Food!$I$8:$I$225,MATCH($C128,_xlfn.ANCHORARRAY(Food!$C$8),0)),NA())</f>
        <v>#N/A</v>
      </c>
      <c r="AH128" s="25">
        <f ca="1">IFERROR(INDEX(Macro!$I$8:$I$225,MATCH($C128,_xlfn.ANCHORARRAY(Macro!$C$8),0)),NA())</f>
        <v>0</v>
      </c>
      <c r="AI128" s="25">
        <f ca="1">IFERROR(INDEX(Socioeconomic!$I$8:$I$225,MATCH($C128,_xlfn.ANCHORARRAY(Socioeconomic!$C$8),0)),NA())</f>
        <v>0</v>
      </c>
      <c r="AJ128" s="25">
        <f ca="1">IFERROR(INDEX('Natural Hazard'!$I$8:$I$225,MATCH($C128,_xlfn.ANCHORARRAY('Natural Hazard'!$C$8),0)),NA())</f>
        <v>0</v>
      </c>
      <c r="AK128" s="25">
        <f ca="1">IFERROR(INDEX(Conflict!$I$8:$I$225,MATCH($C128,_xlfn.ANCHORARRAY(Conflict!$C$8),0)),NA())</f>
        <v>0</v>
      </c>
      <c r="AL128" s="49"/>
      <c r="AM128" s="25">
        <f>IFERROR(INDEX('Data Reliability'!$G$6:$G$409,MATCH($C128,'Data Reliability'!$E$6:$E$409,0)),NA())</f>
        <v>8.3333333333333301E-2</v>
      </c>
      <c r="AN128" s="25">
        <f>IFERROR(INDEX('Data Reliability'!$H$6:$H$409,MATCH($C128,'Data Reliability'!$E$6:$E$409,0)),NA())</f>
        <v>0.49444444444444402</v>
      </c>
    </row>
    <row r="129" spans="2:40" x14ac:dyDescent="0.2">
      <c r="B129" s="28" t="s">
        <v>207</v>
      </c>
      <c r="C129" s="28" t="s">
        <v>208</v>
      </c>
      <c r="D129" s="28" t="s">
        <v>432</v>
      </c>
      <c r="E129" s="28" t="s">
        <v>429</v>
      </c>
      <c r="F129" s="206">
        <f ca="1">MATCH($C129,_xlfn.ANCHORARRAY(Health!$C$8),0)</f>
        <v>124</v>
      </c>
      <c r="G129" s="22" cm="1">
        <f t="array" aca="1" ref="G129" ca="1">IF(Parameters!$D$31, SUM(IF(ISNUMBER(R129:W129),(IF(R129:W129&gt;=Parameters!$D$37,1,"")),""))+0.5*(SUM(IF(ISNUMBER(R129:W129),(IF(R129:W129&gt;=Parameters!$D$38,1,"")),""))-SUM(IF(ISNUMBER(R129:W129),(IF(R129:W129&gt;=Parameters!$D$37,1,"")),""))),0) +
   IF(Parameters!$D$32,SUM(IF(ISNUMBER(R129:W129),(IF(R129:W129&gt;=Parameters!$D$41,1,"")),"")),0) +
   IF(Parameters!$D$33,AVERAGE(IF(ISNUMBER(R129:W129),R129:W129)),0) +
   IF(Parameters!$D$34,IF(OR(IF(ISNUMBER(R129:W129),R129:W129)=0),0,GEOMEAN(IF(ISNUMBER(R129:W129),R129:W129))),0)</f>
        <v>1</v>
      </c>
      <c r="H129" s="23">
        <f t="shared" ca="1" si="6"/>
        <v>1</v>
      </c>
      <c r="I129" s="116" t="str">
        <f t="shared" si="7"/>
        <v/>
      </c>
      <c r="J129" s="22" cm="1">
        <f t="array" aca="1" ref="J129" ca="1">IF(Parameters!$D$31, SUM(IF(ISNUMBER(Y129:AD129),(IF(Y129:AD129&gt;=Parameters!$D$41,1,"")),""))+0.5*(SUM(IF(ISNUMBER(Y129:AD129),(IF(Y129:AD129&gt;=Parameters!$D$42,1,"")),""))-SUM(IF(ISNUMBER(Y129:AD129),(IF(Y129:AD129&gt;=Parameters!$D$41,1,"")),""))),0) +
   IF(Parameters!$D$32,SUM(IF(ISNUMBER(Y129:AD129),(IF(Y129:AD129&gt;=Parameters!$D$41,1,"")),"")),0) +
   IF(Parameters!$D$33,AVERAGE(IF(ISNUMBER(Y129:AD129),Y129:AD129)),0) +
   IF(Parameters!$D$34,IF(OR(IF(ISNUMBER(Y129:AD129),Y129:AD129)=0),0,GEOMEAN(IF(ISNUMBER(Y129:AD129),Y129:AD129))),0)</f>
        <v>2.5</v>
      </c>
      <c r="K129" s="23">
        <f t="shared" ca="1" si="8"/>
        <v>2.5</v>
      </c>
      <c r="L129" s="116" t="str">
        <f t="shared" si="9"/>
        <v/>
      </c>
      <c r="M129" s="21" cm="1">
        <f t="array" aca="1" ref="M129" ca="1">IF(Parameters!$D$31, SUM(IF(ISNUMBER(AF129:AK129),(IF(AF129:AK129&gt;=Parameters!$D$41,1,"")),""))+0.5*(SUM(IF(ISNUMBER(AF129:AK129),(IF(AF129:AK129&gt;=Parameters!$D$42,1,"")),""))-SUM(IF(ISNUMBER(AF129:AK129),(IF(AF129:AK129&gt;=Parameters!$D$41,1,"")),""))),0) +
   IF(Parameters!$D$32,SUM(IF(ISNUMBER(AF129:AK129),(IF(AF129:AK129&gt;=Parameters!$D$41,1,"")),"")),0) +
   IF(Parameters!$D$33,AVERAGE(IF(ISNUMBER(AF129:AK129),AF129:AK129)),0) +
   IF(Parameters!$D$34,IF(OR(IF(ISNUMBER(AF129:AK129),AF129:AK129)=0),0,GEOMEAN(IF(ISNUMBER(AF129:AK129),AF129:AK129))),0)</f>
        <v>0</v>
      </c>
      <c r="N129" s="23">
        <f t="shared" ca="1" si="10"/>
        <v>0</v>
      </c>
      <c r="O129" s="116" t="str">
        <f t="shared" si="11"/>
        <v>!</v>
      </c>
      <c r="P129" s="24"/>
      <c r="Q129" s="49"/>
      <c r="R129" s="25">
        <f ca="1">IFERROR(INDEX(Health!$G$8:$G$225,MATCH($C129,_xlfn.ANCHORARRAY(Health!$C$8),0)),NA())</f>
        <v>0</v>
      </c>
      <c r="S129" s="25">
        <f ca="1">IFERROR(INDEX(Food!$G$8:$G$225,MATCH($C129,_xlfn.ANCHORARRAY(Food!$C$8),0)),NA())</f>
        <v>7.0710678118654755</v>
      </c>
      <c r="T129" s="25">
        <f ca="1">IFERROR(INDEX(Macro!$G$8:$G$225,MATCH($C129,_xlfn.ANCHORARRAY(Macro!$C$8),0)),NA())</f>
        <v>3.8966326240353397</v>
      </c>
      <c r="U129" s="25">
        <f ca="1">IFERROR(INDEX(Socioeconomic!$G$8:$G$225,MATCH($C129,_xlfn.ANCHORARRAY(Socioeconomic!$C$8),0)),NA())</f>
        <v>0</v>
      </c>
      <c r="V129" s="25">
        <f ca="1">IFERROR(INDEX('Natural Hazard'!$G$8:$G$225,MATCH($C129,_xlfn.ANCHORARRAY('Natural Hazard'!$C$8),0)),NA())</f>
        <v>0</v>
      </c>
      <c r="W129" s="25">
        <f ca="1">IFERROR(INDEX(Conflict!$G$8:$G$225,MATCH($C129,_xlfn.ANCHORARRAY(Conflict!$C$8),0)),NA())</f>
        <v>3.4650540731311921</v>
      </c>
      <c r="X129" s="50"/>
      <c r="Y129" s="25">
        <f ca="1">IFERROR(INDEX(Health!$H$8:$H$225,MATCH($C129,_xlfn.ANCHORARRAY(Health!$C$8),0)),NA())</f>
        <v>7.3119533527696801</v>
      </c>
      <c r="Z129" s="25">
        <f ca="1">IFERROR(INDEX(Food!$H$8:$H$225,MATCH($C129,_xlfn.ANCHORARRAY(Food!$C$8),0)),NA())</f>
        <v>10</v>
      </c>
      <c r="AA129" s="25">
        <f ca="1">IFERROR(INDEX(Macro!$H$8:$H$225,MATCH($C129,_xlfn.ANCHORARRAY(Macro!$C$8),0)),NA())</f>
        <v>5.6535223748338499</v>
      </c>
      <c r="AB129" s="25">
        <f ca="1">IFERROR(INDEX(Socioeconomic!$H$8:$H$225,MATCH($C129,_xlfn.ANCHORARRAY(Socioeconomic!$C$8),0)),NA())</f>
        <v>9.5714285714285694</v>
      </c>
      <c r="AC129" s="25">
        <f ca="1">IFERROR(INDEX('Natural Hazard'!$H$8:$H$225,MATCH($C129,_xlfn.ANCHORARRAY('Natural Hazard'!$C$8),0)),NA())</f>
        <v>7.6666666666666599</v>
      </c>
      <c r="AD129" s="25">
        <f ca="1">IFERROR(INDEX(Conflict!$H$8:$H$225,MATCH($C129,_xlfn.ANCHORARRAY(Conflict!$C$8),0)),NA())</f>
        <v>4.3923090492150196</v>
      </c>
      <c r="AE129" s="50"/>
      <c r="AF129" s="25">
        <f ca="1">IFERROR(INDEX(Health!$I$8:$I$225,MATCH($C129,_xlfn.ANCHORARRAY(Health!$C$8),0)),NA())</f>
        <v>0</v>
      </c>
      <c r="AG129" s="25">
        <f ca="1">IFERROR(INDEX(Food!$I$8:$I$225,MATCH($C129,_xlfn.ANCHORARRAY(Food!$C$8),0)),NA())</f>
        <v>5</v>
      </c>
      <c r="AH129" s="25">
        <f ca="1">IFERROR(INDEX(Macro!$I$8:$I$225,MATCH($C129,_xlfn.ANCHORARRAY(Macro!$C$8),0)),NA())</f>
        <v>2.68571428571427</v>
      </c>
      <c r="AI129" s="25">
        <f ca="1">IFERROR(INDEX(Socioeconomic!$I$8:$I$225,MATCH($C129,_xlfn.ANCHORARRAY(Socioeconomic!$C$8),0)),NA())</f>
        <v>0</v>
      </c>
      <c r="AJ129" s="25">
        <f ca="1">IFERROR(INDEX('Natural Hazard'!$I$8:$I$225,MATCH($C129,_xlfn.ANCHORARRAY('Natural Hazard'!$C$8),0)),NA())</f>
        <v>0</v>
      </c>
      <c r="AK129" s="25">
        <f ca="1">IFERROR(INDEX(Conflict!$I$8:$I$225,MATCH($C129,_xlfn.ANCHORARRAY(Conflict!$C$8),0)),NA())</f>
        <v>2.7335507577429801</v>
      </c>
      <c r="AL129" s="49"/>
      <c r="AM129" s="25">
        <f>IFERROR(INDEX('Data Reliability'!$G$6:$G$409,MATCH($C129,'Data Reliability'!$E$6:$E$409,0)),NA())</f>
        <v>0</v>
      </c>
      <c r="AN129" s="25">
        <f>IFERROR(INDEX('Data Reliability'!$H$6:$H$409,MATCH($C129,'Data Reliability'!$E$6:$E$409,0)),NA())</f>
        <v>0.43888888888888899</v>
      </c>
    </row>
    <row r="130" spans="2:40" x14ac:dyDescent="0.2">
      <c r="B130" s="28" t="s">
        <v>209</v>
      </c>
      <c r="C130" s="28" t="s">
        <v>210</v>
      </c>
      <c r="D130" s="28" t="s">
        <v>431</v>
      </c>
      <c r="E130" s="28" t="s">
        <v>429</v>
      </c>
      <c r="F130" s="206">
        <f ca="1">MATCH($C130,_xlfn.ANCHORARRAY(Health!$C$8),0)</f>
        <v>125</v>
      </c>
      <c r="G130" s="22" cm="1">
        <f t="array" aca="1" ref="G130" ca="1">IF(Parameters!$D$31, SUM(IF(ISNUMBER(R130:W130),(IF(R130:W130&gt;=Parameters!$D$37,1,"")),""))+0.5*(SUM(IF(ISNUMBER(R130:W130),(IF(R130:W130&gt;=Parameters!$D$38,1,"")),""))-SUM(IF(ISNUMBER(R130:W130),(IF(R130:W130&gt;=Parameters!$D$37,1,"")),""))),0) +
   IF(Parameters!$D$32,SUM(IF(ISNUMBER(R130:W130),(IF(R130:W130&gt;=Parameters!$D$41,1,"")),"")),0) +
   IF(Parameters!$D$33,AVERAGE(IF(ISNUMBER(R130:W130),R130:W130)),0) +
   IF(Parameters!$D$34,IF(OR(IF(ISNUMBER(R130:W130),R130:W130)=0),0,GEOMEAN(IF(ISNUMBER(R130:W130),R130:W130))),0)</f>
        <v>0</v>
      </c>
      <c r="H130" s="23">
        <f t="shared" ca="1" si="6"/>
        <v>0</v>
      </c>
      <c r="I130" s="116" t="str">
        <f t="shared" si="7"/>
        <v>!</v>
      </c>
      <c r="J130" s="22" cm="1">
        <f t="array" aca="1" ref="J130" ca="1">IF(Parameters!$D$31, SUM(IF(ISNUMBER(Y130:AD130),(IF(Y130:AD130&gt;=Parameters!$D$41,1,"")),""))+0.5*(SUM(IF(ISNUMBER(Y130:AD130),(IF(Y130:AD130&gt;=Parameters!$D$42,1,"")),""))-SUM(IF(ISNUMBER(Y130:AD130),(IF(Y130:AD130&gt;=Parameters!$D$41,1,"")),""))),0) +
   IF(Parameters!$D$32,SUM(IF(ISNUMBER(Y130:AD130),(IF(Y130:AD130&gt;=Parameters!$D$41,1,"")),"")),0) +
   IF(Parameters!$D$33,AVERAGE(IF(ISNUMBER(Y130:AD130),Y130:AD130)),0) +
   IF(Parameters!$D$34,IF(OR(IF(ISNUMBER(Y130:AD130),Y130:AD130)=0),0,GEOMEAN(IF(ISNUMBER(Y130:AD130),Y130:AD130))),0)</f>
        <v>0</v>
      </c>
      <c r="K130" s="23">
        <f t="shared" ca="1" si="8"/>
        <v>0</v>
      </c>
      <c r="L130" s="116" t="str">
        <f t="shared" si="9"/>
        <v/>
      </c>
      <c r="M130" s="21" cm="1">
        <f t="array" aca="1" ref="M130" ca="1">IF(Parameters!$D$31, SUM(IF(ISNUMBER(AF130:AK130),(IF(AF130:AK130&gt;=Parameters!$D$41,1,"")),""))+0.5*(SUM(IF(ISNUMBER(AF130:AK130),(IF(AF130:AK130&gt;=Parameters!$D$42,1,"")),""))-SUM(IF(ISNUMBER(AF130:AK130),(IF(AF130:AK130&gt;=Parameters!$D$41,1,"")),""))),0) +
   IF(Parameters!$D$32,SUM(IF(ISNUMBER(AF130:AK130),(IF(AF130:AK130&gt;=Parameters!$D$41,1,"")),"")),0) +
   IF(Parameters!$D$33,AVERAGE(IF(ISNUMBER(AF130:AK130),AF130:AK130)),0) +
   IF(Parameters!$D$34,IF(OR(IF(ISNUMBER(AF130:AK130),AF130:AK130)=0),0,GEOMEAN(IF(ISNUMBER(AF130:AK130),AF130:AK130))),0)</f>
        <v>0</v>
      </c>
      <c r="N130" s="23">
        <f t="shared" ca="1" si="10"/>
        <v>0</v>
      </c>
      <c r="O130" s="116" t="str">
        <f t="shared" si="11"/>
        <v>!!</v>
      </c>
      <c r="P130" s="24"/>
      <c r="Q130" s="49"/>
      <c r="R130" s="25">
        <f ca="1">IFERROR(INDEX(Health!$G$8:$G$225,MATCH($C130,_xlfn.ANCHORARRAY(Health!$C$8),0)),NA())</f>
        <v>0</v>
      </c>
      <c r="S130" s="25">
        <f ca="1">IFERROR(INDEX(Food!$G$8:$G$225,MATCH($C130,_xlfn.ANCHORARRAY(Food!$C$8),0)),NA())</f>
        <v>0</v>
      </c>
      <c r="T130" s="25" t="e">
        <f ca="1">IFERROR(INDEX(Macro!$G$8:$G$225,MATCH($C130,_xlfn.ANCHORARRAY(Macro!$C$8),0)),NA())</f>
        <v>#N/A</v>
      </c>
      <c r="U130" s="25">
        <f ca="1">IFERROR(INDEX(Socioeconomic!$G$8:$G$225,MATCH($C130,_xlfn.ANCHORARRAY(Socioeconomic!$C$8),0)),NA())</f>
        <v>0</v>
      </c>
      <c r="V130" s="25">
        <f ca="1">IFERROR(INDEX('Natural Hazard'!$G$8:$G$225,MATCH($C130,_xlfn.ANCHORARRAY('Natural Hazard'!$C$8),0)),NA())</f>
        <v>0</v>
      </c>
      <c r="W130" s="25">
        <f ca="1">IFERROR(INDEX(Conflict!$G$8:$G$225,MATCH($C130,_xlfn.ANCHORARRAY(Conflict!$C$8),0)),NA())</f>
        <v>0</v>
      </c>
      <c r="X130" s="50"/>
      <c r="Y130" s="25">
        <f ca="1">IFERROR(INDEX(Health!$H$8:$H$225,MATCH($C130,_xlfn.ANCHORARRAY(Health!$C$8),0)),NA())</f>
        <v>6.8454810495626797</v>
      </c>
      <c r="Z130" s="25">
        <f ca="1">IFERROR(INDEX(Food!$H$8:$H$225,MATCH($C130,_xlfn.ANCHORARRAY(Food!$C$8),0)),NA())</f>
        <v>2.9186602870813401</v>
      </c>
      <c r="AA130" s="25" t="e">
        <f ca="1">IFERROR(INDEX(Macro!$H$8:$H$225,MATCH($C130,_xlfn.ANCHORARRAY(Macro!$C$8),0)),NA())</f>
        <v>#N/A</v>
      </c>
      <c r="AB130" s="25">
        <f ca="1">IFERROR(INDEX(Socioeconomic!$H$8:$H$225,MATCH($C130,_xlfn.ANCHORARRAY(Socioeconomic!$C$8),0)),NA())</f>
        <v>4.1428571428571397</v>
      </c>
      <c r="AC130" s="25">
        <f ca="1">IFERROR(INDEX('Natural Hazard'!$H$8:$H$225,MATCH($C130,_xlfn.ANCHORARRAY('Natural Hazard'!$C$8),0)),NA())</f>
        <v>2.9999999999999898</v>
      </c>
      <c r="AD130" s="25">
        <f ca="1">IFERROR(INDEX(Conflict!$H$8:$H$225,MATCH($C130,_xlfn.ANCHORARRAY(Conflict!$C$8),0)),NA())</f>
        <v>0.24695713529722901</v>
      </c>
      <c r="AE130" s="50"/>
      <c r="AF130" s="25">
        <f ca="1">IFERROR(INDEX(Health!$I$8:$I$225,MATCH($C130,_xlfn.ANCHORARRAY(Health!$C$8),0)),NA())</f>
        <v>0</v>
      </c>
      <c r="AG130" s="25" t="e">
        <f ca="1">IFERROR(INDEX(Food!$I$8:$I$225,MATCH($C130,_xlfn.ANCHORARRAY(Food!$C$8),0)),NA())</f>
        <v>#N/A</v>
      </c>
      <c r="AH130" s="25" t="e">
        <f ca="1">IFERROR(INDEX(Macro!$I$8:$I$225,MATCH($C130,_xlfn.ANCHORARRAY(Macro!$C$8),0)),NA())</f>
        <v>#N/A</v>
      </c>
      <c r="AI130" s="25" t="e">
        <f ca="1">IFERROR(INDEX(Socioeconomic!$I$8:$I$225,MATCH($C130,_xlfn.ANCHORARRAY(Socioeconomic!$C$8),0)),NA())</f>
        <v>#N/A</v>
      </c>
      <c r="AJ130" s="25">
        <f ca="1">IFERROR(INDEX('Natural Hazard'!$I$8:$I$225,MATCH($C130,_xlfn.ANCHORARRAY('Natural Hazard'!$C$8),0)),NA())</f>
        <v>0</v>
      </c>
      <c r="AK130" s="25">
        <f ca="1">IFERROR(INDEX(Conflict!$I$8:$I$225,MATCH($C130,_xlfn.ANCHORARRAY(Conflict!$C$8),0)),NA())</f>
        <v>0</v>
      </c>
      <c r="AL130" s="49"/>
      <c r="AM130" s="25">
        <f>IFERROR(INDEX('Data Reliability'!$G$6:$G$409,MATCH($C130,'Data Reliability'!$E$6:$E$409,0)),NA())</f>
        <v>0.25</v>
      </c>
      <c r="AN130" s="25">
        <f>IFERROR(INDEX('Data Reliability'!$H$6:$H$409,MATCH($C130,'Data Reliability'!$E$6:$E$409,0)),NA())</f>
        <v>0.78333333333333299</v>
      </c>
    </row>
    <row r="131" spans="2:40" x14ac:dyDescent="0.2">
      <c r="B131" s="28" t="s">
        <v>211</v>
      </c>
      <c r="C131" s="28" t="s">
        <v>212</v>
      </c>
      <c r="D131" s="28" t="s">
        <v>435</v>
      </c>
      <c r="E131" s="28" t="s">
        <v>430</v>
      </c>
      <c r="F131" s="206">
        <f ca="1">MATCH($C131,_xlfn.ANCHORARRAY(Health!$C$8),0)</f>
        <v>126</v>
      </c>
      <c r="G131" s="22" cm="1">
        <f t="array" aca="1" ref="G131" ca="1">IF(Parameters!$D$31, SUM(IF(ISNUMBER(R131:W131),(IF(R131:W131&gt;=Parameters!$D$37,1,"")),""))+0.5*(SUM(IF(ISNUMBER(R131:W131),(IF(R131:W131&gt;=Parameters!$D$38,1,"")),""))-SUM(IF(ISNUMBER(R131:W131),(IF(R131:W131&gt;=Parameters!$D$37,1,"")),""))),0) +
   IF(Parameters!$D$32,SUM(IF(ISNUMBER(R131:W131),(IF(R131:W131&gt;=Parameters!$D$41,1,"")),"")),0) +
   IF(Parameters!$D$33,AVERAGE(IF(ISNUMBER(R131:W131),R131:W131)),0) +
   IF(Parameters!$D$34,IF(OR(IF(ISNUMBER(R131:W131),R131:W131)=0),0,GEOMEAN(IF(ISNUMBER(R131:W131),R131:W131))),0)</f>
        <v>1</v>
      </c>
      <c r="H131" s="23">
        <f t="shared" ca="1" si="6"/>
        <v>1</v>
      </c>
      <c r="I131" s="116" t="str">
        <f t="shared" si="7"/>
        <v/>
      </c>
      <c r="J131" s="22" cm="1">
        <f t="array" aca="1" ref="J131" ca="1">IF(Parameters!$D$31, SUM(IF(ISNUMBER(Y131:AD131),(IF(Y131:AD131&gt;=Parameters!$D$41,1,"")),""))+0.5*(SUM(IF(ISNUMBER(Y131:AD131),(IF(Y131:AD131&gt;=Parameters!$D$42,1,"")),""))-SUM(IF(ISNUMBER(Y131:AD131),(IF(Y131:AD131&gt;=Parameters!$D$41,1,"")),""))),0) +
   IF(Parameters!$D$32,SUM(IF(ISNUMBER(Y131:AD131),(IF(Y131:AD131&gt;=Parameters!$D$41,1,"")),"")),0) +
   IF(Parameters!$D$33,AVERAGE(IF(ISNUMBER(Y131:AD131),Y131:AD131)),0) +
   IF(Parameters!$D$34,IF(OR(IF(ISNUMBER(Y131:AD131),Y131:AD131)=0),0,GEOMEAN(IF(ISNUMBER(Y131:AD131),Y131:AD131))),0)</f>
        <v>0.5</v>
      </c>
      <c r="K131" s="23">
        <f t="shared" ca="1" si="8"/>
        <v>0.5</v>
      </c>
      <c r="L131" s="116" t="str">
        <f t="shared" si="9"/>
        <v/>
      </c>
      <c r="M131" s="21" cm="1">
        <f t="array" aca="1" ref="M131" ca="1">IF(Parameters!$D$31, SUM(IF(ISNUMBER(AF131:AK131),(IF(AF131:AK131&gt;=Parameters!$D$41,1,"")),""))+0.5*(SUM(IF(ISNUMBER(AF131:AK131),(IF(AF131:AK131&gt;=Parameters!$D$42,1,"")),""))-SUM(IF(ISNUMBER(AF131:AK131),(IF(AF131:AK131&gt;=Parameters!$D$41,1,"")),""))),0) +
   IF(Parameters!$D$32,SUM(IF(ISNUMBER(AF131:AK131),(IF(AF131:AK131&gt;=Parameters!$D$41,1,"")),"")),0) +
   IF(Parameters!$D$33,AVERAGE(IF(ISNUMBER(AF131:AK131),AF131:AK131)),0) +
   IF(Parameters!$D$34,IF(OR(IF(ISNUMBER(AF131:AK131),AF131:AK131)=0),0,GEOMEAN(IF(ISNUMBER(AF131:AK131),AF131:AK131))),0)</f>
        <v>1.5</v>
      </c>
      <c r="N131" s="23">
        <f t="shared" ca="1" si="10"/>
        <v>1.5</v>
      </c>
      <c r="O131" s="116" t="str">
        <f t="shared" si="11"/>
        <v>!</v>
      </c>
      <c r="P131" s="24"/>
      <c r="Q131" s="49"/>
      <c r="R131" s="25">
        <f ca="1">IFERROR(INDEX(Health!$G$8:$G$225,MATCH($C131,_xlfn.ANCHORARRAY(Health!$C$8),0)),NA())</f>
        <v>0</v>
      </c>
      <c r="S131" s="25">
        <f ca="1">IFERROR(INDEX(Food!$G$8:$G$225,MATCH($C131,_xlfn.ANCHORARRAY(Food!$C$8),0)),NA())</f>
        <v>0</v>
      </c>
      <c r="T131" s="25">
        <f ca="1">IFERROR(INDEX(Macro!$G$8:$G$225,MATCH($C131,_xlfn.ANCHORARRAY(Macro!$C$8),0)),NA())</f>
        <v>3.8072423913171218</v>
      </c>
      <c r="U131" s="25">
        <f ca="1">IFERROR(INDEX(Socioeconomic!$G$8:$G$225,MATCH($C131,_xlfn.ANCHORARRAY(Socioeconomic!$C$8),0)),NA())</f>
        <v>0</v>
      </c>
      <c r="V131" s="25">
        <f ca="1">IFERROR(INDEX('Natural Hazard'!$G$8:$G$225,MATCH($C131,_xlfn.ANCHORARRAY('Natural Hazard'!$C$8),0)),NA())</f>
        <v>9.5742710775633775</v>
      </c>
      <c r="W131" s="25">
        <f ca="1">IFERROR(INDEX(Conflict!$G$8:$G$225,MATCH($C131,_xlfn.ANCHORARRAY(Conflict!$C$8),0)),NA())</f>
        <v>0</v>
      </c>
      <c r="X131" s="50"/>
      <c r="Y131" s="25">
        <f ca="1">IFERROR(INDEX(Health!$H$8:$H$225,MATCH($C131,_xlfn.ANCHORARRAY(Health!$C$8),0)),NA())</f>
        <v>0</v>
      </c>
      <c r="Z131" s="25">
        <f ca="1">IFERROR(INDEX(Food!$H$8:$H$225,MATCH($C131,_xlfn.ANCHORARRAY(Food!$C$8),0)),NA())</f>
        <v>2.59988419224088</v>
      </c>
      <c r="AA131" s="25">
        <f ca="1">IFERROR(INDEX(Macro!$H$8:$H$225,MATCH($C131,_xlfn.ANCHORARRAY(Macro!$C$8),0)),NA())</f>
        <v>2.1680697090533099</v>
      </c>
      <c r="AB131" s="25">
        <f ca="1">IFERROR(INDEX(Socioeconomic!$H$8:$H$225,MATCH($C131,_xlfn.ANCHORARRAY(Socioeconomic!$C$8),0)),NA())</f>
        <v>4.5714285714285703</v>
      </c>
      <c r="AC131" s="25">
        <f ca="1">IFERROR(INDEX('Natural Hazard'!$H$8:$H$225,MATCH($C131,_xlfn.ANCHORARRAY('Natural Hazard'!$C$8),0)),NA())</f>
        <v>9.1666666666666607</v>
      </c>
      <c r="AD131" s="25">
        <f ca="1">IFERROR(INDEX(Conflict!$H$8:$H$225,MATCH($C131,_xlfn.ANCHORARRAY(Conflict!$C$8),0)),NA())</f>
        <v>1.7683894866819501</v>
      </c>
      <c r="AE131" s="50"/>
      <c r="AF131" s="25">
        <f ca="1">IFERROR(INDEX(Health!$I$8:$I$225,MATCH($C131,_xlfn.ANCHORARRAY(Health!$C$8),0)),NA())</f>
        <v>7</v>
      </c>
      <c r="AG131" s="25" t="e">
        <f ca="1">IFERROR(INDEX(Food!$I$8:$I$225,MATCH($C131,_xlfn.ANCHORARRAY(Food!$C$8),0)),NA())</f>
        <v>#N/A</v>
      </c>
      <c r="AH131" s="25">
        <f ca="1">IFERROR(INDEX(Macro!$I$8:$I$225,MATCH($C131,_xlfn.ANCHORARRAY(Macro!$C$8),0)),NA())</f>
        <v>6.6857142857142797</v>
      </c>
      <c r="AI131" s="25">
        <f ca="1">IFERROR(INDEX(Socioeconomic!$I$8:$I$225,MATCH($C131,_xlfn.ANCHORARRAY(Socioeconomic!$C$8),0)),NA())</f>
        <v>0</v>
      </c>
      <c r="AJ131" s="25">
        <f ca="1">IFERROR(INDEX('Natural Hazard'!$I$8:$I$225,MATCH($C131,_xlfn.ANCHORARRAY('Natural Hazard'!$C$8),0)),NA())</f>
        <v>10</v>
      </c>
      <c r="AK131" s="25">
        <f ca="1">IFERROR(INDEX(Conflict!$I$8:$I$225,MATCH($C131,_xlfn.ANCHORARRAY(Conflict!$C$8),0)),NA())</f>
        <v>0</v>
      </c>
      <c r="AL131" s="49"/>
      <c r="AM131" s="25">
        <f>IFERROR(INDEX('Data Reliability'!$G$6:$G$409,MATCH($C131,'Data Reliability'!$E$6:$E$409,0)),NA())</f>
        <v>0</v>
      </c>
      <c r="AN131" s="25">
        <f>IFERROR(INDEX('Data Reliability'!$H$6:$H$409,MATCH($C131,'Data Reliability'!$E$6:$E$409,0)),NA())</f>
        <v>0.42777777777777798</v>
      </c>
    </row>
    <row r="132" spans="2:40" x14ac:dyDescent="0.2">
      <c r="B132" s="28" t="s">
        <v>213</v>
      </c>
      <c r="C132" s="28" t="s">
        <v>214</v>
      </c>
      <c r="D132" s="28" t="s">
        <v>436</v>
      </c>
      <c r="E132" s="28" t="s">
        <v>429</v>
      </c>
      <c r="F132" s="206">
        <f ca="1">MATCH($C132,_xlfn.ANCHORARRAY(Health!$C$8),0)</f>
        <v>127</v>
      </c>
      <c r="G132" s="22" cm="1">
        <f t="array" aca="1" ref="G132" ca="1">IF(Parameters!$D$31, SUM(IF(ISNUMBER(R132:W132),(IF(R132:W132&gt;=Parameters!$D$37,1,"")),""))+0.5*(SUM(IF(ISNUMBER(R132:W132),(IF(R132:W132&gt;=Parameters!$D$38,1,"")),""))-SUM(IF(ISNUMBER(R132:W132),(IF(R132:W132&gt;=Parameters!$D$37,1,"")),""))),0) +
   IF(Parameters!$D$32,SUM(IF(ISNUMBER(R132:W132),(IF(R132:W132&gt;=Parameters!$D$41,1,"")),"")),0) +
   IF(Parameters!$D$33,AVERAGE(IF(ISNUMBER(R132:W132),R132:W132)),0) +
   IF(Parameters!$D$34,IF(OR(IF(ISNUMBER(R132:W132),R132:W132)=0),0,GEOMEAN(IF(ISNUMBER(R132:W132),R132:W132))),0)</f>
        <v>0</v>
      </c>
      <c r="H132" s="23">
        <f t="shared" ca="1" si="6"/>
        <v>0</v>
      </c>
      <c r="I132" s="116" t="str">
        <f t="shared" si="7"/>
        <v>!</v>
      </c>
      <c r="J132" s="22" cm="1">
        <f t="array" aca="1" ref="J132" ca="1">IF(Parameters!$D$31, SUM(IF(ISNUMBER(Y132:AD132),(IF(Y132:AD132&gt;=Parameters!$D$41,1,"")),""))+0.5*(SUM(IF(ISNUMBER(Y132:AD132),(IF(Y132:AD132&gt;=Parameters!$D$42,1,"")),""))-SUM(IF(ISNUMBER(Y132:AD132),(IF(Y132:AD132&gt;=Parameters!$D$41,1,"")),""))),0) +
   IF(Parameters!$D$32,SUM(IF(ISNUMBER(Y132:AD132),(IF(Y132:AD132&gt;=Parameters!$D$41,1,"")),"")),0) +
   IF(Parameters!$D$33,AVERAGE(IF(ISNUMBER(Y132:AD132),Y132:AD132)),0) +
   IF(Parameters!$D$34,IF(OR(IF(ISNUMBER(Y132:AD132),Y132:AD132)=0),0,GEOMEAN(IF(ISNUMBER(Y132:AD132),Y132:AD132))),0)</f>
        <v>2</v>
      </c>
      <c r="K132" s="23">
        <f t="shared" ca="1" si="8"/>
        <v>2</v>
      </c>
      <c r="L132" s="116" t="str">
        <f t="shared" si="9"/>
        <v>!</v>
      </c>
      <c r="M132" s="21" cm="1">
        <f t="array" aca="1" ref="M132" ca="1">IF(Parameters!$D$31, SUM(IF(ISNUMBER(AF132:AK132),(IF(AF132:AK132&gt;=Parameters!$D$41,1,"")),""))+0.5*(SUM(IF(ISNUMBER(AF132:AK132),(IF(AF132:AK132&gt;=Parameters!$D$42,1,"")),""))-SUM(IF(ISNUMBER(AF132:AK132),(IF(AF132:AK132&gt;=Parameters!$D$41,1,"")),""))),0) +
   IF(Parameters!$D$32,SUM(IF(ISNUMBER(AF132:AK132),(IF(AF132:AK132&gt;=Parameters!$D$41,1,"")),"")),0) +
   IF(Parameters!$D$33,AVERAGE(IF(ISNUMBER(AF132:AK132),AF132:AK132)),0) +
   IF(Parameters!$D$34,IF(OR(IF(ISNUMBER(AF132:AK132),AF132:AK132)=0),0,GEOMEAN(IF(ISNUMBER(AF132:AK132),AF132:AK132))),0)</f>
        <v>0</v>
      </c>
      <c r="N132" s="23">
        <f t="shared" ca="1" si="10"/>
        <v>0</v>
      </c>
      <c r="O132" s="116" t="str">
        <f t="shared" si="11"/>
        <v>!!</v>
      </c>
      <c r="P132" s="24"/>
      <c r="Q132" s="49"/>
      <c r="R132" s="25">
        <f ca="1">IFERROR(INDEX(Health!$G$8:$G$225,MATCH($C132,_xlfn.ANCHORARRAY(Health!$C$8),0)),NA())</f>
        <v>0</v>
      </c>
      <c r="S132" s="25" t="e">
        <f ca="1">IFERROR(INDEX(Food!$G$8:$G$225,MATCH($C132,_xlfn.ANCHORARRAY(Food!$C$8),0)),NA())</f>
        <v>#N/A</v>
      </c>
      <c r="T132" s="25" t="e">
        <f ca="1">IFERROR(INDEX(Macro!$G$8:$G$225,MATCH($C132,_xlfn.ANCHORARRAY(Macro!$C$8),0)),NA())</f>
        <v>#N/A</v>
      </c>
      <c r="U132" s="25">
        <f ca="1">IFERROR(INDEX(Socioeconomic!$G$8:$G$225,MATCH($C132,_xlfn.ANCHORARRAY(Socioeconomic!$C$8),0)),NA())</f>
        <v>0</v>
      </c>
      <c r="V132" s="25">
        <f ca="1">IFERROR(INDEX('Natural Hazard'!$G$8:$G$225,MATCH($C132,_xlfn.ANCHORARRAY('Natural Hazard'!$C$8),0)),NA())</f>
        <v>0</v>
      </c>
      <c r="W132" s="25">
        <f ca="1">IFERROR(INDEX(Conflict!$G$8:$G$225,MATCH($C132,_xlfn.ANCHORARRAY(Conflict!$C$8),0)),NA())</f>
        <v>0</v>
      </c>
      <c r="X132" s="50"/>
      <c r="Y132" s="25">
        <f ca="1">IFERROR(INDEX(Health!$H$8:$H$225,MATCH($C132,_xlfn.ANCHORARRAY(Health!$C$8),0)),NA())</f>
        <v>9.0029154518950403</v>
      </c>
      <c r="Z132" s="25" t="e">
        <f ca="1">IFERROR(INDEX(Food!$H$8:$H$225,MATCH($C132,_xlfn.ANCHORARRAY(Food!$C$8),0)),NA())</f>
        <v>#N/A</v>
      </c>
      <c r="AA132" s="25" t="e">
        <f ca="1">IFERROR(INDEX(Macro!$H$8:$H$225,MATCH($C132,_xlfn.ANCHORARRAY(Macro!$C$8),0)),NA())</f>
        <v>#N/A</v>
      </c>
      <c r="AB132" s="25">
        <f ca="1">IFERROR(INDEX(Socioeconomic!$H$8:$H$225,MATCH($C132,_xlfn.ANCHORARRAY(Socioeconomic!$C$8),0)),NA())</f>
        <v>7.4285714285714199</v>
      </c>
      <c r="AC132" s="25">
        <f ca="1">IFERROR(INDEX('Natural Hazard'!$H$8:$H$225,MATCH($C132,_xlfn.ANCHORARRAY('Natural Hazard'!$C$8),0)),NA())</f>
        <v>5.6666666666666599</v>
      </c>
      <c r="AD132" s="25">
        <f ca="1">IFERROR(INDEX(Conflict!$H$8:$H$225,MATCH($C132,_xlfn.ANCHORARRAY(Conflict!$C$8),0)),NA())</f>
        <v>10</v>
      </c>
      <c r="AE132" s="50"/>
      <c r="AF132" s="25">
        <f ca="1">IFERROR(INDEX(Health!$I$8:$I$225,MATCH($C132,_xlfn.ANCHORARRAY(Health!$C$8),0)),NA())</f>
        <v>0</v>
      </c>
      <c r="AG132" s="25" t="e">
        <f ca="1">IFERROR(INDEX(Food!$I$8:$I$225,MATCH($C132,_xlfn.ANCHORARRAY(Food!$C$8),0)),NA())</f>
        <v>#N/A</v>
      </c>
      <c r="AH132" s="25" t="e">
        <f ca="1">IFERROR(INDEX(Macro!$I$8:$I$225,MATCH($C132,_xlfn.ANCHORARRAY(Macro!$C$8),0)),NA())</f>
        <v>#N/A</v>
      </c>
      <c r="AI132" s="25" t="e">
        <f ca="1">IFERROR(INDEX(Socioeconomic!$I$8:$I$225,MATCH($C132,_xlfn.ANCHORARRAY(Socioeconomic!$C$8),0)),NA())</f>
        <v>#N/A</v>
      </c>
      <c r="AJ132" s="25">
        <f ca="1">IFERROR(INDEX('Natural Hazard'!$I$8:$I$225,MATCH($C132,_xlfn.ANCHORARRAY('Natural Hazard'!$C$8),0)),NA())</f>
        <v>0</v>
      </c>
      <c r="AK132" s="25">
        <f ca="1">IFERROR(INDEX(Conflict!$I$8:$I$225,MATCH($C132,_xlfn.ANCHORARRAY(Conflict!$C$8),0)),NA())</f>
        <v>0</v>
      </c>
      <c r="AL132" s="49"/>
      <c r="AM132" s="25">
        <f>IFERROR(INDEX('Data Reliability'!$G$6:$G$409,MATCH($C132,'Data Reliability'!$E$6:$E$409,0)),NA())</f>
        <v>0.38888888888888901</v>
      </c>
      <c r="AN132" s="25">
        <f>IFERROR(INDEX('Data Reliability'!$H$6:$H$409,MATCH($C132,'Data Reliability'!$E$6:$E$409,0)),NA())</f>
        <v>0.78333333333333299</v>
      </c>
    </row>
    <row r="133" spans="2:40" x14ac:dyDescent="0.2">
      <c r="B133" s="28" t="s">
        <v>215</v>
      </c>
      <c r="C133" s="28" t="s">
        <v>216</v>
      </c>
      <c r="D133" s="28" t="s">
        <v>433</v>
      </c>
      <c r="E133" s="28" t="s">
        <v>430</v>
      </c>
      <c r="F133" s="206">
        <f ca="1">MATCH($C133,_xlfn.ANCHORARRAY(Health!$C$8),0)</f>
        <v>128</v>
      </c>
      <c r="G133" s="22" cm="1">
        <f t="array" aca="1" ref="G133" ca="1">IF(Parameters!$D$31, SUM(IF(ISNUMBER(R133:W133),(IF(R133:W133&gt;=Parameters!$D$37,1,"")),""))+0.5*(SUM(IF(ISNUMBER(R133:W133),(IF(R133:W133&gt;=Parameters!$D$38,1,"")),""))-SUM(IF(ISNUMBER(R133:W133),(IF(R133:W133&gt;=Parameters!$D$37,1,"")),""))),0) +
   IF(Parameters!$D$32,SUM(IF(ISNUMBER(R133:W133),(IF(R133:W133&gt;=Parameters!$D$41,1,"")),"")),0) +
   IF(Parameters!$D$33,AVERAGE(IF(ISNUMBER(R133:W133),R133:W133)),0) +
   IF(Parameters!$D$34,IF(OR(IF(ISNUMBER(R133:W133),R133:W133)=0),0,GEOMEAN(IF(ISNUMBER(R133:W133),R133:W133))),0)</f>
        <v>0</v>
      </c>
      <c r="H133" s="23">
        <f t="shared" ca="1" si="6"/>
        <v>0</v>
      </c>
      <c r="I133" s="116" t="str">
        <f t="shared" si="7"/>
        <v>!</v>
      </c>
      <c r="J133" s="22" cm="1">
        <f t="array" aca="1" ref="J133" ca="1">IF(Parameters!$D$31, SUM(IF(ISNUMBER(Y133:AD133),(IF(Y133:AD133&gt;=Parameters!$D$41,1,"")),""))+0.5*(SUM(IF(ISNUMBER(Y133:AD133),(IF(Y133:AD133&gt;=Parameters!$D$42,1,"")),""))-SUM(IF(ISNUMBER(Y133:AD133),(IF(Y133:AD133&gt;=Parameters!$D$41,1,"")),""))),0) +
   IF(Parameters!$D$32,SUM(IF(ISNUMBER(Y133:AD133),(IF(Y133:AD133&gt;=Parameters!$D$41,1,"")),"")),0) +
   IF(Parameters!$D$33,AVERAGE(IF(ISNUMBER(Y133:AD133),Y133:AD133)),0) +
   IF(Parameters!$D$34,IF(OR(IF(ISNUMBER(Y133:AD133),Y133:AD133)=0),0,GEOMEAN(IF(ISNUMBER(Y133:AD133),Y133:AD133))),0)</f>
        <v>0</v>
      </c>
      <c r="K133" s="23">
        <f t="shared" ca="1" si="8"/>
        <v>0</v>
      </c>
      <c r="L133" s="116" t="str">
        <f t="shared" si="9"/>
        <v/>
      </c>
      <c r="M133" s="21" cm="1">
        <f t="array" aca="1" ref="M133" ca="1">IF(Parameters!$D$31, SUM(IF(ISNUMBER(AF133:AK133),(IF(AF133:AK133&gt;=Parameters!$D$41,1,"")),""))+0.5*(SUM(IF(ISNUMBER(AF133:AK133),(IF(AF133:AK133&gt;=Parameters!$D$42,1,"")),""))-SUM(IF(ISNUMBER(AF133:AK133),(IF(AF133:AK133&gt;=Parameters!$D$41,1,"")),""))),0) +
   IF(Parameters!$D$32,SUM(IF(ISNUMBER(AF133:AK133),(IF(AF133:AK133&gt;=Parameters!$D$41,1,"")),"")),0) +
   IF(Parameters!$D$33,AVERAGE(IF(ISNUMBER(AF133:AK133),AF133:AK133)),0) +
   IF(Parameters!$D$34,IF(OR(IF(ISNUMBER(AF133:AK133),AF133:AK133)=0),0,GEOMEAN(IF(ISNUMBER(AF133:AK133),AF133:AK133))),0)</f>
        <v>0</v>
      </c>
      <c r="N133" s="23">
        <f t="shared" ca="1" si="10"/>
        <v>0</v>
      </c>
      <c r="O133" s="116" t="str">
        <f t="shared" si="11"/>
        <v>!</v>
      </c>
      <c r="P133" s="24"/>
      <c r="Q133" s="49"/>
      <c r="R133" s="25">
        <f ca="1">IFERROR(INDEX(Health!$G$8:$G$225,MATCH($C133,_xlfn.ANCHORARRAY(Health!$C$8),0)),NA())</f>
        <v>0</v>
      </c>
      <c r="S133" s="25">
        <f ca="1">IFERROR(INDEX(Food!$G$8:$G$225,MATCH($C133,_xlfn.ANCHORARRAY(Food!$C$8),0)),NA())</f>
        <v>0</v>
      </c>
      <c r="T133" s="25">
        <f ca="1">IFERROR(INDEX(Macro!$G$8:$G$225,MATCH($C133,_xlfn.ANCHORARRAY(Macro!$C$8),0)),NA())</f>
        <v>2.7631805555749942</v>
      </c>
      <c r="U133" s="25">
        <f ca="1">IFERROR(INDEX(Socioeconomic!$G$8:$G$225,MATCH($C133,_xlfn.ANCHORARRAY(Socioeconomic!$C$8),0)),NA())</f>
        <v>0</v>
      </c>
      <c r="V133" s="25">
        <f ca="1">IFERROR(INDEX('Natural Hazard'!$G$8:$G$225,MATCH($C133,_xlfn.ANCHORARRAY('Natural Hazard'!$C$8),0)),NA())</f>
        <v>0</v>
      </c>
      <c r="W133" s="25">
        <f ca="1">IFERROR(INDEX(Conflict!$G$8:$G$225,MATCH($C133,_xlfn.ANCHORARRAY(Conflict!$C$8),0)),NA())</f>
        <v>0</v>
      </c>
      <c r="X133" s="50"/>
      <c r="Y133" s="25">
        <f ca="1">IFERROR(INDEX(Health!$H$8:$H$225,MATCH($C133,_xlfn.ANCHORARRAY(Health!$C$8),0)),NA())</f>
        <v>3.8717201166180701</v>
      </c>
      <c r="Z133" s="25">
        <f ca="1">IFERROR(INDEX(Food!$H$8:$H$225,MATCH($C133,_xlfn.ANCHORARRAY(Food!$C$8),0)),NA())</f>
        <v>3.6124401913875501</v>
      </c>
      <c r="AA133" s="25">
        <f ca="1">IFERROR(INDEX(Macro!$H$8:$H$225,MATCH($C133,_xlfn.ANCHORARRAY(Macro!$C$8),0)),NA())</f>
        <v>1.68069709053315</v>
      </c>
      <c r="AB133" s="25">
        <f ca="1">IFERROR(INDEX(Socioeconomic!$H$8:$H$225,MATCH($C133,_xlfn.ANCHORARRAY(Socioeconomic!$C$8),0)),NA())</f>
        <v>2.9999999999999898</v>
      </c>
      <c r="AC133" s="25">
        <f ca="1">IFERROR(INDEX('Natural Hazard'!$H$8:$H$225,MATCH($C133,_xlfn.ANCHORARRAY('Natural Hazard'!$C$8),0)),NA())</f>
        <v>3.3333333333333299</v>
      </c>
      <c r="AD133" s="25">
        <f ca="1">IFERROR(INDEX(Conflict!$H$8:$H$225,MATCH($C133,_xlfn.ANCHORARRAY(Conflict!$C$8),0)),NA())</f>
        <v>0</v>
      </c>
      <c r="AE133" s="50"/>
      <c r="AF133" s="25">
        <f ca="1">IFERROR(INDEX(Health!$I$8:$I$225,MATCH($C133,_xlfn.ANCHORARRAY(Health!$C$8),0)),NA())</f>
        <v>0</v>
      </c>
      <c r="AG133" s="25" t="e">
        <f ca="1">IFERROR(INDEX(Food!$I$8:$I$225,MATCH($C133,_xlfn.ANCHORARRAY(Food!$C$8),0)),NA())</f>
        <v>#N/A</v>
      </c>
      <c r="AH133" s="25">
        <f ca="1">IFERROR(INDEX(Macro!$I$8:$I$225,MATCH($C133,_xlfn.ANCHORARRAY(Macro!$C$8),0)),NA())</f>
        <v>4.54285714285714</v>
      </c>
      <c r="AI133" s="25" t="e">
        <f ca="1">IFERROR(INDEX(Socioeconomic!$I$8:$I$225,MATCH($C133,_xlfn.ANCHORARRAY(Socioeconomic!$C$8),0)),NA())</f>
        <v>#N/A</v>
      </c>
      <c r="AJ133" s="25">
        <f ca="1">IFERROR(INDEX('Natural Hazard'!$I$8:$I$225,MATCH($C133,_xlfn.ANCHORARRAY('Natural Hazard'!$C$8),0)),NA())</f>
        <v>0</v>
      </c>
      <c r="AK133" s="25">
        <f ca="1">IFERROR(INDEX(Conflict!$I$8:$I$225,MATCH($C133,_xlfn.ANCHORARRAY(Conflict!$C$8),0)),NA())</f>
        <v>0</v>
      </c>
      <c r="AL133" s="49"/>
      <c r="AM133" s="25">
        <f>IFERROR(INDEX('Data Reliability'!$G$6:$G$409,MATCH($C133,'Data Reliability'!$E$6:$E$409,0)),NA())</f>
        <v>8.3333333333333301E-2</v>
      </c>
      <c r="AN133" s="25">
        <f>IFERROR(INDEX('Data Reliability'!$H$6:$H$409,MATCH($C133,'Data Reliability'!$E$6:$E$409,0)),NA())</f>
        <v>0.58333333333333304</v>
      </c>
    </row>
    <row r="134" spans="2:40" x14ac:dyDescent="0.2">
      <c r="B134" s="28" t="s">
        <v>217</v>
      </c>
      <c r="C134" s="28" t="s">
        <v>218</v>
      </c>
      <c r="D134" s="28" t="s">
        <v>432</v>
      </c>
      <c r="E134" s="28" t="s">
        <v>429</v>
      </c>
      <c r="F134" s="206">
        <f ca="1">MATCH($C134,_xlfn.ANCHORARRAY(Health!$C$8),0)</f>
        <v>129</v>
      </c>
      <c r="G134" s="22" cm="1">
        <f t="array" aca="1" ref="G134" ca="1">IF(Parameters!$D$31, SUM(IF(ISNUMBER(R134:W134),(IF(R134:W134&gt;=Parameters!$D$37,1,"")),""))+0.5*(SUM(IF(ISNUMBER(R134:W134),(IF(R134:W134&gt;=Parameters!$D$38,1,"")),""))-SUM(IF(ISNUMBER(R134:W134),(IF(R134:W134&gt;=Parameters!$D$37,1,"")),""))),0) +
   IF(Parameters!$D$32,SUM(IF(ISNUMBER(R134:W134),(IF(R134:W134&gt;=Parameters!$D$41,1,"")),"")),0) +
   IF(Parameters!$D$33,AVERAGE(IF(ISNUMBER(R134:W134),R134:W134)),0) +
   IF(Parameters!$D$34,IF(OR(IF(ISNUMBER(R134:W134),R134:W134)=0),0,GEOMEAN(IF(ISNUMBER(R134:W134),R134:W134))),0)</f>
        <v>4</v>
      </c>
      <c r="H134" s="23">
        <f t="shared" ref="H134:H197" ca="1" si="12">G134</f>
        <v>4</v>
      </c>
      <c r="I134" s="116" t="str">
        <f t="shared" ref="I134:I197" si="13">IF(AVERAGE(AM134:AN134) &gt;= 0.666, "!!", IF(AND(AVERAGE(AM134:AN134) &lt; 0.666,  AVERAGE(AM134:AN134)  &gt;= 0.333), "!", IF(AVERAGE(AM134:AN134) &lt; 0.333, "")))</f>
        <v/>
      </c>
      <c r="J134" s="22" cm="1">
        <f t="array" aca="1" ref="J134" ca="1">IF(Parameters!$D$31, SUM(IF(ISNUMBER(Y134:AD134),(IF(Y134:AD134&gt;=Parameters!$D$41,1,"")),""))+0.5*(SUM(IF(ISNUMBER(Y134:AD134),(IF(Y134:AD134&gt;=Parameters!$D$42,1,"")),""))-SUM(IF(ISNUMBER(Y134:AD134),(IF(Y134:AD134&gt;=Parameters!$D$41,1,"")),""))),0) +
   IF(Parameters!$D$32,SUM(IF(ISNUMBER(Y134:AD134),(IF(Y134:AD134&gt;=Parameters!$D$41,1,"")),"")),0) +
   IF(Parameters!$D$33,AVERAGE(IF(ISNUMBER(Y134:AD134),Y134:AD134)),0) +
   IF(Parameters!$D$34,IF(OR(IF(ISNUMBER(Y134:AD134),Y134:AD134)=0),0,GEOMEAN(IF(ISNUMBER(Y134:AD134),Y134:AD134))),0)</f>
        <v>3</v>
      </c>
      <c r="K134" s="23">
        <f t="shared" ref="K134:K197" ca="1" si="14">J134</f>
        <v>3</v>
      </c>
      <c r="L134" s="116" t="str">
        <f t="shared" ref="L134:L197" si="15">IF(AM134 &gt;= 0.666, "!!", IF(AND(AM134 &lt; 0.666, AM134  &gt;= 0.333), "!", IF(AM134 &lt; 0.333, "")))</f>
        <v/>
      </c>
      <c r="M134" s="21" cm="1">
        <f t="array" aca="1" ref="M134" ca="1">IF(Parameters!$D$31, SUM(IF(ISNUMBER(AF134:AK134),(IF(AF134:AK134&gt;=Parameters!$D$41,1,"")),""))+0.5*(SUM(IF(ISNUMBER(AF134:AK134),(IF(AF134:AK134&gt;=Parameters!$D$42,1,"")),""))-SUM(IF(ISNUMBER(AF134:AK134),(IF(AF134:AK134&gt;=Parameters!$D$41,1,"")),""))),0) +
   IF(Parameters!$D$32,SUM(IF(ISNUMBER(AF134:AK134),(IF(AF134:AK134&gt;=Parameters!$D$41,1,"")),"")),0) +
   IF(Parameters!$D$33,AVERAGE(IF(ISNUMBER(AF134:AK134),AF134:AK134)),0) +
   IF(Parameters!$D$34,IF(OR(IF(ISNUMBER(AF134:AK134),AF134:AK134)=0),0,GEOMEAN(IF(ISNUMBER(AF134:AK134),AF134:AK134))),0)</f>
        <v>3</v>
      </c>
      <c r="N134" s="23">
        <f t="shared" ref="N134:N197" ca="1" si="16">M134</f>
        <v>3</v>
      </c>
      <c r="O134" s="116" t="str">
        <f t="shared" ref="O134:O197" si="17">IF(AN134 &gt;= 0.666, "!!", IF(AND(AN134 &lt; 0.666, AN134  &gt;= 0.333), "!", IF(AN134 &lt; 0.333, "")))</f>
        <v/>
      </c>
      <c r="P134" s="24"/>
      <c r="Q134" s="49"/>
      <c r="R134" s="25">
        <f ca="1">IFERROR(INDEX(Health!$G$8:$G$225,MATCH($C134,_xlfn.ANCHORARRAY(Health!$C$8),0)),NA())</f>
        <v>0</v>
      </c>
      <c r="S134" s="25">
        <f ca="1">IFERROR(INDEX(Food!$G$8:$G$225,MATCH($C134,_xlfn.ANCHORARRAY(Food!$C$8),0)),NA())</f>
        <v>8.7061000651238203</v>
      </c>
      <c r="T134" s="25">
        <f ca="1">IFERROR(INDEX(Macro!$G$8:$G$225,MATCH($C134,_xlfn.ANCHORARRAY(Macro!$C$8),0)),NA())</f>
        <v>6.2136365413737691</v>
      </c>
      <c r="U134" s="25">
        <f ca="1">IFERROR(INDEX(Socioeconomic!$G$8:$G$225,MATCH($C134,_xlfn.ANCHORARRAY(Socioeconomic!$C$8),0)),NA())</f>
        <v>10</v>
      </c>
      <c r="V134" s="25">
        <f ca="1">IFERROR(INDEX('Natural Hazard'!$G$8:$G$225,MATCH($C134,_xlfn.ANCHORARRAY('Natural Hazard'!$C$8),0)),NA())</f>
        <v>6.8313005106397275</v>
      </c>
      <c r="W134" s="25">
        <f ca="1">IFERROR(INDEX(Conflict!$G$8:$G$225,MATCH($C134,_xlfn.ANCHORARRAY(Conflict!$C$8),0)),NA())</f>
        <v>7.3192505471139802</v>
      </c>
      <c r="X134" s="50"/>
      <c r="Y134" s="25">
        <f ca="1">IFERROR(INDEX(Health!$H$8:$H$225,MATCH($C134,_xlfn.ANCHORARRAY(Health!$C$8),0)),NA())</f>
        <v>7.7201166180758003</v>
      </c>
      <c r="Z134" s="25">
        <f ca="1">IFERROR(INDEX(Food!$H$8:$H$225,MATCH($C134,_xlfn.ANCHORARRAY(Food!$C$8),0)),NA())</f>
        <v>7.5796178343948997</v>
      </c>
      <c r="AA134" s="25">
        <f ca="1">IFERROR(INDEX(Macro!$H$8:$H$225,MATCH($C134,_xlfn.ANCHORARRAY(Macro!$C$8),0)),NA())</f>
        <v>6.1704327278097697</v>
      </c>
      <c r="AB134" s="25">
        <f ca="1">IFERROR(INDEX(Socioeconomic!$H$8:$H$225,MATCH($C134,_xlfn.ANCHORARRAY(Socioeconomic!$C$8),0)),NA())</f>
        <v>10</v>
      </c>
      <c r="AC134" s="25">
        <f ca="1">IFERROR(INDEX('Natural Hazard'!$H$8:$H$225,MATCH($C134,_xlfn.ANCHORARRAY('Natural Hazard'!$C$8),0)),NA())</f>
        <v>4.6666666666666599</v>
      </c>
      <c r="AD134" s="25">
        <f ca="1">IFERROR(INDEX(Conflict!$H$8:$H$225,MATCH($C134,_xlfn.ANCHORARRAY(Conflict!$C$8),0)),NA())</f>
        <v>10</v>
      </c>
      <c r="AE134" s="50"/>
      <c r="AF134" s="25">
        <f ca="1">IFERROR(INDEX(Health!$I$8:$I$225,MATCH($C134,_xlfn.ANCHORARRAY(Health!$C$8),0)),NA())</f>
        <v>0</v>
      </c>
      <c r="AG134" s="25">
        <f ca="1">IFERROR(INDEX(Food!$I$8:$I$225,MATCH($C134,_xlfn.ANCHORARRAY(Food!$C$8),0)),NA())</f>
        <v>10</v>
      </c>
      <c r="AH134" s="25">
        <f ca="1">IFERROR(INDEX(Macro!$I$8:$I$225,MATCH($C134,_xlfn.ANCHORARRAY(Macro!$C$8),0)),NA())</f>
        <v>6.25714285714285</v>
      </c>
      <c r="AI134" s="25">
        <f ca="1">IFERROR(INDEX(Socioeconomic!$I$8:$I$225,MATCH($C134,_xlfn.ANCHORARRAY(Socioeconomic!$C$8),0)),NA())</f>
        <v>10</v>
      </c>
      <c r="AJ134" s="25">
        <f ca="1">IFERROR(INDEX('Natural Hazard'!$I$8:$I$225,MATCH($C134,_xlfn.ANCHORARRAY('Natural Hazard'!$C$8),0)),NA())</f>
        <v>10</v>
      </c>
      <c r="AK134" s="25">
        <f ca="1">IFERROR(INDEX(Conflict!$I$8:$I$225,MATCH($C134,_xlfn.ANCHORARRAY(Conflict!$C$8),0)),NA())</f>
        <v>5.3571428571428301</v>
      </c>
      <c r="AL134" s="49"/>
      <c r="AM134" s="25">
        <f>IFERROR(INDEX('Data Reliability'!$G$6:$G$409,MATCH($C134,'Data Reliability'!$E$6:$E$409,0)),NA())</f>
        <v>0</v>
      </c>
      <c r="AN134" s="25">
        <f>IFERROR(INDEX('Data Reliability'!$H$6:$H$409,MATCH($C134,'Data Reliability'!$E$6:$E$409,0)),NA())</f>
        <v>0.29444444444444401</v>
      </c>
    </row>
    <row r="135" spans="2:40" x14ac:dyDescent="0.2">
      <c r="B135" s="28" t="s">
        <v>219</v>
      </c>
      <c r="C135" s="28" t="s">
        <v>220</v>
      </c>
      <c r="D135" s="28" t="s">
        <v>434</v>
      </c>
      <c r="E135" s="28" t="s">
        <v>409</v>
      </c>
      <c r="F135" s="206">
        <f ca="1">MATCH($C135,_xlfn.ANCHORARRAY(Health!$C$8),0)</f>
        <v>130</v>
      </c>
      <c r="G135" s="22" cm="1">
        <f t="array" aca="1" ref="G135" ca="1">IF(Parameters!$D$31, SUM(IF(ISNUMBER(R135:W135),(IF(R135:W135&gt;=Parameters!$D$37,1,"")),""))+0.5*(SUM(IF(ISNUMBER(R135:W135),(IF(R135:W135&gt;=Parameters!$D$38,1,"")),""))-SUM(IF(ISNUMBER(R135:W135),(IF(R135:W135&gt;=Parameters!$D$37,1,"")),""))),0) +
   IF(Parameters!$D$32,SUM(IF(ISNUMBER(R135:W135),(IF(R135:W135&gt;=Parameters!$D$41,1,"")),"")),0) +
   IF(Parameters!$D$33,AVERAGE(IF(ISNUMBER(R135:W135),R135:W135)),0) +
   IF(Parameters!$D$34,IF(OR(IF(ISNUMBER(R135:W135),R135:W135)=0),0,GEOMEAN(IF(ISNUMBER(R135:W135),R135:W135))),0)</f>
        <v>0</v>
      </c>
      <c r="H135" s="23">
        <f t="shared" ca="1" si="12"/>
        <v>0</v>
      </c>
      <c r="I135" s="116" t="str">
        <f t="shared" si="13"/>
        <v>!</v>
      </c>
      <c r="J135" s="22" cm="1">
        <f t="array" aca="1" ref="J135" ca="1">IF(Parameters!$D$31, SUM(IF(ISNUMBER(Y135:AD135),(IF(Y135:AD135&gt;=Parameters!$D$41,1,"")),""))+0.5*(SUM(IF(ISNUMBER(Y135:AD135),(IF(Y135:AD135&gt;=Parameters!$D$42,1,"")),""))-SUM(IF(ISNUMBER(Y135:AD135),(IF(Y135:AD135&gt;=Parameters!$D$41,1,"")),""))),0) +
   IF(Parameters!$D$32,SUM(IF(ISNUMBER(Y135:AD135),(IF(Y135:AD135&gt;=Parameters!$D$41,1,"")),"")),0) +
   IF(Parameters!$D$33,AVERAGE(IF(ISNUMBER(Y135:AD135),Y135:AD135)),0) +
   IF(Parameters!$D$34,IF(OR(IF(ISNUMBER(Y135:AD135),Y135:AD135)=0),0,GEOMEAN(IF(ISNUMBER(Y135:AD135),Y135:AD135))),0)</f>
        <v>0</v>
      </c>
      <c r="K135" s="23">
        <f t="shared" ca="1" si="14"/>
        <v>0</v>
      </c>
      <c r="L135" s="116" t="str">
        <f t="shared" si="15"/>
        <v/>
      </c>
      <c r="M135" s="21" cm="1">
        <f t="array" aca="1" ref="M135" ca="1">IF(Parameters!$D$31, SUM(IF(ISNUMBER(AF135:AK135),(IF(AF135:AK135&gt;=Parameters!$D$41,1,"")),""))+0.5*(SUM(IF(ISNUMBER(AF135:AK135),(IF(AF135:AK135&gt;=Parameters!$D$42,1,"")),""))-SUM(IF(ISNUMBER(AF135:AK135),(IF(AF135:AK135&gt;=Parameters!$D$41,1,"")),""))),0) +
   IF(Parameters!$D$32,SUM(IF(ISNUMBER(AF135:AK135),(IF(AF135:AK135&gt;=Parameters!$D$41,1,"")),"")),0) +
   IF(Parameters!$D$33,AVERAGE(IF(ISNUMBER(AF135:AK135),AF135:AK135)),0) +
   IF(Parameters!$D$34,IF(OR(IF(ISNUMBER(AF135:AK135),AF135:AK135)=0),0,GEOMEAN(IF(ISNUMBER(AF135:AK135),AF135:AK135))),0)</f>
        <v>1</v>
      </c>
      <c r="N135" s="23">
        <f t="shared" ca="1" si="16"/>
        <v>1</v>
      </c>
      <c r="O135" s="116" t="str">
        <f t="shared" si="17"/>
        <v>!</v>
      </c>
      <c r="P135" s="24"/>
      <c r="Q135" s="49"/>
      <c r="R135" s="25">
        <f ca="1">IFERROR(INDEX(Health!$G$8:$G$225,MATCH($C135,_xlfn.ANCHORARRAY(Health!$C$8),0)),NA())</f>
        <v>0</v>
      </c>
      <c r="S135" s="25">
        <f ca="1">IFERROR(INDEX(Food!$G$8:$G$225,MATCH($C135,_xlfn.ANCHORARRAY(Food!$C$8),0)),NA())</f>
        <v>0</v>
      </c>
      <c r="T135" s="25">
        <f ca="1">IFERROR(INDEX(Macro!$G$8:$G$225,MATCH($C135,_xlfn.ANCHORARRAY(Macro!$C$8),0)),NA())</f>
        <v>0.52580718377175895</v>
      </c>
      <c r="U135" s="25">
        <f ca="1">IFERROR(INDEX(Socioeconomic!$G$8:$G$225,MATCH($C135,_xlfn.ANCHORARRAY(Socioeconomic!$C$8),0)),NA())</f>
        <v>0</v>
      </c>
      <c r="V135" s="25">
        <f ca="1">IFERROR(INDEX('Natural Hazard'!$G$8:$G$225,MATCH($C135,_xlfn.ANCHORARRAY('Natural Hazard'!$C$8),0)),NA())</f>
        <v>3.4156502553198562</v>
      </c>
      <c r="W135" s="25">
        <f ca="1">IFERROR(INDEX(Conflict!$G$8:$G$225,MATCH($C135,_xlfn.ANCHORARRAY(Conflict!$C$8),0)),NA())</f>
        <v>0</v>
      </c>
      <c r="X135" s="50"/>
      <c r="Y135" s="25">
        <f ca="1">IFERROR(INDEX(Health!$H$8:$H$225,MATCH($C135,_xlfn.ANCHORARRAY(Health!$C$8),0)),NA())</f>
        <v>4.4548104956268197</v>
      </c>
      <c r="Z135" s="25">
        <f ca="1">IFERROR(INDEX(Food!$H$8:$H$225,MATCH($C135,_xlfn.ANCHORARRAY(Food!$C$8),0)),NA())</f>
        <v>0</v>
      </c>
      <c r="AA135" s="25">
        <f ca="1">IFERROR(INDEX(Macro!$H$8:$H$225,MATCH($C135,_xlfn.ANCHORARRAY(Macro!$C$8),0)),NA())</f>
        <v>4.13528282380752E-2</v>
      </c>
      <c r="AB135" s="25">
        <f ca="1">IFERROR(INDEX(Socioeconomic!$H$8:$H$225,MATCH($C135,_xlfn.ANCHORARRAY(Socioeconomic!$C$8),0)),NA())</f>
        <v>0.71428571428571297</v>
      </c>
      <c r="AC135" s="25">
        <f ca="1">IFERROR(INDEX('Natural Hazard'!$H$8:$H$225,MATCH($C135,_xlfn.ANCHORARRAY('Natural Hazard'!$C$8),0)),NA())</f>
        <v>1.1666666666666601</v>
      </c>
      <c r="AD135" s="25">
        <f ca="1">IFERROR(INDEX(Conflict!$H$8:$H$225,MATCH($C135,_xlfn.ANCHORARRAY(Conflict!$C$8),0)),NA())</f>
        <v>0</v>
      </c>
      <c r="AE135" s="50"/>
      <c r="AF135" s="25">
        <f ca="1">IFERROR(INDEX(Health!$I$8:$I$225,MATCH($C135,_xlfn.ANCHORARRAY(Health!$C$8),0)),NA())</f>
        <v>0</v>
      </c>
      <c r="AG135" s="25" t="e">
        <f ca="1">IFERROR(INDEX(Food!$I$8:$I$225,MATCH($C135,_xlfn.ANCHORARRAY(Food!$C$8),0)),NA())</f>
        <v>#N/A</v>
      </c>
      <c r="AH135" s="25">
        <f ca="1">IFERROR(INDEX(Macro!$I$8:$I$225,MATCH($C135,_xlfn.ANCHORARRAY(Macro!$C$8),0)),NA())</f>
        <v>6.6857142857142797</v>
      </c>
      <c r="AI135" s="25" t="e">
        <f ca="1">IFERROR(INDEX(Socioeconomic!$I$8:$I$225,MATCH($C135,_xlfn.ANCHORARRAY(Socioeconomic!$C$8),0)),NA())</f>
        <v>#N/A</v>
      </c>
      <c r="AJ135" s="25">
        <f ca="1">IFERROR(INDEX('Natural Hazard'!$I$8:$I$225,MATCH($C135,_xlfn.ANCHORARRAY('Natural Hazard'!$C$8),0)),NA())</f>
        <v>10</v>
      </c>
      <c r="AK135" s="25">
        <f ca="1">IFERROR(INDEX(Conflict!$I$8:$I$225,MATCH($C135,_xlfn.ANCHORARRAY(Conflict!$C$8),0)),NA())</f>
        <v>0</v>
      </c>
      <c r="AL135" s="49"/>
      <c r="AM135" s="25">
        <f>IFERROR(INDEX('Data Reliability'!$G$6:$G$409,MATCH($C135,'Data Reliability'!$E$6:$E$409,0)),NA())</f>
        <v>8.3333333333333301E-2</v>
      </c>
      <c r="AN135" s="25">
        <f>IFERROR(INDEX('Data Reliability'!$H$6:$H$409,MATCH($C135,'Data Reliability'!$E$6:$E$409,0)),NA())</f>
        <v>0.58333333333333304</v>
      </c>
    </row>
    <row r="136" spans="2:40" x14ac:dyDescent="0.2">
      <c r="B136" s="28" t="s">
        <v>221</v>
      </c>
      <c r="C136" s="28" t="s">
        <v>222</v>
      </c>
      <c r="D136" s="28" t="s">
        <v>436</v>
      </c>
      <c r="E136" s="28" t="s">
        <v>429</v>
      </c>
      <c r="F136" s="206">
        <f ca="1">MATCH($C136,_xlfn.ANCHORARRAY(Health!$C$8),0)</f>
        <v>131</v>
      </c>
      <c r="G136" s="22" cm="1">
        <f t="array" aca="1" ref="G136" ca="1">IF(Parameters!$D$31, SUM(IF(ISNUMBER(R136:W136),(IF(R136:W136&gt;=Parameters!$D$37,1,"")),""))+0.5*(SUM(IF(ISNUMBER(R136:W136),(IF(R136:W136&gt;=Parameters!$D$38,1,"")),""))-SUM(IF(ISNUMBER(R136:W136),(IF(R136:W136&gt;=Parameters!$D$37,1,"")),""))),0) +
   IF(Parameters!$D$32,SUM(IF(ISNUMBER(R136:W136),(IF(R136:W136&gt;=Parameters!$D$41,1,"")),"")),0) +
   IF(Parameters!$D$33,AVERAGE(IF(ISNUMBER(R136:W136),R136:W136)),0) +
   IF(Parameters!$D$34,IF(OR(IF(ISNUMBER(R136:W136),R136:W136)=0),0,GEOMEAN(IF(ISNUMBER(R136:W136),R136:W136))),0)</f>
        <v>4.5</v>
      </c>
      <c r="H136" s="23">
        <f t="shared" ca="1" si="12"/>
        <v>4.5</v>
      </c>
      <c r="I136" s="116" t="str">
        <f t="shared" si="13"/>
        <v/>
      </c>
      <c r="J136" s="22" cm="1">
        <f t="array" aca="1" ref="J136" ca="1">IF(Parameters!$D$31, SUM(IF(ISNUMBER(Y136:AD136),(IF(Y136:AD136&gt;=Parameters!$D$41,1,"")),""))+0.5*(SUM(IF(ISNUMBER(Y136:AD136),(IF(Y136:AD136&gt;=Parameters!$D$42,1,"")),""))-SUM(IF(ISNUMBER(Y136:AD136),(IF(Y136:AD136&gt;=Parameters!$D$41,1,"")),""))),0) +
   IF(Parameters!$D$32,SUM(IF(ISNUMBER(Y136:AD136),(IF(Y136:AD136&gt;=Parameters!$D$41,1,"")),"")),0) +
   IF(Parameters!$D$33,AVERAGE(IF(ISNUMBER(Y136:AD136),Y136:AD136)),0) +
   IF(Parameters!$D$34,IF(OR(IF(ISNUMBER(Y136:AD136),Y136:AD136)=0),0,GEOMEAN(IF(ISNUMBER(Y136:AD136),Y136:AD136))),0)</f>
        <v>3</v>
      </c>
      <c r="K136" s="23">
        <f t="shared" ca="1" si="14"/>
        <v>3</v>
      </c>
      <c r="L136" s="116" t="str">
        <f t="shared" si="15"/>
        <v/>
      </c>
      <c r="M136" s="21" cm="1">
        <f t="array" aca="1" ref="M136" ca="1">IF(Parameters!$D$31, SUM(IF(ISNUMBER(AF136:AK136),(IF(AF136:AK136&gt;=Parameters!$D$41,1,"")),""))+0.5*(SUM(IF(ISNUMBER(AF136:AK136),(IF(AF136:AK136&gt;=Parameters!$D$42,1,"")),""))-SUM(IF(ISNUMBER(AF136:AK136),(IF(AF136:AK136&gt;=Parameters!$D$41,1,"")),""))),0) +
   IF(Parameters!$D$32,SUM(IF(ISNUMBER(AF136:AK136),(IF(AF136:AK136&gt;=Parameters!$D$41,1,"")),"")),0) +
   IF(Parameters!$D$33,AVERAGE(IF(ISNUMBER(AF136:AK136),AF136:AK136)),0) +
   IF(Parameters!$D$34,IF(OR(IF(ISNUMBER(AF136:AK136),AF136:AK136)=0),0,GEOMEAN(IF(ISNUMBER(AF136:AK136),AF136:AK136))),0)</f>
        <v>4.5</v>
      </c>
      <c r="N136" s="23">
        <f t="shared" ca="1" si="16"/>
        <v>4.5</v>
      </c>
      <c r="O136" s="116" t="str">
        <f t="shared" si="17"/>
        <v>!</v>
      </c>
      <c r="P136" s="24"/>
      <c r="Q136" s="49"/>
      <c r="R136" s="25">
        <f ca="1">IFERROR(INDEX(Health!$G$8:$G$225,MATCH($C136,_xlfn.ANCHORARRAY(Health!$C$8),0)),NA())</f>
        <v>0</v>
      </c>
      <c r="S136" s="25">
        <f ca="1">IFERROR(INDEX(Food!$G$8:$G$225,MATCH($C136,_xlfn.ANCHORARRAY(Food!$C$8),0)),NA())</f>
        <v>6.4424762994176517</v>
      </c>
      <c r="T136" s="25">
        <f ca="1">IFERROR(INDEX(Macro!$G$8:$G$225,MATCH($C136,_xlfn.ANCHORARRAY(Macro!$C$8),0)),NA())</f>
        <v>9.9977844244770697</v>
      </c>
      <c r="U136" s="25">
        <f ca="1">IFERROR(INDEX(Socioeconomic!$G$8:$G$225,MATCH($C136,_xlfn.ANCHORARRAY(Socioeconomic!$C$8),0)),NA())</f>
        <v>8.5356395693083709</v>
      </c>
      <c r="V136" s="25">
        <f ca="1">IFERROR(INDEX('Natural Hazard'!$G$8:$G$225,MATCH($C136,_xlfn.ANCHORARRAY('Natural Hazard'!$C$8),0)),NA())</f>
        <v>10</v>
      </c>
      <c r="W136" s="25">
        <f ca="1">IFERROR(INDEX(Conflict!$G$8:$G$225,MATCH($C136,_xlfn.ANCHORARRAY(Conflict!$C$8),0)),NA())</f>
        <v>10</v>
      </c>
      <c r="X136" s="50"/>
      <c r="Y136" s="25">
        <f ca="1">IFERROR(INDEX(Health!$H$8:$H$225,MATCH($C136,_xlfn.ANCHORARRAY(Health!$C$8),0)),NA())</f>
        <v>5.0087463556851297</v>
      </c>
      <c r="Z136" s="25">
        <f ca="1">IFERROR(INDEX(Food!$H$8:$H$225,MATCH($C136,_xlfn.ANCHORARRAY(Food!$C$8),0)),NA())</f>
        <v>5.9293572669368801</v>
      </c>
      <c r="AA136" s="25">
        <f ca="1">IFERROR(INDEX(Macro!$H$8:$H$225,MATCH($C136,_xlfn.ANCHORARRAY(Macro!$C$8),0)),NA())</f>
        <v>9.9955693398316292</v>
      </c>
      <c r="AB136" s="25">
        <f ca="1">IFERROR(INDEX(Socioeconomic!$H$8:$H$225,MATCH($C136,_xlfn.ANCHORARRAY(Socioeconomic!$C$8),0)),NA())</f>
        <v>7.2857142857142803</v>
      </c>
      <c r="AC136" s="25">
        <f ca="1">IFERROR(INDEX('Natural Hazard'!$H$8:$H$225,MATCH($C136,_xlfn.ANCHORARRAY('Natural Hazard'!$C$8),0)),NA())</f>
        <v>10</v>
      </c>
      <c r="AD136" s="25">
        <f ca="1">IFERROR(INDEX(Conflict!$H$8:$H$225,MATCH($C136,_xlfn.ANCHORARRAY(Conflict!$C$8),0)),NA())</f>
        <v>10</v>
      </c>
      <c r="AE136" s="50"/>
      <c r="AF136" s="25">
        <f ca="1">IFERROR(INDEX(Health!$I$8:$I$225,MATCH($C136,_xlfn.ANCHORARRAY(Health!$C$8),0)),NA())</f>
        <v>0</v>
      </c>
      <c r="AG136" s="25">
        <f ca="1">IFERROR(INDEX(Food!$I$8:$I$225,MATCH($C136,_xlfn.ANCHORARRAY(Food!$C$8),0)),NA())</f>
        <v>7</v>
      </c>
      <c r="AH136" s="25">
        <f ca="1">IFERROR(INDEX(Macro!$I$8:$I$225,MATCH($C136,_xlfn.ANCHORARRAY(Macro!$C$8),0)),NA())</f>
        <v>10</v>
      </c>
      <c r="AI136" s="25">
        <f ca="1">IFERROR(INDEX(Socioeconomic!$I$8:$I$225,MATCH($C136,_xlfn.ANCHORARRAY(Socioeconomic!$C$8),0)),NA())</f>
        <v>10</v>
      </c>
      <c r="AJ136" s="25">
        <f ca="1">IFERROR(INDEX('Natural Hazard'!$I$8:$I$225,MATCH($C136,_xlfn.ANCHORARRAY('Natural Hazard'!$C$8),0)),NA())</f>
        <v>10</v>
      </c>
      <c r="AK136" s="25">
        <f ca="1">IFERROR(INDEX(Conflict!$I$8:$I$225,MATCH($C136,_xlfn.ANCHORARRAY(Conflict!$C$8),0)),NA())</f>
        <v>10</v>
      </c>
      <c r="AL136" s="49"/>
      <c r="AM136" s="25">
        <f>IFERROR(INDEX('Data Reliability'!$G$6:$G$409,MATCH($C136,'Data Reliability'!$E$6:$E$409,0)),NA())</f>
        <v>0</v>
      </c>
      <c r="AN136" s="25">
        <f>IFERROR(INDEX('Data Reliability'!$H$6:$H$409,MATCH($C136,'Data Reliability'!$E$6:$E$409,0)),NA())</f>
        <v>0.33888888888888902</v>
      </c>
    </row>
    <row r="137" spans="2:40" x14ac:dyDescent="0.2">
      <c r="B137" s="28" t="s">
        <v>223</v>
      </c>
      <c r="C137" s="28" t="s">
        <v>224</v>
      </c>
      <c r="D137" s="28" t="s">
        <v>433</v>
      </c>
      <c r="E137" s="28" t="s">
        <v>430</v>
      </c>
      <c r="F137" s="206">
        <f ca="1">MATCH($C137,_xlfn.ANCHORARRAY(Health!$C$8),0)</f>
        <v>132</v>
      </c>
      <c r="G137" s="22" cm="1">
        <f t="array" aca="1" ref="G137" ca="1">IF(Parameters!$D$31, SUM(IF(ISNUMBER(R137:W137),(IF(R137:W137&gt;=Parameters!$D$37,1,"")),""))+0.5*(SUM(IF(ISNUMBER(R137:W137),(IF(R137:W137&gt;=Parameters!$D$38,1,"")),""))-SUM(IF(ISNUMBER(R137:W137),(IF(R137:W137&gt;=Parameters!$D$37,1,"")),""))),0) +
   IF(Parameters!$D$32,SUM(IF(ISNUMBER(R137:W137),(IF(R137:W137&gt;=Parameters!$D$41,1,"")),"")),0) +
   IF(Parameters!$D$33,AVERAGE(IF(ISNUMBER(R137:W137),R137:W137)),0) +
   IF(Parameters!$D$34,IF(OR(IF(ISNUMBER(R137:W137),R137:W137)=0),0,GEOMEAN(IF(ISNUMBER(R137:W137),R137:W137))),0)</f>
        <v>0.5</v>
      </c>
      <c r="H137" s="23">
        <f t="shared" ca="1" si="12"/>
        <v>0.5</v>
      </c>
      <c r="I137" s="116" t="str">
        <f t="shared" si="13"/>
        <v/>
      </c>
      <c r="J137" s="22" cm="1">
        <f t="array" aca="1" ref="J137" ca="1">IF(Parameters!$D$31, SUM(IF(ISNUMBER(Y137:AD137),(IF(Y137:AD137&gt;=Parameters!$D$41,1,"")),""))+0.5*(SUM(IF(ISNUMBER(Y137:AD137),(IF(Y137:AD137&gt;=Parameters!$D$42,1,"")),""))-SUM(IF(ISNUMBER(Y137:AD137),(IF(Y137:AD137&gt;=Parameters!$D$41,1,"")),""))),0) +
   IF(Parameters!$D$32,SUM(IF(ISNUMBER(Y137:AD137),(IF(Y137:AD137&gt;=Parameters!$D$41,1,"")),"")),0) +
   IF(Parameters!$D$33,AVERAGE(IF(ISNUMBER(Y137:AD137),Y137:AD137)),0) +
   IF(Parameters!$D$34,IF(OR(IF(ISNUMBER(Y137:AD137),Y137:AD137)=0),0,GEOMEAN(IF(ISNUMBER(Y137:AD137),Y137:AD137))),0)</f>
        <v>0</v>
      </c>
      <c r="K137" s="23">
        <f t="shared" ca="1" si="14"/>
        <v>0</v>
      </c>
      <c r="L137" s="116" t="str">
        <f t="shared" si="15"/>
        <v/>
      </c>
      <c r="M137" s="21" cm="1">
        <f t="array" aca="1" ref="M137" ca="1">IF(Parameters!$D$31, SUM(IF(ISNUMBER(AF137:AK137),(IF(AF137:AK137&gt;=Parameters!$D$41,1,"")),""))+0.5*(SUM(IF(ISNUMBER(AF137:AK137),(IF(AF137:AK137&gt;=Parameters!$D$42,1,"")),""))-SUM(IF(ISNUMBER(AF137:AK137),(IF(AF137:AK137&gt;=Parameters!$D$41,1,"")),""))),0) +
   IF(Parameters!$D$32,SUM(IF(ISNUMBER(AF137:AK137),(IF(AF137:AK137&gt;=Parameters!$D$41,1,"")),"")),0) +
   IF(Parameters!$D$33,AVERAGE(IF(ISNUMBER(AF137:AK137),AF137:AK137)),0) +
   IF(Parameters!$D$34,IF(OR(IF(ISNUMBER(AF137:AK137),AF137:AK137)=0),0,GEOMEAN(IF(ISNUMBER(AF137:AK137),AF137:AK137))),0)</f>
        <v>0</v>
      </c>
      <c r="N137" s="23">
        <f t="shared" ca="1" si="16"/>
        <v>0</v>
      </c>
      <c r="O137" s="116" t="str">
        <f t="shared" si="17"/>
        <v>!</v>
      </c>
      <c r="P137" s="24"/>
      <c r="Q137" s="49"/>
      <c r="R137" s="25">
        <f ca="1">IFERROR(INDEX(Health!$G$8:$G$225,MATCH($C137,_xlfn.ANCHORARRAY(Health!$C$8),0)),NA())</f>
        <v>0</v>
      </c>
      <c r="S137" s="25">
        <f ca="1">IFERROR(INDEX(Food!$G$8:$G$225,MATCH($C137,_xlfn.ANCHORARRAY(Food!$C$8),0)),NA())</f>
        <v>0</v>
      </c>
      <c r="T137" s="25">
        <f ca="1">IFERROR(INDEX(Macro!$G$8:$G$225,MATCH($C137,_xlfn.ANCHORARRAY(Macro!$C$8),0)),NA())</f>
        <v>5.4532404594262323</v>
      </c>
      <c r="U137" s="25">
        <f ca="1">IFERROR(INDEX(Socioeconomic!$G$8:$G$225,MATCH($C137,_xlfn.ANCHORARRAY(Socioeconomic!$C$8),0)),NA())</f>
        <v>0</v>
      </c>
      <c r="V137" s="25">
        <f ca="1">IFERROR(INDEX('Natural Hazard'!$G$8:$G$225,MATCH($C137,_xlfn.ANCHORARRAY('Natural Hazard'!$C$8),0)),NA())</f>
        <v>0</v>
      </c>
      <c r="W137" s="25">
        <f ca="1">IFERROR(INDEX(Conflict!$G$8:$G$225,MATCH($C137,_xlfn.ANCHORARRAY(Conflict!$C$8),0)),NA())</f>
        <v>0</v>
      </c>
      <c r="X137" s="50"/>
      <c r="Y137" s="25">
        <f ca="1">IFERROR(INDEX(Health!$H$8:$H$225,MATCH($C137,_xlfn.ANCHORARRAY(Health!$C$8),0)),NA())</f>
        <v>3.3177842565597602</v>
      </c>
      <c r="Z137" s="25">
        <f ca="1">IFERROR(INDEX(Food!$H$8:$H$225,MATCH($C137,_xlfn.ANCHORARRAY(Food!$C$8),0)),NA())</f>
        <v>1.1722488038277501</v>
      </c>
      <c r="AA137" s="25">
        <f ca="1">IFERROR(INDEX(Macro!$H$8:$H$225,MATCH($C137,_xlfn.ANCHORARRAY(Macro!$C$8),0)),NA())</f>
        <v>4.7526214739329404</v>
      </c>
      <c r="AB137" s="25">
        <f ca="1">IFERROR(INDEX(Socioeconomic!$H$8:$H$225,MATCH($C137,_xlfn.ANCHORARRAY(Socioeconomic!$C$8),0)),NA())</f>
        <v>4.1428571428571397</v>
      </c>
      <c r="AC137" s="25">
        <f ca="1">IFERROR(INDEX('Natural Hazard'!$H$8:$H$225,MATCH($C137,_xlfn.ANCHORARRAY('Natural Hazard'!$C$8),0)),NA())</f>
        <v>3.5</v>
      </c>
      <c r="AD137" s="25">
        <f ca="1">IFERROR(INDEX(Conflict!$H$8:$H$225,MATCH($C137,_xlfn.ANCHORARRAY(Conflict!$C$8),0)),NA())</f>
        <v>0</v>
      </c>
      <c r="AE137" s="50"/>
      <c r="AF137" s="25">
        <f ca="1">IFERROR(INDEX(Health!$I$8:$I$225,MATCH($C137,_xlfn.ANCHORARRAY(Health!$C$8),0)),NA())</f>
        <v>0</v>
      </c>
      <c r="AG137" s="25" t="e">
        <f ca="1">IFERROR(INDEX(Food!$I$8:$I$225,MATCH($C137,_xlfn.ANCHORARRAY(Food!$C$8),0)),NA())</f>
        <v>#N/A</v>
      </c>
      <c r="AH137" s="25">
        <f ca="1">IFERROR(INDEX(Macro!$I$8:$I$225,MATCH($C137,_xlfn.ANCHORARRAY(Macro!$C$8),0)),NA())</f>
        <v>6.25714285714285</v>
      </c>
      <c r="AI137" s="25">
        <f ca="1">IFERROR(INDEX(Socioeconomic!$I$8:$I$225,MATCH($C137,_xlfn.ANCHORARRAY(Socioeconomic!$C$8),0)),NA())</f>
        <v>0</v>
      </c>
      <c r="AJ137" s="25">
        <f ca="1">IFERROR(INDEX('Natural Hazard'!$I$8:$I$225,MATCH($C137,_xlfn.ANCHORARRAY('Natural Hazard'!$C$8),0)),NA())</f>
        <v>0</v>
      </c>
      <c r="AK137" s="25">
        <f ca="1">IFERROR(INDEX(Conflict!$I$8:$I$225,MATCH($C137,_xlfn.ANCHORARRAY(Conflict!$C$8),0)),NA())</f>
        <v>0</v>
      </c>
      <c r="AL137" s="49"/>
      <c r="AM137" s="25">
        <f>IFERROR(INDEX('Data Reliability'!$G$6:$G$409,MATCH($C137,'Data Reliability'!$E$6:$E$409,0)),NA())</f>
        <v>8.3333333333333301E-2</v>
      </c>
      <c r="AN137" s="25">
        <f>IFERROR(INDEX('Data Reliability'!$H$6:$H$409,MATCH($C137,'Data Reliability'!$E$6:$E$409,0)),NA())</f>
        <v>0.52777777777777801</v>
      </c>
    </row>
    <row r="138" spans="2:40" x14ac:dyDescent="0.2">
      <c r="B138" s="28" t="s">
        <v>225</v>
      </c>
      <c r="C138" s="28" t="s">
        <v>226</v>
      </c>
      <c r="D138" s="28" t="s">
        <v>436</v>
      </c>
      <c r="E138" s="28" t="s">
        <v>430</v>
      </c>
      <c r="F138" s="206">
        <f ca="1">MATCH($C138,_xlfn.ANCHORARRAY(Health!$C$8),0)</f>
        <v>133</v>
      </c>
      <c r="G138" s="22" cm="1">
        <f t="array" aca="1" ref="G138" ca="1">IF(Parameters!$D$31, SUM(IF(ISNUMBER(R138:W138),(IF(R138:W138&gt;=Parameters!$D$37,1,"")),""))+0.5*(SUM(IF(ISNUMBER(R138:W138),(IF(R138:W138&gt;=Parameters!$D$38,1,"")),""))-SUM(IF(ISNUMBER(R138:W138),(IF(R138:W138&gt;=Parameters!$D$37,1,"")),""))),0) +
   IF(Parameters!$D$32,SUM(IF(ISNUMBER(R138:W138),(IF(R138:W138&gt;=Parameters!$D$41,1,"")),"")),0) +
   IF(Parameters!$D$33,AVERAGE(IF(ISNUMBER(R138:W138),R138:W138)),0) +
   IF(Parameters!$D$34,IF(OR(IF(ISNUMBER(R138:W138),R138:W138)=0),0,GEOMEAN(IF(ISNUMBER(R138:W138),R138:W138))),0)</f>
        <v>0</v>
      </c>
      <c r="H138" s="23">
        <f t="shared" ca="1" si="12"/>
        <v>0</v>
      </c>
      <c r="I138" s="116" t="str">
        <f t="shared" si="13"/>
        <v/>
      </c>
      <c r="J138" s="22" cm="1">
        <f t="array" aca="1" ref="J138" ca="1">IF(Parameters!$D$31, SUM(IF(ISNUMBER(Y138:AD138),(IF(Y138:AD138&gt;=Parameters!$D$41,1,"")),""))+0.5*(SUM(IF(ISNUMBER(Y138:AD138),(IF(Y138:AD138&gt;=Parameters!$D$42,1,"")),""))-SUM(IF(ISNUMBER(Y138:AD138),(IF(Y138:AD138&gt;=Parameters!$D$41,1,"")),""))),0) +
   IF(Parameters!$D$32,SUM(IF(ISNUMBER(Y138:AD138),(IF(Y138:AD138&gt;=Parameters!$D$41,1,"")),"")),0) +
   IF(Parameters!$D$33,AVERAGE(IF(ISNUMBER(Y138:AD138),Y138:AD138)),0) +
   IF(Parameters!$D$34,IF(OR(IF(ISNUMBER(Y138:AD138),Y138:AD138)=0),0,GEOMEAN(IF(ISNUMBER(Y138:AD138),Y138:AD138))),0)</f>
        <v>0.5</v>
      </c>
      <c r="K138" s="23">
        <f t="shared" ca="1" si="14"/>
        <v>0.5</v>
      </c>
      <c r="L138" s="116" t="str">
        <f t="shared" si="15"/>
        <v/>
      </c>
      <c r="M138" s="21" cm="1">
        <f t="array" aca="1" ref="M138" ca="1">IF(Parameters!$D$31, SUM(IF(ISNUMBER(AF138:AK138),(IF(AF138:AK138&gt;=Parameters!$D$41,1,"")),""))+0.5*(SUM(IF(ISNUMBER(AF138:AK138),(IF(AF138:AK138&gt;=Parameters!$D$42,1,"")),""))-SUM(IF(ISNUMBER(AF138:AK138),(IF(AF138:AK138&gt;=Parameters!$D$41,1,"")),""))),0) +
   IF(Parameters!$D$32,SUM(IF(ISNUMBER(AF138:AK138),(IF(AF138:AK138&gt;=Parameters!$D$41,1,"")),"")),0) +
   IF(Parameters!$D$33,AVERAGE(IF(ISNUMBER(AF138:AK138),AF138:AK138)),0) +
   IF(Parameters!$D$34,IF(OR(IF(ISNUMBER(AF138:AK138),AF138:AK138)=0),0,GEOMEAN(IF(ISNUMBER(AF138:AK138),AF138:AK138))),0)</f>
        <v>0</v>
      </c>
      <c r="N138" s="23">
        <f t="shared" ca="1" si="16"/>
        <v>0</v>
      </c>
      <c r="O138" s="116" t="str">
        <f t="shared" si="17"/>
        <v>!</v>
      </c>
      <c r="P138" s="24"/>
      <c r="Q138" s="49"/>
      <c r="R138" s="25">
        <f ca="1">IFERROR(INDEX(Health!$G$8:$G$225,MATCH($C138,_xlfn.ANCHORARRAY(Health!$C$8),0)),NA())</f>
        <v>0</v>
      </c>
      <c r="S138" s="25">
        <f ca="1">IFERROR(INDEX(Food!$G$8:$G$225,MATCH($C138,_xlfn.ANCHORARRAY(Food!$C$8),0)),NA())</f>
        <v>0</v>
      </c>
      <c r="T138" s="25">
        <f ca="1">IFERROR(INDEX(Macro!$G$8:$G$225,MATCH($C138,_xlfn.ANCHORARRAY(Macro!$C$8),0)),NA())</f>
        <v>0</v>
      </c>
      <c r="U138" s="25">
        <f ca="1">IFERROR(INDEX(Socioeconomic!$G$8:$G$225,MATCH($C138,_xlfn.ANCHORARRAY(Socioeconomic!$C$8),0)),NA())</f>
        <v>0.51217792863223266</v>
      </c>
      <c r="V138" s="25">
        <f ca="1">IFERROR(INDEX('Natural Hazard'!$G$8:$G$225,MATCH($C138,_xlfn.ANCHORARRAY('Natural Hazard'!$C$8),0)),NA())</f>
        <v>0</v>
      </c>
      <c r="W138" s="25">
        <f ca="1">IFERROR(INDEX(Conflict!$G$8:$G$225,MATCH($C138,_xlfn.ANCHORARRAY(Conflict!$C$8),0)),NA())</f>
        <v>0</v>
      </c>
      <c r="X138" s="50"/>
      <c r="Y138" s="25">
        <f ca="1">IFERROR(INDEX(Health!$H$8:$H$225,MATCH($C138,_xlfn.ANCHORARRAY(Health!$C$8),0)),NA())</f>
        <v>4.2215743440233204</v>
      </c>
      <c r="Z138" s="25">
        <f ca="1">IFERROR(INDEX(Food!$H$8:$H$225,MATCH($C138,_xlfn.ANCHORARRAY(Food!$C$8),0)),NA())</f>
        <v>7.2009569377990399</v>
      </c>
      <c r="AA138" s="25">
        <f ca="1">IFERROR(INDEX(Macro!$H$8:$H$225,MATCH($C138,_xlfn.ANCHORARRAY(Macro!$C$8),0)),NA())</f>
        <v>4.54585733274258</v>
      </c>
      <c r="AB138" s="25">
        <f ca="1">IFERROR(INDEX(Socioeconomic!$H$8:$H$225,MATCH($C138,_xlfn.ANCHORARRAY(Socioeconomic!$C$8),0)),NA())</f>
        <v>5.2857142857142803</v>
      </c>
      <c r="AC138" s="25">
        <f ca="1">IFERROR(INDEX('Natural Hazard'!$H$8:$H$225,MATCH($C138,_xlfn.ANCHORARRAY('Natural Hazard'!$C$8),0)),NA())</f>
        <v>3.3333333333333299</v>
      </c>
      <c r="AD138" s="25">
        <f ca="1">IFERROR(INDEX(Conflict!$H$8:$H$225,MATCH($C138,_xlfn.ANCHORARRAY(Conflict!$C$8),0)),NA())</f>
        <v>0</v>
      </c>
      <c r="AE138" s="50"/>
      <c r="AF138" s="25">
        <f ca="1">IFERROR(INDEX(Health!$I$8:$I$225,MATCH($C138,_xlfn.ANCHORARRAY(Health!$C$8),0)),NA())</f>
        <v>0</v>
      </c>
      <c r="AG138" s="25" t="e">
        <f ca="1">IFERROR(INDEX(Food!$I$8:$I$225,MATCH($C138,_xlfn.ANCHORARRAY(Food!$C$8),0)),NA())</f>
        <v>#N/A</v>
      </c>
      <c r="AH138" s="25">
        <f ca="1">IFERROR(INDEX(Macro!$I$8:$I$225,MATCH($C138,_xlfn.ANCHORARRAY(Macro!$C$8),0)),NA())</f>
        <v>0</v>
      </c>
      <c r="AI138" s="25">
        <f ca="1">IFERROR(INDEX(Socioeconomic!$I$8:$I$225,MATCH($C138,_xlfn.ANCHORARRAY(Socioeconomic!$C$8),0)),NA())</f>
        <v>4.9629286866108999E-2</v>
      </c>
      <c r="AJ138" s="25">
        <f ca="1">IFERROR(INDEX('Natural Hazard'!$I$8:$I$225,MATCH($C138,_xlfn.ANCHORARRAY('Natural Hazard'!$C$8),0)),NA())</f>
        <v>0</v>
      </c>
      <c r="AK138" s="25">
        <f ca="1">IFERROR(INDEX(Conflict!$I$8:$I$225,MATCH($C138,_xlfn.ANCHORARRAY(Conflict!$C$8),0)),NA())</f>
        <v>0</v>
      </c>
      <c r="AL138" s="49"/>
      <c r="AM138" s="25">
        <f>IFERROR(INDEX('Data Reliability'!$G$6:$G$409,MATCH($C138,'Data Reliability'!$E$6:$E$409,0)),NA())</f>
        <v>8.3333333333333301E-2</v>
      </c>
      <c r="AN138" s="25">
        <f>IFERROR(INDEX('Data Reliability'!$H$6:$H$409,MATCH($C138,'Data Reliability'!$E$6:$E$409,0)),NA())</f>
        <v>0.52777777777777801</v>
      </c>
    </row>
    <row r="139" spans="2:40" x14ac:dyDescent="0.2">
      <c r="B139" s="28" t="s">
        <v>726</v>
      </c>
      <c r="C139" s="28" t="s">
        <v>689</v>
      </c>
      <c r="D139" s="28" t="s">
        <v>436</v>
      </c>
      <c r="E139" s="28" t="s">
        <v>409</v>
      </c>
      <c r="F139" s="206">
        <f ca="1">MATCH($C139,_xlfn.ANCHORARRAY(Health!$C$8),0)</f>
        <v>134</v>
      </c>
      <c r="G139" s="22" cm="1">
        <f t="array" aca="1" ref="G139" ca="1">IF(Parameters!$D$31, SUM(IF(ISNUMBER(R139:W139),(IF(R139:W139&gt;=Parameters!$D$37,1,"")),""))+0.5*(SUM(IF(ISNUMBER(R139:W139),(IF(R139:W139&gt;=Parameters!$D$38,1,"")),""))-SUM(IF(ISNUMBER(R139:W139),(IF(R139:W139&gt;=Parameters!$D$37,1,"")),""))),0) +
   IF(Parameters!$D$32,SUM(IF(ISNUMBER(R139:W139),(IF(R139:W139&gt;=Parameters!$D$41,1,"")),"")),0) +
   IF(Parameters!$D$33,AVERAGE(IF(ISNUMBER(R139:W139),R139:W139)),0) +
   IF(Parameters!$D$34,IF(OR(IF(ISNUMBER(R139:W139),R139:W139)=0),0,GEOMEAN(IF(ISNUMBER(R139:W139),R139:W139))),0)</f>
        <v>0</v>
      </c>
      <c r="H139" s="23">
        <f t="shared" ca="1" si="12"/>
        <v>0</v>
      </c>
      <c r="I139" s="116" t="str">
        <f t="shared" si="13"/>
        <v>!!</v>
      </c>
      <c r="J139" s="22" cm="1">
        <f t="array" aca="1" ref="J139" ca="1">IF(Parameters!$D$31, SUM(IF(ISNUMBER(Y139:AD139),(IF(Y139:AD139&gt;=Parameters!$D$41,1,"")),""))+0.5*(SUM(IF(ISNUMBER(Y139:AD139),(IF(Y139:AD139&gt;=Parameters!$D$42,1,"")),""))-SUM(IF(ISNUMBER(Y139:AD139),(IF(Y139:AD139&gt;=Parameters!$D$41,1,"")),""))),0) +
   IF(Parameters!$D$32,SUM(IF(ISNUMBER(Y139:AD139),(IF(Y139:AD139&gt;=Parameters!$D$41,1,"")),"")),0) +
   IF(Parameters!$D$33,AVERAGE(IF(ISNUMBER(Y139:AD139),Y139:AD139)),0) +
   IF(Parameters!$D$34,IF(OR(IF(ISNUMBER(Y139:AD139),Y139:AD139)=0),0,GEOMEAN(IF(ISNUMBER(Y139:AD139),Y139:AD139))),0)</f>
        <v>0</v>
      </c>
      <c r="K139" s="23">
        <f t="shared" ca="1" si="14"/>
        <v>0</v>
      </c>
      <c r="L139" s="116" t="str">
        <f t="shared" si="15"/>
        <v>!!</v>
      </c>
      <c r="M139" s="21" cm="1">
        <f t="array" aca="1" ref="M139" ca="1">IF(Parameters!$D$31, SUM(IF(ISNUMBER(AF139:AK139),(IF(AF139:AK139&gt;=Parameters!$D$41,1,"")),""))+0.5*(SUM(IF(ISNUMBER(AF139:AK139),(IF(AF139:AK139&gt;=Parameters!$D$42,1,"")),""))-SUM(IF(ISNUMBER(AF139:AK139),(IF(AF139:AK139&gt;=Parameters!$D$41,1,"")),""))),0) +
   IF(Parameters!$D$32,SUM(IF(ISNUMBER(AF139:AK139),(IF(AF139:AK139&gt;=Parameters!$D$41,1,"")),"")),0) +
   IF(Parameters!$D$33,AVERAGE(IF(ISNUMBER(AF139:AK139),AF139:AK139)),0) +
   IF(Parameters!$D$34,IF(OR(IF(ISNUMBER(AF139:AK139),AF139:AK139)=0),0,GEOMEAN(IF(ISNUMBER(AF139:AK139),AF139:AK139))),0)</f>
        <v>0</v>
      </c>
      <c r="N139" s="23">
        <f t="shared" ca="1" si="16"/>
        <v>0</v>
      </c>
      <c r="O139" s="116" t="str">
        <f t="shared" si="17"/>
        <v>!!</v>
      </c>
      <c r="P139" s="24"/>
      <c r="Q139" s="49"/>
      <c r="R139" s="25">
        <f ca="1">IFERROR(INDEX(Health!$G$8:$G$225,MATCH($C139,_xlfn.ANCHORARRAY(Health!$C$8),0)),NA())</f>
        <v>0</v>
      </c>
      <c r="S139" s="25" t="e">
        <f ca="1">IFERROR(INDEX(Food!$G$8:$G$225,MATCH($C139,_xlfn.ANCHORARRAY(Food!$C$8),0)),NA())</f>
        <v>#N/A</v>
      </c>
      <c r="T139" s="25" t="e">
        <f ca="1">IFERROR(INDEX(Macro!$G$8:$G$225,MATCH($C139,_xlfn.ANCHORARRAY(Macro!$C$8),0)),NA())</f>
        <v>#N/A</v>
      </c>
      <c r="U139" s="25" t="e">
        <f ca="1">IFERROR(INDEX(Socioeconomic!$G$8:$G$225,MATCH($C139,_xlfn.ANCHORARRAY(Socioeconomic!$C$8),0)),NA())</f>
        <v>#N/A</v>
      </c>
      <c r="V139" s="25">
        <f ca="1">IFERROR(INDEX('Natural Hazard'!$G$8:$G$225,MATCH($C139,_xlfn.ANCHORARRAY('Natural Hazard'!$C$8),0)),NA())</f>
        <v>0</v>
      </c>
      <c r="W139" s="25">
        <f ca="1">IFERROR(INDEX(Conflict!$G$8:$G$225,MATCH($C139,_xlfn.ANCHORARRAY(Conflict!$C$8),0)),NA())</f>
        <v>0</v>
      </c>
      <c r="X139" s="50"/>
      <c r="Y139" s="25" t="e">
        <f ca="1">IFERROR(INDEX(Health!$H$8:$H$225,MATCH($C139,_xlfn.ANCHORARRAY(Health!$C$8),0)),NA())</f>
        <v>#N/A</v>
      </c>
      <c r="Z139" s="25" t="e">
        <f ca="1">IFERROR(INDEX(Food!$H$8:$H$225,MATCH($C139,_xlfn.ANCHORARRAY(Food!$C$8),0)),NA())</f>
        <v>#N/A</v>
      </c>
      <c r="AA139" s="25" t="e">
        <f ca="1">IFERROR(INDEX(Macro!$H$8:$H$225,MATCH($C139,_xlfn.ANCHORARRAY(Macro!$C$8),0)),NA())</f>
        <v>#N/A</v>
      </c>
      <c r="AB139" s="25" t="e">
        <f ca="1">IFERROR(INDEX(Socioeconomic!$H$8:$H$225,MATCH($C139,_xlfn.ANCHORARRAY(Socioeconomic!$C$8),0)),NA())</f>
        <v>#N/A</v>
      </c>
      <c r="AC139" s="25" t="e">
        <f ca="1">IFERROR(INDEX('Natural Hazard'!$H$8:$H$225,MATCH($C139,_xlfn.ANCHORARRAY('Natural Hazard'!$C$8),0)),NA())</f>
        <v>#N/A</v>
      </c>
      <c r="AD139" s="25">
        <f ca="1">IFERROR(INDEX(Conflict!$H$8:$H$225,MATCH($C139,_xlfn.ANCHORARRAY(Conflict!$C$8),0)),NA())</f>
        <v>0</v>
      </c>
      <c r="AE139" s="50"/>
      <c r="AF139" s="25">
        <f ca="1">IFERROR(INDEX(Health!$I$8:$I$225,MATCH($C139,_xlfn.ANCHORARRAY(Health!$C$8),0)),NA())</f>
        <v>0</v>
      </c>
      <c r="AG139" s="25" t="e">
        <f ca="1">IFERROR(INDEX(Food!$I$8:$I$225,MATCH($C139,_xlfn.ANCHORARRAY(Food!$C$8),0)),NA())</f>
        <v>#N/A</v>
      </c>
      <c r="AH139" s="25" t="e">
        <f ca="1">IFERROR(INDEX(Macro!$I$8:$I$225,MATCH($C139,_xlfn.ANCHORARRAY(Macro!$C$8),0)),NA())</f>
        <v>#N/A</v>
      </c>
      <c r="AI139" s="25" t="e">
        <f ca="1">IFERROR(INDEX(Socioeconomic!$I$8:$I$225,MATCH($C139,_xlfn.ANCHORARRAY(Socioeconomic!$C$8),0)),NA())</f>
        <v>#N/A</v>
      </c>
      <c r="AJ139" s="25">
        <f ca="1">IFERROR(INDEX('Natural Hazard'!$I$8:$I$225,MATCH($C139,_xlfn.ANCHORARRAY('Natural Hazard'!$C$8),0)),NA())</f>
        <v>0</v>
      </c>
      <c r="AK139" s="25">
        <f ca="1">IFERROR(INDEX(Conflict!$I$8:$I$225,MATCH($C139,_xlfn.ANCHORARRAY(Conflict!$C$8),0)),NA())</f>
        <v>0</v>
      </c>
      <c r="AL139" s="49"/>
      <c r="AM139" s="25">
        <f>IFERROR(INDEX('Data Reliability'!$G$6:$G$409,MATCH($C139,'Data Reliability'!$E$6:$E$409,0)),NA())</f>
        <v>0.88888888888888895</v>
      </c>
      <c r="AN139" s="25">
        <f>IFERROR(INDEX('Data Reliability'!$H$6:$H$409,MATCH($C139,'Data Reliability'!$E$6:$E$409,0)),NA())</f>
        <v>0.78333333333333299</v>
      </c>
    </row>
    <row r="140" spans="2:40" x14ac:dyDescent="0.2">
      <c r="B140" s="28" t="s">
        <v>227</v>
      </c>
      <c r="C140" s="28" t="s">
        <v>228</v>
      </c>
      <c r="D140" s="28" t="s">
        <v>432</v>
      </c>
      <c r="E140" s="28" t="s">
        <v>429</v>
      </c>
      <c r="F140" s="206">
        <f ca="1">MATCH($C140,_xlfn.ANCHORARRAY(Health!$C$8),0)</f>
        <v>135</v>
      </c>
      <c r="G140" s="22" cm="1">
        <f t="array" aca="1" ref="G140" ca="1">IF(Parameters!$D$31, SUM(IF(ISNUMBER(R140:W140),(IF(R140:W140&gt;=Parameters!$D$37,1,"")),""))+0.5*(SUM(IF(ISNUMBER(R140:W140),(IF(R140:W140&gt;=Parameters!$D$38,1,"")),""))-SUM(IF(ISNUMBER(R140:W140),(IF(R140:W140&gt;=Parameters!$D$37,1,"")),""))),0) +
   IF(Parameters!$D$32,SUM(IF(ISNUMBER(R140:W140),(IF(R140:W140&gt;=Parameters!$D$41,1,"")),"")),0) +
   IF(Parameters!$D$33,AVERAGE(IF(ISNUMBER(R140:W140),R140:W140)),0) +
   IF(Parameters!$D$34,IF(OR(IF(ISNUMBER(R140:W140),R140:W140)=0),0,GEOMEAN(IF(ISNUMBER(R140:W140),R140:W140))),0)</f>
        <v>2</v>
      </c>
      <c r="H140" s="23">
        <f t="shared" ca="1" si="12"/>
        <v>2</v>
      </c>
      <c r="I140" s="116" t="str">
        <f t="shared" si="13"/>
        <v/>
      </c>
      <c r="J140" s="22" cm="1">
        <f t="array" aca="1" ref="J140" ca="1">IF(Parameters!$D$31, SUM(IF(ISNUMBER(Y140:AD140),(IF(Y140:AD140&gt;=Parameters!$D$41,1,"")),""))+0.5*(SUM(IF(ISNUMBER(Y140:AD140),(IF(Y140:AD140&gt;=Parameters!$D$42,1,"")),""))-SUM(IF(ISNUMBER(Y140:AD140),(IF(Y140:AD140&gt;=Parameters!$D$41,1,"")),""))),0) +
   IF(Parameters!$D$32,SUM(IF(ISNUMBER(Y140:AD140),(IF(Y140:AD140&gt;=Parameters!$D$41,1,"")),"")),0) +
   IF(Parameters!$D$33,AVERAGE(IF(ISNUMBER(Y140:AD140),Y140:AD140)),0) +
   IF(Parameters!$D$34,IF(OR(IF(ISNUMBER(Y140:AD140),Y140:AD140)=0),0,GEOMEAN(IF(ISNUMBER(Y140:AD140),Y140:AD140))),0)</f>
        <v>3</v>
      </c>
      <c r="K140" s="23">
        <f t="shared" ca="1" si="14"/>
        <v>3</v>
      </c>
      <c r="L140" s="116" t="str">
        <f t="shared" si="15"/>
        <v/>
      </c>
      <c r="M140" s="21" cm="1">
        <f t="array" aca="1" ref="M140" ca="1">IF(Parameters!$D$31, SUM(IF(ISNUMBER(AF140:AK140),(IF(AF140:AK140&gt;=Parameters!$D$41,1,"")),""))+0.5*(SUM(IF(ISNUMBER(AF140:AK140),(IF(AF140:AK140&gt;=Parameters!$D$42,1,"")),""))-SUM(IF(ISNUMBER(AF140:AK140),(IF(AF140:AK140&gt;=Parameters!$D$41,1,"")),""))),0) +
   IF(Parameters!$D$32,SUM(IF(ISNUMBER(AF140:AK140),(IF(AF140:AK140&gt;=Parameters!$D$41,1,"")),"")),0) +
   IF(Parameters!$D$33,AVERAGE(IF(ISNUMBER(AF140:AK140),AF140:AK140)),0) +
   IF(Parameters!$D$34,IF(OR(IF(ISNUMBER(AF140:AK140),AF140:AK140)=0),0,GEOMEAN(IF(ISNUMBER(AF140:AK140),AF140:AK140))),0)</f>
        <v>1.5</v>
      </c>
      <c r="N140" s="23">
        <f t="shared" ca="1" si="16"/>
        <v>1.5</v>
      </c>
      <c r="O140" s="116" t="str">
        <f t="shared" si="17"/>
        <v>!</v>
      </c>
      <c r="P140" s="24"/>
      <c r="Q140" s="49"/>
      <c r="R140" s="25">
        <f ca="1">IFERROR(INDEX(Health!$G$8:$G$225,MATCH($C140,_xlfn.ANCHORARRAY(Health!$C$8),0)),NA())</f>
        <v>0</v>
      </c>
      <c r="S140" s="25">
        <f ca="1">IFERROR(INDEX(Food!$G$8:$G$225,MATCH($C140,_xlfn.ANCHORARRAY(Food!$C$8),0)),NA())</f>
        <v>7.8980915068080275</v>
      </c>
      <c r="T140" s="25">
        <f ca="1">IFERROR(INDEX(Macro!$G$8:$G$225,MATCH($C140,_xlfn.ANCHORARRAY(Macro!$C$8),0)),NA())</f>
        <v>4.5295689360581459</v>
      </c>
      <c r="U140" s="25">
        <f ca="1">IFERROR(INDEX(Socioeconomic!$G$8:$G$225,MATCH($C140,_xlfn.ANCHORARRAY(Socioeconomic!$C$8),0)),NA())</f>
        <v>0</v>
      </c>
      <c r="V140" s="25">
        <f ca="1">IFERROR(INDEX('Natural Hazard'!$G$8:$G$225,MATCH($C140,_xlfn.ANCHORARRAY('Natural Hazard'!$C$8),0)),NA())</f>
        <v>8.1649658092772555</v>
      </c>
      <c r="W140" s="25">
        <f ca="1">IFERROR(INDEX(Conflict!$G$8:$G$225,MATCH($C140,_xlfn.ANCHORARRAY(Conflict!$C$8),0)),NA())</f>
        <v>0</v>
      </c>
      <c r="X140" s="50"/>
      <c r="Y140" s="25">
        <f ca="1">IFERROR(INDEX(Health!$H$8:$H$225,MATCH($C140,_xlfn.ANCHORARRAY(Health!$C$8),0)),NA())</f>
        <v>7.3119533527696801</v>
      </c>
      <c r="Z140" s="25">
        <f ca="1">IFERROR(INDEX(Food!$H$8:$H$225,MATCH($C140,_xlfn.ANCHORARRAY(Food!$C$8),0)),NA())</f>
        <v>8.9114070642733001</v>
      </c>
      <c r="AA140" s="25">
        <f ca="1">IFERROR(INDEX(Macro!$H$8:$H$225,MATCH($C140,_xlfn.ANCHORARRAY(Macro!$C$8),0)),NA())</f>
        <v>4.5163195982868096</v>
      </c>
      <c r="AB140" s="25">
        <f ca="1">IFERROR(INDEX(Socioeconomic!$H$8:$H$225,MATCH($C140,_xlfn.ANCHORARRAY(Socioeconomic!$C$8),0)),NA())</f>
        <v>10</v>
      </c>
      <c r="AC140" s="25">
        <f ca="1">IFERROR(INDEX('Natural Hazard'!$H$8:$H$225,MATCH($C140,_xlfn.ANCHORARRAY('Natural Hazard'!$C$8),0)),NA())</f>
        <v>6.6666666666666599</v>
      </c>
      <c r="AD140" s="25">
        <f ca="1">IFERROR(INDEX(Conflict!$H$8:$H$225,MATCH($C140,_xlfn.ANCHORARRAY(Conflict!$C$8),0)),NA())</f>
        <v>10</v>
      </c>
      <c r="AE140" s="50"/>
      <c r="AF140" s="25">
        <f ca="1">IFERROR(INDEX(Health!$I$8:$I$225,MATCH($C140,_xlfn.ANCHORARRAY(Health!$C$8),0)),NA())</f>
        <v>0</v>
      </c>
      <c r="AG140" s="25">
        <f ca="1">IFERROR(INDEX(Food!$I$8:$I$225,MATCH($C140,_xlfn.ANCHORARRAY(Food!$C$8),0)),NA())</f>
        <v>7</v>
      </c>
      <c r="AH140" s="25">
        <f ca="1">IFERROR(INDEX(Macro!$I$8:$I$225,MATCH($C140,_xlfn.ANCHORARRAY(Macro!$C$8),0)),NA())</f>
        <v>4.54285714285714</v>
      </c>
      <c r="AI140" s="25">
        <f ca="1">IFERROR(INDEX(Socioeconomic!$I$8:$I$225,MATCH($C140,_xlfn.ANCHORARRAY(Socioeconomic!$C$8),0)),NA())</f>
        <v>0</v>
      </c>
      <c r="AJ140" s="25">
        <f ca="1">IFERROR(INDEX('Natural Hazard'!$I$8:$I$225,MATCH($C140,_xlfn.ANCHORARRAY('Natural Hazard'!$C$8),0)),NA())</f>
        <v>10</v>
      </c>
      <c r="AK140" s="25">
        <f ca="1">IFERROR(INDEX(Conflict!$I$8:$I$225,MATCH($C140,_xlfn.ANCHORARRAY(Conflict!$C$8),0)),NA())</f>
        <v>0</v>
      </c>
      <c r="AL140" s="49"/>
      <c r="AM140" s="25">
        <f>IFERROR(INDEX('Data Reliability'!$G$6:$G$409,MATCH($C140,'Data Reliability'!$E$6:$E$409,0)),NA())</f>
        <v>0</v>
      </c>
      <c r="AN140" s="25">
        <f>IFERROR(INDEX('Data Reliability'!$H$6:$H$409,MATCH($C140,'Data Reliability'!$E$6:$E$409,0)),NA())</f>
        <v>0.35</v>
      </c>
    </row>
    <row r="141" spans="2:40" x14ac:dyDescent="0.2">
      <c r="B141" s="28" t="s">
        <v>229</v>
      </c>
      <c r="C141" s="28" t="s">
        <v>230</v>
      </c>
      <c r="D141" s="28" t="s">
        <v>432</v>
      </c>
      <c r="E141" s="28" t="s">
        <v>429</v>
      </c>
      <c r="F141" s="206">
        <f ca="1">MATCH($C141,_xlfn.ANCHORARRAY(Health!$C$8),0)</f>
        <v>136</v>
      </c>
      <c r="G141" s="22" cm="1">
        <f t="array" aca="1" ref="G141" ca="1">IF(Parameters!$D$31, SUM(IF(ISNUMBER(R141:W141),(IF(R141:W141&gt;=Parameters!$D$37,1,"")),""))+0.5*(SUM(IF(ISNUMBER(R141:W141),(IF(R141:W141&gt;=Parameters!$D$38,1,"")),""))-SUM(IF(ISNUMBER(R141:W141),(IF(R141:W141&gt;=Parameters!$D$37,1,"")),""))),0) +
   IF(Parameters!$D$32,SUM(IF(ISNUMBER(R141:W141),(IF(R141:W141&gt;=Parameters!$D$41,1,"")),"")),0) +
   IF(Parameters!$D$33,AVERAGE(IF(ISNUMBER(R141:W141),R141:W141)),0) +
   IF(Parameters!$D$34,IF(OR(IF(ISNUMBER(R141:W141),R141:W141)=0),0,GEOMEAN(IF(ISNUMBER(R141:W141),R141:W141))),0)</f>
        <v>0</v>
      </c>
      <c r="H141" s="23">
        <f t="shared" ca="1" si="12"/>
        <v>0</v>
      </c>
      <c r="I141" s="116" t="str">
        <f t="shared" si="13"/>
        <v/>
      </c>
      <c r="J141" s="22" cm="1">
        <f t="array" aca="1" ref="J141" ca="1">IF(Parameters!$D$31, SUM(IF(ISNUMBER(Y141:AD141),(IF(Y141:AD141&gt;=Parameters!$D$41,1,"")),""))+0.5*(SUM(IF(ISNUMBER(Y141:AD141),(IF(Y141:AD141&gt;=Parameters!$D$42,1,"")),""))-SUM(IF(ISNUMBER(Y141:AD141),(IF(Y141:AD141&gt;=Parameters!$D$41,1,"")),""))),0) +
   IF(Parameters!$D$32,SUM(IF(ISNUMBER(Y141:AD141),(IF(Y141:AD141&gt;=Parameters!$D$41,1,"")),"")),0) +
   IF(Parameters!$D$33,AVERAGE(IF(ISNUMBER(Y141:AD141),Y141:AD141)),0) +
   IF(Parameters!$D$34,IF(OR(IF(ISNUMBER(Y141:AD141),Y141:AD141)=0),0,GEOMEAN(IF(ISNUMBER(Y141:AD141),Y141:AD141))),0)</f>
        <v>1.5</v>
      </c>
      <c r="K141" s="23">
        <f t="shared" ca="1" si="14"/>
        <v>1.5</v>
      </c>
      <c r="L141" s="116" t="str">
        <f t="shared" si="15"/>
        <v/>
      </c>
      <c r="M141" s="21" cm="1">
        <f t="array" aca="1" ref="M141" ca="1">IF(Parameters!$D$31, SUM(IF(ISNUMBER(AF141:AK141),(IF(AF141:AK141&gt;=Parameters!$D$41,1,"")),""))+0.5*(SUM(IF(ISNUMBER(AF141:AK141),(IF(AF141:AK141&gt;=Parameters!$D$42,1,"")),""))-SUM(IF(ISNUMBER(AF141:AK141),(IF(AF141:AK141&gt;=Parameters!$D$41,1,"")),""))),0) +
   IF(Parameters!$D$32,SUM(IF(ISNUMBER(AF141:AK141),(IF(AF141:AK141&gt;=Parameters!$D$41,1,"")),"")),0) +
   IF(Parameters!$D$33,AVERAGE(IF(ISNUMBER(AF141:AK141),AF141:AK141)),0) +
   IF(Parameters!$D$34,IF(OR(IF(ISNUMBER(AF141:AK141),AF141:AK141)=0),0,GEOMEAN(IF(ISNUMBER(AF141:AK141),AF141:AK141))),0)</f>
        <v>0</v>
      </c>
      <c r="N141" s="23">
        <f t="shared" ca="1" si="16"/>
        <v>0</v>
      </c>
      <c r="O141" s="116" t="str">
        <f t="shared" si="17"/>
        <v>!</v>
      </c>
      <c r="P141" s="24"/>
      <c r="Q141" s="49"/>
      <c r="R141" s="25">
        <f ca="1">IFERROR(INDEX(Health!$G$8:$G$225,MATCH($C141,_xlfn.ANCHORARRAY(Health!$C$8),0)),NA())</f>
        <v>0</v>
      </c>
      <c r="S141" s="25">
        <f ca="1">IFERROR(INDEX(Food!$G$8:$G$225,MATCH($C141,_xlfn.ANCHORARRAY(Food!$C$8),0)),NA())</f>
        <v>2.8520117972873149</v>
      </c>
      <c r="T141" s="25">
        <f ca="1">IFERROR(INDEX(Macro!$G$8:$G$225,MATCH($C141,_xlfn.ANCHORARRAY(Macro!$C$8),0)),NA())</f>
        <v>3.7502916737845942</v>
      </c>
      <c r="U141" s="25">
        <f ca="1">IFERROR(INDEX(Socioeconomic!$G$8:$G$225,MATCH($C141,_xlfn.ANCHORARRAY(Socioeconomic!$C$8),0)),NA())</f>
        <v>4.3091112173675157</v>
      </c>
      <c r="V141" s="25">
        <f ca="1">IFERROR(INDEX('Natural Hazard'!$G$8:$G$225,MATCH($C141,_xlfn.ANCHORARRAY('Natural Hazard'!$C$8),0)),NA())</f>
        <v>0</v>
      </c>
      <c r="W141" s="25">
        <f ca="1">IFERROR(INDEX(Conflict!$G$8:$G$225,MATCH($C141,_xlfn.ANCHORARRAY(Conflict!$C$8),0)),NA())</f>
        <v>0</v>
      </c>
      <c r="X141" s="50"/>
      <c r="Y141" s="25">
        <f ca="1">IFERROR(INDEX(Health!$H$8:$H$225,MATCH($C141,_xlfn.ANCHORARRAY(Health!$C$8),0)),NA())</f>
        <v>8.5364431486880399</v>
      </c>
      <c r="Z141" s="25">
        <f ca="1">IFERROR(INDEX(Food!$H$8:$H$225,MATCH($C141,_xlfn.ANCHORARRAY(Food!$C$8),0)),NA())</f>
        <v>8.1339712918660201</v>
      </c>
      <c r="AA141" s="25">
        <f ca="1">IFERROR(INDEX(Macro!$H$8:$H$225,MATCH($C141,_xlfn.ANCHORARRAY(Macro!$C$8),0)),NA())</f>
        <v>3.9698715108551101</v>
      </c>
      <c r="AB141" s="25">
        <f ca="1">IFERROR(INDEX(Socioeconomic!$H$8:$H$225,MATCH($C141,_xlfn.ANCHORARRAY(Socioeconomic!$C$8),0)),NA())</f>
        <v>9</v>
      </c>
      <c r="AC141" s="25">
        <f ca="1">IFERROR(INDEX('Natural Hazard'!$H$8:$H$225,MATCH($C141,_xlfn.ANCHORARRAY('Natural Hazard'!$C$8),0)),NA())</f>
        <v>5</v>
      </c>
      <c r="AD141" s="25">
        <f ca="1">IFERROR(INDEX(Conflict!$H$8:$H$225,MATCH($C141,_xlfn.ANCHORARRAY(Conflict!$C$8),0)),NA())</f>
        <v>5.5609454930322801</v>
      </c>
      <c r="AE141" s="50"/>
      <c r="AF141" s="25">
        <f ca="1">IFERROR(INDEX(Health!$I$8:$I$225,MATCH($C141,_xlfn.ANCHORARRAY(Health!$C$8),0)),NA())</f>
        <v>0</v>
      </c>
      <c r="AG141" s="25">
        <f ca="1">IFERROR(INDEX(Food!$I$8:$I$225,MATCH($C141,_xlfn.ANCHORARRAY(Food!$C$8),0)),NA())</f>
        <v>1</v>
      </c>
      <c r="AH141" s="25">
        <f ca="1">IFERROR(INDEX(Macro!$I$8:$I$225,MATCH($C141,_xlfn.ANCHORARRAY(Macro!$C$8),0)),NA())</f>
        <v>3.5428571428571298</v>
      </c>
      <c r="AI141" s="25">
        <f ca="1">IFERROR(INDEX(Socioeconomic!$I$8:$I$225,MATCH($C141,_xlfn.ANCHORARRAY(Socioeconomic!$C$8),0)),NA())</f>
        <v>2.06315994262695</v>
      </c>
      <c r="AJ141" s="25">
        <f ca="1">IFERROR(INDEX('Natural Hazard'!$I$8:$I$225,MATCH($C141,_xlfn.ANCHORARRAY('Natural Hazard'!$C$8),0)),NA())</f>
        <v>0</v>
      </c>
      <c r="AK141" s="25">
        <f ca="1">IFERROR(INDEX(Conflict!$I$8:$I$225,MATCH($C141,_xlfn.ANCHORARRAY(Conflict!$C$8),0)),NA())</f>
        <v>0</v>
      </c>
      <c r="AL141" s="49"/>
      <c r="AM141" s="25">
        <f>IFERROR(INDEX('Data Reliability'!$G$6:$G$409,MATCH($C141,'Data Reliability'!$E$6:$E$409,0)),NA())</f>
        <v>8.3333333333333301E-2</v>
      </c>
      <c r="AN141" s="25">
        <f>IFERROR(INDEX('Data Reliability'!$H$6:$H$409,MATCH($C141,'Data Reliability'!$E$6:$E$409,0)),NA())</f>
        <v>0.47222222222222199</v>
      </c>
    </row>
    <row r="142" spans="2:40" x14ac:dyDescent="0.2">
      <c r="B142" s="28" t="s">
        <v>231</v>
      </c>
      <c r="C142" s="28" t="s">
        <v>232</v>
      </c>
      <c r="D142" s="28" t="s">
        <v>432</v>
      </c>
      <c r="E142" s="28" t="s">
        <v>430</v>
      </c>
      <c r="F142" s="206">
        <f ca="1">MATCH($C142,_xlfn.ANCHORARRAY(Health!$C$8),0)</f>
        <v>137</v>
      </c>
      <c r="G142" s="22" cm="1">
        <f t="array" aca="1" ref="G142" ca="1">IF(Parameters!$D$31, SUM(IF(ISNUMBER(R142:W142),(IF(R142:W142&gt;=Parameters!$D$37,1,"")),""))+0.5*(SUM(IF(ISNUMBER(R142:W142),(IF(R142:W142&gt;=Parameters!$D$38,1,"")),""))-SUM(IF(ISNUMBER(R142:W142),(IF(R142:W142&gt;=Parameters!$D$37,1,"")),""))),0) +
   IF(Parameters!$D$32,SUM(IF(ISNUMBER(R142:W142),(IF(R142:W142&gt;=Parameters!$D$41,1,"")),"")),0) +
   IF(Parameters!$D$33,AVERAGE(IF(ISNUMBER(R142:W142),R142:W142)),0) +
   IF(Parameters!$D$34,IF(OR(IF(ISNUMBER(R142:W142),R142:W142)=0),0,GEOMEAN(IF(ISNUMBER(R142:W142),R142:W142))),0)</f>
        <v>0</v>
      </c>
      <c r="H142" s="23">
        <f t="shared" ca="1" si="12"/>
        <v>0</v>
      </c>
      <c r="I142" s="116" t="str">
        <f t="shared" si="13"/>
        <v/>
      </c>
      <c r="J142" s="22" cm="1">
        <f t="array" aca="1" ref="J142" ca="1">IF(Parameters!$D$31, SUM(IF(ISNUMBER(Y142:AD142),(IF(Y142:AD142&gt;=Parameters!$D$41,1,"")),""))+0.5*(SUM(IF(ISNUMBER(Y142:AD142),(IF(Y142:AD142&gt;=Parameters!$D$42,1,"")),""))-SUM(IF(ISNUMBER(Y142:AD142),(IF(Y142:AD142&gt;=Parameters!$D$41,1,"")),""))),0) +
   IF(Parameters!$D$32,SUM(IF(ISNUMBER(Y142:AD142),(IF(Y142:AD142&gt;=Parameters!$D$41,1,"")),"")),0) +
   IF(Parameters!$D$33,AVERAGE(IF(ISNUMBER(Y142:AD142),Y142:AD142)),0) +
   IF(Parameters!$D$34,IF(OR(IF(ISNUMBER(Y142:AD142),Y142:AD142)=0),0,GEOMEAN(IF(ISNUMBER(Y142:AD142),Y142:AD142))),0)</f>
        <v>0</v>
      </c>
      <c r="K142" s="23">
        <f t="shared" ca="1" si="14"/>
        <v>0</v>
      </c>
      <c r="L142" s="116" t="str">
        <f t="shared" si="15"/>
        <v/>
      </c>
      <c r="M142" s="21" cm="1">
        <f t="array" aca="1" ref="M142" ca="1">IF(Parameters!$D$31, SUM(IF(ISNUMBER(AF142:AK142),(IF(AF142:AK142&gt;=Parameters!$D$41,1,"")),""))+0.5*(SUM(IF(ISNUMBER(AF142:AK142),(IF(AF142:AK142&gt;=Parameters!$D$42,1,"")),""))-SUM(IF(ISNUMBER(AF142:AK142),(IF(AF142:AK142&gt;=Parameters!$D$41,1,"")),""))),0) +
   IF(Parameters!$D$32,SUM(IF(ISNUMBER(AF142:AK142),(IF(AF142:AK142&gt;=Parameters!$D$41,1,"")),"")),0) +
   IF(Parameters!$D$33,AVERAGE(IF(ISNUMBER(AF142:AK142),AF142:AK142)),0) +
   IF(Parameters!$D$34,IF(OR(IF(ISNUMBER(AF142:AK142),AF142:AK142)=0),0,GEOMEAN(IF(ISNUMBER(AF142:AK142),AF142:AK142))),0)</f>
        <v>0</v>
      </c>
      <c r="N142" s="23">
        <f t="shared" ca="1" si="16"/>
        <v>0</v>
      </c>
      <c r="O142" s="116" t="str">
        <f t="shared" si="17"/>
        <v>!</v>
      </c>
      <c r="P142" s="24"/>
      <c r="Q142" s="49"/>
      <c r="R142" s="25">
        <f ca="1">IFERROR(INDEX(Health!$G$8:$G$225,MATCH($C142,_xlfn.ANCHORARRAY(Health!$C$8),0)),NA())</f>
        <v>0</v>
      </c>
      <c r="S142" s="25">
        <f ca="1">IFERROR(INDEX(Food!$G$8:$G$225,MATCH($C142,_xlfn.ANCHORARRAY(Food!$C$8),0)),NA())</f>
        <v>0</v>
      </c>
      <c r="T142" s="25">
        <f ca="1">IFERROR(INDEX(Macro!$G$8:$G$225,MATCH($C142,_xlfn.ANCHORARRAY(Macro!$C$8),0)),NA())</f>
        <v>3.1128326646197824</v>
      </c>
      <c r="U142" s="25">
        <f ca="1">IFERROR(INDEX(Socioeconomic!$G$8:$G$225,MATCH($C142,_xlfn.ANCHORARRAY(Socioeconomic!$C$8),0)),NA())</f>
        <v>0</v>
      </c>
      <c r="V142" s="25">
        <f ca="1">IFERROR(INDEX('Natural Hazard'!$G$8:$G$225,MATCH($C142,_xlfn.ANCHORARRAY('Natural Hazard'!$C$8),0)),NA())</f>
        <v>0</v>
      </c>
      <c r="W142" s="25">
        <f ca="1">IFERROR(INDEX(Conflict!$G$8:$G$225,MATCH($C142,_xlfn.ANCHORARRAY(Conflict!$C$8),0)),NA())</f>
        <v>0</v>
      </c>
      <c r="X142" s="50"/>
      <c r="Y142" s="25">
        <f ca="1">IFERROR(INDEX(Health!$H$8:$H$225,MATCH($C142,_xlfn.ANCHORARRAY(Health!$C$8),0)),NA())</f>
        <v>4.6005830903789997</v>
      </c>
      <c r="Z142" s="25">
        <f ca="1">IFERROR(INDEX(Food!$H$8:$H$225,MATCH($C142,_xlfn.ANCHORARRAY(Food!$C$8),0)),NA())</f>
        <v>1.79425837320574</v>
      </c>
      <c r="AA142" s="25">
        <f ca="1">IFERROR(INDEX(Macro!$H$8:$H$225,MATCH($C142,_xlfn.ANCHORARRAY(Macro!$C$8),0)),NA())</f>
        <v>1.84315463003987</v>
      </c>
      <c r="AB142" s="25">
        <f ca="1">IFERROR(INDEX(Socioeconomic!$H$8:$H$225,MATCH($C142,_xlfn.ANCHORARRAY(Socioeconomic!$C$8),0)),NA())</f>
        <v>4.2857142857142803</v>
      </c>
      <c r="AC142" s="25">
        <f ca="1">IFERROR(INDEX('Natural Hazard'!$H$8:$H$225,MATCH($C142,_xlfn.ANCHORARRAY('Natural Hazard'!$C$8),0)),NA())</f>
        <v>3.3333333333333299</v>
      </c>
      <c r="AD142" s="25">
        <f ca="1">IFERROR(INDEX(Conflict!$H$8:$H$225,MATCH($C142,_xlfn.ANCHORARRAY(Conflict!$C$8),0)),NA())</f>
        <v>0</v>
      </c>
      <c r="AE142" s="50"/>
      <c r="AF142" s="25">
        <f ca="1">IFERROR(INDEX(Health!$I$8:$I$225,MATCH($C142,_xlfn.ANCHORARRAY(Health!$C$8),0)),NA())</f>
        <v>0</v>
      </c>
      <c r="AG142" s="25" t="e">
        <f ca="1">IFERROR(INDEX(Food!$I$8:$I$225,MATCH($C142,_xlfn.ANCHORARRAY(Food!$C$8),0)),NA())</f>
        <v>#N/A</v>
      </c>
      <c r="AH142" s="25">
        <f ca="1">IFERROR(INDEX(Macro!$I$8:$I$225,MATCH($C142,_xlfn.ANCHORARRAY(Macro!$C$8),0)),NA())</f>
        <v>5.2571428571428598</v>
      </c>
      <c r="AI142" s="25" t="e">
        <f ca="1">IFERROR(INDEX(Socioeconomic!$I$8:$I$225,MATCH($C142,_xlfn.ANCHORARRAY(Socioeconomic!$C$8),0)),NA())</f>
        <v>#N/A</v>
      </c>
      <c r="AJ142" s="25">
        <f ca="1">IFERROR(INDEX('Natural Hazard'!$I$8:$I$225,MATCH($C142,_xlfn.ANCHORARRAY('Natural Hazard'!$C$8),0)),NA())</f>
        <v>0</v>
      </c>
      <c r="AK142" s="25">
        <f ca="1">IFERROR(INDEX(Conflict!$I$8:$I$225,MATCH($C142,_xlfn.ANCHORARRAY(Conflict!$C$8),0)),NA())</f>
        <v>0</v>
      </c>
      <c r="AL142" s="49"/>
      <c r="AM142" s="25">
        <f>IFERROR(INDEX('Data Reliability'!$G$6:$G$409,MATCH($C142,'Data Reliability'!$E$6:$E$409,0)),NA())</f>
        <v>8.3333333333333301E-2</v>
      </c>
      <c r="AN142" s="25">
        <f>IFERROR(INDEX('Data Reliability'!$H$6:$H$409,MATCH($C142,'Data Reliability'!$E$6:$E$409,0)),NA())</f>
        <v>0.55000000000000004</v>
      </c>
    </row>
    <row r="143" spans="2:40" x14ac:dyDescent="0.2">
      <c r="B143" s="28" t="s">
        <v>233</v>
      </c>
      <c r="C143" s="28" t="s">
        <v>234</v>
      </c>
      <c r="D143" s="28" t="s">
        <v>432</v>
      </c>
      <c r="E143" s="28" t="s">
        <v>429</v>
      </c>
      <c r="F143" s="206">
        <f ca="1">MATCH($C143,_xlfn.ANCHORARRAY(Health!$C$8),0)</f>
        <v>138</v>
      </c>
      <c r="G143" s="22" cm="1">
        <f t="array" aca="1" ref="G143" ca="1">IF(Parameters!$D$31, SUM(IF(ISNUMBER(R143:W143),(IF(R143:W143&gt;=Parameters!$D$37,1,"")),""))+0.5*(SUM(IF(ISNUMBER(R143:W143),(IF(R143:W143&gt;=Parameters!$D$38,1,"")),""))-SUM(IF(ISNUMBER(R143:W143),(IF(R143:W143&gt;=Parameters!$D$37,1,"")),""))),0) +
   IF(Parameters!$D$32,SUM(IF(ISNUMBER(R143:W143),(IF(R143:W143&gt;=Parameters!$D$41,1,"")),"")),0) +
   IF(Parameters!$D$33,AVERAGE(IF(ISNUMBER(R143:W143),R143:W143)),0) +
   IF(Parameters!$D$34,IF(OR(IF(ISNUMBER(R143:W143),R143:W143)=0),0,GEOMEAN(IF(ISNUMBER(R143:W143),R143:W143))),0)</f>
        <v>3</v>
      </c>
      <c r="H143" s="23">
        <f t="shared" ca="1" si="12"/>
        <v>3</v>
      </c>
      <c r="I143" s="116" t="str">
        <f t="shared" si="13"/>
        <v/>
      </c>
      <c r="J143" s="22" cm="1">
        <f t="array" aca="1" ref="J143" ca="1">IF(Parameters!$D$31, SUM(IF(ISNUMBER(Y143:AD143),(IF(Y143:AD143&gt;=Parameters!$D$41,1,"")),""))+0.5*(SUM(IF(ISNUMBER(Y143:AD143),(IF(Y143:AD143&gt;=Parameters!$D$42,1,"")),""))-SUM(IF(ISNUMBER(Y143:AD143),(IF(Y143:AD143&gt;=Parameters!$D$41,1,"")),""))),0) +
   IF(Parameters!$D$32,SUM(IF(ISNUMBER(Y143:AD143),(IF(Y143:AD143&gt;=Parameters!$D$41,1,"")),"")),0) +
   IF(Parameters!$D$33,AVERAGE(IF(ISNUMBER(Y143:AD143),Y143:AD143)),0) +
   IF(Parameters!$D$34,IF(OR(IF(ISNUMBER(Y143:AD143),Y143:AD143)=0),0,GEOMEAN(IF(ISNUMBER(Y143:AD143),Y143:AD143))),0)</f>
        <v>2</v>
      </c>
      <c r="K143" s="23">
        <f t="shared" ca="1" si="14"/>
        <v>2</v>
      </c>
      <c r="L143" s="116" t="str">
        <f t="shared" si="15"/>
        <v/>
      </c>
      <c r="M143" s="21" cm="1">
        <f t="array" aca="1" ref="M143" ca="1">IF(Parameters!$D$31, SUM(IF(ISNUMBER(AF143:AK143),(IF(AF143:AK143&gt;=Parameters!$D$41,1,"")),""))+0.5*(SUM(IF(ISNUMBER(AF143:AK143),(IF(AF143:AK143&gt;=Parameters!$D$42,1,"")),""))-SUM(IF(ISNUMBER(AF143:AK143),(IF(AF143:AK143&gt;=Parameters!$D$41,1,"")),""))),0) +
   IF(Parameters!$D$32,SUM(IF(ISNUMBER(AF143:AK143),(IF(AF143:AK143&gt;=Parameters!$D$41,1,"")),"")),0) +
   IF(Parameters!$D$33,AVERAGE(IF(ISNUMBER(AF143:AK143),AF143:AK143)),0) +
   IF(Parameters!$D$34,IF(OR(IF(ISNUMBER(AF143:AK143),AF143:AK143)=0),0,GEOMEAN(IF(ISNUMBER(AF143:AK143),AF143:AK143))),0)</f>
        <v>2.5</v>
      </c>
      <c r="N143" s="23">
        <f t="shared" ca="1" si="16"/>
        <v>2.5</v>
      </c>
      <c r="O143" s="116" t="str">
        <f t="shared" si="17"/>
        <v/>
      </c>
      <c r="P143" s="24"/>
      <c r="Q143" s="49"/>
      <c r="R143" s="25">
        <f ca="1">IFERROR(INDEX(Health!$G$8:$G$225,MATCH($C143,_xlfn.ANCHORARRAY(Health!$C$8),0)),NA())</f>
        <v>0</v>
      </c>
      <c r="S143" s="25">
        <f ca="1">IFERROR(INDEX(Food!$G$8:$G$225,MATCH($C143,_xlfn.ANCHORARRAY(Food!$C$8),0)),NA())</f>
        <v>6.5877885310753488</v>
      </c>
      <c r="T143" s="25">
        <f ca="1">IFERROR(INDEX(Macro!$G$8:$G$225,MATCH($C143,_xlfn.ANCHORARRAY(Macro!$C$8),0)),NA())</f>
        <v>8.4444548085554452</v>
      </c>
      <c r="U143" s="25">
        <f ca="1">IFERROR(INDEX(Socioeconomic!$G$8:$G$225,MATCH($C143,_xlfn.ANCHORARRAY(Socioeconomic!$C$8),0)),NA())</f>
        <v>9.4868329805051381</v>
      </c>
      <c r="V143" s="25">
        <f ca="1">IFERROR(INDEX('Natural Hazard'!$G$8:$G$225,MATCH($C143,_xlfn.ANCHORARRAY('Natural Hazard'!$C$8),0)),NA())</f>
        <v>6.9522178715380676</v>
      </c>
      <c r="W143" s="25">
        <f ca="1">IFERROR(INDEX(Conflict!$G$8:$G$225,MATCH($C143,_xlfn.ANCHORARRAY(Conflict!$C$8),0)),NA())</f>
        <v>0</v>
      </c>
      <c r="X143" s="50"/>
      <c r="Y143" s="25">
        <f ca="1">IFERROR(INDEX(Health!$H$8:$H$225,MATCH($C143,_xlfn.ANCHORARRAY(Health!$C$8),0)),NA())</f>
        <v>7.8658892128279803</v>
      </c>
      <c r="Z143" s="25">
        <f ca="1">IFERROR(INDEX(Food!$H$8:$H$225,MATCH($C143,_xlfn.ANCHORARRAY(Food!$C$8),0)),NA())</f>
        <v>8.6797915460335808</v>
      </c>
      <c r="AA143" s="25">
        <f ca="1">IFERROR(INDEX(Macro!$H$8:$H$225,MATCH($C143,_xlfn.ANCHORARRAY(Macro!$C$8),0)),NA())</f>
        <v>8.4891448825874996</v>
      </c>
      <c r="AB143" s="25">
        <f ca="1">IFERROR(INDEX(Socioeconomic!$H$8:$H$225,MATCH($C143,_xlfn.ANCHORARRAY(Socioeconomic!$C$8),0)),NA())</f>
        <v>9</v>
      </c>
      <c r="AC143" s="25">
        <f ca="1">IFERROR(INDEX('Natural Hazard'!$H$8:$H$225,MATCH($C143,_xlfn.ANCHORARRAY('Natural Hazard'!$C$8),0)),NA())</f>
        <v>4.8333333333333304</v>
      </c>
      <c r="AD143" s="25">
        <f ca="1">IFERROR(INDEX(Conflict!$H$8:$H$225,MATCH($C143,_xlfn.ANCHORARRAY(Conflict!$C$8),0)),NA())</f>
        <v>4.7230552125595304</v>
      </c>
      <c r="AE143" s="50"/>
      <c r="AF143" s="25">
        <f ca="1">IFERROR(INDEX(Health!$I$8:$I$225,MATCH($C143,_xlfn.ANCHORARRAY(Health!$C$8),0)),NA())</f>
        <v>0</v>
      </c>
      <c r="AG143" s="25">
        <f ca="1">IFERROR(INDEX(Food!$I$8:$I$225,MATCH($C143,_xlfn.ANCHORARRAY(Food!$C$8),0)),NA())</f>
        <v>5</v>
      </c>
      <c r="AH143" s="25">
        <f ca="1">IFERROR(INDEX(Macro!$I$8:$I$225,MATCH($C143,_xlfn.ANCHORARRAY(Macro!$C$8),0)),NA())</f>
        <v>8.4000000000000199</v>
      </c>
      <c r="AI143" s="25">
        <f ca="1">IFERROR(INDEX(Socioeconomic!$I$8:$I$225,MATCH($C143,_xlfn.ANCHORARRAY(Socioeconomic!$C$8),0)),NA())</f>
        <v>10</v>
      </c>
      <c r="AJ143" s="25">
        <f ca="1">IFERROR(INDEX('Natural Hazard'!$I$8:$I$225,MATCH($C143,_xlfn.ANCHORARRAY('Natural Hazard'!$C$8),0)),NA())</f>
        <v>10</v>
      </c>
      <c r="AK143" s="25">
        <f ca="1">IFERROR(INDEX(Conflict!$I$8:$I$225,MATCH($C143,_xlfn.ANCHORARRAY(Conflict!$C$8),0)),NA())</f>
        <v>0</v>
      </c>
      <c r="AL143" s="49"/>
      <c r="AM143" s="25">
        <f>IFERROR(INDEX('Data Reliability'!$G$6:$G$409,MATCH($C143,'Data Reliability'!$E$6:$E$409,0)),NA())</f>
        <v>0</v>
      </c>
      <c r="AN143" s="25">
        <f>IFERROR(INDEX('Data Reliability'!$H$6:$H$409,MATCH($C143,'Data Reliability'!$E$6:$E$409,0)),NA())</f>
        <v>0.26111111111111102</v>
      </c>
    </row>
    <row r="144" spans="2:40" x14ac:dyDescent="0.2">
      <c r="B144" s="28" t="s">
        <v>235</v>
      </c>
      <c r="C144" s="28" t="s">
        <v>236</v>
      </c>
      <c r="D144" s="28" t="s">
        <v>436</v>
      </c>
      <c r="E144" s="28" t="s">
        <v>430</v>
      </c>
      <c r="F144" s="206">
        <f ca="1">MATCH($C144,_xlfn.ANCHORARRAY(Health!$C$8),0)</f>
        <v>139</v>
      </c>
      <c r="G144" s="22" cm="1">
        <f t="array" aca="1" ref="G144" ca="1">IF(Parameters!$D$31, SUM(IF(ISNUMBER(R144:W144),(IF(R144:W144&gt;=Parameters!$D$37,1,"")),""))+0.5*(SUM(IF(ISNUMBER(R144:W144),(IF(R144:W144&gt;=Parameters!$D$38,1,"")),""))-SUM(IF(ISNUMBER(R144:W144),(IF(R144:W144&gt;=Parameters!$D$37,1,"")),""))),0) +
   IF(Parameters!$D$32,SUM(IF(ISNUMBER(R144:W144),(IF(R144:W144&gt;=Parameters!$D$41,1,"")),"")),0) +
   IF(Parameters!$D$33,AVERAGE(IF(ISNUMBER(R144:W144),R144:W144)),0) +
   IF(Parameters!$D$34,IF(OR(IF(ISNUMBER(R144:W144),R144:W144)=0),0,GEOMEAN(IF(ISNUMBER(R144:W144),R144:W144))),0)</f>
        <v>1</v>
      </c>
      <c r="H144" s="23">
        <f t="shared" ca="1" si="12"/>
        <v>1</v>
      </c>
      <c r="I144" s="116" t="str">
        <f t="shared" si="13"/>
        <v/>
      </c>
      <c r="J144" s="22" cm="1">
        <f t="array" aca="1" ref="J144" ca="1">IF(Parameters!$D$31, SUM(IF(ISNUMBER(Y144:AD144),(IF(Y144:AD144&gt;=Parameters!$D$41,1,"")),""))+0.5*(SUM(IF(ISNUMBER(Y144:AD144),(IF(Y144:AD144&gt;=Parameters!$D$42,1,"")),""))-SUM(IF(ISNUMBER(Y144:AD144),(IF(Y144:AD144&gt;=Parameters!$D$41,1,"")),""))),0) +
   IF(Parameters!$D$32,SUM(IF(ISNUMBER(Y144:AD144),(IF(Y144:AD144&gt;=Parameters!$D$41,1,"")),"")),0) +
   IF(Parameters!$D$33,AVERAGE(IF(ISNUMBER(Y144:AD144),Y144:AD144)),0) +
   IF(Parameters!$D$34,IF(OR(IF(ISNUMBER(Y144:AD144),Y144:AD144)=0),0,GEOMEAN(IF(ISNUMBER(Y144:AD144),Y144:AD144))),0)</f>
        <v>0</v>
      </c>
      <c r="K144" s="23">
        <f t="shared" ca="1" si="14"/>
        <v>0</v>
      </c>
      <c r="L144" s="116" t="str">
        <f t="shared" si="15"/>
        <v/>
      </c>
      <c r="M144" s="21" cm="1">
        <f t="array" aca="1" ref="M144" ca="1">IF(Parameters!$D$31, SUM(IF(ISNUMBER(AF144:AK144),(IF(AF144:AK144&gt;=Parameters!$D$41,1,"")),""))+0.5*(SUM(IF(ISNUMBER(AF144:AK144),(IF(AF144:AK144&gt;=Parameters!$D$42,1,"")),""))-SUM(IF(ISNUMBER(AF144:AK144),(IF(AF144:AK144&gt;=Parameters!$D$41,1,"")),""))),0) +
   IF(Parameters!$D$32,SUM(IF(ISNUMBER(AF144:AK144),(IF(AF144:AK144&gt;=Parameters!$D$41,1,"")),"")),0) +
   IF(Parameters!$D$33,AVERAGE(IF(ISNUMBER(AF144:AK144),AF144:AK144)),0) +
   IF(Parameters!$D$34,IF(OR(IF(ISNUMBER(AF144:AK144),AF144:AK144)=0),0,GEOMEAN(IF(ISNUMBER(AF144:AK144),AF144:AK144))),0)</f>
        <v>1.5</v>
      </c>
      <c r="N144" s="23">
        <f t="shared" ca="1" si="16"/>
        <v>1.5</v>
      </c>
      <c r="O144" s="116" t="str">
        <f t="shared" si="17"/>
        <v>!</v>
      </c>
      <c r="P144" s="24"/>
      <c r="Q144" s="49"/>
      <c r="R144" s="25">
        <f ca="1">IFERROR(INDEX(Health!$G$8:$G$225,MATCH($C144,_xlfn.ANCHORARRAY(Health!$C$8),0)),NA())</f>
        <v>0</v>
      </c>
      <c r="S144" s="25">
        <f ca="1">IFERROR(INDEX(Food!$G$8:$G$225,MATCH($C144,_xlfn.ANCHORARRAY(Food!$C$8),0)),NA())</f>
        <v>0</v>
      </c>
      <c r="T144" s="25">
        <f ca="1">IFERROR(INDEX(Macro!$G$8:$G$225,MATCH($C144,_xlfn.ANCHORARRAY(Macro!$C$8),0)),NA())</f>
        <v>0</v>
      </c>
      <c r="U144" s="25">
        <f ca="1">IFERROR(INDEX(Socioeconomic!$G$8:$G$225,MATCH($C144,_xlfn.ANCHORARRAY(Socioeconomic!$C$8),0)),NA())</f>
        <v>0</v>
      </c>
      <c r="V144" s="25">
        <f ca="1">IFERROR(INDEX('Natural Hazard'!$G$8:$G$225,MATCH($C144,_xlfn.ANCHORARRAY('Natural Hazard'!$C$8),0)),NA())</f>
        <v>7.6376261582597316</v>
      </c>
      <c r="W144" s="25">
        <f ca="1">IFERROR(INDEX(Conflict!$G$8:$G$225,MATCH($C144,_xlfn.ANCHORARRAY(Conflict!$C$8),0)),NA())</f>
        <v>0</v>
      </c>
      <c r="X144" s="50"/>
      <c r="Y144" s="25">
        <f ca="1">IFERROR(INDEX(Health!$H$8:$H$225,MATCH($C144,_xlfn.ANCHORARRAY(Health!$C$8),0)),NA())</f>
        <v>0</v>
      </c>
      <c r="Z144" s="25">
        <f ca="1">IFERROR(INDEX(Food!$H$8:$H$225,MATCH($C144,_xlfn.ANCHORARRAY(Food!$C$8),0)),NA())</f>
        <v>2.36826867400115</v>
      </c>
      <c r="AA144" s="25">
        <f ca="1">IFERROR(INDEX(Macro!$H$8:$H$225,MATCH($C144,_xlfn.ANCHORARRAY(Macro!$C$8),0)),NA())</f>
        <v>0</v>
      </c>
      <c r="AB144" s="25">
        <f ca="1">IFERROR(INDEX(Socioeconomic!$H$8:$H$225,MATCH($C144,_xlfn.ANCHORARRAY(Socioeconomic!$C$8),0)),NA())</f>
        <v>2.71428571428571</v>
      </c>
      <c r="AC144" s="25">
        <f ca="1">IFERROR(INDEX('Natural Hazard'!$H$8:$H$225,MATCH($C144,_xlfn.ANCHORARRAY('Natural Hazard'!$C$8),0)),NA())</f>
        <v>5.8333333333333304</v>
      </c>
      <c r="AD144" s="25">
        <f ca="1">IFERROR(INDEX(Conflict!$H$8:$H$225,MATCH($C144,_xlfn.ANCHORARRAY(Conflict!$C$8),0)),NA())</f>
        <v>0</v>
      </c>
      <c r="AE144" s="50"/>
      <c r="AF144" s="25">
        <f ca="1">IFERROR(INDEX(Health!$I$8:$I$225,MATCH($C144,_xlfn.ANCHORARRAY(Health!$C$8),0)),NA())</f>
        <v>0</v>
      </c>
      <c r="AG144" s="25" t="e">
        <f ca="1">IFERROR(INDEX(Food!$I$8:$I$225,MATCH($C144,_xlfn.ANCHORARRAY(Food!$C$8),0)),NA())</f>
        <v>#N/A</v>
      </c>
      <c r="AH144" s="25">
        <f ca="1">IFERROR(INDEX(Macro!$I$8:$I$225,MATCH($C144,_xlfn.ANCHORARRAY(Macro!$C$8),0)),NA())</f>
        <v>4.9714285714285698</v>
      </c>
      <c r="AI144" s="25" t="e">
        <f ca="1">IFERROR(INDEX(Socioeconomic!$I$8:$I$225,MATCH($C144,_xlfn.ANCHORARRAY(Socioeconomic!$C$8),0)),NA())</f>
        <v>#N/A</v>
      </c>
      <c r="AJ144" s="25">
        <f ca="1">IFERROR(INDEX('Natural Hazard'!$I$8:$I$225,MATCH($C144,_xlfn.ANCHORARRAY('Natural Hazard'!$C$8),0)),NA())</f>
        <v>10</v>
      </c>
      <c r="AK144" s="25">
        <f ca="1">IFERROR(INDEX(Conflict!$I$8:$I$225,MATCH($C144,_xlfn.ANCHORARRAY(Conflict!$C$8),0)),NA())</f>
        <v>7</v>
      </c>
      <c r="AL144" s="49"/>
      <c r="AM144" s="25">
        <f>IFERROR(INDEX('Data Reliability'!$G$6:$G$409,MATCH($C144,'Data Reliability'!$E$6:$E$409,0)),NA())</f>
        <v>0</v>
      </c>
      <c r="AN144" s="25">
        <f>IFERROR(INDEX('Data Reliability'!$H$6:$H$409,MATCH($C144,'Data Reliability'!$E$6:$E$409,0)),NA())</f>
        <v>0.51666666666666705</v>
      </c>
    </row>
    <row r="145" spans="2:42" x14ac:dyDescent="0.2">
      <c r="B145" s="28" t="s">
        <v>237</v>
      </c>
      <c r="C145" s="28" t="s">
        <v>238</v>
      </c>
      <c r="D145" s="28" t="s">
        <v>432</v>
      </c>
      <c r="E145" s="28" t="s">
        <v>430</v>
      </c>
      <c r="F145" s="206">
        <f ca="1">MATCH($C145,_xlfn.ANCHORARRAY(Health!$C$8),0)</f>
        <v>140</v>
      </c>
      <c r="G145" s="22" cm="1">
        <f t="array" aca="1" ref="G145" ca="1">IF(Parameters!$D$31, SUM(IF(ISNUMBER(R145:W145),(IF(R145:W145&gt;=Parameters!$D$37,1,"")),""))+0.5*(SUM(IF(ISNUMBER(R145:W145),(IF(R145:W145&gt;=Parameters!$D$38,1,"")),""))-SUM(IF(ISNUMBER(R145:W145),(IF(R145:W145&gt;=Parameters!$D$37,1,"")),""))),0) +
   IF(Parameters!$D$32,SUM(IF(ISNUMBER(R145:W145),(IF(R145:W145&gt;=Parameters!$D$41,1,"")),"")),0) +
   IF(Parameters!$D$33,AVERAGE(IF(ISNUMBER(R145:W145),R145:W145)),0) +
   IF(Parameters!$D$34,IF(OR(IF(ISNUMBER(R145:W145),R145:W145)=0),0,GEOMEAN(IF(ISNUMBER(R145:W145),R145:W145))),0)</f>
        <v>1</v>
      </c>
      <c r="H145" s="23">
        <f t="shared" ca="1" si="12"/>
        <v>1</v>
      </c>
      <c r="I145" s="116" t="str">
        <f t="shared" si="13"/>
        <v/>
      </c>
      <c r="J145" s="22" cm="1">
        <f t="array" aca="1" ref="J145" ca="1">IF(Parameters!$D$31, SUM(IF(ISNUMBER(Y145:AD145),(IF(Y145:AD145&gt;=Parameters!$D$41,1,"")),""))+0.5*(SUM(IF(ISNUMBER(Y145:AD145),(IF(Y145:AD145&gt;=Parameters!$D$42,1,"")),""))-SUM(IF(ISNUMBER(Y145:AD145),(IF(Y145:AD145&gt;=Parameters!$D$41,1,"")),""))),0) +
   IF(Parameters!$D$32,SUM(IF(ISNUMBER(Y145:AD145),(IF(Y145:AD145&gt;=Parameters!$D$41,1,"")),"")),0) +
   IF(Parameters!$D$33,AVERAGE(IF(ISNUMBER(Y145:AD145),Y145:AD145)),0) +
   IF(Parameters!$D$34,IF(OR(IF(ISNUMBER(Y145:AD145),Y145:AD145)=0),0,GEOMEAN(IF(ISNUMBER(Y145:AD145),Y145:AD145))),0)</f>
        <v>1.5</v>
      </c>
      <c r="K145" s="23">
        <f t="shared" ca="1" si="14"/>
        <v>1.5</v>
      </c>
      <c r="L145" s="116" t="str">
        <f t="shared" si="15"/>
        <v/>
      </c>
      <c r="M145" s="21" cm="1">
        <f t="array" aca="1" ref="M145" ca="1">IF(Parameters!$D$31, SUM(IF(ISNUMBER(AF145:AK145),(IF(AF145:AK145&gt;=Parameters!$D$41,1,"")),""))+0.5*(SUM(IF(ISNUMBER(AF145:AK145),(IF(AF145:AK145&gt;=Parameters!$D$42,1,"")),""))-SUM(IF(ISNUMBER(AF145:AK145),(IF(AF145:AK145&gt;=Parameters!$D$41,1,"")),""))),0) +
   IF(Parameters!$D$32,SUM(IF(ISNUMBER(AF145:AK145),(IF(AF145:AK145&gt;=Parameters!$D$41,1,"")),"")),0) +
   IF(Parameters!$D$33,AVERAGE(IF(ISNUMBER(AF145:AK145),AF145:AK145)),0) +
   IF(Parameters!$D$34,IF(OR(IF(ISNUMBER(AF145:AK145),AF145:AK145)=0),0,GEOMEAN(IF(ISNUMBER(AF145:AK145),AF145:AK145))),0)</f>
        <v>1</v>
      </c>
      <c r="N145" s="23">
        <f t="shared" ca="1" si="16"/>
        <v>1</v>
      </c>
      <c r="O145" s="116" t="str">
        <f t="shared" si="17"/>
        <v>!</v>
      </c>
      <c r="P145" s="24"/>
      <c r="Q145" s="49"/>
      <c r="R145" s="25">
        <f ca="1">IFERROR(INDEX(Health!$G$8:$G$225,MATCH($C145,_xlfn.ANCHORARRAY(Health!$C$8),0)),NA())</f>
        <v>0</v>
      </c>
      <c r="S145" s="25">
        <f ca="1">IFERROR(INDEX(Food!$G$8:$G$225,MATCH($C145,_xlfn.ANCHORARRAY(Food!$C$8),0)),NA())</f>
        <v>0</v>
      </c>
      <c r="T145" s="25">
        <f ca="1">IFERROR(INDEX(Macro!$G$8:$G$225,MATCH($C145,_xlfn.ANCHORARRAY(Macro!$C$8),0)),NA())</f>
        <v>3.8924612135248369</v>
      </c>
      <c r="U145" s="25">
        <f ca="1">IFERROR(INDEX(Socioeconomic!$G$8:$G$225,MATCH($C145,_xlfn.ANCHORARRAY(Socioeconomic!$C$8),0)),NA())</f>
        <v>0</v>
      </c>
      <c r="V145" s="25">
        <f ca="1">IFERROR(INDEX('Natural Hazard'!$G$8:$G$225,MATCH($C145,_xlfn.ANCHORARRAY('Natural Hazard'!$C$8),0)),NA())</f>
        <v>7.1879528842826037</v>
      </c>
      <c r="W145" s="25">
        <f ca="1">IFERROR(INDEX(Conflict!$G$8:$G$225,MATCH($C145,_xlfn.ANCHORARRAY(Conflict!$C$8),0)),NA())</f>
        <v>0</v>
      </c>
      <c r="X145" s="50"/>
      <c r="Y145" s="25">
        <f ca="1">IFERROR(INDEX(Health!$H$8:$H$225,MATCH($C145,_xlfn.ANCHORARRAY(Health!$C$8),0)),NA())</f>
        <v>7.3411078717201104</v>
      </c>
      <c r="Z145" s="25">
        <f ca="1">IFERROR(INDEX(Food!$H$8:$H$225,MATCH($C145,_xlfn.ANCHORARRAY(Food!$C$8),0)),NA())</f>
        <v>9.2822966507177007</v>
      </c>
      <c r="AA145" s="25">
        <f ca="1">IFERROR(INDEX(Macro!$H$8:$H$225,MATCH($C145,_xlfn.ANCHORARRAY(Macro!$C$8),0)),NA())</f>
        <v>2.5372913897504001</v>
      </c>
      <c r="AB145" s="25">
        <f ca="1">IFERROR(INDEX(Socioeconomic!$H$8:$H$225,MATCH($C145,_xlfn.ANCHORARRAY(Socioeconomic!$C$8),0)),NA())</f>
        <v>8.2857142857142794</v>
      </c>
      <c r="AC145" s="25">
        <f ca="1">IFERROR(INDEX('Natural Hazard'!$H$8:$H$225,MATCH($C145,_xlfn.ANCHORARRAY('Natural Hazard'!$C$8),0)),NA())</f>
        <v>5.1666666666666599</v>
      </c>
      <c r="AD145" s="25">
        <f ca="1">IFERROR(INDEX(Conflict!$H$8:$H$225,MATCH($C145,_xlfn.ANCHORARRAY(Conflict!$C$8),0)),NA())</f>
        <v>0</v>
      </c>
      <c r="AE145" s="50"/>
      <c r="AF145" s="25">
        <f ca="1">IFERROR(INDEX(Health!$I$8:$I$225,MATCH($C145,_xlfn.ANCHORARRAY(Health!$C$8),0)),NA())</f>
        <v>0</v>
      </c>
      <c r="AG145" s="25" t="e">
        <f ca="1">IFERROR(INDEX(Food!$I$8:$I$225,MATCH($C145,_xlfn.ANCHORARRAY(Food!$C$8),0)),NA())</f>
        <v>#N/A</v>
      </c>
      <c r="AH145" s="25">
        <f ca="1">IFERROR(INDEX(Macro!$I$8:$I$225,MATCH($C145,_xlfn.ANCHORARRAY(Macro!$C$8),0)),NA())</f>
        <v>5.9714285714285698</v>
      </c>
      <c r="AI145" s="25">
        <f ca="1">IFERROR(INDEX(Socioeconomic!$I$8:$I$225,MATCH($C145,_xlfn.ANCHORARRAY(Socioeconomic!$C$8),0)),NA())</f>
        <v>0</v>
      </c>
      <c r="AJ145" s="25">
        <f ca="1">IFERROR(INDEX('Natural Hazard'!$I$8:$I$225,MATCH($C145,_xlfn.ANCHORARRAY('Natural Hazard'!$C$8),0)),NA())</f>
        <v>10</v>
      </c>
      <c r="AK145" s="25">
        <f ca="1">IFERROR(INDEX(Conflict!$I$8:$I$225,MATCH($C145,_xlfn.ANCHORARRAY(Conflict!$C$8),0)),NA())</f>
        <v>0</v>
      </c>
      <c r="AL145" s="49"/>
      <c r="AM145" s="25">
        <f>IFERROR(INDEX('Data Reliability'!$G$6:$G$409,MATCH($C145,'Data Reliability'!$E$6:$E$409,0)),NA())</f>
        <v>8.3333333333333301E-2</v>
      </c>
      <c r="AN145" s="25">
        <f>IFERROR(INDEX('Data Reliability'!$H$6:$H$409,MATCH($C145,'Data Reliability'!$E$6:$E$409,0)),NA())</f>
        <v>0.49444444444444402</v>
      </c>
    </row>
    <row r="146" spans="2:42" x14ac:dyDescent="0.2">
      <c r="B146" s="28" t="s">
        <v>727</v>
      </c>
      <c r="C146" s="28" t="s">
        <v>690</v>
      </c>
      <c r="D146" s="28" t="s">
        <v>436</v>
      </c>
      <c r="E146" s="28" t="s">
        <v>409</v>
      </c>
      <c r="F146" s="206">
        <f ca="1">MATCH($C146,_xlfn.ANCHORARRAY(Health!$C$8),0)</f>
        <v>141</v>
      </c>
      <c r="G146" s="22" cm="1">
        <f t="array" aca="1" ref="G146" ca="1">IF(Parameters!$D$31, SUM(IF(ISNUMBER(R146:W146),(IF(R146:W146&gt;=Parameters!$D$37,1,"")),""))+0.5*(SUM(IF(ISNUMBER(R146:W146),(IF(R146:W146&gt;=Parameters!$D$38,1,"")),""))-SUM(IF(ISNUMBER(R146:W146),(IF(R146:W146&gt;=Parameters!$D$37,1,"")),""))),0) +
   IF(Parameters!$D$32,SUM(IF(ISNUMBER(R146:W146),(IF(R146:W146&gt;=Parameters!$D$41,1,"")),"")),0) +
   IF(Parameters!$D$33,AVERAGE(IF(ISNUMBER(R146:W146),R146:W146)),0) +
   IF(Parameters!$D$34,IF(OR(IF(ISNUMBER(R146:W146),R146:W146)=0),0,GEOMEAN(IF(ISNUMBER(R146:W146),R146:W146))),0)</f>
        <v>1</v>
      </c>
      <c r="H146" s="23">
        <f t="shared" ca="1" si="12"/>
        <v>1</v>
      </c>
      <c r="I146" s="116" t="str">
        <f t="shared" si="13"/>
        <v>!!</v>
      </c>
      <c r="J146" s="22" cm="1">
        <f t="array" aca="1" ref="J146" ca="1">IF(Parameters!$D$31, SUM(IF(ISNUMBER(Y146:AD146),(IF(Y146:AD146&gt;=Parameters!$D$41,1,"")),""))+0.5*(SUM(IF(ISNUMBER(Y146:AD146),(IF(Y146:AD146&gt;=Parameters!$D$42,1,"")),""))-SUM(IF(ISNUMBER(Y146:AD146),(IF(Y146:AD146&gt;=Parameters!$D$41,1,"")),""))),0) +
   IF(Parameters!$D$32,SUM(IF(ISNUMBER(Y146:AD146),(IF(Y146:AD146&gt;=Parameters!$D$41,1,"")),"")),0) +
   IF(Parameters!$D$33,AVERAGE(IF(ISNUMBER(Y146:AD146),Y146:AD146)),0) +
   IF(Parameters!$D$34,IF(OR(IF(ISNUMBER(Y146:AD146),Y146:AD146)=0),0,GEOMEAN(IF(ISNUMBER(Y146:AD146),Y146:AD146))),0)</f>
        <v>0</v>
      </c>
      <c r="K146" s="23">
        <f t="shared" ca="1" si="14"/>
        <v>0</v>
      </c>
      <c r="L146" s="116" t="str">
        <f t="shared" si="15"/>
        <v>!!</v>
      </c>
      <c r="M146" s="21" cm="1">
        <f t="array" aca="1" ref="M146" ca="1">IF(Parameters!$D$31, SUM(IF(ISNUMBER(AF146:AK146),(IF(AF146:AK146&gt;=Parameters!$D$41,1,"")),""))+0.5*(SUM(IF(ISNUMBER(AF146:AK146),(IF(AF146:AK146&gt;=Parameters!$D$42,1,"")),""))-SUM(IF(ISNUMBER(AF146:AK146),(IF(AF146:AK146&gt;=Parameters!$D$41,1,"")),""))),0) +
   IF(Parameters!$D$32,SUM(IF(ISNUMBER(AF146:AK146),(IF(AF146:AK146&gt;=Parameters!$D$41,1,"")),"")),0) +
   IF(Parameters!$D$33,AVERAGE(IF(ISNUMBER(AF146:AK146),AF146:AK146)),0) +
   IF(Parameters!$D$34,IF(OR(IF(ISNUMBER(AF146:AK146),AF146:AK146)=0),0,GEOMEAN(IF(ISNUMBER(AF146:AK146),AF146:AK146))),0)</f>
        <v>2</v>
      </c>
      <c r="N146" s="23">
        <f t="shared" ca="1" si="16"/>
        <v>2</v>
      </c>
      <c r="O146" s="116" t="str">
        <f t="shared" si="17"/>
        <v>!!</v>
      </c>
      <c r="P146" s="24"/>
      <c r="Q146" s="49"/>
      <c r="R146" s="25">
        <f ca="1">IFERROR(INDEX(Health!$G$8:$G$225,MATCH($C146,_xlfn.ANCHORARRAY(Health!$C$8),0)),NA())</f>
        <v>0</v>
      </c>
      <c r="S146" s="25" t="e">
        <f ca="1">IFERROR(INDEX(Food!$G$8:$G$225,MATCH($C146,_xlfn.ANCHORARRAY(Food!$C$8),0)),NA())</f>
        <v>#N/A</v>
      </c>
      <c r="T146" s="25" t="e">
        <f ca="1">IFERROR(INDEX(Macro!$G$8:$G$225,MATCH($C146,_xlfn.ANCHORARRAY(Macro!$C$8),0)),NA())</f>
        <v>#N/A</v>
      </c>
      <c r="U146" s="25" t="e">
        <f ca="1">IFERROR(INDEX(Socioeconomic!$G$8:$G$225,MATCH($C146,_xlfn.ANCHORARRAY(Socioeconomic!$C$8),0)),NA())</f>
        <v>#N/A</v>
      </c>
      <c r="V146" s="25">
        <f ca="1">IFERROR(INDEX('Natural Hazard'!$G$8:$G$225,MATCH($C146,_xlfn.ANCHORARRAY('Natural Hazard'!$C$8),0)),NA())</f>
        <v>10</v>
      </c>
      <c r="W146" s="25">
        <f ca="1">IFERROR(INDEX(Conflict!$G$8:$G$225,MATCH($C146,_xlfn.ANCHORARRAY(Conflict!$C$8),0)),NA())</f>
        <v>0</v>
      </c>
      <c r="X146" s="50"/>
      <c r="Y146" s="25" t="e">
        <f ca="1">IFERROR(INDEX(Health!$H$8:$H$225,MATCH($C146,_xlfn.ANCHORARRAY(Health!$C$8),0)),NA())</f>
        <v>#N/A</v>
      </c>
      <c r="Z146" s="25" t="e">
        <f ca="1">IFERROR(INDEX(Food!$H$8:$H$225,MATCH($C146,_xlfn.ANCHORARRAY(Food!$C$8),0)),NA())</f>
        <v>#N/A</v>
      </c>
      <c r="AA146" s="25" t="e">
        <f ca="1">IFERROR(INDEX(Macro!$H$8:$H$225,MATCH($C146,_xlfn.ANCHORARRAY(Macro!$C$8),0)),NA())</f>
        <v>#N/A</v>
      </c>
      <c r="AB146" s="25" t="e">
        <f ca="1">IFERROR(INDEX(Socioeconomic!$H$8:$H$225,MATCH($C146,_xlfn.ANCHORARRAY(Socioeconomic!$C$8),0)),NA())</f>
        <v>#N/A</v>
      </c>
      <c r="AC146" s="25" t="e">
        <f ca="1">IFERROR(INDEX('Natural Hazard'!$H$8:$H$225,MATCH($C146,_xlfn.ANCHORARRAY('Natural Hazard'!$C$8),0)),NA())</f>
        <v>#N/A</v>
      </c>
      <c r="AD146" s="25">
        <f ca="1">IFERROR(INDEX(Conflict!$H$8:$H$225,MATCH($C146,_xlfn.ANCHORARRAY(Conflict!$C$8),0)),NA())</f>
        <v>0</v>
      </c>
      <c r="AE146" s="50"/>
      <c r="AF146" s="25">
        <f ca="1">IFERROR(INDEX(Health!$I$8:$I$225,MATCH($C146,_xlfn.ANCHORARRAY(Health!$C$8),0)),NA())</f>
        <v>0</v>
      </c>
      <c r="AG146" s="25" t="e">
        <f ca="1">IFERROR(INDEX(Food!$I$8:$I$225,MATCH($C146,_xlfn.ANCHORARRAY(Food!$C$8),0)),NA())</f>
        <v>#N/A</v>
      </c>
      <c r="AH146" s="25" t="e">
        <f ca="1">IFERROR(INDEX(Macro!$I$8:$I$225,MATCH($C146,_xlfn.ANCHORARRAY(Macro!$C$8),0)),NA())</f>
        <v>#N/A</v>
      </c>
      <c r="AI146" s="25" t="e">
        <f ca="1">IFERROR(INDEX(Socioeconomic!$I$8:$I$225,MATCH($C146,_xlfn.ANCHORARRAY(Socioeconomic!$C$8),0)),NA())</f>
        <v>#N/A</v>
      </c>
      <c r="AJ146" s="25">
        <f ca="1">IFERROR(INDEX('Natural Hazard'!$I$8:$I$225,MATCH($C146,_xlfn.ANCHORARRAY('Natural Hazard'!$C$8),0)),NA())</f>
        <v>10</v>
      </c>
      <c r="AK146" s="25">
        <f ca="1">IFERROR(INDEX(Conflict!$I$8:$I$225,MATCH($C146,_xlfn.ANCHORARRAY(Conflict!$C$8),0)),NA())</f>
        <v>10</v>
      </c>
      <c r="AL146" s="49"/>
      <c r="AM146" s="25">
        <f>IFERROR(INDEX('Data Reliability'!$G$6:$G$409,MATCH($C146,'Data Reliability'!$E$6:$E$409,0)),NA())</f>
        <v>0.88888888888888895</v>
      </c>
      <c r="AN146" s="25">
        <f>IFERROR(INDEX('Data Reliability'!$H$6:$H$409,MATCH($C146,'Data Reliability'!$E$6:$E$409,0)),NA())</f>
        <v>0.75</v>
      </c>
    </row>
    <row r="147" spans="2:42" x14ac:dyDescent="0.2">
      <c r="B147" s="28" t="s">
        <v>239</v>
      </c>
      <c r="C147" s="28" t="s">
        <v>240</v>
      </c>
      <c r="D147" s="28" t="s">
        <v>432</v>
      </c>
      <c r="E147" s="28" t="s">
        <v>429</v>
      </c>
      <c r="F147" s="206">
        <f ca="1">MATCH($C147,_xlfn.ANCHORARRAY(Health!$C$8),0)</f>
        <v>142</v>
      </c>
      <c r="G147" s="22" cm="1">
        <f t="array" aca="1" ref="G147" ca="1">IF(Parameters!$D$31, SUM(IF(ISNUMBER(R147:W147),(IF(R147:W147&gt;=Parameters!$D$37,1,"")),""))+0.5*(SUM(IF(ISNUMBER(R147:W147),(IF(R147:W147&gt;=Parameters!$D$38,1,"")),""))-SUM(IF(ISNUMBER(R147:W147),(IF(R147:W147&gt;=Parameters!$D$37,1,"")),""))),0) +
   IF(Parameters!$D$32,SUM(IF(ISNUMBER(R147:W147),(IF(R147:W147&gt;=Parameters!$D$41,1,"")),"")),0) +
   IF(Parameters!$D$33,AVERAGE(IF(ISNUMBER(R147:W147),R147:W147)),0) +
   IF(Parameters!$D$34,IF(OR(IF(ISNUMBER(R147:W147),R147:W147)=0),0,GEOMEAN(IF(ISNUMBER(R147:W147),R147:W147))),0)</f>
        <v>4</v>
      </c>
      <c r="H147" s="23">
        <f t="shared" ca="1" si="12"/>
        <v>4</v>
      </c>
      <c r="I147" s="116" t="str">
        <f t="shared" si="13"/>
        <v/>
      </c>
      <c r="J147" s="22" cm="1">
        <f t="array" aca="1" ref="J147" ca="1">IF(Parameters!$D$31, SUM(IF(ISNUMBER(Y147:AD147),(IF(Y147:AD147&gt;=Parameters!$D$41,1,"")),""))+0.5*(SUM(IF(ISNUMBER(Y147:AD147),(IF(Y147:AD147&gt;=Parameters!$D$42,1,"")),""))-SUM(IF(ISNUMBER(Y147:AD147),(IF(Y147:AD147&gt;=Parameters!$D$41,1,"")),""))),0) +
   IF(Parameters!$D$32,SUM(IF(ISNUMBER(Y147:AD147),(IF(Y147:AD147&gt;=Parameters!$D$41,1,"")),"")),0) +
   IF(Parameters!$D$33,AVERAGE(IF(ISNUMBER(Y147:AD147),Y147:AD147)),0) +
   IF(Parameters!$D$34,IF(OR(IF(ISNUMBER(Y147:AD147),Y147:AD147)=0),0,GEOMEAN(IF(ISNUMBER(Y147:AD147),Y147:AD147))),0)</f>
        <v>3</v>
      </c>
      <c r="K147" s="23">
        <f t="shared" ca="1" si="14"/>
        <v>3</v>
      </c>
      <c r="L147" s="116" t="str">
        <f t="shared" si="15"/>
        <v/>
      </c>
      <c r="M147" s="21" cm="1">
        <f t="array" aca="1" ref="M147" ca="1">IF(Parameters!$D$31, SUM(IF(ISNUMBER(AF147:AK147),(IF(AF147:AK147&gt;=Parameters!$D$41,1,"")),""))+0.5*(SUM(IF(ISNUMBER(AF147:AK147),(IF(AF147:AK147&gt;=Parameters!$D$42,1,"")),""))-SUM(IF(ISNUMBER(AF147:AK147),(IF(AF147:AK147&gt;=Parameters!$D$41,1,"")),""))),0) +
   IF(Parameters!$D$32,SUM(IF(ISNUMBER(AF147:AK147),(IF(AF147:AK147&gt;=Parameters!$D$41,1,"")),"")),0) +
   IF(Parameters!$D$33,AVERAGE(IF(ISNUMBER(AF147:AK147),AF147:AK147)),0) +
   IF(Parameters!$D$34,IF(OR(IF(ISNUMBER(AF147:AK147),AF147:AK147)=0),0,GEOMEAN(IF(ISNUMBER(AF147:AK147),AF147:AK147))),0)</f>
        <v>4</v>
      </c>
      <c r="N147" s="23">
        <f t="shared" ca="1" si="16"/>
        <v>4</v>
      </c>
      <c r="O147" s="116" t="str">
        <f t="shared" si="17"/>
        <v/>
      </c>
      <c r="P147" s="24"/>
      <c r="Q147" s="49"/>
      <c r="R147" s="25">
        <f ca="1">IFERROR(INDEX(Health!$G$8:$G$225,MATCH($C147,_xlfn.ANCHORARRAY(Health!$C$8),0)),NA())</f>
        <v>0</v>
      </c>
      <c r="S147" s="25">
        <f ca="1">IFERROR(INDEX(Food!$G$8:$G$225,MATCH($C147,_xlfn.ANCHORARRAY(Food!$C$8),0)),NA())</f>
        <v>8.0253651153396586</v>
      </c>
      <c r="T147" s="25">
        <f ca="1">IFERROR(INDEX(Macro!$G$8:$G$225,MATCH($C147,_xlfn.ANCHORARRAY(Macro!$C$8),0)),NA())</f>
        <v>6.9</v>
      </c>
      <c r="U147" s="25">
        <f ca="1">IFERROR(INDEX(Socioeconomic!$G$8:$G$225,MATCH($C147,_xlfn.ANCHORARRAY(Socioeconomic!$C$8),0)),NA())</f>
        <v>10</v>
      </c>
      <c r="V147" s="25">
        <f ca="1">IFERROR(INDEX('Natural Hazard'!$G$8:$G$225,MATCH($C147,_xlfn.ANCHORARRAY('Natural Hazard'!$C$8),0)),NA())</f>
        <v>6.324555320336759</v>
      </c>
      <c r="W147" s="25">
        <f ca="1">IFERROR(INDEX(Conflict!$G$8:$G$225,MATCH($C147,_xlfn.ANCHORARRAY(Conflict!$C$8),0)),NA())</f>
        <v>10</v>
      </c>
      <c r="X147" s="50"/>
      <c r="Y147" s="25">
        <f ca="1">IFERROR(INDEX(Health!$H$8:$H$225,MATCH($C147,_xlfn.ANCHORARRAY(Health!$C$8),0)),NA())</f>
        <v>7.8075801749271099</v>
      </c>
      <c r="Z147" s="25">
        <f ca="1">IFERROR(INDEX(Food!$H$8:$H$225,MATCH($C147,_xlfn.ANCHORARRAY(Food!$C$8),0)),NA())</f>
        <v>9.2009264620729603</v>
      </c>
      <c r="AA147" s="25">
        <f ca="1">IFERROR(INDEX(Macro!$H$8:$H$225,MATCH($C147,_xlfn.ANCHORARRAY(Macro!$C$8),0)),NA())</f>
        <v>3.3101954413429802</v>
      </c>
      <c r="AB147" s="25">
        <f ca="1">IFERROR(INDEX(Socioeconomic!$H$8:$H$225,MATCH($C147,_xlfn.ANCHORARRAY(Socioeconomic!$C$8),0)),NA())</f>
        <v>10</v>
      </c>
      <c r="AC147" s="25">
        <f ca="1">IFERROR(INDEX('Natural Hazard'!$H$8:$H$225,MATCH($C147,_xlfn.ANCHORARRAY('Natural Hazard'!$C$8),0)),NA())</f>
        <v>4</v>
      </c>
      <c r="AD147" s="25">
        <f ca="1">IFERROR(INDEX(Conflict!$H$8:$H$225,MATCH($C147,_xlfn.ANCHORARRAY(Conflict!$C$8),0)),NA())</f>
        <v>10</v>
      </c>
      <c r="AE147" s="50"/>
      <c r="AF147" s="25">
        <f ca="1">IFERROR(INDEX(Health!$I$8:$I$225,MATCH($C147,_xlfn.ANCHORARRAY(Health!$C$8),0)),NA())</f>
        <v>0</v>
      </c>
      <c r="AG147" s="25">
        <f ca="1">IFERROR(INDEX(Food!$I$8:$I$225,MATCH($C147,_xlfn.ANCHORARRAY(Food!$C$8),0)),NA())</f>
        <v>7</v>
      </c>
      <c r="AH147" s="25">
        <f ca="1">IFERROR(INDEX(Macro!$I$8:$I$225,MATCH($C147,_xlfn.ANCHORARRAY(Macro!$C$8),0)),NA())</f>
        <v>7</v>
      </c>
      <c r="AI147" s="25">
        <f ca="1">IFERROR(INDEX(Socioeconomic!$I$8:$I$225,MATCH($C147,_xlfn.ANCHORARRAY(Socioeconomic!$C$8),0)),NA())</f>
        <v>10</v>
      </c>
      <c r="AJ147" s="25">
        <f ca="1">IFERROR(INDEX('Natural Hazard'!$I$8:$I$225,MATCH($C147,_xlfn.ANCHORARRAY('Natural Hazard'!$C$8),0)),NA())</f>
        <v>10</v>
      </c>
      <c r="AK147" s="25">
        <f ca="1">IFERROR(INDEX(Conflict!$I$8:$I$225,MATCH($C147,_xlfn.ANCHORARRAY(Conflict!$C$8),0)),NA())</f>
        <v>10</v>
      </c>
      <c r="AL147" s="49"/>
      <c r="AM147" s="25">
        <f>IFERROR(INDEX('Data Reliability'!$G$6:$G$409,MATCH($C147,'Data Reliability'!$E$6:$E$409,0)),NA())</f>
        <v>0</v>
      </c>
      <c r="AN147" s="25">
        <f>IFERROR(INDEX('Data Reliability'!$H$6:$H$409,MATCH($C147,'Data Reliability'!$E$6:$E$409,0)),NA())</f>
        <v>0.29444444444444401</v>
      </c>
    </row>
    <row r="148" spans="2:42" x14ac:dyDescent="0.2">
      <c r="B148" s="28" t="s">
        <v>241</v>
      </c>
      <c r="C148" s="28" t="s">
        <v>242</v>
      </c>
      <c r="D148" s="28" t="s">
        <v>432</v>
      </c>
      <c r="E148" s="28" t="s">
        <v>532</v>
      </c>
      <c r="F148" s="206">
        <f ca="1">MATCH($C148,_xlfn.ANCHORARRAY(Health!$C$8),0)</f>
        <v>143</v>
      </c>
      <c r="G148" s="22" cm="1">
        <f t="array" aca="1" ref="G148" ca="1">IF(Parameters!$D$31, SUM(IF(ISNUMBER(R148:W148),(IF(R148:W148&gt;=Parameters!$D$37,1,"")),""))+0.5*(SUM(IF(ISNUMBER(R148:W148),(IF(R148:W148&gt;=Parameters!$D$38,1,"")),""))-SUM(IF(ISNUMBER(R148:W148),(IF(R148:W148&gt;=Parameters!$D$37,1,"")),""))),0) +
   IF(Parameters!$D$32,SUM(IF(ISNUMBER(R148:W148),(IF(R148:W148&gt;=Parameters!$D$41,1,"")),"")),0) +
   IF(Parameters!$D$33,AVERAGE(IF(ISNUMBER(R148:W148),R148:W148)),0) +
   IF(Parameters!$D$34,IF(OR(IF(ISNUMBER(R148:W148),R148:W148)=0),0,GEOMEAN(IF(ISNUMBER(R148:W148),R148:W148))),0)</f>
        <v>4</v>
      </c>
      <c r="H148" s="23">
        <f t="shared" ca="1" si="12"/>
        <v>4</v>
      </c>
      <c r="I148" s="116" t="str">
        <f t="shared" si="13"/>
        <v/>
      </c>
      <c r="J148" s="22" cm="1">
        <f t="array" aca="1" ref="J148" ca="1">IF(Parameters!$D$31, SUM(IF(ISNUMBER(Y148:AD148),(IF(Y148:AD148&gt;=Parameters!$D$41,1,"")),""))+0.5*(SUM(IF(ISNUMBER(Y148:AD148),(IF(Y148:AD148&gt;=Parameters!$D$42,1,"")),""))-SUM(IF(ISNUMBER(Y148:AD148),(IF(Y148:AD148&gt;=Parameters!$D$41,1,"")),""))),0) +
   IF(Parameters!$D$32,SUM(IF(ISNUMBER(Y148:AD148),(IF(Y148:AD148&gt;=Parameters!$D$41,1,"")),"")),0) +
   IF(Parameters!$D$33,AVERAGE(IF(ISNUMBER(Y148:AD148),Y148:AD148)),0) +
   IF(Parameters!$D$34,IF(OR(IF(ISNUMBER(Y148:AD148),Y148:AD148)=0),0,GEOMEAN(IF(ISNUMBER(Y148:AD148),Y148:AD148))),0)</f>
        <v>3</v>
      </c>
      <c r="K148" s="23">
        <f t="shared" ca="1" si="14"/>
        <v>3</v>
      </c>
      <c r="L148" s="116" t="str">
        <f t="shared" si="15"/>
        <v/>
      </c>
      <c r="M148" s="21" cm="1">
        <f t="array" aca="1" ref="M148" ca="1">IF(Parameters!$D$31, SUM(IF(ISNUMBER(AF148:AK148),(IF(AF148:AK148&gt;=Parameters!$D$41,1,"")),""))+0.5*(SUM(IF(ISNUMBER(AF148:AK148),(IF(AF148:AK148&gt;=Parameters!$D$42,1,"")),""))-SUM(IF(ISNUMBER(AF148:AK148),(IF(AF148:AK148&gt;=Parameters!$D$41,1,"")),""))),0) +
   IF(Parameters!$D$32,SUM(IF(ISNUMBER(AF148:AK148),(IF(AF148:AK148&gt;=Parameters!$D$41,1,"")),"")),0) +
   IF(Parameters!$D$33,AVERAGE(IF(ISNUMBER(AF148:AK148),AF148:AK148)),0) +
   IF(Parameters!$D$34,IF(OR(IF(ISNUMBER(AF148:AK148),AF148:AK148)=0),0,GEOMEAN(IF(ISNUMBER(AF148:AK148),AF148:AK148))),0)</f>
        <v>2</v>
      </c>
      <c r="N148" s="23">
        <f t="shared" ca="1" si="16"/>
        <v>2</v>
      </c>
      <c r="O148" s="116" t="str">
        <f t="shared" si="17"/>
        <v>!</v>
      </c>
      <c r="P148" s="24"/>
      <c r="Q148" s="49"/>
      <c r="R148" s="25">
        <f ca="1">IFERROR(INDEX(Health!$G$8:$G$225,MATCH($C148,_xlfn.ANCHORARRAY(Health!$C$8),0)),NA())</f>
        <v>0</v>
      </c>
      <c r="S148" s="25">
        <f ca="1">IFERROR(INDEX(Food!$G$8:$G$225,MATCH($C148,_xlfn.ANCHORARRAY(Food!$C$8),0)),NA())</f>
        <v>10</v>
      </c>
      <c r="T148" s="25">
        <f ca="1">IFERROR(INDEX(Macro!$G$8:$G$225,MATCH($C148,_xlfn.ANCHORARRAY(Macro!$C$8),0)),NA())</f>
        <v>7.6848269181213613</v>
      </c>
      <c r="U148" s="25">
        <f ca="1">IFERROR(INDEX(Socioeconomic!$G$8:$G$225,MATCH($C148,_xlfn.ANCHORARRAY(Socioeconomic!$C$8),0)),NA())</f>
        <v>8.9442719099991592</v>
      </c>
      <c r="V148" s="25">
        <f ca="1">IFERROR(INDEX('Natural Hazard'!$G$8:$G$225,MATCH($C148,_xlfn.ANCHORARRAY('Natural Hazard'!$C$8),0)),NA())</f>
        <v>0</v>
      </c>
      <c r="W148" s="25">
        <f ca="1">IFERROR(INDEX(Conflict!$G$8:$G$225,MATCH($C148,_xlfn.ANCHORARRAY(Conflict!$C$8),0)),NA())</f>
        <v>7.0210593250047459</v>
      </c>
      <c r="X148" s="50"/>
      <c r="Y148" s="25">
        <f ca="1">IFERROR(INDEX(Health!$H$8:$H$225,MATCH($C148,_xlfn.ANCHORARRAY(Health!$C$8),0)),NA())</f>
        <v>5.0962099125364402</v>
      </c>
      <c r="Z148" s="25">
        <f ca="1">IFERROR(INDEX(Food!$H$8:$H$225,MATCH($C148,_xlfn.ANCHORARRAY(Food!$C$8),0)),NA())</f>
        <v>10</v>
      </c>
      <c r="AA148" s="25">
        <f ca="1">IFERROR(INDEX(Macro!$H$8:$H$225,MATCH($C148,_xlfn.ANCHORARRAY(Macro!$C$8),0)),NA())</f>
        <v>9.2275882439816801</v>
      </c>
      <c r="AB148" s="25">
        <f ca="1">IFERROR(INDEX(Socioeconomic!$H$8:$H$225,MATCH($C148,_xlfn.ANCHORARRAY(Socioeconomic!$C$8),0)),NA())</f>
        <v>8</v>
      </c>
      <c r="AC148" s="25">
        <f ca="1">IFERROR(INDEX('Natural Hazard'!$H$8:$H$225,MATCH($C148,_xlfn.ANCHORARRAY('Natural Hazard'!$C$8),0)),NA())</f>
        <v>5.9999999999999902</v>
      </c>
      <c r="AD148" s="25">
        <f ca="1">IFERROR(INDEX(Conflict!$H$8:$H$225,MATCH($C148,_xlfn.ANCHORARRAY(Conflict!$C$8),0)),NA())</f>
        <v>10</v>
      </c>
      <c r="AE148" s="50"/>
      <c r="AF148" s="25">
        <f ca="1">IFERROR(INDEX(Health!$I$8:$I$225,MATCH($C148,_xlfn.ANCHORARRAY(Health!$C$8),0)),NA())</f>
        <v>0</v>
      </c>
      <c r="AG148" s="25">
        <f ca="1">IFERROR(INDEX(Food!$I$8:$I$225,MATCH($C148,_xlfn.ANCHORARRAY(Food!$C$8),0)),NA())</f>
        <v>10</v>
      </c>
      <c r="AH148" s="25">
        <f ca="1">IFERROR(INDEX(Macro!$I$8:$I$225,MATCH($C148,_xlfn.ANCHORARRAY(Macro!$C$8),0)),NA())</f>
        <v>6.3999999999999897</v>
      </c>
      <c r="AI148" s="25">
        <f ca="1">IFERROR(INDEX(Socioeconomic!$I$8:$I$225,MATCH($C148,_xlfn.ANCHORARRAY(Socioeconomic!$C$8),0)),NA())</f>
        <v>10</v>
      </c>
      <c r="AJ148" s="25">
        <f ca="1">IFERROR(INDEX('Natural Hazard'!$I$8:$I$225,MATCH($C148,_xlfn.ANCHORARRAY('Natural Hazard'!$C$8),0)),NA())</f>
        <v>0</v>
      </c>
      <c r="AK148" s="25">
        <f ca="1">IFERROR(INDEX(Conflict!$I$8:$I$225,MATCH($C148,_xlfn.ANCHORARRAY(Conflict!$C$8),0)),NA())</f>
        <v>4.9295274045236104</v>
      </c>
      <c r="AL148" s="49"/>
      <c r="AM148" s="25">
        <f>IFERROR(INDEX('Data Reliability'!$G$6:$G$409,MATCH($C148,'Data Reliability'!$E$6:$E$409,0)),NA())</f>
        <v>0</v>
      </c>
      <c r="AN148" s="25">
        <f>IFERROR(INDEX('Data Reliability'!$H$6:$H$409,MATCH($C148,'Data Reliability'!$E$6:$E$409,0)),NA())</f>
        <v>0.38333333333333303</v>
      </c>
    </row>
    <row r="149" spans="2:42" x14ac:dyDescent="0.2">
      <c r="B149" s="28" t="s">
        <v>243</v>
      </c>
      <c r="C149" s="28" t="s">
        <v>244</v>
      </c>
      <c r="D149" s="28" t="s">
        <v>435</v>
      </c>
      <c r="E149" s="28" t="s">
        <v>429</v>
      </c>
      <c r="F149" s="206">
        <f ca="1">MATCH($C149,_xlfn.ANCHORARRAY(Health!$C$8),0)</f>
        <v>144</v>
      </c>
      <c r="G149" s="22" cm="1">
        <f t="array" aca="1" ref="G149" ca="1">IF(Parameters!$D$31, SUM(IF(ISNUMBER(R149:W149),(IF(R149:W149&gt;=Parameters!$D$37,1,"")),""))+0.5*(SUM(IF(ISNUMBER(R149:W149),(IF(R149:W149&gt;=Parameters!$D$38,1,"")),""))-SUM(IF(ISNUMBER(R149:W149),(IF(R149:W149&gt;=Parameters!$D$37,1,"")),""))),0) +
   IF(Parameters!$D$32,SUM(IF(ISNUMBER(R149:W149),(IF(R149:W149&gt;=Parameters!$D$41,1,"")),"")),0) +
   IF(Parameters!$D$33,AVERAGE(IF(ISNUMBER(R149:W149),R149:W149)),0) +
   IF(Parameters!$D$34,IF(OR(IF(ISNUMBER(R149:W149),R149:W149)=0),0,GEOMEAN(IF(ISNUMBER(R149:W149),R149:W149))),0)</f>
        <v>1.5</v>
      </c>
      <c r="H149" s="23">
        <f t="shared" ca="1" si="12"/>
        <v>1.5</v>
      </c>
      <c r="I149" s="116" t="str">
        <f t="shared" si="13"/>
        <v/>
      </c>
      <c r="J149" s="22" cm="1">
        <f t="array" aca="1" ref="J149" ca="1">IF(Parameters!$D$31, SUM(IF(ISNUMBER(Y149:AD149),(IF(Y149:AD149&gt;=Parameters!$D$41,1,"")),""))+0.5*(SUM(IF(ISNUMBER(Y149:AD149),(IF(Y149:AD149&gt;=Parameters!$D$42,1,"")),""))-SUM(IF(ISNUMBER(Y149:AD149),(IF(Y149:AD149&gt;=Parameters!$D$41,1,"")),""))),0) +
   IF(Parameters!$D$32,SUM(IF(ISNUMBER(Y149:AD149),(IF(Y149:AD149&gt;=Parameters!$D$41,1,"")),"")),0) +
   IF(Parameters!$D$33,AVERAGE(IF(ISNUMBER(Y149:AD149),Y149:AD149)),0) +
   IF(Parameters!$D$34,IF(OR(IF(ISNUMBER(Y149:AD149),Y149:AD149)=0),0,GEOMEAN(IF(ISNUMBER(Y149:AD149),Y149:AD149))),0)</f>
        <v>1</v>
      </c>
      <c r="K149" s="23">
        <f t="shared" ca="1" si="14"/>
        <v>1</v>
      </c>
      <c r="L149" s="116" t="str">
        <f t="shared" si="15"/>
        <v/>
      </c>
      <c r="M149" s="21" cm="1">
        <f t="array" aca="1" ref="M149" ca="1">IF(Parameters!$D$31, SUM(IF(ISNUMBER(AF149:AK149),(IF(AF149:AK149&gt;=Parameters!$D$41,1,"")),""))+0.5*(SUM(IF(ISNUMBER(AF149:AK149),(IF(AF149:AK149&gt;=Parameters!$D$42,1,"")),""))-SUM(IF(ISNUMBER(AF149:AK149),(IF(AF149:AK149&gt;=Parameters!$D$41,1,"")),""))),0) +
   IF(Parameters!$D$32,SUM(IF(ISNUMBER(AF149:AK149),(IF(AF149:AK149&gt;=Parameters!$D$41,1,"")),"")),0) +
   IF(Parameters!$D$33,AVERAGE(IF(ISNUMBER(AF149:AK149),AF149:AK149)),0) +
   IF(Parameters!$D$34,IF(OR(IF(ISNUMBER(AF149:AK149),AF149:AK149)=0),0,GEOMEAN(IF(ISNUMBER(AF149:AK149),AF149:AK149))),0)</f>
        <v>1</v>
      </c>
      <c r="N149" s="23">
        <f t="shared" ca="1" si="16"/>
        <v>1</v>
      </c>
      <c r="O149" s="116" t="str">
        <f t="shared" si="17"/>
        <v>!</v>
      </c>
      <c r="P149" s="24"/>
      <c r="Q149" s="49"/>
      <c r="R149" s="25">
        <f ca="1">IFERROR(INDEX(Health!$G$8:$G$225,MATCH($C149,_xlfn.ANCHORARRAY(Health!$C$8),0)),NA())</f>
        <v>0</v>
      </c>
      <c r="S149" s="25">
        <f ca="1">IFERROR(INDEX(Food!$G$8:$G$225,MATCH($C149,_xlfn.ANCHORARRAY(Food!$C$8),0)),NA())</f>
        <v>5.5762337938507072</v>
      </c>
      <c r="T149" s="25">
        <f ca="1">IFERROR(INDEX(Macro!$G$8:$G$225,MATCH($C149,_xlfn.ANCHORARRAY(Macro!$C$8),0)),NA())</f>
        <v>1.1558693378569362</v>
      </c>
      <c r="U149" s="25">
        <f ca="1">IFERROR(INDEX(Socioeconomic!$G$8:$G$225,MATCH($C149,_xlfn.ANCHORARRAY(Socioeconomic!$C$8),0)),NA())</f>
        <v>0</v>
      </c>
      <c r="V149" s="25">
        <f ca="1">IFERROR(INDEX('Natural Hazard'!$G$8:$G$225,MATCH($C149,_xlfn.ANCHORARRAY('Natural Hazard'!$C$8),0)),NA())</f>
        <v>8.9442719099991592</v>
      </c>
      <c r="W149" s="25">
        <f ca="1">IFERROR(INDEX(Conflict!$G$8:$G$225,MATCH($C149,_xlfn.ANCHORARRAY(Conflict!$C$8),0)),NA())</f>
        <v>0</v>
      </c>
      <c r="X149" s="50"/>
      <c r="Y149" s="25">
        <f ca="1">IFERROR(INDEX(Health!$H$8:$H$225,MATCH($C149,_xlfn.ANCHORARRAY(Health!$C$8),0)),NA())</f>
        <v>5.59183673469387</v>
      </c>
      <c r="Z149" s="25">
        <f ca="1">IFERROR(INDEX(Food!$H$8:$H$225,MATCH($C149,_xlfn.ANCHORARRAY(Food!$C$8),0)),NA())</f>
        <v>6.2188766647365297</v>
      </c>
      <c r="AA149" s="25">
        <f ca="1">IFERROR(INDEX(Macro!$H$8:$H$225,MATCH($C149,_xlfn.ANCHORARRAY(Macro!$C$8),0)),NA())</f>
        <v>5.1956874907694504</v>
      </c>
      <c r="AB149" s="25">
        <f ca="1">IFERROR(INDEX(Socioeconomic!$H$8:$H$225,MATCH($C149,_xlfn.ANCHORARRAY(Socioeconomic!$C$8),0)),NA())</f>
        <v>7.8571428571428497</v>
      </c>
      <c r="AC149" s="25">
        <f ca="1">IFERROR(INDEX('Natural Hazard'!$H$8:$H$225,MATCH($C149,_xlfn.ANCHORARRAY('Natural Hazard'!$C$8),0)),NA())</f>
        <v>8</v>
      </c>
      <c r="AD149" s="25">
        <f ca="1">IFERROR(INDEX(Conflict!$H$8:$H$225,MATCH($C149,_xlfn.ANCHORARRAY(Conflict!$C$8),0)),NA())</f>
        <v>3.5103192802963399</v>
      </c>
      <c r="AE149" s="50"/>
      <c r="AF149" s="25">
        <f ca="1">IFERROR(INDEX(Health!$I$8:$I$225,MATCH($C149,_xlfn.ANCHORARRAY(Health!$C$8),0)),NA())</f>
        <v>0</v>
      </c>
      <c r="AG149" s="25">
        <f ca="1">IFERROR(INDEX(Food!$I$8:$I$225,MATCH($C149,_xlfn.ANCHORARRAY(Food!$C$8),0)),NA())</f>
        <v>5</v>
      </c>
      <c r="AH149" s="25">
        <f ca="1">IFERROR(INDEX(Macro!$I$8:$I$225,MATCH($C149,_xlfn.ANCHORARRAY(Macro!$C$8),0)),NA())</f>
        <v>0.25714285714285201</v>
      </c>
      <c r="AI149" s="25">
        <f ca="1">IFERROR(INDEX(Socioeconomic!$I$8:$I$225,MATCH($C149,_xlfn.ANCHORARRAY(Socioeconomic!$C$8),0)),NA())</f>
        <v>0</v>
      </c>
      <c r="AJ149" s="25">
        <f ca="1">IFERROR(INDEX('Natural Hazard'!$I$8:$I$225,MATCH($C149,_xlfn.ANCHORARRAY('Natural Hazard'!$C$8),0)),NA())</f>
        <v>10</v>
      </c>
      <c r="AK149" s="25">
        <f ca="1">IFERROR(INDEX(Conflict!$I$8:$I$225,MATCH($C149,_xlfn.ANCHORARRAY(Conflict!$C$8),0)),NA())</f>
        <v>0</v>
      </c>
      <c r="AL149" s="49"/>
      <c r="AM149" s="25">
        <f>IFERROR(INDEX('Data Reliability'!$G$6:$G$409,MATCH($C149,'Data Reliability'!$E$6:$E$409,0)),NA())</f>
        <v>0</v>
      </c>
      <c r="AN149" s="25">
        <f>IFERROR(INDEX('Data Reliability'!$H$6:$H$409,MATCH($C149,'Data Reliability'!$E$6:$E$409,0)),NA())</f>
        <v>0.37222222222222201</v>
      </c>
    </row>
    <row r="150" spans="2:42" x14ac:dyDescent="0.2">
      <c r="B150" s="28" t="s">
        <v>245</v>
      </c>
      <c r="C150" s="28" t="s">
        <v>246</v>
      </c>
      <c r="D150" s="28" t="s">
        <v>433</v>
      </c>
      <c r="E150" s="28" t="s">
        <v>409</v>
      </c>
      <c r="F150" s="206">
        <f ca="1">MATCH($C150,_xlfn.ANCHORARRAY(Health!$C$8),0)</f>
        <v>145</v>
      </c>
      <c r="G150" s="22" cm="1">
        <f t="array" aca="1" ref="G150" ca="1">IF(Parameters!$D$31, SUM(IF(ISNUMBER(R150:W150),(IF(R150:W150&gt;=Parameters!$D$37,1,"")),""))+0.5*(SUM(IF(ISNUMBER(R150:W150),(IF(R150:W150&gt;=Parameters!$D$38,1,"")),""))-SUM(IF(ISNUMBER(R150:W150),(IF(R150:W150&gt;=Parameters!$D$37,1,"")),""))),0) +
   IF(Parameters!$D$32,SUM(IF(ISNUMBER(R150:W150),(IF(R150:W150&gt;=Parameters!$D$41,1,"")),"")),0) +
   IF(Parameters!$D$33,AVERAGE(IF(ISNUMBER(R150:W150),R150:W150)),0) +
   IF(Parameters!$D$34,IF(OR(IF(ISNUMBER(R150:W150),R150:W150)=0),0,GEOMEAN(IF(ISNUMBER(R150:W150),R150:W150))),0)</f>
        <v>0</v>
      </c>
      <c r="H150" s="23">
        <f t="shared" ca="1" si="12"/>
        <v>0</v>
      </c>
      <c r="I150" s="116" t="str">
        <f t="shared" si="13"/>
        <v/>
      </c>
      <c r="J150" s="22" cm="1">
        <f t="array" aca="1" ref="J150" ca="1">IF(Parameters!$D$31, SUM(IF(ISNUMBER(Y150:AD150),(IF(Y150:AD150&gt;=Parameters!$D$41,1,"")),""))+0.5*(SUM(IF(ISNUMBER(Y150:AD150),(IF(Y150:AD150&gt;=Parameters!$D$42,1,"")),""))-SUM(IF(ISNUMBER(Y150:AD150),(IF(Y150:AD150&gt;=Parameters!$D$41,1,"")),""))),0) +
   IF(Parameters!$D$32,SUM(IF(ISNUMBER(Y150:AD150),(IF(Y150:AD150&gt;=Parameters!$D$41,1,"")),"")),0) +
   IF(Parameters!$D$33,AVERAGE(IF(ISNUMBER(Y150:AD150),Y150:AD150)),0) +
   IF(Parameters!$D$34,IF(OR(IF(ISNUMBER(Y150:AD150),Y150:AD150)=0),0,GEOMEAN(IF(ISNUMBER(Y150:AD150),Y150:AD150))),0)</f>
        <v>0</v>
      </c>
      <c r="K150" s="23">
        <f t="shared" ca="1" si="14"/>
        <v>0</v>
      </c>
      <c r="L150" s="116" t="str">
        <f t="shared" si="15"/>
        <v/>
      </c>
      <c r="M150" s="21" cm="1">
        <f t="array" aca="1" ref="M150" ca="1">IF(Parameters!$D$31, SUM(IF(ISNUMBER(AF150:AK150),(IF(AF150:AK150&gt;=Parameters!$D$41,1,"")),""))+0.5*(SUM(IF(ISNUMBER(AF150:AK150),(IF(AF150:AK150&gt;=Parameters!$D$42,1,"")),""))-SUM(IF(ISNUMBER(AF150:AK150),(IF(AF150:AK150&gt;=Parameters!$D$41,1,"")),""))),0) +
   IF(Parameters!$D$32,SUM(IF(ISNUMBER(AF150:AK150),(IF(AF150:AK150&gt;=Parameters!$D$41,1,"")),"")),0) +
   IF(Parameters!$D$33,AVERAGE(IF(ISNUMBER(AF150:AK150),AF150:AK150)),0) +
   IF(Parameters!$D$34,IF(OR(IF(ISNUMBER(AF150:AK150),AF150:AK150)=0),0,GEOMEAN(IF(ISNUMBER(AF150:AK150),AF150:AK150))),0)</f>
        <v>0</v>
      </c>
      <c r="N150" s="23">
        <f t="shared" ca="1" si="16"/>
        <v>0</v>
      </c>
      <c r="O150" s="116" t="str">
        <f t="shared" si="17"/>
        <v>!</v>
      </c>
      <c r="P150" s="24"/>
      <c r="Q150" s="49"/>
      <c r="R150" s="25">
        <f ca="1">IFERROR(INDEX(Health!$G$8:$G$225,MATCH($C150,_xlfn.ANCHORARRAY(Health!$C$8),0)),NA())</f>
        <v>0</v>
      </c>
      <c r="S150" s="25">
        <f ca="1">IFERROR(INDEX(Food!$G$8:$G$225,MATCH($C150,_xlfn.ANCHORARRAY(Food!$C$8),0)),NA())</f>
        <v>0</v>
      </c>
      <c r="T150" s="25">
        <f ca="1">IFERROR(INDEX(Macro!$G$8:$G$225,MATCH($C150,_xlfn.ANCHORARRAY(Macro!$C$8),0)),NA())</f>
        <v>1.4811799783687163</v>
      </c>
      <c r="U150" s="25">
        <f ca="1">IFERROR(INDEX(Socioeconomic!$G$8:$G$225,MATCH($C150,_xlfn.ANCHORARRAY(Socioeconomic!$C$8),0)),NA())</f>
        <v>0</v>
      </c>
      <c r="V150" s="25">
        <f ca="1">IFERROR(INDEX('Natural Hazard'!$G$8:$G$225,MATCH($C150,_xlfn.ANCHORARRAY('Natural Hazard'!$C$8),0)),NA())</f>
        <v>0</v>
      </c>
      <c r="W150" s="25">
        <f ca="1">IFERROR(INDEX(Conflict!$G$8:$G$225,MATCH($C150,_xlfn.ANCHORARRAY(Conflict!$C$8),0)),NA())</f>
        <v>0</v>
      </c>
      <c r="X150" s="50"/>
      <c r="Y150" s="25">
        <f ca="1">IFERROR(INDEX(Health!$H$8:$H$225,MATCH($C150,_xlfn.ANCHORARRAY(Health!$C$8),0)),NA())</f>
        <v>0</v>
      </c>
      <c r="Z150" s="25">
        <f ca="1">IFERROR(INDEX(Food!$H$8:$H$225,MATCH($C150,_xlfn.ANCHORARRAY(Food!$C$8),0)),NA())</f>
        <v>0</v>
      </c>
      <c r="AA150" s="25">
        <f ca="1">IFERROR(INDEX(Macro!$H$8:$H$225,MATCH($C150,_xlfn.ANCHORARRAY(Macro!$C$8),0)),NA())</f>
        <v>0.57303204844188405</v>
      </c>
      <c r="AB150" s="25">
        <f ca="1">IFERROR(INDEX(Socioeconomic!$H$8:$H$225,MATCH($C150,_xlfn.ANCHORARRAY(Socioeconomic!$C$8),0)),NA())</f>
        <v>0.14285714285714199</v>
      </c>
      <c r="AC150" s="25">
        <f ca="1">IFERROR(INDEX('Natural Hazard'!$H$8:$H$225,MATCH($C150,_xlfn.ANCHORARRAY('Natural Hazard'!$C$8),0)),NA())</f>
        <v>6.6666666666666599</v>
      </c>
      <c r="AD150" s="25">
        <f ca="1">IFERROR(INDEX(Conflict!$H$8:$H$225,MATCH($C150,_xlfn.ANCHORARRAY(Conflict!$C$8),0)),NA())</f>
        <v>0</v>
      </c>
      <c r="AE150" s="50"/>
      <c r="AF150" s="25">
        <f ca="1">IFERROR(INDEX(Health!$I$8:$I$225,MATCH($C150,_xlfn.ANCHORARRAY(Health!$C$8),0)),NA())</f>
        <v>0</v>
      </c>
      <c r="AG150" s="25" t="e">
        <f ca="1">IFERROR(INDEX(Food!$I$8:$I$225,MATCH($C150,_xlfn.ANCHORARRAY(Food!$C$8),0)),NA())</f>
        <v>#N/A</v>
      </c>
      <c r="AH150" s="25">
        <f ca="1">IFERROR(INDEX(Macro!$I$8:$I$225,MATCH($C150,_xlfn.ANCHORARRAY(Macro!$C$8),0)),NA())</f>
        <v>3.8285714285714199</v>
      </c>
      <c r="AI150" s="25" t="e">
        <f ca="1">IFERROR(INDEX(Socioeconomic!$I$8:$I$225,MATCH($C150,_xlfn.ANCHORARRAY(Socioeconomic!$C$8),0)),NA())</f>
        <v>#N/A</v>
      </c>
      <c r="AJ150" s="25">
        <f ca="1">IFERROR(INDEX('Natural Hazard'!$I$8:$I$225,MATCH($C150,_xlfn.ANCHORARRAY('Natural Hazard'!$C$8),0)),NA())</f>
        <v>0</v>
      </c>
      <c r="AK150" s="25">
        <f ca="1">IFERROR(INDEX(Conflict!$I$8:$I$225,MATCH($C150,_xlfn.ANCHORARRAY(Conflict!$C$8),0)),NA())</f>
        <v>0</v>
      </c>
      <c r="AL150" s="49"/>
      <c r="AM150" s="25">
        <f>IFERROR(INDEX('Data Reliability'!$G$6:$G$409,MATCH($C150,'Data Reliability'!$E$6:$E$409,0)),NA())</f>
        <v>0</v>
      </c>
      <c r="AN150" s="25">
        <f>IFERROR(INDEX('Data Reliability'!$H$6:$H$409,MATCH($C150,'Data Reliability'!$E$6:$E$409,0)),NA())</f>
        <v>0.58333333333333304</v>
      </c>
    </row>
    <row r="151" spans="2:42" x14ac:dyDescent="0.2">
      <c r="B151" s="28" t="s">
        <v>247</v>
      </c>
      <c r="C151" s="28" t="s">
        <v>248</v>
      </c>
      <c r="D151" s="28" t="s">
        <v>433</v>
      </c>
      <c r="E151" s="28" t="s">
        <v>409</v>
      </c>
      <c r="F151" s="206">
        <f ca="1">MATCH($C151,_xlfn.ANCHORARRAY(Health!$C$8),0)</f>
        <v>146</v>
      </c>
      <c r="G151" s="22" cm="1">
        <f t="array" aca="1" ref="G151" ca="1">IF(Parameters!$D$31, SUM(IF(ISNUMBER(R151:W151),(IF(R151:W151&gt;=Parameters!$D$37,1,"")),""))+0.5*(SUM(IF(ISNUMBER(R151:W151),(IF(R151:W151&gt;=Parameters!$D$38,1,"")),""))-SUM(IF(ISNUMBER(R151:W151),(IF(R151:W151&gt;=Parameters!$D$37,1,"")),""))),0) +
   IF(Parameters!$D$32,SUM(IF(ISNUMBER(R151:W151),(IF(R151:W151&gt;=Parameters!$D$41,1,"")),"")),0) +
   IF(Parameters!$D$33,AVERAGE(IF(ISNUMBER(R151:W151),R151:W151)),0) +
   IF(Parameters!$D$34,IF(OR(IF(ISNUMBER(R151:W151),R151:W151)=0),0,GEOMEAN(IF(ISNUMBER(R151:W151),R151:W151))),0)</f>
        <v>0</v>
      </c>
      <c r="H151" s="23">
        <f t="shared" ca="1" si="12"/>
        <v>0</v>
      </c>
      <c r="I151" s="116" t="str">
        <f t="shared" si="13"/>
        <v/>
      </c>
      <c r="J151" s="22" cm="1">
        <f t="array" aca="1" ref="J151" ca="1">IF(Parameters!$D$31, SUM(IF(ISNUMBER(Y151:AD151),(IF(Y151:AD151&gt;=Parameters!$D$41,1,"")),""))+0.5*(SUM(IF(ISNUMBER(Y151:AD151),(IF(Y151:AD151&gt;=Parameters!$D$42,1,"")),""))-SUM(IF(ISNUMBER(Y151:AD151),(IF(Y151:AD151&gt;=Parameters!$D$41,1,"")),""))),0) +
   IF(Parameters!$D$32,SUM(IF(ISNUMBER(Y151:AD151),(IF(Y151:AD151&gt;=Parameters!$D$41,1,"")),"")),0) +
   IF(Parameters!$D$33,AVERAGE(IF(ISNUMBER(Y151:AD151),Y151:AD151)),0) +
   IF(Parameters!$D$34,IF(OR(IF(ISNUMBER(Y151:AD151),Y151:AD151)=0),0,GEOMEAN(IF(ISNUMBER(Y151:AD151),Y151:AD151))),0)</f>
        <v>0</v>
      </c>
      <c r="K151" s="23">
        <f t="shared" ca="1" si="14"/>
        <v>0</v>
      </c>
      <c r="L151" s="116" t="str">
        <f t="shared" si="15"/>
        <v/>
      </c>
      <c r="M151" s="21" cm="1">
        <f t="array" aca="1" ref="M151" ca="1">IF(Parameters!$D$31, SUM(IF(ISNUMBER(AF151:AK151),(IF(AF151:AK151&gt;=Parameters!$D$41,1,"")),""))+0.5*(SUM(IF(ISNUMBER(AF151:AK151),(IF(AF151:AK151&gt;=Parameters!$D$42,1,"")),""))-SUM(IF(ISNUMBER(AF151:AK151),(IF(AF151:AK151&gt;=Parameters!$D$41,1,"")),""))),0) +
   IF(Parameters!$D$32,SUM(IF(ISNUMBER(AF151:AK151),(IF(AF151:AK151&gt;=Parameters!$D$41,1,"")),"")),0) +
   IF(Parameters!$D$33,AVERAGE(IF(ISNUMBER(AF151:AK151),AF151:AK151)),0) +
   IF(Parameters!$D$34,IF(OR(IF(ISNUMBER(AF151:AK151),AF151:AK151)=0),0,GEOMEAN(IF(ISNUMBER(AF151:AK151),AF151:AK151))),0)</f>
        <v>0</v>
      </c>
      <c r="N151" s="23">
        <f t="shared" ca="1" si="16"/>
        <v>0</v>
      </c>
      <c r="O151" s="116" t="str">
        <f t="shared" si="17"/>
        <v>!</v>
      </c>
      <c r="P151" s="24"/>
      <c r="Q151" s="49"/>
      <c r="R151" s="25">
        <f ca="1">IFERROR(INDEX(Health!$G$8:$G$225,MATCH($C151,_xlfn.ANCHORARRAY(Health!$C$8),0)),NA())</f>
        <v>0</v>
      </c>
      <c r="S151" s="25">
        <f ca="1">IFERROR(INDEX(Food!$G$8:$G$225,MATCH($C151,_xlfn.ANCHORARRAY(Food!$C$8),0)),NA())</f>
        <v>0</v>
      </c>
      <c r="T151" s="25">
        <f ca="1">IFERROR(INDEX(Macro!$G$8:$G$225,MATCH($C151,_xlfn.ANCHORARRAY(Macro!$C$8),0)),NA())</f>
        <v>0</v>
      </c>
      <c r="U151" s="25">
        <f ca="1">IFERROR(INDEX(Socioeconomic!$G$8:$G$225,MATCH($C151,_xlfn.ANCHORARRAY(Socioeconomic!$C$8),0)),NA())</f>
        <v>0</v>
      </c>
      <c r="V151" s="25">
        <f ca="1">IFERROR(INDEX('Natural Hazard'!$G$8:$G$225,MATCH($C151,_xlfn.ANCHORARRAY('Natural Hazard'!$C$8),0)),NA())</f>
        <v>0</v>
      </c>
      <c r="W151" s="25">
        <f ca="1">IFERROR(INDEX(Conflict!$G$8:$G$225,MATCH($C151,_xlfn.ANCHORARRAY(Conflict!$C$8),0)),NA())</f>
        <v>0</v>
      </c>
      <c r="X151" s="50"/>
      <c r="Y151" s="25">
        <f ca="1">IFERROR(INDEX(Health!$H$8:$H$225,MATCH($C151,_xlfn.ANCHORARRAY(Health!$C$8),0)),NA())</f>
        <v>0</v>
      </c>
      <c r="Z151" s="25">
        <f ca="1">IFERROR(INDEX(Food!$H$8:$H$225,MATCH($C151,_xlfn.ANCHORARRAY(Food!$C$8),0)),NA())</f>
        <v>0</v>
      </c>
      <c r="AA151" s="25">
        <f ca="1">IFERROR(INDEX(Macro!$H$8:$H$225,MATCH($C151,_xlfn.ANCHORARRAY(Macro!$C$8),0)),NA())</f>
        <v>0</v>
      </c>
      <c r="AB151" s="25">
        <f ca="1">IFERROR(INDEX(Socioeconomic!$H$8:$H$225,MATCH($C151,_xlfn.ANCHORARRAY(Socioeconomic!$C$8),0)),NA())</f>
        <v>0.14285714285714199</v>
      </c>
      <c r="AC151" s="25">
        <f ca="1">IFERROR(INDEX('Natural Hazard'!$H$8:$H$225,MATCH($C151,_xlfn.ANCHORARRAY('Natural Hazard'!$C$8),0)),NA())</f>
        <v>2.6666666666666599</v>
      </c>
      <c r="AD151" s="25">
        <f ca="1">IFERROR(INDEX(Conflict!$H$8:$H$225,MATCH($C151,_xlfn.ANCHORARRAY(Conflict!$C$8),0)),NA())</f>
        <v>0</v>
      </c>
      <c r="AE151" s="50"/>
      <c r="AF151" s="25">
        <f ca="1">IFERROR(INDEX(Health!$I$8:$I$225,MATCH($C151,_xlfn.ANCHORARRAY(Health!$C$8),0)),NA())</f>
        <v>0</v>
      </c>
      <c r="AG151" s="25" t="e">
        <f ca="1">IFERROR(INDEX(Food!$I$8:$I$225,MATCH($C151,_xlfn.ANCHORARRAY(Food!$C$8),0)),NA())</f>
        <v>#N/A</v>
      </c>
      <c r="AH151" s="25">
        <f ca="1">IFERROR(INDEX(Macro!$I$8:$I$225,MATCH($C151,_xlfn.ANCHORARRAY(Macro!$C$8),0)),NA())</f>
        <v>4.54285714285714</v>
      </c>
      <c r="AI151" s="25" t="e">
        <f ca="1">IFERROR(INDEX(Socioeconomic!$I$8:$I$225,MATCH($C151,_xlfn.ANCHORARRAY(Socioeconomic!$C$8),0)),NA())</f>
        <v>#N/A</v>
      </c>
      <c r="AJ151" s="25">
        <f ca="1">IFERROR(INDEX('Natural Hazard'!$I$8:$I$225,MATCH($C151,_xlfn.ANCHORARRAY('Natural Hazard'!$C$8),0)),NA())</f>
        <v>0</v>
      </c>
      <c r="AK151" s="25">
        <f ca="1">IFERROR(INDEX(Conflict!$I$8:$I$225,MATCH($C151,_xlfn.ANCHORARRAY(Conflict!$C$8),0)),NA())</f>
        <v>0</v>
      </c>
      <c r="AL151" s="49"/>
      <c r="AM151" s="25">
        <f>IFERROR(INDEX('Data Reliability'!$G$6:$G$409,MATCH($C151,'Data Reliability'!$E$6:$E$409,0)),NA())</f>
        <v>0</v>
      </c>
      <c r="AN151" s="25">
        <f>IFERROR(INDEX('Data Reliability'!$H$6:$H$409,MATCH($C151,'Data Reliability'!$E$6:$E$409,0)),NA())</f>
        <v>0.58333333333333304</v>
      </c>
    </row>
    <row r="152" spans="2:42" x14ac:dyDescent="0.2">
      <c r="B152" s="28" t="s">
        <v>249</v>
      </c>
      <c r="C152" s="28" t="s">
        <v>250</v>
      </c>
      <c r="D152" s="28" t="s">
        <v>431</v>
      </c>
      <c r="E152" s="28" t="s">
        <v>429</v>
      </c>
      <c r="F152" s="206">
        <f ca="1">MATCH($C152,_xlfn.ANCHORARRAY(Health!$C$8),0)</f>
        <v>147</v>
      </c>
      <c r="G152" s="22" cm="1">
        <f t="array" aca="1" ref="G152" ca="1">IF(Parameters!$D$31, SUM(IF(ISNUMBER(R152:W152),(IF(R152:W152&gt;=Parameters!$D$37,1,"")),""))+0.5*(SUM(IF(ISNUMBER(R152:W152),(IF(R152:W152&gt;=Parameters!$D$38,1,"")),""))-SUM(IF(ISNUMBER(R152:W152),(IF(R152:W152&gt;=Parameters!$D$37,1,"")),""))),0) +
   IF(Parameters!$D$32,SUM(IF(ISNUMBER(R152:W152),(IF(R152:W152&gt;=Parameters!$D$41,1,"")),"")),0) +
   IF(Parameters!$D$33,AVERAGE(IF(ISNUMBER(R152:W152),R152:W152)),0) +
   IF(Parameters!$D$34,IF(OR(IF(ISNUMBER(R152:W152),R152:W152)=0),0,GEOMEAN(IF(ISNUMBER(R152:W152),R152:W152))),0)</f>
        <v>0.5</v>
      </c>
      <c r="H152" s="23">
        <f t="shared" ca="1" si="12"/>
        <v>0.5</v>
      </c>
      <c r="I152" s="116" t="str">
        <f t="shared" si="13"/>
        <v/>
      </c>
      <c r="J152" s="22" cm="1">
        <f t="array" aca="1" ref="J152" ca="1">IF(Parameters!$D$31, SUM(IF(ISNUMBER(Y152:AD152),(IF(Y152:AD152&gt;=Parameters!$D$41,1,"")),""))+0.5*(SUM(IF(ISNUMBER(Y152:AD152),(IF(Y152:AD152&gt;=Parameters!$D$42,1,"")),""))-SUM(IF(ISNUMBER(Y152:AD152),(IF(Y152:AD152&gt;=Parameters!$D$41,1,"")),""))),0) +
   IF(Parameters!$D$32,SUM(IF(ISNUMBER(Y152:AD152),(IF(Y152:AD152&gt;=Parameters!$D$41,1,"")),"")),0) +
   IF(Parameters!$D$33,AVERAGE(IF(ISNUMBER(Y152:AD152),Y152:AD152)),0) +
   IF(Parameters!$D$34,IF(OR(IF(ISNUMBER(Y152:AD152),Y152:AD152)=0),0,GEOMEAN(IF(ISNUMBER(Y152:AD152),Y152:AD152))),0)</f>
        <v>0.5</v>
      </c>
      <c r="K152" s="23">
        <f t="shared" ca="1" si="14"/>
        <v>0.5</v>
      </c>
      <c r="L152" s="116" t="str">
        <f t="shared" si="15"/>
        <v/>
      </c>
      <c r="M152" s="21" cm="1">
        <f t="array" aca="1" ref="M152" ca="1">IF(Parameters!$D$31, SUM(IF(ISNUMBER(AF152:AK152),(IF(AF152:AK152&gt;=Parameters!$D$41,1,"")),""))+0.5*(SUM(IF(ISNUMBER(AF152:AK152),(IF(AF152:AK152&gt;=Parameters!$D$42,1,"")),""))-SUM(IF(ISNUMBER(AF152:AK152),(IF(AF152:AK152&gt;=Parameters!$D$41,1,"")),""))),0) +
   IF(Parameters!$D$32,SUM(IF(ISNUMBER(AF152:AK152),(IF(AF152:AK152&gt;=Parameters!$D$41,1,"")),"")),0) +
   IF(Parameters!$D$33,AVERAGE(IF(ISNUMBER(AF152:AK152),AF152:AK152)),0) +
   IF(Parameters!$D$34,IF(OR(IF(ISNUMBER(AF152:AK152),AF152:AK152)=0),0,GEOMEAN(IF(ISNUMBER(AF152:AK152),AF152:AK152))),0)</f>
        <v>0</v>
      </c>
      <c r="N152" s="23">
        <f t="shared" ca="1" si="16"/>
        <v>0</v>
      </c>
      <c r="O152" s="116" t="str">
        <f t="shared" si="17"/>
        <v>!</v>
      </c>
      <c r="P152" s="24"/>
      <c r="Q152" s="49"/>
      <c r="R152" s="25">
        <f ca="1">IFERROR(INDEX(Health!$G$8:$G$225,MATCH($C152,_xlfn.ANCHORARRAY(Health!$C$8),0)),NA())</f>
        <v>0</v>
      </c>
      <c r="S152" s="25">
        <f ca="1">IFERROR(INDEX(Food!$G$8:$G$225,MATCH($C152,_xlfn.ANCHORARRAY(Food!$C$8),0)),NA())</f>
        <v>0</v>
      </c>
      <c r="T152" s="25">
        <f ca="1">IFERROR(INDEX(Macro!$G$8:$G$225,MATCH($C152,_xlfn.ANCHORARRAY(Macro!$C$8),0)),NA())</f>
        <v>5.8517672499936246</v>
      </c>
      <c r="U152" s="25">
        <f ca="1">IFERROR(INDEX(Socioeconomic!$G$8:$G$225,MATCH($C152,_xlfn.ANCHORARRAY(Socioeconomic!$C$8),0)),NA())</f>
        <v>0</v>
      </c>
      <c r="V152" s="25">
        <f ca="1">IFERROR(INDEX('Natural Hazard'!$G$8:$G$225,MATCH($C152,_xlfn.ANCHORARRAY('Natural Hazard'!$C$8),0)),NA())</f>
        <v>0</v>
      </c>
      <c r="W152" s="25">
        <f ca="1">IFERROR(INDEX(Conflict!$G$8:$G$225,MATCH($C152,_xlfn.ANCHORARRAY(Conflict!$C$8),0)),NA())</f>
        <v>0</v>
      </c>
      <c r="X152" s="50"/>
      <c r="Y152" s="25">
        <f ca="1">IFERROR(INDEX(Health!$H$8:$H$225,MATCH($C152,_xlfn.ANCHORARRAY(Health!$C$8),0)),NA())</f>
        <v>6.2623906705539296</v>
      </c>
      <c r="Z152" s="25">
        <f ca="1">IFERROR(INDEX(Food!$H$8:$H$225,MATCH($C152,_xlfn.ANCHORARRAY(Food!$C$8),0)),NA())</f>
        <v>6.1320208453966396</v>
      </c>
      <c r="AA152" s="25">
        <f ca="1">IFERROR(INDEX(Macro!$H$8:$H$225,MATCH($C152,_xlfn.ANCHORARRAY(Macro!$C$8),0)),NA())</f>
        <v>5.1218431546300396</v>
      </c>
      <c r="AB152" s="25">
        <f ca="1">IFERROR(INDEX(Socioeconomic!$H$8:$H$225,MATCH($C152,_xlfn.ANCHORARRAY(Socioeconomic!$C$8),0)),NA())</f>
        <v>7.5714285714285703</v>
      </c>
      <c r="AC152" s="25">
        <f ca="1">IFERROR(INDEX('Natural Hazard'!$H$8:$H$225,MATCH($C152,_xlfn.ANCHORARRAY('Natural Hazard'!$C$8),0)),NA())</f>
        <v>6.8333333333333304</v>
      </c>
      <c r="AD152" s="25">
        <f ca="1">IFERROR(INDEX(Conflict!$H$8:$H$225,MATCH($C152,_xlfn.ANCHORARRAY(Conflict!$C$8),0)),NA())</f>
        <v>4.0615628858705204</v>
      </c>
      <c r="AE152" s="50"/>
      <c r="AF152" s="25">
        <f ca="1">IFERROR(INDEX(Health!$I$8:$I$225,MATCH($C152,_xlfn.ANCHORARRAY(Health!$C$8),0)),NA())</f>
        <v>0</v>
      </c>
      <c r="AG152" s="25" t="e">
        <f ca="1">IFERROR(INDEX(Food!$I$8:$I$225,MATCH($C152,_xlfn.ANCHORARRAY(Food!$C$8),0)),NA())</f>
        <v>#N/A</v>
      </c>
      <c r="AH152" s="25">
        <f ca="1">IFERROR(INDEX(Macro!$I$8:$I$225,MATCH($C152,_xlfn.ANCHORARRAY(Macro!$C$8),0)),NA())</f>
        <v>6.6857142857142797</v>
      </c>
      <c r="AI152" s="25" t="e">
        <f ca="1">IFERROR(INDEX(Socioeconomic!$I$8:$I$225,MATCH($C152,_xlfn.ANCHORARRAY(Socioeconomic!$C$8),0)),NA())</f>
        <v>#N/A</v>
      </c>
      <c r="AJ152" s="25">
        <f ca="1">IFERROR(INDEX('Natural Hazard'!$I$8:$I$225,MATCH($C152,_xlfn.ANCHORARRAY('Natural Hazard'!$C$8),0)),NA())</f>
        <v>0</v>
      </c>
      <c r="AK152" s="25">
        <f ca="1">IFERROR(INDEX(Conflict!$I$8:$I$225,MATCH($C152,_xlfn.ANCHORARRAY(Conflict!$C$8),0)),NA())</f>
        <v>0</v>
      </c>
      <c r="AL152" s="49"/>
      <c r="AM152" s="25">
        <f>IFERROR(INDEX('Data Reliability'!$G$6:$G$409,MATCH($C152,'Data Reliability'!$E$6:$E$409,0)),NA())</f>
        <v>0</v>
      </c>
      <c r="AN152" s="25">
        <f>IFERROR(INDEX('Data Reliability'!$H$6:$H$409,MATCH($C152,'Data Reliability'!$E$6:$E$409,0)),NA())</f>
        <v>0.51666666666666705</v>
      </c>
    </row>
    <row r="153" spans="2:42" x14ac:dyDescent="0.2">
      <c r="B153" s="28" t="s">
        <v>251</v>
      </c>
      <c r="C153" s="28" t="s">
        <v>252</v>
      </c>
      <c r="D153" s="28" t="s">
        <v>436</v>
      </c>
      <c r="E153" s="28" t="s">
        <v>430</v>
      </c>
      <c r="F153" s="206">
        <f ca="1">MATCH($C153,_xlfn.ANCHORARRAY(Health!$C$8),0)</f>
        <v>148</v>
      </c>
      <c r="G153" s="22" cm="1">
        <f t="array" aca="1" ref="G153" ca="1">IF(Parameters!$D$31, SUM(IF(ISNUMBER(R153:W153),(IF(R153:W153&gt;=Parameters!$D$37,1,"")),""))+0.5*(SUM(IF(ISNUMBER(R153:W153),(IF(R153:W153&gt;=Parameters!$D$38,1,"")),""))-SUM(IF(ISNUMBER(R153:W153),(IF(R153:W153&gt;=Parameters!$D$37,1,"")),""))),0) +
   IF(Parameters!$D$32,SUM(IF(ISNUMBER(R153:W153),(IF(R153:W153&gt;=Parameters!$D$41,1,"")),"")),0) +
   IF(Parameters!$D$33,AVERAGE(IF(ISNUMBER(R153:W153),R153:W153)),0) +
   IF(Parameters!$D$34,IF(OR(IF(ISNUMBER(R153:W153),R153:W153)=0),0,GEOMEAN(IF(ISNUMBER(R153:W153),R153:W153))),0)</f>
        <v>0</v>
      </c>
      <c r="H153" s="23">
        <f t="shared" ca="1" si="12"/>
        <v>0</v>
      </c>
      <c r="I153" s="116" t="str">
        <f t="shared" si="13"/>
        <v>!</v>
      </c>
      <c r="J153" s="22" cm="1">
        <f t="array" aca="1" ref="J153" ca="1">IF(Parameters!$D$31, SUM(IF(ISNUMBER(Y153:AD153),(IF(Y153:AD153&gt;=Parameters!$D$41,1,"")),""))+0.5*(SUM(IF(ISNUMBER(Y153:AD153),(IF(Y153:AD153&gt;=Parameters!$D$42,1,"")),""))-SUM(IF(ISNUMBER(Y153:AD153),(IF(Y153:AD153&gt;=Parameters!$D$41,1,"")),""))),0) +
   IF(Parameters!$D$32,SUM(IF(ISNUMBER(Y153:AD153),(IF(Y153:AD153&gt;=Parameters!$D$41,1,"")),"")),0) +
   IF(Parameters!$D$33,AVERAGE(IF(ISNUMBER(Y153:AD153),Y153:AD153)),0) +
   IF(Parameters!$D$34,IF(OR(IF(ISNUMBER(Y153:AD153),Y153:AD153)=0),0,GEOMEAN(IF(ISNUMBER(Y153:AD153),Y153:AD153))),0)</f>
        <v>1</v>
      </c>
      <c r="K153" s="23">
        <f t="shared" ca="1" si="14"/>
        <v>1</v>
      </c>
      <c r="L153" s="116" t="str">
        <f t="shared" si="15"/>
        <v>!</v>
      </c>
      <c r="M153" s="21" cm="1">
        <f t="array" aca="1" ref="M153" ca="1">IF(Parameters!$D$31, SUM(IF(ISNUMBER(AF153:AK153),(IF(AF153:AK153&gt;=Parameters!$D$41,1,"")),""))+0.5*(SUM(IF(ISNUMBER(AF153:AK153),(IF(AF153:AK153&gt;=Parameters!$D$42,1,"")),""))-SUM(IF(ISNUMBER(AF153:AK153),(IF(AF153:AK153&gt;=Parameters!$D$41,1,"")),""))),0) +
   IF(Parameters!$D$32,SUM(IF(ISNUMBER(AF153:AK153),(IF(AF153:AK153&gt;=Parameters!$D$41,1,"")),"")),0) +
   IF(Parameters!$D$33,AVERAGE(IF(ISNUMBER(AF153:AK153),AF153:AK153)),0) +
   IF(Parameters!$D$34,IF(OR(IF(ISNUMBER(AF153:AK153),AF153:AK153)=0),0,GEOMEAN(IF(ISNUMBER(AF153:AK153),AF153:AK153))),0)</f>
        <v>1</v>
      </c>
      <c r="N153" s="23">
        <f t="shared" ca="1" si="16"/>
        <v>1</v>
      </c>
      <c r="O153" s="116" t="str">
        <f t="shared" si="17"/>
        <v>!!</v>
      </c>
      <c r="P153" s="24"/>
      <c r="Q153" s="49"/>
      <c r="R153" s="25">
        <f ca="1">IFERROR(INDEX(Health!$G$8:$G$225,MATCH($C153,_xlfn.ANCHORARRAY(Health!$C$8),0)),NA())</f>
        <v>0</v>
      </c>
      <c r="S153" s="25" t="e">
        <f ca="1">IFERROR(INDEX(Food!$G$8:$G$225,MATCH($C153,_xlfn.ANCHORARRAY(Food!$C$8),0)),NA())</f>
        <v>#N/A</v>
      </c>
      <c r="T153" s="25" t="e">
        <f ca="1">IFERROR(INDEX(Macro!$G$8:$G$225,MATCH($C153,_xlfn.ANCHORARRAY(Macro!$C$8),0)),NA())</f>
        <v>#N/A</v>
      </c>
      <c r="U153" s="25">
        <f ca="1">IFERROR(INDEX(Socioeconomic!$G$8:$G$225,MATCH($C153,_xlfn.ANCHORARRAY(Socioeconomic!$C$8),0)),NA())</f>
        <v>0</v>
      </c>
      <c r="V153" s="25">
        <f ca="1">IFERROR(INDEX('Natural Hazard'!$G$8:$G$225,MATCH($C153,_xlfn.ANCHORARRAY('Natural Hazard'!$C$8),0)),NA())</f>
        <v>3.872983346207417</v>
      </c>
      <c r="W153" s="25">
        <f ca="1">IFERROR(INDEX(Conflict!$G$8:$G$225,MATCH($C153,_xlfn.ANCHORARRAY(Conflict!$C$8),0)),NA())</f>
        <v>0</v>
      </c>
      <c r="X153" s="50"/>
      <c r="Y153" s="25">
        <f ca="1">IFERROR(INDEX(Health!$H$8:$H$225,MATCH($C153,_xlfn.ANCHORARRAY(Health!$C$8),0)),NA())</f>
        <v>10</v>
      </c>
      <c r="Z153" s="25" t="e">
        <f ca="1">IFERROR(INDEX(Food!$H$8:$H$225,MATCH($C153,_xlfn.ANCHORARRAY(Food!$C$8),0)),NA())</f>
        <v>#N/A</v>
      </c>
      <c r="AA153" s="25" t="e">
        <f ca="1">IFERROR(INDEX(Macro!$H$8:$H$225,MATCH($C153,_xlfn.ANCHORARRAY(Macro!$C$8),0)),NA())</f>
        <v>#N/A</v>
      </c>
      <c r="AB153" s="25">
        <f ca="1">IFERROR(INDEX(Socioeconomic!$H$8:$H$225,MATCH($C153,_xlfn.ANCHORARRAY(Socioeconomic!$C$8),0)),NA())</f>
        <v>4.8571428571428497</v>
      </c>
      <c r="AC153" s="25">
        <f ca="1">IFERROR(INDEX('Natural Hazard'!$H$8:$H$225,MATCH($C153,_xlfn.ANCHORARRAY('Natural Hazard'!$C$8),0)),NA())</f>
        <v>1.5</v>
      </c>
      <c r="AD153" s="25">
        <f ca="1">IFERROR(INDEX(Conflict!$H$8:$H$225,MATCH($C153,_xlfn.ANCHORARRAY(Conflict!$C$8),0)),NA())</f>
        <v>0</v>
      </c>
      <c r="AE153" s="50"/>
      <c r="AF153" s="25">
        <f ca="1">IFERROR(INDEX(Health!$I$8:$I$225,MATCH($C153,_xlfn.ANCHORARRAY(Health!$C$8),0)),NA())</f>
        <v>0</v>
      </c>
      <c r="AG153" s="25" t="e">
        <f ca="1">IFERROR(INDEX(Food!$I$8:$I$225,MATCH($C153,_xlfn.ANCHORARRAY(Food!$C$8),0)),NA())</f>
        <v>#N/A</v>
      </c>
      <c r="AH153" s="25" t="e">
        <f ca="1">IFERROR(INDEX(Macro!$I$8:$I$225,MATCH($C153,_xlfn.ANCHORARRAY(Macro!$C$8),0)),NA())</f>
        <v>#N/A</v>
      </c>
      <c r="AI153" s="25" t="e">
        <f ca="1">IFERROR(INDEX(Socioeconomic!$I$8:$I$225,MATCH($C153,_xlfn.ANCHORARRAY(Socioeconomic!$C$8),0)),NA())</f>
        <v>#N/A</v>
      </c>
      <c r="AJ153" s="25">
        <f ca="1">IFERROR(INDEX('Natural Hazard'!$I$8:$I$225,MATCH($C153,_xlfn.ANCHORARRAY('Natural Hazard'!$C$8),0)),NA())</f>
        <v>10</v>
      </c>
      <c r="AK153" s="25">
        <f ca="1">IFERROR(INDEX(Conflict!$I$8:$I$225,MATCH($C153,_xlfn.ANCHORARRAY(Conflict!$C$8),0)),NA())</f>
        <v>0</v>
      </c>
      <c r="AL153" s="49"/>
      <c r="AM153" s="25">
        <f>IFERROR(INDEX('Data Reliability'!$G$6:$G$409,MATCH($C153,'Data Reliability'!$E$6:$E$409,0)),NA())</f>
        <v>0.38888888888888901</v>
      </c>
      <c r="AN153" s="25">
        <f>IFERROR(INDEX('Data Reliability'!$H$6:$H$409,MATCH($C153,'Data Reliability'!$E$6:$E$409,0)),NA())</f>
        <v>0.78333333333333299</v>
      </c>
    </row>
    <row r="154" spans="2:42" x14ac:dyDescent="0.2">
      <c r="B154" s="28" t="s">
        <v>253</v>
      </c>
      <c r="C154" s="28" t="s">
        <v>254</v>
      </c>
      <c r="D154" s="28" t="s">
        <v>436</v>
      </c>
      <c r="E154" s="28" t="s">
        <v>409</v>
      </c>
      <c r="F154" s="206">
        <f ca="1">MATCH($C154,_xlfn.ANCHORARRAY(Health!$C$8),0)</f>
        <v>149</v>
      </c>
      <c r="G154" s="22" cm="1">
        <f t="array" aca="1" ref="G154" ca="1">IF(Parameters!$D$31, SUM(IF(ISNUMBER(R154:W154),(IF(R154:W154&gt;=Parameters!$D$37,1,"")),""))+0.5*(SUM(IF(ISNUMBER(R154:W154),(IF(R154:W154&gt;=Parameters!$D$38,1,"")),""))-SUM(IF(ISNUMBER(R154:W154),(IF(R154:W154&gt;=Parameters!$D$37,1,"")),""))),0) +
   IF(Parameters!$D$32,SUM(IF(ISNUMBER(R154:W154),(IF(R154:W154&gt;=Parameters!$D$41,1,"")),"")),0) +
   IF(Parameters!$D$33,AVERAGE(IF(ISNUMBER(R154:W154),R154:W154)),0) +
   IF(Parameters!$D$34,IF(OR(IF(ISNUMBER(R154:W154),R154:W154)=0),0,GEOMEAN(IF(ISNUMBER(R154:W154),R154:W154))),0)</f>
        <v>0</v>
      </c>
      <c r="H154" s="23">
        <f t="shared" ca="1" si="12"/>
        <v>0</v>
      </c>
      <c r="I154" s="116" t="str">
        <f t="shared" si="13"/>
        <v/>
      </c>
      <c r="J154" s="22" cm="1">
        <f t="array" aca="1" ref="J154" ca="1">IF(Parameters!$D$31, SUM(IF(ISNUMBER(Y154:AD154),(IF(Y154:AD154&gt;=Parameters!$D$41,1,"")),""))+0.5*(SUM(IF(ISNUMBER(Y154:AD154),(IF(Y154:AD154&gt;=Parameters!$D$42,1,"")),""))-SUM(IF(ISNUMBER(Y154:AD154),(IF(Y154:AD154&gt;=Parameters!$D$41,1,"")),""))),0) +
   IF(Parameters!$D$32,SUM(IF(ISNUMBER(Y154:AD154),(IF(Y154:AD154&gt;=Parameters!$D$41,1,"")),"")),0) +
   IF(Parameters!$D$33,AVERAGE(IF(ISNUMBER(Y154:AD154),Y154:AD154)),0) +
   IF(Parameters!$D$34,IF(OR(IF(ISNUMBER(Y154:AD154),Y154:AD154)=0),0,GEOMEAN(IF(ISNUMBER(Y154:AD154),Y154:AD154))),0)</f>
        <v>0</v>
      </c>
      <c r="K154" s="23">
        <f t="shared" ca="1" si="14"/>
        <v>0</v>
      </c>
      <c r="L154" s="116" t="str">
        <f t="shared" si="15"/>
        <v/>
      </c>
      <c r="M154" s="21" cm="1">
        <f t="array" aca="1" ref="M154" ca="1">IF(Parameters!$D$31, SUM(IF(ISNUMBER(AF154:AK154),(IF(AF154:AK154&gt;=Parameters!$D$41,1,"")),""))+0.5*(SUM(IF(ISNUMBER(AF154:AK154),(IF(AF154:AK154&gt;=Parameters!$D$42,1,"")),""))-SUM(IF(ISNUMBER(AF154:AK154),(IF(AF154:AK154&gt;=Parameters!$D$41,1,"")),""))),0) +
   IF(Parameters!$D$32,SUM(IF(ISNUMBER(AF154:AK154),(IF(AF154:AK154&gt;=Parameters!$D$41,1,"")),"")),0) +
   IF(Parameters!$D$33,AVERAGE(IF(ISNUMBER(AF154:AK154),AF154:AK154)),0) +
   IF(Parameters!$D$34,IF(OR(IF(ISNUMBER(AF154:AK154),AF154:AK154)=0),0,GEOMEAN(IF(ISNUMBER(AF154:AK154),AF154:AK154))),0)</f>
        <v>0</v>
      </c>
      <c r="N154" s="23">
        <f t="shared" ca="1" si="16"/>
        <v>0</v>
      </c>
      <c r="O154" s="116" t="str">
        <f t="shared" si="17"/>
        <v>!</v>
      </c>
      <c r="P154" s="24"/>
      <c r="Q154" s="49"/>
      <c r="R154" s="25">
        <f ca="1">IFERROR(INDEX(Health!$G$8:$G$225,MATCH($C154,_xlfn.ANCHORARRAY(Health!$C$8),0)),NA())</f>
        <v>0</v>
      </c>
      <c r="S154" s="25">
        <f ca="1">IFERROR(INDEX(Food!$G$8:$G$225,MATCH($C154,_xlfn.ANCHORARRAY(Food!$C$8),0)),NA())</f>
        <v>0</v>
      </c>
      <c r="T154" s="25">
        <f ca="1">IFERROR(INDEX(Macro!$G$8:$G$225,MATCH($C154,_xlfn.ANCHORARRAY(Macro!$C$8),0)),NA())</f>
        <v>0.37999647988526475</v>
      </c>
      <c r="U154" s="25">
        <f ca="1">IFERROR(INDEX(Socioeconomic!$G$8:$G$225,MATCH($C154,_xlfn.ANCHORARRAY(Socioeconomic!$C$8),0)),NA())</f>
        <v>0</v>
      </c>
      <c r="V154" s="25">
        <f ca="1">IFERROR(INDEX('Natural Hazard'!$G$8:$G$225,MATCH($C154,_xlfn.ANCHORARRAY('Natural Hazard'!$C$8),0)),NA())</f>
        <v>0</v>
      </c>
      <c r="W154" s="25">
        <f ca="1">IFERROR(INDEX(Conflict!$G$8:$G$225,MATCH($C154,_xlfn.ANCHORARRAY(Conflict!$C$8),0)),NA())</f>
        <v>0</v>
      </c>
      <c r="X154" s="50"/>
      <c r="Y154" s="25">
        <f ca="1">IFERROR(INDEX(Health!$H$8:$H$225,MATCH($C154,_xlfn.ANCHORARRAY(Health!$C$8),0)),NA())</f>
        <v>0</v>
      </c>
      <c r="Z154" s="25">
        <f ca="1">IFERROR(INDEX(Food!$H$8:$H$225,MATCH($C154,_xlfn.ANCHORARRAY(Food!$C$8),0)),NA())</f>
        <v>8.1065431383903402E-2</v>
      </c>
      <c r="AA154" s="25">
        <f ca="1">IFERROR(INDEX(Macro!$H$8:$H$225,MATCH($C154,_xlfn.ANCHORARRAY(Macro!$C$8),0)),NA())</f>
        <v>8.5659429921724595E-2</v>
      </c>
      <c r="AB154" s="25">
        <f ca="1">IFERROR(INDEX(Socioeconomic!$H$8:$H$225,MATCH($C154,_xlfn.ANCHORARRAY(Socioeconomic!$C$8),0)),NA())</f>
        <v>0.42857142857142799</v>
      </c>
      <c r="AC154" s="25">
        <f ca="1">IFERROR(INDEX('Natural Hazard'!$H$8:$H$225,MATCH($C154,_xlfn.ANCHORARRAY('Natural Hazard'!$C$8),0)),NA())</f>
        <v>4.6666666666666599</v>
      </c>
      <c r="AD154" s="25">
        <f ca="1">IFERROR(INDEX(Conflict!$H$8:$H$225,MATCH($C154,_xlfn.ANCHORARRAY(Conflict!$C$8),0)),NA())</f>
        <v>0</v>
      </c>
      <c r="AE154" s="50"/>
      <c r="AF154" s="25">
        <f ca="1">IFERROR(INDEX(Health!$I$8:$I$225,MATCH($C154,_xlfn.ANCHORARRAY(Health!$C$8),0)),NA())</f>
        <v>0</v>
      </c>
      <c r="AG154" s="25" t="e">
        <f ca="1">IFERROR(INDEX(Food!$I$8:$I$225,MATCH($C154,_xlfn.ANCHORARRAY(Food!$C$8),0)),NA())</f>
        <v>#N/A</v>
      </c>
      <c r="AH154" s="25">
        <f ca="1">IFERROR(INDEX(Macro!$I$8:$I$225,MATCH($C154,_xlfn.ANCHORARRAY(Macro!$C$8),0)),NA())</f>
        <v>1.6857142857142799</v>
      </c>
      <c r="AI154" s="25" t="e">
        <f ca="1">IFERROR(INDEX(Socioeconomic!$I$8:$I$225,MATCH($C154,_xlfn.ANCHORARRAY(Socioeconomic!$C$8),0)),NA())</f>
        <v>#N/A</v>
      </c>
      <c r="AJ154" s="25">
        <f ca="1">IFERROR(INDEX('Natural Hazard'!$I$8:$I$225,MATCH($C154,_xlfn.ANCHORARRAY('Natural Hazard'!$C$8),0)),NA())</f>
        <v>0</v>
      </c>
      <c r="AK154" s="25">
        <f ca="1">IFERROR(INDEX(Conflict!$I$8:$I$225,MATCH($C154,_xlfn.ANCHORARRAY(Conflict!$C$8),0)),NA())</f>
        <v>0</v>
      </c>
      <c r="AL154" s="49"/>
      <c r="AM154" s="25">
        <f>IFERROR(INDEX('Data Reliability'!$G$6:$G$409,MATCH($C154,'Data Reliability'!$E$6:$E$409,0)),NA())</f>
        <v>0</v>
      </c>
      <c r="AN154" s="25">
        <f>IFERROR(INDEX('Data Reliability'!$H$6:$H$409,MATCH($C154,'Data Reliability'!$E$6:$E$409,0)),NA())</f>
        <v>0.58333333333333304</v>
      </c>
    </row>
    <row r="155" spans="2:42" x14ac:dyDescent="0.2">
      <c r="B155" s="28" t="s">
        <v>255</v>
      </c>
      <c r="C155" s="28" t="s">
        <v>256</v>
      </c>
      <c r="D155" s="28" t="s">
        <v>434</v>
      </c>
      <c r="E155" s="28" t="s">
        <v>409</v>
      </c>
      <c r="F155" s="206">
        <f ca="1">MATCH($C155,_xlfn.ANCHORARRAY(Health!$C$8),0)</f>
        <v>150</v>
      </c>
      <c r="G155" s="22" cm="1">
        <f t="array" aca="1" ref="G155" ca="1">IF(Parameters!$D$31, SUM(IF(ISNUMBER(R155:W155),(IF(R155:W155&gt;=Parameters!$D$37,1,"")),""))+0.5*(SUM(IF(ISNUMBER(R155:W155),(IF(R155:W155&gt;=Parameters!$D$38,1,"")),""))-SUM(IF(ISNUMBER(R155:W155),(IF(R155:W155&gt;=Parameters!$D$37,1,"")),""))),0) +
   IF(Parameters!$D$32,SUM(IF(ISNUMBER(R155:W155),(IF(R155:W155&gt;=Parameters!$D$41,1,"")),"")),0) +
   IF(Parameters!$D$33,AVERAGE(IF(ISNUMBER(R155:W155),R155:W155)),0) +
   IF(Parameters!$D$34,IF(OR(IF(ISNUMBER(R155:W155),R155:W155)=0),0,GEOMEAN(IF(ISNUMBER(R155:W155),R155:W155))),0)</f>
        <v>0</v>
      </c>
      <c r="H155" s="23">
        <f t="shared" ca="1" si="12"/>
        <v>0</v>
      </c>
      <c r="I155" s="116" t="str">
        <f t="shared" si="13"/>
        <v/>
      </c>
      <c r="J155" s="22" cm="1">
        <f t="array" aca="1" ref="J155" ca="1">IF(Parameters!$D$31, SUM(IF(ISNUMBER(Y155:AD155),(IF(Y155:AD155&gt;=Parameters!$D$41,1,"")),""))+0.5*(SUM(IF(ISNUMBER(Y155:AD155),(IF(Y155:AD155&gt;=Parameters!$D$42,1,"")),""))-SUM(IF(ISNUMBER(Y155:AD155),(IF(Y155:AD155&gt;=Parameters!$D$41,1,"")),""))),0) +
   IF(Parameters!$D$32,SUM(IF(ISNUMBER(Y155:AD155),(IF(Y155:AD155&gt;=Parameters!$D$41,1,"")),"")),0) +
   IF(Parameters!$D$33,AVERAGE(IF(ISNUMBER(Y155:AD155),Y155:AD155)),0) +
   IF(Parameters!$D$34,IF(OR(IF(ISNUMBER(Y155:AD155),Y155:AD155)=0),0,GEOMEAN(IF(ISNUMBER(Y155:AD155),Y155:AD155))),0)</f>
        <v>0</v>
      </c>
      <c r="K155" s="23">
        <f t="shared" ca="1" si="14"/>
        <v>0</v>
      </c>
      <c r="L155" s="116" t="str">
        <f t="shared" si="15"/>
        <v/>
      </c>
      <c r="M155" s="21" cm="1">
        <f t="array" aca="1" ref="M155" ca="1">IF(Parameters!$D$31, SUM(IF(ISNUMBER(AF155:AK155),(IF(AF155:AK155&gt;=Parameters!$D$41,1,"")),""))+0.5*(SUM(IF(ISNUMBER(AF155:AK155),(IF(AF155:AK155&gt;=Parameters!$D$42,1,"")),""))-SUM(IF(ISNUMBER(AF155:AK155),(IF(AF155:AK155&gt;=Parameters!$D$41,1,"")),""))),0) +
   IF(Parameters!$D$32,SUM(IF(ISNUMBER(AF155:AK155),(IF(AF155:AK155&gt;=Parameters!$D$41,1,"")),"")),0) +
   IF(Parameters!$D$33,AVERAGE(IF(ISNUMBER(AF155:AK155),AF155:AK155)),0) +
   IF(Parameters!$D$34,IF(OR(IF(ISNUMBER(AF155:AK155),AF155:AK155)=0),0,GEOMEAN(IF(ISNUMBER(AF155:AK155),AF155:AK155))),0)</f>
        <v>0</v>
      </c>
      <c r="N155" s="23">
        <f t="shared" ca="1" si="16"/>
        <v>0</v>
      </c>
      <c r="O155" s="116" t="str">
        <f t="shared" si="17"/>
        <v>!</v>
      </c>
      <c r="P155" s="24"/>
      <c r="Q155" s="49"/>
      <c r="R155" s="25">
        <f ca="1">IFERROR(INDEX(Health!$G$8:$G$225,MATCH($C155,_xlfn.ANCHORARRAY(Health!$C$8),0)),NA())</f>
        <v>0</v>
      </c>
      <c r="S155" s="25">
        <f ca="1">IFERROR(INDEX(Food!$G$8:$G$225,MATCH($C155,_xlfn.ANCHORARRAY(Food!$C$8),0)),NA())</f>
        <v>0</v>
      </c>
      <c r="T155" s="25">
        <f ca="1">IFERROR(INDEX(Macro!$G$8:$G$225,MATCH($C155,_xlfn.ANCHORARRAY(Macro!$C$8),0)),NA())</f>
        <v>2.2245221622043183</v>
      </c>
      <c r="U155" s="25">
        <f ca="1">IFERROR(INDEX(Socioeconomic!$G$8:$G$225,MATCH($C155,_xlfn.ANCHORARRAY(Socioeconomic!$C$8),0)),NA())</f>
        <v>0</v>
      </c>
      <c r="V155" s="25">
        <f ca="1">IFERROR(INDEX('Natural Hazard'!$G$8:$G$225,MATCH($C155,_xlfn.ANCHORARRAY('Natural Hazard'!$C$8),0)),NA())</f>
        <v>0</v>
      </c>
      <c r="W155" s="25">
        <f ca="1">IFERROR(INDEX(Conflict!$G$8:$G$225,MATCH($C155,_xlfn.ANCHORARRAY(Conflict!$C$8),0)),NA())</f>
        <v>0</v>
      </c>
      <c r="X155" s="50"/>
      <c r="Y155" s="25">
        <f ca="1">IFERROR(INDEX(Health!$H$8:$H$225,MATCH($C155,_xlfn.ANCHORARRAY(Health!$C$8),0)),NA())</f>
        <v>4.7755102040816304</v>
      </c>
      <c r="Z155" s="25">
        <f ca="1">IFERROR(INDEX(Food!$H$8:$H$225,MATCH($C155,_xlfn.ANCHORARRAY(Food!$C$8),0)),NA())</f>
        <v>1.9918934568616</v>
      </c>
      <c r="AA155" s="25">
        <f ca="1">IFERROR(INDEX(Macro!$H$8:$H$225,MATCH($C155,_xlfn.ANCHORARRAY(Macro!$C$8),0)),NA())</f>
        <v>0.80933392408801996</v>
      </c>
      <c r="AB155" s="25">
        <f ca="1">IFERROR(INDEX(Socioeconomic!$H$8:$H$225,MATCH($C155,_xlfn.ANCHORARRAY(Socioeconomic!$C$8),0)),NA())</f>
        <v>2.71428571428571</v>
      </c>
      <c r="AC155" s="25">
        <f ca="1">IFERROR(INDEX('Natural Hazard'!$H$8:$H$225,MATCH($C155,_xlfn.ANCHORARRAY('Natural Hazard'!$C$8),0)),NA())</f>
        <v>6.1666666666666599</v>
      </c>
      <c r="AD155" s="25">
        <f ca="1">IFERROR(INDEX(Conflict!$H$8:$H$225,MATCH($C155,_xlfn.ANCHORARRAY(Conflict!$C$8),0)),NA())</f>
        <v>0</v>
      </c>
      <c r="AE155" s="50"/>
      <c r="AF155" s="25">
        <f ca="1">IFERROR(INDEX(Health!$I$8:$I$225,MATCH($C155,_xlfn.ANCHORARRAY(Health!$C$8),0)),NA())</f>
        <v>0</v>
      </c>
      <c r="AG155" s="25" t="e">
        <f ca="1">IFERROR(INDEX(Food!$I$8:$I$225,MATCH($C155,_xlfn.ANCHORARRAY(Food!$C$8),0)),NA())</f>
        <v>#N/A</v>
      </c>
      <c r="AH155" s="25">
        <f ca="1">IFERROR(INDEX(Macro!$I$8:$I$225,MATCH($C155,_xlfn.ANCHORARRAY(Macro!$C$8),0)),NA())</f>
        <v>6.1142857142857103</v>
      </c>
      <c r="AI155" s="25" t="e">
        <f ca="1">IFERROR(INDEX(Socioeconomic!$I$8:$I$225,MATCH($C155,_xlfn.ANCHORARRAY(Socioeconomic!$C$8),0)),NA())</f>
        <v>#N/A</v>
      </c>
      <c r="AJ155" s="25">
        <f ca="1">IFERROR(INDEX('Natural Hazard'!$I$8:$I$225,MATCH($C155,_xlfn.ANCHORARRAY('Natural Hazard'!$C$8),0)),NA())</f>
        <v>0</v>
      </c>
      <c r="AK155" s="25">
        <f ca="1">IFERROR(INDEX(Conflict!$I$8:$I$225,MATCH($C155,_xlfn.ANCHORARRAY(Conflict!$C$8),0)),NA())</f>
        <v>0</v>
      </c>
      <c r="AL155" s="49"/>
      <c r="AM155" s="25">
        <f>IFERROR(INDEX('Data Reliability'!$G$6:$G$409,MATCH($C155,'Data Reliability'!$E$6:$E$409,0)),NA())</f>
        <v>0</v>
      </c>
      <c r="AN155" s="25">
        <f>IFERROR(INDEX('Data Reliability'!$H$6:$H$409,MATCH($C155,'Data Reliability'!$E$6:$E$409,0)),NA())</f>
        <v>0.58333333333333304</v>
      </c>
    </row>
    <row r="156" spans="2:42" x14ac:dyDescent="0.2">
      <c r="B156" s="28" t="s">
        <v>257</v>
      </c>
      <c r="C156" s="28" t="s">
        <v>258</v>
      </c>
      <c r="D156" s="28" t="s">
        <v>431</v>
      </c>
      <c r="E156" s="28" t="s">
        <v>532</v>
      </c>
      <c r="F156" s="206">
        <f ca="1">MATCH($C156,_xlfn.ANCHORARRAY(Health!$C$8),0)</f>
        <v>151</v>
      </c>
      <c r="G156" s="22" cm="1">
        <f t="array" aca="1" ref="G156" ca="1">IF(Parameters!$D$31, SUM(IF(ISNUMBER(R156:W156),(IF(R156:W156&gt;=Parameters!$D$37,1,"")),""))+0.5*(SUM(IF(ISNUMBER(R156:W156),(IF(R156:W156&gt;=Parameters!$D$38,1,"")),""))-SUM(IF(ISNUMBER(R156:W156),(IF(R156:W156&gt;=Parameters!$D$37,1,"")),""))),0) +
   IF(Parameters!$D$32,SUM(IF(ISNUMBER(R156:W156),(IF(R156:W156&gt;=Parameters!$D$41,1,"")),"")),0) +
   IF(Parameters!$D$33,AVERAGE(IF(ISNUMBER(R156:W156),R156:W156)),0) +
   IF(Parameters!$D$34,IF(OR(IF(ISNUMBER(R156:W156),R156:W156)=0),0,GEOMEAN(IF(ISNUMBER(R156:W156),R156:W156))),0)</f>
        <v>3.5</v>
      </c>
      <c r="H156" s="23">
        <f t="shared" ca="1" si="12"/>
        <v>3.5</v>
      </c>
      <c r="I156" s="116" t="str">
        <f t="shared" si="13"/>
        <v/>
      </c>
      <c r="J156" s="22" cm="1">
        <f t="array" aca="1" ref="J156" ca="1">IF(Parameters!$D$31, SUM(IF(ISNUMBER(Y156:AD156),(IF(Y156:AD156&gt;=Parameters!$D$41,1,"")),""))+0.5*(SUM(IF(ISNUMBER(Y156:AD156),(IF(Y156:AD156&gt;=Parameters!$D$42,1,"")),""))-SUM(IF(ISNUMBER(Y156:AD156),(IF(Y156:AD156&gt;=Parameters!$D$41,1,"")),""))),0) +
   IF(Parameters!$D$32,SUM(IF(ISNUMBER(Y156:AD156),(IF(Y156:AD156&gt;=Parameters!$D$41,1,"")),"")),0) +
   IF(Parameters!$D$33,AVERAGE(IF(ISNUMBER(Y156:AD156),Y156:AD156)),0) +
   IF(Parameters!$D$34,IF(OR(IF(ISNUMBER(Y156:AD156),Y156:AD156)=0),0,GEOMEAN(IF(ISNUMBER(Y156:AD156),Y156:AD156))),0)</f>
        <v>3</v>
      </c>
      <c r="K156" s="23">
        <f t="shared" ca="1" si="14"/>
        <v>3</v>
      </c>
      <c r="L156" s="116" t="str">
        <f t="shared" si="15"/>
        <v/>
      </c>
      <c r="M156" s="21" cm="1">
        <f t="array" aca="1" ref="M156" ca="1">IF(Parameters!$D$31, SUM(IF(ISNUMBER(AF156:AK156),(IF(AF156:AK156&gt;=Parameters!$D$41,1,"")),""))+0.5*(SUM(IF(ISNUMBER(AF156:AK156),(IF(AF156:AK156&gt;=Parameters!$D$42,1,"")),""))-SUM(IF(ISNUMBER(AF156:AK156),(IF(AF156:AK156&gt;=Parameters!$D$41,1,"")),""))),0) +
   IF(Parameters!$D$32,SUM(IF(ISNUMBER(AF156:AK156),(IF(AF156:AK156&gt;=Parameters!$D$41,1,"")),"")),0) +
   IF(Parameters!$D$33,AVERAGE(IF(ISNUMBER(AF156:AK156),AF156:AK156)),0) +
   IF(Parameters!$D$34,IF(OR(IF(ISNUMBER(AF156:AK156),AF156:AK156)=0),0,GEOMEAN(IF(ISNUMBER(AF156:AK156),AF156:AK156))),0)</f>
        <v>2.5</v>
      </c>
      <c r="N156" s="23">
        <f t="shared" ca="1" si="16"/>
        <v>2.5</v>
      </c>
      <c r="O156" s="116" t="str">
        <f t="shared" si="17"/>
        <v>!</v>
      </c>
      <c r="P156" s="24"/>
      <c r="Q156" s="49"/>
      <c r="R156" s="25">
        <f ca="1">IFERROR(INDEX(Health!$G$8:$G$225,MATCH($C156,_xlfn.ANCHORARRAY(Health!$C$8),0)),NA())</f>
        <v>0</v>
      </c>
      <c r="S156" s="25">
        <f ca="1">IFERROR(INDEX(Food!$G$8:$G$225,MATCH($C156,_xlfn.ANCHORARRAY(Food!$C$8),0)),NA())</f>
        <v>7.242191250262934</v>
      </c>
      <c r="T156" s="25">
        <f ca="1">IFERROR(INDEX(Macro!$G$8:$G$225,MATCH($C156,_xlfn.ANCHORARRAY(Macro!$C$8),0)),NA())</f>
        <v>5.8458151945053229</v>
      </c>
      <c r="U156" s="25">
        <f ca="1">IFERROR(INDEX(Socioeconomic!$G$8:$G$225,MATCH($C156,_xlfn.ANCHORARRAY(Socioeconomic!$C$8),0)),NA())</f>
        <v>8.7013956187663197</v>
      </c>
      <c r="V156" s="25">
        <f ca="1">IFERROR(INDEX('Natural Hazard'!$G$8:$G$225,MATCH($C156,_xlfn.ANCHORARRAY('Natural Hazard'!$C$8),0)),NA())</f>
        <v>0</v>
      </c>
      <c r="W156" s="25">
        <f ca="1">IFERROR(INDEX(Conflict!$G$8:$G$225,MATCH($C156,_xlfn.ANCHORARRAY(Conflict!$C$8),0)),NA())</f>
        <v>7.8742542983436348</v>
      </c>
      <c r="X156" s="50"/>
      <c r="Y156" s="25">
        <f ca="1">IFERROR(INDEX(Health!$H$8:$H$225,MATCH($C156,_xlfn.ANCHORARRAY(Health!$C$8),0)),NA())</f>
        <v>7.3119533527696801</v>
      </c>
      <c r="Z156" s="25">
        <f ca="1">IFERROR(INDEX(Food!$H$8:$H$225,MATCH($C156,_xlfn.ANCHORARRAY(Food!$C$8),0)),NA())</f>
        <v>7.4927620150549998</v>
      </c>
      <c r="AA156" s="25">
        <f ca="1">IFERROR(INDEX(Macro!$H$8:$H$225,MATCH($C156,_xlfn.ANCHORARRAY(Macro!$C$8),0)),NA())</f>
        <v>9.2718948456653294</v>
      </c>
      <c r="AB156" s="25">
        <f ca="1">IFERROR(INDEX(Socioeconomic!$H$8:$H$225,MATCH($C156,_xlfn.ANCHORARRAY(Socioeconomic!$C$8),0)),NA())</f>
        <v>7.5714285714285703</v>
      </c>
      <c r="AC156" s="25">
        <f ca="1">IFERROR(INDEX('Natural Hazard'!$H$8:$H$225,MATCH($C156,_xlfn.ANCHORARRAY('Natural Hazard'!$C$8),0)),NA())</f>
        <v>10</v>
      </c>
      <c r="AD156" s="25">
        <f ca="1">IFERROR(INDEX(Conflict!$H$8:$H$225,MATCH($C156,_xlfn.ANCHORARRAY(Conflict!$C$8),0)),NA())</f>
        <v>6.2003880754983198</v>
      </c>
      <c r="AE156" s="50"/>
      <c r="AF156" s="25">
        <f ca="1">IFERROR(INDEX(Health!$I$8:$I$225,MATCH($C156,_xlfn.ANCHORARRAY(Health!$C$8),0)),NA())</f>
        <v>0</v>
      </c>
      <c r="AG156" s="25">
        <f ca="1">IFERROR(INDEX(Food!$I$8:$I$225,MATCH($C156,_xlfn.ANCHORARRAY(Food!$C$8),0)),NA())</f>
        <v>7</v>
      </c>
      <c r="AH156" s="25">
        <f ca="1">IFERROR(INDEX(Macro!$I$8:$I$225,MATCH($C156,_xlfn.ANCHORARRAY(Macro!$C$8),0)),NA())</f>
        <v>3.6857142857142802</v>
      </c>
      <c r="AI156" s="25">
        <f ca="1">IFERROR(INDEX(Socioeconomic!$I$8:$I$225,MATCH($C156,_xlfn.ANCHORARRAY(Socioeconomic!$C$8),0)),NA())</f>
        <v>10</v>
      </c>
      <c r="AJ156" s="25">
        <f ca="1">IFERROR(INDEX('Natural Hazard'!$I$8:$I$225,MATCH($C156,_xlfn.ANCHORARRAY('Natural Hazard'!$C$8),0)),NA())</f>
        <v>0</v>
      </c>
      <c r="AK156" s="25">
        <f ca="1">IFERROR(INDEX(Conflict!$I$8:$I$225,MATCH($C156,_xlfn.ANCHORARRAY(Conflict!$C$8),0)),NA())</f>
        <v>10</v>
      </c>
      <c r="AL156" s="49"/>
      <c r="AM156" s="25">
        <f>IFERROR(INDEX('Data Reliability'!$G$6:$G$409,MATCH($C156,'Data Reliability'!$E$6:$E$409,0)),NA())</f>
        <v>0</v>
      </c>
      <c r="AN156" s="25">
        <f>IFERROR(INDEX('Data Reliability'!$H$6:$H$409,MATCH($C156,'Data Reliability'!$E$6:$E$409,0)),NA())</f>
        <v>0.405555555555556</v>
      </c>
    </row>
    <row r="157" spans="2:42" x14ac:dyDescent="0.2">
      <c r="B157" s="28" t="s">
        <v>259</v>
      </c>
      <c r="C157" s="28" t="s">
        <v>260</v>
      </c>
      <c r="D157" s="28" t="s">
        <v>435</v>
      </c>
      <c r="E157" s="28" t="s">
        <v>430</v>
      </c>
      <c r="F157" s="206">
        <f ca="1">MATCH($C157,_xlfn.ANCHORARRAY(Health!$C$8),0)</f>
        <v>152</v>
      </c>
      <c r="G157" s="22" cm="1">
        <f t="array" aca="1" ref="G157" ca="1">IF(Parameters!$D$31, SUM(IF(ISNUMBER(R157:W157),(IF(R157:W157&gt;=Parameters!$D$37,1,"")),""))+0.5*(SUM(IF(ISNUMBER(R157:W157),(IF(R157:W157&gt;=Parameters!$D$38,1,"")),""))-SUM(IF(ISNUMBER(R157:W157),(IF(R157:W157&gt;=Parameters!$D$37,1,"")),""))),0) +
   IF(Parameters!$D$32,SUM(IF(ISNUMBER(R157:W157),(IF(R157:W157&gt;=Parameters!$D$41,1,"")),"")),0) +
   IF(Parameters!$D$33,AVERAGE(IF(ISNUMBER(R157:W157),R157:W157)),0) +
   IF(Parameters!$D$34,IF(OR(IF(ISNUMBER(R157:W157),R157:W157)=0),0,GEOMEAN(IF(ISNUMBER(R157:W157),R157:W157))),0)</f>
        <v>0</v>
      </c>
      <c r="H157" s="23">
        <f t="shared" ca="1" si="12"/>
        <v>0</v>
      </c>
      <c r="I157" s="116" t="str">
        <f t="shared" si="13"/>
        <v/>
      </c>
      <c r="J157" s="22" cm="1">
        <f t="array" aca="1" ref="J157" ca="1">IF(Parameters!$D$31, SUM(IF(ISNUMBER(Y157:AD157),(IF(Y157:AD157&gt;=Parameters!$D$41,1,"")),""))+0.5*(SUM(IF(ISNUMBER(Y157:AD157),(IF(Y157:AD157&gt;=Parameters!$D$42,1,"")),""))-SUM(IF(ISNUMBER(Y157:AD157),(IF(Y157:AD157&gt;=Parameters!$D$41,1,"")),""))),0) +
   IF(Parameters!$D$32,SUM(IF(ISNUMBER(Y157:AD157),(IF(Y157:AD157&gt;=Parameters!$D$41,1,"")),"")),0) +
   IF(Parameters!$D$33,AVERAGE(IF(ISNUMBER(Y157:AD157),Y157:AD157)),0) +
   IF(Parameters!$D$34,IF(OR(IF(ISNUMBER(Y157:AD157),Y157:AD157)=0),0,GEOMEAN(IF(ISNUMBER(Y157:AD157),Y157:AD157))),0)</f>
        <v>0</v>
      </c>
      <c r="K157" s="23">
        <f t="shared" ca="1" si="14"/>
        <v>0</v>
      </c>
      <c r="L157" s="116" t="str">
        <f t="shared" si="15"/>
        <v/>
      </c>
      <c r="M157" s="21" cm="1">
        <f t="array" aca="1" ref="M157" ca="1">IF(Parameters!$D$31, SUM(IF(ISNUMBER(AF157:AK157),(IF(AF157:AK157&gt;=Parameters!$D$41,1,"")),""))+0.5*(SUM(IF(ISNUMBER(AF157:AK157),(IF(AF157:AK157&gt;=Parameters!$D$42,1,"")),""))-SUM(IF(ISNUMBER(AF157:AK157),(IF(AF157:AK157&gt;=Parameters!$D$41,1,"")),""))),0) +
   IF(Parameters!$D$32,SUM(IF(ISNUMBER(AF157:AK157),(IF(AF157:AK157&gt;=Parameters!$D$41,1,"")),"")),0) +
   IF(Parameters!$D$33,AVERAGE(IF(ISNUMBER(AF157:AK157),AF157:AK157)),0) +
   IF(Parameters!$D$34,IF(OR(IF(ISNUMBER(AF157:AK157),AF157:AK157)=0),0,GEOMEAN(IF(ISNUMBER(AF157:AK157),AF157:AK157))),0)</f>
        <v>0</v>
      </c>
      <c r="N157" s="23">
        <f t="shared" ca="1" si="16"/>
        <v>0</v>
      </c>
      <c r="O157" s="116" t="str">
        <f t="shared" si="17"/>
        <v>!</v>
      </c>
      <c r="P157" s="24"/>
      <c r="Q157" s="49"/>
      <c r="R157" s="25">
        <f ca="1">IFERROR(INDEX(Health!$G$8:$G$225,MATCH($C157,_xlfn.ANCHORARRAY(Health!$C$8),0)),NA())</f>
        <v>0</v>
      </c>
      <c r="S157" s="25">
        <f ca="1">IFERROR(INDEX(Food!$G$8:$G$225,MATCH($C157,_xlfn.ANCHORARRAY(Food!$C$8),0)),NA())</f>
        <v>0</v>
      </c>
      <c r="T157" s="25">
        <f ca="1">IFERROR(INDEX(Macro!$G$8:$G$225,MATCH($C157,_xlfn.ANCHORARRAY(Macro!$C$8),0)),NA())</f>
        <v>2.5682407397866402</v>
      </c>
      <c r="U157" s="25">
        <f ca="1">IFERROR(INDEX(Socioeconomic!$G$8:$G$225,MATCH($C157,_xlfn.ANCHORARRAY(Socioeconomic!$C$8),0)),NA())</f>
        <v>3.627395898664715</v>
      </c>
      <c r="V157" s="25">
        <f ca="1">IFERROR(INDEX('Natural Hazard'!$G$8:$G$225,MATCH($C157,_xlfn.ANCHORARRAY('Natural Hazard'!$C$8),0)),NA())</f>
        <v>0</v>
      </c>
      <c r="W157" s="25">
        <f ca="1">IFERROR(INDEX(Conflict!$G$8:$G$225,MATCH($C157,_xlfn.ANCHORARRAY(Conflict!$C$8),0)),NA())</f>
        <v>0</v>
      </c>
      <c r="X157" s="50"/>
      <c r="Y157" s="25">
        <f ca="1">IFERROR(INDEX(Health!$H$8:$H$225,MATCH($C157,_xlfn.ANCHORARRAY(Health!$C$8),0)),NA())</f>
        <v>0.57725947521865995</v>
      </c>
      <c r="Z157" s="25">
        <f ca="1">IFERROR(INDEX(Food!$H$8:$H$225,MATCH($C157,_xlfn.ANCHORARRAY(Food!$C$8),0)),NA())</f>
        <v>2.3393167342211898</v>
      </c>
      <c r="AA157" s="25">
        <f ca="1">IFERROR(INDEX(Macro!$H$8:$H$225,MATCH($C157,_xlfn.ANCHORARRAY(Macro!$C$8),0)),NA())</f>
        <v>0.98656033082262495</v>
      </c>
      <c r="AB157" s="25">
        <f ca="1">IFERROR(INDEX(Socioeconomic!$H$8:$H$225,MATCH($C157,_xlfn.ANCHORARRAY(Socioeconomic!$C$8),0)),NA())</f>
        <v>3.71428571428571</v>
      </c>
      <c r="AC157" s="25">
        <f ca="1">IFERROR(INDEX('Natural Hazard'!$H$8:$H$225,MATCH($C157,_xlfn.ANCHORARRAY('Natural Hazard'!$C$8),0)),NA())</f>
        <v>6.6666666666666599</v>
      </c>
      <c r="AD157" s="25">
        <f ca="1">IFERROR(INDEX(Conflict!$H$8:$H$225,MATCH($C157,_xlfn.ANCHORARRAY(Conflict!$C$8),0)),NA())</f>
        <v>0</v>
      </c>
      <c r="AE157" s="50"/>
      <c r="AF157" s="25">
        <f ca="1">IFERROR(INDEX(Health!$I$8:$I$225,MATCH($C157,_xlfn.ANCHORARRAY(Health!$C$8),0)),NA())</f>
        <v>0</v>
      </c>
      <c r="AG157" s="25" t="e">
        <f ca="1">IFERROR(INDEX(Food!$I$8:$I$225,MATCH($C157,_xlfn.ANCHORARRAY(Food!$C$8),0)),NA())</f>
        <v>#N/A</v>
      </c>
      <c r="AH157" s="25">
        <f ca="1">IFERROR(INDEX(Macro!$I$8:$I$225,MATCH($C157,_xlfn.ANCHORARRAY(Macro!$C$8),0)),NA())</f>
        <v>6.6857142857142797</v>
      </c>
      <c r="AI157" s="25">
        <f ca="1">IFERROR(INDEX(Socioeconomic!$I$8:$I$225,MATCH($C157,_xlfn.ANCHORARRAY(Socioeconomic!$C$8),0)),NA())</f>
        <v>3.5425387322902799</v>
      </c>
      <c r="AJ157" s="25">
        <f ca="1">IFERROR(INDEX('Natural Hazard'!$I$8:$I$225,MATCH($C157,_xlfn.ANCHORARRAY('Natural Hazard'!$C$8),0)),NA())</f>
        <v>0</v>
      </c>
      <c r="AK157" s="25">
        <f ca="1">IFERROR(INDEX(Conflict!$I$8:$I$225,MATCH($C157,_xlfn.ANCHORARRAY(Conflict!$C$8),0)),NA())</f>
        <v>0</v>
      </c>
      <c r="AL157" s="49"/>
      <c r="AM157" s="25">
        <f>IFERROR(INDEX('Data Reliability'!$G$6:$G$409,MATCH($C157,'Data Reliability'!$E$6:$E$409,0)),NA())</f>
        <v>0</v>
      </c>
      <c r="AN157" s="25">
        <f>IFERROR(INDEX('Data Reliability'!$H$6:$H$409,MATCH($C157,'Data Reliability'!$E$6:$E$409,0)),NA())</f>
        <v>0.49444444444444402</v>
      </c>
      <c r="AP157" s="30" t="e">
        <f ca="1">MAX(10,AA160)</f>
        <v>#N/A</v>
      </c>
    </row>
    <row r="158" spans="2:42" x14ac:dyDescent="0.2">
      <c r="B158" s="28" t="s">
        <v>261</v>
      </c>
      <c r="C158" s="28" t="s">
        <v>262</v>
      </c>
      <c r="D158" s="28" t="s">
        <v>435</v>
      </c>
      <c r="E158" s="28" t="s">
        <v>430</v>
      </c>
      <c r="F158" s="206">
        <f ca="1">MATCH($C158,_xlfn.ANCHORARRAY(Health!$C$8),0)</f>
        <v>153</v>
      </c>
      <c r="G158" s="22" cm="1">
        <f t="array" aca="1" ref="G158" ca="1">IF(Parameters!$D$31, SUM(IF(ISNUMBER(R158:W158),(IF(R158:W158&gt;=Parameters!$D$37,1,"")),""))+0.5*(SUM(IF(ISNUMBER(R158:W158),(IF(R158:W158&gt;=Parameters!$D$38,1,"")),""))-SUM(IF(ISNUMBER(R158:W158),(IF(R158:W158&gt;=Parameters!$D$37,1,"")),""))),0) +
   IF(Parameters!$D$32,SUM(IF(ISNUMBER(R158:W158),(IF(R158:W158&gt;=Parameters!$D$41,1,"")),"")),0) +
   IF(Parameters!$D$33,AVERAGE(IF(ISNUMBER(R158:W158),R158:W158)),0) +
   IF(Parameters!$D$34,IF(OR(IF(ISNUMBER(R158:W158),R158:W158)=0),0,GEOMEAN(IF(ISNUMBER(R158:W158),R158:W158))),0)</f>
        <v>1</v>
      </c>
      <c r="H158" s="23">
        <f t="shared" ca="1" si="12"/>
        <v>1</v>
      </c>
      <c r="I158" s="116" t="str">
        <f t="shared" si="13"/>
        <v/>
      </c>
      <c r="J158" s="22" cm="1">
        <f t="array" aca="1" ref="J158" ca="1">IF(Parameters!$D$31, SUM(IF(ISNUMBER(Y158:AD158),(IF(Y158:AD158&gt;=Parameters!$D$41,1,"")),""))+0.5*(SUM(IF(ISNUMBER(Y158:AD158),(IF(Y158:AD158&gt;=Parameters!$D$42,1,"")),""))-SUM(IF(ISNUMBER(Y158:AD158),(IF(Y158:AD158&gt;=Parameters!$D$41,1,"")),""))),0) +
   IF(Parameters!$D$32,SUM(IF(ISNUMBER(Y158:AD158),(IF(Y158:AD158&gt;=Parameters!$D$41,1,"")),"")),0) +
   IF(Parameters!$D$33,AVERAGE(IF(ISNUMBER(Y158:AD158),Y158:AD158)),0) +
   IF(Parameters!$D$34,IF(OR(IF(ISNUMBER(Y158:AD158),Y158:AD158)=0),0,GEOMEAN(IF(ISNUMBER(Y158:AD158),Y158:AD158))),0)</f>
        <v>0.5</v>
      </c>
      <c r="K158" s="23">
        <f t="shared" ca="1" si="14"/>
        <v>0.5</v>
      </c>
      <c r="L158" s="116" t="str">
        <f t="shared" si="15"/>
        <v/>
      </c>
      <c r="M158" s="21" cm="1">
        <f t="array" aca="1" ref="M158" ca="1">IF(Parameters!$D$31, SUM(IF(ISNUMBER(AF158:AK158),(IF(AF158:AK158&gt;=Parameters!$D$41,1,"")),""))+0.5*(SUM(IF(ISNUMBER(AF158:AK158),(IF(AF158:AK158&gt;=Parameters!$D$42,1,"")),""))-SUM(IF(ISNUMBER(AF158:AK158),(IF(AF158:AK158&gt;=Parameters!$D$41,1,"")),""))),0) +
   IF(Parameters!$D$32,SUM(IF(ISNUMBER(AF158:AK158),(IF(AF158:AK158&gt;=Parameters!$D$41,1,"")),"")),0) +
   IF(Parameters!$D$33,AVERAGE(IF(ISNUMBER(AF158:AK158),AF158:AK158)),0) +
   IF(Parameters!$D$34,IF(OR(IF(ISNUMBER(AF158:AK158),AF158:AK158)=0),0,GEOMEAN(IF(ISNUMBER(AF158:AK158),AF158:AK158))),0)</f>
        <v>1</v>
      </c>
      <c r="N158" s="23">
        <f t="shared" ca="1" si="16"/>
        <v>1</v>
      </c>
      <c r="O158" s="116" t="str">
        <f t="shared" si="17"/>
        <v>!</v>
      </c>
      <c r="P158" s="24"/>
      <c r="Q158" s="49"/>
      <c r="R158" s="25">
        <f ca="1">IFERROR(INDEX(Health!$G$8:$G$225,MATCH($C158,_xlfn.ANCHORARRAY(Health!$C$8),0)),NA())</f>
        <v>0</v>
      </c>
      <c r="S158" s="25">
        <f ca="1">IFERROR(INDEX(Food!$G$8:$G$225,MATCH($C158,_xlfn.ANCHORARRAY(Food!$C$8),0)),NA())</f>
        <v>0</v>
      </c>
      <c r="T158" s="25">
        <f ca="1">IFERROR(INDEX(Macro!$G$8:$G$225,MATCH($C158,_xlfn.ANCHORARRAY(Macro!$C$8),0)),NA())</f>
        <v>2.2609290844506944</v>
      </c>
      <c r="U158" s="25">
        <f ca="1">IFERROR(INDEX(Socioeconomic!$G$8:$G$225,MATCH($C158,_xlfn.ANCHORARRAY(Socioeconomic!$C$8),0)),NA())</f>
        <v>0</v>
      </c>
      <c r="V158" s="25">
        <f ca="1">IFERROR(INDEX('Natural Hazard'!$G$8:$G$225,MATCH($C158,_xlfn.ANCHORARRAY('Natural Hazard'!$C$8),0)),NA())</f>
        <v>9.4868329805051381</v>
      </c>
      <c r="W158" s="25">
        <f ca="1">IFERROR(INDEX(Conflict!$G$8:$G$225,MATCH($C158,_xlfn.ANCHORARRAY(Conflict!$C$8),0)),NA())</f>
        <v>2.9856986775291761</v>
      </c>
      <c r="X158" s="50"/>
      <c r="Y158" s="25">
        <f ca="1">IFERROR(INDEX(Health!$H$8:$H$225,MATCH($C158,_xlfn.ANCHORARRAY(Health!$C$8),0)),NA())</f>
        <v>0.16909620991253799</v>
      </c>
      <c r="Z158" s="25">
        <f ca="1">IFERROR(INDEX(Food!$H$8:$H$225,MATCH($C158,_xlfn.ANCHORARRAY(Food!$C$8),0)),NA())</f>
        <v>2.1077012159814701</v>
      </c>
      <c r="AA158" s="25">
        <f ca="1">IFERROR(INDEX(Macro!$H$8:$H$225,MATCH($C158,_xlfn.ANCHORARRAY(Macro!$C$8),0)),NA())</f>
        <v>1.5034706837985501</v>
      </c>
      <c r="AB158" s="25">
        <f ca="1">IFERROR(INDEX(Socioeconomic!$H$8:$H$225,MATCH($C158,_xlfn.ANCHORARRAY(Socioeconomic!$C$8),0)),NA())</f>
        <v>4.71428571428571</v>
      </c>
      <c r="AC158" s="25">
        <f ca="1">IFERROR(INDEX('Natural Hazard'!$H$8:$H$225,MATCH($C158,_xlfn.ANCHORARRAY('Natural Hazard'!$C$8),0)),NA())</f>
        <v>9</v>
      </c>
      <c r="AD158" s="25">
        <f ca="1">IFERROR(INDEX(Conflict!$H$8:$H$225,MATCH($C158,_xlfn.ANCHORARRAY(Conflict!$C$8),0)),NA())</f>
        <v>2.4960310460398598</v>
      </c>
      <c r="AE158" s="50"/>
      <c r="AF158" s="25">
        <f ca="1">IFERROR(INDEX(Health!$I$8:$I$225,MATCH($C158,_xlfn.ANCHORARRAY(Health!$C$8),0)),NA())</f>
        <v>0</v>
      </c>
      <c r="AG158" s="25" t="e">
        <f ca="1">IFERROR(INDEX(Food!$I$8:$I$225,MATCH($C158,_xlfn.ANCHORARRAY(Food!$C$8),0)),NA())</f>
        <v>#N/A</v>
      </c>
      <c r="AH158" s="25">
        <f ca="1">IFERROR(INDEX(Macro!$I$8:$I$225,MATCH($C158,_xlfn.ANCHORARRAY(Macro!$C$8),0)),NA())</f>
        <v>3.3999999999999901</v>
      </c>
      <c r="AI158" s="25">
        <f ca="1">IFERROR(INDEX(Socioeconomic!$I$8:$I$225,MATCH($C158,_xlfn.ANCHORARRAY(Socioeconomic!$C$8),0)),NA())</f>
        <v>0</v>
      </c>
      <c r="AJ158" s="25">
        <f ca="1">IFERROR(INDEX('Natural Hazard'!$I$8:$I$225,MATCH($C158,_xlfn.ANCHORARRAY('Natural Hazard'!$C$8),0)),NA())</f>
        <v>10</v>
      </c>
      <c r="AK158" s="25">
        <f ca="1">IFERROR(INDEX(Conflict!$I$8:$I$225,MATCH($C158,_xlfn.ANCHORARRAY(Conflict!$C$8),0)),NA())</f>
        <v>3.5714285714285601</v>
      </c>
      <c r="AL158" s="49"/>
      <c r="AM158" s="25">
        <f>IFERROR(INDEX('Data Reliability'!$G$6:$G$409,MATCH($C158,'Data Reliability'!$E$6:$E$409,0)),NA())</f>
        <v>0</v>
      </c>
      <c r="AN158" s="25">
        <f>IFERROR(INDEX('Data Reliability'!$H$6:$H$409,MATCH($C158,'Data Reliability'!$E$6:$E$409,0)),NA())</f>
        <v>0.42777777777777798</v>
      </c>
    </row>
    <row r="159" spans="2:42" x14ac:dyDescent="0.2">
      <c r="B159" s="28" t="s">
        <v>263</v>
      </c>
      <c r="C159" s="28" t="s">
        <v>264</v>
      </c>
      <c r="D159" s="28" t="s">
        <v>436</v>
      </c>
      <c r="E159" s="28" t="s">
        <v>430</v>
      </c>
      <c r="F159" s="206">
        <f ca="1">MATCH($C159,_xlfn.ANCHORARRAY(Health!$C$8),0)</f>
        <v>154</v>
      </c>
      <c r="G159" s="22" cm="1">
        <f t="array" aca="1" ref="G159" ca="1">IF(Parameters!$D$31, SUM(IF(ISNUMBER(R159:W159),(IF(R159:W159&gt;=Parameters!$D$37,1,"")),""))+0.5*(SUM(IF(ISNUMBER(R159:W159),(IF(R159:W159&gt;=Parameters!$D$38,1,"")),""))-SUM(IF(ISNUMBER(R159:W159),(IF(R159:W159&gt;=Parameters!$D$37,1,"")),""))),0) +
   IF(Parameters!$D$32,SUM(IF(ISNUMBER(R159:W159),(IF(R159:W159&gt;=Parameters!$D$41,1,"")),"")),0) +
   IF(Parameters!$D$33,AVERAGE(IF(ISNUMBER(R159:W159),R159:W159)),0) +
   IF(Parameters!$D$34,IF(OR(IF(ISNUMBER(R159:W159),R159:W159)=0),0,GEOMEAN(IF(ISNUMBER(R159:W159),R159:W159))),0)</f>
        <v>1</v>
      </c>
      <c r="H159" s="23">
        <f t="shared" ca="1" si="12"/>
        <v>1</v>
      </c>
      <c r="I159" s="116" t="str">
        <f t="shared" si="13"/>
        <v/>
      </c>
      <c r="J159" s="22" cm="1">
        <f t="array" aca="1" ref="J159" ca="1">IF(Parameters!$D$31, SUM(IF(ISNUMBER(Y159:AD159),(IF(Y159:AD159&gt;=Parameters!$D$41,1,"")),""))+0.5*(SUM(IF(ISNUMBER(Y159:AD159),(IF(Y159:AD159&gt;=Parameters!$D$42,1,"")),""))-SUM(IF(ISNUMBER(Y159:AD159),(IF(Y159:AD159&gt;=Parameters!$D$41,1,"")),""))),0) +
   IF(Parameters!$D$32,SUM(IF(ISNUMBER(Y159:AD159),(IF(Y159:AD159&gt;=Parameters!$D$41,1,"")),"")),0) +
   IF(Parameters!$D$33,AVERAGE(IF(ISNUMBER(Y159:AD159),Y159:AD159)),0) +
   IF(Parameters!$D$34,IF(OR(IF(ISNUMBER(Y159:AD159),Y159:AD159)=0),0,GEOMEAN(IF(ISNUMBER(Y159:AD159),Y159:AD159))),0)</f>
        <v>1</v>
      </c>
      <c r="K159" s="23">
        <f t="shared" ca="1" si="14"/>
        <v>1</v>
      </c>
      <c r="L159" s="116" t="str">
        <f t="shared" si="15"/>
        <v/>
      </c>
      <c r="M159" s="21" cm="1">
        <f t="array" aca="1" ref="M159" ca="1">IF(Parameters!$D$31, SUM(IF(ISNUMBER(AF159:AK159),(IF(AF159:AK159&gt;=Parameters!$D$41,1,"")),""))+0.5*(SUM(IF(ISNUMBER(AF159:AK159),(IF(AF159:AK159&gt;=Parameters!$D$42,1,"")),""))-SUM(IF(ISNUMBER(AF159:AK159),(IF(AF159:AK159&gt;=Parameters!$D$41,1,"")),""))),0) +
   IF(Parameters!$D$32,SUM(IF(ISNUMBER(AF159:AK159),(IF(AF159:AK159&gt;=Parameters!$D$41,1,"")),"")),0) +
   IF(Parameters!$D$33,AVERAGE(IF(ISNUMBER(AF159:AK159),AF159:AK159)),0) +
   IF(Parameters!$D$34,IF(OR(IF(ISNUMBER(AF159:AK159),AF159:AK159)=0),0,GEOMEAN(IF(ISNUMBER(AF159:AK159),AF159:AK159))),0)</f>
        <v>1</v>
      </c>
      <c r="N159" s="23">
        <f t="shared" ca="1" si="16"/>
        <v>1</v>
      </c>
      <c r="O159" s="116" t="str">
        <f t="shared" si="17"/>
        <v>!</v>
      </c>
      <c r="P159" s="24"/>
      <c r="Q159" s="49"/>
      <c r="R159" s="25">
        <f ca="1">IFERROR(INDEX(Health!$G$8:$G$225,MATCH($C159,_xlfn.ANCHORARRAY(Health!$C$8),0)),NA())</f>
        <v>0</v>
      </c>
      <c r="S159" s="25">
        <f ca="1">IFERROR(INDEX(Food!$G$8:$G$225,MATCH($C159,_xlfn.ANCHORARRAY(Food!$C$8),0)),NA())</f>
        <v>4.0387526381337606</v>
      </c>
      <c r="T159" s="25">
        <f ca="1">IFERROR(INDEX(Macro!$G$8:$G$225,MATCH($C159,_xlfn.ANCHORARRAY(Macro!$C$8),0)),NA())</f>
        <v>2.8667214074492229</v>
      </c>
      <c r="U159" s="25">
        <f ca="1">IFERROR(INDEX(Socioeconomic!$G$8:$G$225,MATCH($C159,_xlfn.ANCHORARRAY(Socioeconomic!$C$8),0)),NA())</f>
        <v>0</v>
      </c>
      <c r="V159" s="25">
        <f ca="1">IFERROR(INDEX('Natural Hazard'!$G$8:$G$225,MATCH($C159,_xlfn.ANCHORARRAY('Natural Hazard'!$C$8),0)),NA())</f>
        <v>10</v>
      </c>
      <c r="W159" s="25">
        <f ca="1">IFERROR(INDEX(Conflict!$G$8:$G$225,MATCH($C159,_xlfn.ANCHORARRAY(Conflict!$C$8),0)),NA())</f>
        <v>0</v>
      </c>
      <c r="X159" s="50"/>
      <c r="Y159" s="25">
        <f ca="1">IFERROR(INDEX(Health!$H$8:$H$225,MATCH($C159,_xlfn.ANCHORARRAY(Health!$C$8),0)),NA())</f>
        <v>2.85131195335277</v>
      </c>
      <c r="Z159" s="25">
        <f ca="1">IFERROR(INDEX(Food!$H$8:$H$225,MATCH($C159,_xlfn.ANCHORARRAY(Food!$C$8),0)),NA())</f>
        <v>5.4371742906774703</v>
      </c>
      <c r="AA159" s="25">
        <f ca="1">IFERROR(INDEX(Macro!$H$8:$H$225,MATCH($C159,_xlfn.ANCHORARRAY(Macro!$C$8),0)),NA())</f>
        <v>2.8572835130212102</v>
      </c>
      <c r="AB159" s="25">
        <f ca="1">IFERROR(INDEX(Socioeconomic!$H$8:$H$225,MATCH($C159,_xlfn.ANCHORARRAY(Socioeconomic!$C$8),0)),NA())</f>
        <v>5.1428571428571397</v>
      </c>
      <c r="AC159" s="25">
        <f ca="1">IFERROR(INDEX('Natural Hazard'!$H$8:$H$225,MATCH($C159,_xlfn.ANCHORARRAY('Natural Hazard'!$C$8),0)),NA())</f>
        <v>10</v>
      </c>
      <c r="AD159" s="25">
        <f ca="1">IFERROR(INDEX(Conflict!$H$8:$H$225,MATCH($C159,_xlfn.ANCHORARRAY(Conflict!$C$8),0)),NA())</f>
        <v>3.5323690245193098</v>
      </c>
      <c r="AE159" s="50"/>
      <c r="AF159" s="25">
        <f ca="1">IFERROR(INDEX(Health!$I$8:$I$225,MATCH($C159,_xlfn.ANCHORARRAY(Health!$C$8),0)),NA())</f>
        <v>0</v>
      </c>
      <c r="AG159" s="25">
        <f ca="1">IFERROR(INDEX(Food!$I$8:$I$225,MATCH($C159,_xlfn.ANCHORARRAY(Food!$C$8),0)),NA())</f>
        <v>3</v>
      </c>
      <c r="AH159" s="25">
        <f ca="1">IFERROR(INDEX(Macro!$I$8:$I$225,MATCH($C159,_xlfn.ANCHORARRAY(Macro!$C$8),0)),NA())</f>
        <v>2.87619047619047</v>
      </c>
      <c r="AI159" s="25">
        <f ca="1">IFERROR(INDEX(Socioeconomic!$I$8:$I$225,MATCH($C159,_xlfn.ANCHORARRAY(Socioeconomic!$C$8),0)),NA())</f>
        <v>0</v>
      </c>
      <c r="AJ159" s="25">
        <f ca="1">IFERROR(INDEX('Natural Hazard'!$I$8:$I$225,MATCH($C159,_xlfn.ANCHORARRAY('Natural Hazard'!$C$8),0)),NA())</f>
        <v>10</v>
      </c>
      <c r="AK159" s="25">
        <f ca="1">IFERROR(INDEX(Conflict!$I$8:$I$225,MATCH($C159,_xlfn.ANCHORARRAY(Conflict!$C$8),0)),NA())</f>
        <v>0</v>
      </c>
      <c r="AL159" s="49"/>
      <c r="AM159" s="25">
        <f>IFERROR(INDEX('Data Reliability'!$G$6:$G$409,MATCH($C159,'Data Reliability'!$E$6:$E$409,0)),NA())</f>
        <v>0</v>
      </c>
      <c r="AN159" s="25">
        <f>IFERROR(INDEX('Data Reliability'!$H$6:$H$409,MATCH($C159,'Data Reliability'!$E$6:$E$409,0)),NA())</f>
        <v>0.405555555555556</v>
      </c>
    </row>
    <row r="160" spans="2:42" x14ac:dyDescent="0.2">
      <c r="B160" s="28" t="s">
        <v>265</v>
      </c>
      <c r="C160" s="28" t="s">
        <v>266</v>
      </c>
      <c r="D160" s="28" t="s">
        <v>436</v>
      </c>
      <c r="E160" s="28" t="s">
        <v>430</v>
      </c>
      <c r="F160" s="206">
        <f ca="1">MATCH($C160,_xlfn.ANCHORARRAY(Health!$C$8),0)</f>
        <v>155</v>
      </c>
      <c r="G160" s="22" cm="1">
        <f t="array" aca="1" ref="G160" ca="1">IF(Parameters!$D$31, SUM(IF(ISNUMBER(R160:W160),(IF(R160:W160&gt;=Parameters!$D$37,1,"")),""))+0.5*(SUM(IF(ISNUMBER(R160:W160),(IF(R160:W160&gt;=Parameters!$D$38,1,"")),""))-SUM(IF(ISNUMBER(R160:W160),(IF(R160:W160&gt;=Parameters!$D$37,1,"")),""))),0) +
   IF(Parameters!$D$32,SUM(IF(ISNUMBER(R160:W160),(IF(R160:W160&gt;=Parameters!$D$41,1,"")),"")),0) +
   IF(Parameters!$D$33,AVERAGE(IF(ISNUMBER(R160:W160),R160:W160)),0) +
   IF(Parameters!$D$34,IF(OR(IF(ISNUMBER(R160:W160),R160:W160)=0),0,GEOMEAN(IF(ISNUMBER(R160:W160),R160:W160))),0)</f>
        <v>0</v>
      </c>
      <c r="H160" s="23">
        <f t="shared" ca="1" si="12"/>
        <v>0</v>
      </c>
      <c r="I160" s="116" t="str">
        <f t="shared" si="13"/>
        <v>!</v>
      </c>
      <c r="J160" s="22" cm="1">
        <f t="array" aca="1" ref="J160" ca="1">IF(Parameters!$D$31, SUM(IF(ISNUMBER(Y160:AD160),(IF(Y160:AD160&gt;=Parameters!$D$41,1,"")),""))+0.5*(SUM(IF(ISNUMBER(Y160:AD160),(IF(Y160:AD160&gt;=Parameters!$D$42,1,"")),""))-SUM(IF(ISNUMBER(Y160:AD160),(IF(Y160:AD160&gt;=Parameters!$D$41,1,"")),""))),0) +
   IF(Parameters!$D$32,SUM(IF(ISNUMBER(Y160:AD160),(IF(Y160:AD160&gt;=Parameters!$D$41,1,"")),"")),0) +
   IF(Parameters!$D$33,AVERAGE(IF(ISNUMBER(Y160:AD160),Y160:AD160)),0) +
   IF(Parameters!$D$34,IF(OR(IF(ISNUMBER(Y160:AD160),Y160:AD160)=0),0,GEOMEAN(IF(ISNUMBER(Y160:AD160),Y160:AD160))),0)</f>
        <v>0.5</v>
      </c>
      <c r="K160" s="23">
        <f t="shared" ca="1" si="14"/>
        <v>0.5</v>
      </c>
      <c r="L160" s="116" t="str">
        <f t="shared" si="15"/>
        <v>!</v>
      </c>
      <c r="M160" s="21" cm="1">
        <f t="array" aca="1" ref="M160" ca="1">IF(Parameters!$D$31, SUM(IF(ISNUMBER(AF160:AK160),(IF(AF160:AK160&gt;=Parameters!$D$41,1,"")),""))+0.5*(SUM(IF(ISNUMBER(AF160:AK160),(IF(AF160:AK160&gt;=Parameters!$D$42,1,"")),""))-SUM(IF(ISNUMBER(AF160:AK160),(IF(AF160:AK160&gt;=Parameters!$D$41,1,"")),""))),0) +
   IF(Parameters!$D$32,SUM(IF(ISNUMBER(AF160:AK160),(IF(AF160:AK160&gt;=Parameters!$D$41,1,"")),"")),0) +
   IF(Parameters!$D$33,AVERAGE(IF(ISNUMBER(AF160:AK160),AF160:AK160)),0) +
   IF(Parameters!$D$34,IF(OR(IF(ISNUMBER(AF160:AK160),AF160:AK160)=0),0,GEOMEAN(IF(ISNUMBER(AF160:AK160),AF160:AK160))),0)</f>
        <v>0</v>
      </c>
      <c r="N160" s="23">
        <f t="shared" ca="1" si="16"/>
        <v>0</v>
      </c>
      <c r="O160" s="116" t="str">
        <f t="shared" si="17"/>
        <v>!!</v>
      </c>
      <c r="P160" s="24"/>
      <c r="Q160" s="49"/>
      <c r="R160" s="25">
        <f ca="1">IFERROR(INDEX(Health!$G$8:$G$225,MATCH($C160,_xlfn.ANCHORARRAY(Health!$C$8),0)),NA())</f>
        <v>0</v>
      </c>
      <c r="S160" s="25" t="e">
        <f ca="1">IFERROR(INDEX(Food!$G$8:$G$225,MATCH($C160,_xlfn.ANCHORARRAY(Food!$C$8),0)),NA())</f>
        <v>#N/A</v>
      </c>
      <c r="T160" s="25" t="e">
        <f ca="1">IFERROR(INDEX(Macro!$G$8:$G$225,MATCH($C160,_xlfn.ANCHORARRAY(Macro!$C$8),0)),NA())</f>
        <v>#N/A</v>
      </c>
      <c r="U160" s="25">
        <f ca="1">IFERROR(INDEX(Socioeconomic!$G$8:$G$225,MATCH($C160,_xlfn.ANCHORARRAY(Socioeconomic!$C$8),0)),NA())</f>
        <v>0</v>
      </c>
      <c r="V160" s="25">
        <f ca="1">IFERROR(INDEX('Natural Hazard'!$G$8:$G$225,MATCH($C160,_xlfn.ANCHORARRAY('Natural Hazard'!$C$8),0)),NA())</f>
        <v>0</v>
      </c>
      <c r="W160" s="25">
        <f ca="1">IFERROR(INDEX(Conflict!$G$8:$G$225,MATCH($C160,_xlfn.ANCHORARRAY(Conflict!$C$8),0)),NA())</f>
        <v>0</v>
      </c>
      <c r="X160" s="50"/>
      <c r="Y160" s="25">
        <f ca="1">IFERROR(INDEX(Health!$H$8:$H$225,MATCH($C160,_xlfn.ANCHORARRAY(Health!$C$8),0)),NA())</f>
        <v>8.7405247813410991</v>
      </c>
      <c r="Z160" s="25" t="e">
        <f ca="1">IFERROR(INDEX(Food!$H$8:$H$225,MATCH($C160,_xlfn.ANCHORARRAY(Food!$C$8),0)),NA())</f>
        <v>#N/A</v>
      </c>
      <c r="AA160" s="25" t="e">
        <f ca="1">IFERROR(INDEX(Macro!$H$8:$H$225,MATCH($C160,_xlfn.ANCHORARRAY(Macro!$C$8),0)),NA())</f>
        <v>#N/A</v>
      </c>
      <c r="AB160" s="25">
        <f ca="1">IFERROR(INDEX(Socioeconomic!$H$8:$H$225,MATCH($C160,_xlfn.ANCHORARRAY(Socioeconomic!$C$8),0)),NA())</f>
        <v>5.8571428571428497</v>
      </c>
      <c r="AC160" s="25">
        <f ca="1">IFERROR(INDEX('Natural Hazard'!$H$8:$H$225,MATCH($C160,_xlfn.ANCHORARRAY('Natural Hazard'!$C$8),0)),NA())</f>
        <v>2.3333333333333299</v>
      </c>
      <c r="AD160" s="25">
        <f ca="1">IFERROR(INDEX(Conflict!$H$8:$H$225,MATCH($C160,_xlfn.ANCHORARRAY(Conflict!$C$8),0)),NA())</f>
        <v>0</v>
      </c>
      <c r="AE160" s="50"/>
      <c r="AF160" s="25">
        <f ca="1">IFERROR(INDEX(Health!$I$8:$I$225,MATCH($C160,_xlfn.ANCHORARRAY(Health!$C$8),0)),NA())</f>
        <v>0</v>
      </c>
      <c r="AG160" s="25" t="e">
        <f ca="1">IFERROR(INDEX(Food!$I$8:$I$225,MATCH($C160,_xlfn.ANCHORARRAY(Food!$C$8),0)),NA())</f>
        <v>#N/A</v>
      </c>
      <c r="AH160" s="25" t="e">
        <f ca="1">IFERROR(INDEX(Macro!$I$8:$I$225,MATCH($C160,_xlfn.ANCHORARRAY(Macro!$C$8),0)),NA())</f>
        <v>#N/A</v>
      </c>
      <c r="AI160" s="25" t="e">
        <f ca="1">IFERROR(INDEX(Socioeconomic!$I$8:$I$225,MATCH($C160,_xlfn.ANCHORARRAY(Socioeconomic!$C$8),0)),NA())</f>
        <v>#N/A</v>
      </c>
      <c r="AJ160" s="25">
        <f ca="1">IFERROR(INDEX('Natural Hazard'!$I$8:$I$225,MATCH($C160,_xlfn.ANCHORARRAY('Natural Hazard'!$C$8),0)),NA())</f>
        <v>0</v>
      </c>
      <c r="AK160" s="25">
        <f ca="1">IFERROR(INDEX(Conflict!$I$8:$I$225,MATCH($C160,_xlfn.ANCHORARRAY(Conflict!$C$8),0)),NA())</f>
        <v>0</v>
      </c>
      <c r="AL160" s="49"/>
      <c r="AM160" s="25">
        <f>IFERROR(INDEX('Data Reliability'!$G$6:$G$409,MATCH($C160,'Data Reliability'!$E$6:$E$409,0)),NA())</f>
        <v>0.38888888888888901</v>
      </c>
      <c r="AN160" s="25">
        <f>IFERROR(INDEX('Data Reliability'!$H$6:$H$409,MATCH($C160,'Data Reliability'!$E$6:$E$409,0)),NA())</f>
        <v>0.78333333333333299</v>
      </c>
    </row>
    <row r="161" spans="2:40" x14ac:dyDescent="0.2">
      <c r="B161" s="28" t="s">
        <v>267</v>
      </c>
      <c r="C161" s="28" t="s">
        <v>268</v>
      </c>
      <c r="D161" s="28" t="s">
        <v>436</v>
      </c>
      <c r="E161" s="28" t="s">
        <v>532</v>
      </c>
      <c r="F161" s="206">
        <f ca="1">MATCH($C161,_xlfn.ANCHORARRAY(Health!$C$8),0)</f>
        <v>156</v>
      </c>
      <c r="G161" s="22" cm="1">
        <f t="array" aca="1" ref="G161" ca="1">IF(Parameters!$D$31, SUM(IF(ISNUMBER(R161:W161),(IF(R161:W161&gt;=Parameters!$D$37,1,"")),""))+0.5*(SUM(IF(ISNUMBER(R161:W161),(IF(R161:W161&gt;=Parameters!$D$38,1,"")),""))-SUM(IF(ISNUMBER(R161:W161),(IF(R161:W161&gt;=Parameters!$D$37,1,"")),""))),0) +
   IF(Parameters!$D$32,SUM(IF(ISNUMBER(R161:W161),(IF(R161:W161&gt;=Parameters!$D$41,1,"")),"")),0) +
   IF(Parameters!$D$33,AVERAGE(IF(ISNUMBER(R161:W161),R161:W161)),0) +
   IF(Parameters!$D$34,IF(OR(IF(ISNUMBER(R161:W161),R161:W161)=0),0,GEOMEAN(IF(ISNUMBER(R161:W161),R161:W161))),0)</f>
        <v>2</v>
      </c>
      <c r="H161" s="23">
        <f t="shared" ca="1" si="12"/>
        <v>2</v>
      </c>
      <c r="I161" s="116" t="str">
        <f t="shared" si="13"/>
        <v/>
      </c>
      <c r="J161" s="22" cm="1">
        <f t="array" aca="1" ref="J161" ca="1">IF(Parameters!$D$31, SUM(IF(ISNUMBER(Y161:AD161),(IF(Y161:AD161&gt;=Parameters!$D$41,1,"")),""))+0.5*(SUM(IF(ISNUMBER(Y161:AD161),(IF(Y161:AD161&gt;=Parameters!$D$42,1,"")),""))-SUM(IF(ISNUMBER(Y161:AD161),(IF(Y161:AD161&gt;=Parameters!$D$41,1,"")),""))),0) +
   IF(Parameters!$D$32,SUM(IF(ISNUMBER(Y161:AD161),(IF(Y161:AD161&gt;=Parameters!$D$41,1,"")),"")),0) +
   IF(Parameters!$D$33,AVERAGE(IF(ISNUMBER(Y161:AD161),Y161:AD161)),0) +
   IF(Parameters!$D$34,IF(OR(IF(ISNUMBER(Y161:AD161),Y161:AD161)=0),0,GEOMEAN(IF(ISNUMBER(Y161:AD161),Y161:AD161))),0)</f>
        <v>3.5</v>
      </c>
      <c r="K161" s="23">
        <f t="shared" ca="1" si="14"/>
        <v>3.5</v>
      </c>
      <c r="L161" s="116" t="str">
        <f t="shared" si="15"/>
        <v/>
      </c>
      <c r="M161" s="21" cm="1">
        <f t="array" aca="1" ref="M161" ca="1">IF(Parameters!$D$31, SUM(IF(ISNUMBER(AF161:AK161),(IF(AF161:AK161&gt;=Parameters!$D$41,1,"")),""))+0.5*(SUM(IF(ISNUMBER(AF161:AK161),(IF(AF161:AK161&gt;=Parameters!$D$42,1,"")),""))-SUM(IF(ISNUMBER(AF161:AK161),(IF(AF161:AK161&gt;=Parameters!$D$41,1,"")),""))),0) +
   IF(Parameters!$D$32,SUM(IF(ISNUMBER(AF161:AK161),(IF(AF161:AK161&gt;=Parameters!$D$41,1,"")),"")),0) +
   IF(Parameters!$D$33,AVERAGE(IF(ISNUMBER(AF161:AK161),AF161:AK161)),0) +
   IF(Parameters!$D$34,IF(OR(IF(ISNUMBER(AF161:AK161),AF161:AK161)=0),0,GEOMEAN(IF(ISNUMBER(AF161:AK161),AF161:AK161))),0)</f>
        <v>1.5</v>
      </c>
      <c r="N161" s="23">
        <f t="shared" ca="1" si="16"/>
        <v>1.5</v>
      </c>
      <c r="O161" s="116" t="str">
        <f t="shared" si="17"/>
        <v>!</v>
      </c>
      <c r="P161" s="24"/>
      <c r="Q161" s="49"/>
      <c r="R161" s="25">
        <f ca="1">IFERROR(INDEX(Health!$G$8:$G$225,MATCH($C161,_xlfn.ANCHORARRAY(Health!$C$8),0)),NA())</f>
        <v>0</v>
      </c>
      <c r="S161" s="25">
        <f ca="1">IFERROR(INDEX(Food!$G$8:$G$225,MATCH($C161,_xlfn.ANCHORARRAY(Food!$C$8),0)),NA())</f>
        <v>0</v>
      </c>
      <c r="T161" s="25">
        <f ca="1">IFERROR(INDEX(Macro!$G$8:$G$225,MATCH($C161,_xlfn.ANCHORARRAY(Macro!$C$8),0)),NA())</f>
        <v>4.7849374400782203</v>
      </c>
      <c r="U161" s="25">
        <f ca="1">IFERROR(INDEX(Socioeconomic!$G$8:$G$225,MATCH($C161,_xlfn.ANCHORARRAY(Socioeconomic!$C$8),0)),NA())</f>
        <v>8.0622577482985474</v>
      </c>
      <c r="V161" s="25">
        <f ca="1">IFERROR(INDEX('Natural Hazard'!$G$8:$G$225,MATCH($C161,_xlfn.ANCHORARRAY('Natural Hazard'!$C$8),0)),NA())</f>
        <v>0</v>
      </c>
      <c r="W161" s="25">
        <f ca="1">IFERROR(INDEX(Conflict!$G$8:$G$225,MATCH($C161,_xlfn.ANCHORARRAY(Conflict!$C$8),0)),NA())</f>
        <v>10</v>
      </c>
      <c r="X161" s="50"/>
      <c r="Y161" s="25">
        <f ca="1">IFERROR(INDEX(Health!$H$8:$H$225,MATCH($C161,_xlfn.ANCHORARRAY(Health!$C$8),0)),NA())</f>
        <v>8.8862973760932906</v>
      </c>
      <c r="Z161" s="25">
        <f ca="1">IFERROR(INDEX(Food!$H$8:$H$225,MATCH($C161,_xlfn.ANCHORARRAY(Food!$C$8),0)),NA())</f>
        <v>10</v>
      </c>
      <c r="AA161" s="25">
        <f ca="1">IFERROR(INDEX(Macro!$H$8:$H$225,MATCH($C161,_xlfn.ANCHORARRAY(Macro!$C$8),0)),NA())</f>
        <v>5.5649091714665397</v>
      </c>
      <c r="AB161" s="25">
        <f ca="1">IFERROR(INDEX(Socioeconomic!$H$8:$H$225,MATCH($C161,_xlfn.ANCHORARRAY(Socioeconomic!$C$8),0)),NA())</f>
        <v>9.2857142857142794</v>
      </c>
      <c r="AC161" s="25">
        <f ca="1">IFERROR(INDEX('Natural Hazard'!$H$8:$H$225,MATCH($C161,_xlfn.ANCHORARRAY('Natural Hazard'!$C$8),0)),NA())</f>
        <v>8.5</v>
      </c>
      <c r="AD161" s="25">
        <f ca="1">IFERROR(INDEX(Conflict!$H$8:$H$225,MATCH($C161,_xlfn.ANCHORARRAY(Conflict!$C$8),0)),NA())</f>
        <v>10</v>
      </c>
      <c r="AE161" s="50"/>
      <c r="AF161" s="25">
        <f ca="1">IFERROR(INDEX(Health!$I$8:$I$225,MATCH($C161,_xlfn.ANCHORARRAY(Health!$C$8),0)),NA())</f>
        <v>0</v>
      </c>
      <c r="AG161" s="25" t="e">
        <f ca="1">IFERROR(INDEX(Food!$I$8:$I$225,MATCH($C161,_xlfn.ANCHORARRAY(Food!$C$8),0)),NA())</f>
        <v>#N/A</v>
      </c>
      <c r="AH161" s="25">
        <f ca="1">IFERROR(INDEX(Macro!$I$8:$I$225,MATCH($C161,_xlfn.ANCHORARRAY(Macro!$C$8),0)),NA())</f>
        <v>4.1142857142857103</v>
      </c>
      <c r="AI161" s="25">
        <f ca="1">IFERROR(INDEX(Socioeconomic!$I$8:$I$225,MATCH($C161,_xlfn.ANCHORARRAY(Socioeconomic!$C$8),0)),NA())</f>
        <v>7</v>
      </c>
      <c r="AJ161" s="25">
        <f ca="1">IFERROR(INDEX('Natural Hazard'!$I$8:$I$225,MATCH($C161,_xlfn.ANCHORARRAY('Natural Hazard'!$C$8),0)),NA())</f>
        <v>0</v>
      </c>
      <c r="AK161" s="25">
        <f ca="1">IFERROR(INDEX(Conflict!$I$8:$I$225,MATCH($C161,_xlfn.ANCHORARRAY(Conflict!$C$8),0)),NA())</f>
        <v>10</v>
      </c>
      <c r="AL161" s="49"/>
      <c r="AM161" s="25">
        <f>IFERROR(INDEX('Data Reliability'!$G$6:$G$409,MATCH($C161,'Data Reliability'!$E$6:$E$409,0)),NA())</f>
        <v>8.3333333333333301E-2</v>
      </c>
      <c r="AN161" s="25">
        <f>IFERROR(INDEX('Data Reliability'!$H$6:$H$409,MATCH($C161,'Data Reliability'!$E$6:$E$409,0)),NA())</f>
        <v>0.42777777777777798</v>
      </c>
    </row>
    <row r="162" spans="2:40" x14ac:dyDescent="0.2">
      <c r="B162" s="28" t="s">
        <v>269</v>
      </c>
      <c r="C162" s="28" t="s">
        <v>270</v>
      </c>
      <c r="D162" s="28" t="s">
        <v>433</v>
      </c>
      <c r="E162" s="28" t="s">
        <v>430</v>
      </c>
      <c r="F162" s="206">
        <f ca="1">MATCH($C162,_xlfn.ANCHORARRAY(Health!$C$8),0)</f>
        <v>157</v>
      </c>
      <c r="G162" s="22" cm="1">
        <f t="array" aca="1" ref="G162" ca="1">IF(Parameters!$D$31, SUM(IF(ISNUMBER(R162:W162),(IF(R162:W162&gt;=Parameters!$D$37,1,"")),""))+0.5*(SUM(IF(ISNUMBER(R162:W162),(IF(R162:W162&gt;=Parameters!$D$38,1,"")),""))-SUM(IF(ISNUMBER(R162:W162),(IF(R162:W162&gt;=Parameters!$D$37,1,"")),""))),0) +
   IF(Parameters!$D$32,SUM(IF(ISNUMBER(R162:W162),(IF(R162:W162&gt;=Parameters!$D$41,1,"")),"")),0) +
   IF(Parameters!$D$33,AVERAGE(IF(ISNUMBER(R162:W162),R162:W162)),0) +
   IF(Parameters!$D$34,IF(OR(IF(ISNUMBER(R162:W162),R162:W162)=0),0,GEOMEAN(IF(ISNUMBER(R162:W162),R162:W162))),0)</f>
        <v>0</v>
      </c>
      <c r="H162" s="23">
        <f t="shared" ca="1" si="12"/>
        <v>0</v>
      </c>
      <c r="I162" s="116" t="str">
        <f t="shared" si="13"/>
        <v/>
      </c>
      <c r="J162" s="22" cm="1">
        <f t="array" aca="1" ref="J162" ca="1">IF(Parameters!$D$31, SUM(IF(ISNUMBER(Y162:AD162),(IF(Y162:AD162&gt;=Parameters!$D$41,1,"")),""))+0.5*(SUM(IF(ISNUMBER(Y162:AD162),(IF(Y162:AD162&gt;=Parameters!$D$42,1,"")),""))-SUM(IF(ISNUMBER(Y162:AD162),(IF(Y162:AD162&gt;=Parameters!$D$41,1,"")),""))),0) +
   IF(Parameters!$D$32,SUM(IF(ISNUMBER(Y162:AD162),(IF(Y162:AD162&gt;=Parameters!$D$41,1,"")),"")),0) +
   IF(Parameters!$D$33,AVERAGE(IF(ISNUMBER(Y162:AD162),Y162:AD162)),0) +
   IF(Parameters!$D$34,IF(OR(IF(ISNUMBER(Y162:AD162),Y162:AD162)=0),0,GEOMEAN(IF(ISNUMBER(Y162:AD162),Y162:AD162))),0)</f>
        <v>0</v>
      </c>
      <c r="K162" s="23">
        <f t="shared" ca="1" si="14"/>
        <v>0</v>
      </c>
      <c r="L162" s="116" t="str">
        <f t="shared" si="15"/>
        <v/>
      </c>
      <c r="M162" s="21" cm="1">
        <f t="array" aca="1" ref="M162" ca="1">IF(Parameters!$D$31, SUM(IF(ISNUMBER(AF162:AK162),(IF(AF162:AK162&gt;=Parameters!$D$41,1,"")),""))+0.5*(SUM(IF(ISNUMBER(AF162:AK162),(IF(AF162:AK162&gt;=Parameters!$D$42,1,"")),""))-SUM(IF(ISNUMBER(AF162:AK162),(IF(AF162:AK162&gt;=Parameters!$D$41,1,"")),""))),0) +
   IF(Parameters!$D$32,SUM(IF(ISNUMBER(AF162:AK162),(IF(AF162:AK162&gt;=Parameters!$D$41,1,"")),"")),0) +
   IF(Parameters!$D$33,AVERAGE(IF(ISNUMBER(AF162:AK162),AF162:AK162)),0) +
   IF(Parameters!$D$34,IF(OR(IF(ISNUMBER(AF162:AK162),AF162:AK162)=0),0,GEOMEAN(IF(ISNUMBER(AF162:AK162),AF162:AK162))),0)</f>
        <v>0</v>
      </c>
      <c r="N162" s="23">
        <f t="shared" ca="1" si="16"/>
        <v>0</v>
      </c>
      <c r="O162" s="116" t="str">
        <f t="shared" si="17"/>
        <v>!</v>
      </c>
      <c r="P162" s="24"/>
      <c r="Q162" s="49"/>
      <c r="R162" s="25">
        <f ca="1">IFERROR(INDEX(Health!$G$8:$G$225,MATCH($C162,_xlfn.ANCHORARRAY(Health!$C$8),0)),NA())</f>
        <v>0</v>
      </c>
      <c r="S162" s="25">
        <f ca="1">IFERROR(INDEX(Food!$G$8:$G$225,MATCH($C162,_xlfn.ANCHORARRAY(Food!$C$8),0)),NA())</f>
        <v>0</v>
      </c>
      <c r="T162" s="25">
        <f ca="1">IFERROR(INDEX(Macro!$G$8:$G$225,MATCH($C162,_xlfn.ANCHORARRAY(Macro!$C$8),0)),NA())</f>
        <v>0</v>
      </c>
      <c r="U162" s="25">
        <f ca="1">IFERROR(INDEX(Socioeconomic!$G$8:$G$225,MATCH($C162,_xlfn.ANCHORARRAY(Socioeconomic!$C$8),0)),NA())</f>
        <v>0</v>
      </c>
      <c r="V162" s="25">
        <f ca="1">IFERROR(INDEX('Natural Hazard'!$G$8:$G$225,MATCH($C162,_xlfn.ANCHORARRAY('Natural Hazard'!$C$8),0)),NA())</f>
        <v>0</v>
      </c>
      <c r="W162" s="25">
        <f ca="1">IFERROR(INDEX(Conflict!$G$8:$G$225,MATCH($C162,_xlfn.ANCHORARRAY(Conflict!$C$8),0)),NA())</f>
        <v>0</v>
      </c>
      <c r="X162" s="50"/>
      <c r="Y162" s="25">
        <f ca="1">IFERROR(INDEX(Health!$H$8:$H$225,MATCH($C162,_xlfn.ANCHORARRAY(Health!$C$8),0)),NA())</f>
        <v>0</v>
      </c>
      <c r="Z162" s="25">
        <f ca="1">IFERROR(INDEX(Food!$H$8:$H$225,MATCH($C162,_xlfn.ANCHORARRAY(Food!$C$8),0)),NA())</f>
        <v>0.74696004632310298</v>
      </c>
      <c r="AA162" s="25">
        <f ca="1">IFERROR(INDEX(Macro!$H$8:$H$225,MATCH($C162,_xlfn.ANCHORARRAY(Macro!$C$8),0)),NA())</f>
        <v>2.6702111948013498</v>
      </c>
      <c r="AB162" s="25">
        <f ca="1">IFERROR(INDEX(Socioeconomic!$H$8:$H$225,MATCH($C162,_xlfn.ANCHORARRAY(Socioeconomic!$C$8),0)),NA())</f>
        <v>0.85714285714285499</v>
      </c>
      <c r="AC162" s="25">
        <f ca="1">IFERROR(INDEX('Natural Hazard'!$H$8:$H$225,MATCH($C162,_xlfn.ANCHORARRAY('Natural Hazard'!$C$8),0)),NA())</f>
        <v>2.9999999999999898</v>
      </c>
      <c r="AD162" s="25">
        <f ca="1">IFERROR(INDEX(Conflict!$H$8:$H$225,MATCH($C162,_xlfn.ANCHORARRAY(Conflict!$C$8),0)),NA())</f>
        <v>0</v>
      </c>
      <c r="AE162" s="50"/>
      <c r="AF162" s="25">
        <f ca="1">IFERROR(INDEX(Health!$I$8:$I$225,MATCH($C162,_xlfn.ANCHORARRAY(Health!$C$8),0)),NA())</f>
        <v>0</v>
      </c>
      <c r="AG162" s="25" t="e">
        <f ca="1">IFERROR(INDEX(Food!$I$8:$I$225,MATCH($C162,_xlfn.ANCHORARRAY(Food!$C$8),0)),NA())</f>
        <v>#N/A</v>
      </c>
      <c r="AH162" s="25">
        <f ca="1">IFERROR(INDEX(Macro!$I$8:$I$225,MATCH($C162,_xlfn.ANCHORARRAY(Macro!$C$8),0)),NA())</f>
        <v>0</v>
      </c>
      <c r="AI162" s="25" t="e">
        <f ca="1">IFERROR(INDEX(Socioeconomic!$I$8:$I$225,MATCH($C162,_xlfn.ANCHORARRAY(Socioeconomic!$C$8),0)),NA())</f>
        <v>#N/A</v>
      </c>
      <c r="AJ162" s="25">
        <f ca="1">IFERROR(INDEX('Natural Hazard'!$I$8:$I$225,MATCH($C162,_xlfn.ANCHORARRAY('Natural Hazard'!$C$8),0)),NA())</f>
        <v>0</v>
      </c>
      <c r="AK162" s="25">
        <f ca="1">IFERROR(INDEX(Conflict!$I$8:$I$225,MATCH($C162,_xlfn.ANCHORARRAY(Conflict!$C$8),0)),NA())</f>
        <v>0</v>
      </c>
      <c r="AL162" s="49"/>
      <c r="AM162" s="25">
        <f>IFERROR(INDEX('Data Reliability'!$G$6:$G$409,MATCH($C162,'Data Reliability'!$E$6:$E$409,0)),NA())</f>
        <v>0</v>
      </c>
      <c r="AN162" s="25">
        <f>IFERROR(INDEX('Data Reliability'!$H$6:$H$409,MATCH($C162,'Data Reliability'!$E$6:$E$409,0)),NA())</f>
        <v>0.58333333333333304</v>
      </c>
    </row>
    <row r="163" spans="2:40" x14ac:dyDescent="0.2">
      <c r="B163" s="28" t="s">
        <v>728</v>
      </c>
      <c r="C163" s="28" t="s">
        <v>691</v>
      </c>
      <c r="D163" s="28" t="s">
        <v>435</v>
      </c>
      <c r="E163" s="28" t="s">
        <v>409</v>
      </c>
      <c r="F163" s="206">
        <f ca="1">MATCH($C163,_xlfn.ANCHORARRAY(Health!$C$8),0)</f>
        <v>158</v>
      </c>
      <c r="G163" s="22" cm="1">
        <f t="array" aca="1" ref="G163" ca="1">IF(Parameters!$D$31, SUM(IF(ISNUMBER(R163:W163),(IF(R163:W163&gt;=Parameters!$D$37,1,"")),""))+0.5*(SUM(IF(ISNUMBER(R163:W163),(IF(R163:W163&gt;=Parameters!$D$38,1,"")),""))-SUM(IF(ISNUMBER(R163:W163),(IF(R163:W163&gt;=Parameters!$D$37,1,"")),""))),0) +
   IF(Parameters!$D$32,SUM(IF(ISNUMBER(R163:W163),(IF(R163:W163&gt;=Parameters!$D$41,1,"")),"")),0) +
   IF(Parameters!$D$33,AVERAGE(IF(ISNUMBER(R163:W163),R163:W163)),0) +
   IF(Parameters!$D$34,IF(OR(IF(ISNUMBER(R163:W163),R163:W163)=0),0,GEOMEAN(IF(ISNUMBER(R163:W163),R163:W163))),0)</f>
        <v>1</v>
      </c>
      <c r="H163" s="23">
        <f t="shared" ca="1" si="12"/>
        <v>1</v>
      </c>
      <c r="I163" s="116" t="str">
        <f t="shared" si="13"/>
        <v>!</v>
      </c>
      <c r="J163" s="22" cm="1">
        <f t="array" aca="1" ref="J163" ca="1">IF(Parameters!$D$31, SUM(IF(ISNUMBER(Y163:AD163),(IF(Y163:AD163&gt;=Parameters!$D$41,1,"")),""))+0.5*(SUM(IF(ISNUMBER(Y163:AD163),(IF(Y163:AD163&gt;=Parameters!$D$42,1,"")),""))-SUM(IF(ISNUMBER(Y163:AD163),(IF(Y163:AD163&gt;=Parameters!$D$41,1,"")),""))),0) +
   IF(Parameters!$D$32,SUM(IF(ISNUMBER(Y163:AD163),(IF(Y163:AD163&gt;=Parameters!$D$41,1,"")),"")),0) +
   IF(Parameters!$D$33,AVERAGE(IF(ISNUMBER(Y163:AD163),Y163:AD163)),0) +
   IF(Parameters!$D$34,IF(OR(IF(ISNUMBER(Y163:AD163),Y163:AD163)=0),0,GEOMEAN(IF(ISNUMBER(Y163:AD163),Y163:AD163))),0)</f>
        <v>0</v>
      </c>
      <c r="K163" s="23">
        <f t="shared" ca="1" si="14"/>
        <v>0</v>
      </c>
      <c r="L163" s="116" t="str">
        <f t="shared" si="15"/>
        <v>!</v>
      </c>
      <c r="M163" s="21" cm="1">
        <f t="array" aca="1" ref="M163" ca="1">IF(Parameters!$D$31, SUM(IF(ISNUMBER(AF163:AK163),(IF(AF163:AK163&gt;=Parameters!$D$41,1,"")),""))+0.5*(SUM(IF(ISNUMBER(AF163:AK163),(IF(AF163:AK163&gt;=Parameters!$D$42,1,"")),""))-SUM(IF(ISNUMBER(AF163:AK163),(IF(AF163:AK163&gt;=Parameters!$D$41,1,"")),""))),0) +
   IF(Parameters!$D$32,SUM(IF(ISNUMBER(AF163:AK163),(IF(AF163:AK163&gt;=Parameters!$D$41,1,"")),"")),0) +
   IF(Parameters!$D$33,AVERAGE(IF(ISNUMBER(AF163:AK163),AF163:AK163)),0) +
   IF(Parameters!$D$34,IF(OR(IF(ISNUMBER(AF163:AK163),AF163:AK163)=0),0,GEOMEAN(IF(ISNUMBER(AF163:AK163),AF163:AK163))),0)</f>
        <v>1</v>
      </c>
      <c r="N163" s="23">
        <f t="shared" ca="1" si="16"/>
        <v>1</v>
      </c>
      <c r="O163" s="116" t="str">
        <f t="shared" si="17"/>
        <v>!</v>
      </c>
      <c r="P163" s="24"/>
      <c r="Q163" s="49"/>
      <c r="R163" s="25">
        <f ca="1">IFERROR(INDEX(Health!$G$8:$G$225,MATCH($C163,_xlfn.ANCHORARRAY(Health!$C$8),0)),NA())</f>
        <v>0</v>
      </c>
      <c r="S163" s="25">
        <f ca="1">IFERROR(INDEX(Food!$G$8:$G$225,MATCH($C163,_xlfn.ANCHORARRAY(Food!$C$8),0)),NA())</f>
        <v>0</v>
      </c>
      <c r="T163" s="25">
        <f ca="1">IFERROR(INDEX(Macro!$G$8:$G$225,MATCH($C163,_xlfn.ANCHORARRAY(Macro!$C$8),0)),NA())</f>
        <v>4.2457178187688802</v>
      </c>
      <c r="U163" s="25" t="e">
        <f ca="1">IFERROR(INDEX(Socioeconomic!$G$8:$G$225,MATCH($C163,_xlfn.ANCHORARRAY(Socioeconomic!$C$8),0)),NA())</f>
        <v>#N/A</v>
      </c>
      <c r="V163" s="25">
        <f ca="1">IFERROR(INDEX('Natural Hazard'!$G$8:$G$225,MATCH($C163,_xlfn.ANCHORARRAY('Natural Hazard'!$C$8),0)),NA())</f>
        <v>10</v>
      </c>
      <c r="W163" s="25">
        <f ca="1">IFERROR(INDEX(Conflict!$G$8:$G$225,MATCH($C163,_xlfn.ANCHORARRAY(Conflict!$C$8),0)),NA())</f>
        <v>0</v>
      </c>
      <c r="X163" s="50"/>
      <c r="Y163" s="25" t="e">
        <f ca="1">IFERROR(INDEX(Health!$H$8:$H$225,MATCH($C163,_xlfn.ANCHORARRAY(Health!$C$8),0)),NA())</f>
        <v>#N/A</v>
      </c>
      <c r="Z163" s="25">
        <f ca="1">IFERROR(INDEX(Food!$H$8:$H$225,MATCH($C163,_xlfn.ANCHORARRAY(Food!$C$8),0)),NA())</f>
        <v>2.7990430622009499</v>
      </c>
      <c r="AA163" s="25">
        <f ca="1">IFERROR(INDEX(Macro!$H$8:$H$225,MATCH($C163,_xlfn.ANCHORARRAY(Macro!$C$8),0)),NA())</f>
        <v>4.7083148722492902</v>
      </c>
      <c r="AB163" s="25" t="e">
        <f ca="1">IFERROR(INDEX(Socioeconomic!$H$8:$H$225,MATCH($C163,_xlfn.ANCHORARRAY(Socioeconomic!$C$8),0)),NA())</f>
        <v>#N/A</v>
      </c>
      <c r="AC163" s="25" t="e">
        <f ca="1">IFERROR(INDEX('Natural Hazard'!$H$8:$H$225,MATCH($C163,_xlfn.ANCHORARRAY('Natural Hazard'!$C$8),0)),NA())</f>
        <v>#N/A</v>
      </c>
      <c r="AD163" s="25">
        <f ca="1">IFERROR(INDEX(Conflict!$H$8:$H$225,MATCH($C163,_xlfn.ANCHORARRAY(Conflict!$C$8),0)),NA())</f>
        <v>0</v>
      </c>
      <c r="AE163" s="50"/>
      <c r="AF163" s="25">
        <f ca="1">IFERROR(INDEX(Health!$I$8:$I$225,MATCH($C163,_xlfn.ANCHORARRAY(Health!$C$8),0)),NA())</f>
        <v>0</v>
      </c>
      <c r="AG163" s="25" t="e">
        <f ca="1">IFERROR(INDEX(Food!$I$8:$I$225,MATCH($C163,_xlfn.ANCHORARRAY(Food!$C$8),0)),NA())</f>
        <v>#N/A</v>
      </c>
      <c r="AH163" s="25">
        <f ca="1">IFERROR(INDEX(Macro!$I$8:$I$225,MATCH($C163,_xlfn.ANCHORARRAY(Macro!$C$8),0)),NA())</f>
        <v>3.8285714285714301</v>
      </c>
      <c r="AI163" s="25" t="e">
        <f ca="1">IFERROR(INDEX(Socioeconomic!$I$8:$I$225,MATCH($C163,_xlfn.ANCHORARRAY(Socioeconomic!$C$8),0)),NA())</f>
        <v>#N/A</v>
      </c>
      <c r="AJ163" s="25">
        <f ca="1">IFERROR(INDEX('Natural Hazard'!$I$8:$I$225,MATCH($C163,_xlfn.ANCHORARRAY('Natural Hazard'!$C$8),0)),NA())</f>
        <v>10</v>
      </c>
      <c r="AK163" s="25">
        <f ca="1">IFERROR(INDEX(Conflict!$I$8:$I$225,MATCH($C163,_xlfn.ANCHORARRAY(Conflict!$C$8),0)),NA())</f>
        <v>2.0707739147194801</v>
      </c>
      <c r="AL163" s="49"/>
      <c r="AM163" s="25">
        <f>IFERROR(INDEX('Data Reliability'!$G$6:$G$409,MATCH($C163,'Data Reliability'!$E$6:$E$409,0)),NA())</f>
        <v>0.63888888888888895</v>
      </c>
      <c r="AN163" s="25">
        <f>IFERROR(INDEX('Data Reliability'!$H$6:$H$409,MATCH($C163,'Data Reliability'!$E$6:$E$409,0)),NA())</f>
        <v>0.51666666666666705</v>
      </c>
    </row>
    <row r="164" spans="2:40" x14ac:dyDescent="0.2">
      <c r="B164" s="28" t="s">
        <v>729</v>
      </c>
      <c r="C164" s="28" t="s">
        <v>271</v>
      </c>
      <c r="D164" s="28" t="s">
        <v>436</v>
      </c>
      <c r="E164" s="28" t="s">
        <v>409</v>
      </c>
      <c r="F164" s="206">
        <f ca="1">MATCH($C164,_xlfn.ANCHORARRAY(Health!$C$8),0)</f>
        <v>159</v>
      </c>
      <c r="G164" s="22" cm="1">
        <f t="array" aca="1" ref="G164" ca="1">IF(Parameters!$D$31, SUM(IF(ISNUMBER(R164:W164),(IF(R164:W164&gt;=Parameters!$D$37,1,"")),""))+0.5*(SUM(IF(ISNUMBER(R164:W164),(IF(R164:W164&gt;=Parameters!$D$38,1,"")),""))-SUM(IF(ISNUMBER(R164:W164),(IF(R164:W164&gt;=Parameters!$D$37,1,"")),""))),0) +
   IF(Parameters!$D$32,SUM(IF(ISNUMBER(R164:W164),(IF(R164:W164&gt;=Parameters!$D$41,1,"")),"")),0) +
   IF(Parameters!$D$33,AVERAGE(IF(ISNUMBER(R164:W164),R164:W164)),0) +
   IF(Parameters!$D$34,IF(OR(IF(ISNUMBER(R164:W164),R164:W164)=0),0,GEOMEAN(IF(ISNUMBER(R164:W164),R164:W164))),0)</f>
        <v>2</v>
      </c>
      <c r="H164" s="23">
        <f t="shared" ca="1" si="12"/>
        <v>2</v>
      </c>
      <c r="I164" s="116" t="str">
        <f t="shared" si="13"/>
        <v/>
      </c>
      <c r="J164" s="22" cm="1">
        <f t="array" aca="1" ref="J164" ca="1">IF(Parameters!$D$31, SUM(IF(ISNUMBER(Y164:AD164),(IF(Y164:AD164&gt;=Parameters!$D$41,1,"")),""))+0.5*(SUM(IF(ISNUMBER(Y164:AD164),(IF(Y164:AD164&gt;=Parameters!$D$42,1,"")),""))-SUM(IF(ISNUMBER(Y164:AD164),(IF(Y164:AD164&gt;=Parameters!$D$41,1,"")),""))),0) +
   IF(Parameters!$D$32,SUM(IF(ISNUMBER(Y164:AD164),(IF(Y164:AD164&gt;=Parameters!$D$41,1,"")),"")),0) +
   IF(Parameters!$D$33,AVERAGE(IF(ISNUMBER(Y164:AD164),Y164:AD164)),0) +
   IF(Parameters!$D$34,IF(OR(IF(ISNUMBER(Y164:AD164),Y164:AD164)=0),0,GEOMEAN(IF(ISNUMBER(Y164:AD164),Y164:AD164))),0)</f>
        <v>2.5</v>
      </c>
      <c r="K164" s="23">
        <f t="shared" ca="1" si="14"/>
        <v>2.5</v>
      </c>
      <c r="L164" s="116" t="str">
        <f t="shared" si="15"/>
        <v/>
      </c>
      <c r="M164" s="21" cm="1">
        <f t="array" aca="1" ref="M164" ca="1">IF(Parameters!$D$31, SUM(IF(ISNUMBER(AF164:AK164),(IF(AF164:AK164&gt;=Parameters!$D$41,1,"")),""))+0.5*(SUM(IF(ISNUMBER(AF164:AK164),(IF(AF164:AK164&gt;=Parameters!$D$42,1,"")),""))-SUM(IF(ISNUMBER(AF164:AK164),(IF(AF164:AK164&gt;=Parameters!$D$41,1,"")),""))),0) +
   IF(Parameters!$D$32,SUM(IF(ISNUMBER(AF164:AK164),(IF(AF164:AK164&gt;=Parameters!$D$41,1,"")),"")),0) +
   IF(Parameters!$D$33,AVERAGE(IF(ISNUMBER(AF164:AK164),AF164:AK164)),0) +
   IF(Parameters!$D$34,IF(OR(IF(ISNUMBER(AF164:AK164),AF164:AK164)=0),0,GEOMEAN(IF(ISNUMBER(AF164:AK164),AF164:AK164))),0)</f>
        <v>1.5</v>
      </c>
      <c r="N164" s="23">
        <f t="shared" ca="1" si="16"/>
        <v>1.5</v>
      </c>
      <c r="O164" s="116" t="str">
        <f t="shared" si="17"/>
        <v>!</v>
      </c>
      <c r="P164" s="24"/>
      <c r="Q164" s="49"/>
      <c r="R164" s="25">
        <f ca="1">IFERROR(INDEX(Health!$G$8:$G$225,MATCH($C164,_xlfn.ANCHORARRAY(Health!$C$8),0)),NA())</f>
        <v>0</v>
      </c>
      <c r="S164" s="25">
        <f ca="1">IFERROR(INDEX(Food!$G$8:$G$225,MATCH($C164,_xlfn.ANCHORARRAY(Food!$C$8),0)),NA())</f>
        <v>0</v>
      </c>
      <c r="T164" s="25">
        <f ca="1">IFERROR(INDEX(Macro!$G$8:$G$225,MATCH($C164,_xlfn.ANCHORARRAY(Macro!$C$8),0)),NA())</f>
        <v>8.5188865805003235</v>
      </c>
      <c r="U164" s="25">
        <f ca="1">IFERROR(INDEX(Socioeconomic!$G$8:$G$225,MATCH($C164,_xlfn.ANCHORARRAY(Socioeconomic!$C$8),0)),NA())</f>
        <v>0</v>
      </c>
      <c r="V164" s="25">
        <f ca="1">IFERROR(INDEX('Natural Hazard'!$G$8:$G$225,MATCH($C164,_xlfn.ANCHORARRAY('Natural Hazard'!$C$8),0)),NA())</f>
        <v>7.6376261582597316</v>
      </c>
      <c r="W164" s="25">
        <f ca="1">IFERROR(INDEX(Conflict!$G$8:$G$225,MATCH($C164,_xlfn.ANCHORARRAY(Conflict!$C$8),0)),NA())</f>
        <v>0</v>
      </c>
      <c r="X164" s="50"/>
      <c r="Y164" s="25">
        <f ca="1">IFERROR(INDEX(Health!$H$8:$H$225,MATCH($C164,_xlfn.ANCHORARRAY(Health!$C$8),0)),NA())</f>
        <v>10</v>
      </c>
      <c r="Z164" s="25">
        <f ca="1">IFERROR(INDEX(Food!$H$8:$H$225,MATCH($C164,_xlfn.ANCHORARRAY(Food!$C$8),0)),NA())</f>
        <v>8.6363636363636296</v>
      </c>
      <c r="AA164" s="25">
        <f ca="1">IFERROR(INDEX(Macro!$H$8:$H$225,MATCH($C164,_xlfn.ANCHORARRAY(Macro!$C$8),0)),NA())</f>
        <v>10</v>
      </c>
      <c r="AB164" s="25">
        <f ca="1">IFERROR(INDEX(Socioeconomic!$H$8:$H$225,MATCH($C164,_xlfn.ANCHORARRAY(Socioeconomic!$C$8),0)),NA())</f>
        <v>6.5714285714285703</v>
      </c>
      <c r="AC164" s="25">
        <f ca="1">IFERROR(INDEX('Natural Hazard'!$H$8:$H$225,MATCH($C164,_xlfn.ANCHORARRAY('Natural Hazard'!$C$8),0)),NA())</f>
        <v>5.8333333333333304</v>
      </c>
      <c r="AD164" s="25">
        <f ca="1">IFERROR(INDEX(Conflict!$H$8:$H$225,MATCH($C164,_xlfn.ANCHORARRAY(Conflict!$C$8),0)),NA())</f>
        <v>5.5609454930322801</v>
      </c>
      <c r="AE164" s="50"/>
      <c r="AF164" s="25">
        <f ca="1">IFERROR(INDEX(Health!$I$8:$I$225,MATCH($C164,_xlfn.ANCHORARRAY(Health!$C$8),0)),NA())</f>
        <v>0</v>
      </c>
      <c r="AG164" s="25" t="e">
        <f ca="1">IFERROR(INDEX(Food!$I$8:$I$225,MATCH($C164,_xlfn.ANCHORARRAY(Food!$C$8),0)),NA())</f>
        <v>#N/A</v>
      </c>
      <c r="AH164" s="25">
        <f ca="1">IFERROR(INDEX(Macro!$I$8:$I$225,MATCH($C164,_xlfn.ANCHORARRAY(Macro!$C$8),0)),NA())</f>
        <v>7.25714285714285</v>
      </c>
      <c r="AI164" s="25" t="e">
        <f ca="1">IFERROR(INDEX(Socioeconomic!$I$8:$I$225,MATCH($C164,_xlfn.ANCHORARRAY(Socioeconomic!$C$8),0)),NA())</f>
        <v>#N/A</v>
      </c>
      <c r="AJ164" s="25">
        <f ca="1">IFERROR(INDEX('Natural Hazard'!$I$8:$I$225,MATCH($C164,_xlfn.ANCHORARRAY('Natural Hazard'!$C$8),0)),NA())</f>
        <v>10</v>
      </c>
      <c r="AK164" s="25">
        <f ca="1">IFERROR(INDEX(Conflict!$I$8:$I$225,MATCH($C164,_xlfn.ANCHORARRAY(Conflict!$C$8),0)),NA())</f>
        <v>0</v>
      </c>
      <c r="AL164" s="49"/>
      <c r="AM164" s="25">
        <f>IFERROR(INDEX('Data Reliability'!$G$6:$G$409,MATCH($C164,'Data Reliability'!$E$6:$E$409,0)),NA())</f>
        <v>8.3333333333333301E-2</v>
      </c>
      <c r="AN164" s="25">
        <f>IFERROR(INDEX('Data Reliability'!$H$6:$H$409,MATCH($C164,'Data Reliability'!$E$6:$E$409,0)),NA())</f>
        <v>0.55000000000000004</v>
      </c>
    </row>
    <row r="165" spans="2:40" x14ac:dyDescent="0.2">
      <c r="B165" s="28" t="s">
        <v>272</v>
      </c>
      <c r="C165" s="28" t="s">
        <v>273</v>
      </c>
      <c r="D165" s="28" t="s">
        <v>433</v>
      </c>
      <c r="E165" s="28" t="s">
        <v>409</v>
      </c>
      <c r="F165" s="206">
        <f ca="1">MATCH($C165,_xlfn.ANCHORARRAY(Health!$C$8),0)</f>
        <v>160</v>
      </c>
      <c r="G165" s="22" cm="1">
        <f t="array" aca="1" ref="G165" ca="1">IF(Parameters!$D$31, SUM(IF(ISNUMBER(R165:W165),(IF(R165:W165&gt;=Parameters!$D$37,1,"")),""))+0.5*(SUM(IF(ISNUMBER(R165:W165),(IF(R165:W165&gt;=Parameters!$D$38,1,"")),""))-SUM(IF(ISNUMBER(R165:W165),(IF(R165:W165&gt;=Parameters!$D$37,1,"")),""))),0) +
   IF(Parameters!$D$32,SUM(IF(ISNUMBER(R165:W165),(IF(R165:W165&gt;=Parameters!$D$41,1,"")),"")),0) +
   IF(Parameters!$D$33,AVERAGE(IF(ISNUMBER(R165:W165),R165:W165)),0) +
   IF(Parameters!$D$34,IF(OR(IF(ISNUMBER(R165:W165),R165:W165)=0),0,GEOMEAN(IF(ISNUMBER(R165:W165),R165:W165))),0)</f>
        <v>0</v>
      </c>
      <c r="H165" s="23">
        <f t="shared" ca="1" si="12"/>
        <v>0</v>
      </c>
      <c r="I165" s="116" t="str">
        <f t="shared" si="13"/>
        <v/>
      </c>
      <c r="J165" s="22" cm="1">
        <f t="array" aca="1" ref="J165" ca="1">IF(Parameters!$D$31, SUM(IF(ISNUMBER(Y165:AD165),(IF(Y165:AD165&gt;=Parameters!$D$41,1,"")),""))+0.5*(SUM(IF(ISNUMBER(Y165:AD165),(IF(Y165:AD165&gt;=Parameters!$D$42,1,"")),""))-SUM(IF(ISNUMBER(Y165:AD165),(IF(Y165:AD165&gt;=Parameters!$D$41,1,"")),""))),0) +
   IF(Parameters!$D$32,SUM(IF(ISNUMBER(Y165:AD165),(IF(Y165:AD165&gt;=Parameters!$D$41,1,"")),"")),0) +
   IF(Parameters!$D$33,AVERAGE(IF(ISNUMBER(Y165:AD165),Y165:AD165)),0) +
   IF(Parameters!$D$34,IF(OR(IF(ISNUMBER(Y165:AD165),Y165:AD165)=0),0,GEOMEAN(IF(ISNUMBER(Y165:AD165),Y165:AD165))),0)</f>
        <v>0</v>
      </c>
      <c r="K165" s="23">
        <f t="shared" ca="1" si="14"/>
        <v>0</v>
      </c>
      <c r="L165" s="116" t="str">
        <f t="shared" si="15"/>
        <v/>
      </c>
      <c r="M165" s="21" cm="1">
        <f t="array" aca="1" ref="M165" ca="1">IF(Parameters!$D$31, SUM(IF(ISNUMBER(AF165:AK165),(IF(AF165:AK165&gt;=Parameters!$D$41,1,"")),""))+0.5*(SUM(IF(ISNUMBER(AF165:AK165),(IF(AF165:AK165&gt;=Parameters!$D$42,1,"")),""))-SUM(IF(ISNUMBER(AF165:AK165),(IF(AF165:AK165&gt;=Parameters!$D$41,1,"")),""))),0) +
   IF(Parameters!$D$32,SUM(IF(ISNUMBER(AF165:AK165),(IF(AF165:AK165&gt;=Parameters!$D$41,1,"")),"")),0) +
   IF(Parameters!$D$33,AVERAGE(IF(ISNUMBER(AF165:AK165),AF165:AK165)),0) +
   IF(Parameters!$D$34,IF(OR(IF(ISNUMBER(AF165:AK165),AF165:AK165)=0),0,GEOMEAN(IF(ISNUMBER(AF165:AK165),AF165:AK165))),0)</f>
        <v>0</v>
      </c>
      <c r="N165" s="23">
        <f t="shared" ca="1" si="16"/>
        <v>0</v>
      </c>
      <c r="O165" s="116" t="str">
        <f t="shared" si="17"/>
        <v>!</v>
      </c>
      <c r="P165" s="24"/>
      <c r="Q165" s="49"/>
      <c r="R165" s="25">
        <f ca="1">IFERROR(INDEX(Health!$G$8:$G$225,MATCH($C165,_xlfn.ANCHORARRAY(Health!$C$8),0)),NA())</f>
        <v>0</v>
      </c>
      <c r="S165" s="25">
        <f ca="1">IFERROR(INDEX(Food!$G$8:$G$225,MATCH($C165,_xlfn.ANCHORARRAY(Food!$C$8),0)),NA())</f>
        <v>0</v>
      </c>
      <c r="T165" s="25">
        <f ca="1">IFERROR(INDEX(Macro!$G$8:$G$225,MATCH($C165,_xlfn.ANCHORARRAY(Macro!$C$8),0)),NA())</f>
        <v>3.5135092938346277</v>
      </c>
      <c r="U165" s="25">
        <f ca="1">IFERROR(INDEX(Socioeconomic!$G$8:$G$225,MATCH($C165,_xlfn.ANCHORARRAY(Socioeconomic!$C$8),0)),NA())</f>
        <v>0</v>
      </c>
      <c r="V165" s="25">
        <f ca="1">IFERROR(INDEX('Natural Hazard'!$G$8:$G$225,MATCH($C165,_xlfn.ANCHORARRAY('Natural Hazard'!$C$8),0)),NA())</f>
        <v>0</v>
      </c>
      <c r="W165" s="25">
        <f ca="1">IFERROR(INDEX(Conflict!$G$8:$G$225,MATCH($C165,_xlfn.ANCHORARRAY(Conflict!$C$8),0)),NA())</f>
        <v>0</v>
      </c>
      <c r="X165" s="50"/>
      <c r="Y165" s="25">
        <f ca="1">IFERROR(INDEX(Health!$H$8:$H$225,MATCH($C165,_xlfn.ANCHORARRAY(Health!$C$8),0)),NA())</f>
        <v>0.22740524781341101</v>
      </c>
      <c r="Z165" s="25">
        <f ca="1">IFERROR(INDEX(Food!$H$8:$H$225,MATCH($C165,_xlfn.ANCHORARRAY(Food!$C$8),0)),NA())</f>
        <v>0</v>
      </c>
      <c r="AA165" s="25">
        <f ca="1">IFERROR(INDEX(Macro!$H$8:$H$225,MATCH($C165,_xlfn.ANCHORARRAY(Macro!$C$8),0)),NA())</f>
        <v>2.2271451779648501</v>
      </c>
      <c r="AB165" s="25">
        <f ca="1">IFERROR(INDEX(Socioeconomic!$H$8:$H$225,MATCH($C165,_xlfn.ANCHORARRAY(Socioeconomic!$C$8),0)),NA())</f>
        <v>1.28571428571428</v>
      </c>
      <c r="AC165" s="25">
        <f ca="1">IFERROR(INDEX('Natural Hazard'!$H$8:$H$225,MATCH($C165,_xlfn.ANCHORARRAY('Natural Hazard'!$C$8),0)),NA())</f>
        <v>3.6666666666666599</v>
      </c>
      <c r="AD165" s="25">
        <f ca="1">IFERROR(INDEX(Conflict!$H$8:$H$225,MATCH($C165,_xlfn.ANCHORARRAY(Conflict!$C$8),0)),NA())</f>
        <v>0</v>
      </c>
      <c r="AE165" s="50"/>
      <c r="AF165" s="25">
        <f ca="1">IFERROR(INDEX(Health!$I$8:$I$225,MATCH($C165,_xlfn.ANCHORARRAY(Health!$C$8),0)),NA())</f>
        <v>0</v>
      </c>
      <c r="AG165" s="25" t="e">
        <f ca="1">IFERROR(INDEX(Food!$I$8:$I$225,MATCH($C165,_xlfn.ANCHORARRAY(Food!$C$8),0)),NA())</f>
        <v>#N/A</v>
      </c>
      <c r="AH165" s="25">
        <f ca="1">IFERROR(INDEX(Macro!$I$8:$I$225,MATCH($C165,_xlfn.ANCHORARRAY(Macro!$C$8),0)),NA())</f>
        <v>5.54285714285714</v>
      </c>
      <c r="AI165" s="25" t="e">
        <f ca="1">IFERROR(INDEX(Socioeconomic!$I$8:$I$225,MATCH($C165,_xlfn.ANCHORARRAY(Socioeconomic!$C$8),0)),NA())</f>
        <v>#N/A</v>
      </c>
      <c r="AJ165" s="25">
        <f ca="1">IFERROR(INDEX('Natural Hazard'!$I$8:$I$225,MATCH($C165,_xlfn.ANCHORARRAY('Natural Hazard'!$C$8),0)),NA())</f>
        <v>0</v>
      </c>
      <c r="AK165" s="25">
        <f ca="1">IFERROR(INDEX(Conflict!$I$8:$I$225,MATCH($C165,_xlfn.ANCHORARRAY(Conflict!$C$8),0)),NA())</f>
        <v>0</v>
      </c>
      <c r="AL165" s="49"/>
      <c r="AM165" s="25">
        <f>IFERROR(INDEX('Data Reliability'!$G$6:$G$409,MATCH($C165,'Data Reliability'!$E$6:$E$409,0)),NA())</f>
        <v>0</v>
      </c>
      <c r="AN165" s="25">
        <f>IFERROR(INDEX('Data Reliability'!$H$6:$H$409,MATCH($C165,'Data Reliability'!$E$6:$E$409,0)),NA())</f>
        <v>0.58333333333333304</v>
      </c>
    </row>
    <row r="166" spans="2:40" x14ac:dyDescent="0.2">
      <c r="B166" s="28" t="s">
        <v>274</v>
      </c>
      <c r="C166" s="28" t="s">
        <v>275</v>
      </c>
      <c r="D166" s="28" t="s">
        <v>435</v>
      </c>
      <c r="E166" s="28" t="s">
        <v>430</v>
      </c>
      <c r="F166" s="206">
        <f ca="1">MATCH($C166,_xlfn.ANCHORARRAY(Health!$C$8),0)</f>
        <v>161</v>
      </c>
      <c r="G166" s="22" cm="1">
        <f t="array" aca="1" ref="G166" ca="1">IF(Parameters!$D$31, SUM(IF(ISNUMBER(R166:W166),(IF(R166:W166&gt;=Parameters!$D$37,1,"")),""))+0.5*(SUM(IF(ISNUMBER(R166:W166),(IF(R166:W166&gt;=Parameters!$D$38,1,"")),""))-SUM(IF(ISNUMBER(R166:W166),(IF(R166:W166&gt;=Parameters!$D$37,1,"")),""))),0) +
   IF(Parameters!$D$32,SUM(IF(ISNUMBER(R166:W166),(IF(R166:W166&gt;=Parameters!$D$41,1,"")),"")),0) +
   IF(Parameters!$D$33,AVERAGE(IF(ISNUMBER(R166:W166),R166:W166)),0) +
   IF(Parameters!$D$34,IF(OR(IF(ISNUMBER(R166:W166),R166:W166)=0),0,GEOMEAN(IF(ISNUMBER(R166:W166),R166:W166))),0)</f>
        <v>1.5</v>
      </c>
      <c r="H166" s="23">
        <f t="shared" ca="1" si="12"/>
        <v>1.5</v>
      </c>
      <c r="I166" s="116" t="str">
        <f t="shared" si="13"/>
        <v/>
      </c>
      <c r="J166" s="22" cm="1">
        <f t="array" aca="1" ref="J166" ca="1">IF(Parameters!$D$31, SUM(IF(ISNUMBER(Y166:AD166),(IF(Y166:AD166&gt;=Parameters!$D$41,1,"")),""))+0.5*(SUM(IF(ISNUMBER(Y166:AD166),(IF(Y166:AD166&gt;=Parameters!$D$42,1,"")),""))-SUM(IF(ISNUMBER(Y166:AD166),(IF(Y166:AD166&gt;=Parameters!$D$41,1,"")),""))),0) +
   IF(Parameters!$D$32,SUM(IF(ISNUMBER(Y166:AD166),(IF(Y166:AD166&gt;=Parameters!$D$41,1,"")),"")),0) +
   IF(Parameters!$D$33,AVERAGE(IF(ISNUMBER(Y166:AD166),Y166:AD166)),0) +
   IF(Parameters!$D$34,IF(OR(IF(ISNUMBER(Y166:AD166),Y166:AD166)=0),0,GEOMEAN(IF(ISNUMBER(Y166:AD166),Y166:AD166))),0)</f>
        <v>0</v>
      </c>
      <c r="K166" s="23">
        <f t="shared" ca="1" si="14"/>
        <v>0</v>
      </c>
      <c r="L166" s="116" t="str">
        <f t="shared" si="15"/>
        <v/>
      </c>
      <c r="M166" s="21" cm="1">
        <f t="array" aca="1" ref="M166" ca="1">IF(Parameters!$D$31, SUM(IF(ISNUMBER(AF166:AK166),(IF(AF166:AK166&gt;=Parameters!$D$41,1,"")),""))+0.5*(SUM(IF(ISNUMBER(AF166:AK166),(IF(AF166:AK166&gt;=Parameters!$D$42,1,"")),""))-SUM(IF(ISNUMBER(AF166:AK166),(IF(AF166:AK166&gt;=Parameters!$D$41,1,"")),""))),0) +
   IF(Parameters!$D$32,SUM(IF(ISNUMBER(AF166:AK166),(IF(AF166:AK166&gt;=Parameters!$D$41,1,"")),"")),0) +
   IF(Parameters!$D$33,AVERAGE(IF(ISNUMBER(AF166:AK166),AF166:AK166)),0) +
   IF(Parameters!$D$34,IF(OR(IF(ISNUMBER(AF166:AK166),AF166:AK166)=0),0,GEOMEAN(IF(ISNUMBER(AF166:AK166),AF166:AK166))),0)</f>
        <v>2</v>
      </c>
      <c r="N166" s="23">
        <f t="shared" ca="1" si="16"/>
        <v>2</v>
      </c>
      <c r="O166" s="116" t="str">
        <f t="shared" si="17"/>
        <v>!</v>
      </c>
      <c r="P166" s="24"/>
      <c r="Q166" s="49"/>
      <c r="R166" s="25">
        <f ca="1">IFERROR(INDEX(Health!$G$8:$G$225,MATCH($C166,_xlfn.ANCHORARRAY(Health!$C$8),0)),NA())</f>
        <v>0</v>
      </c>
      <c r="S166" s="25">
        <f ca="1">IFERROR(INDEX(Food!$G$8:$G$225,MATCH($C166,_xlfn.ANCHORARRAY(Food!$C$8),0)),NA())</f>
        <v>0</v>
      </c>
      <c r="T166" s="25">
        <f ca="1">IFERROR(INDEX(Macro!$G$8:$G$225,MATCH($C166,_xlfn.ANCHORARRAY(Macro!$C$8),0)),NA())</f>
        <v>4.1554595361245577</v>
      </c>
      <c r="U166" s="25">
        <f ca="1">IFERROR(INDEX(Socioeconomic!$G$8:$G$225,MATCH($C166,_xlfn.ANCHORARRAY(Socioeconomic!$C$8),0)),NA())</f>
        <v>7.1713716560063601</v>
      </c>
      <c r="V166" s="25">
        <f ca="1">IFERROR(INDEX('Natural Hazard'!$G$8:$G$225,MATCH($C166,_xlfn.ANCHORARRAY('Natural Hazard'!$C$8),0)),NA())</f>
        <v>5.1639777949432162</v>
      </c>
      <c r="W166" s="25">
        <f ca="1">IFERROR(INDEX(Conflict!$G$8:$G$225,MATCH($C166,_xlfn.ANCHORARRAY(Conflict!$C$8),0)),NA())</f>
        <v>0</v>
      </c>
      <c r="X166" s="50"/>
      <c r="Y166" s="25">
        <f ca="1">IFERROR(INDEX(Health!$H$8:$H$225,MATCH($C166,_xlfn.ANCHORARRAY(Health!$C$8),0)),NA())</f>
        <v>4.4256559766763797</v>
      </c>
      <c r="Z166" s="25">
        <f ca="1">IFERROR(INDEX(Food!$H$8:$H$225,MATCH($C166,_xlfn.ANCHORARRAY(Food!$C$8),0)),NA())</f>
        <v>5.6398378691372297</v>
      </c>
      <c r="AA166" s="25">
        <f ca="1">IFERROR(INDEX(Macro!$H$8:$H$225,MATCH($C166,_xlfn.ANCHORARRAY(Macro!$C$8),0)),NA())</f>
        <v>2.8917442032196101</v>
      </c>
      <c r="AB166" s="25">
        <f ca="1">IFERROR(INDEX(Socioeconomic!$H$8:$H$225,MATCH($C166,_xlfn.ANCHORARRAY(Socioeconomic!$C$8),0)),NA())</f>
        <v>5.1428571428571397</v>
      </c>
      <c r="AC166" s="25">
        <f ca="1">IFERROR(INDEX('Natural Hazard'!$H$8:$H$225,MATCH($C166,_xlfn.ANCHORARRAY('Natural Hazard'!$C$8),0)),NA())</f>
        <v>2.6666666666666599</v>
      </c>
      <c r="AD166" s="25">
        <f ca="1">IFERROR(INDEX(Conflict!$H$8:$H$225,MATCH($C166,_xlfn.ANCHORARRAY(Conflict!$C$8),0)),NA())</f>
        <v>0.42335508908096697</v>
      </c>
      <c r="AE166" s="50"/>
      <c r="AF166" s="25">
        <f ca="1">IFERROR(INDEX(Health!$I$8:$I$225,MATCH($C166,_xlfn.ANCHORARRAY(Health!$C$8),0)),NA())</f>
        <v>0</v>
      </c>
      <c r="AG166" s="25" t="e">
        <f ca="1">IFERROR(INDEX(Food!$I$8:$I$225,MATCH($C166,_xlfn.ANCHORARRAY(Food!$C$8),0)),NA())</f>
        <v>#N/A</v>
      </c>
      <c r="AH166" s="25">
        <f ca="1">IFERROR(INDEX(Macro!$I$8:$I$225,MATCH($C166,_xlfn.ANCHORARRAY(Macro!$C$8),0)),NA())</f>
        <v>5.9714285714285698</v>
      </c>
      <c r="AI166" s="25">
        <f ca="1">IFERROR(INDEX(Socioeconomic!$I$8:$I$225,MATCH($C166,_xlfn.ANCHORARRAY(Socioeconomic!$C$8),0)),NA())</f>
        <v>10</v>
      </c>
      <c r="AJ166" s="25">
        <f ca="1">IFERROR(INDEX('Natural Hazard'!$I$8:$I$225,MATCH($C166,_xlfn.ANCHORARRAY('Natural Hazard'!$C$8),0)),NA())</f>
        <v>10</v>
      </c>
      <c r="AK166" s="25">
        <f ca="1">IFERROR(INDEX(Conflict!$I$8:$I$225,MATCH($C166,_xlfn.ANCHORARRAY(Conflict!$C$8),0)),NA())</f>
        <v>0</v>
      </c>
      <c r="AL166" s="49"/>
      <c r="AM166" s="25">
        <f>IFERROR(INDEX('Data Reliability'!$G$6:$G$409,MATCH($C166,'Data Reliability'!$E$6:$E$409,0)),NA())</f>
        <v>0</v>
      </c>
      <c r="AN166" s="25">
        <f>IFERROR(INDEX('Data Reliability'!$H$6:$H$409,MATCH($C166,'Data Reliability'!$E$6:$E$409,0)),NA())</f>
        <v>0.42777777777777798</v>
      </c>
    </row>
    <row r="167" spans="2:40" x14ac:dyDescent="0.2">
      <c r="B167" s="28" t="s">
        <v>730</v>
      </c>
      <c r="C167" s="28" t="s">
        <v>692</v>
      </c>
      <c r="D167" s="28" t="s">
        <v>434</v>
      </c>
      <c r="E167" s="28" t="s">
        <v>409</v>
      </c>
      <c r="F167" s="206">
        <f ca="1">MATCH($C167,_xlfn.ANCHORARRAY(Health!$C$8),0)</f>
        <v>162</v>
      </c>
      <c r="G167" s="22" cm="1">
        <f t="array" aca="1" ref="G167" ca="1">IF(Parameters!$D$31, SUM(IF(ISNUMBER(R167:W167),(IF(R167:W167&gt;=Parameters!$D$37,1,"")),""))+0.5*(SUM(IF(ISNUMBER(R167:W167),(IF(R167:W167&gt;=Parameters!$D$38,1,"")),""))-SUM(IF(ISNUMBER(R167:W167),(IF(R167:W167&gt;=Parameters!$D$37,1,"")),""))),0) +
   IF(Parameters!$D$32,SUM(IF(ISNUMBER(R167:W167),(IF(R167:W167&gt;=Parameters!$D$41,1,"")),"")),0) +
   IF(Parameters!$D$33,AVERAGE(IF(ISNUMBER(R167:W167),R167:W167)),0) +
   IF(Parameters!$D$34,IF(OR(IF(ISNUMBER(R167:W167),R167:W167)=0),0,GEOMEAN(IF(ISNUMBER(R167:W167),R167:W167))),0)</f>
        <v>2.5</v>
      </c>
      <c r="H167" s="23">
        <f t="shared" ca="1" si="12"/>
        <v>2.5</v>
      </c>
      <c r="I167" s="116" t="str">
        <f t="shared" si="13"/>
        <v/>
      </c>
      <c r="J167" s="22" cm="1">
        <f t="array" aca="1" ref="J167" ca="1">IF(Parameters!$D$31, SUM(IF(ISNUMBER(Y167:AD167),(IF(Y167:AD167&gt;=Parameters!$D$41,1,"")),""))+0.5*(SUM(IF(ISNUMBER(Y167:AD167),(IF(Y167:AD167&gt;=Parameters!$D$42,1,"")),""))-SUM(IF(ISNUMBER(Y167:AD167),(IF(Y167:AD167&gt;=Parameters!$D$41,1,"")),""))),0) +
   IF(Parameters!$D$32,SUM(IF(ISNUMBER(Y167:AD167),(IF(Y167:AD167&gt;=Parameters!$D$41,1,"")),"")),0) +
   IF(Parameters!$D$33,AVERAGE(IF(ISNUMBER(Y167:AD167),Y167:AD167)),0) +
   IF(Parameters!$D$34,IF(OR(IF(ISNUMBER(Y167:AD167),Y167:AD167)=0),0,GEOMEAN(IF(ISNUMBER(Y167:AD167),Y167:AD167))),0)</f>
        <v>1</v>
      </c>
      <c r="K167" s="23">
        <f t="shared" ca="1" si="14"/>
        <v>1</v>
      </c>
      <c r="L167" s="116" t="str">
        <f t="shared" si="15"/>
        <v/>
      </c>
      <c r="M167" s="21" cm="1">
        <f t="array" aca="1" ref="M167" ca="1">IF(Parameters!$D$31, SUM(IF(ISNUMBER(AF167:AK167),(IF(AF167:AK167&gt;=Parameters!$D$41,1,"")),""))+0.5*(SUM(IF(ISNUMBER(AF167:AK167),(IF(AF167:AK167&gt;=Parameters!$D$42,1,"")),""))-SUM(IF(ISNUMBER(AF167:AK167),(IF(AF167:AK167&gt;=Parameters!$D$41,1,"")),""))),0) +
   IF(Parameters!$D$32,SUM(IF(ISNUMBER(AF167:AK167),(IF(AF167:AK167&gt;=Parameters!$D$41,1,"")),"")),0) +
   IF(Parameters!$D$33,AVERAGE(IF(ISNUMBER(AF167:AK167),AF167:AK167)),0) +
   IF(Parameters!$D$34,IF(OR(IF(ISNUMBER(AF167:AK167),AF167:AK167)=0),0,GEOMEAN(IF(ISNUMBER(AF167:AK167),AF167:AK167))),0)</f>
        <v>3</v>
      </c>
      <c r="N167" s="23">
        <f t="shared" ca="1" si="16"/>
        <v>3</v>
      </c>
      <c r="O167" s="116" t="str">
        <f t="shared" si="17"/>
        <v>!</v>
      </c>
      <c r="P167" s="24"/>
      <c r="Q167" s="49"/>
      <c r="R167" s="25">
        <f ca="1">IFERROR(INDEX(Health!$G$8:$G$225,MATCH($C167,_xlfn.ANCHORARRAY(Health!$C$8),0)),NA())</f>
        <v>0</v>
      </c>
      <c r="S167" s="25">
        <f ca="1">IFERROR(INDEX(Food!$G$8:$G$225,MATCH($C167,_xlfn.ANCHORARRAY(Food!$C$8),0)),NA())</f>
        <v>6.1675179377089533</v>
      </c>
      <c r="T167" s="25">
        <f ca="1">IFERROR(INDEX(Macro!$G$8:$G$225,MATCH($C167,_xlfn.ANCHORARRAY(Macro!$C$8),0)),NA())</f>
        <v>7.4796035362325926</v>
      </c>
      <c r="U167" s="25">
        <f ca="1">IFERROR(INDEX(Socioeconomic!$G$8:$G$225,MATCH($C167,_xlfn.ANCHORARRAY(Socioeconomic!$C$8),0)),NA())</f>
        <v>0</v>
      </c>
      <c r="V167" s="25">
        <f ca="1">IFERROR(INDEX('Natural Hazard'!$G$8:$G$225,MATCH($C167,_xlfn.ANCHORARRAY('Natural Hazard'!$C$8),0)),NA())</f>
        <v>0</v>
      </c>
      <c r="W167" s="25">
        <f ca="1">IFERROR(INDEX(Conflict!$G$8:$G$225,MATCH($C167,_xlfn.ANCHORARRAY(Conflict!$C$8),0)),NA())</f>
        <v>10</v>
      </c>
      <c r="X167" s="50"/>
      <c r="Y167" s="25" t="e">
        <f ca="1">IFERROR(INDEX(Health!$H$8:$H$225,MATCH($C167,_xlfn.ANCHORARRAY(Health!$C$8),0)),NA())</f>
        <v>#N/A</v>
      </c>
      <c r="Z167" s="25">
        <f ca="1">IFERROR(INDEX(Food!$H$8:$H$225,MATCH($C167,_xlfn.ANCHORARRAY(Food!$C$8),0)),NA())</f>
        <v>3.8038277511961698</v>
      </c>
      <c r="AA167" s="25">
        <f ca="1">IFERROR(INDEX(Macro!$H$8:$H$225,MATCH($C167,_xlfn.ANCHORARRAY(Macro!$C$8),0)),NA())</f>
        <v>5.5944469059223101</v>
      </c>
      <c r="AB167" s="25">
        <f ca="1">IFERROR(INDEX(Socioeconomic!$H$8:$H$225,MATCH($C167,_xlfn.ANCHORARRAY(Socioeconomic!$C$8),0)),NA())</f>
        <v>5.4285714285714199</v>
      </c>
      <c r="AC167" s="25">
        <f ca="1">IFERROR(INDEX('Natural Hazard'!$H$8:$H$225,MATCH($C167,_xlfn.ANCHORARRAY('Natural Hazard'!$C$8),0)),NA())</f>
        <v>1.1666666666666601</v>
      </c>
      <c r="AD167" s="25">
        <f ca="1">IFERROR(INDEX(Conflict!$H$8:$H$225,MATCH($C167,_xlfn.ANCHORARRAY(Conflict!$C$8),0)),NA())</f>
        <v>10</v>
      </c>
      <c r="AE167" s="50"/>
      <c r="AF167" s="25">
        <f ca="1">IFERROR(INDEX(Health!$I$8:$I$225,MATCH($C167,_xlfn.ANCHORARRAY(Health!$C$8),0)),NA())</f>
        <v>0</v>
      </c>
      <c r="AG167" s="25">
        <f ca="1">IFERROR(INDEX(Food!$I$8:$I$225,MATCH($C167,_xlfn.ANCHORARRAY(Food!$C$8),0)),NA())</f>
        <v>10</v>
      </c>
      <c r="AH167" s="25">
        <f ca="1">IFERROR(INDEX(Macro!$I$8:$I$225,MATCH($C167,_xlfn.ANCHORARRAY(Macro!$C$8),0)),NA())</f>
        <v>10</v>
      </c>
      <c r="AI167" s="25">
        <f ca="1">IFERROR(INDEX(Socioeconomic!$I$8:$I$225,MATCH($C167,_xlfn.ANCHORARRAY(Socioeconomic!$C$8),0)),NA())</f>
        <v>0</v>
      </c>
      <c r="AJ167" s="25">
        <f ca="1">IFERROR(INDEX('Natural Hazard'!$I$8:$I$225,MATCH($C167,_xlfn.ANCHORARRAY('Natural Hazard'!$C$8),0)),NA())</f>
        <v>0</v>
      </c>
      <c r="AK167" s="25">
        <f ca="1">IFERROR(INDEX(Conflict!$I$8:$I$225,MATCH($C167,_xlfn.ANCHORARRAY(Conflict!$C$8),0)),NA())</f>
        <v>10</v>
      </c>
      <c r="AL167" s="49"/>
      <c r="AM167" s="25">
        <f>IFERROR(INDEX('Data Reliability'!$G$6:$G$409,MATCH($C167,'Data Reliability'!$E$6:$E$409,0)),NA())</f>
        <v>0.25</v>
      </c>
      <c r="AN167" s="25">
        <f>IFERROR(INDEX('Data Reliability'!$H$6:$H$409,MATCH($C167,'Data Reliability'!$E$6:$E$409,0)),NA())</f>
        <v>0.405555555555556</v>
      </c>
    </row>
    <row r="168" spans="2:40" x14ac:dyDescent="0.2">
      <c r="B168" s="28" t="s">
        <v>731</v>
      </c>
      <c r="C168" s="28" t="s">
        <v>693</v>
      </c>
      <c r="D168" s="28" t="s">
        <v>436</v>
      </c>
      <c r="E168" s="28" t="s">
        <v>409</v>
      </c>
      <c r="F168" s="206">
        <f ca="1">MATCH($C168,_xlfn.ANCHORARRAY(Health!$C$8),0)</f>
        <v>163</v>
      </c>
      <c r="G168" s="22" cm="1">
        <f t="array" aca="1" ref="G168" ca="1">IF(Parameters!$D$31, SUM(IF(ISNUMBER(R168:W168),(IF(R168:W168&gt;=Parameters!$D$37,1,"")),""))+0.5*(SUM(IF(ISNUMBER(R168:W168),(IF(R168:W168&gt;=Parameters!$D$38,1,"")),""))-SUM(IF(ISNUMBER(R168:W168),(IF(R168:W168&gt;=Parameters!$D$37,1,"")),""))),0) +
   IF(Parameters!$D$32,SUM(IF(ISNUMBER(R168:W168),(IF(R168:W168&gt;=Parameters!$D$41,1,"")),"")),0) +
   IF(Parameters!$D$33,AVERAGE(IF(ISNUMBER(R168:W168),R168:W168)),0) +
   IF(Parameters!$D$34,IF(OR(IF(ISNUMBER(R168:W168),R168:W168)=0),0,GEOMEAN(IF(ISNUMBER(R168:W168),R168:W168))),0)</f>
        <v>0</v>
      </c>
      <c r="H168" s="23">
        <f t="shared" ca="1" si="12"/>
        <v>0</v>
      </c>
      <c r="I168" s="116" t="str">
        <f t="shared" si="13"/>
        <v>!!</v>
      </c>
      <c r="J168" s="22" cm="1">
        <f t="array" aca="1" ref="J168" ca="1">IF(Parameters!$D$31, SUM(IF(ISNUMBER(Y168:AD168),(IF(Y168:AD168&gt;=Parameters!$D$41,1,"")),""))+0.5*(SUM(IF(ISNUMBER(Y168:AD168),(IF(Y168:AD168&gt;=Parameters!$D$42,1,"")),""))-SUM(IF(ISNUMBER(Y168:AD168),(IF(Y168:AD168&gt;=Parameters!$D$41,1,"")),""))),0) +
   IF(Parameters!$D$32,SUM(IF(ISNUMBER(Y168:AD168),(IF(Y168:AD168&gt;=Parameters!$D$41,1,"")),"")),0) +
   IF(Parameters!$D$33,AVERAGE(IF(ISNUMBER(Y168:AD168),Y168:AD168)),0) +
   IF(Parameters!$D$34,IF(OR(IF(ISNUMBER(Y168:AD168),Y168:AD168)=0),0,GEOMEAN(IF(ISNUMBER(Y168:AD168),Y168:AD168))),0)</f>
        <v>0</v>
      </c>
      <c r="K168" s="23">
        <f t="shared" ca="1" si="14"/>
        <v>0</v>
      </c>
      <c r="L168" s="116" t="str">
        <f t="shared" si="15"/>
        <v>!!</v>
      </c>
      <c r="M168" s="21" cm="1">
        <f t="array" aca="1" ref="M168" ca="1">IF(Parameters!$D$31, SUM(IF(ISNUMBER(AF168:AK168),(IF(AF168:AK168&gt;=Parameters!$D$41,1,"")),""))+0.5*(SUM(IF(ISNUMBER(AF168:AK168),(IF(AF168:AK168&gt;=Parameters!$D$42,1,"")),""))-SUM(IF(ISNUMBER(AF168:AK168),(IF(AF168:AK168&gt;=Parameters!$D$41,1,"")),""))),0) +
   IF(Parameters!$D$32,SUM(IF(ISNUMBER(AF168:AK168),(IF(AF168:AK168&gt;=Parameters!$D$41,1,"")),"")),0) +
   IF(Parameters!$D$33,AVERAGE(IF(ISNUMBER(AF168:AK168),AF168:AK168)),0) +
   IF(Parameters!$D$34,IF(OR(IF(ISNUMBER(AF168:AK168),AF168:AK168)=0),0,GEOMEAN(IF(ISNUMBER(AF168:AK168),AF168:AK168))),0)</f>
        <v>0</v>
      </c>
      <c r="N168" s="23">
        <f t="shared" ca="1" si="16"/>
        <v>0</v>
      </c>
      <c r="O168" s="116" t="str">
        <f t="shared" si="17"/>
        <v>!!</v>
      </c>
      <c r="P168" s="24"/>
      <c r="Q168" s="49"/>
      <c r="R168" s="25">
        <f ca="1">IFERROR(INDEX(Health!$G$8:$G$225,MATCH($C168,_xlfn.ANCHORARRAY(Health!$C$8),0)),NA())</f>
        <v>0</v>
      </c>
      <c r="S168" s="25" t="e">
        <f ca="1">IFERROR(INDEX(Food!$G$8:$G$225,MATCH($C168,_xlfn.ANCHORARRAY(Food!$C$8),0)),NA())</f>
        <v>#N/A</v>
      </c>
      <c r="T168" s="25" t="e">
        <f ca="1">IFERROR(INDEX(Macro!$G$8:$G$225,MATCH($C168,_xlfn.ANCHORARRAY(Macro!$C$8),0)),NA())</f>
        <v>#N/A</v>
      </c>
      <c r="U168" s="25" t="e">
        <f ca="1">IFERROR(INDEX(Socioeconomic!$G$8:$G$225,MATCH($C168,_xlfn.ANCHORARRAY(Socioeconomic!$C$8),0)),NA())</f>
        <v>#N/A</v>
      </c>
      <c r="V168" s="25">
        <f ca="1">IFERROR(INDEX('Natural Hazard'!$G$8:$G$225,MATCH($C168,_xlfn.ANCHORARRAY('Natural Hazard'!$C$8),0)),NA())</f>
        <v>0</v>
      </c>
      <c r="W168" s="25">
        <f ca="1">IFERROR(INDEX(Conflict!$G$8:$G$225,MATCH($C168,_xlfn.ANCHORARRAY(Conflict!$C$8),0)),NA())</f>
        <v>0</v>
      </c>
      <c r="X168" s="50"/>
      <c r="Y168" s="25" t="e">
        <f ca="1">IFERROR(INDEX(Health!$H$8:$H$225,MATCH($C168,_xlfn.ANCHORARRAY(Health!$C$8),0)),NA())</f>
        <v>#N/A</v>
      </c>
      <c r="Z168" s="25" t="e">
        <f ca="1">IFERROR(INDEX(Food!$H$8:$H$225,MATCH($C168,_xlfn.ANCHORARRAY(Food!$C$8),0)),NA())</f>
        <v>#N/A</v>
      </c>
      <c r="AA168" s="25" t="e">
        <f ca="1">IFERROR(INDEX(Macro!$H$8:$H$225,MATCH($C168,_xlfn.ANCHORARRAY(Macro!$C$8),0)),NA())</f>
        <v>#N/A</v>
      </c>
      <c r="AB168" s="25" t="e">
        <f ca="1">IFERROR(INDEX(Socioeconomic!$H$8:$H$225,MATCH($C168,_xlfn.ANCHORARRAY(Socioeconomic!$C$8),0)),NA())</f>
        <v>#N/A</v>
      </c>
      <c r="AC168" s="25" t="e">
        <f ca="1">IFERROR(INDEX('Natural Hazard'!$H$8:$H$225,MATCH($C168,_xlfn.ANCHORARRAY('Natural Hazard'!$C$8),0)),NA())</f>
        <v>#N/A</v>
      </c>
      <c r="AD168" s="25">
        <f ca="1">IFERROR(INDEX(Conflict!$H$8:$H$225,MATCH($C168,_xlfn.ANCHORARRAY(Conflict!$C$8),0)),NA())</f>
        <v>0</v>
      </c>
      <c r="AE168" s="50"/>
      <c r="AF168" s="25">
        <f ca="1">IFERROR(INDEX(Health!$I$8:$I$225,MATCH($C168,_xlfn.ANCHORARRAY(Health!$C$8),0)),NA())</f>
        <v>0</v>
      </c>
      <c r="AG168" s="25" t="e">
        <f ca="1">IFERROR(INDEX(Food!$I$8:$I$225,MATCH($C168,_xlfn.ANCHORARRAY(Food!$C$8),0)),NA())</f>
        <v>#N/A</v>
      </c>
      <c r="AH168" s="25" t="e">
        <f ca="1">IFERROR(INDEX(Macro!$I$8:$I$225,MATCH($C168,_xlfn.ANCHORARRAY(Macro!$C$8),0)),NA())</f>
        <v>#N/A</v>
      </c>
      <c r="AI168" s="25" t="e">
        <f ca="1">IFERROR(INDEX(Socioeconomic!$I$8:$I$225,MATCH($C168,_xlfn.ANCHORARRAY(Socioeconomic!$C$8),0)),NA())</f>
        <v>#N/A</v>
      </c>
      <c r="AJ168" s="25">
        <f ca="1">IFERROR(INDEX('Natural Hazard'!$I$8:$I$225,MATCH($C168,_xlfn.ANCHORARRAY('Natural Hazard'!$C$8),0)),NA())</f>
        <v>0</v>
      </c>
      <c r="AK168" s="25">
        <f ca="1">IFERROR(INDEX(Conflict!$I$8:$I$225,MATCH($C168,_xlfn.ANCHORARRAY(Conflict!$C$8),0)),NA())</f>
        <v>0</v>
      </c>
      <c r="AL168" s="49"/>
      <c r="AM168" s="25">
        <f>IFERROR(INDEX('Data Reliability'!$G$6:$G$409,MATCH($C168,'Data Reliability'!$E$6:$E$409,0)),NA())</f>
        <v>0.88888888888888895</v>
      </c>
      <c r="AN168" s="25">
        <f>IFERROR(INDEX('Data Reliability'!$H$6:$H$409,MATCH($C168,'Data Reliability'!$E$6:$E$409,0)),NA())</f>
        <v>0.78333333333333299</v>
      </c>
    </row>
    <row r="169" spans="2:40" x14ac:dyDescent="0.2">
      <c r="B169" s="28" t="s">
        <v>276</v>
      </c>
      <c r="C169" s="28" t="s">
        <v>277</v>
      </c>
      <c r="D169" s="28" t="s">
        <v>434</v>
      </c>
      <c r="E169" s="28" t="s">
        <v>409</v>
      </c>
      <c r="F169" s="206">
        <f ca="1">MATCH($C169,_xlfn.ANCHORARRAY(Health!$C$8),0)</f>
        <v>164</v>
      </c>
      <c r="G169" s="22" cm="1">
        <f t="array" aca="1" ref="G169" ca="1">IF(Parameters!$D$31, SUM(IF(ISNUMBER(R169:W169),(IF(R169:W169&gt;=Parameters!$D$37,1,"")),""))+0.5*(SUM(IF(ISNUMBER(R169:W169),(IF(R169:W169&gt;=Parameters!$D$38,1,"")),""))-SUM(IF(ISNUMBER(R169:W169),(IF(R169:W169&gt;=Parameters!$D$37,1,"")),""))),0) +
   IF(Parameters!$D$32,SUM(IF(ISNUMBER(R169:W169),(IF(R169:W169&gt;=Parameters!$D$41,1,"")),"")),0) +
   IF(Parameters!$D$33,AVERAGE(IF(ISNUMBER(R169:W169),R169:W169)),0) +
   IF(Parameters!$D$34,IF(OR(IF(ISNUMBER(R169:W169),R169:W169)=0),0,GEOMEAN(IF(ISNUMBER(R169:W169),R169:W169))),0)</f>
        <v>0</v>
      </c>
      <c r="H169" s="23">
        <f t="shared" ca="1" si="12"/>
        <v>0</v>
      </c>
      <c r="I169" s="116" t="str">
        <f t="shared" si="13"/>
        <v/>
      </c>
      <c r="J169" s="22" cm="1">
        <f t="array" aca="1" ref="J169" ca="1">IF(Parameters!$D$31, SUM(IF(ISNUMBER(Y169:AD169),(IF(Y169:AD169&gt;=Parameters!$D$41,1,"")),""))+0.5*(SUM(IF(ISNUMBER(Y169:AD169),(IF(Y169:AD169&gt;=Parameters!$D$42,1,"")),""))-SUM(IF(ISNUMBER(Y169:AD169),(IF(Y169:AD169&gt;=Parameters!$D$41,1,"")),""))),0) +
   IF(Parameters!$D$32,SUM(IF(ISNUMBER(Y169:AD169),(IF(Y169:AD169&gt;=Parameters!$D$41,1,"")),"")),0) +
   IF(Parameters!$D$33,AVERAGE(IF(ISNUMBER(Y169:AD169),Y169:AD169)),0) +
   IF(Parameters!$D$34,IF(OR(IF(ISNUMBER(Y169:AD169),Y169:AD169)=0),0,GEOMEAN(IF(ISNUMBER(Y169:AD169),Y169:AD169))),0)</f>
        <v>0</v>
      </c>
      <c r="K169" s="23">
        <f t="shared" ca="1" si="14"/>
        <v>0</v>
      </c>
      <c r="L169" s="116" t="str">
        <f t="shared" si="15"/>
        <v/>
      </c>
      <c r="M169" s="21" cm="1">
        <f t="array" aca="1" ref="M169" ca="1">IF(Parameters!$D$31, SUM(IF(ISNUMBER(AF169:AK169),(IF(AF169:AK169&gt;=Parameters!$D$41,1,"")),""))+0.5*(SUM(IF(ISNUMBER(AF169:AK169),(IF(AF169:AK169&gt;=Parameters!$D$42,1,"")),""))-SUM(IF(ISNUMBER(AF169:AK169),(IF(AF169:AK169&gt;=Parameters!$D$41,1,"")),""))),0) +
   IF(Parameters!$D$32,SUM(IF(ISNUMBER(AF169:AK169),(IF(AF169:AK169&gt;=Parameters!$D$41,1,"")),"")),0) +
   IF(Parameters!$D$33,AVERAGE(IF(ISNUMBER(AF169:AK169),AF169:AK169)),0) +
   IF(Parameters!$D$34,IF(OR(IF(ISNUMBER(AF169:AK169),AF169:AK169)=0),0,GEOMEAN(IF(ISNUMBER(AF169:AK169),AF169:AK169))),0)</f>
        <v>0</v>
      </c>
      <c r="N169" s="23">
        <f t="shared" ca="1" si="16"/>
        <v>0</v>
      </c>
      <c r="O169" s="116" t="str">
        <f t="shared" si="17"/>
        <v>!</v>
      </c>
      <c r="P169" s="24"/>
      <c r="Q169" s="49"/>
      <c r="R169" s="25">
        <f ca="1">IFERROR(INDEX(Health!$G$8:$G$225,MATCH($C169,_xlfn.ANCHORARRAY(Health!$C$8),0)),NA())</f>
        <v>0</v>
      </c>
      <c r="S169" s="25">
        <f ca="1">IFERROR(INDEX(Food!$G$8:$G$225,MATCH($C169,_xlfn.ANCHORARRAY(Food!$C$8),0)),NA())</f>
        <v>0</v>
      </c>
      <c r="T169" s="25">
        <f ca="1">IFERROR(INDEX(Macro!$G$8:$G$225,MATCH($C169,_xlfn.ANCHORARRAY(Macro!$C$8),0)),NA())</f>
        <v>2.9275704995243688</v>
      </c>
      <c r="U169" s="25">
        <f ca="1">IFERROR(INDEX(Socioeconomic!$G$8:$G$225,MATCH($C169,_xlfn.ANCHORARRAY(Socioeconomic!$C$8),0)),NA())</f>
        <v>0</v>
      </c>
      <c r="V169" s="25">
        <f ca="1">IFERROR(INDEX('Natural Hazard'!$G$8:$G$225,MATCH($C169,_xlfn.ANCHORARRAY('Natural Hazard'!$C$8),0)),NA())</f>
        <v>0</v>
      </c>
      <c r="W169" s="25">
        <f ca="1">IFERROR(INDEX(Conflict!$G$8:$G$225,MATCH($C169,_xlfn.ANCHORARRAY(Conflict!$C$8),0)),NA())</f>
        <v>0</v>
      </c>
      <c r="X169" s="50"/>
      <c r="Y169" s="25">
        <f ca="1">IFERROR(INDEX(Health!$H$8:$H$225,MATCH($C169,_xlfn.ANCHORARRAY(Health!$C$8),0)),NA())</f>
        <v>1.97667638483965</v>
      </c>
      <c r="Z169" s="25">
        <f ca="1">IFERROR(INDEX(Food!$H$8:$H$225,MATCH($C169,_xlfn.ANCHORARRAY(Food!$C$8),0)),NA())</f>
        <v>1.64447017950202</v>
      </c>
      <c r="AA169" s="25">
        <f ca="1">IFERROR(INDEX(Macro!$H$8:$H$225,MATCH($C169,_xlfn.ANCHORARRAY(Macro!$C$8),0)),NA())</f>
        <v>1.28193767538029</v>
      </c>
      <c r="AB169" s="25">
        <f ca="1">IFERROR(INDEX(Socioeconomic!$H$8:$H$225,MATCH($C169,_xlfn.ANCHORARRAY(Socioeconomic!$C$8),0)),NA())</f>
        <v>1.71428571428571</v>
      </c>
      <c r="AC169" s="25">
        <f ca="1">IFERROR(INDEX('Natural Hazard'!$H$8:$H$225,MATCH($C169,_xlfn.ANCHORARRAY('Natural Hazard'!$C$8),0)),NA())</f>
        <v>1.1666666666666601</v>
      </c>
      <c r="AD169" s="25">
        <f ca="1">IFERROR(INDEX(Conflict!$H$8:$H$225,MATCH($C169,_xlfn.ANCHORARRAY(Conflict!$C$8),0)),NA())</f>
        <v>0</v>
      </c>
      <c r="AE169" s="50"/>
      <c r="AF169" s="25">
        <f ca="1">IFERROR(INDEX(Health!$I$8:$I$225,MATCH($C169,_xlfn.ANCHORARRAY(Health!$C$8),0)),NA())</f>
        <v>0</v>
      </c>
      <c r="AG169" s="25" t="e">
        <f ca="1">IFERROR(INDEX(Food!$I$8:$I$225,MATCH($C169,_xlfn.ANCHORARRAY(Food!$C$8),0)),NA())</f>
        <v>#N/A</v>
      </c>
      <c r="AH169" s="25">
        <f ca="1">IFERROR(INDEX(Macro!$I$8:$I$225,MATCH($C169,_xlfn.ANCHORARRAY(Macro!$C$8),0)),NA())</f>
        <v>6.6857142857142797</v>
      </c>
      <c r="AI169" s="25" t="e">
        <f ca="1">IFERROR(INDEX(Socioeconomic!$I$8:$I$225,MATCH($C169,_xlfn.ANCHORARRAY(Socioeconomic!$C$8),0)),NA())</f>
        <v>#N/A</v>
      </c>
      <c r="AJ169" s="25">
        <f ca="1">IFERROR(INDEX('Natural Hazard'!$I$8:$I$225,MATCH($C169,_xlfn.ANCHORARRAY('Natural Hazard'!$C$8),0)),NA())</f>
        <v>0</v>
      </c>
      <c r="AK169" s="25">
        <f ca="1">IFERROR(INDEX(Conflict!$I$8:$I$225,MATCH($C169,_xlfn.ANCHORARRAY(Conflict!$C$8),0)),NA())</f>
        <v>0</v>
      </c>
      <c r="AL169" s="49"/>
      <c r="AM169" s="25">
        <f>IFERROR(INDEX('Data Reliability'!$G$6:$G$409,MATCH($C169,'Data Reliability'!$E$6:$E$409,0)),NA())</f>
        <v>0</v>
      </c>
      <c r="AN169" s="25">
        <f>IFERROR(INDEX('Data Reliability'!$H$6:$H$409,MATCH($C169,'Data Reliability'!$E$6:$E$409,0)),NA())</f>
        <v>0.65</v>
      </c>
    </row>
    <row r="170" spans="2:40" x14ac:dyDescent="0.2">
      <c r="B170" s="28" t="s">
        <v>278</v>
      </c>
      <c r="C170" s="28" t="s">
        <v>279</v>
      </c>
      <c r="D170" s="28" t="s">
        <v>433</v>
      </c>
      <c r="E170" s="28" t="s">
        <v>430</v>
      </c>
      <c r="F170" s="206">
        <f ca="1">MATCH($C170,_xlfn.ANCHORARRAY(Health!$C$8),0)</f>
        <v>165</v>
      </c>
      <c r="G170" s="22" cm="1">
        <f t="array" aca="1" ref="G170" ca="1">IF(Parameters!$D$31, SUM(IF(ISNUMBER(R170:W170),(IF(R170:W170&gt;=Parameters!$D$37,1,"")),""))+0.5*(SUM(IF(ISNUMBER(R170:W170),(IF(R170:W170&gt;=Parameters!$D$38,1,"")),""))-SUM(IF(ISNUMBER(R170:W170),(IF(R170:W170&gt;=Parameters!$D$37,1,"")),""))),0) +
   IF(Parameters!$D$32,SUM(IF(ISNUMBER(R170:W170),(IF(R170:W170&gt;=Parameters!$D$41,1,"")),"")),0) +
   IF(Parameters!$D$33,AVERAGE(IF(ISNUMBER(R170:W170),R170:W170)),0) +
   IF(Parameters!$D$34,IF(OR(IF(ISNUMBER(R170:W170),R170:W170)=0),0,GEOMEAN(IF(ISNUMBER(R170:W170),R170:W170))),0)</f>
        <v>0.5</v>
      </c>
      <c r="H170" s="23">
        <f t="shared" ca="1" si="12"/>
        <v>0.5</v>
      </c>
      <c r="I170" s="116" t="str">
        <f t="shared" si="13"/>
        <v/>
      </c>
      <c r="J170" s="22" cm="1">
        <f t="array" aca="1" ref="J170" ca="1">IF(Parameters!$D$31, SUM(IF(ISNUMBER(Y170:AD170),(IF(Y170:AD170&gt;=Parameters!$D$41,1,"")),""))+0.5*(SUM(IF(ISNUMBER(Y170:AD170),(IF(Y170:AD170&gt;=Parameters!$D$42,1,"")),""))-SUM(IF(ISNUMBER(Y170:AD170),(IF(Y170:AD170&gt;=Parameters!$D$41,1,"")),""))),0) +
   IF(Parameters!$D$32,SUM(IF(ISNUMBER(Y170:AD170),(IF(Y170:AD170&gt;=Parameters!$D$41,1,"")),"")),0) +
   IF(Parameters!$D$33,AVERAGE(IF(ISNUMBER(Y170:AD170),Y170:AD170)),0) +
   IF(Parameters!$D$34,IF(OR(IF(ISNUMBER(Y170:AD170),Y170:AD170)=0),0,GEOMEAN(IF(ISNUMBER(Y170:AD170),Y170:AD170))),0)</f>
        <v>0</v>
      </c>
      <c r="K170" s="23">
        <f t="shared" ca="1" si="14"/>
        <v>0</v>
      </c>
      <c r="L170" s="116" t="str">
        <f t="shared" si="15"/>
        <v/>
      </c>
      <c r="M170" s="21" cm="1">
        <f t="array" aca="1" ref="M170" ca="1">IF(Parameters!$D$31, SUM(IF(ISNUMBER(AF170:AK170),(IF(AF170:AK170&gt;=Parameters!$D$41,1,"")),""))+0.5*(SUM(IF(ISNUMBER(AF170:AK170),(IF(AF170:AK170&gt;=Parameters!$D$42,1,"")),""))-SUM(IF(ISNUMBER(AF170:AK170),(IF(AF170:AK170&gt;=Parameters!$D$41,1,"")),""))),0) +
   IF(Parameters!$D$32,SUM(IF(ISNUMBER(AF170:AK170),(IF(AF170:AK170&gt;=Parameters!$D$41,1,"")),"")),0) +
   IF(Parameters!$D$33,AVERAGE(IF(ISNUMBER(AF170:AK170),AF170:AK170)),0) +
   IF(Parameters!$D$34,IF(OR(IF(ISNUMBER(AF170:AK170),AF170:AK170)=0),0,GEOMEAN(IF(ISNUMBER(AF170:AK170),AF170:AK170))),0)</f>
        <v>0</v>
      </c>
      <c r="N170" s="23">
        <f t="shared" ca="1" si="16"/>
        <v>0</v>
      </c>
      <c r="O170" s="116" t="str">
        <f t="shared" si="17"/>
        <v>!</v>
      </c>
      <c r="P170" s="24"/>
      <c r="Q170" s="49"/>
      <c r="R170" s="25">
        <f ca="1">IFERROR(INDEX(Health!$G$8:$G$225,MATCH($C170,_xlfn.ANCHORARRAY(Health!$C$8),0)),NA())</f>
        <v>0</v>
      </c>
      <c r="S170" s="25">
        <f ca="1">IFERROR(INDEX(Food!$G$8:$G$225,MATCH($C170,_xlfn.ANCHORARRAY(Food!$C$8),0)),NA())</f>
        <v>0</v>
      </c>
      <c r="T170" s="25">
        <f ca="1">IFERROR(INDEX(Macro!$G$8:$G$225,MATCH($C170,_xlfn.ANCHORARRAY(Macro!$C$8),0)),NA())</f>
        <v>5.2607675937714244</v>
      </c>
      <c r="U170" s="25">
        <f ca="1">IFERROR(INDEX(Socioeconomic!$G$8:$G$225,MATCH($C170,_xlfn.ANCHORARRAY(Socioeconomic!$C$8),0)),NA())</f>
        <v>0</v>
      </c>
      <c r="V170" s="25">
        <f ca="1">IFERROR(INDEX('Natural Hazard'!$G$8:$G$225,MATCH($C170,_xlfn.ANCHORARRAY('Natural Hazard'!$C$8),0)),NA())</f>
        <v>0</v>
      </c>
      <c r="W170" s="25">
        <f ca="1">IFERROR(INDEX(Conflict!$G$8:$G$225,MATCH($C170,_xlfn.ANCHORARRAY(Conflict!$C$8),0)),NA())</f>
        <v>0</v>
      </c>
      <c r="X170" s="50"/>
      <c r="Y170" s="25">
        <f ca="1">IFERROR(INDEX(Health!$H$8:$H$225,MATCH($C170,_xlfn.ANCHORARRAY(Health!$C$8),0)),NA())</f>
        <v>2.85131195335277</v>
      </c>
      <c r="Z170" s="25">
        <f ca="1">IFERROR(INDEX(Food!$H$8:$H$225,MATCH($C170,_xlfn.ANCHORARRAY(Food!$C$8),0)),NA())</f>
        <v>2.68674001158077</v>
      </c>
      <c r="AA170" s="25">
        <f ca="1">IFERROR(INDEX(Macro!$H$8:$H$225,MATCH($C170,_xlfn.ANCHORARRAY(Macro!$C$8),0)),NA())</f>
        <v>3.9698715108551101</v>
      </c>
      <c r="AB170" s="25">
        <f ca="1">IFERROR(INDEX(Socioeconomic!$H$8:$H$225,MATCH($C170,_xlfn.ANCHORARRAY(Socioeconomic!$C$8),0)),NA())</f>
        <v>2.5714285714285698</v>
      </c>
      <c r="AC170" s="25">
        <f ca="1">IFERROR(INDEX('Natural Hazard'!$H$8:$H$225,MATCH($C170,_xlfn.ANCHORARRAY('Natural Hazard'!$C$8),0)),NA())</f>
        <v>4.1666666666666599</v>
      </c>
      <c r="AD170" s="25">
        <f ca="1">IFERROR(INDEX(Conflict!$H$8:$H$225,MATCH($C170,_xlfn.ANCHORARRAY(Conflict!$C$8),0)),NA())</f>
        <v>0</v>
      </c>
      <c r="AE170" s="50"/>
      <c r="AF170" s="25">
        <f ca="1">IFERROR(INDEX(Health!$I$8:$I$225,MATCH($C170,_xlfn.ANCHORARRAY(Health!$C$8),0)),NA())</f>
        <v>0</v>
      </c>
      <c r="AG170" s="25" t="e">
        <f ca="1">IFERROR(INDEX(Food!$I$8:$I$225,MATCH($C170,_xlfn.ANCHORARRAY(Food!$C$8),0)),NA())</f>
        <v>#N/A</v>
      </c>
      <c r="AH170" s="25">
        <f ca="1">IFERROR(INDEX(Macro!$I$8:$I$225,MATCH($C170,_xlfn.ANCHORARRAY(Macro!$C$8),0)),NA())</f>
        <v>6.97142857142856</v>
      </c>
      <c r="AI170" s="25">
        <f ca="1">IFERROR(INDEX(Socioeconomic!$I$8:$I$225,MATCH($C170,_xlfn.ANCHORARRAY(Socioeconomic!$C$8),0)),NA())</f>
        <v>0</v>
      </c>
      <c r="AJ170" s="25">
        <f ca="1">IFERROR(INDEX('Natural Hazard'!$I$8:$I$225,MATCH($C170,_xlfn.ANCHORARRAY('Natural Hazard'!$C$8),0)),NA())</f>
        <v>0</v>
      </c>
      <c r="AK170" s="25">
        <f ca="1">IFERROR(INDEX(Conflict!$I$8:$I$225,MATCH($C170,_xlfn.ANCHORARRAY(Conflict!$C$8),0)),NA())</f>
        <v>0</v>
      </c>
      <c r="AL170" s="49"/>
      <c r="AM170" s="25">
        <f>IFERROR(INDEX('Data Reliability'!$G$6:$G$409,MATCH($C170,'Data Reliability'!$E$6:$E$409,0)),NA())</f>
        <v>0</v>
      </c>
      <c r="AN170" s="25">
        <f>IFERROR(INDEX('Data Reliability'!$H$6:$H$409,MATCH($C170,'Data Reliability'!$E$6:$E$409,0)),NA())</f>
        <v>0.52777777777777801</v>
      </c>
    </row>
    <row r="171" spans="2:40" x14ac:dyDescent="0.2">
      <c r="B171" s="28" t="s">
        <v>280</v>
      </c>
      <c r="C171" s="28" t="s">
        <v>281</v>
      </c>
      <c r="D171" s="28" t="s">
        <v>433</v>
      </c>
      <c r="E171" s="28" t="s">
        <v>430</v>
      </c>
      <c r="F171" s="206">
        <f ca="1">MATCH($C171,_xlfn.ANCHORARRAY(Health!$C$8),0)</f>
        <v>166</v>
      </c>
      <c r="G171" s="22" cm="1">
        <f t="array" aca="1" ref="G171" ca="1">IF(Parameters!$D$31, SUM(IF(ISNUMBER(R171:W171),(IF(R171:W171&gt;=Parameters!$D$37,1,"")),""))+0.5*(SUM(IF(ISNUMBER(R171:W171),(IF(R171:W171&gt;=Parameters!$D$38,1,"")),""))-SUM(IF(ISNUMBER(R171:W171),(IF(R171:W171&gt;=Parameters!$D$37,1,"")),""))),0) +
   IF(Parameters!$D$32,SUM(IF(ISNUMBER(R171:W171),(IF(R171:W171&gt;=Parameters!$D$41,1,"")),"")),0) +
   IF(Parameters!$D$33,AVERAGE(IF(ISNUMBER(R171:W171),R171:W171)),0) +
   IF(Parameters!$D$34,IF(OR(IF(ISNUMBER(R171:W171),R171:W171)=0),0,GEOMEAN(IF(ISNUMBER(R171:W171),R171:W171))),0)</f>
        <v>0.5</v>
      </c>
      <c r="H171" s="23">
        <f t="shared" ca="1" si="12"/>
        <v>0.5</v>
      </c>
      <c r="I171" s="116" t="str">
        <f t="shared" si="13"/>
        <v/>
      </c>
      <c r="J171" s="22" cm="1">
        <f t="array" aca="1" ref="J171" ca="1">IF(Parameters!$D$31, SUM(IF(ISNUMBER(Y171:AD171),(IF(Y171:AD171&gt;=Parameters!$D$41,1,"")),""))+0.5*(SUM(IF(ISNUMBER(Y171:AD171),(IF(Y171:AD171&gt;=Parameters!$D$42,1,"")),""))-SUM(IF(ISNUMBER(Y171:AD171),(IF(Y171:AD171&gt;=Parameters!$D$41,1,"")),""))),0) +
   IF(Parameters!$D$32,SUM(IF(ISNUMBER(Y171:AD171),(IF(Y171:AD171&gt;=Parameters!$D$41,1,"")),"")),0) +
   IF(Parameters!$D$33,AVERAGE(IF(ISNUMBER(Y171:AD171),Y171:AD171)),0) +
   IF(Parameters!$D$34,IF(OR(IF(ISNUMBER(Y171:AD171),Y171:AD171)=0),0,GEOMEAN(IF(ISNUMBER(Y171:AD171),Y171:AD171))),0)</f>
        <v>0.5</v>
      </c>
      <c r="K171" s="23">
        <f t="shared" ca="1" si="14"/>
        <v>0.5</v>
      </c>
      <c r="L171" s="116" t="str">
        <f t="shared" si="15"/>
        <v/>
      </c>
      <c r="M171" s="21" cm="1">
        <f t="array" aca="1" ref="M171" ca="1">IF(Parameters!$D$31, SUM(IF(ISNUMBER(AF171:AK171),(IF(AF171:AK171&gt;=Parameters!$D$41,1,"")),""))+0.5*(SUM(IF(ISNUMBER(AF171:AK171),(IF(AF171:AK171&gt;=Parameters!$D$42,1,"")),""))-SUM(IF(ISNUMBER(AF171:AK171),(IF(AF171:AK171&gt;=Parameters!$D$41,1,"")),""))),0) +
   IF(Parameters!$D$32,SUM(IF(ISNUMBER(AF171:AK171),(IF(AF171:AK171&gt;=Parameters!$D$41,1,"")),"")),0) +
   IF(Parameters!$D$33,AVERAGE(IF(ISNUMBER(AF171:AK171),AF171:AK171)),0) +
   IF(Parameters!$D$34,IF(OR(IF(ISNUMBER(AF171:AK171),AF171:AK171)=0),0,GEOMEAN(IF(ISNUMBER(AF171:AK171),AF171:AK171))),0)</f>
        <v>1</v>
      </c>
      <c r="N171" s="23">
        <f t="shared" ca="1" si="16"/>
        <v>1</v>
      </c>
      <c r="O171" s="116" t="str">
        <f t="shared" si="17"/>
        <v>!</v>
      </c>
      <c r="P171" s="24"/>
      <c r="Q171" s="49"/>
      <c r="R171" s="25">
        <f ca="1">IFERROR(INDEX(Health!$G$8:$G$225,MATCH($C171,_xlfn.ANCHORARRAY(Health!$C$8),0)),NA())</f>
        <v>0</v>
      </c>
      <c r="S171" s="25">
        <f ca="1">IFERROR(INDEX(Food!$G$8:$G$225,MATCH($C171,_xlfn.ANCHORARRAY(Food!$C$8),0)),NA())</f>
        <v>0</v>
      </c>
      <c r="T171" s="25">
        <f ca="1">IFERROR(INDEX(Macro!$G$8:$G$225,MATCH($C171,_xlfn.ANCHORARRAY(Macro!$C$8),0)),NA())</f>
        <v>4.3293723305176126</v>
      </c>
      <c r="U171" s="25">
        <f ca="1">IFERROR(INDEX(Socioeconomic!$G$8:$G$225,MATCH($C171,_xlfn.ANCHORARRAY(Socioeconomic!$C$8),0)),NA())</f>
        <v>0</v>
      </c>
      <c r="V171" s="25">
        <f ca="1">IFERROR(INDEX('Natural Hazard'!$G$8:$G$225,MATCH($C171,_xlfn.ANCHORARRAY('Natural Hazard'!$C$8),0)),NA())</f>
        <v>0</v>
      </c>
      <c r="W171" s="25">
        <f ca="1">IFERROR(INDEX(Conflict!$G$8:$G$225,MATCH($C171,_xlfn.ANCHORARRAY(Conflict!$C$8),0)),NA())</f>
        <v>6.4589562678387598</v>
      </c>
      <c r="X171" s="50"/>
      <c r="Y171" s="25">
        <f ca="1">IFERROR(INDEX(Health!$H$8:$H$225,MATCH($C171,_xlfn.ANCHORARRAY(Health!$C$8),0)),NA())</f>
        <v>1.8600583090378999</v>
      </c>
      <c r="Z171" s="25">
        <f ca="1">IFERROR(INDEX(Food!$H$8:$H$225,MATCH($C171,_xlfn.ANCHORARRAY(Food!$C$8),0)),NA())</f>
        <v>2.59988419224088</v>
      </c>
      <c r="AA171" s="25">
        <f ca="1">IFERROR(INDEX(Macro!$H$8:$H$225,MATCH($C171,_xlfn.ANCHORARRAY(Macro!$C$8),0)),NA())</f>
        <v>7.8097769901048597</v>
      </c>
      <c r="AB171" s="25">
        <f ca="1">IFERROR(INDEX(Socioeconomic!$H$8:$H$225,MATCH($C171,_xlfn.ANCHORARRAY(Socioeconomic!$C$8),0)),NA())</f>
        <v>2.1428571428571401</v>
      </c>
      <c r="AC171" s="25">
        <f ca="1">IFERROR(INDEX('Natural Hazard'!$H$8:$H$225,MATCH($C171,_xlfn.ANCHORARRAY('Natural Hazard'!$C$8),0)),NA())</f>
        <v>6.8333333333333304</v>
      </c>
      <c r="AD171" s="25">
        <f ca="1">IFERROR(INDEX(Conflict!$H$8:$H$225,MATCH($C171,_xlfn.ANCHORARRAY(Conflict!$C$8),0)),NA())</f>
        <v>4.1718116069853597</v>
      </c>
      <c r="AE171" s="50"/>
      <c r="AF171" s="25">
        <f ca="1">IFERROR(INDEX(Health!$I$8:$I$225,MATCH($C171,_xlfn.ANCHORARRAY(Health!$C$8),0)),NA())</f>
        <v>0</v>
      </c>
      <c r="AG171" s="25" t="e">
        <f ca="1">IFERROR(INDEX(Food!$I$8:$I$225,MATCH($C171,_xlfn.ANCHORARRAY(Food!$C$8),0)),NA())</f>
        <v>#N/A</v>
      </c>
      <c r="AH171" s="25">
        <f ca="1">IFERROR(INDEX(Macro!$I$8:$I$225,MATCH($C171,_xlfn.ANCHORARRAY(Macro!$C$8),0)),NA())</f>
        <v>2.3999999999999799</v>
      </c>
      <c r="AI171" s="25" t="e">
        <f ca="1">IFERROR(INDEX(Socioeconomic!$I$8:$I$225,MATCH($C171,_xlfn.ANCHORARRAY(Socioeconomic!$C$8),0)),NA())</f>
        <v>#N/A</v>
      </c>
      <c r="AJ171" s="25">
        <f ca="1">IFERROR(INDEX('Natural Hazard'!$I$8:$I$225,MATCH($C171,_xlfn.ANCHORARRAY('Natural Hazard'!$C$8),0)),NA())</f>
        <v>0</v>
      </c>
      <c r="AK171" s="25">
        <f ca="1">IFERROR(INDEX(Conflict!$I$8:$I$225,MATCH($C171,_xlfn.ANCHORARRAY(Conflict!$C$8),0)),NA())</f>
        <v>10</v>
      </c>
      <c r="AL171" s="49"/>
      <c r="AM171" s="25">
        <f>IFERROR(INDEX('Data Reliability'!$G$6:$G$409,MATCH($C171,'Data Reliability'!$E$6:$E$409,0)),NA())</f>
        <v>0</v>
      </c>
      <c r="AN171" s="25">
        <f>IFERROR(INDEX('Data Reliability'!$H$6:$H$409,MATCH($C171,'Data Reliability'!$E$6:$E$409,0)),NA())</f>
        <v>0.51666666666666705</v>
      </c>
    </row>
    <row r="172" spans="2:40" x14ac:dyDescent="0.2">
      <c r="B172" s="28" t="s">
        <v>282</v>
      </c>
      <c r="C172" s="28" t="s">
        <v>283</v>
      </c>
      <c r="D172" s="28" t="s">
        <v>432</v>
      </c>
      <c r="E172" s="28" t="s">
        <v>429</v>
      </c>
      <c r="F172" s="206">
        <f ca="1">MATCH($C172,_xlfn.ANCHORARRAY(Health!$C$8),0)</f>
        <v>167</v>
      </c>
      <c r="G172" s="22" cm="1">
        <f t="array" aca="1" ref="G172" ca="1">IF(Parameters!$D$31, SUM(IF(ISNUMBER(R172:W172),(IF(R172:W172&gt;=Parameters!$D$37,1,"")),""))+0.5*(SUM(IF(ISNUMBER(R172:W172),(IF(R172:W172&gt;=Parameters!$D$38,1,"")),""))-SUM(IF(ISNUMBER(R172:W172),(IF(R172:W172&gt;=Parameters!$D$37,1,"")),""))),0) +
   IF(Parameters!$D$32,SUM(IF(ISNUMBER(R172:W172),(IF(R172:W172&gt;=Parameters!$D$41,1,"")),"")),0) +
   IF(Parameters!$D$33,AVERAGE(IF(ISNUMBER(R172:W172),R172:W172)),0) +
   IF(Parameters!$D$34,IF(OR(IF(ISNUMBER(R172:W172),R172:W172)=0),0,GEOMEAN(IF(ISNUMBER(R172:W172),R172:W172))),0)</f>
        <v>0</v>
      </c>
      <c r="H172" s="23">
        <f t="shared" ca="1" si="12"/>
        <v>0</v>
      </c>
      <c r="I172" s="116" t="str">
        <f t="shared" si="13"/>
        <v/>
      </c>
      <c r="J172" s="22" cm="1">
        <f t="array" aca="1" ref="J172" ca="1">IF(Parameters!$D$31, SUM(IF(ISNUMBER(Y172:AD172),(IF(Y172:AD172&gt;=Parameters!$D$41,1,"")),""))+0.5*(SUM(IF(ISNUMBER(Y172:AD172),(IF(Y172:AD172&gt;=Parameters!$D$42,1,"")),""))-SUM(IF(ISNUMBER(Y172:AD172),(IF(Y172:AD172&gt;=Parameters!$D$41,1,"")),""))),0) +
   IF(Parameters!$D$32,SUM(IF(ISNUMBER(Y172:AD172),(IF(Y172:AD172&gt;=Parameters!$D$41,1,"")),"")),0) +
   IF(Parameters!$D$33,AVERAGE(IF(ISNUMBER(Y172:AD172),Y172:AD172)),0) +
   IF(Parameters!$D$34,IF(OR(IF(ISNUMBER(Y172:AD172),Y172:AD172)=0),0,GEOMEAN(IF(ISNUMBER(Y172:AD172),Y172:AD172))),0)</f>
        <v>1</v>
      </c>
      <c r="K172" s="23">
        <f t="shared" ca="1" si="14"/>
        <v>1</v>
      </c>
      <c r="L172" s="116" t="str">
        <f t="shared" si="15"/>
        <v/>
      </c>
      <c r="M172" s="21" cm="1">
        <f t="array" aca="1" ref="M172" ca="1">IF(Parameters!$D$31, SUM(IF(ISNUMBER(AF172:AK172),(IF(AF172:AK172&gt;=Parameters!$D$41,1,"")),""))+0.5*(SUM(IF(ISNUMBER(AF172:AK172),(IF(AF172:AK172&gt;=Parameters!$D$42,1,"")),""))-SUM(IF(ISNUMBER(AF172:AK172),(IF(AF172:AK172&gt;=Parameters!$D$41,1,"")),""))),0) +
   IF(Parameters!$D$32,SUM(IF(ISNUMBER(AF172:AK172),(IF(AF172:AK172&gt;=Parameters!$D$41,1,"")),"")),0) +
   IF(Parameters!$D$33,AVERAGE(IF(ISNUMBER(AF172:AK172),AF172:AK172)),0) +
   IF(Parameters!$D$34,IF(OR(IF(ISNUMBER(AF172:AK172),AF172:AK172)=0),0,GEOMEAN(IF(ISNUMBER(AF172:AK172),AF172:AK172))),0)</f>
        <v>0</v>
      </c>
      <c r="N172" s="23">
        <f t="shared" ca="1" si="16"/>
        <v>0</v>
      </c>
      <c r="O172" s="116" t="str">
        <f t="shared" si="17"/>
        <v>!</v>
      </c>
      <c r="P172" s="24"/>
      <c r="Q172" s="49"/>
      <c r="R172" s="25">
        <f ca="1">IFERROR(INDEX(Health!$G$8:$G$225,MATCH($C172,_xlfn.ANCHORARRAY(Health!$C$8),0)),NA())</f>
        <v>0</v>
      </c>
      <c r="S172" s="25">
        <f ca="1">IFERROR(INDEX(Food!$G$8:$G$225,MATCH($C172,_xlfn.ANCHORARRAY(Food!$C$8),0)),NA())</f>
        <v>0</v>
      </c>
      <c r="T172" s="25">
        <f ca="1">IFERROR(INDEX(Macro!$G$8:$G$225,MATCH($C172,_xlfn.ANCHORARRAY(Macro!$C$8),0)),NA())</f>
        <v>3.6351067227981186</v>
      </c>
      <c r="U172" s="25">
        <f ca="1">IFERROR(INDEX(Socioeconomic!$G$8:$G$225,MATCH($C172,_xlfn.ANCHORARRAY(Socioeconomic!$C$8),0)),NA())</f>
        <v>0</v>
      </c>
      <c r="V172" s="25">
        <f ca="1">IFERROR(INDEX('Natural Hazard'!$G$8:$G$225,MATCH($C172,_xlfn.ANCHORARRAY('Natural Hazard'!$C$8),0)),NA())</f>
        <v>0</v>
      </c>
      <c r="W172" s="25">
        <f ca="1">IFERROR(INDEX(Conflict!$G$8:$G$225,MATCH($C172,_xlfn.ANCHORARRAY(Conflict!$C$8),0)),NA())</f>
        <v>0</v>
      </c>
      <c r="X172" s="50"/>
      <c r="Y172" s="25">
        <f ca="1">IFERROR(INDEX(Health!$H$8:$H$225,MATCH($C172,_xlfn.ANCHORARRAY(Health!$C$8),0)),NA())</f>
        <v>6.5247813411078699</v>
      </c>
      <c r="Z172" s="25">
        <f ca="1">IFERROR(INDEX(Food!$H$8:$H$225,MATCH($C172,_xlfn.ANCHORARRAY(Food!$C$8),0)),NA())</f>
        <v>7.9559930515344499</v>
      </c>
      <c r="AA172" s="25">
        <f ca="1">IFERROR(INDEX(Macro!$H$8:$H$225,MATCH($C172,_xlfn.ANCHORARRAY(Macro!$C$8),0)),NA())</f>
        <v>5.5058337025550097</v>
      </c>
      <c r="AB172" s="25">
        <f ca="1">IFERROR(INDEX(Socioeconomic!$H$8:$H$225,MATCH($C172,_xlfn.ANCHORARRAY(Socioeconomic!$C$8),0)),NA())</f>
        <v>9.2857142857142794</v>
      </c>
      <c r="AC172" s="25">
        <f ca="1">IFERROR(INDEX('Natural Hazard'!$H$8:$H$225,MATCH($C172,_xlfn.ANCHORARRAY('Natural Hazard'!$C$8),0)),NA())</f>
        <v>2.9999999999999898</v>
      </c>
      <c r="AD172" s="25">
        <f ca="1">IFERROR(INDEX(Conflict!$H$8:$H$225,MATCH($C172,_xlfn.ANCHORARRAY(Conflict!$C$8),0)),NA())</f>
        <v>4.5246075145528302</v>
      </c>
      <c r="AE172" s="50"/>
      <c r="AF172" s="25">
        <f ca="1">IFERROR(INDEX(Health!$I$8:$I$225,MATCH($C172,_xlfn.ANCHORARRAY(Health!$C$8),0)),NA())</f>
        <v>0</v>
      </c>
      <c r="AG172" s="25" t="e">
        <f ca="1">IFERROR(INDEX(Food!$I$8:$I$225,MATCH($C172,_xlfn.ANCHORARRAY(Food!$C$8),0)),NA())</f>
        <v>#N/A</v>
      </c>
      <c r="AH172" s="25">
        <f ca="1">IFERROR(INDEX(Macro!$I$8:$I$225,MATCH($C172,_xlfn.ANCHORARRAY(Macro!$C$8),0)),NA())</f>
        <v>2.4000000000000101</v>
      </c>
      <c r="AI172" s="25">
        <f ca="1">IFERROR(INDEX(Socioeconomic!$I$8:$I$225,MATCH($C172,_xlfn.ANCHORARRAY(Socioeconomic!$C$8),0)),NA())</f>
        <v>0</v>
      </c>
      <c r="AJ172" s="25">
        <f ca="1">IFERROR(INDEX('Natural Hazard'!$I$8:$I$225,MATCH($C172,_xlfn.ANCHORARRAY('Natural Hazard'!$C$8),0)),NA())</f>
        <v>0</v>
      </c>
      <c r="AK172" s="25">
        <f ca="1">IFERROR(INDEX(Conflict!$I$8:$I$225,MATCH($C172,_xlfn.ANCHORARRAY(Conflict!$C$8),0)),NA())</f>
        <v>0</v>
      </c>
      <c r="AL172" s="49"/>
      <c r="AM172" s="25">
        <f>IFERROR(INDEX('Data Reliability'!$G$6:$G$409,MATCH($C172,'Data Reliability'!$E$6:$E$409,0)),NA())</f>
        <v>0</v>
      </c>
      <c r="AN172" s="25">
        <f>IFERROR(INDEX('Data Reliability'!$H$6:$H$409,MATCH($C172,'Data Reliability'!$E$6:$E$409,0)),NA())</f>
        <v>0.46111111111111103</v>
      </c>
    </row>
    <row r="173" spans="2:40" x14ac:dyDescent="0.2">
      <c r="B173" s="28" t="s">
        <v>284</v>
      </c>
      <c r="C173" s="28" t="s">
        <v>285</v>
      </c>
      <c r="D173" s="28" t="s">
        <v>434</v>
      </c>
      <c r="E173" s="28" t="s">
        <v>409</v>
      </c>
      <c r="F173" s="206">
        <f ca="1">MATCH($C173,_xlfn.ANCHORARRAY(Health!$C$8),0)</f>
        <v>168</v>
      </c>
      <c r="G173" s="22" cm="1">
        <f t="array" aca="1" ref="G173" ca="1">IF(Parameters!$D$31, SUM(IF(ISNUMBER(R173:W173),(IF(R173:W173&gt;=Parameters!$D$37,1,"")),""))+0.5*(SUM(IF(ISNUMBER(R173:W173),(IF(R173:W173&gt;=Parameters!$D$38,1,"")),""))-SUM(IF(ISNUMBER(R173:W173),(IF(R173:W173&gt;=Parameters!$D$37,1,"")),""))),0) +
   IF(Parameters!$D$32,SUM(IF(ISNUMBER(R173:W173),(IF(R173:W173&gt;=Parameters!$D$41,1,"")),"")),0) +
   IF(Parameters!$D$33,AVERAGE(IF(ISNUMBER(R173:W173),R173:W173)),0) +
   IF(Parameters!$D$34,IF(OR(IF(ISNUMBER(R173:W173),R173:W173)=0),0,GEOMEAN(IF(ISNUMBER(R173:W173),R173:W173))),0)</f>
        <v>0.5</v>
      </c>
      <c r="H173" s="23">
        <f t="shared" ca="1" si="12"/>
        <v>0.5</v>
      </c>
      <c r="I173" s="116" t="str">
        <f t="shared" si="13"/>
        <v/>
      </c>
      <c r="J173" s="22" cm="1">
        <f t="array" aca="1" ref="J173" ca="1">IF(Parameters!$D$31, SUM(IF(ISNUMBER(Y173:AD173),(IF(Y173:AD173&gt;=Parameters!$D$41,1,"")),""))+0.5*(SUM(IF(ISNUMBER(Y173:AD173),(IF(Y173:AD173&gt;=Parameters!$D$42,1,"")),""))-SUM(IF(ISNUMBER(Y173:AD173),(IF(Y173:AD173&gt;=Parameters!$D$41,1,"")),""))),0) +
   IF(Parameters!$D$32,SUM(IF(ISNUMBER(Y173:AD173),(IF(Y173:AD173&gt;=Parameters!$D$41,1,"")),"")),0) +
   IF(Parameters!$D$33,AVERAGE(IF(ISNUMBER(Y173:AD173),Y173:AD173)),0) +
   IF(Parameters!$D$34,IF(OR(IF(ISNUMBER(Y173:AD173),Y173:AD173)=0),0,GEOMEAN(IF(ISNUMBER(Y173:AD173),Y173:AD173))),0)</f>
        <v>0</v>
      </c>
      <c r="K173" s="23">
        <f t="shared" ca="1" si="14"/>
        <v>0</v>
      </c>
      <c r="L173" s="116" t="str">
        <f t="shared" si="15"/>
        <v/>
      </c>
      <c r="M173" s="21" cm="1">
        <f t="array" aca="1" ref="M173" ca="1">IF(Parameters!$D$31, SUM(IF(ISNUMBER(AF173:AK173),(IF(AF173:AK173&gt;=Parameters!$D$41,1,"")),""))+0.5*(SUM(IF(ISNUMBER(AF173:AK173),(IF(AF173:AK173&gt;=Parameters!$D$42,1,"")),""))-SUM(IF(ISNUMBER(AF173:AK173),(IF(AF173:AK173&gt;=Parameters!$D$41,1,"")),""))),0) +
   IF(Parameters!$D$32,SUM(IF(ISNUMBER(AF173:AK173),(IF(AF173:AK173&gt;=Parameters!$D$41,1,"")),"")),0) +
   IF(Parameters!$D$33,AVERAGE(IF(ISNUMBER(AF173:AK173),AF173:AK173)),0) +
   IF(Parameters!$D$34,IF(OR(IF(ISNUMBER(AF173:AK173),AF173:AK173)=0),0,GEOMEAN(IF(ISNUMBER(AF173:AK173),AF173:AK173))),0)</f>
        <v>1.5</v>
      </c>
      <c r="N173" s="23">
        <f t="shared" ca="1" si="16"/>
        <v>1.5</v>
      </c>
      <c r="O173" s="116" t="str">
        <f t="shared" si="17"/>
        <v>!</v>
      </c>
      <c r="P173" s="24"/>
      <c r="Q173" s="49"/>
      <c r="R173" s="25">
        <f ca="1">IFERROR(INDEX(Health!$G$8:$G$225,MATCH($C173,_xlfn.ANCHORARRAY(Health!$C$8),0)),NA())</f>
        <v>4.6467017049401633</v>
      </c>
      <c r="S173" s="25">
        <f ca="1">IFERROR(INDEX(Food!$G$8:$G$225,MATCH($C173,_xlfn.ANCHORARRAY(Food!$C$8),0)),NA())</f>
        <v>0</v>
      </c>
      <c r="T173" s="25">
        <f ca="1">IFERROR(INDEX(Macro!$G$8:$G$225,MATCH($C173,_xlfn.ANCHORARRAY(Macro!$C$8),0)),NA())</f>
        <v>2.2396458808819233</v>
      </c>
      <c r="U173" s="25">
        <f ca="1">IFERROR(INDEX(Socioeconomic!$G$8:$G$225,MATCH($C173,_xlfn.ANCHORARRAY(Socioeconomic!$C$8),0)),NA())</f>
        <v>0</v>
      </c>
      <c r="V173" s="25">
        <f ca="1">IFERROR(INDEX('Natural Hazard'!$G$8:$G$225,MATCH($C173,_xlfn.ANCHORARRAY('Natural Hazard'!$C$8),0)),NA())</f>
        <v>6.324555320336759</v>
      </c>
      <c r="W173" s="25">
        <f ca="1">IFERROR(INDEX(Conflict!$G$8:$G$225,MATCH($C173,_xlfn.ANCHORARRAY(Conflict!$C$8),0)),NA())</f>
        <v>0</v>
      </c>
      <c r="X173" s="50"/>
      <c r="Y173" s="25">
        <f ca="1">IFERROR(INDEX(Health!$H$8:$H$225,MATCH($C173,_xlfn.ANCHORARRAY(Health!$C$8),0)),NA())</f>
        <v>3.08454810495626</v>
      </c>
      <c r="Z173" s="25">
        <f ca="1">IFERROR(INDEX(Food!$H$8:$H$225,MATCH($C173,_xlfn.ANCHORARRAY(Food!$C$8),0)),NA())</f>
        <v>2.36826867400115</v>
      </c>
      <c r="AA173" s="25">
        <f ca="1">IFERROR(INDEX(Macro!$H$8:$H$225,MATCH($C173,_xlfn.ANCHORARRAY(Macro!$C$8),0)),NA())</f>
        <v>0.75025845517648704</v>
      </c>
      <c r="AB173" s="25">
        <f ca="1">IFERROR(INDEX(Socioeconomic!$H$8:$H$225,MATCH($C173,_xlfn.ANCHORARRAY(Socioeconomic!$C$8),0)),NA())</f>
        <v>1.5714285714285701</v>
      </c>
      <c r="AC173" s="25">
        <f ca="1">IFERROR(INDEX('Natural Hazard'!$H$8:$H$225,MATCH($C173,_xlfn.ANCHORARRAY('Natural Hazard'!$C$8),0)),NA())</f>
        <v>4</v>
      </c>
      <c r="AD173" s="25">
        <f ca="1">IFERROR(INDEX(Conflict!$H$8:$H$225,MATCH($C173,_xlfn.ANCHORARRAY(Conflict!$C$8),0)),NA())</f>
        <v>0.77615099664843701</v>
      </c>
      <c r="AE173" s="50"/>
      <c r="AF173" s="25">
        <f ca="1">IFERROR(INDEX(Health!$I$8:$I$225,MATCH($C173,_xlfn.ANCHORARRAY(Health!$C$8),0)),NA())</f>
        <v>7</v>
      </c>
      <c r="AG173" s="25" t="e">
        <f ca="1">IFERROR(INDEX(Food!$I$8:$I$225,MATCH($C173,_xlfn.ANCHORARRAY(Food!$C$8),0)),NA())</f>
        <v>#N/A</v>
      </c>
      <c r="AH173" s="25">
        <f ca="1">IFERROR(INDEX(Macro!$I$8:$I$225,MATCH($C173,_xlfn.ANCHORARRAY(Macro!$C$8),0)),NA())</f>
        <v>6.6857142857142797</v>
      </c>
      <c r="AI173" s="25" t="e">
        <f ca="1">IFERROR(INDEX(Socioeconomic!$I$8:$I$225,MATCH($C173,_xlfn.ANCHORARRAY(Socioeconomic!$C$8),0)),NA())</f>
        <v>#N/A</v>
      </c>
      <c r="AJ173" s="25">
        <f ca="1">IFERROR(INDEX('Natural Hazard'!$I$8:$I$225,MATCH($C173,_xlfn.ANCHORARRAY('Natural Hazard'!$C$8),0)),NA())</f>
        <v>10</v>
      </c>
      <c r="AK173" s="25">
        <f ca="1">IFERROR(INDEX(Conflict!$I$8:$I$225,MATCH($C173,_xlfn.ANCHORARRAY(Conflict!$C$8),0)),NA())</f>
        <v>0</v>
      </c>
      <c r="AL173" s="49"/>
      <c r="AM173" s="25">
        <f>IFERROR(INDEX('Data Reliability'!$G$6:$G$409,MATCH($C173,'Data Reliability'!$E$6:$E$409,0)),NA())</f>
        <v>0</v>
      </c>
      <c r="AN173" s="25">
        <f>IFERROR(INDEX('Data Reliability'!$H$6:$H$409,MATCH($C173,'Data Reliability'!$E$6:$E$409,0)),NA())</f>
        <v>0.55000000000000004</v>
      </c>
    </row>
    <row r="174" spans="2:40" x14ac:dyDescent="0.2">
      <c r="B174" s="28" t="s">
        <v>286</v>
      </c>
      <c r="C174" s="28" t="s">
        <v>287</v>
      </c>
      <c r="D174" s="28" t="s">
        <v>432</v>
      </c>
      <c r="E174" s="28" t="s">
        <v>429</v>
      </c>
      <c r="F174" s="206">
        <f ca="1">MATCH($C174,_xlfn.ANCHORARRAY(Health!$C$8),0)</f>
        <v>169</v>
      </c>
      <c r="G174" s="22" cm="1">
        <f t="array" aca="1" ref="G174" ca="1">IF(Parameters!$D$31, SUM(IF(ISNUMBER(R174:W174),(IF(R174:W174&gt;=Parameters!$D$37,1,"")),""))+0.5*(SUM(IF(ISNUMBER(R174:W174),(IF(R174:W174&gt;=Parameters!$D$38,1,"")),""))-SUM(IF(ISNUMBER(R174:W174),(IF(R174:W174&gt;=Parameters!$D$37,1,"")),""))),0) +
   IF(Parameters!$D$32,SUM(IF(ISNUMBER(R174:W174),(IF(R174:W174&gt;=Parameters!$D$41,1,"")),"")),0) +
   IF(Parameters!$D$33,AVERAGE(IF(ISNUMBER(R174:W174),R174:W174)),0) +
   IF(Parameters!$D$34,IF(OR(IF(ISNUMBER(R174:W174),R174:W174)=0),0,GEOMEAN(IF(ISNUMBER(R174:W174),R174:W174))),0)</f>
        <v>4.5</v>
      </c>
      <c r="H174" s="23">
        <f t="shared" ca="1" si="12"/>
        <v>4.5</v>
      </c>
      <c r="I174" s="116" t="str">
        <f t="shared" si="13"/>
        <v/>
      </c>
      <c r="J174" s="22" cm="1">
        <f t="array" aca="1" ref="J174" ca="1">IF(Parameters!$D$31, SUM(IF(ISNUMBER(Y174:AD174),(IF(Y174:AD174&gt;=Parameters!$D$41,1,"")),""))+0.5*(SUM(IF(ISNUMBER(Y174:AD174),(IF(Y174:AD174&gt;=Parameters!$D$42,1,"")),""))-SUM(IF(ISNUMBER(Y174:AD174),(IF(Y174:AD174&gt;=Parameters!$D$41,1,"")),""))),0) +
   IF(Parameters!$D$32,SUM(IF(ISNUMBER(Y174:AD174),(IF(Y174:AD174&gt;=Parameters!$D$41,1,"")),"")),0) +
   IF(Parameters!$D$33,AVERAGE(IF(ISNUMBER(Y174:AD174),Y174:AD174)),0) +
   IF(Parameters!$D$34,IF(OR(IF(ISNUMBER(Y174:AD174),Y174:AD174)=0),0,GEOMEAN(IF(ISNUMBER(Y174:AD174),Y174:AD174))),0)</f>
        <v>4</v>
      </c>
      <c r="K174" s="23">
        <f t="shared" ca="1" si="14"/>
        <v>4</v>
      </c>
      <c r="L174" s="116" t="str">
        <f t="shared" si="15"/>
        <v/>
      </c>
      <c r="M174" s="21" cm="1">
        <f t="array" aca="1" ref="M174" ca="1">IF(Parameters!$D$31, SUM(IF(ISNUMBER(AF174:AK174),(IF(AF174:AK174&gt;=Parameters!$D$41,1,"")),""))+0.5*(SUM(IF(ISNUMBER(AF174:AK174),(IF(AF174:AK174&gt;=Parameters!$D$42,1,"")),""))-SUM(IF(ISNUMBER(AF174:AK174),(IF(AF174:AK174&gt;=Parameters!$D$41,1,"")),""))),0) +
   IF(Parameters!$D$32,SUM(IF(ISNUMBER(AF174:AK174),(IF(AF174:AK174&gt;=Parameters!$D$41,1,"")),"")),0) +
   IF(Parameters!$D$33,AVERAGE(IF(ISNUMBER(AF174:AK174),AF174:AK174)),0) +
   IF(Parameters!$D$34,IF(OR(IF(ISNUMBER(AF174:AK174),AF174:AK174)=0),0,GEOMEAN(IF(ISNUMBER(AF174:AK174),AF174:AK174))),0)</f>
        <v>4.5</v>
      </c>
      <c r="N174" s="23">
        <f t="shared" ca="1" si="16"/>
        <v>4.5</v>
      </c>
      <c r="O174" s="116" t="str">
        <f t="shared" si="17"/>
        <v/>
      </c>
      <c r="P174" s="24"/>
      <c r="Q174" s="49"/>
      <c r="R174" s="25">
        <f ca="1">IFERROR(INDEX(Health!$G$8:$G$225,MATCH($C174,_xlfn.ANCHORARRAY(Health!$C$8),0)),NA())</f>
        <v>0</v>
      </c>
      <c r="S174" s="25">
        <f ca="1">IFERROR(INDEX(Food!$G$8:$G$225,MATCH($C174,_xlfn.ANCHORARRAY(Food!$C$8),0)),NA())</f>
        <v>10</v>
      </c>
      <c r="T174" s="25">
        <f ca="1">IFERROR(INDEX(Macro!$G$8:$G$225,MATCH($C174,_xlfn.ANCHORARRAY(Macro!$C$8),0)),NA())</f>
        <v>9.3960478013744844</v>
      </c>
      <c r="U174" s="25">
        <f ca="1">IFERROR(INDEX(Socioeconomic!$G$8:$G$225,MATCH($C174,_xlfn.ANCHORARRAY(Socioeconomic!$C$8),0)),NA())</f>
        <v>9.7100831245522397</v>
      </c>
      <c r="V174" s="25">
        <f ca="1">IFERROR(INDEX('Natural Hazard'!$G$8:$G$225,MATCH($C174,_xlfn.ANCHORARRAY('Natural Hazard'!$C$8),0)),NA())</f>
        <v>6.8313005106397275</v>
      </c>
      <c r="W174" s="25">
        <f ca="1">IFERROR(INDEX(Conflict!$G$8:$G$225,MATCH($C174,_xlfn.ANCHORARRAY(Conflict!$C$8),0)),NA())</f>
        <v>10</v>
      </c>
      <c r="X174" s="50"/>
      <c r="Y174" s="25">
        <f ca="1">IFERROR(INDEX(Health!$H$8:$H$225,MATCH($C174,_xlfn.ANCHORARRAY(Health!$C$8),0)),NA())</f>
        <v>7.9241982507288604</v>
      </c>
      <c r="Z174" s="25">
        <f ca="1">IFERROR(INDEX(Food!$H$8:$H$225,MATCH($C174,_xlfn.ANCHORARRAY(Food!$C$8),0)),NA())</f>
        <v>10</v>
      </c>
      <c r="AA174" s="25">
        <f ca="1">IFERROR(INDEX(Macro!$H$8:$H$225,MATCH($C174,_xlfn.ANCHORARRAY(Macro!$C$8),0)),NA())</f>
        <v>10</v>
      </c>
      <c r="AB174" s="25">
        <f ca="1">IFERROR(INDEX(Socioeconomic!$H$8:$H$225,MATCH($C174,_xlfn.ANCHORARRAY(Socioeconomic!$C$8),0)),NA())</f>
        <v>9.4285714285714199</v>
      </c>
      <c r="AC174" s="25">
        <f ca="1">IFERROR(INDEX('Natural Hazard'!$H$8:$H$225,MATCH($C174,_xlfn.ANCHORARRAY('Natural Hazard'!$C$8),0)),NA())</f>
        <v>4.6666666666666599</v>
      </c>
      <c r="AD174" s="25">
        <f ca="1">IFERROR(INDEX(Conflict!$H$8:$H$225,MATCH($C174,_xlfn.ANCHORARRAY(Conflict!$C$8),0)),NA())</f>
        <v>10</v>
      </c>
      <c r="AE174" s="50"/>
      <c r="AF174" s="25">
        <f ca="1">IFERROR(INDEX(Health!$I$8:$I$225,MATCH($C174,_xlfn.ANCHORARRAY(Health!$C$8),0)),NA())</f>
        <v>0</v>
      </c>
      <c r="AG174" s="25">
        <f ca="1">IFERROR(INDEX(Food!$I$8:$I$225,MATCH($C174,_xlfn.ANCHORARRAY(Food!$C$8),0)),NA())</f>
        <v>10</v>
      </c>
      <c r="AH174" s="25">
        <f ca="1">IFERROR(INDEX(Macro!$I$8:$I$225,MATCH($C174,_xlfn.ANCHORARRAY(Macro!$C$8),0)),NA())</f>
        <v>8.8285714285714292</v>
      </c>
      <c r="AI174" s="25">
        <f ca="1">IFERROR(INDEX(Socioeconomic!$I$8:$I$225,MATCH($C174,_xlfn.ANCHORARRAY(Socioeconomic!$C$8),0)),NA())</f>
        <v>10</v>
      </c>
      <c r="AJ174" s="25">
        <f ca="1">IFERROR(INDEX('Natural Hazard'!$I$8:$I$225,MATCH($C174,_xlfn.ANCHORARRAY('Natural Hazard'!$C$8),0)),NA())</f>
        <v>10</v>
      </c>
      <c r="AK174" s="25">
        <f ca="1">IFERROR(INDEX(Conflict!$I$8:$I$225,MATCH($C174,_xlfn.ANCHORARRAY(Conflict!$C$8),0)),NA())</f>
        <v>10</v>
      </c>
      <c r="AL174" s="49"/>
      <c r="AM174" s="25">
        <f>IFERROR(INDEX('Data Reliability'!$G$6:$G$409,MATCH($C174,'Data Reliability'!$E$6:$E$409,0)),NA())</f>
        <v>0</v>
      </c>
      <c r="AN174" s="25">
        <f>IFERROR(INDEX('Data Reliability'!$H$6:$H$409,MATCH($C174,'Data Reliability'!$E$6:$E$409,0)),NA())</f>
        <v>0.29444444444444401</v>
      </c>
    </row>
    <row r="175" spans="2:40" x14ac:dyDescent="0.2">
      <c r="B175" s="28" t="s">
        <v>288</v>
      </c>
      <c r="C175" s="28" t="s">
        <v>289</v>
      </c>
      <c r="D175" s="28" t="s">
        <v>432</v>
      </c>
      <c r="E175" s="28" t="s">
        <v>429</v>
      </c>
      <c r="F175" s="206">
        <f ca="1">MATCH($C175,_xlfn.ANCHORARRAY(Health!$C$8),0)</f>
        <v>170</v>
      </c>
      <c r="G175" s="22" cm="1">
        <f t="array" aca="1" ref="G175" ca="1">IF(Parameters!$D$31, SUM(IF(ISNUMBER(R175:W175),(IF(R175:W175&gt;=Parameters!$D$37,1,"")),""))+0.5*(SUM(IF(ISNUMBER(R175:W175),(IF(R175:W175&gt;=Parameters!$D$38,1,"")),""))-SUM(IF(ISNUMBER(R175:W175),(IF(R175:W175&gt;=Parameters!$D$37,1,"")),""))),0) +
   IF(Parameters!$D$32,SUM(IF(ISNUMBER(R175:W175),(IF(R175:W175&gt;=Parameters!$D$41,1,"")),"")),0) +
   IF(Parameters!$D$33,AVERAGE(IF(ISNUMBER(R175:W175),R175:W175)),0) +
   IF(Parameters!$D$34,IF(OR(IF(ISNUMBER(R175:W175),R175:W175)=0),0,GEOMEAN(IF(ISNUMBER(R175:W175),R175:W175))),0)</f>
        <v>1.5</v>
      </c>
      <c r="H175" s="23">
        <f t="shared" ca="1" si="12"/>
        <v>1.5</v>
      </c>
      <c r="I175" s="116" t="str">
        <f t="shared" si="13"/>
        <v/>
      </c>
      <c r="J175" s="22" cm="1">
        <f t="array" aca="1" ref="J175" ca="1">IF(Parameters!$D$31, SUM(IF(ISNUMBER(Y175:AD175),(IF(Y175:AD175&gt;=Parameters!$D$41,1,"")),""))+0.5*(SUM(IF(ISNUMBER(Y175:AD175),(IF(Y175:AD175&gt;=Parameters!$D$42,1,"")),""))-SUM(IF(ISNUMBER(Y175:AD175),(IF(Y175:AD175&gt;=Parameters!$D$41,1,"")),""))),0) +
   IF(Parameters!$D$32,SUM(IF(ISNUMBER(Y175:AD175),(IF(Y175:AD175&gt;=Parameters!$D$41,1,"")),"")),0) +
   IF(Parameters!$D$33,AVERAGE(IF(ISNUMBER(Y175:AD175),Y175:AD175)),0) +
   IF(Parameters!$D$34,IF(OR(IF(ISNUMBER(Y175:AD175),Y175:AD175)=0),0,GEOMEAN(IF(ISNUMBER(Y175:AD175),Y175:AD175))),0)</f>
        <v>1</v>
      </c>
      <c r="K175" s="23">
        <f t="shared" ca="1" si="14"/>
        <v>1</v>
      </c>
      <c r="L175" s="116" t="str">
        <f t="shared" si="15"/>
        <v/>
      </c>
      <c r="M175" s="21" cm="1">
        <f t="array" aca="1" ref="M175" ca="1">IF(Parameters!$D$31, SUM(IF(ISNUMBER(AF175:AK175),(IF(AF175:AK175&gt;=Parameters!$D$41,1,"")),""))+0.5*(SUM(IF(ISNUMBER(AF175:AK175),(IF(AF175:AK175&gt;=Parameters!$D$42,1,"")),""))-SUM(IF(ISNUMBER(AF175:AK175),(IF(AF175:AK175&gt;=Parameters!$D$41,1,"")),""))),0) +
   IF(Parameters!$D$32,SUM(IF(ISNUMBER(AF175:AK175),(IF(AF175:AK175&gt;=Parameters!$D$41,1,"")),"")),0) +
   IF(Parameters!$D$33,AVERAGE(IF(ISNUMBER(AF175:AK175),AF175:AK175)),0) +
   IF(Parameters!$D$34,IF(OR(IF(ISNUMBER(AF175:AK175),AF175:AK175)=0),0,GEOMEAN(IF(ISNUMBER(AF175:AK175),AF175:AK175))),0)</f>
        <v>1.5</v>
      </c>
      <c r="N175" s="23">
        <f t="shared" ca="1" si="16"/>
        <v>1.5</v>
      </c>
      <c r="O175" s="116" t="str">
        <f t="shared" si="17"/>
        <v>!</v>
      </c>
      <c r="P175" s="24"/>
      <c r="Q175" s="49"/>
      <c r="R175" s="25">
        <f ca="1">IFERROR(INDEX(Health!$G$8:$G$225,MATCH($C175,_xlfn.ANCHORARRAY(Health!$C$8),0)),NA())</f>
        <v>0</v>
      </c>
      <c r="S175" s="25">
        <f ca="1">IFERROR(INDEX(Food!$G$8:$G$225,MATCH($C175,_xlfn.ANCHORARRAY(Food!$C$8),0)),NA())</f>
        <v>2.7896740692874249</v>
      </c>
      <c r="T175" s="25">
        <f ca="1">IFERROR(INDEX(Macro!$G$8:$G$225,MATCH($C175,_xlfn.ANCHORARRAY(Macro!$C$8),0)),NA())</f>
        <v>6.9</v>
      </c>
      <c r="U175" s="25">
        <f ca="1">IFERROR(INDEX(Socioeconomic!$G$8:$G$225,MATCH($C175,_xlfn.ANCHORARRAY(Socioeconomic!$C$8),0)),NA())</f>
        <v>9.5618288746751485</v>
      </c>
      <c r="V175" s="25">
        <f ca="1">IFERROR(INDEX('Natural Hazard'!$G$8:$G$225,MATCH($C175,_xlfn.ANCHORARRAY('Natural Hazard'!$C$8),0)),NA())</f>
        <v>0</v>
      </c>
      <c r="W175" s="25">
        <f ca="1">IFERROR(INDEX(Conflict!$G$8:$G$225,MATCH($C175,_xlfn.ANCHORARRAY(Conflict!$C$8),0)),NA())</f>
        <v>0</v>
      </c>
      <c r="X175" s="50"/>
      <c r="Y175" s="25">
        <f ca="1">IFERROR(INDEX(Health!$H$8:$H$225,MATCH($C175,_xlfn.ANCHORARRAY(Health!$C$8),0)),NA())</f>
        <v>6.6122448979591804</v>
      </c>
      <c r="Z175" s="25">
        <f ca="1">IFERROR(INDEX(Food!$H$8:$H$225,MATCH($C175,_xlfn.ANCHORARRAY(Food!$C$8),0)),NA())</f>
        <v>7.78228141285466</v>
      </c>
      <c r="AA175" s="25">
        <f ca="1">IFERROR(INDEX(Macro!$H$8:$H$225,MATCH($C175,_xlfn.ANCHORARRAY(Macro!$C$8),0)),NA())</f>
        <v>2.92128193767538</v>
      </c>
      <c r="AB175" s="25">
        <f ca="1">IFERROR(INDEX(Socioeconomic!$H$8:$H$225,MATCH($C175,_xlfn.ANCHORARRAY(Socioeconomic!$C$8),0)),NA())</f>
        <v>9.1428571428571406</v>
      </c>
      <c r="AC175" s="25">
        <f ca="1">IFERROR(INDEX('Natural Hazard'!$H$8:$H$225,MATCH($C175,_xlfn.ANCHORARRAY('Natural Hazard'!$C$8),0)),NA())</f>
        <v>5.1666666666666599</v>
      </c>
      <c r="AD175" s="25">
        <f ca="1">IFERROR(INDEX(Conflict!$H$8:$H$225,MATCH($C175,_xlfn.ANCHORARRAY(Conflict!$C$8),0)),NA())</f>
        <v>2.1432351384723898</v>
      </c>
      <c r="AE175" s="50"/>
      <c r="AF175" s="25">
        <f ca="1">IFERROR(INDEX(Health!$I$8:$I$225,MATCH($C175,_xlfn.ANCHORARRAY(Health!$C$8),0)),NA())</f>
        <v>0</v>
      </c>
      <c r="AG175" s="25">
        <f ca="1">IFERROR(INDEX(Food!$I$8:$I$225,MATCH($C175,_xlfn.ANCHORARRAY(Food!$C$8),0)),NA())</f>
        <v>1</v>
      </c>
      <c r="AH175" s="25">
        <f ca="1">IFERROR(INDEX(Macro!$I$8:$I$225,MATCH($C175,_xlfn.ANCHORARRAY(Macro!$C$8),0)),NA())</f>
        <v>7</v>
      </c>
      <c r="AI175" s="25">
        <f ca="1">IFERROR(INDEX(Socioeconomic!$I$8:$I$225,MATCH($C175,_xlfn.ANCHORARRAY(Socioeconomic!$C$8),0)),NA())</f>
        <v>10</v>
      </c>
      <c r="AJ175" s="25">
        <f ca="1">IFERROR(INDEX('Natural Hazard'!$I$8:$I$225,MATCH($C175,_xlfn.ANCHORARRAY('Natural Hazard'!$C$8),0)),NA())</f>
        <v>0</v>
      </c>
      <c r="AK175" s="25">
        <f ca="1">IFERROR(INDEX(Conflict!$I$8:$I$225,MATCH($C175,_xlfn.ANCHORARRAY(Conflict!$C$8),0)),NA())</f>
        <v>0</v>
      </c>
      <c r="AL175" s="49"/>
      <c r="AM175" s="25">
        <f>IFERROR(INDEX('Data Reliability'!$G$6:$G$409,MATCH($C175,'Data Reliability'!$E$6:$E$409,0)),NA())</f>
        <v>0</v>
      </c>
      <c r="AN175" s="25">
        <f>IFERROR(INDEX('Data Reliability'!$H$6:$H$409,MATCH($C175,'Data Reliability'!$E$6:$E$409,0)),NA())</f>
        <v>0.43888888888888899</v>
      </c>
    </row>
    <row r="176" spans="2:40" x14ac:dyDescent="0.2">
      <c r="B176" s="28" t="s">
        <v>290</v>
      </c>
      <c r="C176" s="28" t="s">
        <v>291</v>
      </c>
      <c r="D176" s="28" t="s">
        <v>436</v>
      </c>
      <c r="E176" s="28" t="s">
        <v>409</v>
      </c>
      <c r="F176" s="206">
        <f ca="1">MATCH($C176,_xlfn.ANCHORARRAY(Health!$C$8),0)</f>
        <v>171</v>
      </c>
      <c r="G176" s="22" cm="1">
        <f t="array" aca="1" ref="G176" ca="1">IF(Parameters!$D$31, SUM(IF(ISNUMBER(R176:W176),(IF(R176:W176&gt;=Parameters!$D$37,1,"")),""))+0.5*(SUM(IF(ISNUMBER(R176:W176),(IF(R176:W176&gt;=Parameters!$D$38,1,"")),""))-SUM(IF(ISNUMBER(R176:W176),(IF(R176:W176&gt;=Parameters!$D$37,1,"")),""))),0) +
   IF(Parameters!$D$32,SUM(IF(ISNUMBER(R176:W176),(IF(R176:W176&gt;=Parameters!$D$41,1,"")),"")),0) +
   IF(Parameters!$D$33,AVERAGE(IF(ISNUMBER(R176:W176),R176:W176)),0) +
   IF(Parameters!$D$34,IF(OR(IF(ISNUMBER(R176:W176),R176:W176)=0),0,GEOMEAN(IF(ISNUMBER(R176:W176),R176:W176))),0)</f>
        <v>0</v>
      </c>
      <c r="H176" s="23">
        <f t="shared" ca="1" si="12"/>
        <v>0</v>
      </c>
      <c r="I176" s="116" t="str">
        <f t="shared" si="13"/>
        <v/>
      </c>
      <c r="J176" s="22" cm="1">
        <f t="array" aca="1" ref="J176" ca="1">IF(Parameters!$D$31, SUM(IF(ISNUMBER(Y176:AD176),(IF(Y176:AD176&gt;=Parameters!$D$41,1,"")),""))+0.5*(SUM(IF(ISNUMBER(Y176:AD176),(IF(Y176:AD176&gt;=Parameters!$D$42,1,"")),""))-SUM(IF(ISNUMBER(Y176:AD176),(IF(Y176:AD176&gt;=Parameters!$D$41,1,"")),""))),0) +
   IF(Parameters!$D$32,SUM(IF(ISNUMBER(Y176:AD176),(IF(Y176:AD176&gt;=Parameters!$D$41,1,"")),"")),0) +
   IF(Parameters!$D$33,AVERAGE(IF(ISNUMBER(Y176:AD176),Y176:AD176)),0) +
   IF(Parameters!$D$34,IF(OR(IF(ISNUMBER(Y176:AD176),Y176:AD176)=0),0,GEOMEAN(IF(ISNUMBER(Y176:AD176),Y176:AD176))),0)</f>
        <v>0</v>
      </c>
      <c r="K176" s="23">
        <f t="shared" ca="1" si="14"/>
        <v>0</v>
      </c>
      <c r="L176" s="116" t="str">
        <f t="shared" si="15"/>
        <v/>
      </c>
      <c r="M176" s="21" cm="1">
        <f t="array" aca="1" ref="M176" ca="1">IF(Parameters!$D$31, SUM(IF(ISNUMBER(AF176:AK176),(IF(AF176:AK176&gt;=Parameters!$D$41,1,"")),""))+0.5*(SUM(IF(ISNUMBER(AF176:AK176),(IF(AF176:AK176&gt;=Parameters!$D$42,1,"")),""))-SUM(IF(ISNUMBER(AF176:AK176),(IF(AF176:AK176&gt;=Parameters!$D$41,1,"")),""))),0) +
   IF(Parameters!$D$32,SUM(IF(ISNUMBER(AF176:AK176),(IF(AF176:AK176&gt;=Parameters!$D$41,1,"")),"")),0) +
   IF(Parameters!$D$33,AVERAGE(IF(ISNUMBER(AF176:AK176),AF176:AK176)),0) +
   IF(Parameters!$D$34,IF(OR(IF(ISNUMBER(AF176:AK176),AF176:AK176)=0),0,GEOMEAN(IF(ISNUMBER(AF176:AK176),AF176:AK176))),0)</f>
        <v>1</v>
      </c>
      <c r="N176" s="23">
        <f t="shared" ca="1" si="16"/>
        <v>1</v>
      </c>
      <c r="O176" s="116" t="str">
        <f t="shared" si="17"/>
        <v>!</v>
      </c>
      <c r="P176" s="24"/>
      <c r="Q176" s="49"/>
      <c r="R176" s="25">
        <f ca="1">IFERROR(INDEX(Health!$G$8:$G$225,MATCH($C176,_xlfn.ANCHORARRAY(Health!$C$8),0)),NA())</f>
        <v>0</v>
      </c>
      <c r="S176" s="25">
        <f ca="1">IFERROR(INDEX(Food!$G$8:$G$225,MATCH($C176,_xlfn.ANCHORARRAY(Food!$C$8),0)),NA())</f>
        <v>0</v>
      </c>
      <c r="T176" s="25">
        <f ca="1">IFERROR(INDEX(Macro!$G$8:$G$225,MATCH($C176,_xlfn.ANCHORARRAY(Macro!$C$8),0)),NA())</f>
        <v>0</v>
      </c>
      <c r="U176" s="25">
        <f ca="1">IFERROR(INDEX(Socioeconomic!$G$8:$G$225,MATCH($C176,_xlfn.ANCHORARRAY(Socioeconomic!$C$8),0)),NA())</f>
        <v>0</v>
      </c>
      <c r="V176" s="25">
        <f ca="1">IFERROR(INDEX('Natural Hazard'!$G$8:$G$225,MATCH($C176,_xlfn.ANCHORARRAY('Natural Hazard'!$C$8),0)),NA())</f>
        <v>1.2909944487358029</v>
      </c>
      <c r="W176" s="25">
        <f ca="1">IFERROR(INDEX(Conflict!$G$8:$G$225,MATCH($C176,_xlfn.ANCHORARRAY(Conflict!$C$8),0)),NA())</f>
        <v>0</v>
      </c>
      <c r="X176" s="50"/>
      <c r="Y176" s="25">
        <f ca="1">IFERROR(INDEX(Health!$H$8:$H$225,MATCH($C176,_xlfn.ANCHORARRAY(Health!$C$8),0)),NA())</f>
        <v>0</v>
      </c>
      <c r="Z176" s="25">
        <f ca="1">IFERROR(INDEX(Food!$H$8:$H$225,MATCH($C176,_xlfn.ANCHORARRAY(Food!$C$8),0)),NA())</f>
        <v>1.4418066010422701</v>
      </c>
      <c r="AA176" s="25">
        <f ca="1">IFERROR(INDEX(Macro!$H$8:$H$225,MATCH($C176,_xlfn.ANCHORARRAY(Macro!$C$8),0)),NA())</f>
        <v>0</v>
      </c>
      <c r="AB176" s="25">
        <f ca="1">IFERROR(INDEX(Socioeconomic!$H$8:$H$225,MATCH($C176,_xlfn.ANCHORARRAY(Socioeconomic!$C$8),0)),NA())</f>
        <v>0.14285714285714199</v>
      </c>
      <c r="AC176" s="25">
        <f ca="1">IFERROR(INDEX('Natural Hazard'!$H$8:$H$225,MATCH($C176,_xlfn.ANCHORARRAY('Natural Hazard'!$C$8),0)),NA())</f>
        <v>0.16666666666666599</v>
      </c>
      <c r="AD176" s="25">
        <f ca="1">IFERROR(INDEX(Conflict!$H$8:$H$225,MATCH($C176,_xlfn.ANCHORARRAY(Conflict!$C$8),0)),NA())</f>
        <v>0</v>
      </c>
      <c r="AE176" s="50"/>
      <c r="AF176" s="25">
        <f ca="1">IFERROR(INDEX(Health!$I$8:$I$225,MATCH($C176,_xlfn.ANCHORARRAY(Health!$C$8),0)),NA())</f>
        <v>0</v>
      </c>
      <c r="AG176" s="25" t="e">
        <f ca="1">IFERROR(INDEX(Food!$I$8:$I$225,MATCH($C176,_xlfn.ANCHORARRAY(Food!$C$8),0)),NA())</f>
        <v>#N/A</v>
      </c>
      <c r="AH176" s="25">
        <f ca="1">IFERROR(INDEX(Macro!$I$8:$I$225,MATCH($C176,_xlfn.ANCHORARRAY(Macro!$C$8),0)),NA())</f>
        <v>5.9714285714285698</v>
      </c>
      <c r="AI176" s="25" t="e">
        <f ca="1">IFERROR(INDEX(Socioeconomic!$I$8:$I$225,MATCH($C176,_xlfn.ANCHORARRAY(Socioeconomic!$C$8),0)),NA())</f>
        <v>#N/A</v>
      </c>
      <c r="AJ176" s="25">
        <f ca="1">IFERROR(INDEX('Natural Hazard'!$I$8:$I$225,MATCH($C176,_xlfn.ANCHORARRAY('Natural Hazard'!$C$8),0)),NA())</f>
        <v>10</v>
      </c>
      <c r="AK176" s="25">
        <f ca="1">IFERROR(INDEX(Conflict!$I$8:$I$225,MATCH($C176,_xlfn.ANCHORARRAY(Conflict!$C$8),0)),NA())</f>
        <v>5.3571428571428497</v>
      </c>
      <c r="AL176" s="49"/>
      <c r="AM176" s="25">
        <f>IFERROR(INDEX('Data Reliability'!$G$6:$G$409,MATCH($C176,'Data Reliability'!$E$6:$E$409,0)),NA())</f>
        <v>0</v>
      </c>
      <c r="AN176" s="25">
        <f>IFERROR(INDEX('Data Reliability'!$H$6:$H$409,MATCH($C176,'Data Reliability'!$E$6:$E$409,0)),NA())</f>
        <v>0.58333333333333304</v>
      </c>
    </row>
    <row r="177" spans="2:40" x14ac:dyDescent="0.2">
      <c r="B177" s="28" t="s">
        <v>292</v>
      </c>
      <c r="C177" s="28" t="s">
        <v>293</v>
      </c>
      <c r="D177" s="28" t="s">
        <v>436</v>
      </c>
      <c r="E177" s="28" t="s">
        <v>429</v>
      </c>
      <c r="F177" s="206">
        <f ca="1">MATCH($C177,_xlfn.ANCHORARRAY(Health!$C$8),0)</f>
        <v>172</v>
      </c>
      <c r="G177" s="22" cm="1">
        <f t="array" aca="1" ref="G177" ca="1">IF(Parameters!$D$31, SUM(IF(ISNUMBER(R177:W177),(IF(R177:W177&gt;=Parameters!$D$37,1,"")),""))+0.5*(SUM(IF(ISNUMBER(R177:W177),(IF(R177:W177&gt;=Parameters!$D$38,1,"")),""))-SUM(IF(ISNUMBER(R177:W177),(IF(R177:W177&gt;=Parameters!$D$37,1,"")),""))),0) +
   IF(Parameters!$D$32,SUM(IF(ISNUMBER(R177:W177),(IF(R177:W177&gt;=Parameters!$D$41,1,"")),"")),0) +
   IF(Parameters!$D$33,AVERAGE(IF(ISNUMBER(R177:W177),R177:W177)),0) +
   IF(Parameters!$D$34,IF(OR(IF(ISNUMBER(R177:W177),R177:W177)=0),0,GEOMEAN(IF(ISNUMBER(R177:W177),R177:W177))),0)</f>
        <v>0</v>
      </c>
      <c r="H177" s="23">
        <f t="shared" ca="1" si="12"/>
        <v>0</v>
      </c>
      <c r="I177" s="116" t="str">
        <f t="shared" si="13"/>
        <v>!</v>
      </c>
      <c r="J177" s="22" cm="1">
        <f t="array" aca="1" ref="J177" ca="1">IF(Parameters!$D$31, SUM(IF(ISNUMBER(Y177:AD177),(IF(Y177:AD177&gt;=Parameters!$D$41,1,"")),""))+0.5*(SUM(IF(ISNUMBER(Y177:AD177),(IF(Y177:AD177&gt;=Parameters!$D$42,1,"")),""))-SUM(IF(ISNUMBER(Y177:AD177),(IF(Y177:AD177&gt;=Parameters!$D$41,1,"")),""))),0) +
   IF(Parameters!$D$32,SUM(IF(ISNUMBER(Y177:AD177),(IF(Y177:AD177&gt;=Parameters!$D$41,1,"")),"")),0) +
   IF(Parameters!$D$33,AVERAGE(IF(ISNUMBER(Y177:AD177),Y177:AD177)),0) +
   IF(Parameters!$D$34,IF(OR(IF(ISNUMBER(Y177:AD177),Y177:AD177)=0),0,GEOMEAN(IF(ISNUMBER(Y177:AD177),Y177:AD177))),0)</f>
        <v>3</v>
      </c>
      <c r="K177" s="23">
        <f t="shared" ca="1" si="14"/>
        <v>3</v>
      </c>
      <c r="L177" s="116" t="str">
        <f t="shared" si="15"/>
        <v/>
      </c>
      <c r="M177" s="21" cm="1">
        <f t="array" aca="1" ref="M177" ca="1">IF(Parameters!$D$31, SUM(IF(ISNUMBER(AF177:AK177),(IF(AF177:AK177&gt;=Parameters!$D$41,1,"")),""))+0.5*(SUM(IF(ISNUMBER(AF177:AK177),(IF(AF177:AK177&gt;=Parameters!$D$42,1,"")),""))-SUM(IF(ISNUMBER(AF177:AK177),(IF(AF177:AK177&gt;=Parameters!$D$41,1,"")),""))),0) +
   IF(Parameters!$D$32,SUM(IF(ISNUMBER(AF177:AK177),(IF(AF177:AK177&gt;=Parameters!$D$41,1,"")),"")),0) +
   IF(Parameters!$D$33,AVERAGE(IF(ISNUMBER(AF177:AK177),AF177:AK177)),0) +
   IF(Parameters!$D$34,IF(OR(IF(ISNUMBER(AF177:AK177),AF177:AK177)=0),0,GEOMEAN(IF(ISNUMBER(AF177:AK177),AF177:AK177))),0)</f>
        <v>0</v>
      </c>
      <c r="N177" s="23">
        <f t="shared" ca="1" si="16"/>
        <v>0</v>
      </c>
      <c r="O177" s="116" t="str">
        <f t="shared" si="17"/>
        <v>!!</v>
      </c>
      <c r="P177" s="24"/>
      <c r="Q177" s="49"/>
      <c r="R177" s="25">
        <f ca="1">IFERROR(INDEX(Health!$G$8:$G$225,MATCH($C177,_xlfn.ANCHORARRAY(Health!$C$8),0)),NA())</f>
        <v>0</v>
      </c>
      <c r="S177" s="25">
        <f ca="1">IFERROR(INDEX(Food!$G$8:$G$225,MATCH($C177,_xlfn.ANCHORARRAY(Food!$C$8),0)),NA())</f>
        <v>0</v>
      </c>
      <c r="T177" s="25" t="e">
        <f ca="1">IFERROR(INDEX(Macro!$G$8:$G$225,MATCH($C177,_xlfn.ANCHORARRAY(Macro!$C$8),0)),NA())</f>
        <v>#N/A</v>
      </c>
      <c r="U177" s="25">
        <f ca="1">IFERROR(INDEX(Socioeconomic!$G$8:$G$225,MATCH($C177,_xlfn.ANCHORARRAY(Socioeconomic!$C$8),0)),NA())</f>
        <v>0</v>
      </c>
      <c r="V177" s="25">
        <f ca="1">IFERROR(INDEX('Natural Hazard'!$G$8:$G$225,MATCH($C177,_xlfn.ANCHORARRAY('Natural Hazard'!$C$8),0)),NA())</f>
        <v>0</v>
      </c>
      <c r="W177" s="25">
        <f ca="1">IFERROR(INDEX(Conflict!$G$8:$G$225,MATCH($C177,_xlfn.ANCHORARRAY(Conflict!$C$8),0)),NA())</f>
        <v>0</v>
      </c>
      <c r="X177" s="50"/>
      <c r="Y177" s="25">
        <f ca="1">IFERROR(INDEX(Health!$H$8:$H$225,MATCH($C177,_xlfn.ANCHORARRAY(Health!$C$8),0)),NA())</f>
        <v>9.3819241982507293</v>
      </c>
      <c r="Z177" s="25">
        <f ca="1">IFERROR(INDEX(Food!$H$8:$H$225,MATCH($C177,_xlfn.ANCHORARRAY(Food!$C$8),0)),NA())</f>
        <v>9.1387559808612409</v>
      </c>
      <c r="AA177" s="25" t="e">
        <f ca="1">IFERROR(INDEX(Macro!$H$8:$H$225,MATCH($C177,_xlfn.ANCHORARRAY(Macro!$C$8),0)),NA())</f>
        <v>#N/A</v>
      </c>
      <c r="AB177" s="25">
        <f ca="1">IFERROR(INDEX(Socioeconomic!$H$8:$H$225,MATCH($C177,_xlfn.ANCHORARRAY(Socioeconomic!$C$8),0)),NA())</f>
        <v>8.4285714285714199</v>
      </c>
      <c r="AC177" s="25">
        <f ca="1">IFERROR(INDEX('Natural Hazard'!$H$8:$H$225,MATCH($C177,_xlfn.ANCHORARRAY('Natural Hazard'!$C$8),0)),NA())</f>
        <v>7.3333333333333304</v>
      </c>
      <c r="AD177" s="25">
        <f ca="1">IFERROR(INDEX(Conflict!$H$8:$H$225,MATCH($C177,_xlfn.ANCHORARRAY(Conflict!$C$8),0)),NA())</f>
        <v>10</v>
      </c>
      <c r="AE177" s="50"/>
      <c r="AF177" s="25">
        <f ca="1">IFERROR(INDEX(Health!$I$8:$I$225,MATCH($C177,_xlfn.ANCHORARRAY(Health!$C$8),0)),NA())</f>
        <v>0</v>
      </c>
      <c r="AG177" s="25" t="e">
        <f ca="1">IFERROR(INDEX(Food!$I$8:$I$225,MATCH($C177,_xlfn.ANCHORARRAY(Food!$C$8),0)),NA())</f>
        <v>#N/A</v>
      </c>
      <c r="AH177" s="25" t="e">
        <f ca="1">IFERROR(INDEX(Macro!$I$8:$I$225,MATCH($C177,_xlfn.ANCHORARRAY(Macro!$C$8),0)),NA())</f>
        <v>#N/A</v>
      </c>
      <c r="AI177" s="25" t="e">
        <f ca="1">IFERROR(INDEX(Socioeconomic!$I$8:$I$225,MATCH($C177,_xlfn.ANCHORARRAY(Socioeconomic!$C$8),0)),NA())</f>
        <v>#N/A</v>
      </c>
      <c r="AJ177" s="25">
        <f ca="1">IFERROR(INDEX('Natural Hazard'!$I$8:$I$225,MATCH($C177,_xlfn.ANCHORARRAY('Natural Hazard'!$C$8),0)),NA())</f>
        <v>0</v>
      </c>
      <c r="AK177" s="25">
        <f ca="1">IFERROR(INDEX(Conflict!$I$8:$I$225,MATCH($C177,_xlfn.ANCHORARRAY(Conflict!$C$8),0)),NA())</f>
        <v>0</v>
      </c>
      <c r="AL177" s="49"/>
      <c r="AM177" s="25">
        <f>IFERROR(INDEX('Data Reliability'!$G$6:$G$409,MATCH($C177,'Data Reliability'!$E$6:$E$409,0)),NA())</f>
        <v>0.25</v>
      </c>
      <c r="AN177" s="25">
        <f>IFERROR(INDEX('Data Reliability'!$H$6:$H$409,MATCH($C177,'Data Reliability'!$E$6:$E$409,0)),NA())</f>
        <v>0.78333333333333299</v>
      </c>
    </row>
    <row r="178" spans="2:40" x14ac:dyDescent="0.2">
      <c r="B178" s="28" t="s">
        <v>294</v>
      </c>
      <c r="C178" s="28" t="s">
        <v>295</v>
      </c>
      <c r="D178" s="28" t="s">
        <v>432</v>
      </c>
      <c r="E178" s="28" t="s">
        <v>429</v>
      </c>
      <c r="F178" s="206">
        <f ca="1">MATCH($C178,_xlfn.ANCHORARRAY(Health!$C$8),0)</f>
        <v>173</v>
      </c>
      <c r="G178" s="22" cm="1">
        <f t="array" aca="1" ref="G178" ca="1">IF(Parameters!$D$31, SUM(IF(ISNUMBER(R178:W178),(IF(R178:W178&gt;=Parameters!$D$37,1,"")),""))+0.5*(SUM(IF(ISNUMBER(R178:W178),(IF(R178:W178&gt;=Parameters!$D$38,1,"")),""))-SUM(IF(ISNUMBER(R178:W178),(IF(R178:W178&gt;=Parameters!$D$37,1,"")),""))),0) +
   IF(Parameters!$D$32,SUM(IF(ISNUMBER(R178:W178),(IF(R178:W178&gt;=Parameters!$D$41,1,"")),"")),0) +
   IF(Parameters!$D$33,AVERAGE(IF(ISNUMBER(R178:W178),R178:W178)),0) +
   IF(Parameters!$D$34,IF(OR(IF(ISNUMBER(R178:W178),R178:W178)=0),0,GEOMEAN(IF(ISNUMBER(R178:W178),R178:W178))),0)</f>
        <v>1</v>
      </c>
      <c r="H178" s="23">
        <f t="shared" ca="1" si="12"/>
        <v>1</v>
      </c>
      <c r="I178" s="116" t="str">
        <f t="shared" si="13"/>
        <v/>
      </c>
      <c r="J178" s="22" cm="1">
        <f t="array" aca="1" ref="J178" ca="1">IF(Parameters!$D$31, SUM(IF(ISNUMBER(Y178:AD178),(IF(Y178:AD178&gt;=Parameters!$D$41,1,"")),""))+0.5*(SUM(IF(ISNUMBER(Y178:AD178),(IF(Y178:AD178&gt;=Parameters!$D$42,1,"")),""))-SUM(IF(ISNUMBER(Y178:AD178),(IF(Y178:AD178&gt;=Parameters!$D$41,1,"")),""))),0) +
   IF(Parameters!$D$32,SUM(IF(ISNUMBER(Y178:AD178),(IF(Y178:AD178&gt;=Parameters!$D$41,1,"")),"")),0) +
   IF(Parameters!$D$33,AVERAGE(IF(ISNUMBER(Y178:AD178),Y178:AD178)),0) +
   IF(Parameters!$D$34,IF(OR(IF(ISNUMBER(Y178:AD178),Y178:AD178)=0),0,GEOMEAN(IF(ISNUMBER(Y178:AD178),Y178:AD178))),0)</f>
        <v>2.5</v>
      </c>
      <c r="K178" s="23">
        <f t="shared" ca="1" si="14"/>
        <v>2.5</v>
      </c>
      <c r="L178" s="116" t="str">
        <f t="shared" si="15"/>
        <v/>
      </c>
      <c r="M178" s="21" cm="1">
        <f t="array" aca="1" ref="M178" ca="1">IF(Parameters!$D$31, SUM(IF(ISNUMBER(AF178:AK178),(IF(AF178:AK178&gt;=Parameters!$D$41,1,"")),""))+0.5*(SUM(IF(ISNUMBER(AF178:AK178),(IF(AF178:AK178&gt;=Parameters!$D$42,1,"")),""))-SUM(IF(ISNUMBER(AF178:AK178),(IF(AF178:AK178&gt;=Parameters!$D$41,1,"")),""))),0) +
   IF(Parameters!$D$32,SUM(IF(ISNUMBER(AF178:AK178),(IF(AF178:AK178&gt;=Parameters!$D$41,1,"")),"")),0) +
   IF(Parameters!$D$33,AVERAGE(IF(ISNUMBER(AF178:AK178),AF178:AK178)),0) +
   IF(Parameters!$D$34,IF(OR(IF(ISNUMBER(AF178:AK178),AF178:AK178)=0),0,GEOMEAN(IF(ISNUMBER(AF178:AK178),AF178:AK178))),0)</f>
        <v>0</v>
      </c>
      <c r="N178" s="23">
        <f t="shared" ca="1" si="16"/>
        <v>0</v>
      </c>
      <c r="O178" s="116" t="str">
        <f t="shared" si="17"/>
        <v>!</v>
      </c>
      <c r="P178" s="24"/>
      <c r="Q178" s="49"/>
      <c r="R178" s="25">
        <f ca="1">IFERROR(INDEX(Health!$G$8:$G$225,MATCH($C178,_xlfn.ANCHORARRAY(Health!$C$8),0)),NA())</f>
        <v>0</v>
      </c>
      <c r="S178" s="25">
        <f ca="1">IFERROR(INDEX(Food!$G$8:$G$225,MATCH($C178,_xlfn.ANCHORARRAY(Food!$C$8),0)),NA())</f>
        <v>0</v>
      </c>
      <c r="T178" s="25">
        <f ca="1">IFERROR(INDEX(Macro!$G$8:$G$225,MATCH($C178,_xlfn.ANCHORARRAY(Macro!$C$8),0)),NA())</f>
        <v>7.1806977072161606</v>
      </c>
      <c r="U178" s="25">
        <f ca="1">IFERROR(INDEX(Socioeconomic!$G$8:$G$225,MATCH($C178,_xlfn.ANCHORARRAY(Socioeconomic!$C$8),0)),NA())</f>
        <v>0</v>
      </c>
      <c r="V178" s="25">
        <f ca="1">IFERROR(INDEX('Natural Hazard'!$G$8:$G$225,MATCH($C178,_xlfn.ANCHORARRAY('Natural Hazard'!$C$8),0)),NA())</f>
        <v>0</v>
      </c>
      <c r="W178" s="25">
        <f ca="1">IFERROR(INDEX(Conflict!$G$8:$G$225,MATCH($C178,_xlfn.ANCHORARRAY(Conflict!$C$8),0)),NA())</f>
        <v>4.8141308831468708</v>
      </c>
      <c r="X178" s="50"/>
      <c r="Y178" s="25">
        <f ca="1">IFERROR(INDEX(Health!$H$8:$H$225,MATCH($C178,_xlfn.ANCHORARRAY(Health!$C$8),0)),NA())</f>
        <v>6.6413994169096204</v>
      </c>
      <c r="Z178" s="25">
        <f ca="1">IFERROR(INDEX(Food!$H$8:$H$225,MATCH($C178,_xlfn.ANCHORARRAY(Food!$C$8),0)),NA())</f>
        <v>10</v>
      </c>
      <c r="AA178" s="25">
        <f ca="1">IFERROR(INDEX(Macro!$H$8:$H$225,MATCH($C178,_xlfn.ANCHORARRAY(Macro!$C$8),0)),NA())</f>
        <v>7.3962487077241104</v>
      </c>
      <c r="AB178" s="25">
        <f ca="1">IFERROR(INDEX(Socioeconomic!$H$8:$H$225,MATCH($C178,_xlfn.ANCHORARRAY(Socioeconomic!$C$8),0)),NA())</f>
        <v>10</v>
      </c>
      <c r="AC178" s="25">
        <f ca="1">IFERROR(INDEX('Natural Hazard'!$H$8:$H$225,MATCH($C178,_xlfn.ANCHORARRAY('Natural Hazard'!$C$8),0)),NA())</f>
        <v>4.5</v>
      </c>
      <c r="AD178" s="25">
        <f ca="1">IFERROR(INDEX(Conflict!$H$8:$H$225,MATCH($C178,_xlfn.ANCHORARRAY(Conflict!$C$8),0)),NA())</f>
        <v>4.3261598165461201</v>
      </c>
      <c r="AE178" s="50"/>
      <c r="AF178" s="25">
        <f ca="1">IFERROR(INDEX(Health!$I$8:$I$225,MATCH($C178,_xlfn.ANCHORARRAY(Health!$C$8),0)),NA())</f>
        <v>0</v>
      </c>
      <c r="AG178" s="25" t="e">
        <f ca="1">IFERROR(INDEX(Food!$I$8:$I$225,MATCH($C178,_xlfn.ANCHORARRAY(Food!$C$8),0)),NA())</f>
        <v>#N/A</v>
      </c>
      <c r="AH178" s="25">
        <f ca="1">IFERROR(INDEX(Macro!$I$8:$I$225,MATCH($C178,_xlfn.ANCHORARRAY(Macro!$C$8),0)),NA())</f>
        <v>6.97142857142856</v>
      </c>
      <c r="AI178" s="25">
        <f ca="1">IFERROR(INDEX(Socioeconomic!$I$8:$I$225,MATCH($C178,_xlfn.ANCHORARRAY(Socioeconomic!$C$8),0)),NA())</f>
        <v>0</v>
      </c>
      <c r="AJ178" s="25">
        <f ca="1">IFERROR(INDEX('Natural Hazard'!$I$8:$I$225,MATCH($C178,_xlfn.ANCHORARRAY('Natural Hazard'!$C$8),0)),NA())</f>
        <v>0</v>
      </c>
      <c r="AK178" s="25">
        <f ca="1">IFERROR(INDEX(Conflict!$I$8:$I$225,MATCH($C178,_xlfn.ANCHORARRAY(Conflict!$C$8),0)),NA())</f>
        <v>5.3571428571428497</v>
      </c>
      <c r="AL178" s="49"/>
      <c r="AM178" s="25">
        <f>IFERROR(INDEX('Data Reliability'!$G$6:$G$409,MATCH($C178,'Data Reliability'!$E$6:$E$409,0)),NA())</f>
        <v>0</v>
      </c>
      <c r="AN178" s="25">
        <f>IFERROR(INDEX('Data Reliability'!$H$6:$H$409,MATCH($C178,'Data Reliability'!$E$6:$E$409,0)),NA())</f>
        <v>0.49444444444444402</v>
      </c>
    </row>
    <row r="179" spans="2:40" x14ac:dyDescent="0.2">
      <c r="B179" s="28" t="s">
        <v>296</v>
      </c>
      <c r="C179" s="28" t="s">
        <v>297</v>
      </c>
      <c r="D179" s="28" t="s">
        <v>435</v>
      </c>
      <c r="E179" s="28" t="s">
        <v>430</v>
      </c>
      <c r="F179" s="206">
        <f ca="1">MATCH($C179,_xlfn.ANCHORARRAY(Health!$C$8),0)</f>
        <v>174</v>
      </c>
      <c r="G179" s="22" cm="1">
        <f t="array" aca="1" ref="G179" ca="1">IF(Parameters!$D$31, SUM(IF(ISNUMBER(R179:W179),(IF(R179:W179&gt;=Parameters!$D$37,1,"")),""))+0.5*(SUM(IF(ISNUMBER(R179:W179),(IF(R179:W179&gt;=Parameters!$D$38,1,"")),""))-SUM(IF(ISNUMBER(R179:W179),(IF(R179:W179&gt;=Parameters!$D$37,1,"")),""))),0) +
   IF(Parameters!$D$32,SUM(IF(ISNUMBER(R179:W179),(IF(R179:W179&gt;=Parameters!$D$41,1,"")),"")),0) +
   IF(Parameters!$D$33,AVERAGE(IF(ISNUMBER(R179:W179),R179:W179)),0) +
   IF(Parameters!$D$34,IF(OR(IF(ISNUMBER(R179:W179),R179:W179)=0),0,GEOMEAN(IF(ISNUMBER(R179:W179),R179:W179))),0)</f>
        <v>1</v>
      </c>
      <c r="H179" s="23">
        <f t="shared" ca="1" si="12"/>
        <v>1</v>
      </c>
      <c r="I179" s="116" t="str">
        <f t="shared" si="13"/>
        <v>!</v>
      </c>
      <c r="J179" s="22" cm="1">
        <f t="array" aca="1" ref="J179" ca="1">IF(Parameters!$D$31, SUM(IF(ISNUMBER(Y179:AD179),(IF(Y179:AD179&gt;=Parameters!$D$41,1,"")),""))+0.5*(SUM(IF(ISNUMBER(Y179:AD179),(IF(Y179:AD179&gt;=Parameters!$D$42,1,"")),""))-SUM(IF(ISNUMBER(Y179:AD179),(IF(Y179:AD179&gt;=Parameters!$D$41,1,"")),""))),0) +
   IF(Parameters!$D$32,SUM(IF(ISNUMBER(Y179:AD179),(IF(Y179:AD179&gt;=Parameters!$D$41,1,"")),"")),0) +
   IF(Parameters!$D$33,AVERAGE(IF(ISNUMBER(Y179:AD179),Y179:AD179)),0) +
   IF(Parameters!$D$34,IF(OR(IF(ISNUMBER(Y179:AD179),Y179:AD179)=0),0,GEOMEAN(IF(ISNUMBER(Y179:AD179),Y179:AD179))),0)</f>
        <v>0.5</v>
      </c>
      <c r="K179" s="23">
        <f t="shared" ca="1" si="14"/>
        <v>0.5</v>
      </c>
      <c r="L179" s="116" t="str">
        <f t="shared" si="15"/>
        <v/>
      </c>
      <c r="M179" s="21" cm="1">
        <f t="array" aca="1" ref="M179" ca="1">IF(Parameters!$D$31, SUM(IF(ISNUMBER(AF179:AK179),(IF(AF179:AK179&gt;=Parameters!$D$41,1,"")),""))+0.5*(SUM(IF(ISNUMBER(AF179:AK179),(IF(AF179:AK179&gt;=Parameters!$D$42,1,"")),""))-SUM(IF(ISNUMBER(AF179:AK179),(IF(AF179:AK179&gt;=Parameters!$D$41,1,"")),""))),0) +
   IF(Parameters!$D$32,SUM(IF(ISNUMBER(AF179:AK179),(IF(AF179:AK179&gt;=Parameters!$D$41,1,"")),"")),0) +
   IF(Parameters!$D$33,AVERAGE(IF(ISNUMBER(AF179:AK179),AF179:AK179)),0) +
   IF(Parameters!$D$34,IF(OR(IF(ISNUMBER(AF179:AK179),AF179:AK179)=0),0,GEOMEAN(IF(ISNUMBER(AF179:AK179),AF179:AK179))),0)</f>
        <v>1</v>
      </c>
      <c r="N179" s="23">
        <f t="shared" ca="1" si="16"/>
        <v>1</v>
      </c>
      <c r="O179" s="116" t="str">
        <f t="shared" si="17"/>
        <v>!</v>
      </c>
      <c r="P179" s="24"/>
      <c r="Q179" s="49"/>
      <c r="R179" s="25">
        <f ca="1">IFERROR(INDEX(Health!$G$8:$G$225,MATCH($C179,_xlfn.ANCHORARRAY(Health!$C$8),0)),NA())</f>
        <v>0</v>
      </c>
      <c r="S179" s="25">
        <f ca="1">IFERROR(INDEX(Food!$G$8:$G$225,MATCH($C179,_xlfn.ANCHORARRAY(Food!$C$8),0)),NA())</f>
        <v>4.4824821480175299</v>
      </c>
      <c r="T179" s="25" t="e">
        <f ca="1">IFERROR(INDEX(Macro!$G$8:$G$225,MATCH($C179,_xlfn.ANCHORARRAY(Macro!$C$8),0)),NA())</f>
        <v>#N/A</v>
      </c>
      <c r="U179" s="25">
        <f ca="1">IFERROR(INDEX(Socioeconomic!$G$8:$G$225,MATCH($C179,_xlfn.ANCHORARRAY(Socioeconomic!$C$8),0)),NA())</f>
        <v>1.7937293483671246</v>
      </c>
      <c r="V179" s="25">
        <f ca="1">IFERROR(INDEX('Natural Hazard'!$G$8:$G$225,MATCH($C179,_xlfn.ANCHORARRAY('Natural Hazard'!$C$8),0)),NA())</f>
        <v>8.7559503577091284</v>
      </c>
      <c r="W179" s="25">
        <f ca="1">IFERROR(INDEX(Conflict!$G$8:$G$225,MATCH($C179,_xlfn.ANCHORARRAY(Conflict!$C$8),0)),NA())</f>
        <v>0</v>
      </c>
      <c r="X179" s="50"/>
      <c r="Y179" s="25">
        <f ca="1">IFERROR(INDEX(Health!$H$8:$H$225,MATCH($C179,_xlfn.ANCHORARRAY(Health!$C$8),0)),NA())</f>
        <v>4.2798833819241997</v>
      </c>
      <c r="Z179" s="25">
        <f ca="1">IFERROR(INDEX(Food!$H$8:$H$225,MATCH($C179,_xlfn.ANCHORARRAY(Food!$C$8),0)),NA())</f>
        <v>4.01852924145917</v>
      </c>
      <c r="AA179" s="25" t="e">
        <f ca="1">IFERROR(INDEX(Macro!$H$8:$H$225,MATCH($C179,_xlfn.ANCHORARRAY(Macro!$C$8),0)),NA())</f>
        <v>#N/A</v>
      </c>
      <c r="AB179" s="25">
        <f ca="1">IFERROR(INDEX(Socioeconomic!$H$8:$H$225,MATCH($C179,_xlfn.ANCHORARRAY(Socioeconomic!$C$8),0)),NA())</f>
        <v>6.4285714285714199</v>
      </c>
      <c r="AC179" s="25">
        <f ca="1">IFERROR(INDEX('Natural Hazard'!$H$8:$H$225,MATCH($C179,_xlfn.ANCHORARRAY('Natural Hazard'!$C$8),0)),NA())</f>
        <v>7.6666666666666599</v>
      </c>
      <c r="AD179" s="25">
        <f ca="1">IFERROR(INDEX(Conflict!$H$8:$H$225,MATCH($C179,_xlfn.ANCHORARRAY(Conflict!$C$8),0)),NA())</f>
        <v>1.6581407655671101</v>
      </c>
      <c r="AE179" s="50"/>
      <c r="AF179" s="25">
        <f ca="1">IFERROR(INDEX(Health!$I$8:$I$225,MATCH($C179,_xlfn.ANCHORARRAY(Health!$C$8),0)),NA())</f>
        <v>0</v>
      </c>
      <c r="AG179" s="25">
        <f ca="1">IFERROR(INDEX(Food!$I$8:$I$225,MATCH($C179,_xlfn.ANCHORARRAY(Food!$C$8),0)),NA())</f>
        <v>5</v>
      </c>
      <c r="AH179" s="25" t="e">
        <f ca="1">IFERROR(INDEX(Macro!$I$8:$I$225,MATCH($C179,_xlfn.ANCHORARRAY(Macro!$C$8),0)),NA())</f>
        <v>#N/A</v>
      </c>
      <c r="AI179" s="25">
        <f ca="1">IFERROR(INDEX(Socioeconomic!$I$8:$I$225,MATCH($C179,_xlfn.ANCHORARRAY(Socioeconomic!$C$8),0)),NA())</f>
        <v>0.50049455169677504</v>
      </c>
      <c r="AJ179" s="25">
        <f ca="1">IFERROR(INDEX('Natural Hazard'!$I$8:$I$225,MATCH($C179,_xlfn.ANCHORARRAY('Natural Hazard'!$C$8),0)),NA())</f>
        <v>10</v>
      </c>
      <c r="AK179" s="25">
        <f ca="1">IFERROR(INDEX(Conflict!$I$8:$I$225,MATCH($C179,_xlfn.ANCHORARRAY(Conflict!$C$8),0)),NA())</f>
        <v>0</v>
      </c>
      <c r="AL179" s="49"/>
      <c r="AM179" s="25">
        <f>IFERROR(INDEX('Data Reliability'!$G$6:$G$409,MATCH($C179,'Data Reliability'!$E$6:$E$409,0)),NA())</f>
        <v>0.16666666666666699</v>
      </c>
      <c r="AN179" s="25">
        <f>IFERROR(INDEX('Data Reliability'!$H$6:$H$409,MATCH($C179,'Data Reliability'!$E$6:$E$409,0)),NA())</f>
        <v>0.60555555555555596</v>
      </c>
    </row>
    <row r="180" spans="2:40" x14ac:dyDescent="0.2">
      <c r="B180" s="28" t="s">
        <v>732</v>
      </c>
      <c r="C180" s="28" t="s">
        <v>694</v>
      </c>
      <c r="D180" s="28" t="s">
        <v>433</v>
      </c>
      <c r="E180" s="28" t="s">
        <v>409</v>
      </c>
      <c r="F180" s="206">
        <f ca="1">MATCH($C180,_xlfn.ANCHORARRAY(Health!$C$8),0)</f>
        <v>175</v>
      </c>
      <c r="G180" s="22" cm="1">
        <f t="array" aca="1" ref="G180" ca="1">IF(Parameters!$D$31, SUM(IF(ISNUMBER(R180:W180),(IF(R180:W180&gt;=Parameters!$D$37,1,"")),""))+0.5*(SUM(IF(ISNUMBER(R180:W180),(IF(R180:W180&gt;=Parameters!$D$38,1,"")),""))-SUM(IF(ISNUMBER(R180:W180),(IF(R180:W180&gt;=Parameters!$D$37,1,"")),""))),0) +
   IF(Parameters!$D$32,SUM(IF(ISNUMBER(R180:W180),(IF(R180:W180&gt;=Parameters!$D$41,1,"")),"")),0) +
   IF(Parameters!$D$33,AVERAGE(IF(ISNUMBER(R180:W180),R180:W180)),0) +
   IF(Parameters!$D$34,IF(OR(IF(ISNUMBER(R180:W180),R180:W180)=0),0,GEOMEAN(IF(ISNUMBER(R180:W180),R180:W180))),0)</f>
        <v>0</v>
      </c>
      <c r="H180" s="23">
        <f t="shared" ca="1" si="12"/>
        <v>0</v>
      </c>
      <c r="I180" s="116" t="str">
        <f t="shared" si="13"/>
        <v>!!</v>
      </c>
      <c r="J180" s="22" cm="1">
        <f t="array" aca="1" ref="J180" ca="1">IF(Parameters!$D$31, SUM(IF(ISNUMBER(Y180:AD180),(IF(Y180:AD180&gt;=Parameters!$D$41,1,"")),""))+0.5*(SUM(IF(ISNUMBER(Y180:AD180),(IF(Y180:AD180&gt;=Parameters!$D$42,1,"")),""))-SUM(IF(ISNUMBER(Y180:AD180),(IF(Y180:AD180&gt;=Parameters!$D$41,1,"")),""))),0) +
   IF(Parameters!$D$32,SUM(IF(ISNUMBER(Y180:AD180),(IF(Y180:AD180&gt;=Parameters!$D$41,1,"")),"")),0) +
   IF(Parameters!$D$33,AVERAGE(IF(ISNUMBER(Y180:AD180),Y180:AD180)),0) +
   IF(Parameters!$D$34,IF(OR(IF(ISNUMBER(Y180:AD180),Y180:AD180)=0),0,GEOMEAN(IF(ISNUMBER(Y180:AD180),Y180:AD180))),0)</f>
        <v>0</v>
      </c>
      <c r="K180" s="23">
        <f t="shared" ca="1" si="14"/>
        <v>0</v>
      </c>
      <c r="L180" s="116" t="str">
        <f t="shared" si="15"/>
        <v>!!</v>
      </c>
      <c r="M180" s="21" cm="1">
        <f t="array" aca="1" ref="M180" ca="1">IF(Parameters!$D$31, SUM(IF(ISNUMBER(AF180:AK180),(IF(AF180:AK180&gt;=Parameters!$D$41,1,"")),""))+0.5*(SUM(IF(ISNUMBER(AF180:AK180),(IF(AF180:AK180&gt;=Parameters!$D$42,1,"")),""))-SUM(IF(ISNUMBER(AF180:AK180),(IF(AF180:AK180&gt;=Parameters!$D$41,1,"")),""))),0) +
   IF(Parameters!$D$32,SUM(IF(ISNUMBER(AF180:AK180),(IF(AF180:AK180&gt;=Parameters!$D$41,1,"")),"")),0) +
   IF(Parameters!$D$33,AVERAGE(IF(ISNUMBER(AF180:AK180),AF180:AK180)),0) +
   IF(Parameters!$D$34,IF(OR(IF(ISNUMBER(AF180:AK180),AF180:AK180)=0),0,GEOMEAN(IF(ISNUMBER(AF180:AK180),AF180:AK180))),0)</f>
        <v>0</v>
      </c>
      <c r="N180" s="23">
        <f t="shared" ca="1" si="16"/>
        <v>0</v>
      </c>
      <c r="O180" s="116" t="str">
        <f t="shared" si="17"/>
        <v>!!</v>
      </c>
      <c r="P180" s="24"/>
      <c r="Q180" s="49"/>
      <c r="R180" s="25">
        <f ca="1">IFERROR(INDEX(Health!$G$8:$G$225,MATCH($C180,_xlfn.ANCHORARRAY(Health!$C$8),0)),NA())</f>
        <v>0</v>
      </c>
      <c r="S180" s="25" t="e">
        <f ca="1">IFERROR(INDEX(Food!$G$8:$G$225,MATCH($C180,_xlfn.ANCHORARRAY(Food!$C$8),0)),NA())</f>
        <v>#N/A</v>
      </c>
      <c r="T180" s="25" t="e">
        <f ca="1">IFERROR(INDEX(Macro!$G$8:$G$225,MATCH($C180,_xlfn.ANCHORARRAY(Macro!$C$8),0)),NA())</f>
        <v>#N/A</v>
      </c>
      <c r="U180" s="25" t="e">
        <f ca="1">IFERROR(INDEX(Socioeconomic!$G$8:$G$225,MATCH($C180,_xlfn.ANCHORARRAY(Socioeconomic!$C$8),0)),NA())</f>
        <v>#N/A</v>
      </c>
      <c r="V180" s="25">
        <f ca="1">IFERROR(INDEX('Natural Hazard'!$G$8:$G$225,MATCH($C180,_xlfn.ANCHORARRAY('Natural Hazard'!$C$8),0)),NA())</f>
        <v>0</v>
      </c>
      <c r="W180" s="25">
        <f ca="1">IFERROR(INDEX(Conflict!$G$8:$G$225,MATCH($C180,_xlfn.ANCHORARRAY(Conflict!$C$8),0)),NA())</f>
        <v>0</v>
      </c>
      <c r="X180" s="50"/>
      <c r="Y180" s="25">
        <f ca="1">IFERROR(INDEX(Health!$H$8:$H$225,MATCH($C180,_xlfn.ANCHORARRAY(Health!$C$8),0)),NA())</f>
        <v>6.5830903790087403</v>
      </c>
      <c r="Z180" s="25" t="e">
        <f ca="1">IFERROR(INDEX(Food!$H$8:$H$225,MATCH($C180,_xlfn.ANCHORARRAY(Food!$C$8),0)),NA())</f>
        <v>#N/A</v>
      </c>
      <c r="AA180" s="25" t="e">
        <f ca="1">IFERROR(INDEX(Macro!$H$8:$H$225,MATCH($C180,_xlfn.ANCHORARRAY(Macro!$C$8),0)),NA())</f>
        <v>#N/A</v>
      </c>
      <c r="AB180" s="25" t="e">
        <f ca="1">IFERROR(INDEX(Socioeconomic!$H$8:$H$225,MATCH($C180,_xlfn.ANCHORARRAY(Socioeconomic!$C$8),0)),NA())</f>
        <v>#N/A</v>
      </c>
      <c r="AC180" s="25" t="e">
        <f ca="1">IFERROR(INDEX('Natural Hazard'!$H$8:$H$225,MATCH($C180,_xlfn.ANCHORARRAY('Natural Hazard'!$C$8),0)),NA())</f>
        <v>#N/A</v>
      </c>
      <c r="AD180" s="25">
        <f ca="1">IFERROR(INDEX(Conflict!$H$8:$H$225,MATCH($C180,_xlfn.ANCHORARRAY(Conflict!$C$8),0)),NA())</f>
        <v>0</v>
      </c>
      <c r="AE180" s="50"/>
      <c r="AF180" s="25">
        <f ca="1">IFERROR(INDEX(Health!$I$8:$I$225,MATCH($C180,_xlfn.ANCHORARRAY(Health!$C$8),0)),NA())</f>
        <v>0</v>
      </c>
      <c r="AG180" s="25" t="e">
        <f ca="1">IFERROR(INDEX(Food!$I$8:$I$225,MATCH($C180,_xlfn.ANCHORARRAY(Food!$C$8),0)),NA())</f>
        <v>#N/A</v>
      </c>
      <c r="AH180" s="25" t="e">
        <f ca="1">IFERROR(INDEX(Macro!$I$8:$I$225,MATCH($C180,_xlfn.ANCHORARRAY(Macro!$C$8),0)),NA())</f>
        <v>#N/A</v>
      </c>
      <c r="AI180" s="25" t="e">
        <f ca="1">IFERROR(INDEX(Socioeconomic!$I$8:$I$225,MATCH($C180,_xlfn.ANCHORARRAY(Socioeconomic!$C$8),0)),NA())</f>
        <v>#N/A</v>
      </c>
      <c r="AJ180" s="25">
        <f ca="1">IFERROR(INDEX('Natural Hazard'!$I$8:$I$225,MATCH($C180,_xlfn.ANCHORARRAY('Natural Hazard'!$C$8),0)),NA())</f>
        <v>0</v>
      </c>
      <c r="AK180" s="25">
        <f ca="1">IFERROR(INDEX(Conflict!$I$8:$I$225,MATCH($C180,_xlfn.ANCHORARRAY(Conflict!$C$8),0)),NA())</f>
        <v>0</v>
      </c>
      <c r="AL180" s="49"/>
      <c r="AM180" s="25">
        <f>IFERROR(INDEX('Data Reliability'!$G$6:$G$409,MATCH($C180,'Data Reliability'!$E$6:$E$409,0)),NA())</f>
        <v>0.72222222222222199</v>
      </c>
      <c r="AN180" s="25">
        <f>IFERROR(INDEX('Data Reliability'!$H$6:$H$409,MATCH($C180,'Data Reliability'!$E$6:$E$409,0)),NA())</f>
        <v>0.78333333333333299</v>
      </c>
    </row>
    <row r="181" spans="2:40" x14ac:dyDescent="0.2">
      <c r="B181" s="28" t="s">
        <v>298</v>
      </c>
      <c r="C181" s="28" t="s">
        <v>299</v>
      </c>
      <c r="D181" s="28" t="s">
        <v>432</v>
      </c>
      <c r="E181" s="28" t="s">
        <v>429</v>
      </c>
      <c r="F181" s="206">
        <f ca="1">MATCH($C181,_xlfn.ANCHORARRAY(Health!$C$8),0)</f>
        <v>176</v>
      </c>
      <c r="G181" s="22" cm="1">
        <f t="array" aca="1" ref="G181" ca="1">IF(Parameters!$D$31, SUM(IF(ISNUMBER(R181:W181),(IF(R181:W181&gt;=Parameters!$D$37,1,"")),""))+0.5*(SUM(IF(ISNUMBER(R181:W181),(IF(R181:W181&gt;=Parameters!$D$38,1,"")),""))-SUM(IF(ISNUMBER(R181:W181),(IF(R181:W181&gt;=Parameters!$D$37,1,"")),""))),0) +
   IF(Parameters!$D$32,SUM(IF(ISNUMBER(R181:W181),(IF(R181:W181&gt;=Parameters!$D$41,1,"")),"")),0) +
   IF(Parameters!$D$33,AVERAGE(IF(ISNUMBER(R181:W181),R181:W181)),0) +
   IF(Parameters!$D$34,IF(OR(IF(ISNUMBER(R181:W181),R181:W181)=0),0,GEOMEAN(IF(ISNUMBER(R181:W181),R181:W181))),0)</f>
        <v>4.5</v>
      </c>
      <c r="H181" s="23">
        <f t="shared" ca="1" si="12"/>
        <v>4.5</v>
      </c>
      <c r="I181" s="116" t="str">
        <f t="shared" si="13"/>
        <v/>
      </c>
      <c r="J181" s="22" cm="1">
        <f t="array" aca="1" ref="J181" ca="1">IF(Parameters!$D$31, SUM(IF(ISNUMBER(Y181:AD181),(IF(Y181:AD181&gt;=Parameters!$D$41,1,"")),""))+0.5*(SUM(IF(ISNUMBER(Y181:AD181),(IF(Y181:AD181&gt;=Parameters!$D$42,1,"")),""))-SUM(IF(ISNUMBER(Y181:AD181),(IF(Y181:AD181&gt;=Parameters!$D$41,1,"")),""))),0) +
   IF(Parameters!$D$32,SUM(IF(ISNUMBER(Y181:AD181),(IF(Y181:AD181&gt;=Parameters!$D$41,1,"")),"")),0) +
   IF(Parameters!$D$33,AVERAGE(IF(ISNUMBER(Y181:AD181),Y181:AD181)),0) +
   IF(Parameters!$D$34,IF(OR(IF(ISNUMBER(Y181:AD181),Y181:AD181)=0),0,GEOMEAN(IF(ISNUMBER(Y181:AD181),Y181:AD181))),0)</f>
        <v>5</v>
      </c>
      <c r="K181" s="23">
        <f t="shared" ca="1" si="14"/>
        <v>5</v>
      </c>
      <c r="L181" s="116" t="str">
        <f t="shared" si="15"/>
        <v/>
      </c>
      <c r="M181" s="21" cm="1">
        <f t="array" aca="1" ref="M181" ca="1">IF(Parameters!$D$31, SUM(IF(ISNUMBER(AF181:AK181),(IF(AF181:AK181&gt;=Parameters!$D$41,1,"")),""))+0.5*(SUM(IF(ISNUMBER(AF181:AK181),(IF(AF181:AK181&gt;=Parameters!$D$42,1,"")),""))-SUM(IF(ISNUMBER(AF181:AK181),(IF(AF181:AK181&gt;=Parameters!$D$41,1,"")),""))),0) +
   IF(Parameters!$D$32,SUM(IF(ISNUMBER(AF181:AK181),(IF(AF181:AK181&gt;=Parameters!$D$41,1,"")),"")),0) +
   IF(Parameters!$D$33,AVERAGE(IF(ISNUMBER(AF181:AK181),AF181:AK181)),0) +
   IF(Parameters!$D$34,IF(OR(IF(ISNUMBER(AF181:AK181),AF181:AK181)=0),0,GEOMEAN(IF(ISNUMBER(AF181:AK181),AF181:AK181))),0)</f>
        <v>3</v>
      </c>
      <c r="N181" s="23">
        <f t="shared" ca="1" si="16"/>
        <v>3</v>
      </c>
      <c r="O181" s="116" t="str">
        <f t="shared" si="17"/>
        <v/>
      </c>
      <c r="P181" s="24"/>
      <c r="Q181" s="49"/>
      <c r="R181" s="25">
        <f ca="1">IFERROR(INDEX(Health!$G$8:$G$225,MATCH($C181,_xlfn.ANCHORARRAY(Health!$C$8),0)),NA())</f>
        <v>0</v>
      </c>
      <c r="S181" s="25">
        <f ca="1">IFERROR(INDEX(Food!$G$8:$G$225,MATCH($C181,_xlfn.ANCHORARRAY(Food!$C$8),0)),NA())</f>
        <v>8.3666002653407556</v>
      </c>
      <c r="T181" s="25">
        <f ca="1">IFERROR(INDEX(Macro!$G$8:$G$225,MATCH($C181,_xlfn.ANCHORARRAY(Macro!$C$8),0)),NA())</f>
        <v>9.7282527309007651</v>
      </c>
      <c r="U181" s="25">
        <f ca="1">IFERROR(INDEX(Socioeconomic!$G$8:$G$225,MATCH($C181,_xlfn.ANCHORARRAY(Socioeconomic!$C$8),0)),NA())</f>
        <v>9.105598639025299</v>
      </c>
      <c r="V181" s="25">
        <f ca="1">IFERROR(INDEX('Natural Hazard'!$G$8:$G$225,MATCH($C181,_xlfn.ANCHORARRAY('Natural Hazard'!$C$8),0)),NA())</f>
        <v>9.6609178307929575</v>
      </c>
      <c r="W181" s="25">
        <f ca="1">IFERROR(INDEX(Conflict!$G$8:$G$225,MATCH($C181,_xlfn.ANCHORARRAY(Conflict!$C$8),0)),NA())</f>
        <v>5.9377925437849033</v>
      </c>
      <c r="X181" s="50"/>
      <c r="Y181" s="25">
        <f ca="1">IFERROR(INDEX(Health!$H$8:$H$225,MATCH($C181,_xlfn.ANCHORARRAY(Health!$C$8),0)),NA())</f>
        <v>10</v>
      </c>
      <c r="Z181" s="25">
        <f ca="1">IFERROR(INDEX(Food!$H$8:$H$225,MATCH($C181,_xlfn.ANCHORARRAY(Food!$C$8),0)),NA())</f>
        <v>10</v>
      </c>
      <c r="AA181" s="25">
        <f ca="1">IFERROR(INDEX(Macro!$H$8:$H$225,MATCH($C181,_xlfn.ANCHORARRAY(Macro!$C$8),0)),NA())</f>
        <v>9.4638901196278198</v>
      </c>
      <c r="AB181" s="25">
        <f ca="1">IFERROR(INDEX(Socioeconomic!$H$8:$H$225,MATCH($C181,_xlfn.ANCHORARRAY(Socioeconomic!$C$8),0)),NA())</f>
        <v>10</v>
      </c>
      <c r="AC181" s="25">
        <f ca="1">IFERROR(INDEX('Natural Hazard'!$H$8:$H$225,MATCH($C181,_xlfn.ANCHORARRAY('Natural Hazard'!$C$8),0)),NA())</f>
        <v>9.3333333333333304</v>
      </c>
      <c r="AD181" s="25">
        <f ca="1">IFERROR(INDEX(Conflict!$H$8:$H$225,MATCH($C181,_xlfn.ANCHORARRAY(Conflict!$C$8),0)),NA())</f>
        <v>10</v>
      </c>
      <c r="AE181" s="50"/>
      <c r="AF181" s="25">
        <f ca="1">IFERROR(INDEX(Health!$I$8:$I$225,MATCH($C181,_xlfn.ANCHORARRAY(Health!$C$8),0)),NA())</f>
        <v>0</v>
      </c>
      <c r="AG181" s="25">
        <f ca="1">IFERROR(INDEX(Food!$I$8:$I$225,MATCH($C181,_xlfn.ANCHORARRAY(Food!$C$8),0)),NA())</f>
        <v>7</v>
      </c>
      <c r="AH181" s="25">
        <f ca="1">IFERROR(INDEX(Macro!$I$8:$I$225,MATCH($C181,_xlfn.ANCHORARRAY(Macro!$C$8),0)),NA())</f>
        <v>10</v>
      </c>
      <c r="AI181" s="25">
        <f ca="1">IFERROR(INDEX(Socioeconomic!$I$8:$I$225,MATCH($C181,_xlfn.ANCHORARRAY(Socioeconomic!$C$8),0)),NA())</f>
        <v>8.2911926575019397</v>
      </c>
      <c r="AJ181" s="25">
        <f ca="1">IFERROR(INDEX('Natural Hazard'!$I$8:$I$225,MATCH($C181,_xlfn.ANCHORARRAY('Natural Hazard'!$C$8),0)),NA())</f>
        <v>10</v>
      </c>
      <c r="AK181" s="25">
        <f ca="1">IFERROR(INDEX(Conflict!$I$8:$I$225,MATCH($C181,_xlfn.ANCHORARRAY(Conflict!$C$8),0)),NA())</f>
        <v>3.5257380293027598</v>
      </c>
      <c r="AL181" s="49"/>
      <c r="AM181" s="25">
        <f>IFERROR(INDEX('Data Reliability'!$G$6:$G$409,MATCH($C181,'Data Reliability'!$E$6:$E$409,0)),NA())</f>
        <v>8.3333333333333301E-2</v>
      </c>
      <c r="AN181" s="25">
        <f>IFERROR(INDEX('Data Reliability'!$H$6:$H$409,MATCH($C181,'Data Reliability'!$E$6:$E$409,0)),NA())</f>
        <v>0.29444444444444401</v>
      </c>
    </row>
    <row r="182" spans="2:40" x14ac:dyDescent="0.2">
      <c r="B182" s="28" t="s">
        <v>300</v>
      </c>
      <c r="C182" s="28" t="s">
        <v>301</v>
      </c>
      <c r="D182" s="28" t="s">
        <v>433</v>
      </c>
      <c r="E182" s="28" t="s">
        <v>430</v>
      </c>
      <c r="F182" s="206">
        <f ca="1">MATCH($C182,_xlfn.ANCHORARRAY(Health!$C$8),0)</f>
        <v>177</v>
      </c>
      <c r="G182" s="22" cm="1">
        <f t="array" aca="1" ref="G182" ca="1">IF(Parameters!$D$31, SUM(IF(ISNUMBER(R182:W182),(IF(R182:W182&gt;=Parameters!$D$37,1,"")),""))+0.5*(SUM(IF(ISNUMBER(R182:W182),(IF(R182:W182&gt;=Parameters!$D$38,1,"")),""))-SUM(IF(ISNUMBER(R182:W182),(IF(R182:W182&gt;=Parameters!$D$37,1,"")),""))),0) +
   IF(Parameters!$D$32,SUM(IF(ISNUMBER(R182:W182),(IF(R182:W182&gt;=Parameters!$D$41,1,"")),"")),0) +
   IF(Parameters!$D$33,AVERAGE(IF(ISNUMBER(R182:W182),R182:W182)),0) +
   IF(Parameters!$D$34,IF(OR(IF(ISNUMBER(R182:W182),R182:W182)=0),0,GEOMEAN(IF(ISNUMBER(R182:W182),R182:W182))),0)</f>
        <v>0</v>
      </c>
      <c r="H182" s="23">
        <f t="shared" ca="1" si="12"/>
        <v>0</v>
      </c>
      <c r="I182" s="116" t="str">
        <f t="shared" si="13"/>
        <v/>
      </c>
      <c r="J182" s="22" cm="1">
        <f t="array" aca="1" ref="J182" ca="1">IF(Parameters!$D$31, SUM(IF(ISNUMBER(Y182:AD182),(IF(Y182:AD182&gt;=Parameters!$D$41,1,"")),""))+0.5*(SUM(IF(ISNUMBER(Y182:AD182),(IF(Y182:AD182&gt;=Parameters!$D$42,1,"")),""))-SUM(IF(ISNUMBER(Y182:AD182),(IF(Y182:AD182&gt;=Parameters!$D$41,1,"")),""))),0) +
   IF(Parameters!$D$32,SUM(IF(ISNUMBER(Y182:AD182),(IF(Y182:AD182&gt;=Parameters!$D$41,1,"")),"")),0) +
   IF(Parameters!$D$33,AVERAGE(IF(ISNUMBER(Y182:AD182),Y182:AD182)),0) +
   IF(Parameters!$D$34,IF(OR(IF(ISNUMBER(Y182:AD182),Y182:AD182)=0),0,GEOMEAN(IF(ISNUMBER(Y182:AD182),Y182:AD182))),0)</f>
        <v>0</v>
      </c>
      <c r="K182" s="23">
        <f t="shared" ca="1" si="14"/>
        <v>0</v>
      </c>
      <c r="L182" s="116" t="str">
        <f t="shared" si="15"/>
        <v/>
      </c>
      <c r="M182" s="21" cm="1">
        <f t="array" aca="1" ref="M182" ca="1">IF(Parameters!$D$31, SUM(IF(ISNUMBER(AF182:AK182),(IF(AF182:AK182&gt;=Parameters!$D$41,1,"")),""))+0.5*(SUM(IF(ISNUMBER(AF182:AK182),(IF(AF182:AK182&gt;=Parameters!$D$42,1,"")),""))-SUM(IF(ISNUMBER(AF182:AK182),(IF(AF182:AK182&gt;=Parameters!$D$41,1,"")),""))),0) +
   IF(Parameters!$D$32,SUM(IF(ISNUMBER(AF182:AK182),(IF(AF182:AK182&gt;=Parameters!$D$41,1,"")),"")),0) +
   IF(Parameters!$D$33,AVERAGE(IF(ISNUMBER(AF182:AK182),AF182:AK182)),0) +
   IF(Parameters!$D$34,IF(OR(IF(ISNUMBER(AF182:AK182),AF182:AK182)=0),0,GEOMEAN(IF(ISNUMBER(AF182:AK182),AF182:AK182))),0)</f>
        <v>0</v>
      </c>
      <c r="N182" s="23">
        <f t="shared" ca="1" si="16"/>
        <v>0</v>
      </c>
      <c r="O182" s="116" t="str">
        <f t="shared" si="17"/>
        <v>!</v>
      </c>
      <c r="P182" s="24"/>
      <c r="Q182" s="49"/>
      <c r="R182" s="25">
        <f ca="1">IFERROR(INDEX(Health!$G$8:$G$225,MATCH($C182,_xlfn.ANCHORARRAY(Health!$C$8),0)),NA())</f>
        <v>0</v>
      </c>
      <c r="S182" s="25">
        <f ca="1">IFERROR(INDEX(Food!$G$8:$G$225,MATCH($C182,_xlfn.ANCHORARRAY(Food!$C$8),0)),NA())</f>
        <v>0</v>
      </c>
      <c r="T182" s="25">
        <f ca="1">IFERROR(INDEX(Macro!$G$8:$G$225,MATCH($C182,_xlfn.ANCHORARRAY(Macro!$C$8),0)),NA())</f>
        <v>0</v>
      </c>
      <c r="U182" s="25">
        <f ca="1">IFERROR(INDEX(Socioeconomic!$G$8:$G$225,MATCH($C182,_xlfn.ANCHORARRAY(Socioeconomic!$C$8),0)),NA())</f>
        <v>0</v>
      </c>
      <c r="V182" s="25">
        <f ca="1">IFERROR(INDEX('Natural Hazard'!$G$8:$G$225,MATCH($C182,_xlfn.ANCHORARRAY('Natural Hazard'!$C$8),0)),NA())</f>
        <v>0</v>
      </c>
      <c r="W182" s="25">
        <f ca="1">IFERROR(INDEX(Conflict!$G$8:$G$225,MATCH($C182,_xlfn.ANCHORARRAY(Conflict!$C$8),0)),NA())</f>
        <v>0</v>
      </c>
      <c r="X182" s="50"/>
      <c r="Y182" s="25">
        <f ca="1">IFERROR(INDEX(Health!$H$8:$H$225,MATCH($C182,_xlfn.ANCHORARRAY(Health!$C$8),0)),NA())</f>
        <v>3.0553935860058301</v>
      </c>
      <c r="Z182" s="25">
        <f ca="1">IFERROR(INDEX(Food!$H$8:$H$225,MATCH($C182,_xlfn.ANCHORARRAY(Food!$C$8),0)),NA())</f>
        <v>4.8291835552981999</v>
      </c>
      <c r="AA182" s="25">
        <f ca="1">IFERROR(INDEX(Macro!$H$8:$H$225,MATCH($C182,_xlfn.ANCHORARRAY(Macro!$C$8),0)),NA())</f>
        <v>4.8707724117560103</v>
      </c>
      <c r="AB182" s="25">
        <f ca="1">IFERROR(INDEX(Socioeconomic!$H$8:$H$225,MATCH($C182,_xlfn.ANCHORARRAY(Socioeconomic!$C$8),0)),NA())</f>
        <v>2.2857142857142798</v>
      </c>
      <c r="AC182" s="25">
        <f ca="1">IFERROR(INDEX('Natural Hazard'!$H$8:$H$225,MATCH($C182,_xlfn.ANCHORARRAY('Natural Hazard'!$C$8),0)),NA())</f>
        <v>3.8333333333333299</v>
      </c>
      <c r="AD182" s="25">
        <f ca="1">IFERROR(INDEX(Conflict!$H$8:$H$225,MATCH($C182,_xlfn.ANCHORARRAY(Conflict!$C$8),0)),NA())</f>
        <v>1.3494443464455801</v>
      </c>
      <c r="AE182" s="50"/>
      <c r="AF182" s="25">
        <f ca="1">IFERROR(INDEX(Health!$I$8:$I$225,MATCH($C182,_xlfn.ANCHORARRAY(Health!$C$8),0)),NA())</f>
        <v>0</v>
      </c>
      <c r="AG182" s="25" t="e">
        <f ca="1">IFERROR(INDEX(Food!$I$8:$I$225,MATCH($C182,_xlfn.ANCHORARRAY(Food!$C$8),0)),NA())</f>
        <v>#N/A</v>
      </c>
      <c r="AH182" s="25">
        <f ca="1">IFERROR(INDEX(Macro!$I$8:$I$225,MATCH($C182,_xlfn.ANCHORARRAY(Macro!$C$8),0)),NA())</f>
        <v>0</v>
      </c>
      <c r="AI182" s="25">
        <f ca="1">IFERROR(INDEX(Socioeconomic!$I$8:$I$225,MATCH($C182,_xlfn.ANCHORARRAY(Socioeconomic!$C$8),0)),NA())</f>
        <v>0</v>
      </c>
      <c r="AJ182" s="25">
        <f ca="1">IFERROR(INDEX('Natural Hazard'!$I$8:$I$225,MATCH($C182,_xlfn.ANCHORARRAY('Natural Hazard'!$C$8),0)),NA())</f>
        <v>0</v>
      </c>
      <c r="AK182" s="25">
        <f ca="1">IFERROR(INDEX(Conflict!$I$8:$I$225,MATCH($C182,_xlfn.ANCHORARRAY(Conflict!$C$8),0)),NA())</f>
        <v>0</v>
      </c>
      <c r="AL182" s="49"/>
      <c r="AM182" s="25">
        <f>IFERROR(INDEX('Data Reliability'!$G$6:$G$409,MATCH($C182,'Data Reliability'!$E$6:$E$409,0)),NA())</f>
        <v>0</v>
      </c>
      <c r="AN182" s="25">
        <f>IFERROR(INDEX('Data Reliability'!$H$6:$H$409,MATCH($C182,'Data Reliability'!$E$6:$E$409,0)),NA())</f>
        <v>0.52777777777777801</v>
      </c>
    </row>
    <row r="183" spans="2:40" x14ac:dyDescent="0.2">
      <c r="B183" s="28" t="s">
        <v>302</v>
      </c>
      <c r="C183" s="28" t="s">
        <v>303</v>
      </c>
      <c r="D183" s="28" t="s">
        <v>432</v>
      </c>
      <c r="E183" s="28" t="s">
        <v>429</v>
      </c>
      <c r="F183" s="206">
        <f ca="1">MATCH($C183,_xlfn.ANCHORARRAY(Health!$C$8),0)</f>
        <v>178</v>
      </c>
      <c r="G183" s="22" cm="1">
        <f t="array" aca="1" ref="G183" ca="1">IF(Parameters!$D$31, SUM(IF(ISNUMBER(R183:W183),(IF(R183:W183&gt;=Parameters!$D$37,1,"")),""))+0.5*(SUM(IF(ISNUMBER(R183:W183),(IF(R183:W183&gt;=Parameters!$D$38,1,"")),""))-SUM(IF(ISNUMBER(R183:W183),(IF(R183:W183&gt;=Parameters!$D$37,1,"")),""))),0) +
   IF(Parameters!$D$32,SUM(IF(ISNUMBER(R183:W183),(IF(R183:W183&gt;=Parameters!$D$41,1,"")),"")),0) +
   IF(Parameters!$D$33,AVERAGE(IF(ISNUMBER(R183:W183),R183:W183)),0) +
   IF(Parameters!$D$34,IF(OR(IF(ISNUMBER(R183:W183),R183:W183)=0),0,GEOMEAN(IF(ISNUMBER(R183:W183),R183:W183))),0)</f>
        <v>2.5</v>
      </c>
      <c r="H183" s="23">
        <f t="shared" ca="1" si="12"/>
        <v>2.5</v>
      </c>
      <c r="I183" s="116" t="str">
        <f t="shared" si="13"/>
        <v>!</v>
      </c>
      <c r="J183" s="22" cm="1">
        <f t="array" aca="1" ref="J183" ca="1">IF(Parameters!$D$31, SUM(IF(ISNUMBER(Y183:AD183),(IF(Y183:AD183&gt;=Parameters!$D$41,1,"")),""))+0.5*(SUM(IF(ISNUMBER(Y183:AD183),(IF(Y183:AD183&gt;=Parameters!$D$42,1,"")),""))-SUM(IF(ISNUMBER(Y183:AD183),(IF(Y183:AD183&gt;=Parameters!$D$41,1,"")),""))),0) +
   IF(Parameters!$D$32,SUM(IF(ISNUMBER(Y183:AD183),(IF(Y183:AD183&gt;=Parameters!$D$41,1,"")),"")),0) +
   IF(Parameters!$D$33,AVERAGE(IF(ISNUMBER(Y183:AD183),Y183:AD183)),0) +
   IF(Parameters!$D$34,IF(OR(IF(ISNUMBER(Y183:AD183),Y183:AD183)=0),0,GEOMEAN(IF(ISNUMBER(Y183:AD183),Y183:AD183))),0)</f>
        <v>3.5</v>
      </c>
      <c r="K183" s="23">
        <f t="shared" ca="1" si="14"/>
        <v>3.5</v>
      </c>
      <c r="L183" s="116" t="str">
        <f t="shared" si="15"/>
        <v/>
      </c>
      <c r="M183" s="21" cm="1">
        <f t="array" aca="1" ref="M183" ca="1">IF(Parameters!$D$31, SUM(IF(ISNUMBER(AF183:AK183),(IF(AF183:AK183&gt;=Parameters!$D$41,1,"")),""))+0.5*(SUM(IF(ISNUMBER(AF183:AK183),(IF(AF183:AK183&gt;=Parameters!$D$42,1,"")),""))-SUM(IF(ISNUMBER(AF183:AK183),(IF(AF183:AK183&gt;=Parameters!$D$41,1,"")),""))),0) +
   IF(Parameters!$D$32,SUM(IF(ISNUMBER(AF183:AK183),(IF(AF183:AK183&gt;=Parameters!$D$41,1,"")),"")),0) +
   IF(Parameters!$D$33,AVERAGE(IF(ISNUMBER(AF183:AK183),AF183:AK183)),0) +
   IF(Parameters!$D$34,IF(OR(IF(ISNUMBER(AF183:AK183),AF183:AK183)=0),0,GEOMEAN(IF(ISNUMBER(AF183:AK183),AF183:AK183))),0)</f>
        <v>3</v>
      </c>
      <c r="N183" s="23">
        <f t="shared" ca="1" si="16"/>
        <v>3</v>
      </c>
      <c r="O183" s="116" t="str">
        <f t="shared" si="17"/>
        <v>!</v>
      </c>
      <c r="P183" s="24"/>
      <c r="Q183" s="49"/>
      <c r="R183" s="25">
        <f ca="1">IFERROR(INDEX(Health!$G$8:$G$225,MATCH($C183,_xlfn.ANCHORARRAY(Health!$C$8),0)),NA())</f>
        <v>0</v>
      </c>
      <c r="S183" s="25">
        <f ca="1">IFERROR(INDEX(Food!$G$8:$G$225,MATCH($C183,_xlfn.ANCHORARRAY(Food!$C$8),0)),NA())</f>
        <v>10</v>
      </c>
      <c r="T183" s="25" t="e">
        <f ca="1">IFERROR(INDEX(Macro!$G$8:$G$225,MATCH($C183,_xlfn.ANCHORARRAY(Macro!$C$8),0)),NA())</f>
        <v>#N/A</v>
      </c>
      <c r="U183" s="25">
        <f ca="1">IFERROR(INDEX(Socioeconomic!$G$8:$G$225,MATCH($C183,_xlfn.ANCHORARRAY(Socioeconomic!$C$8),0)),NA())</f>
        <v>10</v>
      </c>
      <c r="V183" s="25">
        <f ca="1">IFERROR(INDEX('Natural Hazard'!$G$8:$G$225,MATCH($C183,_xlfn.ANCHORARRAY('Natural Hazard'!$C$8),0)),NA())</f>
        <v>6.8313005106397275</v>
      </c>
      <c r="W183" s="25">
        <f ca="1">IFERROR(INDEX(Conflict!$G$8:$G$225,MATCH($C183,_xlfn.ANCHORARRAY(Conflict!$C$8),0)),NA())</f>
        <v>0</v>
      </c>
      <c r="X183" s="50"/>
      <c r="Y183" s="25">
        <f ca="1">IFERROR(INDEX(Health!$H$8:$H$225,MATCH($C183,_xlfn.ANCHORARRAY(Health!$C$8),0)),NA())</f>
        <v>9.9650145772594705</v>
      </c>
      <c r="Z183" s="25">
        <f ca="1">IFERROR(INDEX(Food!$H$8:$H$225,MATCH($C183,_xlfn.ANCHORARRAY(Food!$C$8),0)),NA())</f>
        <v>10</v>
      </c>
      <c r="AA183" s="25" t="e">
        <f ca="1">IFERROR(INDEX(Macro!$H$8:$H$225,MATCH($C183,_xlfn.ANCHORARRAY(Macro!$C$8),0)),NA())</f>
        <v>#N/A</v>
      </c>
      <c r="AB183" s="25">
        <f ca="1">IFERROR(INDEX(Socioeconomic!$H$8:$H$225,MATCH($C183,_xlfn.ANCHORARRAY(Socioeconomic!$C$8),0)),NA())</f>
        <v>10</v>
      </c>
      <c r="AC183" s="25">
        <f ca="1">IFERROR(INDEX('Natural Hazard'!$H$8:$H$225,MATCH($C183,_xlfn.ANCHORARRAY('Natural Hazard'!$C$8),0)),NA())</f>
        <v>4.6666666666666599</v>
      </c>
      <c r="AD183" s="25">
        <f ca="1">IFERROR(INDEX(Conflict!$H$8:$H$225,MATCH($C183,_xlfn.ANCHORARRAY(Conflict!$C$8),0)),NA())</f>
        <v>10</v>
      </c>
      <c r="AE183" s="50"/>
      <c r="AF183" s="25">
        <f ca="1">IFERROR(INDEX(Health!$I$8:$I$225,MATCH($C183,_xlfn.ANCHORARRAY(Health!$C$8),0)),NA())</f>
        <v>0</v>
      </c>
      <c r="AG183" s="25">
        <f ca="1">IFERROR(INDEX(Food!$I$8:$I$225,MATCH($C183,_xlfn.ANCHORARRAY(Food!$C$8),0)),NA())</f>
        <v>10</v>
      </c>
      <c r="AH183" s="25" t="e">
        <f ca="1">IFERROR(INDEX(Macro!$I$8:$I$225,MATCH($C183,_xlfn.ANCHORARRAY(Macro!$C$8),0)),NA())</f>
        <v>#N/A</v>
      </c>
      <c r="AI183" s="25">
        <f ca="1">IFERROR(INDEX(Socioeconomic!$I$8:$I$225,MATCH($C183,_xlfn.ANCHORARRAY(Socioeconomic!$C$8),0)),NA())</f>
        <v>10</v>
      </c>
      <c r="AJ183" s="25">
        <f ca="1">IFERROR(INDEX('Natural Hazard'!$I$8:$I$225,MATCH($C183,_xlfn.ANCHORARRAY('Natural Hazard'!$C$8),0)),NA())</f>
        <v>10</v>
      </c>
      <c r="AK183" s="25">
        <f ca="1">IFERROR(INDEX(Conflict!$I$8:$I$225,MATCH($C183,_xlfn.ANCHORARRAY(Conflict!$C$8),0)),NA())</f>
        <v>0</v>
      </c>
      <c r="AL183" s="49"/>
      <c r="AM183" s="25">
        <f>IFERROR(INDEX('Data Reliability'!$G$6:$G$409,MATCH($C183,'Data Reliability'!$E$6:$E$409,0)),NA())</f>
        <v>0.25</v>
      </c>
      <c r="AN183" s="25">
        <f>IFERROR(INDEX('Data Reliability'!$H$6:$H$409,MATCH($C183,'Data Reliability'!$E$6:$E$409,0)),NA())</f>
        <v>0.52777777777777801</v>
      </c>
    </row>
    <row r="184" spans="2:40" x14ac:dyDescent="0.2">
      <c r="B184" s="28" t="s">
        <v>746</v>
      </c>
      <c r="C184" s="28" t="s">
        <v>304</v>
      </c>
      <c r="D184" s="28" t="s">
        <v>432</v>
      </c>
      <c r="E184" s="28" t="s">
        <v>429</v>
      </c>
      <c r="F184" s="206">
        <f ca="1">MATCH($C184,_xlfn.ANCHORARRAY(Health!$C$8),0)</f>
        <v>179</v>
      </c>
      <c r="G184" s="22" cm="1">
        <f t="array" aca="1" ref="G184" ca="1">IF(Parameters!$D$31, SUM(IF(ISNUMBER(R184:W184),(IF(R184:W184&gt;=Parameters!$D$37,1,"")),""))+0.5*(SUM(IF(ISNUMBER(R184:W184),(IF(R184:W184&gt;=Parameters!$D$38,1,"")),""))-SUM(IF(ISNUMBER(R184:W184),(IF(R184:W184&gt;=Parameters!$D$37,1,"")),""))),0) +
   IF(Parameters!$D$32,SUM(IF(ISNUMBER(R184:W184),(IF(R184:W184&gt;=Parameters!$D$41,1,"")),"")),0) +
   IF(Parameters!$D$33,AVERAGE(IF(ISNUMBER(R184:W184),R184:W184)),0) +
   IF(Parameters!$D$34,IF(OR(IF(ISNUMBER(R184:W184),R184:W184)=0),0,GEOMEAN(IF(ISNUMBER(R184:W184),R184:W184))),0)</f>
        <v>0.5</v>
      </c>
      <c r="H184" s="23">
        <f t="shared" ca="1" si="12"/>
        <v>0.5</v>
      </c>
      <c r="I184" s="116" t="str">
        <f t="shared" si="13"/>
        <v/>
      </c>
      <c r="J184" s="22" cm="1">
        <f t="array" aca="1" ref="J184" ca="1">IF(Parameters!$D$31, SUM(IF(ISNUMBER(Y184:AD184),(IF(Y184:AD184&gt;=Parameters!$D$41,1,"")),""))+0.5*(SUM(IF(ISNUMBER(Y184:AD184),(IF(Y184:AD184&gt;=Parameters!$D$42,1,"")),""))-SUM(IF(ISNUMBER(Y184:AD184),(IF(Y184:AD184&gt;=Parameters!$D$41,1,"")),""))),0) +
   IF(Parameters!$D$32,SUM(IF(ISNUMBER(Y184:AD184),(IF(Y184:AD184&gt;=Parameters!$D$41,1,"")),"")),0) +
   IF(Parameters!$D$33,AVERAGE(IF(ISNUMBER(Y184:AD184),Y184:AD184)),0) +
   IF(Parameters!$D$34,IF(OR(IF(ISNUMBER(Y184:AD184),Y184:AD184)=0),0,GEOMEAN(IF(ISNUMBER(Y184:AD184),Y184:AD184))),0)</f>
        <v>2.5</v>
      </c>
      <c r="K184" s="23">
        <f t="shared" ca="1" si="14"/>
        <v>2.5</v>
      </c>
      <c r="L184" s="116" t="str">
        <f t="shared" si="15"/>
        <v/>
      </c>
      <c r="M184" s="21" cm="1">
        <f t="array" aca="1" ref="M184" ca="1">IF(Parameters!$D$31, SUM(IF(ISNUMBER(AF184:AK184),(IF(AF184:AK184&gt;=Parameters!$D$41,1,"")),""))+0.5*(SUM(IF(ISNUMBER(AF184:AK184),(IF(AF184:AK184&gt;=Parameters!$D$42,1,"")),""))-SUM(IF(ISNUMBER(AF184:AK184),(IF(AF184:AK184&gt;=Parameters!$D$41,1,"")),""))),0) +
   IF(Parameters!$D$32,SUM(IF(ISNUMBER(AF184:AK184),(IF(AF184:AK184&gt;=Parameters!$D$41,1,"")),"")),0) +
   IF(Parameters!$D$33,AVERAGE(IF(ISNUMBER(AF184:AK184),AF184:AK184)),0) +
   IF(Parameters!$D$34,IF(OR(IF(ISNUMBER(AF184:AK184),AF184:AK184)=0),0,GEOMEAN(IF(ISNUMBER(AF184:AK184),AF184:AK184))),0)</f>
        <v>0.5</v>
      </c>
      <c r="N184" s="23">
        <f t="shared" ca="1" si="16"/>
        <v>0.5</v>
      </c>
      <c r="O184" s="116" t="str">
        <f t="shared" si="17"/>
        <v>!</v>
      </c>
      <c r="P184" s="24"/>
      <c r="Q184" s="49"/>
      <c r="R184" s="25">
        <f ca="1">IFERROR(INDEX(Health!$G$8:$G$225,MATCH($C184,_xlfn.ANCHORARRAY(Health!$C$8),0)),NA())</f>
        <v>0</v>
      </c>
      <c r="S184" s="25">
        <f ca="1">IFERROR(INDEX(Food!$G$8:$G$225,MATCH($C184,_xlfn.ANCHORARRAY(Food!$C$8),0)),NA())</f>
        <v>0</v>
      </c>
      <c r="T184" s="25">
        <f ca="1">IFERROR(INDEX(Macro!$G$8:$G$225,MATCH($C184,_xlfn.ANCHORARRAY(Macro!$C$8),0)),NA())</f>
        <v>6.739424062820591</v>
      </c>
      <c r="U184" s="25">
        <f ca="1">IFERROR(INDEX(Socioeconomic!$G$8:$G$225,MATCH($C184,_xlfn.ANCHORARRAY(Socioeconomic!$C$8),0)),NA())</f>
        <v>4.8894214741716455</v>
      </c>
      <c r="V184" s="25">
        <f ca="1">IFERROR(INDEX('Natural Hazard'!$G$8:$G$225,MATCH($C184,_xlfn.ANCHORARRAY('Natural Hazard'!$C$8),0)),NA())</f>
        <v>0</v>
      </c>
      <c r="W184" s="25">
        <f ca="1">IFERROR(INDEX(Conflict!$G$8:$G$225,MATCH($C184,_xlfn.ANCHORARRAY(Conflict!$C$8),0)),NA())</f>
        <v>0</v>
      </c>
      <c r="X184" s="50"/>
      <c r="Y184" s="25">
        <f ca="1">IFERROR(INDEX(Health!$H$8:$H$225,MATCH($C184,_xlfn.ANCHORARRAY(Health!$C$8),0)),NA())</f>
        <v>8.4198250728862902</v>
      </c>
      <c r="Z184" s="25">
        <f ca="1">IFERROR(INDEX(Food!$H$8:$H$225,MATCH($C184,_xlfn.ANCHORARRAY(Food!$C$8),0)),NA())</f>
        <v>8.20574162679425</v>
      </c>
      <c r="AA184" s="25">
        <f ca="1">IFERROR(INDEX(Macro!$H$8:$H$225,MATCH($C184,_xlfn.ANCHORARRAY(Macro!$C$8),0)),NA())</f>
        <v>5.6978289765175001</v>
      </c>
      <c r="AB184" s="25">
        <f ca="1">IFERROR(INDEX(Socioeconomic!$H$8:$H$225,MATCH($C184,_xlfn.ANCHORARRAY(Socioeconomic!$C$8),0)),NA())</f>
        <v>8.4285714285714199</v>
      </c>
      <c r="AC184" s="25">
        <f ca="1">IFERROR(INDEX('Natural Hazard'!$H$8:$H$225,MATCH($C184,_xlfn.ANCHORARRAY('Natural Hazard'!$C$8),0)),NA())</f>
        <v>0.66666666666666696</v>
      </c>
      <c r="AD184" s="25">
        <f ca="1">IFERROR(INDEX(Conflict!$H$8:$H$225,MATCH($C184,_xlfn.ANCHORARRAY(Conflict!$C$8),0)),NA())</f>
        <v>10</v>
      </c>
      <c r="AE184" s="50"/>
      <c r="AF184" s="25">
        <f ca="1">IFERROR(INDEX(Health!$I$8:$I$225,MATCH($C184,_xlfn.ANCHORARRAY(Health!$C$8),0)),NA())</f>
        <v>0</v>
      </c>
      <c r="AG184" s="25" t="e">
        <f ca="1">IFERROR(INDEX(Food!$I$8:$I$225,MATCH($C184,_xlfn.ANCHORARRAY(Food!$C$8),0)),NA())</f>
        <v>#N/A</v>
      </c>
      <c r="AH184" s="25">
        <f ca="1">IFERROR(INDEX(Macro!$I$8:$I$225,MATCH($C184,_xlfn.ANCHORARRAY(Macro!$C$8),0)),NA())</f>
        <v>7.9714285714285698</v>
      </c>
      <c r="AI184" s="25">
        <f ca="1">IFERROR(INDEX(Socioeconomic!$I$8:$I$225,MATCH($C184,_xlfn.ANCHORARRAY(Socioeconomic!$C$8),0)),NA())</f>
        <v>2.8363575671972199</v>
      </c>
      <c r="AJ184" s="25">
        <f ca="1">IFERROR(INDEX('Natural Hazard'!$I$8:$I$225,MATCH($C184,_xlfn.ANCHORARRAY('Natural Hazard'!$C$8),0)),NA())</f>
        <v>0</v>
      </c>
      <c r="AK184" s="25">
        <f ca="1">IFERROR(INDEX(Conflict!$I$8:$I$225,MATCH($C184,_xlfn.ANCHORARRAY(Conflict!$C$8),0)),NA())</f>
        <v>0</v>
      </c>
      <c r="AL184" s="49"/>
      <c r="AM184" s="25">
        <f>IFERROR(INDEX('Data Reliability'!$G$6:$G$409,MATCH($C184,'Data Reliability'!$E$6:$E$409,0)),NA())</f>
        <v>8.3333333333333301E-2</v>
      </c>
      <c r="AN184" s="25">
        <f>IFERROR(INDEX('Data Reliability'!$H$6:$H$409,MATCH($C184,'Data Reliability'!$E$6:$E$409,0)),NA())</f>
        <v>0.56111111111111101</v>
      </c>
    </row>
    <row r="185" spans="2:40" x14ac:dyDescent="0.2">
      <c r="B185" s="28" t="s">
        <v>305</v>
      </c>
      <c r="C185" s="28" t="s">
        <v>306</v>
      </c>
      <c r="D185" s="28" t="s">
        <v>435</v>
      </c>
      <c r="E185" s="28" t="s">
        <v>430</v>
      </c>
      <c r="F185" s="206">
        <f ca="1">MATCH($C185,_xlfn.ANCHORARRAY(Health!$C$8),0)</f>
        <v>180</v>
      </c>
      <c r="G185" s="22" cm="1">
        <f t="array" aca="1" ref="G185" ca="1">IF(Parameters!$D$31, SUM(IF(ISNUMBER(R185:W185),(IF(R185:W185&gt;=Parameters!$D$37,1,"")),""))+0.5*(SUM(IF(ISNUMBER(R185:W185),(IF(R185:W185&gt;=Parameters!$D$38,1,"")),""))-SUM(IF(ISNUMBER(R185:W185),(IF(R185:W185&gt;=Parameters!$D$37,1,"")),""))),0) +
   IF(Parameters!$D$32,SUM(IF(ISNUMBER(R185:W185),(IF(R185:W185&gt;=Parameters!$D$41,1,"")),"")),0) +
   IF(Parameters!$D$33,AVERAGE(IF(ISNUMBER(R185:W185),R185:W185)),0) +
   IF(Parameters!$D$34,IF(OR(IF(ISNUMBER(R185:W185),R185:W185)=0),0,GEOMEAN(IF(ISNUMBER(R185:W185),R185:W185))),0)</f>
        <v>1.5</v>
      </c>
      <c r="H185" s="23">
        <f t="shared" ca="1" si="12"/>
        <v>1.5</v>
      </c>
      <c r="I185" s="116" t="str">
        <f t="shared" si="13"/>
        <v>!</v>
      </c>
      <c r="J185" s="22" cm="1">
        <f t="array" aca="1" ref="J185" ca="1">IF(Parameters!$D$31, SUM(IF(ISNUMBER(Y185:AD185),(IF(Y185:AD185&gt;=Parameters!$D$41,1,"")),""))+0.5*(SUM(IF(ISNUMBER(Y185:AD185),(IF(Y185:AD185&gt;=Parameters!$D$42,1,"")),""))-SUM(IF(ISNUMBER(Y185:AD185),(IF(Y185:AD185&gt;=Parameters!$D$41,1,"")),""))),0) +
   IF(Parameters!$D$32,SUM(IF(ISNUMBER(Y185:AD185),(IF(Y185:AD185&gt;=Parameters!$D$41,1,"")),"")),0) +
   IF(Parameters!$D$33,AVERAGE(IF(ISNUMBER(Y185:AD185),Y185:AD185)),0) +
   IF(Parameters!$D$34,IF(OR(IF(ISNUMBER(Y185:AD185),Y185:AD185)=0),0,GEOMEAN(IF(ISNUMBER(Y185:AD185),Y185:AD185))),0)</f>
        <v>0.5</v>
      </c>
      <c r="K185" s="23">
        <f t="shared" ca="1" si="14"/>
        <v>0.5</v>
      </c>
      <c r="L185" s="116" t="str">
        <f t="shared" si="15"/>
        <v/>
      </c>
      <c r="M185" s="21" cm="1">
        <f t="array" aca="1" ref="M185" ca="1">IF(Parameters!$D$31, SUM(IF(ISNUMBER(AF185:AK185),(IF(AF185:AK185&gt;=Parameters!$D$41,1,"")),""))+0.5*(SUM(IF(ISNUMBER(AF185:AK185),(IF(AF185:AK185&gt;=Parameters!$D$42,1,"")),""))-SUM(IF(ISNUMBER(AF185:AK185),(IF(AF185:AK185&gt;=Parameters!$D$41,1,"")),""))),0) +
   IF(Parameters!$D$32,SUM(IF(ISNUMBER(AF185:AK185),(IF(AF185:AK185&gt;=Parameters!$D$41,1,"")),"")),0) +
   IF(Parameters!$D$33,AVERAGE(IF(ISNUMBER(AF185:AK185),AF185:AK185)),0) +
   IF(Parameters!$D$34,IF(OR(IF(ISNUMBER(AF185:AK185),AF185:AK185)=0),0,GEOMEAN(IF(ISNUMBER(AF185:AK185),AF185:AK185))),0)</f>
        <v>1</v>
      </c>
      <c r="N185" s="23">
        <f t="shared" ca="1" si="16"/>
        <v>1</v>
      </c>
      <c r="O185" s="116" t="str">
        <f t="shared" si="17"/>
        <v>!</v>
      </c>
      <c r="P185" s="24"/>
      <c r="Q185" s="49"/>
      <c r="R185" s="25">
        <f ca="1">IFERROR(INDEX(Health!$G$8:$G$225,MATCH($C185,_xlfn.ANCHORARRAY(Health!$C$8),0)),NA())</f>
        <v>0</v>
      </c>
      <c r="S185" s="25">
        <f ca="1">IFERROR(INDEX(Food!$G$8:$G$225,MATCH($C185,_xlfn.ANCHORARRAY(Food!$C$8),0)),NA())</f>
        <v>0</v>
      </c>
      <c r="T185" s="25">
        <f ca="1">IFERROR(INDEX(Macro!$G$8:$G$225,MATCH($C185,_xlfn.ANCHORARRAY(Macro!$C$8),0)),NA())</f>
        <v>7.0740121717157507</v>
      </c>
      <c r="U185" s="25">
        <f ca="1">IFERROR(INDEX(Socioeconomic!$G$8:$G$225,MATCH($C185,_xlfn.ANCHORARRAY(Socioeconomic!$C$8),0)),NA())</f>
        <v>0</v>
      </c>
      <c r="V185" s="25">
        <f ca="1">IFERROR(INDEX('Natural Hazard'!$G$8:$G$225,MATCH($C185,_xlfn.ANCHORARRAY('Natural Hazard'!$C$8),0)),NA())</f>
        <v>6.1913918736689002</v>
      </c>
      <c r="W185" s="25">
        <f ca="1">IFERROR(INDEX(Conflict!$G$8:$G$225,MATCH($C185,_xlfn.ANCHORARRAY(Conflict!$C$8),0)),NA())</f>
        <v>0</v>
      </c>
      <c r="X185" s="50"/>
      <c r="Y185" s="25">
        <f ca="1">IFERROR(INDEX(Health!$H$8:$H$225,MATCH($C185,_xlfn.ANCHORARRAY(Health!$C$8),0)),NA())</f>
        <v>5.9708454810495599</v>
      </c>
      <c r="Z185" s="25">
        <f ca="1">IFERROR(INDEX(Food!$H$8:$H$225,MATCH($C185,_xlfn.ANCHORARRAY(Food!$C$8),0)),NA())</f>
        <v>5.5263157894736796</v>
      </c>
      <c r="AA185" s="25">
        <f ca="1">IFERROR(INDEX(Macro!$H$8:$H$225,MATCH($C185,_xlfn.ANCHORARRAY(Macro!$C$8),0)),NA())</f>
        <v>7.4848619110914196</v>
      </c>
      <c r="AB185" s="25">
        <f ca="1">IFERROR(INDEX(Socioeconomic!$H$8:$H$225,MATCH($C185,_xlfn.ANCHORARRAY(Socioeconomic!$C$8),0)),NA())</f>
        <v>5.1428571428571397</v>
      </c>
      <c r="AC185" s="25">
        <f ca="1">IFERROR(INDEX('Natural Hazard'!$H$8:$H$225,MATCH($C185,_xlfn.ANCHORARRAY('Natural Hazard'!$C$8),0)),NA())</f>
        <v>3.8333333333333299</v>
      </c>
      <c r="AD185" s="25">
        <f ca="1">IFERROR(INDEX(Conflict!$H$8:$H$225,MATCH($C185,_xlfn.ANCHORARRAY(Conflict!$C$8),0)),NA())</f>
        <v>0</v>
      </c>
      <c r="AE185" s="50"/>
      <c r="AF185" s="25">
        <f ca="1">IFERROR(INDEX(Health!$I$8:$I$225,MATCH($C185,_xlfn.ANCHORARRAY(Health!$C$8),0)),NA())</f>
        <v>0</v>
      </c>
      <c r="AG185" s="25" t="e">
        <f ca="1">IFERROR(INDEX(Food!$I$8:$I$225,MATCH($C185,_xlfn.ANCHORARRAY(Food!$C$8),0)),NA())</f>
        <v>#N/A</v>
      </c>
      <c r="AH185" s="25">
        <f ca="1">IFERROR(INDEX(Macro!$I$8:$I$225,MATCH($C185,_xlfn.ANCHORARRAY(Macro!$C$8),0)),NA())</f>
        <v>6.6857142857142797</v>
      </c>
      <c r="AI185" s="25" t="e">
        <f ca="1">IFERROR(INDEX(Socioeconomic!$I$8:$I$225,MATCH($C185,_xlfn.ANCHORARRAY(Socioeconomic!$C$8),0)),NA())</f>
        <v>#N/A</v>
      </c>
      <c r="AJ185" s="25">
        <f ca="1">IFERROR(INDEX('Natural Hazard'!$I$8:$I$225,MATCH($C185,_xlfn.ANCHORARRAY('Natural Hazard'!$C$8),0)),NA())</f>
        <v>10</v>
      </c>
      <c r="AK185" s="25">
        <f ca="1">IFERROR(INDEX(Conflict!$I$8:$I$225,MATCH($C185,_xlfn.ANCHORARRAY(Conflict!$C$8),0)),NA())</f>
        <v>0</v>
      </c>
      <c r="AL185" s="49"/>
      <c r="AM185" s="25">
        <f>IFERROR(INDEX('Data Reliability'!$G$6:$G$409,MATCH($C185,'Data Reliability'!$E$6:$E$409,0)),NA())</f>
        <v>8.3333333333333301E-2</v>
      </c>
      <c r="AN185" s="25">
        <f>IFERROR(INDEX('Data Reliability'!$H$6:$H$409,MATCH($C185,'Data Reliability'!$E$6:$E$409,0)),NA())</f>
        <v>0.58333333333333304</v>
      </c>
    </row>
    <row r="186" spans="2:40" x14ac:dyDescent="0.2">
      <c r="B186" s="28" t="s">
        <v>733</v>
      </c>
      <c r="C186" s="28" t="s">
        <v>307</v>
      </c>
      <c r="D186" s="28" t="s">
        <v>433</v>
      </c>
      <c r="E186" s="28" t="s">
        <v>409</v>
      </c>
      <c r="F186" s="206">
        <f ca="1">MATCH($C186,_xlfn.ANCHORARRAY(Health!$C$8),0)</f>
        <v>181</v>
      </c>
      <c r="G186" s="22" cm="1">
        <f t="array" aca="1" ref="G186" ca="1">IF(Parameters!$D$31, SUM(IF(ISNUMBER(R186:W186),(IF(R186:W186&gt;=Parameters!$D$37,1,"")),""))+0.5*(SUM(IF(ISNUMBER(R186:W186),(IF(R186:W186&gt;=Parameters!$D$38,1,"")),""))-SUM(IF(ISNUMBER(R186:W186),(IF(R186:W186&gt;=Parameters!$D$37,1,"")),""))),0) +
   IF(Parameters!$D$32,SUM(IF(ISNUMBER(R186:W186),(IF(R186:W186&gt;=Parameters!$D$41,1,"")),"")),0) +
   IF(Parameters!$D$33,AVERAGE(IF(ISNUMBER(R186:W186),R186:W186)),0) +
   IF(Parameters!$D$34,IF(OR(IF(ISNUMBER(R186:W186),R186:W186)=0),0,GEOMEAN(IF(ISNUMBER(R186:W186),R186:W186))),0)</f>
        <v>0</v>
      </c>
      <c r="H186" s="23">
        <f t="shared" ca="1" si="12"/>
        <v>0</v>
      </c>
      <c r="I186" s="116" t="str">
        <f t="shared" si="13"/>
        <v/>
      </c>
      <c r="J186" s="22" cm="1">
        <f t="array" aca="1" ref="J186" ca="1">IF(Parameters!$D$31, SUM(IF(ISNUMBER(Y186:AD186),(IF(Y186:AD186&gt;=Parameters!$D$41,1,"")),""))+0.5*(SUM(IF(ISNUMBER(Y186:AD186),(IF(Y186:AD186&gt;=Parameters!$D$42,1,"")),""))-SUM(IF(ISNUMBER(Y186:AD186),(IF(Y186:AD186&gt;=Parameters!$D$41,1,"")),""))),0) +
   IF(Parameters!$D$32,SUM(IF(ISNUMBER(Y186:AD186),(IF(Y186:AD186&gt;=Parameters!$D$41,1,"")),"")),0) +
   IF(Parameters!$D$33,AVERAGE(IF(ISNUMBER(Y186:AD186),Y186:AD186)),0) +
   IF(Parameters!$D$34,IF(OR(IF(ISNUMBER(Y186:AD186),Y186:AD186)=0),0,GEOMEAN(IF(ISNUMBER(Y186:AD186),Y186:AD186))),0)</f>
        <v>0</v>
      </c>
      <c r="K186" s="23">
        <f t="shared" ca="1" si="14"/>
        <v>0</v>
      </c>
      <c r="L186" s="116" t="str">
        <f t="shared" si="15"/>
        <v/>
      </c>
      <c r="M186" s="21" cm="1">
        <f t="array" aca="1" ref="M186" ca="1">IF(Parameters!$D$31, SUM(IF(ISNUMBER(AF186:AK186),(IF(AF186:AK186&gt;=Parameters!$D$41,1,"")),""))+0.5*(SUM(IF(ISNUMBER(AF186:AK186),(IF(AF186:AK186&gt;=Parameters!$D$42,1,"")),""))-SUM(IF(ISNUMBER(AF186:AK186),(IF(AF186:AK186&gt;=Parameters!$D$41,1,"")),""))),0) +
   IF(Parameters!$D$32,SUM(IF(ISNUMBER(AF186:AK186),(IF(AF186:AK186&gt;=Parameters!$D$41,1,"")),"")),0) +
   IF(Parameters!$D$33,AVERAGE(IF(ISNUMBER(AF186:AK186),AF186:AK186)),0) +
   IF(Parameters!$D$34,IF(OR(IF(ISNUMBER(AF186:AK186),AF186:AK186)=0),0,GEOMEAN(IF(ISNUMBER(AF186:AK186),AF186:AK186))),0)</f>
        <v>0</v>
      </c>
      <c r="N186" s="23">
        <f t="shared" ca="1" si="16"/>
        <v>0</v>
      </c>
      <c r="O186" s="116" t="str">
        <f t="shared" si="17"/>
        <v>!</v>
      </c>
      <c r="P186" s="24"/>
      <c r="Q186" s="49"/>
      <c r="R186" s="25">
        <f ca="1">IFERROR(INDEX(Health!$G$8:$G$225,MATCH($C186,_xlfn.ANCHORARRAY(Health!$C$8),0)),NA())</f>
        <v>0</v>
      </c>
      <c r="S186" s="25">
        <f ca="1">IFERROR(INDEX(Food!$G$8:$G$225,MATCH($C186,_xlfn.ANCHORARRAY(Food!$C$8),0)),NA())</f>
        <v>0</v>
      </c>
      <c r="T186" s="25">
        <f ca="1">IFERROR(INDEX(Macro!$G$8:$G$225,MATCH($C186,_xlfn.ANCHORARRAY(Macro!$C$8),0)),NA())</f>
        <v>0</v>
      </c>
      <c r="U186" s="25">
        <f ca="1">IFERROR(INDEX(Socioeconomic!$G$8:$G$225,MATCH($C186,_xlfn.ANCHORARRAY(Socioeconomic!$C$8),0)),NA())</f>
        <v>0</v>
      </c>
      <c r="V186" s="25">
        <f ca="1">IFERROR(INDEX('Natural Hazard'!$G$8:$G$225,MATCH($C186,_xlfn.ANCHORARRAY('Natural Hazard'!$C$8),0)),NA())</f>
        <v>0</v>
      </c>
      <c r="W186" s="25">
        <f ca="1">IFERROR(INDEX(Conflict!$G$8:$G$225,MATCH($C186,_xlfn.ANCHORARRAY(Conflict!$C$8),0)),NA())</f>
        <v>0</v>
      </c>
      <c r="X186" s="50"/>
      <c r="Y186" s="25">
        <f ca="1">IFERROR(INDEX(Health!$H$8:$H$225,MATCH($C186,_xlfn.ANCHORARRAY(Health!$C$8),0)),NA())</f>
        <v>0.314868804664724</v>
      </c>
      <c r="Z186" s="25">
        <f ca="1">IFERROR(INDEX(Food!$H$8:$H$225,MATCH($C186,_xlfn.ANCHORARRAY(Food!$C$8),0)),NA())</f>
        <v>2.0208453966415698</v>
      </c>
      <c r="AA186" s="25">
        <f ca="1">IFERROR(INDEX(Macro!$H$8:$H$225,MATCH($C186,_xlfn.ANCHORARRAY(Macro!$C$8),0)),NA())</f>
        <v>2.5077536552946298</v>
      </c>
      <c r="AB186" s="25">
        <f ca="1">IFERROR(INDEX(Socioeconomic!$H$8:$H$225,MATCH($C186,_xlfn.ANCHORARRAY(Socioeconomic!$C$8),0)),NA())</f>
        <v>1.4285714285714199</v>
      </c>
      <c r="AC186" s="25">
        <f ca="1">IFERROR(INDEX('Natural Hazard'!$H$8:$H$225,MATCH($C186,_xlfn.ANCHORARRAY('Natural Hazard'!$C$8),0)),NA())</f>
        <v>2.3333333333333299</v>
      </c>
      <c r="AD186" s="25">
        <f ca="1">IFERROR(INDEX(Conflict!$H$8:$H$225,MATCH($C186,_xlfn.ANCHORARRAY(Conflict!$C$8),0)),NA())</f>
        <v>0</v>
      </c>
      <c r="AE186" s="50"/>
      <c r="AF186" s="25">
        <f ca="1">IFERROR(INDEX(Health!$I$8:$I$225,MATCH($C186,_xlfn.ANCHORARRAY(Health!$C$8),0)),NA())</f>
        <v>0</v>
      </c>
      <c r="AG186" s="25" t="e">
        <f ca="1">IFERROR(INDEX(Food!$I$8:$I$225,MATCH($C186,_xlfn.ANCHORARRAY(Food!$C$8),0)),NA())</f>
        <v>#N/A</v>
      </c>
      <c r="AH186" s="25">
        <f ca="1">IFERROR(INDEX(Macro!$I$8:$I$225,MATCH($C186,_xlfn.ANCHORARRAY(Macro!$C$8),0)),NA())</f>
        <v>0</v>
      </c>
      <c r="AI186" s="25" t="e">
        <f ca="1">IFERROR(INDEX(Socioeconomic!$I$8:$I$225,MATCH($C186,_xlfn.ANCHORARRAY(Socioeconomic!$C$8),0)),NA())</f>
        <v>#N/A</v>
      </c>
      <c r="AJ186" s="25">
        <f ca="1">IFERROR(INDEX('Natural Hazard'!$I$8:$I$225,MATCH($C186,_xlfn.ANCHORARRAY('Natural Hazard'!$C$8),0)),NA())</f>
        <v>0</v>
      </c>
      <c r="AK186" s="25">
        <f ca="1">IFERROR(INDEX(Conflict!$I$8:$I$225,MATCH($C186,_xlfn.ANCHORARRAY(Conflict!$C$8),0)),NA())</f>
        <v>0</v>
      </c>
      <c r="AL186" s="49"/>
      <c r="AM186" s="25">
        <f>IFERROR(INDEX('Data Reliability'!$G$6:$G$409,MATCH($C186,'Data Reliability'!$E$6:$E$409,0)),NA())</f>
        <v>0</v>
      </c>
      <c r="AN186" s="25">
        <f>IFERROR(INDEX('Data Reliability'!$H$6:$H$409,MATCH($C186,'Data Reliability'!$E$6:$E$409,0)),NA())</f>
        <v>0.58333333333333304</v>
      </c>
    </row>
    <row r="187" spans="2:40" x14ac:dyDescent="0.2">
      <c r="B187" s="28" t="s">
        <v>308</v>
      </c>
      <c r="C187" s="28" t="s">
        <v>309</v>
      </c>
      <c r="D187" s="28" t="s">
        <v>433</v>
      </c>
      <c r="E187" s="28" t="s">
        <v>409</v>
      </c>
      <c r="F187" s="206">
        <f ca="1">MATCH($C187,_xlfn.ANCHORARRAY(Health!$C$8),0)</f>
        <v>182</v>
      </c>
      <c r="G187" s="22" cm="1">
        <f t="array" aca="1" ref="G187" ca="1">IF(Parameters!$D$31, SUM(IF(ISNUMBER(R187:W187),(IF(R187:W187&gt;=Parameters!$D$37,1,"")),""))+0.5*(SUM(IF(ISNUMBER(R187:W187),(IF(R187:W187&gt;=Parameters!$D$38,1,"")),""))-SUM(IF(ISNUMBER(R187:W187),(IF(R187:W187&gt;=Parameters!$D$37,1,"")),""))),0) +
   IF(Parameters!$D$32,SUM(IF(ISNUMBER(R187:W187),(IF(R187:W187&gt;=Parameters!$D$41,1,"")),"")),0) +
   IF(Parameters!$D$33,AVERAGE(IF(ISNUMBER(R187:W187),R187:W187)),0) +
   IF(Parameters!$D$34,IF(OR(IF(ISNUMBER(R187:W187),R187:W187)=0),0,GEOMEAN(IF(ISNUMBER(R187:W187),R187:W187))),0)</f>
        <v>0</v>
      </c>
      <c r="H187" s="23">
        <f t="shared" ca="1" si="12"/>
        <v>0</v>
      </c>
      <c r="I187" s="116" t="str">
        <f t="shared" si="13"/>
        <v>!</v>
      </c>
      <c r="J187" s="22" cm="1">
        <f t="array" aca="1" ref="J187" ca="1">IF(Parameters!$D$31, SUM(IF(ISNUMBER(Y187:AD187),(IF(Y187:AD187&gt;=Parameters!$D$41,1,"")),""))+0.5*(SUM(IF(ISNUMBER(Y187:AD187),(IF(Y187:AD187&gt;=Parameters!$D$42,1,"")),""))-SUM(IF(ISNUMBER(Y187:AD187),(IF(Y187:AD187&gt;=Parameters!$D$41,1,"")),""))),0) +
   IF(Parameters!$D$32,SUM(IF(ISNUMBER(Y187:AD187),(IF(Y187:AD187&gt;=Parameters!$D$41,1,"")),"")),0) +
   IF(Parameters!$D$33,AVERAGE(IF(ISNUMBER(Y187:AD187),Y187:AD187)),0) +
   IF(Parameters!$D$34,IF(OR(IF(ISNUMBER(Y187:AD187),Y187:AD187)=0),0,GEOMEAN(IF(ISNUMBER(Y187:AD187),Y187:AD187))),0)</f>
        <v>0</v>
      </c>
      <c r="K187" s="23">
        <f t="shared" ca="1" si="14"/>
        <v>0</v>
      </c>
      <c r="L187" s="116" t="str">
        <f t="shared" si="15"/>
        <v/>
      </c>
      <c r="M187" s="21" cm="1">
        <f t="array" aca="1" ref="M187" ca="1">IF(Parameters!$D$31, SUM(IF(ISNUMBER(AF187:AK187),(IF(AF187:AK187&gt;=Parameters!$D$41,1,"")),""))+0.5*(SUM(IF(ISNUMBER(AF187:AK187),(IF(AF187:AK187&gt;=Parameters!$D$42,1,"")),""))-SUM(IF(ISNUMBER(AF187:AK187),(IF(AF187:AK187&gt;=Parameters!$D$41,1,"")),""))),0) +
   IF(Parameters!$D$32,SUM(IF(ISNUMBER(AF187:AK187),(IF(AF187:AK187&gt;=Parameters!$D$41,1,"")),"")),0) +
   IF(Parameters!$D$33,AVERAGE(IF(ISNUMBER(AF187:AK187),AF187:AK187)),0) +
   IF(Parameters!$D$34,IF(OR(IF(ISNUMBER(AF187:AK187),AF187:AK187)=0),0,GEOMEAN(IF(ISNUMBER(AF187:AK187),AF187:AK187))),0)</f>
        <v>0</v>
      </c>
      <c r="N187" s="23">
        <f t="shared" ca="1" si="16"/>
        <v>0</v>
      </c>
      <c r="O187" s="116" t="str">
        <f t="shared" si="17"/>
        <v>!</v>
      </c>
      <c r="P187" s="24"/>
      <c r="Q187" s="49"/>
      <c r="R187" s="25">
        <f ca="1">IFERROR(INDEX(Health!$G$8:$G$225,MATCH($C187,_xlfn.ANCHORARRAY(Health!$C$8),0)),NA())</f>
        <v>0</v>
      </c>
      <c r="S187" s="25">
        <f ca="1">IFERROR(INDEX(Food!$G$8:$G$225,MATCH($C187,_xlfn.ANCHORARRAY(Food!$C$8),0)),NA())</f>
        <v>0</v>
      </c>
      <c r="T187" s="25">
        <f ca="1">IFERROR(INDEX(Macro!$G$8:$G$225,MATCH($C187,_xlfn.ANCHORARRAY(Macro!$C$8),0)),NA())</f>
        <v>3.4249617050680019</v>
      </c>
      <c r="U187" s="25">
        <f ca="1">IFERROR(INDEX(Socioeconomic!$G$8:$G$225,MATCH($C187,_xlfn.ANCHORARRAY(Socioeconomic!$C$8),0)),NA())</f>
        <v>0</v>
      </c>
      <c r="V187" s="25">
        <f ca="1">IFERROR(INDEX('Natural Hazard'!$G$8:$G$225,MATCH($C187,_xlfn.ANCHORARRAY('Natural Hazard'!$C$8),0)),NA())</f>
        <v>0</v>
      </c>
      <c r="W187" s="25">
        <f ca="1">IFERROR(INDEX(Conflict!$G$8:$G$225,MATCH($C187,_xlfn.ANCHORARRAY(Conflict!$C$8),0)),NA())</f>
        <v>0</v>
      </c>
      <c r="X187" s="50"/>
      <c r="Y187" s="25">
        <f ca="1">IFERROR(INDEX(Health!$H$8:$H$225,MATCH($C187,_xlfn.ANCHORARRAY(Health!$C$8),0)),NA())</f>
        <v>0</v>
      </c>
      <c r="Z187" s="25">
        <f ca="1">IFERROR(INDEX(Food!$H$8:$H$225,MATCH($C187,_xlfn.ANCHORARRAY(Food!$C$8),0)),NA())</f>
        <v>0.21531100478468901</v>
      </c>
      <c r="AA187" s="25">
        <f ca="1">IFERROR(INDEX(Macro!$H$8:$H$225,MATCH($C187,_xlfn.ANCHORARRAY(Macro!$C$8),0)),NA())</f>
        <v>1.7545414266725701</v>
      </c>
      <c r="AB187" s="25">
        <f ca="1">IFERROR(INDEX(Socioeconomic!$H$8:$H$225,MATCH($C187,_xlfn.ANCHORARRAY(Socioeconomic!$C$8),0)),NA())</f>
        <v>0.28571428571428598</v>
      </c>
      <c r="AC187" s="25">
        <f ca="1">IFERROR(INDEX('Natural Hazard'!$H$8:$H$225,MATCH($C187,_xlfn.ANCHORARRAY('Natural Hazard'!$C$8),0)),NA())</f>
        <v>3.6666666666666599</v>
      </c>
      <c r="AD187" s="25">
        <f ca="1">IFERROR(INDEX(Conflict!$H$8:$H$225,MATCH($C187,_xlfn.ANCHORARRAY(Conflict!$C$8),0)),NA())</f>
        <v>0</v>
      </c>
      <c r="AE187" s="50"/>
      <c r="AF187" s="25">
        <f ca="1">IFERROR(INDEX(Health!$I$8:$I$225,MATCH($C187,_xlfn.ANCHORARRAY(Health!$C$8),0)),NA())</f>
        <v>0</v>
      </c>
      <c r="AG187" s="25" t="e">
        <f ca="1">IFERROR(INDEX(Food!$I$8:$I$225,MATCH($C187,_xlfn.ANCHORARRAY(Food!$C$8),0)),NA())</f>
        <v>#N/A</v>
      </c>
      <c r="AH187" s="25">
        <f ca="1">IFERROR(INDEX(Macro!$I$8:$I$225,MATCH($C187,_xlfn.ANCHORARRAY(Macro!$C$8),0)),NA())</f>
        <v>6.6857142857142797</v>
      </c>
      <c r="AI187" s="25" t="e">
        <f ca="1">IFERROR(INDEX(Socioeconomic!$I$8:$I$225,MATCH($C187,_xlfn.ANCHORARRAY(Socioeconomic!$C$8),0)),NA())</f>
        <v>#N/A</v>
      </c>
      <c r="AJ187" s="25">
        <f ca="1">IFERROR(INDEX('Natural Hazard'!$I$8:$I$225,MATCH($C187,_xlfn.ANCHORARRAY('Natural Hazard'!$C$8),0)),NA())</f>
        <v>0</v>
      </c>
      <c r="AK187" s="25">
        <f ca="1">IFERROR(INDEX(Conflict!$I$8:$I$225,MATCH($C187,_xlfn.ANCHORARRAY(Conflict!$C$8),0)),NA())</f>
        <v>0</v>
      </c>
      <c r="AL187" s="49"/>
      <c r="AM187" s="25">
        <f>IFERROR(INDEX('Data Reliability'!$G$6:$G$409,MATCH($C187,'Data Reliability'!$E$6:$E$409,0)),NA())</f>
        <v>8.3333333333333301E-2</v>
      </c>
      <c r="AN187" s="25">
        <f>IFERROR(INDEX('Data Reliability'!$H$6:$H$409,MATCH($C187,'Data Reliability'!$E$6:$E$409,0)),NA())</f>
        <v>0.58333333333333304</v>
      </c>
    </row>
    <row r="188" spans="2:40" x14ac:dyDescent="0.2">
      <c r="B188" s="28" t="s">
        <v>310</v>
      </c>
      <c r="C188" s="28" t="s">
        <v>311</v>
      </c>
      <c r="D188" s="28" t="s">
        <v>433</v>
      </c>
      <c r="E188" s="28" t="s">
        <v>409</v>
      </c>
      <c r="F188" s="206">
        <f ca="1">MATCH($C188,_xlfn.ANCHORARRAY(Health!$C$8),0)</f>
        <v>183</v>
      </c>
      <c r="G188" s="22" cm="1">
        <f t="array" aca="1" ref="G188" ca="1">IF(Parameters!$D$31, SUM(IF(ISNUMBER(R188:W188),(IF(R188:W188&gt;=Parameters!$D$37,1,"")),""))+0.5*(SUM(IF(ISNUMBER(R188:W188),(IF(R188:W188&gt;=Parameters!$D$38,1,"")),""))-SUM(IF(ISNUMBER(R188:W188),(IF(R188:W188&gt;=Parameters!$D$37,1,"")),""))),0) +
   IF(Parameters!$D$32,SUM(IF(ISNUMBER(R188:W188),(IF(R188:W188&gt;=Parameters!$D$41,1,"")),"")),0) +
   IF(Parameters!$D$33,AVERAGE(IF(ISNUMBER(R188:W188),R188:W188)),0) +
   IF(Parameters!$D$34,IF(OR(IF(ISNUMBER(R188:W188),R188:W188)=0),0,GEOMEAN(IF(ISNUMBER(R188:W188),R188:W188))),0)</f>
        <v>0.5</v>
      </c>
      <c r="H188" s="23">
        <f t="shared" ca="1" si="12"/>
        <v>0.5</v>
      </c>
      <c r="I188" s="116" t="str">
        <f t="shared" si="13"/>
        <v/>
      </c>
      <c r="J188" s="22" cm="1">
        <f t="array" aca="1" ref="J188" ca="1">IF(Parameters!$D$31, SUM(IF(ISNUMBER(Y188:AD188),(IF(Y188:AD188&gt;=Parameters!$D$41,1,"")),""))+0.5*(SUM(IF(ISNUMBER(Y188:AD188),(IF(Y188:AD188&gt;=Parameters!$D$42,1,"")),""))-SUM(IF(ISNUMBER(Y188:AD188),(IF(Y188:AD188&gt;=Parameters!$D$41,1,"")),""))),0) +
   IF(Parameters!$D$32,SUM(IF(ISNUMBER(Y188:AD188),(IF(Y188:AD188&gt;=Parameters!$D$41,1,"")),"")),0) +
   IF(Parameters!$D$33,AVERAGE(IF(ISNUMBER(Y188:AD188),Y188:AD188)),0) +
   IF(Parameters!$D$34,IF(OR(IF(ISNUMBER(Y188:AD188),Y188:AD188)=0),0,GEOMEAN(IF(ISNUMBER(Y188:AD188),Y188:AD188))),0)</f>
        <v>0</v>
      </c>
      <c r="K188" s="23">
        <f t="shared" ca="1" si="14"/>
        <v>0</v>
      </c>
      <c r="L188" s="116" t="str">
        <f t="shared" si="15"/>
        <v/>
      </c>
      <c r="M188" s="21" cm="1">
        <f t="array" aca="1" ref="M188" ca="1">IF(Parameters!$D$31, SUM(IF(ISNUMBER(AF188:AK188),(IF(AF188:AK188&gt;=Parameters!$D$41,1,"")),""))+0.5*(SUM(IF(ISNUMBER(AF188:AK188),(IF(AF188:AK188&gt;=Parameters!$D$42,1,"")),""))-SUM(IF(ISNUMBER(AF188:AK188),(IF(AF188:AK188&gt;=Parameters!$D$41,1,"")),""))),0) +
   IF(Parameters!$D$32,SUM(IF(ISNUMBER(AF188:AK188),(IF(AF188:AK188&gt;=Parameters!$D$41,1,"")),"")),0) +
   IF(Parameters!$D$33,AVERAGE(IF(ISNUMBER(AF188:AK188),AF188:AK188)),0) +
   IF(Parameters!$D$34,IF(OR(IF(ISNUMBER(AF188:AK188),AF188:AK188)=0),0,GEOMEAN(IF(ISNUMBER(AF188:AK188),AF188:AK188))),0)</f>
        <v>1</v>
      </c>
      <c r="N188" s="23">
        <f t="shared" ca="1" si="16"/>
        <v>1</v>
      </c>
      <c r="O188" s="116" t="str">
        <f t="shared" si="17"/>
        <v>!</v>
      </c>
      <c r="P188" s="24"/>
      <c r="Q188" s="49"/>
      <c r="R188" s="25">
        <f ca="1">IFERROR(INDEX(Health!$G$8:$G$225,MATCH($C188,_xlfn.ANCHORARRAY(Health!$C$8),0)),NA())</f>
        <v>0</v>
      </c>
      <c r="S188" s="25">
        <f ca="1">IFERROR(INDEX(Food!$G$8:$G$225,MATCH($C188,_xlfn.ANCHORARRAY(Food!$C$8),0)),NA())</f>
        <v>0</v>
      </c>
      <c r="T188" s="25">
        <f ca="1">IFERROR(INDEX(Macro!$G$8:$G$225,MATCH($C188,_xlfn.ANCHORARRAY(Macro!$C$8),0)),NA())</f>
        <v>6.9</v>
      </c>
      <c r="U188" s="25">
        <f ca="1">IFERROR(INDEX(Socioeconomic!$G$8:$G$225,MATCH($C188,_xlfn.ANCHORARRAY(Socioeconomic!$C$8),0)),NA())</f>
        <v>0</v>
      </c>
      <c r="V188" s="25">
        <f ca="1">IFERROR(INDEX('Natural Hazard'!$G$8:$G$225,MATCH($C188,_xlfn.ANCHORARRAY('Natural Hazard'!$C$8),0)),NA())</f>
        <v>0</v>
      </c>
      <c r="W188" s="25">
        <f ca="1">IFERROR(INDEX(Conflict!$G$8:$G$225,MATCH($C188,_xlfn.ANCHORARRAY(Conflict!$C$8),0)),NA())</f>
        <v>0</v>
      </c>
      <c r="X188" s="50"/>
      <c r="Y188" s="25">
        <f ca="1">IFERROR(INDEX(Health!$H$8:$H$225,MATCH($C188,_xlfn.ANCHORARRAY(Health!$C$8),0)),NA())</f>
        <v>0</v>
      </c>
      <c r="Z188" s="25">
        <f ca="1">IFERROR(INDEX(Food!$H$8:$H$225,MATCH($C188,_xlfn.ANCHORARRAY(Food!$C$8),0)),NA())</f>
        <v>0</v>
      </c>
      <c r="AA188" s="25">
        <f ca="1">IFERROR(INDEX(Macro!$H$8:$H$225,MATCH($C188,_xlfn.ANCHORARRAY(Macro!$C$8),0)),NA())</f>
        <v>0.77979618963225505</v>
      </c>
      <c r="AB188" s="25">
        <f ca="1">IFERROR(INDEX(Socioeconomic!$H$8:$H$225,MATCH($C188,_xlfn.ANCHORARRAY(Socioeconomic!$C$8),0)),NA())</f>
        <v>0.28571428571428598</v>
      </c>
      <c r="AC188" s="25">
        <f ca="1">IFERROR(INDEX('Natural Hazard'!$H$8:$H$225,MATCH($C188,_xlfn.ANCHORARRAY('Natural Hazard'!$C$8),0)),NA())</f>
        <v>2.5</v>
      </c>
      <c r="AD188" s="25">
        <f ca="1">IFERROR(INDEX(Conflict!$H$8:$H$225,MATCH($C188,_xlfn.ANCHORARRAY(Conflict!$C$8),0)),NA())</f>
        <v>0</v>
      </c>
      <c r="AE188" s="50"/>
      <c r="AF188" s="25">
        <f ca="1">IFERROR(INDEX(Health!$I$8:$I$225,MATCH($C188,_xlfn.ANCHORARRAY(Health!$C$8),0)),NA())</f>
        <v>0</v>
      </c>
      <c r="AG188" s="25" t="e">
        <f ca="1">IFERROR(INDEX(Food!$I$8:$I$225,MATCH($C188,_xlfn.ANCHORARRAY(Food!$C$8),0)),NA())</f>
        <v>#N/A</v>
      </c>
      <c r="AH188" s="25">
        <f ca="1">IFERROR(INDEX(Macro!$I$8:$I$225,MATCH($C188,_xlfn.ANCHORARRAY(Macro!$C$8),0)),NA())</f>
        <v>7</v>
      </c>
      <c r="AI188" s="25" t="e">
        <f ca="1">IFERROR(INDEX(Socioeconomic!$I$8:$I$225,MATCH($C188,_xlfn.ANCHORARRAY(Socioeconomic!$C$8),0)),NA())</f>
        <v>#N/A</v>
      </c>
      <c r="AJ188" s="25">
        <f ca="1">IFERROR(INDEX('Natural Hazard'!$I$8:$I$225,MATCH($C188,_xlfn.ANCHORARRAY('Natural Hazard'!$C$8),0)),NA())</f>
        <v>0</v>
      </c>
      <c r="AK188" s="25">
        <f ca="1">IFERROR(INDEX(Conflict!$I$8:$I$225,MATCH($C188,_xlfn.ANCHORARRAY(Conflict!$C$8),0)),NA())</f>
        <v>7</v>
      </c>
      <c r="AL188" s="49"/>
      <c r="AM188" s="25">
        <f>IFERROR(INDEX('Data Reliability'!$G$6:$G$409,MATCH($C188,'Data Reliability'!$E$6:$E$409,0)),NA())</f>
        <v>0</v>
      </c>
      <c r="AN188" s="25">
        <f>IFERROR(INDEX('Data Reliability'!$H$6:$H$409,MATCH($C188,'Data Reliability'!$E$6:$E$409,0)),NA())</f>
        <v>0.58333333333333304</v>
      </c>
    </row>
    <row r="189" spans="2:40" x14ac:dyDescent="0.2">
      <c r="B189" s="28" t="s">
        <v>312</v>
      </c>
      <c r="C189" s="28" t="s">
        <v>313</v>
      </c>
      <c r="D189" s="28" t="s">
        <v>432</v>
      </c>
      <c r="E189" s="28" t="s">
        <v>430</v>
      </c>
      <c r="F189" s="206">
        <f ca="1">MATCH($C189,_xlfn.ANCHORARRAY(Health!$C$8),0)</f>
        <v>184</v>
      </c>
      <c r="G189" s="22" cm="1">
        <f t="array" aca="1" ref="G189" ca="1">IF(Parameters!$D$31, SUM(IF(ISNUMBER(R189:W189),(IF(R189:W189&gt;=Parameters!$D$37,1,"")),""))+0.5*(SUM(IF(ISNUMBER(R189:W189),(IF(R189:W189&gt;=Parameters!$D$38,1,"")),""))-SUM(IF(ISNUMBER(R189:W189),(IF(R189:W189&gt;=Parameters!$D$37,1,"")),""))),0) +
   IF(Parameters!$D$32,SUM(IF(ISNUMBER(R189:W189),(IF(R189:W189&gt;=Parameters!$D$41,1,"")),"")),0) +
   IF(Parameters!$D$33,AVERAGE(IF(ISNUMBER(R189:W189),R189:W189)),0) +
   IF(Parameters!$D$34,IF(OR(IF(ISNUMBER(R189:W189),R189:W189)=0),0,GEOMEAN(IF(ISNUMBER(R189:W189),R189:W189))),0)</f>
        <v>0.5</v>
      </c>
      <c r="H189" s="23">
        <f t="shared" ca="1" si="12"/>
        <v>0.5</v>
      </c>
      <c r="I189" s="116" t="str">
        <f t="shared" si="13"/>
        <v/>
      </c>
      <c r="J189" s="22" cm="1">
        <f t="array" aca="1" ref="J189" ca="1">IF(Parameters!$D$31, SUM(IF(ISNUMBER(Y189:AD189),(IF(Y189:AD189&gt;=Parameters!$D$41,1,"")),""))+0.5*(SUM(IF(ISNUMBER(Y189:AD189),(IF(Y189:AD189&gt;=Parameters!$D$42,1,"")),""))-SUM(IF(ISNUMBER(Y189:AD189),(IF(Y189:AD189&gt;=Parameters!$D$41,1,"")),""))),0) +
   IF(Parameters!$D$32,SUM(IF(ISNUMBER(Y189:AD189),(IF(Y189:AD189&gt;=Parameters!$D$41,1,"")),"")),0) +
   IF(Parameters!$D$33,AVERAGE(IF(ISNUMBER(Y189:AD189),Y189:AD189)),0) +
   IF(Parameters!$D$34,IF(OR(IF(ISNUMBER(Y189:AD189),Y189:AD189)=0),0,GEOMEAN(IF(ISNUMBER(Y189:AD189),Y189:AD189))),0)</f>
        <v>1.5</v>
      </c>
      <c r="K189" s="23">
        <f t="shared" ca="1" si="14"/>
        <v>1.5</v>
      </c>
      <c r="L189" s="116" t="str">
        <f t="shared" si="15"/>
        <v/>
      </c>
      <c r="M189" s="21" cm="1">
        <f t="array" aca="1" ref="M189" ca="1">IF(Parameters!$D$31, SUM(IF(ISNUMBER(AF189:AK189),(IF(AF189:AK189&gt;=Parameters!$D$41,1,"")),""))+0.5*(SUM(IF(ISNUMBER(AF189:AK189),(IF(AF189:AK189&gt;=Parameters!$D$42,1,"")),""))-SUM(IF(ISNUMBER(AF189:AK189),(IF(AF189:AK189&gt;=Parameters!$D$41,1,"")),""))),0) +
   IF(Parameters!$D$32,SUM(IF(ISNUMBER(AF189:AK189),(IF(AF189:AK189&gt;=Parameters!$D$41,1,"")),"")),0) +
   IF(Parameters!$D$33,AVERAGE(IF(ISNUMBER(AF189:AK189),AF189:AK189)),0) +
   IF(Parameters!$D$34,IF(OR(IF(ISNUMBER(AF189:AK189),AF189:AK189)=0),0,GEOMEAN(IF(ISNUMBER(AF189:AK189),AF189:AK189))),0)</f>
        <v>0.5</v>
      </c>
      <c r="N189" s="23">
        <f t="shared" ca="1" si="16"/>
        <v>0.5</v>
      </c>
      <c r="O189" s="116" t="str">
        <f t="shared" si="17"/>
        <v>!</v>
      </c>
      <c r="P189" s="24"/>
      <c r="Q189" s="49"/>
      <c r="R189" s="25">
        <f ca="1">IFERROR(INDEX(Health!$G$8:$G$225,MATCH($C189,_xlfn.ANCHORARRAY(Health!$C$8),0)),NA())</f>
        <v>0</v>
      </c>
      <c r="S189" s="25">
        <f ca="1">IFERROR(INDEX(Food!$G$8:$G$225,MATCH($C189,_xlfn.ANCHORARRAY(Food!$C$8),0)),NA())</f>
        <v>0</v>
      </c>
      <c r="T189" s="25">
        <f ca="1">IFERROR(INDEX(Macro!$G$8:$G$225,MATCH($C189,_xlfn.ANCHORARRAY(Macro!$C$8),0)),NA())</f>
        <v>4.6524095085319148</v>
      </c>
      <c r="U189" s="25">
        <f ca="1">IFERROR(INDEX(Socioeconomic!$G$8:$G$225,MATCH($C189,_xlfn.ANCHORARRAY(Socioeconomic!$C$8),0)),NA())</f>
        <v>3.6521352365534421</v>
      </c>
      <c r="V189" s="25">
        <f ca="1">IFERROR(INDEX('Natural Hazard'!$G$8:$G$225,MATCH($C189,_xlfn.ANCHORARRAY('Natural Hazard'!$C$8),0)),NA())</f>
        <v>0</v>
      </c>
      <c r="W189" s="25">
        <f ca="1">IFERROR(INDEX(Conflict!$G$8:$G$225,MATCH($C189,_xlfn.ANCHORARRAY(Conflict!$C$8),0)),NA())</f>
        <v>5.1704071305773551</v>
      </c>
      <c r="X189" s="50"/>
      <c r="Y189" s="25">
        <f ca="1">IFERROR(INDEX(Health!$H$8:$H$225,MATCH($C189,_xlfn.ANCHORARRAY(Health!$C$8),0)),NA())</f>
        <v>7.6326530612244898</v>
      </c>
      <c r="Z189" s="25">
        <f ca="1">IFERROR(INDEX(Food!$H$8:$H$225,MATCH($C189,_xlfn.ANCHORARRAY(Food!$C$8),0)),NA())</f>
        <v>7.9186602870813401</v>
      </c>
      <c r="AA189" s="25">
        <f ca="1">IFERROR(INDEX(Macro!$H$8:$H$225,MATCH($C189,_xlfn.ANCHORARRAY(Macro!$C$8),0)),NA())</f>
        <v>5.6535223748338499</v>
      </c>
      <c r="AB189" s="25">
        <f ca="1">IFERROR(INDEX(Socioeconomic!$H$8:$H$225,MATCH($C189,_xlfn.ANCHORARRAY(Socioeconomic!$C$8),0)),NA())</f>
        <v>8.2857142857142794</v>
      </c>
      <c r="AC189" s="25">
        <f ca="1">IFERROR(INDEX('Natural Hazard'!$H$8:$H$225,MATCH($C189,_xlfn.ANCHORARRAY('Natural Hazard'!$C$8),0)),NA())</f>
        <v>1.3333333333333299</v>
      </c>
      <c r="AD189" s="25">
        <f ca="1">IFERROR(INDEX(Conflict!$H$8:$H$225,MATCH($C189,_xlfn.ANCHORARRAY(Conflict!$C$8),0)),NA())</f>
        <v>3.8190156994178799</v>
      </c>
      <c r="AE189" s="50"/>
      <c r="AF189" s="25">
        <f ca="1">IFERROR(INDEX(Health!$I$8:$I$225,MATCH($C189,_xlfn.ANCHORARRAY(Health!$C$8),0)),NA())</f>
        <v>0</v>
      </c>
      <c r="AG189" s="25" t="e">
        <f ca="1">IFERROR(INDEX(Food!$I$8:$I$225,MATCH($C189,_xlfn.ANCHORARRAY(Food!$C$8),0)),NA())</f>
        <v>#N/A</v>
      </c>
      <c r="AH189" s="25">
        <f ca="1">IFERROR(INDEX(Macro!$I$8:$I$225,MATCH($C189,_xlfn.ANCHORARRAY(Macro!$C$8),0)),NA())</f>
        <v>3.8285714285714301</v>
      </c>
      <c r="AI189" s="25">
        <f ca="1">IFERROR(INDEX(Socioeconomic!$I$8:$I$225,MATCH($C189,_xlfn.ANCHORARRAY(Socioeconomic!$C$8),0)),NA())</f>
        <v>1.6097696983194301</v>
      </c>
      <c r="AJ189" s="25">
        <f ca="1">IFERROR(INDEX('Natural Hazard'!$I$8:$I$225,MATCH($C189,_xlfn.ANCHORARRAY('Natural Hazard'!$C$8),0)),NA())</f>
        <v>0</v>
      </c>
      <c r="AK189" s="25">
        <f ca="1">IFERROR(INDEX(Conflict!$I$8:$I$225,MATCH($C189,_xlfn.ANCHORARRAY(Conflict!$C$8),0)),NA())</f>
        <v>7</v>
      </c>
      <c r="AL189" s="49"/>
      <c r="AM189" s="25">
        <f>IFERROR(INDEX('Data Reliability'!$G$6:$G$409,MATCH($C189,'Data Reliability'!$E$6:$E$409,0)),NA())</f>
        <v>8.3333333333333301E-2</v>
      </c>
      <c r="AN189" s="25">
        <f>IFERROR(INDEX('Data Reliability'!$H$6:$H$409,MATCH($C189,'Data Reliability'!$E$6:$E$409,0)),NA())</f>
        <v>0.49444444444444402</v>
      </c>
    </row>
    <row r="190" spans="2:40" x14ac:dyDescent="0.2">
      <c r="B190" s="28" t="s">
        <v>734</v>
      </c>
      <c r="C190" s="28" t="s">
        <v>695</v>
      </c>
      <c r="D190" s="28" t="s">
        <v>435</v>
      </c>
      <c r="E190" s="28" t="s">
        <v>409</v>
      </c>
      <c r="F190" s="206">
        <f ca="1">MATCH($C190,_xlfn.ANCHORARRAY(Health!$C$8),0)</f>
        <v>185</v>
      </c>
      <c r="G190" s="22" cm="1">
        <f t="array" aca="1" ref="G190" ca="1">IF(Parameters!$D$31, SUM(IF(ISNUMBER(R190:W190),(IF(R190:W190&gt;=Parameters!$D$37,1,"")),""))+0.5*(SUM(IF(ISNUMBER(R190:W190),(IF(R190:W190&gt;=Parameters!$D$38,1,"")),""))-SUM(IF(ISNUMBER(R190:W190),(IF(R190:W190&gt;=Parameters!$D$37,1,"")),""))),0) +
   IF(Parameters!$D$32,SUM(IF(ISNUMBER(R190:W190),(IF(R190:W190&gt;=Parameters!$D$41,1,"")),"")),0) +
   IF(Parameters!$D$33,AVERAGE(IF(ISNUMBER(R190:W190),R190:W190)),0) +
   IF(Parameters!$D$34,IF(OR(IF(ISNUMBER(R190:W190),R190:W190)=0),0,GEOMEAN(IF(ISNUMBER(R190:W190),R190:W190))),0)</f>
        <v>0</v>
      </c>
      <c r="H190" s="23">
        <f t="shared" ca="1" si="12"/>
        <v>0</v>
      </c>
      <c r="I190" s="116" t="str">
        <f t="shared" si="13"/>
        <v>!!</v>
      </c>
      <c r="J190" s="22" cm="1">
        <f t="array" aca="1" ref="J190" ca="1">IF(Parameters!$D$31, SUM(IF(ISNUMBER(Y190:AD190),(IF(Y190:AD190&gt;=Parameters!$D$41,1,"")),""))+0.5*(SUM(IF(ISNUMBER(Y190:AD190),(IF(Y190:AD190&gt;=Parameters!$D$42,1,"")),""))-SUM(IF(ISNUMBER(Y190:AD190),(IF(Y190:AD190&gt;=Parameters!$D$41,1,"")),""))),0) +
   IF(Parameters!$D$32,SUM(IF(ISNUMBER(Y190:AD190),(IF(Y190:AD190&gt;=Parameters!$D$41,1,"")),"")),0) +
   IF(Parameters!$D$33,AVERAGE(IF(ISNUMBER(Y190:AD190),Y190:AD190)),0) +
   IF(Parameters!$D$34,IF(OR(IF(ISNUMBER(Y190:AD190),Y190:AD190)=0),0,GEOMEAN(IF(ISNUMBER(Y190:AD190),Y190:AD190))),0)</f>
        <v>0</v>
      </c>
      <c r="K190" s="23">
        <f t="shared" ca="1" si="14"/>
        <v>0</v>
      </c>
      <c r="L190" s="116" t="str">
        <f t="shared" si="15"/>
        <v>!!</v>
      </c>
      <c r="M190" s="21" cm="1">
        <f t="array" aca="1" ref="M190" ca="1">IF(Parameters!$D$31, SUM(IF(ISNUMBER(AF190:AK190),(IF(AF190:AK190&gt;=Parameters!$D$41,1,"")),""))+0.5*(SUM(IF(ISNUMBER(AF190:AK190),(IF(AF190:AK190&gt;=Parameters!$D$42,1,"")),""))-SUM(IF(ISNUMBER(AF190:AK190),(IF(AF190:AK190&gt;=Parameters!$D$41,1,"")),""))),0) +
   IF(Parameters!$D$32,SUM(IF(ISNUMBER(AF190:AK190),(IF(AF190:AK190&gt;=Parameters!$D$41,1,"")),"")),0) +
   IF(Parameters!$D$33,AVERAGE(IF(ISNUMBER(AF190:AK190),AF190:AK190)),0) +
   IF(Parameters!$D$34,IF(OR(IF(ISNUMBER(AF190:AK190),AF190:AK190)=0),0,GEOMEAN(IF(ISNUMBER(AF190:AK190),AF190:AK190))),0)</f>
        <v>0</v>
      </c>
      <c r="N190" s="23">
        <f t="shared" ca="1" si="16"/>
        <v>0</v>
      </c>
      <c r="O190" s="116" t="str">
        <f t="shared" si="17"/>
        <v>!!</v>
      </c>
      <c r="P190" s="24"/>
      <c r="Q190" s="49"/>
      <c r="R190" s="25">
        <f ca="1">IFERROR(INDEX(Health!$G$8:$G$225,MATCH($C190,_xlfn.ANCHORARRAY(Health!$C$8),0)),NA())</f>
        <v>0</v>
      </c>
      <c r="S190" s="25" t="e">
        <f ca="1">IFERROR(INDEX(Food!$G$8:$G$225,MATCH($C190,_xlfn.ANCHORARRAY(Food!$C$8),0)),NA())</f>
        <v>#N/A</v>
      </c>
      <c r="T190" s="25" t="e">
        <f ca="1">IFERROR(INDEX(Macro!$G$8:$G$225,MATCH($C190,_xlfn.ANCHORARRAY(Macro!$C$8),0)),NA())</f>
        <v>#N/A</v>
      </c>
      <c r="U190" s="25" t="e">
        <f ca="1">IFERROR(INDEX(Socioeconomic!$G$8:$G$225,MATCH($C190,_xlfn.ANCHORARRAY(Socioeconomic!$C$8),0)),NA())</f>
        <v>#N/A</v>
      </c>
      <c r="V190" s="25">
        <f ca="1">IFERROR(INDEX('Natural Hazard'!$G$8:$G$225,MATCH($C190,_xlfn.ANCHORARRAY('Natural Hazard'!$C$8),0)),NA())</f>
        <v>0</v>
      </c>
      <c r="W190" s="25">
        <f ca="1">IFERROR(INDEX(Conflict!$G$8:$G$225,MATCH($C190,_xlfn.ANCHORARRAY(Conflict!$C$8),0)),NA())</f>
        <v>0</v>
      </c>
      <c r="X190" s="50"/>
      <c r="Y190" s="25" t="e">
        <f ca="1">IFERROR(INDEX(Health!$H$8:$H$225,MATCH($C190,_xlfn.ANCHORARRAY(Health!$C$8),0)),NA())</f>
        <v>#N/A</v>
      </c>
      <c r="Z190" s="25" t="e">
        <f ca="1">IFERROR(INDEX(Food!$H$8:$H$225,MATCH($C190,_xlfn.ANCHORARRAY(Food!$C$8),0)),NA())</f>
        <v>#N/A</v>
      </c>
      <c r="AA190" s="25" t="e">
        <f ca="1">IFERROR(INDEX(Macro!$H$8:$H$225,MATCH($C190,_xlfn.ANCHORARRAY(Macro!$C$8),0)),NA())</f>
        <v>#N/A</v>
      </c>
      <c r="AB190" s="25" t="e">
        <f ca="1">IFERROR(INDEX(Socioeconomic!$H$8:$H$225,MATCH($C190,_xlfn.ANCHORARRAY(Socioeconomic!$C$8),0)),NA())</f>
        <v>#N/A</v>
      </c>
      <c r="AC190" s="25" t="e">
        <f ca="1">IFERROR(INDEX('Natural Hazard'!$H$8:$H$225,MATCH($C190,_xlfn.ANCHORARRAY('Natural Hazard'!$C$8),0)),NA())</f>
        <v>#N/A</v>
      </c>
      <c r="AD190" s="25">
        <f ca="1">IFERROR(INDEX(Conflict!$H$8:$H$225,MATCH($C190,_xlfn.ANCHORARRAY(Conflict!$C$8),0)),NA())</f>
        <v>0</v>
      </c>
      <c r="AE190" s="50"/>
      <c r="AF190" s="25">
        <f ca="1">IFERROR(INDEX(Health!$I$8:$I$225,MATCH($C190,_xlfn.ANCHORARRAY(Health!$C$8),0)),NA())</f>
        <v>0</v>
      </c>
      <c r="AG190" s="25" t="e">
        <f ca="1">IFERROR(INDEX(Food!$I$8:$I$225,MATCH($C190,_xlfn.ANCHORARRAY(Food!$C$8),0)),NA())</f>
        <v>#N/A</v>
      </c>
      <c r="AH190" s="25" t="e">
        <f ca="1">IFERROR(INDEX(Macro!$I$8:$I$225,MATCH($C190,_xlfn.ANCHORARRAY(Macro!$C$8),0)),NA())</f>
        <v>#N/A</v>
      </c>
      <c r="AI190" s="25" t="e">
        <f ca="1">IFERROR(INDEX(Socioeconomic!$I$8:$I$225,MATCH($C190,_xlfn.ANCHORARRAY(Socioeconomic!$C$8),0)),NA())</f>
        <v>#N/A</v>
      </c>
      <c r="AJ190" s="25">
        <f ca="1">IFERROR(INDEX('Natural Hazard'!$I$8:$I$225,MATCH($C190,_xlfn.ANCHORARRAY('Natural Hazard'!$C$8),0)),NA())</f>
        <v>0</v>
      </c>
      <c r="AK190" s="25">
        <f ca="1">IFERROR(INDEX(Conflict!$I$8:$I$225,MATCH($C190,_xlfn.ANCHORARRAY(Conflict!$C$8),0)),NA())</f>
        <v>0</v>
      </c>
      <c r="AL190" s="49"/>
      <c r="AM190" s="25">
        <f>IFERROR(INDEX('Data Reliability'!$G$6:$G$409,MATCH($C190,'Data Reliability'!$E$6:$E$409,0)),NA())</f>
        <v>0.88888888888888895</v>
      </c>
      <c r="AN190" s="25">
        <f>IFERROR(INDEX('Data Reliability'!$H$6:$H$409,MATCH($C190,'Data Reliability'!$E$6:$E$409,0)),NA())</f>
        <v>0.81666666666666698</v>
      </c>
    </row>
    <row r="191" spans="2:40" x14ac:dyDescent="0.2">
      <c r="B191" s="28" t="s">
        <v>314</v>
      </c>
      <c r="C191" s="28" t="s">
        <v>315</v>
      </c>
      <c r="D191" s="28" t="s">
        <v>432</v>
      </c>
      <c r="E191" s="28" t="s">
        <v>430</v>
      </c>
      <c r="F191" s="206">
        <f ca="1">MATCH($C191,_xlfn.ANCHORARRAY(Health!$C$8),0)</f>
        <v>186</v>
      </c>
      <c r="G191" s="22" cm="1">
        <f t="array" aca="1" ref="G191" ca="1">IF(Parameters!$D$31, SUM(IF(ISNUMBER(R191:W191),(IF(R191:W191&gt;=Parameters!$D$37,1,"")),""))+0.5*(SUM(IF(ISNUMBER(R191:W191),(IF(R191:W191&gt;=Parameters!$D$38,1,"")),""))-SUM(IF(ISNUMBER(R191:W191),(IF(R191:W191&gt;=Parameters!$D$37,1,"")),""))),0) +
   IF(Parameters!$D$32,SUM(IF(ISNUMBER(R191:W191),(IF(R191:W191&gt;=Parameters!$D$41,1,"")),"")),0) +
   IF(Parameters!$D$33,AVERAGE(IF(ISNUMBER(R191:W191),R191:W191)),0) +
   IF(Parameters!$D$34,IF(OR(IF(ISNUMBER(R191:W191),R191:W191)=0),0,GEOMEAN(IF(ISNUMBER(R191:W191),R191:W191))),0)</f>
        <v>0</v>
      </c>
      <c r="H191" s="23">
        <f t="shared" ca="1" si="12"/>
        <v>0</v>
      </c>
      <c r="I191" s="116" t="str">
        <f t="shared" si="13"/>
        <v/>
      </c>
      <c r="J191" s="22" cm="1">
        <f t="array" aca="1" ref="J191" ca="1">IF(Parameters!$D$31, SUM(IF(ISNUMBER(Y191:AD191),(IF(Y191:AD191&gt;=Parameters!$D$41,1,"")),""))+0.5*(SUM(IF(ISNUMBER(Y191:AD191),(IF(Y191:AD191&gt;=Parameters!$D$42,1,"")),""))-SUM(IF(ISNUMBER(Y191:AD191),(IF(Y191:AD191&gt;=Parameters!$D$41,1,"")),""))),0) +
   IF(Parameters!$D$32,SUM(IF(ISNUMBER(Y191:AD191),(IF(Y191:AD191&gt;=Parameters!$D$41,1,"")),"")),0) +
   IF(Parameters!$D$33,AVERAGE(IF(ISNUMBER(Y191:AD191),Y191:AD191)),0) +
   IF(Parameters!$D$34,IF(OR(IF(ISNUMBER(Y191:AD191),Y191:AD191)=0),0,GEOMEAN(IF(ISNUMBER(Y191:AD191),Y191:AD191))),0)</f>
        <v>0</v>
      </c>
      <c r="K191" s="23">
        <f t="shared" ca="1" si="14"/>
        <v>0</v>
      </c>
      <c r="L191" s="116" t="str">
        <f t="shared" si="15"/>
        <v/>
      </c>
      <c r="M191" s="21" cm="1">
        <f t="array" aca="1" ref="M191" ca="1">IF(Parameters!$D$31, SUM(IF(ISNUMBER(AF191:AK191),(IF(AF191:AK191&gt;=Parameters!$D$41,1,"")),""))+0.5*(SUM(IF(ISNUMBER(AF191:AK191),(IF(AF191:AK191&gt;=Parameters!$D$42,1,"")),""))-SUM(IF(ISNUMBER(AF191:AK191),(IF(AF191:AK191&gt;=Parameters!$D$41,1,"")),""))),0) +
   IF(Parameters!$D$32,SUM(IF(ISNUMBER(AF191:AK191),(IF(AF191:AK191&gt;=Parameters!$D$41,1,"")),"")),0) +
   IF(Parameters!$D$33,AVERAGE(IF(ISNUMBER(AF191:AK191),AF191:AK191)),0) +
   IF(Parameters!$D$34,IF(OR(IF(ISNUMBER(AF191:AK191),AF191:AK191)=0),0,GEOMEAN(IF(ISNUMBER(AF191:AK191),AF191:AK191))),0)</f>
        <v>0</v>
      </c>
      <c r="N191" s="23">
        <f t="shared" ca="1" si="16"/>
        <v>0</v>
      </c>
      <c r="O191" s="116" t="str">
        <f t="shared" si="17"/>
        <v>!</v>
      </c>
      <c r="P191" s="24"/>
      <c r="Q191" s="49"/>
      <c r="R191" s="25">
        <f ca="1">IFERROR(INDEX(Health!$G$8:$G$225,MATCH($C191,_xlfn.ANCHORARRAY(Health!$C$8),0)),NA())</f>
        <v>0</v>
      </c>
      <c r="S191" s="25">
        <f ca="1">IFERROR(INDEX(Food!$G$8:$G$225,MATCH($C191,_xlfn.ANCHORARRAY(Food!$C$8),0)),NA())</f>
        <v>0</v>
      </c>
      <c r="T191" s="25">
        <f ca="1">IFERROR(INDEX(Macro!$G$8:$G$225,MATCH($C191,_xlfn.ANCHORARRAY(Macro!$C$8),0)),NA())</f>
        <v>4.4305300822728464</v>
      </c>
      <c r="U191" s="25">
        <f ca="1">IFERROR(INDEX(Socioeconomic!$G$8:$G$225,MATCH($C191,_xlfn.ANCHORARRAY(Socioeconomic!$C$8),0)),NA())</f>
        <v>0</v>
      </c>
      <c r="V191" s="25">
        <f ca="1">IFERROR(INDEX('Natural Hazard'!$G$8:$G$225,MATCH($C191,_xlfn.ANCHORARRAY('Natural Hazard'!$C$8),0)),NA())</f>
        <v>0</v>
      </c>
      <c r="W191" s="25">
        <f ca="1">IFERROR(INDEX(Conflict!$G$8:$G$225,MATCH($C191,_xlfn.ANCHORARRAY(Conflict!$C$8),0)),NA())</f>
        <v>0</v>
      </c>
      <c r="X191" s="50"/>
      <c r="Y191" s="25">
        <f ca="1">IFERROR(INDEX(Health!$H$8:$H$225,MATCH($C191,_xlfn.ANCHORARRAY(Health!$C$8),0)),NA())</f>
        <v>6.9037900874635501</v>
      </c>
      <c r="Z191" s="25">
        <f ca="1">IFERROR(INDEX(Food!$H$8:$H$225,MATCH($C191,_xlfn.ANCHORARRAY(Food!$C$8),0)),NA())</f>
        <v>2.2009569377990399</v>
      </c>
      <c r="AA191" s="25">
        <f ca="1">IFERROR(INDEX(Macro!$H$8:$H$225,MATCH($C191,_xlfn.ANCHORARRAY(Macro!$C$8),0)),NA())</f>
        <v>2.9360508049032599</v>
      </c>
      <c r="AB191" s="25">
        <f ca="1">IFERROR(INDEX(Socioeconomic!$H$8:$H$225,MATCH($C191,_xlfn.ANCHORARRAY(Socioeconomic!$C$8),0)),NA())</f>
        <v>2.1428571428571401</v>
      </c>
      <c r="AC191" s="25">
        <f ca="1">IFERROR(INDEX('Natural Hazard'!$H$8:$H$225,MATCH($C191,_xlfn.ANCHORARRAY('Natural Hazard'!$C$8),0)),NA())</f>
        <v>2</v>
      </c>
      <c r="AD191" s="25">
        <f ca="1">IFERROR(INDEX(Conflict!$H$8:$H$225,MATCH($C191,_xlfn.ANCHORARRAY(Conflict!$C$8),0)),NA())</f>
        <v>0</v>
      </c>
      <c r="AE191" s="50"/>
      <c r="AF191" s="25">
        <f ca="1">IFERROR(INDEX(Health!$I$8:$I$225,MATCH($C191,_xlfn.ANCHORARRAY(Health!$C$8),0)),NA())</f>
        <v>0</v>
      </c>
      <c r="AG191" s="25" t="e">
        <f ca="1">IFERROR(INDEX(Food!$I$8:$I$225,MATCH($C191,_xlfn.ANCHORARRAY(Food!$C$8),0)),NA())</f>
        <v>#N/A</v>
      </c>
      <c r="AH191" s="25">
        <f ca="1">IFERROR(INDEX(Macro!$I$8:$I$225,MATCH($C191,_xlfn.ANCHORARRAY(Macro!$C$8),0)),NA())</f>
        <v>6.6857142857142797</v>
      </c>
      <c r="AI191" s="25">
        <f ca="1">IFERROR(INDEX(Socioeconomic!$I$8:$I$225,MATCH($C191,_xlfn.ANCHORARRAY(Socioeconomic!$C$8),0)),NA())</f>
        <v>0</v>
      </c>
      <c r="AJ191" s="25">
        <f ca="1">IFERROR(INDEX('Natural Hazard'!$I$8:$I$225,MATCH($C191,_xlfn.ANCHORARRAY('Natural Hazard'!$C$8),0)),NA())</f>
        <v>0</v>
      </c>
      <c r="AK191" s="25">
        <f ca="1">IFERROR(INDEX(Conflict!$I$8:$I$225,MATCH($C191,_xlfn.ANCHORARRAY(Conflict!$C$8),0)),NA())</f>
        <v>0</v>
      </c>
      <c r="AL191" s="49"/>
      <c r="AM191" s="25">
        <f>IFERROR(INDEX('Data Reliability'!$G$6:$G$409,MATCH($C191,'Data Reliability'!$E$6:$E$409,0)),NA())</f>
        <v>8.3333333333333301E-2</v>
      </c>
      <c r="AN191" s="25">
        <f>IFERROR(INDEX('Data Reliability'!$H$6:$H$409,MATCH($C191,'Data Reliability'!$E$6:$E$409,0)),NA())</f>
        <v>0.52777777777777801</v>
      </c>
    </row>
    <row r="192" spans="2:40" x14ac:dyDescent="0.2">
      <c r="B192" s="28" t="s">
        <v>735</v>
      </c>
      <c r="C192" s="28" t="s">
        <v>316</v>
      </c>
      <c r="D192" s="28" t="s">
        <v>434</v>
      </c>
      <c r="E192" s="28" t="s">
        <v>429</v>
      </c>
      <c r="F192" s="206">
        <f ca="1">MATCH($C192,_xlfn.ANCHORARRAY(Health!$C$8),0)</f>
        <v>187</v>
      </c>
      <c r="G192" s="22" cm="1">
        <f t="array" aca="1" ref="G192" ca="1">IF(Parameters!$D$31, SUM(IF(ISNUMBER(R192:W192),(IF(R192:W192&gt;=Parameters!$D$37,1,"")),""))+0.5*(SUM(IF(ISNUMBER(R192:W192),(IF(R192:W192&gt;=Parameters!$D$38,1,"")),""))-SUM(IF(ISNUMBER(R192:W192),(IF(R192:W192&gt;=Parameters!$D$37,1,"")),""))),0) +
   IF(Parameters!$D$32,SUM(IF(ISNUMBER(R192:W192),(IF(R192:W192&gt;=Parameters!$D$41,1,"")),"")),0) +
   IF(Parameters!$D$33,AVERAGE(IF(ISNUMBER(R192:W192),R192:W192)),0) +
   IF(Parameters!$D$34,IF(OR(IF(ISNUMBER(R192:W192),R192:W192)=0),0,GEOMEAN(IF(ISNUMBER(R192:W192),R192:W192))),0)</f>
        <v>3.5</v>
      </c>
      <c r="H192" s="23">
        <f t="shared" ca="1" si="12"/>
        <v>3.5</v>
      </c>
      <c r="I192" s="116" t="str">
        <f t="shared" si="13"/>
        <v/>
      </c>
      <c r="J192" s="22" cm="1">
        <f t="array" aca="1" ref="J192" ca="1">IF(Parameters!$D$31, SUM(IF(ISNUMBER(Y192:AD192),(IF(Y192:AD192&gt;=Parameters!$D$41,1,"")),""))+0.5*(SUM(IF(ISNUMBER(Y192:AD192),(IF(Y192:AD192&gt;=Parameters!$D$42,1,"")),""))-SUM(IF(ISNUMBER(Y192:AD192),(IF(Y192:AD192&gt;=Parameters!$D$41,1,"")),""))),0) +
   IF(Parameters!$D$32,SUM(IF(ISNUMBER(Y192:AD192),(IF(Y192:AD192&gt;=Parameters!$D$41,1,"")),"")),0) +
   IF(Parameters!$D$33,AVERAGE(IF(ISNUMBER(Y192:AD192),Y192:AD192)),0) +
   IF(Parameters!$D$34,IF(OR(IF(ISNUMBER(Y192:AD192),Y192:AD192)=0),0,GEOMEAN(IF(ISNUMBER(Y192:AD192),Y192:AD192))),0)</f>
        <v>4.5</v>
      </c>
      <c r="K192" s="23">
        <f t="shared" ca="1" si="14"/>
        <v>4.5</v>
      </c>
      <c r="L192" s="116" t="str">
        <f t="shared" si="15"/>
        <v/>
      </c>
      <c r="M192" s="21" cm="1">
        <f t="array" aca="1" ref="M192" ca="1">IF(Parameters!$D$31, SUM(IF(ISNUMBER(AF192:AK192),(IF(AF192:AK192&gt;=Parameters!$D$41,1,"")),""))+0.5*(SUM(IF(ISNUMBER(AF192:AK192),(IF(AF192:AK192&gt;=Parameters!$D$42,1,"")),""))-SUM(IF(ISNUMBER(AF192:AK192),(IF(AF192:AK192&gt;=Parameters!$D$41,1,"")),""))),0) +
   IF(Parameters!$D$32,SUM(IF(ISNUMBER(AF192:AK192),(IF(AF192:AK192&gt;=Parameters!$D$41,1,"")),"")),0) +
   IF(Parameters!$D$33,AVERAGE(IF(ISNUMBER(AF192:AK192),AF192:AK192)),0) +
   IF(Parameters!$D$34,IF(OR(IF(ISNUMBER(AF192:AK192),AF192:AK192)=0),0,GEOMEAN(IF(ISNUMBER(AF192:AK192),AF192:AK192))),0)</f>
        <v>2.5</v>
      </c>
      <c r="N192" s="23">
        <f t="shared" ca="1" si="16"/>
        <v>2.5</v>
      </c>
      <c r="O192" s="116" t="str">
        <f t="shared" si="17"/>
        <v>!</v>
      </c>
      <c r="P192" s="24"/>
      <c r="Q192" s="49"/>
      <c r="R192" s="25">
        <f ca="1">IFERROR(INDEX(Health!$G$8:$G$225,MATCH($C192,_xlfn.ANCHORARRAY(Health!$C$8),0)),NA())</f>
        <v>0</v>
      </c>
      <c r="S192" s="25">
        <f ca="1">IFERROR(INDEX(Food!$G$8:$G$225,MATCH($C192,_xlfn.ANCHORARRAY(Food!$C$8),0)),NA())</f>
        <v>8.3666002653407556</v>
      </c>
      <c r="T192" s="25">
        <f ca="1">IFERROR(INDEX(Macro!$G$8:$G$225,MATCH($C192,_xlfn.ANCHORARRAY(Macro!$C$8),0)),NA())</f>
        <v>6.7400720640488254</v>
      </c>
      <c r="U192" s="25">
        <f ca="1">IFERROR(INDEX(Socioeconomic!$G$8:$G$225,MATCH($C192,_xlfn.ANCHORARRAY(Socioeconomic!$C$8),0)),NA())</f>
        <v>0</v>
      </c>
      <c r="V192" s="25">
        <f ca="1">IFERROR(INDEX('Natural Hazard'!$G$8:$G$225,MATCH($C192,_xlfn.ANCHORARRAY('Natural Hazard'!$C$8),0)),NA())</f>
        <v>8.266397845091495</v>
      </c>
      <c r="W192" s="25">
        <f ca="1">IFERROR(INDEX(Conflict!$G$8:$G$225,MATCH($C192,_xlfn.ANCHORARRAY(Conflict!$C$8),0)),NA())</f>
        <v>10</v>
      </c>
      <c r="X192" s="50"/>
      <c r="Y192" s="25">
        <f ca="1">IFERROR(INDEX(Health!$H$8:$H$225,MATCH($C192,_xlfn.ANCHORARRAY(Health!$C$8),0)),NA())</f>
        <v>10</v>
      </c>
      <c r="Z192" s="25">
        <f ca="1">IFERROR(INDEX(Food!$H$8:$H$225,MATCH($C192,_xlfn.ANCHORARRAY(Food!$C$8),0)),NA())</f>
        <v>10</v>
      </c>
      <c r="AA192" s="25">
        <f ca="1">IFERROR(INDEX(Macro!$H$8:$H$225,MATCH($C192,_xlfn.ANCHORARRAY(Macro!$C$8),0)),NA())</f>
        <v>10</v>
      </c>
      <c r="AB192" s="25">
        <f ca="1">IFERROR(INDEX(Socioeconomic!$H$8:$H$225,MATCH($C192,_xlfn.ANCHORARRAY(Socioeconomic!$C$8),0)),NA())</f>
        <v>9.2857142857142794</v>
      </c>
      <c r="AC192" s="25">
        <f ca="1">IFERROR(INDEX('Natural Hazard'!$H$8:$H$225,MATCH($C192,_xlfn.ANCHORARRAY('Natural Hazard'!$C$8),0)),NA())</f>
        <v>6.8333333333333304</v>
      </c>
      <c r="AD192" s="25">
        <f ca="1">IFERROR(INDEX(Conflict!$H$8:$H$225,MATCH($C192,_xlfn.ANCHORARRAY(Conflict!$C$8),0)),NA())</f>
        <v>10</v>
      </c>
      <c r="AE192" s="50"/>
      <c r="AF192" s="25">
        <f ca="1">IFERROR(INDEX(Health!$I$8:$I$225,MATCH($C192,_xlfn.ANCHORARRAY(Health!$C$8),0)),NA())</f>
        <v>0</v>
      </c>
      <c r="AG192" s="25">
        <f ca="1">IFERROR(INDEX(Food!$I$8:$I$225,MATCH($C192,_xlfn.ANCHORARRAY(Food!$C$8),0)),NA())</f>
        <v>7</v>
      </c>
      <c r="AH192" s="25">
        <f ca="1">IFERROR(INDEX(Macro!$I$8:$I$225,MATCH($C192,_xlfn.ANCHORARRAY(Macro!$C$8),0)),NA())</f>
        <v>4.54285714285714</v>
      </c>
      <c r="AI192" s="25" t="e">
        <f ca="1">IFERROR(INDEX(Socioeconomic!$I$8:$I$225,MATCH($C192,_xlfn.ANCHORARRAY(Socioeconomic!$C$8),0)),NA())</f>
        <v>#N/A</v>
      </c>
      <c r="AJ192" s="25">
        <f ca="1">IFERROR(INDEX('Natural Hazard'!$I$8:$I$225,MATCH($C192,_xlfn.ANCHORARRAY('Natural Hazard'!$C$8),0)),NA())</f>
        <v>10</v>
      </c>
      <c r="AK192" s="25">
        <f ca="1">IFERROR(INDEX(Conflict!$I$8:$I$225,MATCH($C192,_xlfn.ANCHORARRAY(Conflict!$C$8),0)),NA())</f>
        <v>10</v>
      </c>
      <c r="AL192" s="49"/>
      <c r="AM192" s="25">
        <f>IFERROR(INDEX('Data Reliability'!$G$6:$G$409,MATCH($C192,'Data Reliability'!$E$6:$E$409,0)),NA())</f>
        <v>0</v>
      </c>
      <c r="AN192" s="25">
        <f>IFERROR(INDEX('Data Reliability'!$H$6:$H$409,MATCH($C192,'Data Reliability'!$E$6:$E$409,0)),NA())</f>
        <v>0.405555555555556</v>
      </c>
    </row>
    <row r="193" spans="1:40" x14ac:dyDescent="0.2">
      <c r="B193" s="28" t="s">
        <v>736</v>
      </c>
      <c r="C193" s="28" t="s">
        <v>696</v>
      </c>
      <c r="D193" s="28" t="s">
        <v>435</v>
      </c>
      <c r="E193" s="28" t="s">
        <v>409</v>
      </c>
      <c r="F193" s="206">
        <f ca="1">MATCH($C193,_xlfn.ANCHORARRAY(Health!$C$8),0)</f>
        <v>188</v>
      </c>
      <c r="G193" s="22" cm="1">
        <f t="array" aca="1" ref="G193" ca="1">IF(Parameters!$D$31, SUM(IF(ISNUMBER(R193:W193),(IF(R193:W193&gt;=Parameters!$D$37,1,"")),""))+0.5*(SUM(IF(ISNUMBER(R193:W193),(IF(R193:W193&gt;=Parameters!$D$38,1,"")),""))-SUM(IF(ISNUMBER(R193:W193),(IF(R193:W193&gt;=Parameters!$D$37,1,"")),""))),0) +
   IF(Parameters!$D$32,SUM(IF(ISNUMBER(R193:W193),(IF(R193:W193&gt;=Parameters!$D$41,1,"")),"")),0) +
   IF(Parameters!$D$33,AVERAGE(IF(ISNUMBER(R193:W193),R193:W193)),0) +
   IF(Parameters!$D$34,IF(OR(IF(ISNUMBER(R193:W193),R193:W193)=0),0,GEOMEAN(IF(ISNUMBER(R193:W193),R193:W193))),0)</f>
        <v>1</v>
      </c>
      <c r="H193" s="23">
        <f t="shared" ca="1" si="12"/>
        <v>1</v>
      </c>
      <c r="I193" s="116" t="str">
        <f t="shared" si="13"/>
        <v>!!</v>
      </c>
      <c r="J193" s="22" cm="1">
        <f t="array" aca="1" ref="J193" ca="1">IF(Parameters!$D$31, SUM(IF(ISNUMBER(Y193:AD193),(IF(Y193:AD193&gt;=Parameters!$D$41,1,"")),""))+0.5*(SUM(IF(ISNUMBER(Y193:AD193),(IF(Y193:AD193&gt;=Parameters!$D$42,1,"")),""))-SUM(IF(ISNUMBER(Y193:AD193),(IF(Y193:AD193&gt;=Parameters!$D$41,1,"")),""))),0) +
   IF(Parameters!$D$32,SUM(IF(ISNUMBER(Y193:AD193),(IF(Y193:AD193&gt;=Parameters!$D$41,1,"")),"")),0) +
   IF(Parameters!$D$33,AVERAGE(IF(ISNUMBER(Y193:AD193),Y193:AD193)),0) +
   IF(Parameters!$D$34,IF(OR(IF(ISNUMBER(Y193:AD193),Y193:AD193)=0),0,GEOMEAN(IF(ISNUMBER(Y193:AD193),Y193:AD193))),0)</f>
        <v>0</v>
      </c>
      <c r="K193" s="23">
        <f t="shared" ca="1" si="14"/>
        <v>0</v>
      </c>
      <c r="L193" s="116" t="str">
        <f t="shared" si="15"/>
        <v>!!</v>
      </c>
      <c r="M193" s="21" cm="1">
        <f t="array" aca="1" ref="M193" ca="1">IF(Parameters!$D$31, SUM(IF(ISNUMBER(AF193:AK193),(IF(AF193:AK193&gt;=Parameters!$D$41,1,"")),""))+0.5*(SUM(IF(ISNUMBER(AF193:AK193),(IF(AF193:AK193&gt;=Parameters!$D$42,1,"")),""))-SUM(IF(ISNUMBER(AF193:AK193),(IF(AF193:AK193&gt;=Parameters!$D$41,1,"")),""))),0) +
   IF(Parameters!$D$32,SUM(IF(ISNUMBER(AF193:AK193),(IF(AF193:AK193&gt;=Parameters!$D$41,1,"")),"")),0) +
   IF(Parameters!$D$33,AVERAGE(IF(ISNUMBER(AF193:AK193),AF193:AK193)),0) +
   IF(Parameters!$D$34,IF(OR(IF(ISNUMBER(AF193:AK193),AF193:AK193)=0),0,GEOMEAN(IF(ISNUMBER(AF193:AK193),AF193:AK193))),0)</f>
        <v>1</v>
      </c>
      <c r="N193" s="23">
        <f t="shared" ca="1" si="16"/>
        <v>1</v>
      </c>
      <c r="O193" s="116" t="str">
        <f t="shared" si="17"/>
        <v>!!</v>
      </c>
      <c r="P193" s="24"/>
      <c r="Q193" s="49"/>
      <c r="R193" s="25">
        <f ca="1">IFERROR(INDEX(Health!$G$8:$G$225,MATCH($C193,_xlfn.ANCHORARRAY(Health!$C$8),0)),NA())</f>
        <v>0</v>
      </c>
      <c r="S193" s="25" t="e">
        <f ca="1">IFERROR(INDEX(Food!$G$8:$G$225,MATCH($C193,_xlfn.ANCHORARRAY(Food!$C$8),0)),NA())</f>
        <v>#N/A</v>
      </c>
      <c r="T193" s="25" t="e">
        <f ca="1">IFERROR(INDEX(Macro!$G$8:$G$225,MATCH($C193,_xlfn.ANCHORARRAY(Macro!$C$8),0)),NA())</f>
        <v>#N/A</v>
      </c>
      <c r="U193" s="25" t="e">
        <f ca="1">IFERROR(INDEX(Socioeconomic!$G$8:$G$225,MATCH($C193,_xlfn.ANCHORARRAY(Socioeconomic!$C$8),0)),NA())</f>
        <v>#N/A</v>
      </c>
      <c r="V193" s="25">
        <f ca="1">IFERROR(INDEX('Natural Hazard'!$G$8:$G$225,MATCH($C193,_xlfn.ANCHORARRAY('Natural Hazard'!$C$8),0)),NA())</f>
        <v>10</v>
      </c>
      <c r="W193" s="25">
        <f ca="1">IFERROR(INDEX(Conflict!$G$8:$G$225,MATCH($C193,_xlfn.ANCHORARRAY(Conflict!$C$8),0)),NA())</f>
        <v>0</v>
      </c>
      <c r="X193" s="50"/>
      <c r="Y193" s="25" t="e">
        <f ca="1">IFERROR(INDEX(Health!$H$8:$H$225,MATCH($C193,_xlfn.ANCHORARRAY(Health!$C$8),0)),NA())</f>
        <v>#N/A</v>
      </c>
      <c r="Z193" s="25" t="e">
        <f ca="1">IFERROR(INDEX(Food!$H$8:$H$225,MATCH($C193,_xlfn.ANCHORARRAY(Food!$C$8),0)),NA())</f>
        <v>#N/A</v>
      </c>
      <c r="AA193" s="25" t="e">
        <f ca="1">IFERROR(INDEX(Macro!$H$8:$H$225,MATCH($C193,_xlfn.ANCHORARRAY(Macro!$C$8),0)),NA())</f>
        <v>#N/A</v>
      </c>
      <c r="AB193" s="25" t="e">
        <f ca="1">IFERROR(INDEX(Socioeconomic!$H$8:$H$225,MATCH($C193,_xlfn.ANCHORARRAY(Socioeconomic!$C$8),0)),NA())</f>
        <v>#N/A</v>
      </c>
      <c r="AC193" s="25" t="e">
        <f ca="1">IFERROR(INDEX('Natural Hazard'!$H$8:$H$225,MATCH($C193,_xlfn.ANCHORARRAY('Natural Hazard'!$C$8),0)),NA())</f>
        <v>#N/A</v>
      </c>
      <c r="AD193" s="25">
        <f ca="1">IFERROR(INDEX(Conflict!$H$8:$H$225,MATCH($C193,_xlfn.ANCHORARRAY(Conflict!$C$8),0)),NA())</f>
        <v>0</v>
      </c>
      <c r="AE193" s="50"/>
      <c r="AF193" s="25">
        <f ca="1">IFERROR(INDEX(Health!$I$8:$I$225,MATCH($C193,_xlfn.ANCHORARRAY(Health!$C$8),0)),NA())</f>
        <v>0</v>
      </c>
      <c r="AG193" s="25" t="e">
        <f ca="1">IFERROR(INDEX(Food!$I$8:$I$225,MATCH($C193,_xlfn.ANCHORARRAY(Food!$C$8),0)),NA())</f>
        <v>#N/A</v>
      </c>
      <c r="AH193" s="25" t="e">
        <f ca="1">IFERROR(INDEX(Macro!$I$8:$I$225,MATCH($C193,_xlfn.ANCHORARRAY(Macro!$C$8),0)),NA())</f>
        <v>#N/A</v>
      </c>
      <c r="AI193" s="25" t="e">
        <f ca="1">IFERROR(INDEX(Socioeconomic!$I$8:$I$225,MATCH($C193,_xlfn.ANCHORARRAY(Socioeconomic!$C$8),0)),NA())</f>
        <v>#N/A</v>
      </c>
      <c r="AJ193" s="25">
        <f ca="1">IFERROR(INDEX('Natural Hazard'!$I$8:$I$225,MATCH($C193,_xlfn.ANCHORARRAY('Natural Hazard'!$C$8),0)),NA())</f>
        <v>10</v>
      </c>
      <c r="AK193" s="25">
        <f ca="1">IFERROR(INDEX(Conflict!$I$8:$I$225,MATCH($C193,_xlfn.ANCHORARRAY(Conflict!$C$8),0)),NA())</f>
        <v>0</v>
      </c>
      <c r="AL193" s="49"/>
      <c r="AM193" s="25">
        <f>IFERROR(INDEX('Data Reliability'!$G$6:$G$409,MATCH($C193,'Data Reliability'!$E$6:$E$409,0)),NA())</f>
        <v>0.88888888888888895</v>
      </c>
      <c r="AN193" s="25">
        <f>IFERROR(INDEX('Data Reliability'!$H$6:$H$409,MATCH($C193,'Data Reliability'!$E$6:$E$409,0)),NA())</f>
        <v>0.78333333333333299</v>
      </c>
    </row>
    <row r="194" spans="1:40" x14ac:dyDescent="0.2">
      <c r="B194" s="28" t="s">
        <v>317</v>
      </c>
      <c r="C194" s="28" t="s">
        <v>318</v>
      </c>
      <c r="D194" s="28" t="s">
        <v>432</v>
      </c>
      <c r="E194" s="28" t="s">
        <v>429</v>
      </c>
      <c r="F194" s="206">
        <f ca="1">MATCH($C194,_xlfn.ANCHORARRAY(Health!$C$8),0)</f>
        <v>189</v>
      </c>
      <c r="G194" s="22" cm="1">
        <f t="array" aca="1" ref="G194" ca="1">IF(Parameters!$D$31, SUM(IF(ISNUMBER(R194:W194),(IF(R194:W194&gt;=Parameters!$D$37,1,"")),""))+0.5*(SUM(IF(ISNUMBER(R194:W194),(IF(R194:W194&gt;=Parameters!$D$38,1,"")),""))-SUM(IF(ISNUMBER(R194:W194),(IF(R194:W194&gt;=Parameters!$D$37,1,"")),""))),0) +
   IF(Parameters!$D$32,SUM(IF(ISNUMBER(R194:W194),(IF(R194:W194&gt;=Parameters!$D$41,1,"")),"")),0) +
   IF(Parameters!$D$33,AVERAGE(IF(ISNUMBER(R194:W194),R194:W194)),0) +
   IF(Parameters!$D$34,IF(OR(IF(ISNUMBER(R194:W194),R194:W194)=0),0,GEOMEAN(IF(ISNUMBER(R194:W194),R194:W194))),0)</f>
        <v>5</v>
      </c>
      <c r="H194" s="23">
        <f t="shared" ca="1" si="12"/>
        <v>5</v>
      </c>
      <c r="I194" s="116" t="str">
        <f t="shared" si="13"/>
        <v/>
      </c>
      <c r="J194" s="22" cm="1">
        <f t="array" aca="1" ref="J194" ca="1">IF(Parameters!$D$31, SUM(IF(ISNUMBER(Y194:AD194),(IF(Y194:AD194&gt;=Parameters!$D$41,1,"")),""))+0.5*(SUM(IF(ISNUMBER(Y194:AD194),(IF(Y194:AD194&gt;=Parameters!$D$42,1,"")),""))-SUM(IF(ISNUMBER(Y194:AD194),(IF(Y194:AD194&gt;=Parameters!$D$41,1,"")),""))),0) +
   IF(Parameters!$D$32,SUM(IF(ISNUMBER(Y194:AD194),(IF(Y194:AD194&gt;=Parameters!$D$41,1,"")),"")),0) +
   IF(Parameters!$D$33,AVERAGE(IF(ISNUMBER(Y194:AD194),Y194:AD194)),0) +
   IF(Parameters!$D$34,IF(OR(IF(ISNUMBER(Y194:AD194),Y194:AD194)=0),0,GEOMEAN(IF(ISNUMBER(Y194:AD194),Y194:AD194))),0)</f>
        <v>3.5</v>
      </c>
      <c r="K194" s="23">
        <f t="shared" ca="1" si="14"/>
        <v>3.5</v>
      </c>
      <c r="L194" s="116" t="str">
        <f t="shared" si="15"/>
        <v/>
      </c>
      <c r="M194" s="21" cm="1">
        <f t="array" aca="1" ref="M194" ca="1">IF(Parameters!$D$31, SUM(IF(ISNUMBER(AF194:AK194),(IF(AF194:AK194&gt;=Parameters!$D$41,1,"")),""))+0.5*(SUM(IF(ISNUMBER(AF194:AK194),(IF(AF194:AK194&gt;=Parameters!$D$42,1,"")),""))-SUM(IF(ISNUMBER(AF194:AK194),(IF(AF194:AK194&gt;=Parameters!$D$41,1,"")),""))),0) +
   IF(Parameters!$D$32,SUM(IF(ISNUMBER(AF194:AK194),(IF(AF194:AK194&gt;=Parameters!$D$41,1,"")),"")),0) +
   IF(Parameters!$D$33,AVERAGE(IF(ISNUMBER(AF194:AK194),AF194:AK194)),0) +
   IF(Parameters!$D$34,IF(OR(IF(ISNUMBER(AF194:AK194),AF194:AK194)=0),0,GEOMEAN(IF(ISNUMBER(AF194:AK194),AF194:AK194))),0)</f>
        <v>3</v>
      </c>
      <c r="N194" s="23">
        <f t="shared" ca="1" si="16"/>
        <v>3</v>
      </c>
      <c r="O194" s="116" t="str">
        <f t="shared" si="17"/>
        <v/>
      </c>
      <c r="P194" s="24"/>
      <c r="Q194" s="49"/>
      <c r="R194" s="25">
        <f ca="1">IFERROR(INDEX(Health!$G$8:$G$225,MATCH($C194,_xlfn.ANCHORARRAY(Health!$C$8),0)),NA())</f>
        <v>8.0280121818440637</v>
      </c>
      <c r="S194" s="25">
        <f ca="1">IFERROR(INDEX(Food!$G$8:$G$225,MATCH($C194,_xlfn.ANCHORARRAY(Food!$C$8),0)),NA())</f>
        <v>10</v>
      </c>
      <c r="T194" s="25">
        <f ca="1">IFERROR(INDEX(Macro!$G$8:$G$225,MATCH($C194,_xlfn.ANCHORARRAY(Macro!$C$8),0)),NA())</f>
        <v>7.2290739445364398</v>
      </c>
      <c r="U194" s="25">
        <f ca="1">IFERROR(INDEX(Socioeconomic!$G$8:$G$225,MATCH($C194,_xlfn.ANCHORARRAY(Socioeconomic!$C$8),0)),NA())</f>
        <v>7.7725853606130952</v>
      </c>
      <c r="V194" s="25">
        <f ca="1">IFERROR(INDEX('Natural Hazard'!$G$8:$G$225,MATCH($C194,_xlfn.ANCHORARRAY('Natural Hazard'!$C$8),0)),NA())</f>
        <v>6.5828058860438308</v>
      </c>
      <c r="W194" s="25">
        <f ca="1">IFERROR(INDEX(Conflict!$G$8:$G$225,MATCH($C194,_xlfn.ANCHORARRAY(Conflict!$C$8),0)),NA())</f>
        <v>5.9761430466719752</v>
      </c>
      <c r="X194" s="50"/>
      <c r="Y194" s="25">
        <f ca="1">IFERROR(INDEX(Health!$H$8:$H$225,MATCH($C194,_xlfn.ANCHORARRAY(Health!$C$8),0)),NA())</f>
        <v>9.2069970845480995</v>
      </c>
      <c r="Z194" s="25">
        <f ca="1">IFERROR(INDEX(Food!$H$8:$H$225,MATCH($C194,_xlfn.ANCHORARRAY(Food!$C$8),0)),NA())</f>
        <v>10</v>
      </c>
      <c r="AA194" s="25">
        <f ca="1">IFERROR(INDEX(Macro!$H$8:$H$225,MATCH($C194,_xlfn.ANCHORARRAY(Macro!$C$8),0)),NA())</f>
        <v>5.4762959680992402</v>
      </c>
      <c r="AB194" s="25">
        <f ca="1">IFERROR(INDEX(Socioeconomic!$H$8:$H$225,MATCH($C194,_xlfn.ANCHORARRAY(Socioeconomic!$C$8),0)),NA())</f>
        <v>10</v>
      </c>
      <c r="AC194" s="25">
        <f ca="1">IFERROR(INDEX('Natural Hazard'!$H$8:$H$225,MATCH($C194,_xlfn.ANCHORARRAY('Natural Hazard'!$C$8),0)),NA())</f>
        <v>4.3333333333333304</v>
      </c>
      <c r="AD194" s="25">
        <f ca="1">IFERROR(INDEX(Conflict!$H$8:$H$225,MATCH($C194,_xlfn.ANCHORARRAY(Conflict!$C$8),0)),NA())</f>
        <v>10</v>
      </c>
      <c r="AE194" s="50"/>
      <c r="AF194" s="25">
        <f ca="1">IFERROR(INDEX(Health!$I$8:$I$225,MATCH($C194,_xlfn.ANCHORARRAY(Health!$C$8),0)),NA())</f>
        <v>7</v>
      </c>
      <c r="AG194" s="25">
        <f ca="1">IFERROR(INDEX(Food!$I$8:$I$225,MATCH($C194,_xlfn.ANCHORARRAY(Food!$C$8),0)),NA())</f>
        <v>10</v>
      </c>
      <c r="AH194" s="25">
        <f ca="1">IFERROR(INDEX(Macro!$I$8:$I$225,MATCH($C194,_xlfn.ANCHORARRAY(Macro!$C$8),0)),NA())</f>
        <v>9.5428571428571498</v>
      </c>
      <c r="AI194" s="25">
        <f ca="1">IFERROR(INDEX(Socioeconomic!$I$8:$I$225,MATCH($C194,_xlfn.ANCHORARRAY(Socioeconomic!$C$8),0)),NA())</f>
        <v>6.0413083188016996</v>
      </c>
      <c r="AJ194" s="25">
        <f ca="1">IFERROR(INDEX('Natural Hazard'!$I$8:$I$225,MATCH($C194,_xlfn.ANCHORARRAY('Natural Hazard'!$C$8),0)),NA())</f>
        <v>10</v>
      </c>
      <c r="AK194" s="25">
        <f ca="1">IFERROR(INDEX(Conflict!$I$8:$I$225,MATCH($C194,_xlfn.ANCHORARRAY(Conflict!$C$8),0)),NA())</f>
        <v>3.5714285714285801</v>
      </c>
      <c r="AL194" s="49"/>
      <c r="AM194" s="25">
        <f>IFERROR(INDEX('Data Reliability'!$G$6:$G$409,MATCH($C194,'Data Reliability'!$E$6:$E$409,0)),NA())</f>
        <v>0</v>
      </c>
      <c r="AN194" s="25">
        <f>IFERROR(INDEX('Data Reliability'!$H$6:$H$409,MATCH($C194,'Data Reliability'!$E$6:$E$409,0)),NA())</f>
        <v>0.29444444444444401</v>
      </c>
    </row>
    <row r="195" spans="1:40" x14ac:dyDescent="0.2">
      <c r="B195" s="28" t="s">
        <v>319</v>
      </c>
      <c r="C195" s="28" t="s">
        <v>320</v>
      </c>
      <c r="D195" s="28" t="s">
        <v>432</v>
      </c>
      <c r="E195" s="28" t="s">
        <v>429</v>
      </c>
      <c r="F195" s="206">
        <f ca="1">MATCH($C195,_xlfn.ANCHORARRAY(Health!$C$8),0)</f>
        <v>190</v>
      </c>
      <c r="G195" s="22" cm="1">
        <f t="array" aca="1" ref="G195" ca="1">IF(Parameters!$D$31, SUM(IF(ISNUMBER(R195:W195),(IF(R195:W195&gt;=Parameters!$D$37,1,"")),""))+0.5*(SUM(IF(ISNUMBER(R195:W195),(IF(R195:W195&gt;=Parameters!$D$38,1,"")),""))-SUM(IF(ISNUMBER(R195:W195),(IF(R195:W195&gt;=Parameters!$D$37,1,"")),""))),0) +
   IF(Parameters!$D$32,SUM(IF(ISNUMBER(R195:W195),(IF(R195:W195&gt;=Parameters!$D$41,1,"")),"")),0) +
   IF(Parameters!$D$33,AVERAGE(IF(ISNUMBER(R195:W195),R195:W195)),0) +
   IF(Parameters!$D$34,IF(OR(IF(ISNUMBER(R195:W195),R195:W195)=0),0,GEOMEAN(IF(ISNUMBER(R195:W195),R195:W195))),0)</f>
        <v>0</v>
      </c>
      <c r="H195" s="23">
        <f t="shared" ca="1" si="12"/>
        <v>0</v>
      </c>
      <c r="I195" s="116" t="str">
        <f t="shared" si="13"/>
        <v/>
      </c>
      <c r="J195" s="22" cm="1">
        <f t="array" aca="1" ref="J195" ca="1">IF(Parameters!$D$31, SUM(IF(ISNUMBER(Y195:AD195),(IF(Y195:AD195&gt;=Parameters!$D$41,1,"")),""))+0.5*(SUM(IF(ISNUMBER(Y195:AD195),(IF(Y195:AD195&gt;=Parameters!$D$42,1,"")),""))-SUM(IF(ISNUMBER(Y195:AD195),(IF(Y195:AD195&gt;=Parameters!$D$41,1,"")),""))),0) +
   IF(Parameters!$D$32,SUM(IF(ISNUMBER(Y195:AD195),(IF(Y195:AD195&gt;=Parameters!$D$41,1,"")),"")),0) +
   IF(Parameters!$D$33,AVERAGE(IF(ISNUMBER(Y195:AD195),Y195:AD195)),0) +
   IF(Parameters!$D$34,IF(OR(IF(ISNUMBER(Y195:AD195),Y195:AD195)=0),0,GEOMEAN(IF(ISNUMBER(Y195:AD195),Y195:AD195))),0)</f>
        <v>1.5</v>
      </c>
      <c r="K195" s="23">
        <f t="shared" ca="1" si="14"/>
        <v>1.5</v>
      </c>
      <c r="L195" s="116" t="str">
        <f t="shared" si="15"/>
        <v/>
      </c>
      <c r="M195" s="21" cm="1">
        <f t="array" aca="1" ref="M195" ca="1">IF(Parameters!$D$31, SUM(IF(ISNUMBER(AF195:AK195),(IF(AF195:AK195&gt;=Parameters!$D$41,1,"")),""))+0.5*(SUM(IF(ISNUMBER(AF195:AK195),(IF(AF195:AK195&gt;=Parameters!$D$42,1,"")),""))-SUM(IF(ISNUMBER(AF195:AK195),(IF(AF195:AK195&gt;=Parameters!$D$41,1,"")),""))),0) +
   IF(Parameters!$D$32,SUM(IF(ISNUMBER(AF195:AK195),(IF(AF195:AK195&gt;=Parameters!$D$41,1,"")),"")),0) +
   IF(Parameters!$D$33,AVERAGE(IF(ISNUMBER(AF195:AK195),AF195:AK195)),0) +
   IF(Parameters!$D$34,IF(OR(IF(ISNUMBER(AF195:AK195),AF195:AK195)=0),0,GEOMEAN(IF(ISNUMBER(AF195:AK195),AF195:AK195))),0)</f>
        <v>0</v>
      </c>
      <c r="N195" s="23">
        <f t="shared" ca="1" si="16"/>
        <v>0</v>
      </c>
      <c r="O195" s="116" t="str">
        <f t="shared" si="17"/>
        <v>!</v>
      </c>
      <c r="P195" s="24"/>
      <c r="Q195" s="49"/>
      <c r="R195" s="25">
        <f ca="1">IFERROR(INDEX(Health!$G$8:$G$225,MATCH($C195,_xlfn.ANCHORARRAY(Health!$C$8),0)),NA())</f>
        <v>0</v>
      </c>
      <c r="S195" s="25">
        <f ca="1">IFERROR(INDEX(Food!$G$8:$G$225,MATCH($C195,_xlfn.ANCHORARRAY(Food!$C$8),0)),NA())</f>
        <v>0</v>
      </c>
      <c r="T195" s="25">
        <f ca="1">IFERROR(INDEX(Macro!$G$8:$G$225,MATCH($C195,_xlfn.ANCHORARRAY(Macro!$C$8),0)),NA())</f>
        <v>4.7238307412473919</v>
      </c>
      <c r="U195" s="25">
        <f ca="1">IFERROR(INDEX(Socioeconomic!$G$8:$G$225,MATCH($C195,_xlfn.ANCHORARRAY(Socioeconomic!$C$8),0)),NA())</f>
        <v>0</v>
      </c>
      <c r="V195" s="25">
        <f ca="1">IFERROR(INDEX('Natural Hazard'!$G$8:$G$225,MATCH($C195,_xlfn.ANCHORARRAY('Natural Hazard'!$C$8),0)),NA())</f>
        <v>0</v>
      </c>
      <c r="W195" s="25">
        <f ca="1">IFERROR(INDEX(Conflict!$G$8:$G$225,MATCH($C195,_xlfn.ANCHORARRAY(Conflict!$C$8),0)),NA())</f>
        <v>0</v>
      </c>
      <c r="X195" s="50"/>
      <c r="Y195" s="25">
        <f ca="1">IFERROR(INDEX(Health!$H$8:$H$225,MATCH($C195,_xlfn.ANCHORARRAY(Health!$C$8),0)),NA())</f>
        <v>8.0699708454810501</v>
      </c>
      <c r="Z195" s="25">
        <f ca="1">IFERROR(INDEX(Food!$H$8:$H$225,MATCH($C195,_xlfn.ANCHORARRAY(Food!$C$8),0)),NA())</f>
        <v>9.2298784018529201</v>
      </c>
      <c r="AA195" s="25">
        <f ca="1">IFERROR(INDEX(Macro!$H$8:$H$225,MATCH($C195,_xlfn.ANCHORARRAY(Macro!$C$8),0)),NA())</f>
        <v>4.1323290503618297</v>
      </c>
      <c r="AB195" s="25">
        <f ca="1">IFERROR(INDEX(Socioeconomic!$H$8:$H$225,MATCH($C195,_xlfn.ANCHORARRAY(Socioeconomic!$C$8),0)),NA())</f>
        <v>8.71428571428571</v>
      </c>
      <c r="AC195" s="25">
        <f ca="1">IFERROR(INDEX('Natural Hazard'!$H$8:$H$225,MATCH($C195,_xlfn.ANCHORARRAY('Natural Hazard'!$C$8),0)),NA())</f>
        <v>2.3333333333333299</v>
      </c>
      <c r="AD195" s="25">
        <f ca="1">IFERROR(INDEX(Conflict!$H$8:$H$225,MATCH($C195,_xlfn.ANCHORARRAY(Conflict!$C$8),0)),NA())</f>
        <v>4.4805080261068904</v>
      </c>
      <c r="AE195" s="50"/>
      <c r="AF195" s="25">
        <f ca="1">IFERROR(INDEX(Health!$I$8:$I$225,MATCH($C195,_xlfn.ANCHORARRAY(Health!$C$8),0)),NA())</f>
        <v>0</v>
      </c>
      <c r="AG195" s="25" t="e">
        <f ca="1">IFERROR(INDEX(Food!$I$8:$I$225,MATCH($C195,_xlfn.ANCHORARRAY(Food!$C$8),0)),NA())</f>
        <v>#N/A</v>
      </c>
      <c r="AH195" s="25">
        <f ca="1">IFERROR(INDEX(Macro!$I$8:$I$225,MATCH($C195,_xlfn.ANCHORARRAY(Macro!$C$8),0)),NA())</f>
        <v>5.4</v>
      </c>
      <c r="AI195" s="25">
        <f ca="1">IFERROR(INDEX(Socioeconomic!$I$8:$I$225,MATCH($C195,_xlfn.ANCHORARRAY(Socioeconomic!$C$8),0)),NA())</f>
        <v>0</v>
      </c>
      <c r="AJ195" s="25">
        <f ca="1">IFERROR(INDEX('Natural Hazard'!$I$8:$I$225,MATCH($C195,_xlfn.ANCHORARRAY('Natural Hazard'!$C$8),0)),NA())</f>
        <v>0</v>
      </c>
      <c r="AK195" s="25">
        <f ca="1">IFERROR(INDEX(Conflict!$I$8:$I$225,MATCH($C195,_xlfn.ANCHORARRAY(Conflict!$C$8),0)),NA())</f>
        <v>0</v>
      </c>
      <c r="AL195" s="49"/>
      <c r="AM195" s="25">
        <f>IFERROR(INDEX('Data Reliability'!$G$6:$G$409,MATCH($C195,'Data Reliability'!$E$6:$E$409,0)),NA())</f>
        <v>0</v>
      </c>
      <c r="AN195" s="25">
        <f>IFERROR(INDEX('Data Reliability'!$H$6:$H$409,MATCH($C195,'Data Reliability'!$E$6:$E$409,0)),NA())</f>
        <v>0.49444444444444402</v>
      </c>
    </row>
    <row r="196" spans="1:40" x14ac:dyDescent="0.2">
      <c r="B196" s="28" t="s">
        <v>321</v>
      </c>
      <c r="C196" s="28" t="s">
        <v>322</v>
      </c>
      <c r="D196" s="28" t="s">
        <v>436</v>
      </c>
      <c r="E196" s="28" t="s">
        <v>430</v>
      </c>
      <c r="G196" s="22" cm="1">
        <f t="array" aca="1" ref="G196" ca="1">IF(Parameters!$D$31, SUM(IF(ISNUMBER(R196:W196),(IF(R196:W196&gt;=Parameters!$D$37,1,"")),""))+0.5*(SUM(IF(ISNUMBER(R196:W196),(IF(R196:W196&gt;=Parameters!$D$38,1,"")),""))-SUM(IF(ISNUMBER(R196:W196),(IF(R196:W196&gt;=Parameters!$D$37,1,"")),""))),0) +
   IF(Parameters!$D$32,SUM(IF(ISNUMBER(R196:W196),(IF(R196:W196&gt;=Parameters!$D$41,1,"")),"")),0) +
   IF(Parameters!$D$33,AVERAGE(IF(ISNUMBER(R196:W196),R196:W196)),0) +
   IF(Parameters!$D$34,IF(OR(IF(ISNUMBER(R196:W196),R196:W196)=0),0,GEOMEAN(IF(ISNUMBER(R196:W196),R196:W196))),0)</f>
        <v>1</v>
      </c>
      <c r="H196" s="23">
        <f t="shared" ca="1" si="12"/>
        <v>1</v>
      </c>
      <c r="I196" s="116" t="str">
        <f t="shared" si="13"/>
        <v/>
      </c>
      <c r="J196" s="22" cm="1">
        <f t="array" aca="1" ref="J196" ca="1">IF(Parameters!$D$31, SUM(IF(ISNUMBER(Y196:AD196),(IF(Y196:AD196&gt;=Parameters!$D$41,1,"")),""))+0.5*(SUM(IF(ISNUMBER(Y196:AD196),(IF(Y196:AD196&gt;=Parameters!$D$42,1,"")),""))-SUM(IF(ISNUMBER(Y196:AD196),(IF(Y196:AD196&gt;=Parameters!$D$41,1,"")),""))),0) +
   IF(Parameters!$D$32,SUM(IF(ISNUMBER(Y196:AD196),(IF(Y196:AD196&gt;=Parameters!$D$41,1,"")),"")),0) +
   IF(Parameters!$D$33,AVERAGE(IF(ISNUMBER(Y196:AD196),Y196:AD196)),0) +
   IF(Parameters!$D$34,IF(OR(IF(ISNUMBER(Y196:AD196),Y196:AD196)=0),0,GEOMEAN(IF(ISNUMBER(Y196:AD196),Y196:AD196))),0)</f>
        <v>0.5</v>
      </c>
      <c r="K196" s="23">
        <f t="shared" ca="1" si="14"/>
        <v>0.5</v>
      </c>
      <c r="L196" s="116" t="str">
        <f t="shared" si="15"/>
        <v/>
      </c>
      <c r="M196" s="21" cm="1">
        <f t="array" aca="1" ref="M196" ca="1">IF(Parameters!$D$31, SUM(IF(ISNUMBER(AF196:AK196),(IF(AF196:AK196&gt;=Parameters!$D$41,1,"")),""))+0.5*(SUM(IF(ISNUMBER(AF196:AK196),(IF(AF196:AK196&gt;=Parameters!$D$42,1,"")),""))-SUM(IF(ISNUMBER(AF196:AK196),(IF(AF196:AK196&gt;=Parameters!$D$41,1,"")),""))),0) +
   IF(Parameters!$D$32,SUM(IF(ISNUMBER(AF196:AK196),(IF(AF196:AK196&gt;=Parameters!$D$41,1,"")),"")),0) +
   IF(Parameters!$D$33,AVERAGE(IF(ISNUMBER(AF196:AK196),AF196:AK196)),0) +
   IF(Parameters!$D$34,IF(OR(IF(ISNUMBER(AF196:AK196),AF196:AK196)=0),0,GEOMEAN(IF(ISNUMBER(AF196:AK196),AF196:AK196))),0)</f>
        <v>1</v>
      </c>
      <c r="N196" s="23">
        <f t="shared" ca="1" si="16"/>
        <v>1</v>
      </c>
      <c r="O196" s="116" t="str">
        <f t="shared" si="17"/>
        <v>!</v>
      </c>
      <c r="P196" s="24"/>
      <c r="Q196" s="49"/>
      <c r="R196" s="25">
        <f ca="1">IFERROR(INDEX(Health!$G$8:$G$225,MATCH($C196,_xlfn.ANCHORARRAY(Health!$C$8),0)),NA())</f>
        <v>0</v>
      </c>
      <c r="S196" s="25">
        <f ca="1">IFERROR(INDEX(Food!$G$8:$G$225,MATCH($C196,_xlfn.ANCHORARRAY(Food!$C$8),0)),NA())</f>
        <v>0</v>
      </c>
      <c r="T196" s="25">
        <f ca="1">IFERROR(INDEX(Macro!$G$8:$G$225,MATCH($C196,_xlfn.ANCHORARRAY(Macro!$C$8),0)),NA())</f>
        <v>0.21169072451515297</v>
      </c>
      <c r="U196" s="25">
        <f ca="1">IFERROR(INDEX(Socioeconomic!$G$8:$G$225,MATCH($C196,_xlfn.ANCHORARRAY(Socioeconomic!$C$8),0)),NA())</f>
        <v>0</v>
      </c>
      <c r="V196" s="25">
        <f ca="1">IFERROR(INDEX('Natural Hazard'!$G$8:$G$225,MATCH($C196,_xlfn.ANCHORARRAY('Natural Hazard'!$C$8),0)),NA())</f>
        <v>8.9442719099991592</v>
      </c>
      <c r="W196" s="25">
        <f ca="1">IFERROR(INDEX(Conflict!$G$8:$G$225,MATCH($C196,_xlfn.ANCHORARRAY(Conflict!$C$8),0)),NA())</f>
        <v>0</v>
      </c>
      <c r="X196" s="50"/>
      <c r="Y196" s="25">
        <f ca="1">IFERROR(INDEX(Health!$H$8:$H$225,MATCH($C196,_xlfn.ANCHORARRAY(Health!$C$8),0)),NA())</f>
        <v>0</v>
      </c>
      <c r="Z196" s="25">
        <f ca="1">IFERROR(INDEX(Food!$H$8:$H$225,MATCH($C196,_xlfn.ANCHORARRAY(Food!$C$8),0)),NA())</f>
        <v>5.2055587724377501</v>
      </c>
      <c r="AA196" s="25">
        <f ca="1">IFERROR(INDEX(Macro!$H$8:$H$225,MATCH($C196,_xlfn.ANCHORARRAY(Macro!$C$8),0)),NA())</f>
        <v>2.6583961010191001E-2</v>
      </c>
      <c r="AB196" s="25">
        <f ca="1">IFERROR(INDEX(Socioeconomic!$H$8:$H$225,MATCH($C196,_xlfn.ANCHORARRAY(Socioeconomic!$C$8),0)),NA())</f>
        <v>2.5714285714285698</v>
      </c>
      <c r="AC196" s="25">
        <f ca="1">IFERROR(INDEX('Natural Hazard'!$H$8:$H$225,MATCH($C196,_xlfn.ANCHORARRAY('Natural Hazard'!$C$8),0)),NA())</f>
        <v>8</v>
      </c>
      <c r="AD196" s="25">
        <f ca="1">IFERROR(INDEX(Conflict!$H$8:$H$225,MATCH($C196,_xlfn.ANCHORARRAY(Conflict!$C$8),0)),NA())</f>
        <v>1.37149409066854</v>
      </c>
      <c r="AE196" s="50"/>
      <c r="AF196" s="25">
        <f ca="1">IFERROR(INDEX(Health!$I$8:$I$225,MATCH($C196,_xlfn.ANCHORARRAY(Health!$C$8),0)),NA())</f>
        <v>0</v>
      </c>
      <c r="AG196" s="25" t="e">
        <f ca="1">IFERROR(INDEX(Food!$I$8:$I$225,MATCH($C196,_xlfn.ANCHORARRAY(Food!$C$8),0)),NA())</f>
        <v>#N/A</v>
      </c>
      <c r="AH196" s="25">
        <f ca="1">IFERROR(INDEX(Macro!$I$8:$I$225,MATCH($C196,_xlfn.ANCHORARRAY(Macro!$C$8),0)),NA())</f>
        <v>1.6857142857142799</v>
      </c>
      <c r="AI196" s="25">
        <f ca="1">IFERROR(INDEX(Socioeconomic!$I$8:$I$225,MATCH($C196,_xlfn.ANCHORARRAY(Socioeconomic!$C$8),0)),NA())</f>
        <v>0</v>
      </c>
      <c r="AJ196" s="25">
        <f ca="1">IFERROR(INDEX('Natural Hazard'!$I$8:$I$225,MATCH($C196,_xlfn.ANCHORARRAY('Natural Hazard'!$C$8),0)),NA())</f>
        <v>10</v>
      </c>
      <c r="AK196" s="25">
        <f ca="1">IFERROR(INDEX(Conflict!$I$8:$I$225,MATCH($C196,_xlfn.ANCHORARRAY(Conflict!$C$8),0)),NA())</f>
        <v>0</v>
      </c>
      <c r="AL196" s="49"/>
      <c r="AM196" s="25">
        <f>IFERROR(INDEX('Data Reliability'!$G$6:$G$409,MATCH($C196,'Data Reliability'!$E$6:$E$409,0)),NA())</f>
        <v>0</v>
      </c>
      <c r="AN196" s="25">
        <f>IFERROR(INDEX('Data Reliability'!$H$6:$H$409,MATCH($C196,'Data Reliability'!$E$6:$E$409,0)),NA())</f>
        <v>0.42777777777777798</v>
      </c>
    </row>
    <row r="197" spans="1:40" x14ac:dyDescent="0.2">
      <c r="B197" s="28" t="s">
        <v>323</v>
      </c>
      <c r="C197" s="28" t="s">
        <v>324</v>
      </c>
      <c r="D197" s="28" t="s">
        <v>433</v>
      </c>
      <c r="E197" s="28" t="s">
        <v>429</v>
      </c>
      <c r="G197" s="22" cm="1">
        <f t="array" aca="1" ref="G197" ca="1">IF(Parameters!$D$31, SUM(IF(ISNUMBER(R197:W197),(IF(R197:W197&gt;=Parameters!$D$37,1,"")),""))+0.5*(SUM(IF(ISNUMBER(R197:W197),(IF(R197:W197&gt;=Parameters!$D$38,1,"")),""))-SUM(IF(ISNUMBER(R197:W197),(IF(R197:W197&gt;=Parameters!$D$37,1,"")),""))),0) +
   IF(Parameters!$D$32,SUM(IF(ISNUMBER(R197:W197),(IF(R197:W197&gt;=Parameters!$D$41,1,"")),"")),0) +
   IF(Parameters!$D$33,AVERAGE(IF(ISNUMBER(R197:W197),R197:W197)),0) +
   IF(Parameters!$D$34,IF(OR(IF(ISNUMBER(R197:W197),R197:W197)=0),0,GEOMEAN(IF(ISNUMBER(R197:W197),R197:W197))),0)</f>
        <v>1</v>
      </c>
      <c r="H197" s="23">
        <f t="shared" ca="1" si="12"/>
        <v>1</v>
      </c>
      <c r="I197" s="116" t="str">
        <f t="shared" si="13"/>
        <v/>
      </c>
      <c r="J197" s="22" cm="1">
        <f t="array" aca="1" ref="J197" ca="1">IF(Parameters!$D$31, SUM(IF(ISNUMBER(Y197:AD197),(IF(Y197:AD197&gt;=Parameters!$D$41,1,"")),""))+0.5*(SUM(IF(ISNUMBER(Y197:AD197),(IF(Y197:AD197&gt;=Parameters!$D$42,1,"")),""))-SUM(IF(ISNUMBER(Y197:AD197),(IF(Y197:AD197&gt;=Parameters!$D$41,1,"")),""))),0) +
   IF(Parameters!$D$32,SUM(IF(ISNUMBER(Y197:AD197),(IF(Y197:AD197&gt;=Parameters!$D$41,1,"")),"")),0) +
   IF(Parameters!$D$33,AVERAGE(IF(ISNUMBER(Y197:AD197),Y197:AD197)),0) +
   IF(Parameters!$D$34,IF(OR(IF(ISNUMBER(Y197:AD197),Y197:AD197)=0),0,GEOMEAN(IF(ISNUMBER(Y197:AD197),Y197:AD197))),0)</f>
        <v>1</v>
      </c>
      <c r="K197" s="23">
        <f t="shared" ca="1" si="14"/>
        <v>1</v>
      </c>
      <c r="L197" s="116" t="str">
        <f t="shared" si="15"/>
        <v/>
      </c>
      <c r="M197" s="21" cm="1">
        <f t="array" aca="1" ref="M197" ca="1">IF(Parameters!$D$31, SUM(IF(ISNUMBER(AF197:AK197),(IF(AF197:AK197&gt;=Parameters!$D$41,1,"")),""))+0.5*(SUM(IF(ISNUMBER(AF197:AK197),(IF(AF197:AK197&gt;=Parameters!$D$42,1,"")),""))-SUM(IF(ISNUMBER(AF197:AK197),(IF(AF197:AK197&gt;=Parameters!$D$41,1,"")),""))),0) +
   IF(Parameters!$D$32,SUM(IF(ISNUMBER(AF197:AK197),(IF(AF197:AK197&gt;=Parameters!$D$41,1,"")),"")),0) +
   IF(Parameters!$D$33,AVERAGE(IF(ISNUMBER(AF197:AK197),AF197:AK197)),0) +
   IF(Parameters!$D$34,IF(OR(IF(ISNUMBER(AF197:AK197),AF197:AK197)=0),0,GEOMEAN(IF(ISNUMBER(AF197:AK197),AF197:AK197))),0)</f>
        <v>0.5</v>
      </c>
      <c r="N197" s="23">
        <f t="shared" ca="1" si="16"/>
        <v>0.5</v>
      </c>
      <c r="O197" s="116" t="str">
        <f t="shared" si="17"/>
        <v>!</v>
      </c>
      <c r="P197" s="24"/>
      <c r="Q197" s="49"/>
      <c r="R197" s="25">
        <f ca="1">IFERROR(INDEX(Health!$G$8:$G$225,MATCH($C197,_xlfn.ANCHORARRAY(Health!$C$8),0)),NA())</f>
        <v>0</v>
      </c>
      <c r="S197" s="25">
        <f ca="1">IFERROR(INDEX(Food!$G$8:$G$225,MATCH($C197,_xlfn.ANCHORARRAY(Food!$C$8),0)),NA())</f>
        <v>0</v>
      </c>
      <c r="T197" s="25">
        <f ca="1">IFERROR(INDEX(Macro!$G$8:$G$225,MATCH($C197,_xlfn.ANCHORARRAY(Macro!$C$8),0)),NA())</f>
        <v>8.2851475201443741</v>
      </c>
      <c r="U197" s="25">
        <f ca="1">IFERROR(INDEX(Socioeconomic!$G$8:$G$225,MATCH($C197,_xlfn.ANCHORARRAY(Socioeconomic!$C$8),0)),NA())</f>
        <v>0</v>
      </c>
      <c r="V197" s="25">
        <f ca="1">IFERROR(INDEX('Natural Hazard'!$G$8:$G$225,MATCH($C197,_xlfn.ANCHORARRAY('Natural Hazard'!$C$8),0)),NA())</f>
        <v>0</v>
      </c>
      <c r="W197" s="25">
        <f ca="1">IFERROR(INDEX(Conflict!$G$8:$G$225,MATCH($C197,_xlfn.ANCHORARRAY(Conflict!$C$8),0)),NA())</f>
        <v>0</v>
      </c>
      <c r="X197" s="50"/>
      <c r="Y197" s="25">
        <f ca="1">IFERROR(INDEX(Health!$H$8:$H$225,MATCH($C197,_xlfn.ANCHORARRAY(Health!$C$8),0)),NA())</f>
        <v>7.6326530612244898</v>
      </c>
      <c r="Z197" s="25">
        <f ca="1">IFERROR(INDEX(Food!$H$8:$H$225,MATCH($C197,_xlfn.ANCHORARRAY(Food!$C$8),0)),NA())</f>
        <v>6.1899247249565699</v>
      </c>
      <c r="AA197" s="25">
        <f ca="1">IFERROR(INDEX(Macro!$H$8:$H$225,MATCH($C197,_xlfn.ANCHORARRAY(Macro!$C$8),0)),NA())</f>
        <v>8.4596071481317292</v>
      </c>
      <c r="AB197" s="25">
        <f ca="1">IFERROR(INDEX(Socioeconomic!$H$8:$H$225,MATCH($C197,_xlfn.ANCHORARRAY(Socioeconomic!$C$8),0)),NA())</f>
        <v>6.5714285714285703</v>
      </c>
      <c r="AC197" s="25">
        <f ca="1">IFERROR(INDEX('Natural Hazard'!$H$8:$H$225,MATCH($C197,_xlfn.ANCHORARRAY('Natural Hazard'!$C$8),0)),NA())</f>
        <v>6.6666666666666599</v>
      </c>
      <c r="AD197" s="25">
        <f ca="1">IFERROR(INDEX(Conflict!$H$8:$H$225,MATCH($C197,_xlfn.ANCHORARRAY(Conflict!$C$8),0)),NA())</f>
        <v>2.7385782324924999</v>
      </c>
      <c r="AE197" s="50"/>
      <c r="AF197" s="25">
        <f ca="1">IFERROR(INDEX(Health!$I$8:$I$225,MATCH($C197,_xlfn.ANCHORARRAY(Health!$C$8),0)),NA())</f>
        <v>0</v>
      </c>
      <c r="AG197" s="25" t="e">
        <f ca="1">IFERROR(INDEX(Food!$I$8:$I$225,MATCH($C197,_xlfn.ANCHORARRAY(Food!$C$8),0)),NA())</f>
        <v>#N/A</v>
      </c>
      <c r="AH197" s="25">
        <f ca="1">IFERROR(INDEX(Macro!$I$8:$I$225,MATCH($C197,_xlfn.ANCHORARRAY(Macro!$C$8),0)),NA())</f>
        <v>8.1142857142856997</v>
      </c>
      <c r="AI197" s="25">
        <f ca="1">IFERROR(INDEX(Socioeconomic!$I$8:$I$225,MATCH($C197,_xlfn.ANCHORARRAY(Socioeconomic!$C$8),0)),NA())</f>
        <v>0</v>
      </c>
      <c r="AJ197" s="25">
        <f ca="1">IFERROR(INDEX('Natural Hazard'!$I$8:$I$225,MATCH($C197,_xlfn.ANCHORARRAY('Natural Hazard'!$C$8),0)),NA())</f>
        <v>0</v>
      </c>
      <c r="AK197" s="25">
        <f ca="1">IFERROR(INDEX(Conflict!$I$8:$I$225,MATCH($C197,_xlfn.ANCHORARRAY(Conflict!$C$8),0)),NA())</f>
        <v>0</v>
      </c>
      <c r="AL197" s="49"/>
      <c r="AM197" s="25">
        <f>IFERROR(INDEX('Data Reliability'!$G$6:$G$409,MATCH($C197,'Data Reliability'!$E$6:$E$409,0)),NA())</f>
        <v>0</v>
      </c>
      <c r="AN197" s="25">
        <f>IFERROR(INDEX('Data Reliability'!$H$6:$H$409,MATCH($C197,'Data Reliability'!$E$6:$E$409,0)),NA())</f>
        <v>0.52777777777777801</v>
      </c>
    </row>
    <row r="198" spans="1:40" x14ac:dyDescent="0.2">
      <c r="B198" s="28" t="s">
        <v>325</v>
      </c>
      <c r="C198" s="28" t="s">
        <v>326</v>
      </c>
      <c r="D198" s="28" t="s">
        <v>433</v>
      </c>
      <c r="E198" s="28" t="s">
        <v>430</v>
      </c>
      <c r="G198" s="22" cm="1">
        <f t="array" aca="1" ref="G198" ca="1">IF(Parameters!$D$31, SUM(IF(ISNUMBER(R198:W198),(IF(R198:W198&gt;=Parameters!$D$37,1,"")),""))+0.5*(SUM(IF(ISNUMBER(R198:W198),(IF(R198:W198&gt;=Parameters!$D$38,1,"")),""))-SUM(IF(ISNUMBER(R198:W198),(IF(R198:W198&gt;=Parameters!$D$37,1,"")),""))),0) +
   IF(Parameters!$D$32,SUM(IF(ISNUMBER(R198:W198),(IF(R198:W198&gt;=Parameters!$D$41,1,"")),"")),0) +
   IF(Parameters!$D$33,AVERAGE(IF(ISNUMBER(R198:W198),R198:W198)),0) +
   IF(Parameters!$D$34,IF(OR(IF(ISNUMBER(R198:W198),R198:W198)=0),0,GEOMEAN(IF(ISNUMBER(R198:W198),R198:W198))),0)</f>
        <v>0</v>
      </c>
      <c r="H198" s="23">
        <f t="shared" ref="H198:H223" ca="1" si="18">G198</f>
        <v>0</v>
      </c>
      <c r="I198" s="116" t="str">
        <f t="shared" ref="I198:I223" si="19">IF(AVERAGE(AM198:AN198) &gt;= 0.666, "!!", IF(AND(AVERAGE(AM198:AN198) &lt; 0.666,  AVERAGE(AM198:AN198)  &gt;= 0.333), "!", IF(AVERAGE(AM198:AN198) &lt; 0.333, "")))</f>
        <v>!</v>
      </c>
      <c r="J198" s="22" cm="1">
        <f t="array" aca="1" ref="J198" ca="1">IF(Parameters!$D$31, SUM(IF(ISNUMBER(Y198:AD198),(IF(Y198:AD198&gt;=Parameters!$D$41,1,"")),""))+0.5*(SUM(IF(ISNUMBER(Y198:AD198),(IF(Y198:AD198&gt;=Parameters!$D$42,1,"")),""))-SUM(IF(ISNUMBER(Y198:AD198),(IF(Y198:AD198&gt;=Parameters!$D$41,1,"")),""))),0) +
   IF(Parameters!$D$32,SUM(IF(ISNUMBER(Y198:AD198),(IF(Y198:AD198&gt;=Parameters!$D$41,1,"")),"")),0) +
   IF(Parameters!$D$33,AVERAGE(IF(ISNUMBER(Y198:AD198),Y198:AD198)),0) +
   IF(Parameters!$D$34,IF(OR(IF(ISNUMBER(Y198:AD198),Y198:AD198)=0),0,GEOMEAN(IF(ISNUMBER(Y198:AD198),Y198:AD198))),0)</f>
        <v>0</v>
      </c>
      <c r="K198" s="23">
        <f t="shared" ref="K198:K223" ca="1" si="20">J198</f>
        <v>0</v>
      </c>
      <c r="L198" s="116" t="str">
        <f t="shared" ref="L198:L223" si="21">IF(AM198 &gt;= 0.666, "!!", IF(AND(AM198 &lt; 0.666, AM198  &gt;= 0.333), "!", IF(AM198 &lt; 0.333, "")))</f>
        <v/>
      </c>
      <c r="M198" s="21" cm="1">
        <f t="array" aca="1" ref="M198" ca="1">IF(Parameters!$D$31, SUM(IF(ISNUMBER(AF198:AK198),(IF(AF198:AK198&gt;=Parameters!$D$41,1,"")),""))+0.5*(SUM(IF(ISNUMBER(AF198:AK198),(IF(AF198:AK198&gt;=Parameters!$D$42,1,"")),""))-SUM(IF(ISNUMBER(AF198:AK198),(IF(AF198:AK198&gt;=Parameters!$D$41,1,"")),""))),0) +
   IF(Parameters!$D$32,SUM(IF(ISNUMBER(AF198:AK198),(IF(AF198:AK198&gt;=Parameters!$D$41,1,"")),"")),0) +
   IF(Parameters!$D$33,AVERAGE(IF(ISNUMBER(AF198:AK198),AF198:AK198)),0) +
   IF(Parameters!$D$34,IF(OR(IF(ISNUMBER(AF198:AK198),AF198:AK198)=0),0,GEOMEAN(IF(ISNUMBER(AF198:AK198),AF198:AK198))),0)</f>
        <v>0</v>
      </c>
      <c r="N198" s="23">
        <f t="shared" ref="N198:N223" ca="1" si="22">M198</f>
        <v>0</v>
      </c>
      <c r="O198" s="116" t="str">
        <f t="shared" ref="O198:O223" si="23">IF(AN198 &gt;= 0.666, "!!", IF(AND(AN198 &lt; 0.666, AN198  &gt;= 0.333), "!", IF(AN198 &lt; 0.333, "")))</f>
        <v>!!</v>
      </c>
      <c r="P198" s="24"/>
      <c r="Q198" s="49"/>
      <c r="R198" s="25">
        <f ca="1">IFERROR(INDEX(Health!$G$8:$G$225,MATCH($C198,_xlfn.ANCHORARRAY(Health!$C$8),0)),NA())</f>
        <v>0</v>
      </c>
      <c r="S198" s="25">
        <f ca="1">IFERROR(INDEX(Food!$G$8:$G$225,MATCH($C198,_xlfn.ANCHORARRAY(Food!$C$8),0)),NA())</f>
        <v>0</v>
      </c>
      <c r="T198" s="25" t="e">
        <f ca="1">IFERROR(INDEX(Macro!$G$8:$G$225,MATCH($C198,_xlfn.ANCHORARRAY(Macro!$C$8),0)),NA())</f>
        <v>#N/A</v>
      </c>
      <c r="U198" s="25">
        <f ca="1">IFERROR(INDEX(Socioeconomic!$G$8:$G$225,MATCH($C198,_xlfn.ANCHORARRAY(Socioeconomic!$C$8),0)),NA())</f>
        <v>0</v>
      </c>
      <c r="V198" s="25">
        <f ca="1">IFERROR(INDEX('Natural Hazard'!$G$8:$G$225,MATCH($C198,_xlfn.ANCHORARRAY('Natural Hazard'!$C$8),0)),NA())</f>
        <v>0</v>
      </c>
      <c r="W198" s="25">
        <f ca="1">IFERROR(INDEX(Conflict!$G$8:$G$225,MATCH($C198,_xlfn.ANCHORARRAY(Conflict!$C$8),0)),NA())</f>
        <v>0</v>
      </c>
      <c r="X198" s="50"/>
      <c r="Y198" s="25">
        <f ca="1">IFERROR(INDEX(Health!$H$8:$H$225,MATCH($C198,_xlfn.ANCHORARRAY(Health!$C$8),0)),NA())</f>
        <v>6.8746355685131197</v>
      </c>
      <c r="Z198" s="25">
        <f ca="1">IFERROR(INDEX(Food!$H$8:$H$225,MATCH($C198,_xlfn.ANCHORARRAY(Food!$C$8),0)),NA())</f>
        <v>3.2775119617224799</v>
      </c>
      <c r="AA198" s="25" t="e">
        <f ca="1">IFERROR(INDEX(Macro!$H$8:$H$225,MATCH($C198,_xlfn.ANCHORARRAY(Macro!$C$8),0)),NA())</f>
        <v>#N/A</v>
      </c>
      <c r="AB198" s="25">
        <f ca="1">IFERROR(INDEX(Socioeconomic!$H$8:$H$225,MATCH($C198,_xlfn.ANCHORARRAY(Socioeconomic!$C$8),0)),NA())</f>
        <v>2.1428571428571401</v>
      </c>
      <c r="AC198" s="25">
        <f ca="1">IFERROR(INDEX('Natural Hazard'!$H$8:$H$225,MATCH($C198,_xlfn.ANCHORARRAY('Natural Hazard'!$C$8),0)),NA())</f>
        <v>5.1666666666666599</v>
      </c>
      <c r="AD198" s="25">
        <f ca="1">IFERROR(INDEX(Conflict!$H$8:$H$225,MATCH($C198,_xlfn.ANCHORARRAY(Conflict!$C$8),0)),NA())</f>
        <v>0.59975304286470099</v>
      </c>
      <c r="AE198" s="50"/>
      <c r="AF198" s="25">
        <f ca="1">IFERROR(INDEX(Health!$I$8:$I$225,MATCH($C198,_xlfn.ANCHORARRAY(Health!$C$8),0)),NA())</f>
        <v>0</v>
      </c>
      <c r="AG198" s="25" t="e">
        <f ca="1">IFERROR(INDEX(Food!$I$8:$I$225,MATCH($C198,_xlfn.ANCHORARRAY(Food!$C$8),0)),NA())</f>
        <v>#N/A</v>
      </c>
      <c r="AH198" s="25" t="e">
        <f ca="1">IFERROR(INDEX(Macro!$I$8:$I$225,MATCH($C198,_xlfn.ANCHORARRAY(Macro!$C$8),0)),NA())</f>
        <v>#N/A</v>
      </c>
      <c r="AI198" s="25" t="e">
        <f ca="1">IFERROR(INDEX(Socioeconomic!$I$8:$I$225,MATCH($C198,_xlfn.ANCHORARRAY(Socioeconomic!$C$8),0)),NA())</f>
        <v>#N/A</v>
      </c>
      <c r="AJ198" s="25">
        <f ca="1">IFERROR(INDEX('Natural Hazard'!$I$8:$I$225,MATCH($C198,_xlfn.ANCHORARRAY('Natural Hazard'!$C$8),0)),NA())</f>
        <v>0</v>
      </c>
      <c r="AK198" s="25">
        <f ca="1">IFERROR(INDEX(Conflict!$I$8:$I$225,MATCH($C198,_xlfn.ANCHORARRAY(Conflict!$C$8),0)),NA())</f>
        <v>0</v>
      </c>
      <c r="AL198" s="49"/>
      <c r="AM198" s="25">
        <f>IFERROR(INDEX('Data Reliability'!$G$6:$G$409,MATCH($C198,'Data Reliability'!$E$6:$E$409,0)),NA())</f>
        <v>0.25</v>
      </c>
      <c r="AN198" s="25">
        <f>IFERROR(INDEX('Data Reliability'!$H$6:$H$409,MATCH($C198,'Data Reliability'!$E$6:$E$409,0)),NA())</f>
        <v>0.71666666666666701</v>
      </c>
    </row>
    <row r="199" spans="1:40" x14ac:dyDescent="0.2">
      <c r="B199" s="28" t="s">
        <v>327</v>
      </c>
      <c r="C199" s="28" t="s">
        <v>328</v>
      </c>
      <c r="D199" s="28" t="s">
        <v>436</v>
      </c>
      <c r="E199" s="28" t="s">
        <v>532</v>
      </c>
      <c r="G199" s="22" cm="1">
        <f t="array" aca="1" ref="G199" ca="1">IF(Parameters!$D$31, SUM(IF(ISNUMBER(R199:W199),(IF(R199:W199&gt;=Parameters!$D$37,1,"")),""))+0.5*(SUM(IF(ISNUMBER(R199:W199),(IF(R199:W199&gt;=Parameters!$D$38,1,"")),""))-SUM(IF(ISNUMBER(R199:W199),(IF(R199:W199&gt;=Parameters!$D$37,1,"")),""))),0) +
   IF(Parameters!$D$32,SUM(IF(ISNUMBER(R199:W199),(IF(R199:W199&gt;=Parameters!$D$41,1,"")),"")),0) +
   IF(Parameters!$D$33,AVERAGE(IF(ISNUMBER(R199:W199),R199:W199)),0) +
   IF(Parameters!$D$34,IF(OR(IF(ISNUMBER(R199:W199),R199:W199)=0),0,GEOMEAN(IF(ISNUMBER(R199:W199),R199:W199))),0)</f>
        <v>1.5</v>
      </c>
      <c r="H199" s="23">
        <f t="shared" ca="1" si="18"/>
        <v>1.5</v>
      </c>
      <c r="I199" s="116" t="str">
        <f t="shared" si="19"/>
        <v/>
      </c>
      <c r="J199" s="22" cm="1">
        <f t="array" aca="1" ref="J199" ca="1">IF(Parameters!$D$31, SUM(IF(ISNUMBER(Y199:AD199),(IF(Y199:AD199&gt;=Parameters!$D$41,1,"")),""))+0.5*(SUM(IF(ISNUMBER(Y199:AD199),(IF(Y199:AD199&gt;=Parameters!$D$42,1,"")),""))-SUM(IF(ISNUMBER(Y199:AD199),(IF(Y199:AD199&gt;=Parameters!$D$41,1,"")),""))),0) +
   IF(Parameters!$D$32,SUM(IF(ISNUMBER(Y199:AD199),(IF(Y199:AD199&gt;=Parameters!$D$41,1,"")),"")),0) +
   IF(Parameters!$D$33,AVERAGE(IF(ISNUMBER(Y199:AD199),Y199:AD199)),0) +
   IF(Parameters!$D$34,IF(OR(IF(ISNUMBER(Y199:AD199),Y199:AD199)=0),0,GEOMEAN(IF(ISNUMBER(Y199:AD199),Y199:AD199))),0)</f>
        <v>2.5</v>
      </c>
      <c r="K199" s="23">
        <f t="shared" ca="1" si="20"/>
        <v>2.5</v>
      </c>
      <c r="L199" s="116" t="str">
        <f t="shared" si="21"/>
        <v/>
      </c>
      <c r="M199" s="21" cm="1">
        <f t="array" aca="1" ref="M199" ca="1">IF(Parameters!$D$31, SUM(IF(ISNUMBER(AF199:AK199),(IF(AF199:AK199&gt;=Parameters!$D$41,1,"")),""))+0.5*(SUM(IF(ISNUMBER(AF199:AK199),(IF(AF199:AK199&gt;=Parameters!$D$42,1,"")),""))-SUM(IF(ISNUMBER(AF199:AK199),(IF(AF199:AK199&gt;=Parameters!$D$41,1,"")),""))),0) +
   IF(Parameters!$D$32,SUM(IF(ISNUMBER(AF199:AK199),(IF(AF199:AK199&gt;=Parameters!$D$41,1,"")),"")),0) +
   IF(Parameters!$D$33,AVERAGE(IF(ISNUMBER(AF199:AK199),AF199:AK199)),0) +
   IF(Parameters!$D$34,IF(OR(IF(ISNUMBER(AF199:AK199),AF199:AK199)=0),0,GEOMEAN(IF(ISNUMBER(AF199:AK199),AF199:AK199))),0)</f>
        <v>1</v>
      </c>
      <c r="N199" s="23">
        <f t="shared" ca="1" si="22"/>
        <v>1</v>
      </c>
      <c r="O199" s="116" t="str">
        <f t="shared" si="23"/>
        <v>!</v>
      </c>
      <c r="P199" s="24"/>
      <c r="Q199" s="49"/>
      <c r="R199" s="25">
        <f ca="1">IFERROR(INDEX(Health!$G$8:$G$225,MATCH($C199,_xlfn.ANCHORARRAY(Health!$C$8),0)),NA())</f>
        <v>7.5159693931233749</v>
      </c>
      <c r="S199" s="25">
        <f ca="1">IFERROR(INDEX(Food!$G$8:$G$225,MATCH($C199,_xlfn.ANCHORARRAY(Food!$C$8),0)),NA())</f>
        <v>0</v>
      </c>
      <c r="T199" s="25">
        <f ca="1">IFERROR(INDEX(Macro!$G$8:$G$225,MATCH($C199,_xlfn.ANCHORARRAY(Macro!$C$8),0)),NA())</f>
        <v>6.9</v>
      </c>
      <c r="U199" s="25">
        <f ca="1">IFERROR(INDEX(Socioeconomic!$G$8:$G$225,MATCH($C199,_xlfn.ANCHORARRAY(Socioeconomic!$C$8),0)),NA())</f>
        <v>0</v>
      </c>
      <c r="V199" s="25">
        <f ca="1">IFERROR(INDEX('Natural Hazard'!$G$8:$G$225,MATCH($C199,_xlfn.ANCHORARRAY('Natural Hazard'!$C$8),0)),NA())</f>
        <v>0</v>
      </c>
      <c r="W199" s="25">
        <f ca="1">IFERROR(INDEX(Conflict!$G$8:$G$225,MATCH($C199,_xlfn.ANCHORARRAY(Conflict!$C$8),0)),NA())</f>
        <v>0</v>
      </c>
      <c r="X199" s="50"/>
      <c r="Y199" s="25">
        <f ca="1">IFERROR(INDEX(Health!$H$8:$H$225,MATCH($C199,_xlfn.ANCHORARRAY(Health!$C$8),0)),NA())</f>
        <v>8.0699708454810501</v>
      </c>
      <c r="Z199" s="25">
        <f ca="1">IFERROR(INDEX(Food!$H$8:$H$225,MATCH($C199,_xlfn.ANCHORARRAY(Food!$C$8),0)),NA())</f>
        <v>9.3062200956937797</v>
      </c>
      <c r="AA199" s="25">
        <f ca="1">IFERROR(INDEX(Macro!$H$8:$H$225,MATCH($C199,_xlfn.ANCHORARRAY(Macro!$C$8),0)),NA())</f>
        <v>3.2166592822330502</v>
      </c>
      <c r="AB199" s="25">
        <f ca="1">IFERROR(INDEX(Socioeconomic!$H$8:$H$225,MATCH($C199,_xlfn.ANCHORARRAY(Socioeconomic!$C$8),0)),NA())</f>
        <v>8.8571428571428505</v>
      </c>
      <c r="AC199" s="25">
        <f ca="1">IFERROR(INDEX('Natural Hazard'!$H$8:$H$225,MATCH($C199,_xlfn.ANCHORARRAY('Natural Hazard'!$C$8),0)),NA())</f>
        <v>3.6666666666666599</v>
      </c>
      <c r="AD199" s="25">
        <f ca="1">IFERROR(INDEX(Conflict!$H$8:$H$225,MATCH($C199,_xlfn.ANCHORARRAY(Conflict!$C$8),0)),NA())</f>
        <v>10</v>
      </c>
      <c r="AE199" s="50"/>
      <c r="AF199" s="25">
        <f ca="1">IFERROR(INDEX(Health!$I$8:$I$225,MATCH($C199,_xlfn.ANCHORARRAY(Health!$C$8),0)),NA())</f>
        <v>7</v>
      </c>
      <c r="AG199" s="25" t="e">
        <f ca="1">IFERROR(INDEX(Food!$I$8:$I$225,MATCH($C199,_xlfn.ANCHORARRAY(Food!$C$8),0)),NA())</f>
        <v>#N/A</v>
      </c>
      <c r="AH199" s="25">
        <f ca="1">IFERROR(INDEX(Macro!$I$8:$I$225,MATCH($C199,_xlfn.ANCHORARRAY(Macro!$C$8),0)),NA())</f>
        <v>7</v>
      </c>
      <c r="AI199" s="25">
        <f ca="1">IFERROR(INDEX(Socioeconomic!$I$8:$I$225,MATCH($C199,_xlfn.ANCHORARRAY(Socioeconomic!$C$8),0)),NA())</f>
        <v>0</v>
      </c>
      <c r="AJ199" s="25">
        <f ca="1">IFERROR(INDEX('Natural Hazard'!$I$8:$I$225,MATCH($C199,_xlfn.ANCHORARRAY('Natural Hazard'!$C$8),0)),NA())</f>
        <v>0</v>
      </c>
      <c r="AK199" s="25">
        <f ca="1">IFERROR(INDEX(Conflict!$I$8:$I$225,MATCH($C199,_xlfn.ANCHORARRAY(Conflict!$C$8),0)),NA())</f>
        <v>0</v>
      </c>
      <c r="AL199" s="49"/>
      <c r="AM199" s="25">
        <f>IFERROR(INDEX('Data Reliability'!$G$6:$G$409,MATCH($C199,'Data Reliability'!$E$6:$E$409,0)),NA())</f>
        <v>8.3333333333333301E-2</v>
      </c>
      <c r="AN199" s="25">
        <f>IFERROR(INDEX('Data Reliability'!$H$6:$H$409,MATCH($C199,'Data Reliability'!$E$6:$E$409,0)),NA())</f>
        <v>0.52777777777777801</v>
      </c>
    </row>
    <row r="200" spans="1:40" x14ac:dyDescent="0.2">
      <c r="B200" s="28" t="s">
        <v>329</v>
      </c>
      <c r="C200" s="28" t="s">
        <v>330</v>
      </c>
      <c r="D200" s="28" t="s">
        <v>436</v>
      </c>
      <c r="E200" s="28" t="s">
        <v>429</v>
      </c>
      <c r="G200" s="22" cm="1">
        <f t="array" aca="1" ref="G200" ca="1">IF(Parameters!$D$31, SUM(IF(ISNUMBER(R200:W200),(IF(R200:W200&gt;=Parameters!$D$37,1,"")),""))+0.5*(SUM(IF(ISNUMBER(R200:W200),(IF(R200:W200&gt;=Parameters!$D$38,1,"")),""))-SUM(IF(ISNUMBER(R200:W200),(IF(R200:W200&gt;=Parameters!$D$37,1,"")),""))),0) +
   IF(Parameters!$D$32,SUM(IF(ISNUMBER(R200:W200),(IF(R200:W200&gt;=Parameters!$D$41,1,"")),"")),0) +
   IF(Parameters!$D$33,AVERAGE(IF(ISNUMBER(R200:W200),R200:W200)),0) +
   IF(Parameters!$D$34,IF(OR(IF(ISNUMBER(R200:W200),R200:W200)=0),0,GEOMEAN(IF(ISNUMBER(R200:W200),R200:W200))),0)</f>
        <v>0</v>
      </c>
      <c r="H200" s="23">
        <f t="shared" ca="1" si="18"/>
        <v>0</v>
      </c>
      <c r="I200" s="116" t="str">
        <f t="shared" si="19"/>
        <v>!</v>
      </c>
      <c r="J200" s="22" cm="1">
        <f t="array" aca="1" ref="J200" ca="1">IF(Parameters!$D$31, SUM(IF(ISNUMBER(Y200:AD200),(IF(Y200:AD200&gt;=Parameters!$D$41,1,"")),""))+0.5*(SUM(IF(ISNUMBER(Y200:AD200),(IF(Y200:AD200&gt;=Parameters!$D$42,1,"")),""))-SUM(IF(ISNUMBER(Y200:AD200),(IF(Y200:AD200&gt;=Parameters!$D$41,1,"")),""))),0) +
   IF(Parameters!$D$32,SUM(IF(ISNUMBER(Y200:AD200),(IF(Y200:AD200&gt;=Parameters!$D$41,1,"")),"")),0) +
   IF(Parameters!$D$33,AVERAGE(IF(ISNUMBER(Y200:AD200),Y200:AD200)),0) +
   IF(Parameters!$D$34,IF(OR(IF(ISNUMBER(Y200:AD200),Y200:AD200)=0),0,GEOMEAN(IF(ISNUMBER(Y200:AD200),Y200:AD200))),0)</f>
        <v>1</v>
      </c>
      <c r="K200" s="23">
        <f t="shared" ca="1" si="20"/>
        <v>1</v>
      </c>
      <c r="L200" s="116" t="str">
        <f t="shared" si="21"/>
        <v/>
      </c>
      <c r="M200" s="21" cm="1">
        <f t="array" aca="1" ref="M200" ca="1">IF(Parameters!$D$31, SUM(IF(ISNUMBER(AF200:AK200),(IF(AF200:AK200&gt;=Parameters!$D$41,1,"")),""))+0.5*(SUM(IF(ISNUMBER(AF200:AK200),(IF(AF200:AK200&gt;=Parameters!$D$42,1,"")),""))-SUM(IF(ISNUMBER(AF200:AK200),(IF(AF200:AK200&gt;=Parameters!$D$41,1,"")),""))),0) +
   IF(Parameters!$D$32,SUM(IF(ISNUMBER(AF200:AK200),(IF(AF200:AK200&gt;=Parameters!$D$41,1,"")),"")),0) +
   IF(Parameters!$D$33,AVERAGE(IF(ISNUMBER(AF200:AK200),AF200:AK200)),0) +
   IF(Parameters!$D$34,IF(OR(IF(ISNUMBER(AF200:AK200),AF200:AK200)=0),0,GEOMEAN(IF(ISNUMBER(AF200:AK200),AF200:AK200))),0)</f>
        <v>0</v>
      </c>
      <c r="N200" s="23">
        <f t="shared" ca="1" si="22"/>
        <v>0</v>
      </c>
      <c r="O200" s="116" t="str">
        <f t="shared" si="23"/>
        <v>!!</v>
      </c>
      <c r="P200" s="24"/>
      <c r="Q200" s="49"/>
      <c r="R200" s="25">
        <f ca="1">IFERROR(INDEX(Health!$G$8:$G$225,MATCH($C200,_xlfn.ANCHORARRAY(Health!$C$8),0)),NA())</f>
        <v>0</v>
      </c>
      <c r="S200" s="25">
        <f ca="1">IFERROR(INDEX(Food!$G$8:$G$225,MATCH($C200,_xlfn.ANCHORARRAY(Food!$C$8),0)),NA())</f>
        <v>0</v>
      </c>
      <c r="T200" s="25" t="e">
        <f ca="1">IFERROR(INDEX(Macro!$G$8:$G$225,MATCH($C200,_xlfn.ANCHORARRAY(Macro!$C$8),0)),NA())</f>
        <v>#N/A</v>
      </c>
      <c r="U200" s="25">
        <f ca="1">IFERROR(INDEX(Socioeconomic!$G$8:$G$225,MATCH($C200,_xlfn.ANCHORARRAY(Socioeconomic!$C$8),0)),NA())</f>
        <v>0</v>
      </c>
      <c r="V200" s="25">
        <f ca="1">IFERROR(INDEX('Natural Hazard'!$G$8:$G$225,MATCH($C200,_xlfn.ANCHORARRAY('Natural Hazard'!$C$8),0)),NA())</f>
        <v>0</v>
      </c>
      <c r="W200" s="25">
        <f ca="1">IFERROR(INDEX(Conflict!$G$8:$G$225,MATCH($C200,_xlfn.ANCHORARRAY(Conflict!$C$8),0)),NA())</f>
        <v>0</v>
      </c>
      <c r="X200" s="50"/>
      <c r="Y200" s="25">
        <f ca="1">IFERROR(INDEX(Health!$H$8:$H$225,MATCH($C200,_xlfn.ANCHORARRAY(Health!$C$8),0)),NA())</f>
        <v>8.4781341107871704</v>
      </c>
      <c r="Z200" s="25">
        <f ca="1">IFERROR(INDEX(Food!$H$8:$H$225,MATCH($C200,_xlfn.ANCHORARRAY(Food!$C$8),0)),NA())</f>
        <v>4.5215311004784597</v>
      </c>
      <c r="AA200" s="25" t="e">
        <f ca="1">IFERROR(INDEX(Macro!$H$8:$H$225,MATCH($C200,_xlfn.ANCHORARRAY(Macro!$C$8),0)),NA())</f>
        <v>#N/A</v>
      </c>
      <c r="AB200" s="25">
        <f ca="1">IFERROR(INDEX(Socioeconomic!$H$8:$H$225,MATCH($C200,_xlfn.ANCHORARRAY(Socioeconomic!$C$8),0)),NA())</f>
        <v>7.2857142857142803</v>
      </c>
      <c r="AC200" s="25">
        <f ca="1">IFERROR(INDEX('Natural Hazard'!$H$8:$H$225,MATCH($C200,_xlfn.ANCHORARRAY('Natural Hazard'!$C$8),0)),NA())</f>
        <v>4.6666666666666599</v>
      </c>
      <c r="AD200" s="25">
        <f ca="1">IFERROR(INDEX(Conflict!$H$8:$H$225,MATCH($C200,_xlfn.ANCHORARRAY(Conflict!$C$8),0)),NA())</f>
        <v>0</v>
      </c>
      <c r="AE200" s="50"/>
      <c r="AF200" s="25">
        <f ca="1">IFERROR(INDEX(Health!$I$8:$I$225,MATCH($C200,_xlfn.ANCHORARRAY(Health!$C$8),0)),NA())</f>
        <v>0</v>
      </c>
      <c r="AG200" s="25" t="e">
        <f ca="1">IFERROR(INDEX(Food!$I$8:$I$225,MATCH($C200,_xlfn.ANCHORARRAY(Food!$C$8),0)),NA())</f>
        <v>#N/A</v>
      </c>
      <c r="AH200" s="25" t="e">
        <f ca="1">IFERROR(INDEX(Macro!$I$8:$I$225,MATCH($C200,_xlfn.ANCHORARRAY(Macro!$C$8),0)),NA())</f>
        <v>#N/A</v>
      </c>
      <c r="AI200" s="25" t="e">
        <f ca="1">IFERROR(INDEX(Socioeconomic!$I$8:$I$225,MATCH($C200,_xlfn.ANCHORARRAY(Socioeconomic!$C$8),0)),NA())</f>
        <v>#N/A</v>
      </c>
      <c r="AJ200" s="25">
        <f ca="1">IFERROR(INDEX('Natural Hazard'!$I$8:$I$225,MATCH($C200,_xlfn.ANCHORARRAY('Natural Hazard'!$C$8),0)),NA())</f>
        <v>0</v>
      </c>
      <c r="AK200" s="25">
        <f ca="1">IFERROR(INDEX(Conflict!$I$8:$I$225,MATCH($C200,_xlfn.ANCHORARRAY(Conflict!$C$8),0)),NA())</f>
        <v>0</v>
      </c>
      <c r="AL200" s="49"/>
      <c r="AM200" s="25">
        <f>IFERROR(INDEX('Data Reliability'!$G$6:$G$409,MATCH($C200,'Data Reliability'!$E$6:$E$409,0)),NA())</f>
        <v>0.30555555555555602</v>
      </c>
      <c r="AN200" s="25">
        <f>IFERROR(INDEX('Data Reliability'!$H$6:$H$409,MATCH($C200,'Data Reliability'!$E$6:$E$409,0)),NA())</f>
        <v>0.78333333333333299</v>
      </c>
    </row>
    <row r="201" spans="1:40" x14ac:dyDescent="0.2">
      <c r="B201" s="28" t="s">
        <v>331</v>
      </c>
      <c r="C201" s="28" t="s">
        <v>332</v>
      </c>
      <c r="D201" s="28" t="s">
        <v>435</v>
      </c>
      <c r="E201" s="28" t="s">
        <v>430</v>
      </c>
      <c r="G201" s="22" cm="1">
        <f t="array" aca="1" ref="G201" ca="1">IF(Parameters!$D$31, SUM(IF(ISNUMBER(R201:W201),(IF(R201:W201&gt;=Parameters!$D$37,1,"")),""))+0.5*(SUM(IF(ISNUMBER(R201:W201),(IF(R201:W201&gt;=Parameters!$D$38,1,"")),""))-SUM(IF(ISNUMBER(R201:W201),(IF(R201:W201&gt;=Parameters!$D$37,1,"")),""))),0) +
   IF(Parameters!$D$32,SUM(IF(ISNUMBER(R201:W201),(IF(R201:W201&gt;=Parameters!$D$41,1,"")),"")),0) +
   IF(Parameters!$D$33,AVERAGE(IF(ISNUMBER(R201:W201),R201:W201)),0) +
   IF(Parameters!$D$34,IF(OR(IF(ISNUMBER(R201:W201),R201:W201)=0),0,GEOMEAN(IF(ISNUMBER(R201:W201),R201:W201))),0)</f>
        <v>0</v>
      </c>
      <c r="H201" s="23">
        <f t="shared" ca="1" si="18"/>
        <v>0</v>
      </c>
      <c r="I201" s="116" t="str">
        <f t="shared" si="19"/>
        <v/>
      </c>
      <c r="J201" s="22" cm="1">
        <f t="array" aca="1" ref="J201" ca="1">IF(Parameters!$D$31, SUM(IF(ISNUMBER(Y201:AD201),(IF(Y201:AD201&gt;=Parameters!$D$41,1,"")),""))+0.5*(SUM(IF(ISNUMBER(Y201:AD201),(IF(Y201:AD201&gt;=Parameters!$D$42,1,"")),""))-SUM(IF(ISNUMBER(Y201:AD201),(IF(Y201:AD201&gt;=Parameters!$D$41,1,"")),""))),0) +
   IF(Parameters!$D$32,SUM(IF(ISNUMBER(Y201:AD201),(IF(Y201:AD201&gt;=Parameters!$D$41,1,"")),"")),0) +
   IF(Parameters!$D$33,AVERAGE(IF(ISNUMBER(Y201:AD201),Y201:AD201)),0) +
   IF(Parameters!$D$34,IF(OR(IF(ISNUMBER(Y201:AD201),Y201:AD201)=0),0,GEOMEAN(IF(ISNUMBER(Y201:AD201),Y201:AD201))),0)</f>
        <v>0</v>
      </c>
      <c r="K201" s="23">
        <f t="shared" ca="1" si="20"/>
        <v>0</v>
      </c>
      <c r="L201" s="116" t="str">
        <f t="shared" si="21"/>
        <v/>
      </c>
      <c r="M201" s="21" cm="1">
        <f t="array" aca="1" ref="M201" ca="1">IF(Parameters!$D$31, SUM(IF(ISNUMBER(AF201:AK201),(IF(AF201:AK201&gt;=Parameters!$D$41,1,"")),""))+0.5*(SUM(IF(ISNUMBER(AF201:AK201),(IF(AF201:AK201&gt;=Parameters!$D$42,1,"")),""))-SUM(IF(ISNUMBER(AF201:AK201),(IF(AF201:AK201&gt;=Parameters!$D$41,1,"")),""))),0) +
   IF(Parameters!$D$32,SUM(IF(ISNUMBER(AF201:AK201),(IF(AF201:AK201&gt;=Parameters!$D$41,1,"")),"")),0) +
   IF(Parameters!$D$33,AVERAGE(IF(ISNUMBER(AF201:AK201),AF201:AK201)),0) +
   IF(Parameters!$D$34,IF(OR(IF(ISNUMBER(AF201:AK201),AF201:AK201)=0),0,GEOMEAN(IF(ISNUMBER(AF201:AK201),AF201:AK201))),0)</f>
        <v>0</v>
      </c>
      <c r="N201" s="23">
        <f t="shared" ca="1" si="22"/>
        <v>0</v>
      </c>
      <c r="O201" s="116" t="str">
        <f t="shared" si="23"/>
        <v>!</v>
      </c>
      <c r="P201" s="24"/>
      <c r="Q201" s="49"/>
      <c r="R201" s="25">
        <f ca="1">IFERROR(INDEX(Health!$G$8:$G$225,MATCH($C201,_xlfn.ANCHORARRAY(Health!$C$8),0)),NA())</f>
        <v>0</v>
      </c>
      <c r="S201" s="25">
        <f ca="1">IFERROR(INDEX(Food!$G$8:$G$225,MATCH($C201,_xlfn.ANCHORARRAY(Food!$C$8),0)),NA())</f>
        <v>0</v>
      </c>
      <c r="T201" s="25">
        <f ca="1">IFERROR(INDEX(Macro!$G$8:$G$225,MATCH($C201,_xlfn.ANCHORARRAY(Macro!$C$8),0)),NA())</f>
        <v>3.0032719812586168</v>
      </c>
      <c r="U201" s="25">
        <f ca="1">IFERROR(INDEX(Socioeconomic!$G$8:$G$225,MATCH($C201,_xlfn.ANCHORARRAY(Socioeconomic!$C$8),0)),NA())</f>
        <v>0</v>
      </c>
      <c r="V201" s="25">
        <f ca="1">IFERROR(INDEX('Natural Hazard'!$G$8:$G$225,MATCH($C201,_xlfn.ANCHORARRAY('Natural Hazard'!$C$8),0)),NA())</f>
        <v>0</v>
      </c>
      <c r="W201" s="25">
        <f ca="1">IFERROR(INDEX(Conflict!$G$8:$G$225,MATCH($C201,_xlfn.ANCHORARRAY(Conflict!$C$8),0)),NA())</f>
        <v>0</v>
      </c>
      <c r="X201" s="50"/>
      <c r="Y201" s="25">
        <f ca="1">IFERROR(INDEX(Health!$H$8:$H$225,MATCH($C201,_xlfn.ANCHORARRAY(Health!$C$8),0)),NA())</f>
        <v>5.44606413994169</v>
      </c>
      <c r="Z201" s="25">
        <f ca="1">IFERROR(INDEX(Food!$H$8:$H$225,MATCH($C201,_xlfn.ANCHORARRAY(Food!$C$8),0)),NA())</f>
        <v>2.8947368421052602</v>
      </c>
      <c r="AA201" s="25">
        <f ca="1">IFERROR(INDEX(Macro!$H$8:$H$225,MATCH($C201,_xlfn.ANCHORARRAY(Macro!$C$8),0)),NA())</f>
        <v>2.04991877123024</v>
      </c>
      <c r="AB201" s="25">
        <f ca="1">IFERROR(INDEX(Socioeconomic!$H$8:$H$225,MATCH($C201,_xlfn.ANCHORARRAY(Socioeconomic!$C$8),0)),NA())</f>
        <v>2.8571428571428501</v>
      </c>
      <c r="AC201" s="25">
        <f ca="1">IFERROR(INDEX('Natural Hazard'!$H$8:$H$225,MATCH($C201,_xlfn.ANCHORARRAY('Natural Hazard'!$C$8),0)),NA())</f>
        <v>4.1666666666666599</v>
      </c>
      <c r="AD201" s="25">
        <f ca="1">IFERROR(INDEX(Conflict!$H$8:$H$225,MATCH($C201,_xlfn.ANCHORARRAY(Conflict!$C$8),0)),NA())</f>
        <v>0</v>
      </c>
      <c r="AE201" s="50"/>
      <c r="AF201" s="25">
        <f ca="1">IFERROR(INDEX(Health!$I$8:$I$225,MATCH($C201,_xlfn.ANCHORARRAY(Health!$C$8),0)),NA())</f>
        <v>0</v>
      </c>
      <c r="AG201" s="25" t="e">
        <f ca="1">IFERROR(INDEX(Food!$I$8:$I$225,MATCH($C201,_xlfn.ANCHORARRAY(Food!$C$8),0)),NA())</f>
        <v>#N/A</v>
      </c>
      <c r="AH201" s="25">
        <f ca="1">IFERROR(INDEX(Macro!$I$8:$I$225,MATCH($C201,_xlfn.ANCHORARRAY(Macro!$C$8),0)),NA())</f>
        <v>4.4000000000000004</v>
      </c>
      <c r="AI201" s="25" t="e">
        <f ca="1">IFERROR(INDEX(Socioeconomic!$I$8:$I$225,MATCH($C201,_xlfn.ANCHORARRAY(Socioeconomic!$C$8),0)),NA())</f>
        <v>#N/A</v>
      </c>
      <c r="AJ201" s="25">
        <f ca="1">IFERROR(INDEX('Natural Hazard'!$I$8:$I$225,MATCH($C201,_xlfn.ANCHORARRAY('Natural Hazard'!$C$8),0)),NA())</f>
        <v>0</v>
      </c>
      <c r="AK201" s="25">
        <f ca="1">IFERROR(INDEX(Conflict!$I$8:$I$225,MATCH($C201,_xlfn.ANCHORARRAY(Conflict!$C$8),0)),NA())</f>
        <v>4.0751763818197801</v>
      </c>
      <c r="AL201" s="49"/>
      <c r="AM201" s="25">
        <f>IFERROR(INDEX('Data Reliability'!$G$6:$G$409,MATCH($C201,'Data Reliability'!$E$6:$E$409,0)),NA())</f>
        <v>8.3333333333333301E-2</v>
      </c>
      <c r="AN201" s="25">
        <f>IFERROR(INDEX('Data Reliability'!$H$6:$H$409,MATCH($C201,'Data Reliability'!$E$6:$E$409,0)),NA())</f>
        <v>0.51666666666666705</v>
      </c>
    </row>
    <row r="202" spans="1:40" x14ac:dyDescent="0.2">
      <c r="B202" s="28" t="s">
        <v>333</v>
      </c>
      <c r="C202" s="28" t="s">
        <v>334</v>
      </c>
      <c r="D202" s="28" t="s">
        <v>434</v>
      </c>
      <c r="E202" s="28" t="s">
        <v>430</v>
      </c>
      <c r="G202" s="22" cm="1">
        <f t="array" aca="1" ref="G202" ca="1">IF(Parameters!$D$31, SUM(IF(ISNUMBER(R202:W202),(IF(R202:W202&gt;=Parameters!$D$37,1,"")),""))+0.5*(SUM(IF(ISNUMBER(R202:W202),(IF(R202:W202&gt;=Parameters!$D$38,1,"")),""))-SUM(IF(ISNUMBER(R202:W202),(IF(R202:W202&gt;=Parameters!$D$37,1,"")),""))),0) +
   IF(Parameters!$D$32,SUM(IF(ISNUMBER(R202:W202),(IF(R202:W202&gt;=Parameters!$D$41,1,"")),"")),0) +
   IF(Parameters!$D$33,AVERAGE(IF(ISNUMBER(R202:W202),R202:W202)),0) +
   IF(Parameters!$D$34,IF(OR(IF(ISNUMBER(R202:W202),R202:W202)=0),0,GEOMEAN(IF(ISNUMBER(R202:W202),R202:W202))),0)</f>
        <v>1.5</v>
      </c>
      <c r="H202" s="23">
        <f t="shared" ca="1" si="18"/>
        <v>1.5</v>
      </c>
      <c r="I202" s="116" t="str">
        <f t="shared" si="19"/>
        <v/>
      </c>
      <c r="J202" s="22" cm="1">
        <f t="array" aca="1" ref="J202" ca="1">IF(Parameters!$D$31, SUM(IF(ISNUMBER(Y202:AD202),(IF(Y202:AD202&gt;=Parameters!$D$41,1,"")),""))+0.5*(SUM(IF(ISNUMBER(Y202:AD202),(IF(Y202:AD202&gt;=Parameters!$D$42,1,"")),""))-SUM(IF(ISNUMBER(Y202:AD202),(IF(Y202:AD202&gt;=Parameters!$D$41,1,"")),""))),0) +
   IF(Parameters!$D$32,SUM(IF(ISNUMBER(Y202:AD202),(IF(Y202:AD202&gt;=Parameters!$D$41,1,"")),"")),0) +
   IF(Parameters!$D$33,AVERAGE(IF(ISNUMBER(Y202:AD202),Y202:AD202)),0) +
   IF(Parameters!$D$34,IF(OR(IF(ISNUMBER(Y202:AD202),Y202:AD202)=0),0,GEOMEAN(IF(ISNUMBER(Y202:AD202),Y202:AD202))),0)</f>
        <v>0.5</v>
      </c>
      <c r="K202" s="23">
        <f t="shared" ca="1" si="20"/>
        <v>0.5</v>
      </c>
      <c r="L202" s="116" t="str">
        <f t="shared" si="21"/>
        <v/>
      </c>
      <c r="M202" s="21" cm="1">
        <f t="array" aca="1" ref="M202" ca="1">IF(Parameters!$D$31, SUM(IF(ISNUMBER(AF202:AK202),(IF(AF202:AK202&gt;=Parameters!$D$41,1,"")),""))+0.5*(SUM(IF(ISNUMBER(AF202:AK202),(IF(AF202:AK202&gt;=Parameters!$D$42,1,"")),""))-SUM(IF(ISNUMBER(AF202:AK202),(IF(AF202:AK202&gt;=Parameters!$D$41,1,"")),""))),0) +
   IF(Parameters!$D$32,SUM(IF(ISNUMBER(AF202:AK202),(IF(AF202:AK202&gt;=Parameters!$D$41,1,"")),"")),0) +
   IF(Parameters!$D$33,AVERAGE(IF(ISNUMBER(AF202:AK202),AF202:AK202)),0) +
   IF(Parameters!$D$34,IF(OR(IF(ISNUMBER(AF202:AK202),AF202:AK202)=0),0,GEOMEAN(IF(ISNUMBER(AF202:AK202),AF202:AK202))),0)</f>
        <v>1</v>
      </c>
      <c r="N202" s="23">
        <f t="shared" ca="1" si="22"/>
        <v>1</v>
      </c>
      <c r="O202" s="116" t="str">
        <f t="shared" si="23"/>
        <v>!</v>
      </c>
      <c r="P202" s="24"/>
      <c r="Q202" s="49"/>
      <c r="R202" s="25">
        <f ca="1">IFERROR(INDEX(Health!$G$8:$G$225,MATCH($C202,_xlfn.ANCHORARRAY(Health!$C$8),0)),NA())</f>
        <v>0</v>
      </c>
      <c r="S202" s="25">
        <f ca="1">IFERROR(INDEX(Food!$G$8:$G$225,MATCH($C202,_xlfn.ANCHORARRAY(Food!$C$8),0)),NA())</f>
        <v>0</v>
      </c>
      <c r="T202" s="25">
        <f ca="1">IFERROR(INDEX(Macro!$G$8:$G$225,MATCH($C202,_xlfn.ANCHORARRAY(Macro!$C$8),0)),NA())</f>
        <v>6.4333456261351998</v>
      </c>
      <c r="U202" s="25">
        <f ca="1">IFERROR(INDEX(Socioeconomic!$G$8:$G$225,MATCH($C202,_xlfn.ANCHORARRAY(Socioeconomic!$C$8),0)),NA())</f>
        <v>0</v>
      </c>
      <c r="V202" s="25">
        <f ca="1">IFERROR(INDEX('Natural Hazard'!$G$8:$G$225,MATCH($C202,_xlfn.ANCHORARRAY('Natural Hazard'!$C$8),0)),NA())</f>
        <v>7.1879528842826037</v>
      </c>
      <c r="W202" s="25">
        <f ca="1">IFERROR(INDEX(Conflict!$G$8:$G$225,MATCH($C202,_xlfn.ANCHORARRAY(Conflict!$C$8),0)),NA())</f>
        <v>0</v>
      </c>
      <c r="X202" s="50"/>
      <c r="Y202" s="25">
        <f ca="1">IFERROR(INDEX(Health!$H$8:$H$225,MATCH($C202,_xlfn.ANCHORARRAY(Health!$C$8),0)),NA())</f>
        <v>6.9912536443148596</v>
      </c>
      <c r="Z202" s="25">
        <f ca="1">IFERROR(INDEX(Food!$H$8:$H$225,MATCH($C202,_xlfn.ANCHORARRAY(Food!$C$8),0)),NA())</f>
        <v>5.1476548928778199</v>
      </c>
      <c r="AA202" s="25">
        <f ca="1">IFERROR(INDEX(Macro!$H$8:$H$225,MATCH($C202,_xlfn.ANCHORARRAY(Macro!$C$8),0)),NA())</f>
        <v>7.1008713631664397</v>
      </c>
      <c r="AB202" s="25">
        <f ca="1">IFERROR(INDEX(Socioeconomic!$H$8:$H$225,MATCH($C202,_xlfn.ANCHORARRAY(Socioeconomic!$C$8),0)),NA())</f>
        <v>3.5714285714285698</v>
      </c>
      <c r="AC202" s="25">
        <f ca="1">IFERROR(INDEX('Natural Hazard'!$H$8:$H$225,MATCH($C202,_xlfn.ANCHORARRAY('Natural Hazard'!$C$8),0)),NA())</f>
        <v>5.1666666666666599</v>
      </c>
      <c r="AD202" s="25">
        <f ca="1">IFERROR(INDEX(Conflict!$H$8:$H$225,MATCH($C202,_xlfn.ANCHORARRAY(Conflict!$C$8),0)),NA())</f>
        <v>1.01869818310107</v>
      </c>
      <c r="AE202" s="50"/>
      <c r="AF202" s="25">
        <f ca="1">IFERROR(INDEX(Health!$I$8:$I$225,MATCH($C202,_xlfn.ANCHORARRAY(Health!$C$8),0)),NA())</f>
        <v>0</v>
      </c>
      <c r="AG202" s="25" t="e">
        <f ca="1">IFERROR(INDEX(Food!$I$8:$I$225,MATCH($C202,_xlfn.ANCHORARRAY(Food!$C$8),0)),NA())</f>
        <v>#N/A</v>
      </c>
      <c r="AH202" s="25">
        <f ca="1">IFERROR(INDEX(Macro!$I$8:$I$225,MATCH($C202,_xlfn.ANCHORARRAY(Macro!$C$8),0)),NA())</f>
        <v>5.8285714285714203</v>
      </c>
      <c r="AI202" s="25">
        <f ca="1">IFERROR(INDEX(Socioeconomic!$I$8:$I$225,MATCH($C202,_xlfn.ANCHORARRAY(Socioeconomic!$C$8),0)),NA())</f>
        <v>0</v>
      </c>
      <c r="AJ202" s="25">
        <f ca="1">IFERROR(INDEX('Natural Hazard'!$I$8:$I$225,MATCH($C202,_xlfn.ANCHORARRAY('Natural Hazard'!$C$8),0)),NA())</f>
        <v>10</v>
      </c>
      <c r="AK202" s="25">
        <f ca="1">IFERROR(INDEX(Conflict!$I$8:$I$225,MATCH($C202,_xlfn.ANCHORARRAY(Conflict!$C$8),0)),NA())</f>
        <v>0</v>
      </c>
      <c r="AL202" s="49"/>
      <c r="AM202" s="25">
        <f>IFERROR(INDEX('Data Reliability'!$G$6:$G$409,MATCH($C202,'Data Reliability'!$E$6:$E$409,0)),NA())</f>
        <v>0</v>
      </c>
      <c r="AN202" s="25">
        <f>IFERROR(INDEX('Data Reliability'!$H$6:$H$409,MATCH($C202,'Data Reliability'!$E$6:$E$409,0)),NA())</f>
        <v>0.46111111111111103</v>
      </c>
    </row>
    <row r="203" spans="1:40" x14ac:dyDescent="0.2">
      <c r="B203" s="28" t="s">
        <v>747</v>
      </c>
      <c r="C203" s="28" t="s">
        <v>335</v>
      </c>
      <c r="D203" s="28" t="s">
        <v>433</v>
      </c>
      <c r="E203" s="28" t="s">
        <v>430</v>
      </c>
      <c r="G203" s="22" cm="1">
        <f t="array" aca="1" ref="G203" ca="1">IF(Parameters!$D$31, SUM(IF(ISNUMBER(R203:W203),(IF(R203:W203&gt;=Parameters!$D$37,1,"")),""))+0.5*(SUM(IF(ISNUMBER(R203:W203),(IF(R203:W203&gt;=Parameters!$D$38,1,"")),""))-SUM(IF(ISNUMBER(R203:W203),(IF(R203:W203&gt;=Parameters!$D$37,1,"")),""))),0) +
   IF(Parameters!$D$32,SUM(IF(ISNUMBER(R203:W203),(IF(R203:W203&gt;=Parameters!$D$41,1,"")),"")),0) +
   IF(Parameters!$D$33,AVERAGE(IF(ISNUMBER(R203:W203),R203:W203)),0) +
   IF(Parameters!$D$34,IF(OR(IF(ISNUMBER(R203:W203),R203:W203)=0),0,GEOMEAN(IF(ISNUMBER(R203:W203),R203:W203))),0)</f>
        <v>1.5</v>
      </c>
      <c r="H203" s="23">
        <f t="shared" ca="1" si="18"/>
        <v>1.5</v>
      </c>
      <c r="I203" s="116" t="str">
        <f t="shared" si="19"/>
        <v/>
      </c>
      <c r="J203" s="22" cm="1">
        <f t="array" aca="1" ref="J203" ca="1">IF(Parameters!$D$31, SUM(IF(ISNUMBER(Y203:AD203),(IF(Y203:AD203&gt;=Parameters!$D$41,1,"")),""))+0.5*(SUM(IF(ISNUMBER(Y203:AD203),(IF(Y203:AD203&gt;=Parameters!$D$42,1,"")),""))-SUM(IF(ISNUMBER(Y203:AD203),(IF(Y203:AD203&gt;=Parameters!$D$41,1,"")),""))),0) +
   IF(Parameters!$D$32,SUM(IF(ISNUMBER(Y203:AD203),(IF(Y203:AD203&gt;=Parameters!$D$41,1,"")),"")),0) +
   IF(Parameters!$D$33,AVERAGE(IF(ISNUMBER(Y203:AD203),Y203:AD203)),0) +
   IF(Parameters!$D$34,IF(OR(IF(ISNUMBER(Y203:AD203),Y203:AD203)=0),0,GEOMEAN(IF(ISNUMBER(Y203:AD203),Y203:AD203))),0)</f>
        <v>0.5</v>
      </c>
      <c r="K203" s="23">
        <f t="shared" ca="1" si="20"/>
        <v>0.5</v>
      </c>
      <c r="L203" s="116" t="str">
        <f t="shared" si="21"/>
        <v/>
      </c>
      <c r="M203" s="21" cm="1">
        <f t="array" aca="1" ref="M203" ca="1">IF(Parameters!$D$31, SUM(IF(ISNUMBER(AF203:AK203),(IF(AF203:AK203&gt;=Parameters!$D$41,1,"")),""))+0.5*(SUM(IF(ISNUMBER(AF203:AK203),(IF(AF203:AK203&gt;=Parameters!$D$42,1,"")),""))-SUM(IF(ISNUMBER(AF203:AK203),(IF(AF203:AK203&gt;=Parameters!$D$41,1,"")),""))),0) +
   IF(Parameters!$D$32,SUM(IF(ISNUMBER(AF203:AK203),(IF(AF203:AK203&gt;=Parameters!$D$41,1,"")),"")),0) +
   IF(Parameters!$D$33,AVERAGE(IF(ISNUMBER(AF203:AK203),AF203:AK203)),0) +
   IF(Parameters!$D$34,IF(OR(IF(ISNUMBER(AF203:AK203),AF203:AK203)=0),0,GEOMEAN(IF(ISNUMBER(AF203:AK203),AF203:AK203))),0)</f>
        <v>1</v>
      </c>
      <c r="N203" s="23">
        <f t="shared" ca="1" si="22"/>
        <v>1</v>
      </c>
      <c r="O203" s="116" t="str">
        <f t="shared" si="23"/>
        <v>!</v>
      </c>
      <c r="P203" s="24"/>
      <c r="Q203" s="49"/>
      <c r="R203" s="25">
        <f ca="1">IFERROR(INDEX(Health!$G$8:$G$225,MATCH($C203,_xlfn.ANCHORARRAY(Health!$C$8),0)),NA())</f>
        <v>0</v>
      </c>
      <c r="S203" s="25">
        <f ca="1">IFERROR(INDEX(Food!$G$8:$G$225,MATCH($C203,_xlfn.ANCHORARRAY(Food!$C$8),0)),NA())</f>
        <v>0</v>
      </c>
      <c r="T203" s="25">
        <f ca="1">IFERROR(INDEX(Macro!$G$8:$G$225,MATCH($C203,_xlfn.ANCHORARRAY(Macro!$C$8),0)),NA())</f>
        <v>5.5397224289817855</v>
      </c>
      <c r="U203" s="25">
        <f ca="1">IFERROR(INDEX(Socioeconomic!$G$8:$G$225,MATCH($C203,_xlfn.ANCHORARRAY(Socioeconomic!$C$8),0)),NA())</f>
        <v>0</v>
      </c>
      <c r="V203" s="25">
        <f ca="1">IFERROR(INDEX('Natural Hazard'!$G$8:$G$225,MATCH($C203,_xlfn.ANCHORARRAY('Natural Hazard'!$C$8),0)),NA())</f>
        <v>8.4656167328001928</v>
      </c>
      <c r="W203" s="25">
        <f ca="1">IFERROR(INDEX(Conflict!$G$8:$G$225,MATCH($C203,_xlfn.ANCHORARRAY(Conflict!$C$8),0)),NA())</f>
        <v>0</v>
      </c>
      <c r="X203" s="50"/>
      <c r="Y203" s="25">
        <f ca="1">IFERROR(INDEX(Health!$H$8:$H$225,MATCH($C203,_xlfn.ANCHORARRAY(Health!$C$8),0)),NA())</f>
        <v>1.5976676384839601</v>
      </c>
      <c r="Z203" s="25">
        <f ca="1">IFERROR(INDEX(Food!$H$8:$H$225,MATCH($C203,_xlfn.ANCHORARRAY(Food!$C$8),0)),NA())</f>
        <v>3.7000579038795598</v>
      </c>
      <c r="AA203" s="25">
        <f ca="1">IFERROR(INDEX(Macro!$H$8:$H$225,MATCH($C203,_xlfn.ANCHORARRAY(Macro!$C$8),0)),NA())</f>
        <v>4.5901639344262204</v>
      </c>
      <c r="AB203" s="25">
        <f ca="1">IFERROR(INDEX(Socioeconomic!$H$8:$H$225,MATCH($C203,_xlfn.ANCHORARRAY(Socioeconomic!$C$8),0)),NA())</f>
        <v>2.4285714285714199</v>
      </c>
      <c r="AC203" s="25">
        <f ca="1">IFERROR(INDEX('Natural Hazard'!$H$8:$H$225,MATCH($C203,_xlfn.ANCHORARRAY('Natural Hazard'!$C$8),0)),NA())</f>
        <v>7.1666666666666599</v>
      </c>
      <c r="AD203" s="25">
        <f ca="1">IFERROR(INDEX(Conflict!$H$8:$H$225,MATCH($C203,_xlfn.ANCHORARRAY(Conflict!$C$8),0)),NA())</f>
        <v>4.2820603281001901</v>
      </c>
      <c r="AE203" s="50"/>
      <c r="AF203" s="25">
        <f ca="1">IFERROR(INDEX(Health!$I$8:$I$225,MATCH($C203,_xlfn.ANCHORARRAY(Health!$C$8),0)),NA())</f>
        <v>0</v>
      </c>
      <c r="AG203" s="25" t="e">
        <f ca="1">IFERROR(INDEX(Food!$I$8:$I$225,MATCH($C203,_xlfn.ANCHORARRAY(Food!$C$8),0)),NA())</f>
        <v>#N/A</v>
      </c>
      <c r="AH203" s="25">
        <f ca="1">IFERROR(INDEX(Macro!$I$8:$I$225,MATCH($C203,_xlfn.ANCHORARRAY(Macro!$C$8),0)),NA())</f>
        <v>6.6857142857142797</v>
      </c>
      <c r="AI203" s="25">
        <f ca="1">IFERROR(INDEX(Socioeconomic!$I$8:$I$225,MATCH($C203,_xlfn.ANCHORARRAY(Socioeconomic!$C$8),0)),NA())</f>
        <v>0</v>
      </c>
      <c r="AJ203" s="25">
        <f ca="1">IFERROR(INDEX('Natural Hazard'!$I$8:$I$225,MATCH($C203,_xlfn.ANCHORARRAY('Natural Hazard'!$C$8),0)),NA())</f>
        <v>10</v>
      </c>
      <c r="AK203" s="25">
        <f ca="1">IFERROR(INDEX(Conflict!$I$8:$I$225,MATCH($C203,_xlfn.ANCHORARRAY(Conflict!$C$8),0)),NA())</f>
        <v>0</v>
      </c>
      <c r="AL203" s="49"/>
      <c r="AM203" s="25">
        <f>IFERROR(INDEX('Data Reliability'!$G$6:$G$409,MATCH($C203,'Data Reliability'!$E$6:$E$409,0)),NA())</f>
        <v>0</v>
      </c>
      <c r="AN203" s="25">
        <f>IFERROR(INDEX('Data Reliability'!$H$6:$H$409,MATCH($C203,'Data Reliability'!$E$6:$E$409,0)),NA())</f>
        <v>0.42777777777777798</v>
      </c>
    </row>
    <row r="204" spans="1:40" x14ac:dyDescent="0.2">
      <c r="B204" s="28" t="s">
        <v>336</v>
      </c>
      <c r="C204" s="28" t="s">
        <v>337</v>
      </c>
      <c r="D204" s="28" t="s">
        <v>436</v>
      </c>
      <c r="E204" s="28" t="s">
        <v>429</v>
      </c>
      <c r="G204" s="22" cm="1">
        <f t="array" aca="1" ref="G204" ca="1">IF(Parameters!$D$31, SUM(IF(ISNUMBER(R204:W204),(IF(R204:W204&gt;=Parameters!$D$37,1,"")),""))+0.5*(SUM(IF(ISNUMBER(R204:W204),(IF(R204:W204&gt;=Parameters!$D$38,1,"")),""))-SUM(IF(ISNUMBER(R204:W204),(IF(R204:W204&gt;=Parameters!$D$37,1,"")),""))),0) +
   IF(Parameters!$D$32,SUM(IF(ISNUMBER(R204:W204),(IF(R204:W204&gt;=Parameters!$D$41,1,"")),"")),0) +
   IF(Parameters!$D$33,AVERAGE(IF(ISNUMBER(R204:W204),R204:W204)),0) +
   IF(Parameters!$D$34,IF(OR(IF(ISNUMBER(R204:W204),R204:W204)=0),0,GEOMEAN(IF(ISNUMBER(R204:W204),R204:W204))),0)</f>
        <v>0</v>
      </c>
      <c r="H204" s="23">
        <f t="shared" ca="1" si="18"/>
        <v>0</v>
      </c>
      <c r="I204" s="116" t="str">
        <f t="shared" si="19"/>
        <v>!</v>
      </c>
      <c r="J204" s="22" cm="1">
        <f t="array" aca="1" ref="J204" ca="1">IF(Parameters!$D$31, SUM(IF(ISNUMBER(Y204:AD204),(IF(Y204:AD204&gt;=Parameters!$D$41,1,"")),""))+0.5*(SUM(IF(ISNUMBER(Y204:AD204),(IF(Y204:AD204&gt;=Parameters!$D$42,1,"")),""))-SUM(IF(ISNUMBER(Y204:AD204),(IF(Y204:AD204&gt;=Parameters!$D$41,1,"")),""))),0) +
   IF(Parameters!$D$32,SUM(IF(ISNUMBER(Y204:AD204),(IF(Y204:AD204&gt;=Parameters!$D$41,1,"")),"")),0) +
   IF(Parameters!$D$33,AVERAGE(IF(ISNUMBER(Y204:AD204),Y204:AD204)),0) +
   IF(Parameters!$D$34,IF(OR(IF(ISNUMBER(Y204:AD204),Y204:AD204)=0),0,GEOMEAN(IF(ISNUMBER(Y204:AD204),Y204:AD204))),0)</f>
        <v>2.5</v>
      </c>
      <c r="K204" s="23">
        <f t="shared" ca="1" si="20"/>
        <v>2.5</v>
      </c>
      <c r="L204" s="116" t="str">
        <f t="shared" si="21"/>
        <v>!</v>
      </c>
      <c r="M204" s="21" cm="1">
        <f t="array" aca="1" ref="M204" ca="1">IF(Parameters!$D$31, SUM(IF(ISNUMBER(AF204:AK204),(IF(AF204:AK204&gt;=Parameters!$D$41,1,"")),""))+0.5*(SUM(IF(ISNUMBER(AF204:AK204),(IF(AF204:AK204&gt;=Parameters!$D$42,1,"")),""))-SUM(IF(ISNUMBER(AF204:AK204),(IF(AF204:AK204&gt;=Parameters!$D$41,1,"")),""))),0) +
   IF(Parameters!$D$32,SUM(IF(ISNUMBER(AF204:AK204),(IF(AF204:AK204&gt;=Parameters!$D$41,1,"")),"")),0) +
   IF(Parameters!$D$33,AVERAGE(IF(ISNUMBER(AF204:AK204),AF204:AK204)),0) +
   IF(Parameters!$D$34,IF(OR(IF(ISNUMBER(AF204:AK204),AF204:AK204)=0),0,GEOMEAN(IF(ISNUMBER(AF204:AK204),AF204:AK204))),0)</f>
        <v>0</v>
      </c>
      <c r="N204" s="23">
        <f t="shared" ca="1" si="22"/>
        <v>0</v>
      </c>
      <c r="O204" s="116" t="str">
        <f t="shared" si="23"/>
        <v>!!</v>
      </c>
      <c r="P204" s="24"/>
      <c r="Q204" s="49"/>
      <c r="R204" s="25">
        <f ca="1">IFERROR(INDEX(Health!$G$8:$G$225,MATCH($C204,_xlfn.ANCHORARRAY(Health!$C$8),0)),NA())</f>
        <v>0</v>
      </c>
      <c r="S204" s="25" t="e">
        <f ca="1">IFERROR(INDEX(Food!$G$8:$G$225,MATCH($C204,_xlfn.ANCHORARRAY(Food!$C$8),0)),NA())</f>
        <v>#N/A</v>
      </c>
      <c r="T204" s="25" t="e">
        <f ca="1">IFERROR(INDEX(Macro!$G$8:$G$225,MATCH($C204,_xlfn.ANCHORARRAY(Macro!$C$8),0)),NA())</f>
        <v>#N/A</v>
      </c>
      <c r="U204" s="25">
        <f ca="1">IFERROR(INDEX(Socioeconomic!$G$8:$G$225,MATCH($C204,_xlfn.ANCHORARRAY(Socioeconomic!$C$8),0)),NA())</f>
        <v>0</v>
      </c>
      <c r="V204" s="25">
        <f ca="1">IFERROR(INDEX('Natural Hazard'!$G$8:$G$225,MATCH($C204,_xlfn.ANCHORARRAY('Natural Hazard'!$C$8),0)),NA())</f>
        <v>0</v>
      </c>
      <c r="W204" s="25">
        <f ca="1">IFERROR(INDEX(Conflict!$G$8:$G$225,MATCH($C204,_xlfn.ANCHORARRAY(Conflict!$C$8),0)),NA())</f>
        <v>0</v>
      </c>
      <c r="X204" s="50"/>
      <c r="Y204" s="25">
        <f ca="1">IFERROR(INDEX(Health!$H$8:$H$225,MATCH($C204,_xlfn.ANCHORARRAY(Health!$C$8),0)),NA())</f>
        <v>10</v>
      </c>
      <c r="Z204" s="25" t="e">
        <f ca="1">IFERROR(INDEX(Food!$H$8:$H$225,MATCH($C204,_xlfn.ANCHORARRAY(Food!$C$8),0)),NA())</f>
        <v>#N/A</v>
      </c>
      <c r="AA204" s="25" t="e">
        <f ca="1">IFERROR(INDEX(Macro!$H$8:$H$225,MATCH($C204,_xlfn.ANCHORARRAY(Macro!$C$8),0)),NA())</f>
        <v>#N/A</v>
      </c>
      <c r="AB204" s="25">
        <f ca="1">IFERROR(INDEX(Socioeconomic!$H$8:$H$225,MATCH($C204,_xlfn.ANCHORARRAY(Socioeconomic!$C$8),0)),NA())</f>
        <v>7</v>
      </c>
      <c r="AC204" s="25">
        <f ca="1">IFERROR(INDEX('Natural Hazard'!$H$8:$H$225,MATCH($C204,_xlfn.ANCHORARRAY('Natural Hazard'!$C$8),0)),NA())</f>
        <v>2.3333333333333299</v>
      </c>
      <c r="AD204" s="25">
        <f ca="1">IFERROR(INDEX(Conflict!$H$8:$H$225,MATCH($C204,_xlfn.ANCHORARRAY(Conflict!$C$8),0)),NA())</f>
        <v>10</v>
      </c>
      <c r="AE204" s="50"/>
      <c r="AF204" s="25">
        <f ca="1">IFERROR(INDEX(Health!$I$8:$I$225,MATCH($C204,_xlfn.ANCHORARRAY(Health!$C$8),0)),NA())</f>
        <v>0</v>
      </c>
      <c r="AG204" s="25" t="e">
        <f ca="1">IFERROR(INDEX(Food!$I$8:$I$225,MATCH($C204,_xlfn.ANCHORARRAY(Food!$C$8),0)),NA())</f>
        <v>#N/A</v>
      </c>
      <c r="AH204" s="25" t="e">
        <f ca="1">IFERROR(INDEX(Macro!$I$8:$I$225,MATCH($C204,_xlfn.ANCHORARRAY(Macro!$C$8),0)),NA())</f>
        <v>#N/A</v>
      </c>
      <c r="AI204" s="25" t="e">
        <f ca="1">IFERROR(INDEX(Socioeconomic!$I$8:$I$225,MATCH($C204,_xlfn.ANCHORARRAY(Socioeconomic!$C$8),0)),NA())</f>
        <v>#N/A</v>
      </c>
      <c r="AJ204" s="25">
        <f ca="1">IFERROR(INDEX('Natural Hazard'!$I$8:$I$225,MATCH($C204,_xlfn.ANCHORARRAY('Natural Hazard'!$C$8),0)),NA())</f>
        <v>0</v>
      </c>
      <c r="AK204" s="25">
        <f ca="1">IFERROR(INDEX(Conflict!$I$8:$I$225,MATCH($C204,_xlfn.ANCHORARRAY(Conflict!$C$8),0)),NA())</f>
        <v>0</v>
      </c>
      <c r="AL204" s="49"/>
      <c r="AM204" s="25">
        <f>IFERROR(INDEX('Data Reliability'!$G$6:$G$409,MATCH($C204,'Data Reliability'!$E$6:$E$409,0)),NA())</f>
        <v>0.38888888888888901</v>
      </c>
      <c r="AN204" s="25">
        <f>IFERROR(INDEX('Data Reliability'!$H$6:$H$409,MATCH($C204,'Data Reliability'!$E$6:$E$409,0)),NA())</f>
        <v>0.78333333333333299</v>
      </c>
    </row>
    <row r="205" spans="1:40" x14ac:dyDescent="0.2">
      <c r="B205" s="28" t="s">
        <v>737</v>
      </c>
      <c r="C205" s="28" t="s">
        <v>697</v>
      </c>
      <c r="D205" s="28" t="s">
        <v>436</v>
      </c>
      <c r="E205" s="28" t="s">
        <v>409</v>
      </c>
      <c r="G205" s="22" cm="1">
        <f t="array" aca="1" ref="G205" ca="1">IF(Parameters!$D$31, SUM(IF(ISNUMBER(R205:W205),(IF(R205:W205&gt;=Parameters!$D$37,1,"")),""))+0.5*(SUM(IF(ISNUMBER(R205:W205),(IF(R205:W205&gt;=Parameters!$D$38,1,"")),""))-SUM(IF(ISNUMBER(R205:W205),(IF(R205:W205&gt;=Parameters!$D$37,1,"")),""))),0) +
   IF(Parameters!$D$32,SUM(IF(ISNUMBER(R205:W205),(IF(R205:W205&gt;=Parameters!$D$41,1,"")),"")),0) +
   IF(Parameters!$D$33,AVERAGE(IF(ISNUMBER(R205:W205),R205:W205)),0) +
   IF(Parameters!$D$34,IF(OR(IF(ISNUMBER(R205:W205),R205:W205)=0),0,GEOMEAN(IF(ISNUMBER(R205:W205),R205:W205))),0)</f>
        <v>0</v>
      </c>
      <c r="H205" s="23">
        <f t="shared" ca="1" si="18"/>
        <v>0</v>
      </c>
      <c r="I205" s="116" t="str">
        <f t="shared" si="19"/>
        <v>!!</v>
      </c>
      <c r="J205" s="22" cm="1">
        <f t="array" aca="1" ref="J205" ca="1">IF(Parameters!$D$31, SUM(IF(ISNUMBER(Y205:AD205),(IF(Y205:AD205&gt;=Parameters!$D$41,1,"")),""))+0.5*(SUM(IF(ISNUMBER(Y205:AD205),(IF(Y205:AD205&gt;=Parameters!$D$42,1,"")),""))-SUM(IF(ISNUMBER(Y205:AD205),(IF(Y205:AD205&gt;=Parameters!$D$41,1,"")),""))),0) +
   IF(Parameters!$D$32,SUM(IF(ISNUMBER(Y205:AD205),(IF(Y205:AD205&gt;=Parameters!$D$41,1,"")),"")),0) +
   IF(Parameters!$D$33,AVERAGE(IF(ISNUMBER(Y205:AD205),Y205:AD205)),0) +
   IF(Parameters!$D$34,IF(OR(IF(ISNUMBER(Y205:AD205),Y205:AD205)=0),0,GEOMEAN(IF(ISNUMBER(Y205:AD205),Y205:AD205))),0)</f>
        <v>0</v>
      </c>
      <c r="K205" s="23">
        <f t="shared" ca="1" si="20"/>
        <v>0</v>
      </c>
      <c r="L205" s="116" t="str">
        <f t="shared" si="21"/>
        <v>!!</v>
      </c>
      <c r="M205" s="21" cm="1">
        <f t="array" aca="1" ref="M205" ca="1">IF(Parameters!$D$31, SUM(IF(ISNUMBER(AF205:AK205),(IF(AF205:AK205&gt;=Parameters!$D$41,1,"")),""))+0.5*(SUM(IF(ISNUMBER(AF205:AK205),(IF(AF205:AK205&gt;=Parameters!$D$42,1,"")),""))-SUM(IF(ISNUMBER(AF205:AK205),(IF(AF205:AK205&gt;=Parameters!$D$41,1,"")),""))),0) +
   IF(Parameters!$D$32,SUM(IF(ISNUMBER(AF205:AK205),(IF(AF205:AK205&gt;=Parameters!$D$41,1,"")),"")),0) +
   IF(Parameters!$D$33,AVERAGE(IF(ISNUMBER(AF205:AK205),AF205:AK205)),0) +
   IF(Parameters!$D$34,IF(OR(IF(ISNUMBER(AF205:AK205),AF205:AK205)=0),0,GEOMEAN(IF(ISNUMBER(AF205:AK205),AF205:AK205))),0)</f>
        <v>0</v>
      </c>
      <c r="N205" s="23">
        <f t="shared" ca="1" si="22"/>
        <v>0</v>
      </c>
      <c r="O205" s="116" t="str">
        <f t="shared" si="23"/>
        <v>!</v>
      </c>
      <c r="P205" s="24"/>
      <c r="Q205" s="49"/>
      <c r="R205" s="25">
        <f ca="1">IFERROR(INDEX(Health!$G$8:$G$225,MATCH($C205,_xlfn.ANCHORARRAY(Health!$C$8),0)),NA())</f>
        <v>0</v>
      </c>
      <c r="S205" s="25" t="e">
        <f ca="1">IFERROR(INDEX(Food!$G$8:$G$225,MATCH($C205,_xlfn.ANCHORARRAY(Food!$C$8),0)),NA())</f>
        <v>#N/A</v>
      </c>
      <c r="T205" s="25">
        <f ca="1">IFERROR(INDEX(Macro!$G$8:$G$225,MATCH($C205,_xlfn.ANCHORARRAY(Macro!$C$8),0)),NA())</f>
        <v>0.85863953555374306</v>
      </c>
      <c r="U205" s="25" t="e">
        <f ca="1">IFERROR(INDEX(Socioeconomic!$G$8:$G$225,MATCH($C205,_xlfn.ANCHORARRAY(Socioeconomic!$C$8),0)),NA())</f>
        <v>#N/A</v>
      </c>
      <c r="V205" s="25">
        <f ca="1">IFERROR(INDEX('Natural Hazard'!$G$8:$G$225,MATCH($C205,_xlfn.ANCHORARRAY('Natural Hazard'!$C$8),0)),NA())</f>
        <v>0</v>
      </c>
      <c r="W205" s="25">
        <f ca="1">IFERROR(INDEX(Conflict!$G$8:$G$225,MATCH($C205,_xlfn.ANCHORARRAY(Conflict!$C$8),0)),NA())</f>
        <v>0</v>
      </c>
      <c r="X205" s="50"/>
      <c r="Y205" s="25" t="e">
        <f ca="1">IFERROR(INDEX(Health!$H$8:$H$225,MATCH($C205,_xlfn.ANCHORARRAY(Health!$C$8),0)),NA())</f>
        <v>#N/A</v>
      </c>
      <c r="Z205" s="25" t="e">
        <f ca="1">IFERROR(INDEX(Food!$H$8:$H$225,MATCH($C205,_xlfn.ANCHORARRAY(Food!$C$8),0)),NA())</f>
        <v>#N/A</v>
      </c>
      <c r="AA205" s="25">
        <f ca="1">IFERROR(INDEX(Macro!$H$8:$H$225,MATCH($C205,_xlfn.ANCHORARRAY(Macro!$C$8),0)),NA())</f>
        <v>0.248116969428444</v>
      </c>
      <c r="AB205" s="25" t="e">
        <f ca="1">IFERROR(INDEX(Socioeconomic!$H$8:$H$225,MATCH($C205,_xlfn.ANCHORARRAY(Socioeconomic!$C$8),0)),NA())</f>
        <v>#N/A</v>
      </c>
      <c r="AC205" s="25" t="e">
        <f ca="1">IFERROR(INDEX('Natural Hazard'!$H$8:$H$225,MATCH($C205,_xlfn.ANCHORARRAY('Natural Hazard'!$C$8),0)),NA())</f>
        <v>#N/A</v>
      </c>
      <c r="AD205" s="25">
        <f ca="1">IFERROR(INDEX(Conflict!$H$8:$H$225,MATCH($C205,_xlfn.ANCHORARRAY(Conflict!$C$8),0)),NA())</f>
        <v>0</v>
      </c>
      <c r="AE205" s="50"/>
      <c r="AF205" s="25">
        <f ca="1">IFERROR(INDEX(Health!$I$8:$I$225,MATCH($C205,_xlfn.ANCHORARRAY(Health!$C$8),0)),NA())</f>
        <v>0</v>
      </c>
      <c r="AG205" s="25" t="e">
        <f ca="1">IFERROR(INDEX(Food!$I$8:$I$225,MATCH($C205,_xlfn.ANCHORARRAY(Food!$C$8),0)),NA())</f>
        <v>#N/A</v>
      </c>
      <c r="AH205" s="25">
        <f ca="1">IFERROR(INDEX(Macro!$I$8:$I$225,MATCH($C205,_xlfn.ANCHORARRAY(Macro!$C$8),0)),NA())</f>
        <v>2.9714285714285702</v>
      </c>
      <c r="AI205" s="25" t="e">
        <f ca="1">IFERROR(INDEX(Socioeconomic!$I$8:$I$225,MATCH($C205,_xlfn.ANCHORARRAY(Socioeconomic!$C$8),0)),NA())</f>
        <v>#N/A</v>
      </c>
      <c r="AJ205" s="25">
        <f ca="1">IFERROR(INDEX('Natural Hazard'!$I$8:$I$225,MATCH($C205,_xlfn.ANCHORARRAY('Natural Hazard'!$C$8),0)),NA())</f>
        <v>0</v>
      </c>
      <c r="AK205" s="25">
        <f ca="1">IFERROR(INDEX(Conflict!$I$8:$I$225,MATCH($C205,_xlfn.ANCHORARRAY(Conflict!$C$8),0)),NA())</f>
        <v>0</v>
      </c>
      <c r="AL205" s="49"/>
      <c r="AM205" s="25">
        <f>IFERROR(INDEX('Data Reliability'!$G$6:$G$409,MATCH($C205,'Data Reliability'!$E$6:$E$409,0)),NA())</f>
        <v>0.72222222222222199</v>
      </c>
      <c r="AN205" s="25">
        <f>IFERROR(INDEX('Data Reliability'!$H$6:$H$409,MATCH($C205,'Data Reliability'!$E$6:$E$409,0)),NA())</f>
        <v>0.61666666666666703</v>
      </c>
    </row>
    <row r="206" spans="1:40" x14ac:dyDescent="0.2">
      <c r="B206" s="28" t="s">
        <v>338</v>
      </c>
      <c r="C206" s="28" t="s">
        <v>339</v>
      </c>
      <c r="D206" s="28" t="s">
        <v>432</v>
      </c>
      <c r="E206" s="28" t="s">
        <v>429</v>
      </c>
      <c r="G206" s="22" cm="1">
        <f t="array" aca="1" ref="G206" ca="1">IF(Parameters!$D$31, SUM(IF(ISNUMBER(R206:W206),(IF(R206:W206&gt;=Parameters!$D$37,1,"")),""))+0.5*(SUM(IF(ISNUMBER(R206:W206),(IF(R206:W206&gt;=Parameters!$D$38,1,"")),""))-SUM(IF(ISNUMBER(R206:W206),(IF(R206:W206&gt;=Parameters!$D$37,1,"")),""))),0) +
   IF(Parameters!$D$32,SUM(IF(ISNUMBER(R206:W206),(IF(R206:W206&gt;=Parameters!$D$41,1,"")),"")),0) +
   IF(Parameters!$D$33,AVERAGE(IF(ISNUMBER(R206:W206),R206:W206)),0) +
   IF(Parameters!$D$34,IF(OR(IF(ISNUMBER(R206:W206),R206:W206)=0),0,GEOMEAN(IF(ISNUMBER(R206:W206),R206:W206))),0)</f>
        <v>0.5</v>
      </c>
      <c r="H206" s="23">
        <f t="shared" ca="1" si="18"/>
        <v>0.5</v>
      </c>
      <c r="I206" s="116" t="str">
        <f t="shared" si="19"/>
        <v/>
      </c>
      <c r="J206" s="22" cm="1">
        <f t="array" aca="1" ref="J206" ca="1">IF(Parameters!$D$31, SUM(IF(ISNUMBER(Y206:AD206),(IF(Y206:AD206&gt;=Parameters!$D$41,1,"")),""))+0.5*(SUM(IF(ISNUMBER(Y206:AD206),(IF(Y206:AD206&gt;=Parameters!$D$42,1,"")),""))-SUM(IF(ISNUMBER(Y206:AD206),(IF(Y206:AD206&gt;=Parameters!$D$41,1,"")),""))),0) +
   IF(Parameters!$D$32,SUM(IF(ISNUMBER(Y206:AD206),(IF(Y206:AD206&gt;=Parameters!$D$41,1,"")),"")),0) +
   IF(Parameters!$D$33,AVERAGE(IF(ISNUMBER(Y206:AD206),Y206:AD206)),0) +
   IF(Parameters!$D$34,IF(OR(IF(ISNUMBER(Y206:AD206),Y206:AD206)=0),0,GEOMEAN(IF(ISNUMBER(Y206:AD206),Y206:AD206))),0)</f>
        <v>1.5</v>
      </c>
      <c r="K206" s="23">
        <f t="shared" ca="1" si="20"/>
        <v>1.5</v>
      </c>
      <c r="L206" s="116" t="str">
        <f t="shared" si="21"/>
        <v/>
      </c>
      <c r="M206" s="21" cm="1">
        <f t="array" aca="1" ref="M206" ca="1">IF(Parameters!$D$31, SUM(IF(ISNUMBER(AF206:AK206),(IF(AF206:AK206&gt;=Parameters!$D$41,1,"")),""))+0.5*(SUM(IF(ISNUMBER(AF206:AK206),(IF(AF206:AK206&gt;=Parameters!$D$42,1,"")),""))-SUM(IF(ISNUMBER(AF206:AK206),(IF(AF206:AK206&gt;=Parameters!$D$41,1,"")),""))),0) +
   IF(Parameters!$D$32,SUM(IF(ISNUMBER(AF206:AK206),(IF(AF206:AK206&gt;=Parameters!$D$41,1,"")),"")),0) +
   IF(Parameters!$D$33,AVERAGE(IF(ISNUMBER(AF206:AK206),AF206:AK206)),0) +
   IF(Parameters!$D$34,IF(OR(IF(ISNUMBER(AF206:AK206),AF206:AK206)=0),0,GEOMEAN(IF(ISNUMBER(AF206:AK206),AF206:AK206))),0)</f>
        <v>0</v>
      </c>
      <c r="N206" s="23">
        <f t="shared" ca="1" si="22"/>
        <v>0</v>
      </c>
      <c r="O206" s="116" t="str">
        <f t="shared" si="23"/>
        <v>!</v>
      </c>
      <c r="P206" s="24"/>
      <c r="Q206" s="49"/>
      <c r="R206" s="25">
        <f ca="1">IFERROR(INDEX(Health!$G$8:$G$225,MATCH($C206,_xlfn.ANCHORARRAY(Health!$C$8),0)),NA())</f>
        <v>0</v>
      </c>
      <c r="S206" s="25">
        <f ca="1">IFERROR(INDEX(Food!$G$8:$G$225,MATCH($C206,_xlfn.ANCHORARRAY(Food!$C$8),0)),NA())</f>
        <v>0</v>
      </c>
      <c r="T206" s="25">
        <f ca="1">IFERROR(INDEX(Macro!$G$8:$G$225,MATCH($C206,_xlfn.ANCHORARRAY(Macro!$C$8),0)),NA())</f>
        <v>5.6105657471451265</v>
      </c>
      <c r="U206" s="25">
        <f ca="1">IFERROR(INDEX(Socioeconomic!$G$8:$G$225,MATCH($C206,_xlfn.ANCHORARRAY(Socioeconomic!$C$8),0)),NA())</f>
        <v>0</v>
      </c>
      <c r="V206" s="25">
        <f ca="1">IFERROR(INDEX('Natural Hazard'!$G$8:$G$225,MATCH($C206,_xlfn.ANCHORARRAY('Natural Hazard'!$C$8),0)),NA())</f>
        <v>0</v>
      </c>
      <c r="W206" s="25">
        <f ca="1">IFERROR(INDEX(Conflict!$G$8:$G$225,MATCH($C206,_xlfn.ANCHORARRAY(Conflict!$C$8),0)),NA())</f>
        <v>0</v>
      </c>
      <c r="X206" s="50"/>
      <c r="Y206" s="25">
        <f ca="1">IFERROR(INDEX(Health!$H$8:$H$225,MATCH($C206,_xlfn.ANCHORARRAY(Health!$C$8),0)),NA())</f>
        <v>7.0495626822157398</v>
      </c>
      <c r="Z206" s="25">
        <f ca="1">IFERROR(INDEX(Food!$H$8:$H$225,MATCH($C206,_xlfn.ANCHORARRAY(Food!$C$8),0)),NA())</f>
        <v>8.3902721482339295</v>
      </c>
      <c r="AA206" s="25">
        <f ca="1">IFERROR(INDEX(Macro!$H$8:$H$225,MATCH($C206,_xlfn.ANCHORARRAY(Macro!$C$8),0)),NA())</f>
        <v>4.7083148722493</v>
      </c>
      <c r="AB206" s="25">
        <f ca="1">IFERROR(INDEX(Socioeconomic!$H$8:$H$225,MATCH($C206,_xlfn.ANCHORARRAY(Socioeconomic!$C$8),0)),NA())</f>
        <v>8.4285714285714199</v>
      </c>
      <c r="AC206" s="25">
        <f ca="1">IFERROR(INDEX('Natural Hazard'!$H$8:$H$225,MATCH($C206,_xlfn.ANCHORARRAY('Natural Hazard'!$C$8),0)),NA())</f>
        <v>5.5</v>
      </c>
      <c r="AD206" s="25">
        <f ca="1">IFERROR(INDEX(Conflict!$H$8:$H$225,MATCH($C206,_xlfn.ANCHORARRAY(Conflict!$C$8),0)),NA())</f>
        <v>3.2677720938436998</v>
      </c>
      <c r="AE206" s="50"/>
      <c r="AF206" s="25">
        <f ca="1">IFERROR(INDEX(Health!$I$8:$I$225,MATCH($C206,_xlfn.ANCHORARRAY(Health!$C$8),0)),NA())</f>
        <v>0</v>
      </c>
      <c r="AG206" s="25" t="e">
        <f ca="1">IFERROR(INDEX(Food!$I$8:$I$225,MATCH($C206,_xlfn.ANCHORARRAY(Food!$C$8),0)),NA())</f>
        <v>#N/A</v>
      </c>
      <c r="AH206" s="25">
        <f ca="1">IFERROR(INDEX(Macro!$I$8:$I$225,MATCH($C206,_xlfn.ANCHORARRAY(Macro!$C$8),0)),NA())</f>
        <v>6.6857142857142797</v>
      </c>
      <c r="AI206" s="25">
        <f ca="1">IFERROR(INDEX(Socioeconomic!$I$8:$I$225,MATCH($C206,_xlfn.ANCHORARRAY(Socioeconomic!$C$8),0)),NA())</f>
        <v>0</v>
      </c>
      <c r="AJ206" s="25">
        <f ca="1">IFERROR(INDEX('Natural Hazard'!$I$8:$I$225,MATCH($C206,_xlfn.ANCHORARRAY('Natural Hazard'!$C$8),0)),NA())</f>
        <v>0</v>
      </c>
      <c r="AK206" s="25">
        <f ca="1">IFERROR(INDEX(Conflict!$I$8:$I$225,MATCH($C206,_xlfn.ANCHORARRAY(Conflict!$C$8),0)),NA())</f>
        <v>0</v>
      </c>
      <c r="AL206" s="49"/>
      <c r="AM206" s="25">
        <f>IFERROR(INDEX('Data Reliability'!$G$6:$G$409,MATCH($C206,'Data Reliability'!$E$6:$E$409,0)),NA())</f>
        <v>0</v>
      </c>
      <c r="AN206" s="25">
        <f>IFERROR(INDEX('Data Reliability'!$H$6:$H$409,MATCH($C206,'Data Reliability'!$E$6:$E$409,0)),NA())</f>
        <v>0.46111111111111103</v>
      </c>
    </row>
    <row r="207" spans="1:40" x14ac:dyDescent="0.2">
      <c r="B207" s="28" t="s">
        <v>340</v>
      </c>
      <c r="C207" s="28" t="s">
        <v>341</v>
      </c>
      <c r="D207" s="28" t="s">
        <v>432</v>
      </c>
      <c r="E207" s="28" t="s">
        <v>429</v>
      </c>
      <c r="G207" s="22" cm="1">
        <f t="array" aca="1" ref="G207" ca="1">IF(Parameters!$D$31, SUM(IF(ISNUMBER(R207:W207),(IF(R207:W207&gt;=Parameters!$D$37,1,"")),""))+0.5*(SUM(IF(ISNUMBER(R207:W207),(IF(R207:W207&gt;=Parameters!$D$38,1,"")),""))-SUM(IF(ISNUMBER(R207:W207),(IF(R207:W207&gt;=Parameters!$D$37,1,"")),""))),0) +
   IF(Parameters!$D$32,SUM(IF(ISNUMBER(R207:W207),(IF(R207:W207&gt;=Parameters!$D$41,1,"")),"")),0) +
   IF(Parameters!$D$33,AVERAGE(IF(ISNUMBER(R207:W207),R207:W207)),0) +
   IF(Parameters!$D$34,IF(OR(IF(ISNUMBER(R207:W207),R207:W207)=0),0,GEOMEAN(IF(ISNUMBER(R207:W207),R207:W207))),0)</f>
        <v>2.5</v>
      </c>
      <c r="H207" s="23">
        <f t="shared" ca="1" si="18"/>
        <v>2.5</v>
      </c>
      <c r="I207" s="116" t="str">
        <f t="shared" si="19"/>
        <v/>
      </c>
      <c r="J207" s="22" cm="1">
        <f t="array" aca="1" ref="J207" ca="1">IF(Parameters!$D$31, SUM(IF(ISNUMBER(Y207:AD207),(IF(Y207:AD207&gt;=Parameters!$D$41,1,"")),""))+0.5*(SUM(IF(ISNUMBER(Y207:AD207),(IF(Y207:AD207&gt;=Parameters!$D$42,1,"")),""))-SUM(IF(ISNUMBER(Y207:AD207),(IF(Y207:AD207&gt;=Parameters!$D$41,1,"")),""))),0) +
   IF(Parameters!$D$32,SUM(IF(ISNUMBER(Y207:AD207),(IF(Y207:AD207&gt;=Parameters!$D$41,1,"")),"")),0) +
   IF(Parameters!$D$33,AVERAGE(IF(ISNUMBER(Y207:AD207),Y207:AD207)),0) +
   IF(Parameters!$D$34,IF(OR(IF(ISNUMBER(Y207:AD207),Y207:AD207)=0),0,GEOMEAN(IF(ISNUMBER(Y207:AD207),Y207:AD207))),0)</f>
        <v>1</v>
      </c>
      <c r="K207" s="23">
        <f t="shared" ca="1" si="20"/>
        <v>1</v>
      </c>
      <c r="L207" s="116" t="str">
        <f t="shared" si="21"/>
        <v/>
      </c>
      <c r="M207" s="21" cm="1">
        <f t="array" aca="1" ref="M207" ca="1">IF(Parameters!$D$31, SUM(IF(ISNUMBER(AF207:AK207),(IF(AF207:AK207&gt;=Parameters!$D$41,1,"")),""))+0.5*(SUM(IF(ISNUMBER(AF207:AK207),(IF(AF207:AK207&gt;=Parameters!$D$42,1,"")),""))-SUM(IF(ISNUMBER(AF207:AK207),(IF(AF207:AK207&gt;=Parameters!$D$41,1,"")),""))),0) +
   IF(Parameters!$D$32,SUM(IF(ISNUMBER(AF207:AK207),(IF(AF207:AK207&gt;=Parameters!$D$41,1,"")),"")),0) +
   IF(Parameters!$D$33,AVERAGE(IF(ISNUMBER(AF207:AK207),AF207:AK207)),0) +
   IF(Parameters!$D$34,IF(OR(IF(ISNUMBER(AF207:AK207),AF207:AK207)=0),0,GEOMEAN(IF(ISNUMBER(AF207:AK207),AF207:AK207))),0)</f>
        <v>1.5</v>
      </c>
      <c r="N207" s="23">
        <f t="shared" ca="1" si="22"/>
        <v>1.5</v>
      </c>
      <c r="O207" s="116" t="str">
        <f t="shared" si="23"/>
        <v/>
      </c>
      <c r="P207" s="24"/>
      <c r="Q207" s="49"/>
      <c r="R207" s="25">
        <f ca="1">IFERROR(INDEX(Health!$G$8:$G$225,MATCH($C207,_xlfn.ANCHORARRAY(Health!$C$8),0)),NA())</f>
        <v>7.4387685115165407</v>
      </c>
      <c r="S207" s="25">
        <f ca="1">IFERROR(INDEX(Food!$G$8:$G$225,MATCH($C207,_xlfn.ANCHORARRAY(Food!$C$8),0)),NA())</f>
        <v>7.8466040511850785</v>
      </c>
      <c r="T207" s="25">
        <f ca="1">IFERROR(INDEX(Macro!$G$8:$G$225,MATCH($C207,_xlfn.ANCHORARRAY(Macro!$C$8),0)),NA())</f>
        <v>5.4942904036541433</v>
      </c>
      <c r="U207" s="25">
        <f ca="1">IFERROR(INDEX(Socioeconomic!$G$8:$G$225,MATCH($C207,_xlfn.ANCHORARRAY(Socioeconomic!$C$8),0)),NA())</f>
        <v>0</v>
      </c>
      <c r="V207" s="25">
        <f ca="1">IFERROR(INDEX('Natural Hazard'!$G$8:$G$225,MATCH($C207,_xlfn.ANCHORARRAY('Natural Hazard'!$C$8),0)),NA())</f>
        <v>0</v>
      </c>
      <c r="W207" s="25">
        <f ca="1">IFERROR(INDEX(Conflict!$G$8:$G$225,MATCH($C207,_xlfn.ANCHORARRAY(Conflict!$C$8),0)),NA())</f>
        <v>0</v>
      </c>
      <c r="X207" s="50"/>
      <c r="Y207" s="25">
        <f ca="1">IFERROR(INDEX(Health!$H$8:$H$225,MATCH($C207,_xlfn.ANCHORARRAY(Health!$C$8),0)),NA())</f>
        <v>5.5335276967929996</v>
      </c>
      <c r="Z207" s="25">
        <f ca="1">IFERROR(INDEX(Food!$H$8:$H$225,MATCH($C207,_xlfn.ANCHORARRAY(Food!$C$8),0)),NA())</f>
        <v>8.7955993051534396</v>
      </c>
      <c r="AA207" s="25">
        <f ca="1">IFERROR(INDEX(Macro!$H$8:$H$225,MATCH($C207,_xlfn.ANCHORARRAY(Macro!$C$8),0)),NA())</f>
        <v>5.7421355782011503</v>
      </c>
      <c r="AB207" s="25">
        <f ca="1">IFERROR(INDEX(Socioeconomic!$H$8:$H$225,MATCH($C207,_xlfn.ANCHORARRAY(Socioeconomic!$C$8),0)),NA())</f>
        <v>9</v>
      </c>
      <c r="AC207" s="25">
        <f ca="1">IFERROR(INDEX('Natural Hazard'!$H$8:$H$225,MATCH($C207,_xlfn.ANCHORARRAY('Natural Hazard'!$C$8),0)),NA())</f>
        <v>4.6666666666666599</v>
      </c>
      <c r="AD207" s="25">
        <f ca="1">IFERROR(INDEX(Conflict!$H$8:$H$225,MATCH($C207,_xlfn.ANCHORARRAY(Conflict!$C$8),0)),NA())</f>
        <v>6.5531839830657903</v>
      </c>
      <c r="AE207" s="50"/>
      <c r="AF207" s="25">
        <f ca="1">IFERROR(INDEX(Health!$I$8:$I$225,MATCH($C207,_xlfn.ANCHORARRAY(Health!$C$8),0)),NA())</f>
        <v>10</v>
      </c>
      <c r="AG207" s="25">
        <f ca="1">IFERROR(INDEX(Food!$I$8:$I$225,MATCH($C207,_xlfn.ANCHORARRAY(Food!$C$8),0)),NA())</f>
        <v>7</v>
      </c>
      <c r="AH207" s="25">
        <f ca="1">IFERROR(INDEX(Macro!$I$8:$I$225,MATCH($C207,_xlfn.ANCHORARRAY(Macro!$C$8),0)),NA())</f>
        <v>5.25714285714285</v>
      </c>
      <c r="AI207" s="25">
        <f ca="1">IFERROR(INDEX(Socioeconomic!$I$8:$I$225,MATCH($C207,_xlfn.ANCHORARRAY(Socioeconomic!$C$8),0)),NA())</f>
        <v>0</v>
      </c>
      <c r="AJ207" s="25">
        <f ca="1">IFERROR(INDEX('Natural Hazard'!$I$8:$I$225,MATCH($C207,_xlfn.ANCHORARRAY('Natural Hazard'!$C$8),0)),NA())</f>
        <v>0</v>
      </c>
      <c r="AK207" s="25">
        <f ca="1">IFERROR(INDEX(Conflict!$I$8:$I$225,MATCH($C207,_xlfn.ANCHORARRAY(Conflict!$C$8),0)),NA())</f>
        <v>0</v>
      </c>
      <c r="AL207" s="49"/>
      <c r="AM207" s="25">
        <f>IFERROR(INDEX('Data Reliability'!$G$6:$G$409,MATCH($C207,'Data Reliability'!$E$6:$E$409,0)),NA())</f>
        <v>0</v>
      </c>
      <c r="AN207" s="25">
        <f>IFERROR(INDEX('Data Reliability'!$H$6:$H$409,MATCH($C207,'Data Reliability'!$E$6:$E$409,0)),NA())</f>
        <v>0.32222222222222202</v>
      </c>
    </row>
    <row r="208" spans="1:40" x14ac:dyDescent="0.2">
      <c r="A208" s="62" t="s">
        <v>3</v>
      </c>
      <c r="B208" s="28" t="s">
        <v>342</v>
      </c>
      <c r="C208" s="28" t="s">
        <v>343</v>
      </c>
      <c r="D208" s="28" t="s">
        <v>433</v>
      </c>
      <c r="E208" s="28" t="s">
        <v>430</v>
      </c>
      <c r="G208" s="22" cm="1">
        <f t="array" aca="1" ref="G208" ca="1">IF(Parameters!$D$31, SUM(IF(ISNUMBER(R208:W208),(IF(R208:W208&gt;=Parameters!$D$37,1,"")),""))+0.5*(SUM(IF(ISNUMBER(R208:W208),(IF(R208:W208&gt;=Parameters!$D$38,1,"")),""))-SUM(IF(ISNUMBER(R208:W208),(IF(R208:W208&gt;=Parameters!$D$37,1,"")),""))),0) +
   IF(Parameters!$D$32,SUM(IF(ISNUMBER(R208:W208),(IF(R208:W208&gt;=Parameters!$D$41,1,"")),"")),0) +
   IF(Parameters!$D$33,AVERAGE(IF(ISNUMBER(R208:W208),R208:W208)),0) +
   IF(Parameters!$D$34,IF(OR(IF(ISNUMBER(R208:W208),R208:W208)=0),0,GEOMEAN(IF(ISNUMBER(R208:W208),R208:W208))),0)</f>
        <v>1.5</v>
      </c>
      <c r="H208" s="23">
        <f t="shared" ca="1" si="18"/>
        <v>1.5</v>
      </c>
      <c r="I208" s="116" t="str">
        <f t="shared" si="19"/>
        <v/>
      </c>
      <c r="J208" s="22" cm="1">
        <f t="array" aca="1" ref="J208" ca="1">IF(Parameters!$D$31, SUM(IF(ISNUMBER(Y208:AD208),(IF(Y208:AD208&gt;=Parameters!$D$41,1,"")),""))+0.5*(SUM(IF(ISNUMBER(Y208:AD208),(IF(Y208:AD208&gt;=Parameters!$D$42,1,"")),""))-SUM(IF(ISNUMBER(Y208:AD208),(IF(Y208:AD208&gt;=Parameters!$D$41,1,"")),""))),0) +
   IF(Parameters!$D$32,SUM(IF(ISNUMBER(Y208:AD208),(IF(Y208:AD208&gt;=Parameters!$D$41,1,"")),"")),0) +
   IF(Parameters!$D$33,AVERAGE(IF(ISNUMBER(Y208:AD208),Y208:AD208)),0) +
   IF(Parameters!$D$34,IF(OR(IF(ISNUMBER(Y208:AD208),Y208:AD208)=0),0,GEOMEAN(IF(ISNUMBER(Y208:AD208),Y208:AD208))),0)</f>
        <v>1.5</v>
      </c>
      <c r="K208" s="23">
        <f t="shared" ca="1" si="20"/>
        <v>1.5</v>
      </c>
      <c r="L208" s="116" t="str">
        <f t="shared" si="21"/>
        <v/>
      </c>
      <c r="M208" s="21" cm="1">
        <f t="array" aca="1" ref="M208" ca="1">IF(Parameters!$D$31, SUM(IF(ISNUMBER(AF208:AK208),(IF(AF208:AK208&gt;=Parameters!$D$41,1,"")),""))+0.5*(SUM(IF(ISNUMBER(AF208:AK208),(IF(AF208:AK208&gt;=Parameters!$D$42,1,"")),""))-SUM(IF(ISNUMBER(AF208:AK208),(IF(AF208:AK208&gt;=Parameters!$D$41,1,"")),""))),0) +
   IF(Parameters!$D$32,SUM(IF(ISNUMBER(AF208:AK208),(IF(AF208:AK208&gt;=Parameters!$D$41,1,"")),"")),0) +
   IF(Parameters!$D$33,AVERAGE(IF(ISNUMBER(AF208:AK208),AF208:AK208)),0) +
   IF(Parameters!$D$34,IF(OR(IF(ISNUMBER(AF208:AK208),AF208:AK208)=0),0,GEOMEAN(IF(ISNUMBER(AF208:AK208),AF208:AK208))),0)</f>
        <v>2</v>
      </c>
      <c r="N208" s="23">
        <f t="shared" ca="1" si="22"/>
        <v>2</v>
      </c>
      <c r="O208" s="116" t="str">
        <f t="shared" si="23"/>
        <v>!</v>
      </c>
      <c r="P208" s="24"/>
      <c r="Q208" s="49"/>
      <c r="R208" s="25">
        <f ca="1">IFERROR(INDEX(Health!$G$8:$G$225,MATCH($C208,_xlfn.ANCHORARRAY(Health!$C$8),0)),NA())</f>
        <v>0</v>
      </c>
      <c r="S208" s="25">
        <f ca="1">IFERROR(INDEX(Food!$G$8:$G$225,MATCH($C208,_xlfn.ANCHORARRAY(Food!$C$8),0)),NA())</f>
        <v>0</v>
      </c>
      <c r="T208" s="25">
        <f ca="1">IFERROR(INDEX(Macro!$G$8:$G$225,MATCH($C208,_xlfn.ANCHORARRAY(Macro!$C$8),0)),NA())</f>
        <v>0</v>
      </c>
      <c r="U208" s="25">
        <f ca="1">IFERROR(INDEX(Socioeconomic!$G$8:$G$225,MATCH($C208,_xlfn.ANCHORARRAY(Socioeconomic!$C$8),0)),NA())</f>
        <v>5.4772255750516514</v>
      </c>
      <c r="V208" s="25">
        <f ca="1">IFERROR(INDEX('Natural Hazard'!$G$8:$G$225,MATCH($C208,_xlfn.ANCHORARRAY('Natural Hazard'!$C$8),0)),NA())</f>
        <v>0</v>
      </c>
      <c r="W208" s="25">
        <f ca="1">IFERROR(INDEX(Conflict!$G$8:$G$225,MATCH($C208,_xlfn.ANCHORARRAY(Conflict!$C$8),0)),NA())</f>
        <v>10</v>
      </c>
      <c r="X208" s="50"/>
      <c r="Y208" s="25">
        <f ca="1">IFERROR(INDEX(Health!$H$8:$H$225,MATCH($C208,_xlfn.ANCHORARRAY(Health!$C$8),0)),NA())</f>
        <v>4.8338192419824999</v>
      </c>
      <c r="Z208" s="25">
        <f ca="1">IFERROR(INDEX(Food!$H$8:$H$225,MATCH($C208,_xlfn.ANCHORARRAY(Food!$C$8),0)),NA())</f>
        <v>5.8425014475969803</v>
      </c>
      <c r="AA208" s="25">
        <f ca="1">IFERROR(INDEX(Macro!$H$8:$H$225,MATCH($C208,_xlfn.ANCHORARRAY(Macro!$C$8),0)),NA())</f>
        <v>9.8183429330970302</v>
      </c>
      <c r="AB208" s="25">
        <f ca="1">IFERROR(INDEX(Socioeconomic!$H$8:$H$225,MATCH($C208,_xlfn.ANCHORARRAY(Socioeconomic!$C$8),0)),NA())</f>
        <v>2.9999999999999898</v>
      </c>
      <c r="AC208" s="25">
        <f ca="1">IFERROR(INDEX('Natural Hazard'!$H$8:$H$225,MATCH($C208,_xlfn.ANCHORARRAY('Natural Hazard'!$C$8),0)),NA())</f>
        <v>3.5</v>
      </c>
      <c r="AD208" s="25">
        <f ca="1">IFERROR(INDEX(Conflict!$H$8:$H$225,MATCH($C208,_xlfn.ANCHORARRAY(Conflict!$C$8),0)),NA())</f>
        <v>10</v>
      </c>
      <c r="AE208" s="50"/>
      <c r="AF208" s="25">
        <f ca="1">IFERROR(INDEX(Health!$I$8:$I$225,MATCH($C208,_xlfn.ANCHORARRAY(Health!$C$8),0)),NA())</f>
        <v>0</v>
      </c>
      <c r="AG208" s="25" t="e">
        <f ca="1">IFERROR(INDEX(Food!$I$8:$I$225,MATCH($C208,_xlfn.ANCHORARRAY(Food!$C$8),0)),NA())</f>
        <v>#N/A</v>
      </c>
      <c r="AH208" s="25">
        <f ca="1">IFERROR(INDEX(Macro!$I$8:$I$225,MATCH($C208,_xlfn.ANCHORARRAY(Macro!$C$8),0)),NA())</f>
        <v>0</v>
      </c>
      <c r="AI208" s="25">
        <f ca="1">IFERROR(INDEX(Socioeconomic!$I$8:$I$225,MATCH($C208,_xlfn.ANCHORARRAY(Socioeconomic!$C$8),0)),NA())</f>
        <v>10</v>
      </c>
      <c r="AJ208" s="25">
        <f ca="1">IFERROR(INDEX('Natural Hazard'!$I$8:$I$225,MATCH($C208,_xlfn.ANCHORARRAY('Natural Hazard'!$C$8),0)),NA())</f>
        <v>0</v>
      </c>
      <c r="AK208" s="25">
        <f ca="1">IFERROR(INDEX(Conflict!$I$8:$I$225,MATCH($C208,_xlfn.ANCHORARRAY(Conflict!$C$8),0)),NA())</f>
        <v>10</v>
      </c>
      <c r="AL208" s="49"/>
      <c r="AM208" s="25">
        <f>IFERROR(INDEX('Data Reliability'!$G$6:$G$409,MATCH($C208,'Data Reliability'!$E$6:$E$409,0)),NA())</f>
        <v>0</v>
      </c>
      <c r="AN208" s="25">
        <f>IFERROR(INDEX('Data Reliability'!$H$6:$H$409,MATCH($C208,'Data Reliability'!$E$6:$E$409,0)),NA())</f>
        <v>0.42777777777777798</v>
      </c>
    </row>
    <row r="209" spans="2:40" x14ac:dyDescent="0.2">
      <c r="B209" s="28" t="s">
        <v>344</v>
      </c>
      <c r="C209" s="28" t="s">
        <v>345</v>
      </c>
      <c r="D209" s="28" t="s">
        <v>435</v>
      </c>
      <c r="E209" s="28" t="s">
        <v>430</v>
      </c>
      <c r="G209" s="22" cm="1">
        <f t="array" aca="1" ref="G209" ca="1">IF(Parameters!$D$31, SUM(IF(ISNUMBER(R209:W209),(IF(R209:W209&gt;=Parameters!$D$37,1,"")),""))+0.5*(SUM(IF(ISNUMBER(R209:W209),(IF(R209:W209&gt;=Parameters!$D$38,1,"")),""))-SUM(IF(ISNUMBER(R209:W209),(IF(R209:W209&gt;=Parameters!$D$37,1,"")),""))),0) +
   IF(Parameters!$D$32,SUM(IF(ISNUMBER(R209:W209),(IF(R209:W209&gt;=Parameters!$D$41,1,"")),"")),0) +
   IF(Parameters!$D$33,AVERAGE(IF(ISNUMBER(R209:W209),R209:W209)),0) +
   IF(Parameters!$D$34,IF(OR(IF(ISNUMBER(R209:W209),R209:W209)=0),0,GEOMEAN(IF(ISNUMBER(R209:W209),R209:W209))),0)</f>
        <v>0</v>
      </c>
      <c r="H209" s="23">
        <f t="shared" ca="1" si="18"/>
        <v>0</v>
      </c>
      <c r="I209" s="116" t="str">
        <f t="shared" si="19"/>
        <v/>
      </c>
      <c r="J209" s="22" cm="1">
        <f t="array" aca="1" ref="J209" ca="1">IF(Parameters!$D$31, SUM(IF(ISNUMBER(Y209:AD209),(IF(Y209:AD209&gt;=Parameters!$D$41,1,"")),""))+0.5*(SUM(IF(ISNUMBER(Y209:AD209),(IF(Y209:AD209&gt;=Parameters!$D$42,1,"")),""))-SUM(IF(ISNUMBER(Y209:AD209),(IF(Y209:AD209&gt;=Parameters!$D$41,1,"")),""))),0) +
   IF(Parameters!$D$32,SUM(IF(ISNUMBER(Y209:AD209),(IF(Y209:AD209&gt;=Parameters!$D$41,1,"")),"")),0) +
   IF(Parameters!$D$33,AVERAGE(IF(ISNUMBER(Y209:AD209),Y209:AD209)),0) +
   IF(Parameters!$D$34,IF(OR(IF(ISNUMBER(Y209:AD209),Y209:AD209)=0),0,GEOMEAN(IF(ISNUMBER(Y209:AD209),Y209:AD209))),0)</f>
        <v>0</v>
      </c>
      <c r="K209" s="23">
        <f t="shared" ca="1" si="20"/>
        <v>0</v>
      </c>
      <c r="L209" s="116" t="str">
        <f t="shared" si="21"/>
        <v/>
      </c>
      <c r="M209" s="21" cm="1">
        <f t="array" aca="1" ref="M209" ca="1">IF(Parameters!$D$31, SUM(IF(ISNUMBER(AF209:AK209),(IF(AF209:AK209&gt;=Parameters!$D$41,1,"")),""))+0.5*(SUM(IF(ISNUMBER(AF209:AK209),(IF(AF209:AK209&gt;=Parameters!$D$42,1,"")),""))-SUM(IF(ISNUMBER(AF209:AK209),(IF(AF209:AK209&gt;=Parameters!$D$41,1,"")),""))),0) +
   IF(Parameters!$D$32,SUM(IF(ISNUMBER(AF209:AK209),(IF(AF209:AK209&gt;=Parameters!$D$41,1,"")),"")),0) +
   IF(Parameters!$D$33,AVERAGE(IF(ISNUMBER(AF209:AK209),AF209:AK209)),0) +
   IF(Parameters!$D$34,IF(OR(IF(ISNUMBER(AF209:AK209),AF209:AK209)=0),0,GEOMEAN(IF(ISNUMBER(AF209:AK209),AF209:AK209))),0)</f>
        <v>0</v>
      </c>
      <c r="N209" s="23">
        <f t="shared" ca="1" si="22"/>
        <v>0</v>
      </c>
      <c r="O209" s="116" t="str">
        <f t="shared" si="23"/>
        <v>!</v>
      </c>
      <c r="P209" s="24"/>
      <c r="Q209" s="49"/>
      <c r="R209" s="25">
        <f ca="1">IFERROR(INDEX(Health!$G$8:$G$225,MATCH($C209,_xlfn.ANCHORARRAY(Health!$C$8),0)),NA())</f>
        <v>0</v>
      </c>
      <c r="S209" s="25">
        <f ca="1">IFERROR(INDEX(Food!$G$8:$G$225,MATCH($C209,_xlfn.ANCHORARRAY(Food!$C$8),0)),NA())</f>
        <v>0</v>
      </c>
      <c r="T209" s="25">
        <f ca="1">IFERROR(INDEX(Macro!$G$8:$G$225,MATCH($C209,_xlfn.ANCHORARRAY(Macro!$C$8),0)),NA())</f>
        <v>0</v>
      </c>
      <c r="U209" s="25">
        <f ca="1">IFERROR(INDEX(Socioeconomic!$G$8:$G$225,MATCH($C209,_xlfn.ANCHORARRAY(Socioeconomic!$C$8),0)),NA())</f>
        <v>1.4874464746303968</v>
      </c>
      <c r="V209" s="25">
        <f ca="1">IFERROR(INDEX('Natural Hazard'!$G$8:$G$225,MATCH($C209,_xlfn.ANCHORARRAY('Natural Hazard'!$C$8),0)),NA())</f>
        <v>0</v>
      </c>
      <c r="W209" s="25">
        <f ca="1">IFERROR(INDEX(Conflict!$G$8:$G$225,MATCH($C209,_xlfn.ANCHORARRAY(Conflict!$C$8),0)),NA())</f>
        <v>0</v>
      </c>
      <c r="X209" s="50"/>
      <c r="Y209" s="25">
        <f ca="1">IFERROR(INDEX(Health!$H$8:$H$225,MATCH($C209,_xlfn.ANCHORARRAY(Health!$C$8),0)),NA())</f>
        <v>4.4256559766763797</v>
      </c>
      <c r="Z209" s="25">
        <f ca="1">IFERROR(INDEX(Food!$H$8:$H$225,MATCH($C209,_xlfn.ANCHORARRAY(Food!$C$8),0)),NA())</f>
        <v>1.8181818181818099</v>
      </c>
      <c r="AA209" s="25">
        <f ca="1">IFERROR(INDEX(Macro!$H$8:$H$225,MATCH($C209,_xlfn.ANCHORARRAY(Macro!$C$8),0)),NA())</f>
        <v>5.0627676857184998</v>
      </c>
      <c r="AB209" s="25">
        <f ca="1">IFERROR(INDEX(Socioeconomic!$H$8:$H$225,MATCH($C209,_xlfn.ANCHORARRAY(Socioeconomic!$C$8),0)),NA())</f>
        <v>2.5714285714285698</v>
      </c>
      <c r="AC209" s="25">
        <f ca="1">IFERROR(INDEX('Natural Hazard'!$H$8:$H$225,MATCH($C209,_xlfn.ANCHORARRAY('Natural Hazard'!$C$8),0)),NA())</f>
        <v>1.8333333333333299</v>
      </c>
      <c r="AD209" s="25">
        <f ca="1">IFERROR(INDEX(Conflict!$H$8:$H$225,MATCH($C209,_xlfn.ANCHORARRAY(Conflict!$C$8),0)),NA())</f>
        <v>0</v>
      </c>
      <c r="AE209" s="50"/>
      <c r="AF209" s="25">
        <f ca="1">IFERROR(INDEX(Health!$I$8:$I$225,MATCH($C209,_xlfn.ANCHORARRAY(Health!$C$8),0)),NA())</f>
        <v>0</v>
      </c>
      <c r="AG209" s="25" t="e">
        <f ca="1">IFERROR(INDEX(Food!$I$8:$I$225,MATCH($C209,_xlfn.ANCHORARRAY(Food!$C$8),0)),NA())</f>
        <v>#N/A</v>
      </c>
      <c r="AH209" s="25">
        <f ca="1">IFERROR(INDEX(Macro!$I$8:$I$225,MATCH($C209,_xlfn.ANCHORARRAY(Macro!$C$8),0)),NA())</f>
        <v>0</v>
      </c>
      <c r="AI209" s="25">
        <f ca="1">IFERROR(INDEX(Socioeconomic!$I$8:$I$225,MATCH($C209,_xlfn.ANCHORARRAY(Socioeconomic!$C$8),0)),NA())</f>
        <v>0.86041550579071002</v>
      </c>
      <c r="AJ209" s="25">
        <f ca="1">IFERROR(INDEX('Natural Hazard'!$I$8:$I$225,MATCH($C209,_xlfn.ANCHORARRAY('Natural Hazard'!$C$8),0)),NA())</f>
        <v>0</v>
      </c>
      <c r="AK209" s="25">
        <f ca="1">IFERROR(INDEX(Conflict!$I$8:$I$225,MATCH($C209,_xlfn.ANCHORARRAY(Conflict!$C$8),0)),NA())</f>
        <v>0</v>
      </c>
      <c r="AL209" s="49"/>
      <c r="AM209" s="25">
        <f>IFERROR(INDEX('Data Reliability'!$G$6:$G$409,MATCH($C209,'Data Reliability'!$E$6:$E$409,0)),NA())</f>
        <v>0</v>
      </c>
      <c r="AN209" s="25">
        <f>IFERROR(INDEX('Data Reliability'!$H$6:$H$409,MATCH($C209,'Data Reliability'!$E$6:$E$409,0)),NA())</f>
        <v>0.52777777777777801</v>
      </c>
    </row>
    <row r="210" spans="2:40" x14ac:dyDescent="0.2">
      <c r="B210" s="28" t="s">
        <v>530</v>
      </c>
      <c r="C210" s="28" t="s">
        <v>346</v>
      </c>
      <c r="D210" s="28" t="s">
        <v>437</v>
      </c>
      <c r="E210" s="28" t="s">
        <v>409</v>
      </c>
      <c r="G210" s="22" cm="1">
        <f t="array" aca="1" ref="G210" ca="1">IF(Parameters!$D$31, SUM(IF(ISNUMBER(R210:W210),(IF(R210:W210&gt;=Parameters!$D$37,1,"")),""))+0.5*(SUM(IF(ISNUMBER(R210:W210),(IF(R210:W210&gt;=Parameters!$D$38,1,"")),""))-SUM(IF(ISNUMBER(R210:W210),(IF(R210:W210&gt;=Parameters!$D$37,1,"")),""))),0) +
   IF(Parameters!$D$32,SUM(IF(ISNUMBER(R210:W210),(IF(R210:W210&gt;=Parameters!$D$41,1,"")),"")),0) +
   IF(Parameters!$D$33,AVERAGE(IF(ISNUMBER(R210:W210),R210:W210)),0) +
   IF(Parameters!$D$34,IF(OR(IF(ISNUMBER(R210:W210),R210:W210)=0),0,GEOMEAN(IF(ISNUMBER(R210:W210),R210:W210))),0)</f>
        <v>0</v>
      </c>
      <c r="H210" s="23">
        <f t="shared" ca="1" si="18"/>
        <v>0</v>
      </c>
      <c r="I210" s="116" t="str">
        <f t="shared" si="19"/>
        <v/>
      </c>
      <c r="J210" s="22" cm="1">
        <f t="array" aca="1" ref="J210" ca="1">IF(Parameters!$D$31, SUM(IF(ISNUMBER(Y210:AD210),(IF(Y210:AD210&gt;=Parameters!$D$41,1,"")),""))+0.5*(SUM(IF(ISNUMBER(Y210:AD210),(IF(Y210:AD210&gt;=Parameters!$D$42,1,"")),""))-SUM(IF(ISNUMBER(Y210:AD210),(IF(Y210:AD210&gt;=Parameters!$D$41,1,"")),""))),0) +
   IF(Parameters!$D$32,SUM(IF(ISNUMBER(Y210:AD210),(IF(Y210:AD210&gt;=Parameters!$D$41,1,"")),"")),0) +
   IF(Parameters!$D$33,AVERAGE(IF(ISNUMBER(Y210:AD210),Y210:AD210)),0) +
   IF(Parameters!$D$34,IF(OR(IF(ISNUMBER(Y210:AD210),Y210:AD210)=0),0,GEOMEAN(IF(ISNUMBER(Y210:AD210),Y210:AD210))),0)</f>
        <v>0.5</v>
      </c>
      <c r="K210" s="23">
        <f t="shared" ca="1" si="20"/>
        <v>0.5</v>
      </c>
      <c r="L210" s="116" t="str">
        <f t="shared" si="21"/>
        <v/>
      </c>
      <c r="M210" s="21" cm="1">
        <f t="array" aca="1" ref="M210" ca="1">IF(Parameters!$D$31, SUM(IF(ISNUMBER(AF210:AK210),(IF(AF210:AK210&gt;=Parameters!$D$41,1,"")),""))+0.5*(SUM(IF(ISNUMBER(AF210:AK210),(IF(AF210:AK210&gt;=Parameters!$D$42,1,"")),""))-SUM(IF(ISNUMBER(AF210:AK210),(IF(AF210:AK210&gt;=Parameters!$D$41,1,"")),""))),0) +
   IF(Parameters!$D$32,SUM(IF(ISNUMBER(AF210:AK210),(IF(AF210:AK210&gt;=Parameters!$D$41,1,"")),"")),0) +
   IF(Parameters!$D$33,AVERAGE(IF(ISNUMBER(AF210:AK210),AF210:AK210)),0) +
   IF(Parameters!$D$34,IF(OR(IF(ISNUMBER(AF210:AK210),AF210:AK210)=0),0,GEOMEAN(IF(ISNUMBER(AF210:AK210),AF210:AK210))),0)</f>
        <v>0.5</v>
      </c>
      <c r="N210" s="23">
        <f t="shared" ca="1" si="22"/>
        <v>0.5</v>
      </c>
      <c r="O210" s="116" t="str">
        <f t="shared" si="23"/>
        <v>!</v>
      </c>
      <c r="P210" s="24"/>
      <c r="Q210" s="49"/>
      <c r="R210" s="25">
        <f ca="1">IFERROR(INDEX(Health!$G$8:$G$225,MATCH($C210,_xlfn.ANCHORARRAY(Health!$C$8),0)),NA())</f>
        <v>0</v>
      </c>
      <c r="S210" s="25">
        <f ca="1">IFERROR(INDEX(Food!$G$8:$G$225,MATCH($C210,_xlfn.ANCHORARRAY(Food!$C$8),0)),NA())</f>
        <v>0</v>
      </c>
      <c r="T210" s="25">
        <f ca="1">IFERROR(INDEX(Macro!$G$8:$G$225,MATCH($C210,_xlfn.ANCHORARRAY(Macro!$C$8),0)),NA())</f>
        <v>3.3572071617011643</v>
      </c>
      <c r="U210" s="25">
        <f ca="1">IFERROR(INDEX(Socioeconomic!$G$8:$G$225,MATCH($C210,_xlfn.ANCHORARRAY(Socioeconomic!$C$8),0)),NA())</f>
        <v>0</v>
      </c>
      <c r="V210" s="25">
        <f ca="1">IFERROR(INDEX('Natural Hazard'!$G$8:$G$225,MATCH($C210,_xlfn.ANCHORARRAY('Natural Hazard'!$C$8),0)),NA())</f>
        <v>0</v>
      </c>
      <c r="W210" s="25">
        <f ca="1">IFERROR(INDEX(Conflict!$G$8:$G$225,MATCH($C210,_xlfn.ANCHORARRAY(Conflict!$C$8),0)),NA())</f>
        <v>0</v>
      </c>
      <c r="X210" s="50"/>
      <c r="Y210" s="25">
        <f ca="1">IFERROR(INDEX(Health!$H$8:$H$225,MATCH($C210,_xlfn.ANCHORARRAY(Health!$C$8),0)),NA())</f>
        <v>0</v>
      </c>
      <c r="Z210" s="25">
        <f ca="1">IFERROR(INDEX(Food!$H$8:$H$225,MATCH($C210,_xlfn.ANCHORARRAY(Food!$C$8),0)),NA())</f>
        <v>2.31615518239713E-2</v>
      </c>
      <c r="AA210" s="25">
        <f ca="1">IFERROR(INDEX(Macro!$H$8:$H$225,MATCH($C210,_xlfn.ANCHORARRAY(Macro!$C$8),0)),NA())</f>
        <v>1.88746123172352</v>
      </c>
      <c r="AB210" s="25">
        <f ca="1">IFERROR(INDEX(Socioeconomic!$H$8:$H$225,MATCH($C210,_xlfn.ANCHORARRAY(Socioeconomic!$C$8),0)),NA())</f>
        <v>1.1428571428571399</v>
      </c>
      <c r="AC210" s="25">
        <f ca="1">IFERROR(INDEX('Natural Hazard'!$H$8:$H$225,MATCH($C210,_xlfn.ANCHORARRAY('Natural Hazard'!$C$8),0)),NA())</f>
        <v>9.8333333333333304</v>
      </c>
      <c r="AD210" s="25">
        <f ca="1">IFERROR(INDEX(Conflict!$H$8:$H$225,MATCH($C210,_xlfn.ANCHORARRAY(Conflict!$C$8),0)),NA())</f>
        <v>0</v>
      </c>
      <c r="AE210" s="50"/>
      <c r="AF210" s="25">
        <f ca="1">IFERROR(INDEX(Health!$I$8:$I$225,MATCH($C210,_xlfn.ANCHORARRAY(Health!$C$8),0)),NA())</f>
        <v>7</v>
      </c>
      <c r="AG210" s="25" t="e">
        <f ca="1">IFERROR(INDEX(Food!$I$8:$I$225,MATCH($C210,_xlfn.ANCHORARRAY(Food!$C$8),0)),NA())</f>
        <v>#N/A</v>
      </c>
      <c r="AH210" s="25">
        <f ca="1">IFERROR(INDEX(Macro!$I$8:$I$225,MATCH($C210,_xlfn.ANCHORARRAY(Macro!$C$8),0)),NA())</f>
        <v>5.9714285714285698</v>
      </c>
      <c r="AI210" s="25" t="e">
        <f ca="1">IFERROR(INDEX(Socioeconomic!$I$8:$I$225,MATCH($C210,_xlfn.ANCHORARRAY(Socioeconomic!$C$8),0)),NA())</f>
        <v>#N/A</v>
      </c>
      <c r="AJ210" s="25">
        <f ca="1">IFERROR(INDEX('Natural Hazard'!$I$8:$I$225,MATCH($C210,_xlfn.ANCHORARRAY('Natural Hazard'!$C$8),0)),NA())</f>
        <v>0</v>
      </c>
      <c r="AK210" s="25">
        <f ca="1">IFERROR(INDEX(Conflict!$I$8:$I$225,MATCH($C210,_xlfn.ANCHORARRAY(Conflict!$C$8),0)),NA())</f>
        <v>0</v>
      </c>
      <c r="AL210" s="49"/>
      <c r="AM210" s="25">
        <f>IFERROR(INDEX('Data Reliability'!$G$6:$G$409,MATCH($C210,'Data Reliability'!$E$6:$E$409,0)),NA())</f>
        <v>0</v>
      </c>
      <c r="AN210" s="25">
        <f>IFERROR(INDEX('Data Reliability'!$H$6:$H$409,MATCH($C210,'Data Reliability'!$E$6:$E$409,0)),NA())</f>
        <v>0.51666666666666705</v>
      </c>
    </row>
    <row r="211" spans="2:40" x14ac:dyDescent="0.2">
      <c r="B211" s="28" t="s">
        <v>347</v>
      </c>
      <c r="C211" s="28" t="s">
        <v>348</v>
      </c>
      <c r="D211" s="28" t="s">
        <v>433</v>
      </c>
      <c r="E211" s="28" t="s">
        <v>532</v>
      </c>
      <c r="G211" s="22" cm="1">
        <f t="array" aca="1" ref="G211" ca="1">IF(Parameters!$D$31, SUM(IF(ISNUMBER(R211:W211),(IF(R211:W211&gt;=Parameters!$D$37,1,"")),""))+0.5*(SUM(IF(ISNUMBER(R211:W211),(IF(R211:W211&gt;=Parameters!$D$38,1,"")),""))-SUM(IF(ISNUMBER(R211:W211),(IF(R211:W211&gt;=Parameters!$D$37,1,"")),""))),0) +
   IF(Parameters!$D$32,SUM(IF(ISNUMBER(R211:W211),(IF(R211:W211&gt;=Parameters!$D$41,1,"")),"")),0) +
   IF(Parameters!$D$33,AVERAGE(IF(ISNUMBER(R211:W211),R211:W211)),0) +
   IF(Parameters!$D$34,IF(OR(IF(ISNUMBER(R211:W211),R211:W211)=0),0,GEOMEAN(IF(ISNUMBER(R211:W211),R211:W211))),0)</f>
        <v>1</v>
      </c>
      <c r="H211" s="23">
        <f t="shared" ca="1" si="18"/>
        <v>1</v>
      </c>
      <c r="I211" s="116" t="str">
        <f t="shared" si="19"/>
        <v/>
      </c>
      <c r="J211" s="22" cm="1">
        <f t="array" aca="1" ref="J211" ca="1">IF(Parameters!$D$31, SUM(IF(ISNUMBER(Y211:AD211),(IF(Y211:AD211&gt;=Parameters!$D$41,1,"")),""))+0.5*(SUM(IF(ISNUMBER(Y211:AD211),(IF(Y211:AD211&gt;=Parameters!$D$42,1,"")),""))-SUM(IF(ISNUMBER(Y211:AD211),(IF(Y211:AD211&gt;=Parameters!$D$41,1,"")),""))),0) +
   IF(Parameters!$D$32,SUM(IF(ISNUMBER(Y211:AD211),(IF(Y211:AD211&gt;=Parameters!$D$41,1,"")),"")),0) +
   IF(Parameters!$D$33,AVERAGE(IF(ISNUMBER(Y211:AD211),Y211:AD211)),0) +
   IF(Parameters!$D$34,IF(OR(IF(ISNUMBER(Y211:AD211),Y211:AD211)=0),0,GEOMEAN(IF(ISNUMBER(Y211:AD211),Y211:AD211))),0)</f>
        <v>0.5</v>
      </c>
      <c r="K211" s="23">
        <f t="shared" ca="1" si="20"/>
        <v>0.5</v>
      </c>
      <c r="L211" s="116" t="str">
        <f t="shared" si="21"/>
        <v/>
      </c>
      <c r="M211" s="21" cm="1">
        <f t="array" aca="1" ref="M211" ca="1">IF(Parameters!$D$31, SUM(IF(ISNUMBER(AF211:AK211),(IF(AF211:AK211&gt;=Parameters!$D$41,1,"")),""))+0.5*(SUM(IF(ISNUMBER(AF211:AK211),(IF(AF211:AK211&gt;=Parameters!$D$42,1,"")),""))-SUM(IF(ISNUMBER(AF211:AK211),(IF(AF211:AK211&gt;=Parameters!$D$41,1,"")),""))),0) +
   IF(Parameters!$D$32,SUM(IF(ISNUMBER(AF211:AK211),(IF(AF211:AK211&gt;=Parameters!$D$41,1,"")),"")),0) +
   IF(Parameters!$D$33,AVERAGE(IF(ISNUMBER(AF211:AK211),AF211:AK211)),0) +
   IF(Parameters!$D$34,IF(OR(IF(ISNUMBER(AF211:AK211),AF211:AK211)=0),0,GEOMEAN(IF(ISNUMBER(AF211:AK211),AF211:AK211))),0)</f>
        <v>0</v>
      </c>
      <c r="N211" s="23">
        <f t="shared" ca="1" si="22"/>
        <v>0</v>
      </c>
      <c r="O211" s="116" t="str">
        <f t="shared" si="23"/>
        <v>!</v>
      </c>
      <c r="P211" s="24"/>
      <c r="Q211" s="49"/>
      <c r="R211" s="25">
        <f ca="1">IFERROR(INDEX(Health!$G$8:$G$225,MATCH($C211,_xlfn.ANCHORARRAY(Health!$C$8),0)),NA())</f>
        <v>0</v>
      </c>
      <c r="S211" s="25">
        <f ca="1">IFERROR(INDEX(Food!$G$8:$G$225,MATCH($C211,_xlfn.ANCHORARRAY(Food!$C$8),0)),NA())</f>
        <v>0</v>
      </c>
      <c r="T211" s="25">
        <f ca="1">IFERROR(INDEX(Macro!$G$8:$G$225,MATCH($C211,_xlfn.ANCHORARRAY(Macro!$C$8),0)),NA())</f>
        <v>7.3478748812125074</v>
      </c>
      <c r="U211" s="25">
        <f ca="1">IFERROR(INDEX(Socioeconomic!$G$8:$G$225,MATCH($C211,_xlfn.ANCHORARRAY(Socioeconomic!$C$8),0)),NA())</f>
        <v>0</v>
      </c>
      <c r="V211" s="25">
        <f ca="1">IFERROR(INDEX('Natural Hazard'!$G$8:$G$225,MATCH($C211,_xlfn.ANCHORARRAY('Natural Hazard'!$C$8),0)),NA())</f>
        <v>0</v>
      </c>
      <c r="W211" s="25">
        <f ca="1">IFERROR(INDEX(Conflict!$G$8:$G$225,MATCH($C211,_xlfn.ANCHORARRAY(Conflict!$C$8),0)),NA())</f>
        <v>0</v>
      </c>
      <c r="X211" s="50"/>
      <c r="Y211" s="25">
        <f ca="1">IFERROR(INDEX(Health!$H$8:$H$225,MATCH($C211,_xlfn.ANCHORARRAY(Health!$C$8),0)),NA())</f>
        <v>4.8046647230320696</v>
      </c>
      <c r="Z211" s="25">
        <f ca="1">IFERROR(INDEX(Food!$H$8:$H$225,MATCH($C211,_xlfn.ANCHORARRAY(Food!$C$8),0)),NA())</f>
        <v>5.9583092067168497</v>
      </c>
      <c r="AA211" s="25">
        <f ca="1">IFERROR(INDEX(Macro!$H$8:$H$225,MATCH($C211,_xlfn.ANCHORARRAY(Macro!$C$8),0)),NA())</f>
        <v>8.0756166002067609</v>
      </c>
      <c r="AB211" s="25">
        <f ca="1">IFERROR(INDEX(Socioeconomic!$H$8:$H$225,MATCH($C211,_xlfn.ANCHORARRAY(Socioeconomic!$C$8),0)),NA())</f>
        <v>4.5714285714285703</v>
      </c>
      <c r="AC211" s="25">
        <f ca="1">IFERROR(INDEX('Natural Hazard'!$H$8:$H$225,MATCH($C211,_xlfn.ANCHORARRAY('Natural Hazard'!$C$8),0)),NA())</f>
        <v>6.5</v>
      </c>
      <c r="AD211" s="25">
        <f ca="1">IFERROR(INDEX(Conflict!$H$8:$H$225,MATCH($C211,_xlfn.ANCHORARRAY(Conflict!$C$8),0)),NA())</f>
        <v>1.10689715999294</v>
      </c>
      <c r="AE211" s="50"/>
      <c r="AF211" s="25">
        <f ca="1">IFERROR(INDEX(Health!$I$8:$I$225,MATCH($C211,_xlfn.ANCHORARRAY(Health!$C$8),0)),NA())</f>
        <v>0</v>
      </c>
      <c r="AG211" s="25" t="e">
        <f ca="1">IFERROR(INDEX(Food!$I$8:$I$225,MATCH($C211,_xlfn.ANCHORARRAY(Food!$C$8),0)),NA())</f>
        <v>#N/A</v>
      </c>
      <c r="AH211" s="25">
        <f ca="1">IFERROR(INDEX(Macro!$I$8:$I$225,MATCH($C211,_xlfn.ANCHORARRAY(Macro!$C$8),0)),NA())</f>
        <v>6.6857142857142797</v>
      </c>
      <c r="AI211" s="25" t="e">
        <f ca="1">IFERROR(INDEX(Socioeconomic!$I$8:$I$225,MATCH($C211,_xlfn.ANCHORARRAY(Socioeconomic!$C$8),0)),NA())</f>
        <v>#N/A</v>
      </c>
      <c r="AJ211" s="25">
        <f ca="1">IFERROR(INDEX('Natural Hazard'!$I$8:$I$225,MATCH($C211,_xlfn.ANCHORARRAY('Natural Hazard'!$C$8),0)),NA())</f>
        <v>0</v>
      </c>
      <c r="AK211" s="25">
        <f ca="1">IFERROR(INDEX(Conflict!$I$8:$I$225,MATCH($C211,_xlfn.ANCHORARRAY(Conflict!$C$8),0)),NA())</f>
        <v>0</v>
      </c>
      <c r="AL211" s="49"/>
      <c r="AM211" s="25">
        <f>IFERROR(INDEX('Data Reliability'!$G$6:$G$409,MATCH($C211,'Data Reliability'!$E$6:$E$409,0)),NA())</f>
        <v>0</v>
      </c>
      <c r="AN211" s="25">
        <f>IFERROR(INDEX('Data Reliability'!$H$6:$H$409,MATCH($C211,'Data Reliability'!$E$6:$E$409,0)),NA())</f>
        <v>0.55000000000000004</v>
      </c>
    </row>
    <row r="212" spans="2:40" x14ac:dyDescent="0.2">
      <c r="B212" s="28" t="s">
        <v>738</v>
      </c>
      <c r="C212" s="28" t="s">
        <v>349</v>
      </c>
      <c r="D212" s="28" t="s">
        <v>435</v>
      </c>
      <c r="E212" s="28" t="s">
        <v>532</v>
      </c>
      <c r="G212" s="22" cm="1">
        <f t="array" aca="1" ref="G212" ca="1">IF(Parameters!$D$31, SUM(IF(ISNUMBER(R212:W212),(IF(R212:W212&gt;=Parameters!$D$37,1,"")),""))+0.5*(SUM(IF(ISNUMBER(R212:W212),(IF(R212:W212&gt;=Parameters!$D$38,1,"")),""))-SUM(IF(ISNUMBER(R212:W212),(IF(R212:W212&gt;=Parameters!$D$37,1,"")),""))),0) +
   IF(Parameters!$D$32,SUM(IF(ISNUMBER(R212:W212),(IF(R212:W212&gt;=Parameters!$D$41,1,"")),"")),0) +
   IF(Parameters!$D$33,AVERAGE(IF(ISNUMBER(R212:W212),R212:W212)),0) +
   IF(Parameters!$D$34,IF(OR(IF(ISNUMBER(R212:W212),R212:W212)=0),0,GEOMEAN(IF(ISNUMBER(R212:W212),R212:W212))),0)</f>
        <v>0.5</v>
      </c>
      <c r="H212" s="23">
        <f t="shared" ca="1" si="18"/>
        <v>0.5</v>
      </c>
      <c r="I212" s="116" t="str">
        <f t="shared" si="19"/>
        <v>!</v>
      </c>
      <c r="J212" s="22" cm="1">
        <f t="array" aca="1" ref="J212" ca="1">IF(Parameters!$D$31, SUM(IF(ISNUMBER(Y212:AD212),(IF(Y212:AD212&gt;=Parameters!$D$41,1,"")),""))+0.5*(SUM(IF(ISNUMBER(Y212:AD212),(IF(Y212:AD212&gt;=Parameters!$D$42,1,"")),""))-SUM(IF(ISNUMBER(Y212:AD212),(IF(Y212:AD212&gt;=Parameters!$D$41,1,"")),""))),0) +
   IF(Parameters!$D$32,SUM(IF(ISNUMBER(Y212:AD212),(IF(Y212:AD212&gt;=Parameters!$D$41,1,"")),"")),0) +
   IF(Parameters!$D$33,AVERAGE(IF(ISNUMBER(Y212:AD212),Y212:AD212)),0) +
   IF(Parameters!$D$34,IF(OR(IF(ISNUMBER(Y212:AD212),Y212:AD212)=0),0,GEOMEAN(IF(ISNUMBER(Y212:AD212),Y212:AD212))),0)</f>
        <v>0</v>
      </c>
      <c r="K212" s="23">
        <f t="shared" ca="1" si="20"/>
        <v>0</v>
      </c>
      <c r="L212" s="116" t="str">
        <f t="shared" si="21"/>
        <v/>
      </c>
      <c r="M212" s="21" cm="1">
        <f t="array" aca="1" ref="M212" ca="1">IF(Parameters!$D$31, SUM(IF(ISNUMBER(AF212:AK212),(IF(AF212:AK212&gt;=Parameters!$D$41,1,"")),""))+0.5*(SUM(IF(ISNUMBER(AF212:AK212),(IF(AF212:AK212&gt;=Parameters!$D$42,1,"")),""))-SUM(IF(ISNUMBER(AF212:AK212),(IF(AF212:AK212&gt;=Parameters!$D$41,1,"")),""))),0) +
   IF(Parameters!$D$32,SUM(IF(ISNUMBER(AF212:AK212),(IF(AF212:AK212&gt;=Parameters!$D$41,1,"")),"")),0) +
   IF(Parameters!$D$33,AVERAGE(IF(ISNUMBER(AF212:AK212),AF212:AK212)),0) +
   IF(Parameters!$D$34,IF(OR(IF(ISNUMBER(AF212:AK212),AF212:AK212)=0),0,GEOMEAN(IF(ISNUMBER(AF212:AK212),AF212:AK212))),0)</f>
        <v>1</v>
      </c>
      <c r="N212" s="23">
        <f t="shared" ca="1" si="22"/>
        <v>1</v>
      </c>
      <c r="O212" s="116" t="str">
        <f t="shared" si="23"/>
        <v>!!</v>
      </c>
      <c r="P212" s="24"/>
      <c r="Q212" s="49"/>
      <c r="R212" s="25">
        <f ca="1">IFERROR(INDEX(Health!$G$8:$G$225,MATCH($C212,_xlfn.ANCHORARRAY(Health!$C$8),0)),NA())</f>
        <v>0</v>
      </c>
      <c r="S212" s="25">
        <f ca="1">IFERROR(INDEX(Food!$G$8:$G$225,MATCH($C212,_xlfn.ANCHORARRAY(Food!$C$8),0)),NA())</f>
        <v>0</v>
      </c>
      <c r="T212" s="25" t="e">
        <f ca="1">IFERROR(INDEX(Macro!$G$8:$G$225,MATCH($C212,_xlfn.ANCHORARRAY(Macro!$C$8),0)),NA())</f>
        <v>#N/A</v>
      </c>
      <c r="U212" s="25">
        <f ca="1">IFERROR(INDEX(Socioeconomic!$G$8:$G$225,MATCH($C212,_xlfn.ANCHORARRAY(Socioeconomic!$C$8),0)),NA())</f>
        <v>0</v>
      </c>
      <c r="V212" s="25">
        <f ca="1">IFERROR(INDEX('Natural Hazard'!$G$8:$G$225,MATCH($C212,_xlfn.ANCHORARRAY('Natural Hazard'!$C$8),0)),NA())</f>
        <v>6.1913918736689002</v>
      </c>
      <c r="W212" s="25">
        <f ca="1">IFERROR(INDEX(Conflict!$G$8:$G$225,MATCH($C212,_xlfn.ANCHORARRAY(Conflict!$C$8),0)),NA())</f>
        <v>0</v>
      </c>
      <c r="X212" s="50"/>
      <c r="Y212" s="25">
        <f ca="1">IFERROR(INDEX(Health!$H$8:$H$225,MATCH($C212,_xlfn.ANCHORARRAY(Health!$C$8),0)),NA())</f>
        <v>6.4081632653061202</v>
      </c>
      <c r="Z212" s="25">
        <f ca="1">IFERROR(INDEX(Food!$H$8:$H$225,MATCH($C212,_xlfn.ANCHORARRAY(Food!$C$8),0)),NA())</f>
        <v>4.4736842105263097</v>
      </c>
      <c r="AA212" s="25" t="e">
        <f ca="1">IFERROR(INDEX(Macro!$H$8:$H$225,MATCH($C212,_xlfn.ANCHORARRAY(Macro!$C$8),0)),NA())</f>
        <v>#N/A</v>
      </c>
      <c r="AB212" s="25">
        <f ca="1">IFERROR(INDEX(Socioeconomic!$H$8:$H$225,MATCH($C212,_xlfn.ANCHORARRAY(Socioeconomic!$C$8),0)),NA())</f>
        <v>6.71428571428571</v>
      </c>
      <c r="AC212" s="25">
        <f ca="1">IFERROR(INDEX('Natural Hazard'!$H$8:$H$225,MATCH($C212,_xlfn.ANCHORARRAY('Natural Hazard'!$C$8),0)),NA())</f>
        <v>3.8333333333333299</v>
      </c>
      <c r="AD212" s="25">
        <f ca="1">IFERROR(INDEX(Conflict!$H$8:$H$225,MATCH($C212,_xlfn.ANCHORARRAY(Conflict!$C$8),0)),NA())</f>
        <v>0</v>
      </c>
      <c r="AE212" s="50"/>
      <c r="AF212" s="25">
        <f ca="1">IFERROR(INDEX(Health!$I$8:$I$225,MATCH($C212,_xlfn.ANCHORARRAY(Health!$C$8),0)),NA())</f>
        <v>0</v>
      </c>
      <c r="AG212" s="25" t="e">
        <f ca="1">IFERROR(INDEX(Food!$I$8:$I$225,MATCH($C212,_xlfn.ANCHORARRAY(Food!$C$8),0)),NA())</f>
        <v>#N/A</v>
      </c>
      <c r="AH212" s="25" t="e">
        <f ca="1">IFERROR(INDEX(Macro!$I$8:$I$225,MATCH($C212,_xlfn.ANCHORARRAY(Macro!$C$8),0)),NA())</f>
        <v>#N/A</v>
      </c>
      <c r="AI212" s="25" t="e">
        <f ca="1">IFERROR(INDEX(Socioeconomic!$I$8:$I$225,MATCH($C212,_xlfn.ANCHORARRAY(Socioeconomic!$C$8),0)),NA())</f>
        <v>#N/A</v>
      </c>
      <c r="AJ212" s="25">
        <f ca="1">IFERROR(INDEX('Natural Hazard'!$I$8:$I$225,MATCH($C212,_xlfn.ANCHORARRAY('Natural Hazard'!$C$8),0)),NA())</f>
        <v>10</v>
      </c>
      <c r="AK212" s="25">
        <f ca="1">IFERROR(INDEX(Conflict!$I$8:$I$225,MATCH($C212,_xlfn.ANCHORARRAY(Conflict!$C$8),0)),NA())</f>
        <v>0</v>
      </c>
      <c r="AL212" s="49"/>
      <c r="AM212" s="25">
        <f>IFERROR(INDEX('Data Reliability'!$G$6:$G$409,MATCH($C212,'Data Reliability'!$E$6:$E$409,0)),NA())</f>
        <v>0.30555555555555602</v>
      </c>
      <c r="AN212" s="25">
        <f>IFERROR(INDEX('Data Reliability'!$H$6:$H$409,MATCH($C212,'Data Reliability'!$E$6:$E$409,0)),NA())</f>
        <v>0.78333333333333299</v>
      </c>
    </row>
    <row r="213" spans="2:40" x14ac:dyDescent="0.2">
      <c r="B213" s="28" t="s">
        <v>739</v>
      </c>
      <c r="C213" s="28" t="s">
        <v>350</v>
      </c>
      <c r="D213" s="28" t="s">
        <v>435</v>
      </c>
      <c r="E213" s="28" t="s">
        <v>430</v>
      </c>
      <c r="G213" s="22" cm="1">
        <f t="array" aca="1" ref="G213" ca="1">IF(Parameters!$D$31, SUM(IF(ISNUMBER(R213:W213),(IF(R213:W213&gt;=Parameters!$D$37,1,"")),""))+0.5*(SUM(IF(ISNUMBER(R213:W213),(IF(R213:W213&gt;=Parameters!$D$38,1,"")),""))-SUM(IF(ISNUMBER(R213:W213),(IF(R213:W213&gt;=Parameters!$D$37,1,"")),""))),0) +
   IF(Parameters!$D$32,SUM(IF(ISNUMBER(R213:W213),(IF(R213:W213&gt;=Parameters!$D$41,1,"")),"")),0) +
   IF(Parameters!$D$33,AVERAGE(IF(ISNUMBER(R213:W213),R213:W213)),0) +
   IF(Parameters!$D$34,IF(OR(IF(ISNUMBER(R213:W213),R213:W213)=0),0,GEOMEAN(IF(ISNUMBER(R213:W213),R213:W213))),0)</f>
        <v>2</v>
      </c>
      <c r="H213" s="23">
        <f t="shared" ca="1" si="18"/>
        <v>2</v>
      </c>
      <c r="I213" s="116" t="str">
        <f t="shared" si="19"/>
        <v/>
      </c>
      <c r="J213" s="22" cm="1">
        <f t="array" aca="1" ref="J213" ca="1">IF(Parameters!$D$31, SUM(IF(ISNUMBER(Y213:AD213),(IF(Y213:AD213&gt;=Parameters!$D$41,1,"")),""))+0.5*(SUM(IF(ISNUMBER(Y213:AD213),(IF(Y213:AD213&gt;=Parameters!$D$42,1,"")),""))-SUM(IF(ISNUMBER(Y213:AD213),(IF(Y213:AD213&gt;=Parameters!$D$41,1,"")),""))),0) +
   IF(Parameters!$D$32,SUM(IF(ISNUMBER(Y213:AD213),(IF(Y213:AD213&gt;=Parameters!$D$41,1,"")),"")),0) +
   IF(Parameters!$D$33,AVERAGE(IF(ISNUMBER(Y213:AD213),Y213:AD213)),0) +
   IF(Parameters!$D$34,IF(OR(IF(ISNUMBER(Y213:AD213),Y213:AD213)=0),0,GEOMEAN(IF(ISNUMBER(Y213:AD213),Y213:AD213))),0)</f>
        <v>4.5</v>
      </c>
      <c r="K213" s="23">
        <f t="shared" ca="1" si="20"/>
        <v>4.5</v>
      </c>
      <c r="L213" s="116" t="str">
        <f t="shared" si="21"/>
        <v/>
      </c>
      <c r="M213" s="21" cm="1">
        <f t="array" aca="1" ref="M213" ca="1">IF(Parameters!$D$31, SUM(IF(ISNUMBER(AF213:AK213),(IF(AF213:AK213&gt;=Parameters!$D$41,1,"")),""))+0.5*(SUM(IF(ISNUMBER(AF213:AK213),(IF(AF213:AK213&gt;=Parameters!$D$42,1,"")),""))-SUM(IF(ISNUMBER(AF213:AK213),(IF(AF213:AK213&gt;=Parameters!$D$41,1,"")),""))),0) +
   IF(Parameters!$D$32,SUM(IF(ISNUMBER(AF213:AK213),(IF(AF213:AK213&gt;=Parameters!$D$41,1,"")),"")),0) +
   IF(Parameters!$D$33,AVERAGE(IF(ISNUMBER(AF213:AK213),AF213:AK213)),0) +
   IF(Parameters!$D$34,IF(OR(IF(ISNUMBER(AF213:AK213),AF213:AK213)=0),0,GEOMEAN(IF(ISNUMBER(AF213:AK213),AF213:AK213))),0)</f>
        <v>1</v>
      </c>
      <c r="N213" s="23">
        <f t="shared" ca="1" si="22"/>
        <v>1</v>
      </c>
      <c r="O213" s="116" t="str">
        <f t="shared" si="23"/>
        <v>!</v>
      </c>
      <c r="P213" s="24"/>
      <c r="Q213" s="49"/>
      <c r="R213" s="25">
        <f ca="1">IFERROR(INDEX(Health!$G$8:$G$225,MATCH($C213,_xlfn.ANCHORARRAY(Health!$C$8),0)),NA())</f>
        <v>0</v>
      </c>
      <c r="S213" s="25">
        <f ca="1">IFERROR(INDEX(Food!$G$8:$G$225,MATCH($C213,_xlfn.ANCHORARRAY(Food!$C$8),0)),NA())</f>
        <v>0</v>
      </c>
      <c r="T213" s="25">
        <f ca="1">IFERROR(INDEX(Macro!$G$8:$G$225,MATCH($C213,_xlfn.ANCHORARRAY(Macro!$C$8),0)),NA())</f>
        <v>8.1766217264309589</v>
      </c>
      <c r="U213" s="25">
        <f ca="1">IFERROR(INDEX(Socioeconomic!$G$8:$G$225,MATCH($C213,_xlfn.ANCHORARRAY(Socioeconomic!$C$8),0)),NA())</f>
        <v>0</v>
      </c>
      <c r="V213" s="25">
        <f ca="1">IFERROR(INDEX('Natural Hazard'!$G$8:$G$225,MATCH($C213,_xlfn.ANCHORARRAY('Natural Hazard'!$C$8),0)),NA())</f>
        <v>9.0369611411506359</v>
      </c>
      <c r="W213" s="25">
        <f ca="1">IFERROR(INDEX(Conflict!$G$8:$G$225,MATCH($C213,_xlfn.ANCHORARRAY(Conflict!$C$8),0)),NA())</f>
        <v>0</v>
      </c>
      <c r="X213" s="50"/>
      <c r="Y213" s="25">
        <f ca="1">IFERROR(INDEX(Health!$H$8:$H$225,MATCH($C213,_xlfn.ANCHORARRAY(Health!$C$8),0)),NA())</f>
        <v>10</v>
      </c>
      <c r="Z213" s="25">
        <f ca="1">IFERROR(INDEX(Food!$H$8:$H$225,MATCH($C213,_xlfn.ANCHORARRAY(Food!$C$8),0)),NA())</f>
        <v>10</v>
      </c>
      <c r="AA213" s="25">
        <f ca="1">IFERROR(INDEX(Macro!$H$8:$H$225,MATCH($C213,_xlfn.ANCHORARRAY(Macro!$C$8),0)),NA())</f>
        <v>10</v>
      </c>
      <c r="AB213" s="25">
        <f ca="1">IFERROR(INDEX(Socioeconomic!$H$8:$H$225,MATCH($C213,_xlfn.ANCHORARRAY(Socioeconomic!$C$8),0)),NA())</f>
        <v>5.8571428571428497</v>
      </c>
      <c r="AC213" s="25">
        <f ca="1">IFERROR(INDEX('Natural Hazard'!$H$8:$H$225,MATCH($C213,_xlfn.ANCHORARRAY('Natural Hazard'!$C$8),0)),NA())</f>
        <v>8.1666666666666607</v>
      </c>
      <c r="AD213" s="25">
        <f ca="1">IFERROR(INDEX(Conflict!$H$8:$H$225,MATCH($C213,_xlfn.ANCHORARRAY(Conflict!$C$8),0)),NA())</f>
        <v>10</v>
      </c>
      <c r="AE213" s="50"/>
      <c r="AF213" s="25">
        <f ca="1">IFERROR(INDEX(Health!$I$8:$I$225,MATCH($C213,_xlfn.ANCHORARRAY(Health!$C$8),0)),NA())</f>
        <v>0</v>
      </c>
      <c r="AG213" s="25" t="e">
        <f ca="1">IFERROR(INDEX(Food!$I$8:$I$225,MATCH($C213,_xlfn.ANCHORARRAY(Food!$C$8),0)),NA())</f>
        <v>#N/A</v>
      </c>
      <c r="AH213" s="25">
        <f ca="1">IFERROR(INDEX(Macro!$I$8:$I$225,MATCH($C213,_xlfn.ANCHORARRAY(Macro!$C$8),0)),NA())</f>
        <v>6.6857142857142797</v>
      </c>
      <c r="AI213" s="25" t="e">
        <f ca="1">IFERROR(INDEX(Socioeconomic!$I$8:$I$225,MATCH($C213,_xlfn.ANCHORARRAY(Socioeconomic!$C$8),0)),NA())</f>
        <v>#N/A</v>
      </c>
      <c r="AJ213" s="25">
        <f ca="1">IFERROR(INDEX('Natural Hazard'!$I$8:$I$225,MATCH($C213,_xlfn.ANCHORARRAY('Natural Hazard'!$C$8),0)),NA())</f>
        <v>10</v>
      </c>
      <c r="AK213" s="25">
        <f ca="1">IFERROR(INDEX(Conflict!$I$8:$I$225,MATCH($C213,_xlfn.ANCHORARRAY(Conflict!$C$8),0)),NA())</f>
        <v>0</v>
      </c>
      <c r="AL213" s="49"/>
      <c r="AM213" s="25">
        <f>IFERROR(INDEX('Data Reliability'!$G$6:$G$409,MATCH($C213,'Data Reliability'!$E$6:$E$409,0)),NA())</f>
        <v>0</v>
      </c>
      <c r="AN213" s="25">
        <f>IFERROR(INDEX('Data Reliability'!$H$6:$H$409,MATCH($C213,'Data Reliability'!$E$6:$E$409,0)),NA())</f>
        <v>0.483333333333333</v>
      </c>
    </row>
    <row r="214" spans="2:40" x14ac:dyDescent="0.2">
      <c r="B214" s="28" t="s">
        <v>740</v>
      </c>
      <c r="C214" s="28" t="s">
        <v>698</v>
      </c>
      <c r="D214" s="28" t="s">
        <v>435</v>
      </c>
      <c r="E214" s="28" t="s">
        <v>409</v>
      </c>
      <c r="G214" s="22" cm="1">
        <f t="array" aca="1" ref="G214" ca="1">IF(Parameters!$D$31, SUM(IF(ISNUMBER(R214:W214),(IF(R214:W214&gt;=Parameters!$D$37,1,"")),""))+0.5*(SUM(IF(ISNUMBER(R214:W214),(IF(R214:W214&gt;=Parameters!$D$38,1,"")),""))-SUM(IF(ISNUMBER(R214:W214),(IF(R214:W214&gt;=Parameters!$D$37,1,"")),""))),0) +
   IF(Parameters!$D$32,SUM(IF(ISNUMBER(R214:W214),(IF(R214:W214&gt;=Parameters!$D$41,1,"")),"")),0) +
   IF(Parameters!$D$33,AVERAGE(IF(ISNUMBER(R214:W214),R214:W214)),0) +
   IF(Parameters!$D$34,IF(OR(IF(ISNUMBER(R214:W214),R214:W214)=0),0,GEOMEAN(IF(ISNUMBER(R214:W214),R214:W214))),0)</f>
        <v>1</v>
      </c>
      <c r="H214" s="23">
        <f t="shared" ca="1" si="18"/>
        <v>1</v>
      </c>
      <c r="I214" s="116" t="str">
        <f t="shared" si="19"/>
        <v>!!</v>
      </c>
      <c r="J214" s="22" cm="1">
        <f t="array" aca="1" ref="J214" ca="1">IF(Parameters!$D$31, SUM(IF(ISNUMBER(Y214:AD214),(IF(Y214:AD214&gt;=Parameters!$D$41,1,"")),""))+0.5*(SUM(IF(ISNUMBER(Y214:AD214),(IF(Y214:AD214&gt;=Parameters!$D$42,1,"")),""))-SUM(IF(ISNUMBER(Y214:AD214),(IF(Y214:AD214&gt;=Parameters!$D$41,1,"")),""))),0) +
   IF(Parameters!$D$32,SUM(IF(ISNUMBER(Y214:AD214),(IF(Y214:AD214&gt;=Parameters!$D$41,1,"")),"")),0) +
   IF(Parameters!$D$33,AVERAGE(IF(ISNUMBER(Y214:AD214),Y214:AD214)),0) +
   IF(Parameters!$D$34,IF(OR(IF(ISNUMBER(Y214:AD214),Y214:AD214)=0),0,GEOMEAN(IF(ISNUMBER(Y214:AD214),Y214:AD214))),0)</f>
        <v>0</v>
      </c>
      <c r="K214" s="23">
        <f t="shared" ca="1" si="20"/>
        <v>0</v>
      </c>
      <c r="L214" s="116" t="str">
        <f t="shared" si="21"/>
        <v>!!</v>
      </c>
      <c r="M214" s="21" cm="1">
        <f t="array" aca="1" ref="M214" ca="1">IF(Parameters!$D$31, SUM(IF(ISNUMBER(AF214:AK214),(IF(AF214:AK214&gt;=Parameters!$D$41,1,"")),""))+0.5*(SUM(IF(ISNUMBER(AF214:AK214),(IF(AF214:AK214&gt;=Parameters!$D$42,1,"")),""))-SUM(IF(ISNUMBER(AF214:AK214),(IF(AF214:AK214&gt;=Parameters!$D$41,1,"")),""))),0) +
   IF(Parameters!$D$32,SUM(IF(ISNUMBER(AF214:AK214),(IF(AF214:AK214&gt;=Parameters!$D$41,1,"")),"")),0) +
   IF(Parameters!$D$33,AVERAGE(IF(ISNUMBER(AF214:AK214),AF214:AK214)),0) +
   IF(Parameters!$D$34,IF(OR(IF(ISNUMBER(AF214:AK214),AF214:AK214)=0),0,GEOMEAN(IF(ISNUMBER(AF214:AK214),AF214:AK214))),0)</f>
        <v>1</v>
      </c>
      <c r="N214" s="23">
        <f t="shared" ca="1" si="22"/>
        <v>1</v>
      </c>
      <c r="O214" s="116" t="str">
        <f t="shared" si="23"/>
        <v>!!</v>
      </c>
      <c r="P214" s="24"/>
      <c r="Q214" s="49"/>
      <c r="R214" s="25">
        <f ca="1">IFERROR(INDEX(Health!$G$8:$G$225,MATCH($C214,_xlfn.ANCHORARRAY(Health!$C$8),0)),NA())</f>
        <v>0</v>
      </c>
      <c r="S214" s="25" t="e">
        <f ca="1">IFERROR(INDEX(Food!$G$8:$G$225,MATCH($C214,_xlfn.ANCHORARRAY(Food!$C$8),0)),NA())</f>
        <v>#N/A</v>
      </c>
      <c r="T214" s="25" t="e">
        <f ca="1">IFERROR(INDEX(Macro!$G$8:$G$225,MATCH($C214,_xlfn.ANCHORARRAY(Macro!$C$8),0)),NA())</f>
        <v>#N/A</v>
      </c>
      <c r="U214" s="25" t="e">
        <f ca="1">IFERROR(INDEX(Socioeconomic!$G$8:$G$225,MATCH($C214,_xlfn.ANCHORARRAY(Socioeconomic!$C$8),0)),NA())</f>
        <v>#N/A</v>
      </c>
      <c r="V214" s="25">
        <f ca="1">IFERROR(INDEX('Natural Hazard'!$G$8:$G$225,MATCH($C214,_xlfn.ANCHORARRAY('Natural Hazard'!$C$8),0)),NA())</f>
        <v>10</v>
      </c>
      <c r="W214" s="25">
        <f ca="1">IFERROR(INDEX(Conflict!$G$8:$G$225,MATCH($C214,_xlfn.ANCHORARRAY(Conflict!$C$8),0)),NA())</f>
        <v>0</v>
      </c>
      <c r="X214" s="50"/>
      <c r="Y214" s="25" t="e">
        <f ca="1">IFERROR(INDEX(Health!$H$8:$H$225,MATCH($C214,_xlfn.ANCHORARRAY(Health!$C$8),0)),NA())</f>
        <v>#N/A</v>
      </c>
      <c r="Z214" s="25" t="e">
        <f ca="1">IFERROR(INDEX(Food!$H$8:$H$225,MATCH($C214,_xlfn.ANCHORARRAY(Food!$C$8),0)),NA())</f>
        <v>#N/A</v>
      </c>
      <c r="AA214" s="25" t="e">
        <f ca="1">IFERROR(INDEX(Macro!$H$8:$H$225,MATCH($C214,_xlfn.ANCHORARRAY(Macro!$C$8),0)),NA())</f>
        <v>#N/A</v>
      </c>
      <c r="AB214" s="25" t="e">
        <f ca="1">IFERROR(INDEX(Socioeconomic!$H$8:$H$225,MATCH($C214,_xlfn.ANCHORARRAY(Socioeconomic!$C$8),0)),NA())</f>
        <v>#N/A</v>
      </c>
      <c r="AC214" s="25" t="e">
        <f ca="1">IFERROR(INDEX('Natural Hazard'!$H$8:$H$225,MATCH($C214,_xlfn.ANCHORARRAY('Natural Hazard'!$C$8),0)),NA())</f>
        <v>#N/A</v>
      </c>
      <c r="AD214" s="25">
        <f ca="1">IFERROR(INDEX(Conflict!$H$8:$H$225,MATCH($C214,_xlfn.ANCHORARRAY(Conflict!$C$8),0)),NA())</f>
        <v>0</v>
      </c>
      <c r="AE214" s="50"/>
      <c r="AF214" s="25">
        <f ca="1">IFERROR(INDEX(Health!$I$8:$I$225,MATCH($C214,_xlfn.ANCHORARRAY(Health!$C$8),0)),NA())</f>
        <v>0</v>
      </c>
      <c r="AG214" s="25" t="e">
        <f ca="1">IFERROR(INDEX(Food!$I$8:$I$225,MATCH($C214,_xlfn.ANCHORARRAY(Food!$C$8),0)),NA())</f>
        <v>#N/A</v>
      </c>
      <c r="AH214" s="25" t="e">
        <f ca="1">IFERROR(INDEX(Macro!$I$8:$I$225,MATCH($C214,_xlfn.ANCHORARRAY(Macro!$C$8),0)),NA())</f>
        <v>#N/A</v>
      </c>
      <c r="AI214" s="25" t="e">
        <f ca="1">IFERROR(INDEX(Socioeconomic!$I$8:$I$225,MATCH($C214,_xlfn.ANCHORARRAY(Socioeconomic!$C$8),0)),NA())</f>
        <v>#N/A</v>
      </c>
      <c r="AJ214" s="25">
        <f ca="1">IFERROR(INDEX('Natural Hazard'!$I$8:$I$225,MATCH($C214,_xlfn.ANCHORARRAY('Natural Hazard'!$C$8),0)),NA())</f>
        <v>10</v>
      </c>
      <c r="AK214" s="25">
        <f ca="1">IFERROR(INDEX(Conflict!$I$8:$I$225,MATCH($C214,_xlfn.ANCHORARRAY(Conflict!$C$8),0)),NA())</f>
        <v>0</v>
      </c>
      <c r="AL214" s="49"/>
      <c r="AM214" s="25">
        <f>IFERROR(INDEX('Data Reliability'!$G$6:$G$409,MATCH($C214,'Data Reliability'!$E$6:$E$409,0)),NA())</f>
        <v>0.88888888888888895</v>
      </c>
      <c r="AN214" s="25">
        <f>IFERROR(INDEX('Data Reliability'!$H$6:$H$409,MATCH($C214,'Data Reliability'!$E$6:$E$409,0)),NA())</f>
        <v>0.78333333333333299</v>
      </c>
    </row>
    <row r="215" spans="2:40" x14ac:dyDescent="0.2">
      <c r="B215" s="28" t="s">
        <v>741</v>
      </c>
      <c r="C215" s="28" t="s">
        <v>699</v>
      </c>
      <c r="D215" s="28" t="s">
        <v>435</v>
      </c>
      <c r="E215" s="28" t="s">
        <v>409</v>
      </c>
      <c r="G215" s="22" cm="1">
        <f t="array" aca="1" ref="G215" ca="1">IF(Parameters!$D$31, SUM(IF(ISNUMBER(R215:W215),(IF(R215:W215&gt;=Parameters!$D$37,1,"")),""))+0.5*(SUM(IF(ISNUMBER(R215:W215),(IF(R215:W215&gt;=Parameters!$D$38,1,"")),""))-SUM(IF(ISNUMBER(R215:W215),(IF(R215:W215&gt;=Parameters!$D$37,1,"")),""))),0) +
   IF(Parameters!$D$32,SUM(IF(ISNUMBER(R215:W215),(IF(R215:W215&gt;=Parameters!$D$41,1,"")),"")),0) +
   IF(Parameters!$D$33,AVERAGE(IF(ISNUMBER(R215:W215),R215:W215)),0) +
   IF(Parameters!$D$34,IF(OR(IF(ISNUMBER(R215:W215),R215:W215)=0),0,GEOMEAN(IF(ISNUMBER(R215:W215),R215:W215))),0)</f>
        <v>1</v>
      </c>
      <c r="H215" s="23">
        <f t="shared" ca="1" si="18"/>
        <v>1</v>
      </c>
      <c r="I215" s="116" t="str">
        <f t="shared" si="19"/>
        <v>!!</v>
      </c>
      <c r="J215" s="22" cm="1">
        <f t="array" aca="1" ref="J215" ca="1">IF(Parameters!$D$31, SUM(IF(ISNUMBER(Y215:AD215),(IF(Y215:AD215&gt;=Parameters!$D$41,1,"")),""))+0.5*(SUM(IF(ISNUMBER(Y215:AD215),(IF(Y215:AD215&gt;=Parameters!$D$42,1,"")),""))-SUM(IF(ISNUMBER(Y215:AD215),(IF(Y215:AD215&gt;=Parameters!$D$41,1,"")),""))),0) +
   IF(Parameters!$D$32,SUM(IF(ISNUMBER(Y215:AD215),(IF(Y215:AD215&gt;=Parameters!$D$41,1,"")),"")),0) +
   IF(Parameters!$D$33,AVERAGE(IF(ISNUMBER(Y215:AD215),Y215:AD215)),0) +
   IF(Parameters!$D$34,IF(OR(IF(ISNUMBER(Y215:AD215),Y215:AD215)=0),0,GEOMEAN(IF(ISNUMBER(Y215:AD215),Y215:AD215))),0)</f>
        <v>0</v>
      </c>
      <c r="K215" s="23">
        <f t="shared" ca="1" si="20"/>
        <v>0</v>
      </c>
      <c r="L215" s="116" t="str">
        <f t="shared" si="21"/>
        <v>!!</v>
      </c>
      <c r="M215" s="21" cm="1">
        <f t="array" aca="1" ref="M215" ca="1">IF(Parameters!$D$31, SUM(IF(ISNUMBER(AF215:AK215),(IF(AF215:AK215&gt;=Parameters!$D$41,1,"")),""))+0.5*(SUM(IF(ISNUMBER(AF215:AK215),(IF(AF215:AK215&gt;=Parameters!$D$42,1,"")),""))-SUM(IF(ISNUMBER(AF215:AK215),(IF(AF215:AK215&gt;=Parameters!$D$41,1,"")),""))),0) +
   IF(Parameters!$D$32,SUM(IF(ISNUMBER(AF215:AK215),(IF(AF215:AK215&gt;=Parameters!$D$41,1,"")),"")),0) +
   IF(Parameters!$D$33,AVERAGE(IF(ISNUMBER(AF215:AK215),AF215:AK215)),0) +
   IF(Parameters!$D$34,IF(OR(IF(ISNUMBER(AF215:AK215),AF215:AK215)=0),0,GEOMEAN(IF(ISNUMBER(AF215:AK215),AF215:AK215))),0)</f>
        <v>1</v>
      </c>
      <c r="N215" s="23">
        <f t="shared" ca="1" si="22"/>
        <v>1</v>
      </c>
      <c r="O215" s="116" t="str">
        <f t="shared" si="23"/>
        <v>!!</v>
      </c>
      <c r="P215" s="24"/>
      <c r="Q215" s="49"/>
      <c r="R215" s="25">
        <f ca="1">IFERROR(INDEX(Health!$G$8:$G$225,MATCH($C215,_xlfn.ANCHORARRAY(Health!$C$8),0)),NA())</f>
        <v>0</v>
      </c>
      <c r="S215" s="25" t="e">
        <f ca="1">IFERROR(INDEX(Food!$G$8:$G$225,MATCH($C215,_xlfn.ANCHORARRAY(Food!$C$8),0)),NA())</f>
        <v>#N/A</v>
      </c>
      <c r="T215" s="25" t="e">
        <f ca="1">IFERROR(INDEX(Macro!$G$8:$G$225,MATCH($C215,_xlfn.ANCHORARRAY(Macro!$C$8),0)),NA())</f>
        <v>#N/A</v>
      </c>
      <c r="U215" s="25" t="e">
        <f ca="1">IFERROR(INDEX(Socioeconomic!$G$8:$G$225,MATCH($C215,_xlfn.ANCHORARRAY(Socioeconomic!$C$8),0)),NA())</f>
        <v>#N/A</v>
      </c>
      <c r="V215" s="25">
        <f ca="1">IFERROR(INDEX('Natural Hazard'!$G$8:$G$225,MATCH($C215,_xlfn.ANCHORARRAY('Natural Hazard'!$C$8),0)),NA())</f>
        <v>10</v>
      </c>
      <c r="W215" s="25">
        <f ca="1">IFERROR(INDEX(Conflict!$G$8:$G$225,MATCH($C215,_xlfn.ANCHORARRAY(Conflict!$C$8),0)),NA())</f>
        <v>0</v>
      </c>
      <c r="X215" s="50"/>
      <c r="Y215" s="25" t="e">
        <f ca="1">IFERROR(INDEX(Health!$H$8:$H$225,MATCH($C215,_xlfn.ANCHORARRAY(Health!$C$8),0)),NA())</f>
        <v>#N/A</v>
      </c>
      <c r="Z215" s="25" t="e">
        <f ca="1">IFERROR(INDEX(Food!$H$8:$H$225,MATCH($C215,_xlfn.ANCHORARRAY(Food!$C$8),0)),NA())</f>
        <v>#N/A</v>
      </c>
      <c r="AA215" s="25" t="e">
        <f ca="1">IFERROR(INDEX(Macro!$H$8:$H$225,MATCH($C215,_xlfn.ANCHORARRAY(Macro!$C$8),0)),NA())</f>
        <v>#N/A</v>
      </c>
      <c r="AB215" s="25" t="e">
        <f ca="1">IFERROR(INDEX(Socioeconomic!$H$8:$H$225,MATCH($C215,_xlfn.ANCHORARRAY(Socioeconomic!$C$8),0)),NA())</f>
        <v>#N/A</v>
      </c>
      <c r="AC215" s="25" t="e">
        <f ca="1">IFERROR(INDEX('Natural Hazard'!$H$8:$H$225,MATCH($C215,_xlfn.ANCHORARRAY('Natural Hazard'!$C$8),0)),NA())</f>
        <v>#N/A</v>
      </c>
      <c r="AD215" s="25">
        <f ca="1">IFERROR(INDEX(Conflict!$H$8:$H$225,MATCH($C215,_xlfn.ANCHORARRAY(Conflict!$C$8),0)),NA())</f>
        <v>0</v>
      </c>
      <c r="AE215" s="50"/>
      <c r="AF215" s="25">
        <f ca="1">IFERROR(INDEX(Health!$I$8:$I$225,MATCH($C215,_xlfn.ANCHORARRAY(Health!$C$8),0)),NA())</f>
        <v>0</v>
      </c>
      <c r="AG215" s="25" t="e">
        <f ca="1">IFERROR(INDEX(Food!$I$8:$I$225,MATCH($C215,_xlfn.ANCHORARRAY(Food!$C$8),0)),NA())</f>
        <v>#N/A</v>
      </c>
      <c r="AH215" s="25" t="e">
        <f ca="1">IFERROR(INDEX(Macro!$I$8:$I$225,MATCH($C215,_xlfn.ANCHORARRAY(Macro!$C$8),0)),NA())</f>
        <v>#N/A</v>
      </c>
      <c r="AI215" s="25" t="e">
        <f ca="1">IFERROR(INDEX(Socioeconomic!$I$8:$I$225,MATCH($C215,_xlfn.ANCHORARRAY(Socioeconomic!$C$8),0)),NA())</f>
        <v>#N/A</v>
      </c>
      <c r="AJ215" s="25">
        <f ca="1">IFERROR(INDEX('Natural Hazard'!$I$8:$I$225,MATCH($C215,_xlfn.ANCHORARRAY('Natural Hazard'!$C$8),0)),NA())</f>
        <v>10</v>
      </c>
      <c r="AK215" s="25">
        <f ca="1">IFERROR(INDEX(Conflict!$I$8:$I$225,MATCH($C215,_xlfn.ANCHORARRAY(Conflict!$C$8),0)),NA())</f>
        <v>0</v>
      </c>
      <c r="AL215" s="49"/>
      <c r="AM215" s="25">
        <f>IFERROR(INDEX('Data Reliability'!$G$6:$G$409,MATCH($C215,'Data Reliability'!$E$6:$E$409,0)),NA())</f>
        <v>0.88888888888888895</v>
      </c>
      <c r="AN215" s="25">
        <f>IFERROR(INDEX('Data Reliability'!$H$6:$H$409,MATCH($C215,'Data Reliability'!$E$6:$E$409,0)),NA())</f>
        <v>0.78333333333333299</v>
      </c>
    </row>
    <row r="216" spans="2:40" x14ac:dyDescent="0.2">
      <c r="B216" s="28" t="s">
        <v>531</v>
      </c>
      <c r="C216" s="28" t="s">
        <v>351</v>
      </c>
      <c r="D216" s="28" t="s">
        <v>436</v>
      </c>
      <c r="E216" s="28" t="s">
        <v>430</v>
      </c>
      <c r="G216" s="22" cm="1">
        <f t="array" aca="1" ref="G216" ca="1">IF(Parameters!$D$31, SUM(IF(ISNUMBER(R216:W216),(IF(R216:W216&gt;=Parameters!$D$37,1,"")),""))+0.5*(SUM(IF(ISNUMBER(R216:W216),(IF(R216:W216&gt;=Parameters!$D$38,1,"")),""))-SUM(IF(ISNUMBER(R216:W216),(IF(R216:W216&gt;=Parameters!$D$37,1,"")),""))),0) +
   IF(Parameters!$D$32,SUM(IF(ISNUMBER(R216:W216),(IF(R216:W216&gt;=Parameters!$D$41,1,"")),"")),0) +
   IF(Parameters!$D$33,AVERAGE(IF(ISNUMBER(R216:W216),R216:W216)),0) +
   IF(Parameters!$D$34,IF(OR(IF(ISNUMBER(R216:W216),R216:W216)=0),0,GEOMEAN(IF(ISNUMBER(R216:W216),R216:W216))),0)</f>
        <v>2</v>
      </c>
      <c r="H216" s="23">
        <f t="shared" ca="1" si="18"/>
        <v>2</v>
      </c>
      <c r="I216" s="116" t="str">
        <f t="shared" si="19"/>
        <v/>
      </c>
      <c r="J216" s="22" cm="1">
        <f t="array" aca="1" ref="J216" ca="1">IF(Parameters!$D$31, SUM(IF(ISNUMBER(Y216:AD216),(IF(Y216:AD216&gt;=Parameters!$D$41,1,"")),""))+0.5*(SUM(IF(ISNUMBER(Y216:AD216),(IF(Y216:AD216&gt;=Parameters!$D$42,1,"")),""))-SUM(IF(ISNUMBER(Y216:AD216),(IF(Y216:AD216&gt;=Parameters!$D$41,1,"")),""))),0) +
   IF(Parameters!$D$32,SUM(IF(ISNUMBER(Y216:AD216),(IF(Y216:AD216&gt;=Parameters!$D$41,1,"")),"")),0) +
   IF(Parameters!$D$33,AVERAGE(IF(ISNUMBER(Y216:AD216),Y216:AD216)),0) +
   IF(Parameters!$D$34,IF(OR(IF(ISNUMBER(Y216:AD216),Y216:AD216)=0),0,GEOMEAN(IF(ISNUMBER(Y216:AD216),Y216:AD216))),0)</f>
        <v>1</v>
      </c>
      <c r="K216" s="23">
        <f t="shared" ca="1" si="20"/>
        <v>1</v>
      </c>
      <c r="L216" s="116" t="str">
        <f t="shared" si="21"/>
        <v/>
      </c>
      <c r="M216" s="21" cm="1">
        <f t="array" aca="1" ref="M216" ca="1">IF(Parameters!$D$31, SUM(IF(ISNUMBER(AF216:AK216),(IF(AF216:AK216&gt;=Parameters!$D$41,1,"")),""))+0.5*(SUM(IF(ISNUMBER(AF216:AK216),(IF(AF216:AK216&gt;=Parameters!$D$42,1,"")),""))-SUM(IF(ISNUMBER(AF216:AK216),(IF(AF216:AK216&gt;=Parameters!$D$41,1,"")),""))),0) +
   IF(Parameters!$D$32,SUM(IF(ISNUMBER(AF216:AK216),(IF(AF216:AK216&gt;=Parameters!$D$41,1,"")),"")),0) +
   IF(Parameters!$D$33,AVERAGE(IF(ISNUMBER(AF216:AK216),AF216:AK216)),0) +
   IF(Parameters!$D$34,IF(OR(IF(ISNUMBER(AF216:AK216),AF216:AK216)=0),0,GEOMEAN(IF(ISNUMBER(AF216:AK216),AF216:AK216))),0)</f>
        <v>2</v>
      </c>
      <c r="N216" s="23">
        <f t="shared" ca="1" si="22"/>
        <v>2</v>
      </c>
      <c r="O216" s="116" t="str">
        <f t="shared" si="23"/>
        <v>!</v>
      </c>
      <c r="P216" s="24"/>
      <c r="Q216" s="49"/>
      <c r="R216" s="25">
        <f ca="1">IFERROR(INDEX(Health!$G$8:$G$225,MATCH($C216,_xlfn.ANCHORARRAY(Health!$C$8),0)),NA())</f>
        <v>5.0668993859909106</v>
      </c>
      <c r="S216" s="25">
        <f ca="1">IFERROR(INDEX(Food!$G$8:$G$225,MATCH($C216,_xlfn.ANCHORARRAY(Food!$C$8),0)),NA())</f>
        <v>0</v>
      </c>
      <c r="T216" s="25">
        <f ca="1">IFERROR(INDEX(Macro!$G$8:$G$225,MATCH($C216,_xlfn.ANCHORARRAY(Macro!$C$8),0)),NA())</f>
        <v>6.9</v>
      </c>
      <c r="U216" s="25">
        <f ca="1">IFERROR(INDEX(Socioeconomic!$G$8:$G$225,MATCH($C216,_xlfn.ANCHORARRAY(Socioeconomic!$C$8),0)),NA())</f>
        <v>0</v>
      </c>
      <c r="V216" s="25">
        <f ca="1">IFERROR(INDEX('Natural Hazard'!$G$8:$G$225,MATCH($C216,_xlfn.ANCHORARRAY('Natural Hazard'!$C$8),0)),NA())</f>
        <v>10</v>
      </c>
      <c r="W216" s="25">
        <f ca="1">IFERROR(INDEX(Conflict!$G$8:$G$225,MATCH($C216,_xlfn.ANCHORARRAY(Conflict!$C$8),0)),NA())</f>
        <v>0</v>
      </c>
      <c r="X216" s="50"/>
      <c r="Y216" s="25">
        <f ca="1">IFERROR(INDEX(Health!$H$8:$H$225,MATCH($C216,_xlfn.ANCHORARRAY(Health!$C$8),0)),NA())</f>
        <v>3.66763848396501</v>
      </c>
      <c r="Z216" s="25">
        <f ca="1">IFERROR(INDEX(Food!$H$8:$H$225,MATCH($C216,_xlfn.ANCHORARRAY(Food!$C$8),0)),NA())</f>
        <v>2.9473074696004602</v>
      </c>
      <c r="AA216" s="25">
        <f ca="1">IFERROR(INDEX(Macro!$H$8:$H$225,MATCH($C216,_xlfn.ANCHORARRAY(Macro!$C$8),0)),NA())</f>
        <v>2.20745335499433</v>
      </c>
      <c r="AB216" s="25">
        <f ca="1">IFERROR(INDEX(Socioeconomic!$H$8:$H$225,MATCH($C216,_xlfn.ANCHORARRAY(Socioeconomic!$C$8),0)),NA())</f>
        <v>4</v>
      </c>
      <c r="AC216" s="25">
        <f ca="1">IFERROR(INDEX('Natural Hazard'!$H$8:$H$225,MATCH($C216,_xlfn.ANCHORARRAY('Natural Hazard'!$C$8),0)),NA())</f>
        <v>10</v>
      </c>
      <c r="AD216" s="25">
        <f ca="1">IFERROR(INDEX(Conflict!$H$8:$H$225,MATCH($C216,_xlfn.ANCHORARRAY(Conflict!$C$8),0)),NA())</f>
        <v>0</v>
      </c>
      <c r="AE216" s="50"/>
      <c r="AF216" s="25">
        <f ca="1">IFERROR(INDEX(Health!$I$8:$I$225,MATCH($C216,_xlfn.ANCHORARRAY(Health!$C$8),0)),NA())</f>
        <v>7</v>
      </c>
      <c r="AG216" s="25" t="e">
        <f ca="1">IFERROR(INDEX(Food!$I$8:$I$225,MATCH($C216,_xlfn.ANCHORARRAY(Food!$C$8),0)),NA())</f>
        <v>#N/A</v>
      </c>
      <c r="AH216" s="25">
        <f ca="1">IFERROR(INDEX(Macro!$I$8:$I$225,MATCH($C216,_xlfn.ANCHORARRAY(Macro!$C$8),0)),NA())</f>
        <v>7</v>
      </c>
      <c r="AI216" s="25">
        <f ca="1">IFERROR(INDEX(Socioeconomic!$I$8:$I$225,MATCH($C216,_xlfn.ANCHORARRAY(Socioeconomic!$C$8),0)),NA())</f>
        <v>0</v>
      </c>
      <c r="AJ216" s="25">
        <f ca="1">IFERROR(INDEX('Natural Hazard'!$I$8:$I$225,MATCH($C216,_xlfn.ANCHORARRAY('Natural Hazard'!$C$8),0)),NA())</f>
        <v>10</v>
      </c>
      <c r="AK216" s="25">
        <f ca="1">IFERROR(INDEX(Conflict!$I$8:$I$225,MATCH($C216,_xlfn.ANCHORARRAY(Conflict!$C$8),0)),NA())</f>
        <v>0</v>
      </c>
      <c r="AL216" s="49"/>
      <c r="AM216" s="25">
        <f>IFERROR(INDEX('Data Reliability'!$G$6:$G$409,MATCH($C216,'Data Reliability'!$E$6:$E$409,0)),NA())</f>
        <v>0</v>
      </c>
      <c r="AN216" s="25">
        <f>IFERROR(INDEX('Data Reliability'!$H$6:$H$409,MATCH($C216,'Data Reliability'!$E$6:$E$409,0)),NA())</f>
        <v>0.46111111111111103</v>
      </c>
    </row>
    <row r="217" spans="2:40" x14ac:dyDescent="0.2">
      <c r="B217" s="28" t="s">
        <v>352</v>
      </c>
      <c r="C217" s="28" t="s">
        <v>353</v>
      </c>
      <c r="D217" s="28" t="s">
        <v>436</v>
      </c>
      <c r="E217" s="28" t="s">
        <v>429</v>
      </c>
      <c r="G217" s="22" cm="1">
        <f t="array" aca="1" ref="G217" ca="1">IF(Parameters!$D$31, SUM(IF(ISNUMBER(R217:W217),(IF(R217:W217&gt;=Parameters!$D$37,1,"")),""))+0.5*(SUM(IF(ISNUMBER(R217:W217),(IF(R217:W217&gt;=Parameters!$D$38,1,"")),""))-SUM(IF(ISNUMBER(R217:W217),(IF(R217:W217&gt;=Parameters!$D$37,1,"")),""))),0) +
   IF(Parameters!$D$32,SUM(IF(ISNUMBER(R217:W217),(IF(R217:W217&gt;=Parameters!$D$41,1,"")),"")),0) +
   IF(Parameters!$D$33,AVERAGE(IF(ISNUMBER(R217:W217),R217:W217)),0) +
   IF(Parameters!$D$34,IF(OR(IF(ISNUMBER(R217:W217),R217:W217)=0),0,GEOMEAN(IF(ISNUMBER(R217:W217),R217:W217))),0)</f>
        <v>0</v>
      </c>
      <c r="H217" s="23">
        <f t="shared" ca="1" si="18"/>
        <v>0</v>
      </c>
      <c r="I217" s="116" t="str">
        <f t="shared" si="19"/>
        <v>!</v>
      </c>
      <c r="J217" s="22" cm="1">
        <f t="array" aca="1" ref="J217" ca="1">IF(Parameters!$D$31, SUM(IF(ISNUMBER(Y217:AD217),(IF(Y217:AD217&gt;=Parameters!$D$41,1,"")),""))+0.5*(SUM(IF(ISNUMBER(Y217:AD217),(IF(Y217:AD217&gt;=Parameters!$D$42,1,"")),""))-SUM(IF(ISNUMBER(Y217:AD217),(IF(Y217:AD217&gt;=Parameters!$D$41,1,"")),""))),0) +
   IF(Parameters!$D$32,SUM(IF(ISNUMBER(Y217:AD217),(IF(Y217:AD217&gt;=Parameters!$D$41,1,"")),"")),0) +
   IF(Parameters!$D$33,AVERAGE(IF(ISNUMBER(Y217:AD217),Y217:AD217)),0) +
   IF(Parameters!$D$34,IF(OR(IF(ISNUMBER(Y217:AD217),Y217:AD217)=0),0,GEOMEAN(IF(ISNUMBER(Y217:AD217),Y217:AD217))),0)</f>
        <v>1.5</v>
      </c>
      <c r="K217" s="23">
        <f t="shared" ca="1" si="20"/>
        <v>1.5</v>
      </c>
      <c r="L217" s="116" t="str">
        <f t="shared" si="21"/>
        <v/>
      </c>
      <c r="M217" s="21" cm="1">
        <f t="array" aca="1" ref="M217" ca="1">IF(Parameters!$D$31, SUM(IF(ISNUMBER(AF217:AK217),(IF(AF217:AK217&gt;=Parameters!$D$41,1,"")),""))+0.5*(SUM(IF(ISNUMBER(AF217:AK217),(IF(AF217:AK217&gt;=Parameters!$D$42,1,"")),""))-SUM(IF(ISNUMBER(AF217:AK217),(IF(AF217:AK217&gt;=Parameters!$D$41,1,"")),""))),0) +
   IF(Parameters!$D$32,SUM(IF(ISNUMBER(AF217:AK217),(IF(AF217:AK217&gt;=Parameters!$D$41,1,"")),"")),0) +
   IF(Parameters!$D$33,AVERAGE(IF(ISNUMBER(AF217:AK217),AF217:AK217)),0) +
   IF(Parameters!$D$34,IF(OR(IF(ISNUMBER(AF217:AK217),AF217:AK217)=0),0,GEOMEAN(IF(ISNUMBER(AF217:AK217),AF217:AK217))),0)</f>
        <v>0</v>
      </c>
      <c r="N217" s="23">
        <f t="shared" ca="1" si="22"/>
        <v>0</v>
      </c>
      <c r="O217" s="116" t="str">
        <f t="shared" si="23"/>
        <v>!!</v>
      </c>
      <c r="P217" s="24"/>
      <c r="Q217" s="49"/>
      <c r="R217" s="25">
        <f ca="1">IFERROR(INDEX(Health!$G$8:$G$225,MATCH($C217,_xlfn.ANCHORARRAY(Health!$C$8),0)),NA())</f>
        <v>0</v>
      </c>
      <c r="S217" s="25">
        <f ca="1">IFERROR(INDEX(Food!$G$8:$G$225,MATCH($C217,_xlfn.ANCHORARRAY(Food!$C$8),0)),NA())</f>
        <v>0</v>
      </c>
      <c r="T217" s="25" t="e">
        <f ca="1">IFERROR(INDEX(Macro!$G$8:$G$225,MATCH($C217,_xlfn.ANCHORARRAY(Macro!$C$8),0)),NA())</f>
        <v>#N/A</v>
      </c>
      <c r="U217" s="25">
        <f ca="1">IFERROR(INDEX(Socioeconomic!$G$8:$G$225,MATCH($C217,_xlfn.ANCHORARRAY(Socioeconomic!$C$8),0)),NA())</f>
        <v>0</v>
      </c>
      <c r="V217" s="25">
        <f ca="1">IFERROR(INDEX('Natural Hazard'!$G$8:$G$225,MATCH($C217,_xlfn.ANCHORARRAY('Natural Hazard'!$C$8),0)),NA())</f>
        <v>0</v>
      </c>
      <c r="W217" s="25">
        <f ca="1">IFERROR(INDEX(Conflict!$G$8:$G$225,MATCH($C217,_xlfn.ANCHORARRAY(Conflict!$C$8),0)),NA())</f>
        <v>0</v>
      </c>
      <c r="X217" s="50"/>
      <c r="Y217" s="25">
        <f ca="1">IFERROR(INDEX(Health!$H$8:$H$225,MATCH($C217,_xlfn.ANCHORARRAY(Health!$C$8),0)),NA())</f>
        <v>8.6239067055393495</v>
      </c>
      <c r="Z217" s="25">
        <f ca="1">IFERROR(INDEX(Food!$H$8:$H$225,MATCH($C217,_xlfn.ANCHORARRAY(Food!$C$8),0)),NA())</f>
        <v>8.2296650717703308</v>
      </c>
      <c r="AA217" s="25" t="e">
        <f ca="1">IFERROR(INDEX(Macro!$H$8:$H$225,MATCH($C217,_xlfn.ANCHORARRAY(Macro!$C$8),0)),NA())</f>
        <v>#N/A</v>
      </c>
      <c r="AB217" s="25">
        <f ca="1">IFERROR(INDEX(Socioeconomic!$H$8:$H$225,MATCH($C217,_xlfn.ANCHORARRAY(Socioeconomic!$C$8),0)),NA())</f>
        <v>7.5714285714285703</v>
      </c>
      <c r="AC217" s="25">
        <f ca="1">IFERROR(INDEX('Natural Hazard'!$H$8:$H$225,MATCH($C217,_xlfn.ANCHORARRAY('Natural Hazard'!$C$8),0)),NA())</f>
        <v>6.6666666666666599</v>
      </c>
      <c r="AD217" s="25">
        <f ca="1">IFERROR(INDEX(Conflict!$H$8:$H$225,MATCH($C217,_xlfn.ANCHORARRAY(Conflict!$C$8),0)),NA())</f>
        <v>0</v>
      </c>
      <c r="AE217" s="50"/>
      <c r="AF217" s="25">
        <f ca="1">IFERROR(INDEX(Health!$I$8:$I$225,MATCH($C217,_xlfn.ANCHORARRAY(Health!$C$8),0)),NA())</f>
        <v>0</v>
      </c>
      <c r="AG217" s="25" t="e">
        <f ca="1">IFERROR(INDEX(Food!$I$8:$I$225,MATCH($C217,_xlfn.ANCHORARRAY(Food!$C$8),0)),NA())</f>
        <v>#N/A</v>
      </c>
      <c r="AH217" s="25" t="e">
        <f ca="1">IFERROR(INDEX(Macro!$I$8:$I$225,MATCH($C217,_xlfn.ANCHORARRAY(Macro!$C$8),0)),NA())</f>
        <v>#N/A</v>
      </c>
      <c r="AI217" s="25" t="e">
        <f ca="1">IFERROR(INDEX(Socioeconomic!$I$8:$I$225,MATCH($C217,_xlfn.ANCHORARRAY(Socioeconomic!$C$8),0)),NA())</f>
        <v>#N/A</v>
      </c>
      <c r="AJ217" s="25">
        <f ca="1">IFERROR(INDEX('Natural Hazard'!$I$8:$I$225,MATCH($C217,_xlfn.ANCHORARRAY('Natural Hazard'!$C$8),0)),NA())</f>
        <v>0</v>
      </c>
      <c r="AK217" s="25">
        <f ca="1">IFERROR(INDEX(Conflict!$I$8:$I$225,MATCH($C217,_xlfn.ANCHORARRAY(Conflict!$C$8),0)),NA())</f>
        <v>0</v>
      </c>
      <c r="AL217" s="49"/>
      <c r="AM217" s="25">
        <f>IFERROR(INDEX('Data Reliability'!$G$6:$G$409,MATCH($C217,'Data Reliability'!$E$6:$E$409,0)),NA())</f>
        <v>0.30555555555555602</v>
      </c>
      <c r="AN217" s="25">
        <f>IFERROR(INDEX('Data Reliability'!$H$6:$H$409,MATCH($C217,'Data Reliability'!$E$6:$E$409,0)),NA())</f>
        <v>0.78333333333333299</v>
      </c>
    </row>
    <row r="218" spans="2:40" x14ac:dyDescent="0.2">
      <c r="B218" s="28" t="s">
        <v>354</v>
      </c>
      <c r="C218" s="28" t="s">
        <v>355</v>
      </c>
      <c r="D218" s="28" t="s">
        <v>436</v>
      </c>
      <c r="E218" s="28" t="s">
        <v>429</v>
      </c>
      <c r="G218" s="22" cm="1">
        <f t="array" aca="1" ref="G218" ca="1">IF(Parameters!$D$31, SUM(IF(ISNUMBER(R218:W218),(IF(R218:W218&gt;=Parameters!$D$37,1,"")),""))+0.5*(SUM(IF(ISNUMBER(R218:W218),(IF(R218:W218&gt;=Parameters!$D$38,1,"")),""))-SUM(IF(ISNUMBER(R218:W218),(IF(R218:W218&gt;=Parameters!$D$37,1,"")),""))),0) +
   IF(Parameters!$D$32,SUM(IF(ISNUMBER(R218:W218),(IF(R218:W218&gt;=Parameters!$D$41,1,"")),"")),0) +
   IF(Parameters!$D$33,AVERAGE(IF(ISNUMBER(R218:W218),R218:W218)),0) +
   IF(Parameters!$D$34,IF(OR(IF(ISNUMBER(R218:W218),R218:W218)=0),0,GEOMEAN(IF(ISNUMBER(R218:W218),R218:W218))),0)</f>
        <v>0</v>
      </c>
      <c r="H218" s="23">
        <f t="shared" ca="1" si="18"/>
        <v>0</v>
      </c>
      <c r="I218" s="116" t="str">
        <f t="shared" si="19"/>
        <v>!</v>
      </c>
      <c r="J218" s="22" cm="1">
        <f t="array" aca="1" ref="J218" ca="1">IF(Parameters!$D$31, SUM(IF(ISNUMBER(Y218:AD218),(IF(Y218:AD218&gt;=Parameters!$D$41,1,"")),""))+0.5*(SUM(IF(ISNUMBER(Y218:AD218),(IF(Y218:AD218&gt;=Parameters!$D$42,1,"")),""))-SUM(IF(ISNUMBER(Y218:AD218),(IF(Y218:AD218&gt;=Parameters!$D$41,1,"")),""))),0) +
   IF(Parameters!$D$32,SUM(IF(ISNUMBER(Y218:AD218),(IF(Y218:AD218&gt;=Parameters!$D$41,1,"")),"")),0) +
   IF(Parameters!$D$33,AVERAGE(IF(ISNUMBER(Y218:AD218),Y218:AD218)),0) +
   IF(Parameters!$D$34,IF(OR(IF(ISNUMBER(Y218:AD218),Y218:AD218)=0),0,GEOMEAN(IF(ISNUMBER(Y218:AD218),Y218:AD218))),0)</f>
        <v>1</v>
      </c>
      <c r="K218" s="23">
        <f t="shared" ca="1" si="20"/>
        <v>1</v>
      </c>
      <c r="L218" s="116" t="str">
        <f t="shared" si="21"/>
        <v/>
      </c>
      <c r="M218" s="21" cm="1">
        <f t="array" aca="1" ref="M218" ca="1">IF(Parameters!$D$31, SUM(IF(ISNUMBER(AF218:AK218),(IF(AF218:AK218&gt;=Parameters!$D$41,1,"")),""))+0.5*(SUM(IF(ISNUMBER(AF218:AK218),(IF(AF218:AK218&gt;=Parameters!$D$42,1,"")),""))-SUM(IF(ISNUMBER(AF218:AK218),(IF(AF218:AK218&gt;=Parameters!$D$41,1,"")),""))),0) +
   IF(Parameters!$D$32,SUM(IF(ISNUMBER(AF218:AK218),(IF(AF218:AK218&gt;=Parameters!$D$41,1,"")),"")),0) +
   IF(Parameters!$D$33,AVERAGE(IF(ISNUMBER(AF218:AK218),AF218:AK218)),0) +
   IF(Parameters!$D$34,IF(OR(IF(ISNUMBER(AF218:AK218),AF218:AK218)=0),0,GEOMEAN(IF(ISNUMBER(AF218:AK218),AF218:AK218))),0)</f>
        <v>0</v>
      </c>
      <c r="N218" s="23">
        <f t="shared" ca="1" si="22"/>
        <v>0</v>
      </c>
      <c r="O218" s="116" t="str">
        <f t="shared" si="23"/>
        <v>!!</v>
      </c>
      <c r="P218" s="24"/>
      <c r="Q218" s="49"/>
      <c r="R218" s="25">
        <f ca="1">IFERROR(INDEX(Health!$G$8:$G$225,MATCH($C218,_xlfn.ANCHORARRAY(Health!$C$8),0)),NA())</f>
        <v>0</v>
      </c>
      <c r="S218" s="25">
        <f ca="1">IFERROR(INDEX(Food!$G$8:$G$225,MATCH($C218,_xlfn.ANCHORARRAY(Food!$C$8),0)),NA())</f>
        <v>0</v>
      </c>
      <c r="T218" s="25" t="e">
        <f ca="1">IFERROR(INDEX(Macro!$G$8:$G$225,MATCH($C218,_xlfn.ANCHORARRAY(Macro!$C$8),0)),NA())</f>
        <v>#N/A</v>
      </c>
      <c r="U218" s="25">
        <f ca="1">IFERROR(INDEX(Socioeconomic!$G$8:$G$225,MATCH($C218,_xlfn.ANCHORARRAY(Socioeconomic!$C$8),0)),NA())</f>
        <v>0</v>
      </c>
      <c r="V218" s="25">
        <f ca="1">IFERROR(INDEX('Natural Hazard'!$G$8:$G$225,MATCH($C218,_xlfn.ANCHORARRAY('Natural Hazard'!$C$8),0)),NA())</f>
        <v>0</v>
      </c>
      <c r="W218" s="25">
        <f ca="1">IFERROR(INDEX(Conflict!$G$8:$G$225,MATCH($C218,_xlfn.ANCHORARRAY(Conflict!$C$8),0)),NA())</f>
        <v>0</v>
      </c>
      <c r="X218" s="50"/>
      <c r="Y218" s="25">
        <f ca="1">IFERROR(INDEX(Health!$H$8:$H$225,MATCH($C218,_xlfn.ANCHORARRAY(Health!$C$8),0)),NA())</f>
        <v>7.7784256559766698</v>
      </c>
      <c r="Z218" s="25">
        <f ca="1">IFERROR(INDEX(Food!$H$8:$H$225,MATCH($C218,_xlfn.ANCHORARRAY(Food!$C$8),0)),NA())</f>
        <v>3.20574162679425</v>
      </c>
      <c r="AA218" s="25" t="e">
        <f ca="1">IFERROR(INDEX(Macro!$H$8:$H$225,MATCH($C218,_xlfn.ANCHORARRAY(Macro!$C$8),0)),NA())</f>
        <v>#N/A</v>
      </c>
      <c r="AB218" s="25">
        <f ca="1">IFERROR(INDEX(Socioeconomic!$H$8:$H$225,MATCH($C218,_xlfn.ANCHORARRAY(Socioeconomic!$C$8),0)),NA())</f>
        <v>8.1428571428571406</v>
      </c>
      <c r="AC218" s="25">
        <f ca="1">IFERROR(INDEX('Natural Hazard'!$H$8:$H$225,MATCH($C218,_xlfn.ANCHORARRAY('Natural Hazard'!$C$8),0)),NA())</f>
        <v>3.6666666666666599</v>
      </c>
      <c r="AD218" s="25">
        <f ca="1">IFERROR(INDEX(Conflict!$H$8:$H$225,MATCH($C218,_xlfn.ANCHORARRAY(Conflict!$C$8),0)),NA())</f>
        <v>0.73205150820250398</v>
      </c>
      <c r="AE218" s="50"/>
      <c r="AF218" s="25">
        <f ca="1">IFERROR(INDEX(Health!$I$8:$I$225,MATCH($C218,_xlfn.ANCHORARRAY(Health!$C$8),0)),NA())</f>
        <v>0</v>
      </c>
      <c r="AG218" s="25" t="e">
        <f ca="1">IFERROR(INDEX(Food!$I$8:$I$225,MATCH($C218,_xlfn.ANCHORARRAY(Food!$C$8),0)),NA())</f>
        <v>#N/A</v>
      </c>
      <c r="AH218" s="25" t="e">
        <f ca="1">IFERROR(INDEX(Macro!$I$8:$I$225,MATCH($C218,_xlfn.ANCHORARRAY(Macro!$C$8),0)),NA())</f>
        <v>#N/A</v>
      </c>
      <c r="AI218" s="25" t="e">
        <f ca="1">IFERROR(INDEX(Socioeconomic!$I$8:$I$225,MATCH($C218,_xlfn.ANCHORARRAY(Socioeconomic!$C$8),0)),NA())</f>
        <v>#N/A</v>
      </c>
      <c r="AJ218" s="25">
        <f ca="1">IFERROR(INDEX('Natural Hazard'!$I$8:$I$225,MATCH($C218,_xlfn.ANCHORARRAY('Natural Hazard'!$C$8),0)),NA())</f>
        <v>0</v>
      </c>
      <c r="AK218" s="25">
        <f ca="1">IFERROR(INDEX(Conflict!$I$8:$I$225,MATCH($C218,_xlfn.ANCHORARRAY(Conflict!$C$8),0)),NA())</f>
        <v>0</v>
      </c>
      <c r="AL218" s="49"/>
      <c r="AM218" s="25">
        <f>IFERROR(INDEX('Data Reliability'!$G$6:$G$409,MATCH($C218,'Data Reliability'!$E$6:$E$409,0)),NA())</f>
        <v>0.25</v>
      </c>
      <c r="AN218" s="25">
        <f>IFERROR(INDEX('Data Reliability'!$H$6:$H$409,MATCH($C218,'Data Reliability'!$E$6:$E$409,0)),NA())</f>
        <v>0.78333333333333299</v>
      </c>
    </row>
    <row r="219" spans="2:40" x14ac:dyDescent="0.2">
      <c r="B219" s="28" t="s">
        <v>742</v>
      </c>
      <c r="C219" s="28" t="s">
        <v>700</v>
      </c>
      <c r="D219" s="28" t="s">
        <v>433</v>
      </c>
      <c r="E219" s="28" t="s">
        <v>429</v>
      </c>
      <c r="G219" s="22" cm="1">
        <f t="array" aca="1" ref="G219" ca="1">IF(Parameters!$D$31, SUM(IF(ISNUMBER(R219:W219),(IF(R219:W219&gt;=Parameters!$D$37,1,"")),""))+0.5*(SUM(IF(ISNUMBER(R219:W219),(IF(R219:W219&gt;=Parameters!$D$38,1,"")),""))-SUM(IF(ISNUMBER(R219:W219),(IF(R219:W219&gt;=Parameters!$D$37,1,"")),""))),0) +
   IF(Parameters!$D$32,SUM(IF(ISNUMBER(R219:W219),(IF(R219:W219&gt;=Parameters!$D$41,1,"")),"")),0) +
   IF(Parameters!$D$33,AVERAGE(IF(ISNUMBER(R219:W219),R219:W219)),0) +
   IF(Parameters!$D$34,IF(OR(IF(ISNUMBER(R219:W219),R219:W219)=0),0,GEOMEAN(IF(ISNUMBER(R219:W219),R219:W219))),0)</f>
        <v>0.5</v>
      </c>
      <c r="H219" s="23">
        <f t="shared" ca="1" si="18"/>
        <v>0.5</v>
      </c>
      <c r="I219" s="116" t="str">
        <f t="shared" si="19"/>
        <v>!</v>
      </c>
      <c r="J219" s="22" cm="1">
        <f t="array" aca="1" ref="J219" ca="1">IF(Parameters!$D$31, SUM(IF(ISNUMBER(Y219:AD219),(IF(Y219:AD219&gt;=Parameters!$D$41,1,"")),""))+0.5*(SUM(IF(ISNUMBER(Y219:AD219),(IF(Y219:AD219&gt;=Parameters!$D$42,1,"")),""))-SUM(IF(ISNUMBER(Y219:AD219),(IF(Y219:AD219&gt;=Parameters!$D$41,1,"")),""))),0) +
   IF(Parameters!$D$32,SUM(IF(ISNUMBER(Y219:AD219),(IF(Y219:AD219&gt;=Parameters!$D$41,1,"")),"")),0) +
   IF(Parameters!$D$33,AVERAGE(IF(ISNUMBER(Y219:AD219),Y219:AD219)),0) +
   IF(Parameters!$D$34,IF(OR(IF(ISNUMBER(Y219:AD219),Y219:AD219)=0),0,GEOMEAN(IF(ISNUMBER(Y219:AD219),Y219:AD219))),0)</f>
        <v>1</v>
      </c>
      <c r="K219" s="23">
        <f t="shared" ca="1" si="20"/>
        <v>1</v>
      </c>
      <c r="L219" s="116" t="str">
        <f t="shared" si="21"/>
        <v>!!</v>
      </c>
      <c r="M219" s="21" cm="1">
        <f t="array" aca="1" ref="M219" ca="1">IF(Parameters!$D$31, SUM(IF(ISNUMBER(AF219:AK219),(IF(AF219:AK219&gt;=Parameters!$D$41,1,"")),""))+0.5*(SUM(IF(ISNUMBER(AF219:AK219),(IF(AF219:AK219&gt;=Parameters!$D$42,1,"")),""))-SUM(IF(ISNUMBER(AF219:AK219),(IF(AF219:AK219&gt;=Parameters!$D$41,1,"")),""))),0) +
   IF(Parameters!$D$32,SUM(IF(ISNUMBER(AF219:AK219),(IF(AF219:AK219&gt;=Parameters!$D$41,1,"")),"")),0) +
   IF(Parameters!$D$33,AVERAGE(IF(ISNUMBER(AF219:AK219),AF219:AK219)),0) +
   IF(Parameters!$D$34,IF(OR(IF(ISNUMBER(AF219:AK219),AF219:AK219)=0),0,GEOMEAN(IF(ISNUMBER(AF219:AK219),AF219:AK219))),0)</f>
        <v>0</v>
      </c>
      <c r="N219" s="23">
        <f t="shared" ca="1" si="22"/>
        <v>0</v>
      </c>
      <c r="O219" s="116" t="str">
        <f t="shared" si="23"/>
        <v>!</v>
      </c>
      <c r="P219" s="24"/>
      <c r="Q219" s="49"/>
      <c r="R219" s="25">
        <f ca="1">IFERROR(INDEX(Health!$G$8:$G$225,MATCH($C219,_xlfn.ANCHORARRAY(Health!$C$8),0)),NA())</f>
        <v>0</v>
      </c>
      <c r="S219" s="25" t="e">
        <f ca="1">IFERROR(INDEX(Food!$G$8:$G$225,MATCH($C219,_xlfn.ANCHORARRAY(Food!$C$8),0)),NA())</f>
        <v>#N/A</v>
      </c>
      <c r="T219" s="25">
        <f ca="1">IFERROR(INDEX(Macro!$G$8:$G$225,MATCH($C219,_xlfn.ANCHORARRAY(Macro!$C$8),0)),NA())</f>
        <v>5.952147937291989</v>
      </c>
      <c r="U219" s="25" t="e">
        <f ca="1">IFERROR(INDEX(Socioeconomic!$G$8:$G$225,MATCH($C219,_xlfn.ANCHORARRAY(Socioeconomic!$C$8),0)),NA())</f>
        <v>#N/A</v>
      </c>
      <c r="V219" s="25">
        <f ca="1">IFERROR(INDEX('Natural Hazard'!$G$8:$G$225,MATCH($C219,_xlfn.ANCHORARRAY('Natural Hazard'!$C$8),0)),NA())</f>
        <v>0</v>
      </c>
      <c r="W219" s="25">
        <f ca="1">IFERROR(INDEX(Conflict!$G$8:$G$225,MATCH($C219,_xlfn.ANCHORARRAY(Conflict!$C$8),0)),NA())</f>
        <v>4.2257712736425646</v>
      </c>
      <c r="X219" s="50"/>
      <c r="Y219" s="25" t="e">
        <f ca="1">IFERROR(INDEX(Health!$H$8:$H$225,MATCH($C219,_xlfn.ANCHORARRAY(Health!$C$8),0)),NA())</f>
        <v>#N/A</v>
      </c>
      <c r="Z219" s="25" t="e">
        <f ca="1">IFERROR(INDEX(Food!$H$8:$H$225,MATCH($C219,_xlfn.ANCHORARRAY(Food!$C$8),0)),NA())</f>
        <v>#N/A</v>
      </c>
      <c r="AA219" s="25">
        <f ca="1">IFERROR(INDEX(Macro!$H$8:$H$225,MATCH($C219,_xlfn.ANCHORARRAY(Macro!$C$8),0)),NA())</f>
        <v>5.2990695613646404</v>
      </c>
      <c r="AB219" s="25" t="e">
        <f ca="1">IFERROR(INDEX(Socioeconomic!$H$8:$H$225,MATCH($C219,_xlfn.ANCHORARRAY(Socioeconomic!$C$8),0)),NA())</f>
        <v>#N/A</v>
      </c>
      <c r="AC219" s="25" t="e">
        <f ca="1">IFERROR(INDEX('Natural Hazard'!$H$8:$H$225,MATCH($C219,_xlfn.ANCHORARRAY('Natural Hazard'!$C$8),0)),NA())</f>
        <v>#N/A</v>
      </c>
      <c r="AD219" s="25">
        <f ca="1">IFERROR(INDEX(Conflict!$H$8:$H$225,MATCH($C219,_xlfn.ANCHORARRAY(Conflict!$C$8),0)),NA())</f>
        <v>10</v>
      </c>
      <c r="AE219" s="50"/>
      <c r="AF219" s="25">
        <f ca="1">IFERROR(INDEX(Health!$I$8:$I$225,MATCH($C219,_xlfn.ANCHORARRAY(Health!$C$8),0)),NA())</f>
        <v>0</v>
      </c>
      <c r="AG219" s="25" t="e">
        <f ca="1">IFERROR(INDEX(Food!$I$8:$I$225,MATCH($C219,_xlfn.ANCHORARRAY(Food!$C$8),0)),NA())</f>
        <v>#N/A</v>
      </c>
      <c r="AH219" s="25">
        <f ca="1">IFERROR(INDEX(Macro!$I$8:$I$225,MATCH($C219,_xlfn.ANCHORARRAY(Macro!$C$8),0)),NA())</f>
        <v>6.6857142857142797</v>
      </c>
      <c r="AI219" s="25" t="e">
        <f ca="1">IFERROR(INDEX(Socioeconomic!$I$8:$I$225,MATCH($C219,_xlfn.ANCHORARRAY(Socioeconomic!$C$8),0)),NA())</f>
        <v>#N/A</v>
      </c>
      <c r="AJ219" s="25">
        <f ca="1">IFERROR(INDEX('Natural Hazard'!$I$8:$I$225,MATCH($C219,_xlfn.ANCHORARRAY('Natural Hazard'!$C$8),0)),NA())</f>
        <v>0</v>
      </c>
      <c r="AK219" s="25">
        <f ca="1">IFERROR(INDEX(Conflict!$I$8:$I$225,MATCH($C219,_xlfn.ANCHORARRAY(Conflict!$C$8),0)),NA())</f>
        <v>1.78571428571427</v>
      </c>
      <c r="AL219" s="49"/>
      <c r="AM219" s="25">
        <f>IFERROR(INDEX('Data Reliability'!$G$6:$G$409,MATCH($C219,'Data Reliability'!$E$6:$E$409,0)),NA())</f>
        <v>0.72222222222222199</v>
      </c>
      <c r="AN219" s="25">
        <f>IFERROR(INDEX('Data Reliability'!$H$6:$H$409,MATCH($C219,'Data Reliability'!$E$6:$E$409,0)),NA())</f>
        <v>0.58333333333333304</v>
      </c>
    </row>
    <row r="220" spans="2:40" x14ac:dyDescent="0.2">
      <c r="B220" s="28" t="s">
        <v>743</v>
      </c>
      <c r="C220" s="28" t="s">
        <v>356</v>
      </c>
      <c r="D220" s="28" t="s">
        <v>434</v>
      </c>
      <c r="E220" s="28" t="s">
        <v>429</v>
      </c>
      <c r="G220" s="22" cm="1">
        <f t="array" aca="1" ref="G220" ca="1">IF(Parameters!$D$31, SUM(IF(ISNUMBER(R220:W220),(IF(R220:W220&gt;=Parameters!$D$37,1,"")),""))+0.5*(SUM(IF(ISNUMBER(R220:W220),(IF(R220:W220&gt;=Parameters!$D$38,1,"")),""))-SUM(IF(ISNUMBER(R220:W220),(IF(R220:W220&gt;=Parameters!$D$37,1,"")),""))),0) +
   IF(Parameters!$D$32,SUM(IF(ISNUMBER(R220:W220),(IF(R220:W220&gt;=Parameters!$D$41,1,"")),"")),0) +
   IF(Parameters!$D$33,AVERAGE(IF(ISNUMBER(R220:W220),R220:W220)),0) +
   IF(Parameters!$D$34,IF(OR(IF(ISNUMBER(R220:W220),R220:W220)=0),0,GEOMEAN(IF(ISNUMBER(R220:W220),R220:W220))),0)</f>
        <v>3</v>
      </c>
      <c r="H220" s="23">
        <f t="shared" ca="1" si="18"/>
        <v>3</v>
      </c>
      <c r="I220" s="116" t="str">
        <f t="shared" si="19"/>
        <v/>
      </c>
      <c r="J220" s="22" cm="1">
        <f t="array" aca="1" ref="J220" ca="1">IF(Parameters!$D$31, SUM(IF(ISNUMBER(Y220:AD220),(IF(Y220:AD220&gt;=Parameters!$D$41,1,"")),""))+0.5*(SUM(IF(ISNUMBER(Y220:AD220),(IF(Y220:AD220&gt;=Parameters!$D$42,1,"")),""))-SUM(IF(ISNUMBER(Y220:AD220),(IF(Y220:AD220&gt;=Parameters!$D$41,1,"")),""))),0) +
   IF(Parameters!$D$32,SUM(IF(ISNUMBER(Y220:AD220),(IF(Y220:AD220&gt;=Parameters!$D$41,1,"")),"")),0) +
   IF(Parameters!$D$33,AVERAGE(IF(ISNUMBER(Y220:AD220),Y220:AD220)),0) +
   IF(Parameters!$D$34,IF(OR(IF(ISNUMBER(Y220:AD220),Y220:AD220)=0),0,GEOMEAN(IF(ISNUMBER(Y220:AD220),Y220:AD220))),0)</f>
        <v>5</v>
      </c>
      <c r="K220" s="23">
        <f t="shared" ca="1" si="20"/>
        <v>5</v>
      </c>
      <c r="L220" s="116" t="str">
        <f t="shared" si="21"/>
        <v/>
      </c>
      <c r="M220" s="21" cm="1">
        <f t="array" aca="1" ref="M220" ca="1">IF(Parameters!$D$31, SUM(IF(ISNUMBER(AF220:AK220),(IF(AF220:AK220&gt;=Parameters!$D$41,1,"")),""))+0.5*(SUM(IF(ISNUMBER(AF220:AK220),(IF(AF220:AK220&gt;=Parameters!$D$42,1,"")),""))-SUM(IF(ISNUMBER(AF220:AK220),(IF(AF220:AK220&gt;=Parameters!$D$41,1,"")),""))),0) +
   IF(Parameters!$D$32,SUM(IF(ISNUMBER(AF220:AK220),(IF(AF220:AK220&gt;=Parameters!$D$41,1,"")),"")),0) +
   IF(Parameters!$D$33,AVERAGE(IF(ISNUMBER(AF220:AK220),AF220:AK220)),0) +
   IF(Parameters!$D$34,IF(OR(IF(ISNUMBER(AF220:AK220),AF220:AK220)=0),0,GEOMEAN(IF(ISNUMBER(AF220:AK220),AF220:AK220))),0)</f>
        <v>1.5</v>
      </c>
      <c r="N220" s="23">
        <f t="shared" ca="1" si="22"/>
        <v>1.5</v>
      </c>
      <c r="O220" s="116" t="str">
        <f t="shared" si="23"/>
        <v>!</v>
      </c>
      <c r="P220" s="24"/>
      <c r="Q220" s="49"/>
      <c r="R220" s="25">
        <f ca="1">IFERROR(INDEX(Health!$G$8:$G$225,MATCH($C220,_xlfn.ANCHORARRAY(Health!$C$8),0)),NA())</f>
        <v>0</v>
      </c>
      <c r="S220" s="25">
        <f ca="1">IFERROR(INDEX(Food!$G$8:$G$225,MATCH($C220,_xlfn.ANCHORARRAY(Food!$C$8),0)),NA())</f>
        <v>8.3666002653407556</v>
      </c>
      <c r="T220" s="25">
        <f ca="1">IFERROR(INDEX(Macro!$G$8:$G$225,MATCH($C220,_xlfn.ANCHORARRAY(Macro!$C$8),0)),NA())</f>
        <v>0</v>
      </c>
      <c r="U220" s="25">
        <f ca="1">IFERROR(INDEX(Socioeconomic!$G$8:$G$225,MATCH($C220,_xlfn.ANCHORARRAY(Socioeconomic!$C$8),0)),NA())</f>
        <v>0</v>
      </c>
      <c r="V220" s="25">
        <f ca="1">IFERROR(INDEX('Natural Hazard'!$G$8:$G$225,MATCH($C220,_xlfn.ANCHORARRAY('Natural Hazard'!$C$8),0)),NA())</f>
        <v>7.416198487095663</v>
      </c>
      <c r="W220" s="25">
        <f ca="1">IFERROR(INDEX(Conflict!$G$8:$G$225,MATCH($C220,_xlfn.ANCHORARRAY(Conflict!$C$8),0)),NA())</f>
        <v>7.3192505471139935</v>
      </c>
      <c r="X220" s="50"/>
      <c r="Y220" s="25">
        <f ca="1">IFERROR(INDEX(Health!$H$8:$H$225,MATCH($C220,_xlfn.ANCHORARRAY(Health!$C$8),0)),NA())</f>
        <v>10</v>
      </c>
      <c r="Z220" s="25">
        <f ca="1">IFERROR(INDEX(Food!$H$8:$H$225,MATCH($C220,_xlfn.ANCHORARRAY(Food!$C$8),0)),NA())</f>
        <v>10</v>
      </c>
      <c r="AA220" s="25">
        <f ca="1">IFERROR(INDEX(Macro!$H$8:$H$225,MATCH($C220,_xlfn.ANCHORARRAY(Macro!$C$8),0)),NA())</f>
        <v>10</v>
      </c>
      <c r="AB220" s="25">
        <f ca="1">IFERROR(INDEX(Socioeconomic!$H$8:$H$225,MATCH($C220,_xlfn.ANCHORARRAY(Socioeconomic!$C$8),0)),NA())</f>
        <v>10</v>
      </c>
      <c r="AC220" s="25">
        <f ca="1">IFERROR(INDEX('Natural Hazard'!$H$8:$H$225,MATCH($C220,_xlfn.ANCHORARRAY('Natural Hazard'!$C$8),0)),NA())</f>
        <v>5.5</v>
      </c>
      <c r="AD220" s="25">
        <f ca="1">IFERROR(INDEX(Conflict!$H$8:$H$225,MATCH($C220,_xlfn.ANCHORARRAY(Conflict!$C$8),0)),NA())</f>
        <v>10</v>
      </c>
      <c r="AE220" s="50"/>
      <c r="AF220" s="25">
        <f ca="1">IFERROR(INDEX(Health!$I$8:$I$225,MATCH($C220,_xlfn.ANCHORARRAY(Health!$C$8),0)),NA())</f>
        <v>0</v>
      </c>
      <c r="AG220" s="25">
        <f ca="1">IFERROR(INDEX(Food!$I$8:$I$225,MATCH($C220,_xlfn.ANCHORARRAY(Food!$C$8),0)),NA())</f>
        <v>7</v>
      </c>
      <c r="AH220" s="25">
        <f ca="1">IFERROR(INDEX(Macro!$I$8:$I$225,MATCH($C220,_xlfn.ANCHORARRAY(Macro!$C$8),0)),NA())</f>
        <v>0</v>
      </c>
      <c r="AI220" s="25" t="e">
        <f ca="1">IFERROR(INDEX(Socioeconomic!$I$8:$I$225,MATCH($C220,_xlfn.ANCHORARRAY(Socioeconomic!$C$8),0)),NA())</f>
        <v>#N/A</v>
      </c>
      <c r="AJ220" s="25">
        <f ca="1">IFERROR(INDEX('Natural Hazard'!$I$8:$I$225,MATCH($C220,_xlfn.ANCHORARRAY('Natural Hazard'!$C$8),0)),NA())</f>
        <v>10</v>
      </c>
      <c r="AK220" s="25">
        <f ca="1">IFERROR(INDEX(Conflict!$I$8:$I$225,MATCH($C220,_xlfn.ANCHORARRAY(Conflict!$C$8),0)),NA())</f>
        <v>5.3571428571428497</v>
      </c>
      <c r="AL220" s="49"/>
      <c r="AM220" s="25">
        <f>IFERROR(INDEX('Data Reliability'!$G$6:$G$409,MATCH($C220,'Data Reliability'!$E$6:$E$409,0)),NA())</f>
        <v>0</v>
      </c>
      <c r="AN220" s="25">
        <f>IFERROR(INDEX('Data Reliability'!$H$6:$H$409,MATCH($C220,'Data Reliability'!$E$6:$E$409,0)),NA())</f>
        <v>0.405555555555556</v>
      </c>
    </row>
    <row r="221" spans="2:40" x14ac:dyDescent="0.2">
      <c r="B221" s="28" t="s">
        <v>357</v>
      </c>
      <c r="C221" s="28" t="s">
        <v>358</v>
      </c>
      <c r="D221" s="28" t="s">
        <v>432</v>
      </c>
      <c r="E221" s="28" t="s">
        <v>430</v>
      </c>
      <c r="G221" s="22" cm="1">
        <f t="array" aca="1" ref="G221" ca="1">IF(Parameters!$D$31, SUM(IF(ISNUMBER(R221:W221),(IF(R221:W221&gt;=Parameters!$D$37,1,"")),""))+0.5*(SUM(IF(ISNUMBER(R221:W221),(IF(R221:W221&gt;=Parameters!$D$38,1,"")),""))-SUM(IF(ISNUMBER(R221:W221),(IF(R221:W221&gt;=Parameters!$D$37,1,"")),""))),0) +
   IF(Parameters!$D$32,SUM(IF(ISNUMBER(R221:W221),(IF(R221:W221&gt;=Parameters!$D$41,1,"")),"")),0) +
   IF(Parameters!$D$33,AVERAGE(IF(ISNUMBER(R221:W221),R221:W221)),0) +
   IF(Parameters!$D$34,IF(OR(IF(ISNUMBER(R221:W221),R221:W221)=0),0,GEOMEAN(IF(ISNUMBER(R221:W221),R221:W221))),0)</f>
        <v>1</v>
      </c>
      <c r="H221" s="23">
        <f t="shared" ca="1" si="18"/>
        <v>1</v>
      </c>
      <c r="I221" s="116" t="str">
        <f t="shared" si="19"/>
        <v/>
      </c>
      <c r="J221" s="22" cm="1">
        <f t="array" aca="1" ref="J221" ca="1">IF(Parameters!$D$31, SUM(IF(ISNUMBER(Y221:AD221),(IF(Y221:AD221&gt;=Parameters!$D$41,1,"")),""))+0.5*(SUM(IF(ISNUMBER(Y221:AD221),(IF(Y221:AD221&gt;=Parameters!$D$42,1,"")),""))-SUM(IF(ISNUMBER(Y221:AD221),(IF(Y221:AD221&gt;=Parameters!$D$41,1,"")),""))),0) +
   IF(Parameters!$D$32,SUM(IF(ISNUMBER(Y221:AD221),(IF(Y221:AD221&gt;=Parameters!$D$41,1,"")),"")),0) +
   IF(Parameters!$D$33,AVERAGE(IF(ISNUMBER(Y221:AD221),Y221:AD221)),0) +
   IF(Parameters!$D$34,IF(OR(IF(ISNUMBER(Y221:AD221),Y221:AD221)=0),0,GEOMEAN(IF(ISNUMBER(Y221:AD221),Y221:AD221))),0)</f>
        <v>0</v>
      </c>
      <c r="K221" s="23">
        <f t="shared" ca="1" si="20"/>
        <v>0</v>
      </c>
      <c r="L221" s="116" t="str">
        <f t="shared" si="21"/>
        <v/>
      </c>
      <c r="M221" s="21" cm="1">
        <f t="array" aca="1" ref="M221" ca="1">IF(Parameters!$D$31, SUM(IF(ISNUMBER(AF221:AK221),(IF(AF221:AK221&gt;=Parameters!$D$41,1,"")),""))+0.5*(SUM(IF(ISNUMBER(AF221:AK221),(IF(AF221:AK221&gt;=Parameters!$D$42,1,"")),""))-SUM(IF(ISNUMBER(AF221:AK221),(IF(AF221:AK221&gt;=Parameters!$D$41,1,"")),""))),0) +
   IF(Parameters!$D$32,SUM(IF(ISNUMBER(AF221:AK221),(IF(AF221:AK221&gt;=Parameters!$D$41,1,"")),"")),0) +
   IF(Parameters!$D$33,AVERAGE(IF(ISNUMBER(AF221:AK221),AF221:AK221)),0) +
   IF(Parameters!$D$34,IF(OR(IF(ISNUMBER(AF221:AK221),AF221:AK221)=0),0,GEOMEAN(IF(ISNUMBER(AF221:AK221),AF221:AK221))),0)</f>
        <v>1</v>
      </c>
      <c r="N221" s="23">
        <f t="shared" ca="1" si="22"/>
        <v>1</v>
      </c>
      <c r="O221" s="116" t="str">
        <f t="shared" si="23"/>
        <v>!</v>
      </c>
      <c r="P221" s="24"/>
      <c r="Q221" s="49"/>
      <c r="R221" s="25">
        <f ca="1">IFERROR(INDEX(Health!$G$8:$G$225,MATCH($C221,_xlfn.ANCHORARRAY(Health!$C$8),0)),NA())</f>
        <v>0</v>
      </c>
      <c r="S221" s="25">
        <f ca="1">IFERROR(INDEX(Food!$G$8:$G$225,MATCH($C221,_xlfn.ANCHORARRAY(Food!$C$8),0)),NA())</f>
        <v>0</v>
      </c>
      <c r="T221" s="25">
        <f ca="1">IFERROR(INDEX(Macro!$G$8:$G$225,MATCH($C221,_xlfn.ANCHORARRAY(Macro!$C$8),0)),NA())</f>
        <v>3.8226723108880392</v>
      </c>
      <c r="U221" s="25">
        <f ca="1">IFERROR(INDEX(Socioeconomic!$G$8:$G$225,MATCH($C221,_xlfn.ANCHORARRAY(Socioeconomic!$C$8),0)),NA())</f>
        <v>4.0286532649336602</v>
      </c>
      <c r="V221" s="25">
        <f ca="1">IFERROR(INDEX('Natural Hazard'!$G$8:$G$225,MATCH($C221,_xlfn.ANCHORARRAY('Natural Hazard'!$C$8),0)),NA())</f>
        <v>7.3029674334022125</v>
      </c>
      <c r="W221" s="25">
        <f ca="1">IFERROR(INDEX(Conflict!$G$8:$G$225,MATCH($C221,_xlfn.ANCHORARRAY(Conflict!$C$8),0)),NA())</f>
        <v>0</v>
      </c>
      <c r="X221" s="50"/>
      <c r="Y221" s="25">
        <f ca="1">IFERROR(INDEX(Health!$H$8:$H$225,MATCH($C221,_xlfn.ANCHORARRAY(Health!$C$8),0)),NA())</f>
        <v>2.8221574344023299</v>
      </c>
      <c r="Z221" s="25">
        <f ca="1">IFERROR(INDEX(Food!$H$8:$H$225,MATCH($C221,_xlfn.ANCHORARRAY(Food!$C$8),0)),NA())</f>
        <v>4.7423277359583</v>
      </c>
      <c r="AA221" s="25">
        <f ca="1">IFERROR(INDEX(Macro!$H$8:$H$225,MATCH($C221,_xlfn.ANCHORARRAY(Macro!$C$8),0)),NA())</f>
        <v>3.2166592822330502</v>
      </c>
      <c r="AB221" s="25">
        <f ca="1">IFERROR(INDEX(Socioeconomic!$H$8:$H$225,MATCH($C221,_xlfn.ANCHORARRAY(Socioeconomic!$C$8),0)),NA())</f>
        <v>6</v>
      </c>
      <c r="AC221" s="25">
        <f ca="1">IFERROR(INDEX('Natural Hazard'!$H$8:$H$225,MATCH($C221,_xlfn.ANCHORARRAY('Natural Hazard'!$C$8),0)),NA())</f>
        <v>5.3333333333333304</v>
      </c>
      <c r="AD221" s="25">
        <f ca="1">IFERROR(INDEX(Conflict!$H$8:$H$225,MATCH($C221,_xlfn.ANCHORARRAY(Conflict!$C$8),0)),NA())</f>
        <v>2.2534838595872202</v>
      </c>
      <c r="AE221" s="50"/>
      <c r="AF221" s="25">
        <f ca="1">IFERROR(INDEX(Health!$I$8:$I$225,MATCH($C221,_xlfn.ANCHORARRAY(Health!$C$8),0)),NA())</f>
        <v>0</v>
      </c>
      <c r="AG221" s="25" t="e">
        <f ca="1">IFERROR(INDEX(Food!$I$8:$I$225,MATCH($C221,_xlfn.ANCHORARRAY(Food!$C$8),0)),NA())</f>
        <v>#N/A</v>
      </c>
      <c r="AH221" s="25">
        <f ca="1">IFERROR(INDEX(Macro!$I$8:$I$225,MATCH($C221,_xlfn.ANCHORARRAY(Macro!$C$8),0)),NA())</f>
        <v>4.5428571428571303</v>
      </c>
      <c r="AI221" s="25">
        <f ca="1">IFERROR(INDEX(Socioeconomic!$I$8:$I$225,MATCH($C221,_xlfn.ANCHORARRAY(Socioeconomic!$C$8),0)),NA())</f>
        <v>2.7050078548434402</v>
      </c>
      <c r="AJ221" s="25">
        <f ca="1">IFERROR(INDEX('Natural Hazard'!$I$8:$I$225,MATCH($C221,_xlfn.ANCHORARRAY('Natural Hazard'!$C$8),0)),NA())</f>
        <v>10</v>
      </c>
      <c r="AK221" s="25">
        <f ca="1">IFERROR(INDEX(Conflict!$I$8:$I$225,MATCH($C221,_xlfn.ANCHORARRAY(Conflict!$C$8),0)),NA())</f>
        <v>0</v>
      </c>
      <c r="AL221" s="49"/>
      <c r="AM221" s="25">
        <f>IFERROR(INDEX('Data Reliability'!$G$6:$G$409,MATCH($C221,'Data Reliability'!$E$6:$E$409,0)),NA())</f>
        <v>0</v>
      </c>
      <c r="AN221" s="25">
        <f>IFERROR(INDEX('Data Reliability'!$H$6:$H$409,MATCH($C221,'Data Reliability'!$E$6:$E$409,0)),NA())</f>
        <v>0.42777777777777798</v>
      </c>
    </row>
    <row r="222" spans="2:40" x14ac:dyDescent="0.2">
      <c r="B222" s="28" t="s">
        <v>359</v>
      </c>
      <c r="C222" s="28" t="s">
        <v>360</v>
      </c>
      <c r="D222" s="28" t="s">
        <v>432</v>
      </c>
      <c r="E222" s="28" t="s">
        <v>429</v>
      </c>
      <c r="G222" s="22" cm="1">
        <f t="array" aca="1" ref="G222" ca="1">IF(Parameters!$D$31, SUM(IF(ISNUMBER(R222:W222),(IF(R222:W222&gt;=Parameters!$D$37,1,"")),""))+0.5*(SUM(IF(ISNUMBER(R222:W222),(IF(R222:W222&gt;=Parameters!$D$38,1,"")),""))-SUM(IF(ISNUMBER(R222:W222),(IF(R222:W222&gt;=Parameters!$D$37,1,"")),""))),0) +
   IF(Parameters!$D$32,SUM(IF(ISNUMBER(R222:W222),(IF(R222:W222&gt;=Parameters!$D$41,1,"")),"")),0) +
   IF(Parameters!$D$33,AVERAGE(IF(ISNUMBER(R222:W222),R222:W222)),0) +
   IF(Parameters!$D$34,IF(OR(IF(ISNUMBER(R222:W222),R222:W222)=0),0,GEOMEAN(IF(ISNUMBER(R222:W222),R222:W222))),0)</f>
        <v>0.5</v>
      </c>
      <c r="H222" s="23">
        <f t="shared" ca="1" si="18"/>
        <v>0.5</v>
      </c>
      <c r="I222" s="116" t="str">
        <f t="shared" si="19"/>
        <v/>
      </c>
      <c r="J222" s="22" cm="1">
        <f t="array" aca="1" ref="J222" ca="1">IF(Parameters!$D$31, SUM(IF(ISNUMBER(Y222:AD222),(IF(Y222:AD222&gt;=Parameters!$D$41,1,"")),""))+0.5*(SUM(IF(ISNUMBER(Y222:AD222),(IF(Y222:AD222&gt;=Parameters!$D$42,1,"")),""))-SUM(IF(ISNUMBER(Y222:AD222),(IF(Y222:AD222&gt;=Parameters!$D$41,1,"")),""))),0) +
   IF(Parameters!$D$32,SUM(IF(ISNUMBER(Y222:AD222),(IF(Y222:AD222&gt;=Parameters!$D$41,1,"")),"")),0) +
   IF(Parameters!$D$33,AVERAGE(IF(ISNUMBER(Y222:AD222),Y222:AD222)),0) +
   IF(Parameters!$D$34,IF(OR(IF(ISNUMBER(Y222:AD222),Y222:AD222)=0),0,GEOMEAN(IF(ISNUMBER(Y222:AD222),Y222:AD222))),0)</f>
        <v>2</v>
      </c>
      <c r="K222" s="23">
        <f t="shared" ca="1" si="20"/>
        <v>2</v>
      </c>
      <c r="L222" s="116" t="str">
        <f t="shared" si="21"/>
        <v/>
      </c>
      <c r="M222" s="21" cm="1">
        <f t="array" aca="1" ref="M222" ca="1">IF(Parameters!$D$31, SUM(IF(ISNUMBER(AF222:AK222),(IF(AF222:AK222&gt;=Parameters!$D$41,1,"")),""))+0.5*(SUM(IF(ISNUMBER(AF222:AK222),(IF(AF222:AK222&gt;=Parameters!$D$42,1,"")),""))-SUM(IF(ISNUMBER(AF222:AK222),(IF(AF222:AK222&gt;=Parameters!$D$41,1,"")),""))),0) +
   IF(Parameters!$D$32,SUM(IF(ISNUMBER(AF222:AK222),(IF(AF222:AK222&gt;=Parameters!$D$41,1,"")),"")),0) +
   IF(Parameters!$D$33,AVERAGE(IF(ISNUMBER(AF222:AK222),AF222:AK222)),0) +
   IF(Parameters!$D$34,IF(OR(IF(ISNUMBER(AF222:AK222),AF222:AK222)=0),0,GEOMEAN(IF(ISNUMBER(AF222:AK222),AF222:AK222))),0)</f>
        <v>1</v>
      </c>
      <c r="N222" s="23">
        <f t="shared" ca="1" si="22"/>
        <v>1</v>
      </c>
      <c r="O222" s="116" t="str">
        <f t="shared" si="23"/>
        <v>!</v>
      </c>
      <c r="P222" s="24"/>
      <c r="Q222" s="49"/>
      <c r="R222" s="25">
        <f ca="1">IFERROR(INDEX(Health!$G$8:$G$225,MATCH($C222,_xlfn.ANCHORARRAY(Health!$C$8),0)),NA())</f>
        <v>0</v>
      </c>
      <c r="S222" s="25">
        <f ca="1">IFERROR(INDEX(Food!$G$8:$G$225,MATCH($C222,_xlfn.ANCHORARRAY(Food!$C$8),0)),NA())</f>
        <v>0</v>
      </c>
      <c r="T222" s="25">
        <f ca="1">IFERROR(INDEX(Macro!$G$8:$G$225,MATCH($C222,_xlfn.ANCHORARRAY(Macro!$C$8),0)),NA())</f>
        <v>0</v>
      </c>
      <c r="U222" s="25">
        <f ca="1">IFERROR(INDEX(Socioeconomic!$G$8:$G$225,MATCH($C222,_xlfn.ANCHORARRAY(Socioeconomic!$C$8),0)),NA())</f>
        <v>0</v>
      </c>
      <c r="V222" s="25">
        <f ca="1">IFERROR(INDEX('Natural Hazard'!$G$8:$G$225,MATCH($C222,_xlfn.ANCHORARRAY('Natural Hazard'!$C$8),0)),NA())</f>
        <v>5.9160797830996161</v>
      </c>
      <c r="W222" s="25">
        <f ca="1">IFERROR(INDEX(Conflict!$G$8:$G$225,MATCH($C222,_xlfn.ANCHORARRAY(Conflict!$C$8),0)),NA())</f>
        <v>0</v>
      </c>
      <c r="X222" s="50"/>
      <c r="Y222" s="25">
        <f ca="1">IFERROR(INDEX(Health!$H$8:$H$225,MATCH($C222,_xlfn.ANCHORARRAY(Health!$C$8),0)),NA())</f>
        <v>8.4489795918367303</v>
      </c>
      <c r="Z222" s="25">
        <f ca="1">IFERROR(INDEX(Food!$H$8:$H$225,MATCH($C222,_xlfn.ANCHORARRAY(Food!$C$8),0)),NA())</f>
        <v>10</v>
      </c>
      <c r="AA222" s="25">
        <f ca="1">IFERROR(INDEX(Macro!$H$8:$H$225,MATCH($C222,_xlfn.ANCHORARRAY(Macro!$C$8),0)),NA())</f>
        <v>6.5839610101905102</v>
      </c>
      <c r="AB222" s="25">
        <f ca="1">IFERROR(INDEX(Socioeconomic!$H$8:$H$225,MATCH($C222,_xlfn.ANCHORARRAY(Socioeconomic!$C$8),0)),NA())</f>
        <v>9.1428571428571406</v>
      </c>
      <c r="AC222" s="25">
        <f ca="1">IFERROR(INDEX('Natural Hazard'!$H$8:$H$225,MATCH($C222,_xlfn.ANCHORARRAY('Natural Hazard'!$C$8),0)),NA())</f>
        <v>3.5</v>
      </c>
      <c r="AD222" s="25">
        <f ca="1">IFERROR(INDEX(Conflict!$H$8:$H$225,MATCH($C222,_xlfn.ANCHORARRAY(Conflict!$C$8),0)),NA())</f>
        <v>4.41435879343799</v>
      </c>
      <c r="AE222" s="50"/>
      <c r="AF222" s="25">
        <f ca="1">IFERROR(INDEX(Health!$I$8:$I$225,MATCH($C222,_xlfn.ANCHORARRAY(Health!$C$8),0)),NA())</f>
        <v>0</v>
      </c>
      <c r="AG222" s="25" t="e">
        <f ca="1">IFERROR(INDEX(Food!$I$8:$I$225,MATCH($C222,_xlfn.ANCHORARRAY(Food!$C$8),0)),NA())</f>
        <v>#N/A</v>
      </c>
      <c r="AH222" s="25">
        <f ca="1">IFERROR(INDEX(Macro!$I$8:$I$225,MATCH($C222,_xlfn.ANCHORARRAY(Macro!$C$8),0)),NA())</f>
        <v>0</v>
      </c>
      <c r="AI222" s="25">
        <f ca="1">IFERROR(INDEX(Socioeconomic!$I$8:$I$225,MATCH($C222,_xlfn.ANCHORARRAY(Socioeconomic!$C$8),0)),NA())</f>
        <v>0</v>
      </c>
      <c r="AJ222" s="25">
        <f ca="1">IFERROR(INDEX('Natural Hazard'!$I$8:$I$225,MATCH($C222,_xlfn.ANCHORARRAY('Natural Hazard'!$C$8),0)),NA())</f>
        <v>10</v>
      </c>
      <c r="AK222" s="25">
        <f ca="1">IFERROR(INDEX(Conflict!$I$8:$I$225,MATCH($C222,_xlfn.ANCHORARRAY(Conflict!$C$8),0)),NA())</f>
        <v>0</v>
      </c>
      <c r="AL222" s="49"/>
      <c r="AM222" s="25">
        <f>IFERROR(INDEX('Data Reliability'!$G$6:$G$409,MATCH($C222,'Data Reliability'!$E$6:$E$409,0)),NA())</f>
        <v>0</v>
      </c>
      <c r="AN222" s="25">
        <f>IFERROR(INDEX('Data Reliability'!$H$6:$H$409,MATCH($C222,'Data Reliability'!$E$6:$E$409,0)),NA())</f>
        <v>0.49444444444444402</v>
      </c>
    </row>
    <row r="223" spans="2:40" x14ac:dyDescent="0.2">
      <c r="B223" s="28" t="s">
        <v>361</v>
      </c>
      <c r="C223" s="28" t="s">
        <v>362</v>
      </c>
      <c r="D223" s="28" t="s">
        <v>432</v>
      </c>
      <c r="E223" s="28" t="s">
        <v>532</v>
      </c>
      <c r="G223" s="22" cm="1">
        <f t="array" aca="1" ref="G223" ca="1">IF(Parameters!$D$31, SUM(IF(ISNUMBER(R223:W223),(IF(R223:W223&gt;=Parameters!$D$37,1,"")),""))+0.5*(SUM(IF(ISNUMBER(R223:W223),(IF(R223:W223&gt;=Parameters!$D$38,1,"")),""))-SUM(IF(ISNUMBER(R223:W223),(IF(R223:W223&gt;=Parameters!$D$37,1,"")),""))),0) +
   IF(Parameters!$D$32,SUM(IF(ISNUMBER(R223:W223),(IF(R223:W223&gt;=Parameters!$D$41,1,"")),"")),0) +
   IF(Parameters!$D$33,AVERAGE(IF(ISNUMBER(R223:W223),R223:W223)),0) +
   IF(Parameters!$D$34,IF(OR(IF(ISNUMBER(R223:W223),R223:W223)=0),0,GEOMEAN(IF(ISNUMBER(R223:W223),R223:W223))),0)</f>
        <v>2.5</v>
      </c>
      <c r="H223" s="23">
        <f t="shared" ca="1" si="18"/>
        <v>2.5</v>
      </c>
      <c r="I223" s="116" t="str">
        <f t="shared" si="19"/>
        <v/>
      </c>
      <c r="J223" s="22" cm="1">
        <f t="array" aca="1" ref="J223" ca="1">IF(Parameters!$D$31, SUM(IF(ISNUMBER(Y223:AD223),(IF(Y223:AD223&gt;=Parameters!$D$41,1,"")),""))+0.5*(SUM(IF(ISNUMBER(Y223:AD223),(IF(Y223:AD223&gt;=Parameters!$D$42,1,"")),""))-SUM(IF(ISNUMBER(Y223:AD223),(IF(Y223:AD223&gt;=Parameters!$D$41,1,"")),""))),0) +
   IF(Parameters!$D$32,SUM(IF(ISNUMBER(Y223:AD223),(IF(Y223:AD223&gt;=Parameters!$D$41,1,"")),"")),0) +
   IF(Parameters!$D$33,AVERAGE(IF(ISNUMBER(Y223:AD223),Y223:AD223)),0) +
   IF(Parameters!$D$34,IF(OR(IF(ISNUMBER(Y223:AD223),Y223:AD223)=0),0,GEOMEAN(IF(ISNUMBER(Y223:AD223),Y223:AD223))),0)</f>
        <v>3.5</v>
      </c>
      <c r="K223" s="23">
        <f t="shared" ca="1" si="20"/>
        <v>3.5</v>
      </c>
      <c r="L223" s="116" t="str">
        <f t="shared" si="21"/>
        <v/>
      </c>
      <c r="M223" s="21" cm="1">
        <f t="array" aca="1" ref="M223" ca="1">IF(Parameters!$D$31, SUM(IF(ISNUMBER(AF223:AK223),(IF(AF223:AK223&gt;=Parameters!$D$41,1,"")),""))+0.5*(SUM(IF(ISNUMBER(AF223:AK223),(IF(AF223:AK223&gt;=Parameters!$D$42,1,"")),""))-SUM(IF(ISNUMBER(AF223:AK223),(IF(AF223:AK223&gt;=Parameters!$D$41,1,"")),""))),0) +
   IF(Parameters!$D$32,SUM(IF(ISNUMBER(AF223:AK223),(IF(AF223:AK223&gt;=Parameters!$D$41,1,"")),"")),0) +
   IF(Parameters!$D$33,AVERAGE(IF(ISNUMBER(AF223:AK223),AF223:AK223)),0) +
   IF(Parameters!$D$34,IF(OR(IF(ISNUMBER(AF223:AK223),AF223:AK223)=0),0,GEOMEAN(IF(ISNUMBER(AF223:AK223),AF223:AK223))),0)</f>
        <v>2</v>
      </c>
      <c r="N223" s="23">
        <f t="shared" ca="1" si="22"/>
        <v>2</v>
      </c>
      <c r="O223" s="116" t="str">
        <f t="shared" si="23"/>
        <v/>
      </c>
      <c r="P223" s="24"/>
      <c r="Q223" s="49"/>
      <c r="R223" s="25">
        <f ca="1">IFERROR(INDEX(Health!$G$8:$G$225,MATCH($C223,_xlfn.ANCHORARRAY(Health!$C$8),0)),NA())</f>
        <v>0</v>
      </c>
      <c r="S223" s="25">
        <f ca="1">IFERROR(INDEX(Food!$G$8:$G$225,MATCH($C223,_xlfn.ANCHORARRAY(Food!$C$8),0)),NA())</f>
        <v>10</v>
      </c>
      <c r="T223" s="25">
        <f ca="1">IFERROR(INDEX(Macro!$G$8:$G$225,MATCH($C223,_xlfn.ANCHORARRAY(Macro!$C$8),0)),NA())</f>
        <v>8.1766217264309589</v>
      </c>
      <c r="U223" s="25">
        <f ca="1">IFERROR(INDEX(Socioeconomic!$G$8:$G$225,MATCH($C223,_xlfn.ANCHORARRAY(Socioeconomic!$C$8),0)),NA())</f>
        <v>0</v>
      </c>
      <c r="V223" s="25">
        <f ca="1">IFERROR(INDEX('Natural Hazard'!$G$8:$G$225,MATCH($C223,_xlfn.ANCHORARRAY('Natural Hazard'!$C$8),0)),NA())</f>
        <v>6.9522178715380676</v>
      </c>
      <c r="W223" s="25">
        <f ca="1">IFERROR(INDEX(Conflict!$G$8:$G$225,MATCH($C223,_xlfn.ANCHORARRAY(Conflict!$C$8),0)),NA())</f>
        <v>4.2257712736425646</v>
      </c>
      <c r="X223" s="50"/>
      <c r="Y223" s="25">
        <f ca="1">IFERROR(INDEX(Health!$H$8:$H$225,MATCH($C223,_xlfn.ANCHORARRAY(Health!$C$8),0)),NA())</f>
        <v>6.72886297376093</v>
      </c>
      <c r="Z223" s="25">
        <f ca="1">IFERROR(INDEX(Food!$H$8:$H$225,MATCH($C223,_xlfn.ANCHORARRAY(Food!$C$8),0)),NA())</f>
        <v>10</v>
      </c>
      <c r="AA223" s="25">
        <f ca="1">IFERROR(INDEX(Macro!$H$8:$H$225,MATCH($C223,_xlfn.ANCHORARRAY(Macro!$C$8),0)),NA())</f>
        <v>10</v>
      </c>
      <c r="AB223" s="25">
        <f ca="1">IFERROR(INDEX(Socioeconomic!$H$8:$H$225,MATCH($C223,_xlfn.ANCHORARRAY(Socioeconomic!$C$8),0)),NA())</f>
        <v>8.4285714285714199</v>
      </c>
      <c r="AC223" s="25">
        <f ca="1">IFERROR(INDEX('Natural Hazard'!$H$8:$H$225,MATCH($C223,_xlfn.ANCHORARRAY('Natural Hazard'!$C$8),0)),NA())</f>
        <v>4.8333333333333304</v>
      </c>
      <c r="AD223" s="25">
        <f ca="1">IFERROR(INDEX(Conflict!$H$8:$H$225,MATCH($C223,_xlfn.ANCHORARRAY(Conflict!$C$8),0)),NA())</f>
        <v>10</v>
      </c>
      <c r="AE223" s="50"/>
      <c r="AF223" s="25">
        <f ca="1">IFERROR(INDEX(Health!$I$8:$I$225,MATCH($C223,_xlfn.ANCHORARRAY(Health!$C$8),0)),NA())</f>
        <v>0</v>
      </c>
      <c r="AG223" s="25">
        <f ca="1">IFERROR(INDEX(Food!$I$8:$I$225,MATCH($C223,_xlfn.ANCHORARRAY(Food!$C$8),0)),NA())</f>
        <v>10</v>
      </c>
      <c r="AH223" s="25">
        <f ca="1">IFERROR(INDEX(Macro!$I$8:$I$225,MATCH($C223,_xlfn.ANCHORARRAY(Macro!$C$8),0)),NA())</f>
        <v>6.6857142857142797</v>
      </c>
      <c r="AI223" s="25">
        <f ca="1">IFERROR(INDEX(Socioeconomic!$I$8:$I$225,MATCH($C223,_xlfn.ANCHORARRAY(Socioeconomic!$C$8),0)),NA())</f>
        <v>0</v>
      </c>
      <c r="AJ223" s="25">
        <f ca="1">IFERROR(INDEX('Natural Hazard'!$I$8:$I$225,MATCH($C223,_xlfn.ANCHORARRAY('Natural Hazard'!$C$8),0)),NA())</f>
        <v>10</v>
      </c>
      <c r="AK223" s="25">
        <f ca="1">IFERROR(INDEX(Conflict!$I$8:$I$225,MATCH($C223,_xlfn.ANCHORARRAY(Conflict!$C$8),0)),NA())</f>
        <v>1.78571428571427</v>
      </c>
      <c r="AL223" s="49"/>
      <c r="AM223" s="25">
        <f>IFERROR(INDEX('Data Reliability'!$G$6:$G$409,MATCH($C223,'Data Reliability'!$E$6:$E$409,0)),NA())</f>
        <v>8.3333333333333301E-2</v>
      </c>
      <c r="AN223" s="25">
        <f>IFERROR(INDEX('Data Reliability'!$H$6:$H$409,MATCH($C223,'Data Reliability'!$E$6:$E$409,0)),NA())</f>
        <v>0.31666666666666698</v>
      </c>
    </row>
  </sheetData>
  <autoFilter ref="B5:AN223" xr:uid="{B83457C9-F7DA-6C4E-90F1-5D497C3EFA8E}">
    <sortState xmlns:xlrd2="http://schemas.microsoft.com/office/spreadsheetml/2017/richdata2" ref="B6:AN223">
      <sortCondition ref="C5:C223"/>
    </sortState>
  </autoFilter>
  <mergeCells count="12">
    <mergeCell ref="R3:W3"/>
    <mergeCell ref="Y3:AD3"/>
    <mergeCell ref="AF3:AK3"/>
    <mergeCell ref="M4:O4"/>
    <mergeCell ref="G4:I4"/>
    <mergeCell ref="J4:L4"/>
    <mergeCell ref="G3:O3"/>
    <mergeCell ref="G2:O2"/>
    <mergeCell ref="R2:W2"/>
    <mergeCell ref="Y2:AD2"/>
    <mergeCell ref="AF2:AK2"/>
    <mergeCell ref="AM2:AN2"/>
  </mergeCells>
  <conditionalFormatting sqref="G6:G223">
    <cfRule type="dataBar" priority="13">
      <dataBar showValue="0">
        <cfvo type="num" val="0"/>
        <cfvo type="num" val="6"/>
        <color rgb="FFDD2C03"/>
      </dataBar>
      <extLst>
        <ext xmlns:x14="http://schemas.microsoft.com/office/spreadsheetml/2009/9/main" uri="{B025F937-C7B1-47D3-B67F-A62EFF666E3E}">
          <x14:id>{50296FC9-5C0C-B642-BC04-95322836AAFC}</x14:id>
        </ext>
      </extLst>
    </cfRule>
  </conditionalFormatting>
  <conditionalFormatting sqref="J6:J223">
    <cfRule type="dataBar" priority="25">
      <dataBar showValue="0">
        <cfvo type="num" val="0"/>
        <cfvo type="num" val="6"/>
        <color rgb="FFF9696B"/>
      </dataBar>
      <extLst>
        <ext xmlns:x14="http://schemas.microsoft.com/office/spreadsheetml/2009/9/main" uri="{B025F937-C7B1-47D3-B67F-A62EFF666E3E}">
          <x14:id>{76DC19A0-EEFF-B74A-A16B-1AF44A594CD3}</x14:id>
        </ext>
      </extLst>
    </cfRule>
  </conditionalFormatting>
  <conditionalFormatting sqref="M6:M223">
    <cfRule type="dataBar" priority="14">
      <dataBar showValue="0">
        <cfvo type="num" val="0"/>
        <cfvo type="num" val="6"/>
        <color theme="9" tint="-0.249977111117893"/>
      </dataBar>
      <extLst>
        <ext xmlns:x14="http://schemas.microsoft.com/office/spreadsheetml/2009/9/main" uri="{B025F937-C7B1-47D3-B67F-A62EFF666E3E}">
          <x14:id>{0E481C95-ADD7-C847-898D-6F58FDA81A0D}</x14:id>
        </ext>
      </extLst>
    </cfRule>
  </conditionalFormatting>
  <conditionalFormatting sqref="R6:W223">
    <cfRule type="expression" dxfId="326" priority="1" stopIfTrue="1">
      <formula>R6=""</formula>
    </cfRule>
    <cfRule type="cellIs" dxfId="323" priority="12" stopIfTrue="1" operator="greaterThan">
      <formula>0</formula>
    </cfRule>
  </conditionalFormatting>
  <conditionalFormatting sqref="Y6:AD223">
    <cfRule type="expression" dxfId="322" priority="30">
      <formula>Y6=""</formula>
    </cfRule>
    <cfRule type="cellIs" dxfId="321" priority="31" operator="between">
      <formula>0</formula>
      <formula>6.999</formula>
    </cfRule>
    <cfRule type="cellIs" dxfId="320" priority="32" operator="between">
      <formula>7</formula>
      <formula>9.99</formula>
    </cfRule>
    <cfRule type="expression" dxfId="319" priority="33">
      <formula>Y6=10</formula>
    </cfRule>
  </conditionalFormatting>
  <conditionalFormatting sqref="AE6:AE223">
    <cfRule type="colorScale" priority="34">
      <colorScale>
        <cfvo type="min"/>
        <cfvo type="max"/>
        <color rgb="FFF8696B"/>
        <color rgb="FFFCFCFF"/>
      </colorScale>
    </cfRule>
  </conditionalFormatting>
  <conditionalFormatting sqref="AF6:AK223">
    <cfRule type="expression" dxfId="318" priority="16" stopIfTrue="1">
      <formula>AF6=""</formula>
    </cfRule>
    <cfRule type="cellIs" dxfId="317" priority="22" stopIfTrue="1" operator="between">
      <formula>0</formula>
      <formula>6.999</formula>
    </cfRule>
    <cfRule type="cellIs" dxfId="316" priority="23" stopIfTrue="1" operator="between">
      <formula>7</formula>
      <formula>9.99</formula>
    </cfRule>
    <cfRule type="expression" dxfId="315" priority="24">
      <formula>AF6=10</formula>
    </cfRule>
  </conditionalFormatting>
  <conditionalFormatting sqref="AM6:AN223">
    <cfRule type="expression" dxfId="314" priority="26">
      <formula>AM6=""</formula>
    </cfRule>
    <cfRule type="cellIs" dxfId="313" priority="27" operator="between">
      <formula>0</formula>
      <formula>0.332</formula>
    </cfRule>
    <cfRule type="cellIs" dxfId="312" priority="28" operator="between">
      <formula>0.333333333333333</formula>
      <formula>0.665</formula>
    </cfRule>
    <cfRule type="cellIs" dxfId="311" priority="29" operator="between">
      <formula>0.666666666666667</formula>
      <formula>1</formula>
    </cfRule>
  </conditionalFormatting>
  <conditionalFormatting sqref="AZ6:AZ215">
    <cfRule type="expression" dxfId="310" priority="571">
      <formula>MOD(ROW(),2)=0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50296FC9-5C0C-B642-BC04-95322836AAFC}">
            <x14:dataBar minLength="0" maxLength="100" gradient="0" direction="rightToLeft">
              <x14:cfvo type="num">
                <xm:f>0</xm:f>
              </x14:cfvo>
              <x14:cfvo type="num">
                <xm:f>6</xm:f>
              </x14:cfvo>
              <x14:negativeFillColor rgb="FFFF0000"/>
              <x14:axisColor rgb="FF000000"/>
            </x14:dataBar>
          </x14:cfRule>
          <xm:sqref>G6:G223</xm:sqref>
        </x14:conditionalFormatting>
        <x14:conditionalFormatting xmlns:xm="http://schemas.microsoft.com/office/excel/2006/main">
          <x14:cfRule type="dataBar" id="{76DC19A0-EEFF-B74A-A16B-1AF44A594CD3}">
            <x14:dataBar minLength="0" maxLength="100" gradient="0" direction="rightToLeft">
              <x14:cfvo type="num">
                <xm:f>0</xm:f>
              </x14:cfvo>
              <x14:cfvo type="num">
                <xm:f>6</xm:f>
              </x14:cfvo>
              <x14:negativeFillColor rgb="FFFF0000"/>
              <x14:axisColor rgb="FF000000"/>
            </x14:dataBar>
          </x14:cfRule>
          <xm:sqref>J6:J223</xm:sqref>
        </x14:conditionalFormatting>
        <x14:conditionalFormatting xmlns:xm="http://schemas.microsoft.com/office/excel/2006/main">
          <x14:cfRule type="dataBar" id="{0E481C95-ADD7-C847-898D-6F58FDA81A0D}">
            <x14:dataBar minLength="0" maxLength="100" gradient="0" direction="rightToLeft" negativeBarColorSameAsPositive="1">
              <x14:cfvo type="num">
                <xm:f>0</xm:f>
              </x14:cfvo>
              <x14:cfvo type="num">
                <xm:f>6</xm:f>
              </x14:cfvo>
              <x14:axisColor rgb="FF000000"/>
            </x14:dataBar>
          </x14:cfRule>
          <xm:sqref>M6:M223</xm:sqref>
        </x14:conditionalFormatting>
        <x14:conditionalFormatting xmlns:xm="http://schemas.microsoft.com/office/excel/2006/main">
          <x14:cfRule type="cellIs" priority="10" stopIfTrue="1" operator="greaterThanOrEqual" id="{D3214AC0-5C6E-3B45-9203-A71F207865AE}">
            <xm:f>Parameters!$D$37</xm:f>
            <x14:dxf>
              <font>
                <sz val="12"/>
                <color rgb="FF9C0006"/>
                <name val="Arial"/>
              </font>
              <fill>
                <patternFill patternType="solid">
                  <bgColor rgb="FFE3593A"/>
                </patternFill>
              </fill>
            </x14:dxf>
          </x14:cfRule>
          <x14:cfRule type="cellIs" priority="11" stopIfTrue="1" operator="greaterThanOrEqual" id="{899B87BF-B149-CD4B-90DF-8D942DCC3A97}">
            <xm:f>Parameters!$D$38</xm:f>
            <x14:dxf>
              <font>
                <sz val="12"/>
                <color theme="1"/>
                <name val="Arial (Body)"/>
              </font>
              <fill>
                <patternFill patternType="solid">
                  <bgColor rgb="FFEE9F8F"/>
                </patternFill>
              </fill>
            </x14:dxf>
          </x14:cfRule>
          <xm:sqref>R6:W223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233"/>
  <sheetViews>
    <sheetView topLeftCell="A2"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14062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4.140625" style="86" bestFit="1" customWidth="1"/>
    <col min="14" max="14" width="13.42578125" style="86" bestFit="1" customWidth="1"/>
    <col min="15" max="15" width="12.140625" style="86" bestFit="1" customWidth="1"/>
    <col min="16" max="16" width="13.140625" style="86" bestFit="1" customWidth="1"/>
    <col min="17" max="17" width="80.5703125" style="86" bestFit="1" customWidth="1"/>
    <col min="18" max="18" width="56.85546875" style="86" bestFit="1" customWidth="1"/>
    <col min="19" max="19" width="9.140625" style="86" bestFit="1" customWidth="1"/>
    <col min="20" max="20" width="13.140625" style="86" bestFit="1" customWidth="1"/>
    <col min="21" max="21" width="20.28515625" style="86" bestFit="1" customWidth="1"/>
    <col min="22" max="22" width="80.5703125" style="86" bestFit="1" customWidth="1"/>
    <col min="23" max="23" width="13" style="86" bestFit="1" customWidth="1"/>
    <col min="24" max="24" width="80.5703125" style="86" bestFit="1" customWidth="1"/>
    <col min="25" max="25" width="24.7109375" style="86" bestFit="1" customWidth="1"/>
    <col min="26" max="26" width="25.42578125" style="86" bestFit="1" customWidth="1"/>
    <col min="27" max="27" width="14" style="86" bestFit="1" customWidth="1"/>
    <col min="28" max="28" width="29.140625" style="86" bestFit="1" customWidth="1"/>
    <col min="29" max="29" width="29.85546875" style="86" bestFit="1" customWidth="1"/>
    <col min="30" max="30" width="80.5703125" style="86" customWidth="1"/>
    <col min="31" max="31" width="28.85546875" style="86" bestFit="1" customWidth="1"/>
    <col min="32" max="32" width="80.5703125" style="86" bestFit="1" customWidth="1"/>
    <col min="33" max="33" width="24.7109375" style="86" bestFit="1" customWidth="1"/>
    <col min="34" max="34" width="20" style="86" bestFit="1" customWidth="1"/>
    <col min="35" max="35" width="15.5703125" style="86" bestFit="1" customWidth="1"/>
    <col min="36" max="36" width="14.28515625" style="86" bestFit="1" customWidth="1"/>
    <col min="37" max="16384" width="8.7109375" style="35"/>
  </cols>
  <sheetData>
    <row r="1" spans="1:37" x14ac:dyDescent="0.2">
      <c r="A1" s="174"/>
      <c r="B1" s="174"/>
      <c r="C1" s="174"/>
      <c r="D1" s="174"/>
      <c r="E1" s="174"/>
      <c r="F1" s="85"/>
      <c r="G1" s="175"/>
      <c r="H1" s="175"/>
      <c r="I1" s="175"/>
      <c r="L1" s="91"/>
      <c r="N1" s="87"/>
      <c r="O1" s="87"/>
      <c r="P1" s="87"/>
      <c r="Q1" s="87"/>
      <c r="R1" s="87"/>
      <c r="S1" s="87"/>
      <c r="T1" s="87"/>
      <c r="U1" s="87"/>
      <c r="V1" s="87"/>
      <c r="W1" s="87"/>
      <c r="X1" s="87"/>
      <c r="Y1" s="87"/>
      <c r="Z1" s="87"/>
      <c r="AA1" s="87"/>
      <c r="AB1" s="87"/>
      <c r="AC1" s="87"/>
      <c r="AD1" s="87"/>
      <c r="AE1" s="87"/>
      <c r="AF1" s="87"/>
      <c r="AG1" s="87"/>
      <c r="AH1" s="87"/>
      <c r="AI1" s="87"/>
      <c r="AJ1" s="87"/>
      <c r="AK1" s="89"/>
    </row>
    <row r="2" spans="1:37" x14ac:dyDescent="0.2">
      <c r="A2" s="172"/>
      <c r="B2" s="148" t="s">
        <v>419</v>
      </c>
      <c r="C2" s="172"/>
      <c r="D2" s="172"/>
      <c r="E2" s="172"/>
      <c r="F2" s="89"/>
      <c r="G2" s="87"/>
      <c r="H2" s="87"/>
      <c r="I2" s="87"/>
      <c r="L2" s="91"/>
      <c r="M2" s="177" t="str">
        <f>IF(SUM(M4:M5)&gt;0,"Norm. Values",IF(ISTEXT(M7),"Raw Values",""))</f>
        <v>Norm. Values</v>
      </c>
      <c r="N2" s="177" t="str">
        <f t="shared" ref="N2:Z2" si="0">IF(SUM(N4:N5)&gt;0,"Norm. Values",IF(ISTEXT(N7),"Raw Values",""))</f>
        <v>Norm. Values</v>
      </c>
      <c r="O2" s="177" t="str">
        <f t="shared" si="0"/>
        <v>Norm. Values</v>
      </c>
      <c r="P2" s="177" t="str">
        <f t="shared" si="0"/>
        <v>Raw Values</v>
      </c>
      <c r="Q2" s="177" t="str">
        <f t="shared" si="0"/>
        <v>Raw Values</v>
      </c>
      <c r="R2" s="177" t="str">
        <f t="shared" si="0"/>
        <v>Raw Values</v>
      </c>
      <c r="S2" s="177" t="str">
        <f t="shared" si="0"/>
        <v/>
      </c>
      <c r="T2" s="177" t="str">
        <f t="shared" si="0"/>
        <v/>
      </c>
      <c r="U2" s="177"/>
      <c r="V2" s="177"/>
      <c r="W2" s="177" t="str">
        <f t="shared" si="0"/>
        <v/>
      </c>
      <c r="X2" s="177" t="str">
        <f t="shared" si="0"/>
        <v/>
      </c>
      <c r="Y2" s="177" t="str">
        <f t="shared" si="0"/>
        <v/>
      </c>
      <c r="Z2" s="177" t="str">
        <f t="shared" si="0"/>
        <v/>
      </c>
      <c r="AA2" s="177" t="str">
        <f t="shared" ref="AA2:AF2" si="1">IF(SUM(AA4:AA5)&gt;0,"Norm. Values",IF(ISTEXT(AA7),"Raw Values",""))</f>
        <v/>
      </c>
      <c r="AB2" s="177" t="str">
        <f t="shared" si="1"/>
        <v/>
      </c>
      <c r="AC2" s="177"/>
      <c r="AD2" s="177"/>
      <c r="AE2" s="177" t="str">
        <f t="shared" si="1"/>
        <v/>
      </c>
      <c r="AF2" s="177" t="str">
        <f t="shared" si="1"/>
        <v/>
      </c>
      <c r="AG2" s="173"/>
      <c r="AH2" s="173"/>
      <c r="AI2" s="173"/>
      <c r="AJ2" s="123"/>
      <c r="AK2" s="123"/>
    </row>
    <row r="3" spans="1:37" x14ac:dyDescent="0.2">
      <c r="A3" s="172"/>
      <c r="B3" s="148"/>
      <c r="C3" s="172"/>
      <c r="D3" s="172"/>
      <c r="E3" s="172"/>
      <c r="F3" s="89"/>
      <c r="G3" s="87"/>
      <c r="H3" s="87"/>
      <c r="I3" s="87"/>
      <c r="L3" s="91"/>
      <c r="M3" s="178" t="str">
        <f>IF(M4=1,"Underlying",IF(M5=1,"Emerging",""))</f>
        <v>Underlying</v>
      </c>
      <c r="N3" s="178" t="str">
        <f t="shared" ref="N3:W3" si="2">IF(N4=1,"Underlying",IF(N5=1,"Emerging",""))</f>
        <v>Emerging</v>
      </c>
      <c r="O3" s="178" t="str">
        <f t="shared" si="2"/>
        <v>Emerging</v>
      </c>
      <c r="P3" s="178" t="str">
        <f t="shared" si="2"/>
        <v/>
      </c>
      <c r="Q3" s="178" t="str">
        <f t="shared" si="2"/>
        <v/>
      </c>
      <c r="R3" s="178" t="str">
        <f t="shared" si="2"/>
        <v/>
      </c>
      <c r="S3" s="178" t="str">
        <f t="shared" si="2"/>
        <v/>
      </c>
      <c r="T3" s="178" t="str">
        <f t="shared" si="2"/>
        <v/>
      </c>
      <c r="U3" s="178"/>
      <c r="V3" s="178"/>
      <c r="W3" s="178" t="str">
        <f t="shared" si="2"/>
        <v/>
      </c>
      <c r="X3" s="178" t="str">
        <f>IF(X4=1,"Underlying",IF(X5=1,"Emerging",""))</f>
        <v/>
      </c>
      <c r="Y3" s="178" t="str">
        <f t="shared" ref="Y3:Z3" si="3">IF(Y4=1,"Underlying",IF(Y5=1,"Emerging",""))</f>
        <v/>
      </c>
      <c r="Z3" s="178" t="str">
        <f t="shared" si="3"/>
        <v/>
      </c>
      <c r="AA3" s="178" t="str">
        <f t="shared" ref="AA3:AD3" si="4">IF(AA4=1,"Underlying",IF(AA5=1,"Emerging",""))</f>
        <v/>
      </c>
      <c r="AB3" s="178" t="str">
        <f t="shared" si="4"/>
        <v/>
      </c>
      <c r="AC3" s="178" t="str">
        <f t="shared" si="4"/>
        <v/>
      </c>
      <c r="AD3" s="178" t="str">
        <f t="shared" si="4"/>
        <v/>
      </c>
      <c r="AE3" s="179"/>
      <c r="AF3" s="179"/>
      <c r="AG3" s="173"/>
      <c r="AH3" s="173"/>
      <c r="AI3" s="173"/>
      <c r="AJ3" s="123"/>
      <c r="AK3" s="123"/>
    </row>
    <row r="4" spans="1:37" hidden="1" x14ac:dyDescent="0.2">
      <c r="A4" s="172"/>
      <c r="B4" s="148"/>
      <c r="C4" s="172"/>
      <c r="D4" s="172"/>
      <c r="E4" s="172"/>
      <c r="F4" s="89"/>
      <c r="G4" s="87"/>
      <c r="H4" s="87"/>
      <c r="I4" s="103" t="s">
        <v>412</v>
      </c>
      <c r="L4" s="91"/>
      <c r="M4" s="180">
        <f>IFERROR(INDEX('Data Dictionary'!$I$8:$I$37,MATCH(M7,'Data Dictionary'!$K$8:$K$37,0)),"")</f>
        <v>1</v>
      </c>
      <c r="N4" s="180">
        <f>IFERROR(INDEX('Data Dictionary'!$I$8:$I$37,MATCH(N7,'Data Dictionary'!$K$8:$K$37,0)),"")</f>
        <v>0</v>
      </c>
      <c r="O4" s="180">
        <f>IFERROR(INDEX('Data Dictionary'!$I$8:$I$37,MATCH(O7,'Data Dictionary'!$K$8:$K$37,0)),"")</f>
        <v>0</v>
      </c>
      <c r="P4" s="180" t="str">
        <f>IFERROR(INDEX('Data Dictionary'!$I$8:$I$37,MATCH(P7,'Data Dictionary'!$K$8:$K$37,0)),"")</f>
        <v/>
      </c>
      <c r="Q4" s="180" t="str">
        <f>IFERROR(INDEX('Data Dictionary'!$I$8:$I$37,MATCH(Q7,'Data Dictionary'!$K$8:$K$37,0)),"")</f>
        <v/>
      </c>
      <c r="R4" s="180" t="str">
        <f>IFERROR(INDEX('Data Dictionary'!$I$8:$I$37,MATCH(R7,'Data Dictionary'!$K$8:$K$37,0)),"")</f>
        <v/>
      </c>
      <c r="S4" s="180" t="str">
        <f>IFERROR(INDEX('Data Dictionary'!$I$8:$I$37,MATCH(S7,'Data Dictionary'!$K$8:$K$37,0)),"")</f>
        <v/>
      </c>
      <c r="T4" s="180"/>
      <c r="U4" s="180"/>
      <c r="V4" s="180"/>
      <c r="W4" s="180"/>
      <c r="X4" s="180"/>
      <c r="Y4" s="180"/>
      <c r="Z4" s="180"/>
      <c r="AA4" s="201"/>
      <c r="AB4" s="176"/>
      <c r="AC4" s="176"/>
      <c r="AD4" s="176"/>
      <c r="AE4" s="176"/>
      <c r="AF4" s="176"/>
      <c r="AG4" s="173"/>
      <c r="AH4" s="173"/>
      <c r="AI4" s="173"/>
      <c r="AJ4" s="123"/>
      <c r="AK4" s="123"/>
    </row>
    <row r="5" spans="1:37" hidden="1" x14ac:dyDescent="0.2">
      <c r="A5" s="88"/>
      <c r="B5" s="104"/>
      <c r="C5" s="88"/>
      <c r="D5" s="172"/>
      <c r="E5" s="172"/>
      <c r="F5" s="89"/>
      <c r="G5" s="90"/>
      <c r="H5" s="90"/>
      <c r="I5" s="80" t="s">
        <v>454</v>
      </c>
      <c r="L5" s="91"/>
      <c r="M5" s="181">
        <f>IFERROR(INDEX('Data Dictionary'!$J$8:$J$37,MATCH(M7,'Data Dictionary'!$K$8:$K$37,0)),"")</f>
        <v>0</v>
      </c>
      <c r="N5" s="181">
        <f>IFERROR(INDEX('Data Dictionary'!$J$8:$J$37,MATCH(N7,'Data Dictionary'!$K$8:$K$37,0)),"")</f>
        <v>1</v>
      </c>
      <c r="O5" s="181">
        <f>IFERROR(INDEX('Data Dictionary'!$J$8:$J$37,MATCH(O7,'Data Dictionary'!$K$8:$K$37,0)),"")</f>
        <v>1</v>
      </c>
      <c r="P5" s="181" t="str">
        <f>IFERROR(INDEX('Data Dictionary'!$J$8:$J$37,MATCH(P7,'Data Dictionary'!$K$8:$K$37,0)),"")</f>
        <v/>
      </c>
      <c r="Q5" s="181" t="str">
        <f>IFERROR(INDEX('Data Dictionary'!$J$8:$J$37,MATCH(Q7,'Data Dictionary'!$K$8:$K$37,0)),"")</f>
        <v/>
      </c>
      <c r="R5" s="181" t="str">
        <f>IFERROR(INDEX('Data Dictionary'!$J$8:$J$37,MATCH(R7,'Data Dictionary'!$K$8:$K$37,0)),"")</f>
        <v/>
      </c>
      <c r="S5" s="181" t="str">
        <f>IFERROR(INDEX('Data Dictionary'!$J$8:$J$37,MATCH(S7,'Data Dictionary'!$K$8:$K$37,0)),"")</f>
        <v/>
      </c>
      <c r="T5" s="181"/>
      <c r="U5" s="181"/>
      <c r="V5" s="181"/>
      <c r="W5" s="181"/>
      <c r="X5" s="181"/>
      <c r="Y5" s="181"/>
      <c r="Z5" s="181"/>
      <c r="AA5" s="202"/>
      <c r="AB5" s="92"/>
      <c r="AC5" s="92"/>
      <c r="AD5" s="92"/>
      <c r="AE5" s="92"/>
      <c r="AF5" s="92"/>
      <c r="AG5" s="92"/>
      <c r="AH5" s="92"/>
      <c r="AI5" s="92"/>
      <c r="AJ5" s="92"/>
      <c r="AK5" s="89"/>
    </row>
    <row r="6" spans="1:37" ht="43" x14ac:dyDescent="0.2">
      <c r="A6" s="182" t="s">
        <v>0</v>
      </c>
      <c r="B6" s="182" t="s">
        <v>1</v>
      </c>
      <c r="C6" s="183" t="s">
        <v>2</v>
      </c>
      <c r="D6" s="182" t="s">
        <v>427</v>
      </c>
      <c r="E6" s="183" t="s">
        <v>428</v>
      </c>
      <c r="F6" s="101" t="s">
        <v>3</v>
      </c>
      <c r="G6" s="184" t="s">
        <v>4</v>
      </c>
      <c r="H6" s="185" t="s">
        <v>5</v>
      </c>
      <c r="I6" s="186" t="s">
        <v>440</v>
      </c>
      <c r="J6" s="240" t="s">
        <v>607</v>
      </c>
      <c r="K6" s="240" t="s">
        <v>608</v>
      </c>
      <c r="L6" s="203"/>
      <c r="M6" s="246" t="str">
        <f>IFERROR(INDEX('Data Dictionary'!$E$8:$E$37,MATCH(M7,'Data Dictionary'!$K$8:$K$37,0)),IFERROR(CONCATENATE(INDEX('Data Dictionary'!$E$8:$E$37,MATCH(LEFT(M7, SEARCH("_raw",M7,1)-1),'Data Dictionary'!$L$8:$L$37,0))," (Raw)"),""))</f>
        <v>Global Health Security Index</v>
      </c>
      <c r="N6" s="246" t="str">
        <f>IFERROR(INDEX('Data Dictionary'!$E$8:$E$37,MATCH(N7,'Data Dictionary'!$K$8:$K$37,0)),IFERROR(CONCATENATE(INDEX('Data Dictionary'!$E$8:$E$37,MATCH(LEFT(N7, SEARCH("_raw",N7,1)-1),'Data Dictionary'!$L$8:$L$37,0))," (Raw)"),""))</f>
        <v>WHO Disease Outbreak News</v>
      </c>
      <c r="O6" s="246" t="str">
        <f>IFERROR(INDEX('Data Dictionary'!$E$8:$E$37,MATCH(O7,'Data Dictionary'!$K$8:$K$37,0)),IFERROR(CONCATENATE(INDEX('Data Dictionary'!$E$8:$E$37,MATCH(LEFT(O7, SEARCH("_raw",O7,1)-1),'Data Dictionary'!$L$8:$L$37,0))," (Raw)"),""))</f>
        <v>IFRC Epidemics</v>
      </c>
      <c r="P6" s="246" t="str">
        <f>IFERROR(INDEX('Data Dictionary'!$E$8:$E$37,MATCH(P7,'Data Dictionary'!$K$8:$K$37,0)),IFERROR(CONCATENATE(INDEX('Data Dictionary'!$E$8:$E$37,MATCH(LEFT(P7, SEARCH("_raw",P7,1)-1),'Data Dictionary'!$L$8:$L$37,0))," (Raw)"),""))</f>
        <v>Global Health Security Index (Raw)</v>
      </c>
      <c r="Q6" s="246" t="str">
        <f>IFERROR(INDEX('Data Dictionary'!$E$8:$E$37,MATCH(Q7,'Data Dictionary'!$K$8:$K$37,0)),IFERROR(CONCATENATE(INDEX('Data Dictionary'!$E$8:$E$37,MATCH(LEFT(Q7, SEARCH("_raw",Q7,1)-1),'Data Dictionary'!$L$8:$L$37,0))," (Raw)"),""))</f>
        <v>WHO Disease Outbreak News (Raw)</v>
      </c>
      <c r="R6" s="246" t="str">
        <f>IFERROR(INDEX('Data Dictionary'!$E$8:$E$37,MATCH(R7,'Data Dictionary'!$K$8:$K$37,0)),IFERROR(CONCATENATE(INDEX('Data Dictionary'!$E$8:$E$37,MATCH(LEFT(R7, SEARCH("_raw",R7,1)-1),'Data Dictionary'!$L$8:$L$37,0))," (Raw)"),""))</f>
        <v>IFRC Epidemics (Raw)</v>
      </c>
      <c r="S6" s="246" t="str">
        <f>IFERROR(INDEX('Data Dictionary'!$E$8:$E$37,MATCH(S7,'Data Dictionary'!$K$8:$K$37,0)),IFERROR(CONCATENATE(INDEX('Data Dictionary'!$E$8:$E$37,MATCH(LEFT(S7, SEARCH("_raw",S7,1)-1),'Data Dictionary'!$L$8:$L$37,0))," (Raw)"),""))</f>
        <v/>
      </c>
      <c r="T6" s="246" t="str">
        <f>IFERROR(INDEX('Data Dictionary'!$E$8:$E$37,MATCH(T7,'Data Dictionary'!$K$8:$K$37,0)),IFERROR(CONCATENATE(INDEX('Data Dictionary'!$E$8:$E$37,MATCH(LEFT(T7, SEARCH("_raw",T7,1)-1),'Data Dictionary'!$L$8:$L$37,0))," (Raw)"),""))</f>
        <v/>
      </c>
      <c r="U6" s="246"/>
      <c r="V6" s="246"/>
      <c r="W6" s="246" t="str">
        <f>IFERROR(INDEX('Data Dictionary'!$E$8:$E$37,MATCH(W7,'Data Dictionary'!$K$8:$K$37,0)),IFERROR(CONCATENATE(INDEX('Data Dictionary'!$E$8:$E$37,MATCH(LEFT(W7, SEARCH("_raw",W7,1)-1),'Data Dictionary'!$L$8:$L$37,0))," (Raw)"),""))</f>
        <v/>
      </c>
      <c r="X6" s="246" t="str">
        <f>IFERROR(INDEX('Data Dictionary'!$E$8:$E$37,MATCH(X7,'Data Dictionary'!$K$8:$K$37,0)),IFERROR(CONCATENATE(INDEX('Data Dictionary'!$E$8:$E$37,MATCH(LEFT(X7, SEARCH("_raw",X7,1)-1),'Data Dictionary'!$L$8:$L$37,0))," (Raw)"),""))</f>
        <v/>
      </c>
      <c r="Y6" s="246"/>
      <c r="Z6" s="246"/>
      <c r="AA6" s="204" t="str">
        <f>IFERROR(INDEX('Data Dictionary'!$E$8:$E$37,MATCH(AA7,'Data Dictionary'!$K$8:$K$37,0)),IFERROR(CONCATENATE(INDEX('Data Dictionary'!$E$8:$E$37,MATCH(LEFT(AA7, SEARCH("_raw",AA7,1)-1),'Data Dictionary'!$L$8:$L$37,0))," (Raw)"),""))</f>
        <v/>
      </c>
      <c r="AB6" s="204" t="str">
        <f>IFERROR(INDEX('Data Dictionary'!$E$8:$E$37,MATCH(AB7,'Data Dictionary'!$K$8:$K$37,0)),IFERROR(CONCATENATE(INDEX('Data Dictionary'!$E$8:$E$37,MATCH(LEFT(AB7, SEARCH("_raw",AB7,1)-1),'Data Dictionary'!$L$8:$L$37,0))," (Raw)"),""))</f>
        <v/>
      </c>
      <c r="AC6" s="204"/>
      <c r="AD6" s="204"/>
      <c r="AE6" s="204" t="str">
        <f>IFERROR(INDEX('Data Dictionary'!$E$8:$E$37,MATCH(AE7,'Data Dictionary'!$K$8:$K$37,0)),IFERROR(CONCATENATE(INDEX('Data Dictionary'!$E$8:$E$37,MATCH(LEFT(AE7, SEARCH("_raw",AE7,1)-1),'Data Dictionary'!$L$8:$L$37,0))," (Raw)"),""))</f>
        <v/>
      </c>
      <c r="AF6" s="204" t="str">
        <f>IFERROR(INDEX('Data Dictionary'!$E$8:$E$37,MATCH(AF7,'Data Dictionary'!$K$8:$K$37,0)),IFERROR(CONCATENATE(INDEX('Data Dictionary'!$E$8:$E$37,MATCH(LEFT(AF7, SEARCH("_raw",AF7,1)-1),'Data Dictionary'!$L$8:$L$37,0))," (Raw)"),""))</f>
        <v/>
      </c>
      <c r="AG6" s="187" t="str">
        <f>IFERROR(INDEX('Data Dictionary'!$E$8:$E$37,MATCH(AG7,'Data Dictionary'!$K$8:$K$37,0)),IFERROR(CONCATENATE(INDEX('Data Dictionary'!$E$8:$E$37,MATCH(LEFT(AG7, SEARCH("_raw",AG7,1)-1),'Data Dictionary'!$L$8:$L$37,0))," (Raw)"),""))</f>
        <v/>
      </c>
      <c r="AH6" s="187" t="str">
        <f>IFERROR(INDEX('Data Dictionary'!$E$8:$E$37,MATCH(AH7,'Data Dictionary'!$K$8:$K$37,0)),IFERROR(CONCATENATE(INDEX('Data Dictionary'!$E$8:$E$37,MATCH(LEFT(AH7, SEARCH("_raw",AH7,1)-1),'Data Dictionary'!$L$8:$L$37,0))," (Raw)"),""))</f>
        <v/>
      </c>
      <c r="AI6" s="187" t="str">
        <f>IFERROR(INDEX('Data Dictionary'!$E$8:$E$37,MATCH(AI7,'Data Dictionary'!$K$8:$K$37,0)),IFERROR(CONCATENATE(INDEX('Data Dictionary'!$E$8:$E$37,MATCH(LEFT(AI7, SEARCH("_raw",AI7,1)-1),'Data Dictionary'!$L$8:$L$37,0))," (Raw)"),""))</f>
        <v/>
      </c>
      <c r="AJ6" s="187" t="str">
        <f>IFERROR(INDEX('Data Dictionary'!$E$8:$E$37,MATCH(AJ7,'Data Dictionary'!$K$8:$K$37,0)),IFERROR(CONCATENATE(INDEX('Data Dictionary'!$E$8:$E$37,MATCH(LEFT(AJ7, SEARCH("_raw",AJ7,1)-1),'Data Dictionary'!$L$8:$L$37,0))," (Raw)"),""))</f>
        <v/>
      </c>
      <c r="AK6" s="101"/>
    </row>
    <row r="7" spans="1:37" s="94" customFormat="1" x14ac:dyDescent="0.2">
      <c r="A7" s="188"/>
      <c r="B7" s="188"/>
      <c r="C7" s="188"/>
      <c r="D7" s="218"/>
      <c r="E7" s="218"/>
      <c r="F7" s="102"/>
      <c r="G7" s="189"/>
      <c r="H7" s="189"/>
      <c r="I7" s="189"/>
      <c r="J7" s="243" t="s">
        <v>605</v>
      </c>
      <c r="K7" s="243" t="s">
        <v>606</v>
      </c>
      <c r="L7" s="244" t="s">
        <v>2</v>
      </c>
      <c r="M7" s="247" t="s">
        <v>387</v>
      </c>
      <c r="N7" s="247" t="s">
        <v>521</v>
      </c>
      <c r="O7" s="247" t="s">
        <v>617</v>
      </c>
      <c r="P7" s="247" t="s">
        <v>469</v>
      </c>
      <c r="Q7" s="247" t="s">
        <v>522</v>
      </c>
      <c r="R7" s="247" t="s">
        <v>618</v>
      </c>
      <c r="S7" s="248"/>
      <c r="T7" s="248"/>
      <c r="U7"/>
      <c r="V7"/>
      <c r="W7"/>
      <c r="X7"/>
      <c r="Y7"/>
      <c r="Z7"/>
      <c r="AA7"/>
      <c r="AB7"/>
      <c r="AC7"/>
      <c r="AD7"/>
      <c r="AE7"/>
      <c r="AF7"/>
      <c r="AG7" s="34"/>
      <c r="AH7" s="34"/>
      <c r="AI7" s="34"/>
      <c r="AJ7" s="34"/>
      <c r="AK7" s="102"/>
    </row>
    <row r="8" spans="1:37"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0</v>
      </c>
      <c r="J8" s="242" t="s">
        <v>409</v>
      </c>
      <c r="K8" s="242">
        <v>44887</v>
      </c>
      <c r="L8" s="91" t="s">
        <v>673</v>
      </c>
      <c r="M8" s="192" t="s">
        <v>409</v>
      </c>
      <c r="N8" s="192">
        <v>0</v>
      </c>
      <c r="O8" s="192" t="s">
        <v>409</v>
      </c>
      <c r="P8" s="192" t="s">
        <v>409</v>
      </c>
      <c r="Q8" s="192" t="s">
        <v>409</v>
      </c>
      <c r="R8" s="192" t="s">
        <v>409</v>
      </c>
      <c r="S8"/>
      <c r="T8"/>
      <c r="U8"/>
      <c r="V8"/>
      <c r="W8"/>
      <c r="X8"/>
      <c r="Y8" s="192"/>
      <c r="Z8" s="192"/>
      <c r="AA8"/>
      <c r="AB8"/>
      <c r="AC8"/>
      <c r="AD8"/>
      <c r="AE8"/>
      <c r="AF8"/>
      <c r="AG8" s="34"/>
      <c r="AH8" s="34"/>
      <c r="AI8" s="34"/>
      <c r="AJ8" s="34"/>
      <c r="AK8" s="205"/>
    </row>
    <row r="9" spans="1:37" x14ac:dyDescent="0.2">
      <c r="A9" s="84">
        <v>2</v>
      </c>
      <c r="B9" s="84" t="str">
        <f ca="1"/>
        <v>Afghanistan</v>
      </c>
      <c r="C9" s="84" t="str">
        <f ca="1"/>
        <v>AFG</v>
      </c>
      <c r="D9" s="84" t="str">
        <f ca="1"/>
        <v>SAS           South Asia</v>
      </c>
      <c r="E9" s="84" t="str">
        <f ca="1"/>
        <v>IDA</v>
      </c>
      <c r="F9" s="190" t="str">
        <f t="shared" ref="F9:F72" ca="1" si="5">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7.7784256559766698</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44753</v>
      </c>
      <c r="K9" s="242">
        <v>44855</v>
      </c>
      <c r="L9" s="91" t="s">
        <v>7</v>
      </c>
      <c r="M9" s="192">
        <v>7.7784256559766698</v>
      </c>
      <c r="N9" s="192">
        <v>0</v>
      </c>
      <c r="O9" s="192" t="s">
        <v>409</v>
      </c>
      <c r="P9" s="192">
        <v>28.8</v>
      </c>
      <c r="Q9" s="192" t="s">
        <v>409</v>
      </c>
      <c r="R9" s="192" t="s">
        <v>409</v>
      </c>
      <c r="S9"/>
      <c r="T9"/>
      <c r="U9"/>
      <c r="V9"/>
      <c r="W9"/>
      <c r="X9"/>
      <c r="Y9" s="192"/>
      <c r="Z9" s="192"/>
      <c r="AA9"/>
      <c r="AB9"/>
      <c r="AC9"/>
      <c r="AD9"/>
      <c r="AE9"/>
      <c r="AF9"/>
      <c r="AG9" s="34"/>
      <c r="AH9" s="34"/>
      <c r="AI9" s="34"/>
      <c r="AJ9" s="34"/>
      <c r="AK9" s="205"/>
    </row>
    <row r="10" spans="1:37" x14ac:dyDescent="0.2">
      <c r="A10" s="84">
        <v>3</v>
      </c>
      <c r="B10" s="84" t="str">
        <f ca="1"/>
        <v>Angola</v>
      </c>
      <c r="C10" s="84" t="str">
        <f ca="1"/>
        <v>AGO</v>
      </c>
      <c r="D10" s="84" t="str">
        <f ca="1"/>
        <v>SSF           Sub-Saharan Africa</v>
      </c>
      <c r="E10" s="84" t="str">
        <f ca="1"/>
        <v>IBRD</v>
      </c>
      <c r="F10" s="190" t="str">
        <f t="shared" ca="1" si="5"/>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8.769813053381105</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7.6909620991253602</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10</v>
      </c>
      <c r="J10" s="242">
        <v>44753</v>
      </c>
      <c r="K10" s="242">
        <v>45440</v>
      </c>
      <c r="L10" s="91" t="s">
        <v>9</v>
      </c>
      <c r="M10" s="192">
        <v>7.6909620991253602</v>
      </c>
      <c r="N10" s="192">
        <v>0</v>
      </c>
      <c r="O10" s="192">
        <v>10</v>
      </c>
      <c r="P10" s="192">
        <v>29.1</v>
      </c>
      <c r="Q10" s="192" t="s">
        <v>409</v>
      </c>
      <c r="R10" s="192" t="s">
        <v>829</v>
      </c>
      <c r="S10"/>
      <c r="T10"/>
      <c r="U10"/>
      <c r="V10"/>
      <c r="W10"/>
      <c r="X10"/>
      <c r="Y10" s="192"/>
      <c r="Z10" s="192"/>
      <c r="AA10"/>
      <c r="AB10"/>
      <c r="AC10"/>
      <c r="AD10"/>
      <c r="AE10"/>
      <c r="AF10"/>
      <c r="AG10" s="34"/>
      <c r="AH10" s="34"/>
      <c r="AI10" s="34"/>
      <c r="AJ10" s="34"/>
      <c r="AK10" s="205"/>
    </row>
    <row r="11" spans="1:37" x14ac:dyDescent="0.2">
      <c r="A11" s="84">
        <v>4</v>
      </c>
      <c r="B11" s="84" t="str">
        <f ca="1"/>
        <v>Albania</v>
      </c>
      <c r="C11" s="84" t="str">
        <f ca="1"/>
        <v>ALB</v>
      </c>
      <c r="D11" s="84" t="str">
        <f ca="1"/>
        <v>ECS           Europe &amp; Central Asia</v>
      </c>
      <c r="E11" s="84" t="str">
        <f ca="1"/>
        <v>IBRD</v>
      </c>
      <c r="F11" s="190" t="str">
        <f t="shared" ca="1" si="5"/>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3.0553935860058301</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0</v>
      </c>
      <c r="J11" s="242">
        <v>44753</v>
      </c>
      <c r="K11" s="242">
        <v>44855</v>
      </c>
      <c r="L11" s="91" t="s">
        <v>11</v>
      </c>
      <c r="M11" s="192">
        <v>3.0553935860058301</v>
      </c>
      <c r="N11" s="192">
        <v>0</v>
      </c>
      <c r="O11" s="192" t="s">
        <v>409</v>
      </c>
      <c r="P11" s="192">
        <v>45</v>
      </c>
      <c r="Q11" s="192" t="s">
        <v>409</v>
      </c>
      <c r="R11" s="192" t="s">
        <v>409</v>
      </c>
      <c r="S11"/>
      <c r="T11"/>
      <c r="U11"/>
      <c r="V11"/>
      <c r="W11"/>
      <c r="X11"/>
      <c r="Y11" s="192"/>
      <c r="Z11" s="192"/>
      <c r="AA11"/>
      <c r="AB11"/>
      <c r="AC11"/>
      <c r="AD11"/>
      <c r="AE11"/>
      <c r="AF11"/>
      <c r="AG11" s="34"/>
      <c r="AH11" s="34"/>
      <c r="AI11" s="34"/>
      <c r="AJ11" s="34"/>
      <c r="AK11" s="205"/>
    </row>
    <row r="12" spans="1:37" x14ac:dyDescent="0.2">
      <c r="A12" s="84">
        <v>5</v>
      </c>
      <c r="B12" s="84" t="str">
        <f ca="1"/>
        <v>Andorra</v>
      </c>
      <c r="C12" s="84" t="str">
        <f ca="1"/>
        <v>AND</v>
      </c>
      <c r="D12" s="84" t="str">
        <f ca="1"/>
        <v>ECS           Europe &amp; Central Asia</v>
      </c>
      <c r="E12" s="84" t="str">
        <f ca="1"/>
        <v>NA</v>
      </c>
      <c r="F12" s="190" t="str">
        <f t="shared" ca="1" si="5"/>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6.0583090379008704</v>
      </c>
      <c r="I12" s="191"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0</v>
      </c>
      <c r="J12" s="242">
        <v>44887</v>
      </c>
      <c r="K12" s="242" t="s">
        <v>409</v>
      </c>
      <c r="L12" s="91" t="s">
        <v>674</v>
      </c>
      <c r="M12" s="192">
        <v>6.0583090379008704</v>
      </c>
      <c r="N12" s="192">
        <v>0</v>
      </c>
      <c r="O12" s="192" t="s">
        <v>409</v>
      </c>
      <c r="P12" s="192">
        <v>34.700000000000003</v>
      </c>
      <c r="Q12" s="192" t="s">
        <v>409</v>
      </c>
      <c r="R12" s="192" t="s">
        <v>409</v>
      </c>
      <c r="S12"/>
      <c r="T12"/>
      <c r="U12"/>
      <c r="V12"/>
      <c r="W12"/>
      <c r="X12"/>
      <c r="Y12" s="192"/>
      <c r="Z12" s="192"/>
      <c r="AA12"/>
      <c r="AB12"/>
      <c r="AC12"/>
      <c r="AD12"/>
      <c r="AE12"/>
      <c r="AF12"/>
      <c r="AG12" s="34"/>
      <c r="AH12" s="34"/>
      <c r="AI12" s="34"/>
      <c r="AJ12" s="34"/>
      <c r="AK12" s="205"/>
    </row>
    <row r="13" spans="1:37" x14ac:dyDescent="0.2">
      <c r="A13" s="84">
        <v>6</v>
      </c>
      <c r="B13" s="84" t="str">
        <f ca="1"/>
        <v>United Arab Emirates</v>
      </c>
      <c r="C13" s="84" t="str">
        <f ca="1"/>
        <v>ARE</v>
      </c>
      <c r="D13" s="84" t="str">
        <f ca="1"/>
        <v>MEA           Middle East &amp; North Africa</v>
      </c>
      <c r="E13" s="84" t="str">
        <f ca="1"/>
        <v>NA</v>
      </c>
      <c r="F13" s="190" t="str">
        <f t="shared" ca="1" si="5"/>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4.6297376093294398</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0</v>
      </c>
      <c r="J13" s="242">
        <v>44753</v>
      </c>
      <c r="K13" s="242">
        <v>44778</v>
      </c>
      <c r="L13" s="91" t="s">
        <v>13</v>
      </c>
      <c r="M13" s="192">
        <v>4.6297376093294398</v>
      </c>
      <c r="N13" s="192">
        <v>0</v>
      </c>
      <c r="O13" s="192" t="s">
        <v>409</v>
      </c>
      <c r="P13" s="192">
        <v>39.6</v>
      </c>
      <c r="Q13" s="192" t="s">
        <v>409</v>
      </c>
      <c r="R13" s="192" t="s">
        <v>409</v>
      </c>
      <c r="S13"/>
      <c r="T13"/>
      <c r="U13"/>
      <c r="V13"/>
      <c r="W13"/>
      <c r="X13"/>
      <c r="Y13" s="192"/>
      <c r="Z13" s="192"/>
      <c r="AA13"/>
      <c r="AB13"/>
      <c r="AC13"/>
      <c r="AD13"/>
      <c r="AE13"/>
      <c r="AF13"/>
      <c r="AG13" s="34"/>
      <c r="AH13" s="34"/>
      <c r="AI13" s="34"/>
      <c r="AJ13" s="34"/>
      <c r="AK13" s="205"/>
    </row>
    <row r="14" spans="1:37" x14ac:dyDescent="0.2">
      <c r="A14" s="84">
        <v>7</v>
      </c>
      <c r="B14" s="84" t="str">
        <f ca="1"/>
        <v>Argentina</v>
      </c>
      <c r="C14" s="84" t="str">
        <f ca="1"/>
        <v>ARG</v>
      </c>
      <c r="D14" s="84" t="str">
        <f ca="1"/>
        <v>LCN           Latin America &amp; Caribbean</v>
      </c>
      <c r="E14" s="84" t="str">
        <f ca="1"/>
        <v>IBRD</v>
      </c>
      <c r="F14" s="190" t="str">
        <f t="shared" ca="1" si="5"/>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0.314868804664724</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0</v>
      </c>
      <c r="J14" s="242">
        <v>44753</v>
      </c>
      <c r="K14" s="242">
        <v>45383</v>
      </c>
      <c r="L14" s="91" t="s">
        <v>15</v>
      </c>
      <c r="M14" s="192">
        <v>0.314868804664724</v>
      </c>
      <c r="N14" s="192">
        <v>0</v>
      </c>
      <c r="O14" s="192" t="s">
        <v>409</v>
      </c>
      <c r="P14" s="192">
        <v>54.4</v>
      </c>
      <c r="Q14" s="192" t="s">
        <v>409</v>
      </c>
      <c r="R14" s="192" t="s">
        <v>409</v>
      </c>
      <c r="S14"/>
      <c r="T14"/>
      <c r="U14"/>
      <c r="V14"/>
      <c r="W14"/>
      <c r="X14"/>
      <c r="Y14" s="192"/>
      <c r="Z14" s="192"/>
      <c r="AA14"/>
      <c r="AB14"/>
      <c r="AC14"/>
      <c r="AD14"/>
      <c r="AE14"/>
      <c r="AF14"/>
      <c r="AG14" s="34"/>
      <c r="AH14" s="34"/>
      <c r="AI14" s="34"/>
      <c r="AJ14" s="34"/>
      <c r="AK14" s="205"/>
    </row>
    <row r="15" spans="1:37" x14ac:dyDescent="0.2">
      <c r="A15" s="84">
        <v>8</v>
      </c>
      <c r="B15" s="84" t="str">
        <f ca="1"/>
        <v>Armenia</v>
      </c>
      <c r="C15" s="84" t="str">
        <f ca="1"/>
        <v>ARM</v>
      </c>
      <c r="D15" s="84" t="str">
        <f ca="1"/>
        <v>ECS           Europe &amp; Central Asia</v>
      </c>
      <c r="E15" s="84" t="str">
        <f ca="1"/>
        <v>IBRD</v>
      </c>
      <c r="F15" s="190" t="str">
        <f t="shared" ca="1" si="5"/>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0</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v>
      </c>
      <c r="J15" s="242">
        <v>44753</v>
      </c>
      <c r="K15" s="242">
        <v>44852</v>
      </c>
      <c r="L15" s="91" t="s">
        <v>17</v>
      </c>
      <c r="M15" s="192">
        <v>0</v>
      </c>
      <c r="N15" s="192">
        <v>0</v>
      </c>
      <c r="O15" s="192" t="s">
        <v>409</v>
      </c>
      <c r="P15" s="192">
        <v>61.8</v>
      </c>
      <c r="Q15" s="192" t="s">
        <v>409</v>
      </c>
      <c r="R15" s="192" t="s">
        <v>409</v>
      </c>
      <c r="S15"/>
      <c r="T15"/>
      <c r="U15"/>
      <c r="V15"/>
      <c r="W15"/>
      <c r="X15"/>
      <c r="Y15" s="192"/>
      <c r="Z15" s="192"/>
      <c r="AA15"/>
      <c r="AB15"/>
      <c r="AC15"/>
      <c r="AD15"/>
      <c r="AE15"/>
      <c r="AF15"/>
      <c r="AG15" s="34"/>
      <c r="AH15" s="34"/>
      <c r="AI15" s="34"/>
      <c r="AJ15" s="34"/>
      <c r="AK15" s="205"/>
    </row>
    <row r="16" spans="1:37" x14ac:dyDescent="0.2">
      <c r="A16" s="84">
        <v>9</v>
      </c>
      <c r="B16" s="84" t="str">
        <f ca="1"/>
        <v>American Samoa</v>
      </c>
      <c r="C16" s="84" t="str">
        <f ca="1"/>
        <v>ASM</v>
      </c>
      <c r="D16" s="84" t="str">
        <f ca="1"/>
        <v>EAS           East Asia &amp; Pacific</v>
      </c>
      <c r="E16" s="84" t="str">
        <f ca="1"/>
        <v>NA</v>
      </c>
      <c r="F16" s="190" t="str">
        <f t="shared" ca="1" si="5"/>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0</v>
      </c>
      <c r="J16" s="242" t="s">
        <v>409</v>
      </c>
      <c r="K16" s="242" t="s">
        <v>409</v>
      </c>
      <c r="L16" s="239" t="s">
        <v>675</v>
      </c>
      <c r="M16" s="192" t="s">
        <v>409</v>
      </c>
      <c r="N16" s="192">
        <v>0</v>
      </c>
      <c r="O16" s="192" t="s">
        <v>409</v>
      </c>
      <c r="P16" s="192" t="s">
        <v>409</v>
      </c>
      <c r="Q16" s="192" t="s">
        <v>409</v>
      </c>
      <c r="R16" s="192" t="s">
        <v>409</v>
      </c>
      <c r="S16"/>
      <c r="T16"/>
      <c r="U16"/>
      <c r="V16"/>
      <c r="W16"/>
      <c r="X16"/>
      <c r="Y16" s="192"/>
      <c r="Z16" s="192"/>
      <c r="AA16"/>
      <c r="AB16"/>
      <c r="AC16"/>
      <c r="AD16"/>
      <c r="AE16"/>
      <c r="AF16"/>
      <c r="AG16" s="34"/>
      <c r="AH16" s="34"/>
      <c r="AI16" s="34"/>
      <c r="AJ16" s="34"/>
      <c r="AK16" s="205"/>
    </row>
    <row r="17" spans="1:37" x14ac:dyDescent="0.2">
      <c r="A17" s="84">
        <v>10</v>
      </c>
      <c r="B17" s="84" t="str">
        <f ca="1"/>
        <v>Antigua and Barbuda</v>
      </c>
      <c r="C17" s="84" t="str">
        <f ca="1"/>
        <v>ATG</v>
      </c>
      <c r="D17" s="84" t="str">
        <f ca="1"/>
        <v>LCN           Latin America &amp; Caribbean</v>
      </c>
      <c r="E17" s="84" t="str">
        <f ca="1"/>
        <v>IBRD</v>
      </c>
      <c r="F17" s="190" t="str">
        <f t="shared" ca="1" si="5"/>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7.4285714285714199</v>
      </c>
      <c r="I17" s="191"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0</v>
      </c>
      <c r="J17" s="242">
        <v>44753</v>
      </c>
      <c r="K17" s="242">
        <v>44846</v>
      </c>
      <c r="L17" s="91" t="s">
        <v>19</v>
      </c>
      <c r="M17" s="192">
        <v>7.4285714285714199</v>
      </c>
      <c r="N17" s="192">
        <v>0</v>
      </c>
      <c r="O17" s="192" t="s">
        <v>409</v>
      </c>
      <c r="P17" s="192">
        <v>30</v>
      </c>
      <c r="Q17" s="192" t="s">
        <v>409</v>
      </c>
      <c r="R17" s="192" t="s">
        <v>409</v>
      </c>
      <c r="S17"/>
      <c r="T17"/>
      <c r="U17"/>
      <c r="V17"/>
      <c r="W17"/>
      <c r="X17"/>
      <c r="Y17" s="192"/>
      <c r="Z17" s="192"/>
      <c r="AA17"/>
      <c r="AB17"/>
      <c r="AC17"/>
      <c r="AD17"/>
      <c r="AE17"/>
      <c r="AF17"/>
      <c r="AG17" s="34"/>
      <c r="AH17" s="34"/>
      <c r="AI17" s="34"/>
      <c r="AJ17" s="34"/>
      <c r="AK17" s="205"/>
    </row>
    <row r="18" spans="1:37" x14ac:dyDescent="0.2">
      <c r="A18" s="84">
        <v>11</v>
      </c>
      <c r="B18" s="84" t="str">
        <f ca="1"/>
        <v>Australia</v>
      </c>
      <c r="C18" s="84" t="str">
        <f ca="1"/>
        <v>AUS</v>
      </c>
      <c r="D18" s="84" t="str">
        <f ca="1"/>
        <v>EAS           East Asia &amp; Pacific</v>
      </c>
      <c r="E18" s="84" t="str">
        <f ca="1"/>
        <v>NA</v>
      </c>
      <c r="F18" s="190" t="str">
        <f t="shared" ca="1" si="5"/>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7</v>
      </c>
      <c r="J18" s="242">
        <v>44753</v>
      </c>
      <c r="K18" s="242">
        <v>45454</v>
      </c>
      <c r="L18" s="91" t="s">
        <v>21</v>
      </c>
      <c r="M18" s="192">
        <v>0</v>
      </c>
      <c r="N18" s="192">
        <v>7</v>
      </c>
      <c r="O18" s="192" t="s">
        <v>409</v>
      </c>
      <c r="P18" s="192">
        <v>71.099999999999994</v>
      </c>
      <c r="Q18" s="192" t="s">
        <v>830</v>
      </c>
      <c r="R18" s="192" t="s">
        <v>409</v>
      </c>
      <c r="S18"/>
      <c r="T18"/>
      <c r="U18"/>
      <c r="V18"/>
      <c r="W18"/>
      <c r="X18"/>
      <c r="Y18" s="192"/>
      <c r="Z18" s="192"/>
      <c r="AA18"/>
      <c r="AB18"/>
      <c r="AC18"/>
      <c r="AD18"/>
      <c r="AE18"/>
      <c r="AF18"/>
      <c r="AG18" s="34"/>
      <c r="AH18" s="34"/>
      <c r="AI18" s="34"/>
      <c r="AJ18" s="34"/>
      <c r="AK18" s="205"/>
    </row>
    <row r="19" spans="1:37" x14ac:dyDescent="0.2">
      <c r="A19" s="84">
        <v>12</v>
      </c>
      <c r="B19" s="84" t="str">
        <f ca="1"/>
        <v>Austria</v>
      </c>
      <c r="C19" s="84" t="str">
        <f ca="1"/>
        <v>AUT</v>
      </c>
      <c r="D19" s="84" t="str">
        <f ca="1"/>
        <v>ECS           Europe &amp; Central Asia</v>
      </c>
      <c r="E19" s="84" t="str">
        <f ca="1"/>
        <v>NA</v>
      </c>
      <c r="F19" s="190" t="str">
        <f t="shared" ca="1" si="5"/>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0</v>
      </c>
      <c r="J19" s="242">
        <v>44753</v>
      </c>
      <c r="K19" s="242">
        <v>44855</v>
      </c>
      <c r="L19" s="91" t="s">
        <v>23</v>
      </c>
      <c r="M19" s="192">
        <v>0</v>
      </c>
      <c r="N19" s="192">
        <v>0</v>
      </c>
      <c r="O19" s="192" t="s">
        <v>409</v>
      </c>
      <c r="P19" s="192">
        <v>56.9</v>
      </c>
      <c r="Q19" s="192" t="s">
        <v>409</v>
      </c>
      <c r="R19" s="192" t="s">
        <v>409</v>
      </c>
      <c r="S19"/>
      <c r="T19"/>
      <c r="U19"/>
      <c r="V19"/>
      <c r="W19"/>
      <c r="X19"/>
      <c r="Y19" s="192"/>
      <c r="Z19" s="192"/>
      <c r="AA19"/>
      <c r="AB19"/>
      <c r="AC19"/>
      <c r="AD19"/>
      <c r="AE19"/>
      <c r="AF19"/>
      <c r="AG19" s="34"/>
      <c r="AH19" s="34"/>
      <c r="AI19" s="34"/>
      <c r="AJ19" s="34"/>
      <c r="AK19" s="205"/>
    </row>
    <row r="20" spans="1:37" x14ac:dyDescent="0.2">
      <c r="A20" s="84">
        <v>13</v>
      </c>
      <c r="B20" s="84" t="str">
        <f ca="1"/>
        <v>Azerbaijan</v>
      </c>
      <c r="C20" s="84" t="str">
        <f ca="1"/>
        <v>AZE</v>
      </c>
      <c r="D20" s="84" t="str">
        <f ca="1"/>
        <v>ECS           Europe &amp; Central Asia</v>
      </c>
      <c r="E20" s="84" t="str">
        <f ca="1"/>
        <v>IBRD</v>
      </c>
      <c r="F20" s="190" t="str">
        <f t="shared" ca="1" si="5"/>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6.0583090379008704</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44753</v>
      </c>
      <c r="K20" s="242">
        <v>44846</v>
      </c>
      <c r="L20" s="91" t="s">
        <v>25</v>
      </c>
      <c r="M20" s="192">
        <v>6.0583090379008704</v>
      </c>
      <c r="N20" s="192">
        <v>0</v>
      </c>
      <c r="O20" s="192" t="s">
        <v>409</v>
      </c>
      <c r="P20" s="192">
        <v>34.700000000000003</v>
      </c>
      <c r="Q20" s="192" t="s">
        <v>409</v>
      </c>
      <c r="R20" s="192" t="s">
        <v>409</v>
      </c>
      <c r="S20"/>
      <c r="T20"/>
      <c r="U20"/>
      <c r="V20"/>
      <c r="W20"/>
      <c r="X20"/>
      <c r="Y20" s="192"/>
      <c r="Z20" s="192"/>
      <c r="AA20"/>
      <c r="AB20"/>
      <c r="AC20"/>
      <c r="AD20"/>
      <c r="AE20"/>
      <c r="AF20"/>
      <c r="AG20" s="34"/>
      <c r="AH20" s="34"/>
      <c r="AI20" s="34"/>
      <c r="AJ20" s="34"/>
      <c r="AK20" s="205"/>
    </row>
    <row r="21" spans="1:37" x14ac:dyDescent="0.2">
      <c r="A21" s="84">
        <v>14</v>
      </c>
      <c r="B21" s="84" t="str">
        <f ca="1"/>
        <v>Burundi</v>
      </c>
      <c r="C21" s="84" t="str">
        <f ca="1"/>
        <v>BDI</v>
      </c>
      <c r="D21" s="84" t="str">
        <f ca="1"/>
        <v>SSF           Sub-Saharan Africa</v>
      </c>
      <c r="E21" s="84" t="str">
        <f ca="1"/>
        <v>IDA</v>
      </c>
      <c r="F21" s="190" t="str">
        <f t="shared" ca="1" si="5"/>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0</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9.7317784256559694</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0</v>
      </c>
      <c r="J21" s="242">
        <v>44753</v>
      </c>
      <c r="K21" s="242">
        <v>44753</v>
      </c>
      <c r="L21" s="91" t="s">
        <v>27</v>
      </c>
      <c r="M21" s="192">
        <v>9.7317784256559694</v>
      </c>
      <c r="N21" s="192">
        <v>0</v>
      </c>
      <c r="O21" s="192" t="s">
        <v>409</v>
      </c>
      <c r="P21" s="192">
        <v>22.1</v>
      </c>
      <c r="Q21" s="192" t="s">
        <v>409</v>
      </c>
      <c r="R21" s="192" t="s">
        <v>409</v>
      </c>
      <c r="S21"/>
      <c r="T21"/>
      <c r="U21"/>
      <c r="V21"/>
      <c r="W21"/>
      <c r="X21"/>
      <c r="Y21" s="192"/>
      <c r="Z21" s="192"/>
      <c r="AA21"/>
      <c r="AB21"/>
      <c r="AC21"/>
      <c r="AD21"/>
      <c r="AE21"/>
      <c r="AF21"/>
      <c r="AG21" s="34"/>
      <c r="AH21" s="34"/>
      <c r="AI21" s="34"/>
      <c r="AJ21" s="34"/>
      <c r="AK21" s="205"/>
    </row>
    <row r="22" spans="1:37" x14ac:dyDescent="0.2">
      <c r="A22" s="84">
        <v>15</v>
      </c>
      <c r="B22" s="84" t="str">
        <f ca="1"/>
        <v>Belgium</v>
      </c>
      <c r="C22" s="84" t="str">
        <f ca="1"/>
        <v>BEL</v>
      </c>
      <c r="D22" s="84" t="str">
        <f ca="1"/>
        <v>ECS           Europe &amp; Central Asia</v>
      </c>
      <c r="E22" s="84" t="str">
        <f ca="1"/>
        <v>NA</v>
      </c>
      <c r="F22" s="190" t="str">
        <f t="shared" ca="1" si="5"/>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0</v>
      </c>
      <c r="J22" s="242">
        <v>44753</v>
      </c>
      <c r="K22" s="242">
        <v>44855</v>
      </c>
      <c r="L22" s="91" t="s">
        <v>29</v>
      </c>
      <c r="M22" s="192">
        <v>0</v>
      </c>
      <c r="N22" s="192">
        <v>0</v>
      </c>
      <c r="O22" s="192" t="s">
        <v>409</v>
      </c>
      <c r="P22" s="192">
        <v>59.3</v>
      </c>
      <c r="Q22" s="192" t="s">
        <v>409</v>
      </c>
      <c r="R22" s="192" t="s">
        <v>409</v>
      </c>
      <c r="S22"/>
      <c r="T22"/>
      <c r="U22"/>
      <c r="V22"/>
      <c r="W22"/>
      <c r="X22"/>
      <c r="Y22" s="192"/>
      <c r="Z22" s="192"/>
      <c r="AA22"/>
      <c r="AB22"/>
      <c r="AC22"/>
      <c r="AD22"/>
      <c r="AE22"/>
      <c r="AF22"/>
      <c r="AG22" s="34"/>
      <c r="AH22" s="34"/>
      <c r="AI22" s="34"/>
      <c r="AJ22" s="34"/>
      <c r="AK22" s="205"/>
    </row>
    <row r="23" spans="1:37" x14ac:dyDescent="0.2">
      <c r="A23" s="84">
        <v>16</v>
      </c>
      <c r="B23" s="84" t="str">
        <f ca="1"/>
        <v>Benin</v>
      </c>
      <c r="C23" s="84" t="str">
        <f ca="1"/>
        <v>BEN</v>
      </c>
      <c r="D23" s="84" t="str">
        <f ca="1"/>
        <v>SSF           Sub-Saharan Africa</v>
      </c>
      <c r="E23" s="84" t="str">
        <f ca="1"/>
        <v>IDA</v>
      </c>
      <c r="F23" s="190" t="str">
        <f t="shared" ca="1" si="5"/>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8.7696793002915392</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0</v>
      </c>
      <c r="J23" s="242">
        <v>44753</v>
      </c>
      <c r="K23" s="242">
        <v>44753</v>
      </c>
      <c r="L23" s="91" t="s">
        <v>31</v>
      </c>
      <c r="M23" s="192">
        <v>8.7696793002915392</v>
      </c>
      <c r="N23" s="192">
        <v>0</v>
      </c>
      <c r="O23" s="192" t="s">
        <v>409</v>
      </c>
      <c r="P23" s="192">
        <v>25.4</v>
      </c>
      <c r="Q23" s="192" t="s">
        <v>409</v>
      </c>
      <c r="R23" s="192" t="s">
        <v>409</v>
      </c>
      <c r="S23"/>
      <c r="T23"/>
      <c r="U23"/>
      <c r="V23"/>
      <c r="W23"/>
      <c r="X23"/>
      <c r="Y23" s="192"/>
      <c r="Z23" s="192"/>
      <c r="AA23"/>
      <c r="AB23"/>
      <c r="AC23"/>
      <c r="AD23"/>
      <c r="AE23"/>
      <c r="AF23"/>
      <c r="AG23" s="34"/>
      <c r="AH23" s="34"/>
      <c r="AI23" s="34"/>
      <c r="AJ23" s="34"/>
      <c r="AK23" s="205"/>
    </row>
    <row r="24" spans="1:37" x14ac:dyDescent="0.2">
      <c r="A24" s="84">
        <v>17</v>
      </c>
      <c r="B24" s="84" t="str">
        <f ca="1"/>
        <v>Burkina Faso</v>
      </c>
      <c r="C24" s="84" t="str">
        <f ca="1"/>
        <v>BFA</v>
      </c>
      <c r="D24" s="84" t="str">
        <f ca="1"/>
        <v>SSF           Sub-Saharan Africa</v>
      </c>
      <c r="E24" s="84" t="str">
        <f ca="1"/>
        <v>IDA</v>
      </c>
      <c r="F24" s="190" t="str">
        <f t="shared" ca="1" si="5"/>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7.4868804664723001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0</v>
      </c>
      <c r="J24" s="242">
        <v>44753</v>
      </c>
      <c r="K24" s="242">
        <v>44762</v>
      </c>
      <c r="L24" s="91" t="s">
        <v>33</v>
      </c>
      <c r="M24" s="192">
        <v>7.4868804664723001</v>
      </c>
      <c r="N24" s="192">
        <v>0</v>
      </c>
      <c r="O24" s="192" t="s">
        <v>409</v>
      </c>
      <c r="P24" s="192">
        <v>29.8</v>
      </c>
      <c r="Q24" s="192" t="s">
        <v>409</v>
      </c>
      <c r="R24" s="192" t="s">
        <v>409</v>
      </c>
      <c r="S24"/>
      <c r="T24"/>
      <c r="U24"/>
      <c r="V24"/>
      <c r="W24"/>
      <c r="X24"/>
      <c r="Y24" s="192"/>
      <c r="Z24" s="192"/>
      <c r="AA24"/>
      <c r="AB24"/>
      <c r="AC24"/>
      <c r="AD24"/>
      <c r="AE24"/>
      <c r="AF24"/>
      <c r="AG24" s="34"/>
      <c r="AH24" s="34"/>
      <c r="AI24" s="34"/>
      <c r="AJ24" s="34"/>
      <c r="AK24" s="205"/>
    </row>
    <row r="25" spans="1:37" x14ac:dyDescent="0.2">
      <c r="A25" s="84">
        <v>18</v>
      </c>
      <c r="B25" s="84" t="str">
        <f ca="1"/>
        <v>Bangladesh</v>
      </c>
      <c r="C25" s="84" t="str">
        <f ca="1"/>
        <v>BGD</v>
      </c>
      <c r="D25" s="84" t="str">
        <f ca="1"/>
        <v>SAS           South Asia</v>
      </c>
      <c r="E25" s="84" t="str">
        <f ca="1"/>
        <v>IDA</v>
      </c>
      <c r="F25" s="190" t="str">
        <f t="shared" ca="1" si="5"/>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5.8250728862973702</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0</v>
      </c>
      <c r="J25" s="242">
        <v>44753</v>
      </c>
      <c r="K25" s="242">
        <v>44855</v>
      </c>
      <c r="L25" s="91" t="s">
        <v>35</v>
      </c>
      <c r="M25" s="192">
        <v>5.8250728862973702</v>
      </c>
      <c r="N25" s="192">
        <v>0</v>
      </c>
      <c r="O25" s="192" t="s">
        <v>409</v>
      </c>
      <c r="P25" s="192">
        <v>35.5</v>
      </c>
      <c r="Q25" s="192" t="s">
        <v>409</v>
      </c>
      <c r="R25" s="192" t="s">
        <v>409</v>
      </c>
      <c r="S25"/>
      <c r="T25"/>
      <c r="U25"/>
      <c r="V25"/>
      <c r="W25"/>
      <c r="X25"/>
      <c r="Y25" s="192"/>
      <c r="Z25" s="192"/>
      <c r="AA25"/>
      <c r="AB25"/>
      <c r="AC25"/>
      <c r="AD25"/>
      <c r="AE25"/>
      <c r="AF25"/>
      <c r="AG25" s="34"/>
      <c r="AH25" s="34"/>
      <c r="AI25" s="34"/>
      <c r="AJ25" s="34"/>
      <c r="AK25" s="205"/>
    </row>
    <row r="26" spans="1:37" x14ac:dyDescent="0.2">
      <c r="A26" s="84">
        <v>19</v>
      </c>
      <c r="B26" s="84" t="str">
        <f ca="1"/>
        <v>Bulgaria</v>
      </c>
      <c r="C26" s="84" t="str">
        <f ca="1"/>
        <v>BGR</v>
      </c>
      <c r="D26" s="84" t="str">
        <f ca="1"/>
        <v>ECS           Europe &amp; Central Asia</v>
      </c>
      <c r="E26" s="84" t="str">
        <f ca="1"/>
        <v>IBRD</v>
      </c>
      <c r="F26" s="190" t="str">
        <f t="shared" ca="1" si="5"/>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0</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0</v>
      </c>
      <c r="J26" s="242">
        <v>44753</v>
      </c>
      <c r="K26" s="242">
        <v>44855</v>
      </c>
      <c r="L26" s="91" t="s">
        <v>37</v>
      </c>
      <c r="M26" s="192">
        <v>0</v>
      </c>
      <c r="N26" s="192">
        <v>0</v>
      </c>
      <c r="O26" s="192" t="s">
        <v>409</v>
      </c>
      <c r="P26" s="192">
        <v>59.9</v>
      </c>
      <c r="Q26" s="192" t="s">
        <v>409</v>
      </c>
      <c r="R26" s="192" t="s">
        <v>409</v>
      </c>
      <c r="S26"/>
      <c r="T26"/>
      <c r="U26"/>
      <c r="V26"/>
      <c r="W26"/>
      <c r="X26"/>
      <c r="Y26" s="192"/>
      <c r="Z26" s="192"/>
      <c r="AA26"/>
      <c r="AB26"/>
      <c r="AC26"/>
      <c r="AD26"/>
      <c r="AE26"/>
      <c r="AF26"/>
      <c r="AG26" s="34"/>
      <c r="AH26" s="34"/>
      <c r="AI26" s="34"/>
      <c r="AJ26" s="34"/>
      <c r="AK26" s="205"/>
    </row>
    <row r="27" spans="1:37" x14ac:dyDescent="0.2">
      <c r="A27" s="84">
        <v>20</v>
      </c>
      <c r="B27" s="84" t="str">
        <f ca="1"/>
        <v>Bahrain</v>
      </c>
      <c r="C27" s="84" t="str">
        <f ca="1"/>
        <v>BHR</v>
      </c>
      <c r="D27" s="84" t="str">
        <f ca="1"/>
        <v>MEA           Middle East &amp; North Africa</v>
      </c>
      <c r="E27" s="84" t="str">
        <f ca="1"/>
        <v>NA</v>
      </c>
      <c r="F27" s="190" t="str">
        <f t="shared" ca="1" si="5"/>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5.59183673469387</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0</v>
      </c>
      <c r="J27" s="242">
        <v>44753</v>
      </c>
      <c r="K27" s="242">
        <v>44852</v>
      </c>
      <c r="L27" s="91" t="s">
        <v>39</v>
      </c>
      <c r="M27" s="192">
        <v>5.59183673469387</v>
      </c>
      <c r="N27" s="192">
        <v>0</v>
      </c>
      <c r="O27" s="192" t="s">
        <v>409</v>
      </c>
      <c r="P27" s="192">
        <v>36.299999999999997</v>
      </c>
      <c r="Q27" s="192" t="s">
        <v>409</v>
      </c>
      <c r="R27" s="192" t="s">
        <v>409</v>
      </c>
      <c r="S27"/>
      <c r="T27"/>
      <c r="U27"/>
      <c r="V27"/>
      <c r="W27"/>
      <c r="X27"/>
      <c r="Y27" s="192"/>
      <c r="Z27" s="192"/>
      <c r="AA27"/>
      <c r="AB27"/>
      <c r="AC27"/>
      <c r="AD27"/>
      <c r="AE27"/>
      <c r="AF27"/>
      <c r="AG27" s="34"/>
      <c r="AH27" s="34"/>
      <c r="AI27" s="34"/>
      <c r="AJ27" s="34"/>
      <c r="AK27" s="205"/>
    </row>
    <row r="28" spans="1:37" x14ac:dyDescent="0.2">
      <c r="A28" s="84">
        <v>21</v>
      </c>
      <c r="B28" s="84" t="str">
        <f ca="1"/>
        <v>Bahamas, The</v>
      </c>
      <c r="C28" s="84" t="str">
        <f ca="1"/>
        <v>BHS</v>
      </c>
      <c r="D28" s="84" t="str">
        <f ca="1"/>
        <v>LCN           Latin America &amp; Caribbean</v>
      </c>
      <c r="E28" s="84" t="str">
        <f ca="1"/>
        <v>NA</v>
      </c>
      <c r="F28" s="190" t="str">
        <f t="shared" ca="1" si="5"/>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7.3994169096209896</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0</v>
      </c>
      <c r="J28" s="242">
        <v>44753</v>
      </c>
      <c r="K28" s="242">
        <v>44852</v>
      </c>
      <c r="L28" s="91" t="s">
        <v>40</v>
      </c>
      <c r="M28" s="192">
        <v>7.3994169096209896</v>
      </c>
      <c r="N28" s="192">
        <v>0</v>
      </c>
      <c r="O28" s="192" t="s">
        <v>409</v>
      </c>
      <c r="P28" s="192">
        <v>30.1</v>
      </c>
      <c r="Q28" s="192" t="s">
        <v>409</v>
      </c>
      <c r="R28" s="192" t="s">
        <v>409</v>
      </c>
      <c r="S28"/>
      <c r="T28"/>
      <c r="U28"/>
      <c r="V28"/>
      <c r="W28"/>
      <c r="X28"/>
      <c r="Y28" s="192"/>
      <c r="Z28" s="192"/>
      <c r="AA28"/>
      <c r="AB28"/>
      <c r="AC28"/>
      <c r="AD28"/>
      <c r="AE28"/>
      <c r="AF28"/>
      <c r="AG28" s="34"/>
      <c r="AH28" s="34"/>
      <c r="AI28" s="34"/>
      <c r="AJ28" s="34"/>
      <c r="AK28" s="205"/>
    </row>
    <row r="29" spans="1:37" x14ac:dyDescent="0.2">
      <c r="A29" s="84">
        <v>22</v>
      </c>
      <c r="B29" s="84" t="str">
        <f ca="1"/>
        <v>Bosnia and Herzegovina</v>
      </c>
      <c r="C29" s="84" t="str">
        <f ca="1"/>
        <v>BIH</v>
      </c>
      <c r="D29" s="84" t="str">
        <f ca="1"/>
        <v>ECS           Europe &amp; Central Asia</v>
      </c>
      <c r="E29" s="84" t="str">
        <f ca="1"/>
        <v>IBRD</v>
      </c>
      <c r="F29" s="190" t="str">
        <f t="shared" ca="1" si="5"/>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7.6512923125755758</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5.8542274052478103</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10</v>
      </c>
      <c r="J29" s="242">
        <v>44753</v>
      </c>
      <c r="K29" s="242">
        <v>45418</v>
      </c>
      <c r="L29" s="91" t="s">
        <v>42</v>
      </c>
      <c r="M29" s="192">
        <v>5.8542274052478103</v>
      </c>
      <c r="N29" s="192">
        <v>0</v>
      </c>
      <c r="O29" s="192">
        <v>10</v>
      </c>
      <c r="P29" s="192">
        <v>35.4</v>
      </c>
      <c r="Q29" s="192" t="s">
        <v>409</v>
      </c>
      <c r="R29" s="192" t="s">
        <v>821</v>
      </c>
      <c r="S29"/>
      <c r="T29"/>
      <c r="U29"/>
      <c r="V29"/>
      <c r="W29"/>
      <c r="X29"/>
      <c r="Y29" s="192"/>
      <c r="Z29" s="192"/>
      <c r="AA29"/>
      <c r="AB29"/>
      <c r="AC29"/>
      <c r="AD29"/>
      <c r="AE29"/>
      <c r="AF29"/>
      <c r="AG29" s="34"/>
      <c r="AH29" s="34"/>
      <c r="AI29" s="34"/>
      <c r="AJ29" s="34"/>
      <c r="AK29" s="205"/>
    </row>
    <row r="30" spans="1:37" x14ac:dyDescent="0.2">
      <c r="A30" s="84">
        <v>23</v>
      </c>
      <c r="B30" s="84" t="str">
        <f ca="1"/>
        <v>Belarus</v>
      </c>
      <c r="C30" s="84" t="str">
        <f ca="1"/>
        <v>BLR</v>
      </c>
      <c r="D30" s="84" t="str">
        <f ca="1"/>
        <v>ECS           Europe &amp; Central Asia</v>
      </c>
      <c r="E30" s="84" t="str">
        <f ca="1"/>
        <v>IBRD</v>
      </c>
      <c r="F30" s="190" t="str">
        <f t="shared" ca="1" si="5"/>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3.3760932944606399</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44753</v>
      </c>
      <c r="K30" s="242">
        <v>44778</v>
      </c>
      <c r="L30" s="91" t="s">
        <v>44</v>
      </c>
      <c r="M30" s="192">
        <v>3.3760932944606399</v>
      </c>
      <c r="N30" s="192">
        <v>0</v>
      </c>
      <c r="O30" s="192" t="s">
        <v>409</v>
      </c>
      <c r="P30" s="192">
        <v>43.9</v>
      </c>
      <c r="Q30" s="192" t="s">
        <v>409</v>
      </c>
      <c r="R30" s="192" t="s">
        <v>409</v>
      </c>
      <c r="S30"/>
      <c r="T30"/>
      <c r="U30"/>
      <c r="V30"/>
      <c r="W30"/>
      <c r="X30"/>
      <c r="Y30" s="192"/>
      <c r="Z30" s="192"/>
      <c r="AA30"/>
      <c r="AB30"/>
      <c r="AC30"/>
      <c r="AD30"/>
      <c r="AE30"/>
      <c r="AF30"/>
      <c r="AG30" s="34"/>
      <c r="AH30" s="34"/>
      <c r="AI30" s="34"/>
      <c r="AJ30" s="34"/>
      <c r="AK30" s="205"/>
    </row>
    <row r="31" spans="1:37" x14ac:dyDescent="0.2">
      <c r="A31" s="84">
        <v>24</v>
      </c>
      <c r="B31" s="84" t="str">
        <f ca="1"/>
        <v>Belize</v>
      </c>
      <c r="C31" s="84" t="str">
        <f ca="1"/>
        <v>BLZ</v>
      </c>
      <c r="D31" s="84" t="str">
        <f ca="1"/>
        <v>LCN           Latin America &amp; Caribbean</v>
      </c>
      <c r="E31" s="84" t="str">
        <f ca="1"/>
        <v>IBRD</v>
      </c>
      <c r="F31" s="190" t="str">
        <f t="shared" ca="1" si="5"/>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7.5160349854227402</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0</v>
      </c>
      <c r="J31" s="242">
        <v>44753</v>
      </c>
      <c r="K31" s="242">
        <v>44852</v>
      </c>
      <c r="L31" s="91" t="s">
        <v>46</v>
      </c>
      <c r="M31" s="192">
        <v>7.5160349854227402</v>
      </c>
      <c r="N31" s="192">
        <v>0</v>
      </c>
      <c r="O31" s="192" t="s">
        <v>409</v>
      </c>
      <c r="P31" s="192">
        <v>29.7</v>
      </c>
      <c r="Q31" s="192" t="s">
        <v>409</v>
      </c>
      <c r="R31" s="192" t="s">
        <v>409</v>
      </c>
      <c r="S31"/>
      <c r="T31"/>
      <c r="U31"/>
      <c r="V31"/>
      <c r="W31"/>
      <c r="X31"/>
      <c r="Y31" s="192"/>
      <c r="Z31" s="192"/>
      <c r="AA31"/>
      <c r="AB31"/>
      <c r="AC31"/>
      <c r="AD31"/>
      <c r="AE31"/>
      <c r="AF31"/>
      <c r="AG31" s="34"/>
      <c r="AH31" s="34"/>
      <c r="AI31" s="34"/>
      <c r="AJ31" s="34"/>
      <c r="AK31" s="205"/>
    </row>
    <row r="32" spans="1:37" x14ac:dyDescent="0.2">
      <c r="A32" s="84">
        <v>25</v>
      </c>
      <c r="B32" s="84" t="str">
        <f ca="1"/>
        <v>Bermuda</v>
      </c>
      <c r="C32" s="84" t="str">
        <f ca="1"/>
        <v>BMU</v>
      </c>
      <c r="D32" s="84" t="str">
        <f ca="1"/>
        <v>NAC           North America</v>
      </c>
      <c r="E32" s="84" t="str">
        <f ca="1"/>
        <v>NA</v>
      </c>
      <c r="F32" s="190" t="str">
        <f t="shared" ca="1" si="5"/>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0</v>
      </c>
      <c r="J32" s="242" t="s">
        <v>409</v>
      </c>
      <c r="K32" s="242" t="s">
        <v>409</v>
      </c>
      <c r="L32" s="91" t="s">
        <v>676</v>
      </c>
      <c r="M32" s="192" t="s">
        <v>409</v>
      </c>
      <c r="N32" s="192">
        <v>0</v>
      </c>
      <c r="O32" s="192" t="s">
        <v>409</v>
      </c>
      <c r="P32" s="192" t="s">
        <v>409</v>
      </c>
      <c r="Q32" s="192" t="s">
        <v>409</v>
      </c>
      <c r="R32" s="192" t="s">
        <v>409</v>
      </c>
      <c r="S32"/>
      <c r="T32"/>
      <c r="U32"/>
      <c r="V32"/>
      <c r="W32"/>
      <c r="X32"/>
      <c r="Y32" s="192"/>
      <c r="Z32" s="192"/>
      <c r="AA32"/>
      <c r="AB32"/>
      <c r="AC32"/>
      <c r="AD32"/>
      <c r="AE32"/>
      <c r="AF32"/>
      <c r="AG32" s="34"/>
      <c r="AH32" s="34"/>
      <c r="AI32" s="34"/>
      <c r="AJ32" s="34"/>
      <c r="AK32" s="205"/>
    </row>
    <row r="33" spans="1:37" x14ac:dyDescent="0.2">
      <c r="A33" s="84">
        <v>26</v>
      </c>
      <c r="B33" s="84" t="str">
        <f ca="1"/>
        <v>Bolivia</v>
      </c>
      <c r="C33" s="84" t="str">
        <f ca="1"/>
        <v>BOL</v>
      </c>
      <c r="D33" s="84" t="str">
        <f ca="1"/>
        <v>LCN           Latin America &amp; Caribbean</v>
      </c>
      <c r="E33" s="84" t="str">
        <f ca="1"/>
        <v>IBRD</v>
      </c>
      <c r="F33" s="190" t="str">
        <f t="shared" ca="1" si="5"/>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7.45772594752186</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0</v>
      </c>
      <c r="J33" s="242">
        <v>44753</v>
      </c>
      <c r="K33" s="242">
        <v>44852</v>
      </c>
      <c r="L33" s="91" t="s">
        <v>48</v>
      </c>
      <c r="M33" s="192">
        <v>7.45772594752186</v>
      </c>
      <c r="N33" s="192">
        <v>0</v>
      </c>
      <c r="O33" s="192" t="s">
        <v>409</v>
      </c>
      <c r="P33" s="192">
        <v>29.9</v>
      </c>
      <c r="Q33" s="192" t="s">
        <v>409</v>
      </c>
      <c r="R33" s="192" t="s">
        <v>409</v>
      </c>
      <c r="S33"/>
      <c r="T33"/>
      <c r="U33"/>
      <c r="V33"/>
      <c r="W33"/>
      <c r="X33"/>
      <c r="Y33" s="192"/>
      <c r="Z33" s="192"/>
      <c r="AA33"/>
      <c r="AB33"/>
      <c r="AC33"/>
      <c r="AD33"/>
      <c r="AE33"/>
      <c r="AF33"/>
      <c r="AG33" s="34"/>
      <c r="AH33" s="34"/>
      <c r="AI33" s="34"/>
      <c r="AJ33" s="34"/>
      <c r="AK33" s="205"/>
    </row>
    <row r="34" spans="1:37" x14ac:dyDescent="0.2">
      <c r="A34" s="84">
        <v>27</v>
      </c>
      <c r="B34" s="84" t="str">
        <f ca="1"/>
        <v>Brazil</v>
      </c>
      <c r="C34" s="84" t="str">
        <f ca="1"/>
        <v>BRA</v>
      </c>
      <c r="D34" s="84" t="str">
        <f ca="1"/>
        <v>LCN           Latin America &amp; Caribbean</v>
      </c>
      <c r="E34" s="84" t="str">
        <f ca="1"/>
        <v>IBRD</v>
      </c>
      <c r="F34" s="190" t="str">
        <f t="shared" ca="1" si="5"/>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3.5324402487214277</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1.24781341107871</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10</v>
      </c>
      <c r="J34" s="242">
        <v>44753</v>
      </c>
      <c r="K34" s="242">
        <v>45440</v>
      </c>
      <c r="L34" s="91" t="s">
        <v>50</v>
      </c>
      <c r="M34" s="192">
        <v>1.24781341107871</v>
      </c>
      <c r="N34" s="192">
        <v>0</v>
      </c>
      <c r="O34" s="192">
        <v>10</v>
      </c>
      <c r="P34" s="192">
        <v>51.2</v>
      </c>
      <c r="Q34" s="192" t="s">
        <v>409</v>
      </c>
      <c r="R34" s="192" t="s">
        <v>831</v>
      </c>
      <c r="S34"/>
      <c r="T34"/>
      <c r="U34"/>
      <c r="V34"/>
      <c r="W34"/>
      <c r="X34"/>
      <c r="Y34" s="192"/>
      <c r="Z34" s="192"/>
      <c r="AA34"/>
      <c r="AB34"/>
      <c r="AC34"/>
      <c r="AD34"/>
      <c r="AE34"/>
      <c r="AF34"/>
      <c r="AG34" s="34"/>
      <c r="AH34" s="34"/>
      <c r="AI34" s="34"/>
      <c r="AJ34" s="34"/>
      <c r="AK34" s="205"/>
    </row>
    <row r="35" spans="1:37" x14ac:dyDescent="0.2">
      <c r="A35" s="84">
        <v>28</v>
      </c>
      <c r="B35" s="84" t="str">
        <f ca="1"/>
        <v>Barbados</v>
      </c>
      <c r="C35" s="84" t="str">
        <f ca="1"/>
        <v>BRB</v>
      </c>
      <c r="D35" s="84" t="str">
        <f ca="1"/>
        <v>LCN           Latin America &amp; Caribbean</v>
      </c>
      <c r="E35" s="84" t="str">
        <f ca="1"/>
        <v>NA</v>
      </c>
      <c r="F35" s="190" t="str">
        <f t="shared" ca="1" si="5"/>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6</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0</v>
      </c>
      <c r="J35" s="242">
        <v>44753</v>
      </c>
      <c r="K35" s="242">
        <v>44852</v>
      </c>
      <c r="L35" s="91" t="s">
        <v>52</v>
      </c>
      <c r="M35" s="192">
        <v>6</v>
      </c>
      <c r="N35" s="192">
        <v>0</v>
      </c>
      <c r="O35" s="192" t="s">
        <v>409</v>
      </c>
      <c r="P35" s="192">
        <v>34.9</v>
      </c>
      <c r="Q35" s="192" t="s">
        <v>409</v>
      </c>
      <c r="R35" s="192" t="s">
        <v>409</v>
      </c>
      <c r="S35"/>
      <c r="T35"/>
      <c r="U35"/>
      <c r="V35"/>
      <c r="W35"/>
      <c r="X35"/>
      <c r="Y35" s="192"/>
      <c r="Z35" s="192"/>
      <c r="AA35"/>
      <c r="AB35"/>
      <c r="AC35"/>
      <c r="AD35"/>
      <c r="AE35"/>
      <c r="AF35"/>
      <c r="AG35" s="34"/>
      <c r="AH35" s="34"/>
      <c r="AI35" s="34"/>
      <c r="AJ35" s="34"/>
      <c r="AK35" s="205"/>
    </row>
    <row r="36" spans="1:37" x14ac:dyDescent="0.2">
      <c r="A36" s="84">
        <v>29</v>
      </c>
      <c r="B36" s="84" t="str">
        <f ca="1"/>
        <v>Brunei Darussalam</v>
      </c>
      <c r="C36" s="84" t="str">
        <f ca="1"/>
        <v>BRN</v>
      </c>
      <c r="D36" s="84" t="str">
        <f ca="1"/>
        <v>EAS           East Asia &amp; Pacific</v>
      </c>
      <c r="E36" s="84" t="str">
        <f ca="1"/>
        <v>NA</v>
      </c>
      <c r="F36" s="190" t="str">
        <f t="shared" ca="1" si="5"/>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3.49271137026239</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0</v>
      </c>
      <c r="J36" s="242">
        <v>44753</v>
      </c>
      <c r="K36" s="242" t="s">
        <v>409</v>
      </c>
      <c r="L36" s="91" t="s">
        <v>54</v>
      </c>
      <c r="M36" s="192">
        <v>3.49271137026239</v>
      </c>
      <c r="N36" s="192">
        <v>0</v>
      </c>
      <c r="O36" s="192" t="s">
        <v>409</v>
      </c>
      <c r="P36" s="192">
        <v>43.5</v>
      </c>
      <c r="Q36" s="192" t="s">
        <v>409</v>
      </c>
      <c r="R36" s="192" t="s">
        <v>409</v>
      </c>
      <c r="S36"/>
      <c r="T36"/>
      <c r="U36"/>
      <c r="V36"/>
      <c r="W36"/>
      <c r="X36"/>
      <c r="Y36" s="192"/>
      <c r="Z36" s="192"/>
      <c r="AA36"/>
      <c r="AB36"/>
      <c r="AC36"/>
      <c r="AD36"/>
      <c r="AE36"/>
      <c r="AF36"/>
      <c r="AG36" s="34"/>
      <c r="AH36" s="34"/>
      <c r="AI36" s="34"/>
      <c r="AJ36" s="34"/>
      <c r="AK36" s="205"/>
    </row>
    <row r="37" spans="1:37" x14ac:dyDescent="0.2">
      <c r="A37" s="84">
        <v>30</v>
      </c>
      <c r="B37" s="84" t="str">
        <f ca="1"/>
        <v>Bhutan</v>
      </c>
      <c r="C37" s="84" t="str">
        <f ca="1"/>
        <v>BTN</v>
      </c>
      <c r="D37" s="84" t="str">
        <f ca="1"/>
        <v>SAS           South Asia</v>
      </c>
      <c r="E37" s="84" t="str">
        <f ca="1"/>
        <v>IDA</v>
      </c>
      <c r="F37" s="190" t="str">
        <f t="shared" ca="1" si="5"/>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4.5714285714285703</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v>
      </c>
      <c r="J37" s="242">
        <v>44753</v>
      </c>
      <c r="K37" s="242" t="s">
        <v>409</v>
      </c>
      <c r="L37" s="91" t="s">
        <v>56</v>
      </c>
      <c r="M37" s="192">
        <v>4.5714285714285703</v>
      </c>
      <c r="N37" s="192">
        <v>0</v>
      </c>
      <c r="O37" s="192" t="s">
        <v>409</v>
      </c>
      <c r="P37" s="192">
        <v>39.799999999999997</v>
      </c>
      <c r="Q37" s="192" t="s">
        <v>409</v>
      </c>
      <c r="R37" s="192" t="s">
        <v>409</v>
      </c>
      <c r="S37"/>
      <c r="T37"/>
      <c r="U37"/>
      <c r="V37"/>
      <c r="W37"/>
      <c r="X37"/>
      <c r="Y37" s="192"/>
      <c r="Z37" s="192"/>
      <c r="AA37"/>
      <c r="AB37"/>
      <c r="AC37"/>
      <c r="AD37"/>
      <c r="AE37"/>
      <c r="AF37"/>
      <c r="AG37" s="34"/>
      <c r="AH37" s="34"/>
      <c r="AI37" s="34"/>
      <c r="AJ37" s="34"/>
      <c r="AK37" s="205"/>
    </row>
    <row r="38" spans="1:37" x14ac:dyDescent="0.2">
      <c r="A38" s="84">
        <v>31</v>
      </c>
      <c r="B38" s="84" t="str">
        <f ca="1"/>
        <v>Botswana</v>
      </c>
      <c r="C38" s="84" t="str">
        <f ca="1"/>
        <v>BWA</v>
      </c>
      <c r="D38" s="84" t="str">
        <f ca="1"/>
        <v>SSF           Sub-Saharan Africa</v>
      </c>
      <c r="E38" s="84" t="str">
        <f ca="1"/>
        <v>IBRD</v>
      </c>
      <c r="F38" s="190" t="str">
        <f t="shared" ca="1" si="5"/>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6.3790087463556802</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44753</v>
      </c>
      <c r="K38" s="242">
        <v>44852</v>
      </c>
      <c r="L38" s="91" t="s">
        <v>58</v>
      </c>
      <c r="M38" s="192">
        <v>6.3790087463556802</v>
      </c>
      <c r="N38" s="192">
        <v>0</v>
      </c>
      <c r="O38" s="192" t="s">
        <v>409</v>
      </c>
      <c r="P38" s="192">
        <v>33.6</v>
      </c>
      <c r="Q38" s="192" t="s">
        <v>409</v>
      </c>
      <c r="R38" s="192" t="s">
        <v>409</v>
      </c>
      <c r="S38"/>
      <c r="T38"/>
      <c r="U38"/>
      <c r="V38"/>
      <c r="W38"/>
      <c r="X38"/>
      <c r="Y38" s="192"/>
      <c r="Z38" s="192"/>
      <c r="AA38"/>
      <c r="AB38"/>
      <c r="AC38"/>
      <c r="AD38"/>
      <c r="AE38"/>
      <c r="AF38"/>
      <c r="AG38" s="34"/>
      <c r="AH38" s="34"/>
      <c r="AI38" s="34"/>
      <c r="AJ38" s="34"/>
      <c r="AK38" s="205"/>
    </row>
    <row r="39" spans="1:37" x14ac:dyDescent="0.2">
      <c r="A39" s="84">
        <v>32</v>
      </c>
      <c r="B39" s="84" t="str">
        <f ca="1"/>
        <v>Central African Republic</v>
      </c>
      <c r="C39" s="84" t="str">
        <f ca="1"/>
        <v>CAF</v>
      </c>
      <c r="D39" s="84" t="str">
        <f ca="1"/>
        <v>SSF           Sub-Saharan Africa</v>
      </c>
      <c r="E39" s="84" t="str">
        <f ca="1"/>
        <v>IDA</v>
      </c>
      <c r="F39" s="190" t="str">
        <f t="shared" ca="1" si="5"/>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0</v>
      </c>
      <c r="J39" s="242">
        <v>44753</v>
      </c>
      <c r="K39" s="242">
        <v>44753</v>
      </c>
      <c r="L39" s="91" t="s">
        <v>60</v>
      </c>
      <c r="M39" s="192">
        <v>10</v>
      </c>
      <c r="N39" s="192">
        <v>0</v>
      </c>
      <c r="O39" s="192" t="s">
        <v>409</v>
      </c>
      <c r="P39" s="192">
        <v>18.600000000000001</v>
      </c>
      <c r="Q39" s="192" t="s">
        <v>409</v>
      </c>
      <c r="R39" s="192" t="s">
        <v>409</v>
      </c>
      <c r="S39"/>
      <c r="T39"/>
      <c r="U39"/>
      <c r="V39"/>
      <c r="W39"/>
      <c r="X39"/>
      <c r="Y39" s="192"/>
      <c r="Z39" s="192"/>
      <c r="AA39"/>
      <c r="AB39"/>
      <c r="AC39"/>
      <c r="AD39"/>
      <c r="AE39"/>
      <c r="AF39"/>
      <c r="AG39" s="34"/>
      <c r="AH39" s="34"/>
      <c r="AI39" s="34"/>
      <c r="AJ39" s="34"/>
      <c r="AK39" s="205"/>
    </row>
    <row r="40" spans="1:37" x14ac:dyDescent="0.2">
      <c r="A40" s="84">
        <v>33</v>
      </c>
      <c r="B40" s="84" t="str">
        <f ca="1"/>
        <v>Canada</v>
      </c>
      <c r="C40" s="84" t="str">
        <f ca="1"/>
        <v>CAN</v>
      </c>
      <c r="D40" s="84" t="str">
        <f ca="1"/>
        <v>NAC           North America</v>
      </c>
      <c r="E40" s="84" t="str">
        <f ca="1"/>
        <v>NA</v>
      </c>
      <c r="F40" s="190" t="str">
        <f t="shared" ca="1" si="5"/>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v>
      </c>
      <c r="J40" s="242">
        <v>44753</v>
      </c>
      <c r="K40" s="242">
        <v>44855</v>
      </c>
      <c r="L40" s="91" t="s">
        <v>62</v>
      </c>
      <c r="M40" s="192">
        <v>0</v>
      </c>
      <c r="N40" s="192">
        <v>0</v>
      </c>
      <c r="O40" s="192" t="s">
        <v>409</v>
      </c>
      <c r="P40" s="192">
        <v>69.8</v>
      </c>
      <c r="Q40" s="192" t="s">
        <v>409</v>
      </c>
      <c r="R40" s="192" t="s">
        <v>409</v>
      </c>
      <c r="S40"/>
      <c r="T40"/>
      <c r="U40"/>
      <c r="V40"/>
      <c r="W40"/>
      <c r="X40"/>
      <c r="Y40" s="192"/>
      <c r="Z40" s="192"/>
      <c r="AA40"/>
      <c r="AB40"/>
      <c r="AC40"/>
      <c r="AD40"/>
      <c r="AE40"/>
      <c r="AF40"/>
      <c r="AG40" s="34"/>
      <c r="AH40" s="34"/>
      <c r="AI40" s="34"/>
      <c r="AJ40" s="34"/>
      <c r="AK40" s="205"/>
    </row>
    <row r="41" spans="1:37" x14ac:dyDescent="0.2">
      <c r="A41" s="84">
        <v>34</v>
      </c>
      <c r="B41" s="84" t="str">
        <f ca="1"/>
        <v>Switzerland</v>
      </c>
      <c r="C41" s="84" t="str">
        <f ca="1"/>
        <v>CHE</v>
      </c>
      <c r="D41" s="84" t="str">
        <f ca="1"/>
        <v>ECS           Europe &amp; Central Asia</v>
      </c>
      <c r="E41" s="84" t="str">
        <f ca="1"/>
        <v>NA</v>
      </c>
      <c r="F41" s="190" t="str">
        <f t="shared" ca="1" si="5"/>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0</v>
      </c>
      <c r="J41" s="242">
        <v>44753</v>
      </c>
      <c r="K41" s="242">
        <v>44855</v>
      </c>
      <c r="L41" s="91" t="s">
        <v>64</v>
      </c>
      <c r="M41" s="192">
        <v>0</v>
      </c>
      <c r="N41" s="192">
        <v>0</v>
      </c>
      <c r="O41" s="192" t="s">
        <v>409</v>
      </c>
      <c r="P41" s="192">
        <v>58.8</v>
      </c>
      <c r="Q41" s="192" t="s">
        <v>409</v>
      </c>
      <c r="R41" s="192" t="s">
        <v>409</v>
      </c>
      <c r="S41"/>
      <c r="T41"/>
      <c r="U41"/>
      <c r="V41"/>
      <c r="W41"/>
      <c r="X41"/>
      <c r="Y41" s="192"/>
      <c r="Z41" s="192"/>
      <c r="AA41"/>
      <c r="AB41"/>
      <c r="AC41"/>
      <c r="AD41"/>
      <c r="AE41"/>
      <c r="AF41"/>
      <c r="AG41" s="34"/>
      <c r="AH41" s="34"/>
      <c r="AI41" s="34"/>
      <c r="AJ41" s="34"/>
      <c r="AK41" s="205"/>
    </row>
    <row r="42" spans="1:37" x14ac:dyDescent="0.2">
      <c r="A42" s="84">
        <v>35</v>
      </c>
      <c r="B42" s="84" t="str">
        <f ca="1"/>
        <v>Channel Islands</v>
      </c>
      <c r="C42" s="84" t="str">
        <f ca="1"/>
        <v>CHI</v>
      </c>
      <c r="D42" s="84" t="str">
        <f ca="1"/>
        <v>ECS           Europe &amp; Central Asia</v>
      </c>
      <c r="E42" s="84" t="str">
        <f ca="1"/>
        <v>NA</v>
      </c>
      <c r="F42" s="190" t="str">
        <f t="shared" ca="1" si="5"/>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0</v>
      </c>
      <c r="J42" s="242" t="s">
        <v>409</v>
      </c>
      <c r="K42" s="242" t="s">
        <v>409</v>
      </c>
      <c r="L42" s="91" t="s">
        <v>677</v>
      </c>
      <c r="M42" s="192" t="s">
        <v>409</v>
      </c>
      <c r="N42" s="192">
        <v>0</v>
      </c>
      <c r="O42" s="192" t="s">
        <v>409</v>
      </c>
      <c r="P42" s="192" t="s">
        <v>409</v>
      </c>
      <c r="Q42" s="192" t="s">
        <v>409</v>
      </c>
      <c r="R42" s="192" t="s">
        <v>409</v>
      </c>
      <c r="S42"/>
      <c r="T42"/>
      <c r="U42"/>
      <c r="V42"/>
      <c r="W42"/>
      <c r="X42"/>
      <c r="Y42" s="192"/>
      <c r="Z42" s="192"/>
      <c r="AA42"/>
      <c r="AB42"/>
      <c r="AC42"/>
      <c r="AD42"/>
      <c r="AE42"/>
      <c r="AF42"/>
      <c r="AG42" s="34"/>
      <c r="AH42" s="34"/>
      <c r="AI42" s="34"/>
      <c r="AJ42" s="34"/>
      <c r="AK42" s="205"/>
    </row>
    <row r="43" spans="1:37" x14ac:dyDescent="0.2">
      <c r="A43" s="84">
        <v>36</v>
      </c>
      <c r="B43" s="84" t="str">
        <f ca="1"/>
        <v>Chile</v>
      </c>
      <c r="C43" s="84" t="str">
        <f ca="1"/>
        <v>CHL</v>
      </c>
      <c r="D43" s="84" t="str">
        <f ca="1"/>
        <v>LCN           Latin America &amp; Caribbean</v>
      </c>
      <c r="E43" s="84" t="str">
        <f ca="1"/>
        <v>IBRD</v>
      </c>
      <c r="F43" s="190" t="str">
        <f t="shared" ca="1" si="5"/>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0</v>
      </c>
      <c r="J43" s="242">
        <v>44753</v>
      </c>
      <c r="K43" s="242">
        <v>44855</v>
      </c>
      <c r="L43" s="91" t="s">
        <v>66</v>
      </c>
      <c r="M43" s="192">
        <v>0</v>
      </c>
      <c r="N43" s="192">
        <v>0</v>
      </c>
      <c r="O43" s="192" t="s">
        <v>409</v>
      </c>
      <c r="P43" s="192">
        <v>56.2</v>
      </c>
      <c r="Q43" s="192" t="s">
        <v>409</v>
      </c>
      <c r="R43" s="192" t="s">
        <v>409</v>
      </c>
      <c r="S43"/>
      <c r="T43"/>
      <c r="U43"/>
      <c r="V43"/>
      <c r="W43"/>
      <c r="X43"/>
      <c r="Y43" s="192"/>
      <c r="Z43" s="192"/>
      <c r="AA43"/>
      <c r="AB43"/>
      <c r="AC43"/>
      <c r="AD43"/>
      <c r="AE43"/>
      <c r="AF43"/>
      <c r="AG43" s="34"/>
      <c r="AH43" s="34"/>
      <c r="AI43" s="34"/>
      <c r="AJ43" s="34"/>
      <c r="AK43" s="205"/>
    </row>
    <row r="44" spans="1:37" x14ac:dyDescent="0.2">
      <c r="A44" s="84">
        <v>37</v>
      </c>
      <c r="B44" s="84" t="str">
        <f ca="1"/>
        <v>China</v>
      </c>
      <c r="C44" s="84" t="str">
        <f ca="1"/>
        <v>CHN</v>
      </c>
      <c r="D44" s="84" t="str">
        <f ca="1"/>
        <v>EAS           East Asia &amp; Pacific</v>
      </c>
      <c r="E44" s="84" t="str">
        <f ca="1"/>
        <v>IBRD</v>
      </c>
      <c r="F44" s="190" t="str">
        <f t="shared" ca="1" si="5"/>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2.3265306122448899</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0</v>
      </c>
      <c r="J44" s="242">
        <v>44753</v>
      </c>
      <c r="K44" s="242">
        <v>44753</v>
      </c>
      <c r="L44" s="91" t="s">
        <v>68</v>
      </c>
      <c r="M44" s="192">
        <v>2.3265306122448899</v>
      </c>
      <c r="N44" s="192">
        <v>0</v>
      </c>
      <c r="O44" s="192" t="s">
        <v>409</v>
      </c>
      <c r="P44" s="192">
        <v>47.5</v>
      </c>
      <c r="Q44" s="192" t="s">
        <v>409</v>
      </c>
      <c r="R44" s="192" t="s">
        <v>409</v>
      </c>
      <c r="S44"/>
      <c r="T44"/>
      <c r="U44"/>
      <c r="V44"/>
      <c r="W44"/>
      <c r="X44"/>
      <c r="Y44" s="192"/>
      <c r="Z44" s="192"/>
      <c r="AA44"/>
      <c r="AB44"/>
      <c r="AC44"/>
      <c r="AD44"/>
      <c r="AE44"/>
      <c r="AF44"/>
      <c r="AG44" s="34"/>
      <c r="AH44" s="34"/>
      <c r="AI44" s="34"/>
      <c r="AJ44" s="34"/>
      <c r="AK44" s="205"/>
    </row>
    <row r="45" spans="1:37" x14ac:dyDescent="0.2">
      <c r="A45" s="84">
        <v>38</v>
      </c>
      <c r="B45" s="84" t="str">
        <f ca="1"/>
        <v>Côte d’Ivoire</v>
      </c>
      <c r="C45" s="84" t="str">
        <f ca="1"/>
        <v>CIV</v>
      </c>
      <c r="D45" s="84" t="str">
        <f ca="1"/>
        <v>SSF           Sub-Saharan Africa</v>
      </c>
      <c r="E45" s="84" t="str">
        <f ca="1"/>
        <v>IDA</v>
      </c>
      <c r="F45" s="190" t="str">
        <f t="shared" ca="1" si="5"/>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7.0787172011661799</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0</v>
      </c>
      <c r="J45" s="242">
        <v>44753</v>
      </c>
      <c r="K45" s="242">
        <v>44753</v>
      </c>
      <c r="L45" s="91" t="s">
        <v>69</v>
      </c>
      <c r="M45" s="192">
        <v>7.0787172011661799</v>
      </c>
      <c r="N45" s="192">
        <v>0</v>
      </c>
      <c r="O45" s="192" t="s">
        <v>409</v>
      </c>
      <c r="P45" s="192">
        <v>31.2</v>
      </c>
      <c r="Q45" s="192" t="s">
        <v>409</v>
      </c>
      <c r="R45" s="192" t="s">
        <v>409</v>
      </c>
      <c r="S45"/>
      <c r="T45"/>
      <c r="U45"/>
      <c r="V45"/>
      <c r="W45"/>
      <c r="X45"/>
      <c r="Y45" s="192"/>
      <c r="Z45" s="192"/>
      <c r="AA45"/>
      <c r="AB45"/>
      <c r="AC45"/>
      <c r="AD45"/>
      <c r="AE45"/>
      <c r="AF45"/>
      <c r="AG45" s="34"/>
      <c r="AH45" s="34"/>
      <c r="AI45" s="34"/>
      <c r="AJ45" s="34"/>
      <c r="AK45" s="205"/>
    </row>
    <row r="46" spans="1:37" x14ac:dyDescent="0.2">
      <c r="A46" s="84">
        <v>39</v>
      </c>
      <c r="B46" s="84" t="str">
        <f ca="1"/>
        <v>Cameroon</v>
      </c>
      <c r="C46" s="84" t="str">
        <f ca="1"/>
        <v>CMR</v>
      </c>
      <c r="D46" s="84" t="str">
        <f ca="1"/>
        <v>SSF           Sub-Saharan Africa</v>
      </c>
      <c r="E46" s="84" t="str">
        <f ca="1"/>
        <v>Blend</v>
      </c>
      <c r="F46" s="190" t="str">
        <f t="shared" ca="1" si="5"/>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7.83673469387755</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0</v>
      </c>
      <c r="J46" s="242">
        <v>44753</v>
      </c>
      <c r="K46" s="242">
        <v>44830</v>
      </c>
      <c r="L46" s="91" t="s">
        <v>71</v>
      </c>
      <c r="M46" s="192">
        <v>7.83673469387755</v>
      </c>
      <c r="N46" s="192">
        <v>0</v>
      </c>
      <c r="O46" s="192" t="s">
        <v>409</v>
      </c>
      <c r="P46" s="192">
        <v>28.6</v>
      </c>
      <c r="Q46" s="192" t="s">
        <v>409</v>
      </c>
      <c r="R46" s="192" t="s">
        <v>409</v>
      </c>
      <c r="S46"/>
      <c r="T46"/>
      <c r="U46"/>
      <c r="V46"/>
      <c r="W46"/>
      <c r="X46"/>
      <c r="Y46" s="192"/>
      <c r="Z46" s="192"/>
      <c r="AA46"/>
      <c r="AB46"/>
      <c r="AC46"/>
      <c r="AD46"/>
      <c r="AE46"/>
      <c r="AF46"/>
      <c r="AG46" s="34"/>
      <c r="AH46" s="34"/>
      <c r="AI46" s="34"/>
      <c r="AJ46" s="34"/>
      <c r="AK46" s="205"/>
    </row>
    <row r="47" spans="1:37" x14ac:dyDescent="0.2">
      <c r="A47" s="84">
        <v>40</v>
      </c>
      <c r="B47" s="84" t="str">
        <f ca="1"/>
        <v>Congo, Dem. Rep.</v>
      </c>
      <c r="C47" s="84" t="str">
        <f ca="1"/>
        <v>COD</v>
      </c>
      <c r="D47" s="84" t="str">
        <f ca="1"/>
        <v>SSF           Sub-Saharan Africa</v>
      </c>
      <c r="E47" s="84" t="str">
        <f ca="1"/>
        <v>IDA</v>
      </c>
      <c r="F47" s="190" t="str">
        <f t="shared" ca="1" si="5"/>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8.56559766763848</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0</v>
      </c>
      <c r="J47" s="242">
        <v>44753</v>
      </c>
      <c r="K47" s="242">
        <v>44855</v>
      </c>
      <c r="L47" s="91" t="s">
        <v>72</v>
      </c>
      <c r="M47" s="192">
        <v>8.56559766763848</v>
      </c>
      <c r="N47" s="192">
        <v>0</v>
      </c>
      <c r="O47" s="192" t="s">
        <v>409</v>
      </c>
      <c r="P47" s="192">
        <v>26.1</v>
      </c>
      <c r="Q47" s="192" t="s">
        <v>409</v>
      </c>
      <c r="R47" s="192" t="s">
        <v>409</v>
      </c>
      <c r="S47"/>
      <c r="T47"/>
      <c r="U47"/>
      <c r="V47"/>
      <c r="W47"/>
      <c r="X47"/>
      <c r="Y47" s="192"/>
      <c r="Z47" s="192"/>
      <c r="AA47"/>
      <c r="AB47"/>
      <c r="AC47"/>
      <c r="AD47"/>
      <c r="AE47"/>
      <c r="AF47"/>
      <c r="AG47" s="34"/>
      <c r="AH47" s="34"/>
      <c r="AI47" s="34"/>
      <c r="AJ47" s="34"/>
      <c r="AK47" s="205"/>
    </row>
    <row r="48" spans="1:37" x14ac:dyDescent="0.2">
      <c r="A48" s="84">
        <v>41</v>
      </c>
      <c r="B48" s="84" t="str">
        <f ca="1"/>
        <v>Congo, Rep.</v>
      </c>
      <c r="C48" s="84" t="str">
        <f ca="1"/>
        <v>COG</v>
      </c>
      <c r="D48" s="84" t="str">
        <f ca="1"/>
        <v>SSF           Sub-Saharan Africa</v>
      </c>
      <c r="E48" s="84" t="str">
        <f ca="1"/>
        <v>Blend</v>
      </c>
      <c r="F48" s="190" t="str">
        <f t="shared" ca="1" si="5"/>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9.2234964247499978</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8.5072886297375998</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10</v>
      </c>
      <c r="J48" s="242">
        <v>44753</v>
      </c>
      <c r="K48" s="242">
        <v>45440</v>
      </c>
      <c r="L48" s="91" t="s">
        <v>73</v>
      </c>
      <c r="M48" s="192">
        <v>8.5072886297375998</v>
      </c>
      <c r="N48" s="192">
        <v>0</v>
      </c>
      <c r="O48" s="192">
        <v>10</v>
      </c>
      <c r="P48" s="192">
        <v>26.3</v>
      </c>
      <c r="Q48" s="192" t="s">
        <v>409</v>
      </c>
      <c r="R48" s="192" t="s">
        <v>832</v>
      </c>
      <c r="S48"/>
      <c r="T48"/>
      <c r="U48"/>
      <c r="V48"/>
      <c r="W48"/>
      <c r="X48"/>
      <c r="Y48" s="192"/>
      <c r="Z48" s="192"/>
      <c r="AA48"/>
      <c r="AB48"/>
      <c r="AC48"/>
      <c r="AD48"/>
      <c r="AE48"/>
      <c r="AF48"/>
      <c r="AG48" s="34"/>
      <c r="AH48" s="34"/>
      <c r="AI48" s="34"/>
      <c r="AJ48" s="34"/>
      <c r="AK48" s="205"/>
    </row>
    <row r="49" spans="1:37" x14ac:dyDescent="0.2">
      <c r="A49" s="84">
        <v>42</v>
      </c>
      <c r="B49" s="84" t="str">
        <f ca="1"/>
        <v>Colombia</v>
      </c>
      <c r="C49" s="84" t="str">
        <f ca="1"/>
        <v>COL</v>
      </c>
      <c r="D49" s="84" t="str">
        <f ca="1"/>
        <v>LCN           Latin America &amp; Caribbean</v>
      </c>
      <c r="E49" s="84" t="str">
        <f ca="1"/>
        <v>IBRD</v>
      </c>
      <c r="F49" s="190" t="str">
        <f t="shared" ca="1" si="5"/>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0.66472303206997196</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0</v>
      </c>
      <c r="J49" s="242">
        <v>44753</v>
      </c>
      <c r="K49" s="242">
        <v>44855</v>
      </c>
      <c r="L49" s="91" t="s">
        <v>75</v>
      </c>
      <c r="M49" s="192">
        <v>0.66472303206997196</v>
      </c>
      <c r="N49" s="192">
        <v>0</v>
      </c>
      <c r="O49" s="192" t="s">
        <v>409</v>
      </c>
      <c r="P49" s="192">
        <v>53.2</v>
      </c>
      <c r="Q49" s="192" t="s">
        <v>409</v>
      </c>
      <c r="R49" s="192" t="s">
        <v>409</v>
      </c>
      <c r="S49"/>
      <c r="T49"/>
      <c r="U49"/>
      <c r="V49"/>
      <c r="W49"/>
      <c r="X49"/>
      <c r="Y49" s="192"/>
      <c r="Z49" s="192"/>
      <c r="AA49"/>
      <c r="AB49"/>
      <c r="AC49"/>
      <c r="AD49"/>
      <c r="AE49"/>
      <c r="AF49"/>
      <c r="AG49" s="34"/>
      <c r="AH49" s="34"/>
      <c r="AI49" s="34"/>
      <c r="AJ49" s="34"/>
      <c r="AK49" s="205"/>
    </row>
    <row r="50" spans="1:37" x14ac:dyDescent="0.2">
      <c r="A50" s="84">
        <v>43</v>
      </c>
      <c r="B50" s="84" t="str">
        <f ca="1"/>
        <v>Comoros</v>
      </c>
      <c r="C50" s="84" t="str">
        <f ca="1"/>
        <v>COM</v>
      </c>
      <c r="D50" s="84" t="str">
        <f ca="1"/>
        <v>SSF           Sub-Saharan Africa</v>
      </c>
      <c r="E50" s="84" t="str">
        <f ca="1"/>
        <v>IDA</v>
      </c>
      <c r="F50" s="190" t="str">
        <f t="shared" ca="1" si="5"/>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8.9154518950437307</v>
      </c>
      <c r="I50" s="191"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0</v>
      </c>
      <c r="J50" s="242">
        <v>44753</v>
      </c>
      <c r="K50" s="242">
        <v>44830</v>
      </c>
      <c r="L50" s="91" t="s">
        <v>77</v>
      </c>
      <c r="M50" s="192">
        <v>8.9154518950437307</v>
      </c>
      <c r="N50" s="192">
        <v>0</v>
      </c>
      <c r="O50" s="192" t="s">
        <v>409</v>
      </c>
      <c r="P50" s="192">
        <v>24.9</v>
      </c>
      <c r="Q50" s="192" t="s">
        <v>409</v>
      </c>
      <c r="R50" s="192" t="s">
        <v>409</v>
      </c>
      <c r="S50"/>
      <c r="T50"/>
      <c r="U50"/>
      <c r="V50"/>
      <c r="W50"/>
      <c r="X50"/>
      <c r="Y50" s="192"/>
      <c r="Z50" s="192"/>
      <c r="AA50"/>
      <c r="AB50"/>
      <c r="AC50"/>
      <c r="AD50"/>
      <c r="AE50"/>
      <c r="AF50"/>
      <c r="AG50" s="34"/>
      <c r="AH50" s="34"/>
      <c r="AI50" s="34"/>
      <c r="AJ50" s="34"/>
      <c r="AK50" s="205"/>
    </row>
    <row r="51" spans="1:37" x14ac:dyDescent="0.2">
      <c r="A51" s="84">
        <v>44</v>
      </c>
      <c r="B51" s="84" t="str">
        <f ca="1"/>
        <v>Cabo Verde</v>
      </c>
      <c r="C51" s="84" t="str">
        <f ca="1"/>
        <v>CPV</v>
      </c>
      <c r="D51" s="84" t="str">
        <f ca="1"/>
        <v>SSF           Sub-Saharan Africa</v>
      </c>
      <c r="E51" s="84" t="str">
        <f ca="1"/>
        <v>Blend</v>
      </c>
      <c r="F51" s="190" t="str">
        <f t="shared" ca="1" si="5"/>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6.2332361516034904</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0</v>
      </c>
      <c r="J51" s="242">
        <v>44753</v>
      </c>
      <c r="K51" s="242">
        <v>44802</v>
      </c>
      <c r="L51" s="91" t="s">
        <v>79</v>
      </c>
      <c r="M51" s="192">
        <v>6.2332361516034904</v>
      </c>
      <c r="N51" s="192">
        <v>0</v>
      </c>
      <c r="O51" s="192" t="s">
        <v>409</v>
      </c>
      <c r="P51" s="192">
        <v>34.1</v>
      </c>
      <c r="Q51" s="192" t="s">
        <v>409</v>
      </c>
      <c r="R51" s="192" t="s">
        <v>409</v>
      </c>
      <c r="S51"/>
      <c r="T51"/>
      <c r="U51"/>
      <c r="V51"/>
      <c r="W51"/>
      <c r="X51"/>
      <c r="Y51" s="192"/>
      <c r="Z51" s="192"/>
      <c r="AA51"/>
      <c r="AB51"/>
      <c r="AC51"/>
      <c r="AD51"/>
      <c r="AE51"/>
      <c r="AF51"/>
      <c r="AG51" s="34"/>
      <c r="AH51" s="34"/>
      <c r="AI51" s="34"/>
      <c r="AJ51" s="34"/>
      <c r="AK51" s="205"/>
    </row>
    <row r="52" spans="1:37" x14ac:dyDescent="0.2">
      <c r="A52" s="84">
        <v>45</v>
      </c>
      <c r="B52" s="84" t="str">
        <f ca="1"/>
        <v>Costa Rica</v>
      </c>
      <c r="C52" s="84" t="str">
        <f ca="1"/>
        <v>CRI</v>
      </c>
      <c r="D52" s="84" t="str">
        <f ca="1"/>
        <v>LCN           Latin America &amp; Caribbean</v>
      </c>
      <c r="E52" s="84" t="str">
        <f ca="1"/>
        <v>IBRD</v>
      </c>
      <c r="F52" s="190" t="str">
        <f t="shared" ca="1" si="5"/>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4.2798833819241997</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0</v>
      </c>
      <c r="J52" s="242">
        <v>44753</v>
      </c>
      <c r="K52" s="242">
        <v>44846</v>
      </c>
      <c r="L52" s="91" t="s">
        <v>81</v>
      </c>
      <c r="M52" s="192">
        <v>4.2798833819241997</v>
      </c>
      <c r="N52" s="192">
        <v>0</v>
      </c>
      <c r="O52" s="192" t="s">
        <v>409</v>
      </c>
      <c r="P52" s="192">
        <v>40.799999999999997</v>
      </c>
      <c r="Q52" s="192" t="s">
        <v>409</v>
      </c>
      <c r="R52" s="192" t="s">
        <v>409</v>
      </c>
      <c r="S52"/>
      <c r="T52"/>
      <c r="U52"/>
      <c r="V52"/>
      <c r="W52"/>
      <c r="X52"/>
      <c r="Y52" s="192"/>
      <c r="Z52" s="192"/>
      <c r="AA52"/>
      <c r="AB52"/>
      <c r="AC52"/>
      <c r="AD52"/>
      <c r="AE52"/>
      <c r="AF52"/>
      <c r="AG52" s="34"/>
      <c r="AH52" s="34"/>
      <c r="AI52" s="34"/>
      <c r="AJ52" s="34"/>
      <c r="AK52" s="205"/>
    </row>
    <row r="53" spans="1:37" x14ac:dyDescent="0.2">
      <c r="A53" s="84">
        <v>46</v>
      </c>
      <c r="B53" s="84" t="str">
        <f ca="1"/>
        <v>Cuba</v>
      </c>
      <c r="C53" s="84" t="str">
        <f ca="1"/>
        <v>CUB</v>
      </c>
      <c r="D53" s="84" t="str">
        <f ca="1"/>
        <v>LCN           Latin America &amp; Caribbean</v>
      </c>
      <c r="E53" s="84" t="str">
        <f ca="1"/>
        <v>NA</v>
      </c>
      <c r="F53" s="190" t="str">
        <f t="shared" ca="1" si="5"/>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7.1399994283427413</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7.28279883381924</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7</v>
      </c>
      <c r="J53" s="242">
        <v>44753</v>
      </c>
      <c r="K53" s="242">
        <v>45454</v>
      </c>
      <c r="L53" s="91" t="s">
        <v>83</v>
      </c>
      <c r="M53" s="192">
        <v>7.28279883381924</v>
      </c>
      <c r="N53" s="192">
        <v>7</v>
      </c>
      <c r="O53" s="192" t="s">
        <v>409</v>
      </c>
      <c r="P53" s="192">
        <v>30.5</v>
      </c>
      <c r="Q53" s="192" t="s">
        <v>833</v>
      </c>
      <c r="R53" s="192" t="s">
        <v>409</v>
      </c>
      <c r="S53"/>
      <c r="T53"/>
      <c r="U53"/>
      <c r="V53"/>
      <c r="W53"/>
      <c r="X53"/>
      <c r="Y53" s="192"/>
      <c r="Z53" s="192"/>
      <c r="AA53"/>
      <c r="AB53"/>
      <c r="AC53"/>
      <c r="AD53"/>
      <c r="AE53"/>
      <c r="AF53"/>
      <c r="AG53" s="34"/>
      <c r="AH53" s="34"/>
      <c r="AI53" s="34"/>
      <c r="AJ53" s="34"/>
      <c r="AK53" s="205"/>
    </row>
    <row r="54" spans="1:37" x14ac:dyDescent="0.2">
      <c r="A54" s="84">
        <v>47</v>
      </c>
      <c r="B54" s="84" t="str">
        <f ca="1"/>
        <v>Curaçao</v>
      </c>
      <c r="C54" s="84" t="str">
        <f ca="1"/>
        <v>CUW</v>
      </c>
      <c r="D54" s="84" t="str">
        <f ca="1"/>
        <v>LCN           Latin America &amp; Caribbean</v>
      </c>
      <c r="E54" s="84" t="str">
        <f ca="1"/>
        <v>NA</v>
      </c>
      <c r="F54" s="190" t="str">
        <f t="shared" ca="1" si="5"/>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0</v>
      </c>
      <c r="J54" s="242" t="s">
        <v>409</v>
      </c>
      <c r="K54" s="242" t="s">
        <v>409</v>
      </c>
      <c r="L54" s="91" t="s">
        <v>678</v>
      </c>
      <c r="M54" s="192" t="s">
        <v>409</v>
      </c>
      <c r="N54" s="192">
        <v>0</v>
      </c>
      <c r="O54" s="192" t="s">
        <v>409</v>
      </c>
      <c r="P54" s="192" t="s">
        <v>409</v>
      </c>
      <c r="Q54" s="192" t="s">
        <v>409</v>
      </c>
      <c r="R54" s="192" t="s">
        <v>409</v>
      </c>
      <c r="S54"/>
      <c r="T54"/>
      <c r="U54"/>
      <c r="V54"/>
      <c r="W54"/>
      <c r="X54"/>
      <c r="Y54" s="192"/>
      <c r="Z54" s="192"/>
      <c r="AA54"/>
      <c r="AB54"/>
      <c r="AC54"/>
      <c r="AD54"/>
      <c r="AE54"/>
      <c r="AF54"/>
      <c r="AG54" s="34"/>
      <c r="AH54" s="34"/>
      <c r="AI54" s="34"/>
      <c r="AJ54" s="34"/>
      <c r="AK54" s="205"/>
    </row>
    <row r="55" spans="1:37" x14ac:dyDescent="0.2">
      <c r="A55" s="84">
        <v>48</v>
      </c>
      <c r="B55" s="84" t="str">
        <f ca="1"/>
        <v>Cayman Islands</v>
      </c>
      <c r="C55" s="84" t="str">
        <f ca="1"/>
        <v>CYM</v>
      </c>
      <c r="D55" s="84" t="str">
        <f ca="1"/>
        <v>LCN           Latin America &amp; Caribbean</v>
      </c>
      <c r="E55" s="84" t="str">
        <f ca="1"/>
        <v>NA</v>
      </c>
      <c r="F55" s="190" t="str">
        <f t="shared" ca="1" si="5"/>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t="s">
        <v>409</v>
      </c>
      <c r="K55" s="242" t="s">
        <v>409</v>
      </c>
      <c r="L55" s="91" t="s">
        <v>679</v>
      </c>
      <c r="M55" s="192" t="s">
        <v>409</v>
      </c>
      <c r="N55" s="192">
        <v>0</v>
      </c>
      <c r="O55" s="192" t="s">
        <v>409</v>
      </c>
      <c r="P55" s="192" t="s">
        <v>409</v>
      </c>
      <c r="Q55" s="192" t="s">
        <v>409</v>
      </c>
      <c r="R55" s="192" t="s">
        <v>409</v>
      </c>
      <c r="S55"/>
      <c r="T55"/>
      <c r="U55"/>
      <c r="V55"/>
      <c r="W55"/>
      <c r="X55"/>
      <c r="Y55" s="192"/>
      <c r="Z55" s="192"/>
      <c r="AA55"/>
      <c r="AB55"/>
      <c r="AC55"/>
      <c r="AD55"/>
      <c r="AE55"/>
      <c r="AF55"/>
      <c r="AG55" s="34"/>
      <c r="AH55" s="34"/>
      <c r="AI55" s="34"/>
      <c r="AJ55" s="34"/>
      <c r="AK55" s="205"/>
    </row>
    <row r="56" spans="1:37" x14ac:dyDescent="0.2">
      <c r="A56" s="84">
        <v>49</v>
      </c>
      <c r="B56" s="84" t="str">
        <f ca="1"/>
        <v>Cyprus</v>
      </c>
      <c r="C56" s="84" t="str">
        <f ca="1"/>
        <v>CYP</v>
      </c>
      <c r="D56" s="84" t="str">
        <f ca="1"/>
        <v>ECS           Europe &amp; Central Asia</v>
      </c>
      <c r="E56" s="84" t="str">
        <f ca="1"/>
        <v>NA</v>
      </c>
      <c r="F56" s="190" t="str">
        <f t="shared" ca="1" si="5"/>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3.9591836734693802</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0</v>
      </c>
      <c r="J56" s="242">
        <v>44753</v>
      </c>
      <c r="K56" s="242">
        <v>44852</v>
      </c>
      <c r="L56" s="91" t="s">
        <v>85</v>
      </c>
      <c r="M56" s="192">
        <v>3.9591836734693802</v>
      </c>
      <c r="N56" s="192">
        <v>0</v>
      </c>
      <c r="O56" s="192" t="s">
        <v>409</v>
      </c>
      <c r="P56" s="192">
        <v>41.9</v>
      </c>
      <c r="Q56" s="192" t="s">
        <v>409</v>
      </c>
      <c r="R56" s="192" t="s">
        <v>409</v>
      </c>
      <c r="S56"/>
      <c r="T56"/>
      <c r="U56"/>
      <c r="V56"/>
      <c r="W56"/>
      <c r="X56"/>
      <c r="Y56" s="192"/>
      <c r="Z56" s="192"/>
      <c r="AA56"/>
      <c r="AB56"/>
      <c r="AC56"/>
      <c r="AD56"/>
      <c r="AE56"/>
      <c r="AF56"/>
      <c r="AG56" s="34"/>
      <c r="AH56" s="34"/>
      <c r="AI56" s="34"/>
      <c r="AJ56" s="34"/>
      <c r="AK56" s="205"/>
    </row>
    <row r="57" spans="1:37" x14ac:dyDescent="0.2">
      <c r="A57" s="84">
        <v>50</v>
      </c>
      <c r="B57" s="84" t="str">
        <f ca="1"/>
        <v>Czech Republic</v>
      </c>
      <c r="C57" s="84" t="str">
        <f ca="1"/>
        <v>CZE</v>
      </c>
      <c r="D57" s="84" t="str">
        <f ca="1"/>
        <v>ECS           Europe &amp; Central Asia</v>
      </c>
      <c r="E57" s="84" t="str">
        <f ca="1"/>
        <v>NA</v>
      </c>
      <c r="F57" s="190" t="str">
        <f t="shared" ca="1" si="5"/>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0.78134110787172095</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44753</v>
      </c>
      <c r="K57" s="242">
        <v>44855</v>
      </c>
      <c r="L57" s="91" t="s">
        <v>87</v>
      </c>
      <c r="M57" s="192">
        <v>0.78134110787172095</v>
      </c>
      <c r="N57" s="192">
        <v>0</v>
      </c>
      <c r="O57" s="192" t="s">
        <v>409</v>
      </c>
      <c r="P57" s="192">
        <v>52.8</v>
      </c>
      <c r="Q57" s="192" t="s">
        <v>409</v>
      </c>
      <c r="R57" s="192" t="s">
        <v>409</v>
      </c>
      <c r="S57"/>
      <c r="T57"/>
      <c r="U57"/>
      <c r="V57"/>
      <c r="W57"/>
      <c r="X57"/>
      <c r="Y57" s="192"/>
      <c r="Z57" s="192"/>
      <c r="AA57"/>
      <c r="AB57"/>
      <c r="AC57"/>
      <c r="AD57"/>
      <c r="AE57"/>
      <c r="AF57"/>
      <c r="AG57" s="34"/>
      <c r="AH57" s="34"/>
      <c r="AI57" s="34"/>
      <c r="AJ57" s="34"/>
      <c r="AK57" s="205"/>
    </row>
    <row r="58" spans="1:37" x14ac:dyDescent="0.2">
      <c r="A58" s="84">
        <v>51</v>
      </c>
      <c r="B58" s="84" t="str">
        <f ca="1"/>
        <v>Germany</v>
      </c>
      <c r="C58" s="84" t="str">
        <f ca="1"/>
        <v>DEU</v>
      </c>
      <c r="D58" s="84" t="str">
        <f ca="1"/>
        <v>ECS           Europe &amp; Central Asia</v>
      </c>
      <c r="E58" s="84" t="str">
        <f ca="1"/>
        <v>NA</v>
      </c>
      <c r="F58" s="190" t="str">
        <f t="shared" ca="1" si="5"/>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0</v>
      </c>
      <c r="J58" s="242">
        <v>44753</v>
      </c>
      <c r="K58" s="242">
        <v>44855</v>
      </c>
      <c r="L58" s="91" t="s">
        <v>89</v>
      </c>
      <c r="M58" s="192">
        <v>0</v>
      </c>
      <c r="N58" s="192">
        <v>0</v>
      </c>
      <c r="O58" s="192" t="s">
        <v>409</v>
      </c>
      <c r="P58" s="192">
        <v>65.5</v>
      </c>
      <c r="Q58" s="192" t="s">
        <v>409</v>
      </c>
      <c r="R58" s="192" t="s">
        <v>409</v>
      </c>
      <c r="S58"/>
      <c r="T58"/>
      <c r="U58"/>
      <c r="V58"/>
      <c r="W58"/>
      <c r="X58"/>
      <c r="Y58" s="192"/>
      <c r="Z58" s="192"/>
      <c r="AA58"/>
      <c r="AB58"/>
      <c r="AC58"/>
      <c r="AD58"/>
      <c r="AE58"/>
      <c r="AF58"/>
      <c r="AG58" s="34"/>
      <c r="AH58" s="34"/>
      <c r="AI58" s="34"/>
      <c r="AJ58" s="34"/>
      <c r="AK58" s="205"/>
    </row>
    <row r="59" spans="1:37" x14ac:dyDescent="0.2">
      <c r="A59" s="84">
        <v>52</v>
      </c>
      <c r="B59" s="84" t="str">
        <f ca="1"/>
        <v>Djibouti</v>
      </c>
      <c r="C59" s="84" t="str">
        <f ca="1"/>
        <v>DJI</v>
      </c>
      <c r="D59" s="84" t="str">
        <f ca="1"/>
        <v>MEA           Middle East &amp; North Africa</v>
      </c>
      <c r="E59" s="84" t="str">
        <f ca="1"/>
        <v>IDA</v>
      </c>
      <c r="F59" s="190" t="str">
        <f t="shared" ca="1" si="5"/>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8.8279883381924193</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0</v>
      </c>
      <c r="J59" s="242">
        <v>44753</v>
      </c>
      <c r="K59" s="242">
        <v>44753</v>
      </c>
      <c r="L59" s="91" t="s">
        <v>91</v>
      </c>
      <c r="M59" s="192">
        <v>8.8279883381924193</v>
      </c>
      <c r="N59" s="192">
        <v>0</v>
      </c>
      <c r="O59" s="192" t="s">
        <v>409</v>
      </c>
      <c r="P59" s="192">
        <v>25.2</v>
      </c>
      <c r="Q59" s="192" t="s">
        <v>409</v>
      </c>
      <c r="R59" s="192" t="s">
        <v>409</v>
      </c>
      <c r="S59"/>
      <c r="T59"/>
      <c r="U59"/>
      <c r="V59"/>
      <c r="W59"/>
      <c r="X59"/>
      <c r="Y59" s="192"/>
      <c r="Z59" s="192"/>
      <c r="AA59"/>
      <c r="AB59"/>
      <c r="AC59"/>
      <c r="AD59"/>
      <c r="AE59"/>
      <c r="AF59"/>
      <c r="AG59" s="34"/>
      <c r="AH59" s="34"/>
      <c r="AI59" s="34"/>
      <c r="AJ59" s="34"/>
      <c r="AK59" s="205"/>
    </row>
    <row r="60" spans="1:37" x14ac:dyDescent="0.2">
      <c r="A60" s="84">
        <v>53</v>
      </c>
      <c r="B60" s="84" t="str">
        <f ca="1"/>
        <v>Dominica</v>
      </c>
      <c r="C60" s="84" t="str">
        <f ca="1"/>
        <v>DMA</v>
      </c>
      <c r="D60" s="84" t="str">
        <f ca="1"/>
        <v>LCN           Latin America &amp; Caribbean</v>
      </c>
      <c r="E60" s="84" t="str">
        <f ca="1"/>
        <v>Blend</v>
      </c>
      <c r="F60" s="190" t="str">
        <f t="shared" ca="1" si="5"/>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8.4781341107871704</v>
      </c>
      <c r="I60" s="191"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0</v>
      </c>
      <c r="J60" s="242">
        <v>44753</v>
      </c>
      <c r="K60" s="242">
        <v>44846</v>
      </c>
      <c r="L60" s="91" t="s">
        <v>93</v>
      </c>
      <c r="M60" s="192">
        <v>8.4781341107871704</v>
      </c>
      <c r="N60" s="192">
        <v>0</v>
      </c>
      <c r="O60" s="192" t="s">
        <v>409</v>
      </c>
      <c r="P60" s="192">
        <v>26.4</v>
      </c>
      <c r="Q60" s="192" t="s">
        <v>409</v>
      </c>
      <c r="R60" s="192" t="s">
        <v>409</v>
      </c>
      <c r="S60"/>
      <c r="T60"/>
      <c r="U60"/>
      <c r="V60"/>
      <c r="W60"/>
      <c r="X60"/>
      <c r="Y60" s="192"/>
      <c r="Z60" s="192"/>
      <c r="AA60"/>
      <c r="AB60"/>
      <c r="AC60"/>
      <c r="AD60"/>
      <c r="AE60"/>
      <c r="AF60"/>
      <c r="AG60" s="34"/>
      <c r="AH60" s="34"/>
      <c r="AI60" s="34"/>
      <c r="AJ60" s="34"/>
      <c r="AK60" s="205"/>
    </row>
    <row r="61" spans="1:37" x14ac:dyDescent="0.2">
      <c r="A61" s="84">
        <v>54</v>
      </c>
      <c r="B61" s="84" t="str">
        <f ca="1"/>
        <v>Denmark</v>
      </c>
      <c r="C61" s="84" t="str">
        <f ca="1"/>
        <v>DNK</v>
      </c>
      <c r="D61" s="84" t="str">
        <f ca="1"/>
        <v>ECS           Europe &amp; Central Asia</v>
      </c>
      <c r="E61" s="84" t="str">
        <f ca="1"/>
        <v>NA</v>
      </c>
      <c r="F61" s="190" t="str">
        <f t="shared" ca="1" si="5"/>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0</v>
      </c>
      <c r="J61" s="242">
        <v>44753</v>
      </c>
      <c r="K61" s="242">
        <v>44855</v>
      </c>
      <c r="L61" s="91" t="s">
        <v>95</v>
      </c>
      <c r="M61" s="192">
        <v>0</v>
      </c>
      <c r="N61" s="192">
        <v>0</v>
      </c>
      <c r="O61" s="192" t="s">
        <v>409</v>
      </c>
      <c r="P61" s="192">
        <v>64.400000000000006</v>
      </c>
      <c r="Q61" s="192" t="s">
        <v>409</v>
      </c>
      <c r="R61" s="192" t="s">
        <v>409</v>
      </c>
      <c r="S61"/>
      <c r="T61"/>
      <c r="U61"/>
      <c r="V61"/>
      <c r="W61"/>
      <c r="X61"/>
      <c r="Y61" s="192"/>
      <c r="Z61" s="192"/>
      <c r="AA61"/>
      <c r="AB61"/>
      <c r="AC61"/>
      <c r="AD61"/>
      <c r="AE61"/>
      <c r="AF61"/>
      <c r="AG61" s="34"/>
      <c r="AH61" s="34"/>
      <c r="AI61" s="34"/>
      <c r="AJ61" s="34"/>
      <c r="AK61" s="205"/>
    </row>
    <row r="62" spans="1:37" x14ac:dyDescent="0.2">
      <c r="A62" s="84">
        <v>55</v>
      </c>
      <c r="B62" s="84" t="str">
        <f ca="1"/>
        <v>Dominican Republic</v>
      </c>
      <c r="C62" s="84" t="str">
        <f ca="1"/>
        <v>DOM</v>
      </c>
      <c r="D62" s="84" t="str">
        <f ca="1"/>
        <v>LCN           Latin America &amp; Caribbean</v>
      </c>
      <c r="E62" s="84" t="str">
        <f ca="1"/>
        <v>IBRD</v>
      </c>
      <c r="F62" s="190" t="str">
        <f t="shared" ca="1" si="5"/>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6.1166180758017497</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0</v>
      </c>
      <c r="J62" s="242">
        <v>44753</v>
      </c>
      <c r="K62" s="242">
        <v>44830</v>
      </c>
      <c r="L62" s="91" t="s">
        <v>97</v>
      </c>
      <c r="M62" s="192">
        <v>6.1166180758017497</v>
      </c>
      <c r="N62" s="192">
        <v>0</v>
      </c>
      <c r="O62" s="192" t="s">
        <v>409</v>
      </c>
      <c r="P62" s="192">
        <v>34.5</v>
      </c>
      <c r="Q62" s="192" t="s">
        <v>409</v>
      </c>
      <c r="R62" s="192" t="s">
        <v>409</v>
      </c>
      <c r="S62"/>
      <c r="T62"/>
      <c r="U62"/>
      <c r="V62"/>
      <c r="W62"/>
      <c r="X62"/>
      <c r="Y62" s="192"/>
      <c r="Z62" s="192"/>
      <c r="AA62"/>
      <c r="AB62"/>
      <c r="AC62"/>
      <c r="AD62"/>
      <c r="AE62"/>
      <c r="AF62"/>
      <c r="AG62" s="34"/>
      <c r="AH62" s="34"/>
      <c r="AI62" s="34"/>
      <c r="AJ62" s="34"/>
      <c r="AK62" s="205"/>
    </row>
    <row r="63" spans="1:37" x14ac:dyDescent="0.2">
      <c r="A63" s="84">
        <v>56</v>
      </c>
      <c r="B63" s="84" t="str">
        <f ca="1"/>
        <v>Algeria</v>
      </c>
      <c r="C63" s="84" t="str">
        <f ca="1"/>
        <v>DZA</v>
      </c>
      <c r="D63" s="84" t="str">
        <f ca="1"/>
        <v>MEA           Middle East &amp; North Africa</v>
      </c>
      <c r="E63" s="84" t="str">
        <f ca="1"/>
        <v>IBRD</v>
      </c>
      <c r="F63" s="190" t="str">
        <f t="shared" ca="1" si="5"/>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8.5364431486880399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44753</v>
      </c>
      <c r="K63" s="242">
        <v>44929</v>
      </c>
      <c r="L63" s="91" t="s">
        <v>99</v>
      </c>
      <c r="M63" s="192">
        <v>8.5364431486880399</v>
      </c>
      <c r="N63" s="192">
        <v>0</v>
      </c>
      <c r="O63" s="192" t="s">
        <v>409</v>
      </c>
      <c r="P63" s="192">
        <v>26.2</v>
      </c>
      <c r="Q63" s="192" t="s">
        <v>409</v>
      </c>
      <c r="R63" s="192" t="s">
        <v>409</v>
      </c>
      <c r="S63"/>
      <c r="T63"/>
      <c r="U63"/>
      <c r="V63"/>
      <c r="W63"/>
      <c r="X63"/>
      <c r="Y63" s="192"/>
      <c r="Z63" s="192"/>
      <c r="AA63"/>
      <c r="AB63"/>
      <c r="AC63"/>
      <c r="AD63"/>
      <c r="AE63"/>
      <c r="AF63"/>
      <c r="AG63" s="34"/>
      <c r="AH63" s="34"/>
      <c r="AI63" s="34"/>
      <c r="AJ63" s="34"/>
      <c r="AK63" s="205"/>
    </row>
    <row r="64" spans="1:37" x14ac:dyDescent="0.2">
      <c r="A64" s="84">
        <v>57</v>
      </c>
      <c r="B64" s="84" t="str">
        <f ca="1"/>
        <v>Ecuador</v>
      </c>
      <c r="C64" s="84" t="str">
        <f ca="1"/>
        <v>ECU</v>
      </c>
      <c r="D64" s="84" t="str">
        <f ca="1"/>
        <v>LCN           Latin America &amp; Caribbean</v>
      </c>
      <c r="E64" s="84" t="str">
        <f ca="1"/>
        <v>IBRD</v>
      </c>
      <c r="F64" s="190" t="str">
        <f t="shared" ca="1" si="5"/>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1.3644314868804599</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0</v>
      </c>
      <c r="J64" s="242">
        <v>44753</v>
      </c>
      <c r="K64" s="242">
        <v>45041</v>
      </c>
      <c r="L64" s="91" t="s">
        <v>101</v>
      </c>
      <c r="M64" s="192">
        <v>1.3644314868804599</v>
      </c>
      <c r="N64" s="192">
        <v>0</v>
      </c>
      <c r="O64" s="192" t="s">
        <v>409</v>
      </c>
      <c r="P64" s="192">
        <v>50.8</v>
      </c>
      <c r="Q64" s="192" t="s">
        <v>409</v>
      </c>
      <c r="R64" s="192" t="s">
        <v>409</v>
      </c>
      <c r="S64"/>
      <c r="T64"/>
      <c r="U64"/>
      <c r="V64"/>
      <c r="W64"/>
      <c r="X64"/>
      <c r="Y64" s="192"/>
      <c r="Z64" s="192"/>
      <c r="AA64"/>
      <c r="AB64"/>
      <c r="AC64"/>
      <c r="AD64"/>
      <c r="AE64"/>
      <c r="AF64"/>
      <c r="AG64" s="34"/>
      <c r="AH64" s="34"/>
      <c r="AI64" s="34"/>
      <c r="AJ64" s="34"/>
      <c r="AK64" s="205"/>
    </row>
    <row r="65" spans="1:37" x14ac:dyDescent="0.2">
      <c r="A65" s="84">
        <v>58</v>
      </c>
      <c r="B65" s="84" t="str">
        <f ca="1"/>
        <v>Egypt, Arab Rep.</v>
      </c>
      <c r="C65" s="84" t="str">
        <f ca="1"/>
        <v>EGY</v>
      </c>
      <c r="D65" s="84" t="str">
        <f ca="1"/>
        <v>MEA           Middle East &amp; North Africa</v>
      </c>
      <c r="E65" s="84" t="str">
        <f ca="1"/>
        <v>IBRD</v>
      </c>
      <c r="F65" s="190" t="str">
        <f t="shared" ca="1" si="5"/>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8.01166180758017</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0</v>
      </c>
      <c r="J65" s="242">
        <v>44753</v>
      </c>
      <c r="K65" s="242">
        <v>44802</v>
      </c>
      <c r="L65" s="91" t="s">
        <v>102</v>
      </c>
      <c r="M65" s="192">
        <v>8.01166180758017</v>
      </c>
      <c r="N65" s="192">
        <v>0</v>
      </c>
      <c r="O65" s="192" t="s">
        <v>409</v>
      </c>
      <c r="P65" s="192">
        <v>28</v>
      </c>
      <c r="Q65" s="192" t="s">
        <v>409</v>
      </c>
      <c r="R65" s="192" t="s">
        <v>409</v>
      </c>
      <c r="S65"/>
      <c r="T65"/>
      <c r="U65"/>
      <c r="V65"/>
      <c r="W65"/>
      <c r="X65"/>
      <c r="Y65" s="192"/>
      <c r="Z65" s="192"/>
      <c r="AA65"/>
      <c r="AB65"/>
      <c r="AC65"/>
      <c r="AD65"/>
      <c r="AE65"/>
      <c r="AF65"/>
      <c r="AG65" s="34"/>
      <c r="AH65" s="34"/>
      <c r="AI65" s="34"/>
      <c r="AJ65" s="34"/>
      <c r="AK65" s="205"/>
    </row>
    <row r="66" spans="1:37" x14ac:dyDescent="0.2">
      <c r="A66" s="84">
        <v>59</v>
      </c>
      <c r="B66" s="84" t="str">
        <f ca="1"/>
        <v>Eritrea</v>
      </c>
      <c r="C66" s="84" t="str">
        <f ca="1"/>
        <v>ERI</v>
      </c>
      <c r="D66" s="84" t="str">
        <f ca="1"/>
        <v>SSF           Sub-Saharan Africa</v>
      </c>
      <c r="E66" s="84" t="str">
        <f ca="1"/>
        <v>IDA</v>
      </c>
      <c r="F66" s="190" t="str">
        <f t="shared" ca="1" si="5"/>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9.9358600583090304</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0</v>
      </c>
      <c r="J66" s="242">
        <v>44753</v>
      </c>
      <c r="K66" s="242">
        <v>44753</v>
      </c>
      <c r="L66" s="91" t="s">
        <v>104</v>
      </c>
      <c r="M66" s="192">
        <v>9.9358600583090304</v>
      </c>
      <c r="N66" s="192">
        <v>0</v>
      </c>
      <c r="O66" s="192" t="s">
        <v>409</v>
      </c>
      <c r="P66" s="192">
        <v>21.4</v>
      </c>
      <c r="Q66" s="192" t="s">
        <v>409</v>
      </c>
      <c r="R66" s="192" t="s">
        <v>409</v>
      </c>
      <c r="S66"/>
      <c r="T66"/>
      <c r="U66"/>
      <c r="V66"/>
      <c r="W66"/>
      <c r="X66"/>
      <c r="Y66" s="192"/>
      <c r="Z66" s="192"/>
      <c r="AA66"/>
      <c r="AB66"/>
      <c r="AC66"/>
      <c r="AD66"/>
      <c r="AE66"/>
      <c r="AF66"/>
      <c r="AG66" s="34"/>
      <c r="AH66" s="34"/>
      <c r="AI66" s="34"/>
      <c r="AJ66" s="34"/>
      <c r="AK66" s="205"/>
    </row>
    <row r="67" spans="1:37" x14ac:dyDescent="0.2">
      <c r="A67" s="84">
        <v>60</v>
      </c>
      <c r="B67" s="84" t="str">
        <f ca="1"/>
        <v>Spain</v>
      </c>
      <c r="C67" s="84" t="str">
        <f ca="1"/>
        <v>ESP</v>
      </c>
      <c r="D67" s="84" t="str">
        <f ca="1"/>
        <v>ECS           Europe &amp; Central Asia</v>
      </c>
      <c r="E67" s="84" t="str">
        <f ca="1"/>
        <v>NA</v>
      </c>
      <c r="F67" s="190" t="str">
        <f t="shared" ca="1" si="5"/>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0</v>
      </c>
      <c r="J67" s="242">
        <v>44753</v>
      </c>
      <c r="K67" s="242">
        <v>45440</v>
      </c>
      <c r="L67" s="91" t="s">
        <v>106</v>
      </c>
      <c r="M67" s="192">
        <v>0</v>
      </c>
      <c r="N67" s="192">
        <v>0</v>
      </c>
      <c r="O67" s="192" t="s">
        <v>409</v>
      </c>
      <c r="P67" s="192">
        <v>60.9</v>
      </c>
      <c r="Q67" s="192" t="s">
        <v>409</v>
      </c>
      <c r="R67" s="192" t="s">
        <v>409</v>
      </c>
      <c r="S67"/>
      <c r="T67"/>
      <c r="U67"/>
      <c r="V67"/>
      <c r="W67"/>
      <c r="X67"/>
      <c r="Y67" s="192"/>
      <c r="Z67" s="192"/>
      <c r="AA67"/>
      <c r="AB67"/>
      <c r="AC67"/>
      <c r="AD67"/>
      <c r="AE67"/>
      <c r="AF67"/>
      <c r="AG67" s="34"/>
      <c r="AH67" s="34"/>
      <c r="AI67" s="34"/>
      <c r="AJ67" s="34"/>
      <c r="AK67" s="205"/>
    </row>
    <row r="68" spans="1:37" x14ac:dyDescent="0.2">
      <c r="A68" s="84">
        <v>61</v>
      </c>
      <c r="B68" s="84" t="str">
        <f ca="1"/>
        <v>Estonia</v>
      </c>
      <c r="C68" s="84" t="str">
        <f ca="1"/>
        <v>EST</v>
      </c>
      <c r="D68" s="84" t="str">
        <f ca="1"/>
        <v>ECS           Europe &amp; Central Asia</v>
      </c>
      <c r="E68" s="84" t="str">
        <f ca="1"/>
        <v>NA</v>
      </c>
      <c r="F68" s="190" t="str">
        <f t="shared" ca="1" si="5"/>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0</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44753</v>
      </c>
      <c r="K68" s="242">
        <v>44855</v>
      </c>
      <c r="L68" s="91" t="s">
        <v>108</v>
      </c>
      <c r="M68" s="192">
        <v>0</v>
      </c>
      <c r="N68" s="192">
        <v>0</v>
      </c>
      <c r="O68" s="192" t="s">
        <v>409</v>
      </c>
      <c r="P68" s="192">
        <v>55.5</v>
      </c>
      <c r="Q68" s="192" t="s">
        <v>409</v>
      </c>
      <c r="R68" s="192" t="s">
        <v>409</v>
      </c>
      <c r="S68"/>
      <c r="T68"/>
      <c r="U68"/>
      <c r="V68"/>
      <c r="W68"/>
      <c r="X68"/>
      <c r="Y68" s="192"/>
      <c r="Z68" s="192"/>
      <c r="AA68"/>
      <c r="AB68"/>
      <c r="AC68"/>
      <c r="AD68"/>
      <c r="AE68"/>
      <c r="AF68"/>
      <c r="AG68" s="34"/>
      <c r="AH68" s="34"/>
      <c r="AI68" s="34"/>
      <c r="AJ68" s="34"/>
      <c r="AK68" s="205"/>
    </row>
    <row r="69" spans="1:37" x14ac:dyDescent="0.2">
      <c r="A69" s="84">
        <v>62</v>
      </c>
      <c r="B69" s="84" t="str">
        <f ca="1"/>
        <v>Ethiopia</v>
      </c>
      <c r="C69" s="84" t="str">
        <f ca="1"/>
        <v>ETH</v>
      </c>
      <c r="D69" s="84" t="str">
        <f ca="1"/>
        <v>SSF           Sub-Saharan Africa</v>
      </c>
      <c r="E69" s="84" t="str">
        <f ca="1"/>
        <v>IDA</v>
      </c>
      <c r="F69" s="190" t="str">
        <f t="shared" ca="1" si="5"/>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5.1545189504373097</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0</v>
      </c>
      <c r="J69" s="242">
        <v>44753</v>
      </c>
      <c r="K69" s="242">
        <v>44831</v>
      </c>
      <c r="L69" s="91" t="s">
        <v>110</v>
      </c>
      <c r="M69" s="192">
        <v>5.1545189504373097</v>
      </c>
      <c r="N69" s="192">
        <v>0</v>
      </c>
      <c r="O69" s="192" t="s">
        <v>409</v>
      </c>
      <c r="P69" s="192">
        <v>37.799999999999997</v>
      </c>
      <c r="Q69" s="192" t="s">
        <v>409</v>
      </c>
      <c r="R69" s="192" t="s">
        <v>409</v>
      </c>
      <c r="S69"/>
      <c r="T69"/>
      <c r="U69"/>
      <c r="V69"/>
      <c r="W69"/>
      <c r="X69"/>
      <c r="Y69" s="192"/>
      <c r="Z69" s="192"/>
      <c r="AA69"/>
      <c r="AB69"/>
      <c r="AC69"/>
      <c r="AD69"/>
      <c r="AE69"/>
      <c r="AF69"/>
      <c r="AG69" s="34"/>
      <c r="AH69" s="34"/>
      <c r="AI69" s="34"/>
      <c r="AJ69" s="34"/>
      <c r="AK69" s="205"/>
    </row>
    <row r="70" spans="1:37" x14ac:dyDescent="0.2">
      <c r="A70" s="84">
        <v>63</v>
      </c>
      <c r="B70" s="84" t="str">
        <f ca="1"/>
        <v>Finland</v>
      </c>
      <c r="C70" s="84" t="str">
        <f ca="1"/>
        <v>FIN</v>
      </c>
      <c r="D70" s="84" t="str">
        <f ca="1"/>
        <v>ECS           Europe &amp; Central Asia</v>
      </c>
      <c r="E70" s="84" t="str">
        <f ca="1"/>
        <v>NA</v>
      </c>
      <c r="F70" s="190" t="str">
        <f t="shared" ca="1" si="5"/>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0</v>
      </c>
      <c r="J70" s="242">
        <v>44753</v>
      </c>
      <c r="K70" s="242">
        <v>44855</v>
      </c>
      <c r="L70" s="91" t="s">
        <v>112</v>
      </c>
      <c r="M70" s="192">
        <v>0</v>
      </c>
      <c r="N70" s="192">
        <v>0</v>
      </c>
      <c r="O70" s="192" t="s">
        <v>409</v>
      </c>
      <c r="P70" s="192">
        <v>70.900000000000006</v>
      </c>
      <c r="Q70" s="192" t="s">
        <v>409</v>
      </c>
      <c r="R70" s="192" t="s">
        <v>409</v>
      </c>
      <c r="S70"/>
      <c r="T70"/>
      <c r="U70"/>
      <c r="V70"/>
      <c r="W70"/>
      <c r="X70"/>
      <c r="Y70" s="192"/>
      <c r="Z70" s="192"/>
      <c r="AA70"/>
      <c r="AB70"/>
      <c r="AC70"/>
      <c r="AD70"/>
      <c r="AE70"/>
      <c r="AF70"/>
      <c r="AG70" s="34"/>
      <c r="AH70" s="34"/>
      <c r="AI70" s="34"/>
      <c r="AJ70" s="34"/>
      <c r="AK70" s="205"/>
    </row>
    <row r="71" spans="1:37" x14ac:dyDescent="0.2">
      <c r="A71" s="84">
        <v>64</v>
      </c>
      <c r="B71" s="84" t="str">
        <f ca="1"/>
        <v>Fiji</v>
      </c>
      <c r="C71" s="84" t="str">
        <f ca="1"/>
        <v>FJI</v>
      </c>
      <c r="D71" s="84" t="str">
        <f ca="1"/>
        <v>EAS           East Asia &amp; Pacific</v>
      </c>
      <c r="E71" s="84" t="str">
        <f ca="1"/>
        <v>Blend</v>
      </c>
      <c r="F71" s="190" t="str">
        <f t="shared" ca="1" si="5"/>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8.6530612244897895</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0</v>
      </c>
      <c r="J71" s="242">
        <v>44753</v>
      </c>
      <c r="K71" s="242">
        <v>44830</v>
      </c>
      <c r="L71" s="91" t="s">
        <v>114</v>
      </c>
      <c r="M71" s="192">
        <v>8.6530612244897895</v>
      </c>
      <c r="N71" s="192">
        <v>0</v>
      </c>
      <c r="O71" s="192" t="s">
        <v>409</v>
      </c>
      <c r="P71" s="192">
        <v>25.8</v>
      </c>
      <c r="Q71" s="192" t="s">
        <v>409</v>
      </c>
      <c r="R71" s="192" t="s">
        <v>409</v>
      </c>
      <c r="S71"/>
      <c r="T71"/>
      <c r="U71"/>
      <c r="V71"/>
      <c r="W71"/>
      <c r="X71"/>
      <c r="Y71" s="192"/>
      <c r="Z71" s="192"/>
      <c r="AA71"/>
      <c r="AB71"/>
      <c r="AC71"/>
      <c r="AD71"/>
      <c r="AE71"/>
      <c r="AF71"/>
      <c r="AG71" s="34"/>
      <c r="AH71" s="34"/>
      <c r="AI71" s="34"/>
      <c r="AJ71" s="34"/>
      <c r="AK71" s="205"/>
    </row>
    <row r="72" spans="1:37" x14ac:dyDescent="0.2">
      <c r="A72" s="84">
        <v>65</v>
      </c>
      <c r="B72" s="84" t="str">
        <f ca="1"/>
        <v>France</v>
      </c>
      <c r="C72" s="84" t="str">
        <f ca="1"/>
        <v>FRA</v>
      </c>
      <c r="D72" s="84" t="str">
        <f ca="1"/>
        <v>ECS           Europe &amp; Central Asia</v>
      </c>
      <c r="E72" s="84" t="str">
        <f ca="1"/>
        <v>NA</v>
      </c>
      <c r="F72" s="190" t="str">
        <f t="shared" ca="1" si="5"/>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0</v>
      </c>
      <c r="J72" s="242">
        <v>44753</v>
      </c>
      <c r="K72" s="242">
        <v>44855</v>
      </c>
      <c r="L72" s="91" t="s">
        <v>116</v>
      </c>
      <c r="M72" s="192">
        <v>0</v>
      </c>
      <c r="N72" s="192">
        <v>0</v>
      </c>
      <c r="O72" s="192" t="s">
        <v>409</v>
      </c>
      <c r="P72" s="192">
        <v>61.9</v>
      </c>
      <c r="Q72" s="192" t="s">
        <v>409</v>
      </c>
      <c r="R72" s="192" t="s">
        <v>409</v>
      </c>
      <c r="S72"/>
      <c r="T72"/>
      <c r="U72"/>
      <c r="V72"/>
      <c r="W72"/>
      <c r="X72"/>
      <c r="Y72" s="192"/>
      <c r="Z72" s="192"/>
      <c r="AA72"/>
      <c r="AB72"/>
      <c r="AC72"/>
      <c r="AD72"/>
      <c r="AE72"/>
      <c r="AF72"/>
      <c r="AG72" s="34"/>
      <c r="AH72" s="34"/>
      <c r="AI72" s="34"/>
      <c r="AJ72" s="34"/>
      <c r="AK72" s="205"/>
    </row>
    <row r="73" spans="1:37" x14ac:dyDescent="0.2">
      <c r="A73" s="84">
        <v>66</v>
      </c>
      <c r="B73" s="84" t="str">
        <f ca="1"/>
        <v>Faroe Islands</v>
      </c>
      <c r="C73" s="84" t="str">
        <f ca="1"/>
        <v>FRO</v>
      </c>
      <c r="D73" s="84" t="str">
        <f ca="1"/>
        <v>ECS           Europe &amp; Central Asia</v>
      </c>
      <c r="E73" s="84" t="str">
        <f ca="1"/>
        <v>NA</v>
      </c>
      <c r="F73" s="190" t="str">
        <f t="shared" ref="F73:F125" ca="1" si="6">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0</v>
      </c>
      <c r="J73" s="242" t="s">
        <v>409</v>
      </c>
      <c r="K73" s="242" t="s">
        <v>409</v>
      </c>
      <c r="L73" s="91" t="s">
        <v>680</v>
      </c>
      <c r="M73" s="192" t="s">
        <v>409</v>
      </c>
      <c r="N73" s="192">
        <v>0</v>
      </c>
      <c r="O73" s="192" t="s">
        <v>409</v>
      </c>
      <c r="P73" s="192" t="s">
        <v>409</v>
      </c>
      <c r="Q73" s="192" t="s">
        <v>409</v>
      </c>
      <c r="R73" s="192" t="s">
        <v>409</v>
      </c>
      <c r="S73"/>
      <c r="T73"/>
      <c r="U73"/>
      <c r="V73"/>
      <c r="W73"/>
      <c r="X73"/>
      <c r="Y73" s="192"/>
      <c r="Z73" s="192"/>
      <c r="AA73"/>
      <c r="AB73"/>
      <c r="AC73"/>
      <c r="AD73"/>
      <c r="AE73"/>
      <c r="AF73"/>
      <c r="AG73" s="34"/>
      <c r="AH73" s="34"/>
      <c r="AI73" s="34"/>
      <c r="AJ73" s="34"/>
      <c r="AK73" s="205"/>
    </row>
    <row r="74" spans="1:37" x14ac:dyDescent="0.2">
      <c r="A74" s="84">
        <v>67</v>
      </c>
      <c r="B74" s="84" t="str">
        <f ca="1"/>
        <v>Micronesia, Fed. Sts.</v>
      </c>
      <c r="C74" s="84" t="str">
        <f ca="1"/>
        <v>FSM</v>
      </c>
      <c r="D74" s="84" t="str">
        <f ca="1"/>
        <v>EAS           East Asia &amp; Pacific</v>
      </c>
      <c r="E74" s="84" t="str">
        <f ca="1"/>
        <v>IDA</v>
      </c>
      <c r="F74" s="190" t="str">
        <f t="shared" ca="1" si="6"/>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7.8658892128279803</v>
      </c>
      <c r="I74" s="191"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0</v>
      </c>
      <c r="J74" s="242">
        <v>44753</v>
      </c>
      <c r="K74" s="242">
        <v>44855</v>
      </c>
      <c r="L74" s="91" t="s">
        <v>117</v>
      </c>
      <c r="M74" s="192">
        <v>7.8658892128279803</v>
      </c>
      <c r="N74" s="192">
        <v>0</v>
      </c>
      <c r="O74" s="192" t="s">
        <v>409</v>
      </c>
      <c r="P74" s="192">
        <v>28.5</v>
      </c>
      <c r="Q74" s="192" t="s">
        <v>409</v>
      </c>
      <c r="R74" s="192" t="s">
        <v>409</v>
      </c>
      <c r="S74"/>
      <c r="T74"/>
      <c r="U74"/>
      <c r="V74"/>
      <c r="W74"/>
      <c r="X74"/>
      <c r="Y74" s="192"/>
      <c r="Z74" s="192"/>
      <c r="AA74"/>
      <c r="AB74"/>
      <c r="AC74"/>
      <c r="AD74"/>
      <c r="AE74"/>
      <c r="AF74"/>
      <c r="AG74" s="34"/>
      <c r="AH74" s="34"/>
      <c r="AI74" s="34"/>
      <c r="AJ74" s="34"/>
      <c r="AK74" s="205"/>
    </row>
    <row r="75" spans="1:37" x14ac:dyDescent="0.2">
      <c r="A75" s="84">
        <v>68</v>
      </c>
      <c r="B75" s="84" t="str">
        <f ca="1"/>
        <v>Gabon</v>
      </c>
      <c r="C75" s="84" t="str">
        <f ca="1"/>
        <v>GAB</v>
      </c>
      <c r="D75" s="84" t="str">
        <f ca="1"/>
        <v>SSF           Sub-Saharan Africa</v>
      </c>
      <c r="E75" s="84" t="str">
        <f ca="1"/>
        <v>IBRD</v>
      </c>
      <c r="F75" s="190" t="str">
        <f t="shared" ca="1" si="6"/>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9.8192419825072808</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0</v>
      </c>
      <c r="J75" s="242">
        <v>44753</v>
      </c>
      <c r="K75" s="242">
        <v>44802</v>
      </c>
      <c r="L75" s="91" t="s">
        <v>119</v>
      </c>
      <c r="M75" s="192">
        <v>9.8192419825072808</v>
      </c>
      <c r="N75" s="192">
        <v>0</v>
      </c>
      <c r="O75" s="192" t="s">
        <v>409</v>
      </c>
      <c r="P75" s="192">
        <v>21.8</v>
      </c>
      <c r="Q75" s="192" t="s">
        <v>409</v>
      </c>
      <c r="R75" s="192" t="s">
        <v>409</v>
      </c>
      <c r="S75"/>
      <c r="T75"/>
      <c r="U75"/>
      <c r="V75"/>
      <c r="W75"/>
      <c r="X75"/>
      <c r="Y75" s="192"/>
      <c r="Z75" s="192"/>
      <c r="AA75"/>
      <c r="AB75"/>
      <c r="AC75"/>
      <c r="AD75"/>
      <c r="AE75"/>
      <c r="AF75"/>
      <c r="AG75" s="34"/>
      <c r="AH75" s="34"/>
      <c r="AI75" s="34"/>
      <c r="AJ75" s="34"/>
      <c r="AK75" s="205"/>
    </row>
    <row r="76" spans="1:37" x14ac:dyDescent="0.2">
      <c r="A76" s="84">
        <v>69</v>
      </c>
      <c r="B76" s="84" t="str">
        <f ca="1"/>
        <v>United Kingdom</v>
      </c>
      <c r="C76" s="84" t="str">
        <f ca="1"/>
        <v>GBR</v>
      </c>
      <c r="D76" s="84" t="str">
        <f ca="1"/>
        <v>ECS           Europe &amp; Central Asia</v>
      </c>
      <c r="E76" s="84" t="str">
        <f ca="1"/>
        <v>NA</v>
      </c>
      <c r="F76" s="190" t="str">
        <f t="shared" ca="1" si="6"/>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0</v>
      </c>
      <c r="J76" s="242">
        <v>44753</v>
      </c>
      <c r="K76" s="242">
        <v>44855</v>
      </c>
      <c r="L76" s="91" t="s">
        <v>121</v>
      </c>
      <c r="M76" s="192">
        <v>0</v>
      </c>
      <c r="N76" s="192">
        <v>0</v>
      </c>
      <c r="O76" s="192" t="s">
        <v>409</v>
      </c>
      <c r="P76" s="192">
        <v>67.2</v>
      </c>
      <c r="Q76" s="192" t="s">
        <v>409</v>
      </c>
      <c r="R76" s="192" t="s">
        <v>409</v>
      </c>
      <c r="S76"/>
      <c r="T76"/>
      <c r="U76"/>
      <c r="V76"/>
      <c r="W76"/>
      <c r="X76"/>
      <c r="Y76" s="192"/>
      <c r="Z76" s="192"/>
      <c r="AA76"/>
      <c r="AB76"/>
      <c r="AC76"/>
      <c r="AD76"/>
      <c r="AE76"/>
      <c r="AF76"/>
      <c r="AG76" s="34"/>
      <c r="AH76" s="34"/>
      <c r="AI76" s="34"/>
      <c r="AJ76" s="34"/>
      <c r="AK76" s="205"/>
    </row>
    <row r="77" spans="1:37" x14ac:dyDescent="0.2">
      <c r="A77" s="84">
        <v>70</v>
      </c>
      <c r="B77" s="84" t="str">
        <f ca="1"/>
        <v>Georgia</v>
      </c>
      <c r="C77" s="84" t="str">
        <f ca="1"/>
        <v>GEO</v>
      </c>
      <c r="D77" s="84" t="str">
        <f ca="1"/>
        <v>ECS           Europe &amp; Central Asia</v>
      </c>
      <c r="E77" s="84" t="str">
        <f ca="1"/>
        <v>IBRD</v>
      </c>
      <c r="F77" s="190" t="str">
        <f t="shared" ca="1" si="6"/>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0.839650145772596</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0</v>
      </c>
      <c r="J77" s="242">
        <v>44753</v>
      </c>
      <c r="K77" s="242">
        <v>44846</v>
      </c>
      <c r="L77" s="91" t="s">
        <v>123</v>
      </c>
      <c r="M77" s="192">
        <v>0.839650145772596</v>
      </c>
      <c r="N77" s="192">
        <v>0</v>
      </c>
      <c r="O77" s="192" t="s">
        <v>409</v>
      </c>
      <c r="P77" s="192">
        <v>52.6</v>
      </c>
      <c r="Q77" s="192" t="s">
        <v>409</v>
      </c>
      <c r="R77" s="192" t="s">
        <v>409</v>
      </c>
      <c r="S77"/>
      <c r="T77"/>
      <c r="U77"/>
      <c r="V77"/>
      <c r="W77"/>
      <c r="X77"/>
      <c r="Y77" s="192"/>
      <c r="Z77" s="192"/>
      <c r="AA77"/>
      <c r="AB77"/>
      <c r="AC77"/>
      <c r="AD77"/>
      <c r="AE77"/>
      <c r="AF77"/>
      <c r="AG77" s="34"/>
      <c r="AH77" s="34"/>
      <c r="AI77" s="34"/>
      <c r="AJ77" s="34"/>
      <c r="AK77" s="205"/>
    </row>
    <row r="78" spans="1:37" x14ac:dyDescent="0.2">
      <c r="A78" s="84">
        <v>71</v>
      </c>
      <c r="B78" s="84" t="str">
        <f ca="1"/>
        <v>Ghana</v>
      </c>
      <c r="C78" s="84" t="str">
        <f ca="1"/>
        <v>GHA</v>
      </c>
      <c r="D78" s="84" t="str">
        <f ca="1"/>
        <v>SSF           Sub-Saharan Africa</v>
      </c>
      <c r="E78" s="84" t="str">
        <f ca="1"/>
        <v>IDA</v>
      </c>
      <c r="F78" s="190" t="str">
        <f t="shared" ca="1" si="6"/>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6.17492711370262</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0</v>
      </c>
      <c r="J78" s="242">
        <v>44753</v>
      </c>
      <c r="K78" s="242">
        <v>44830</v>
      </c>
      <c r="L78" s="91" t="s">
        <v>125</v>
      </c>
      <c r="M78" s="192">
        <v>6.17492711370262</v>
      </c>
      <c r="N78" s="192">
        <v>0</v>
      </c>
      <c r="O78" s="192" t="s">
        <v>409</v>
      </c>
      <c r="P78" s="192">
        <v>34.299999999999997</v>
      </c>
      <c r="Q78" s="192" t="s">
        <v>409</v>
      </c>
      <c r="R78" s="192" t="s">
        <v>409</v>
      </c>
      <c r="S78"/>
      <c r="T78"/>
      <c r="U78"/>
      <c r="V78"/>
      <c r="W78"/>
      <c r="X78"/>
      <c r="Y78" s="192"/>
      <c r="Z78" s="192"/>
      <c r="AA78"/>
      <c r="AB78"/>
      <c r="AC78"/>
      <c r="AD78"/>
      <c r="AE78"/>
      <c r="AF78"/>
      <c r="AG78" s="34"/>
      <c r="AH78" s="34"/>
      <c r="AI78" s="34"/>
      <c r="AJ78" s="34"/>
      <c r="AK78" s="205"/>
    </row>
    <row r="79" spans="1:37" x14ac:dyDescent="0.2">
      <c r="A79" s="84">
        <v>72</v>
      </c>
      <c r="B79" s="84" t="str">
        <f ca="1"/>
        <v>Gibraltar</v>
      </c>
      <c r="C79" s="84" t="str">
        <f ca="1"/>
        <v>GIB</v>
      </c>
      <c r="D79" s="84" t="str">
        <f ca="1"/>
        <v>ECS           Europe &amp; Central Asia</v>
      </c>
      <c r="E79" s="84" t="str">
        <f ca="1"/>
        <v>NA</v>
      </c>
      <c r="F79" s="190" t="str">
        <f t="shared" ca="1" si="6"/>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0</v>
      </c>
      <c r="J79" s="242" t="s">
        <v>409</v>
      </c>
      <c r="K79" s="242" t="s">
        <v>409</v>
      </c>
      <c r="L79" s="91" t="s">
        <v>681</v>
      </c>
      <c r="M79" s="192" t="s">
        <v>409</v>
      </c>
      <c r="N79" s="192">
        <v>0</v>
      </c>
      <c r="O79" s="192" t="s">
        <v>409</v>
      </c>
      <c r="P79" s="192" t="s">
        <v>409</v>
      </c>
      <c r="Q79" s="192" t="s">
        <v>409</v>
      </c>
      <c r="R79" s="192" t="s">
        <v>409</v>
      </c>
      <c r="S79"/>
      <c r="T79"/>
      <c r="U79"/>
      <c r="V79"/>
      <c r="W79"/>
      <c r="X79"/>
      <c r="Y79" s="192"/>
      <c r="Z79" s="192"/>
      <c r="AA79"/>
      <c r="AB79"/>
      <c r="AC79"/>
      <c r="AD79"/>
      <c r="AE79"/>
      <c r="AF79"/>
      <c r="AG79" s="34"/>
      <c r="AH79" s="34"/>
      <c r="AI79" s="34"/>
      <c r="AJ79" s="34"/>
      <c r="AK79" s="205"/>
    </row>
    <row r="80" spans="1:37" x14ac:dyDescent="0.2">
      <c r="A80" s="84">
        <v>73</v>
      </c>
      <c r="B80" s="84" t="str">
        <f ca="1"/>
        <v>Guinea</v>
      </c>
      <c r="C80" s="84" t="str">
        <f ca="1"/>
        <v>GIN</v>
      </c>
      <c r="D80" s="84" t="str">
        <f ca="1"/>
        <v>SSF           Sub-Saharan Africa</v>
      </c>
      <c r="E80" s="84" t="str">
        <f ca="1"/>
        <v>IDA</v>
      </c>
      <c r="F80" s="190" t="str">
        <f t="shared" ca="1" si="6"/>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8.3615160349854207</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0</v>
      </c>
      <c r="J80" s="242">
        <v>44753</v>
      </c>
      <c r="K80" s="242">
        <v>44753</v>
      </c>
      <c r="L80" s="91" t="s">
        <v>127</v>
      </c>
      <c r="M80" s="192">
        <v>8.3615160349854207</v>
      </c>
      <c r="N80" s="192">
        <v>0</v>
      </c>
      <c r="O80" s="192" t="s">
        <v>409</v>
      </c>
      <c r="P80" s="192">
        <v>26.8</v>
      </c>
      <c r="Q80" s="192" t="s">
        <v>409</v>
      </c>
      <c r="R80" s="192" t="s">
        <v>409</v>
      </c>
      <c r="S80"/>
      <c r="T80"/>
      <c r="U80"/>
      <c r="V80"/>
      <c r="W80"/>
      <c r="X80"/>
      <c r="Y80" s="192"/>
      <c r="Z80" s="192"/>
      <c r="AA80"/>
      <c r="AB80"/>
      <c r="AC80"/>
      <c r="AD80"/>
      <c r="AE80"/>
      <c r="AF80"/>
      <c r="AG80" s="34"/>
      <c r="AH80" s="34"/>
      <c r="AI80" s="34"/>
      <c r="AJ80" s="34"/>
      <c r="AK80" s="205"/>
    </row>
    <row r="81" spans="1:37" x14ac:dyDescent="0.2">
      <c r="A81" s="84">
        <v>74</v>
      </c>
      <c r="B81" s="84" t="str">
        <f ca="1"/>
        <v>Gambia, The</v>
      </c>
      <c r="C81" s="84" t="str">
        <f ca="1"/>
        <v>GMB</v>
      </c>
      <c r="D81" s="84" t="str">
        <f ca="1"/>
        <v>SSF           Sub-Saharan Africa</v>
      </c>
      <c r="E81" s="84" t="str">
        <f ca="1"/>
        <v>IDA</v>
      </c>
      <c r="F81" s="190" t="str">
        <f t="shared" ca="1" si="6"/>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7.8075801749271099</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0</v>
      </c>
      <c r="J81" s="242">
        <v>44753</v>
      </c>
      <c r="K81" s="242">
        <v>44846</v>
      </c>
      <c r="L81" s="91" t="s">
        <v>128</v>
      </c>
      <c r="M81" s="192">
        <v>7.8075801749271099</v>
      </c>
      <c r="N81" s="192">
        <v>0</v>
      </c>
      <c r="O81" s="192" t="s">
        <v>409</v>
      </c>
      <c r="P81" s="192">
        <v>28.7</v>
      </c>
      <c r="Q81" s="192" t="s">
        <v>409</v>
      </c>
      <c r="R81" s="192" t="s">
        <v>409</v>
      </c>
      <c r="S81"/>
      <c r="T81"/>
      <c r="U81"/>
      <c r="V81"/>
      <c r="W81"/>
      <c r="X81"/>
      <c r="Y81" s="192"/>
      <c r="Z81" s="192"/>
      <c r="AA81"/>
      <c r="AB81"/>
      <c r="AC81"/>
      <c r="AD81"/>
      <c r="AE81"/>
      <c r="AF81"/>
      <c r="AG81" s="34"/>
      <c r="AH81" s="34"/>
      <c r="AI81" s="34"/>
      <c r="AJ81" s="34"/>
      <c r="AK81" s="205"/>
    </row>
    <row r="82" spans="1:37" x14ac:dyDescent="0.2">
      <c r="A82" s="84">
        <v>75</v>
      </c>
      <c r="B82" s="84" t="str">
        <f ca="1"/>
        <v>Guinea-Bissau</v>
      </c>
      <c r="C82" s="84" t="str">
        <f ca="1"/>
        <v>GNB</v>
      </c>
      <c r="D82" s="84" t="str">
        <f ca="1"/>
        <v>SSF           Sub-Saharan Africa</v>
      </c>
      <c r="E82" s="84" t="str">
        <f ca="1"/>
        <v>IDA</v>
      </c>
      <c r="F82" s="190" t="str">
        <f t="shared" ca="1" si="6"/>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9.9358600583090304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0</v>
      </c>
      <c r="J82" s="242">
        <v>44753</v>
      </c>
      <c r="K82" s="242">
        <v>44830</v>
      </c>
      <c r="L82" s="91" t="s">
        <v>130</v>
      </c>
      <c r="M82" s="192">
        <v>9.9358600583090304</v>
      </c>
      <c r="N82" s="192">
        <v>0</v>
      </c>
      <c r="O82" s="192" t="s">
        <v>409</v>
      </c>
      <c r="P82" s="192">
        <v>21.4</v>
      </c>
      <c r="Q82" s="192" t="s">
        <v>409</v>
      </c>
      <c r="R82" s="192" t="s">
        <v>409</v>
      </c>
      <c r="S82"/>
      <c r="T82"/>
      <c r="U82"/>
      <c r="V82"/>
      <c r="W82"/>
      <c r="X82"/>
      <c r="Y82" s="192"/>
      <c r="Z82" s="192"/>
      <c r="AA82"/>
      <c r="AB82"/>
      <c r="AC82"/>
      <c r="AD82"/>
      <c r="AE82"/>
      <c r="AF82"/>
      <c r="AG82" s="34"/>
      <c r="AH82" s="34"/>
      <c r="AI82" s="34"/>
      <c r="AJ82" s="34"/>
      <c r="AK82" s="205"/>
    </row>
    <row r="83" spans="1:37" x14ac:dyDescent="0.2">
      <c r="A83" s="84">
        <v>76</v>
      </c>
      <c r="B83" s="84" t="str">
        <f ca="1"/>
        <v>Equatorial Guinea</v>
      </c>
      <c r="C83" s="84" t="str">
        <f ca="1"/>
        <v>GNQ</v>
      </c>
      <c r="D83" s="84" t="str">
        <f ca="1"/>
        <v>SSF           Sub-Saharan Africa</v>
      </c>
      <c r="E83" s="84" t="str">
        <f ca="1"/>
        <v>IBRD</v>
      </c>
      <c r="F83" s="190" t="str">
        <f t="shared" ca="1" si="6"/>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10</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0</v>
      </c>
      <c r="J83" s="242">
        <v>44753</v>
      </c>
      <c r="K83" s="242" t="s">
        <v>409</v>
      </c>
      <c r="L83" s="91" t="s">
        <v>132</v>
      </c>
      <c r="M83" s="192">
        <v>10</v>
      </c>
      <c r="N83" s="192">
        <v>0</v>
      </c>
      <c r="O83" s="192" t="s">
        <v>409</v>
      </c>
      <c r="P83" s="192">
        <v>17.399999999999999</v>
      </c>
      <c r="Q83" s="192" t="s">
        <v>409</v>
      </c>
      <c r="R83" s="192" t="s">
        <v>409</v>
      </c>
      <c r="S83"/>
      <c r="T83"/>
      <c r="U83"/>
      <c r="V83"/>
      <c r="W83"/>
      <c r="X83"/>
      <c r="Y83" s="192"/>
      <c r="Z83" s="192"/>
      <c r="AA83"/>
      <c r="AB83"/>
      <c r="AC83"/>
      <c r="AD83"/>
      <c r="AE83"/>
      <c r="AF83"/>
      <c r="AG83" s="34"/>
      <c r="AH83" s="34"/>
      <c r="AI83" s="34"/>
      <c r="AJ83" s="34"/>
      <c r="AK83" s="205"/>
    </row>
    <row r="84" spans="1:37" x14ac:dyDescent="0.2">
      <c r="A84" s="84">
        <v>77</v>
      </c>
      <c r="B84" s="84" t="str">
        <f ca="1"/>
        <v>Greece</v>
      </c>
      <c r="C84" s="84" t="str">
        <f ca="1"/>
        <v>GRC</v>
      </c>
      <c r="D84" s="84" t="str">
        <f ca="1"/>
        <v>ECS           Europe &amp; Central Asia</v>
      </c>
      <c r="E84" s="84" t="str">
        <f ca="1"/>
        <v>NA</v>
      </c>
      <c r="F84" s="190" t="str">
        <f t="shared" ca="1" si="6"/>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1.1603498542274</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0</v>
      </c>
      <c r="J84" s="242">
        <v>44753</v>
      </c>
      <c r="K84" s="242">
        <v>44855</v>
      </c>
      <c r="L84" s="91" t="s">
        <v>134</v>
      </c>
      <c r="M84" s="192">
        <v>1.1603498542274</v>
      </c>
      <c r="N84" s="192">
        <v>0</v>
      </c>
      <c r="O84" s="192" t="s">
        <v>409</v>
      </c>
      <c r="P84" s="192">
        <v>51.5</v>
      </c>
      <c r="Q84" s="192" t="s">
        <v>409</v>
      </c>
      <c r="R84" s="192" t="s">
        <v>409</v>
      </c>
      <c r="S84"/>
      <c r="T84"/>
      <c r="U84"/>
      <c r="V84"/>
      <c r="W84"/>
      <c r="X84"/>
      <c r="Y84" s="192"/>
      <c r="Z84" s="192"/>
      <c r="AA84"/>
      <c r="AB84"/>
      <c r="AC84"/>
      <c r="AD84"/>
      <c r="AE84"/>
      <c r="AF84"/>
      <c r="AG84" s="34"/>
      <c r="AH84" s="34"/>
      <c r="AI84" s="34"/>
      <c r="AJ84" s="34"/>
      <c r="AK84" s="205"/>
    </row>
    <row r="85" spans="1:37" x14ac:dyDescent="0.2">
      <c r="A85" s="84">
        <v>78</v>
      </c>
      <c r="B85" s="84" t="str">
        <f ca="1"/>
        <v>Grenada</v>
      </c>
      <c r="C85" s="84" t="str">
        <f ca="1"/>
        <v>GRD</v>
      </c>
      <c r="D85" s="84" t="str">
        <f ca="1"/>
        <v>LCN           Latin America &amp; Caribbean</v>
      </c>
      <c r="E85" s="84" t="str">
        <f ca="1"/>
        <v>Blend</v>
      </c>
      <c r="F85" s="190" t="str">
        <f t="shared" ca="1" si="6"/>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8.3906705539358608</v>
      </c>
      <c r="I85" s="191"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0</v>
      </c>
      <c r="J85" s="242">
        <v>44753</v>
      </c>
      <c r="K85" s="242">
        <v>44846</v>
      </c>
      <c r="L85" s="91" t="s">
        <v>136</v>
      </c>
      <c r="M85" s="192">
        <v>8.3906705539358608</v>
      </c>
      <c r="N85" s="192">
        <v>0</v>
      </c>
      <c r="O85" s="192" t="s">
        <v>409</v>
      </c>
      <c r="P85" s="192">
        <v>26.7</v>
      </c>
      <c r="Q85" s="192" t="s">
        <v>409</v>
      </c>
      <c r="R85" s="192" t="s">
        <v>409</v>
      </c>
      <c r="S85"/>
      <c r="T85"/>
      <c r="U85"/>
      <c r="V85"/>
      <c r="W85"/>
      <c r="X85"/>
      <c r="Y85" s="192"/>
      <c r="Z85" s="192"/>
      <c r="AA85"/>
      <c r="AB85"/>
      <c r="AC85"/>
      <c r="AD85"/>
      <c r="AE85"/>
      <c r="AF85"/>
      <c r="AG85" s="34"/>
      <c r="AH85" s="34"/>
      <c r="AI85" s="34"/>
      <c r="AJ85" s="34"/>
      <c r="AK85" s="205"/>
    </row>
    <row r="86" spans="1:37" x14ac:dyDescent="0.2">
      <c r="A86" s="84">
        <v>79</v>
      </c>
      <c r="B86" s="84" t="str">
        <f ca="1"/>
        <v>Greenland</v>
      </c>
      <c r="C86" s="84" t="str">
        <f ca="1"/>
        <v>GRL</v>
      </c>
      <c r="D86" s="84" t="str">
        <f ca="1"/>
        <v>ECS           Europe &amp; Central Asia</v>
      </c>
      <c r="E86" s="84" t="str">
        <f ca="1"/>
        <v>NA</v>
      </c>
      <c r="F86" s="190" t="str">
        <f t="shared" ca="1" si="6"/>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0</v>
      </c>
      <c r="J86" s="242" t="s">
        <v>409</v>
      </c>
      <c r="K86" s="242">
        <v>45376</v>
      </c>
      <c r="L86" s="91" t="s">
        <v>682</v>
      </c>
      <c r="M86" s="192" t="s">
        <v>409</v>
      </c>
      <c r="N86" s="192">
        <v>0</v>
      </c>
      <c r="O86" s="192" t="s">
        <v>409</v>
      </c>
      <c r="P86" s="192" t="s">
        <v>409</v>
      </c>
      <c r="Q86" s="192" t="s">
        <v>409</v>
      </c>
      <c r="R86" s="192" t="s">
        <v>409</v>
      </c>
      <c r="S86"/>
      <c r="T86"/>
      <c r="U86"/>
      <c r="V86"/>
      <c r="W86"/>
      <c r="X86"/>
      <c r="Y86" s="192"/>
      <c r="Z86" s="192"/>
      <c r="AA86"/>
      <c r="AB86"/>
      <c r="AC86"/>
      <c r="AD86"/>
      <c r="AE86"/>
      <c r="AF86"/>
      <c r="AG86" s="34"/>
      <c r="AH86" s="34"/>
      <c r="AI86" s="34"/>
      <c r="AJ86" s="34"/>
      <c r="AK86" s="205"/>
    </row>
    <row r="87" spans="1:37" x14ac:dyDescent="0.2">
      <c r="A87" s="84">
        <v>80</v>
      </c>
      <c r="B87" s="84" t="str">
        <f ca="1"/>
        <v>Guatemala</v>
      </c>
      <c r="C87" s="84" t="str">
        <f ca="1"/>
        <v>GTM</v>
      </c>
      <c r="D87" s="84" t="str">
        <f ca="1"/>
        <v>LCN           Latin America &amp; Caribbean</v>
      </c>
      <c r="E87" s="84" t="str">
        <f ca="1"/>
        <v>IBRD</v>
      </c>
      <c r="F87" s="190" t="str">
        <f t="shared" ca="1" si="6"/>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8.769813053381105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7.6909620991253602</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45440</v>
      </c>
      <c r="L87" s="91" t="s">
        <v>138</v>
      </c>
      <c r="M87" s="192">
        <v>7.6909620991253602</v>
      </c>
      <c r="N87" s="192">
        <v>0</v>
      </c>
      <c r="O87" s="192">
        <v>10</v>
      </c>
      <c r="P87" s="192">
        <v>29.1</v>
      </c>
      <c r="Q87" s="192" t="s">
        <v>409</v>
      </c>
      <c r="R87" s="192" t="s">
        <v>834</v>
      </c>
      <c r="S87"/>
      <c r="T87"/>
      <c r="U87"/>
      <c r="V87"/>
      <c r="W87"/>
      <c r="X87"/>
      <c r="Y87" s="192"/>
      <c r="Z87" s="192"/>
      <c r="AA87"/>
      <c r="AB87"/>
      <c r="AC87"/>
      <c r="AD87"/>
      <c r="AE87"/>
      <c r="AF87"/>
      <c r="AG87" s="34"/>
      <c r="AH87" s="34"/>
      <c r="AI87" s="34"/>
      <c r="AJ87" s="34"/>
      <c r="AK87" s="205"/>
    </row>
    <row r="88" spans="1:37" x14ac:dyDescent="0.2">
      <c r="A88" s="84">
        <v>81</v>
      </c>
      <c r="B88" s="84" t="str">
        <f ca="1"/>
        <v>Guam</v>
      </c>
      <c r="C88" s="84" t="str">
        <f ca="1"/>
        <v>GUM</v>
      </c>
      <c r="D88" s="84" t="str">
        <f ca="1"/>
        <v>EAS           East Asia &amp; Pacific</v>
      </c>
      <c r="E88" s="84" t="str">
        <f ca="1"/>
        <v>NA</v>
      </c>
      <c r="F88" s="190" t="str">
        <f t="shared" ca="1" si="6"/>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0</v>
      </c>
      <c r="J88" s="242" t="s">
        <v>409</v>
      </c>
      <c r="K88" s="242" t="s">
        <v>409</v>
      </c>
      <c r="L88" s="91" t="s">
        <v>683</v>
      </c>
      <c r="M88" s="192" t="s">
        <v>409</v>
      </c>
      <c r="N88" s="192">
        <v>0</v>
      </c>
      <c r="O88" s="192" t="s">
        <v>409</v>
      </c>
      <c r="P88" s="192" t="s">
        <v>409</v>
      </c>
      <c r="Q88" s="192" t="s">
        <v>409</v>
      </c>
      <c r="R88" s="192" t="s">
        <v>409</v>
      </c>
      <c r="S88"/>
      <c r="T88"/>
      <c r="U88"/>
      <c r="V88"/>
      <c r="W88"/>
      <c r="X88"/>
      <c r="Y88" s="192"/>
      <c r="Z88" s="192"/>
      <c r="AA88"/>
      <c r="AB88"/>
      <c r="AC88"/>
      <c r="AD88"/>
      <c r="AE88"/>
      <c r="AF88"/>
      <c r="AG88" s="34"/>
      <c r="AH88" s="34"/>
      <c r="AI88" s="34"/>
      <c r="AJ88" s="34"/>
      <c r="AK88" s="205"/>
    </row>
    <row r="89" spans="1:37" x14ac:dyDescent="0.2">
      <c r="A89" s="84">
        <v>82</v>
      </c>
      <c r="B89" s="84" t="str">
        <f ca="1"/>
        <v>Guyana</v>
      </c>
      <c r="C89" s="84" t="str">
        <f ca="1"/>
        <v>GUY</v>
      </c>
      <c r="D89" s="84" t="str">
        <f ca="1"/>
        <v>LCN           Latin America &amp; Caribbean</v>
      </c>
      <c r="E89" s="84" t="str">
        <f ca="1"/>
        <v>IDA</v>
      </c>
      <c r="F89" s="190" t="str">
        <f t="shared" ca="1" si="6"/>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7.1953352769679304</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0</v>
      </c>
      <c r="J89" s="242">
        <v>44753</v>
      </c>
      <c r="K89" s="242">
        <v>44852</v>
      </c>
      <c r="L89" s="91" t="s">
        <v>140</v>
      </c>
      <c r="M89" s="192">
        <v>7.1953352769679304</v>
      </c>
      <c r="N89" s="192">
        <v>0</v>
      </c>
      <c r="O89" s="192" t="s">
        <v>409</v>
      </c>
      <c r="P89" s="192">
        <v>30.8</v>
      </c>
      <c r="Q89" s="192" t="s">
        <v>409</v>
      </c>
      <c r="R89" s="192" t="s">
        <v>409</v>
      </c>
      <c r="S89"/>
      <c r="T89"/>
      <c r="U89"/>
      <c r="V89"/>
      <c r="W89"/>
      <c r="X89"/>
      <c r="Y89" s="192"/>
      <c r="Z89" s="192"/>
      <c r="AA89"/>
      <c r="AB89"/>
      <c r="AC89"/>
      <c r="AD89"/>
      <c r="AE89"/>
      <c r="AF89"/>
      <c r="AG89" s="34"/>
      <c r="AH89" s="34"/>
      <c r="AI89" s="34"/>
      <c r="AJ89" s="34"/>
      <c r="AK89" s="205"/>
    </row>
    <row r="90" spans="1:37" x14ac:dyDescent="0.2">
      <c r="A90" s="84">
        <v>83</v>
      </c>
      <c r="B90" s="84" t="str">
        <f ca="1"/>
        <v>Hong Kong SAR, China</v>
      </c>
      <c r="C90" s="84" t="str">
        <f ca="1"/>
        <v>HKG</v>
      </c>
      <c r="D90" s="84" t="str">
        <f ca="1"/>
        <v>EAS           East Asia &amp; Pacific</v>
      </c>
      <c r="E90" s="84" t="str">
        <f ca="1"/>
        <v>NA</v>
      </c>
      <c r="F90" s="190" t="str">
        <f t="shared" ca="1" si="6"/>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#N/A</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v>
      </c>
      <c r="J90" s="242" t="s">
        <v>409</v>
      </c>
      <c r="K90" s="242">
        <v>44887</v>
      </c>
      <c r="L90" s="91" t="s">
        <v>684</v>
      </c>
      <c r="M90" s="192" t="s">
        <v>409</v>
      </c>
      <c r="N90" s="192">
        <v>0</v>
      </c>
      <c r="O90" s="192" t="s">
        <v>409</v>
      </c>
      <c r="P90" s="192" t="s">
        <v>409</v>
      </c>
      <c r="Q90" s="192" t="s">
        <v>409</v>
      </c>
      <c r="R90" s="192" t="s">
        <v>409</v>
      </c>
      <c r="S90"/>
      <c r="T90"/>
      <c r="U90"/>
      <c r="V90"/>
      <c r="W90"/>
      <c r="X90"/>
      <c r="Y90" s="192"/>
      <c r="Z90" s="192"/>
      <c r="AA90"/>
      <c r="AB90"/>
      <c r="AC90"/>
      <c r="AD90"/>
      <c r="AE90"/>
      <c r="AF90"/>
      <c r="AG90" s="34"/>
      <c r="AH90" s="34"/>
      <c r="AI90" s="34"/>
      <c r="AJ90" s="34"/>
      <c r="AK90" s="205"/>
    </row>
    <row r="91" spans="1:37" x14ac:dyDescent="0.2">
      <c r="A91" s="84">
        <v>84</v>
      </c>
      <c r="B91" s="84" t="str">
        <f ca="1"/>
        <v>Honduras</v>
      </c>
      <c r="C91" s="84" t="str">
        <f ca="1"/>
        <v>HND</v>
      </c>
      <c r="D91" s="84" t="str">
        <f ca="1"/>
        <v>LCN           Latin America &amp; Caribbean</v>
      </c>
      <c r="E91" s="84" t="str">
        <f ca="1"/>
        <v>IDA</v>
      </c>
      <c r="F91" s="190" t="str">
        <f t="shared" ca="1" si="6"/>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8.5364431486880399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0</v>
      </c>
      <c r="J91" s="242">
        <v>44753</v>
      </c>
      <c r="K91" s="242">
        <v>44855</v>
      </c>
      <c r="L91" s="91" t="s">
        <v>142</v>
      </c>
      <c r="M91" s="192">
        <v>8.5364431486880399</v>
      </c>
      <c r="N91" s="192">
        <v>0</v>
      </c>
      <c r="O91" s="192" t="s">
        <v>409</v>
      </c>
      <c r="P91" s="192">
        <v>26.2</v>
      </c>
      <c r="Q91" s="192" t="s">
        <v>409</v>
      </c>
      <c r="R91" s="192" t="s">
        <v>409</v>
      </c>
      <c r="S91"/>
      <c r="T91"/>
      <c r="U91"/>
      <c r="V91"/>
      <c r="W91"/>
      <c r="X91"/>
      <c r="Y91" s="192"/>
      <c r="Z91" s="192"/>
      <c r="AA91"/>
      <c r="AB91"/>
      <c r="AC91"/>
      <c r="AD91"/>
      <c r="AE91"/>
      <c r="AF91"/>
      <c r="AG91" s="34"/>
      <c r="AH91" s="34"/>
      <c r="AI91" s="34"/>
      <c r="AJ91" s="34"/>
      <c r="AK91" s="205"/>
    </row>
    <row r="92" spans="1:37" x14ac:dyDescent="0.2">
      <c r="A92" s="84">
        <v>85</v>
      </c>
      <c r="B92" s="84" t="str">
        <f ca="1"/>
        <v>Croatia</v>
      </c>
      <c r="C92" s="84" t="str">
        <f ca="1"/>
        <v>HRV</v>
      </c>
      <c r="D92" s="84" t="str">
        <f ca="1"/>
        <v>ECS           Europe &amp; Central Asia</v>
      </c>
      <c r="E92" s="84" t="str">
        <f ca="1"/>
        <v>IBRD</v>
      </c>
      <c r="F92" s="190" t="str">
        <f t="shared" ca="1" si="6"/>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1.9475218658892099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44753</v>
      </c>
      <c r="K92" s="242">
        <v>44855</v>
      </c>
      <c r="L92" s="91" t="s">
        <v>144</v>
      </c>
      <c r="M92" s="192">
        <v>1.9475218658892099</v>
      </c>
      <c r="N92" s="192">
        <v>0</v>
      </c>
      <c r="O92" s="192" t="s">
        <v>409</v>
      </c>
      <c r="P92" s="192">
        <v>48.8</v>
      </c>
      <c r="Q92" s="192" t="s">
        <v>409</v>
      </c>
      <c r="R92" s="192" t="s">
        <v>409</v>
      </c>
      <c r="S92"/>
      <c r="T92"/>
      <c r="U92"/>
      <c r="V92"/>
      <c r="W92"/>
      <c r="X92"/>
      <c r="Y92" s="192"/>
      <c r="Z92" s="192"/>
      <c r="AA92"/>
      <c r="AB92"/>
      <c r="AC92"/>
      <c r="AD92"/>
      <c r="AE92"/>
      <c r="AF92"/>
      <c r="AG92" s="34"/>
      <c r="AH92" s="34"/>
      <c r="AI92" s="34"/>
      <c r="AJ92" s="34"/>
      <c r="AK92" s="205"/>
    </row>
    <row r="93" spans="1:37" x14ac:dyDescent="0.2">
      <c r="A93" s="84">
        <v>86</v>
      </c>
      <c r="B93" s="84" t="str">
        <f ca="1"/>
        <v>Haiti</v>
      </c>
      <c r="C93" s="84" t="str">
        <f ca="1"/>
        <v>HTI</v>
      </c>
      <c r="D93" s="84" t="str">
        <f ca="1"/>
        <v>LCN           Latin America &amp; Caribbean</v>
      </c>
      <c r="E93" s="84" t="str">
        <f ca="1"/>
        <v>IDA</v>
      </c>
      <c r="F93" s="190" t="str">
        <f t="shared" ca="1" si="6"/>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0</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7.3119533527696801</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0</v>
      </c>
      <c r="J93" s="242">
        <v>44753</v>
      </c>
      <c r="K93" s="242">
        <v>44846</v>
      </c>
      <c r="L93" s="91" t="s">
        <v>146</v>
      </c>
      <c r="M93" s="192">
        <v>7.3119533527696801</v>
      </c>
      <c r="N93" s="192">
        <v>0</v>
      </c>
      <c r="O93" s="192" t="s">
        <v>409</v>
      </c>
      <c r="P93" s="192">
        <v>30.4</v>
      </c>
      <c r="Q93" s="192" t="s">
        <v>409</v>
      </c>
      <c r="R93" s="192" t="s">
        <v>409</v>
      </c>
      <c r="S93"/>
      <c r="T93"/>
      <c r="U93"/>
      <c r="V93"/>
      <c r="W93"/>
      <c r="X93"/>
      <c r="Y93" s="192"/>
      <c r="Z93" s="192"/>
      <c r="AA93"/>
      <c r="AB93"/>
      <c r="AC93"/>
      <c r="AD93"/>
      <c r="AE93"/>
      <c r="AF93"/>
      <c r="AG93" s="34"/>
      <c r="AH93" s="34"/>
      <c r="AI93" s="34"/>
      <c r="AJ93" s="34"/>
      <c r="AK93" s="205"/>
    </row>
    <row r="94" spans="1:37" x14ac:dyDescent="0.2">
      <c r="A94" s="84">
        <v>87</v>
      </c>
      <c r="B94" s="84" t="str">
        <f ca="1"/>
        <v>Hungary</v>
      </c>
      <c r="C94" s="84" t="str">
        <f ca="1"/>
        <v>HUN</v>
      </c>
      <c r="D94" s="84" t="str">
        <f ca="1"/>
        <v>ECS           Europe &amp; Central Asia</v>
      </c>
      <c r="E94" s="84" t="str">
        <f ca="1"/>
        <v>NA</v>
      </c>
      <c r="F94" s="190" t="str">
        <f t="shared" ca="1" si="6"/>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0.314868804664724</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0</v>
      </c>
      <c r="J94" s="242">
        <v>44753</v>
      </c>
      <c r="K94" s="242">
        <v>44855</v>
      </c>
      <c r="L94" s="91" t="s">
        <v>148</v>
      </c>
      <c r="M94" s="192">
        <v>0.314868804664724</v>
      </c>
      <c r="N94" s="192">
        <v>0</v>
      </c>
      <c r="O94" s="192" t="s">
        <v>409</v>
      </c>
      <c r="P94" s="192">
        <v>54.4</v>
      </c>
      <c r="Q94" s="192" t="s">
        <v>409</v>
      </c>
      <c r="R94" s="192" t="s">
        <v>409</v>
      </c>
      <c r="S94"/>
      <c r="T94"/>
      <c r="U94"/>
      <c r="V94"/>
      <c r="W94"/>
      <c r="X94"/>
      <c r="Y94" s="192"/>
      <c r="Z94" s="192"/>
      <c r="AA94"/>
      <c r="AB94"/>
      <c r="AC94"/>
      <c r="AD94"/>
      <c r="AE94"/>
      <c r="AF94"/>
      <c r="AG94" s="34"/>
      <c r="AH94" s="34"/>
      <c r="AI94" s="34"/>
      <c r="AJ94" s="34"/>
      <c r="AK94" s="205"/>
    </row>
    <row r="95" spans="1:37" x14ac:dyDescent="0.2">
      <c r="A95" s="84">
        <v>88</v>
      </c>
      <c r="B95" s="84" t="str">
        <f ca="1"/>
        <v>Indonesia</v>
      </c>
      <c r="C95" s="84" t="str">
        <f ca="1"/>
        <v>IDN</v>
      </c>
      <c r="D95" s="84" t="str">
        <f ca="1"/>
        <v>EAS           East Asia &amp; Pacific</v>
      </c>
      <c r="E95" s="84" t="str">
        <f ca="1"/>
        <v>IBRD</v>
      </c>
      <c r="F95" s="190" t="str">
        <f t="shared" ca="1" si="6"/>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1.48104956268221</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0</v>
      </c>
      <c r="J95" s="242">
        <v>44753</v>
      </c>
      <c r="K95" s="242">
        <v>44852</v>
      </c>
      <c r="L95" s="91" t="s">
        <v>150</v>
      </c>
      <c r="M95" s="192">
        <v>1.48104956268221</v>
      </c>
      <c r="N95" s="192">
        <v>0</v>
      </c>
      <c r="O95" s="192" t="s">
        <v>409</v>
      </c>
      <c r="P95" s="192">
        <v>50.4</v>
      </c>
      <c r="Q95" s="192" t="s">
        <v>409</v>
      </c>
      <c r="R95" s="192" t="s">
        <v>409</v>
      </c>
      <c r="S95"/>
      <c r="T95"/>
      <c r="U95"/>
      <c r="V95"/>
      <c r="W95"/>
      <c r="X95"/>
      <c r="Y95" s="192"/>
      <c r="Z95" s="192"/>
      <c r="AA95"/>
      <c r="AB95"/>
      <c r="AC95"/>
      <c r="AD95"/>
      <c r="AE95"/>
      <c r="AF95"/>
      <c r="AG95" s="34"/>
      <c r="AH95" s="34"/>
      <c r="AI95" s="34"/>
      <c r="AJ95" s="34"/>
      <c r="AK95" s="205"/>
    </row>
    <row r="96" spans="1:37" x14ac:dyDescent="0.2">
      <c r="A96" s="84">
        <v>89</v>
      </c>
      <c r="B96" s="84" t="str">
        <f ca="1"/>
        <v>Isle of Man</v>
      </c>
      <c r="C96" s="84" t="str">
        <f ca="1"/>
        <v>IMN</v>
      </c>
      <c r="D96" s="84" t="str">
        <f ca="1"/>
        <v>ECS           Europe &amp; Central Asia</v>
      </c>
      <c r="E96" s="84" t="str">
        <f ca="1"/>
        <v>NA</v>
      </c>
      <c r="F96" s="190" t="str">
        <f t="shared" ca="1" si="6"/>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0</v>
      </c>
      <c r="J96" s="242" t="s">
        <v>409</v>
      </c>
      <c r="K96" s="242" t="s">
        <v>409</v>
      </c>
      <c r="L96" s="91" t="s">
        <v>685</v>
      </c>
      <c r="M96" s="192" t="s">
        <v>409</v>
      </c>
      <c r="N96" s="192">
        <v>0</v>
      </c>
      <c r="O96" s="192" t="s">
        <v>409</v>
      </c>
      <c r="P96" s="192" t="s">
        <v>409</v>
      </c>
      <c r="Q96" s="192" t="s">
        <v>409</v>
      </c>
      <c r="R96" s="192" t="s">
        <v>409</v>
      </c>
      <c r="S96"/>
      <c r="T96"/>
      <c r="U96"/>
      <c r="V96"/>
      <c r="W96"/>
      <c r="X96"/>
      <c r="Y96" s="192"/>
      <c r="Z96" s="192"/>
      <c r="AA96"/>
      <c r="AB96"/>
      <c r="AC96"/>
      <c r="AD96"/>
      <c r="AE96"/>
      <c r="AF96"/>
      <c r="AG96" s="34"/>
      <c r="AH96" s="34"/>
      <c r="AI96" s="34"/>
      <c r="AJ96" s="34"/>
      <c r="AK96" s="205"/>
    </row>
    <row r="97" spans="1:37" x14ac:dyDescent="0.2">
      <c r="A97" s="84">
        <v>90</v>
      </c>
      <c r="B97" s="84" t="str">
        <f ca="1"/>
        <v>India</v>
      </c>
      <c r="C97" s="84" t="str">
        <f ca="1"/>
        <v>IND</v>
      </c>
      <c r="D97" s="84" t="str">
        <f ca="1"/>
        <v>SAS           South Asia</v>
      </c>
      <c r="E97" s="84" t="str">
        <f ca="1"/>
        <v>IBRD</v>
      </c>
      <c r="F97" s="190" t="str">
        <f t="shared" ca="1" si="6"/>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5.0869982327899574</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3.6967930029154501</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7</v>
      </c>
      <c r="J97" s="242">
        <v>44753</v>
      </c>
      <c r="K97" s="242">
        <v>45454</v>
      </c>
      <c r="L97" s="91" t="s">
        <v>152</v>
      </c>
      <c r="M97" s="192">
        <v>3.6967930029154501</v>
      </c>
      <c r="N97" s="192">
        <v>7</v>
      </c>
      <c r="O97" s="192" t="s">
        <v>409</v>
      </c>
      <c r="P97" s="192">
        <v>42.8</v>
      </c>
      <c r="Q97" s="192" t="s">
        <v>835</v>
      </c>
      <c r="R97" s="192" t="s">
        <v>409</v>
      </c>
      <c r="S97"/>
      <c r="T97"/>
      <c r="U97"/>
      <c r="V97"/>
      <c r="W97"/>
      <c r="X97"/>
      <c r="Y97" s="192"/>
      <c r="Z97" s="192"/>
      <c r="AA97"/>
      <c r="AB97"/>
      <c r="AC97"/>
      <c r="AD97"/>
      <c r="AE97"/>
      <c r="AF97"/>
      <c r="AG97" s="34"/>
      <c r="AH97" s="34"/>
      <c r="AI97" s="34"/>
      <c r="AJ97" s="34"/>
      <c r="AK97" s="205"/>
    </row>
    <row r="98" spans="1:37" x14ac:dyDescent="0.2">
      <c r="A98" s="84">
        <v>91</v>
      </c>
      <c r="B98" s="84" t="str">
        <f ca="1"/>
        <v>Ireland</v>
      </c>
      <c r="C98" s="84" t="str">
        <f ca="1"/>
        <v>IRL</v>
      </c>
      <c r="D98" s="84" t="str">
        <f ca="1"/>
        <v>ECS           Europe &amp; Central Asia</v>
      </c>
      <c r="E98" s="84" t="str">
        <f ca="1"/>
        <v>NA</v>
      </c>
      <c r="F98" s="190" t="str">
        <f t="shared" ca="1" si="6"/>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5.2478134110788902E-2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0</v>
      </c>
      <c r="J98" s="242">
        <v>44753</v>
      </c>
      <c r="K98" s="242">
        <v>44855</v>
      </c>
      <c r="L98" s="91" t="s">
        <v>154</v>
      </c>
      <c r="M98" s="192">
        <v>5.2478134110788902E-2</v>
      </c>
      <c r="N98" s="192">
        <v>0</v>
      </c>
      <c r="O98" s="192" t="s">
        <v>409</v>
      </c>
      <c r="P98" s="192">
        <v>55.3</v>
      </c>
      <c r="Q98" s="192" t="s">
        <v>409</v>
      </c>
      <c r="R98" s="192" t="s">
        <v>409</v>
      </c>
      <c r="S98"/>
      <c r="T98"/>
      <c r="U98"/>
      <c r="V98"/>
      <c r="W98"/>
      <c r="X98"/>
      <c r="Y98" s="192"/>
      <c r="Z98" s="192"/>
      <c r="AA98"/>
      <c r="AB98"/>
      <c r="AC98"/>
      <c r="AD98"/>
      <c r="AE98"/>
      <c r="AF98"/>
      <c r="AG98" s="34"/>
      <c r="AH98" s="34"/>
      <c r="AI98" s="34"/>
      <c r="AJ98" s="34"/>
      <c r="AK98" s="205"/>
    </row>
    <row r="99" spans="1:37" x14ac:dyDescent="0.2">
      <c r="A99" s="84">
        <v>92</v>
      </c>
      <c r="B99" s="84" t="str">
        <f ca="1"/>
        <v>Iran, Islamic Rep.</v>
      </c>
      <c r="C99" s="84" t="str">
        <f ca="1"/>
        <v>IRN</v>
      </c>
      <c r="D99" s="84" t="str">
        <f ca="1"/>
        <v>MEA           Middle East &amp; North Africa</v>
      </c>
      <c r="E99" s="84" t="str">
        <f ca="1"/>
        <v>IBRD</v>
      </c>
      <c r="F99" s="190" t="str">
        <f t="shared" ca="1" si="6"/>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5.5335276967929996</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0</v>
      </c>
      <c r="J99" s="242">
        <v>44753</v>
      </c>
      <c r="K99" s="242">
        <v>44855</v>
      </c>
      <c r="L99" s="91" t="s">
        <v>155</v>
      </c>
      <c r="M99" s="192">
        <v>5.5335276967929996</v>
      </c>
      <c r="N99" s="192">
        <v>0</v>
      </c>
      <c r="O99" s="192" t="s">
        <v>409</v>
      </c>
      <c r="P99" s="192">
        <v>36.5</v>
      </c>
      <c r="Q99" s="192" t="s">
        <v>409</v>
      </c>
      <c r="R99" s="192" t="s">
        <v>409</v>
      </c>
      <c r="S99"/>
      <c r="T99"/>
      <c r="U99"/>
      <c r="V99"/>
      <c r="W99"/>
      <c r="X99"/>
      <c r="Y99" s="192"/>
      <c r="Z99" s="192"/>
      <c r="AA99"/>
      <c r="AB99"/>
      <c r="AC99"/>
      <c r="AD99"/>
      <c r="AE99"/>
      <c r="AF99"/>
      <c r="AG99" s="34"/>
      <c r="AH99" s="34"/>
      <c r="AI99" s="34"/>
      <c r="AJ99" s="34"/>
      <c r="AK99" s="205"/>
    </row>
    <row r="100" spans="1:37" x14ac:dyDescent="0.2">
      <c r="A100" s="84">
        <v>93</v>
      </c>
      <c r="B100" s="84" t="str">
        <f ca="1"/>
        <v>Iraq</v>
      </c>
      <c r="C100" s="84" t="str">
        <f ca="1"/>
        <v>IRQ</v>
      </c>
      <c r="D100" s="84" t="str">
        <f ca="1"/>
        <v>MEA           Middle East &amp; North Africa</v>
      </c>
      <c r="E100" s="84" t="str">
        <f ca="1"/>
        <v>IBRD</v>
      </c>
      <c r="F100" s="190" t="str">
        <f t="shared" ca="1" si="6"/>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9.1778425655976594</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44753</v>
      </c>
      <c r="K100" s="242">
        <v>44852</v>
      </c>
      <c r="L100" s="91" t="s">
        <v>157</v>
      </c>
      <c r="M100" s="192">
        <v>9.1778425655976594</v>
      </c>
      <c r="N100" s="192">
        <v>0</v>
      </c>
      <c r="O100" s="192" t="s">
        <v>409</v>
      </c>
      <c r="P100" s="192">
        <v>24</v>
      </c>
      <c r="Q100" s="192" t="s">
        <v>409</v>
      </c>
      <c r="R100" s="192" t="s">
        <v>409</v>
      </c>
      <c r="S100"/>
      <c r="T100"/>
      <c r="U100"/>
      <c r="V100"/>
      <c r="W100"/>
      <c r="X100"/>
      <c r="Y100" s="192"/>
      <c r="Z100" s="192"/>
      <c r="AA100"/>
      <c r="AB100"/>
      <c r="AC100"/>
      <c r="AD100"/>
      <c r="AE100"/>
      <c r="AF100"/>
      <c r="AG100" s="34"/>
      <c r="AH100" s="34"/>
      <c r="AI100" s="34"/>
      <c r="AJ100" s="34"/>
      <c r="AK100" s="205"/>
    </row>
    <row r="101" spans="1:37" x14ac:dyDescent="0.2">
      <c r="A101" s="84">
        <v>94</v>
      </c>
      <c r="B101" s="84" t="str">
        <f ca="1"/>
        <v>Iceland</v>
      </c>
      <c r="C101" s="84" t="str">
        <f ca="1"/>
        <v>ISL</v>
      </c>
      <c r="D101" s="84" t="str">
        <f ca="1"/>
        <v>ECS           Europe &amp; Central Asia</v>
      </c>
      <c r="E101" s="84" t="str">
        <f ca="1"/>
        <v>NA</v>
      </c>
      <c r="F101" s="190" t="str">
        <f t="shared" ca="1" si="6"/>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2.0349854227405202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0</v>
      </c>
      <c r="J101" s="242">
        <v>44753</v>
      </c>
      <c r="K101" s="242">
        <v>44831</v>
      </c>
      <c r="L101" s="91" t="s">
        <v>159</v>
      </c>
      <c r="M101" s="192">
        <v>2.0349854227405202</v>
      </c>
      <c r="N101" s="192">
        <v>0</v>
      </c>
      <c r="O101" s="192" t="s">
        <v>409</v>
      </c>
      <c r="P101" s="192">
        <v>48.5</v>
      </c>
      <c r="Q101" s="192" t="s">
        <v>409</v>
      </c>
      <c r="R101" s="192" t="s">
        <v>409</v>
      </c>
      <c r="S101"/>
      <c r="T101"/>
      <c r="U101"/>
      <c r="V101"/>
      <c r="W101"/>
      <c r="X101"/>
      <c r="Y101" s="192"/>
      <c r="Z101" s="192"/>
      <c r="AA101"/>
      <c r="AB101"/>
      <c r="AC101"/>
      <c r="AD101"/>
      <c r="AE101"/>
      <c r="AF101"/>
      <c r="AG101" s="34"/>
      <c r="AH101" s="34"/>
      <c r="AI101" s="34"/>
      <c r="AJ101" s="34"/>
      <c r="AK101" s="205"/>
    </row>
    <row r="102" spans="1:37" x14ac:dyDescent="0.2">
      <c r="A102" s="84">
        <v>95</v>
      </c>
      <c r="B102" s="84" t="str">
        <f ca="1"/>
        <v>Israel</v>
      </c>
      <c r="C102" s="84" t="str">
        <f ca="1"/>
        <v>ISR</v>
      </c>
      <c r="D102" s="84" t="str">
        <f ca="1"/>
        <v>MEA           Middle East &amp; North Africa</v>
      </c>
      <c r="E102" s="84" t="str">
        <f ca="1"/>
        <v>NA</v>
      </c>
      <c r="F102" s="190" t="str">
        <f t="shared" ca="1" si="6"/>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2.4139941690961999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0</v>
      </c>
      <c r="J102" s="242">
        <v>44753</v>
      </c>
      <c r="K102" s="242">
        <v>44855</v>
      </c>
      <c r="L102" s="91" t="s">
        <v>161</v>
      </c>
      <c r="M102" s="192">
        <v>2.4139941690961999</v>
      </c>
      <c r="N102" s="192">
        <v>0</v>
      </c>
      <c r="O102" s="192" t="s">
        <v>409</v>
      </c>
      <c r="P102" s="192">
        <v>47.2</v>
      </c>
      <c r="Q102" s="192" t="s">
        <v>409</v>
      </c>
      <c r="R102" s="192" t="s">
        <v>409</v>
      </c>
      <c r="S102"/>
      <c r="T102"/>
      <c r="U102"/>
      <c r="V102"/>
      <c r="W102"/>
      <c r="X102"/>
      <c r="Y102" s="192"/>
      <c r="Z102" s="192"/>
      <c r="AA102"/>
      <c r="AB102"/>
      <c r="AC102"/>
      <c r="AD102"/>
      <c r="AE102"/>
      <c r="AF102"/>
      <c r="AG102" s="34"/>
      <c r="AH102" s="34"/>
      <c r="AI102" s="34"/>
      <c r="AJ102" s="34"/>
      <c r="AK102" s="205"/>
    </row>
    <row r="103" spans="1:37" x14ac:dyDescent="0.2">
      <c r="A103" s="84">
        <v>96</v>
      </c>
      <c r="B103" s="84" t="str">
        <f ca="1"/>
        <v>Italy</v>
      </c>
      <c r="C103" s="84" t="str">
        <f ca="1"/>
        <v>ITA</v>
      </c>
      <c r="D103" s="84" t="str">
        <f ca="1"/>
        <v>ECS           Europe &amp; Central Asia</v>
      </c>
      <c r="E103" s="84" t="str">
        <f ca="1"/>
        <v>NA</v>
      </c>
      <c r="F103" s="190" t="str">
        <f t="shared" ca="1" si="6"/>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1.0437317784256499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0</v>
      </c>
      <c r="J103" s="242">
        <v>44753</v>
      </c>
      <c r="K103" s="242">
        <v>44855</v>
      </c>
      <c r="L103" s="91" t="s">
        <v>163</v>
      </c>
      <c r="M103" s="192">
        <v>1.0437317784256499</v>
      </c>
      <c r="N103" s="192">
        <v>0</v>
      </c>
      <c r="O103" s="192" t="s">
        <v>409</v>
      </c>
      <c r="P103" s="192">
        <v>51.9</v>
      </c>
      <c r="Q103" s="192" t="s">
        <v>409</v>
      </c>
      <c r="R103" s="192" t="s">
        <v>409</v>
      </c>
      <c r="S103"/>
      <c r="T103"/>
      <c r="U103"/>
      <c r="V103"/>
      <c r="W103"/>
      <c r="X103"/>
      <c r="Y103" s="192"/>
      <c r="Z103" s="192"/>
      <c r="AA103"/>
      <c r="AB103"/>
      <c r="AC103"/>
      <c r="AD103"/>
      <c r="AE103"/>
      <c r="AF103"/>
      <c r="AG103" s="34"/>
      <c r="AH103" s="34"/>
      <c r="AI103" s="34"/>
      <c r="AJ103" s="34"/>
      <c r="AK103" s="205"/>
    </row>
    <row r="104" spans="1:37" x14ac:dyDescent="0.2">
      <c r="A104" s="84">
        <v>97</v>
      </c>
      <c r="B104" s="84" t="str">
        <f ca="1"/>
        <v>Jamaica</v>
      </c>
      <c r="C104" s="84" t="str">
        <f ca="1"/>
        <v>JAM</v>
      </c>
      <c r="D104" s="84" t="str">
        <f ca="1"/>
        <v>LCN           Latin America &amp; Caribbean</v>
      </c>
      <c r="E104" s="84" t="str">
        <f ca="1"/>
        <v>IBRD</v>
      </c>
      <c r="F104" s="190" t="str">
        <f t="shared" ca="1" si="6"/>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6.9037900874635501</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0</v>
      </c>
      <c r="J104" s="242">
        <v>44753</v>
      </c>
      <c r="K104" s="242">
        <v>44852</v>
      </c>
      <c r="L104" s="91" t="s">
        <v>165</v>
      </c>
      <c r="M104" s="192">
        <v>6.9037900874635501</v>
      </c>
      <c r="N104" s="192">
        <v>0</v>
      </c>
      <c r="O104" s="192" t="s">
        <v>409</v>
      </c>
      <c r="P104" s="192">
        <v>31.8</v>
      </c>
      <c r="Q104" s="192" t="s">
        <v>409</v>
      </c>
      <c r="R104" s="192" t="s">
        <v>409</v>
      </c>
      <c r="S104"/>
      <c r="T104"/>
      <c r="U104"/>
      <c r="V104"/>
      <c r="W104"/>
      <c r="X104"/>
      <c r="Y104" s="192"/>
      <c r="Z104" s="192"/>
      <c r="AA104"/>
      <c r="AB104"/>
      <c r="AC104"/>
      <c r="AD104"/>
      <c r="AE104"/>
      <c r="AF104"/>
      <c r="AG104" s="34"/>
      <c r="AH104" s="34"/>
      <c r="AI104" s="34"/>
      <c r="AJ104" s="34"/>
      <c r="AK104" s="205"/>
    </row>
    <row r="105" spans="1:37" x14ac:dyDescent="0.2">
      <c r="A105" s="84">
        <v>98</v>
      </c>
      <c r="B105" s="84" t="str">
        <f ca="1"/>
        <v>Jordan</v>
      </c>
      <c r="C105" s="84" t="str">
        <f ca="1"/>
        <v>JOR</v>
      </c>
      <c r="D105" s="84" t="str">
        <f ca="1"/>
        <v>MEA           Middle East &amp; North Africa</v>
      </c>
      <c r="E105" s="84" t="str">
        <f ca="1"/>
        <v>IBRD</v>
      </c>
      <c r="F105" s="190" t="str">
        <f t="shared" ca="1" si="6"/>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3.6967930029154501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0</v>
      </c>
      <c r="J105" s="242">
        <v>44753</v>
      </c>
      <c r="K105" s="242">
        <v>44846</v>
      </c>
      <c r="L105" s="91" t="s">
        <v>167</v>
      </c>
      <c r="M105" s="192">
        <v>3.6967930029154501</v>
      </c>
      <c r="N105" s="192">
        <v>0</v>
      </c>
      <c r="O105" s="192" t="s">
        <v>409</v>
      </c>
      <c r="P105" s="192">
        <v>42.8</v>
      </c>
      <c r="Q105" s="192" t="s">
        <v>409</v>
      </c>
      <c r="R105" s="192" t="s">
        <v>409</v>
      </c>
      <c r="S105"/>
      <c r="T105"/>
      <c r="U105"/>
      <c r="V105"/>
      <c r="W105"/>
      <c r="X105"/>
      <c r="Y105" s="192"/>
      <c r="Z105" s="192"/>
      <c r="AA105"/>
      <c r="AB105"/>
      <c r="AC105"/>
      <c r="AD105"/>
      <c r="AE105"/>
      <c r="AF105"/>
      <c r="AG105" s="34"/>
      <c r="AH105" s="34"/>
      <c r="AI105" s="34"/>
      <c r="AJ105" s="34"/>
      <c r="AK105" s="205"/>
    </row>
    <row r="106" spans="1:37" x14ac:dyDescent="0.2">
      <c r="A106" s="84">
        <v>99</v>
      </c>
      <c r="B106" s="84" t="str">
        <f ca="1"/>
        <v>Japan</v>
      </c>
      <c r="C106" s="84" t="str">
        <f ca="1"/>
        <v>JPN</v>
      </c>
      <c r="D106" s="84" t="str">
        <f ca="1"/>
        <v>EAS           East Asia &amp; Pacific</v>
      </c>
      <c r="E106" s="84" t="str">
        <f ca="1"/>
        <v>NA</v>
      </c>
      <c r="F106" s="190" t="str">
        <f t="shared" ca="1" si="6"/>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0</v>
      </c>
      <c r="J106" s="242">
        <v>44753</v>
      </c>
      <c r="K106" s="242">
        <v>44852</v>
      </c>
      <c r="L106" s="91" t="s">
        <v>169</v>
      </c>
      <c r="M106" s="192">
        <v>0</v>
      </c>
      <c r="N106" s="192">
        <v>0</v>
      </c>
      <c r="O106" s="192" t="s">
        <v>409</v>
      </c>
      <c r="P106" s="192">
        <v>60.5</v>
      </c>
      <c r="Q106" s="192" t="s">
        <v>409</v>
      </c>
      <c r="R106" s="192" t="s">
        <v>409</v>
      </c>
      <c r="S106"/>
      <c r="T106"/>
      <c r="U106"/>
      <c r="V106"/>
      <c r="W106"/>
      <c r="X106"/>
      <c r="Y106" s="192"/>
      <c r="Z106" s="192"/>
      <c r="AA106"/>
      <c r="AB106"/>
      <c r="AC106"/>
      <c r="AD106"/>
      <c r="AE106"/>
      <c r="AF106"/>
      <c r="AG106" s="34"/>
      <c r="AH106" s="34"/>
      <c r="AI106" s="34"/>
      <c r="AJ106" s="34"/>
      <c r="AK106" s="205"/>
    </row>
    <row r="107" spans="1:37" x14ac:dyDescent="0.2">
      <c r="A107" s="84">
        <v>100</v>
      </c>
      <c r="B107" s="84" t="str">
        <f ca="1"/>
        <v>Kazakhstan</v>
      </c>
      <c r="C107" s="84" t="str">
        <f ca="1"/>
        <v>KAZ</v>
      </c>
      <c r="D107" s="84" t="str">
        <f ca="1"/>
        <v>ECS           Europe &amp; Central Asia</v>
      </c>
      <c r="E107" s="84" t="str">
        <f ca="1"/>
        <v>IBRD</v>
      </c>
      <c r="F107" s="190" t="str">
        <f t="shared" ca="1" si="6"/>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2.7346938775510199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0</v>
      </c>
      <c r="J107" s="242">
        <v>44753</v>
      </c>
      <c r="K107" s="242">
        <v>44852</v>
      </c>
      <c r="L107" s="91" t="s">
        <v>171</v>
      </c>
      <c r="M107" s="192">
        <v>2.7346938775510199</v>
      </c>
      <c r="N107" s="192">
        <v>0</v>
      </c>
      <c r="O107" s="192" t="s">
        <v>409</v>
      </c>
      <c r="P107" s="192">
        <v>46.1</v>
      </c>
      <c r="Q107" s="192" t="s">
        <v>409</v>
      </c>
      <c r="R107" s="192" t="s">
        <v>409</v>
      </c>
      <c r="S107"/>
      <c r="T107"/>
      <c r="U107"/>
      <c r="V107"/>
      <c r="W107"/>
      <c r="X107"/>
      <c r="Y107" s="192"/>
      <c r="Z107" s="192"/>
      <c r="AA107"/>
      <c r="AB107"/>
      <c r="AC107"/>
      <c r="AD107"/>
      <c r="AE107"/>
      <c r="AF107"/>
      <c r="AG107" s="34"/>
      <c r="AH107" s="34"/>
      <c r="AI107" s="34"/>
      <c r="AJ107" s="34"/>
      <c r="AK107" s="205"/>
    </row>
    <row r="108" spans="1:37" x14ac:dyDescent="0.2">
      <c r="A108" s="84">
        <v>101</v>
      </c>
      <c r="B108" s="84" t="str">
        <f ca="1"/>
        <v>Kenya</v>
      </c>
      <c r="C108" s="84" t="str">
        <f ca="1"/>
        <v>KEN</v>
      </c>
      <c r="D108" s="84" t="str">
        <f ca="1"/>
        <v>SSF           Sub-Saharan Africa</v>
      </c>
      <c r="E108" s="84" t="str">
        <f ca="1"/>
        <v>Blend</v>
      </c>
      <c r="F108" s="190" t="str">
        <f t="shared" ca="1" si="6"/>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6.9735025352637106</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4.86297376093294</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10</v>
      </c>
      <c r="J108" s="242">
        <v>44753</v>
      </c>
      <c r="K108" s="242">
        <v>45440</v>
      </c>
      <c r="L108" s="91" t="s">
        <v>173</v>
      </c>
      <c r="M108" s="192">
        <v>4.86297376093294</v>
      </c>
      <c r="N108" s="192">
        <v>0</v>
      </c>
      <c r="O108" s="192">
        <v>10</v>
      </c>
      <c r="P108" s="192">
        <v>38.799999999999997</v>
      </c>
      <c r="Q108" s="192" t="s">
        <v>409</v>
      </c>
      <c r="R108" s="192" t="s">
        <v>836</v>
      </c>
      <c r="S108"/>
      <c r="T108"/>
      <c r="U108"/>
      <c r="V108"/>
      <c r="W108"/>
      <c r="X108"/>
      <c r="Y108" s="192"/>
      <c r="Z108" s="192"/>
      <c r="AA108"/>
      <c r="AB108"/>
      <c r="AC108"/>
      <c r="AD108"/>
      <c r="AE108"/>
      <c r="AF108"/>
      <c r="AG108" s="34"/>
      <c r="AH108" s="34"/>
      <c r="AI108" s="34"/>
      <c r="AJ108" s="34"/>
      <c r="AK108" s="205"/>
    </row>
    <row r="109" spans="1:37" x14ac:dyDescent="0.2">
      <c r="A109" s="84">
        <v>102</v>
      </c>
      <c r="B109" s="84" t="str">
        <f ca="1"/>
        <v>Kyrgyz Republic</v>
      </c>
      <c r="C109" s="84" t="str">
        <f ca="1"/>
        <v>KGZ</v>
      </c>
      <c r="D109" s="84" t="str">
        <f ca="1"/>
        <v>ECS           Europe &amp; Central Asia</v>
      </c>
      <c r="E109" s="84" t="str">
        <f ca="1"/>
        <v>IDA</v>
      </c>
      <c r="F109" s="190" t="str">
        <f t="shared" ca="1" si="6"/>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3.8134110787172002</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0</v>
      </c>
      <c r="J109" s="242">
        <v>44753</v>
      </c>
      <c r="K109" s="242">
        <v>44753</v>
      </c>
      <c r="L109" s="91" t="s">
        <v>174</v>
      </c>
      <c r="M109" s="192">
        <v>3.8134110787172002</v>
      </c>
      <c r="N109" s="192">
        <v>0</v>
      </c>
      <c r="O109" s="192" t="s">
        <v>409</v>
      </c>
      <c r="P109" s="192">
        <v>42.4</v>
      </c>
      <c r="Q109" s="192" t="s">
        <v>409</v>
      </c>
      <c r="R109" s="192" t="s">
        <v>409</v>
      </c>
      <c r="S109"/>
      <c r="T109"/>
      <c r="U109"/>
      <c r="V109"/>
      <c r="W109"/>
      <c r="X109"/>
      <c r="Y109" s="192"/>
      <c r="Z109" s="192"/>
      <c r="AA109"/>
      <c r="AB109"/>
      <c r="AC109"/>
      <c r="AD109"/>
      <c r="AE109"/>
      <c r="AF109"/>
      <c r="AG109" s="34"/>
      <c r="AH109" s="34"/>
      <c r="AI109" s="34"/>
      <c r="AJ109" s="34"/>
      <c r="AK109" s="205"/>
    </row>
    <row r="110" spans="1:37" x14ac:dyDescent="0.2">
      <c r="A110" s="84">
        <v>103</v>
      </c>
      <c r="B110" s="84" t="str">
        <f ca="1"/>
        <v>Cambodia</v>
      </c>
      <c r="C110" s="84" t="str">
        <f ca="1"/>
        <v>KHM</v>
      </c>
      <c r="D110" s="84" t="str">
        <f ca="1"/>
        <v>EAS           East Asia &amp; Pacific</v>
      </c>
      <c r="E110" s="84" t="str">
        <f ca="1"/>
        <v>IDA</v>
      </c>
      <c r="F110" s="190" t="str">
        <f t="shared" ca="1" si="6"/>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7.1078717201166102</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44753</v>
      </c>
      <c r="K110" s="242" t="s">
        <v>409</v>
      </c>
      <c r="L110" s="91" t="s">
        <v>176</v>
      </c>
      <c r="M110" s="192">
        <v>7.1078717201166102</v>
      </c>
      <c r="N110" s="192">
        <v>0</v>
      </c>
      <c r="O110" s="192" t="s">
        <v>409</v>
      </c>
      <c r="P110" s="192">
        <v>31.1</v>
      </c>
      <c r="Q110" s="192" t="s">
        <v>409</v>
      </c>
      <c r="R110" s="192" t="s">
        <v>409</v>
      </c>
      <c r="S110"/>
      <c r="T110"/>
      <c r="U110"/>
      <c r="V110"/>
      <c r="W110"/>
      <c r="X110"/>
      <c r="Y110" s="192"/>
      <c r="Z110" s="192"/>
      <c r="AA110"/>
      <c r="AB110"/>
      <c r="AC110"/>
      <c r="AD110"/>
      <c r="AE110"/>
      <c r="AF110"/>
      <c r="AG110" s="34"/>
      <c r="AH110" s="34"/>
      <c r="AI110" s="34"/>
      <c r="AJ110" s="34"/>
      <c r="AK110" s="205"/>
    </row>
    <row r="111" spans="1:37" x14ac:dyDescent="0.2">
      <c r="A111" s="84">
        <v>104</v>
      </c>
      <c r="B111" s="84" t="str">
        <f ca="1"/>
        <v>Kiribati</v>
      </c>
      <c r="C111" s="84" t="str">
        <f ca="1"/>
        <v>KIR</v>
      </c>
      <c r="D111" s="84" t="str">
        <f ca="1"/>
        <v>EAS           East Asia &amp; Pacific</v>
      </c>
      <c r="E111" s="84" t="str">
        <f ca="1"/>
        <v>IDA</v>
      </c>
      <c r="F111" s="190" t="str">
        <f t="shared" ca="1" si="6"/>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8.5364431486880399</v>
      </c>
      <c r="I111" s="191"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0</v>
      </c>
      <c r="J111" s="242">
        <v>44753</v>
      </c>
      <c r="K111" s="242">
        <v>44753</v>
      </c>
      <c r="L111" s="91" t="s">
        <v>178</v>
      </c>
      <c r="M111" s="192">
        <v>8.5364431486880399</v>
      </c>
      <c r="N111" s="192">
        <v>0</v>
      </c>
      <c r="O111" s="192" t="s">
        <v>409</v>
      </c>
      <c r="P111" s="192">
        <v>26.2</v>
      </c>
      <c r="Q111" s="192" t="s">
        <v>409</v>
      </c>
      <c r="R111" s="192" t="s">
        <v>409</v>
      </c>
      <c r="S111"/>
      <c r="T111"/>
      <c r="U111"/>
      <c r="V111"/>
      <c r="W111"/>
      <c r="X111"/>
      <c r="Y111" s="192"/>
      <c r="Z111" s="192"/>
      <c r="AA111"/>
      <c r="AB111"/>
      <c r="AC111"/>
      <c r="AD111"/>
      <c r="AE111"/>
      <c r="AF111"/>
      <c r="AG111" s="34"/>
      <c r="AH111" s="34"/>
      <c r="AI111" s="34"/>
      <c r="AJ111" s="34"/>
      <c r="AK111" s="205"/>
    </row>
    <row r="112" spans="1:37" x14ac:dyDescent="0.2">
      <c r="A112" s="84">
        <v>105</v>
      </c>
      <c r="B112" s="84" t="str">
        <f ca="1"/>
        <v>St. Kitts and Nevis</v>
      </c>
      <c r="C112" s="84" t="str">
        <f ca="1"/>
        <v>KNA</v>
      </c>
      <c r="D112" s="84" t="str">
        <f ca="1"/>
        <v>LCN           Latin America &amp; Caribbean</v>
      </c>
      <c r="E112" s="84" t="str">
        <f ca="1"/>
        <v>IBRD</v>
      </c>
      <c r="F112" s="190" t="str">
        <f t="shared" ca="1" si="6"/>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6.9329446064139901</v>
      </c>
      <c r="I112" s="191"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0</v>
      </c>
      <c r="J112" s="242">
        <v>44753</v>
      </c>
      <c r="K112" s="242">
        <v>44802</v>
      </c>
      <c r="L112" s="91" t="s">
        <v>179</v>
      </c>
      <c r="M112" s="192">
        <v>6.9329446064139901</v>
      </c>
      <c r="N112" s="192">
        <v>0</v>
      </c>
      <c r="O112" s="192" t="s">
        <v>409</v>
      </c>
      <c r="P112" s="192">
        <v>31.7</v>
      </c>
      <c r="Q112" s="192" t="s">
        <v>409</v>
      </c>
      <c r="R112" s="192" t="s">
        <v>409</v>
      </c>
      <c r="S112"/>
      <c r="T112"/>
      <c r="U112"/>
      <c r="V112"/>
      <c r="W112"/>
      <c r="X112"/>
      <c r="Y112" s="192"/>
      <c r="Z112" s="192"/>
      <c r="AA112"/>
      <c r="AB112"/>
      <c r="AC112"/>
      <c r="AD112"/>
      <c r="AE112"/>
      <c r="AF112"/>
      <c r="AG112" s="34"/>
      <c r="AH112" s="34"/>
      <c r="AI112" s="34"/>
      <c r="AJ112" s="34"/>
      <c r="AK112" s="205"/>
    </row>
    <row r="113" spans="1:37" x14ac:dyDescent="0.2">
      <c r="A113" s="84">
        <v>106</v>
      </c>
      <c r="B113" s="84" t="str">
        <f ca="1"/>
        <v>Korea, Rep.</v>
      </c>
      <c r="C113" s="84" t="str">
        <f ca="1"/>
        <v>KOR</v>
      </c>
      <c r="D113" s="84" t="str">
        <f ca="1"/>
        <v>EAS           East Asia &amp; Pacific</v>
      </c>
      <c r="E113" s="84" t="str">
        <f ca="1"/>
        <v>NA</v>
      </c>
      <c r="F113" s="190" t="str">
        <f t="shared" ca="1" si="6"/>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44753</v>
      </c>
      <c r="K113" s="242">
        <v>44855</v>
      </c>
      <c r="L113" s="91" t="s">
        <v>180</v>
      </c>
      <c r="M113" s="192">
        <v>0</v>
      </c>
      <c r="N113" s="192">
        <v>0</v>
      </c>
      <c r="O113" s="192" t="s">
        <v>409</v>
      </c>
      <c r="P113" s="192">
        <v>65.400000000000006</v>
      </c>
      <c r="Q113" s="192" t="s">
        <v>409</v>
      </c>
      <c r="R113" s="192" t="s">
        <v>409</v>
      </c>
      <c r="S113"/>
      <c r="T113"/>
      <c r="U113"/>
      <c r="V113"/>
      <c r="W113"/>
      <c r="X113"/>
      <c r="Y113" s="192"/>
      <c r="Z113" s="192"/>
      <c r="AA113"/>
      <c r="AB113"/>
      <c r="AC113"/>
      <c r="AD113"/>
      <c r="AE113"/>
      <c r="AF113"/>
      <c r="AG113" s="34"/>
      <c r="AH113" s="34"/>
      <c r="AI113" s="34"/>
      <c r="AJ113" s="34"/>
      <c r="AK113" s="205"/>
    </row>
    <row r="114" spans="1:37" x14ac:dyDescent="0.2">
      <c r="A114" s="84">
        <v>107</v>
      </c>
      <c r="B114" s="84" t="str">
        <f ca="1"/>
        <v>Kuwait</v>
      </c>
      <c r="C114" s="84" t="str">
        <f ca="1"/>
        <v>KWT</v>
      </c>
      <c r="D114" s="84" t="str">
        <f ca="1"/>
        <v>MEA           Middle East &amp; North Africa</v>
      </c>
      <c r="E114" s="84" t="str">
        <f ca="1"/>
        <v>NA</v>
      </c>
      <c r="F114" s="190" t="str">
        <f t="shared" ca="1" si="6"/>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5.44606413994169</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0</v>
      </c>
      <c r="J114" s="242">
        <v>44753</v>
      </c>
      <c r="K114" s="242">
        <v>44778</v>
      </c>
      <c r="L114" s="91" t="s">
        <v>182</v>
      </c>
      <c r="M114" s="192">
        <v>5.44606413994169</v>
      </c>
      <c r="N114" s="192">
        <v>0</v>
      </c>
      <c r="O114" s="192" t="s">
        <v>409</v>
      </c>
      <c r="P114" s="192">
        <v>36.799999999999997</v>
      </c>
      <c r="Q114" s="192" t="s">
        <v>409</v>
      </c>
      <c r="R114" s="192" t="s">
        <v>409</v>
      </c>
      <c r="S114"/>
      <c r="T114"/>
      <c r="U114"/>
      <c r="V114"/>
      <c r="W114"/>
      <c r="X114"/>
      <c r="Y114" s="192"/>
      <c r="Z114" s="192"/>
      <c r="AA114"/>
      <c r="AB114"/>
      <c r="AC114"/>
      <c r="AD114"/>
      <c r="AE114"/>
      <c r="AF114"/>
      <c r="AG114" s="34"/>
      <c r="AH114" s="34"/>
      <c r="AI114" s="34"/>
      <c r="AJ114" s="34"/>
      <c r="AK114" s="205"/>
    </row>
    <row r="115" spans="1:37" x14ac:dyDescent="0.2">
      <c r="A115" s="84">
        <v>108</v>
      </c>
      <c r="B115" s="84" t="str">
        <f ca="1"/>
        <v>Lao PDR</v>
      </c>
      <c r="C115" s="84" t="str">
        <f ca="1"/>
        <v>LAO</v>
      </c>
      <c r="D115" s="84" t="str">
        <f ca="1"/>
        <v>EAS           East Asia &amp; Pacific</v>
      </c>
      <c r="E115" s="84" t="str">
        <f ca="1"/>
        <v>IDA</v>
      </c>
      <c r="F115" s="190" t="str">
        <f t="shared" ca="1" si="6"/>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6.0291545189504303</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0</v>
      </c>
      <c r="J115" s="242">
        <v>44753</v>
      </c>
      <c r="K115" s="242">
        <v>44852</v>
      </c>
      <c r="L115" s="91" t="s">
        <v>184</v>
      </c>
      <c r="M115" s="192">
        <v>6.0291545189504303</v>
      </c>
      <c r="N115" s="192">
        <v>0</v>
      </c>
      <c r="O115" s="192" t="s">
        <v>409</v>
      </c>
      <c r="P115" s="192">
        <v>34.799999999999997</v>
      </c>
      <c r="Q115" s="192" t="s">
        <v>409</v>
      </c>
      <c r="R115" s="192" t="s">
        <v>409</v>
      </c>
      <c r="S115"/>
      <c r="T115"/>
      <c r="U115"/>
      <c r="V115"/>
      <c r="W115"/>
      <c r="X115"/>
      <c r="Y115" s="192"/>
      <c r="Z115" s="192"/>
      <c r="AA115"/>
      <c r="AB115"/>
      <c r="AC115"/>
      <c r="AD115"/>
      <c r="AE115"/>
      <c r="AF115"/>
      <c r="AG115" s="34"/>
      <c r="AH115" s="34"/>
      <c r="AI115" s="34"/>
      <c r="AJ115" s="34"/>
      <c r="AK115" s="205"/>
    </row>
    <row r="116" spans="1:37" x14ac:dyDescent="0.2">
      <c r="A116" s="84">
        <v>109</v>
      </c>
      <c r="B116" s="84" t="str">
        <f ca="1"/>
        <v>Lebanon</v>
      </c>
      <c r="C116" s="84" t="str">
        <f ca="1"/>
        <v>LBN</v>
      </c>
      <c r="D116" s="84" t="str">
        <f ca="1"/>
        <v>MEA           Middle East &amp; North Africa</v>
      </c>
      <c r="E116" s="84" t="str">
        <f ca="1"/>
        <v>IBRD</v>
      </c>
      <c r="F116" s="190" t="str">
        <f t="shared" ca="1" si="6"/>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6.4373177842565603</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0</v>
      </c>
      <c r="J116" s="242">
        <v>44753</v>
      </c>
      <c r="K116" s="242">
        <v>44855</v>
      </c>
      <c r="L116" s="91" t="s">
        <v>186</v>
      </c>
      <c r="M116" s="192">
        <v>6.4373177842565603</v>
      </c>
      <c r="N116" s="192">
        <v>0</v>
      </c>
      <c r="O116" s="192" t="s">
        <v>409</v>
      </c>
      <c r="P116" s="192">
        <v>33.4</v>
      </c>
      <c r="Q116" s="192" t="s">
        <v>409</v>
      </c>
      <c r="R116" s="192" t="s">
        <v>409</v>
      </c>
      <c r="S116"/>
      <c r="T116"/>
      <c r="U116"/>
      <c r="V116"/>
      <c r="W116"/>
      <c r="X116"/>
      <c r="Y116" s="192"/>
      <c r="Z116" s="192"/>
      <c r="AA116"/>
      <c r="AB116"/>
      <c r="AC116"/>
      <c r="AD116"/>
      <c r="AE116"/>
      <c r="AF116"/>
      <c r="AG116" s="34"/>
      <c r="AH116" s="34"/>
      <c r="AI116" s="34"/>
      <c r="AJ116" s="34"/>
      <c r="AK116" s="205"/>
    </row>
    <row r="117" spans="1:37" x14ac:dyDescent="0.2">
      <c r="A117" s="84">
        <v>110</v>
      </c>
      <c r="B117" s="84" t="str">
        <f ca="1"/>
        <v>Liberia</v>
      </c>
      <c r="C117" s="84" t="str">
        <f ca="1"/>
        <v>LBR</v>
      </c>
      <c r="D117" s="84" t="str">
        <f ca="1"/>
        <v>SSF           Sub-Saharan Africa</v>
      </c>
      <c r="E117" s="84" t="str">
        <f ca="1"/>
        <v>IDA</v>
      </c>
      <c r="F117" s="190" t="str">
        <f t="shared" ca="1" si="6"/>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5.7667638483964998</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44753</v>
      </c>
      <c r="K117" s="242">
        <v>44753</v>
      </c>
      <c r="L117" s="91" t="s">
        <v>188</v>
      </c>
      <c r="M117" s="192">
        <v>5.7667638483964998</v>
      </c>
      <c r="N117" s="192">
        <v>0</v>
      </c>
      <c r="O117" s="192" t="s">
        <v>409</v>
      </c>
      <c r="P117" s="192">
        <v>35.700000000000003</v>
      </c>
      <c r="Q117" s="192" t="s">
        <v>409</v>
      </c>
      <c r="R117" s="192" t="s">
        <v>409</v>
      </c>
      <c r="S117"/>
      <c r="T117"/>
      <c r="U117"/>
      <c r="V117"/>
      <c r="W117"/>
      <c r="X117"/>
      <c r="Y117" s="192"/>
      <c r="Z117" s="192"/>
      <c r="AA117"/>
      <c r="AB117"/>
      <c r="AC117"/>
      <c r="AD117"/>
      <c r="AE117"/>
      <c r="AF117"/>
      <c r="AG117" s="34"/>
      <c r="AH117" s="34"/>
      <c r="AI117" s="34"/>
      <c r="AJ117" s="34"/>
      <c r="AK117" s="205"/>
    </row>
    <row r="118" spans="1:37" x14ac:dyDescent="0.2">
      <c r="A118" s="84">
        <v>111</v>
      </c>
      <c r="B118" s="84" t="str">
        <f ca="1"/>
        <v>Libya</v>
      </c>
      <c r="C118" s="84" t="str">
        <f ca="1"/>
        <v>LBY</v>
      </c>
      <c r="D118" s="84" t="str">
        <f ca="1"/>
        <v>MEA           Middle East &amp; North Africa</v>
      </c>
      <c r="E118" s="84" t="str">
        <f ca="1"/>
        <v>IBRD</v>
      </c>
      <c r="F118" s="190" t="str">
        <f t="shared" ca="1" si="6"/>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8.7988338192419793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44753</v>
      </c>
      <c r="K118" s="242">
        <v>44830</v>
      </c>
      <c r="L118" s="91" t="s">
        <v>190</v>
      </c>
      <c r="M118" s="192">
        <v>8.7988338192419793</v>
      </c>
      <c r="N118" s="192">
        <v>0</v>
      </c>
      <c r="O118" s="192" t="s">
        <v>409</v>
      </c>
      <c r="P118" s="192">
        <v>25.3</v>
      </c>
      <c r="Q118" s="192" t="s">
        <v>409</v>
      </c>
      <c r="R118" s="192" t="s">
        <v>409</v>
      </c>
      <c r="S118"/>
      <c r="T118"/>
      <c r="U118"/>
      <c r="V118"/>
      <c r="W118"/>
      <c r="X118"/>
      <c r="Y118" s="192"/>
      <c r="Z118" s="192"/>
      <c r="AA118"/>
      <c r="AB118"/>
      <c r="AC118"/>
      <c r="AD118"/>
      <c r="AE118"/>
      <c r="AF118"/>
      <c r="AG118" s="34"/>
      <c r="AH118" s="34"/>
      <c r="AI118" s="34"/>
      <c r="AJ118" s="34"/>
      <c r="AK118" s="205"/>
    </row>
    <row r="119" spans="1:37" x14ac:dyDescent="0.2">
      <c r="A119" s="84">
        <v>112</v>
      </c>
      <c r="B119" s="84" t="str">
        <f ca="1"/>
        <v>St. Lucia</v>
      </c>
      <c r="C119" s="84" t="str">
        <f ca="1"/>
        <v>LCA</v>
      </c>
      <c r="D119" s="84" t="str">
        <f ca="1"/>
        <v>LCN           Latin America &amp; Caribbean</v>
      </c>
      <c r="E119" s="84" t="str">
        <f ca="1"/>
        <v>Blend</v>
      </c>
      <c r="F119" s="190" t="str">
        <f t="shared" ca="1" si="6"/>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6.0583090379008704</v>
      </c>
      <c r="I119" s="191"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0</v>
      </c>
      <c r="J119" s="242">
        <v>44753</v>
      </c>
      <c r="K119" s="242">
        <v>44855</v>
      </c>
      <c r="L119" s="91" t="s">
        <v>191</v>
      </c>
      <c r="M119" s="192">
        <v>6.0583090379008704</v>
      </c>
      <c r="N119" s="192">
        <v>0</v>
      </c>
      <c r="O119" s="192" t="s">
        <v>409</v>
      </c>
      <c r="P119" s="192">
        <v>34.700000000000003</v>
      </c>
      <c r="Q119" s="192" t="s">
        <v>409</v>
      </c>
      <c r="R119" s="192" t="s">
        <v>409</v>
      </c>
      <c r="S119"/>
      <c r="T119"/>
      <c r="U119"/>
      <c r="V119"/>
      <c r="W119"/>
      <c r="X119"/>
      <c r="Y119" s="192"/>
      <c r="Z119" s="192"/>
      <c r="AA119"/>
      <c r="AB119"/>
      <c r="AC119"/>
      <c r="AD119"/>
      <c r="AE119"/>
      <c r="AF119"/>
      <c r="AG119" s="34"/>
      <c r="AH119" s="34"/>
      <c r="AI119" s="34"/>
      <c r="AJ119" s="34"/>
      <c r="AK119" s="205"/>
    </row>
    <row r="120" spans="1:37" x14ac:dyDescent="0.2">
      <c r="A120" s="84">
        <v>113</v>
      </c>
      <c r="B120" s="84" t="str">
        <f ca="1"/>
        <v>Liechtenstein</v>
      </c>
      <c r="C120" s="84" t="str">
        <f ca="1"/>
        <v>LIE</v>
      </c>
      <c r="D120" s="84" t="str">
        <f ca="1"/>
        <v>ECS           Europe &amp; Central Asia</v>
      </c>
      <c r="E120" s="84" t="str">
        <f ca="1"/>
        <v>NA</v>
      </c>
      <c r="F120" s="190" t="str">
        <f t="shared" ca="1" si="6"/>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2.6472303206997001</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0</v>
      </c>
      <c r="J120" s="242">
        <v>44753</v>
      </c>
      <c r="K120" s="242" t="s">
        <v>409</v>
      </c>
      <c r="L120" s="91" t="s">
        <v>193</v>
      </c>
      <c r="M120" s="192">
        <v>2.6472303206997001</v>
      </c>
      <c r="N120" s="192">
        <v>0</v>
      </c>
      <c r="O120" s="192" t="s">
        <v>409</v>
      </c>
      <c r="P120" s="192">
        <v>46.4</v>
      </c>
      <c r="Q120" s="192" t="s">
        <v>409</v>
      </c>
      <c r="R120" s="192" t="s">
        <v>409</v>
      </c>
      <c r="S120"/>
      <c r="T120"/>
      <c r="U120"/>
      <c r="V120"/>
      <c r="W120"/>
      <c r="X120"/>
      <c r="Y120" s="192"/>
      <c r="Z120" s="192"/>
      <c r="AA120"/>
      <c r="AB120"/>
      <c r="AC120"/>
      <c r="AD120"/>
      <c r="AE120"/>
      <c r="AF120"/>
      <c r="AG120" s="34"/>
      <c r="AH120" s="34"/>
      <c r="AI120" s="34"/>
      <c r="AJ120" s="34"/>
      <c r="AK120" s="205"/>
    </row>
    <row r="121" spans="1:37" x14ac:dyDescent="0.2">
      <c r="A121" s="84">
        <v>114</v>
      </c>
      <c r="B121" s="84" t="str">
        <f ca="1"/>
        <v>Sri Lanka</v>
      </c>
      <c r="C121" s="84" t="str">
        <f ca="1"/>
        <v>LKA</v>
      </c>
      <c r="D121" s="84" t="str">
        <f ca="1"/>
        <v>SAS           South Asia</v>
      </c>
      <c r="E121" s="84" t="str">
        <f ca="1"/>
        <v>IBRD</v>
      </c>
      <c r="F121" s="190" t="str">
        <f t="shared" ca="1" si="6"/>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6.2332361516034904</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0</v>
      </c>
      <c r="J121" s="242">
        <v>44753</v>
      </c>
      <c r="K121" s="242">
        <v>44839</v>
      </c>
      <c r="L121" s="91" t="s">
        <v>195</v>
      </c>
      <c r="M121" s="192">
        <v>6.2332361516034904</v>
      </c>
      <c r="N121" s="192">
        <v>0</v>
      </c>
      <c r="O121" s="192" t="s">
        <v>409</v>
      </c>
      <c r="P121" s="192">
        <v>34.1</v>
      </c>
      <c r="Q121" s="192" t="s">
        <v>409</v>
      </c>
      <c r="R121" s="192" t="s">
        <v>409</v>
      </c>
      <c r="S121"/>
      <c r="T121"/>
      <c r="U121"/>
      <c r="V121"/>
      <c r="W121"/>
      <c r="X121"/>
      <c r="Y121" s="192"/>
      <c r="Z121" s="192"/>
      <c r="AA121"/>
      <c r="AB121"/>
      <c r="AC121"/>
      <c r="AD121"/>
      <c r="AE121"/>
      <c r="AF121"/>
      <c r="AG121" s="34"/>
      <c r="AH121" s="34"/>
      <c r="AI121" s="34"/>
      <c r="AJ121" s="34"/>
      <c r="AK121" s="205"/>
    </row>
    <row r="122" spans="1:37" x14ac:dyDescent="0.2">
      <c r="A122" s="84">
        <v>115</v>
      </c>
      <c r="B122" s="84" t="str">
        <f ca="1"/>
        <v>Lesotho</v>
      </c>
      <c r="C122" s="84" t="str">
        <f ca="1"/>
        <v>LSO</v>
      </c>
      <c r="D122" s="84" t="str">
        <f ca="1"/>
        <v>SSF           Sub-Saharan Africa</v>
      </c>
      <c r="E122" s="84" t="str">
        <f ca="1"/>
        <v>IDA</v>
      </c>
      <c r="F122" s="190" t="str">
        <f t="shared" ca="1" si="6"/>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7.1661807580174903</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44753</v>
      </c>
      <c r="K122" s="242">
        <v>44852</v>
      </c>
      <c r="L122" s="91" t="s">
        <v>197</v>
      </c>
      <c r="M122" s="192">
        <v>7.1661807580174903</v>
      </c>
      <c r="N122" s="192">
        <v>0</v>
      </c>
      <c r="O122" s="192" t="s">
        <v>409</v>
      </c>
      <c r="P122" s="192">
        <v>30.9</v>
      </c>
      <c r="Q122" s="192" t="s">
        <v>409</v>
      </c>
      <c r="R122" s="192" t="s">
        <v>409</v>
      </c>
      <c r="S122"/>
      <c r="T122"/>
      <c r="U122"/>
      <c r="V122"/>
      <c r="W122"/>
      <c r="X122"/>
      <c r="Y122" s="192"/>
      <c r="Z122" s="192"/>
      <c r="AA122"/>
      <c r="AB122"/>
      <c r="AC122"/>
      <c r="AD122"/>
      <c r="AE122"/>
      <c r="AF122"/>
      <c r="AG122" s="34"/>
      <c r="AH122" s="34"/>
      <c r="AI122" s="34"/>
      <c r="AJ122" s="34"/>
      <c r="AK122" s="205"/>
    </row>
    <row r="123" spans="1:37" x14ac:dyDescent="0.2">
      <c r="A123" s="84">
        <v>116</v>
      </c>
      <c r="B123" s="84" t="str">
        <f ca="1"/>
        <v>Lithuania</v>
      </c>
      <c r="C123" s="84" t="str">
        <f ca="1"/>
        <v>LTU</v>
      </c>
      <c r="D123" s="84" t="str">
        <f ca="1"/>
        <v>ECS           Europe &amp; Central Asia</v>
      </c>
      <c r="E123" s="84" t="str">
        <f ca="1"/>
        <v>NA</v>
      </c>
      <c r="F123" s="190" t="str">
        <f t="shared" ca="1" si="6"/>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0</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44753</v>
      </c>
      <c r="K123" s="242">
        <v>44855</v>
      </c>
      <c r="L123" s="91" t="s">
        <v>199</v>
      </c>
      <c r="M123" s="192">
        <v>0</v>
      </c>
      <c r="N123" s="192">
        <v>0</v>
      </c>
      <c r="O123" s="192" t="s">
        <v>409</v>
      </c>
      <c r="P123" s="192">
        <v>59.5</v>
      </c>
      <c r="Q123" s="192" t="s">
        <v>409</v>
      </c>
      <c r="R123" s="192" t="s">
        <v>409</v>
      </c>
      <c r="S123"/>
      <c r="T123"/>
      <c r="U123"/>
      <c r="V123"/>
      <c r="W123"/>
      <c r="X123"/>
      <c r="Y123" s="192"/>
      <c r="Z123" s="192"/>
      <c r="AA123"/>
      <c r="AB123"/>
      <c r="AC123"/>
      <c r="AD123"/>
      <c r="AE123"/>
      <c r="AF123"/>
      <c r="AG123" s="34"/>
      <c r="AH123" s="34"/>
      <c r="AI123" s="34"/>
      <c r="AJ123" s="34"/>
      <c r="AK123" s="205"/>
    </row>
    <row r="124" spans="1:37" x14ac:dyDescent="0.2">
      <c r="A124" s="84">
        <v>117</v>
      </c>
      <c r="B124" s="84" t="str">
        <f ca="1"/>
        <v>Luxembourg</v>
      </c>
      <c r="C124" s="84" t="str">
        <f ca="1"/>
        <v>LUX</v>
      </c>
      <c r="D124" s="84" t="str">
        <f ca="1"/>
        <v>ECS           Europe &amp; Central Asia</v>
      </c>
      <c r="E124" s="84" t="str">
        <f ca="1"/>
        <v>NA</v>
      </c>
      <c r="F124" s="190" t="str">
        <f t="shared" ca="1" si="6"/>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2.0641399416909598</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44753</v>
      </c>
      <c r="K124" s="242">
        <v>44855</v>
      </c>
      <c r="L124" s="91" t="s">
        <v>201</v>
      </c>
      <c r="M124" s="192">
        <v>2.0641399416909598</v>
      </c>
      <c r="N124" s="192">
        <v>0</v>
      </c>
      <c r="O124" s="192" t="s">
        <v>409</v>
      </c>
      <c r="P124" s="192">
        <v>48.4</v>
      </c>
      <c r="Q124" s="192" t="s">
        <v>409</v>
      </c>
      <c r="R124" s="192" t="s">
        <v>409</v>
      </c>
      <c r="S124"/>
      <c r="T124"/>
      <c r="U124"/>
      <c r="V124"/>
      <c r="W124"/>
      <c r="X124"/>
      <c r="Y124" s="192"/>
      <c r="Z124" s="192"/>
      <c r="AA124"/>
      <c r="AB124"/>
      <c r="AC124"/>
      <c r="AD124"/>
      <c r="AE124"/>
      <c r="AF124"/>
      <c r="AG124" s="34"/>
      <c r="AH124" s="34"/>
      <c r="AI124" s="34"/>
      <c r="AJ124" s="34"/>
      <c r="AK124" s="205"/>
    </row>
    <row r="125" spans="1:37" x14ac:dyDescent="0.2">
      <c r="A125" s="84">
        <v>118</v>
      </c>
      <c r="B125" s="84" t="str">
        <f ca="1"/>
        <v>Latvia</v>
      </c>
      <c r="C125" s="84" t="str">
        <f ca="1"/>
        <v>LVA</v>
      </c>
      <c r="D125" s="84" t="str">
        <f ca="1"/>
        <v>ECS           Europe &amp; Central Asia</v>
      </c>
      <c r="E125" s="84" t="str">
        <f ca="1"/>
        <v>NA</v>
      </c>
      <c r="F125" s="190" t="str">
        <f t="shared" ca="1" si="6"/>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0</v>
      </c>
      <c r="J125" s="242">
        <v>44753</v>
      </c>
      <c r="K125" s="242">
        <v>44855</v>
      </c>
      <c r="L125" s="91" t="s">
        <v>203</v>
      </c>
      <c r="M125" s="192">
        <v>0</v>
      </c>
      <c r="N125" s="192">
        <v>0</v>
      </c>
      <c r="O125" s="192" t="s">
        <v>409</v>
      </c>
      <c r="P125" s="192">
        <v>61.9</v>
      </c>
      <c r="Q125" s="192" t="s">
        <v>409</v>
      </c>
      <c r="R125" s="192" t="s">
        <v>409</v>
      </c>
      <c r="S125"/>
      <c r="T125"/>
      <c r="U125"/>
      <c r="V125"/>
      <c r="W125"/>
      <c r="X125"/>
      <c r="Y125" s="192"/>
      <c r="Z125" s="192"/>
      <c r="AA125"/>
      <c r="AB125"/>
      <c r="AC125"/>
      <c r="AD125"/>
      <c r="AE125"/>
      <c r="AF125"/>
      <c r="AG125" s="34"/>
      <c r="AH125" s="34"/>
      <c r="AI125" s="34"/>
      <c r="AJ125" s="34"/>
      <c r="AK125" s="205"/>
    </row>
    <row r="126" spans="1:37" x14ac:dyDescent="0.2">
      <c r="A126" s="84">
        <v>119</v>
      </c>
      <c r="B126" s="84" t="str">
        <f ca="1"/>
        <v>Macao SAR, China</v>
      </c>
      <c r="C126" s="84" t="str">
        <f ca="1"/>
        <v>MAC</v>
      </c>
      <c r="D126" s="84" t="str">
        <f ca="1"/>
        <v>EAS           East Asia &amp; Pacific</v>
      </c>
      <c r="E126" s="84" t="str">
        <f ca="1"/>
        <v>NA</v>
      </c>
      <c r="F126" s="190" t="str">
        <f t="shared" ref="F126:F157" ca="1" si="7">IF(L126 &lt;&gt; C126, "Countries don't match", "")</f>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t="s">
        <v>409</v>
      </c>
      <c r="K126" s="242" t="s">
        <v>409</v>
      </c>
      <c r="L126" s="91" t="s">
        <v>686</v>
      </c>
      <c r="M126" s="192" t="s">
        <v>409</v>
      </c>
      <c r="N126" s="192">
        <v>0</v>
      </c>
      <c r="O126" s="192" t="s">
        <v>409</v>
      </c>
      <c r="P126" s="192" t="s">
        <v>409</v>
      </c>
      <c r="Q126" s="192" t="s">
        <v>409</v>
      </c>
      <c r="R126" s="192" t="s">
        <v>409</v>
      </c>
      <c r="S126"/>
      <c r="T126"/>
      <c r="U126"/>
      <c r="V126"/>
      <c r="W126"/>
      <c r="X126"/>
      <c r="Y126" s="192"/>
      <c r="Z126" s="192"/>
      <c r="AA126"/>
      <c r="AB126"/>
      <c r="AC126"/>
      <c r="AD126"/>
      <c r="AE126"/>
      <c r="AF126"/>
      <c r="AG126" s="34"/>
      <c r="AH126" s="34"/>
      <c r="AI126" s="34"/>
      <c r="AJ126" s="34"/>
      <c r="AK126" s="205"/>
    </row>
    <row r="127" spans="1:37" x14ac:dyDescent="0.2">
      <c r="A127" s="84">
        <v>120</v>
      </c>
      <c r="B127" s="84" t="str">
        <f ca="1"/>
        <v>St. Martin (French part)</v>
      </c>
      <c r="C127" s="84" t="str">
        <f ca="1"/>
        <v>MAF</v>
      </c>
      <c r="D127" s="84" t="str">
        <f ca="1"/>
        <v>LCN           Latin America &amp; Caribbean</v>
      </c>
      <c r="E127" s="84" t="str">
        <f ca="1"/>
        <v>NA</v>
      </c>
      <c r="F127" s="190" t="str">
        <f t="shared" ca="1" si="7"/>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0</v>
      </c>
      <c r="J127" s="242" t="s">
        <v>409</v>
      </c>
      <c r="K127" s="242" t="s">
        <v>409</v>
      </c>
      <c r="L127" s="91" t="s">
        <v>687</v>
      </c>
      <c r="M127" s="192" t="s">
        <v>409</v>
      </c>
      <c r="N127" s="192">
        <v>0</v>
      </c>
      <c r="O127" s="192" t="s">
        <v>409</v>
      </c>
      <c r="P127" s="192" t="s">
        <v>409</v>
      </c>
      <c r="Q127" s="192" t="s">
        <v>409</v>
      </c>
      <c r="R127" s="192" t="s">
        <v>409</v>
      </c>
      <c r="S127"/>
      <c r="T127"/>
      <c r="U127"/>
      <c r="V127"/>
      <c r="W127"/>
      <c r="X127"/>
      <c r="Y127" s="192"/>
      <c r="Z127" s="192"/>
      <c r="AA127"/>
      <c r="AB127"/>
      <c r="AC127"/>
      <c r="AD127"/>
      <c r="AE127"/>
      <c r="AF127"/>
      <c r="AG127" s="34"/>
      <c r="AH127" s="34"/>
      <c r="AI127" s="34"/>
      <c r="AJ127" s="34"/>
      <c r="AK127" s="205"/>
    </row>
    <row r="128" spans="1:37" x14ac:dyDescent="0.2">
      <c r="A128" s="84">
        <v>121</v>
      </c>
      <c r="B128" s="84" t="str">
        <f ca="1"/>
        <v>Morocco</v>
      </c>
      <c r="C128" s="84" t="str">
        <f ca="1"/>
        <v>MAR</v>
      </c>
      <c r="D128" s="84" t="str">
        <f ca="1"/>
        <v>MEA           Middle East &amp; North Africa</v>
      </c>
      <c r="E128" s="84" t="str">
        <f ca="1"/>
        <v>IBRD</v>
      </c>
      <c r="F128" s="190" t="str">
        <f t="shared" ca="1" si="7"/>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6.3790087463556802</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0</v>
      </c>
      <c r="J128" s="242">
        <v>44753</v>
      </c>
      <c r="K128" s="242">
        <v>44802</v>
      </c>
      <c r="L128" s="91" t="s">
        <v>205</v>
      </c>
      <c r="M128" s="192">
        <v>6.3790087463556802</v>
      </c>
      <c r="N128" s="192">
        <v>0</v>
      </c>
      <c r="O128" s="192" t="s">
        <v>409</v>
      </c>
      <c r="P128" s="192">
        <v>33.6</v>
      </c>
      <c r="Q128" s="192" t="s">
        <v>409</v>
      </c>
      <c r="R128" s="192" t="s">
        <v>409</v>
      </c>
      <c r="S128"/>
      <c r="T128"/>
      <c r="U128"/>
      <c r="V128"/>
      <c r="W128"/>
      <c r="X128"/>
      <c r="Y128" s="192"/>
      <c r="Z128" s="192"/>
      <c r="AA128"/>
      <c r="AB128"/>
      <c r="AC128"/>
      <c r="AD128"/>
      <c r="AE128"/>
      <c r="AF128"/>
      <c r="AG128" s="34"/>
      <c r="AH128" s="34"/>
      <c r="AI128" s="34"/>
      <c r="AJ128" s="34"/>
      <c r="AK128" s="205"/>
    </row>
    <row r="129" spans="1:37" x14ac:dyDescent="0.2">
      <c r="A129" s="84">
        <v>122</v>
      </c>
      <c r="B129" s="84" t="str">
        <f ca="1"/>
        <v>Monaco</v>
      </c>
      <c r="C129" s="84" t="str">
        <f ca="1"/>
        <v>MCO</v>
      </c>
      <c r="D129" s="84" t="str">
        <f ca="1"/>
        <v>ECS           Europe &amp; Central Asia</v>
      </c>
      <c r="E129" s="84" t="str">
        <f ca="1"/>
        <v>NA</v>
      </c>
      <c r="F129" s="190" t="str">
        <f t="shared" ca="1" si="7"/>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6.4664723032069897</v>
      </c>
      <c r="I129" s="191"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0</v>
      </c>
      <c r="J129" s="242">
        <v>44887</v>
      </c>
      <c r="K129" s="242" t="s">
        <v>409</v>
      </c>
      <c r="L129" s="91" t="s">
        <v>688</v>
      </c>
      <c r="M129" s="192">
        <v>6.4664723032069897</v>
      </c>
      <c r="N129" s="192">
        <v>0</v>
      </c>
      <c r="O129" s="192" t="s">
        <v>409</v>
      </c>
      <c r="P129" s="192">
        <v>33.299999999999997</v>
      </c>
      <c r="Q129" s="192" t="s">
        <v>409</v>
      </c>
      <c r="R129" s="192" t="s">
        <v>409</v>
      </c>
      <c r="S129"/>
      <c r="T129"/>
      <c r="U129"/>
      <c r="V129"/>
      <c r="W129"/>
      <c r="X129"/>
      <c r="Y129" s="192"/>
      <c r="Z129" s="192"/>
      <c r="AA129"/>
      <c r="AB129"/>
      <c r="AC129"/>
      <c r="AD129"/>
      <c r="AE129"/>
      <c r="AF129"/>
      <c r="AG129" s="34"/>
      <c r="AH129" s="34"/>
      <c r="AI129" s="34"/>
      <c r="AJ129" s="34"/>
      <c r="AK129" s="205"/>
    </row>
    <row r="130" spans="1:37" x14ac:dyDescent="0.2">
      <c r="A130" s="84">
        <v>123</v>
      </c>
      <c r="B130" s="84" t="str">
        <f ca="1"/>
        <v>Moldova</v>
      </c>
      <c r="C130" s="84" t="str">
        <f ca="1"/>
        <v>MDA</v>
      </c>
      <c r="D130" s="84" t="str">
        <f ca="1"/>
        <v>ECS           Europe &amp; Central Asia</v>
      </c>
      <c r="E130" s="84" t="str">
        <f ca="1"/>
        <v>IBRD</v>
      </c>
      <c r="F130" s="190" t="str">
        <f t="shared" ca="1" si="7"/>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4.2215743440233204</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44753</v>
      </c>
      <c r="K130" s="242">
        <v>44855</v>
      </c>
      <c r="L130" s="91" t="s">
        <v>206</v>
      </c>
      <c r="M130" s="192">
        <v>4.2215743440233204</v>
      </c>
      <c r="N130" s="192">
        <v>0</v>
      </c>
      <c r="O130" s="192" t="s">
        <v>409</v>
      </c>
      <c r="P130" s="192">
        <v>41</v>
      </c>
      <c r="Q130" s="192" t="s">
        <v>409</v>
      </c>
      <c r="R130" s="192" t="s">
        <v>409</v>
      </c>
      <c r="S130"/>
      <c r="T130"/>
      <c r="U130"/>
      <c r="V130"/>
      <c r="W130"/>
      <c r="X130"/>
      <c r="Y130" s="192"/>
      <c r="Z130" s="192"/>
      <c r="AA130"/>
      <c r="AB130"/>
      <c r="AC130"/>
      <c r="AD130"/>
      <c r="AE130"/>
      <c r="AF130"/>
      <c r="AG130" s="34"/>
      <c r="AH130" s="34"/>
      <c r="AI130" s="34"/>
      <c r="AJ130" s="34"/>
      <c r="AK130" s="205"/>
    </row>
    <row r="131" spans="1:37" x14ac:dyDescent="0.2">
      <c r="A131" s="84">
        <v>124</v>
      </c>
      <c r="B131" s="84" t="str">
        <f ca="1"/>
        <v>Madagascar</v>
      </c>
      <c r="C131" s="84" t="str">
        <f ca="1"/>
        <v>MDG</v>
      </c>
      <c r="D131" s="84" t="str">
        <f ca="1"/>
        <v>SSF           Sub-Saharan Africa</v>
      </c>
      <c r="E131" s="84" t="str">
        <f ca="1"/>
        <v>IDA</v>
      </c>
      <c r="F131" s="190" t="str">
        <f t="shared" ca="1" si="7"/>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7.3119533527696801</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0</v>
      </c>
      <c r="J131" s="242">
        <v>44753</v>
      </c>
      <c r="K131" s="242">
        <v>44830</v>
      </c>
      <c r="L131" s="91" t="s">
        <v>208</v>
      </c>
      <c r="M131" s="192">
        <v>7.3119533527696801</v>
      </c>
      <c r="N131" s="192">
        <v>0</v>
      </c>
      <c r="O131" s="192" t="s">
        <v>409</v>
      </c>
      <c r="P131" s="192">
        <v>30.4</v>
      </c>
      <c r="Q131" s="192" t="s">
        <v>409</v>
      </c>
      <c r="R131" s="192" t="s">
        <v>409</v>
      </c>
      <c r="S131"/>
      <c r="T131"/>
      <c r="U131"/>
      <c r="V131"/>
      <c r="W131"/>
      <c r="X131"/>
      <c r="Y131" s="192"/>
      <c r="Z131" s="192"/>
      <c r="AA131"/>
      <c r="AB131"/>
      <c r="AC131"/>
      <c r="AD131"/>
      <c r="AE131"/>
      <c r="AF131"/>
      <c r="AG131" s="34"/>
      <c r="AH131" s="34"/>
      <c r="AI131" s="34"/>
      <c r="AJ131" s="34"/>
      <c r="AK131" s="205"/>
    </row>
    <row r="132" spans="1:37" x14ac:dyDescent="0.2">
      <c r="A132" s="84">
        <v>125</v>
      </c>
      <c r="B132" s="84" t="str">
        <f ca="1"/>
        <v>Maldives</v>
      </c>
      <c r="C132" s="84" t="str">
        <f ca="1"/>
        <v>MDV</v>
      </c>
      <c r="D132" s="84" t="str">
        <f ca="1"/>
        <v>SAS           South Asia</v>
      </c>
      <c r="E132" s="84" t="str">
        <f ca="1"/>
        <v>IDA</v>
      </c>
      <c r="F132" s="190" t="str">
        <f t="shared" ca="1" si="7"/>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6.8454810495626797</v>
      </c>
      <c r="I132" s="191"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0</v>
      </c>
      <c r="J132" s="242">
        <v>44753</v>
      </c>
      <c r="K132" s="242">
        <v>44802</v>
      </c>
      <c r="L132" s="91" t="s">
        <v>210</v>
      </c>
      <c r="M132" s="192">
        <v>6.8454810495626797</v>
      </c>
      <c r="N132" s="192">
        <v>0</v>
      </c>
      <c r="O132" s="192" t="s">
        <v>409</v>
      </c>
      <c r="P132" s="192">
        <v>32</v>
      </c>
      <c r="Q132" s="192" t="s">
        <v>409</v>
      </c>
      <c r="R132" s="192" t="s">
        <v>409</v>
      </c>
      <c r="S132"/>
      <c r="T132"/>
      <c r="U132"/>
      <c r="V132"/>
      <c r="W132"/>
      <c r="X132"/>
      <c r="Y132" s="192"/>
      <c r="Z132" s="192"/>
      <c r="AA132"/>
      <c r="AB132"/>
      <c r="AC132"/>
      <c r="AD132"/>
      <c r="AE132"/>
      <c r="AF132"/>
      <c r="AG132" s="34"/>
      <c r="AH132" s="34"/>
      <c r="AI132" s="34"/>
      <c r="AJ132" s="34"/>
      <c r="AK132" s="205"/>
    </row>
    <row r="133" spans="1:37" x14ac:dyDescent="0.2">
      <c r="A133" s="84">
        <v>126</v>
      </c>
      <c r="B133" s="84" t="str">
        <f ca="1"/>
        <v>Mexico</v>
      </c>
      <c r="C133" s="84" t="str">
        <f ca="1"/>
        <v>MEX</v>
      </c>
      <c r="D133" s="84" t="str">
        <f ca="1"/>
        <v>LCN           Latin America &amp; Caribbean</v>
      </c>
      <c r="E133" s="84" t="str">
        <f ca="1"/>
        <v>IBRD</v>
      </c>
      <c r="F133" s="190" t="str">
        <f t="shared" ca="1" si="7"/>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0</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7</v>
      </c>
      <c r="J133" s="242">
        <v>44753</v>
      </c>
      <c r="K133" s="242">
        <v>45454</v>
      </c>
      <c r="L133" s="91" t="s">
        <v>212</v>
      </c>
      <c r="M133" s="192">
        <v>0</v>
      </c>
      <c r="N133" s="192">
        <v>7</v>
      </c>
      <c r="O133" s="192" t="s">
        <v>409</v>
      </c>
      <c r="P133" s="192">
        <v>57</v>
      </c>
      <c r="Q133" s="192" t="s">
        <v>837</v>
      </c>
      <c r="R133" s="192" t="s">
        <v>409</v>
      </c>
      <c r="S133"/>
      <c r="T133"/>
      <c r="U133"/>
      <c r="V133"/>
      <c r="W133"/>
      <c r="X133"/>
      <c r="Y133" s="192"/>
      <c r="Z133" s="192"/>
      <c r="AA133"/>
      <c r="AB133"/>
      <c r="AC133"/>
      <c r="AD133"/>
      <c r="AE133"/>
      <c r="AF133"/>
      <c r="AG133" s="34"/>
      <c r="AH133" s="34"/>
      <c r="AI133" s="34"/>
      <c r="AJ133" s="34"/>
      <c r="AK133" s="205"/>
    </row>
    <row r="134" spans="1:37" x14ac:dyDescent="0.2">
      <c r="A134" s="84">
        <v>127</v>
      </c>
      <c r="B134" s="84" t="str">
        <f ca="1"/>
        <v>Marshall Islands</v>
      </c>
      <c r="C134" s="84" t="str">
        <f ca="1"/>
        <v>MHL</v>
      </c>
      <c r="D134" s="84" t="str">
        <f ca="1"/>
        <v>EAS           East Asia &amp; Pacific</v>
      </c>
      <c r="E134" s="84" t="str">
        <f ca="1"/>
        <v>IDA</v>
      </c>
      <c r="F134" s="190" t="str">
        <f t="shared" ca="1" si="7"/>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9.0029154518950403</v>
      </c>
      <c r="I134" s="191"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0</v>
      </c>
      <c r="J134" s="242">
        <v>44753</v>
      </c>
      <c r="K134" s="242">
        <v>44831</v>
      </c>
      <c r="L134" s="91" t="s">
        <v>214</v>
      </c>
      <c r="M134" s="192">
        <v>9.0029154518950403</v>
      </c>
      <c r="N134" s="192">
        <v>0</v>
      </c>
      <c r="O134" s="192" t="s">
        <v>409</v>
      </c>
      <c r="P134" s="192">
        <v>24.6</v>
      </c>
      <c r="Q134" s="192" t="s">
        <v>409</v>
      </c>
      <c r="R134" s="192" t="s">
        <v>409</v>
      </c>
      <c r="S134"/>
      <c r="T134"/>
      <c r="U134"/>
      <c r="V134"/>
      <c r="W134"/>
      <c r="X134"/>
      <c r="Y134" s="192"/>
      <c r="Z134" s="192"/>
      <c r="AA134"/>
      <c r="AB134"/>
      <c r="AC134"/>
      <c r="AD134"/>
      <c r="AE134"/>
      <c r="AF134"/>
      <c r="AG134" s="34"/>
      <c r="AH134" s="34"/>
      <c r="AI134" s="34"/>
      <c r="AJ134" s="34"/>
      <c r="AK134" s="205"/>
    </row>
    <row r="135" spans="1:37" x14ac:dyDescent="0.2">
      <c r="A135" s="84">
        <v>128</v>
      </c>
      <c r="B135" s="84" t="str">
        <f ca="1"/>
        <v>North Macedonia</v>
      </c>
      <c r="C135" s="84" t="str">
        <f ca="1"/>
        <v>MKD</v>
      </c>
      <c r="D135" s="84" t="str">
        <f ca="1"/>
        <v>ECS           Europe &amp; Central Asia</v>
      </c>
      <c r="E135" s="84" t="str">
        <f ca="1"/>
        <v>IBRD</v>
      </c>
      <c r="F135" s="190" t="str">
        <f t="shared" ca="1" si="7"/>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3.8717201166180701</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0</v>
      </c>
      <c r="J135" s="242">
        <v>44753</v>
      </c>
      <c r="K135" s="242">
        <v>44855</v>
      </c>
      <c r="L135" s="91" t="s">
        <v>216</v>
      </c>
      <c r="M135" s="192">
        <v>3.8717201166180701</v>
      </c>
      <c r="N135" s="192">
        <v>0</v>
      </c>
      <c r="O135" s="192" t="s">
        <v>409</v>
      </c>
      <c r="P135" s="192">
        <v>42.2</v>
      </c>
      <c r="Q135" s="192" t="s">
        <v>409</v>
      </c>
      <c r="R135" s="192" t="s">
        <v>409</v>
      </c>
      <c r="S135"/>
      <c r="T135"/>
      <c r="U135"/>
      <c r="V135"/>
      <c r="W135"/>
      <c r="X135"/>
      <c r="Y135" s="192"/>
      <c r="Z135" s="192"/>
      <c r="AA135"/>
      <c r="AB135"/>
      <c r="AC135"/>
      <c r="AD135"/>
      <c r="AE135"/>
      <c r="AF135"/>
      <c r="AG135" s="34"/>
      <c r="AH135" s="34"/>
      <c r="AI135" s="34"/>
      <c r="AJ135" s="34"/>
      <c r="AK135" s="205"/>
    </row>
    <row r="136" spans="1:37" x14ac:dyDescent="0.2">
      <c r="A136" s="84">
        <v>129</v>
      </c>
      <c r="B136" s="84" t="str">
        <f ca="1"/>
        <v>Mali</v>
      </c>
      <c r="C136" s="84" t="str">
        <f ca="1"/>
        <v>MLI</v>
      </c>
      <c r="D136" s="84" t="str">
        <f ca="1"/>
        <v>SSF           Sub-Saharan Africa</v>
      </c>
      <c r="E136" s="84" t="str">
        <f ca="1"/>
        <v>IDA</v>
      </c>
      <c r="F136" s="190" t="str">
        <f t="shared" ca="1" si="7"/>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7.7201166180758003</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v>
      </c>
      <c r="J136" s="242">
        <v>44753</v>
      </c>
      <c r="K136" s="242">
        <v>44852</v>
      </c>
      <c r="L136" s="91" t="s">
        <v>218</v>
      </c>
      <c r="M136" s="192">
        <v>7.7201166180758003</v>
      </c>
      <c r="N136" s="192">
        <v>0</v>
      </c>
      <c r="O136" s="192" t="s">
        <v>409</v>
      </c>
      <c r="P136" s="192">
        <v>29</v>
      </c>
      <c r="Q136" s="192" t="s">
        <v>409</v>
      </c>
      <c r="R136" s="192" t="s">
        <v>409</v>
      </c>
      <c r="S136"/>
      <c r="T136"/>
      <c r="U136"/>
      <c r="V136"/>
      <c r="W136"/>
      <c r="X136"/>
      <c r="Y136" s="192"/>
      <c r="Z136" s="192"/>
      <c r="AA136"/>
      <c r="AB136"/>
      <c r="AC136"/>
      <c r="AD136"/>
      <c r="AE136"/>
      <c r="AF136"/>
      <c r="AG136" s="34"/>
      <c r="AH136" s="34"/>
      <c r="AI136" s="34"/>
      <c r="AJ136" s="34"/>
      <c r="AK136" s="205"/>
    </row>
    <row r="137" spans="1:37" x14ac:dyDescent="0.2">
      <c r="A137" s="84">
        <v>130</v>
      </c>
      <c r="B137" s="84" t="str">
        <f ca="1"/>
        <v>Malta</v>
      </c>
      <c r="C137" s="84" t="str">
        <f ca="1"/>
        <v>MLT</v>
      </c>
      <c r="D137" s="84" t="str">
        <f ca="1"/>
        <v>MEA           Middle East &amp; North Africa</v>
      </c>
      <c r="E137" s="84" t="str">
        <f ca="1"/>
        <v>NA</v>
      </c>
      <c r="F137" s="190" t="str">
        <f t="shared" ca="1" si="7"/>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4.4548104956268197</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0</v>
      </c>
      <c r="J137" s="242">
        <v>44753</v>
      </c>
      <c r="K137" s="242">
        <v>44855</v>
      </c>
      <c r="L137" s="91" t="s">
        <v>220</v>
      </c>
      <c r="M137" s="192">
        <v>4.4548104956268197</v>
      </c>
      <c r="N137" s="192">
        <v>0</v>
      </c>
      <c r="O137" s="192" t="s">
        <v>409</v>
      </c>
      <c r="P137" s="192">
        <v>40.200000000000003</v>
      </c>
      <c r="Q137" s="192" t="s">
        <v>409</v>
      </c>
      <c r="R137" s="192" t="s">
        <v>409</v>
      </c>
      <c r="S137"/>
      <c r="T137"/>
      <c r="U137"/>
      <c r="V137"/>
      <c r="W137"/>
      <c r="X137"/>
      <c r="Y137" s="192"/>
      <c r="Z137" s="192"/>
      <c r="AA137"/>
      <c r="AB137"/>
      <c r="AC137"/>
      <c r="AD137"/>
      <c r="AE137"/>
      <c r="AF137"/>
      <c r="AG137" s="34"/>
      <c r="AH137" s="34"/>
      <c r="AI137" s="34"/>
      <c r="AJ137" s="34"/>
      <c r="AK137" s="205"/>
    </row>
    <row r="138" spans="1:37" x14ac:dyDescent="0.2">
      <c r="A138" s="84">
        <v>131</v>
      </c>
      <c r="B138" s="84" t="str">
        <f ca="1"/>
        <v>Myanmar</v>
      </c>
      <c r="C138" s="84" t="str">
        <f ca="1"/>
        <v>MMR</v>
      </c>
      <c r="D138" s="84" t="str">
        <f ca="1"/>
        <v>EAS           East Asia &amp; Pacific</v>
      </c>
      <c r="E138" s="84" t="str">
        <f ca="1"/>
        <v>IDA</v>
      </c>
      <c r="F138" s="190" t="str">
        <f t="shared" ca="1" si="7"/>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5.0087463556851297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0</v>
      </c>
      <c r="J138" s="242">
        <v>44753</v>
      </c>
      <c r="K138" s="242">
        <v>44753</v>
      </c>
      <c r="L138" s="91" t="s">
        <v>222</v>
      </c>
      <c r="M138" s="192">
        <v>5.0087463556851297</v>
      </c>
      <c r="N138" s="192">
        <v>0</v>
      </c>
      <c r="O138" s="192" t="s">
        <v>409</v>
      </c>
      <c r="P138" s="192">
        <v>38.299999999999997</v>
      </c>
      <c r="Q138" s="192" t="s">
        <v>409</v>
      </c>
      <c r="R138" s="192" t="s">
        <v>409</v>
      </c>
      <c r="S138"/>
      <c r="T138"/>
      <c r="U138"/>
      <c r="V138"/>
      <c r="W138"/>
      <c r="X138"/>
      <c r="Y138" s="192"/>
      <c r="Z138" s="192"/>
      <c r="AA138"/>
      <c r="AB138"/>
      <c r="AC138"/>
      <c r="AD138"/>
      <c r="AE138"/>
      <c r="AF138"/>
      <c r="AG138" s="34"/>
      <c r="AH138" s="34"/>
      <c r="AI138" s="34"/>
      <c r="AJ138" s="34"/>
      <c r="AK138" s="205"/>
    </row>
    <row r="139" spans="1:37" x14ac:dyDescent="0.2">
      <c r="A139" s="84">
        <v>132</v>
      </c>
      <c r="B139" s="84" t="str">
        <f ca="1"/>
        <v>Montenegro</v>
      </c>
      <c r="C139" s="84" t="str">
        <f ca="1"/>
        <v>MNE</v>
      </c>
      <c r="D139" s="84" t="str">
        <f ca="1"/>
        <v>ECS           Europe &amp; Central Asia</v>
      </c>
      <c r="E139" s="84" t="str">
        <f ca="1"/>
        <v>IBRD</v>
      </c>
      <c r="F139" s="190" t="str">
        <f t="shared" ca="1" si="7"/>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3.3177842565597602</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v>
      </c>
      <c r="J139" s="242">
        <v>44753</v>
      </c>
      <c r="K139" s="242">
        <v>44855</v>
      </c>
      <c r="L139" s="91" t="s">
        <v>224</v>
      </c>
      <c r="M139" s="192">
        <v>3.3177842565597602</v>
      </c>
      <c r="N139" s="192">
        <v>0</v>
      </c>
      <c r="O139" s="192" t="s">
        <v>409</v>
      </c>
      <c r="P139" s="192">
        <v>44.1</v>
      </c>
      <c r="Q139" s="192" t="s">
        <v>409</v>
      </c>
      <c r="R139" s="192" t="s">
        <v>409</v>
      </c>
      <c r="S139"/>
      <c r="T139"/>
      <c r="U139"/>
      <c r="V139"/>
      <c r="W139"/>
      <c r="X139"/>
      <c r="Y139" s="192"/>
      <c r="Z139" s="192"/>
      <c r="AA139"/>
      <c r="AB139"/>
      <c r="AC139"/>
      <c r="AD139"/>
      <c r="AE139"/>
      <c r="AF139"/>
      <c r="AG139" s="34"/>
      <c r="AH139" s="34"/>
      <c r="AI139" s="34"/>
      <c r="AJ139" s="34"/>
      <c r="AK139" s="205"/>
    </row>
    <row r="140" spans="1:37" x14ac:dyDescent="0.2">
      <c r="A140" s="84">
        <v>133</v>
      </c>
      <c r="B140" s="84" t="str">
        <f ca="1"/>
        <v>Mongolia</v>
      </c>
      <c r="C140" s="84" t="str">
        <f ca="1"/>
        <v>MNG</v>
      </c>
      <c r="D140" s="84" t="str">
        <f ca="1"/>
        <v>EAS           East Asia &amp; Pacific</v>
      </c>
      <c r="E140" s="84" t="str">
        <f ca="1"/>
        <v>IBRD</v>
      </c>
      <c r="F140" s="190" t="str">
        <f t="shared" ca="1" si="7"/>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4.2215743440233204</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0</v>
      </c>
      <c r="J140" s="242">
        <v>44753</v>
      </c>
      <c r="K140" s="242">
        <v>44852</v>
      </c>
      <c r="L140" s="91" t="s">
        <v>226</v>
      </c>
      <c r="M140" s="192">
        <v>4.2215743440233204</v>
      </c>
      <c r="N140" s="192">
        <v>0</v>
      </c>
      <c r="O140" s="192" t="s">
        <v>409</v>
      </c>
      <c r="P140" s="192">
        <v>41</v>
      </c>
      <c r="Q140" s="192" t="s">
        <v>409</v>
      </c>
      <c r="R140" s="192" t="s">
        <v>409</v>
      </c>
      <c r="S140"/>
      <c r="T140"/>
      <c r="U140"/>
      <c r="V140"/>
      <c r="W140"/>
      <c r="X140"/>
      <c r="Y140" s="192"/>
      <c r="Z140" s="192"/>
      <c r="AA140"/>
      <c r="AB140"/>
      <c r="AC140"/>
      <c r="AD140"/>
      <c r="AE140"/>
      <c r="AF140"/>
      <c r="AG140" s="34"/>
      <c r="AH140" s="34"/>
      <c r="AI140" s="34"/>
      <c r="AJ140" s="34"/>
      <c r="AK140" s="205"/>
    </row>
    <row r="141" spans="1:37" x14ac:dyDescent="0.2">
      <c r="A141" s="84">
        <v>134</v>
      </c>
      <c r="B141" s="84" t="str">
        <f ca="1"/>
        <v>Northern Mariana Islands</v>
      </c>
      <c r="C141" s="84" t="str">
        <f ca="1"/>
        <v>MNP</v>
      </c>
      <c r="D141" s="84" t="str">
        <f ca="1"/>
        <v>EAS           East Asia &amp; Pacific</v>
      </c>
      <c r="E141" s="84" t="str">
        <f ca="1"/>
        <v>NA</v>
      </c>
      <c r="F141" s="190" t="str">
        <f t="shared" ca="1" si="7"/>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0</v>
      </c>
      <c r="J141" s="242" t="s">
        <v>409</v>
      </c>
      <c r="K141" s="242" t="s">
        <v>409</v>
      </c>
      <c r="L141" s="91" t="s">
        <v>689</v>
      </c>
      <c r="M141" s="192" t="s">
        <v>409</v>
      </c>
      <c r="N141" s="192">
        <v>0</v>
      </c>
      <c r="O141" s="192" t="s">
        <v>409</v>
      </c>
      <c r="P141" s="192" t="s">
        <v>409</v>
      </c>
      <c r="Q141" s="192" t="s">
        <v>409</v>
      </c>
      <c r="R141" s="192" t="s">
        <v>409</v>
      </c>
      <c r="S141"/>
      <c r="T141"/>
      <c r="U141"/>
      <c r="V141"/>
      <c r="W141"/>
      <c r="X141"/>
      <c r="Y141" s="192"/>
      <c r="Z141" s="192"/>
      <c r="AA141"/>
      <c r="AB141"/>
      <c r="AC141"/>
      <c r="AD141"/>
      <c r="AE141"/>
      <c r="AF141"/>
      <c r="AG141" s="34"/>
      <c r="AH141" s="34"/>
      <c r="AI141" s="34"/>
      <c r="AJ141" s="34"/>
      <c r="AK141" s="205"/>
    </row>
    <row r="142" spans="1:37" x14ac:dyDescent="0.2">
      <c r="A142" s="84">
        <v>135</v>
      </c>
      <c r="B142" s="84" t="str">
        <f ca="1"/>
        <v>Mozambique</v>
      </c>
      <c r="C142" s="84" t="str">
        <f ca="1"/>
        <v>MOZ</v>
      </c>
      <c r="D142" s="84" t="str">
        <f ca="1"/>
        <v>SSF           Sub-Saharan Africa</v>
      </c>
      <c r="E142" s="84" t="str">
        <f ca="1"/>
        <v>IDA</v>
      </c>
      <c r="F142" s="190" t="str">
        <f t="shared" ca="1" si="7"/>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7.3119533527696801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0</v>
      </c>
      <c r="J142" s="242">
        <v>44753</v>
      </c>
      <c r="K142" s="242">
        <v>44846</v>
      </c>
      <c r="L142" s="91" t="s">
        <v>228</v>
      </c>
      <c r="M142" s="192">
        <v>7.3119533527696801</v>
      </c>
      <c r="N142" s="192">
        <v>0</v>
      </c>
      <c r="O142" s="192" t="s">
        <v>409</v>
      </c>
      <c r="P142" s="192">
        <v>30.4</v>
      </c>
      <c r="Q142" s="192" t="s">
        <v>409</v>
      </c>
      <c r="R142" s="192" t="s">
        <v>409</v>
      </c>
      <c r="S142"/>
      <c r="T142"/>
      <c r="U142"/>
      <c r="V142"/>
      <c r="W142"/>
      <c r="X142"/>
      <c r="Y142" s="192"/>
      <c r="Z142" s="192"/>
      <c r="AA142"/>
      <c r="AB142"/>
      <c r="AC142"/>
      <c r="AD142"/>
      <c r="AE142"/>
      <c r="AF142"/>
      <c r="AG142" s="34"/>
      <c r="AH142" s="34"/>
      <c r="AI142" s="34"/>
      <c r="AJ142" s="34"/>
      <c r="AK142" s="205"/>
    </row>
    <row r="143" spans="1:37" x14ac:dyDescent="0.2">
      <c r="A143" s="84">
        <v>136</v>
      </c>
      <c r="B143" s="84" t="str">
        <f ca="1"/>
        <v>Mauritania</v>
      </c>
      <c r="C143" s="84" t="str">
        <f ca="1"/>
        <v>MRT</v>
      </c>
      <c r="D143" s="84" t="str">
        <f ca="1"/>
        <v>SSF           Sub-Saharan Africa</v>
      </c>
      <c r="E143" s="84" t="str">
        <f ca="1"/>
        <v>IDA</v>
      </c>
      <c r="F143" s="190" t="str">
        <f t="shared" ca="1" si="7"/>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8.5364431486880399</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44753</v>
      </c>
      <c r="K143" s="242">
        <v>44855</v>
      </c>
      <c r="L143" s="91" t="s">
        <v>230</v>
      </c>
      <c r="M143" s="192">
        <v>8.5364431486880399</v>
      </c>
      <c r="N143" s="192">
        <v>0</v>
      </c>
      <c r="O143" s="192" t="s">
        <v>409</v>
      </c>
      <c r="P143" s="192">
        <v>26.2</v>
      </c>
      <c r="Q143" s="192" t="s">
        <v>409</v>
      </c>
      <c r="R143" s="192" t="s">
        <v>409</v>
      </c>
      <c r="S143"/>
      <c r="T143"/>
      <c r="U143"/>
      <c r="V143"/>
      <c r="W143"/>
      <c r="X143"/>
      <c r="Y143" s="192"/>
      <c r="Z143" s="192"/>
      <c r="AA143"/>
      <c r="AB143"/>
      <c r="AC143"/>
      <c r="AD143"/>
      <c r="AE143"/>
      <c r="AF143"/>
      <c r="AG143" s="34"/>
      <c r="AH143" s="34"/>
      <c r="AI143" s="34"/>
      <c r="AJ143" s="34"/>
      <c r="AK143" s="205"/>
    </row>
    <row r="144" spans="1:37" x14ac:dyDescent="0.2">
      <c r="A144" s="84">
        <v>137</v>
      </c>
      <c r="B144" s="84" t="str">
        <f ca="1"/>
        <v>Mauritius</v>
      </c>
      <c r="C144" s="84" t="str">
        <f ca="1"/>
        <v>MUS</v>
      </c>
      <c r="D144" s="84" t="str">
        <f ca="1"/>
        <v>SSF           Sub-Saharan Africa</v>
      </c>
      <c r="E144" s="84" t="str">
        <f ca="1"/>
        <v>IBRD</v>
      </c>
      <c r="F144" s="190" t="str">
        <f t="shared" ca="1" si="7"/>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4.6005830903789997</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0</v>
      </c>
      <c r="J144" s="242">
        <v>44753</v>
      </c>
      <c r="K144" s="242">
        <v>44855</v>
      </c>
      <c r="L144" s="91" t="s">
        <v>232</v>
      </c>
      <c r="M144" s="192">
        <v>4.6005830903789997</v>
      </c>
      <c r="N144" s="192">
        <v>0</v>
      </c>
      <c r="O144" s="192" t="s">
        <v>409</v>
      </c>
      <c r="P144" s="192">
        <v>39.700000000000003</v>
      </c>
      <c r="Q144" s="192" t="s">
        <v>409</v>
      </c>
      <c r="R144" s="192" t="s">
        <v>409</v>
      </c>
      <c r="S144"/>
      <c r="T144"/>
      <c r="U144"/>
      <c r="V144"/>
      <c r="W144"/>
      <c r="X144"/>
      <c r="Y144" s="192"/>
      <c r="Z144" s="192"/>
      <c r="AA144"/>
      <c r="AB144"/>
      <c r="AC144"/>
      <c r="AD144"/>
      <c r="AE144"/>
      <c r="AF144"/>
      <c r="AG144" s="34"/>
      <c r="AH144" s="34"/>
      <c r="AI144" s="34"/>
      <c r="AJ144" s="34"/>
      <c r="AK144" s="205"/>
    </row>
    <row r="145" spans="1:37" x14ac:dyDescent="0.2">
      <c r="A145" s="84">
        <v>138</v>
      </c>
      <c r="B145" s="84" t="str">
        <f ca="1"/>
        <v>Malawi</v>
      </c>
      <c r="C145" s="84" t="str">
        <f ca="1"/>
        <v>MWI</v>
      </c>
      <c r="D145" s="84" t="str">
        <f ca="1"/>
        <v>SSF           Sub-Saharan Africa</v>
      </c>
      <c r="E145" s="84" t="str">
        <f ca="1"/>
        <v>IDA</v>
      </c>
      <c r="F145" s="190" t="str">
        <f t="shared" ca="1" si="7"/>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7.8658892128279803</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0</v>
      </c>
      <c r="J145" s="242">
        <v>44753</v>
      </c>
      <c r="K145" s="242">
        <v>44753</v>
      </c>
      <c r="L145" s="91" t="s">
        <v>234</v>
      </c>
      <c r="M145" s="192">
        <v>7.8658892128279803</v>
      </c>
      <c r="N145" s="192">
        <v>0</v>
      </c>
      <c r="O145" s="192" t="s">
        <v>409</v>
      </c>
      <c r="P145" s="192">
        <v>28.5</v>
      </c>
      <c r="Q145" s="192" t="s">
        <v>409</v>
      </c>
      <c r="R145" s="192" t="s">
        <v>409</v>
      </c>
      <c r="S145"/>
      <c r="T145"/>
      <c r="U145"/>
      <c r="V145"/>
      <c r="W145"/>
      <c r="X145"/>
      <c r="Y145" s="192"/>
      <c r="Z145" s="192"/>
      <c r="AA145"/>
      <c r="AB145"/>
      <c r="AC145"/>
      <c r="AD145"/>
      <c r="AE145"/>
      <c r="AF145"/>
      <c r="AG145" s="34"/>
      <c r="AH145" s="34"/>
      <c r="AI145" s="34"/>
      <c r="AJ145" s="34"/>
      <c r="AK145" s="205"/>
    </row>
    <row r="146" spans="1:37" x14ac:dyDescent="0.2">
      <c r="A146" s="84">
        <v>139</v>
      </c>
      <c r="B146" s="84" t="str">
        <f ca="1"/>
        <v>Malaysia</v>
      </c>
      <c r="C146" s="84" t="str">
        <f ca="1"/>
        <v>MYS</v>
      </c>
      <c r="D146" s="84" t="str">
        <f ca="1"/>
        <v>EAS           East Asia &amp; Pacific</v>
      </c>
      <c r="E146" s="84" t="str">
        <f ca="1"/>
        <v>IBRD</v>
      </c>
      <c r="F146" s="190" t="str">
        <f t="shared" ca="1" si="7"/>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0</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0</v>
      </c>
      <c r="J146" s="242">
        <v>44753</v>
      </c>
      <c r="K146" s="242">
        <v>44839</v>
      </c>
      <c r="L146" s="91" t="s">
        <v>236</v>
      </c>
      <c r="M146" s="192">
        <v>0</v>
      </c>
      <c r="N146" s="192">
        <v>0</v>
      </c>
      <c r="O146" s="192" t="s">
        <v>409</v>
      </c>
      <c r="P146" s="192">
        <v>56.4</v>
      </c>
      <c r="Q146" s="192" t="s">
        <v>409</v>
      </c>
      <c r="R146" s="192" t="s">
        <v>409</v>
      </c>
      <c r="S146"/>
      <c r="T146"/>
      <c r="U146"/>
      <c r="V146"/>
      <c r="W146"/>
      <c r="X146"/>
      <c r="Y146" s="192"/>
      <c r="Z146" s="192"/>
      <c r="AA146"/>
      <c r="AB146"/>
      <c r="AC146"/>
      <c r="AD146"/>
      <c r="AE146"/>
      <c r="AF146"/>
      <c r="AG146" s="34"/>
      <c r="AH146" s="34"/>
      <c r="AI146" s="34"/>
      <c r="AJ146" s="34"/>
      <c r="AK146" s="205"/>
    </row>
    <row r="147" spans="1:37" x14ac:dyDescent="0.2">
      <c r="A147" s="84">
        <v>140</v>
      </c>
      <c r="B147" s="84" t="str">
        <f ca="1"/>
        <v>Namibia</v>
      </c>
      <c r="C147" s="84" t="str">
        <f ca="1"/>
        <v>NAM</v>
      </c>
      <c r="D147" s="84" t="str">
        <f ca="1"/>
        <v>SSF           Sub-Saharan Africa</v>
      </c>
      <c r="E147" s="84" t="str">
        <f ca="1"/>
        <v>IBRD</v>
      </c>
      <c r="F147" s="190" t="str">
        <f t="shared" ca="1" si="7"/>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7.3411078717201104</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0</v>
      </c>
      <c r="J147" s="242">
        <v>44753</v>
      </c>
      <c r="K147" s="242">
        <v>44855</v>
      </c>
      <c r="L147" s="91" t="s">
        <v>238</v>
      </c>
      <c r="M147" s="192">
        <v>7.3411078717201104</v>
      </c>
      <c r="N147" s="192">
        <v>0</v>
      </c>
      <c r="O147" s="192" t="s">
        <v>409</v>
      </c>
      <c r="P147" s="192">
        <v>30.3</v>
      </c>
      <c r="Q147" s="192" t="s">
        <v>409</v>
      </c>
      <c r="R147" s="192" t="s">
        <v>409</v>
      </c>
      <c r="S147"/>
      <c r="T147"/>
      <c r="U147"/>
      <c r="V147"/>
      <c r="W147"/>
      <c r="X147"/>
      <c r="Y147" s="192"/>
      <c r="Z147" s="192"/>
      <c r="AA147"/>
      <c r="AB147"/>
      <c r="AC147"/>
      <c r="AD147"/>
      <c r="AE147"/>
      <c r="AF147"/>
      <c r="AG147" s="34"/>
      <c r="AH147" s="34"/>
      <c r="AI147" s="34"/>
      <c r="AJ147" s="34"/>
      <c r="AK147" s="205"/>
    </row>
    <row r="148" spans="1:37" x14ac:dyDescent="0.2">
      <c r="A148" s="84">
        <v>141</v>
      </c>
      <c r="B148" s="84" t="str">
        <f ca="1"/>
        <v>New Caledonia</v>
      </c>
      <c r="C148" s="84" t="str">
        <f ca="1"/>
        <v>NCL</v>
      </c>
      <c r="D148" s="84" t="str">
        <f ca="1"/>
        <v>EAS           East Asia &amp; Pacific</v>
      </c>
      <c r="E148" s="84" t="str">
        <f ca="1"/>
        <v>NA</v>
      </c>
      <c r="F148" s="190" t="str">
        <f t="shared" ca="1" si="7"/>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0</v>
      </c>
      <c r="J148" s="242" t="s">
        <v>409</v>
      </c>
      <c r="K148" s="242">
        <v>44887</v>
      </c>
      <c r="L148" s="91" t="s">
        <v>690</v>
      </c>
      <c r="M148" s="192" t="s">
        <v>409</v>
      </c>
      <c r="N148" s="192">
        <v>0</v>
      </c>
      <c r="O148" s="192" t="s">
        <v>409</v>
      </c>
      <c r="P148" s="192" t="s">
        <v>409</v>
      </c>
      <c r="Q148" s="192" t="s">
        <v>409</v>
      </c>
      <c r="R148" s="192" t="s">
        <v>409</v>
      </c>
      <c r="S148"/>
      <c r="T148"/>
      <c r="U148"/>
      <c r="V148"/>
      <c r="W148"/>
      <c r="X148"/>
      <c r="Y148" s="192"/>
      <c r="Z148" s="192"/>
      <c r="AA148"/>
      <c r="AB148"/>
      <c r="AC148"/>
      <c r="AD148"/>
      <c r="AE148"/>
      <c r="AF148"/>
      <c r="AG148" s="34"/>
      <c r="AH148" s="34"/>
      <c r="AI148" s="34"/>
      <c r="AJ148" s="34"/>
      <c r="AK148" s="205"/>
    </row>
    <row r="149" spans="1:37" x14ac:dyDescent="0.2">
      <c r="A149" s="84">
        <v>142</v>
      </c>
      <c r="B149" s="84" t="str">
        <f ca="1"/>
        <v>Niger</v>
      </c>
      <c r="C149" s="84" t="str">
        <f ca="1"/>
        <v>NER</v>
      </c>
      <c r="D149" s="84" t="str">
        <f ca="1"/>
        <v>SSF           Sub-Saharan Africa</v>
      </c>
      <c r="E149" s="84" t="str">
        <f ca="1"/>
        <v>IDA</v>
      </c>
      <c r="F149" s="190" t="str">
        <f t="shared" ca="1" si="7"/>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7.8075801749271099</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0</v>
      </c>
      <c r="J149" s="242">
        <v>44753</v>
      </c>
      <c r="K149" s="242">
        <v>45058</v>
      </c>
      <c r="L149" s="91" t="s">
        <v>240</v>
      </c>
      <c r="M149" s="192">
        <v>7.8075801749271099</v>
      </c>
      <c r="N149" s="192">
        <v>0</v>
      </c>
      <c r="O149" s="192" t="s">
        <v>409</v>
      </c>
      <c r="P149" s="192">
        <v>28.7</v>
      </c>
      <c r="Q149" s="192" t="s">
        <v>409</v>
      </c>
      <c r="R149" s="192" t="s">
        <v>409</v>
      </c>
      <c r="S149"/>
      <c r="T149"/>
      <c r="U149"/>
      <c r="V149"/>
      <c r="W149"/>
      <c r="X149"/>
      <c r="Y149" s="192"/>
      <c r="Z149" s="192"/>
      <c r="AA149"/>
      <c r="AB149"/>
      <c r="AC149"/>
      <c r="AD149"/>
      <c r="AE149"/>
      <c r="AF149"/>
      <c r="AG149" s="34"/>
      <c r="AH149" s="34"/>
      <c r="AI149" s="34"/>
      <c r="AJ149" s="34"/>
      <c r="AK149" s="205"/>
    </row>
    <row r="150" spans="1:37" x14ac:dyDescent="0.2">
      <c r="A150" s="84">
        <v>143</v>
      </c>
      <c r="B150" s="84" t="str">
        <f ca="1"/>
        <v>Nigeria</v>
      </c>
      <c r="C150" s="84" t="str">
        <f ca="1"/>
        <v>NGA</v>
      </c>
      <c r="D150" s="84" t="str">
        <f ca="1"/>
        <v>SSF           Sub-Saharan Africa</v>
      </c>
      <c r="E150" s="84" t="str">
        <f ca="1"/>
        <v>Blend</v>
      </c>
      <c r="F150" s="190" t="str">
        <f t="shared" ca="1" si="7"/>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5.0962099125364402</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0</v>
      </c>
      <c r="J150" s="242">
        <v>44753</v>
      </c>
      <c r="K150" s="242">
        <v>44846</v>
      </c>
      <c r="L150" s="91" t="s">
        <v>242</v>
      </c>
      <c r="M150" s="192">
        <v>5.0962099125364402</v>
      </c>
      <c r="N150" s="192">
        <v>0</v>
      </c>
      <c r="O150" s="192" t="s">
        <v>409</v>
      </c>
      <c r="P150" s="192">
        <v>38</v>
      </c>
      <c r="Q150" s="192" t="s">
        <v>409</v>
      </c>
      <c r="R150" s="192" t="s">
        <v>409</v>
      </c>
      <c r="S150"/>
      <c r="T150"/>
      <c r="U150"/>
      <c r="V150"/>
      <c r="W150"/>
      <c r="X150"/>
      <c r="Y150" s="192"/>
      <c r="Z150" s="192"/>
      <c r="AA150"/>
      <c r="AB150"/>
      <c r="AC150"/>
      <c r="AD150"/>
      <c r="AE150"/>
      <c r="AF150"/>
      <c r="AG150" s="34"/>
      <c r="AH150" s="34"/>
      <c r="AI150" s="34"/>
      <c r="AJ150" s="34"/>
      <c r="AK150" s="205"/>
    </row>
    <row r="151" spans="1:37" x14ac:dyDescent="0.2">
      <c r="A151" s="84">
        <v>144</v>
      </c>
      <c r="B151" s="84" t="str">
        <f ca="1"/>
        <v>Nicaragua</v>
      </c>
      <c r="C151" s="84" t="str">
        <f ca="1"/>
        <v>NIC</v>
      </c>
      <c r="D151" s="84" t="str">
        <f ca="1"/>
        <v>LCN           Latin America &amp; Caribbean</v>
      </c>
      <c r="E151" s="84" t="str">
        <f ca="1"/>
        <v>IDA</v>
      </c>
      <c r="F151" s="190" t="str">
        <f t="shared" ca="1" si="7"/>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5.59183673469387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v>
      </c>
      <c r="J151" s="242">
        <v>44753</v>
      </c>
      <c r="K151" s="242">
        <v>44852</v>
      </c>
      <c r="L151" s="91" t="s">
        <v>244</v>
      </c>
      <c r="M151" s="192">
        <v>5.59183673469387</v>
      </c>
      <c r="N151" s="192">
        <v>0</v>
      </c>
      <c r="O151" s="192" t="s">
        <v>409</v>
      </c>
      <c r="P151" s="192">
        <v>36.299999999999997</v>
      </c>
      <c r="Q151" s="192" t="s">
        <v>409</v>
      </c>
      <c r="R151" s="192" t="s">
        <v>409</v>
      </c>
      <c r="S151"/>
      <c r="T151"/>
      <c r="U151"/>
      <c r="V151"/>
      <c r="W151"/>
      <c r="X151"/>
      <c r="Y151" s="192"/>
      <c r="Z151" s="192"/>
      <c r="AA151"/>
      <c r="AB151"/>
      <c r="AC151"/>
      <c r="AD151"/>
      <c r="AE151"/>
      <c r="AF151"/>
      <c r="AG151" s="34"/>
      <c r="AH151" s="34"/>
      <c r="AI151" s="34"/>
      <c r="AJ151" s="34"/>
      <c r="AK151" s="205"/>
    </row>
    <row r="152" spans="1:37" x14ac:dyDescent="0.2">
      <c r="A152" s="84">
        <v>145</v>
      </c>
      <c r="B152" s="84" t="str">
        <f ca="1"/>
        <v>Netherlands</v>
      </c>
      <c r="C152" s="84" t="str">
        <f ca="1"/>
        <v>NLD</v>
      </c>
      <c r="D152" s="84" t="str">
        <f ca="1"/>
        <v>ECS           Europe &amp; Central Asia</v>
      </c>
      <c r="E152" s="84" t="str">
        <f ca="1"/>
        <v>NA</v>
      </c>
      <c r="F152" s="190" t="str">
        <f t="shared" ca="1" si="7"/>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0</v>
      </c>
      <c r="J152" s="242">
        <v>44753</v>
      </c>
      <c r="K152" s="242">
        <v>44855</v>
      </c>
      <c r="L152" s="91" t="s">
        <v>246</v>
      </c>
      <c r="M152" s="192">
        <v>0</v>
      </c>
      <c r="N152" s="192">
        <v>0</v>
      </c>
      <c r="O152" s="192" t="s">
        <v>409</v>
      </c>
      <c r="P152" s="192">
        <v>64.7</v>
      </c>
      <c r="Q152" s="192" t="s">
        <v>409</v>
      </c>
      <c r="R152" s="192" t="s">
        <v>409</v>
      </c>
      <c r="S152"/>
      <c r="T152"/>
      <c r="U152"/>
      <c r="V152"/>
      <c r="W152"/>
      <c r="X152"/>
      <c r="Y152" s="192"/>
      <c r="Z152" s="192"/>
      <c r="AA152"/>
      <c r="AB152"/>
      <c r="AC152"/>
      <c r="AD152"/>
      <c r="AE152"/>
      <c r="AF152"/>
      <c r="AG152" s="34"/>
      <c r="AH152" s="34"/>
      <c r="AI152" s="34"/>
      <c r="AJ152" s="34"/>
      <c r="AK152" s="205"/>
    </row>
    <row r="153" spans="1:37" x14ac:dyDescent="0.2">
      <c r="A153" s="84">
        <v>146</v>
      </c>
      <c r="B153" s="84" t="str">
        <f ca="1"/>
        <v>Norway</v>
      </c>
      <c r="C153" s="84" t="str">
        <f ca="1"/>
        <v>NOR</v>
      </c>
      <c r="D153" s="84" t="str">
        <f ca="1"/>
        <v>ECS           Europe &amp; Central Asia</v>
      </c>
      <c r="E153" s="84" t="str">
        <f ca="1"/>
        <v>NA</v>
      </c>
      <c r="F153" s="190" t="str">
        <f t="shared" ca="1" si="7"/>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0</v>
      </c>
      <c r="J153" s="242">
        <v>44753</v>
      </c>
      <c r="K153" s="242">
        <v>44855</v>
      </c>
      <c r="L153" s="91" t="s">
        <v>248</v>
      </c>
      <c r="M153" s="192">
        <v>0</v>
      </c>
      <c r="N153" s="192">
        <v>0</v>
      </c>
      <c r="O153" s="192" t="s">
        <v>409</v>
      </c>
      <c r="P153" s="192">
        <v>60.2</v>
      </c>
      <c r="Q153" s="192" t="s">
        <v>409</v>
      </c>
      <c r="R153" s="192" t="s">
        <v>409</v>
      </c>
      <c r="S153"/>
      <c r="T153"/>
      <c r="U153"/>
      <c r="V153"/>
      <c r="W153"/>
      <c r="X153"/>
      <c r="Y153" s="192"/>
      <c r="Z153" s="192"/>
      <c r="AA153"/>
      <c r="AB153"/>
      <c r="AC153"/>
      <c r="AD153"/>
      <c r="AE153"/>
      <c r="AF153"/>
      <c r="AG153" s="34"/>
      <c r="AH153" s="34"/>
      <c r="AI153" s="34"/>
      <c r="AJ153" s="34"/>
      <c r="AK153" s="205"/>
    </row>
    <row r="154" spans="1:37" x14ac:dyDescent="0.2">
      <c r="A154" s="84">
        <v>147</v>
      </c>
      <c r="B154" s="84" t="str">
        <f ca="1"/>
        <v>Nepal</v>
      </c>
      <c r="C154" s="84" t="str">
        <f ca="1"/>
        <v>NPL</v>
      </c>
      <c r="D154" s="84" t="str">
        <f ca="1"/>
        <v>SAS           South Asia</v>
      </c>
      <c r="E154" s="84" t="str">
        <f ca="1"/>
        <v>IDA</v>
      </c>
      <c r="F154" s="190" t="str">
        <f t="shared" ca="1" si="7"/>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6.2623906705539296</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0</v>
      </c>
      <c r="J154" s="242">
        <v>44753</v>
      </c>
      <c r="K154" s="242">
        <v>45093</v>
      </c>
      <c r="L154" s="91" t="s">
        <v>250</v>
      </c>
      <c r="M154" s="192">
        <v>6.2623906705539296</v>
      </c>
      <c r="N154" s="192">
        <v>0</v>
      </c>
      <c r="O154" s="192" t="s">
        <v>409</v>
      </c>
      <c r="P154" s="192">
        <v>34</v>
      </c>
      <c r="Q154" s="192" t="s">
        <v>409</v>
      </c>
      <c r="R154" s="192" t="s">
        <v>409</v>
      </c>
      <c r="S154"/>
      <c r="T154"/>
      <c r="U154"/>
      <c r="V154"/>
      <c r="W154"/>
      <c r="X154"/>
      <c r="Y154" s="192"/>
      <c r="Z154" s="192"/>
      <c r="AA154"/>
      <c r="AB154"/>
      <c r="AC154"/>
      <c r="AD154"/>
      <c r="AE154"/>
      <c r="AF154"/>
      <c r="AG154" s="34"/>
      <c r="AH154" s="34"/>
      <c r="AI154" s="34"/>
      <c r="AJ154" s="34"/>
      <c r="AK154" s="205"/>
    </row>
    <row r="155" spans="1:37" x14ac:dyDescent="0.2">
      <c r="A155" s="84">
        <v>148</v>
      </c>
      <c r="B155" s="84" t="str">
        <f ca="1"/>
        <v>Nauru</v>
      </c>
      <c r="C155" s="84" t="str">
        <f ca="1"/>
        <v>NRU</v>
      </c>
      <c r="D155" s="84" t="str">
        <f ca="1"/>
        <v>EAS           East Asia &amp; Pacific</v>
      </c>
      <c r="E155" s="84" t="str">
        <f ca="1"/>
        <v>IBRD</v>
      </c>
      <c r="F155" s="190" t="str">
        <f t="shared" ca="1" si="7"/>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10</v>
      </c>
      <c r="I155" s="191"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0</v>
      </c>
      <c r="J155" s="242">
        <v>44753</v>
      </c>
      <c r="K155" s="242">
        <v>44830</v>
      </c>
      <c r="L155" s="91" t="s">
        <v>252</v>
      </c>
      <c r="M155" s="192">
        <v>10</v>
      </c>
      <c r="N155" s="192">
        <v>0</v>
      </c>
      <c r="O155" s="192" t="s">
        <v>409</v>
      </c>
      <c r="P155" s="192">
        <v>18</v>
      </c>
      <c r="Q155" s="192" t="s">
        <v>409</v>
      </c>
      <c r="R155" s="192" t="s">
        <v>409</v>
      </c>
      <c r="S155"/>
      <c r="T155"/>
      <c r="U155"/>
      <c r="V155"/>
      <c r="W155"/>
      <c r="X155"/>
      <c r="Y155" s="192"/>
      <c r="Z155" s="192"/>
      <c r="AA155"/>
      <c r="AB155"/>
      <c r="AC155"/>
      <c r="AD155"/>
      <c r="AE155"/>
      <c r="AF155"/>
      <c r="AG155" s="34"/>
      <c r="AH155" s="34"/>
      <c r="AI155" s="34"/>
      <c r="AJ155" s="34"/>
      <c r="AK155" s="205"/>
    </row>
    <row r="156" spans="1:37" x14ac:dyDescent="0.2">
      <c r="A156" s="84">
        <v>149</v>
      </c>
      <c r="B156" s="84" t="str">
        <f ca="1"/>
        <v>New Zealand</v>
      </c>
      <c r="C156" s="84" t="str">
        <f ca="1"/>
        <v>NZL</v>
      </c>
      <c r="D156" s="84" t="str">
        <f ca="1"/>
        <v>EAS           East Asia &amp; Pacific</v>
      </c>
      <c r="E156" s="84" t="str">
        <f ca="1"/>
        <v>NA</v>
      </c>
      <c r="F156" s="190" t="str">
        <f t="shared" ca="1" si="7"/>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0</v>
      </c>
      <c r="J156" s="242">
        <v>44753</v>
      </c>
      <c r="K156" s="242">
        <v>44855</v>
      </c>
      <c r="L156" s="91" t="s">
        <v>254</v>
      </c>
      <c r="M156" s="192">
        <v>0</v>
      </c>
      <c r="N156" s="192">
        <v>0</v>
      </c>
      <c r="O156" s="192" t="s">
        <v>409</v>
      </c>
      <c r="P156" s="192">
        <v>62.5</v>
      </c>
      <c r="Q156" s="192" t="s">
        <v>409</v>
      </c>
      <c r="R156" s="192" t="s">
        <v>409</v>
      </c>
      <c r="S156"/>
      <c r="T156"/>
      <c r="U156"/>
      <c r="V156"/>
      <c r="W156"/>
      <c r="X156"/>
      <c r="Y156" s="192"/>
      <c r="Z156" s="192"/>
      <c r="AA156"/>
      <c r="AB156"/>
      <c r="AC156"/>
      <c r="AD156"/>
      <c r="AE156"/>
      <c r="AF156"/>
      <c r="AG156" s="34"/>
      <c r="AH156" s="34"/>
      <c r="AI156" s="34"/>
      <c r="AJ156" s="34"/>
      <c r="AK156" s="205"/>
    </row>
    <row r="157" spans="1:37" x14ac:dyDescent="0.2">
      <c r="A157" s="84">
        <v>150</v>
      </c>
      <c r="B157" s="84" t="str">
        <f ca="1"/>
        <v>Oman</v>
      </c>
      <c r="C157" s="84" t="str">
        <f ca="1"/>
        <v>OMN</v>
      </c>
      <c r="D157" s="84" t="str">
        <f ca="1"/>
        <v>MEA           Middle East &amp; North Africa</v>
      </c>
      <c r="E157" s="84" t="str">
        <f ca="1"/>
        <v>NA</v>
      </c>
      <c r="F157" s="190" t="str">
        <f t="shared" ca="1" si="7"/>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4.7755102040816304</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44753</v>
      </c>
      <c r="K157" s="242" t="s">
        <v>409</v>
      </c>
      <c r="L157" s="91" t="s">
        <v>256</v>
      </c>
      <c r="M157" s="192">
        <v>4.7755102040816304</v>
      </c>
      <c r="N157" s="192">
        <v>0</v>
      </c>
      <c r="O157" s="192" t="s">
        <v>409</v>
      </c>
      <c r="P157" s="192">
        <v>39.1</v>
      </c>
      <c r="Q157" s="192" t="s">
        <v>409</v>
      </c>
      <c r="R157" s="192" t="s">
        <v>409</v>
      </c>
      <c r="S157"/>
      <c r="T157"/>
      <c r="U157"/>
      <c r="V157"/>
      <c r="W157"/>
      <c r="X157"/>
      <c r="Y157" s="192"/>
      <c r="Z157" s="192"/>
      <c r="AA157"/>
      <c r="AB157"/>
      <c r="AC157"/>
      <c r="AD157"/>
      <c r="AE157"/>
      <c r="AF157"/>
      <c r="AG157" s="34"/>
      <c r="AH157" s="34"/>
      <c r="AI157" s="34"/>
      <c r="AJ157" s="34"/>
      <c r="AK157" s="205"/>
    </row>
    <row r="158" spans="1:37" x14ac:dyDescent="0.2">
      <c r="A158" s="84">
        <v>151</v>
      </c>
      <c r="B158" s="84" t="str">
        <f ca="1"/>
        <v>Pakistan</v>
      </c>
      <c r="C158" s="84" t="str">
        <f ca="1"/>
        <v>PAK</v>
      </c>
      <c r="D158" s="84" t="str">
        <f ca="1"/>
        <v>SAS           South Asia</v>
      </c>
      <c r="E158" s="84" t="str">
        <f ca="1"/>
        <v>Blend</v>
      </c>
      <c r="F158" s="190" t="str">
        <f t="shared" ref="F158:F189" ca="1" si="8">IF(L158 &lt;&gt; C158, "Countries don't match", "")</f>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7.3119533527696801</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0</v>
      </c>
      <c r="J158" s="242">
        <v>44753</v>
      </c>
      <c r="K158" s="242">
        <v>44966</v>
      </c>
      <c r="L158" s="91" t="s">
        <v>258</v>
      </c>
      <c r="M158" s="192">
        <v>7.3119533527696801</v>
      </c>
      <c r="N158" s="192">
        <v>0</v>
      </c>
      <c r="O158" s="192" t="s">
        <v>409</v>
      </c>
      <c r="P158" s="192">
        <v>30.4</v>
      </c>
      <c r="Q158" s="192" t="s">
        <v>409</v>
      </c>
      <c r="R158" s="192" t="s">
        <v>409</v>
      </c>
      <c r="S158"/>
      <c r="T158"/>
      <c r="U158"/>
      <c r="V158"/>
      <c r="W158"/>
      <c r="X158"/>
      <c r="Y158" s="192"/>
      <c r="Z158" s="192"/>
      <c r="AA158"/>
      <c r="AB158"/>
      <c r="AC158"/>
      <c r="AD158"/>
      <c r="AE158"/>
      <c r="AF158"/>
      <c r="AG158" s="34"/>
      <c r="AH158" s="34"/>
      <c r="AI158" s="34"/>
      <c r="AJ158" s="34"/>
      <c r="AK158" s="205"/>
    </row>
    <row r="159" spans="1:37" x14ac:dyDescent="0.2">
      <c r="A159" s="84">
        <v>152</v>
      </c>
      <c r="B159" s="84" t="str">
        <f ca="1"/>
        <v>Panama</v>
      </c>
      <c r="C159" s="84" t="str">
        <f ca="1"/>
        <v>PAN</v>
      </c>
      <c r="D159" s="84" t="str">
        <f ca="1"/>
        <v>LCN           Latin America &amp; Caribbean</v>
      </c>
      <c r="E159" s="84" t="str">
        <f ca="1"/>
        <v>IBRD</v>
      </c>
      <c r="F159" s="190" t="str">
        <f t="shared" ca="1" si="8"/>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0.57725947521865995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0</v>
      </c>
      <c r="J159" s="242">
        <v>44753</v>
      </c>
      <c r="K159" s="242">
        <v>44852</v>
      </c>
      <c r="L159" s="91" t="s">
        <v>260</v>
      </c>
      <c r="M159" s="192">
        <v>0.57725947521865995</v>
      </c>
      <c r="N159" s="192">
        <v>0</v>
      </c>
      <c r="O159" s="192" t="s">
        <v>409</v>
      </c>
      <c r="P159" s="192">
        <v>53.5</v>
      </c>
      <c r="Q159" s="192" t="s">
        <v>409</v>
      </c>
      <c r="R159" s="192" t="s">
        <v>409</v>
      </c>
      <c r="S159"/>
      <c r="T159"/>
      <c r="U159"/>
      <c r="V159"/>
      <c r="W159"/>
      <c r="X159"/>
      <c r="Y159" s="192"/>
      <c r="Z159" s="192"/>
      <c r="AA159"/>
      <c r="AB159"/>
      <c r="AC159"/>
      <c r="AD159"/>
      <c r="AE159"/>
      <c r="AF159"/>
      <c r="AG159" s="34"/>
      <c r="AH159" s="34"/>
      <c r="AI159" s="34"/>
      <c r="AJ159" s="34"/>
      <c r="AK159" s="205"/>
    </row>
    <row r="160" spans="1:37" x14ac:dyDescent="0.2">
      <c r="A160" s="84">
        <v>153</v>
      </c>
      <c r="B160" s="84" t="str">
        <f ca="1"/>
        <v>Peru</v>
      </c>
      <c r="C160" s="84" t="str">
        <f ca="1"/>
        <v>PER</v>
      </c>
      <c r="D160" s="84" t="str">
        <f ca="1"/>
        <v>LCN           Latin America &amp; Caribbean</v>
      </c>
      <c r="E160" s="84" t="str">
        <f ca="1"/>
        <v>IBRD</v>
      </c>
      <c r="F160" s="190" t="str">
        <f t="shared" ca="1" si="8"/>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0.16909620991253799</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0</v>
      </c>
      <c r="J160" s="242">
        <v>44753</v>
      </c>
      <c r="K160" s="242">
        <v>44855</v>
      </c>
      <c r="L160" s="91" t="s">
        <v>262</v>
      </c>
      <c r="M160" s="192">
        <v>0.16909620991253799</v>
      </c>
      <c r="N160" s="192">
        <v>0</v>
      </c>
      <c r="O160" s="192" t="s">
        <v>409</v>
      </c>
      <c r="P160" s="192">
        <v>54.9</v>
      </c>
      <c r="Q160" s="192" t="s">
        <v>409</v>
      </c>
      <c r="R160" s="192" t="s">
        <v>409</v>
      </c>
      <c r="S160"/>
      <c r="T160"/>
      <c r="U160"/>
      <c r="V160"/>
      <c r="W160"/>
      <c r="X160"/>
      <c r="Y160" s="192"/>
      <c r="Z160" s="192"/>
      <c r="AA160"/>
      <c r="AB160"/>
      <c r="AC160"/>
      <c r="AD160"/>
      <c r="AE160"/>
      <c r="AF160"/>
      <c r="AG160" s="34"/>
      <c r="AH160" s="34"/>
      <c r="AI160" s="34"/>
      <c r="AJ160" s="34"/>
      <c r="AK160" s="205"/>
    </row>
    <row r="161" spans="1:37" x14ac:dyDescent="0.2">
      <c r="A161" s="84">
        <v>154</v>
      </c>
      <c r="B161" s="84" t="str">
        <f ca="1"/>
        <v>Philippines</v>
      </c>
      <c r="C161" s="84" t="str">
        <f ca="1"/>
        <v>PHL</v>
      </c>
      <c r="D161" s="84" t="str">
        <f ca="1"/>
        <v>EAS           East Asia &amp; Pacific</v>
      </c>
      <c r="E161" s="84" t="str">
        <f ca="1"/>
        <v>IBRD</v>
      </c>
      <c r="F161" s="190" t="str">
        <f t="shared" ca="1" si="8"/>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2.85131195335277</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0</v>
      </c>
      <c r="J161" s="242">
        <v>44753</v>
      </c>
      <c r="K161" s="242">
        <v>44855</v>
      </c>
      <c r="L161" s="91" t="s">
        <v>264</v>
      </c>
      <c r="M161" s="192">
        <v>2.85131195335277</v>
      </c>
      <c r="N161" s="192">
        <v>0</v>
      </c>
      <c r="O161" s="192" t="s">
        <v>409</v>
      </c>
      <c r="P161" s="192">
        <v>45.7</v>
      </c>
      <c r="Q161" s="192" t="s">
        <v>409</v>
      </c>
      <c r="R161" s="192" t="s">
        <v>409</v>
      </c>
      <c r="S161"/>
      <c r="T161"/>
      <c r="U161"/>
      <c r="V161"/>
      <c r="W161"/>
      <c r="X161"/>
      <c r="Y161" s="192"/>
      <c r="Z161" s="192"/>
      <c r="AA161"/>
      <c r="AB161"/>
      <c r="AC161"/>
      <c r="AD161"/>
      <c r="AE161"/>
      <c r="AF161"/>
      <c r="AG161" s="34"/>
      <c r="AH161" s="34"/>
      <c r="AI161" s="34"/>
      <c r="AJ161" s="34"/>
      <c r="AK161" s="205"/>
    </row>
    <row r="162" spans="1:37" x14ac:dyDescent="0.2">
      <c r="A162" s="84">
        <v>155</v>
      </c>
      <c r="B162" s="84" t="str">
        <f ca="1"/>
        <v>Palau</v>
      </c>
      <c r="C162" s="84" t="str">
        <f ca="1"/>
        <v>PLW</v>
      </c>
      <c r="D162" s="84" t="str">
        <f ca="1"/>
        <v>EAS           East Asia &amp; Pacific</v>
      </c>
      <c r="E162" s="84" t="str">
        <f ca="1"/>
        <v>IBRD</v>
      </c>
      <c r="F162" s="190" t="str">
        <f t="shared" ca="1" si="8"/>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8.7405247813410991</v>
      </c>
      <c r="I162" s="191"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0</v>
      </c>
      <c r="J162" s="242">
        <v>44753</v>
      </c>
      <c r="K162" s="242">
        <v>44852</v>
      </c>
      <c r="L162" s="91" t="s">
        <v>266</v>
      </c>
      <c r="M162" s="192">
        <v>8.7405247813410991</v>
      </c>
      <c r="N162" s="192">
        <v>0</v>
      </c>
      <c r="O162" s="192" t="s">
        <v>409</v>
      </c>
      <c r="P162" s="192">
        <v>25.5</v>
      </c>
      <c r="Q162" s="192" t="s">
        <v>409</v>
      </c>
      <c r="R162" s="192" t="s">
        <v>409</v>
      </c>
      <c r="S162"/>
      <c r="T162"/>
      <c r="U162"/>
      <c r="V162"/>
      <c r="W162"/>
      <c r="X162"/>
      <c r="Y162" s="192"/>
      <c r="Z162" s="192"/>
      <c r="AA162"/>
      <c r="AB162"/>
      <c r="AC162"/>
      <c r="AD162"/>
      <c r="AE162"/>
      <c r="AF162"/>
      <c r="AG162" s="34"/>
      <c r="AH162" s="34"/>
      <c r="AI162" s="34"/>
      <c r="AJ162" s="34"/>
      <c r="AK162" s="205"/>
    </row>
    <row r="163" spans="1:37" x14ac:dyDescent="0.2">
      <c r="A163" s="84">
        <v>156</v>
      </c>
      <c r="B163" s="84" t="str">
        <f ca="1"/>
        <v>Papua New Guinea</v>
      </c>
      <c r="C163" s="84" t="str">
        <f ca="1"/>
        <v>PNG</v>
      </c>
      <c r="D163" s="84" t="str">
        <f ca="1"/>
        <v>EAS           East Asia &amp; Pacific</v>
      </c>
      <c r="E163" s="84" t="str">
        <f ca="1"/>
        <v>Blend</v>
      </c>
      <c r="F163" s="190" t="str">
        <f t="shared" ca="1" si="8"/>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8.8862973760932906</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0</v>
      </c>
      <c r="J163" s="242">
        <v>44753</v>
      </c>
      <c r="K163" s="242">
        <v>44852</v>
      </c>
      <c r="L163" s="91" t="s">
        <v>268</v>
      </c>
      <c r="M163" s="192">
        <v>8.8862973760932906</v>
      </c>
      <c r="N163" s="192">
        <v>0</v>
      </c>
      <c r="O163" s="192" t="s">
        <v>409</v>
      </c>
      <c r="P163" s="192">
        <v>25</v>
      </c>
      <c r="Q163" s="192" t="s">
        <v>409</v>
      </c>
      <c r="R163" s="192" t="s">
        <v>409</v>
      </c>
      <c r="S163"/>
      <c r="T163"/>
      <c r="U163"/>
      <c r="V163"/>
      <c r="W163"/>
      <c r="X163"/>
      <c r="Y163" s="192"/>
      <c r="Z163" s="192"/>
      <c r="AA163"/>
      <c r="AB163"/>
      <c r="AC163"/>
      <c r="AD163"/>
      <c r="AE163"/>
      <c r="AF163"/>
      <c r="AG163" s="34"/>
      <c r="AH163" s="34"/>
      <c r="AI163" s="34"/>
      <c r="AJ163" s="34"/>
      <c r="AK163" s="205"/>
    </row>
    <row r="164" spans="1:37" x14ac:dyDescent="0.2">
      <c r="A164" s="84">
        <v>157</v>
      </c>
      <c r="B164" s="84" t="str">
        <f ca="1"/>
        <v>Poland</v>
      </c>
      <c r="C164" s="84" t="str">
        <f ca="1"/>
        <v>POL</v>
      </c>
      <c r="D164" s="84" t="str">
        <f ca="1"/>
        <v>ECS           Europe &amp; Central Asia</v>
      </c>
      <c r="E164" s="84" t="str">
        <f ca="1"/>
        <v>IBRD</v>
      </c>
      <c r="F164" s="190" t="str">
        <f t="shared" ca="1" si="8"/>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44753</v>
      </c>
      <c r="K164" s="242">
        <v>44855</v>
      </c>
      <c r="L164" s="91" t="s">
        <v>270</v>
      </c>
      <c r="M164" s="192">
        <v>0</v>
      </c>
      <c r="N164" s="192">
        <v>0</v>
      </c>
      <c r="O164" s="192" t="s">
        <v>409</v>
      </c>
      <c r="P164" s="192">
        <v>55.7</v>
      </c>
      <c r="Q164" s="192" t="s">
        <v>409</v>
      </c>
      <c r="R164" s="192" t="s">
        <v>409</v>
      </c>
      <c r="S164"/>
      <c r="T164"/>
      <c r="U164"/>
      <c r="V164"/>
      <c r="W164"/>
      <c r="X164"/>
      <c r="Y164" s="192"/>
      <c r="Z164" s="192"/>
      <c r="AA164"/>
      <c r="AB164"/>
      <c r="AC164"/>
      <c r="AD164"/>
      <c r="AE164"/>
      <c r="AF164"/>
      <c r="AG164" s="34"/>
      <c r="AH164" s="34"/>
      <c r="AI164" s="34"/>
      <c r="AJ164" s="34"/>
      <c r="AK164" s="205"/>
    </row>
    <row r="165" spans="1:37" x14ac:dyDescent="0.2">
      <c r="A165" s="84">
        <v>158</v>
      </c>
      <c r="B165" s="84" t="str">
        <f ca="1"/>
        <v>Puerto Rico</v>
      </c>
      <c r="C165" s="84" t="str">
        <f ca="1"/>
        <v>PRI</v>
      </c>
      <c r="D165" s="84" t="str">
        <f ca="1"/>
        <v>LCN           Latin America &amp; Caribbean</v>
      </c>
      <c r="E165" s="84" t="str">
        <f ca="1"/>
        <v>NA</v>
      </c>
      <c r="F165" s="190" t="str">
        <f t="shared" ca="1" si="8"/>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#N/A</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0</v>
      </c>
      <c r="J165" s="242" t="s">
        <v>409</v>
      </c>
      <c r="K165" s="242">
        <v>44887</v>
      </c>
      <c r="L165" s="91" t="s">
        <v>691</v>
      </c>
      <c r="M165" s="192" t="s">
        <v>409</v>
      </c>
      <c r="N165" s="192">
        <v>0</v>
      </c>
      <c r="O165" s="192" t="s">
        <v>409</v>
      </c>
      <c r="P165" s="192" t="s">
        <v>409</v>
      </c>
      <c r="Q165" s="192" t="s">
        <v>409</v>
      </c>
      <c r="R165" s="192" t="s">
        <v>409</v>
      </c>
      <c r="S165"/>
      <c r="T165"/>
      <c r="U165"/>
      <c r="V165"/>
      <c r="W165"/>
      <c r="X165"/>
      <c r="Y165" s="192"/>
      <c r="Z165" s="192"/>
      <c r="AA165"/>
      <c r="AB165"/>
      <c r="AC165"/>
      <c r="AD165"/>
      <c r="AE165"/>
      <c r="AF165"/>
      <c r="AG165" s="34"/>
      <c r="AH165" s="34"/>
      <c r="AI165" s="34"/>
      <c r="AJ165" s="34"/>
      <c r="AK165" s="205"/>
    </row>
    <row r="166" spans="1:37" x14ac:dyDescent="0.2">
      <c r="A166" s="84">
        <v>159</v>
      </c>
      <c r="B166" s="84" t="str">
        <f ca="1"/>
        <v>Korea, Dem. People's Rep.</v>
      </c>
      <c r="C166" s="84" t="str">
        <f ca="1"/>
        <v>PRK</v>
      </c>
      <c r="D166" s="84" t="str">
        <f ca="1"/>
        <v>EAS           East Asia &amp; Pacific</v>
      </c>
      <c r="E166" s="84" t="str">
        <f ca="1"/>
        <v>NA</v>
      </c>
      <c r="F166" s="190" t="str">
        <f t="shared" ca="1" si="8"/>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0</v>
      </c>
      <c r="J166" s="242">
        <v>44753</v>
      </c>
      <c r="K166" s="242">
        <v>44753</v>
      </c>
      <c r="L166" s="91" t="s">
        <v>271</v>
      </c>
      <c r="M166" s="192">
        <v>10</v>
      </c>
      <c r="N166" s="192">
        <v>0</v>
      </c>
      <c r="O166" s="192" t="s">
        <v>409</v>
      </c>
      <c r="P166" s="192">
        <v>16.100000000000001</v>
      </c>
      <c r="Q166" s="192" t="s">
        <v>409</v>
      </c>
      <c r="R166" s="192" t="s">
        <v>409</v>
      </c>
      <c r="S166"/>
      <c r="T166"/>
      <c r="U166"/>
      <c r="V166"/>
      <c r="W166"/>
      <c r="X166"/>
      <c r="Y166" s="192"/>
      <c r="Z166" s="192"/>
      <c r="AA166"/>
      <c r="AB166"/>
      <c r="AC166"/>
      <c r="AD166"/>
      <c r="AE166"/>
      <c r="AF166"/>
      <c r="AG166" s="34"/>
      <c r="AH166" s="34"/>
      <c r="AI166" s="34"/>
      <c r="AJ166" s="34"/>
      <c r="AK166" s="205"/>
    </row>
    <row r="167" spans="1:37" x14ac:dyDescent="0.2">
      <c r="A167" s="84">
        <v>160</v>
      </c>
      <c r="B167" s="84" t="str">
        <f ca="1"/>
        <v>Portugal</v>
      </c>
      <c r="C167" s="84" t="str">
        <f ca="1"/>
        <v>PRT</v>
      </c>
      <c r="D167" s="84" t="str">
        <f ca="1"/>
        <v>ECS           Europe &amp; Central Asia</v>
      </c>
      <c r="E167" s="84" t="str">
        <f ca="1"/>
        <v>NA</v>
      </c>
      <c r="F167" s="190" t="str">
        <f t="shared" ca="1" si="8"/>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0.22740524781341101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0</v>
      </c>
      <c r="J167" s="242">
        <v>44753</v>
      </c>
      <c r="K167" s="242">
        <v>44855</v>
      </c>
      <c r="L167" s="91" t="s">
        <v>273</v>
      </c>
      <c r="M167" s="192">
        <v>0.22740524781341101</v>
      </c>
      <c r="N167" s="192">
        <v>0</v>
      </c>
      <c r="O167" s="192" t="s">
        <v>409</v>
      </c>
      <c r="P167" s="192">
        <v>54.7</v>
      </c>
      <c r="Q167" s="192" t="s">
        <v>409</v>
      </c>
      <c r="R167" s="192" t="s">
        <v>409</v>
      </c>
      <c r="S167"/>
      <c r="T167"/>
      <c r="U167"/>
      <c r="V167"/>
      <c r="W167"/>
      <c r="X167"/>
      <c r="Y167" s="192"/>
      <c r="Z167" s="192"/>
      <c r="AA167"/>
      <c r="AB167"/>
      <c r="AC167"/>
      <c r="AD167"/>
      <c r="AE167"/>
      <c r="AF167"/>
      <c r="AG167" s="34"/>
      <c r="AH167" s="34"/>
      <c r="AI167" s="34"/>
      <c r="AJ167" s="34"/>
      <c r="AK167" s="205"/>
    </row>
    <row r="168" spans="1:37" x14ac:dyDescent="0.2">
      <c r="A168" s="84">
        <v>161</v>
      </c>
      <c r="B168" s="84" t="str">
        <f ca="1"/>
        <v>Paraguay</v>
      </c>
      <c r="C168" s="84" t="str">
        <f ca="1"/>
        <v>PRY</v>
      </c>
      <c r="D168" s="84" t="str">
        <f ca="1"/>
        <v>LCN           Latin America &amp; Caribbean</v>
      </c>
      <c r="E168" s="84" t="str">
        <f ca="1"/>
        <v>IBRD</v>
      </c>
      <c r="F168" s="190" t="str">
        <f t="shared" ca="1" si="8"/>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4.4256559766763797</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v>
      </c>
      <c r="J168" s="242">
        <v>44753</v>
      </c>
      <c r="K168" s="242">
        <v>44852</v>
      </c>
      <c r="L168" s="91" t="s">
        <v>275</v>
      </c>
      <c r="M168" s="192">
        <v>4.4256559766763797</v>
      </c>
      <c r="N168" s="192">
        <v>0</v>
      </c>
      <c r="O168" s="192" t="s">
        <v>409</v>
      </c>
      <c r="P168" s="192">
        <v>40.299999999999997</v>
      </c>
      <c r="Q168" s="192" t="s">
        <v>409</v>
      </c>
      <c r="R168" s="192" t="s">
        <v>409</v>
      </c>
      <c r="S168"/>
      <c r="T168"/>
      <c r="U168"/>
      <c r="V168"/>
      <c r="W168"/>
      <c r="X168"/>
      <c r="Y168" s="192"/>
      <c r="Z168" s="192"/>
      <c r="AA168"/>
      <c r="AB168"/>
      <c r="AC168"/>
      <c r="AD168"/>
      <c r="AE168"/>
      <c r="AF168"/>
      <c r="AG168" s="34"/>
      <c r="AH168" s="34"/>
      <c r="AI168" s="34"/>
      <c r="AJ168" s="34"/>
      <c r="AK168" s="205"/>
    </row>
    <row r="169" spans="1:37" x14ac:dyDescent="0.2">
      <c r="A169" s="84">
        <v>162</v>
      </c>
      <c r="B169" s="84" t="str">
        <f ca="1"/>
        <v>West Bank and Gaza</v>
      </c>
      <c r="C169" s="84" t="str">
        <f ca="1"/>
        <v>PSE</v>
      </c>
      <c r="D169" s="84" t="str">
        <f ca="1"/>
        <v>MEA           Middle East &amp; North Africa</v>
      </c>
      <c r="E169" s="84" t="str">
        <f ca="1"/>
        <v>NA</v>
      </c>
      <c r="F169" s="190" t="str">
        <f t="shared" ca="1" si="8"/>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t="e"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#N/A</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0</v>
      </c>
      <c r="J169" s="242">
        <v>44887</v>
      </c>
      <c r="K169" s="242">
        <v>44887</v>
      </c>
      <c r="L169" s="91" t="s">
        <v>692</v>
      </c>
      <c r="M169" s="192" t="s">
        <v>409</v>
      </c>
      <c r="N169" s="192">
        <v>0</v>
      </c>
      <c r="O169" s="192" t="s">
        <v>409</v>
      </c>
      <c r="P169" s="192" t="s">
        <v>409</v>
      </c>
      <c r="Q169" s="192" t="s">
        <v>409</v>
      </c>
      <c r="R169" s="192" t="s">
        <v>409</v>
      </c>
      <c r="S169"/>
      <c r="T169"/>
      <c r="U169"/>
      <c r="V169"/>
      <c r="W169"/>
      <c r="X169"/>
      <c r="Y169" s="192"/>
      <c r="Z169" s="192"/>
      <c r="AA169"/>
      <c r="AB169"/>
      <c r="AC169"/>
      <c r="AD169"/>
      <c r="AE169"/>
      <c r="AF169"/>
      <c r="AG169" s="34"/>
      <c r="AH169" s="34"/>
      <c r="AI169" s="34"/>
      <c r="AJ169" s="34"/>
      <c r="AK169" s="205"/>
    </row>
    <row r="170" spans="1:37" x14ac:dyDescent="0.2">
      <c r="A170" s="84">
        <v>163</v>
      </c>
      <c r="B170" s="84" t="str">
        <f ca="1"/>
        <v>French Polynesia</v>
      </c>
      <c r="C170" s="84" t="str">
        <f ca="1"/>
        <v>PYF</v>
      </c>
      <c r="D170" s="84" t="str">
        <f ca="1"/>
        <v>EAS           East Asia &amp; Pacific</v>
      </c>
      <c r="E170" s="84" t="str">
        <f ca="1"/>
        <v>NA</v>
      </c>
      <c r="F170" s="190" t="str">
        <f t="shared" ca="1" si="8"/>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0</v>
      </c>
      <c r="J170" s="242" t="s">
        <v>409</v>
      </c>
      <c r="K170" s="242" t="s">
        <v>409</v>
      </c>
      <c r="L170" s="91" t="s">
        <v>693</v>
      </c>
      <c r="M170" s="192" t="s">
        <v>409</v>
      </c>
      <c r="N170" s="192">
        <v>0</v>
      </c>
      <c r="O170" s="192" t="s">
        <v>409</v>
      </c>
      <c r="P170" s="192" t="s">
        <v>409</v>
      </c>
      <c r="Q170" s="192" t="s">
        <v>409</v>
      </c>
      <c r="R170" s="192" t="s">
        <v>409</v>
      </c>
      <c r="S170"/>
      <c r="T170"/>
      <c r="U170"/>
      <c r="V170"/>
      <c r="W170"/>
      <c r="X170"/>
      <c r="Y170" s="192"/>
      <c r="Z170" s="192"/>
      <c r="AA170"/>
      <c r="AB170"/>
      <c r="AC170"/>
      <c r="AD170"/>
      <c r="AE170"/>
      <c r="AF170"/>
      <c r="AG170" s="34"/>
      <c r="AH170" s="34"/>
      <c r="AI170" s="34"/>
      <c r="AJ170" s="34"/>
      <c r="AK170" s="205"/>
    </row>
    <row r="171" spans="1:37" x14ac:dyDescent="0.2">
      <c r="A171" s="84">
        <v>164</v>
      </c>
      <c r="B171" s="84" t="str">
        <f ca="1"/>
        <v>Qatar</v>
      </c>
      <c r="C171" s="84" t="str">
        <f ca="1"/>
        <v>QAT</v>
      </c>
      <c r="D171" s="84" t="str">
        <f ca="1"/>
        <v>MEA           Middle East &amp; North Africa</v>
      </c>
      <c r="E171" s="84" t="str">
        <f ca="1"/>
        <v>NA</v>
      </c>
      <c r="F171" s="190" t="str">
        <f t="shared" ca="1" si="8"/>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1.97667638483965</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0</v>
      </c>
      <c r="J171" s="242">
        <v>44753</v>
      </c>
      <c r="K171" s="242">
        <v>44852</v>
      </c>
      <c r="L171" s="91" t="s">
        <v>277</v>
      </c>
      <c r="M171" s="192">
        <v>1.97667638483965</v>
      </c>
      <c r="N171" s="192">
        <v>0</v>
      </c>
      <c r="O171" s="192" t="s">
        <v>409</v>
      </c>
      <c r="P171" s="192">
        <v>48.7</v>
      </c>
      <c r="Q171" s="192" t="s">
        <v>409</v>
      </c>
      <c r="R171" s="192" t="s">
        <v>409</v>
      </c>
      <c r="S171"/>
      <c r="T171"/>
      <c r="U171"/>
      <c r="V171"/>
      <c r="W171"/>
      <c r="X171"/>
      <c r="Y171" s="192"/>
      <c r="Z171" s="192"/>
      <c r="AA171"/>
      <c r="AB171"/>
      <c r="AC171"/>
      <c r="AD171"/>
      <c r="AE171"/>
      <c r="AF171"/>
      <c r="AG171" s="34"/>
      <c r="AH171" s="34"/>
      <c r="AI171" s="34"/>
      <c r="AJ171" s="34"/>
      <c r="AK171" s="205"/>
    </row>
    <row r="172" spans="1:37" x14ac:dyDescent="0.2">
      <c r="A172" s="84">
        <v>165</v>
      </c>
      <c r="B172" s="84" t="str">
        <f ca="1"/>
        <v>Romania</v>
      </c>
      <c r="C172" s="84" t="str">
        <f ca="1"/>
        <v>ROU</v>
      </c>
      <c r="D172" s="84" t="str">
        <f ca="1"/>
        <v>ECS           Europe &amp; Central Asia</v>
      </c>
      <c r="E172" s="84" t="str">
        <f ca="1"/>
        <v>IBRD</v>
      </c>
      <c r="F172" s="190" t="str">
        <f t="shared" ca="1" si="8"/>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2.85131195335277</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0</v>
      </c>
      <c r="J172" s="242">
        <v>44753</v>
      </c>
      <c r="K172" s="242">
        <v>44846</v>
      </c>
      <c r="L172" s="91" t="s">
        <v>279</v>
      </c>
      <c r="M172" s="192">
        <v>2.85131195335277</v>
      </c>
      <c r="N172" s="192">
        <v>0</v>
      </c>
      <c r="O172" s="192" t="s">
        <v>409</v>
      </c>
      <c r="P172" s="192">
        <v>45.7</v>
      </c>
      <c r="Q172" s="192" t="s">
        <v>409</v>
      </c>
      <c r="R172" s="192" t="s">
        <v>409</v>
      </c>
      <c r="S172"/>
      <c r="T172"/>
      <c r="U172"/>
      <c r="V172"/>
      <c r="W172"/>
      <c r="X172"/>
      <c r="Y172" s="192"/>
      <c r="Z172" s="192"/>
      <c r="AA172"/>
      <c r="AB172"/>
      <c r="AC172"/>
      <c r="AD172"/>
      <c r="AE172"/>
      <c r="AF172"/>
      <c r="AG172" s="34"/>
      <c r="AH172" s="34"/>
      <c r="AI172" s="34"/>
      <c r="AJ172" s="34"/>
      <c r="AK172" s="205"/>
    </row>
    <row r="173" spans="1:37" x14ac:dyDescent="0.2">
      <c r="A173" s="84">
        <v>166</v>
      </c>
      <c r="B173" s="84" t="str">
        <f ca="1"/>
        <v>Russian Federation</v>
      </c>
      <c r="C173" s="84" t="str">
        <f ca="1"/>
        <v>RUS</v>
      </c>
      <c r="D173" s="84" t="str">
        <f ca="1"/>
        <v>ECS           Europe &amp; Central Asia</v>
      </c>
      <c r="E173" s="84" t="str">
        <f ca="1"/>
        <v>IBRD</v>
      </c>
      <c r="F173" s="190" t="str">
        <f t="shared" ca="1" si="8"/>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1.8600583090378999</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0</v>
      </c>
      <c r="J173" s="242">
        <v>44753</v>
      </c>
      <c r="K173" s="242">
        <v>44855</v>
      </c>
      <c r="L173" s="91" t="s">
        <v>281</v>
      </c>
      <c r="M173" s="192">
        <v>1.8600583090378999</v>
      </c>
      <c r="N173" s="192">
        <v>0</v>
      </c>
      <c r="O173" s="192" t="s">
        <v>409</v>
      </c>
      <c r="P173" s="192">
        <v>49.1</v>
      </c>
      <c r="Q173" s="192" t="s">
        <v>409</v>
      </c>
      <c r="R173" s="192" t="s">
        <v>409</v>
      </c>
      <c r="S173"/>
      <c r="T173"/>
      <c r="U173"/>
      <c r="V173"/>
      <c r="W173"/>
      <c r="X173"/>
      <c r="Y173" s="192"/>
      <c r="Z173" s="192"/>
      <c r="AA173"/>
      <c r="AB173"/>
      <c r="AC173"/>
      <c r="AD173"/>
      <c r="AE173"/>
      <c r="AF173"/>
      <c r="AG173" s="34"/>
      <c r="AH173" s="34"/>
      <c r="AI173" s="34"/>
      <c r="AJ173" s="34"/>
      <c r="AK173" s="205"/>
    </row>
    <row r="174" spans="1:37" x14ac:dyDescent="0.2">
      <c r="A174" s="84">
        <v>167</v>
      </c>
      <c r="B174" s="84" t="str">
        <f ca="1"/>
        <v>Rwanda</v>
      </c>
      <c r="C174" s="84" t="str">
        <f ca="1"/>
        <v>RWA</v>
      </c>
      <c r="D174" s="84" t="str">
        <f ca="1"/>
        <v>SSF           Sub-Saharan Africa</v>
      </c>
      <c r="E174" s="84" t="str">
        <f ca="1"/>
        <v>IDA</v>
      </c>
      <c r="F174" s="190" t="str">
        <f t="shared" ca="1" si="8"/>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6.5247813411078699</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0</v>
      </c>
      <c r="J174" s="242">
        <v>44753</v>
      </c>
      <c r="K174" s="242">
        <v>44852</v>
      </c>
      <c r="L174" s="91" t="s">
        <v>283</v>
      </c>
      <c r="M174" s="192">
        <v>6.5247813411078699</v>
      </c>
      <c r="N174" s="192">
        <v>0</v>
      </c>
      <c r="O174" s="192" t="s">
        <v>409</v>
      </c>
      <c r="P174" s="192">
        <v>33.1</v>
      </c>
      <c r="Q174" s="192" t="s">
        <v>409</v>
      </c>
      <c r="R174" s="192" t="s">
        <v>409</v>
      </c>
      <c r="S174"/>
      <c r="T174"/>
      <c r="U174"/>
      <c r="V174"/>
      <c r="W174"/>
      <c r="X174"/>
      <c r="Y174" s="192"/>
      <c r="Z174" s="192"/>
      <c r="AA174"/>
      <c r="AB174"/>
      <c r="AC174"/>
      <c r="AD174"/>
      <c r="AE174"/>
      <c r="AF174"/>
      <c r="AG174" s="34"/>
      <c r="AH174" s="34"/>
      <c r="AI174" s="34"/>
      <c r="AJ174" s="34"/>
      <c r="AK174" s="205"/>
    </row>
    <row r="175" spans="1:37" x14ac:dyDescent="0.2">
      <c r="A175" s="84">
        <v>168</v>
      </c>
      <c r="B175" s="84" t="str">
        <f ca="1"/>
        <v>Saudi Arabia</v>
      </c>
      <c r="C175" s="84" t="str">
        <f ca="1"/>
        <v>SAU</v>
      </c>
      <c r="D175" s="84" t="str">
        <f ca="1"/>
        <v>MEA           Middle East &amp; North Africa</v>
      </c>
      <c r="E175" s="84" t="str">
        <f ca="1"/>
        <v>NA</v>
      </c>
      <c r="F175" s="190" t="str">
        <f t="shared" ca="1" si="8"/>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4.6467017049401633</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3.08454810495626</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7</v>
      </c>
      <c r="J175" s="242">
        <v>44753</v>
      </c>
      <c r="K175" s="242">
        <v>45440</v>
      </c>
      <c r="L175" s="91" t="s">
        <v>285</v>
      </c>
      <c r="M175" s="192">
        <v>3.08454810495626</v>
      </c>
      <c r="N175" s="192">
        <v>7</v>
      </c>
      <c r="O175" s="192" t="s">
        <v>409</v>
      </c>
      <c r="P175" s="192">
        <v>44.9</v>
      </c>
      <c r="Q175" s="192" t="s">
        <v>838</v>
      </c>
      <c r="R175" s="192" t="s">
        <v>409</v>
      </c>
      <c r="S175"/>
      <c r="T175"/>
      <c r="U175"/>
      <c r="V175"/>
      <c r="W175"/>
      <c r="X175"/>
      <c r="Y175" s="192"/>
      <c r="Z175" s="192"/>
      <c r="AA175"/>
      <c r="AB175"/>
      <c r="AC175"/>
      <c r="AD175"/>
      <c r="AE175"/>
      <c r="AF175"/>
      <c r="AG175" s="34"/>
      <c r="AH175" s="34"/>
      <c r="AI175" s="34"/>
      <c r="AJ175" s="34"/>
      <c r="AK175" s="205"/>
    </row>
    <row r="176" spans="1:37" x14ac:dyDescent="0.2">
      <c r="A176" s="84">
        <v>169</v>
      </c>
      <c r="B176" s="84" t="str">
        <f ca="1"/>
        <v>Sudan</v>
      </c>
      <c r="C176" s="84" t="str">
        <f ca="1"/>
        <v>SDN</v>
      </c>
      <c r="D176" s="84" t="str">
        <f ca="1"/>
        <v>SSF           Sub-Saharan Africa</v>
      </c>
      <c r="E176" s="84" t="str">
        <f ca="1"/>
        <v>IDA</v>
      </c>
      <c r="F176" s="190" t="str">
        <f t="shared" ca="1" si="8"/>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7.9241982507288604</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0</v>
      </c>
      <c r="J176" s="242">
        <v>44753</v>
      </c>
      <c r="K176" s="242">
        <v>44855</v>
      </c>
      <c r="L176" s="91" t="s">
        <v>287</v>
      </c>
      <c r="M176" s="192">
        <v>7.9241982507288604</v>
      </c>
      <c r="N176" s="192">
        <v>0</v>
      </c>
      <c r="O176" s="192" t="s">
        <v>409</v>
      </c>
      <c r="P176" s="192">
        <v>28.3</v>
      </c>
      <c r="Q176" s="192" t="s">
        <v>409</v>
      </c>
      <c r="R176" s="192" t="s">
        <v>409</v>
      </c>
      <c r="S176"/>
      <c r="T176"/>
      <c r="U176"/>
      <c r="V176"/>
      <c r="W176"/>
      <c r="X176"/>
      <c r="Y176" s="192"/>
      <c r="Z176" s="192"/>
      <c r="AA176"/>
      <c r="AB176"/>
      <c r="AC176"/>
      <c r="AD176"/>
      <c r="AE176"/>
      <c r="AF176"/>
      <c r="AG176" s="34"/>
      <c r="AH176" s="34"/>
      <c r="AI176" s="34"/>
      <c r="AJ176" s="34"/>
      <c r="AK176" s="205"/>
    </row>
    <row r="177" spans="1:37" x14ac:dyDescent="0.2">
      <c r="A177" s="84">
        <v>170</v>
      </c>
      <c r="B177" s="84" t="str">
        <f ca="1"/>
        <v>Senegal</v>
      </c>
      <c r="C177" s="84" t="str">
        <f ca="1"/>
        <v>SEN</v>
      </c>
      <c r="D177" s="84" t="str">
        <f ca="1"/>
        <v>SSF           Sub-Saharan Africa</v>
      </c>
      <c r="E177" s="84" t="str">
        <f ca="1"/>
        <v>IDA</v>
      </c>
      <c r="F177" s="190" t="str">
        <f t="shared" ca="1" si="8"/>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6.6122448979591804</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0</v>
      </c>
      <c r="J177" s="242">
        <v>44753</v>
      </c>
      <c r="K177" s="242">
        <v>44762</v>
      </c>
      <c r="L177" s="91" t="s">
        <v>289</v>
      </c>
      <c r="M177" s="192">
        <v>6.6122448979591804</v>
      </c>
      <c r="N177" s="192">
        <v>0</v>
      </c>
      <c r="O177" s="192" t="s">
        <v>409</v>
      </c>
      <c r="P177" s="192">
        <v>32.799999999999997</v>
      </c>
      <c r="Q177" s="192" t="s">
        <v>409</v>
      </c>
      <c r="R177" s="192" t="s">
        <v>409</v>
      </c>
      <c r="S177"/>
      <c r="T177"/>
      <c r="U177"/>
      <c r="V177"/>
      <c r="W177"/>
      <c r="X177"/>
      <c r="Y177" s="192"/>
      <c r="Z177" s="192"/>
      <c r="AA177"/>
      <c r="AB177"/>
      <c r="AC177"/>
      <c r="AD177"/>
      <c r="AE177"/>
      <c r="AF177"/>
      <c r="AG177" s="34"/>
      <c r="AH177" s="34"/>
      <c r="AI177" s="34"/>
      <c r="AJ177" s="34"/>
      <c r="AK177" s="205"/>
    </row>
    <row r="178" spans="1:37" x14ac:dyDescent="0.2">
      <c r="A178" s="84">
        <v>171</v>
      </c>
      <c r="B178" s="84" t="str">
        <f ca="1"/>
        <v>Singapore</v>
      </c>
      <c r="C178" s="84" t="str">
        <f ca="1"/>
        <v>SGP</v>
      </c>
      <c r="D178" s="84" t="str">
        <f ca="1"/>
        <v>EAS           East Asia &amp; Pacific</v>
      </c>
      <c r="E178" s="84" t="str">
        <f ca="1"/>
        <v>NA</v>
      </c>
      <c r="F178" s="190" t="str">
        <f t="shared" ca="1" si="8"/>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0</v>
      </c>
      <c r="J178" s="242">
        <v>44753</v>
      </c>
      <c r="K178" s="242">
        <v>44855</v>
      </c>
      <c r="L178" s="91" t="s">
        <v>291</v>
      </c>
      <c r="M178" s="192">
        <v>0</v>
      </c>
      <c r="N178" s="192">
        <v>0</v>
      </c>
      <c r="O178" s="192" t="s">
        <v>409</v>
      </c>
      <c r="P178" s="192">
        <v>57.4</v>
      </c>
      <c r="Q178" s="192" t="s">
        <v>409</v>
      </c>
      <c r="R178" s="192" t="s">
        <v>409</v>
      </c>
      <c r="S178"/>
      <c r="T178"/>
      <c r="U178"/>
      <c r="V178"/>
      <c r="W178"/>
      <c r="X178"/>
      <c r="Y178" s="192"/>
      <c r="Z178" s="192"/>
      <c r="AA178"/>
      <c r="AB178"/>
      <c r="AC178"/>
      <c r="AD178"/>
      <c r="AE178"/>
      <c r="AF178"/>
      <c r="AG178" s="34"/>
      <c r="AH178" s="34"/>
      <c r="AI178" s="34"/>
      <c r="AJ178" s="34"/>
      <c r="AK178" s="205"/>
    </row>
    <row r="179" spans="1:37" x14ac:dyDescent="0.2">
      <c r="A179" s="84">
        <v>172</v>
      </c>
      <c r="B179" s="84" t="str">
        <f ca="1"/>
        <v>Solomon Islands</v>
      </c>
      <c r="C179" s="84" t="str">
        <f ca="1"/>
        <v>SLB</v>
      </c>
      <c r="D179" s="84" t="str">
        <f ca="1"/>
        <v>EAS           East Asia &amp; Pacific</v>
      </c>
      <c r="E179" s="84" t="str">
        <f ca="1"/>
        <v>IDA</v>
      </c>
      <c r="F179" s="190" t="str">
        <f t="shared" ca="1" si="8"/>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9.3819241982507293</v>
      </c>
      <c r="I179" s="191"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0</v>
      </c>
      <c r="J179" s="242">
        <v>44753</v>
      </c>
      <c r="K179" s="242">
        <v>44762</v>
      </c>
      <c r="L179" s="91" t="s">
        <v>293</v>
      </c>
      <c r="M179" s="192">
        <v>9.3819241982507293</v>
      </c>
      <c r="N179" s="192">
        <v>0</v>
      </c>
      <c r="O179" s="192" t="s">
        <v>409</v>
      </c>
      <c r="P179" s="192">
        <v>23.3</v>
      </c>
      <c r="Q179" s="192" t="s">
        <v>409</v>
      </c>
      <c r="R179" s="192" t="s">
        <v>409</v>
      </c>
      <c r="S179"/>
      <c r="T179"/>
      <c r="U179"/>
      <c r="V179"/>
      <c r="W179"/>
      <c r="X179"/>
      <c r="Y179" s="192"/>
      <c r="Z179" s="192"/>
      <c r="AA179"/>
      <c r="AB179"/>
      <c r="AC179"/>
      <c r="AD179"/>
      <c r="AE179"/>
      <c r="AF179"/>
      <c r="AG179" s="34"/>
      <c r="AH179" s="34"/>
      <c r="AI179" s="34"/>
      <c r="AJ179" s="34"/>
      <c r="AK179" s="205"/>
    </row>
    <row r="180" spans="1:37" x14ac:dyDescent="0.2">
      <c r="A180" s="84">
        <v>173</v>
      </c>
      <c r="B180" s="84" t="str">
        <f ca="1"/>
        <v>Sierra Leone</v>
      </c>
      <c r="C180" s="84" t="str">
        <f ca="1"/>
        <v>SLE</v>
      </c>
      <c r="D180" s="84" t="str">
        <f ca="1"/>
        <v>SSF           Sub-Saharan Africa</v>
      </c>
      <c r="E180" s="84" t="str">
        <f ca="1"/>
        <v>IDA</v>
      </c>
      <c r="F180" s="190" t="str">
        <f t="shared" ca="1" si="8"/>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6.6413994169096204</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0</v>
      </c>
      <c r="J180" s="242">
        <v>44753</v>
      </c>
      <c r="K180" s="242">
        <v>44830</v>
      </c>
      <c r="L180" s="91" t="s">
        <v>295</v>
      </c>
      <c r="M180" s="192">
        <v>6.6413994169096204</v>
      </c>
      <c r="N180" s="192">
        <v>0</v>
      </c>
      <c r="O180" s="192" t="s">
        <v>409</v>
      </c>
      <c r="P180" s="192">
        <v>32.700000000000003</v>
      </c>
      <c r="Q180" s="192" t="s">
        <v>409</v>
      </c>
      <c r="R180" s="192" t="s">
        <v>409</v>
      </c>
      <c r="S180"/>
      <c r="T180"/>
      <c r="U180"/>
      <c r="V180"/>
      <c r="W180"/>
      <c r="X180"/>
      <c r="Y180" s="192"/>
      <c r="Z180" s="192"/>
      <c r="AA180"/>
      <c r="AB180"/>
      <c r="AC180"/>
      <c r="AD180"/>
      <c r="AE180"/>
      <c r="AF180"/>
      <c r="AG180" s="34"/>
      <c r="AH180" s="34"/>
      <c r="AI180" s="34"/>
      <c r="AJ180" s="34"/>
      <c r="AK180" s="205"/>
    </row>
    <row r="181" spans="1:37" x14ac:dyDescent="0.2">
      <c r="A181" s="84">
        <v>174</v>
      </c>
      <c r="B181" s="84" t="str">
        <f ca="1"/>
        <v>El Salvador</v>
      </c>
      <c r="C181" s="84" t="str">
        <f ca="1"/>
        <v>SLV</v>
      </c>
      <c r="D181" s="84" t="str">
        <f ca="1"/>
        <v>LCN           Latin America &amp; Caribbean</v>
      </c>
      <c r="E181" s="84" t="str">
        <f ca="1"/>
        <v>IBRD</v>
      </c>
      <c r="F181" s="190" t="str">
        <f t="shared" ca="1" si="8"/>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4.2798833819241997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0</v>
      </c>
      <c r="J181" s="242">
        <v>44753</v>
      </c>
      <c r="K181" s="242">
        <v>44855</v>
      </c>
      <c r="L181" s="91" t="s">
        <v>297</v>
      </c>
      <c r="M181" s="192">
        <v>4.2798833819241997</v>
      </c>
      <c r="N181" s="192">
        <v>0</v>
      </c>
      <c r="O181" s="192" t="s">
        <v>409</v>
      </c>
      <c r="P181" s="192">
        <v>40.799999999999997</v>
      </c>
      <c r="Q181" s="192" t="s">
        <v>409</v>
      </c>
      <c r="R181" s="192" t="s">
        <v>409</v>
      </c>
      <c r="S181"/>
      <c r="T181"/>
      <c r="U181"/>
      <c r="V181"/>
      <c r="W181"/>
      <c r="X181"/>
      <c r="Y181" s="192"/>
      <c r="Z181" s="192"/>
      <c r="AA181"/>
      <c r="AB181"/>
      <c r="AC181"/>
      <c r="AD181"/>
      <c r="AE181"/>
      <c r="AF181"/>
      <c r="AG181" s="34"/>
      <c r="AH181" s="34"/>
      <c r="AI181" s="34"/>
      <c r="AJ181" s="34"/>
      <c r="AK181" s="205"/>
    </row>
    <row r="182" spans="1:37" x14ac:dyDescent="0.2">
      <c r="A182" s="84">
        <v>175</v>
      </c>
      <c r="B182" s="84" t="str">
        <f ca="1"/>
        <v>San Marino</v>
      </c>
      <c r="C182" s="84" t="str">
        <f ca="1"/>
        <v>SMR</v>
      </c>
      <c r="D182" s="84" t="str">
        <f ca="1"/>
        <v>ECS           Europe &amp; Central Asia</v>
      </c>
      <c r="E182" s="84" t="str">
        <f ca="1"/>
        <v>NA</v>
      </c>
      <c r="F182" s="190" t="str">
        <f t="shared" ca="1" si="8"/>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6.5830903790087403</v>
      </c>
      <c r="I182" s="191"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0</v>
      </c>
      <c r="J182" s="242">
        <v>44887</v>
      </c>
      <c r="K182" s="242" t="s">
        <v>409</v>
      </c>
      <c r="L182" s="91" t="s">
        <v>694</v>
      </c>
      <c r="M182" s="192">
        <v>6.5830903790087403</v>
      </c>
      <c r="N182" s="192">
        <v>0</v>
      </c>
      <c r="O182" s="192" t="s">
        <v>409</v>
      </c>
      <c r="P182" s="192">
        <v>32.9</v>
      </c>
      <c r="Q182" s="192" t="s">
        <v>409</v>
      </c>
      <c r="R182" s="192" t="s">
        <v>409</v>
      </c>
      <c r="S182"/>
      <c r="T182"/>
      <c r="U182"/>
      <c r="V182"/>
      <c r="W182"/>
      <c r="X182"/>
      <c r="Y182" s="192"/>
      <c r="Z182" s="192"/>
      <c r="AA182"/>
      <c r="AB182"/>
      <c r="AC182"/>
      <c r="AD182"/>
      <c r="AE182"/>
      <c r="AF182"/>
      <c r="AG182" s="34"/>
      <c r="AH182" s="34"/>
      <c r="AI182" s="34"/>
      <c r="AJ182" s="34"/>
      <c r="AK182" s="205"/>
    </row>
    <row r="183" spans="1:37" x14ac:dyDescent="0.2">
      <c r="A183" s="84">
        <v>176</v>
      </c>
      <c r="B183" s="84" t="str">
        <f ca="1"/>
        <v>Somalia</v>
      </c>
      <c r="C183" s="84" t="str">
        <f ca="1"/>
        <v>SOM</v>
      </c>
      <c r="D183" s="84" t="str">
        <f ca="1"/>
        <v>SSF           Sub-Saharan Africa</v>
      </c>
      <c r="E183" s="84" t="str">
        <f ca="1"/>
        <v>IDA</v>
      </c>
      <c r="F183" s="190" t="str">
        <f t="shared" ca="1" si="8"/>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0</v>
      </c>
      <c r="J183" s="242">
        <v>44753</v>
      </c>
      <c r="K183" s="242">
        <v>44753</v>
      </c>
      <c r="L183" s="91" t="s">
        <v>299</v>
      </c>
      <c r="M183" s="192">
        <v>10</v>
      </c>
      <c r="N183" s="192">
        <v>0</v>
      </c>
      <c r="O183" s="192" t="s">
        <v>409</v>
      </c>
      <c r="P183" s="192">
        <v>16</v>
      </c>
      <c r="Q183" s="192" t="s">
        <v>409</v>
      </c>
      <c r="R183" s="192" t="s">
        <v>409</v>
      </c>
      <c r="S183"/>
      <c r="T183"/>
      <c r="U183"/>
      <c r="V183"/>
      <c r="W183"/>
      <c r="X183"/>
      <c r="Y183" s="192"/>
      <c r="Z183" s="192"/>
      <c r="AA183"/>
      <c r="AB183"/>
      <c r="AC183"/>
      <c r="AD183"/>
      <c r="AE183"/>
      <c r="AF183"/>
      <c r="AG183" s="34"/>
      <c r="AH183" s="34"/>
      <c r="AI183" s="34"/>
      <c r="AJ183" s="34"/>
      <c r="AK183" s="205"/>
    </row>
    <row r="184" spans="1:37" x14ac:dyDescent="0.2">
      <c r="A184" s="84">
        <v>177</v>
      </c>
      <c r="B184" s="84" t="str">
        <f ca="1"/>
        <v>Serbia</v>
      </c>
      <c r="C184" s="84" t="str">
        <f ca="1"/>
        <v>SRB</v>
      </c>
      <c r="D184" s="84" t="str">
        <f ca="1"/>
        <v>ECS           Europe &amp; Central Asia</v>
      </c>
      <c r="E184" s="84" t="str">
        <f ca="1"/>
        <v>IBRD</v>
      </c>
      <c r="F184" s="190" t="str">
        <f t="shared" ca="1" si="8"/>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3.0553935860058301</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44753</v>
      </c>
      <c r="K184" s="242">
        <v>44852</v>
      </c>
      <c r="L184" s="91" t="s">
        <v>301</v>
      </c>
      <c r="M184" s="192">
        <v>3.0553935860058301</v>
      </c>
      <c r="N184" s="192">
        <v>0</v>
      </c>
      <c r="O184" s="192" t="s">
        <v>409</v>
      </c>
      <c r="P184" s="192">
        <v>45</v>
      </c>
      <c r="Q184" s="192" t="s">
        <v>409</v>
      </c>
      <c r="R184" s="192" t="s">
        <v>409</v>
      </c>
      <c r="S184"/>
      <c r="T184"/>
      <c r="U184"/>
      <c r="V184"/>
      <c r="W184"/>
      <c r="X184"/>
      <c r="Y184" s="192"/>
      <c r="Z184" s="192"/>
      <c r="AA184"/>
      <c r="AB184"/>
      <c r="AC184"/>
      <c r="AD184"/>
      <c r="AE184"/>
      <c r="AF184"/>
      <c r="AG184" s="34"/>
      <c r="AH184" s="34"/>
      <c r="AI184" s="34"/>
      <c r="AJ184" s="34"/>
      <c r="AK184" s="205"/>
    </row>
    <row r="185" spans="1:37" x14ac:dyDescent="0.2">
      <c r="A185" s="84">
        <v>178</v>
      </c>
      <c r="B185" s="84" t="str">
        <f ca="1"/>
        <v>South Sudan</v>
      </c>
      <c r="C185" s="84" t="str">
        <f ca="1"/>
        <v>SSD</v>
      </c>
      <c r="D185" s="84" t="str">
        <f ca="1"/>
        <v>SSF           Sub-Saharan Africa</v>
      </c>
      <c r="E185" s="84" t="str">
        <f ca="1"/>
        <v>IDA</v>
      </c>
      <c r="F185" s="190" t="str">
        <f t="shared" ca="1" si="8"/>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9.9650145772594705</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0</v>
      </c>
      <c r="J185" s="242">
        <v>44753</v>
      </c>
      <c r="K185" s="242">
        <v>44753</v>
      </c>
      <c r="L185" s="91" t="s">
        <v>303</v>
      </c>
      <c r="M185" s="192">
        <v>9.9650145772594705</v>
      </c>
      <c r="N185" s="192">
        <v>0</v>
      </c>
      <c r="O185" s="192" t="s">
        <v>409</v>
      </c>
      <c r="P185" s="192">
        <v>21.3</v>
      </c>
      <c r="Q185" s="192" t="s">
        <v>409</v>
      </c>
      <c r="R185" s="192" t="s">
        <v>409</v>
      </c>
      <c r="S185"/>
      <c r="T185"/>
      <c r="U185"/>
      <c r="V185"/>
      <c r="W185"/>
      <c r="X185"/>
      <c r="Y185" s="192"/>
      <c r="Z185" s="192"/>
      <c r="AA185"/>
      <c r="AB185"/>
      <c r="AC185"/>
      <c r="AD185"/>
      <c r="AE185"/>
      <c r="AF185"/>
      <c r="AG185" s="34"/>
      <c r="AH185" s="34"/>
      <c r="AI185" s="34"/>
      <c r="AJ185" s="34"/>
      <c r="AK185" s="205"/>
    </row>
    <row r="186" spans="1:37" x14ac:dyDescent="0.2">
      <c r="A186" s="84">
        <v>179</v>
      </c>
      <c r="B186" s="84" t="str">
        <f ca="1"/>
        <v>São Tomé and Príncipe</v>
      </c>
      <c r="C186" s="84" t="str">
        <f ca="1"/>
        <v>STP</v>
      </c>
      <c r="D186" s="84" t="str">
        <f ca="1"/>
        <v>SSF           Sub-Saharan Africa</v>
      </c>
      <c r="E186" s="84" t="str">
        <f ca="1"/>
        <v>IDA</v>
      </c>
      <c r="F186" s="190" t="str">
        <f t="shared" ca="1" si="8"/>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8.4198250728862902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44753</v>
      </c>
      <c r="K186" s="242">
        <v>44852</v>
      </c>
      <c r="L186" s="91" t="s">
        <v>304</v>
      </c>
      <c r="M186" s="192">
        <v>8.4198250728862902</v>
      </c>
      <c r="N186" s="192">
        <v>0</v>
      </c>
      <c r="O186" s="192" t="s">
        <v>409</v>
      </c>
      <c r="P186" s="192">
        <v>26.6</v>
      </c>
      <c r="Q186" s="192" t="s">
        <v>409</v>
      </c>
      <c r="R186" s="192" t="s">
        <v>409</v>
      </c>
      <c r="S186"/>
      <c r="T186"/>
      <c r="U186"/>
      <c r="V186"/>
      <c r="W186"/>
      <c r="X186"/>
      <c r="Y186" s="192"/>
      <c r="Z186" s="192"/>
      <c r="AA186"/>
      <c r="AB186"/>
      <c r="AC186"/>
      <c r="AD186"/>
      <c r="AE186"/>
      <c r="AF186"/>
      <c r="AG186" s="34"/>
      <c r="AH186" s="34"/>
      <c r="AI186" s="34"/>
      <c r="AJ186" s="34"/>
      <c r="AK186" s="205"/>
    </row>
    <row r="187" spans="1:37" x14ac:dyDescent="0.2">
      <c r="A187" s="84">
        <v>180</v>
      </c>
      <c r="B187" s="84" t="str">
        <f ca="1"/>
        <v>Suriname</v>
      </c>
      <c r="C187" s="84" t="str">
        <f ca="1"/>
        <v>SUR</v>
      </c>
      <c r="D187" s="84" t="str">
        <f ca="1"/>
        <v>LCN           Latin America &amp; Caribbean</v>
      </c>
      <c r="E187" s="84" t="str">
        <f ca="1"/>
        <v>IBRD</v>
      </c>
      <c r="F187" s="190" t="str">
        <f t="shared" ca="1" si="8"/>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5.9708454810495599</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0</v>
      </c>
      <c r="J187" s="242">
        <v>44753</v>
      </c>
      <c r="K187" s="242">
        <v>44855</v>
      </c>
      <c r="L187" s="91" t="s">
        <v>306</v>
      </c>
      <c r="M187" s="192">
        <v>5.9708454810495599</v>
      </c>
      <c r="N187" s="192">
        <v>0</v>
      </c>
      <c r="O187" s="192" t="s">
        <v>409</v>
      </c>
      <c r="P187" s="192">
        <v>35</v>
      </c>
      <c r="Q187" s="192" t="s">
        <v>409</v>
      </c>
      <c r="R187" s="192" t="s">
        <v>409</v>
      </c>
      <c r="S187"/>
      <c r="T187"/>
      <c r="U187"/>
      <c r="V187"/>
      <c r="W187"/>
      <c r="X187"/>
      <c r="Y187" s="192"/>
      <c r="Z187" s="192"/>
      <c r="AA187"/>
      <c r="AB187"/>
      <c r="AC187"/>
      <c r="AD187"/>
      <c r="AE187"/>
      <c r="AF187"/>
      <c r="AG187" s="34"/>
      <c r="AH187" s="34"/>
      <c r="AI187" s="34"/>
      <c r="AJ187" s="34"/>
      <c r="AK187" s="205"/>
    </row>
    <row r="188" spans="1:37" x14ac:dyDescent="0.2">
      <c r="A188" s="84">
        <v>181</v>
      </c>
      <c r="B188" s="84" t="str">
        <f ca="1"/>
        <v>Slovak Republic</v>
      </c>
      <c r="C188" s="84" t="str">
        <f ca="1"/>
        <v>SVK</v>
      </c>
      <c r="D188" s="84" t="str">
        <f ca="1"/>
        <v>ECS           Europe &amp; Central Asia</v>
      </c>
      <c r="E188" s="84" t="str">
        <f ca="1"/>
        <v>NA</v>
      </c>
      <c r="F188" s="190" t="str">
        <f t="shared" ca="1" si="8"/>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0.314868804664724</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44753</v>
      </c>
      <c r="K188" s="242">
        <v>44855</v>
      </c>
      <c r="L188" s="91" t="s">
        <v>307</v>
      </c>
      <c r="M188" s="192">
        <v>0.314868804664724</v>
      </c>
      <c r="N188" s="192">
        <v>0</v>
      </c>
      <c r="O188" s="192" t="s">
        <v>409</v>
      </c>
      <c r="P188" s="192">
        <v>54.4</v>
      </c>
      <c r="Q188" s="192" t="s">
        <v>409</v>
      </c>
      <c r="R188" s="192" t="s">
        <v>409</v>
      </c>
      <c r="S188"/>
      <c r="T188"/>
      <c r="U188"/>
      <c r="V188"/>
      <c r="W188"/>
      <c r="X188"/>
      <c r="Y188" s="192"/>
      <c r="Z188" s="192"/>
      <c r="AA188"/>
      <c r="AB188"/>
      <c r="AC188"/>
      <c r="AD188"/>
      <c r="AE188"/>
      <c r="AF188"/>
      <c r="AG188" s="34"/>
      <c r="AH188" s="34"/>
      <c r="AI188" s="34"/>
      <c r="AJ188" s="34"/>
      <c r="AK188" s="205"/>
    </row>
    <row r="189" spans="1:37" x14ac:dyDescent="0.2">
      <c r="A189" s="84">
        <v>182</v>
      </c>
      <c r="B189" s="84" t="str">
        <f ca="1"/>
        <v>Slovenia</v>
      </c>
      <c r="C189" s="84" t="str">
        <f ca="1"/>
        <v>SVN</v>
      </c>
      <c r="D189" s="84" t="str">
        <f ca="1"/>
        <v>ECS           Europe &amp; Central Asia</v>
      </c>
      <c r="E189" s="84" t="str">
        <f ca="1"/>
        <v>NA</v>
      </c>
      <c r="F189" s="190" t="str">
        <f t="shared" ca="1" si="8"/>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0</v>
      </c>
      <c r="J189" s="242">
        <v>44753</v>
      </c>
      <c r="K189" s="242">
        <v>44855</v>
      </c>
      <c r="L189" s="91" t="s">
        <v>309</v>
      </c>
      <c r="M189" s="192">
        <v>0</v>
      </c>
      <c r="N189" s="192">
        <v>0</v>
      </c>
      <c r="O189" s="192" t="s">
        <v>409</v>
      </c>
      <c r="P189" s="192">
        <v>67.8</v>
      </c>
      <c r="Q189" s="192" t="s">
        <v>409</v>
      </c>
      <c r="R189" s="192" t="s">
        <v>409</v>
      </c>
      <c r="S189"/>
      <c r="T189"/>
      <c r="U189"/>
      <c r="V189"/>
      <c r="W189"/>
      <c r="X189"/>
      <c r="Y189" s="192"/>
      <c r="Z189" s="192"/>
      <c r="AA189"/>
      <c r="AB189"/>
      <c r="AC189"/>
      <c r="AD189"/>
      <c r="AE189"/>
      <c r="AF189"/>
      <c r="AG189" s="34"/>
      <c r="AH189" s="34"/>
      <c r="AI189" s="34"/>
      <c r="AJ189" s="34"/>
      <c r="AK189" s="205"/>
    </row>
    <row r="190" spans="1:37" x14ac:dyDescent="0.2">
      <c r="A190" s="84">
        <v>183</v>
      </c>
      <c r="B190" s="84" t="str">
        <f ca="1"/>
        <v>Sweden</v>
      </c>
      <c r="C190" s="84" t="str">
        <f ca="1"/>
        <v>SWE</v>
      </c>
      <c r="D190" s="84" t="str">
        <f ca="1"/>
        <v>ECS           Europe &amp; Central Asia</v>
      </c>
      <c r="E190" s="84" t="str">
        <f ca="1"/>
        <v>NA</v>
      </c>
      <c r="F190" s="190" t="str">
        <f t="shared" ref="F190:F225" ca="1" si="9">IF(L190 &lt;&gt; C190, "Countries don't match", "")</f>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0</v>
      </c>
      <c r="J190" s="242">
        <v>44753</v>
      </c>
      <c r="K190" s="242">
        <v>44855</v>
      </c>
      <c r="L190" s="91" t="s">
        <v>311</v>
      </c>
      <c r="M190" s="192">
        <v>0</v>
      </c>
      <c r="N190" s="192">
        <v>0</v>
      </c>
      <c r="O190" s="192" t="s">
        <v>409</v>
      </c>
      <c r="P190" s="192">
        <v>64.900000000000006</v>
      </c>
      <c r="Q190" s="192" t="s">
        <v>409</v>
      </c>
      <c r="R190" s="192" t="s">
        <v>409</v>
      </c>
      <c r="S190"/>
      <c r="T190"/>
      <c r="U190"/>
      <c r="V190"/>
      <c r="W190"/>
      <c r="X190"/>
      <c r="Y190" s="192"/>
      <c r="Z190" s="192"/>
      <c r="AA190"/>
      <c r="AB190"/>
      <c r="AC190"/>
      <c r="AD190"/>
      <c r="AE190"/>
      <c r="AF190"/>
      <c r="AG190" s="34"/>
      <c r="AH190" s="34"/>
      <c r="AI190" s="34"/>
      <c r="AJ190" s="34"/>
      <c r="AK190" s="205"/>
    </row>
    <row r="191" spans="1:37" x14ac:dyDescent="0.2">
      <c r="A191" s="84">
        <v>184</v>
      </c>
      <c r="B191" s="84" t="str">
        <f ca="1"/>
        <v>Eswatini</v>
      </c>
      <c r="C191" s="84" t="str">
        <f ca="1"/>
        <v>SWZ</v>
      </c>
      <c r="D191" s="84" t="str">
        <f ca="1"/>
        <v>SSF           Sub-Saharan Africa</v>
      </c>
      <c r="E191" s="84" t="str">
        <f ca="1"/>
        <v>IBRD</v>
      </c>
      <c r="F191" s="190" t="str">
        <f t="shared" ca="1" si="9"/>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7.6326530612244898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0</v>
      </c>
      <c r="J191" s="242">
        <v>44753</v>
      </c>
      <c r="K191" s="242">
        <v>44830</v>
      </c>
      <c r="L191" s="91" t="s">
        <v>313</v>
      </c>
      <c r="M191" s="192">
        <v>7.6326530612244898</v>
      </c>
      <c r="N191" s="192">
        <v>0</v>
      </c>
      <c r="O191" s="192" t="s">
        <v>409</v>
      </c>
      <c r="P191" s="192">
        <v>29.3</v>
      </c>
      <c r="Q191" s="192" t="s">
        <v>409</v>
      </c>
      <c r="R191" s="192" t="s">
        <v>409</v>
      </c>
      <c r="S191"/>
      <c r="T191"/>
      <c r="U191"/>
      <c r="V191"/>
      <c r="W191"/>
      <c r="X191"/>
      <c r="Y191" s="192"/>
      <c r="Z191" s="192"/>
      <c r="AA191"/>
      <c r="AB191"/>
      <c r="AC191"/>
      <c r="AD191"/>
      <c r="AE191"/>
      <c r="AF191"/>
      <c r="AG191" s="34"/>
      <c r="AH191" s="34"/>
      <c r="AI191" s="34"/>
      <c r="AJ191" s="34"/>
      <c r="AK191" s="205"/>
    </row>
    <row r="192" spans="1:37" x14ac:dyDescent="0.2">
      <c r="A192" s="84">
        <v>185</v>
      </c>
      <c r="B192" s="84" t="str">
        <f ca="1"/>
        <v>Sint Maarten (Dutch part)</v>
      </c>
      <c r="C192" s="84" t="str">
        <f ca="1"/>
        <v>SXM</v>
      </c>
      <c r="D192" s="84" t="str">
        <f ca="1"/>
        <v>LCN           Latin America &amp; Caribbean</v>
      </c>
      <c r="E192" s="84" t="str">
        <f ca="1"/>
        <v>NA</v>
      </c>
      <c r="F192" s="190" t="str">
        <f t="shared" ca="1" si="9"/>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0</v>
      </c>
      <c r="J192" s="242" t="s">
        <v>409</v>
      </c>
      <c r="K192" s="242" t="s">
        <v>409</v>
      </c>
      <c r="L192" s="91" t="s">
        <v>695</v>
      </c>
      <c r="M192" s="192" t="s">
        <v>409</v>
      </c>
      <c r="N192" s="192">
        <v>0</v>
      </c>
      <c r="O192" s="192" t="s">
        <v>409</v>
      </c>
      <c r="P192" s="192" t="s">
        <v>409</v>
      </c>
      <c r="Q192" s="192" t="s">
        <v>409</v>
      </c>
      <c r="R192" s="192" t="s">
        <v>409</v>
      </c>
      <c r="S192"/>
      <c r="T192"/>
      <c r="U192"/>
      <c r="V192"/>
      <c r="W192"/>
      <c r="X192"/>
      <c r="Y192" s="192"/>
      <c r="Z192" s="192"/>
      <c r="AA192"/>
      <c r="AB192"/>
      <c r="AC192"/>
      <c r="AD192"/>
      <c r="AE192"/>
      <c r="AF192"/>
      <c r="AG192" s="34"/>
      <c r="AH192" s="34"/>
      <c r="AI192" s="34"/>
      <c r="AJ192" s="34"/>
      <c r="AK192" s="205"/>
    </row>
    <row r="193" spans="1:37" x14ac:dyDescent="0.2">
      <c r="A193" s="84">
        <v>186</v>
      </c>
      <c r="B193" s="84" t="str">
        <f ca="1"/>
        <v>Seychelles</v>
      </c>
      <c r="C193" s="84" t="str">
        <f ca="1"/>
        <v>SYC</v>
      </c>
      <c r="D193" s="84" t="str">
        <f ca="1"/>
        <v>SSF           Sub-Saharan Africa</v>
      </c>
      <c r="E193" s="84" t="str">
        <f ca="1"/>
        <v>IBRD</v>
      </c>
      <c r="F193" s="190" t="str">
        <f t="shared" ca="1" si="9"/>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6.9037900874635501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44753</v>
      </c>
      <c r="K193" s="242">
        <v>44852</v>
      </c>
      <c r="L193" s="91" t="s">
        <v>315</v>
      </c>
      <c r="M193" s="192">
        <v>6.9037900874635501</v>
      </c>
      <c r="N193" s="192">
        <v>0</v>
      </c>
      <c r="O193" s="192" t="s">
        <v>409</v>
      </c>
      <c r="P193" s="192">
        <v>31.8</v>
      </c>
      <c r="Q193" s="192" t="s">
        <v>409</v>
      </c>
      <c r="R193" s="192" t="s">
        <v>409</v>
      </c>
      <c r="S193"/>
      <c r="T193"/>
      <c r="U193"/>
      <c r="V193"/>
      <c r="W193"/>
      <c r="X193"/>
      <c r="Y193" s="192"/>
      <c r="Z193" s="192"/>
      <c r="AA193"/>
      <c r="AB193"/>
      <c r="AC193"/>
      <c r="AD193"/>
      <c r="AE193"/>
      <c r="AF193"/>
      <c r="AG193" s="34"/>
      <c r="AH193" s="34"/>
      <c r="AI193" s="34"/>
      <c r="AJ193" s="34"/>
      <c r="AK193" s="205"/>
    </row>
    <row r="194" spans="1:37" x14ac:dyDescent="0.2">
      <c r="A194" s="84">
        <v>187</v>
      </c>
      <c r="B194" s="84" t="str">
        <f ca="1"/>
        <v>Syrian Arab Republic</v>
      </c>
      <c r="C194" s="84" t="str">
        <f ca="1"/>
        <v>SYR</v>
      </c>
      <c r="D194" s="84" t="str">
        <f ca="1"/>
        <v>MEA           Middle East &amp; North Africa</v>
      </c>
      <c r="E194" s="84" t="str">
        <f ca="1"/>
        <v>IDA</v>
      </c>
      <c r="F194" s="190" t="str">
        <f t="shared" ca="1" si="9"/>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44753</v>
      </c>
      <c r="K194" s="242">
        <v>44830</v>
      </c>
      <c r="L194" s="91" t="s">
        <v>316</v>
      </c>
      <c r="M194" s="192">
        <v>10</v>
      </c>
      <c r="N194" s="192">
        <v>0</v>
      </c>
      <c r="O194" s="192" t="s">
        <v>409</v>
      </c>
      <c r="P194" s="192">
        <v>16.7</v>
      </c>
      <c r="Q194" s="192" t="s">
        <v>409</v>
      </c>
      <c r="R194" s="192" t="s">
        <v>409</v>
      </c>
      <c r="S194"/>
      <c r="T194"/>
      <c r="U194"/>
      <c r="V194"/>
      <c r="W194"/>
      <c r="X194"/>
      <c r="Y194" s="192"/>
      <c r="Z194" s="192"/>
      <c r="AA194"/>
      <c r="AB194"/>
      <c r="AC194"/>
      <c r="AD194"/>
      <c r="AE194"/>
      <c r="AF194"/>
      <c r="AG194" s="34"/>
      <c r="AH194" s="34"/>
      <c r="AI194" s="34"/>
      <c r="AJ194" s="34"/>
      <c r="AK194" s="205"/>
    </row>
    <row r="195" spans="1:37" x14ac:dyDescent="0.2">
      <c r="A195" s="84">
        <v>188</v>
      </c>
      <c r="B195" s="84" t="str">
        <f ca="1"/>
        <v>Turks and Caicos Islands</v>
      </c>
      <c r="C195" s="84" t="str">
        <f ca="1"/>
        <v>TCA</v>
      </c>
      <c r="D195" s="84" t="str">
        <f ca="1"/>
        <v>LCN           Latin America &amp; Caribbean</v>
      </c>
      <c r="E195" s="84" t="str">
        <f ca="1"/>
        <v>NA</v>
      </c>
      <c r="F195" s="190" t="str">
        <f t="shared" ca="1" si="9"/>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0</v>
      </c>
      <c r="J195" s="242" t="s">
        <v>409</v>
      </c>
      <c r="K195" s="242" t="s">
        <v>409</v>
      </c>
      <c r="L195" s="91" t="s">
        <v>696</v>
      </c>
      <c r="M195" s="192" t="s">
        <v>409</v>
      </c>
      <c r="N195" s="192">
        <v>0</v>
      </c>
      <c r="O195" s="192" t="s">
        <v>409</v>
      </c>
      <c r="P195" s="192" t="s">
        <v>409</v>
      </c>
      <c r="Q195" s="192" t="s">
        <v>409</v>
      </c>
      <c r="R195" s="192" t="s">
        <v>409</v>
      </c>
      <c r="S195"/>
      <c r="T195"/>
      <c r="U195"/>
      <c r="V195"/>
      <c r="W195"/>
      <c r="X195"/>
      <c r="Y195" s="192"/>
      <c r="Z195" s="192"/>
      <c r="AA195"/>
      <c r="AB195"/>
      <c r="AC195"/>
      <c r="AD195"/>
      <c r="AE195"/>
      <c r="AF195"/>
      <c r="AG195" s="34"/>
      <c r="AH195" s="34"/>
      <c r="AI195" s="34"/>
      <c r="AJ195" s="34"/>
      <c r="AK195" s="205"/>
    </row>
    <row r="196" spans="1:37" x14ac:dyDescent="0.2">
      <c r="A196" s="84">
        <v>189</v>
      </c>
      <c r="B196" s="84" t="str">
        <f ca="1"/>
        <v>Chad</v>
      </c>
      <c r="C196" s="84" t="str">
        <f ca="1"/>
        <v>TCD</v>
      </c>
      <c r="D196" s="84" t="str">
        <f ca="1"/>
        <v>SSF           Sub-Saharan Africa</v>
      </c>
      <c r="E196" s="84" t="str">
        <f ca="1"/>
        <v>IDA</v>
      </c>
      <c r="F196" s="190" t="str">
        <f t="shared" ca="1" si="9"/>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8.0280121818440637</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9.2069970845480995</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7</v>
      </c>
      <c r="J196" s="242">
        <v>44753</v>
      </c>
      <c r="K196" s="242">
        <v>45440</v>
      </c>
      <c r="L196" s="91" t="s">
        <v>318</v>
      </c>
      <c r="M196" s="192">
        <v>9.2069970845480995</v>
      </c>
      <c r="N196" s="192">
        <v>7</v>
      </c>
      <c r="O196" s="192" t="s">
        <v>409</v>
      </c>
      <c r="P196" s="192">
        <v>23.9</v>
      </c>
      <c r="Q196" s="192" t="s">
        <v>839</v>
      </c>
      <c r="R196" s="192" t="s">
        <v>409</v>
      </c>
      <c r="S196"/>
      <c r="T196"/>
      <c r="U196"/>
      <c r="V196"/>
      <c r="W196"/>
      <c r="X196"/>
      <c r="Y196" s="192"/>
      <c r="Z196" s="192"/>
      <c r="AA196"/>
      <c r="AB196"/>
      <c r="AC196"/>
      <c r="AD196"/>
      <c r="AE196"/>
      <c r="AF196"/>
      <c r="AG196" s="34"/>
      <c r="AH196" s="34"/>
      <c r="AI196" s="34"/>
      <c r="AJ196" s="34"/>
      <c r="AK196" s="205"/>
    </row>
    <row r="197" spans="1:37" x14ac:dyDescent="0.2">
      <c r="A197" s="84">
        <v>190</v>
      </c>
      <c r="B197" s="84" t="str">
        <f ca="1"/>
        <v>Togo</v>
      </c>
      <c r="C197" s="84" t="str">
        <f ca="1"/>
        <v>TGO</v>
      </c>
      <c r="D197" s="84" t="str">
        <f ca="1"/>
        <v>SSF           Sub-Saharan Africa</v>
      </c>
      <c r="E197" s="84" t="str">
        <f ca="1"/>
        <v>IDA</v>
      </c>
      <c r="F197" s="190" t="str">
        <f t="shared" ca="1" si="9"/>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8.0699708454810501</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0</v>
      </c>
      <c r="J197" s="242">
        <v>44753</v>
      </c>
      <c r="K197" s="242">
        <v>44855</v>
      </c>
      <c r="L197" s="91" t="s">
        <v>320</v>
      </c>
      <c r="M197" s="192">
        <v>8.0699708454810501</v>
      </c>
      <c r="N197" s="192">
        <v>0</v>
      </c>
      <c r="O197" s="192" t="s">
        <v>409</v>
      </c>
      <c r="P197" s="192">
        <v>27.8</v>
      </c>
      <c r="Q197" s="192" t="s">
        <v>409</v>
      </c>
      <c r="R197" s="192" t="s">
        <v>409</v>
      </c>
      <c r="S197"/>
      <c r="T197"/>
      <c r="U197"/>
      <c r="V197"/>
      <c r="W197"/>
      <c r="X197"/>
      <c r="Y197" s="192"/>
      <c r="Z197" s="192"/>
      <c r="AA197"/>
      <c r="AB197"/>
      <c r="AC197"/>
      <c r="AD197"/>
      <c r="AE197"/>
      <c r="AF197"/>
      <c r="AG197" s="34"/>
      <c r="AH197" s="34"/>
      <c r="AI197" s="34"/>
      <c r="AJ197" s="34"/>
      <c r="AK197" s="205"/>
    </row>
    <row r="198" spans="1:37" x14ac:dyDescent="0.2">
      <c r="A198" s="84">
        <v>191</v>
      </c>
      <c r="B198" s="84" t="str">
        <f ca="1"/>
        <v>Thailand</v>
      </c>
      <c r="C198" s="84" t="str">
        <f ca="1"/>
        <v>THA</v>
      </c>
      <c r="D198" s="84" t="str">
        <f ca="1"/>
        <v>EAS           East Asia &amp; Pacific</v>
      </c>
      <c r="E198" s="84" t="str">
        <f ca="1"/>
        <v>IBRD</v>
      </c>
      <c r="F198" s="190" t="str">
        <f t="shared" ca="1" si="9"/>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0</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0</v>
      </c>
      <c r="J198" s="242">
        <v>44753</v>
      </c>
      <c r="K198" s="242">
        <v>44855</v>
      </c>
      <c r="L198" s="91" t="s">
        <v>322</v>
      </c>
      <c r="M198" s="192">
        <v>0</v>
      </c>
      <c r="N198" s="192">
        <v>0</v>
      </c>
      <c r="O198" s="192" t="s">
        <v>409</v>
      </c>
      <c r="P198" s="192">
        <v>68.2</v>
      </c>
      <c r="Q198" s="192" t="s">
        <v>409</v>
      </c>
      <c r="R198" s="192" t="s">
        <v>409</v>
      </c>
      <c r="S198" s="80"/>
      <c r="T198" s="80"/>
      <c r="U198" s="80"/>
      <c r="V198" s="80"/>
      <c r="W198" s="199"/>
      <c r="X198" s="87"/>
      <c r="Y198" s="87"/>
      <c r="Z198" s="87"/>
      <c r="AA198" s="87"/>
      <c r="AB198" s="87"/>
      <c r="AC198" s="87"/>
      <c r="AD198" s="87"/>
      <c r="AE198" s="87"/>
      <c r="AF198" s="87"/>
      <c r="AG198" s="87"/>
      <c r="AH198" s="87"/>
      <c r="AI198" s="87"/>
      <c r="AJ198" s="87"/>
      <c r="AK198" s="89"/>
    </row>
    <row r="199" spans="1:37" x14ac:dyDescent="0.2">
      <c r="A199" s="84">
        <v>192</v>
      </c>
      <c r="B199" s="84" t="str">
        <f ca="1"/>
        <v>Tajikistan</v>
      </c>
      <c r="C199" s="84" t="str">
        <f ca="1"/>
        <v>TJK</v>
      </c>
      <c r="D199" s="84" t="str">
        <f ca="1"/>
        <v>ECS           Europe &amp; Central Asia</v>
      </c>
      <c r="E199" s="84" t="str">
        <f ca="1"/>
        <v>IDA</v>
      </c>
      <c r="F199" s="190" t="str">
        <f t="shared" ca="1" si="9"/>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7.6326530612244898</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0</v>
      </c>
      <c r="J199" s="242">
        <v>44753</v>
      </c>
      <c r="K199" s="242">
        <v>44753</v>
      </c>
      <c r="L199" s="91" t="s">
        <v>324</v>
      </c>
      <c r="M199" s="192">
        <v>7.6326530612244898</v>
      </c>
      <c r="N199" s="192">
        <v>0</v>
      </c>
      <c r="O199" s="192" t="s">
        <v>409</v>
      </c>
      <c r="P199" s="192">
        <v>29.3</v>
      </c>
      <c r="Q199" s="192" t="s">
        <v>409</v>
      </c>
      <c r="R199" s="192" t="s">
        <v>409</v>
      </c>
      <c r="S199" s="80"/>
      <c r="T199" s="80"/>
      <c r="U199" s="80"/>
      <c r="V199" s="80"/>
      <c r="W199" s="199"/>
      <c r="X199" s="87"/>
      <c r="Y199" s="87"/>
      <c r="Z199" s="87"/>
      <c r="AA199" s="87"/>
      <c r="AB199" s="87"/>
      <c r="AC199" s="87"/>
      <c r="AD199" s="87"/>
      <c r="AE199" s="87"/>
      <c r="AF199" s="87"/>
      <c r="AG199" s="87"/>
      <c r="AH199" s="87"/>
      <c r="AI199" s="87"/>
      <c r="AJ199" s="87"/>
      <c r="AK199" s="89"/>
    </row>
    <row r="200" spans="1:37" x14ac:dyDescent="0.2">
      <c r="A200" s="84">
        <v>193</v>
      </c>
      <c r="B200" s="84" t="str">
        <f ca="1"/>
        <v>Turkmenistan</v>
      </c>
      <c r="C200" s="84" t="str">
        <f ca="1"/>
        <v>TKM</v>
      </c>
      <c r="D200" s="84" t="str">
        <f ca="1"/>
        <v>ECS           Europe &amp; Central Asia</v>
      </c>
      <c r="E200" s="84" t="str">
        <f ca="1"/>
        <v>IBRD</v>
      </c>
      <c r="F200" s="190" t="str">
        <f t="shared" ca="1" si="9"/>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6.8746355685131197</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44753</v>
      </c>
      <c r="K200" s="242">
        <v>44753</v>
      </c>
      <c r="L200" s="91" t="s">
        <v>326</v>
      </c>
      <c r="M200" s="192">
        <v>6.8746355685131197</v>
      </c>
      <c r="N200" s="192">
        <v>0</v>
      </c>
      <c r="O200" s="192" t="s">
        <v>409</v>
      </c>
      <c r="P200" s="192">
        <v>31.9</v>
      </c>
      <c r="Q200" s="192" t="s">
        <v>409</v>
      </c>
      <c r="R200" s="192" t="s">
        <v>409</v>
      </c>
      <c r="S200" s="80"/>
      <c r="T200" s="80"/>
      <c r="U200" s="80"/>
      <c r="V200" s="80"/>
      <c r="W200" s="199"/>
      <c r="X200" s="87"/>
      <c r="Y200" s="87"/>
      <c r="Z200" s="87"/>
      <c r="AA200" s="87"/>
      <c r="AB200" s="87"/>
      <c r="AC200" s="87"/>
      <c r="AD200" s="87"/>
      <c r="AE200" s="87"/>
      <c r="AF200" s="87"/>
      <c r="AG200" s="87"/>
      <c r="AH200" s="87"/>
      <c r="AI200" s="87"/>
      <c r="AJ200" s="87"/>
      <c r="AK200" s="89"/>
    </row>
    <row r="201" spans="1:37" x14ac:dyDescent="0.2">
      <c r="A201" s="84">
        <v>194</v>
      </c>
      <c r="B201" s="84" t="str">
        <f ca="1"/>
        <v>Timor-Leste</v>
      </c>
      <c r="C201" s="84" t="str">
        <f ca="1"/>
        <v>TLS</v>
      </c>
      <c r="D201" s="84" t="str">
        <f ca="1"/>
        <v>EAS           East Asia &amp; Pacific</v>
      </c>
      <c r="E201" s="84" t="str">
        <f ca="1"/>
        <v>Blend</v>
      </c>
      <c r="F201" s="190" t="str">
        <f t="shared" ca="1" si="9"/>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7.5159693931233749</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8.0699708454810501</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7</v>
      </c>
      <c r="J201" s="242">
        <v>44753</v>
      </c>
      <c r="K201" s="242">
        <v>45393</v>
      </c>
      <c r="L201" s="91" t="s">
        <v>328</v>
      </c>
      <c r="M201" s="192">
        <v>8.0699708454810501</v>
      </c>
      <c r="N201" s="192">
        <v>7</v>
      </c>
      <c r="O201" s="192" t="s">
        <v>409</v>
      </c>
      <c r="P201" s="192">
        <v>27.8</v>
      </c>
      <c r="Q201" s="192" t="s">
        <v>822</v>
      </c>
      <c r="R201" s="192" t="s">
        <v>409</v>
      </c>
      <c r="S201" s="35"/>
      <c r="T201" s="35"/>
      <c r="U201" s="35"/>
      <c r="V201" s="35"/>
      <c r="W201" s="35"/>
      <c r="X201" s="35"/>
      <c r="Y201" s="35"/>
      <c r="Z201" s="35"/>
      <c r="AA201" s="35"/>
      <c r="AB201" s="202"/>
      <c r="AC201" s="202"/>
      <c r="AD201" s="202"/>
      <c r="AE201" s="202"/>
      <c r="AF201" s="202"/>
      <c r="AG201" s="202"/>
      <c r="AH201" s="202"/>
      <c r="AI201" s="202"/>
      <c r="AJ201" s="202"/>
      <c r="AK201" s="89"/>
    </row>
    <row r="202" spans="1:37" x14ac:dyDescent="0.2">
      <c r="A202" s="84">
        <v>195</v>
      </c>
      <c r="B202" s="84" t="str">
        <f ca="1"/>
        <v>Tonga</v>
      </c>
      <c r="C202" s="84" t="str">
        <f ca="1"/>
        <v>TON</v>
      </c>
      <c r="D202" s="84" t="str">
        <f ca="1"/>
        <v>EAS           East Asia &amp; Pacific</v>
      </c>
      <c r="E202" s="84" t="str">
        <f ca="1"/>
        <v>IDA</v>
      </c>
      <c r="F202" s="190" t="str">
        <f t="shared" ca="1" si="9"/>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8.4781341107871704</v>
      </c>
      <c r="I202" s="191"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0</v>
      </c>
      <c r="J202" s="242">
        <v>44753</v>
      </c>
      <c r="K202" s="242">
        <v>44753</v>
      </c>
      <c r="L202" s="91" t="s">
        <v>330</v>
      </c>
      <c r="M202" s="192">
        <v>8.4781341107871704</v>
      </c>
      <c r="N202" s="192">
        <v>0</v>
      </c>
      <c r="O202" s="192" t="s">
        <v>409</v>
      </c>
      <c r="P202" s="192">
        <v>26.4</v>
      </c>
      <c r="Q202" s="192" t="s">
        <v>409</v>
      </c>
      <c r="R202" s="192" t="s">
        <v>409</v>
      </c>
      <c r="S202" s="35"/>
      <c r="T202" s="35"/>
      <c r="U202" s="35"/>
      <c r="V202" s="35"/>
      <c r="W202" s="35"/>
      <c r="X202" s="35"/>
      <c r="Y202" s="35"/>
      <c r="Z202" s="35"/>
      <c r="AA202" s="35"/>
      <c r="AB202" s="202"/>
      <c r="AC202" s="202"/>
      <c r="AD202" s="202"/>
      <c r="AE202" s="202"/>
      <c r="AF202" s="202"/>
      <c r="AG202" s="202"/>
      <c r="AH202" s="202"/>
      <c r="AI202" s="202"/>
      <c r="AJ202" s="202"/>
      <c r="AK202" s="89"/>
    </row>
    <row r="203" spans="1:37" x14ac:dyDescent="0.2">
      <c r="A203" s="84">
        <v>196</v>
      </c>
      <c r="B203" s="84" t="str">
        <f ca="1"/>
        <v>Trinidad and Tobago</v>
      </c>
      <c r="C203" s="84" t="str">
        <f ca="1"/>
        <v>TTO</v>
      </c>
      <c r="D203" s="84" t="str">
        <f ca="1"/>
        <v>LCN           Latin America &amp; Caribbean</v>
      </c>
      <c r="E203" s="84" t="str">
        <f ca="1"/>
        <v>IBRD</v>
      </c>
      <c r="F203" s="190" t="str">
        <f t="shared" ca="1" si="9"/>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5.44606413994169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0</v>
      </c>
      <c r="J203" s="242">
        <v>44753</v>
      </c>
      <c r="K203" s="242">
        <v>44855</v>
      </c>
      <c r="L203" s="91" t="s">
        <v>332</v>
      </c>
      <c r="M203" s="192">
        <v>5.44606413994169</v>
      </c>
      <c r="N203" s="192">
        <v>0</v>
      </c>
      <c r="O203" s="192" t="s">
        <v>409</v>
      </c>
      <c r="P203" s="192">
        <v>36.799999999999997</v>
      </c>
      <c r="Q203" s="192" t="s">
        <v>409</v>
      </c>
      <c r="R203" s="192" t="s">
        <v>409</v>
      </c>
      <c r="S203" s="80"/>
      <c r="T203" s="80"/>
      <c r="U203" s="80"/>
      <c r="V203" s="80"/>
      <c r="W203" s="199"/>
      <c r="X203" s="87"/>
      <c r="Y203" s="87"/>
      <c r="Z203" s="87"/>
      <c r="AA203" s="87"/>
      <c r="AB203" s="87"/>
      <c r="AC203" s="87"/>
      <c r="AD203" s="87"/>
      <c r="AE203" s="87"/>
      <c r="AF203" s="87"/>
      <c r="AG203" s="87"/>
      <c r="AH203" s="87"/>
      <c r="AI203" s="87"/>
      <c r="AJ203" s="87"/>
      <c r="AK203" s="89"/>
    </row>
    <row r="204" spans="1:37" x14ac:dyDescent="0.2">
      <c r="A204" s="84">
        <v>197</v>
      </c>
      <c r="B204" s="84" t="str">
        <f ca="1"/>
        <v>Tunisia</v>
      </c>
      <c r="C204" s="84" t="str">
        <f ca="1"/>
        <v>TUN</v>
      </c>
      <c r="D204" s="84" t="str">
        <f ca="1"/>
        <v>MEA           Middle East &amp; North Africa</v>
      </c>
      <c r="E204" s="84" t="str">
        <f ca="1"/>
        <v>IBRD</v>
      </c>
      <c r="F204" s="190" t="str">
        <f t="shared" ca="1" si="9"/>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6.9912536443148596</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0</v>
      </c>
      <c r="J204" s="242">
        <v>44753</v>
      </c>
      <c r="K204" s="242">
        <v>44846</v>
      </c>
      <c r="L204" s="91" t="s">
        <v>334</v>
      </c>
      <c r="M204" s="192">
        <v>6.9912536443148596</v>
      </c>
      <c r="N204" s="192">
        <v>0</v>
      </c>
      <c r="O204" s="192" t="s">
        <v>409</v>
      </c>
      <c r="P204" s="192">
        <v>31.5</v>
      </c>
      <c r="Q204" s="192" t="s">
        <v>409</v>
      </c>
      <c r="R204" s="192" t="s">
        <v>409</v>
      </c>
      <c r="S204" s="80"/>
      <c r="T204" s="80"/>
      <c r="U204" s="80"/>
      <c r="V204" s="80"/>
      <c r="W204" s="199"/>
      <c r="X204" s="87"/>
      <c r="Y204" s="87"/>
      <c r="Z204" s="87"/>
      <c r="AA204" s="87"/>
      <c r="AB204" s="87"/>
      <c r="AC204" s="87"/>
      <c r="AD204" s="87"/>
      <c r="AE204" s="87"/>
      <c r="AF204" s="87"/>
      <c r="AG204" s="87"/>
      <c r="AH204" s="87"/>
      <c r="AI204" s="87"/>
      <c r="AJ204" s="87"/>
      <c r="AK204" s="89"/>
    </row>
    <row r="205" spans="1:37" x14ac:dyDescent="0.2">
      <c r="A205" s="84">
        <v>198</v>
      </c>
      <c r="B205" s="84" t="str">
        <f ca="1"/>
        <v>Türkiye</v>
      </c>
      <c r="C205" s="84" t="str">
        <f ca="1"/>
        <v>TUR</v>
      </c>
      <c r="D205" s="84" t="str">
        <f ca="1"/>
        <v>ECS           Europe &amp; Central Asia</v>
      </c>
      <c r="E205" s="84" t="str">
        <f ca="1"/>
        <v>IBRD</v>
      </c>
      <c r="F205" s="190" t="str">
        <f t="shared" ca="1" si="9"/>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1.5976676384839601</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0</v>
      </c>
      <c r="J205" s="242">
        <v>44753</v>
      </c>
      <c r="K205" s="242">
        <v>44852</v>
      </c>
      <c r="L205" s="91" t="s">
        <v>335</v>
      </c>
      <c r="M205" s="192">
        <v>1.5976676384839601</v>
      </c>
      <c r="N205" s="192">
        <v>0</v>
      </c>
      <c r="O205" s="192" t="s">
        <v>409</v>
      </c>
      <c r="P205" s="192">
        <v>50</v>
      </c>
      <c r="Q205" s="192" t="s">
        <v>409</v>
      </c>
      <c r="R205" s="192" t="s">
        <v>409</v>
      </c>
      <c r="S205" s="80"/>
      <c r="T205" s="80"/>
      <c r="U205" s="80"/>
      <c r="V205" s="80"/>
      <c r="W205" s="199"/>
      <c r="X205" s="87"/>
      <c r="Y205" s="87"/>
      <c r="Z205" s="87"/>
      <c r="AA205" s="87"/>
      <c r="AB205" s="87"/>
      <c r="AC205" s="87"/>
      <c r="AD205" s="87"/>
      <c r="AE205" s="87"/>
      <c r="AF205" s="87"/>
      <c r="AG205" s="87"/>
      <c r="AH205" s="87"/>
      <c r="AI205" s="87"/>
      <c r="AJ205" s="87"/>
      <c r="AK205" s="89"/>
    </row>
    <row r="206" spans="1:37" x14ac:dyDescent="0.2">
      <c r="A206" s="84">
        <v>199</v>
      </c>
      <c r="B206" s="35" t="str">
        <f ca="1"/>
        <v>Tuvalu</v>
      </c>
      <c r="C206" s="35" t="str">
        <f ca="1"/>
        <v>TUV</v>
      </c>
      <c r="D206" s="35" t="str">
        <f ca="1"/>
        <v>EAS           East Asia &amp; Pacific</v>
      </c>
      <c r="E206" s="35" t="str">
        <f ca="1"/>
        <v>IDA</v>
      </c>
      <c r="F206" s="190" t="str">
        <f t="shared" ca="1" si="9"/>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10</v>
      </c>
      <c r="I206" s="191"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0</v>
      </c>
      <c r="J206" s="242">
        <v>44753</v>
      </c>
      <c r="K206" s="242" t="s">
        <v>409</v>
      </c>
      <c r="L206" s="91" t="s">
        <v>337</v>
      </c>
      <c r="M206" s="192">
        <v>10</v>
      </c>
      <c r="N206" s="192">
        <v>0</v>
      </c>
      <c r="O206" s="192" t="s">
        <v>409</v>
      </c>
      <c r="P206" s="192">
        <v>20</v>
      </c>
      <c r="Q206" s="192" t="s">
        <v>409</v>
      </c>
      <c r="R206" s="192" t="s">
        <v>409</v>
      </c>
    </row>
    <row r="207" spans="1:37" x14ac:dyDescent="0.2">
      <c r="A207" s="84">
        <v>200</v>
      </c>
      <c r="B207" s="35" t="str">
        <f ca="1"/>
        <v>Taiwan, China</v>
      </c>
      <c r="C207" s="35" t="str">
        <f ca="1"/>
        <v>TWN</v>
      </c>
      <c r="D207" s="35" t="str">
        <f ca="1"/>
        <v>EAS           East Asia &amp; Pacific</v>
      </c>
      <c r="E207" s="35" t="str">
        <f ca="1"/>
        <v>NA</v>
      </c>
      <c r="F207" s="190" t="str">
        <f t="shared" ca="1" si="9"/>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0</v>
      </c>
      <c r="J207" s="242" t="s">
        <v>409</v>
      </c>
      <c r="K207" s="242" t="s">
        <v>409</v>
      </c>
      <c r="L207" s="91" t="s">
        <v>697</v>
      </c>
      <c r="M207" s="192" t="s">
        <v>409</v>
      </c>
      <c r="N207" s="192">
        <v>0</v>
      </c>
      <c r="O207" s="192" t="s">
        <v>409</v>
      </c>
      <c r="P207" s="192" t="s">
        <v>409</v>
      </c>
      <c r="Q207" s="192" t="s">
        <v>409</v>
      </c>
      <c r="R207" s="192" t="s">
        <v>409</v>
      </c>
    </row>
    <row r="208" spans="1:37" x14ac:dyDescent="0.2">
      <c r="A208" s="84">
        <v>201</v>
      </c>
      <c r="B208" s="35" t="str">
        <f ca="1"/>
        <v>Tanzania</v>
      </c>
      <c r="C208" s="35" t="str">
        <f ca="1"/>
        <v>TZA</v>
      </c>
      <c r="D208" s="35" t="str">
        <f ca="1"/>
        <v>SSF           Sub-Saharan Africa</v>
      </c>
      <c r="E208" s="35" t="str">
        <f ca="1"/>
        <v>IDA</v>
      </c>
      <c r="F208" s="190" t="str">
        <f t="shared" ca="1" si="9"/>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7.0495626822157398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0</v>
      </c>
      <c r="J208" s="242">
        <v>44753</v>
      </c>
      <c r="K208" s="242">
        <v>44839</v>
      </c>
      <c r="L208" s="91" t="s">
        <v>339</v>
      </c>
      <c r="M208" s="192">
        <v>7.0495626822157398</v>
      </c>
      <c r="N208" s="192">
        <v>0</v>
      </c>
      <c r="O208" s="192" t="s">
        <v>409</v>
      </c>
      <c r="P208" s="192">
        <v>31.3</v>
      </c>
      <c r="Q208" s="192" t="s">
        <v>409</v>
      </c>
      <c r="R208" s="192" t="s">
        <v>409</v>
      </c>
    </row>
    <row r="209" spans="1:18" x14ac:dyDescent="0.2">
      <c r="A209" s="84">
        <v>202</v>
      </c>
      <c r="B209" s="35" t="str">
        <f ca="1"/>
        <v>Uganda</v>
      </c>
      <c r="C209" s="35" t="str">
        <f ca="1"/>
        <v>UGA</v>
      </c>
      <c r="D209" s="35" t="str">
        <f ca="1"/>
        <v>SSF           Sub-Saharan Africa</v>
      </c>
      <c r="E209" s="35" t="str">
        <f ca="1"/>
        <v>IDA</v>
      </c>
      <c r="F209" s="190" t="str">
        <f t="shared" ca="1" si="9"/>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7.4387685115165407</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5.5335276967929996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10</v>
      </c>
      <c r="J209" s="242">
        <v>44753</v>
      </c>
      <c r="K209" s="242">
        <v>45440</v>
      </c>
      <c r="L209" s="91" t="s">
        <v>341</v>
      </c>
      <c r="M209" s="192">
        <v>5.5335276967929996</v>
      </c>
      <c r="N209" s="192">
        <v>0</v>
      </c>
      <c r="O209" s="192">
        <v>10</v>
      </c>
      <c r="P209" s="192">
        <v>36.5</v>
      </c>
      <c r="Q209" s="192" t="s">
        <v>409</v>
      </c>
      <c r="R209" s="192" t="s">
        <v>840</v>
      </c>
    </row>
    <row r="210" spans="1:18" x14ac:dyDescent="0.2">
      <c r="A210" s="84">
        <v>203</v>
      </c>
      <c r="B210" s="35" t="str">
        <f ca="1"/>
        <v>Ukraine</v>
      </c>
      <c r="C210" s="35" t="str">
        <f ca="1"/>
        <v>UKR</v>
      </c>
      <c r="D210" s="35" t="str">
        <f ca="1"/>
        <v>ECS           Europe &amp; Central Asia</v>
      </c>
      <c r="E210" s="35" t="str">
        <f ca="1"/>
        <v>IBRD</v>
      </c>
      <c r="F210" s="190" t="str">
        <f t="shared" ca="1" si="9"/>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4.8338192419824999</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0</v>
      </c>
      <c r="J210" s="242">
        <v>44753</v>
      </c>
      <c r="K210" s="242">
        <v>44855</v>
      </c>
      <c r="L210" s="91" t="s">
        <v>343</v>
      </c>
      <c r="M210" s="192">
        <v>4.8338192419824999</v>
      </c>
      <c r="N210" s="192">
        <v>0</v>
      </c>
      <c r="O210" s="192" t="s">
        <v>409</v>
      </c>
      <c r="P210" s="192">
        <v>38.9</v>
      </c>
      <c r="Q210" s="192" t="s">
        <v>409</v>
      </c>
      <c r="R210" s="192" t="s">
        <v>409</v>
      </c>
    </row>
    <row r="211" spans="1:18" x14ac:dyDescent="0.2">
      <c r="A211" s="84">
        <v>204</v>
      </c>
      <c r="B211" s="35" t="str">
        <f ca="1"/>
        <v>Uruguay</v>
      </c>
      <c r="C211" s="35" t="str">
        <f ca="1"/>
        <v>URY</v>
      </c>
      <c r="D211" s="35" t="str">
        <f ca="1"/>
        <v>LCN           Latin America &amp; Caribbean</v>
      </c>
      <c r="E211" s="35" t="str">
        <f ca="1"/>
        <v>IBRD</v>
      </c>
      <c r="F211" s="190" t="str">
        <f t="shared" ca="1" si="9"/>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4.4256559766763797</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0</v>
      </c>
      <c r="J211" s="242">
        <v>44753</v>
      </c>
      <c r="K211" s="242">
        <v>44855</v>
      </c>
      <c r="L211" s="91" t="s">
        <v>345</v>
      </c>
      <c r="M211" s="192">
        <v>4.4256559766763797</v>
      </c>
      <c r="N211" s="192">
        <v>0</v>
      </c>
      <c r="O211" s="192" t="s">
        <v>409</v>
      </c>
      <c r="P211" s="192">
        <v>40.299999999999997</v>
      </c>
      <c r="Q211" s="192" t="s">
        <v>409</v>
      </c>
      <c r="R211" s="192" t="s">
        <v>409</v>
      </c>
    </row>
    <row r="212" spans="1:18" x14ac:dyDescent="0.2">
      <c r="A212" s="84">
        <v>205</v>
      </c>
      <c r="B212" s="35" t="str">
        <f ca="1"/>
        <v>United States</v>
      </c>
      <c r="C212" s="35" t="str">
        <f ca="1"/>
        <v>USA</v>
      </c>
      <c r="D212" s="35" t="str">
        <f ca="1"/>
        <v>NAC           North America</v>
      </c>
      <c r="E212" s="35" t="str">
        <f ca="1"/>
        <v>NA</v>
      </c>
      <c r="F212" s="190" t="str">
        <f t="shared" ca="1" si="9"/>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0</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7</v>
      </c>
      <c r="J212" s="242">
        <v>44753</v>
      </c>
      <c r="K212" s="242">
        <v>45393</v>
      </c>
      <c r="L212" s="91" t="s">
        <v>346</v>
      </c>
      <c r="M212" s="192">
        <v>0</v>
      </c>
      <c r="N212" s="192">
        <v>7</v>
      </c>
      <c r="O212" s="192" t="s">
        <v>409</v>
      </c>
      <c r="P212" s="192">
        <v>75.900000000000006</v>
      </c>
      <c r="Q212" s="192" t="s">
        <v>823</v>
      </c>
      <c r="R212" s="192" t="s">
        <v>409</v>
      </c>
    </row>
    <row r="213" spans="1:18" x14ac:dyDescent="0.2">
      <c r="A213" s="84">
        <v>206</v>
      </c>
      <c r="B213" s="35" t="str">
        <f ca="1"/>
        <v>Uzbekistan</v>
      </c>
      <c r="C213" s="35" t="str">
        <f ca="1"/>
        <v>UZB</v>
      </c>
      <c r="D213" s="35" t="str">
        <f ca="1"/>
        <v>ECS           Europe &amp; Central Asia</v>
      </c>
      <c r="E213" s="35" t="str">
        <f ca="1"/>
        <v>Blend</v>
      </c>
      <c r="F213" s="190" t="str">
        <f t="shared" ca="1" si="9"/>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4.8046647230320696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0</v>
      </c>
      <c r="J213" s="242">
        <v>44753</v>
      </c>
      <c r="K213" s="242">
        <v>44753</v>
      </c>
      <c r="L213" s="91" t="s">
        <v>348</v>
      </c>
      <c r="M213" s="192">
        <v>4.8046647230320696</v>
      </c>
      <c r="N213" s="192">
        <v>0</v>
      </c>
      <c r="O213" s="192" t="s">
        <v>409</v>
      </c>
      <c r="P213" s="192">
        <v>39</v>
      </c>
      <c r="Q213" s="192" t="s">
        <v>409</v>
      </c>
      <c r="R213" s="192" t="s">
        <v>409</v>
      </c>
    </row>
    <row r="214" spans="1:18" x14ac:dyDescent="0.2">
      <c r="A214" s="84">
        <v>207</v>
      </c>
      <c r="B214" s="35" t="str">
        <f ca="1"/>
        <v>St. Vincent and the Grenadines</v>
      </c>
      <c r="C214" s="35" t="str">
        <f ca="1"/>
        <v>VCT</v>
      </c>
      <c r="D214" s="35" t="str">
        <f ca="1"/>
        <v>LCN           Latin America &amp; Caribbean</v>
      </c>
      <c r="E214" s="35" t="str">
        <f ca="1"/>
        <v>Blend</v>
      </c>
      <c r="F214" s="190" t="str">
        <f t="shared" ca="1" si="9"/>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6.4081632653061202</v>
      </c>
      <c r="I214" s="191"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0</v>
      </c>
      <c r="J214" s="242">
        <v>44753</v>
      </c>
      <c r="K214" s="242">
        <v>44846</v>
      </c>
      <c r="L214" s="91" t="s">
        <v>349</v>
      </c>
      <c r="M214" s="192">
        <v>6.4081632653061202</v>
      </c>
      <c r="N214" s="192">
        <v>0</v>
      </c>
      <c r="O214" s="192" t="s">
        <v>409</v>
      </c>
      <c r="P214" s="192">
        <v>33.5</v>
      </c>
      <c r="Q214" s="192" t="s">
        <v>409</v>
      </c>
      <c r="R214" s="192" t="s">
        <v>409</v>
      </c>
    </row>
    <row r="215" spans="1:18" x14ac:dyDescent="0.2">
      <c r="A215" s="84">
        <v>208</v>
      </c>
      <c r="B215" s="35" t="str">
        <f ca="1"/>
        <v>Venezuela, RB</v>
      </c>
      <c r="C215" s="35" t="str">
        <f ca="1"/>
        <v>VEN</v>
      </c>
      <c r="D215" s="35" t="str">
        <f ca="1"/>
        <v>LCN           Latin America &amp; Caribbean</v>
      </c>
      <c r="E215" s="35" t="str">
        <f ca="1"/>
        <v>IBRD</v>
      </c>
      <c r="F215" s="190" t="str">
        <f t="shared" ca="1" si="9"/>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0</v>
      </c>
      <c r="J215" s="242">
        <v>44753</v>
      </c>
      <c r="K215" s="242">
        <v>44753</v>
      </c>
      <c r="L215" s="91" t="s">
        <v>350</v>
      </c>
      <c r="M215" s="192">
        <v>10</v>
      </c>
      <c r="N215" s="192">
        <v>0</v>
      </c>
      <c r="O215" s="192" t="s">
        <v>409</v>
      </c>
      <c r="P215" s="192">
        <v>20.9</v>
      </c>
      <c r="Q215" s="192" t="s">
        <v>409</v>
      </c>
      <c r="R215" s="192" t="s">
        <v>409</v>
      </c>
    </row>
    <row r="216" spans="1:18" x14ac:dyDescent="0.2">
      <c r="A216" s="84">
        <v>209</v>
      </c>
      <c r="B216" s="35" t="str">
        <f ca="1"/>
        <v>British Virgin Islands</v>
      </c>
      <c r="C216" s="35" t="str">
        <f ca="1"/>
        <v>VGB</v>
      </c>
      <c r="D216" s="35" t="str">
        <f ca="1"/>
        <v>LCN           Latin America &amp; Caribbean</v>
      </c>
      <c r="E216" s="35" t="str">
        <f ca="1"/>
        <v>NA</v>
      </c>
      <c r="F216" s="190" t="str">
        <f t="shared" ca="1" si="9"/>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0</v>
      </c>
      <c r="J216" s="242" t="s">
        <v>409</v>
      </c>
      <c r="K216" s="242" t="s">
        <v>409</v>
      </c>
      <c r="L216" s="91" t="s">
        <v>698</v>
      </c>
      <c r="M216" s="192" t="s">
        <v>409</v>
      </c>
      <c r="N216" s="192">
        <v>0</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F217" s="190" t="str">
        <f t="shared" ca="1" si="9"/>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0</v>
      </c>
      <c r="J217" s="242" t="s">
        <v>409</v>
      </c>
      <c r="K217" s="242" t="s">
        <v>409</v>
      </c>
      <c r="L217" s="91" t="s">
        <v>699</v>
      </c>
      <c r="M217" s="192" t="s">
        <v>409</v>
      </c>
      <c r="N217" s="192">
        <v>0</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F218" s="190" t="str">
        <f t="shared" ca="1" si="9"/>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5.0668993859909106</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3.66763848396501</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7</v>
      </c>
      <c r="J218" s="242">
        <v>44753</v>
      </c>
      <c r="K218" s="242">
        <v>45440</v>
      </c>
      <c r="L218" s="91" t="s">
        <v>351</v>
      </c>
      <c r="M218" s="192">
        <v>3.66763848396501</v>
      </c>
      <c r="N218" s="192">
        <v>7</v>
      </c>
      <c r="O218" s="192" t="s">
        <v>409</v>
      </c>
      <c r="P218" s="192">
        <v>42.9</v>
      </c>
      <c r="Q218" s="192" t="s">
        <v>841</v>
      </c>
      <c r="R218" s="192" t="s">
        <v>409</v>
      </c>
    </row>
    <row r="219" spans="1:18" x14ac:dyDescent="0.2">
      <c r="A219" s="84">
        <v>212</v>
      </c>
      <c r="B219" s="35" t="str">
        <f ca="1"/>
        <v>Vanuatu</v>
      </c>
      <c r="C219" s="35" t="str">
        <f ca="1"/>
        <v>VUT</v>
      </c>
      <c r="D219" s="35" t="str">
        <f ca="1"/>
        <v>EAS           East Asia &amp; Pacific</v>
      </c>
      <c r="E219" s="35" t="str">
        <f ca="1"/>
        <v>IDA</v>
      </c>
      <c r="F219" s="190" t="str">
        <f t="shared" ca="1" si="9"/>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8.6239067055393495</v>
      </c>
      <c r="I219" s="191"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0</v>
      </c>
      <c r="J219" s="242">
        <v>44753</v>
      </c>
      <c r="K219" s="242">
        <v>44753</v>
      </c>
      <c r="L219" s="91" t="s">
        <v>353</v>
      </c>
      <c r="M219" s="192">
        <v>8.6239067055393495</v>
      </c>
      <c r="N219" s="192">
        <v>0</v>
      </c>
      <c r="O219" s="192" t="s">
        <v>409</v>
      </c>
      <c r="P219" s="192">
        <v>25.9</v>
      </c>
      <c r="Q219" s="192" t="s">
        <v>409</v>
      </c>
      <c r="R219" s="192" t="s">
        <v>409</v>
      </c>
    </row>
    <row r="220" spans="1:18" x14ac:dyDescent="0.2">
      <c r="A220" s="84">
        <v>213</v>
      </c>
      <c r="B220" s="35" t="str">
        <f ca="1"/>
        <v>Samoa</v>
      </c>
      <c r="C220" s="35" t="str">
        <f ca="1"/>
        <v>WSM</v>
      </c>
      <c r="D220" s="35" t="str">
        <f ca="1"/>
        <v>EAS           East Asia &amp; Pacific</v>
      </c>
      <c r="E220" s="35" t="str">
        <f ca="1"/>
        <v>IDA</v>
      </c>
      <c r="F220" s="190" t="str">
        <f t="shared" ca="1" si="9"/>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7.7784256559766698</v>
      </c>
      <c r="I220" s="191"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0</v>
      </c>
      <c r="J220" s="242">
        <v>44753</v>
      </c>
      <c r="K220" s="242">
        <v>44767</v>
      </c>
      <c r="L220" s="91" t="s">
        <v>355</v>
      </c>
      <c r="M220" s="192">
        <v>7.7784256559766698</v>
      </c>
      <c r="N220" s="192">
        <v>0</v>
      </c>
      <c r="O220" s="192" t="s">
        <v>409</v>
      </c>
      <c r="P220" s="192">
        <v>28.8</v>
      </c>
      <c r="Q220" s="192" t="s">
        <v>409</v>
      </c>
      <c r="R220" s="192" t="s">
        <v>409</v>
      </c>
    </row>
    <row r="221" spans="1:18" x14ac:dyDescent="0.2">
      <c r="A221" s="84">
        <v>214</v>
      </c>
      <c r="B221" s="35" t="str">
        <f ca="1"/>
        <v>Kosovo</v>
      </c>
      <c r="C221" s="35" t="str">
        <f ca="1"/>
        <v>XKX</v>
      </c>
      <c r="D221" s="35" t="str">
        <f ca="1"/>
        <v>ECS           Europe &amp; Central Asia</v>
      </c>
      <c r="E221" s="35" t="str">
        <f ca="1"/>
        <v>IDA</v>
      </c>
      <c r="F221" s="190" t="str">
        <f t="shared" ca="1" si="9"/>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0</v>
      </c>
      <c r="J221" s="242">
        <v>44887</v>
      </c>
      <c r="K221" s="242">
        <v>44887</v>
      </c>
      <c r="L221" s="91" t="s">
        <v>700</v>
      </c>
      <c r="M221" s="192" t="s">
        <v>409</v>
      </c>
      <c r="N221" s="192">
        <v>0</v>
      </c>
      <c r="O221" s="192" t="s">
        <v>409</v>
      </c>
      <c r="P221" s="192" t="s">
        <v>409</v>
      </c>
      <c r="Q221" s="192" t="s">
        <v>409</v>
      </c>
      <c r="R221" s="192" t="s">
        <v>409</v>
      </c>
    </row>
    <row r="222" spans="1:18" x14ac:dyDescent="0.2">
      <c r="A222" s="84">
        <v>215</v>
      </c>
      <c r="B222" s="35" t="str">
        <f ca="1"/>
        <v>Yemen, Rep.</v>
      </c>
      <c r="C222" s="35" t="str">
        <f ca="1"/>
        <v>YEM</v>
      </c>
      <c r="D222" s="35" t="str">
        <f ca="1"/>
        <v>MEA           Middle East &amp; North Africa</v>
      </c>
      <c r="E222" s="35" t="str">
        <f ca="1"/>
        <v>IDA</v>
      </c>
      <c r="F222" s="190" t="str">
        <f t="shared" ca="1" si="9"/>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44753</v>
      </c>
      <c r="K222" s="242">
        <v>44855</v>
      </c>
      <c r="L222" s="91" t="s">
        <v>356</v>
      </c>
      <c r="M222" s="192">
        <v>10</v>
      </c>
      <c r="N222" s="192">
        <v>0</v>
      </c>
      <c r="O222" s="192" t="s">
        <v>409</v>
      </c>
      <c r="P222" s="192">
        <v>16.100000000000001</v>
      </c>
      <c r="Q222" s="192" t="s">
        <v>409</v>
      </c>
      <c r="R222" s="192" t="s">
        <v>409</v>
      </c>
    </row>
    <row r="223" spans="1:18" x14ac:dyDescent="0.2">
      <c r="A223" s="84">
        <v>216</v>
      </c>
      <c r="B223" s="35" t="str">
        <f ca="1"/>
        <v>South Africa</v>
      </c>
      <c r="C223" s="35" t="str">
        <f ca="1"/>
        <v>ZAF</v>
      </c>
      <c r="D223" s="35" t="str">
        <f ca="1"/>
        <v>SSF           Sub-Saharan Africa</v>
      </c>
      <c r="E223" s="35" t="str">
        <f ca="1"/>
        <v>IBRD</v>
      </c>
      <c r="F223" s="190" t="str">
        <f t="shared" ca="1" si="9"/>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2.8221574344023299</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0</v>
      </c>
      <c r="J223" s="242">
        <v>44753</v>
      </c>
      <c r="K223" s="242">
        <v>44855</v>
      </c>
      <c r="L223" s="91" t="s">
        <v>358</v>
      </c>
      <c r="M223" s="192">
        <v>2.8221574344023299</v>
      </c>
      <c r="N223" s="192">
        <v>0</v>
      </c>
      <c r="O223" s="192" t="s">
        <v>409</v>
      </c>
      <c r="P223" s="192">
        <v>45.8</v>
      </c>
      <c r="Q223" s="192" t="s">
        <v>409</v>
      </c>
      <c r="R223" s="192" t="s">
        <v>409</v>
      </c>
    </row>
    <row r="224" spans="1:18" x14ac:dyDescent="0.2">
      <c r="A224" s="84">
        <v>217</v>
      </c>
      <c r="B224" s="35" t="str">
        <f ca="1"/>
        <v>Zambia</v>
      </c>
      <c r="C224" s="35" t="str">
        <f ca="1"/>
        <v>ZMB</v>
      </c>
      <c r="D224" s="35" t="str">
        <f ca="1"/>
        <v>SSF           Sub-Saharan Africa</v>
      </c>
      <c r="E224" s="35" t="str">
        <f ca="1"/>
        <v>IDA</v>
      </c>
      <c r="F224" s="190" t="str">
        <f t="shared" ca="1" si="9"/>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8.4489795918367303</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0</v>
      </c>
      <c r="J224" s="242">
        <v>44753</v>
      </c>
      <c r="K224" s="242">
        <v>44839</v>
      </c>
      <c r="L224" s="91" t="s">
        <v>360</v>
      </c>
      <c r="M224" s="192">
        <v>8.4489795918367303</v>
      </c>
      <c r="N224" s="192">
        <v>0</v>
      </c>
      <c r="O224" s="192" t="s">
        <v>409</v>
      </c>
      <c r="P224" s="192">
        <v>26.5</v>
      </c>
      <c r="Q224" s="192" t="s">
        <v>409</v>
      </c>
      <c r="R224" s="192" t="s">
        <v>409</v>
      </c>
    </row>
    <row r="225" spans="1:18" x14ac:dyDescent="0.2">
      <c r="A225" s="84">
        <v>218</v>
      </c>
      <c r="B225" s="35" t="str">
        <f ca="1"/>
        <v>Zimbabwe</v>
      </c>
      <c r="C225" s="35" t="str">
        <f ca="1"/>
        <v>ZWE</v>
      </c>
      <c r="D225" s="35" t="str">
        <f ca="1"/>
        <v>SSF           Sub-Saharan Africa</v>
      </c>
      <c r="E225" s="35" t="str">
        <f ca="1"/>
        <v>Blend</v>
      </c>
      <c r="F225" s="190" t="str">
        <f t="shared" ca="1" si="9"/>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6.72886297376093</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0</v>
      </c>
      <c r="J225" s="242">
        <v>44753</v>
      </c>
      <c r="K225" s="242">
        <v>44778</v>
      </c>
      <c r="L225" s="91" t="s">
        <v>362</v>
      </c>
      <c r="M225" s="192">
        <v>6.72886297376093</v>
      </c>
      <c r="N225" s="192">
        <v>0</v>
      </c>
      <c r="O225" s="192" t="s">
        <v>409</v>
      </c>
      <c r="P225" s="192">
        <v>32.4</v>
      </c>
      <c r="Q225" s="192" t="s">
        <v>409</v>
      </c>
      <c r="R225" s="192" t="s">
        <v>409</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35"/>
      <c r="N229" s="35"/>
      <c r="O229" s="35"/>
      <c r="P229" s="35"/>
      <c r="Q229" s="35"/>
      <c r="R229" s="35"/>
    </row>
    <row r="230" spans="1:18" x14ac:dyDescent="0.2">
      <c r="L230" s="91"/>
      <c r="M230" s="35"/>
      <c r="N230" s="35"/>
      <c r="O230" s="35"/>
      <c r="P230" s="35"/>
      <c r="Q230" s="35"/>
      <c r="R230" s="35"/>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00000000-0001-0000-0100-000000000000}"/>
  <conditionalFormatting sqref="G1:G5 G8:G225">
    <cfRule type="cellIs" dxfId="307" priority="51" stopIfTrue="1" operator="greaterThanOrEqual">
      <formula>0</formula>
    </cfRule>
  </conditionalFormatting>
  <conditionalFormatting sqref="G1:H5">
    <cfRule type="expression" dxfId="306" priority="47" stopIfTrue="1">
      <formula>G1=""</formula>
    </cfRule>
  </conditionalFormatting>
  <conditionalFormatting sqref="G8:H225">
    <cfRule type="expression" dxfId="305" priority="36" stopIfTrue="1">
      <formula>G8=""</formula>
    </cfRule>
  </conditionalFormatting>
  <conditionalFormatting sqref="H1:H5">
    <cfRule type="cellIs" dxfId="304" priority="56" operator="between">
      <formula>0</formula>
      <formula>6.999</formula>
    </cfRule>
    <cfRule type="cellIs" dxfId="303" priority="57" operator="between">
      <formula>7</formula>
      <formula>9.99</formula>
    </cfRule>
    <cfRule type="expression" dxfId="302" priority="58">
      <formula>H1=10</formula>
    </cfRule>
  </conditionalFormatting>
  <conditionalFormatting sqref="H8:H225">
    <cfRule type="cellIs" dxfId="296" priority="39" stopIfTrue="1" operator="greaterThanOrEqual">
      <formula>0</formula>
    </cfRule>
  </conditionalFormatting>
  <conditionalFormatting sqref="I1:I5">
    <cfRule type="expression" dxfId="295" priority="43">
      <formula>I1=""</formula>
    </cfRule>
    <cfRule type="cellIs" dxfId="294" priority="44" operator="between">
      <formula>0</formula>
      <formula>6.999</formula>
    </cfRule>
    <cfRule type="cellIs" dxfId="293" priority="45" operator="between">
      <formula>7</formula>
      <formula>9.99</formula>
    </cfRule>
    <cfRule type="expression" dxfId="292" priority="46">
      <formula>I1=10</formula>
    </cfRule>
    <cfRule type="expression" dxfId="291" priority="52">
      <formula>I1=""</formula>
    </cfRule>
    <cfRule type="cellIs" dxfId="290" priority="53" operator="between">
      <formula>0</formula>
      <formula>6.999</formula>
    </cfRule>
    <cfRule type="cellIs" dxfId="289" priority="54" operator="between">
      <formula>7</formula>
      <formula>9.99</formula>
    </cfRule>
    <cfRule type="expression" dxfId="288" priority="55">
      <formula>I1=10</formula>
    </cfRule>
  </conditionalFormatting>
  <conditionalFormatting sqref="I8:I225">
    <cfRule type="expression" dxfId="287" priority="32">
      <formula>I8=""</formula>
    </cfRule>
    <cfRule type="cellIs" dxfId="284" priority="35" stopIfTrue="1" operator="greaterThanOrEqual">
      <formula>0</formula>
    </cfRule>
  </conditionalFormatting>
  <conditionalFormatting sqref="J8:K225">
    <cfRule type="colorScale" priority="839">
      <colorScale>
        <cfvo type="min"/>
        <cfvo type="max"/>
        <color rgb="FFFCDCDF"/>
        <color rgb="FFF2676B"/>
      </colorScale>
    </cfRule>
  </conditionalFormatting>
  <conditionalFormatting sqref="L8:L15 L17:L225">
    <cfRule type="expression" dxfId="283" priority="107">
      <formula>$L8&lt;&gt;$C8</formula>
    </cfRule>
  </conditionalFormatting>
  <conditionalFormatting sqref="M7:R225 Y8:Z197">
    <cfRule type="expression" dxfId="282" priority="11" stopIfTrue="1">
      <formula>ISNUMBER(SEARCH("_raw",M$7))</formula>
    </cfRule>
  </conditionalFormatting>
  <conditionalFormatting sqref="M8:R225 Y8:Z197">
    <cfRule type="colorScale" priority="12">
      <colorScale>
        <cfvo type="num" val="0"/>
        <cfvo type="num" val="10"/>
        <color rgb="FFFCFCFF"/>
        <color rgb="FFFFFF00"/>
      </colorScale>
    </cfRule>
  </conditionalFormatting>
  <conditionalFormatting sqref="M2:V3 W3:Z3">
    <cfRule type="expression" dxfId="281" priority="4">
      <formula>M2=L2</formula>
    </cfRule>
    <cfRule type="expression" dxfId="280" priority="5">
      <formula>M2&lt;&gt;L2</formula>
    </cfRule>
    <cfRule type="expression" dxfId="279" priority="6">
      <formula>M2=L2</formula>
    </cfRule>
  </conditionalFormatting>
  <conditionalFormatting sqref="M6:Z6">
    <cfRule type="expression" dxfId="278" priority="3">
      <formula>ISNUMBER(SEARCH("_raw",M$7))</formula>
    </cfRule>
  </conditionalFormatting>
  <conditionalFormatting sqref="W2:Z3">
    <cfRule type="expression" dxfId="277" priority="7">
      <formula>W2=R2</formula>
    </cfRule>
    <cfRule type="expression" dxfId="276" priority="8">
      <formula>W2&lt;&gt;R2</formula>
    </cfRule>
    <cfRule type="expression" dxfId="275" priority="9">
      <formula>W2=R2</formula>
    </cfRule>
  </conditionalFormatting>
  <conditionalFormatting sqref="AA2:AD3">
    <cfRule type="expression" dxfId="274" priority="757">
      <formula>AA2=X2</formula>
    </cfRule>
    <cfRule type="expression" dxfId="273" priority="758">
      <formula>AA2&lt;&gt;X2</formula>
    </cfRule>
  </conditionalFormatting>
  <conditionalFormatting sqref="AA2:AD4">
    <cfRule type="expression" dxfId="272" priority="760">
      <formula>AA2=X2</formula>
    </cfRule>
  </conditionalFormatting>
  <conditionalFormatting sqref="AA6:AF6">
    <cfRule type="expression" dxfId="271" priority="29" stopIfTrue="1">
      <formula>ISNUMBER(SEARCH("_raw",AA$7))</formula>
    </cfRule>
  </conditionalFormatting>
  <conditionalFormatting sqref="AE2:AF3">
    <cfRule type="expression" dxfId="270" priority="689">
      <formula>AE2=Z2</formula>
    </cfRule>
    <cfRule type="expression" dxfId="269" priority="690">
      <formula>AE2&lt;&gt;Z2</formula>
    </cfRule>
  </conditionalFormatting>
  <conditionalFormatting sqref="AE2:AF4">
    <cfRule type="expression" dxfId="268" priority="692">
      <formula>AE2=Z2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49" stopIfTrue="1" operator="greaterThanOrEqual" id="{8FB8644B-3B73-2044-A066-4511C8E069FF}">
            <xm:f>Parameters!$D$37</xm:f>
            <x14:dxf>
              <font>
                <sz val="12"/>
                <color rgb="FF000000"/>
                <name val="Arial"/>
              </font>
              <fill>
                <patternFill patternType="solid">
                  <bgColor rgb="FFE35A3A"/>
                </patternFill>
              </fill>
            </x14:dxf>
          </x14:cfRule>
          <x14:cfRule type="cellIs" priority="50" stopIfTrue="1" operator="greaterThanOrEqual" id="{B2095BB9-FCB1-F944-A047-B9A26DD4B0CD}">
            <xm:f>Parameters!$D$38</xm:f>
            <x14:dxf>
              <font>
                <sz val="12"/>
                <color rgb="FF000000"/>
                <name val="Arial"/>
              </font>
              <fill>
                <patternFill patternType="solid">
                  <bgColor rgb="FFEE9F8F"/>
                </patternFill>
              </fill>
            </x14:dxf>
          </x14:cfRule>
          <xm:sqref>G1:G5 G8:G225</xm:sqref>
        </x14:conditionalFormatting>
        <x14:conditionalFormatting xmlns:xm="http://schemas.microsoft.com/office/excel/2006/main">
          <x14:cfRule type="cellIs" priority="59" stopIfTrue="1" operator="greaterThanOrEqual" id="{D5424255-80CF-664D-B01A-9D71862B8479}">
            <xm:f>Parameters!$D$41</xm:f>
            <x14:dxf>
              <font>
                <sz val="12"/>
                <color rgb="FF000000"/>
                <name val="Arial"/>
              </font>
              <fill>
                <patternFill patternType="solid">
                  <bgColor rgb="FFF2676B"/>
                </patternFill>
              </fill>
            </x14:dxf>
          </x14:cfRule>
          <x14:cfRule type="cellIs" priority="60" stopIfTrue="1" operator="greaterThanOrEqual" id="{243D9328-4039-094C-AB64-53C2218A05C9}">
            <xm:f>Parameters!$D$42</xm:f>
            <x14:dxf>
              <font>
                <sz val="12"/>
                <color rgb="FF000000"/>
                <name val="Arial"/>
              </font>
              <fill>
                <patternFill patternType="solid">
                  <bgColor rgb="FFF7A9AC"/>
                </patternFill>
              </fill>
            </x14:dxf>
          </x14:cfRule>
          <x14:cfRule type="cellIs" priority="61" stopIfTrue="1" operator="between" id="{6EC99874-3DED-1142-BCAC-AF4899D41E96}">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37" stopIfTrue="1" operator="greaterThanOrEqual" id="{1926BAC4-AFE0-5249-A5C7-7E59B8B1240E}">
            <xm:f>Parameters!$D$41</xm:f>
            <x14:dxf>
              <font>
                <sz val="12"/>
                <color rgb="FF000000"/>
                <name val="Arial"/>
              </font>
              <fill>
                <patternFill patternType="solid">
                  <bgColor rgb="FFF2676B"/>
                </patternFill>
              </fill>
            </x14:dxf>
          </x14:cfRule>
          <x14:cfRule type="cellIs" priority="38" stopIfTrue="1" operator="greaterThanOrEqual" id="{FCE01102-6505-0D46-86DA-BB36F8207042}">
            <xm:f>Parameters!$D$42</xm:f>
            <x14:dxf>
              <font>
                <sz val="12"/>
                <color rgb="FF000000"/>
                <name val="Arial"/>
              </font>
              <fill>
                <patternFill patternType="solid">
                  <bgColor rgb="FFF7A9AC"/>
                </patternFill>
              </fill>
            </x14:dxf>
          </x14:cfRule>
          <xm:sqref>H8:H225</xm:sqref>
        </x14:conditionalFormatting>
        <x14:conditionalFormatting xmlns:xm="http://schemas.microsoft.com/office/excel/2006/main">
          <x14:cfRule type="cellIs" priority="33" stopIfTrue="1" operator="greaterThanOrEqual" id="{DFB456B2-989C-E74B-8FC5-62C886037A55}">
            <xm:f>Parameters!$D$41</xm:f>
            <x14:dxf>
              <font>
                <sz val="12"/>
                <color rgb="FF000000"/>
                <name val="Arial"/>
              </font>
              <fill>
                <patternFill patternType="solid">
                  <bgColor rgb="FFE06C25"/>
                </patternFill>
              </fill>
            </x14:dxf>
          </x14:cfRule>
          <x14:cfRule type="cellIs" priority="34" stopIfTrue="1" operator="greaterThanOrEqual" id="{940DCCAD-808D-234A-8077-8FA0DBE5865F}">
            <xm:f>Parameters!$D$42</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841" id="{3AEEC220-601F-6B47-A5DD-A511F9701290}">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M226:R228 M231:R1048576 M1:AJ1 S198:AF200 S203:AF1048576 AA4:AA5 AB201:AF202 AB5:AJ5 AG198:AJ1048576 AJ2:AJ4</xm:sqref>
        </x14:conditionalFormatting>
        <x14:conditionalFormatting xmlns:xm="http://schemas.microsoft.com/office/excel/2006/main">
          <x14:cfRule type="iconSet" priority="1" id="{930BCD63-A2C0-A144-B93C-CACA7ADF91F4}">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M2:Z3</xm:sqref>
        </x14:conditionalFormatting>
        <x14:conditionalFormatting xmlns:xm="http://schemas.microsoft.com/office/excel/2006/main">
          <x14:cfRule type="iconSet" priority="2" id="{BE266260-6714-9849-A395-2ACB4F17E78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226" id="{F48A4066-4CE7-1244-8986-F147936F5412}">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AA3:AD3 AA2:AF2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41AF-9D4B-E94B-87F4-063A4FD39111}">
  <dimension ref="A1:AL233"/>
  <sheetViews>
    <sheetView zoomScaleNormal="100" workbookViewId="0">
      <pane ySplit="6" topLeftCell="A135" activePane="bottomLeft" state="frozen"/>
      <selection pane="bottomLeft" activeCell="C169" sqref="C169"/>
    </sheetView>
  </sheetViews>
  <sheetFormatPr baseColWidth="10" defaultColWidth="8.7109375" defaultRowHeight="16" x14ac:dyDescent="0.2"/>
  <cols>
    <col min="1" max="1" width="5.28515625" style="200" customWidth="1"/>
    <col min="2" max="2" width="22.7109375" style="35" customWidth="1"/>
    <col min="3" max="3" width="8.7109375" style="35"/>
    <col min="4" max="4" width="7.28515625" style="35" customWidth="1"/>
    <col min="5" max="5" width="8.7109375" style="35"/>
    <col min="6" max="6" width="4.140625" style="35" customWidth="1"/>
    <col min="7" max="9" width="9.7109375" style="86" customWidth="1"/>
    <col min="10" max="10" width="23.140625" style="242" bestFit="1" customWidth="1"/>
    <col min="11" max="11" width="22.28515625" style="242" bestFit="1" customWidth="1"/>
    <col min="12" max="12" width="6.140625" style="44" bestFit="1" customWidth="1"/>
    <col min="13" max="13" width="9.7109375" style="86" bestFit="1" customWidth="1"/>
    <col min="14" max="14" width="10.28515625" style="86" bestFit="1" customWidth="1"/>
    <col min="15" max="15" width="11.5703125" style="86" bestFit="1" customWidth="1"/>
    <col min="16" max="16" width="8.85546875" style="86" bestFit="1" customWidth="1"/>
    <col min="17" max="17" width="9.28515625" style="86" bestFit="1" customWidth="1"/>
    <col min="18" max="18" width="8.7109375" style="86" bestFit="1" customWidth="1"/>
    <col min="19" max="19" width="9.28515625" style="86" bestFit="1" customWidth="1"/>
    <col min="20" max="20" width="10.5703125" style="86" bestFit="1" customWidth="1"/>
    <col min="21" max="21" width="34.7109375" style="86" bestFit="1" customWidth="1"/>
    <col min="22" max="22" width="11.140625" style="86" customWidth="1"/>
    <col min="23" max="29" width="9.7109375" style="86" customWidth="1"/>
    <col min="30"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422</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c r="V2" s="177"/>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
      </c>
      <c r="N3" s="178" t="str">
        <f t="shared" ref="N3:W3" si="1">IF(N4=1,"Underlying",IF(N5=1,"Emerging",""))</f>
        <v>Underlying</v>
      </c>
      <c r="O3" s="178" t="str">
        <f t="shared" si="1"/>
        <v>Emerging</v>
      </c>
      <c r="P3" s="178" t="str">
        <f t="shared" si="1"/>
        <v>Emerging</v>
      </c>
      <c r="Q3" s="178" t="str">
        <f t="shared" si="1"/>
        <v>Emerging</v>
      </c>
      <c r="R3" s="178" t="str">
        <f t="shared" si="1"/>
        <v/>
      </c>
      <c r="S3" s="178" t="str">
        <f t="shared" si="1"/>
        <v/>
      </c>
      <c r="T3" s="178" t="str">
        <f t="shared" si="1"/>
        <v/>
      </c>
      <c r="U3" s="178"/>
      <c r="V3" s="178"/>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Dictionary'!$I$8:$I$37,MATCH(M7,'Data Dictionary'!$K$8:$K$37,0)),"")</f>
        <v>2</v>
      </c>
      <c r="N4" s="180">
        <f>IFERROR(INDEX('Data Dictionary'!$I$8:$I$37,MATCH(N7,'Data Dictionary'!$K$8:$K$37,0)),"")</f>
        <v>1</v>
      </c>
      <c r="O4" s="180">
        <f>IFERROR(INDEX('Data Dictionary'!$I$8:$I$37,MATCH(O7,'Data Dictionary'!$K$8:$K$37,0)),"")</f>
        <v>0</v>
      </c>
      <c r="P4" s="180">
        <f>IFERROR(INDEX('Data Dictionary'!$I$8:$I$37,MATCH(P7,'Data Dictionary'!$K$8:$K$37,0)),"")</f>
        <v>0</v>
      </c>
      <c r="Q4" s="180">
        <f>IFERROR(INDEX('Data Dictionary'!$I$8:$I$37,MATCH(Q7,'Data Dictionary'!$K$8:$K$37,0)),"")</f>
        <v>0</v>
      </c>
      <c r="R4" s="180" t="str">
        <f>IFERROR(INDEX('Data Dictionary'!$I$8:$I$37,MATCH(R7,'Data Dictionary'!$K$8:$K$37,0)),"")</f>
        <v/>
      </c>
      <c r="S4" s="180" t="str">
        <f>IFERROR(INDEX('Data Dictionary'!$I$8:$I$37,MATCH(S7,'Data Dictionary'!$K$8:$K$37,0)),"")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454</v>
      </c>
      <c r="L5" s="91"/>
      <c r="M5" s="181">
        <f>IFERROR(INDEX('Data Dictionary'!$J$8:$J$37,MATCH(M7,'Data Dictionary'!$K$8:$K$37,0)),"")</f>
        <v>0</v>
      </c>
      <c r="N5" s="181">
        <f>IFERROR(INDEX('Data Dictionary'!$J$8:$J$37,MATCH(N7,'Data Dictionary'!$K$8:$K$37,0)),"")</f>
        <v>0</v>
      </c>
      <c r="O5" s="181">
        <f>IFERROR(INDEX('Data Dictionary'!$J$8:$J$37,MATCH(O7,'Data Dictionary'!$K$8:$K$37,0)),"")</f>
        <v>1</v>
      </c>
      <c r="P5" s="181">
        <f>IFERROR(INDEX('Data Dictionary'!$J$8:$J$37,MATCH(P7,'Data Dictionary'!$K$8:$K$37,0)),"")</f>
        <v>1</v>
      </c>
      <c r="Q5" s="181">
        <f>IFERROR(INDEX('Data Dictionary'!$J$8:$J$37,MATCH(Q7,'Data Dictionary'!$K$8:$K$37,0)),"")</f>
        <v>1</v>
      </c>
      <c r="R5" s="181" t="str">
        <f>IFERROR(INDEX('Data Dictionary'!$J$8:$J$37,MATCH(R7,'Data Dictionary'!$K$8:$K$37,0)),"")</f>
        <v/>
      </c>
      <c r="S5" s="181" t="str">
        <f>IFERROR(INDEX('Data Dictionary'!$J$8:$J$37,MATCH(S7,'Data Dictionary'!$K$8:$K$37,0)),"")</f>
        <v/>
      </c>
      <c r="T5" s="181"/>
      <c r="U5" s="181"/>
      <c r="V5" s="181"/>
      <c r="W5" s="181"/>
      <c r="X5" s="181"/>
      <c r="Y5" s="181"/>
      <c r="Z5" s="181"/>
      <c r="AA5" s="92"/>
      <c r="AB5" s="92"/>
      <c r="AC5" s="87"/>
      <c r="AD5" s="89"/>
      <c r="AE5" s="89"/>
      <c r="AF5" s="89"/>
      <c r="AG5" s="89"/>
      <c r="AH5" s="89"/>
      <c r="AI5" s="89"/>
      <c r="AJ5" s="89"/>
      <c r="AK5" s="89"/>
      <c r="AL5" s="93"/>
    </row>
    <row r="6" spans="1:38" ht="57" x14ac:dyDescent="0.2">
      <c r="A6" s="197"/>
      <c r="B6" s="182" t="s">
        <v>1</v>
      </c>
      <c r="C6" s="183" t="s">
        <v>2</v>
      </c>
      <c r="D6" s="182" t="s">
        <v>427</v>
      </c>
      <c r="E6" s="183" t="s">
        <v>428</v>
      </c>
      <c r="F6" s="101" t="s">
        <v>3</v>
      </c>
      <c r="G6" s="184" t="s">
        <v>4</v>
      </c>
      <c r="H6" s="185" t="s">
        <v>5</v>
      </c>
      <c r="I6" s="186" t="s">
        <v>440</v>
      </c>
      <c r="J6" s="240" t="s">
        <v>607</v>
      </c>
      <c r="K6" s="240" t="s">
        <v>608</v>
      </c>
      <c r="L6" s="203"/>
      <c r="M6" s="246" t="str">
        <f>IFERROR(INDEX('Data Dictionary'!$E$8:$E$37,MATCH(M7,'Data Dictionary'!$K$8:$K$37,0)),IFERROR(CONCATENATE(INDEX('Data Dictionary'!$E$8:$E$37,MATCH(LEFT(M7, SEARCH("_raw",M7,1)-1),'Data Dictionary'!$L$8:$L$37,0))," (Raw)"),""))</f>
        <v>Proteus Composite Index</v>
      </c>
      <c r="N6" s="246" t="str">
        <f>IFERROR(INDEX('Data Dictionary'!$E$8:$E$37,MATCH(N7,'Data Dictionary'!$K$8:$K$37,0)),IFERROR(CONCATENATE(INDEX('Data Dictionary'!$E$8:$E$37,MATCH(LEFT(N7, SEARCH("_raw",N7,1)-1),'Data Dictionary'!$L$8:$L$37,0))," (Raw)"),""))</f>
        <v>Global Food Security Index</v>
      </c>
      <c r="O6" s="246" t="str">
        <f>IFERROR(INDEX('Data Dictionary'!$E$8:$E$37,MATCH(O7,'Data Dictionary'!$K$8:$K$37,0)),IFERROR(CONCATENATE(INDEX('Data Dictionary'!$E$8:$E$37,MATCH(LEFT(O7, SEARCH("_raw",O7,1)-1),'Data Dictionary'!$L$8:$L$37,0))," (Raw)"),""))</f>
        <v>FAO WFP Warning</v>
      </c>
      <c r="P6" s="246" t="str">
        <f>IFERROR(INDEX('Data Dictionary'!$E$8:$E$37,MATCH(P7,'Data Dictionary'!$K$8:$K$37,0)),IFERROR(CONCATENATE(INDEX('Data Dictionary'!$E$8:$E$37,MATCH(LEFT(P7, SEARCH("_raw",P7,1)-1),'Data Dictionary'!$L$8:$L$37,0))," (Raw)"),""))</f>
        <v>FEWS NET Score</v>
      </c>
      <c r="Q6" s="246" t="str">
        <f>IFERROR(INDEX('Data Dictionary'!$E$8:$E$37,MATCH(Q7,'Data Dictionary'!$K$8:$K$37,0)),IFERROR(CONCATENATE(INDEX('Data Dictionary'!$E$8:$E$37,MATCH(LEFT(Q7, SEARCH("_raw",Q7,1)-1),'Data Dictionary'!$L$8:$L$37,0))," (Raw)"),""))</f>
        <v>Food Price Inflation</v>
      </c>
      <c r="R6" s="246" t="str">
        <f>IFERROR(INDEX('Data Dictionary'!$E$8:$E$37,MATCH(R7,'Data Dictionary'!$K$8:$K$37,0)),IFERROR(CONCATENATE(INDEX('Data Dictionary'!$E$8:$E$37,MATCH(LEFT(R7, SEARCH("_raw",R7,1)-1),'Data Dictionary'!$L$8:$L$37,0))," (Raw)"),""))</f>
        <v>Proteus Composite Index (Raw)</v>
      </c>
      <c r="S6" s="246" t="str">
        <f>IFERROR(INDEX('Data Dictionary'!$E$8:$E$37,MATCH(S7,'Data Dictionary'!$K$8:$K$37,0)),IFERROR(CONCATENATE(INDEX('Data Dictionary'!$E$8:$E$37,MATCH(LEFT(S7, SEARCH("_raw",S7,1)-1),'Data Dictionary'!$L$8:$L$37,0))," (Raw)"),""))</f>
        <v>Global Food Security Index (Raw)</v>
      </c>
      <c r="T6" s="246" t="str">
        <f>IFERROR(INDEX('Data Dictionary'!$E$8:$E$37,MATCH(T7,'Data Dictionary'!$K$8:$K$37,0)),IFERROR(CONCATENATE(INDEX('Data Dictionary'!$E$8:$E$37,MATCH(LEFT(T7, SEARCH("_raw",T7,1)-1),'Data Dictionary'!$L$8:$L$37,0))," (Raw)"),""))</f>
        <v>FAO WFP Warning (Raw)</v>
      </c>
      <c r="U6" s="246"/>
      <c r="V6" s="246"/>
      <c r="W6" s="246" t="str">
        <f>IFERROR(INDEX('Data Dictionary'!$E$8:$E$37,MATCH(W7,'Data Dictionary'!$K$8:$K$37,0)),IFERROR(CONCATENATE(INDEX('Data Dictionary'!$E$8:$E$37,MATCH(LEFT(W7, SEARCH("_raw",W7,1)-1),'Data Dictionary'!$L$8:$L$37,0))," (Raw)"),""))</f>
        <v/>
      </c>
      <c r="X6" s="246" t="str">
        <f>IFERROR(INDEX('Data Dictionary'!$E$8:$E$37,MATCH(X7,'Data Dictionary'!$K$8:$K$37,0)),IFERROR(CONCATENATE(INDEX('Data Dictionary'!$E$8:$E$37,MATCH(LEFT(X7, SEARCH("_raw",X7,1)-1),'Data Dictionary'!$L$8:$L$37,0))," (Raw)"),""))</f>
        <v/>
      </c>
      <c r="Y6" s="246"/>
      <c r="Z6" s="246"/>
      <c r="AA6" s="99"/>
      <c r="AB6" s="99"/>
      <c r="AC6" s="99"/>
    </row>
    <row r="7" spans="1:38" s="94" customFormat="1" ht="29" x14ac:dyDescent="0.2">
      <c r="A7" s="198"/>
      <c r="B7" s="188"/>
      <c r="C7" s="188"/>
      <c r="D7" s="218"/>
      <c r="E7" s="218"/>
      <c r="F7" s="102"/>
      <c r="G7" s="189"/>
      <c r="H7" s="189"/>
      <c r="I7" s="189"/>
      <c r="J7" s="243" t="s">
        <v>605</v>
      </c>
      <c r="K7" s="243" t="s">
        <v>606</v>
      </c>
      <c r="L7" s="244" t="s">
        <v>2</v>
      </c>
      <c r="M7" s="247" t="s">
        <v>386</v>
      </c>
      <c r="N7" s="247" t="s">
        <v>748</v>
      </c>
      <c r="O7" s="247" t="s">
        <v>754</v>
      </c>
      <c r="P7" s="247" t="s">
        <v>438</v>
      </c>
      <c r="Q7" s="247" t="s">
        <v>392</v>
      </c>
      <c r="R7" s="247" t="s">
        <v>470</v>
      </c>
      <c r="S7" s="247" t="s">
        <v>749</v>
      </c>
      <c r="T7" s="247" t="s">
        <v>755</v>
      </c>
      <c r="U7" s="247" t="s">
        <v>534</v>
      </c>
      <c r="V7" s="247" t="s">
        <v>533</v>
      </c>
      <c r="W7" s="247"/>
      <c r="X7" s="247"/>
      <c r="Y7" s="247"/>
      <c r="Z7" s="247"/>
      <c r="AA7" s="100"/>
      <c r="AB7" s="99"/>
      <c r="AC7" s="100"/>
      <c r="AD7" s="35"/>
    </row>
    <row r="8" spans="1:38" x14ac:dyDescent="0.2">
      <c r="A8" s="81">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81" t="str">
        <f ca="1">IF(L8 &lt;&gt; C8, "Countries don't match", "")</f>
        <v/>
      </c>
      <c r="G8" s="80" t="e">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#N/A</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t="e"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#N/A</v>
      </c>
      <c r="J8" s="242">
        <v>44887</v>
      </c>
      <c r="K8" s="242" t="s">
        <v>409</v>
      </c>
      <c r="L8" s="91" t="s">
        <v>673</v>
      </c>
      <c r="M8" s="192" t="s">
        <v>409</v>
      </c>
      <c r="N8" s="192" t="s">
        <v>409</v>
      </c>
      <c r="O8" s="192" t="s">
        <v>409</v>
      </c>
      <c r="P8" s="192" t="s">
        <v>409</v>
      </c>
      <c r="Q8" s="192" t="s">
        <v>409</v>
      </c>
      <c r="R8" s="192" t="s">
        <v>409</v>
      </c>
      <c r="S8" s="192" t="s">
        <v>409</v>
      </c>
      <c r="T8" s="192" t="s">
        <v>409</v>
      </c>
      <c r="U8" s="192" t="s">
        <v>409</v>
      </c>
      <c r="V8" s="192" t="s">
        <v>409</v>
      </c>
      <c r="W8" s="192"/>
      <c r="X8" s="192"/>
      <c r="Y8" s="192"/>
      <c r="Z8" s="192"/>
      <c r="AA8" s="87"/>
    </row>
    <row r="9" spans="1:38" x14ac:dyDescent="0.2">
      <c r="A9" s="81">
        <v>2</v>
      </c>
      <c r="B9" s="84" t="str">
        <f ca="1"/>
        <v>Afghanistan</v>
      </c>
      <c r="C9" s="84" t="str">
        <f ca="1"/>
        <v>AFG</v>
      </c>
      <c r="D9" s="84" t="str">
        <f ca="1"/>
        <v>SAS           South Asia</v>
      </c>
      <c r="E9" s="84" t="str">
        <f ca="1"/>
        <v>IDA</v>
      </c>
      <c r="F9" s="81"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8.3666002653407556</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7</v>
      </c>
      <c r="J9" s="242">
        <v>44753</v>
      </c>
      <c r="K9" s="242">
        <v>45383</v>
      </c>
      <c r="L9" s="91" t="s">
        <v>7</v>
      </c>
      <c r="M9" s="192">
        <v>10</v>
      </c>
      <c r="N9" s="192" t="s">
        <v>409</v>
      </c>
      <c r="O9" s="192">
        <v>7</v>
      </c>
      <c r="P9" s="192">
        <v>7</v>
      </c>
      <c r="Q9" s="192">
        <v>1</v>
      </c>
      <c r="R9" s="192">
        <v>0.66100000000000003</v>
      </c>
      <c r="S9" s="192" t="s">
        <v>409</v>
      </c>
      <c r="T9" s="192" t="s">
        <v>757</v>
      </c>
      <c r="U9" s="192" t="s">
        <v>810</v>
      </c>
      <c r="V9" s="192">
        <v>-9.65</v>
      </c>
      <c r="W9" s="192"/>
      <c r="X9" s="192"/>
      <c r="Y9" s="192"/>
      <c r="Z9" s="192"/>
      <c r="AA9" s="87"/>
    </row>
    <row r="10" spans="1:38" x14ac:dyDescent="0.2">
      <c r="A10" s="81">
        <v>3</v>
      </c>
      <c r="B10" s="84" t="str">
        <f ca="1"/>
        <v>Angola</v>
      </c>
      <c r="C10" s="84" t="str">
        <f ca="1"/>
        <v>AGO</v>
      </c>
      <c r="D10" s="84" t="str">
        <f ca="1"/>
        <v>SSF           Sub-Saharan Africa</v>
      </c>
      <c r="E10" s="84" t="str">
        <f ca="1"/>
        <v>IBRD</v>
      </c>
      <c r="F10" s="81"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9.9536768963520501</v>
      </c>
      <c r="I10" s="191" t="e"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#N/A</v>
      </c>
      <c r="J10" s="242">
        <v>44888</v>
      </c>
      <c r="K10" s="242">
        <v>44839</v>
      </c>
      <c r="L10" s="91" t="s">
        <v>9</v>
      </c>
      <c r="M10" s="192">
        <v>9.8325358851674594</v>
      </c>
      <c r="N10" s="192">
        <v>9.9536768963520501</v>
      </c>
      <c r="O10" s="192" t="s">
        <v>409</v>
      </c>
      <c r="P10" s="192" t="s">
        <v>409</v>
      </c>
      <c r="Q10" s="192" t="s">
        <v>409</v>
      </c>
      <c r="R10" s="192">
        <v>0.56899999999999995</v>
      </c>
      <c r="S10" s="192">
        <v>43.7</v>
      </c>
      <c r="T10" s="192" t="s">
        <v>409</v>
      </c>
      <c r="U10" s="192" t="s">
        <v>409</v>
      </c>
      <c r="V10" s="192" t="s">
        <v>409</v>
      </c>
      <c r="W10" s="192"/>
      <c r="X10" s="192"/>
      <c r="Y10" s="192"/>
      <c r="Z10" s="192"/>
      <c r="AA10" s="87"/>
    </row>
    <row r="11" spans="1:38" x14ac:dyDescent="0.2">
      <c r="A11" s="81">
        <v>4</v>
      </c>
      <c r="B11" s="84" t="str">
        <f ca="1"/>
        <v>Albania</v>
      </c>
      <c r="C11" s="84" t="str">
        <f ca="1"/>
        <v>ALB</v>
      </c>
      <c r="D11" s="84" t="str">
        <f ca="1"/>
        <v>ECS           Europe &amp; Central Asia</v>
      </c>
      <c r="E11" s="84" t="str">
        <f ca="1"/>
        <v>IBRD</v>
      </c>
      <c r="F11" s="81"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3.3971291866028701</v>
      </c>
      <c r="I11" s="191" t="e"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#N/A</v>
      </c>
      <c r="J11" s="242">
        <v>44753</v>
      </c>
      <c r="K11" s="242">
        <v>44753</v>
      </c>
      <c r="L11" s="91" t="s">
        <v>11</v>
      </c>
      <c r="M11" s="192">
        <v>3.3971291866028701</v>
      </c>
      <c r="N11" s="192" t="s">
        <v>409</v>
      </c>
      <c r="O11" s="192" t="s">
        <v>409</v>
      </c>
      <c r="P11" s="192" t="s">
        <v>409</v>
      </c>
      <c r="Q11" s="192" t="s">
        <v>409</v>
      </c>
      <c r="R11" s="192">
        <v>0.3</v>
      </c>
      <c r="S11" s="192" t="s">
        <v>409</v>
      </c>
      <c r="T11" s="192" t="s">
        <v>409</v>
      </c>
      <c r="U11" s="192" t="s">
        <v>409</v>
      </c>
      <c r="V11" s="192" t="s">
        <v>409</v>
      </c>
      <c r="W11" s="192"/>
      <c r="X11" s="192"/>
      <c r="Y11" s="192"/>
      <c r="Z11" s="192"/>
      <c r="AA11" s="87"/>
    </row>
    <row r="12" spans="1:38" x14ac:dyDescent="0.2">
      <c r="A12" s="81">
        <v>5</v>
      </c>
      <c r="B12" s="84" t="str">
        <f ca="1"/>
        <v>Andorra</v>
      </c>
      <c r="C12" s="84" t="str">
        <f ca="1"/>
        <v>AND</v>
      </c>
      <c r="D12" s="84" t="str">
        <f ca="1"/>
        <v>ECS           Europe &amp; Central Asia</v>
      </c>
      <c r="E12" s="84" t="str">
        <f ca="1"/>
        <v>NA</v>
      </c>
      <c r="F12" s="81" t="str">
        <f t="shared" ca="1" si="3"/>
        <v/>
      </c>
      <c r="G12" s="80" t="e">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t="s">
        <v>409</v>
      </c>
      <c r="K12" s="242" t="s">
        <v>409</v>
      </c>
      <c r="L12" s="91" t="s">
        <v>674</v>
      </c>
      <c r="M12" s="192" t="s">
        <v>409</v>
      </c>
      <c r="N12" s="192" t="s">
        <v>409</v>
      </c>
      <c r="O12" s="192" t="s">
        <v>409</v>
      </c>
      <c r="P12" s="192" t="s">
        <v>409</v>
      </c>
      <c r="Q12" s="192" t="s">
        <v>409</v>
      </c>
      <c r="R12" s="192" t="s">
        <v>409</v>
      </c>
      <c r="S12" s="192" t="s">
        <v>409</v>
      </c>
      <c r="T12" s="192" t="s">
        <v>409</v>
      </c>
      <c r="U12" s="192" t="s">
        <v>409</v>
      </c>
      <c r="V12" s="192" t="s">
        <v>409</v>
      </c>
      <c r="W12" s="192"/>
      <c r="X12" s="192"/>
      <c r="Y12" s="192"/>
      <c r="Z12" s="192"/>
      <c r="AA12" s="87"/>
    </row>
    <row r="13" spans="1:38" x14ac:dyDescent="0.2">
      <c r="A13" s="81">
        <v>6</v>
      </c>
      <c r="B13" s="84" t="str">
        <f ca="1"/>
        <v>United Arab Emirates</v>
      </c>
      <c r="C13" s="84" t="str">
        <f ca="1"/>
        <v>ARE</v>
      </c>
      <c r="D13" s="84" t="str">
        <f ca="1"/>
        <v>MEA           Middle East &amp; North Africa</v>
      </c>
      <c r="E13" s="84" t="str">
        <f ca="1"/>
        <v>NA</v>
      </c>
      <c r="F13" s="81"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0.83381586566299803</v>
      </c>
      <c r="I13" s="191" t="e"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#N/A</v>
      </c>
      <c r="J13" s="242">
        <v>44753</v>
      </c>
      <c r="K13" s="242">
        <v>44753</v>
      </c>
      <c r="L13" s="91" t="s">
        <v>13</v>
      </c>
      <c r="M13" s="192">
        <v>1.07655502392344</v>
      </c>
      <c r="N13" s="192">
        <v>0.83381586566299803</v>
      </c>
      <c r="O13" s="192" t="s">
        <v>409</v>
      </c>
      <c r="P13" s="192" t="s">
        <v>409</v>
      </c>
      <c r="Q13" s="192" t="s">
        <v>409</v>
      </c>
      <c r="R13" s="192">
        <v>0.20300000000000001</v>
      </c>
      <c r="S13" s="192">
        <v>75.2</v>
      </c>
      <c r="T13" s="192" t="s">
        <v>409</v>
      </c>
      <c r="U13" s="192" t="s">
        <v>409</v>
      </c>
      <c r="V13" s="192" t="s">
        <v>409</v>
      </c>
      <c r="W13" s="192"/>
      <c r="X13" s="192"/>
      <c r="Y13" s="192"/>
      <c r="Z13" s="192"/>
      <c r="AA13" s="87"/>
      <c r="AH13" s="86"/>
    </row>
    <row r="14" spans="1:38" x14ac:dyDescent="0.2">
      <c r="A14" s="81">
        <v>7</v>
      </c>
      <c r="B14" s="84" t="str">
        <f ca="1"/>
        <v>Argentina</v>
      </c>
      <c r="C14" s="84" t="str">
        <f ca="1"/>
        <v>ARG</v>
      </c>
      <c r="D14" s="84" t="str">
        <f ca="1"/>
        <v>LCN           Latin America &amp; Caribbean</v>
      </c>
      <c r="E14" s="84" t="str">
        <f ca="1"/>
        <v>IBRD</v>
      </c>
      <c r="F14" s="81"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3.8448176027793801</v>
      </c>
      <c r="I14" s="191" t="e"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#N/A</v>
      </c>
      <c r="J14" s="242">
        <v>44888</v>
      </c>
      <c r="K14" s="242">
        <v>44753</v>
      </c>
      <c r="L14" s="91" t="s">
        <v>15</v>
      </c>
      <c r="M14" s="192">
        <v>2.2727272727272698</v>
      </c>
      <c r="N14" s="192">
        <v>3.8448176027793801</v>
      </c>
      <c r="O14" s="192" t="s">
        <v>409</v>
      </c>
      <c r="P14" s="192" t="s">
        <v>409</v>
      </c>
      <c r="Q14" s="192" t="s">
        <v>409</v>
      </c>
      <c r="R14" s="192">
        <v>0.253</v>
      </c>
      <c r="S14" s="192">
        <v>64.8</v>
      </c>
      <c r="T14" s="192" t="s">
        <v>409</v>
      </c>
      <c r="U14" s="192" t="s">
        <v>409</v>
      </c>
      <c r="V14" s="192" t="s">
        <v>409</v>
      </c>
      <c r="W14" s="192"/>
      <c r="X14" s="192"/>
      <c r="Y14" s="192"/>
      <c r="Z14" s="192"/>
      <c r="AA14" s="87"/>
      <c r="AH14" s="86"/>
    </row>
    <row r="15" spans="1:38" x14ac:dyDescent="0.2">
      <c r="A15" s="81">
        <v>8</v>
      </c>
      <c r="B15" s="84" t="str">
        <f ca="1"/>
        <v>Armenia</v>
      </c>
      <c r="C15" s="84" t="str">
        <f ca="1"/>
        <v>ARM</v>
      </c>
      <c r="D15" s="84" t="str">
        <f ca="1"/>
        <v>ECS           Europe &amp; Central Asia</v>
      </c>
      <c r="E15" s="84" t="str">
        <f ca="1"/>
        <v>IBRD</v>
      </c>
      <c r="F15" s="81"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1.6441865107999913</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2.7033492822966498</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1</v>
      </c>
      <c r="J15" s="242" t="s">
        <v>409</v>
      </c>
      <c r="K15" s="242">
        <v>45454</v>
      </c>
      <c r="L15" s="91" t="s">
        <v>17</v>
      </c>
      <c r="M15" s="192">
        <v>2.7033492822966498</v>
      </c>
      <c r="N15" s="192" t="s">
        <v>409</v>
      </c>
      <c r="O15" s="192" t="s">
        <v>409</v>
      </c>
      <c r="P15" s="192" t="s">
        <v>409</v>
      </c>
      <c r="Q15" s="192">
        <v>1</v>
      </c>
      <c r="R15" s="192">
        <v>0.27100000000000002</v>
      </c>
      <c r="S15" s="192" t="s">
        <v>409</v>
      </c>
      <c r="T15" s="192" t="s">
        <v>409</v>
      </c>
      <c r="U15" s="192" t="s">
        <v>409</v>
      </c>
      <c r="V15" s="192">
        <v>-4.1399999999999997</v>
      </c>
      <c r="W15" s="192"/>
      <c r="X15" s="192"/>
      <c r="Y15" s="192"/>
      <c r="Z15" s="192"/>
      <c r="AA15" s="87"/>
    </row>
    <row r="16" spans="1:38" x14ac:dyDescent="0.2">
      <c r="A16" s="81">
        <v>9</v>
      </c>
      <c r="B16" s="84" t="str">
        <f ca="1"/>
        <v>American Samoa</v>
      </c>
      <c r="C16" s="84" t="str">
        <f ca="1"/>
        <v>ASM</v>
      </c>
      <c r="D16" s="84" t="str">
        <f ca="1"/>
        <v>EAS           East Asia &amp; Pacific</v>
      </c>
      <c r="E16" s="84" t="str">
        <f ca="1"/>
        <v>NA</v>
      </c>
      <c r="F16" s="81"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675</v>
      </c>
      <c r="M16" s="192" t="s">
        <v>409</v>
      </c>
      <c r="N16" s="192" t="s">
        <v>409</v>
      </c>
      <c r="O16" s="192" t="s">
        <v>409</v>
      </c>
      <c r="P16" s="192" t="s">
        <v>409</v>
      </c>
      <c r="Q16" s="192" t="s">
        <v>409</v>
      </c>
      <c r="R16" s="192" t="s">
        <v>409</v>
      </c>
      <c r="S16" s="192" t="s">
        <v>409</v>
      </c>
      <c r="T16" s="192" t="s">
        <v>409</v>
      </c>
      <c r="U16" s="192" t="s">
        <v>409</v>
      </c>
      <c r="V16" s="192" t="s">
        <v>409</v>
      </c>
      <c r="W16" s="192"/>
      <c r="X16" s="192"/>
      <c r="Y16" s="192"/>
      <c r="Z16" s="192"/>
      <c r="AA16" s="87"/>
    </row>
    <row r="17" spans="1:31" x14ac:dyDescent="0.2">
      <c r="A17" s="81">
        <v>10</v>
      </c>
      <c r="B17" s="84" t="str">
        <f ca="1"/>
        <v>Antigua and Barbuda</v>
      </c>
      <c r="C17" s="84" t="str">
        <f ca="1"/>
        <v>ATG</v>
      </c>
      <c r="D17" s="84" t="str">
        <f ca="1"/>
        <v>LCN           Latin America &amp; Caribbean</v>
      </c>
      <c r="E17" s="84" t="str">
        <f ca="1"/>
        <v>IBRD</v>
      </c>
      <c r="F17" s="81" t="str">
        <f t="shared" ca="1" si="3"/>
        <v/>
      </c>
      <c r="G17" s="80" t="e">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v>44753</v>
      </c>
      <c r="L17" s="91" t="s">
        <v>19</v>
      </c>
      <c r="M17" s="192" t="s">
        <v>409</v>
      </c>
      <c r="N17" s="192" t="s">
        <v>409</v>
      </c>
      <c r="O17" s="192" t="s">
        <v>409</v>
      </c>
      <c r="P17" s="192" t="s">
        <v>409</v>
      </c>
      <c r="Q17" s="192" t="s">
        <v>409</v>
      </c>
      <c r="R17" s="192" t="s">
        <v>409</v>
      </c>
      <c r="S17" s="192" t="s">
        <v>409</v>
      </c>
      <c r="T17" s="192" t="s">
        <v>409</v>
      </c>
      <c r="U17" s="192" t="s">
        <v>409</v>
      </c>
      <c r="V17" s="192" t="s">
        <v>409</v>
      </c>
      <c r="W17" s="192"/>
      <c r="X17" s="192"/>
      <c r="Y17" s="192"/>
      <c r="Z17" s="192"/>
      <c r="AA17" s="87"/>
      <c r="AE17" s="86"/>
    </row>
    <row r="18" spans="1:31" x14ac:dyDescent="0.2">
      <c r="A18" s="81">
        <v>11</v>
      </c>
      <c r="B18" s="84" t="str">
        <f ca="1"/>
        <v>Australia</v>
      </c>
      <c r="C18" s="84" t="str">
        <f ca="1"/>
        <v>AUS</v>
      </c>
      <c r="D18" s="84" t="str">
        <f ca="1"/>
        <v>EAS           East Asia &amp; Pacific</v>
      </c>
      <c r="E18" s="84" t="str">
        <f ca="1"/>
        <v>NA</v>
      </c>
      <c r="F18" s="81"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0.775911986103066</v>
      </c>
      <c r="I18" s="191" t="e"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#N/A</v>
      </c>
      <c r="J18" s="242">
        <v>44753</v>
      </c>
      <c r="K18" s="242">
        <v>44753</v>
      </c>
      <c r="L18" s="91" t="s">
        <v>21</v>
      </c>
      <c r="M18" s="192">
        <v>0.88516746411483205</v>
      </c>
      <c r="N18" s="192">
        <v>0.775911986103066</v>
      </c>
      <c r="O18" s="192" t="s">
        <v>409</v>
      </c>
      <c r="P18" s="192" t="s">
        <v>409</v>
      </c>
      <c r="Q18" s="192" t="s">
        <v>409</v>
      </c>
      <c r="R18" s="192">
        <v>0.19500000000000001</v>
      </c>
      <c r="S18" s="192">
        <v>75.400000000000006</v>
      </c>
      <c r="T18" s="192" t="s">
        <v>409</v>
      </c>
      <c r="U18" s="192" t="s">
        <v>409</v>
      </c>
      <c r="V18" s="192" t="s">
        <v>409</v>
      </c>
      <c r="W18" s="192"/>
      <c r="X18" s="192"/>
      <c r="Y18" s="192"/>
      <c r="Z18" s="192"/>
      <c r="AA18" s="87"/>
    </row>
    <row r="19" spans="1:31" x14ac:dyDescent="0.2">
      <c r="A19" s="81">
        <v>12</v>
      </c>
      <c r="B19" s="84" t="str">
        <f ca="1"/>
        <v>Austria</v>
      </c>
      <c r="C19" s="84" t="str">
        <f ca="1"/>
        <v>AUT</v>
      </c>
      <c r="D19" s="84" t="str">
        <f ca="1"/>
        <v>ECS           Europe &amp; Central Asia</v>
      </c>
      <c r="E19" s="84" t="str">
        <f ca="1"/>
        <v>NA</v>
      </c>
      <c r="F19" s="81"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t="e"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#N/A</v>
      </c>
      <c r="J19" s="242">
        <v>44888</v>
      </c>
      <c r="K19" s="242">
        <v>44753</v>
      </c>
      <c r="L19" s="91" t="s">
        <v>23</v>
      </c>
      <c r="M19" s="192">
        <v>0</v>
      </c>
      <c r="N19" s="192">
        <v>0</v>
      </c>
      <c r="O19" s="192" t="s">
        <v>409</v>
      </c>
      <c r="P19" s="192" t="s">
        <v>409</v>
      </c>
      <c r="Q19" s="192" t="s">
        <v>409</v>
      </c>
      <c r="R19" s="192">
        <v>9.7000000000000003E-2</v>
      </c>
      <c r="S19" s="192">
        <v>78.099999999999994</v>
      </c>
      <c r="T19" s="192" t="s">
        <v>409</v>
      </c>
      <c r="U19" s="192" t="s">
        <v>409</v>
      </c>
      <c r="V19" s="192" t="s">
        <v>409</v>
      </c>
      <c r="W19" s="192"/>
      <c r="X19" s="192"/>
      <c r="Y19" s="192"/>
      <c r="Z19" s="192"/>
      <c r="AA19" s="87"/>
    </row>
    <row r="20" spans="1:31" x14ac:dyDescent="0.2">
      <c r="A20" s="81">
        <v>13</v>
      </c>
      <c r="B20" s="84" t="str">
        <f ca="1"/>
        <v>Azerbaijan</v>
      </c>
      <c r="C20" s="84" t="str">
        <f ca="1"/>
        <v>AZE</v>
      </c>
      <c r="D20" s="84" t="str">
        <f ca="1"/>
        <v>ECS           Europe &amp; Central Asia</v>
      </c>
      <c r="E20" s="84" t="str">
        <f ca="1"/>
        <v>IBRD</v>
      </c>
      <c r="F20" s="81"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5.2924145917776402</v>
      </c>
      <c r="I20" s="191" t="e"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#N/A</v>
      </c>
      <c r="J20" s="242">
        <v>44888</v>
      </c>
      <c r="K20" s="242">
        <v>44753</v>
      </c>
      <c r="L20" s="91" t="s">
        <v>25</v>
      </c>
      <c r="M20" s="192">
        <v>4.2344497607655498</v>
      </c>
      <c r="N20" s="192">
        <v>5.2924145917776402</v>
      </c>
      <c r="O20" s="192" t="s">
        <v>409</v>
      </c>
      <c r="P20" s="192" t="s">
        <v>409</v>
      </c>
      <c r="Q20" s="192" t="s">
        <v>409</v>
      </c>
      <c r="R20" s="192">
        <v>0.33500000000000002</v>
      </c>
      <c r="S20" s="192">
        <v>59.8</v>
      </c>
      <c r="T20" s="192" t="s">
        <v>409</v>
      </c>
      <c r="U20" s="192" t="s">
        <v>409</v>
      </c>
      <c r="V20" s="192" t="s">
        <v>409</v>
      </c>
      <c r="W20" s="192"/>
      <c r="X20" s="192"/>
      <c r="Y20" s="192"/>
      <c r="Z20" s="192"/>
      <c r="AA20" s="87"/>
      <c r="AE20" s="86"/>
    </row>
    <row r="21" spans="1:31" x14ac:dyDescent="0.2">
      <c r="A21" s="81">
        <v>14</v>
      </c>
      <c r="B21" s="84" t="str">
        <f ca="1"/>
        <v>Burundi</v>
      </c>
      <c r="C21" s="84" t="str">
        <f ca="1"/>
        <v>BDI</v>
      </c>
      <c r="D21" s="84" t="str">
        <f ca="1"/>
        <v>SSF           Sub-Saharan Africa</v>
      </c>
      <c r="E21" s="84" t="str">
        <f ca="1"/>
        <v>IDA</v>
      </c>
      <c r="F21" s="81"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7.0710678118654755</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5</v>
      </c>
      <c r="J21" s="242">
        <v>44888</v>
      </c>
      <c r="K21" s="242">
        <v>45454</v>
      </c>
      <c r="L21" s="91" t="s">
        <v>27</v>
      </c>
      <c r="M21" s="192">
        <v>9.9282296650717701</v>
      </c>
      <c r="N21" s="192">
        <v>10</v>
      </c>
      <c r="O21" s="192" t="s">
        <v>409</v>
      </c>
      <c r="P21" s="192">
        <v>5</v>
      </c>
      <c r="Q21" s="192">
        <v>5</v>
      </c>
      <c r="R21" s="192">
        <v>0.57299999999999995</v>
      </c>
      <c r="S21" s="192">
        <v>40.6</v>
      </c>
      <c r="T21" s="192" t="s">
        <v>409</v>
      </c>
      <c r="U21" s="192" t="s">
        <v>811</v>
      </c>
      <c r="V21" s="192">
        <v>7.05</v>
      </c>
      <c r="W21" s="192"/>
      <c r="X21" s="192"/>
      <c r="Y21" s="192"/>
      <c r="Z21" s="192"/>
      <c r="AA21" s="87"/>
    </row>
    <row r="22" spans="1:31" x14ac:dyDescent="0.2">
      <c r="A22" s="81">
        <v>15</v>
      </c>
      <c r="B22" s="84" t="str">
        <f ca="1"/>
        <v>Belgium</v>
      </c>
      <c r="C22" s="84" t="str">
        <f ca="1"/>
        <v>BEL</v>
      </c>
      <c r="D22" s="84" t="str">
        <f ca="1"/>
        <v>ECS           Europe &amp; Central Asia</v>
      </c>
      <c r="E22" s="84" t="str">
        <f ca="1"/>
        <v>NA</v>
      </c>
      <c r="F22" s="81"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0.16792125072379799</v>
      </c>
      <c r="I22" s="191" t="e"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#N/A</v>
      </c>
      <c r="J22" s="242">
        <v>44888</v>
      </c>
      <c r="K22" s="242">
        <v>44753</v>
      </c>
      <c r="L22" s="91" t="s">
        <v>29</v>
      </c>
      <c r="M22" s="192">
        <v>0</v>
      </c>
      <c r="N22" s="192">
        <v>0.16792125072379799</v>
      </c>
      <c r="O22" s="192" t="s">
        <v>409</v>
      </c>
      <c r="P22" s="192" t="s">
        <v>409</v>
      </c>
      <c r="Q22" s="192" t="s">
        <v>409</v>
      </c>
      <c r="R22" s="192">
        <v>0.08</v>
      </c>
      <c r="S22" s="192">
        <v>77.5</v>
      </c>
      <c r="T22" s="192" t="s">
        <v>409</v>
      </c>
      <c r="U22" s="192" t="s">
        <v>409</v>
      </c>
      <c r="V22" s="192" t="s">
        <v>409</v>
      </c>
      <c r="W22" s="192"/>
      <c r="X22" s="192"/>
      <c r="Y22" s="192"/>
      <c r="Z22" s="192"/>
      <c r="AA22" s="87"/>
    </row>
    <row r="23" spans="1:31" x14ac:dyDescent="0.2">
      <c r="A23" s="81">
        <v>16</v>
      </c>
      <c r="B23" s="84" t="str">
        <f ca="1"/>
        <v>Benin</v>
      </c>
      <c r="C23" s="84" t="str">
        <f ca="1"/>
        <v>BEN</v>
      </c>
      <c r="D23" s="84" t="str">
        <f ca="1"/>
        <v>SSF           Sub-Saharan Africa</v>
      </c>
      <c r="E23" s="84" t="str">
        <f ca="1"/>
        <v>IDA</v>
      </c>
      <c r="F23" s="81"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8.6797915460335808</v>
      </c>
      <c r="I23" s="191" t="e"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#N/A</v>
      </c>
      <c r="J23" s="242">
        <v>44888</v>
      </c>
      <c r="K23" s="242">
        <v>44839</v>
      </c>
      <c r="L23" s="91" t="s">
        <v>31</v>
      </c>
      <c r="M23" s="192">
        <v>8.6124401913875595</v>
      </c>
      <c r="N23" s="192">
        <v>8.6797915460335808</v>
      </c>
      <c r="O23" s="192" t="s">
        <v>409</v>
      </c>
      <c r="P23" s="192" t="s">
        <v>409</v>
      </c>
      <c r="Q23" s="192" t="s">
        <v>409</v>
      </c>
      <c r="R23" s="192">
        <v>0.51800000000000002</v>
      </c>
      <c r="S23" s="192">
        <v>48.1</v>
      </c>
      <c r="T23" s="192" t="s">
        <v>409</v>
      </c>
      <c r="U23" s="192" t="s">
        <v>409</v>
      </c>
      <c r="V23" s="192" t="s">
        <v>409</v>
      </c>
      <c r="W23" s="192"/>
      <c r="X23" s="192"/>
      <c r="Y23" s="192"/>
      <c r="Z23" s="192"/>
      <c r="AA23" s="87"/>
    </row>
    <row r="24" spans="1:31" x14ac:dyDescent="0.2">
      <c r="A24" s="81">
        <v>17</v>
      </c>
      <c r="B24" s="84" t="str">
        <f ca="1"/>
        <v>Burkina Faso</v>
      </c>
      <c r="C24" s="84" t="str">
        <f ca="1"/>
        <v>BFA</v>
      </c>
      <c r="D24" s="84" t="str">
        <f ca="1"/>
        <v>SSF           Sub-Saharan Africa</v>
      </c>
      <c r="E24" s="84" t="str">
        <f ca="1"/>
        <v>IDA</v>
      </c>
      <c r="F24" s="81"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9.080480410933168</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8.2455124493341003</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10</v>
      </c>
      <c r="J24" s="242">
        <v>44753</v>
      </c>
      <c r="K24" s="242">
        <v>45077</v>
      </c>
      <c r="L24" s="91" t="s">
        <v>33</v>
      </c>
      <c r="M24" s="192">
        <v>8.7559808612440193</v>
      </c>
      <c r="N24" s="192">
        <v>8.2455124493341003</v>
      </c>
      <c r="O24" s="192">
        <v>10</v>
      </c>
      <c r="P24" s="192">
        <v>8</v>
      </c>
      <c r="Q24" s="192">
        <v>1</v>
      </c>
      <c r="R24" s="192">
        <v>0.52400000000000002</v>
      </c>
      <c r="S24" s="192">
        <v>49.6</v>
      </c>
      <c r="T24" s="192" t="s">
        <v>756</v>
      </c>
      <c r="U24" s="192" t="s">
        <v>814</v>
      </c>
      <c r="V24" s="192">
        <v>1.6</v>
      </c>
      <c r="W24" s="192"/>
      <c r="X24" s="192"/>
      <c r="Y24" s="192"/>
      <c r="Z24" s="192"/>
      <c r="AA24" s="87"/>
    </row>
    <row r="25" spans="1:31" x14ac:dyDescent="0.2">
      <c r="A25" s="81">
        <v>18</v>
      </c>
      <c r="B25" s="84" t="str">
        <f ca="1"/>
        <v>Bangladesh</v>
      </c>
      <c r="C25" s="84" t="str">
        <f ca="1"/>
        <v>BGD</v>
      </c>
      <c r="D25" s="84" t="str">
        <f ca="1"/>
        <v>SAS           South Asia</v>
      </c>
      <c r="E25" s="84" t="str">
        <f ca="1"/>
        <v>IDA</v>
      </c>
      <c r="F25" s="81"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4.573279053047921</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6.9716270990156302</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3</v>
      </c>
      <c r="J25" s="242">
        <v>44753</v>
      </c>
      <c r="K25" s="242">
        <v>45454</v>
      </c>
      <c r="L25" s="91" t="s">
        <v>35</v>
      </c>
      <c r="M25" s="192">
        <v>8.03827751196172</v>
      </c>
      <c r="N25" s="192">
        <v>6.9716270990156302</v>
      </c>
      <c r="O25" s="192" t="s">
        <v>409</v>
      </c>
      <c r="P25" s="192" t="s">
        <v>409</v>
      </c>
      <c r="Q25" s="192">
        <v>3</v>
      </c>
      <c r="R25" s="192">
        <v>0.49399999999999999</v>
      </c>
      <c r="S25" s="192">
        <v>54</v>
      </c>
      <c r="T25" s="192" t="s">
        <v>409</v>
      </c>
      <c r="U25" s="192" t="s">
        <v>409</v>
      </c>
      <c r="V25" s="192">
        <v>3.55</v>
      </c>
      <c r="W25" s="192"/>
      <c r="X25" s="192"/>
      <c r="Y25" s="192"/>
      <c r="Z25" s="192"/>
      <c r="AA25" s="87"/>
    </row>
    <row r="26" spans="1:31" x14ac:dyDescent="0.2">
      <c r="A26" s="81">
        <v>19</v>
      </c>
      <c r="B26" s="84" t="str">
        <f ca="1"/>
        <v>Bulgaria</v>
      </c>
      <c r="C26" s="84" t="str">
        <f ca="1"/>
        <v>BGR</v>
      </c>
      <c r="D26" s="84" t="str">
        <f ca="1"/>
        <v>ECS           Europe &amp; Central Asia</v>
      </c>
      <c r="E26" s="84" t="str">
        <f ca="1"/>
        <v>IBRD</v>
      </c>
      <c r="F26" s="81"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1.4707585408222299</v>
      </c>
      <c r="I26" s="191" t="e"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#N/A</v>
      </c>
      <c r="J26" s="242">
        <v>44753</v>
      </c>
      <c r="K26" s="242">
        <v>44753</v>
      </c>
      <c r="L26" s="91" t="s">
        <v>37</v>
      </c>
      <c r="M26" s="192">
        <v>2.4162679425837301</v>
      </c>
      <c r="N26" s="192">
        <v>1.4707585408222299</v>
      </c>
      <c r="O26" s="192" t="s">
        <v>409</v>
      </c>
      <c r="P26" s="192" t="s">
        <v>409</v>
      </c>
      <c r="Q26" s="192" t="s">
        <v>409</v>
      </c>
      <c r="R26" s="192">
        <v>0.25900000000000001</v>
      </c>
      <c r="S26" s="192">
        <v>73</v>
      </c>
      <c r="T26" s="192" t="s">
        <v>409</v>
      </c>
      <c r="U26" s="192" t="s">
        <v>409</v>
      </c>
      <c r="V26" s="192" t="s">
        <v>409</v>
      </c>
      <c r="W26" s="192"/>
      <c r="X26" s="192"/>
      <c r="Y26" s="192"/>
      <c r="Z26" s="192"/>
      <c r="AA26" s="87"/>
    </row>
    <row r="27" spans="1:31" x14ac:dyDescent="0.2">
      <c r="A27" s="81">
        <v>20</v>
      </c>
      <c r="B27" s="84" t="str">
        <f ca="1"/>
        <v>Bahrain</v>
      </c>
      <c r="C27" s="84" t="str">
        <f ca="1"/>
        <v>BHR</v>
      </c>
      <c r="D27" s="84" t="str">
        <f ca="1"/>
        <v>MEA           Middle East &amp; North Africa</v>
      </c>
      <c r="E27" s="84" t="str">
        <f ca="1"/>
        <v>NA</v>
      </c>
      <c r="F27" s="81"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2.25246091488129</v>
      </c>
      <c r="I27" s="191" t="e"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#N/A</v>
      </c>
      <c r="J27" s="242">
        <v>44888</v>
      </c>
      <c r="K27" s="242">
        <v>44753</v>
      </c>
      <c r="L27" s="91" t="s">
        <v>39</v>
      </c>
      <c r="M27" s="192">
        <v>0.52631578947368296</v>
      </c>
      <c r="N27" s="192">
        <v>2.25246091488129</v>
      </c>
      <c r="O27" s="192" t="s">
        <v>409</v>
      </c>
      <c r="P27" s="192" t="s">
        <v>409</v>
      </c>
      <c r="Q27" s="192" t="s">
        <v>409</v>
      </c>
      <c r="R27" s="192">
        <v>0.18</v>
      </c>
      <c r="S27" s="192">
        <v>70.3</v>
      </c>
      <c r="T27" s="192" t="s">
        <v>409</v>
      </c>
      <c r="U27" s="192" t="s">
        <v>409</v>
      </c>
      <c r="V27" s="192" t="s">
        <v>409</v>
      </c>
      <c r="W27" s="192"/>
      <c r="X27" s="192"/>
      <c r="Y27" s="192"/>
      <c r="Z27" s="192"/>
      <c r="AA27" s="87"/>
    </row>
    <row r="28" spans="1:31" x14ac:dyDescent="0.2">
      <c r="A28" s="81">
        <v>21</v>
      </c>
      <c r="B28" s="84" t="str">
        <f ca="1"/>
        <v>Bahamas, The</v>
      </c>
      <c r="C28" s="84" t="str">
        <f ca="1"/>
        <v>BHS</v>
      </c>
      <c r="D28" s="84" t="str">
        <f ca="1"/>
        <v>LCN           Latin America &amp; Caribbean</v>
      </c>
      <c r="E28" s="84" t="str">
        <f ca="1"/>
        <v>NA</v>
      </c>
      <c r="F28" s="81"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3.58851674641148</v>
      </c>
      <c r="I28" s="191" t="e"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#N/A</v>
      </c>
      <c r="J28" s="242">
        <v>44753</v>
      </c>
      <c r="K28" s="242">
        <v>44753</v>
      </c>
      <c r="L28" s="91" t="s">
        <v>40</v>
      </c>
      <c r="M28" s="192">
        <v>3.58851674641148</v>
      </c>
      <c r="N28" s="192" t="s">
        <v>409</v>
      </c>
      <c r="O28" s="192" t="s">
        <v>409</v>
      </c>
      <c r="P28" s="192" t="s">
        <v>409</v>
      </c>
      <c r="Q28" s="192" t="s">
        <v>409</v>
      </c>
      <c r="R28" s="192">
        <v>0.308</v>
      </c>
      <c r="S28" s="192" t="s">
        <v>409</v>
      </c>
      <c r="T28" s="192" t="s">
        <v>409</v>
      </c>
      <c r="U28" s="192" t="s">
        <v>409</v>
      </c>
      <c r="V28" s="192" t="s">
        <v>409</v>
      </c>
      <c r="W28" s="192"/>
      <c r="X28" s="192"/>
      <c r="Y28" s="192"/>
      <c r="Z28" s="192"/>
      <c r="AA28" s="87"/>
    </row>
    <row r="29" spans="1:31" x14ac:dyDescent="0.2">
      <c r="A29" s="81">
        <v>22</v>
      </c>
      <c r="B29" s="84" t="str">
        <f ca="1"/>
        <v>Bosnia and Herzegovina</v>
      </c>
      <c r="C29" s="84" t="str">
        <f ca="1"/>
        <v>BIH</v>
      </c>
      <c r="D29" s="84" t="str">
        <f ca="1"/>
        <v>ECS           Europe &amp; Central Asia</v>
      </c>
      <c r="E29" s="84" t="str">
        <f ca="1"/>
        <v>IBRD</v>
      </c>
      <c r="F29" s="81"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3.2296650717703299</v>
      </c>
      <c r="I29" s="191" t="e"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#N/A</v>
      </c>
      <c r="J29" s="242">
        <v>44753</v>
      </c>
      <c r="K29" s="242">
        <v>44753</v>
      </c>
      <c r="L29" s="91" t="s">
        <v>42</v>
      </c>
      <c r="M29" s="192">
        <v>3.2296650717703299</v>
      </c>
      <c r="N29" s="192" t="s">
        <v>409</v>
      </c>
      <c r="O29" s="192" t="s">
        <v>409</v>
      </c>
      <c r="P29" s="192" t="s">
        <v>409</v>
      </c>
      <c r="Q29" s="192" t="s">
        <v>409</v>
      </c>
      <c r="R29" s="192">
        <v>0.29299999999999998</v>
      </c>
      <c r="S29" s="192" t="s">
        <v>409</v>
      </c>
      <c r="T29" s="192" t="s">
        <v>409</v>
      </c>
      <c r="U29" s="192" t="s">
        <v>409</v>
      </c>
      <c r="V29" s="192" t="s">
        <v>409</v>
      </c>
      <c r="W29" s="192"/>
      <c r="X29" s="192"/>
      <c r="Y29" s="192"/>
      <c r="Z29" s="192"/>
      <c r="AA29" s="87"/>
    </row>
    <row r="30" spans="1:31" x14ac:dyDescent="0.2">
      <c r="A30" s="81">
        <v>23</v>
      </c>
      <c r="B30" s="84" t="str">
        <f ca="1"/>
        <v>Belarus</v>
      </c>
      <c r="C30" s="84" t="str">
        <f ca="1"/>
        <v>BLR</v>
      </c>
      <c r="D30" s="84" t="str">
        <f ca="1"/>
        <v>ECS           Europe &amp; Central Asia</v>
      </c>
      <c r="E30" s="84" t="str">
        <f ca="1"/>
        <v>IBRD</v>
      </c>
      <c r="F30" s="81"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3.9316734221192799</v>
      </c>
      <c r="I30" s="191" t="e"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#N/A</v>
      </c>
      <c r="J30" s="242">
        <v>44888</v>
      </c>
      <c r="K30" s="242">
        <v>44753</v>
      </c>
      <c r="L30" s="91" t="s">
        <v>44</v>
      </c>
      <c r="M30" s="192">
        <v>1.02870813397129</v>
      </c>
      <c r="N30" s="192">
        <v>3.9316734221192799</v>
      </c>
      <c r="O30" s="192" t="s">
        <v>409</v>
      </c>
      <c r="P30" s="192" t="s">
        <v>409</v>
      </c>
      <c r="Q30" s="192" t="s">
        <v>409</v>
      </c>
      <c r="R30" s="192">
        <v>0.20100000000000001</v>
      </c>
      <c r="S30" s="192">
        <v>64.5</v>
      </c>
      <c r="T30" s="192" t="s">
        <v>409</v>
      </c>
      <c r="U30" s="192" t="s">
        <v>409</v>
      </c>
      <c r="V30" s="192" t="s">
        <v>409</v>
      </c>
      <c r="W30" s="192"/>
      <c r="X30" s="192"/>
      <c r="Y30" s="192"/>
      <c r="Z30" s="192"/>
      <c r="AA30" s="87"/>
    </row>
    <row r="31" spans="1:31" x14ac:dyDescent="0.2">
      <c r="A31" s="81">
        <v>24</v>
      </c>
      <c r="B31" s="84" t="str">
        <f ca="1"/>
        <v>Belize</v>
      </c>
      <c r="C31" s="84" t="str">
        <f ca="1"/>
        <v>BLZ</v>
      </c>
      <c r="D31" s="84" t="str">
        <f ca="1"/>
        <v>LCN           Latin America &amp; Caribbean</v>
      </c>
      <c r="E31" s="84" t="str">
        <f ca="1"/>
        <v>IBRD</v>
      </c>
      <c r="F31" s="81"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4.6650717703349196</v>
      </c>
      <c r="I31" s="191" t="e"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#N/A</v>
      </c>
      <c r="J31" s="242">
        <v>44753</v>
      </c>
      <c r="K31" s="242">
        <v>44753</v>
      </c>
      <c r="L31" s="91" t="s">
        <v>46</v>
      </c>
      <c r="M31" s="192">
        <v>4.6650717703349196</v>
      </c>
      <c r="N31" s="192" t="s">
        <v>409</v>
      </c>
      <c r="O31" s="192" t="s">
        <v>409</v>
      </c>
      <c r="P31" s="192" t="s">
        <v>409</v>
      </c>
      <c r="Q31" s="192" t="s">
        <v>409</v>
      </c>
      <c r="R31" s="192">
        <v>0.35299999999999998</v>
      </c>
      <c r="S31" s="192" t="s">
        <v>409</v>
      </c>
      <c r="T31" s="192" t="s">
        <v>409</v>
      </c>
      <c r="U31" s="192" t="s">
        <v>409</v>
      </c>
      <c r="V31" s="192" t="s">
        <v>409</v>
      </c>
      <c r="W31" s="192"/>
      <c r="X31" s="192"/>
      <c r="Y31" s="192"/>
      <c r="Z31" s="192"/>
      <c r="AA31" s="87"/>
      <c r="AD31" s="86"/>
    </row>
    <row r="32" spans="1:31" x14ac:dyDescent="0.2">
      <c r="A32" s="81">
        <v>25</v>
      </c>
      <c r="B32" s="84" t="str">
        <f ca="1"/>
        <v>Bermuda</v>
      </c>
      <c r="C32" s="84" t="str">
        <f ca="1"/>
        <v>BMU</v>
      </c>
      <c r="D32" s="84" t="str">
        <f ca="1"/>
        <v>NAC           North America</v>
      </c>
      <c r="E32" s="84" t="str">
        <f ca="1"/>
        <v>NA</v>
      </c>
      <c r="F32" s="81"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676</v>
      </c>
      <c r="M32" s="192" t="s">
        <v>409</v>
      </c>
      <c r="N32" s="192" t="s">
        <v>409</v>
      </c>
      <c r="O32" s="192" t="s">
        <v>409</v>
      </c>
      <c r="P32" s="192" t="s">
        <v>409</v>
      </c>
      <c r="Q32" s="192" t="s">
        <v>409</v>
      </c>
      <c r="R32" s="192" t="s">
        <v>409</v>
      </c>
      <c r="S32" s="192" t="s">
        <v>409</v>
      </c>
      <c r="T32" s="192" t="s">
        <v>409</v>
      </c>
      <c r="U32" s="192" t="s">
        <v>409</v>
      </c>
      <c r="V32" s="192" t="s">
        <v>409</v>
      </c>
      <c r="W32" s="192"/>
      <c r="X32" s="192"/>
      <c r="Y32" s="192"/>
      <c r="Z32" s="192"/>
      <c r="AA32" s="87"/>
    </row>
    <row r="33" spans="1:31" x14ac:dyDescent="0.2">
      <c r="A33" s="81">
        <v>26</v>
      </c>
      <c r="B33" s="84" t="str">
        <f ca="1"/>
        <v>Bolivia</v>
      </c>
      <c r="C33" s="84" t="str">
        <f ca="1"/>
        <v>BOL</v>
      </c>
      <c r="D33" s="84" t="str">
        <f ca="1"/>
        <v>LCN           Latin America &amp; Caribbean</v>
      </c>
      <c r="E33" s="84" t="str">
        <f ca="1"/>
        <v>IBRD</v>
      </c>
      <c r="F33" s="81"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3.7869137232194499</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44753</v>
      </c>
      <c r="K33" s="242">
        <v>44753</v>
      </c>
      <c r="L33" s="91" t="s">
        <v>48</v>
      </c>
      <c r="M33" s="192">
        <v>8.0861244019138692</v>
      </c>
      <c r="N33" s="192">
        <v>3.7869137232194499</v>
      </c>
      <c r="O33" s="192" t="s">
        <v>409</v>
      </c>
      <c r="P33" s="192" t="s">
        <v>409</v>
      </c>
      <c r="Q33" s="192" t="s">
        <v>409</v>
      </c>
      <c r="R33" s="192">
        <v>0.496</v>
      </c>
      <c r="S33" s="192">
        <v>65</v>
      </c>
      <c r="T33" s="192" t="s">
        <v>409</v>
      </c>
      <c r="U33" s="192" t="s">
        <v>409</v>
      </c>
      <c r="V33" s="192" t="s">
        <v>409</v>
      </c>
      <c r="W33" s="192"/>
      <c r="X33" s="192"/>
      <c r="Y33" s="192"/>
      <c r="Z33" s="192"/>
      <c r="AA33" s="87"/>
      <c r="AE33" s="86"/>
    </row>
    <row r="34" spans="1:31" x14ac:dyDescent="0.2">
      <c r="A34" s="81">
        <v>27</v>
      </c>
      <c r="B34" s="84" t="str">
        <f ca="1"/>
        <v>Brazil</v>
      </c>
      <c r="C34" s="84" t="str">
        <f ca="1"/>
        <v>BRA</v>
      </c>
      <c r="D34" s="84" t="str">
        <f ca="1"/>
        <v>LCN           Latin America &amp; Caribbean</v>
      </c>
      <c r="E34" s="84" t="str">
        <f ca="1"/>
        <v>IBRD</v>
      </c>
      <c r="F34" s="81"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3.7579617834394901</v>
      </c>
      <c r="I34" s="191" t="e"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#N/A</v>
      </c>
      <c r="J34" s="242">
        <v>44888</v>
      </c>
      <c r="K34" s="242">
        <v>44753</v>
      </c>
      <c r="L34" s="91" t="s">
        <v>50</v>
      </c>
      <c r="M34" s="192">
        <v>3.7320574162679399</v>
      </c>
      <c r="N34" s="192">
        <v>3.7579617834394901</v>
      </c>
      <c r="O34" s="192" t="s">
        <v>409</v>
      </c>
      <c r="P34" s="192" t="s">
        <v>409</v>
      </c>
      <c r="Q34" s="192" t="s">
        <v>409</v>
      </c>
      <c r="R34" s="192">
        <v>0.314</v>
      </c>
      <c r="S34" s="192">
        <v>65.099999999999994</v>
      </c>
      <c r="T34" s="192" t="s">
        <v>409</v>
      </c>
      <c r="U34" s="192" t="s">
        <v>409</v>
      </c>
      <c r="V34" s="192" t="s">
        <v>409</v>
      </c>
      <c r="W34" s="192"/>
      <c r="X34" s="192"/>
      <c r="Y34" s="192"/>
      <c r="Z34" s="192"/>
      <c r="AA34" s="87"/>
    </row>
    <row r="35" spans="1:31" x14ac:dyDescent="0.2">
      <c r="A35" s="81">
        <v>28</v>
      </c>
      <c r="B35" s="84" t="str">
        <f ca="1"/>
        <v>Barbados</v>
      </c>
      <c r="C35" s="84" t="str">
        <f ca="1"/>
        <v>BRB</v>
      </c>
      <c r="D35" s="84" t="str">
        <f ca="1"/>
        <v>LCN           Latin America &amp; Caribbean</v>
      </c>
      <c r="E35" s="84" t="str">
        <f ca="1"/>
        <v>NA</v>
      </c>
      <c r="F35" s="81"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1.8181818181818099</v>
      </c>
      <c r="I35" s="191" t="e"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#N/A</v>
      </c>
      <c r="J35" s="242">
        <v>44753</v>
      </c>
      <c r="K35" s="242">
        <v>44753</v>
      </c>
      <c r="L35" s="91" t="s">
        <v>52</v>
      </c>
      <c r="M35" s="192">
        <v>1.8181818181818099</v>
      </c>
      <c r="N35" s="192" t="s">
        <v>409</v>
      </c>
      <c r="O35" s="192" t="s">
        <v>409</v>
      </c>
      <c r="P35" s="192" t="s">
        <v>409</v>
      </c>
      <c r="Q35" s="192" t="s">
        <v>409</v>
      </c>
      <c r="R35" s="192">
        <v>0.23400000000000001</v>
      </c>
      <c r="S35" s="192" t="s">
        <v>409</v>
      </c>
      <c r="T35" s="192" t="s">
        <v>409</v>
      </c>
      <c r="U35" s="192" t="s">
        <v>409</v>
      </c>
      <c r="V35" s="192" t="s">
        <v>409</v>
      </c>
      <c r="W35" s="192"/>
      <c r="X35" s="192"/>
      <c r="Y35" s="192"/>
      <c r="Z35" s="192"/>
      <c r="AA35" s="87"/>
    </row>
    <row r="36" spans="1:31" x14ac:dyDescent="0.2">
      <c r="A36" s="81">
        <v>29</v>
      </c>
      <c r="B36" s="84" t="str">
        <f ca="1"/>
        <v>Brunei Darussalam</v>
      </c>
      <c r="C36" s="84" t="str">
        <f ca="1"/>
        <v>BRN</v>
      </c>
      <c r="D36" s="84" t="str">
        <f ca="1"/>
        <v>EAS           East Asia &amp; Pacific</v>
      </c>
      <c r="E36" s="84" t="str">
        <f ca="1"/>
        <v>NA</v>
      </c>
      <c r="F36" s="81"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1.8181818181818099</v>
      </c>
      <c r="I36" s="191" t="e"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#N/A</v>
      </c>
      <c r="J36" s="242">
        <v>44753</v>
      </c>
      <c r="K36" s="242">
        <v>44753</v>
      </c>
      <c r="L36" s="91" t="s">
        <v>54</v>
      </c>
      <c r="M36" s="192">
        <v>1.8181818181818099</v>
      </c>
      <c r="N36" s="192" t="s">
        <v>409</v>
      </c>
      <c r="O36" s="192" t="s">
        <v>409</v>
      </c>
      <c r="P36" s="192" t="s">
        <v>409</v>
      </c>
      <c r="Q36" s="192" t="s">
        <v>409</v>
      </c>
      <c r="R36" s="192">
        <v>0.23400000000000001</v>
      </c>
      <c r="S36" s="192" t="s">
        <v>409</v>
      </c>
      <c r="T36" s="192" t="s">
        <v>409</v>
      </c>
      <c r="U36" s="192" t="s">
        <v>409</v>
      </c>
      <c r="V36" s="192" t="s">
        <v>409</v>
      </c>
      <c r="W36" s="192"/>
      <c r="X36" s="192"/>
      <c r="Y36" s="192"/>
      <c r="Z36" s="192"/>
      <c r="AA36" s="87"/>
    </row>
    <row r="37" spans="1:31" x14ac:dyDescent="0.2">
      <c r="A37" s="81">
        <v>30</v>
      </c>
      <c r="B37" s="84" t="str">
        <f ca="1"/>
        <v>Bhutan</v>
      </c>
      <c r="C37" s="84" t="str">
        <f ca="1"/>
        <v>BTN</v>
      </c>
      <c r="D37" s="84" t="str">
        <f ca="1"/>
        <v>SAS           South Asia</v>
      </c>
      <c r="E37" s="84" t="str">
        <f ca="1"/>
        <v>IDA</v>
      </c>
      <c r="F37" s="81"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6.9856459330143501</v>
      </c>
      <c r="I37" s="191" t="e"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#N/A</v>
      </c>
      <c r="J37" s="242">
        <v>44753</v>
      </c>
      <c r="K37" s="242">
        <v>44753</v>
      </c>
      <c r="L37" s="91" t="s">
        <v>56</v>
      </c>
      <c r="M37" s="192">
        <v>6.9856459330143501</v>
      </c>
      <c r="N37" s="192" t="s">
        <v>409</v>
      </c>
      <c r="O37" s="192" t="s">
        <v>409</v>
      </c>
      <c r="P37" s="192" t="s">
        <v>409</v>
      </c>
      <c r="Q37" s="192" t="s">
        <v>409</v>
      </c>
      <c r="R37" s="192">
        <v>0.45</v>
      </c>
      <c r="S37" s="192" t="s">
        <v>409</v>
      </c>
      <c r="T37" s="192" t="s">
        <v>409</v>
      </c>
      <c r="U37" s="192" t="s">
        <v>409</v>
      </c>
      <c r="V37" s="192" t="s">
        <v>409</v>
      </c>
      <c r="W37" s="192"/>
      <c r="X37" s="192"/>
      <c r="Y37" s="192"/>
      <c r="Z37" s="192"/>
      <c r="AA37" s="87"/>
    </row>
    <row r="38" spans="1:31" x14ac:dyDescent="0.2">
      <c r="A38" s="81">
        <v>31</v>
      </c>
      <c r="B38" s="84" t="str">
        <f ca="1"/>
        <v>Botswana</v>
      </c>
      <c r="C38" s="84" t="str">
        <f ca="1"/>
        <v>BWA</v>
      </c>
      <c r="D38" s="84" t="str">
        <f ca="1"/>
        <v>SSF           Sub-Saharan Africa</v>
      </c>
      <c r="E38" s="84" t="str">
        <f ca="1"/>
        <v>IBRD</v>
      </c>
      <c r="F38" s="81"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7.8112333526346198</v>
      </c>
      <c r="I38" s="191" t="e"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#N/A</v>
      </c>
      <c r="J38" s="242">
        <v>44888</v>
      </c>
      <c r="K38" s="242">
        <v>44753</v>
      </c>
      <c r="L38" s="91" t="s">
        <v>58</v>
      </c>
      <c r="M38" s="192">
        <v>6.9377990430622001</v>
      </c>
      <c r="N38" s="192">
        <v>7.8112333526346198</v>
      </c>
      <c r="O38" s="192" t="s">
        <v>409</v>
      </c>
      <c r="P38" s="192" t="s">
        <v>409</v>
      </c>
      <c r="Q38" s="192" t="s">
        <v>409</v>
      </c>
      <c r="R38" s="192">
        <v>0.44800000000000001</v>
      </c>
      <c r="S38" s="192">
        <v>51.1</v>
      </c>
      <c r="T38" s="192" t="s">
        <v>409</v>
      </c>
      <c r="U38" s="192" t="s">
        <v>409</v>
      </c>
      <c r="V38" s="192" t="s">
        <v>409</v>
      </c>
      <c r="W38" s="192"/>
      <c r="X38" s="192"/>
      <c r="Y38" s="192"/>
      <c r="Z38" s="192"/>
      <c r="AA38" s="87"/>
    </row>
    <row r="39" spans="1:31" x14ac:dyDescent="0.2">
      <c r="A39" s="81">
        <v>32</v>
      </c>
      <c r="B39" s="84" t="str">
        <f ca="1"/>
        <v>Central African Republic</v>
      </c>
      <c r="C39" s="84" t="str">
        <f ca="1"/>
        <v>CAF</v>
      </c>
      <c r="D39" s="84" t="str">
        <f ca="1"/>
        <v>SSF           Sub-Saharan Africa</v>
      </c>
      <c r="E39" s="84" t="str">
        <f ca="1"/>
        <v>IDA</v>
      </c>
      <c r="F39" s="81"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3.1622776601683795</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1</v>
      </c>
      <c r="J39" s="242">
        <v>44753</v>
      </c>
      <c r="K39" s="242">
        <v>45454</v>
      </c>
      <c r="L39" s="91" t="s">
        <v>60</v>
      </c>
      <c r="M39" s="192">
        <v>10</v>
      </c>
      <c r="N39" s="192" t="s">
        <v>409</v>
      </c>
      <c r="O39" s="192" t="s">
        <v>409</v>
      </c>
      <c r="P39" s="192" t="s">
        <v>409</v>
      </c>
      <c r="Q39" s="192">
        <v>1</v>
      </c>
      <c r="R39" s="192">
        <v>0.69499999999999995</v>
      </c>
      <c r="S39" s="192" t="s">
        <v>409</v>
      </c>
      <c r="T39" s="192" t="s">
        <v>409</v>
      </c>
      <c r="U39" s="192" t="s">
        <v>409</v>
      </c>
      <c r="V39" s="192">
        <v>-6.87</v>
      </c>
      <c r="W39" s="192"/>
      <c r="X39" s="192"/>
      <c r="Y39" s="192"/>
      <c r="Z39" s="192"/>
      <c r="AA39" s="87"/>
    </row>
    <row r="40" spans="1:31" x14ac:dyDescent="0.2">
      <c r="A40" s="81">
        <v>33</v>
      </c>
      <c r="B40" s="84" t="str">
        <f ca="1"/>
        <v>Canada</v>
      </c>
      <c r="C40" s="84" t="str">
        <f ca="1"/>
        <v>CAN</v>
      </c>
      <c r="D40" s="84" t="str">
        <f ca="1"/>
        <v>NAC           North America</v>
      </c>
      <c r="E40" s="84" t="str">
        <f ca="1"/>
        <v>NA</v>
      </c>
      <c r="F40" s="81"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t="e"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#N/A</v>
      </c>
      <c r="J40" s="242">
        <v>44753</v>
      </c>
      <c r="K40" s="242">
        <v>44753</v>
      </c>
      <c r="L40" s="91" t="s">
        <v>62</v>
      </c>
      <c r="M40" s="192">
        <v>0.83732057416267802</v>
      </c>
      <c r="N40" s="192">
        <v>0</v>
      </c>
      <c r="O40" s="192" t="s">
        <v>409</v>
      </c>
      <c r="P40" s="192" t="s">
        <v>409</v>
      </c>
      <c r="Q40" s="192" t="s">
        <v>409</v>
      </c>
      <c r="R40" s="192">
        <v>0.193</v>
      </c>
      <c r="S40" s="192">
        <v>79.099999999999994</v>
      </c>
      <c r="T40" s="192" t="s">
        <v>409</v>
      </c>
      <c r="U40" s="192" t="s">
        <v>409</v>
      </c>
      <c r="V40" s="192" t="s">
        <v>409</v>
      </c>
      <c r="W40" s="192"/>
      <c r="X40" s="192"/>
      <c r="Y40" s="192"/>
      <c r="Z40" s="192"/>
      <c r="AA40" s="87"/>
    </row>
    <row r="41" spans="1:31" x14ac:dyDescent="0.2">
      <c r="A41" s="81">
        <v>34</v>
      </c>
      <c r="B41" s="84" t="str">
        <f ca="1"/>
        <v>Switzerland</v>
      </c>
      <c r="C41" s="84" t="str">
        <f ca="1"/>
        <v>CHE</v>
      </c>
      <c r="D41" s="84" t="str">
        <f ca="1"/>
        <v>ECS           Europe &amp; Central Asia</v>
      </c>
      <c r="E41" s="84" t="str">
        <f ca="1"/>
        <v>NA</v>
      </c>
      <c r="F41" s="81"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t="e"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#N/A</v>
      </c>
      <c r="J41" s="242">
        <v>44888</v>
      </c>
      <c r="K41" s="242">
        <v>44753</v>
      </c>
      <c r="L41" s="91" t="s">
        <v>64</v>
      </c>
      <c r="M41" s="192">
        <v>0</v>
      </c>
      <c r="N41" s="192">
        <v>0</v>
      </c>
      <c r="O41" s="192" t="s">
        <v>409</v>
      </c>
      <c r="P41" s="192" t="s">
        <v>409</v>
      </c>
      <c r="Q41" s="192" t="s">
        <v>409</v>
      </c>
      <c r="R41" s="192">
        <v>0.105</v>
      </c>
      <c r="S41" s="192">
        <v>78.2</v>
      </c>
      <c r="T41" s="192" t="s">
        <v>409</v>
      </c>
      <c r="U41" s="192" t="s">
        <v>409</v>
      </c>
      <c r="V41" s="192" t="s">
        <v>409</v>
      </c>
      <c r="W41" s="192"/>
      <c r="X41" s="192"/>
      <c r="Y41" s="192"/>
      <c r="Z41" s="192"/>
      <c r="AA41" s="87"/>
    </row>
    <row r="42" spans="1:31" x14ac:dyDescent="0.2">
      <c r="A42" s="81">
        <v>35</v>
      </c>
      <c r="B42" s="84" t="str">
        <f ca="1"/>
        <v>Channel Islands</v>
      </c>
      <c r="C42" s="84" t="str">
        <f ca="1"/>
        <v>CHI</v>
      </c>
      <c r="D42" s="84" t="str">
        <f ca="1"/>
        <v>ECS           Europe &amp; Central Asia</v>
      </c>
      <c r="E42" s="84" t="str">
        <f ca="1"/>
        <v>NA</v>
      </c>
      <c r="F42" s="81"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677</v>
      </c>
      <c r="M42" s="192" t="s">
        <v>409</v>
      </c>
      <c r="N42" s="192" t="s">
        <v>409</v>
      </c>
      <c r="O42" s="192" t="s">
        <v>409</v>
      </c>
      <c r="P42" s="192" t="s">
        <v>409</v>
      </c>
      <c r="Q42" s="192" t="s">
        <v>409</v>
      </c>
      <c r="R42" s="192" t="s">
        <v>409</v>
      </c>
      <c r="S42" s="192" t="s">
        <v>409</v>
      </c>
      <c r="T42" s="192" t="s">
        <v>409</v>
      </c>
      <c r="U42" s="192" t="s">
        <v>409</v>
      </c>
      <c r="V42" s="192" t="s">
        <v>409</v>
      </c>
      <c r="W42" s="192"/>
      <c r="X42" s="192"/>
      <c r="Y42" s="192"/>
      <c r="Z42" s="192"/>
      <c r="AA42" s="87"/>
    </row>
    <row r="43" spans="1:31" x14ac:dyDescent="0.2">
      <c r="A43" s="81">
        <v>36</v>
      </c>
      <c r="B43" s="84" t="str">
        <f ca="1"/>
        <v>Chile</v>
      </c>
      <c r="C43" s="84" t="str">
        <f ca="1"/>
        <v>CHL</v>
      </c>
      <c r="D43" s="84" t="str">
        <f ca="1"/>
        <v>LCN           Latin America &amp; Caribbean</v>
      </c>
      <c r="E43" s="84" t="str">
        <f ca="1"/>
        <v>IBRD</v>
      </c>
      <c r="F43" s="81"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1.1233352634626499</v>
      </c>
      <c r="I43" s="191" t="e"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#N/A</v>
      </c>
      <c r="J43" s="242">
        <v>44753</v>
      </c>
      <c r="K43" s="242">
        <v>44753</v>
      </c>
      <c r="L43" s="91" t="s">
        <v>66</v>
      </c>
      <c r="M43" s="192">
        <v>3.4210526315789398</v>
      </c>
      <c r="N43" s="192">
        <v>1.1233352634626499</v>
      </c>
      <c r="O43" s="192" t="s">
        <v>409</v>
      </c>
      <c r="P43" s="192" t="s">
        <v>409</v>
      </c>
      <c r="Q43" s="192" t="s">
        <v>409</v>
      </c>
      <c r="R43" s="192">
        <v>0.30099999999999999</v>
      </c>
      <c r="S43" s="192">
        <v>74.2</v>
      </c>
      <c r="T43" s="192" t="s">
        <v>409</v>
      </c>
      <c r="U43" s="192" t="s">
        <v>409</v>
      </c>
      <c r="V43" s="192" t="s">
        <v>409</v>
      </c>
      <c r="W43" s="192"/>
      <c r="X43" s="192"/>
      <c r="Y43" s="192"/>
      <c r="Z43" s="192"/>
      <c r="AA43" s="87"/>
    </row>
    <row r="44" spans="1:31" x14ac:dyDescent="0.2">
      <c r="A44" s="81">
        <v>37</v>
      </c>
      <c r="B44" s="84" t="str">
        <f ca="1"/>
        <v>China</v>
      </c>
      <c r="C44" s="84" t="str">
        <f ca="1"/>
        <v>CHN</v>
      </c>
      <c r="D44" s="84" t="str">
        <f ca="1"/>
        <v>EAS           East Asia &amp; Pacific</v>
      </c>
      <c r="E44" s="84" t="str">
        <f ca="1"/>
        <v>IBRD</v>
      </c>
      <c r="F44" s="81"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1.1233352634626499</v>
      </c>
      <c r="I44" s="191" t="e"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#N/A</v>
      </c>
      <c r="J44" s="242">
        <v>44753</v>
      </c>
      <c r="K44" s="242">
        <v>44753</v>
      </c>
      <c r="L44" s="91" t="s">
        <v>68</v>
      </c>
      <c r="M44" s="192">
        <v>2.9186602870813401</v>
      </c>
      <c r="N44" s="192">
        <v>1.1233352634626499</v>
      </c>
      <c r="O44" s="192" t="s">
        <v>409</v>
      </c>
      <c r="P44" s="192" t="s">
        <v>409</v>
      </c>
      <c r="Q44" s="192" t="s">
        <v>409</v>
      </c>
      <c r="R44" s="192">
        <v>0.28000000000000003</v>
      </c>
      <c r="S44" s="192">
        <v>74.2</v>
      </c>
      <c r="T44" s="192" t="s">
        <v>409</v>
      </c>
      <c r="U44" s="192" t="s">
        <v>409</v>
      </c>
      <c r="V44" s="192" t="s">
        <v>409</v>
      </c>
      <c r="W44" s="192"/>
      <c r="X44" s="192"/>
      <c r="Y44" s="192"/>
      <c r="Z44" s="192"/>
      <c r="AA44" s="87"/>
    </row>
    <row r="45" spans="1:31" x14ac:dyDescent="0.2">
      <c r="A45" s="81">
        <v>38</v>
      </c>
      <c r="B45" s="84" t="str">
        <f ca="1"/>
        <v>Côte d’Ivoire</v>
      </c>
      <c r="C45" s="84" t="str">
        <f ca="1"/>
        <v>CIV</v>
      </c>
      <c r="D45" s="84" t="str">
        <f ca="1"/>
        <v>SSF           Sub-Saharan Africa</v>
      </c>
      <c r="E45" s="84" t="str">
        <f ca="1"/>
        <v>IDA</v>
      </c>
      <c r="F45" s="81"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9.1430225825130194</v>
      </c>
      <c r="I45" s="191" t="e"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#N/A</v>
      </c>
      <c r="J45" s="242">
        <v>44888</v>
      </c>
      <c r="K45" s="242">
        <v>44753</v>
      </c>
      <c r="L45" s="91" t="s">
        <v>69</v>
      </c>
      <c r="M45" s="192">
        <v>7.2966507177033497</v>
      </c>
      <c r="N45" s="192">
        <v>9.1430225825130194</v>
      </c>
      <c r="O45" s="192" t="s">
        <v>409</v>
      </c>
      <c r="P45" s="192" t="s">
        <v>409</v>
      </c>
      <c r="Q45" s="192" t="s">
        <v>409</v>
      </c>
      <c r="R45" s="192">
        <v>0.46300000000000002</v>
      </c>
      <c r="S45" s="192">
        <v>46.5</v>
      </c>
      <c r="T45" s="192" t="s">
        <v>409</v>
      </c>
      <c r="U45" s="192" t="s">
        <v>409</v>
      </c>
      <c r="V45" s="192" t="s">
        <v>409</v>
      </c>
      <c r="W45" s="192"/>
      <c r="X45" s="192"/>
      <c r="Y45" s="192"/>
      <c r="Z45" s="192"/>
      <c r="AA45" s="87"/>
    </row>
    <row r="46" spans="1:31" x14ac:dyDescent="0.2">
      <c r="A46" s="81">
        <v>39</v>
      </c>
      <c r="B46" s="84" t="str">
        <f ca="1"/>
        <v>Cameroon</v>
      </c>
      <c r="C46" s="84" t="str">
        <f ca="1"/>
        <v>CMR</v>
      </c>
      <c r="D46" s="84" t="str">
        <f ca="1"/>
        <v>SSF           Sub-Saharan Africa</v>
      </c>
      <c r="E46" s="84" t="str">
        <f ca="1"/>
        <v>Blend</v>
      </c>
      <c r="F46" s="81"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9.5770426136114644</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9.1719745222929898</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10</v>
      </c>
      <c r="J46" s="242">
        <v>44888</v>
      </c>
      <c r="K46" s="242">
        <v>45383</v>
      </c>
      <c r="L46" s="91" t="s">
        <v>71</v>
      </c>
      <c r="M46" s="192">
        <v>8.1339712918660201</v>
      </c>
      <c r="N46" s="192">
        <v>9.1719745222929898</v>
      </c>
      <c r="O46" s="192" t="s">
        <v>409</v>
      </c>
      <c r="P46" s="192">
        <v>10</v>
      </c>
      <c r="Q46" s="192">
        <v>1</v>
      </c>
      <c r="R46" s="192">
        <v>0.498</v>
      </c>
      <c r="S46" s="192">
        <v>46.4</v>
      </c>
      <c r="T46" s="192" t="s">
        <v>409</v>
      </c>
      <c r="U46" s="192" t="s">
        <v>812</v>
      </c>
      <c r="V46" s="192">
        <v>-3.12</v>
      </c>
      <c r="W46" s="192"/>
      <c r="X46" s="192"/>
      <c r="Y46" s="192"/>
      <c r="Z46" s="192"/>
      <c r="AA46" s="87"/>
    </row>
    <row r="47" spans="1:31" x14ac:dyDescent="0.2">
      <c r="A47" s="81">
        <v>40</v>
      </c>
      <c r="B47" s="84" t="str">
        <f ca="1"/>
        <v>Congo, Dem. Rep.</v>
      </c>
      <c r="C47" s="84" t="str">
        <f ca="1"/>
        <v>COD</v>
      </c>
      <c r="D47" s="84" t="str">
        <f ca="1"/>
        <v>SSF           Sub-Saharan Africa</v>
      </c>
      <c r="E47" s="84" t="str">
        <f ca="1"/>
        <v>IDA</v>
      </c>
      <c r="F47" s="81"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10</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10</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10</v>
      </c>
      <c r="J47" s="242">
        <v>44888</v>
      </c>
      <c r="K47" s="242">
        <v>45418</v>
      </c>
      <c r="L47" s="91" t="s">
        <v>72</v>
      </c>
      <c r="M47" s="192">
        <v>10</v>
      </c>
      <c r="N47" s="192">
        <v>10</v>
      </c>
      <c r="O47" s="192">
        <v>7</v>
      </c>
      <c r="P47" s="192">
        <v>10</v>
      </c>
      <c r="Q47" s="192">
        <v>5</v>
      </c>
      <c r="R47" s="192">
        <v>0.629</v>
      </c>
      <c r="S47" s="192">
        <v>43</v>
      </c>
      <c r="T47" s="192" t="s">
        <v>757</v>
      </c>
      <c r="U47" s="192" t="s">
        <v>813</v>
      </c>
      <c r="V47" s="192">
        <v>11.18</v>
      </c>
      <c r="W47" s="192"/>
      <c r="X47" s="192"/>
      <c r="Y47" s="192"/>
      <c r="Z47" s="192"/>
      <c r="AA47" s="87"/>
    </row>
    <row r="48" spans="1:31" x14ac:dyDescent="0.2">
      <c r="A48" s="81">
        <v>41</v>
      </c>
      <c r="B48" s="84" t="str">
        <f ca="1"/>
        <v>Congo, Rep.</v>
      </c>
      <c r="C48" s="84" t="str">
        <f ca="1"/>
        <v>COG</v>
      </c>
      <c r="D48" s="84" t="str">
        <f ca="1"/>
        <v>SSF           Sub-Saharan Africa</v>
      </c>
      <c r="E48" s="84" t="str">
        <f ca="1"/>
        <v>Blend</v>
      </c>
      <c r="F48" s="81"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5.4772255750516612</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3</v>
      </c>
      <c r="J48" s="242">
        <v>44753</v>
      </c>
      <c r="K48" s="242">
        <v>45454</v>
      </c>
      <c r="L48" s="91" t="s">
        <v>73</v>
      </c>
      <c r="M48" s="192">
        <v>10</v>
      </c>
      <c r="N48" s="192" t="s">
        <v>409</v>
      </c>
      <c r="O48" s="192" t="s">
        <v>409</v>
      </c>
      <c r="P48" s="192" t="s">
        <v>409</v>
      </c>
      <c r="Q48" s="192">
        <v>3</v>
      </c>
      <c r="R48" s="192">
        <v>0.57599999999999996</v>
      </c>
      <c r="S48" s="192" t="s">
        <v>409</v>
      </c>
      <c r="T48" s="192" t="s">
        <v>409</v>
      </c>
      <c r="U48" s="192" t="s">
        <v>409</v>
      </c>
      <c r="V48" s="192">
        <v>2.62</v>
      </c>
      <c r="W48" s="192"/>
      <c r="X48" s="192"/>
      <c r="Y48" s="192"/>
      <c r="Z48" s="192"/>
      <c r="AA48" s="87"/>
    </row>
    <row r="49" spans="1:27" x14ac:dyDescent="0.2">
      <c r="A49" s="81">
        <v>42</v>
      </c>
      <c r="B49" s="84" t="str">
        <f ca="1"/>
        <v>Colombia</v>
      </c>
      <c r="C49" s="84" t="str">
        <f ca="1"/>
        <v>COL</v>
      </c>
      <c r="D49" s="84" t="str">
        <f ca="1"/>
        <v>LCN           Latin America &amp; Caribbean</v>
      </c>
      <c r="E49" s="84" t="str">
        <f ca="1"/>
        <v>IBRD</v>
      </c>
      <c r="F49" s="81"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5.2055587724377501</v>
      </c>
      <c r="I49" s="191" t="e"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#N/A</v>
      </c>
      <c r="J49" s="242">
        <v>44888</v>
      </c>
      <c r="K49" s="242">
        <v>44753</v>
      </c>
      <c r="L49" s="91" t="s">
        <v>75</v>
      </c>
      <c r="M49" s="192">
        <v>5.0717703349282299</v>
      </c>
      <c r="N49" s="192">
        <v>5.2055587724377501</v>
      </c>
      <c r="O49" s="192" t="s">
        <v>409</v>
      </c>
      <c r="P49" s="192" t="s">
        <v>409</v>
      </c>
      <c r="Q49" s="192" t="s">
        <v>409</v>
      </c>
      <c r="R49" s="192">
        <v>0.37</v>
      </c>
      <c r="S49" s="192">
        <v>60.1</v>
      </c>
      <c r="T49" s="192" t="s">
        <v>409</v>
      </c>
      <c r="U49" s="192" t="s">
        <v>409</v>
      </c>
      <c r="V49" s="192" t="s">
        <v>409</v>
      </c>
      <c r="W49" s="192"/>
      <c r="X49" s="192"/>
      <c r="Y49" s="192"/>
      <c r="Z49" s="192"/>
      <c r="AA49" s="87"/>
    </row>
    <row r="50" spans="1:27" x14ac:dyDescent="0.2">
      <c r="A50" s="81">
        <v>43</v>
      </c>
      <c r="B50" s="84" t="str">
        <f ca="1"/>
        <v>Comoros</v>
      </c>
      <c r="C50" s="84" t="str">
        <f ca="1"/>
        <v>COM</v>
      </c>
      <c r="D50" s="84" t="str">
        <f ca="1"/>
        <v>SSF           Sub-Saharan Africa</v>
      </c>
      <c r="E50" s="84" t="str">
        <f ca="1"/>
        <v>IDA</v>
      </c>
      <c r="F50" s="81"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8.2296650717703308</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v>8.2296650717703308</v>
      </c>
      <c r="N50" s="192" t="s">
        <v>409</v>
      </c>
      <c r="O50" s="192" t="s">
        <v>409</v>
      </c>
      <c r="P50" s="192" t="s">
        <v>409</v>
      </c>
      <c r="Q50" s="192" t="s">
        <v>409</v>
      </c>
      <c r="R50" s="192">
        <v>0.502</v>
      </c>
      <c r="S50" s="192" t="s">
        <v>409</v>
      </c>
      <c r="T50" s="192" t="s">
        <v>409</v>
      </c>
      <c r="U50" s="192" t="s">
        <v>409</v>
      </c>
      <c r="V50" s="192" t="s">
        <v>409</v>
      </c>
      <c r="W50" s="192"/>
      <c r="X50" s="192"/>
      <c r="Y50" s="192"/>
      <c r="Z50" s="192"/>
      <c r="AA50" s="87"/>
    </row>
    <row r="51" spans="1:27" x14ac:dyDescent="0.2">
      <c r="A51" s="81">
        <v>44</v>
      </c>
      <c r="B51" s="84" t="str">
        <f ca="1"/>
        <v>Cabo Verde</v>
      </c>
      <c r="C51" s="84" t="str">
        <f ca="1"/>
        <v>CPV</v>
      </c>
      <c r="D51" s="84" t="str">
        <f ca="1"/>
        <v>SSF           Sub-Saharan Africa</v>
      </c>
      <c r="E51" s="84" t="str">
        <f ca="1"/>
        <v>Blend</v>
      </c>
      <c r="F51" s="81"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6.3636363636363598</v>
      </c>
      <c r="I51" s="191" t="e"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#N/A</v>
      </c>
      <c r="J51" s="242">
        <v>44753</v>
      </c>
      <c r="K51" s="242">
        <v>44839</v>
      </c>
      <c r="L51" s="91" t="s">
        <v>79</v>
      </c>
      <c r="M51" s="192">
        <v>6.3636363636363598</v>
      </c>
      <c r="N51" s="192" t="s">
        <v>409</v>
      </c>
      <c r="O51" s="192" t="s">
        <v>409</v>
      </c>
      <c r="P51" s="192" t="s">
        <v>409</v>
      </c>
      <c r="Q51" s="192" t="s">
        <v>409</v>
      </c>
      <c r="R51" s="192">
        <v>0.42399999999999999</v>
      </c>
      <c r="S51" s="192" t="s">
        <v>409</v>
      </c>
      <c r="T51" s="192" t="s">
        <v>409</v>
      </c>
      <c r="U51" s="192" t="s">
        <v>409</v>
      </c>
      <c r="V51" s="192" t="s">
        <v>409</v>
      </c>
      <c r="W51" s="192"/>
      <c r="X51" s="192"/>
      <c r="Y51" s="192"/>
      <c r="Z51" s="192"/>
      <c r="AA51" s="87"/>
    </row>
    <row r="52" spans="1:27" x14ac:dyDescent="0.2">
      <c r="A52" s="81">
        <v>45</v>
      </c>
      <c r="B52" s="84" t="str">
        <f ca="1"/>
        <v>Costa Rica</v>
      </c>
      <c r="C52" s="84" t="str">
        <f ca="1"/>
        <v>CRI</v>
      </c>
      <c r="D52" s="84" t="str">
        <f ca="1"/>
        <v>LCN           Latin America &amp; Caribbean</v>
      </c>
      <c r="E52" s="84" t="str">
        <f ca="1"/>
        <v>IBRD</v>
      </c>
      <c r="F52" s="81"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0.19687319050376201</v>
      </c>
      <c r="I52" s="191" t="e"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#N/A</v>
      </c>
      <c r="J52" s="242">
        <v>44753</v>
      </c>
      <c r="K52" s="242">
        <v>44753</v>
      </c>
      <c r="L52" s="91" t="s">
        <v>81</v>
      </c>
      <c r="M52" s="192">
        <v>3.3971291866028701</v>
      </c>
      <c r="N52" s="192">
        <v>0.19687319050376201</v>
      </c>
      <c r="O52" s="192" t="s">
        <v>409</v>
      </c>
      <c r="P52" s="192" t="s">
        <v>409</v>
      </c>
      <c r="Q52" s="192" t="s">
        <v>409</v>
      </c>
      <c r="R52" s="192">
        <v>0.3</v>
      </c>
      <c r="S52" s="192">
        <v>77.400000000000006</v>
      </c>
      <c r="T52" s="192" t="s">
        <v>409</v>
      </c>
      <c r="U52" s="192" t="s">
        <v>409</v>
      </c>
      <c r="V52" s="192" t="s">
        <v>409</v>
      </c>
      <c r="W52" s="192"/>
      <c r="X52" s="192"/>
      <c r="Y52" s="192"/>
      <c r="Z52" s="192"/>
      <c r="AA52" s="87"/>
    </row>
    <row r="53" spans="1:27" x14ac:dyDescent="0.2">
      <c r="A53" s="81">
        <v>46</v>
      </c>
      <c r="B53" s="84" t="str">
        <f ca="1"/>
        <v>Cuba</v>
      </c>
      <c r="C53" s="84" t="str">
        <f ca="1"/>
        <v>CUB</v>
      </c>
      <c r="D53" s="84" t="str">
        <f ca="1"/>
        <v>LCN           Latin America &amp; Caribbean</v>
      </c>
      <c r="E53" s="84" t="str">
        <f ca="1"/>
        <v>NA</v>
      </c>
      <c r="F53" s="81"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4.3301435406698499</v>
      </c>
      <c r="I53" s="191" t="e"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#N/A</v>
      </c>
      <c r="J53" s="242">
        <v>44753</v>
      </c>
      <c r="K53" s="242">
        <v>44753</v>
      </c>
      <c r="L53" s="91" t="s">
        <v>83</v>
      </c>
      <c r="M53" s="192">
        <v>4.3301435406698499</v>
      </c>
      <c r="N53" s="192" t="s">
        <v>409</v>
      </c>
      <c r="O53" s="192" t="s">
        <v>409</v>
      </c>
      <c r="P53" s="192" t="s">
        <v>409</v>
      </c>
      <c r="Q53" s="192" t="s">
        <v>409</v>
      </c>
      <c r="R53" s="192">
        <v>0.33900000000000002</v>
      </c>
      <c r="S53" s="192" t="s">
        <v>409</v>
      </c>
      <c r="T53" s="192" t="s">
        <v>409</v>
      </c>
      <c r="U53" s="192" t="s">
        <v>409</v>
      </c>
      <c r="V53" s="192" t="s">
        <v>409</v>
      </c>
      <c r="W53" s="192"/>
      <c r="X53" s="192"/>
      <c r="Y53" s="192"/>
      <c r="Z53" s="192"/>
      <c r="AA53" s="87"/>
    </row>
    <row r="54" spans="1:27" x14ac:dyDescent="0.2">
      <c r="A54" s="81">
        <v>47</v>
      </c>
      <c r="B54" s="84" t="str">
        <f ca="1"/>
        <v>Curaçao</v>
      </c>
      <c r="C54" s="84" t="str">
        <f ca="1"/>
        <v>CUW</v>
      </c>
      <c r="D54" s="84" t="str">
        <f ca="1"/>
        <v>LCN           Latin America &amp; Caribbean</v>
      </c>
      <c r="E54" s="84" t="str">
        <f ca="1"/>
        <v>NA</v>
      </c>
      <c r="F54" s="81"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678</v>
      </c>
      <c r="M54" s="192" t="s">
        <v>409</v>
      </c>
      <c r="N54" s="192" t="s">
        <v>409</v>
      </c>
      <c r="O54" s="192" t="s">
        <v>409</v>
      </c>
      <c r="P54" s="192" t="s">
        <v>409</v>
      </c>
      <c r="Q54" s="192" t="s">
        <v>409</v>
      </c>
      <c r="R54" s="192" t="s">
        <v>409</v>
      </c>
      <c r="S54" s="192" t="s">
        <v>409</v>
      </c>
      <c r="T54" s="192" t="s">
        <v>409</v>
      </c>
      <c r="U54" s="192" t="s">
        <v>409</v>
      </c>
      <c r="V54" s="192" t="s">
        <v>409</v>
      </c>
      <c r="W54" s="192"/>
      <c r="X54" s="192"/>
      <c r="Y54" s="192"/>
      <c r="Z54" s="192"/>
      <c r="AA54" s="87"/>
    </row>
    <row r="55" spans="1:27" x14ac:dyDescent="0.2">
      <c r="A55" s="81">
        <v>48</v>
      </c>
      <c r="B55" s="84" t="str">
        <f ca="1"/>
        <v>Cayman Islands</v>
      </c>
      <c r="C55" s="84" t="str">
        <f ca="1"/>
        <v>CYM</v>
      </c>
      <c r="D55" s="84" t="str">
        <f ca="1"/>
        <v>LCN           Latin America &amp; Caribbean</v>
      </c>
      <c r="E55" s="84" t="str">
        <f ca="1"/>
        <v>NA</v>
      </c>
      <c r="F55" s="81"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t="e"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#N/A</v>
      </c>
      <c r="J55" s="242" t="s">
        <v>409</v>
      </c>
      <c r="K55" s="242" t="s">
        <v>409</v>
      </c>
      <c r="L55" s="91" t="s">
        <v>679</v>
      </c>
      <c r="M55" s="192" t="s">
        <v>409</v>
      </c>
      <c r="N55" s="192" t="s">
        <v>409</v>
      </c>
      <c r="O55" s="192" t="s">
        <v>409</v>
      </c>
      <c r="P55" s="192" t="s">
        <v>409</v>
      </c>
      <c r="Q55" s="192" t="s">
        <v>409</v>
      </c>
      <c r="R55" s="192" t="s">
        <v>409</v>
      </c>
      <c r="S55" s="192" t="s">
        <v>409</v>
      </c>
      <c r="T55" s="192" t="s">
        <v>409</v>
      </c>
      <c r="U55" s="192" t="s">
        <v>409</v>
      </c>
      <c r="V55" s="192" t="s">
        <v>409</v>
      </c>
      <c r="W55" s="192"/>
      <c r="X55" s="192"/>
      <c r="Y55" s="192"/>
      <c r="Z55" s="192"/>
      <c r="AA55" s="87"/>
    </row>
    <row r="56" spans="1:27" x14ac:dyDescent="0.2">
      <c r="A56" s="81">
        <v>49</v>
      </c>
      <c r="B56" s="84" t="str">
        <f ca="1"/>
        <v>Cyprus</v>
      </c>
      <c r="C56" s="84" t="str">
        <f ca="1"/>
        <v>CYP</v>
      </c>
      <c r="D56" s="84" t="str">
        <f ca="1"/>
        <v>ECS           Europe &amp; Central Asia</v>
      </c>
      <c r="E56" s="84" t="str">
        <f ca="1"/>
        <v>NA</v>
      </c>
      <c r="F56" s="81"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2.12918660287081</v>
      </c>
      <c r="I56" s="191" t="e"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#N/A</v>
      </c>
      <c r="J56" s="242">
        <v>44753</v>
      </c>
      <c r="K56" s="242">
        <v>44753</v>
      </c>
      <c r="L56" s="91" t="s">
        <v>85</v>
      </c>
      <c r="M56" s="192">
        <v>2.12918660287081</v>
      </c>
      <c r="N56" s="192" t="s">
        <v>409</v>
      </c>
      <c r="O56" s="192" t="s">
        <v>409</v>
      </c>
      <c r="P56" s="192" t="s">
        <v>409</v>
      </c>
      <c r="Q56" s="192" t="s">
        <v>409</v>
      </c>
      <c r="R56" s="192">
        <v>0.247</v>
      </c>
      <c r="S56" s="192" t="s">
        <v>409</v>
      </c>
      <c r="T56" s="192" t="s">
        <v>409</v>
      </c>
      <c r="U56" s="192" t="s">
        <v>409</v>
      </c>
      <c r="V56" s="192" t="s">
        <v>409</v>
      </c>
      <c r="W56" s="192"/>
      <c r="X56" s="192"/>
      <c r="Y56" s="192"/>
      <c r="Z56" s="192"/>
      <c r="AA56" s="87"/>
    </row>
    <row r="57" spans="1:27" x14ac:dyDescent="0.2">
      <c r="A57" s="81">
        <v>50</v>
      </c>
      <c r="B57" s="84" t="str">
        <f ca="1"/>
        <v>Czech Republic</v>
      </c>
      <c r="C57" s="84" t="str">
        <f ca="1"/>
        <v>CZE</v>
      </c>
      <c r="D57" s="84" t="str">
        <f ca="1"/>
        <v>ECS           Europe &amp; Central Asia</v>
      </c>
      <c r="E57" s="84" t="str">
        <f ca="1"/>
        <v>NA</v>
      </c>
      <c r="F57" s="81"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0.11001737116386601</v>
      </c>
      <c r="I57" s="191" t="e"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#N/A</v>
      </c>
      <c r="J57" s="242">
        <v>44888</v>
      </c>
      <c r="K57" s="242">
        <v>44753</v>
      </c>
      <c r="L57" s="91" t="s">
        <v>87</v>
      </c>
      <c r="M57" s="192">
        <v>0</v>
      </c>
      <c r="N57" s="192">
        <v>0.11001737116386601</v>
      </c>
      <c r="O57" s="192" t="s">
        <v>409</v>
      </c>
      <c r="P57" s="192" t="s">
        <v>409</v>
      </c>
      <c r="Q57" s="192" t="s">
        <v>409</v>
      </c>
      <c r="R57" s="192">
        <v>0.14199999999999999</v>
      </c>
      <c r="S57" s="192">
        <v>77.7</v>
      </c>
      <c r="T57" s="192" t="s">
        <v>409</v>
      </c>
      <c r="U57" s="192" t="s">
        <v>409</v>
      </c>
      <c r="V57" s="192" t="s">
        <v>409</v>
      </c>
      <c r="W57" s="192"/>
      <c r="X57" s="192"/>
      <c r="Y57" s="192"/>
      <c r="Z57" s="192"/>
      <c r="AA57" s="87"/>
    </row>
    <row r="58" spans="1:27" x14ac:dyDescent="0.2">
      <c r="A58" s="81">
        <v>51</v>
      </c>
      <c r="B58" s="84" t="str">
        <f ca="1"/>
        <v>Germany</v>
      </c>
      <c r="C58" s="84" t="str">
        <f ca="1"/>
        <v>DEU</v>
      </c>
      <c r="D58" s="84" t="str">
        <f ca="1"/>
        <v>ECS           Europe &amp; Central Asia</v>
      </c>
      <c r="E58" s="84" t="str">
        <f ca="1"/>
        <v>NA</v>
      </c>
      <c r="F58" s="81"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0.31268094962362403</v>
      </c>
      <c r="I58" s="191" t="e"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#N/A</v>
      </c>
      <c r="J58" s="242">
        <v>44888</v>
      </c>
      <c r="K58" s="242">
        <v>44753</v>
      </c>
      <c r="L58" s="91" t="s">
        <v>89</v>
      </c>
      <c r="M58" s="192">
        <v>0</v>
      </c>
      <c r="N58" s="192">
        <v>0.31268094962362403</v>
      </c>
      <c r="O58" s="192" t="s">
        <v>409</v>
      </c>
      <c r="P58" s="192" t="s">
        <v>409</v>
      </c>
      <c r="Q58" s="192" t="s">
        <v>409</v>
      </c>
      <c r="R58" s="192">
        <v>0.111</v>
      </c>
      <c r="S58" s="192">
        <v>77</v>
      </c>
      <c r="T58" s="192" t="s">
        <v>409</v>
      </c>
      <c r="U58" s="192" t="s">
        <v>409</v>
      </c>
      <c r="V58" s="192" t="s">
        <v>409</v>
      </c>
      <c r="W58" s="192"/>
      <c r="X58" s="192"/>
      <c r="Y58" s="192"/>
      <c r="Z58" s="192"/>
      <c r="AA58" s="87"/>
    </row>
    <row r="59" spans="1:27" x14ac:dyDescent="0.2">
      <c r="A59" s="81">
        <v>52</v>
      </c>
      <c r="B59" s="84" t="str">
        <f ca="1"/>
        <v>Djibouti</v>
      </c>
      <c r="C59" s="84" t="str">
        <f ca="1"/>
        <v>DJI</v>
      </c>
      <c r="D59" s="84" t="str">
        <f ca="1"/>
        <v>MEA           Middle East &amp; North Africa</v>
      </c>
      <c r="E59" s="84" t="str">
        <f ca="1"/>
        <v>IDA</v>
      </c>
      <c r="F59" s="81"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6.4240129657194851</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8.2535885167464098</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5</v>
      </c>
      <c r="J59" s="242">
        <v>44753</v>
      </c>
      <c r="K59" s="242">
        <v>45259</v>
      </c>
      <c r="L59" s="91" t="s">
        <v>91</v>
      </c>
      <c r="M59" s="192">
        <v>8.2535885167464098</v>
      </c>
      <c r="N59" s="192" t="s">
        <v>409</v>
      </c>
      <c r="O59" s="192">
        <v>5</v>
      </c>
      <c r="P59" s="192" t="s">
        <v>409</v>
      </c>
      <c r="Q59" s="192" t="s">
        <v>409</v>
      </c>
      <c r="R59" s="192">
        <v>0.503</v>
      </c>
      <c r="S59" s="192" t="s">
        <v>409</v>
      </c>
      <c r="T59" s="192" t="s">
        <v>758</v>
      </c>
      <c r="U59" s="192" t="s">
        <v>409</v>
      </c>
      <c r="V59" s="192" t="s">
        <v>409</v>
      </c>
      <c r="W59" s="192"/>
      <c r="X59" s="192"/>
      <c r="Y59" s="192"/>
      <c r="Z59" s="192"/>
      <c r="AA59" s="87"/>
    </row>
    <row r="60" spans="1:27" x14ac:dyDescent="0.2">
      <c r="A60" s="81">
        <v>53</v>
      </c>
      <c r="B60" s="84" t="str">
        <f ca="1"/>
        <v>Dominica</v>
      </c>
      <c r="C60" s="84" t="str">
        <f ca="1"/>
        <v>DMA</v>
      </c>
      <c r="D60" s="84" t="str">
        <f ca="1"/>
        <v>LCN           Latin America &amp; Caribbean</v>
      </c>
      <c r="E60" s="84" t="str">
        <f ca="1"/>
        <v>Blend</v>
      </c>
      <c r="F60" s="81"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5.5023923444975997</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v>44753</v>
      </c>
      <c r="L60" s="91" t="s">
        <v>93</v>
      </c>
      <c r="M60" s="192">
        <v>5.5023923444975997</v>
      </c>
      <c r="N60" s="192" t="s">
        <v>409</v>
      </c>
      <c r="O60" s="192" t="s">
        <v>409</v>
      </c>
      <c r="P60" s="192" t="s">
        <v>409</v>
      </c>
      <c r="Q60" s="192" t="s">
        <v>409</v>
      </c>
      <c r="R60" s="192">
        <v>0.38800000000000001</v>
      </c>
      <c r="S60" s="192" t="s">
        <v>409</v>
      </c>
      <c r="T60" s="192" t="s">
        <v>409</v>
      </c>
      <c r="U60" s="192" t="s">
        <v>409</v>
      </c>
      <c r="V60" s="192" t="s">
        <v>409</v>
      </c>
      <c r="W60" s="192"/>
      <c r="X60" s="192"/>
      <c r="Y60" s="192"/>
      <c r="Z60" s="192"/>
      <c r="AA60" s="87"/>
    </row>
    <row r="61" spans="1:27" x14ac:dyDescent="0.2">
      <c r="A61" s="81">
        <v>54</v>
      </c>
      <c r="B61" s="84" t="str">
        <f ca="1"/>
        <v>Denmark</v>
      </c>
      <c r="C61" s="84" t="str">
        <f ca="1"/>
        <v>DNK</v>
      </c>
      <c r="D61" s="84" t="str">
        <f ca="1"/>
        <v>ECS           Europe &amp; Central Asia</v>
      </c>
      <c r="E61" s="84" t="str">
        <f ca="1"/>
        <v>NA</v>
      </c>
      <c r="F61" s="81"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8.1065431383903402E-2</v>
      </c>
      <c r="I61" s="191" t="e"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#N/A</v>
      </c>
      <c r="J61" s="242">
        <v>44888</v>
      </c>
      <c r="K61" s="242">
        <v>44753</v>
      </c>
      <c r="L61" s="91" t="s">
        <v>95</v>
      </c>
      <c r="M61" s="192">
        <v>0</v>
      </c>
      <c r="N61" s="192">
        <v>8.1065431383903402E-2</v>
      </c>
      <c r="O61" s="192" t="s">
        <v>409</v>
      </c>
      <c r="P61" s="192" t="s">
        <v>409</v>
      </c>
      <c r="Q61" s="192" t="s">
        <v>409</v>
      </c>
      <c r="R61" s="192">
        <v>0.14000000000000001</v>
      </c>
      <c r="S61" s="192">
        <v>77.8</v>
      </c>
      <c r="T61" s="192" t="s">
        <v>409</v>
      </c>
      <c r="U61" s="192" t="s">
        <v>409</v>
      </c>
      <c r="V61" s="192" t="s">
        <v>409</v>
      </c>
      <c r="W61" s="192"/>
      <c r="X61" s="192"/>
      <c r="Y61" s="192"/>
      <c r="Z61" s="192"/>
      <c r="AA61" s="87"/>
    </row>
    <row r="62" spans="1:27" x14ac:dyDescent="0.2">
      <c r="A62" s="81">
        <v>55</v>
      </c>
      <c r="B62" s="84" t="str">
        <f ca="1"/>
        <v>Dominican Republic</v>
      </c>
      <c r="C62" s="84" t="str">
        <f ca="1"/>
        <v>DOM</v>
      </c>
      <c r="D62" s="84" t="str">
        <f ca="1"/>
        <v>LCN           Latin America &amp; Caribbean</v>
      </c>
      <c r="E62" s="84" t="str">
        <f ca="1"/>
        <v>IBRD</v>
      </c>
      <c r="F62" s="81"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3.7869137232194499</v>
      </c>
      <c r="I62" s="191" t="e"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#N/A</v>
      </c>
      <c r="J62" s="242">
        <v>44753</v>
      </c>
      <c r="K62" s="242">
        <v>44753</v>
      </c>
      <c r="L62" s="91" t="s">
        <v>97</v>
      </c>
      <c r="M62" s="192">
        <v>4.5933014354066897</v>
      </c>
      <c r="N62" s="192">
        <v>3.7869137232194499</v>
      </c>
      <c r="O62" s="192" t="s">
        <v>409</v>
      </c>
      <c r="P62" s="192" t="s">
        <v>409</v>
      </c>
      <c r="Q62" s="192" t="s">
        <v>409</v>
      </c>
      <c r="R62" s="192">
        <v>0.35</v>
      </c>
      <c r="S62" s="192">
        <v>65</v>
      </c>
      <c r="T62" s="192" t="s">
        <v>409</v>
      </c>
      <c r="U62" s="192" t="s">
        <v>409</v>
      </c>
      <c r="V62" s="192" t="s">
        <v>409</v>
      </c>
      <c r="W62" s="192"/>
      <c r="X62" s="192"/>
      <c r="Y62" s="192"/>
      <c r="Z62" s="192"/>
      <c r="AA62" s="87"/>
    </row>
    <row r="63" spans="1:27" x14ac:dyDescent="0.2">
      <c r="A63" s="81">
        <v>56</v>
      </c>
      <c r="B63" s="84" t="str">
        <f ca="1"/>
        <v>Algeria</v>
      </c>
      <c r="C63" s="84" t="str">
        <f ca="1"/>
        <v>DZA</v>
      </c>
      <c r="D63" s="84" t="str">
        <f ca="1"/>
        <v>MEA           Middle East &amp; North Africa</v>
      </c>
      <c r="E63" s="84" t="str">
        <f ca="1"/>
        <v>IBRD</v>
      </c>
      <c r="F63" s="81"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5.5529820497973299</v>
      </c>
      <c r="I63" s="191" t="e"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#N/A</v>
      </c>
      <c r="J63" s="242">
        <v>44888</v>
      </c>
      <c r="K63" s="242">
        <v>44753</v>
      </c>
      <c r="L63" s="91" t="s">
        <v>99</v>
      </c>
      <c r="M63" s="192">
        <v>2.9665071770334901</v>
      </c>
      <c r="N63" s="192">
        <v>5.5529820497973299</v>
      </c>
      <c r="O63" s="192" t="s">
        <v>409</v>
      </c>
      <c r="P63" s="192" t="s">
        <v>409</v>
      </c>
      <c r="Q63" s="192" t="s">
        <v>409</v>
      </c>
      <c r="R63" s="192">
        <v>0.28199999999999997</v>
      </c>
      <c r="S63" s="192">
        <v>58.9</v>
      </c>
      <c r="T63" s="192" t="s">
        <v>409</v>
      </c>
      <c r="U63" s="192" t="s">
        <v>409</v>
      </c>
      <c r="V63" s="192" t="s">
        <v>409</v>
      </c>
      <c r="W63" s="192"/>
      <c r="X63" s="192"/>
      <c r="Y63" s="192"/>
      <c r="Z63" s="192"/>
      <c r="AA63" s="87"/>
    </row>
    <row r="64" spans="1:27" x14ac:dyDescent="0.2">
      <c r="A64" s="81">
        <v>57</v>
      </c>
      <c r="B64" s="84" t="str">
        <f ca="1"/>
        <v>Ecuador</v>
      </c>
      <c r="C64" s="84" t="str">
        <f ca="1"/>
        <v>ECU</v>
      </c>
      <c r="D64" s="84" t="str">
        <f ca="1"/>
        <v>LCN           Latin America &amp; Caribbean</v>
      </c>
      <c r="E64" s="84" t="str">
        <f ca="1"/>
        <v>IBRD</v>
      </c>
      <c r="F64" s="81"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3.61320208453966</v>
      </c>
      <c r="I64" s="191" t="e"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#N/A</v>
      </c>
      <c r="J64" s="242">
        <v>44753</v>
      </c>
      <c r="K64" s="242">
        <v>44753</v>
      </c>
      <c r="L64" s="91" t="s">
        <v>101</v>
      </c>
      <c r="M64" s="192">
        <v>5.1435406698564599</v>
      </c>
      <c r="N64" s="192">
        <v>3.61320208453966</v>
      </c>
      <c r="O64" s="192" t="s">
        <v>409</v>
      </c>
      <c r="P64" s="192" t="s">
        <v>409</v>
      </c>
      <c r="Q64" s="192" t="s">
        <v>409</v>
      </c>
      <c r="R64" s="192">
        <v>0.373</v>
      </c>
      <c r="S64" s="192">
        <v>65.599999999999994</v>
      </c>
      <c r="T64" s="192" t="s">
        <v>409</v>
      </c>
      <c r="U64" s="192" t="s">
        <v>409</v>
      </c>
      <c r="V64" s="192" t="s">
        <v>409</v>
      </c>
      <c r="W64" s="192"/>
      <c r="X64" s="192"/>
      <c r="Y64" s="192"/>
      <c r="Z64" s="192"/>
      <c r="AA64" s="87"/>
    </row>
    <row r="65" spans="1:27" x14ac:dyDescent="0.2">
      <c r="A65" s="81">
        <v>58</v>
      </c>
      <c r="B65" s="84" t="str">
        <f ca="1"/>
        <v>Egypt, Arab Rep.</v>
      </c>
      <c r="C65" s="84" t="str">
        <f ca="1"/>
        <v>EGY</v>
      </c>
      <c r="D65" s="84" t="str">
        <f ca="1"/>
        <v>MEA           Middle East &amp; North Africa</v>
      </c>
      <c r="E65" s="84" t="str">
        <f ca="1"/>
        <v>IBRD</v>
      </c>
      <c r="F65" s="81"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6.3925883034163196</v>
      </c>
      <c r="I65" s="191" t="e"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#N/A</v>
      </c>
      <c r="J65" s="242">
        <v>44888</v>
      </c>
      <c r="K65" s="242">
        <v>44753</v>
      </c>
      <c r="L65" s="91" t="s">
        <v>102</v>
      </c>
      <c r="M65" s="192">
        <v>1.79425837320574</v>
      </c>
      <c r="N65" s="192">
        <v>6.3925883034163196</v>
      </c>
      <c r="O65" s="192" t="s">
        <v>409</v>
      </c>
      <c r="P65" s="192" t="s">
        <v>409</v>
      </c>
      <c r="Q65" s="192" t="s">
        <v>409</v>
      </c>
      <c r="R65" s="192">
        <v>0.23300000000000001</v>
      </c>
      <c r="S65" s="192">
        <v>56</v>
      </c>
      <c r="T65" s="192" t="s">
        <v>409</v>
      </c>
      <c r="U65" s="192" t="s">
        <v>409</v>
      </c>
      <c r="V65" s="192" t="s">
        <v>409</v>
      </c>
      <c r="W65" s="192"/>
      <c r="X65" s="192"/>
      <c r="Y65" s="192"/>
      <c r="Z65" s="192"/>
      <c r="AA65" s="87"/>
    </row>
    <row r="66" spans="1:27" x14ac:dyDescent="0.2">
      <c r="A66" s="81">
        <v>59</v>
      </c>
      <c r="B66" s="84" t="str">
        <f ca="1"/>
        <v>Eritrea</v>
      </c>
      <c r="C66" s="84" t="str">
        <f ca="1"/>
        <v>ERI</v>
      </c>
      <c r="D66" s="84" t="str">
        <f ca="1"/>
        <v>SSF           Sub-Saharan Africa</v>
      </c>
      <c r="E66" s="84" t="str">
        <f ca="1"/>
        <v>IDA</v>
      </c>
      <c r="F66" s="81"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10</v>
      </c>
      <c r="I66" s="191" t="e"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#N/A</v>
      </c>
      <c r="J66" s="242" t="s">
        <v>409</v>
      </c>
      <c r="K66" s="242">
        <v>44753</v>
      </c>
      <c r="L66" s="91" t="s">
        <v>104</v>
      </c>
      <c r="M66" s="192">
        <v>10</v>
      </c>
      <c r="N66" s="192" t="s">
        <v>409</v>
      </c>
      <c r="O66" s="192" t="s">
        <v>409</v>
      </c>
      <c r="P66" s="192" t="s">
        <v>409</v>
      </c>
      <c r="Q66" s="192" t="s">
        <v>409</v>
      </c>
      <c r="R66" s="192">
        <v>0.67700000000000005</v>
      </c>
      <c r="S66" s="192" t="s">
        <v>409</v>
      </c>
      <c r="T66" s="192" t="s">
        <v>409</v>
      </c>
      <c r="U66" s="192" t="s">
        <v>409</v>
      </c>
      <c r="V66" s="192" t="s">
        <v>409</v>
      </c>
      <c r="W66" s="192"/>
      <c r="X66" s="192"/>
      <c r="Y66" s="192"/>
      <c r="Z66" s="192"/>
      <c r="AA66" s="87"/>
    </row>
    <row r="67" spans="1:27" x14ac:dyDescent="0.2">
      <c r="A67" s="81">
        <v>60</v>
      </c>
      <c r="B67" s="84" t="str">
        <f ca="1"/>
        <v>Spain</v>
      </c>
      <c r="C67" s="84" t="str">
        <f ca="1"/>
        <v>ESP</v>
      </c>
      <c r="D67" s="84" t="str">
        <f ca="1"/>
        <v>ECS           Europe &amp; Central Asia</v>
      </c>
      <c r="E67" s="84" t="str">
        <f ca="1"/>
        <v>NA</v>
      </c>
      <c r="F67" s="81"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0.68905616676317205</v>
      </c>
      <c r="I67" s="191" t="e"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#N/A</v>
      </c>
      <c r="J67" s="242">
        <v>44888</v>
      </c>
      <c r="K67" s="242">
        <v>44753</v>
      </c>
      <c r="L67" s="91" t="s">
        <v>106</v>
      </c>
      <c r="M67" s="192">
        <v>0</v>
      </c>
      <c r="N67" s="192">
        <v>0.68905616676317205</v>
      </c>
      <c r="O67" s="192" t="s">
        <v>409</v>
      </c>
      <c r="P67" s="192" t="s">
        <v>409</v>
      </c>
      <c r="Q67" s="192" t="s">
        <v>409</v>
      </c>
      <c r="R67" s="192">
        <v>0.151</v>
      </c>
      <c r="S67" s="192">
        <v>75.7</v>
      </c>
      <c r="T67" s="192" t="s">
        <v>409</v>
      </c>
      <c r="U67" s="192" t="s">
        <v>409</v>
      </c>
      <c r="V67" s="192" t="s">
        <v>409</v>
      </c>
      <c r="W67" s="192"/>
      <c r="X67" s="192"/>
      <c r="Y67" s="192"/>
      <c r="Z67" s="192"/>
      <c r="AA67" s="87"/>
    </row>
    <row r="68" spans="1:27" x14ac:dyDescent="0.2">
      <c r="A68" s="81">
        <v>61</v>
      </c>
      <c r="B68" s="84" t="str">
        <f ca="1"/>
        <v>Estonia</v>
      </c>
      <c r="C68" s="84" t="str">
        <f ca="1"/>
        <v>EST</v>
      </c>
      <c r="D68" s="84" t="str">
        <f ca="1"/>
        <v>ECS           Europe &amp; Central Asia</v>
      </c>
      <c r="E68" s="84" t="str">
        <f ca="1"/>
        <v>NA</v>
      </c>
      <c r="F68" s="81"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2.2488038277511899</v>
      </c>
      <c r="I68" s="191" t="e"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#N/A</v>
      </c>
      <c r="J68" s="242">
        <v>44753</v>
      </c>
      <c r="K68" s="242">
        <v>44753</v>
      </c>
      <c r="L68" s="91" t="s">
        <v>108</v>
      </c>
      <c r="M68" s="192">
        <v>2.2488038277511899</v>
      </c>
      <c r="N68" s="192" t="s">
        <v>409</v>
      </c>
      <c r="O68" s="192" t="s">
        <v>409</v>
      </c>
      <c r="P68" s="192" t="s">
        <v>409</v>
      </c>
      <c r="Q68" s="192" t="s">
        <v>409</v>
      </c>
      <c r="R68" s="192">
        <v>0.252</v>
      </c>
      <c r="S68" s="192" t="s">
        <v>409</v>
      </c>
      <c r="T68" s="192" t="s">
        <v>409</v>
      </c>
      <c r="U68" s="192" t="s">
        <v>409</v>
      </c>
      <c r="V68" s="192" t="s">
        <v>409</v>
      </c>
      <c r="W68" s="192"/>
      <c r="X68" s="192"/>
      <c r="Y68" s="192"/>
      <c r="Z68" s="192"/>
      <c r="AA68" s="87"/>
    </row>
    <row r="69" spans="1:27" x14ac:dyDescent="0.2">
      <c r="A69" s="81">
        <v>62</v>
      </c>
      <c r="B69" s="84" t="str">
        <f ca="1"/>
        <v>Ethiopia</v>
      </c>
      <c r="C69" s="84" t="str">
        <f ca="1"/>
        <v>ETH</v>
      </c>
      <c r="D69" s="84" t="str">
        <f ca="1"/>
        <v>SSF           Sub-Saharan Africa</v>
      </c>
      <c r="E69" s="84" t="str">
        <f ca="1"/>
        <v>IDA</v>
      </c>
      <c r="F69" s="81"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9.8600514086450541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9.7220613781123308</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45418</v>
      </c>
      <c r="L69" s="91" t="s">
        <v>110</v>
      </c>
      <c r="M69" s="192">
        <v>10</v>
      </c>
      <c r="N69" s="192">
        <v>9.7220613781123308</v>
      </c>
      <c r="O69" s="192">
        <v>7</v>
      </c>
      <c r="P69" s="192">
        <v>10</v>
      </c>
      <c r="Q69" s="192" t="s">
        <v>409</v>
      </c>
      <c r="R69" s="192">
        <v>0.64600000000000002</v>
      </c>
      <c r="S69" s="192">
        <v>44.5</v>
      </c>
      <c r="T69" s="192" t="s">
        <v>757</v>
      </c>
      <c r="U69" s="192" t="s">
        <v>813</v>
      </c>
      <c r="V69" s="192" t="s">
        <v>409</v>
      </c>
      <c r="W69" s="192"/>
      <c r="X69" s="192"/>
      <c r="Y69" s="192"/>
      <c r="Z69" s="192"/>
      <c r="AA69" s="87"/>
    </row>
    <row r="70" spans="1:27" x14ac:dyDescent="0.2">
      <c r="A70" s="81">
        <v>63</v>
      </c>
      <c r="B70" s="84" t="str">
        <f ca="1"/>
        <v>Finland</v>
      </c>
      <c r="C70" s="84" t="str">
        <f ca="1"/>
        <v>FIN</v>
      </c>
      <c r="D70" s="84" t="str">
        <f ca="1"/>
        <v>ECS           Europe &amp; Central Asia</v>
      </c>
      <c r="E70" s="84" t="str">
        <f ca="1"/>
        <v>NA</v>
      </c>
      <c r="F70" s="81"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t="e"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#N/A</v>
      </c>
      <c r="J70" s="242">
        <v>44753</v>
      </c>
      <c r="K70" s="242">
        <v>44753</v>
      </c>
      <c r="L70" s="91" t="s">
        <v>112</v>
      </c>
      <c r="M70" s="192">
        <v>0.88516746411483205</v>
      </c>
      <c r="N70" s="192">
        <v>0</v>
      </c>
      <c r="O70" s="192" t="s">
        <v>409</v>
      </c>
      <c r="P70" s="192" t="s">
        <v>409</v>
      </c>
      <c r="Q70" s="192" t="s">
        <v>409</v>
      </c>
      <c r="R70" s="192">
        <v>0.19500000000000001</v>
      </c>
      <c r="S70" s="192">
        <v>83.7</v>
      </c>
      <c r="T70" s="192" t="s">
        <v>409</v>
      </c>
      <c r="U70" s="192" t="s">
        <v>409</v>
      </c>
      <c r="V70" s="192" t="s">
        <v>409</v>
      </c>
      <c r="W70" s="192"/>
      <c r="X70" s="192"/>
      <c r="Y70" s="192"/>
      <c r="Z70" s="192"/>
      <c r="AA70" s="87"/>
    </row>
    <row r="71" spans="1:27" x14ac:dyDescent="0.2">
      <c r="A71" s="81">
        <v>64</v>
      </c>
      <c r="B71" s="84" t="str">
        <f ca="1"/>
        <v>Fiji</v>
      </c>
      <c r="C71" s="84" t="str">
        <f ca="1"/>
        <v>FJI</v>
      </c>
      <c r="D71" s="84" t="str">
        <f ca="1"/>
        <v>EAS           East Asia &amp; Pacific</v>
      </c>
      <c r="E71" s="84" t="str">
        <f ca="1"/>
        <v>Blend</v>
      </c>
      <c r="F71" s="81"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4.9043062200956902</v>
      </c>
      <c r="I71" s="191" t="e"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#N/A</v>
      </c>
      <c r="J71" s="242">
        <v>44753</v>
      </c>
      <c r="K71" s="242">
        <v>44753</v>
      </c>
      <c r="L71" s="91" t="s">
        <v>114</v>
      </c>
      <c r="M71" s="192">
        <v>4.9043062200956902</v>
      </c>
      <c r="N71" s="192" t="s">
        <v>409</v>
      </c>
      <c r="O71" s="192" t="s">
        <v>409</v>
      </c>
      <c r="P71" s="192" t="s">
        <v>409</v>
      </c>
      <c r="Q71" s="192" t="s">
        <v>409</v>
      </c>
      <c r="R71" s="192">
        <v>0.36299999999999999</v>
      </c>
      <c r="S71" s="192" t="s">
        <v>409</v>
      </c>
      <c r="T71" s="192" t="s">
        <v>409</v>
      </c>
      <c r="U71" s="192" t="s">
        <v>409</v>
      </c>
      <c r="V71" s="192" t="s">
        <v>409</v>
      </c>
      <c r="W71" s="192"/>
      <c r="X71" s="192"/>
      <c r="Y71" s="192"/>
      <c r="Z71" s="192"/>
      <c r="AA71" s="87"/>
    </row>
    <row r="72" spans="1:27" x14ac:dyDescent="0.2">
      <c r="A72" s="81">
        <v>65</v>
      </c>
      <c r="B72" s="84" t="str">
        <f ca="1"/>
        <v>France</v>
      </c>
      <c r="C72" s="84" t="str">
        <f ca="1"/>
        <v>FRA</v>
      </c>
      <c r="D72" s="84" t="str">
        <f ca="1"/>
        <v>ECS           Europe &amp; Central Asia</v>
      </c>
      <c r="E72" s="84" t="str">
        <f ca="1"/>
        <v>NA</v>
      </c>
      <c r="F72" s="81"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t="e"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#N/A</v>
      </c>
      <c r="J72" s="242">
        <v>44888</v>
      </c>
      <c r="K72" s="242">
        <v>44753</v>
      </c>
      <c r="L72" s="91" t="s">
        <v>116</v>
      </c>
      <c r="M72" s="192">
        <v>0</v>
      </c>
      <c r="N72" s="192">
        <v>0</v>
      </c>
      <c r="O72" s="192" t="s">
        <v>409</v>
      </c>
      <c r="P72" s="192" t="s">
        <v>409</v>
      </c>
      <c r="Q72" s="192" t="s">
        <v>409</v>
      </c>
      <c r="R72" s="192">
        <v>0.11600000000000001</v>
      </c>
      <c r="S72" s="192">
        <v>80.2</v>
      </c>
      <c r="T72" s="192" t="s">
        <v>409</v>
      </c>
      <c r="U72" s="192" t="s">
        <v>409</v>
      </c>
      <c r="V72" s="192" t="s">
        <v>409</v>
      </c>
      <c r="W72" s="192"/>
      <c r="X72" s="192"/>
      <c r="Y72" s="192"/>
      <c r="Z72" s="192"/>
      <c r="AA72" s="87"/>
    </row>
    <row r="73" spans="1:27" x14ac:dyDescent="0.2">
      <c r="A73" s="81">
        <v>66</v>
      </c>
      <c r="B73" s="84" t="str">
        <f ca="1"/>
        <v>Faroe Islands</v>
      </c>
      <c r="C73" s="84" t="str">
        <f ca="1"/>
        <v>FRO</v>
      </c>
      <c r="D73" s="84" t="str">
        <f ca="1"/>
        <v>ECS           Europe &amp; Central Asia</v>
      </c>
      <c r="E73" s="84" t="str">
        <f ca="1"/>
        <v>NA</v>
      </c>
      <c r="F73" s="81"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680</v>
      </c>
      <c r="M73" s="192" t="s">
        <v>409</v>
      </c>
      <c r="N73" s="192" t="s">
        <v>409</v>
      </c>
      <c r="O73" s="192" t="s">
        <v>409</v>
      </c>
      <c r="P73" s="192" t="s">
        <v>409</v>
      </c>
      <c r="Q73" s="192" t="s">
        <v>409</v>
      </c>
      <c r="R73" s="192" t="s">
        <v>409</v>
      </c>
      <c r="S73" s="192" t="s">
        <v>409</v>
      </c>
      <c r="T73" s="192" t="s">
        <v>409</v>
      </c>
      <c r="U73" s="192" t="s">
        <v>409</v>
      </c>
      <c r="V73" s="192" t="s">
        <v>409</v>
      </c>
      <c r="W73" s="192"/>
      <c r="X73" s="192"/>
      <c r="Y73" s="192"/>
      <c r="Z73" s="192"/>
      <c r="AA73" s="87"/>
    </row>
    <row r="74" spans="1:27" x14ac:dyDescent="0.2">
      <c r="A74" s="81">
        <v>67</v>
      </c>
      <c r="B74" s="84" t="str">
        <f ca="1"/>
        <v>Micronesia, Fed. Sts.</v>
      </c>
      <c r="C74" s="84" t="str">
        <f ca="1"/>
        <v>FSM</v>
      </c>
      <c r="D74" s="84" t="str">
        <f ca="1"/>
        <v>EAS           East Asia &amp; Pacific</v>
      </c>
      <c r="E74" s="84" t="str">
        <f ca="1"/>
        <v>IDA</v>
      </c>
      <c r="F74" s="81" t="str">
        <f t="shared" ca="1" si="4"/>
        <v/>
      </c>
      <c r="G74" s="80" t="e">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t="s">
        <v>409</v>
      </c>
      <c r="K74" s="242">
        <v>44753</v>
      </c>
      <c r="L74" s="91" t="s">
        <v>117</v>
      </c>
      <c r="M74" s="192" t="s">
        <v>409</v>
      </c>
      <c r="N74" s="192" t="s">
        <v>409</v>
      </c>
      <c r="O74" s="192" t="s">
        <v>409</v>
      </c>
      <c r="P74" s="192" t="s">
        <v>409</v>
      </c>
      <c r="Q74" s="192" t="s">
        <v>409</v>
      </c>
      <c r="R74" s="192" t="s">
        <v>409</v>
      </c>
      <c r="S74" s="192" t="s">
        <v>409</v>
      </c>
      <c r="T74" s="192" t="s">
        <v>409</v>
      </c>
      <c r="U74" s="192" t="s">
        <v>409</v>
      </c>
      <c r="V74" s="192" t="s">
        <v>409</v>
      </c>
      <c r="W74" s="192"/>
      <c r="X74" s="192"/>
      <c r="Y74" s="192"/>
      <c r="Z74" s="192"/>
      <c r="AA74" s="87"/>
    </row>
    <row r="75" spans="1:27" x14ac:dyDescent="0.2">
      <c r="A75" s="81">
        <v>68</v>
      </c>
      <c r="B75" s="84" t="str">
        <f ca="1"/>
        <v>Gabon</v>
      </c>
      <c r="C75" s="84" t="str">
        <f ca="1"/>
        <v>GAB</v>
      </c>
      <c r="D75" s="84" t="str">
        <f ca="1"/>
        <v>SSF           Sub-Saharan Africa</v>
      </c>
      <c r="E75" s="84" t="str">
        <f ca="1"/>
        <v>IBRD</v>
      </c>
      <c r="F75" s="81"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6.6028708133971303</v>
      </c>
      <c r="I75" s="191" t="e"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#N/A</v>
      </c>
      <c r="J75" s="242">
        <v>44753</v>
      </c>
      <c r="K75" s="242">
        <v>44753</v>
      </c>
      <c r="L75" s="91" t="s">
        <v>119</v>
      </c>
      <c r="M75" s="192">
        <v>6.6028708133971303</v>
      </c>
      <c r="N75" s="192" t="s">
        <v>409</v>
      </c>
      <c r="O75" s="192" t="s">
        <v>409</v>
      </c>
      <c r="P75" s="192" t="s">
        <v>409</v>
      </c>
      <c r="Q75" s="192" t="s">
        <v>409</v>
      </c>
      <c r="R75" s="192">
        <v>0.434</v>
      </c>
      <c r="S75" s="192" t="s">
        <v>409</v>
      </c>
      <c r="T75" s="192" t="s">
        <v>409</v>
      </c>
      <c r="U75" s="192" t="s">
        <v>409</v>
      </c>
      <c r="V75" s="192" t="s">
        <v>409</v>
      </c>
      <c r="W75" s="192"/>
      <c r="X75" s="192"/>
      <c r="Y75" s="192"/>
      <c r="Z75" s="192"/>
      <c r="AA75" s="87"/>
    </row>
    <row r="76" spans="1:27" x14ac:dyDescent="0.2">
      <c r="A76" s="81">
        <v>69</v>
      </c>
      <c r="B76" s="84" t="str">
        <f ca="1"/>
        <v>United Kingdom</v>
      </c>
      <c r="C76" s="84" t="str">
        <f ca="1"/>
        <v>GBR</v>
      </c>
      <c r="D76" s="84" t="str">
        <f ca="1"/>
        <v>ECS           Europe &amp; Central Asia</v>
      </c>
      <c r="E76" s="84" t="str">
        <f ca="1"/>
        <v>NA</v>
      </c>
      <c r="F76" s="81"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t="e"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#N/A</v>
      </c>
      <c r="J76" s="242">
        <v>44888</v>
      </c>
      <c r="K76" s="242">
        <v>44753</v>
      </c>
      <c r="L76" s="91" t="s">
        <v>121</v>
      </c>
      <c r="M76" s="192">
        <v>0</v>
      </c>
      <c r="N76" s="192">
        <v>0</v>
      </c>
      <c r="O76" s="192" t="s">
        <v>409</v>
      </c>
      <c r="P76" s="192" t="s">
        <v>409</v>
      </c>
      <c r="Q76" s="192" t="s">
        <v>409</v>
      </c>
      <c r="R76" s="192">
        <v>0.128</v>
      </c>
      <c r="S76" s="192">
        <v>78.8</v>
      </c>
      <c r="T76" s="192" t="s">
        <v>409</v>
      </c>
      <c r="U76" s="192" t="s">
        <v>409</v>
      </c>
      <c r="V76" s="192" t="s">
        <v>409</v>
      </c>
      <c r="W76" s="192"/>
      <c r="X76" s="192"/>
      <c r="Y76" s="192"/>
      <c r="Z76" s="192"/>
      <c r="AA76" s="87"/>
    </row>
    <row r="77" spans="1:27" x14ac:dyDescent="0.2">
      <c r="A77" s="81">
        <v>70</v>
      </c>
      <c r="B77" s="84" t="str">
        <f ca="1"/>
        <v>Georgia</v>
      </c>
      <c r="C77" s="84" t="str">
        <f ca="1"/>
        <v>GEO</v>
      </c>
      <c r="D77" s="84" t="str">
        <f ca="1"/>
        <v>ECS           Europe &amp; Central Asia</v>
      </c>
      <c r="E77" s="84" t="str">
        <f ca="1"/>
        <v>IBRD</v>
      </c>
      <c r="F77" s="81"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4.9282296650717701</v>
      </c>
      <c r="I77" s="191" t="e"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#N/A</v>
      </c>
      <c r="J77" s="242">
        <v>44753</v>
      </c>
      <c r="K77" s="242">
        <v>44753</v>
      </c>
      <c r="L77" s="91" t="s">
        <v>123</v>
      </c>
      <c r="M77" s="192">
        <v>4.9282296650717701</v>
      </c>
      <c r="N77" s="192" t="s">
        <v>409</v>
      </c>
      <c r="O77" s="192" t="s">
        <v>409</v>
      </c>
      <c r="P77" s="192" t="s">
        <v>409</v>
      </c>
      <c r="Q77" s="192" t="s">
        <v>409</v>
      </c>
      <c r="R77" s="192">
        <v>0.36399999999999999</v>
      </c>
      <c r="S77" s="192" t="s">
        <v>409</v>
      </c>
      <c r="T77" s="192" t="s">
        <v>409</v>
      </c>
      <c r="U77" s="192" t="s">
        <v>409</v>
      </c>
      <c r="V77" s="192" t="s">
        <v>409</v>
      </c>
      <c r="W77" s="192"/>
      <c r="X77" s="192"/>
      <c r="Y77" s="192"/>
      <c r="Z77" s="192"/>
      <c r="AA77" s="87"/>
    </row>
    <row r="78" spans="1:27" x14ac:dyDescent="0.2">
      <c r="A78" s="81">
        <v>71</v>
      </c>
      <c r="B78" s="84" t="str">
        <f ca="1"/>
        <v>Ghana</v>
      </c>
      <c r="C78" s="84" t="str">
        <f ca="1"/>
        <v>GHA</v>
      </c>
      <c r="D78" s="84" t="str">
        <f ca="1"/>
        <v>SSF           Sub-Saharan Africa</v>
      </c>
      <c r="E78" s="84" t="str">
        <f ca="1"/>
        <v>IDA</v>
      </c>
      <c r="F78" s="81"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7.3769542559351402</v>
      </c>
      <c r="I78" s="191" t="e"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#N/A</v>
      </c>
      <c r="J78" s="242">
        <v>44888</v>
      </c>
      <c r="K78" s="242">
        <v>44753</v>
      </c>
      <c r="L78" s="91" t="s">
        <v>125</v>
      </c>
      <c r="M78" s="192">
        <v>7.17703349282296</v>
      </c>
      <c r="N78" s="192">
        <v>7.3769542559351402</v>
      </c>
      <c r="O78" s="192" t="s">
        <v>409</v>
      </c>
      <c r="P78" s="192" t="s">
        <v>409</v>
      </c>
      <c r="Q78" s="192" t="s">
        <v>409</v>
      </c>
      <c r="R78" s="192">
        <v>0.45800000000000002</v>
      </c>
      <c r="S78" s="192">
        <v>52.6</v>
      </c>
      <c r="T78" s="192" t="s">
        <v>409</v>
      </c>
      <c r="U78" s="192" t="s">
        <v>409</v>
      </c>
      <c r="V78" s="192" t="s">
        <v>409</v>
      </c>
      <c r="W78" s="192"/>
      <c r="X78" s="192"/>
      <c r="Y78" s="192"/>
      <c r="Z78" s="192"/>
      <c r="AA78" s="87"/>
    </row>
    <row r="79" spans="1:27" x14ac:dyDescent="0.2">
      <c r="A79" s="81">
        <v>72</v>
      </c>
      <c r="B79" s="84" t="str">
        <f ca="1"/>
        <v>Gibraltar</v>
      </c>
      <c r="C79" s="84" t="str">
        <f ca="1"/>
        <v>GIB</v>
      </c>
      <c r="D79" s="84" t="str">
        <f ca="1"/>
        <v>ECS           Europe &amp; Central Asia</v>
      </c>
      <c r="E79" s="84" t="str">
        <f ca="1"/>
        <v>NA</v>
      </c>
      <c r="F79" s="81"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681</v>
      </c>
      <c r="M79" s="192" t="s">
        <v>409</v>
      </c>
      <c r="N79" s="192" t="s">
        <v>409</v>
      </c>
      <c r="O79" s="192" t="s">
        <v>409</v>
      </c>
      <c r="P79" s="192" t="s">
        <v>409</v>
      </c>
      <c r="Q79" s="192" t="s">
        <v>409</v>
      </c>
      <c r="R79" s="192" t="s">
        <v>409</v>
      </c>
      <c r="S79" s="192" t="s">
        <v>409</v>
      </c>
      <c r="T79" s="192" t="s">
        <v>409</v>
      </c>
      <c r="U79" s="192" t="s">
        <v>409</v>
      </c>
      <c r="V79" s="192" t="s">
        <v>409</v>
      </c>
      <c r="W79" s="192"/>
      <c r="X79" s="192"/>
      <c r="Y79" s="192"/>
      <c r="Z79" s="192"/>
      <c r="AA79" s="87"/>
    </row>
    <row r="80" spans="1:27" x14ac:dyDescent="0.2">
      <c r="A80" s="81">
        <v>73</v>
      </c>
      <c r="B80" s="84" t="str">
        <f ca="1"/>
        <v>Guinea</v>
      </c>
      <c r="C80" s="84" t="str">
        <f ca="1"/>
        <v>GIN</v>
      </c>
      <c r="D80" s="84" t="str">
        <f ca="1"/>
        <v>SSF           Sub-Saharan Africa</v>
      </c>
      <c r="E80" s="84" t="str">
        <f ca="1"/>
        <v>IDA</v>
      </c>
      <c r="F80" s="81"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6.9095404114284404</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9.5483497394325401</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5</v>
      </c>
      <c r="J80" s="242">
        <v>44888</v>
      </c>
      <c r="K80" s="242">
        <v>45454</v>
      </c>
      <c r="L80" s="91" t="s">
        <v>127</v>
      </c>
      <c r="M80" s="192">
        <v>8.8277511961722492</v>
      </c>
      <c r="N80" s="192">
        <v>9.5483497394325401</v>
      </c>
      <c r="O80" s="192" t="s">
        <v>409</v>
      </c>
      <c r="P80" s="192" t="s">
        <v>409</v>
      </c>
      <c r="Q80" s="192">
        <v>5</v>
      </c>
      <c r="R80" s="192">
        <v>0.52700000000000002</v>
      </c>
      <c r="S80" s="192">
        <v>45.1</v>
      </c>
      <c r="T80" s="192" t="s">
        <v>409</v>
      </c>
      <c r="U80" s="192" t="s">
        <v>409</v>
      </c>
      <c r="V80" s="192">
        <v>6.01</v>
      </c>
      <c r="W80" s="192"/>
      <c r="X80" s="192"/>
      <c r="Y80" s="192"/>
      <c r="Z80" s="192"/>
      <c r="AA80" s="87"/>
    </row>
    <row r="81" spans="1:27" x14ac:dyDescent="0.2">
      <c r="A81" s="81">
        <v>74</v>
      </c>
      <c r="B81" s="84" t="str">
        <f ca="1"/>
        <v>Gambia, The</v>
      </c>
      <c r="C81" s="84" t="str">
        <f ca="1"/>
        <v>GMB</v>
      </c>
      <c r="D81" s="84" t="str">
        <f ca="1"/>
        <v>SSF           Sub-Saharan Africa</v>
      </c>
      <c r="E81" s="84" t="str">
        <f ca="1"/>
        <v>IDA</v>
      </c>
      <c r="F81" s="81"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6.1286057641555107</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7.5119617224880297</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5</v>
      </c>
      <c r="J81" s="242">
        <v>44753</v>
      </c>
      <c r="K81" s="242">
        <v>45454</v>
      </c>
      <c r="L81" s="91" t="s">
        <v>128</v>
      </c>
      <c r="M81" s="192">
        <v>7.5119617224880297</v>
      </c>
      <c r="N81" s="192" t="s">
        <v>409</v>
      </c>
      <c r="O81" s="192" t="s">
        <v>409</v>
      </c>
      <c r="P81" s="192" t="s">
        <v>409</v>
      </c>
      <c r="Q81" s="192">
        <v>5</v>
      </c>
      <c r="R81" s="192">
        <v>0.47199999999999998</v>
      </c>
      <c r="S81" s="192" t="s">
        <v>409</v>
      </c>
      <c r="T81" s="192" t="s">
        <v>409</v>
      </c>
      <c r="U81" s="192" t="s">
        <v>409</v>
      </c>
      <c r="V81" s="192">
        <v>9.9499999999999993</v>
      </c>
      <c r="W81" s="192"/>
      <c r="X81" s="192"/>
      <c r="Y81" s="192"/>
      <c r="Z81" s="192"/>
      <c r="AA81" s="87"/>
    </row>
    <row r="82" spans="1:27" x14ac:dyDescent="0.2">
      <c r="A82" s="81">
        <v>75</v>
      </c>
      <c r="B82" s="84" t="str">
        <f ca="1"/>
        <v>Guinea-Bissau</v>
      </c>
      <c r="C82" s="84" t="str">
        <f ca="1"/>
        <v>GNB</v>
      </c>
      <c r="D82" s="84" t="str">
        <f ca="1"/>
        <v>SSF           Sub-Saharan Africa</v>
      </c>
      <c r="E82" s="84" t="str">
        <f ca="1"/>
        <v>IDA</v>
      </c>
      <c r="F82" s="81"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2.9428365706134123</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8.6602870813397104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1</v>
      </c>
      <c r="J82" s="242">
        <v>44753</v>
      </c>
      <c r="K82" s="242">
        <v>45454</v>
      </c>
      <c r="L82" s="91" t="s">
        <v>130</v>
      </c>
      <c r="M82" s="192">
        <v>8.6602870813397104</v>
      </c>
      <c r="N82" s="192" t="s">
        <v>409</v>
      </c>
      <c r="O82" s="192" t="s">
        <v>409</v>
      </c>
      <c r="P82" s="192" t="s">
        <v>409</v>
      </c>
      <c r="Q82" s="192">
        <v>1</v>
      </c>
      <c r="R82" s="192">
        <v>0.52</v>
      </c>
      <c r="S82" s="192" t="s">
        <v>409</v>
      </c>
      <c r="T82" s="192" t="s">
        <v>409</v>
      </c>
      <c r="U82" s="192" t="s">
        <v>409</v>
      </c>
      <c r="V82" s="192">
        <v>-7.47</v>
      </c>
      <c r="W82" s="192"/>
      <c r="X82" s="192"/>
      <c r="Y82" s="192"/>
      <c r="Z82" s="192"/>
      <c r="AA82" s="87"/>
    </row>
    <row r="83" spans="1:27" x14ac:dyDescent="0.2">
      <c r="A83" s="81">
        <v>76</v>
      </c>
      <c r="B83" s="84" t="str">
        <f ca="1"/>
        <v>Equatorial Guinea</v>
      </c>
      <c r="C83" s="84" t="str">
        <f ca="1"/>
        <v>GNQ</v>
      </c>
      <c r="D83" s="84" t="str">
        <f ca="1"/>
        <v>SSF           Sub-Saharan Africa</v>
      </c>
      <c r="E83" s="84" t="str">
        <f ca="1"/>
        <v>IBRD</v>
      </c>
      <c r="F83" s="81"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5.4066985645932997</v>
      </c>
      <c r="I83" s="191" t="e"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#N/A</v>
      </c>
      <c r="J83" s="242">
        <v>44753</v>
      </c>
      <c r="K83" s="242">
        <v>44753</v>
      </c>
      <c r="L83" s="91" t="s">
        <v>132</v>
      </c>
      <c r="M83" s="192">
        <v>5.4066985645932997</v>
      </c>
      <c r="N83" s="192" t="s">
        <v>409</v>
      </c>
      <c r="O83" s="192" t="s">
        <v>409</v>
      </c>
      <c r="P83" s="192" t="s">
        <v>409</v>
      </c>
      <c r="Q83" s="192" t="s">
        <v>409</v>
      </c>
      <c r="R83" s="192">
        <v>0.38400000000000001</v>
      </c>
      <c r="S83" s="192" t="s">
        <v>409</v>
      </c>
      <c r="T83" s="192" t="s">
        <v>409</v>
      </c>
      <c r="U83" s="192" t="s">
        <v>409</v>
      </c>
      <c r="V83" s="192" t="s">
        <v>409</v>
      </c>
      <c r="W83" s="192"/>
      <c r="X83" s="192"/>
      <c r="Y83" s="192"/>
      <c r="Z83" s="192"/>
      <c r="AA83" s="87"/>
    </row>
    <row r="84" spans="1:27" x14ac:dyDescent="0.2">
      <c r="A84" s="81">
        <v>77</v>
      </c>
      <c r="B84" s="84" t="str">
        <f ca="1"/>
        <v>Greece</v>
      </c>
      <c r="C84" s="84" t="str">
        <f ca="1"/>
        <v>GRC</v>
      </c>
      <c r="D84" s="84" t="str">
        <f ca="1"/>
        <v>ECS           Europe &amp; Central Asia</v>
      </c>
      <c r="E84" s="84" t="str">
        <f ca="1"/>
        <v>NA</v>
      </c>
      <c r="F84" s="81"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1.7023740590619501</v>
      </c>
      <c r="I84" s="191" t="e"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#N/A</v>
      </c>
      <c r="J84" s="242">
        <v>44888</v>
      </c>
      <c r="K84" s="242">
        <v>44753</v>
      </c>
      <c r="L84" s="91" t="s">
        <v>134</v>
      </c>
      <c r="M84" s="192">
        <v>0.119617224880382</v>
      </c>
      <c r="N84" s="192">
        <v>1.7023740590619501</v>
      </c>
      <c r="O84" s="192" t="s">
        <v>409</v>
      </c>
      <c r="P84" s="192" t="s">
        <v>409</v>
      </c>
      <c r="Q84" s="192" t="s">
        <v>409</v>
      </c>
      <c r="R84" s="192">
        <v>0.16300000000000001</v>
      </c>
      <c r="S84" s="192">
        <v>72.2</v>
      </c>
      <c r="T84" s="192" t="s">
        <v>409</v>
      </c>
      <c r="U84" s="192" t="s">
        <v>409</v>
      </c>
      <c r="V84" s="192" t="s">
        <v>409</v>
      </c>
      <c r="W84" s="192"/>
      <c r="X84" s="192"/>
      <c r="Y84" s="192"/>
      <c r="Z84" s="192"/>
      <c r="AA84" s="87"/>
    </row>
    <row r="85" spans="1:27" x14ac:dyDescent="0.2">
      <c r="A85" s="81">
        <v>78</v>
      </c>
      <c r="B85" s="84" t="str">
        <f ca="1"/>
        <v>Grenada</v>
      </c>
      <c r="C85" s="84" t="str">
        <f ca="1"/>
        <v>GRD</v>
      </c>
      <c r="D85" s="84" t="str">
        <f ca="1"/>
        <v>LCN           Latin America &amp; Caribbean</v>
      </c>
      <c r="E85" s="84" t="str">
        <f ca="1"/>
        <v>Blend</v>
      </c>
      <c r="F85" s="81" t="str">
        <f t="shared" ca="1" si="4"/>
        <v/>
      </c>
      <c r="G85" s="80" t="e">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t="s">
        <v>409</v>
      </c>
      <c r="K85" s="242">
        <v>44753</v>
      </c>
      <c r="L85" s="91" t="s">
        <v>136</v>
      </c>
      <c r="M85" s="192" t="s">
        <v>409</v>
      </c>
      <c r="N85" s="192" t="s">
        <v>409</v>
      </c>
      <c r="O85" s="192" t="s">
        <v>409</v>
      </c>
      <c r="P85" s="192" t="s">
        <v>409</v>
      </c>
      <c r="Q85" s="192" t="s">
        <v>409</v>
      </c>
      <c r="R85" s="192" t="s">
        <v>409</v>
      </c>
      <c r="S85" s="192" t="s">
        <v>409</v>
      </c>
      <c r="T85" s="192" t="s">
        <v>409</v>
      </c>
      <c r="U85" s="192" t="s">
        <v>409</v>
      </c>
      <c r="V85" s="192" t="s">
        <v>409</v>
      </c>
      <c r="W85" s="192"/>
      <c r="X85" s="192"/>
      <c r="Y85" s="192"/>
      <c r="Z85" s="192"/>
      <c r="AA85" s="87"/>
    </row>
    <row r="86" spans="1:27" x14ac:dyDescent="0.2">
      <c r="A86" s="81">
        <v>79</v>
      </c>
      <c r="B86" s="84" t="str">
        <f ca="1"/>
        <v>Greenland</v>
      </c>
      <c r="C86" s="84" t="str">
        <f ca="1"/>
        <v>GRL</v>
      </c>
      <c r="D86" s="84" t="str">
        <f ca="1"/>
        <v>ECS           Europe &amp; Central Asia</v>
      </c>
      <c r="E86" s="84" t="str">
        <f ca="1"/>
        <v>NA</v>
      </c>
      <c r="F86" s="81"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t="e"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#N/A</v>
      </c>
      <c r="J86" s="242" t="s">
        <v>409</v>
      </c>
      <c r="K86" s="242" t="s">
        <v>409</v>
      </c>
      <c r="L86" s="91" t="s">
        <v>682</v>
      </c>
      <c r="M86" s="192" t="s">
        <v>409</v>
      </c>
      <c r="N86" s="192" t="s">
        <v>409</v>
      </c>
      <c r="O86" s="192" t="s">
        <v>409</v>
      </c>
      <c r="P86" s="192" t="s">
        <v>409</v>
      </c>
      <c r="Q86" s="192" t="s">
        <v>409</v>
      </c>
      <c r="R86" s="192" t="s">
        <v>409</v>
      </c>
      <c r="S86" s="192" t="s">
        <v>409</v>
      </c>
      <c r="T86" s="192" t="s">
        <v>409</v>
      </c>
      <c r="U86" s="192" t="s">
        <v>409</v>
      </c>
      <c r="V86" s="192" t="s">
        <v>409</v>
      </c>
      <c r="W86" s="192"/>
      <c r="X86" s="192"/>
      <c r="Y86" s="192"/>
      <c r="Z86" s="192"/>
      <c r="AA86" s="87"/>
    </row>
    <row r="87" spans="1:27" x14ac:dyDescent="0.2">
      <c r="A87" s="81">
        <v>80</v>
      </c>
      <c r="B87" s="84" t="str">
        <f ca="1"/>
        <v>Guatemala</v>
      </c>
      <c r="C87" s="84" t="str">
        <f ca="1"/>
        <v>GTM</v>
      </c>
      <c r="D87" s="84" t="str">
        <f ca="1"/>
        <v>LCN           Latin America &amp; Caribbean</v>
      </c>
      <c r="E87" s="84" t="str">
        <f ca="1"/>
        <v>IBRD</v>
      </c>
      <c r="F87" s="81"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6.6512077086636605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4.4238563983786898</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45383</v>
      </c>
      <c r="L87" s="91" t="s">
        <v>138</v>
      </c>
      <c r="M87" s="192">
        <v>6.5071770334928196</v>
      </c>
      <c r="N87" s="192">
        <v>4.4238563983786898</v>
      </c>
      <c r="O87" s="192">
        <v>5</v>
      </c>
      <c r="P87" s="192">
        <v>10</v>
      </c>
      <c r="Q87" s="192" t="s">
        <v>409</v>
      </c>
      <c r="R87" s="192">
        <v>0.43</v>
      </c>
      <c r="S87" s="192">
        <v>62.8</v>
      </c>
      <c r="T87" s="192" t="s">
        <v>758</v>
      </c>
      <c r="U87" s="192" t="s">
        <v>812</v>
      </c>
      <c r="V87" s="192" t="s">
        <v>409</v>
      </c>
      <c r="W87" s="192"/>
      <c r="X87" s="192"/>
      <c r="Y87" s="192"/>
      <c r="Z87" s="192"/>
      <c r="AA87" s="87"/>
    </row>
    <row r="88" spans="1:27" x14ac:dyDescent="0.2">
      <c r="A88" s="81">
        <v>81</v>
      </c>
      <c r="B88" s="84" t="str">
        <f ca="1"/>
        <v>Guam</v>
      </c>
      <c r="C88" s="84" t="str">
        <f ca="1"/>
        <v>GUM</v>
      </c>
      <c r="D88" s="84" t="str">
        <f ca="1"/>
        <v>EAS           East Asia &amp; Pacific</v>
      </c>
      <c r="E88" s="84" t="str">
        <f ca="1"/>
        <v>NA</v>
      </c>
      <c r="F88" s="81"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683</v>
      </c>
      <c r="M88" s="192" t="s">
        <v>409</v>
      </c>
      <c r="N88" s="192" t="s">
        <v>409</v>
      </c>
      <c r="O88" s="192" t="s">
        <v>409</v>
      </c>
      <c r="P88" s="192" t="s">
        <v>409</v>
      </c>
      <c r="Q88" s="192" t="s">
        <v>409</v>
      </c>
      <c r="R88" s="192" t="s">
        <v>409</v>
      </c>
      <c r="S88" s="192" t="s">
        <v>409</v>
      </c>
      <c r="T88" s="192" t="s">
        <v>409</v>
      </c>
      <c r="U88" s="192" t="s">
        <v>409</v>
      </c>
      <c r="V88" s="192" t="s">
        <v>409</v>
      </c>
      <c r="W88" s="192"/>
      <c r="X88" s="192"/>
      <c r="Y88" s="192"/>
      <c r="Z88" s="192"/>
      <c r="AA88" s="87"/>
    </row>
    <row r="89" spans="1:27" x14ac:dyDescent="0.2">
      <c r="A89" s="81">
        <v>82</v>
      </c>
      <c r="B89" s="84" t="str">
        <f ca="1"/>
        <v>Guyana</v>
      </c>
      <c r="C89" s="84" t="str">
        <f ca="1"/>
        <v>GUY</v>
      </c>
      <c r="D89" s="84" t="str">
        <f ca="1"/>
        <v>LCN           Latin America &amp; Caribbean</v>
      </c>
      <c r="E89" s="84" t="str">
        <f ca="1"/>
        <v>IDA</v>
      </c>
      <c r="F89" s="81"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4.6650717703349196</v>
      </c>
      <c r="I89" s="191" t="e"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#N/A</v>
      </c>
      <c r="J89" s="242">
        <v>44753</v>
      </c>
      <c r="K89" s="242">
        <v>44753</v>
      </c>
      <c r="L89" s="91" t="s">
        <v>140</v>
      </c>
      <c r="M89" s="192">
        <v>4.6650717703349196</v>
      </c>
      <c r="N89" s="192" t="s">
        <v>409</v>
      </c>
      <c r="O89" s="192" t="s">
        <v>409</v>
      </c>
      <c r="P89" s="192" t="s">
        <v>409</v>
      </c>
      <c r="Q89" s="192" t="s">
        <v>409</v>
      </c>
      <c r="R89" s="192">
        <v>0.35299999999999998</v>
      </c>
      <c r="S89" s="192" t="s">
        <v>409</v>
      </c>
      <c r="T89" s="192" t="s">
        <v>409</v>
      </c>
      <c r="U89" s="192" t="s">
        <v>409</v>
      </c>
      <c r="V89" s="192" t="s">
        <v>409</v>
      </c>
      <c r="W89" s="192"/>
      <c r="X89" s="192"/>
      <c r="Y89" s="192"/>
      <c r="Z89" s="192"/>
      <c r="AA89" s="87"/>
    </row>
    <row r="90" spans="1:27" x14ac:dyDescent="0.2">
      <c r="A90" s="81">
        <v>83</v>
      </c>
      <c r="B90" s="84" t="str">
        <f ca="1"/>
        <v>Hong Kong SAR, China</v>
      </c>
      <c r="C90" s="84" t="str">
        <f ca="1"/>
        <v>HKG</v>
      </c>
      <c r="D90" s="84" t="str">
        <f ca="1"/>
        <v>EAS           East Asia &amp; Pacific</v>
      </c>
      <c r="E90" s="84" t="str">
        <f ca="1"/>
        <v>NA</v>
      </c>
      <c r="F90" s="81"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0.71770334928229496</v>
      </c>
      <c r="I90" s="191" t="e"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#N/A</v>
      </c>
      <c r="J90" s="242">
        <v>44887</v>
      </c>
      <c r="K90" s="242" t="s">
        <v>409</v>
      </c>
      <c r="L90" s="91" t="s">
        <v>684</v>
      </c>
      <c r="M90" s="192">
        <v>0.71770334928229496</v>
      </c>
      <c r="N90" s="192" t="s">
        <v>409</v>
      </c>
      <c r="O90" s="192" t="s">
        <v>409</v>
      </c>
      <c r="P90" s="192" t="s">
        <v>409</v>
      </c>
      <c r="Q90" s="192" t="s">
        <v>409</v>
      </c>
      <c r="R90" s="192">
        <v>0.188</v>
      </c>
      <c r="S90" s="192" t="s">
        <v>409</v>
      </c>
      <c r="T90" s="192" t="s">
        <v>409</v>
      </c>
      <c r="U90" s="192" t="s">
        <v>409</v>
      </c>
      <c r="V90" s="192" t="s">
        <v>409</v>
      </c>
      <c r="W90" s="192"/>
      <c r="X90" s="192"/>
      <c r="Y90" s="192"/>
      <c r="Z90" s="192"/>
      <c r="AA90" s="87"/>
    </row>
    <row r="91" spans="1:27" x14ac:dyDescent="0.2">
      <c r="A91" s="81">
        <v>84</v>
      </c>
      <c r="B91" s="84" t="str">
        <f ca="1"/>
        <v>Honduras</v>
      </c>
      <c r="C91" s="84" t="str">
        <f ca="1"/>
        <v>HND</v>
      </c>
      <c r="D91" s="84" t="str">
        <f ca="1"/>
        <v>LCN           Latin America &amp; Caribbean</v>
      </c>
      <c r="E91" s="84" t="str">
        <f ca="1"/>
        <v>IDA</v>
      </c>
      <c r="F91" s="81"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4.8990976799397608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4.8002316155182303</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5</v>
      </c>
      <c r="J91" s="242">
        <v>44753</v>
      </c>
      <c r="K91" s="242">
        <v>44900</v>
      </c>
      <c r="L91" s="91" t="s">
        <v>142</v>
      </c>
      <c r="M91" s="192">
        <v>6.14832535885167</v>
      </c>
      <c r="N91" s="192">
        <v>4.8002316155182303</v>
      </c>
      <c r="O91" s="192">
        <v>5</v>
      </c>
      <c r="P91" s="192" t="s">
        <v>409</v>
      </c>
      <c r="Q91" s="192" t="s">
        <v>409</v>
      </c>
      <c r="R91" s="192">
        <v>0.41499999999999998</v>
      </c>
      <c r="S91" s="192">
        <v>61.5</v>
      </c>
      <c r="T91" s="192" t="s">
        <v>758</v>
      </c>
      <c r="U91" s="192" t="s">
        <v>409</v>
      </c>
      <c r="V91" s="192" t="s">
        <v>409</v>
      </c>
      <c r="W91" s="192"/>
      <c r="X91" s="192"/>
      <c r="Y91" s="192"/>
      <c r="Z91" s="192"/>
      <c r="AA91" s="87"/>
    </row>
    <row r="92" spans="1:27" x14ac:dyDescent="0.2">
      <c r="A92" s="81">
        <v>85</v>
      </c>
      <c r="B92" s="84" t="str">
        <f ca="1"/>
        <v>Croatia</v>
      </c>
      <c r="C92" s="84" t="str">
        <f ca="1"/>
        <v>HRV</v>
      </c>
      <c r="D92" s="84" t="str">
        <f ca="1"/>
        <v>ECS           Europe &amp; Central Asia</v>
      </c>
      <c r="E92" s="84" t="str">
        <f ca="1"/>
        <v>IBRD</v>
      </c>
      <c r="F92" s="81"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1.2200956937798999</v>
      </c>
      <c r="I92" s="191" t="e"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#N/A</v>
      </c>
      <c r="J92" s="242">
        <v>44753</v>
      </c>
      <c r="K92" s="242">
        <v>44753</v>
      </c>
      <c r="L92" s="91" t="s">
        <v>144</v>
      </c>
      <c r="M92" s="192">
        <v>1.2200956937798999</v>
      </c>
      <c r="N92" s="192" t="s">
        <v>409</v>
      </c>
      <c r="O92" s="192" t="s">
        <v>409</v>
      </c>
      <c r="P92" s="192" t="s">
        <v>409</v>
      </c>
      <c r="Q92" s="192" t="s">
        <v>409</v>
      </c>
      <c r="R92" s="192">
        <v>0.20899999999999999</v>
      </c>
      <c r="S92" s="192" t="s">
        <v>409</v>
      </c>
      <c r="T92" s="192" t="s">
        <v>409</v>
      </c>
      <c r="U92" s="192" t="s">
        <v>409</v>
      </c>
      <c r="V92" s="192" t="s">
        <v>409</v>
      </c>
      <c r="W92" s="192"/>
      <c r="X92" s="192"/>
      <c r="Y92" s="192"/>
      <c r="Z92" s="192"/>
      <c r="AA92" s="87"/>
    </row>
    <row r="93" spans="1:27" x14ac:dyDescent="0.2">
      <c r="A93" s="81">
        <v>86</v>
      </c>
      <c r="B93" s="84" t="str">
        <f ca="1"/>
        <v>Haiti</v>
      </c>
      <c r="C93" s="84" t="str">
        <f ca="1"/>
        <v>HTI</v>
      </c>
      <c r="D93" s="84" t="str">
        <f ca="1"/>
        <v>LCN           Latin America &amp; Caribbean</v>
      </c>
      <c r="E93" s="84" t="str">
        <f ca="1"/>
        <v>IDA</v>
      </c>
      <c r="F93" s="81"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10</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44888</v>
      </c>
      <c r="K93" s="242">
        <v>45383</v>
      </c>
      <c r="L93" s="91" t="s">
        <v>146</v>
      </c>
      <c r="M93" s="192">
        <v>10</v>
      </c>
      <c r="N93" s="192">
        <v>10</v>
      </c>
      <c r="O93" s="192">
        <v>7</v>
      </c>
      <c r="P93" s="192">
        <v>10</v>
      </c>
      <c r="Q93" s="192">
        <v>5</v>
      </c>
      <c r="R93" s="192">
        <v>0.70099999999999996</v>
      </c>
      <c r="S93" s="192">
        <v>38.5</v>
      </c>
      <c r="T93" s="192" t="s">
        <v>757</v>
      </c>
      <c r="U93" s="192" t="s">
        <v>813</v>
      </c>
      <c r="V93" s="192">
        <v>8.14</v>
      </c>
      <c r="W93" s="192"/>
      <c r="X93" s="192"/>
      <c r="Y93" s="192"/>
      <c r="Z93" s="192"/>
      <c r="AA93" s="87"/>
    </row>
    <row r="94" spans="1:27" x14ac:dyDescent="0.2">
      <c r="A94" s="81">
        <v>87</v>
      </c>
      <c r="B94" s="84" t="str">
        <f ca="1"/>
        <v>Hungary</v>
      </c>
      <c r="C94" s="84" t="str">
        <f ca="1"/>
        <v>HUN</v>
      </c>
      <c r="D94" s="84" t="str">
        <f ca="1"/>
        <v>ECS           Europe &amp; Central Asia</v>
      </c>
      <c r="E94" s="84" t="str">
        <f ca="1"/>
        <v>NA</v>
      </c>
      <c r="F94" s="81"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1.93398957730167</v>
      </c>
      <c r="I94" s="191" t="e"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#N/A</v>
      </c>
      <c r="J94" s="242">
        <v>44888</v>
      </c>
      <c r="K94" s="242">
        <v>44753</v>
      </c>
      <c r="L94" s="91" t="s">
        <v>148</v>
      </c>
      <c r="M94" s="192">
        <v>0.93301435406698496</v>
      </c>
      <c r="N94" s="192">
        <v>1.93398957730167</v>
      </c>
      <c r="O94" s="192" t="s">
        <v>409</v>
      </c>
      <c r="P94" s="192" t="s">
        <v>409</v>
      </c>
      <c r="Q94" s="192" t="s">
        <v>409</v>
      </c>
      <c r="R94" s="192">
        <v>0.19700000000000001</v>
      </c>
      <c r="S94" s="192">
        <v>71.400000000000006</v>
      </c>
      <c r="T94" s="192" t="s">
        <v>409</v>
      </c>
      <c r="U94" s="192" t="s">
        <v>409</v>
      </c>
      <c r="V94" s="192" t="s">
        <v>409</v>
      </c>
      <c r="W94" s="192"/>
      <c r="X94" s="192"/>
      <c r="Y94" s="192"/>
      <c r="Z94" s="192"/>
      <c r="AA94" s="87"/>
    </row>
    <row r="95" spans="1:27" x14ac:dyDescent="0.2">
      <c r="A95" s="81">
        <v>88</v>
      </c>
      <c r="B95" s="84" t="str">
        <f ca="1"/>
        <v>Indonesia</v>
      </c>
      <c r="C95" s="84" t="str">
        <f ca="1"/>
        <v>IDN</v>
      </c>
      <c r="D95" s="84" t="str">
        <f ca="1"/>
        <v>EAS           East Asia &amp; Pacific</v>
      </c>
      <c r="E95" s="84" t="str">
        <f ca="1"/>
        <v>IBRD</v>
      </c>
      <c r="F95" s="81"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5.0875371412195998</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5.1766068326577797</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5</v>
      </c>
      <c r="J95" s="242">
        <v>44753</v>
      </c>
      <c r="K95" s="242">
        <v>45454</v>
      </c>
      <c r="L95" s="91" t="s">
        <v>150</v>
      </c>
      <c r="M95" s="192">
        <v>5.2392344497607599</v>
      </c>
      <c r="N95" s="192">
        <v>5.1766068326577797</v>
      </c>
      <c r="O95" s="192" t="s">
        <v>409</v>
      </c>
      <c r="P95" s="192" t="s">
        <v>409</v>
      </c>
      <c r="Q95" s="192">
        <v>5</v>
      </c>
      <c r="R95" s="192">
        <v>0.377</v>
      </c>
      <c r="S95" s="192">
        <v>60.2</v>
      </c>
      <c r="T95" s="192" t="s">
        <v>409</v>
      </c>
      <c r="U95" s="192" t="s">
        <v>409</v>
      </c>
      <c r="V95" s="192">
        <v>20.56</v>
      </c>
      <c r="W95" s="192"/>
      <c r="X95" s="192"/>
      <c r="Y95" s="192"/>
      <c r="Z95" s="192"/>
      <c r="AA95" s="87"/>
    </row>
    <row r="96" spans="1:27" x14ac:dyDescent="0.2">
      <c r="A96" s="81">
        <v>89</v>
      </c>
      <c r="B96" s="84" t="str">
        <f ca="1"/>
        <v>Isle of Man</v>
      </c>
      <c r="C96" s="84" t="str">
        <f ca="1"/>
        <v>IMN</v>
      </c>
      <c r="D96" s="84" t="str">
        <f ca="1"/>
        <v>ECS           Europe &amp; Central Asia</v>
      </c>
      <c r="E96" s="84" t="str">
        <f ca="1"/>
        <v>NA</v>
      </c>
      <c r="F96" s="81"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685</v>
      </c>
      <c r="M96" s="192" t="s">
        <v>409</v>
      </c>
      <c r="N96" s="192" t="s">
        <v>409</v>
      </c>
      <c r="O96" s="192" t="s">
        <v>409</v>
      </c>
      <c r="P96" s="192" t="s">
        <v>409</v>
      </c>
      <c r="Q96" s="192" t="s">
        <v>409</v>
      </c>
      <c r="R96" s="192" t="s">
        <v>409</v>
      </c>
      <c r="S96" s="192" t="s">
        <v>409</v>
      </c>
      <c r="T96" s="192" t="s">
        <v>409</v>
      </c>
      <c r="U96" s="192" t="s">
        <v>409</v>
      </c>
      <c r="V96" s="192" t="s">
        <v>409</v>
      </c>
      <c r="W96" s="192"/>
      <c r="X96" s="192"/>
      <c r="Y96" s="192"/>
      <c r="Z96" s="192"/>
      <c r="AA96" s="87"/>
    </row>
    <row r="97" spans="1:27" x14ac:dyDescent="0.2">
      <c r="A97" s="81">
        <v>90</v>
      </c>
      <c r="B97" s="84" t="str">
        <f ca="1"/>
        <v>India</v>
      </c>
      <c r="C97" s="84" t="str">
        <f ca="1"/>
        <v>IND</v>
      </c>
      <c r="D97" s="84" t="str">
        <f ca="1"/>
        <v>SAS           South Asia</v>
      </c>
      <c r="E97" s="84" t="str">
        <f ca="1"/>
        <v>IBRD</v>
      </c>
      <c r="F97" s="81"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5.5529820497973299</v>
      </c>
      <c r="I97" s="191" t="e"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#N/A</v>
      </c>
      <c r="J97" s="242">
        <v>44753</v>
      </c>
      <c r="K97" s="242">
        <v>44753</v>
      </c>
      <c r="L97" s="91" t="s">
        <v>152</v>
      </c>
      <c r="M97" s="192">
        <v>7.17703349282296</v>
      </c>
      <c r="N97" s="192">
        <v>5.5529820497973299</v>
      </c>
      <c r="O97" s="192" t="s">
        <v>409</v>
      </c>
      <c r="P97" s="192" t="s">
        <v>409</v>
      </c>
      <c r="Q97" s="192" t="s">
        <v>409</v>
      </c>
      <c r="R97" s="192">
        <v>0.45800000000000002</v>
      </c>
      <c r="S97" s="192">
        <v>58.9</v>
      </c>
      <c r="T97" s="192" t="s">
        <v>409</v>
      </c>
      <c r="U97" s="192" t="s">
        <v>409</v>
      </c>
      <c r="V97" s="192" t="s">
        <v>409</v>
      </c>
      <c r="W97" s="192"/>
      <c r="X97" s="192"/>
      <c r="Y97" s="192"/>
      <c r="Z97" s="192"/>
      <c r="AA97" s="87"/>
    </row>
    <row r="98" spans="1:27" x14ac:dyDescent="0.2">
      <c r="A98" s="81">
        <v>91</v>
      </c>
      <c r="B98" s="84" t="str">
        <f ca="1"/>
        <v>Ireland</v>
      </c>
      <c r="C98" s="84" t="str">
        <f ca="1"/>
        <v>IRL</v>
      </c>
      <c r="D98" s="84" t="str">
        <f ca="1"/>
        <v>ECS           Europe &amp; Central Asia</v>
      </c>
      <c r="E98" s="84" t="str">
        <f ca="1"/>
        <v>NA</v>
      </c>
      <c r="F98" s="81"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v>
      </c>
      <c r="I98" s="191" t="e"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#N/A</v>
      </c>
      <c r="J98" s="242">
        <v>44888</v>
      </c>
      <c r="K98" s="242">
        <v>44753</v>
      </c>
      <c r="L98" s="91" t="s">
        <v>154</v>
      </c>
      <c r="M98" s="192">
        <v>0</v>
      </c>
      <c r="N98" s="192">
        <v>0</v>
      </c>
      <c r="O98" s="192" t="s">
        <v>409</v>
      </c>
      <c r="P98" s="192" t="s">
        <v>409</v>
      </c>
      <c r="Q98" s="192" t="s">
        <v>409</v>
      </c>
      <c r="R98" s="192">
        <v>0.11899999999999999</v>
      </c>
      <c r="S98" s="192">
        <v>81.7</v>
      </c>
      <c r="T98" s="192" t="s">
        <v>409</v>
      </c>
      <c r="U98" s="192" t="s">
        <v>409</v>
      </c>
      <c r="V98" s="192" t="s">
        <v>409</v>
      </c>
      <c r="W98" s="192"/>
      <c r="X98" s="192"/>
      <c r="Y98" s="192"/>
      <c r="Z98" s="192"/>
      <c r="AA98" s="87"/>
    </row>
    <row r="99" spans="1:27" x14ac:dyDescent="0.2">
      <c r="A99" s="81">
        <v>92</v>
      </c>
      <c r="B99" s="84" t="str">
        <f ca="1"/>
        <v>Iran, Islamic Rep.</v>
      </c>
      <c r="C99" s="84" t="str">
        <f ca="1"/>
        <v>IRN</v>
      </c>
      <c r="D99" s="84" t="str">
        <f ca="1"/>
        <v>MEA           Middle East &amp; North Africa</v>
      </c>
      <c r="E99" s="84" t="str">
        <f ca="1"/>
        <v>IBRD</v>
      </c>
      <c r="F99" s="81"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2.9665071770334901</v>
      </c>
      <c r="I99" s="191" t="e"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#N/A</v>
      </c>
      <c r="J99" s="242">
        <v>44753</v>
      </c>
      <c r="K99" s="242">
        <v>44753</v>
      </c>
      <c r="L99" s="91" t="s">
        <v>155</v>
      </c>
      <c r="M99" s="192">
        <v>2.9665071770334901</v>
      </c>
      <c r="N99" s="192" t="s">
        <v>409</v>
      </c>
      <c r="O99" s="192" t="s">
        <v>409</v>
      </c>
      <c r="P99" s="192" t="s">
        <v>409</v>
      </c>
      <c r="Q99" s="192" t="s">
        <v>409</v>
      </c>
      <c r="R99" s="192">
        <v>0.28199999999999997</v>
      </c>
      <c r="S99" s="192" t="s">
        <v>409</v>
      </c>
      <c r="T99" s="192" t="s">
        <v>409</v>
      </c>
      <c r="U99" s="192" t="s">
        <v>409</v>
      </c>
      <c r="V99" s="192" t="s">
        <v>409</v>
      </c>
      <c r="W99" s="192"/>
      <c r="X99" s="192"/>
      <c r="Y99" s="192"/>
      <c r="Z99" s="192"/>
      <c r="AA99" s="87"/>
    </row>
    <row r="100" spans="1:27" x14ac:dyDescent="0.2">
      <c r="A100" s="81">
        <v>93</v>
      </c>
      <c r="B100" s="84" t="str">
        <f ca="1"/>
        <v>Iraq</v>
      </c>
      <c r="C100" s="84" t="str">
        <f ca="1"/>
        <v>IRQ</v>
      </c>
      <c r="D100" s="84" t="str">
        <f ca="1"/>
        <v>MEA           Middle East &amp; North Africa</v>
      </c>
      <c r="E100" s="84" t="str">
        <f ca="1"/>
        <v>IBRD</v>
      </c>
      <c r="F100" s="81"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2.4308621740219887</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5.9090909090909101</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1</v>
      </c>
      <c r="J100" s="242">
        <v>44753</v>
      </c>
      <c r="K100" s="242">
        <v>45454</v>
      </c>
      <c r="L100" s="91" t="s">
        <v>157</v>
      </c>
      <c r="M100" s="192">
        <v>5.9090909090909101</v>
      </c>
      <c r="N100" s="192" t="s">
        <v>409</v>
      </c>
      <c r="O100" s="192" t="s">
        <v>409</v>
      </c>
      <c r="P100" s="192" t="s">
        <v>409</v>
      </c>
      <c r="Q100" s="192">
        <v>1</v>
      </c>
      <c r="R100" s="192">
        <v>0.40500000000000003</v>
      </c>
      <c r="S100" s="192" t="s">
        <v>409</v>
      </c>
      <c r="T100" s="192" t="s">
        <v>409</v>
      </c>
      <c r="U100" s="192" t="s">
        <v>409</v>
      </c>
      <c r="V100" s="192">
        <v>0.8</v>
      </c>
      <c r="W100" s="192"/>
      <c r="X100" s="192"/>
      <c r="Y100" s="192"/>
      <c r="Z100" s="192"/>
      <c r="AA100" s="87"/>
    </row>
    <row r="101" spans="1:27" x14ac:dyDescent="0.2">
      <c r="A101" s="81">
        <v>94</v>
      </c>
      <c r="B101" s="84" t="str">
        <f ca="1"/>
        <v>Iceland</v>
      </c>
      <c r="C101" s="84" t="str">
        <f ca="1"/>
        <v>ISL</v>
      </c>
      <c r="D101" s="84" t="str">
        <f ca="1"/>
        <v>ECS           Europe &amp; Central Asia</v>
      </c>
      <c r="E101" s="84" t="str">
        <f ca="1"/>
        <v>NA</v>
      </c>
      <c r="F101" s="81"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0.55023923444975997</v>
      </c>
      <c r="I101" s="191" t="e"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#N/A</v>
      </c>
      <c r="J101" s="242">
        <v>44753</v>
      </c>
      <c r="K101" s="242">
        <v>44753</v>
      </c>
      <c r="L101" s="91" t="s">
        <v>159</v>
      </c>
      <c r="M101" s="192">
        <v>0.55023923444975997</v>
      </c>
      <c r="N101" s="192" t="s">
        <v>409</v>
      </c>
      <c r="O101" s="192" t="s">
        <v>409</v>
      </c>
      <c r="P101" s="192" t="s">
        <v>409</v>
      </c>
      <c r="Q101" s="192" t="s">
        <v>409</v>
      </c>
      <c r="R101" s="192">
        <v>0.18099999999999999</v>
      </c>
      <c r="S101" s="192" t="s">
        <v>409</v>
      </c>
      <c r="T101" s="192" t="s">
        <v>409</v>
      </c>
      <c r="U101" s="192" t="s">
        <v>409</v>
      </c>
      <c r="V101" s="192" t="s">
        <v>409</v>
      </c>
      <c r="W101" s="192"/>
      <c r="X101" s="192"/>
      <c r="Y101" s="192"/>
      <c r="Z101" s="192"/>
      <c r="AA101" s="87"/>
    </row>
    <row r="102" spans="1:27" x14ac:dyDescent="0.2">
      <c r="A102" s="81">
        <v>95</v>
      </c>
      <c r="B102" s="84" t="str">
        <f ca="1"/>
        <v>Israel</v>
      </c>
      <c r="C102" s="84" t="str">
        <f ca="1"/>
        <v>ISR</v>
      </c>
      <c r="D102" s="84" t="str">
        <f ca="1"/>
        <v>MEA           Middle East &amp; North Africa</v>
      </c>
      <c r="E102" s="84" t="str">
        <f ca="1"/>
        <v>NA</v>
      </c>
      <c r="F102" s="81"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0.94962362478286</v>
      </c>
      <c r="I102" s="191" t="e"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#N/A</v>
      </c>
      <c r="J102" s="242">
        <v>44888</v>
      </c>
      <c r="K102" s="242">
        <v>44753</v>
      </c>
      <c r="L102" s="91" t="s">
        <v>161</v>
      </c>
      <c r="M102" s="192">
        <v>0</v>
      </c>
      <c r="N102" s="192">
        <v>0.94962362478286</v>
      </c>
      <c r="O102" s="192" t="s">
        <v>409</v>
      </c>
      <c r="P102" s="192" t="s">
        <v>409</v>
      </c>
      <c r="Q102" s="192" t="s">
        <v>409</v>
      </c>
      <c r="R102" s="192">
        <v>0.129</v>
      </c>
      <c r="S102" s="192">
        <v>74.8</v>
      </c>
      <c r="T102" s="192" t="s">
        <v>409</v>
      </c>
      <c r="U102" s="192" t="s">
        <v>409</v>
      </c>
      <c r="V102" s="192" t="s">
        <v>409</v>
      </c>
      <c r="W102" s="192"/>
      <c r="X102" s="192"/>
      <c r="Y102" s="192"/>
      <c r="Z102" s="192"/>
      <c r="AA102" s="87"/>
    </row>
    <row r="103" spans="1:27" x14ac:dyDescent="0.2">
      <c r="A103" s="81">
        <v>96</v>
      </c>
      <c r="B103" s="84" t="str">
        <f ca="1"/>
        <v>Italy</v>
      </c>
      <c r="C103" s="84" t="str">
        <f ca="1"/>
        <v>ITA</v>
      </c>
      <c r="D103" s="84" t="str">
        <f ca="1"/>
        <v>ECS           Europe &amp; Central Asia</v>
      </c>
      <c r="E103" s="84" t="str">
        <f ca="1"/>
        <v>NA</v>
      </c>
      <c r="F103" s="81"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1.1812391430225799</v>
      </c>
      <c r="I103" s="191" t="e"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#N/A</v>
      </c>
      <c r="J103" s="242">
        <v>44888</v>
      </c>
      <c r="K103" s="242">
        <v>44753</v>
      </c>
      <c r="L103" s="91" t="s">
        <v>163</v>
      </c>
      <c r="M103" s="192">
        <v>0</v>
      </c>
      <c r="N103" s="192">
        <v>1.1812391430225799</v>
      </c>
      <c r="O103" s="192" t="s">
        <v>409</v>
      </c>
      <c r="P103" s="192" t="s">
        <v>409</v>
      </c>
      <c r="Q103" s="192" t="s">
        <v>409</v>
      </c>
      <c r="R103" s="192">
        <v>0.113</v>
      </c>
      <c r="S103" s="192">
        <v>74</v>
      </c>
      <c r="T103" s="192" t="s">
        <v>409</v>
      </c>
      <c r="U103" s="192" t="s">
        <v>409</v>
      </c>
      <c r="V103" s="192" t="s">
        <v>409</v>
      </c>
      <c r="W103" s="192"/>
      <c r="X103" s="192"/>
      <c r="Y103" s="192"/>
      <c r="Z103" s="192"/>
      <c r="AA103" s="87"/>
    </row>
    <row r="104" spans="1:27" x14ac:dyDescent="0.2">
      <c r="A104" s="81">
        <v>97</v>
      </c>
      <c r="B104" s="84" t="str">
        <f ca="1"/>
        <v>Jamaica</v>
      </c>
      <c r="C104" s="84" t="str">
        <f ca="1"/>
        <v>JAM</v>
      </c>
      <c r="D104" s="84" t="str">
        <f ca="1"/>
        <v>LCN           Latin America &amp; Caribbean</v>
      </c>
      <c r="E104" s="84" t="str">
        <f ca="1"/>
        <v>IBRD</v>
      </c>
      <c r="F104" s="81"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4.2105263157894699</v>
      </c>
      <c r="I104" s="191" t="e"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#N/A</v>
      </c>
      <c r="J104" s="242">
        <v>44753</v>
      </c>
      <c r="K104" s="242">
        <v>44753</v>
      </c>
      <c r="L104" s="91" t="s">
        <v>165</v>
      </c>
      <c r="M104" s="192">
        <v>4.2105263157894699</v>
      </c>
      <c r="N104" s="192" t="s">
        <v>409</v>
      </c>
      <c r="O104" s="192" t="s">
        <v>409</v>
      </c>
      <c r="P104" s="192" t="s">
        <v>409</v>
      </c>
      <c r="Q104" s="192" t="s">
        <v>409</v>
      </c>
      <c r="R104" s="192">
        <v>0.33400000000000002</v>
      </c>
      <c r="S104" s="192" t="s">
        <v>409</v>
      </c>
      <c r="T104" s="192" t="s">
        <v>409</v>
      </c>
      <c r="U104" s="192" t="s">
        <v>409</v>
      </c>
      <c r="V104" s="192" t="s">
        <v>409</v>
      </c>
      <c r="W104" s="192"/>
      <c r="X104" s="192"/>
      <c r="Y104" s="192"/>
      <c r="Z104" s="192"/>
      <c r="AA104" s="87"/>
    </row>
    <row r="105" spans="1:27" x14ac:dyDescent="0.2">
      <c r="A105" s="81">
        <v>98</v>
      </c>
      <c r="B105" s="84" t="str">
        <f ca="1"/>
        <v>Jordan</v>
      </c>
      <c r="C105" s="84" t="str">
        <f ca="1"/>
        <v>JOR</v>
      </c>
      <c r="D105" s="84" t="str">
        <f ca="1"/>
        <v>MEA           Middle East &amp; North Africa</v>
      </c>
      <c r="E105" s="84" t="str">
        <f ca="1"/>
        <v>IBRD</v>
      </c>
      <c r="F105" s="81"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3.4394904458598701</v>
      </c>
      <c r="I105" s="191" t="e"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#N/A</v>
      </c>
      <c r="J105" s="242">
        <v>44888</v>
      </c>
      <c r="K105" s="242">
        <v>44753</v>
      </c>
      <c r="L105" s="91" t="s">
        <v>167</v>
      </c>
      <c r="M105" s="192">
        <v>2.5358851674641101</v>
      </c>
      <c r="N105" s="192">
        <v>3.4394904458598701</v>
      </c>
      <c r="O105" s="192" t="s">
        <v>409</v>
      </c>
      <c r="P105" s="192" t="s">
        <v>409</v>
      </c>
      <c r="Q105" s="192" t="s">
        <v>409</v>
      </c>
      <c r="R105" s="192">
        <v>0.26400000000000001</v>
      </c>
      <c r="S105" s="192">
        <v>66.2</v>
      </c>
      <c r="T105" s="192" t="s">
        <v>409</v>
      </c>
      <c r="U105" s="192" t="s">
        <v>409</v>
      </c>
      <c r="V105" s="192" t="s">
        <v>409</v>
      </c>
      <c r="W105" s="192"/>
      <c r="X105" s="192"/>
      <c r="Y105" s="192"/>
      <c r="Z105" s="192"/>
      <c r="AA105" s="87"/>
    </row>
    <row r="106" spans="1:27" x14ac:dyDescent="0.2">
      <c r="A106" s="81">
        <v>99</v>
      </c>
      <c r="B106" s="84" t="str">
        <f ca="1"/>
        <v>Japan</v>
      </c>
      <c r="C106" s="84" t="str">
        <f ca="1"/>
        <v>JPN</v>
      </c>
      <c r="D106" s="84" t="str">
        <f ca="1"/>
        <v>EAS           East Asia &amp; Pacific</v>
      </c>
      <c r="E106" s="84" t="str">
        <f ca="1"/>
        <v>NA</v>
      </c>
      <c r="F106" s="81"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t="e"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#N/A</v>
      </c>
      <c r="J106" s="242">
        <v>44753</v>
      </c>
      <c r="K106" s="242">
        <v>44753</v>
      </c>
      <c r="L106" s="91" t="s">
        <v>169</v>
      </c>
      <c r="M106" s="192">
        <v>2.17703349282296</v>
      </c>
      <c r="N106" s="192">
        <v>0</v>
      </c>
      <c r="O106" s="192" t="s">
        <v>409</v>
      </c>
      <c r="P106" s="192" t="s">
        <v>409</v>
      </c>
      <c r="Q106" s="192" t="s">
        <v>409</v>
      </c>
      <c r="R106" s="192">
        <v>0.249</v>
      </c>
      <c r="S106" s="192">
        <v>79.5</v>
      </c>
      <c r="T106" s="192" t="s">
        <v>409</v>
      </c>
      <c r="U106" s="192" t="s">
        <v>409</v>
      </c>
      <c r="V106" s="192" t="s">
        <v>409</v>
      </c>
      <c r="W106" s="192"/>
      <c r="X106" s="192"/>
      <c r="Y106" s="192"/>
      <c r="Z106" s="192"/>
      <c r="AA106" s="87"/>
    </row>
    <row r="107" spans="1:27" x14ac:dyDescent="0.2">
      <c r="A107" s="81">
        <v>100</v>
      </c>
      <c r="B107" s="84" t="str">
        <f ca="1"/>
        <v>Kazakhstan</v>
      </c>
      <c r="C107" s="84" t="str">
        <f ca="1"/>
        <v>KAZ</v>
      </c>
      <c r="D107" s="84" t="str">
        <f ca="1"/>
        <v>ECS           Europe &amp; Central Asia</v>
      </c>
      <c r="E107" s="84" t="str">
        <f ca="1"/>
        <v>IBRD</v>
      </c>
      <c r="F107" s="81"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1.7313259988419201</v>
      </c>
      <c r="I107" s="191" t="e"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#N/A</v>
      </c>
      <c r="J107" s="242">
        <v>44888</v>
      </c>
      <c r="K107" s="242">
        <v>44753</v>
      </c>
      <c r="L107" s="91" t="s">
        <v>171</v>
      </c>
      <c r="M107" s="192">
        <v>1.2679425837320499</v>
      </c>
      <c r="N107" s="192">
        <v>1.7313259988419201</v>
      </c>
      <c r="O107" s="192" t="s">
        <v>409</v>
      </c>
      <c r="P107" s="192" t="s">
        <v>409</v>
      </c>
      <c r="Q107" s="192" t="s">
        <v>409</v>
      </c>
      <c r="R107" s="192">
        <v>0.21099999999999999</v>
      </c>
      <c r="S107" s="192">
        <v>72.099999999999994</v>
      </c>
      <c r="T107" s="192" t="s">
        <v>409</v>
      </c>
      <c r="U107" s="192" t="s">
        <v>409</v>
      </c>
      <c r="V107" s="192" t="s">
        <v>409</v>
      </c>
      <c r="W107" s="192"/>
      <c r="X107" s="192"/>
      <c r="Y107" s="192"/>
      <c r="Z107" s="192"/>
      <c r="AA107" s="87"/>
    </row>
    <row r="108" spans="1:27" x14ac:dyDescent="0.2">
      <c r="A108" s="81">
        <v>101</v>
      </c>
      <c r="B108" s="84" t="str">
        <f ca="1"/>
        <v>Kenya</v>
      </c>
      <c r="C108" s="84" t="str">
        <f ca="1"/>
        <v>KEN</v>
      </c>
      <c r="D108" s="84" t="str">
        <f ca="1"/>
        <v>SSF           Sub-Saharan Africa</v>
      </c>
      <c r="E108" s="84" t="str">
        <f ca="1"/>
        <v>Blend</v>
      </c>
      <c r="F108" s="81"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6.0254238426915991</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7.2611464968152797</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5</v>
      </c>
      <c r="J108" s="242">
        <v>44753</v>
      </c>
      <c r="K108" s="242">
        <v>45418</v>
      </c>
      <c r="L108" s="91" t="s">
        <v>173</v>
      </c>
      <c r="M108" s="192">
        <v>10</v>
      </c>
      <c r="N108" s="192">
        <v>7.2611464968152797</v>
      </c>
      <c r="O108" s="192" t="s">
        <v>409</v>
      </c>
      <c r="P108" s="192">
        <v>5</v>
      </c>
      <c r="Q108" s="192">
        <v>1</v>
      </c>
      <c r="R108" s="192">
        <v>0.59299999999999997</v>
      </c>
      <c r="S108" s="192">
        <v>53</v>
      </c>
      <c r="T108" s="192" t="s">
        <v>409</v>
      </c>
      <c r="U108" s="192" t="s">
        <v>811</v>
      </c>
      <c r="V108" s="192">
        <v>0.26</v>
      </c>
      <c r="W108" s="192"/>
      <c r="X108" s="192"/>
      <c r="Y108" s="192"/>
      <c r="Z108" s="192"/>
      <c r="AA108" s="87"/>
    </row>
    <row r="109" spans="1:27" x14ac:dyDescent="0.2">
      <c r="A109" s="81">
        <v>102</v>
      </c>
      <c r="B109" s="84" t="str">
        <f ca="1"/>
        <v>Kyrgyz Republic</v>
      </c>
      <c r="C109" s="84" t="str">
        <f ca="1"/>
        <v>KGZ</v>
      </c>
      <c r="D109" s="84" t="str">
        <f ca="1"/>
        <v>ECS           Europe &amp; Central Asia</v>
      </c>
      <c r="E109" s="84" t="str">
        <f ca="1"/>
        <v>IDA</v>
      </c>
      <c r="F109" s="81"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3.7320574162679399</v>
      </c>
      <c r="I109" s="191" t="e"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#N/A</v>
      </c>
      <c r="J109" s="242">
        <v>44753</v>
      </c>
      <c r="K109" s="242">
        <v>44753</v>
      </c>
      <c r="L109" s="91" t="s">
        <v>174</v>
      </c>
      <c r="M109" s="192">
        <v>3.7320574162679399</v>
      </c>
      <c r="N109" s="192" t="s">
        <v>409</v>
      </c>
      <c r="O109" s="192" t="s">
        <v>409</v>
      </c>
      <c r="P109" s="192" t="s">
        <v>409</v>
      </c>
      <c r="Q109" s="192" t="s">
        <v>409</v>
      </c>
      <c r="R109" s="192">
        <v>0.314</v>
      </c>
      <c r="S109" s="192" t="s">
        <v>409</v>
      </c>
      <c r="T109" s="192" t="s">
        <v>409</v>
      </c>
      <c r="U109" s="192" t="s">
        <v>409</v>
      </c>
      <c r="V109" s="192" t="s">
        <v>409</v>
      </c>
      <c r="W109" s="192"/>
      <c r="X109" s="192"/>
      <c r="Y109" s="192"/>
      <c r="Z109" s="192"/>
      <c r="AA109" s="87"/>
    </row>
    <row r="110" spans="1:27" x14ac:dyDescent="0.2">
      <c r="A110" s="81">
        <v>103</v>
      </c>
      <c r="B110" s="84" t="str">
        <f ca="1"/>
        <v>Cambodia</v>
      </c>
      <c r="C110" s="84" t="str">
        <f ca="1"/>
        <v>KHM</v>
      </c>
      <c r="D110" s="84" t="str">
        <f ca="1"/>
        <v>EAS           East Asia &amp; Pacific</v>
      </c>
      <c r="E110" s="84" t="str">
        <f ca="1"/>
        <v>IDA</v>
      </c>
      <c r="F110" s="81"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6.4794441227562203</v>
      </c>
      <c r="I110" s="191" t="e"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#N/A</v>
      </c>
      <c r="J110" s="242">
        <v>44753</v>
      </c>
      <c r="K110" s="242">
        <v>44753</v>
      </c>
      <c r="L110" s="91" t="s">
        <v>176</v>
      </c>
      <c r="M110" s="192">
        <v>9.3301435406698499</v>
      </c>
      <c r="N110" s="192">
        <v>6.4794441227562203</v>
      </c>
      <c r="O110" s="192" t="s">
        <v>409</v>
      </c>
      <c r="P110" s="192" t="s">
        <v>409</v>
      </c>
      <c r="Q110" s="192" t="s">
        <v>409</v>
      </c>
      <c r="R110" s="192">
        <v>0.54800000000000004</v>
      </c>
      <c r="S110" s="192">
        <v>55.7</v>
      </c>
      <c r="T110" s="192" t="s">
        <v>409</v>
      </c>
      <c r="U110" s="192" t="s">
        <v>409</v>
      </c>
      <c r="V110" s="192" t="s">
        <v>409</v>
      </c>
      <c r="W110" s="192"/>
      <c r="X110" s="192"/>
      <c r="Y110" s="192"/>
      <c r="Z110" s="192"/>
      <c r="AA110" s="87"/>
    </row>
    <row r="111" spans="1:27" x14ac:dyDescent="0.2">
      <c r="A111" s="81">
        <v>104</v>
      </c>
      <c r="B111" s="84" t="str">
        <f ca="1"/>
        <v>Kiribati</v>
      </c>
      <c r="C111" s="84" t="str">
        <f ca="1"/>
        <v>KIR</v>
      </c>
      <c r="D111" s="84" t="str">
        <f ca="1"/>
        <v>EAS           East Asia &amp; Pacific</v>
      </c>
      <c r="E111" s="84" t="str">
        <f ca="1"/>
        <v>IDA</v>
      </c>
      <c r="F111" s="81"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5.7655502392344502</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v>5.7655502392344502</v>
      </c>
      <c r="N111" s="192" t="s">
        <v>409</v>
      </c>
      <c r="O111" s="192" t="s">
        <v>409</v>
      </c>
      <c r="P111" s="192" t="s">
        <v>409</v>
      </c>
      <c r="Q111" s="192" t="s">
        <v>409</v>
      </c>
      <c r="R111" s="192">
        <v>0.39900000000000002</v>
      </c>
      <c r="S111" s="192" t="s">
        <v>409</v>
      </c>
      <c r="T111" s="192" t="s">
        <v>409</v>
      </c>
      <c r="U111" s="192" t="s">
        <v>409</v>
      </c>
      <c r="V111" s="192" t="s">
        <v>409</v>
      </c>
      <c r="W111" s="192"/>
      <c r="X111" s="192"/>
      <c r="Y111" s="192"/>
      <c r="Z111" s="192"/>
      <c r="AA111" s="87"/>
    </row>
    <row r="112" spans="1:27" x14ac:dyDescent="0.2">
      <c r="A112" s="81">
        <v>105</v>
      </c>
      <c r="B112" s="84" t="str">
        <f ca="1"/>
        <v>St. Kitts and Nevis</v>
      </c>
      <c r="C112" s="84" t="str">
        <f ca="1"/>
        <v>KNA</v>
      </c>
      <c r="D112" s="84" t="str">
        <f ca="1"/>
        <v>LCN           Latin America &amp; Caribbean</v>
      </c>
      <c r="E112" s="84" t="str">
        <f ca="1"/>
        <v>IBRD</v>
      </c>
      <c r="F112" s="81"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4.01913875598086</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v>4.01913875598086</v>
      </c>
      <c r="N112" s="192" t="s">
        <v>409</v>
      </c>
      <c r="O112" s="192" t="s">
        <v>409</v>
      </c>
      <c r="P112" s="192" t="s">
        <v>409</v>
      </c>
      <c r="Q112" s="192" t="s">
        <v>409</v>
      </c>
      <c r="R112" s="192">
        <v>0.32600000000000001</v>
      </c>
      <c r="S112" s="192" t="s">
        <v>409</v>
      </c>
      <c r="T112" s="192" t="s">
        <v>409</v>
      </c>
      <c r="U112" s="192" t="s">
        <v>409</v>
      </c>
      <c r="V112" s="192" t="s">
        <v>409</v>
      </c>
      <c r="W112" s="192"/>
      <c r="X112" s="192"/>
      <c r="Y112" s="192"/>
      <c r="Z112" s="192"/>
      <c r="AA112" s="87"/>
    </row>
    <row r="113" spans="1:27" x14ac:dyDescent="0.2">
      <c r="A113" s="81">
        <v>106</v>
      </c>
      <c r="B113" s="84" t="str">
        <f ca="1"/>
        <v>Korea, Rep.</v>
      </c>
      <c r="C113" s="84" t="str">
        <f ca="1"/>
        <v>KOR</v>
      </c>
      <c r="D113" s="84" t="str">
        <f ca="1"/>
        <v>EAS           East Asia &amp; Pacific</v>
      </c>
      <c r="E113" s="84" t="str">
        <f ca="1"/>
        <v>NA</v>
      </c>
      <c r="F113" s="81"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2.28141285466126</v>
      </c>
      <c r="I113" s="191" t="e"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#N/A</v>
      </c>
      <c r="J113" s="242">
        <v>44888</v>
      </c>
      <c r="K113" s="242">
        <v>44753</v>
      </c>
      <c r="L113" s="91" t="s">
        <v>180</v>
      </c>
      <c r="M113" s="192">
        <v>0.47846889952152999</v>
      </c>
      <c r="N113" s="192">
        <v>2.28141285466126</v>
      </c>
      <c r="O113" s="192" t="s">
        <v>409</v>
      </c>
      <c r="P113" s="192" t="s">
        <v>409</v>
      </c>
      <c r="Q113" s="192" t="s">
        <v>409</v>
      </c>
      <c r="R113" s="192">
        <v>0.17799999999999999</v>
      </c>
      <c r="S113" s="192">
        <v>70.2</v>
      </c>
      <c r="T113" s="192" t="s">
        <v>409</v>
      </c>
      <c r="U113" s="192" t="s">
        <v>409</v>
      </c>
      <c r="V113" s="192" t="s">
        <v>409</v>
      </c>
      <c r="W113" s="192"/>
      <c r="X113" s="192"/>
      <c r="Y113" s="192"/>
      <c r="Z113" s="192"/>
      <c r="AA113" s="87"/>
    </row>
    <row r="114" spans="1:27" x14ac:dyDescent="0.2">
      <c r="A114" s="81">
        <v>107</v>
      </c>
      <c r="B114" s="84" t="str">
        <f ca="1"/>
        <v>Kuwait</v>
      </c>
      <c r="C114" s="84" t="str">
        <f ca="1"/>
        <v>KWT</v>
      </c>
      <c r="D114" s="84" t="str">
        <f ca="1"/>
        <v>MEA           Middle East &amp; North Africa</v>
      </c>
      <c r="E114" s="84" t="str">
        <f ca="1"/>
        <v>NA</v>
      </c>
      <c r="F114" s="81"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3.72900984365952</v>
      </c>
      <c r="I114" s="191" t="e"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#N/A</v>
      </c>
      <c r="J114" s="242">
        <v>44888</v>
      </c>
      <c r="K114" s="242">
        <v>44753</v>
      </c>
      <c r="L114" s="91" t="s">
        <v>182</v>
      </c>
      <c r="M114" s="192">
        <v>0.64593301435406503</v>
      </c>
      <c r="N114" s="192">
        <v>3.72900984365952</v>
      </c>
      <c r="O114" s="192" t="s">
        <v>409</v>
      </c>
      <c r="P114" s="192" t="s">
        <v>409</v>
      </c>
      <c r="Q114" s="192" t="s">
        <v>409</v>
      </c>
      <c r="R114" s="192">
        <v>0.185</v>
      </c>
      <c r="S114" s="192">
        <v>65.2</v>
      </c>
      <c r="T114" s="192" t="s">
        <v>409</v>
      </c>
      <c r="U114" s="192" t="s">
        <v>409</v>
      </c>
      <c r="V114" s="192" t="s">
        <v>409</v>
      </c>
      <c r="W114" s="192"/>
      <c r="X114" s="192"/>
      <c r="Y114" s="192"/>
      <c r="Z114" s="192"/>
      <c r="AA114" s="87"/>
    </row>
    <row r="115" spans="1:27" x14ac:dyDescent="0.2">
      <c r="A115" s="81">
        <v>108</v>
      </c>
      <c r="B115" s="84" t="str">
        <f ca="1"/>
        <v>Lao PDR</v>
      </c>
      <c r="C115" s="84" t="str">
        <f ca="1"/>
        <v>LAO</v>
      </c>
      <c r="D115" s="84" t="str">
        <f ca="1"/>
        <v>EAS           East Asia &amp; Pacific</v>
      </c>
      <c r="E115" s="84" t="str">
        <f ca="1"/>
        <v>IDA</v>
      </c>
      <c r="F115" s="81"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6.0133994366894168</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7.2321945570353199</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5</v>
      </c>
      <c r="J115" s="242">
        <v>44753</v>
      </c>
      <c r="K115" s="242">
        <v>45454</v>
      </c>
      <c r="L115" s="91" t="s">
        <v>184</v>
      </c>
      <c r="M115" s="192">
        <v>8.6602870813397104</v>
      </c>
      <c r="N115" s="192">
        <v>7.2321945570353199</v>
      </c>
      <c r="O115" s="192" t="s">
        <v>409</v>
      </c>
      <c r="P115" s="192" t="s">
        <v>409</v>
      </c>
      <c r="Q115" s="192">
        <v>5</v>
      </c>
      <c r="R115" s="192">
        <v>0.52</v>
      </c>
      <c r="S115" s="192">
        <v>53.1</v>
      </c>
      <c r="T115" s="192" t="s">
        <v>409</v>
      </c>
      <c r="U115" s="192" t="s">
        <v>409</v>
      </c>
      <c r="V115" s="192">
        <v>20.79</v>
      </c>
      <c r="W115" s="192"/>
      <c r="X115" s="192"/>
      <c r="Y115" s="192"/>
      <c r="Z115" s="192"/>
      <c r="AA115" s="87"/>
    </row>
    <row r="116" spans="1:27" x14ac:dyDescent="0.2">
      <c r="A116" s="81">
        <v>109</v>
      </c>
      <c r="B116" s="84" t="str">
        <f ca="1"/>
        <v>Lebanon</v>
      </c>
      <c r="C116" s="84" t="str">
        <f ca="1"/>
        <v>LBN</v>
      </c>
      <c r="D116" s="84" t="str">
        <f ca="1"/>
        <v>MEA           Middle East &amp; North Africa</v>
      </c>
      <c r="E116" s="84" t="str">
        <f ca="1"/>
        <v>IBRD</v>
      </c>
      <c r="F116" s="81"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4.8592633383453849</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3.3732057416267902</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7</v>
      </c>
      <c r="J116" s="242">
        <v>44753</v>
      </c>
      <c r="K116" s="242">
        <v>45454</v>
      </c>
      <c r="L116" s="91" t="s">
        <v>186</v>
      </c>
      <c r="M116" s="192">
        <v>3.3732057416267902</v>
      </c>
      <c r="N116" s="192" t="s">
        <v>409</v>
      </c>
      <c r="O116" s="192" t="s">
        <v>409</v>
      </c>
      <c r="P116" s="192" t="s">
        <v>409</v>
      </c>
      <c r="Q116" s="192">
        <v>7</v>
      </c>
      <c r="R116" s="192">
        <v>0.29899999999999999</v>
      </c>
      <c r="S116" s="192" t="s">
        <v>409</v>
      </c>
      <c r="T116" s="192" t="s">
        <v>409</v>
      </c>
      <c r="U116" s="192" t="s">
        <v>409</v>
      </c>
      <c r="V116" s="192">
        <v>138.21</v>
      </c>
      <c r="W116" s="192"/>
      <c r="X116" s="192"/>
      <c r="Y116" s="192"/>
      <c r="Z116" s="192"/>
      <c r="AA116" s="87"/>
    </row>
    <row r="117" spans="1:27" x14ac:dyDescent="0.2">
      <c r="A117" s="81">
        <v>110</v>
      </c>
      <c r="B117" s="84" t="str">
        <f ca="1"/>
        <v>Liberia</v>
      </c>
      <c r="C117" s="84" t="str">
        <f ca="1"/>
        <v>LBR</v>
      </c>
      <c r="D117" s="84" t="str">
        <f ca="1"/>
        <v>SSF           Sub-Saharan Africa</v>
      </c>
      <c r="E117" s="84" t="str">
        <f ca="1"/>
        <v>IDA</v>
      </c>
      <c r="F117" s="81"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6.9774071492436036</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9.7368421052631504</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5</v>
      </c>
      <c r="J117" s="242">
        <v>44753</v>
      </c>
      <c r="K117" s="242">
        <v>45454</v>
      </c>
      <c r="L117" s="91" t="s">
        <v>188</v>
      </c>
      <c r="M117" s="192">
        <v>9.7368421052631504</v>
      </c>
      <c r="N117" s="192" t="s">
        <v>409</v>
      </c>
      <c r="O117" s="192" t="s">
        <v>409</v>
      </c>
      <c r="P117" s="192" t="s">
        <v>409</v>
      </c>
      <c r="Q117" s="192">
        <v>5</v>
      </c>
      <c r="R117" s="192">
        <v>0.56499999999999995</v>
      </c>
      <c r="S117" s="192" t="s">
        <v>409</v>
      </c>
      <c r="T117" s="192" t="s">
        <v>409</v>
      </c>
      <c r="U117" s="192" t="s">
        <v>409</v>
      </c>
      <c r="V117" s="192">
        <v>7.67</v>
      </c>
      <c r="W117" s="192"/>
      <c r="X117" s="192"/>
      <c r="Y117" s="192"/>
      <c r="Z117" s="192"/>
      <c r="AA117" s="87"/>
    </row>
    <row r="118" spans="1:27" x14ac:dyDescent="0.2">
      <c r="A118" s="81">
        <v>111</v>
      </c>
      <c r="B118" s="84" t="str">
        <f ca="1"/>
        <v>Libya</v>
      </c>
      <c r="C118" s="84" t="str">
        <f ca="1"/>
        <v>LBY</v>
      </c>
      <c r="D118" s="84" t="str">
        <f ca="1"/>
        <v>MEA           Middle East &amp; North Africa</v>
      </c>
      <c r="E118" s="84" t="str">
        <f ca="1"/>
        <v>IBRD</v>
      </c>
      <c r="F118" s="81"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4.1358509593425508</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3.4210526315789398</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5</v>
      </c>
      <c r="J118" s="242">
        <v>44753</v>
      </c>
      <c r="K118" s="242">
        <v>45454</v>
      </c>
      <c r="L118" s="91" t="s">
        <v>190</v>
      </c>
      <c r="M118" s="192">
        <v>3.4210526315789398</v>
      </c>
      <c r="N118" s="192" t="s">
        <v>409</v>
      </c>
      <c r="O118" s="192" t="s">
        <v>409</v>
      </c>
      <c r="P118" s="192" t="s">
        <v>409</v>
      </c>
      <c r="Q118" s="192">
        <v>5</v>
      </c>
      <c r="R118" s="192">
        <v>0.30099999999999999</v>
      </c>
      <c r="S118" s="192" t="s">
        <v>409</v>
      </c>
      <c r="T118" s="192" t="s">
        <v>409</v>
      </c>
      <c r="U118" s="192" t="s">
        <v>409</v>
      </c>
      <c r="V118" s="192">
        <v>11.47</v>
      </c>
      <c r="W118" s="192"/>
      <c r="X118" s="192"/>
      <c r="Y118" s="192"/>
      <c r="Z118" s="192"/>
      <c r="AA118" s="87"/>
    </row>
    <row r="119" spans="1:27" x14ac:dyDescent="0.2">
      <c r="A119" s="81">
        <v>112</v>
      </c>
      <c r="B119" s="84" t="str">
        <f ca="1"/>
        <v>St. Lucia</v>
      </c>
      <c r="C119" s="84" t="str">
        <f ca="1"/>
        <v>LCA</v>
      </c>
      <c r="D119" s="84" t="str">
        <f ca="1"/>
        <v>LCN           Latin America &amp; Caribbean</v>
      </c>
      <c r="E119" s="84" t="str">
        <f ca="1"/>
        <v>Blend</v>
      </c>
      <c r="F119" s="81" t="str">
        <f t="shared" ca="1" si="4"/>
        <v/>
      </c>
      <c r="G119" s="80" t="e">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t="s">
        <v>409</v>
      </c>
      <c r="K119" s="242">
        <v>44753</v>
      </c>
      <c r="L119" s="91" t="s">
        <v>191</v>
      </c>
      <c r="M119" s="192" t="s">
        <v>409</v>
      </c>
      <c r="N119" s="192" t="s">
        <v>409</v>
      </c>
      <c r="O119" s="192" t="s">
        <v>409</v>
      </c>
      <c r="P119" s="192" t="s">
        <v>409</v>
      </c>
      <c r="Q119" s="192" t="s">
        <v>409</v>
      </c>
      <c r="R119" s="192" t="s">
        <v>409</v>
      </c>
      <c r="S119" s="192" t="s">
        <v>409</v>
      </c>
      <c r="T119" s="192" t="s">
        <v>409</v>
      </c>
      <c r="U119" s="192" t="s">
        <v>409</v>
      </c>
      <c r="V119" s="192" t="s">
        <v>409</v>
      </c>
      <c r="W119" s="192"/>
      <c r="X119" s="192"/>
      <c r="Y119" s="192"/>
      <c r="Z119" s="192"/>
      <c r="AA119" s="87"/>
    </row>
    <row r="120" spans="1:27" x14ac:dyDescent="0.2">
      <c r="A120" s="81">
        <v>113</v>
      </c>
      <c r="B120" s="84" t="str">
        <f ca="1"/>
        <v>Liechtenstein</v>
      </c>
      <c r="C120" s="84" t="str">
        <f ca="1"/>
        <v>LIE</v>
      </c>
      <c r="D120" s="84" t="str">
        <f ca="1"/>
        <v>ECS           Europe &amp; Central Asia</v>
      </c>
      <c r="E120" s="84" t="str">
        <f ca="1"/>
        <v>NA</v>
      </c>
      <c r="F120" s="81" t="str">
        <f t="shared" ca="1" si="4"/>
        <v/>
      </c>
      <c r="G120" s="80" t="e">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#N/A</v>
      </c>
      <c r="H120" s="80" t="e"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#N/A</v>
      </c>
      <c r="I120" s="191" t="e"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#N/A</v>
      </c>
      <c r="J120" s="242">
        <v>44753</v>
      </c>
      <c r="K120" s="242">
        <v>44753</v>
      </c>
      <c r="L120" s="91" t="s">
        <v>193</v>
      </c>
      <c r="M120" s="192" t="s">
        <v>409</v>
      </c>
      <c r="N120" s="192" t="s">
        <v>409</v>
      </c>
      <c r="O120" s="192" t="s">
        <v>409</v>
      </c>
      <c r="P120" s="192" t="s">
        <v>409</v>
      </c>
      <c r="Q120" s="192" t="s">
        <v>409</v>
      </c>
      <c r="R120" s="192" t="s">
        <v>409</v>
      </c>
      <c r="S120" s="192" t="s">
        <v>409</v>
      </c>
      <c r="T120" s="192" t="s">
        <v>409</v>
      </c>
      <c r="U120" s="192" t="s">
        <v>409</v>
      </c>
      <c r="V120" s="192" t="s">
        <v>409</v>
      </c>
      <c r="W120" s="192"/>
      <c r="X120" s="192"/>
      <c r="Y120" s="192"/>
      <c r="Z120" s="192"/>
      <c r="AA120" s="87"/>
    </row>
    <row r="121" spans="1:27" x14ac:dyDescent="0.2">
      <c r="A121" s="81">
        <v>114</v>
      </c>
      <c r="B121" s="84" t="str">
        <f ca="1"/>
        <v>Sri Lanka</v>
      </c>
      <c r="C121" s="84" t="str">
        <f ca="1"/>
        <v>LKA</v>
      </c>
      <c r="D121" s="84" t="str">
        <f ca="1"/>
        <v>SAS           South Asia</v>
      </c>
      <c r="E121" s="84" t="str">
        <f ca="1"/>
        <v>IBRD</v>
      </c>
      <c r="F121" s="81"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4.4578707321958229</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6.6242038216560397</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3</v>
      </c>
      <c r="J121" s="242">
        <v>44888</v>
      </c>
      <c r="K121" s="242">
        <v>45454</v>
      </c>
      <c r="L121" s="91" t="s">
        <v>195</v>
      </c>
      <c r="M121" s="192">
        <v>5.6698564593301404</v>
      </c>
      <c r="N121" s="192">
        <v>6.6242038216560397</v>
      </c>
      <c r="O121" s="192" t="s">
        <v>409</v>
      </c>
      <c r="P121" s="192" t="s">
        <v>409</v>
      </c>
      <c r="Q121" s="192">
        <v>3</v>
      </c>
      <c r="R121" s="192">
        <v>0.39500000000000002</v>
      </c>
      <c r="S121" s="192">
        <v>55.2</v>
      </c>
      <c r="T121" s="192" t="s">
        <v>409</v>
      </c>
      <c r="U121" s="192" t="s">
        <v>409</v>
      </c>
      <c r="V121" s="192">
        <v>3.1</v>
      </c>
      <c r="W121" s="192"/>
      <c r="X121" s="192"/>
      <c r="Y121" s="192"/>
      <c r="Z121" s="192"/>
      <c r="AA121" s="87"/>
    </row>
    <row r="122" spans="1:27" x14ac:dyDescent="0.2">
      <c r="A122" s="81">
        <v>115</v>
      </c>
      <c r="B122" s="84" t="str">
        <f ca="1"/>
        <v>Lesotho</v>
      </c>
      <c r="C122" s="84" t="str">
        <f ca="1"/>
        <v>LSO</v>
      </c>
      <c r="D122" s="84" t="str">
        <f ca="1"/>
        <v>SSF           Sub-Saharan Africa</v>
      </c>
      <c r="E122" s="84" t="str">
        <f ca="1"/>
        <v>IDA</v>
      </c>
      <c r="F122" s="81"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8.7559808612440193</v>
      </c>
      <c r="I122" s="191" t="e"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#N/A</v>
      </c>
      <c r="J122" s="242">
        <v>44753</v>
      </c>
      <c r="K122" s="242">
        <v>44753</v>
      </c>
      <c r="L122" s="91" t="s">
        <v>197</v>
      </c>
      <c r="M122" s="192">
        <v>8.7559808612440193</v>
      </c>
      <c r="N122" s="192" t="s">
        <v>409</v>
      </c>
      <c r="O122" s="192" t="s">
        <v>409</v>
      </c>
      <c r="P122" s="192" t="s">
        <v>409</v>
      </c>
      <c r="Q122" s="192" t="s">
        <v>409</v>
      </c>
      <c r="R122" s="192">
        <v>0.52400000000000002</v>
      </c>
      <c r="S122" s="192" t="s">
        <v>409</v>
      </c>
      <c r="T122" s="192" t="s">
        <v>409</v>
      </c>
      <c r="U122" s="192" t="s">
        <v>409</v>
      </c>
      <c r="V122" s="192" t="s">
        <v>409</v>
      </c>
      <c r="W122" s="192"/>
      <c r="X122" s="192"/>
      <c r="Y122" s="192"/>
      <c r="Z122" s="192"/>
      <c r="AA122" s="87"/>
    </row>
    <row r="123" spans="1:27" x14ac:dyDescent="0.2">
      <c r="A123" s="81">
        <v>116</v>
      </c>
      <c r="B123" s="84" t="str">
        <f ca="1"/>
        <v>Lithuania</v>
      </c>
      <c r="C123" s="84" t="str">
        <f ca="1"/>
        <v>LTU</v>
      </c>
      <c r="D123" s="84" t="str">
        <f ca="1"/>
        <v>ECS           Europe &amp; Central Asia</v>
      </c>
      <c r="E123" s="84" t="str">
        <f ca="1"/>
        <v>NA</v>
      </c>
      <c r="F123" s="81"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2.2727272727272698</v>
      </c>
      <c r="I123" s="191" t="e"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#N/A</v>
      </c>
      <c r="J123" s="242">
        <v>44753</v>
      </c>
      <c r="K123" s="242">
        <v>44753</v>
      </c>
      <c r="L123" s="91" t="s">
        <v>199</v>
      </c>
      <c r="M123" s="192">
        <v>2.2727272727272698</v>
      </c>
      <c r="N123" s="192" t="s">
        <v>409</v>
      </c>
      <c r="O123" s="192" t="s">
        <v>409</v>
      </c>
      <c r="P123" s="192" t="s">
        <v>409</v>
      </c>
      <c r="Q123" s="192" t="s">
        <v>409</v>
      </c>
      <c r="R123" s="192">
        <v>0.253</v>
      </c>
      <c r="S123" s="192" t="s">
        <v>409</v>
      </c>
      <c r="T123" s="192" t="s">
        <v>409</v>
      </c>
      <c r="U123" s="192" t="s">
        <v>409</v>
      </c>
      <c r="V123" s="192" t="s">
        <v>409</v>
      </c>
      <c r="W123" s="192"/>
      <c r="X123" s="192"/>
      <c r="Y123" s="192"/>
      <c r="Z123" s="192"/>
      <c r="AA123" s="87"/>
    </row>
    <row r="124" spans="1:27" x14ac:dyDescent="0.2">
      <c r="A124" s="81">
        <v>117</v>
      </c>
      <c r="B124" s="84" t="str">
        <f ca="1"/>
        <v>Luxembourg</v>
      </c>
      <c r="C124" s="84" t="str">
        <f ca="1"/>
        <v>LUX</v>
      </c>
      <c r="D124" s="84" t="str">
        <f ca="1"/>
        <v>ECS           Europe &amp; Central Asia</v>
      </c>
      <c r="E124" s="84" t="str">
        <f ca="1"/>
        <v>NA</v>
      </c>
      <c r="F124" s="81"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t="e"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#N/A</v>
      </c>
      <c r="J124" s="242">
        <v>44753</v>
      </c>
      <c r="K124" s="242">
        <v>44753</v>
      </c>
      <c r="L124" s="91" t="s">
        <v>201</v>
      </c>
      <c r="M124" s="192">
        <v>0</v>
      </c>
      <c r="N124" s="192" t="s">
        <v>409</v>
      </c>
      <c r="O124" s="192" t="s">
        <v>409</v>
      </c>
      <c r="P124" s="192" t="s">
        <v>409</v>
      </c>
      <c r="Q124" s="192" t="s">
        <v>409</v>
      </c>
      <c r="R124" s="192">
        <v>9.0999999999999998E-2</v>
      </c>
      <c r="S124" s="192" t="s">
        <v>409</v>
      </c>
      <c r="T124" s="192" t="s">
        <v>409</v>
      </c>
      <c r="U124" s="192" t="s">
        <v>409</v>
      </c>
      <c r="V124" s="192" t="s">
        <v>409</v>
      </c>
      <c r="W124" s="192"/>
      <c r="X124" s="192"/>
      <c r="Y124" s="192"/>
      <c r="Z124" s="192"/>
      <c r="AA124" s="87"/>
    </row>
    <row r="125" spans="1:27" x14ac:dyDescent="0.2">
      <c r="A125" s="81">
        <v>118</v>
      </c>
      <c r="B125" s="84" t="str">
        <f ca="1"/>
        <v>Latvia</v>
      </c>
      <c r="C125" s="84" t="str">
        <f ca="1"/>
        <v>LVA</v>
      </c>
      <c r="D125" s="84" t="str">
        <f ca="1"/>
        <v>ECS           Europe &amp; Central Asia</v>
      </c>
      <c r="E125" s="84" t="str">
        <f ca="1"/>
        <v>NA</v>
      </c>
      <c r="F125" s="81"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0.93301435406698496</v>
      </c>
      <c r="I125" s="191" t="e"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#N/A</v>
      </c>
      <c r="J125" s="242">
        <v>44753</v>
      </c>
      <c r="K125" s="242">
        <v>44753</v>
      </c>
      <c r="L125" s="91" t="s">
        <v>203</v>
      </c>
      <c r="M125" s="192">
        <v>0.93301435406698496</v>
      </c>
      <c r="N125" s="192" t="s">
        <v>409</v>
      </c>
      <c r="O125" s="192" t="s">
        <v>409</v>
      </c>
      <c r="P125" s="192" t="s">
        <v>409</v>
      </c>
      <c r="Q125" s="192" t="s">
        <v>409</v>
      </c>
      <c r="R125" s="192">
        <v>0.19700000000000001</v>
      </c>
      <c r="S125" s="192" t="s">
        <v>409</v>
      </c>
      <c r="T125" s="192" t="s">
        <v>409</v>
      </c>
      <c r="U125" s="192" t="s">
        <v>409</v>
      </c>
      <c r="V125" s="192" t="s">
        <v>409</v>
      </c>
      <c r="W125" s="192"/>
      <c r="X125" s="192"/>
      <c r="Y125" s="192"/>
      <c r="Z125" s="192"/>
      <c r="AA125" s="87"/>
    </row>
    <row r="126" spans="1:27" x14ac:dyDescent="0.2">
      <c r="A126" s="81">
        <v>119</v>
      </c>
      <c r="B126" s="84" t="str">
        <f ca="1"/>
        <v>Macao SAR, China</v>
      </c>
      <c r="C126" s="84" t="str">
        <f ca="1"/>
        <v>MAC</v>
      </c>
      <c r="D126" s="84" t="str">
        <f ca="1"/>
        <v>EAS           East Asia &amp; Pacific</v>
      </c>
      <c r="E126" s="84" t="str">
        <f ca="1"/>
        <v>NA</v>
      </c>
      <c r="F126" s="81"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44887</v>
      </c>
      <c r="K126" s="242" t="s">
        <v>409</v>
      </c>
      <c r="L126" s="91" t="s">
        <v>686</v>
      </c>
      <c r="M126" s="192">
        <v>0</v>
      </c>
      <c r="N126" s="192" t="s">
        <v>409</v>
      </c>
      <c r="O126" s="192" t="s">
        <v>409</v>
      </c>
      <c r="P126" s="192" t="s">
        <v>409</v>
      </c>
      <c r="Q126" s="192" t="s">
        <v>409</v>
      </c>
      <c r="R126" s="192">
        <v>0.08</v>
      </c>
      <c r="S126" s="192" t="s">
        <v>409</v>
      </c>
      <c r="T126" s="192" t="s">
        <v>409</v>
      </c>
      <c r="U126" s="192" t="s">
        <v>409</v>
      </c>
      <c r="V126" s="192" t="s">
        <v>409</v>
      </c>
      <c r="W126" s="192"/>
      <c r="X126" s="192"/>
      <c r="Y126" s="192"/>
      <c r="Z126" s="192"/>
      <c r="AA126" s="87"/>
    </row>
    <row r="127" spans="1:27" x14ac:dyDescent="0.2">
      <c r="A127" s="81">
        <v>120</v>
      </c>
      <c r="B127" s="84" t="str">
        <f ca="1"/>
        <v>St. Martin (French part)</v>
      </c>
      <c r="C127" s="84" t="str">
        <f ca="1"/>
        <v>MAF</v>
      </c>
      <c r="D127" s="84" t="str">
        <f ca="1"/>
        <v>LCN           Latin America &amp; Caribbean</v>
      </c>
      <c r="E127" s="84" t="str">
        <f ca="1"/>
        <v>NA</v>
      </c>
      <c r="F127" s="81"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687</v>
      </c>
      <c r="M127" s="192" t="s">
        <v>409</v>
      </c>
      <c r="N127" s="192" t="s">
        <v>409</v>
      </c>
      <c r="O127" s="192" t="s">
        <v>409</v>
      </c>
      <c r="P127" s="192" t="s">
        <v>409</v>
      </c>
      <c r="Q127" s="192" t="s">
        <v>409</v>
      </c>
      <c r="R127" s="192" t="s">
        <v>409</v>
      </c>
      <c r="S127" s="192" t="s">
        <v>409</v>
      </c>
      <c r="T127" s="192" t="s">
        <v>409</v>
      </c>
      <c r="U127" s="192" t="s">
        <v>409</v>
      </c>
      <c r="V127" s="192" t="s">
        <v>409</v>
      </c>
      <c r="W127" s="192"/>
      <c r="X127" s="192"/>
      <c r="Y127" s="192"/>
      <c r="Z127" s="192"/>
      <c r="AA127" s="87"/>
    </row>
    <row r="128" spans="1:27" x14ac:dyDescent="0.2">
      <c r="A128" s="81">
        <v>121</v>
      </c>
      <c r="B128" s="84" t="str">
        <f ca="1"/>
        <v>Morocco</v>
      </c>
      <c r="C128" s="84" t="str">
        <f ca="1"/>
        <v>MAR</v>
      </c>
      <c r="D128" s="84" t="str">
        <f ca="1"/>
        <v>MEA           Middle East &amp; North Africa</v>
      </c>
      <c r="E128" s="84" t="str">
        <f ca="1"/>
        <v>IBRD</v>
      </c>
      <c r="F128" s="81"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4.3659525188187596</v>
      </c>
      <c r="I128" s="191" t="e"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#N/A</v>
      </c>
      <c r="J128" s="242">
        <v>44888</v>
      </c>
      <c r="K128" s="242">
        <v>44753</v>
      </c>
      <c r="L128" s="91" t="s">
        <v>205</v>
      </c>
      <c r="M128" s="192">
        <v>3.4928229665071702</v>
      </c>
      <c r="N128" s="192">
        <v>4.3659525188187596</v>
      </c>
      <c r="O128" s="192" t="s">
        <v>409</v>
      </c>
      <c r="P128" s="192" t="s">
        <v>409</v>
      </c>
      <c r="Q128" s="192" t="s">
        <v>409</v>
      </c>
      <c r="R128" s="192">
        <v>0.30399999999999999</v>
      </c>
      <c r="S128" s="192">
        <v>63</v>
      </c>
      <c r="T128" s="192" t="s">
        <v>409</v>
      </c>
      <c r="U128" s="192" t="s">
        <v>409</v>
      </c>
      <c r="V128" s="192" t="s">
        <v>409</v>
      </c>
      <c r="W128" s="192"/>
      <c r="X128" s="192"/>
      <c r="Y128" s="192"/>
      <c r="Z128" s="192"/>
      <c r="AA128" s="87"/>
    </row>
    <row r="129" spans="1:27" x14ac:dyDescent="0.2">
      <c r="A129" s="81">
        <v>122</v>
      </c>
      <c r="B129" s="84" t="str">
        <f ca="1"/>
        <v>Monaco</v>
      </c>
      <c r="C129" s="84" t="str">
        <f ca="1"/>
        <v>MCO</v>
      </c>
      <c r="D129" s="84" t="str">
        <f ca="1"/>
        <v>ECS           Europe &amp; Central Asia</v>
      </c>
      <c r="E129" s="84" t="str">
        <f ca="1"/>
        <v>NA</v>
      </c>
      <c r="F129" s="81"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t="s">
        <v>409</v>
      </c>
      <c r="K129" s="242" t="s">
        <v>409</v>
      </c>
      <c r="L129" s="91" t="s">
        <v>688</v>
      </c>
      <c r="M129" s="192" t="s">
        <v>409</v>
      </c>
      <c r="N129" s="192" t="s">
        <v>409</v>
      </c>
      <c r="O129" s="192" t="s">
        <v>409</v>
      </c>
      <c r="P129" s="192" t="s">
        <v>409</v>
      </c>
      <c r="Q129" s="192" t="s">
        <v>409</v>
      </c>
      <c r="R129" s="192" t="s">
        <v>409</v>
      </c>
      <c r="S129" s="192" t="s">
        <v>409</v>
      </c>
      <c r="T129" s="192" t="s">
        <v>409</v>
      </c>
      <c r="U129" s="192" t="s">
        <v>409</v>
      </c>
      <c r="V129" s="192" t="s">
        <v>409</v>
      </c>
      <c r="W129" s="192"/>
      <c r="X129" s="192"/>
      <c r="Y129" s="192"/>
      <c r="Z129" s="192"/>
      <c r="AA129" s="87"/>
    </row>
    <row r="130" spans="1:27" x14ac:dyDescent="0.2">
      <c r="A130" s="81">
        <v>123</v>
      </c>
      <c r="B130" s="84" t="str">
        <f ca="1"/>
        <v>Moldova</v>
      </c>
      <c r="C130" s="84" t="str">
        <f ca="1"/>
        <v>MDA</v>
      </c>
      <c r="D130" s="84" t="str">
        <f ca="1"/>
        <v>ECS           Europe &amp; Central Asia</v>
      </c>
      <c r="E130" s="84" t="str">
        <f ca="1"/>
        <v>IBRD</v>
      </c>
      <c r="F130" s="81"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4.5933014354066897</v>
      </c>
      <c r="I130" s="191" t="e"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#N/A</v>
      </c>
      <c r="J130" s="242">
        <v>44753</v>
      </c>
      <c r="K130" s="242">
        <v>44753</v>
      </c>
      <c r="L130" s="91" t="s">
        <v>206</v>
      </c>
      <c r="M130" s="192">
        <v>4.5933014354066897</v>
      </c>
      <c r="N130" s="192" t="s">
        <v>409</v>
      </c>
      <c r="O130" s="192" t="s">
        <v>409</v>
      </c>
      <c r="P130" s="192" t="s">
        <v>409</v>
      </c>
      <c r="Q130" s="192" t="s">
        <v>409</v>
      </c>
      <c r="R130" s="192">
        <v>0.35</v>
      </c>
      <c r="S130" s="192" t="s">
        <v>409</v>
      </c>
      <c r="T130" s="192" t="s">
        <v>409</v>
      </c>
      <c r="U130" s="192" t="s">
        <v>409</v>
      </c>
      <c r="V130" s="192" t="s">
        <v>409</v>
      </c>
      <c r="W130" s="192"/>
      <c r="X130" s="192"/>
      <c r="Y130" s="192"/>
      <c r="Z130" s="192"/>
      <c r="AA130" s="87"/>
    </row>
    <row r="131" spans="1:27" x14ac:dyDescent="0.2">
      <c r="A131" s="81">
        <v>124</v>
      </c>
      <c r="B131" s="84" t="str">
        <f ca="1"/>
        <v>Madagascar</v>
      </c>
      <c r="C131" s="84" t="str">
        <f ca="1"/>
        <v>MDG</v>
      </c>
      <c r="D131" s="84" t="str">
        <f ca="1"/>
        <v>SSF           Sub-Saharan Africa</v>
      </c>
      <c r="E131" s="84" t="str">
        <f ca="1"/>
        <v>IDA</v>
      </c>
      <c r="F131" s="81"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7.0710678118654755</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10</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5</v>
      </c>
      <c r="J131" s="242">
        <v>44888</v>
      </c>
      <c r="K131" s="242">
        <v>45418</v>
      </c>
      <c r="L131" s="91" t="s">
        <v>208</v>
      </c>
      <c r="M131" s="192">
        <v>10</v>
      </c>
      <c r="N131" s="192">
        <v>10</v>
      </c>
      <c r="O131" s="192" t="s">
        <v>409</v>
      </c>
      <c r="P131" s="192">
        <v>5</v>
      </c>
      <c r="Q131" s="192" t="s">
        <v>409</v>
      </c>
      <c r="R131" s="192">
        <v>0.63500000000000001</v>
      </c>
      <c r="S131" s="192">
        <v>40.6</v>
      </c>
      <c r="T131" s="192" t="s">
        <v>409</v>
      </c>
      <c r="U131" s="192" t="s">
        <v>811</v>
      </c>
      <c r="V131" s="192" t="s">
        <v>409</v>
      </c>
      <c r="W131" s="192"/>
      <c r="X131" s="192"/>
      <c r="Y131" s="192"/>
      <c r="Z131" s="192"/>
      <c r="AA131" s="87"/>
    </row>
    <row r="132" spans="1:27" x14ac:dyDescent="0.2">
      <c r="A132" s="81">
        <v>125</v>
      </c>
      <c r="B132" s="84" t="str">
        <f ca="1"/>
        <v>Maldives</v>
      </c>
      <c r="C132" s="84" t="str">
        <f ca="1"/>
        <v>MDV</v>
      </c>
      <c r="D132" s="84" t="str">
        <f ca="1"/>
        <v>SAS           South Asia</v>
      </c>
      <c r="E132" s="84" t="str">
        <f ca="1"/>
        <v>IDA</v>
      </c>
      <c r="F132" s="81"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2.9186602870813401</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v>2.9186602870813401</v>
      </c>
      <c r="N132" s="192" t="s">
        <v>409</v>
      </c>
      <c r="O132" s="192" t="s">
        <v>409</v>
      </c>
      <c r="P132" s="192" t="s">
        <v>409</v>
      </c>
      <c r="Q132" s="192" t="s">
        <v>409</v>
      </c>
      <c r="R132" s="192">
        <v>0.28000000000000003</v>
      </c>
      <c r="S132" s="192" t="s">
        <v>409</v>
      </c>
      <c r="T132" s="192" t="s">
        <v>409</v>
      </c>
      <c r="U132" s="192" t="s">
        <v>409</v>
      </c>
      <c r="V132" s="192" t="s">
        <v>409</v>
      </c>
      <c r="W132" s="192"/>
      <c r="X132" s="192"/>
      <c r="Y132" s="192"/>
      <c r="Z132" s="192"/>
      <c r="AA132" s="87"/>
    </row>
    <row r="133" spans="1:27" x14ac:dyDescent="0.2">
      <c r="A133" s="81">
        <v>126</v>
      </c>
      <c r="B133" s="84" t="str">
        <f ca="1"/>
        <v>Mexico</v>
      </c>
      <c r="C133" s="84" t="str">
        <f ca="1"/>
        <v>MEX</v>
      </c>
      <c r="D133" s="84" t="str">
        <f ca="1"/>
        <v>LCN           Latin America &amp; Caribbean</v>
      </c>
      <c r="E133" s="84" t="str">
        <f ca="1"/>
        <v>IBRD</v>
      </c>
      <c r="F133" s="81"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2.59988419224088</v>
      </c>
      <c r="I133" s="191" t="e"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#N/A</v>
      </c>
      <c r="J133" s="242">
        <v>44753</v>
      </c>
      <c r="K133" s="242">
        <v>44753</v>
      </c>
      <c r="L133" s="91" t="s">
        <v>212</v>
      </c>
      <c r="M133" s="192">
        <v>3.2296650717703299</v>
      </c>
      <c r="N133" s="192">
        <v>2.59988419224088</v>
      </c>
      <c r="O133" s="192" t="s">
        <v>409</v>
      </c>
      <c r="P133" s="192" t="s">
        <v>409</v>
      </c>
      <c r="Q133" s="192" t="s">
        <v>409</v>
      </c>
      <c r="R133" s="192">
        <v>0.29299999999999998</v>
      </c>
      <c r="S133" s="192">
        <v>69.099999999999994</v>
      </c>
      <c r="T133" s="192" t="s">
        <v>409</v>
      </c>
      <c r="U133" s="192" t="s">
        <v>409</v>
      </c>
      <c r="V133" s="192" t="s">
        <v>409</v>
      </c>
      <c r="W133" s="192"/>
      <c r="X133" s="192"/>
      <c r="Y133" s="192"/>
      <c r="Z133" s="192"/>
      <c r="AA133" s="87"/>
    </row>
    <row r="134" spans="1:27" x14ac:dyDescent="0.2">
      <c r="A134" s="81">
        <v>127</v>
      </c>
      <c r="B134" s="84" t="str">
        <f ca="1"/>
        <v>Marshall Islands</v>
      </c>
      <c r="C134" s="84" t="str">
        <f ca="1"/>
        <v>MHL</v>
      </c>
      <c r="D134" s="84" t="str">
        <f ca="1"/>
        <v>EAS           East Asia &amp; Pacific</v>
      </c>
      <c r="E134" s="84" t="str">
        <f ca="1"/>
        <v>IDA</v>
      </c>
      <c r="F134" s="81" t="str">
        <f t="shared" ca="1" si="4"/>
        <v/>
      </c>
      <c r="G134" s="80" t="e">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t="s">
        <v>409</v>
      </c>
      <c r="T134" s="192" t="s">
        <v>409</v>
      </c>
      <c r="U134" s="192" t="s">
        <v>409</v>
      </c>
      <c r="V134" s="192" t="s">
        <v>409</v>
      </c>
      <c r="W134" s="192"/>
      <c r="X134" s="192"/>
      <c r="Y134" s="192"/>
      <c r="Z134" s="192"/>
      <c r="AA134" s="87"/>
    </row>
    <row r="135" spans="1:27" x14ac:dyDescent="0.2">
      <c r="A135" s="81">
        <v>128</v>
      </c>
      <c r="B135" s="84" t="str">
        <f ca="1"/>
        <v>North Macedonia</v>
      </c>
      <c r="C135" s="84" t="str">
        <f ca="1"/>
        <v>MKD</v>
      </c>
      <c r="D135" s="84" t="str">
        <f ca="1"/>
        <v>ECS           Europe &amp; Central Asia</v>
      </c>
      <c r="E135" s="84" t="str">
        <f ca="1"/>
        <v>IBRD</v>
      </c>
      <c r="F135" s="81"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3.6124401913875501</v>
      </c>
      <c r="I135" s="191" t="e"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#N/A</v>
      </c>
      <c r="J135" s="242">
        <v>44753</v>
      </c>
      <c r="K135" s="242">
        <v>44753</v>
      </c>
      <c r="L135" s="91" t="s">
        <v>216</v>
      </c>
      <c r="M135" s="192">
        <v>3.6124401913875501</v>
      </c>
      <c r="N135" s="192" t="s">
        <v>409</v>
      </c>
      <c r="O135" s="192" t="s">
        <v>409</v>
      </c>
      <c r="P135" s="192" t="s">
        <v>409</v>
      </c>
      <c r="Q135" s="192" t="s">
        <v>409</v>
      </c>
      <c r="R135" s="192">
        <v>0.309</v>
      </c>
      <c r="S135" s="192" t="s">
        <v>409</v>
      </c>
      <c r="T135" s="192" t="s">
        <v>409</v>
      </c>
      <c r="U135" s="192" t="s">
        <v>409</v>
      </c>
      <c r="V135" s="192" t="s">
        <v>409</v>
      </c>
      <c r="W135" s="192"/>
      <c r="X135" s="192"/>
      <c r="Y135" s="192"/>
      <c r="Z135" s="192"/>
      <c r="AA135" s="87"/>
    </row>
    <row r="136" spans="1:27" x14ac:dyDescent="0.2">
      <c r="A136" s="81">
        <v>129</v>
      </c>
      <c r="B136" s="84" t="str">
        <f ca="1"/>
        <v>Mali</v>
      </c>
      <c r="C136" s="84" t="str">
        <f ca="1"/>
        <v>MLI</v>
      </c>
      <c r="D136" s="84" t="str">
        <f ca="1"/>
        <v>SSF           Sub-Saharan Africa</v>
      </c>
      <c r="E136" s="84" t="str">
        <f ca="1"/>
        <v>IDA</v>
      </c>
      <c r="F136" s="81"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8.7061000651238203</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7.5796178343948997</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10</v>
      </c>
      <c r="J136" s="242">
        <v>44753</v>
      </c>
      <c r="K136" s="242">
        <v>45077</v>
      </c>
      <c r="L136" s="91" t="s">
        <v>218</v>
      </c>
      <c r="M136" s="192">
        <v>8.2296650717703308</v>
      </c>
      <c r="N136" s="192">
        <v>7.5796178343948997</v>
      </c>
      <c r="O136" s="192">
        <v>10</v>
      </c>
      <c r="P136" s="192">
        <v>8</v>
      </c>
      <c r="Q136" s="192">
        <v>1</v>
      </c>
      <c r="R136" s="192">
        <v>0.502</v>
      </c>
      <c r="S136" s="192">
        <v>51.9</v>
      </c>
      <c r="T136" s="192" t="s">
        <v>756</v>
      </c>
      <c r="U136" s="192" t="s">
        <v>814</v>
      </c>
      <c r="V136" s="192">
        <v>-1.63</v>
      </c>
      <c r="W136" s="192"/>
      <c r="X136" s="192"/>
      <c r="Y136" s="192"/>
      <c r="Z136" s="192"/>
      <c r="AA136" s="87"/>
    </row>
    <row r="137" spans="1:27" x14ac:dyDescent="0.2">
      <c r="A137" s="81">
        <v>130</v>
      </c>
      <c r="B137" s="84" t="str">
        <f ca="1"/>
        <v>Malta</v>
      </c>
      <c r="C137" s="84" t="str">
        <f ca="1"/>
        <v>MLT</v>
      </c>
      <c r="D137" s="84" t="str">
        <f ca="1"/>
        <v>MEA           Middle East &amp; North Africa</v>
      </c>
      <c r="E137" s="84" t="str">
        <f ca="1"/>
        <v>NA</v>
      </c>
      <c r="F137" s="81"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t="e"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#N/A</v>
      </c>
      <c r="J137" s="242">
        <v>44753</v>
      </c>
      <c r="K137" s="242">
        <v>44753</v>
      </c>
      <c r="L137" s="91" t="s">
        <v>220</v>
      </c>
      <c r="M137" s="192">
        <v>0</v>
      </c>
      <c r="N137" s="192" t="s">
        <v>409</v>
      </c>
      <c r="O137" s="192" t="s">
        <v>409</v>
      </c>
      <c r="P137" s="192" t="s">
        <v>409</v>
      </c>
      <c r="Q137" s="192" t="s">
        <v>409</v>
      </c>
      <c r="R137" s="192">
        <v>0.158</v>
      </c>
      <c r="S137" s="192" t="s">
        <v>409</v>
      </c>
      <c r="T137" s="192" t="s">
        <v>409</v>
      </c>
      <c r="U137" s="192" t="s">
        <v>409</v>
      </c>
      <c r="V137" s="192" t="s">
        <v>409</v>
      </c>
      <c r="W137" s="192"/>
      <c r="X137" s="192"/>
      <c r="Y137" s="192"/>
      <c r="Z137" s="192"/>
      <c r="AA137" s="87"/>
    </row>
    <row r="138" spans="1:27" x14ac:dyDescent="0.2">
      <c r="A138" s="81">
        <v>131</v>
      </c>
      <c r="B138" s="84" t="str">
        <f ca="1"/>
        <v>Myanmar</v>
      </c>
      <c r="C138" s="84" t="str">
        <f ca="1"/>
        <v>MMR</v>
      </c>
      <c r="D138" s="84" t="str">
        <f ca="1"/>
        <v>EAS           East Asia &amp; Pacific</v>
      </c>
      <c r="E138" s="84" t="str">
        <f ca="1"/>
        <v>IDA</v>
      </c>
      <c r="F138" s="81"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6.4424762994176517</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5.9293572669368801</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7</v>
      </c>
      <c r="J138" s="242">
        <v>44753</v>
      </c>
      <c r="K138" s="242">
        <v>45454</v>
      </c>
      <c r="L138" s="91" t="s">
        <v>222</v>
      </c>
      <c r="M138" s="192">
        <v>7.0813397129186599</v>
      </c>
      <c r="N138" s="192">
        <v>5.9293572669368801</v>
      </c>
      <c r="O138" s="192" t="s">
        <v>409</v>
      </c>
      <c r="P138" s="192" t="s">
        <v>409</v>
      </c>
      <c r="Q138" s="192">
        <v>7</v>
      </c>
      <c r="R138" s="192">
        <v>0.45400000000000001</v>
      </c>
      <c r="S138" s="192">
        <v>57.6</v>
      </c>
      <c r="T138" s="192" t="s">
        <v>409</v>
      </c>
      <c r="U138" s="192" t="s">
        <v>409</v>
      </c>
      <c r="V138" s="192">
        <v>51.88</v>
      </c>
      <c r="W138" s="192"/>
      <c r="X138" s="192"/>
      <c r="Y138" s="192"/>
      <c r="Z138" s="192"/>
      <c r="AA138" s="87"/>
    </row>
    <row r="139" spans="1:27" x14ac:dyDescent="0.2">
      <c r="A139" s="81">
        <v>132</v>
      </c>
      <c r="B139" s="84" t="str">
        <f ca="1"/>
        <v>Montenegro</v>
      </c>
      <c r="C139" s="84" t="str">
        <f ca="1"/>
        <v>MNE</v>
      </c>
      <c r="D139" s="84" t="str">
        <f ca="1"/>
        <v>ECS           Europe &amp; Central Asia</v>
      </c>
      <c r="E139" s="84" t="str">
        <f ca="1"/>
        <v>IBRD</v>
      </c>
      <c r="F139" s="81"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1.1722488038277501</v>
      </c>
      <c r="I139" s="191" t="e"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#N/A</v>
      </c>
      <c r="J139" s="242">
        <v>44753</v>
      </c>
      <c r="K139" s="242">
        <v>44753</v>
      </c>
      <c r="L139" s="91" t="s">
        <v>224</v>
      </c>
      <c r="M139" s="192">
        <v>1.1722488038277501</v>
      </c>
      <c r="N139" s="192" t="s">
        <v>409</v>
      </c>
      <c r="O139" s="192" t="s">
        <v>409</v>
      </c>
      <c r="P139" s="192" t="s">
        <v>409</v>
      </c>
      <c r="Q139" s="192" t="s">
        <v>409</v>
      </c>
      <c r="R139" s="192">
        <v>0.20699999999999999</v>
      </c>
      <c r="S139" s="192" t="s">
        <v>409</v>
      </c>
      <c r="T139" s="192" t="s">
        <v>409</v>
      </c>
      <c r="U139" s="192" t="s">
        <v>409</v>
      </c>
      <c r="V139" s="192" t="s">
        <v>409</v>
      </c>
      <c r="W139" s="192"/>
      <c r="X139" s="192"/>
      <c r="Y139" s="192"/>
      <c r="Z139" s="192"/>
      <c r="AA139" s="87"/>
    </row>
    <row r="140" spans="1:27" x14ac:dyDescent="0.2">
      <c r="A140" s="81">
        <v>133</v>
      </c>
      <c r="B140" s="84" t="str">
        <f ca="1"/>
        <v>Mongolia</v>
      </c>
      <c r="C140" s="84" t="str">
        <f ca="1"/>
        <v>MNG</v>
      </c>
      <c r="D140" s="84" t="str">
        <f ca="1"/>
        <v>EAS           East Asia &amp; Pacific</v>
      </c>
      <c r="E140" s="84" t="str">
        <f ca="1"/>
        <v>IBRD</v>
      </c>
      <c r="F140" s="81"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7.2009569377990399</v>
      </c>
      <c r="I140" s="191" t="e"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#N/A</v>
      </c>
      <c r="J140" s="242">
        <v>44753</v>
      </c>
      <c r="K140" s="242">
        <v>44753</v>
      </c>
      <c r="L140" s="91" t="s">
        <v>226</v>
      </c>
      <c r="M140" s="192">
        <v>7.2009569377990399</v>
      </c>
      <c r="N140" s="192" t="s">
        <v>409</v>
      </c>
      <c r="O140" s="192" t="s">
        <v>409</v>
      </c>
      <c r="P140" s="192" t="s">
        <v>409</v>
      </c>
      <c r="Q140" s="192" t="s">
        <v>409</v>
      </c>
      <c r="R140" s="192">
        <v>0.45900000000000002</v>
      </c>
      <c r="S140" s="192" t="s">
        <v>409</v>
      </c>
      <c r="T140" s="192" t="s">
        <v>409</v>
      </c>
      <c r="U140" s="192" t="s">
        <v>409</v>
      </c>
      <c r="V140" s="192" t="s">
        <v>409</v>
      </c>
      <c r="W140" s="192"/>
      <c r="X140" s="192"/>
      <c r="Y140" s="192"/>
      <c r="Z140" s="192"/>
      <c r="AA140" s="87"/>
    </row>
    <row r="141" spans="1:27" x14ac:dyDescent="0.2">
      <c r="A141" s="81">
        <v>134</v>
      </c>
      <c r="B141" s="84" t="str">
        <f ca="1"/>
        <v>Northern Mariana Islands</v>
      </c>
      <c r="C141" s="84" t="str">
        <f ca="1"/>
        <v>MNP</v>
      </c>
      <c r="D141" s="84" t="str">
        <f ca="1"/>
        <v>EAS           East Asia &amp; Pacific</v>
      </c>
      <c r="E141" s="84" t="str">
        <f ca="1"/>
        <v>NA</v>
      </c>
      <c r="F141" s="81"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689</v>
      </c>
      <c r="M141" s="192" t="s">
        <v>409</v>
      </c>
      <c r="N141" s="192" t="s">
        <v>409</v>
      </c>
      <c r="O141" s="192" t="s">
        <v>409</v>
      </c>
      <c r="P141" s="192" t="s">
        <v>409</v>
      </c>
      <c r="Q141" s="192" t="s">
        <v>409</v>
      </c>
      <c r="R141" s="192" t="s">
        <v>409</v>
      </c>
      <c r="S141" s="192" t="s">
        <v>409</v>
      </c>
      <c r="T141" s="192" t="s">
        <v>409</v>
      </c>
      <c r="U141" s="192" t="s">
        <v>409</v>
      </c>
      <c r="V141" s="192" t="s">
        <v>409</v>
      </c>
      <c r="W141" s="192"/>
      <c r="X141" s="192"/>
      <c r="Y141" s="192"/>
      <c r="Z141" s="192"/>
      <c r="AA141" s="87"/>
    </row>
    <row r="142" spans="1:27" x14ac:dyDescent="0.2">
      <c r="A142" s="81">
        <v>135</v>
      </c>
      <c r="B142" s="84" t="str">
        <f ca="1"/>
        <v>Mozambique</v>
      </c>
      <c r="C142" s="84" t="str">
        <f ca="1"/>
        <v>MOZ</v>
      </c>
      <c r="D142" s="84" t="str">
        <f ca="1"/>
        <v>SSF           Sub-Saharan Africa</v>
      </c>
      <c r="E142" s="84" t="str">
        <f ca="1"/>
        <v>IDA</v>
      </c>
      <c r="F142" s="81"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7.8980915068080275</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8.9114070642733001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7</v>
      </c>
      <c r="J142" s="242">
        <v>44753</v>
      </c>
      <c r="K142" s="242">
        <v>45383</v>
      </c>
      <c r="L142" s="91" t="s">
        <v>228</v>
      </c>
      <c r="M142" s="192">
        <v>10</v>
      </c>
      <c r="N142" s="192">
        <v>8.9114070642733001</v>
      </c>
      <c r="O142" s="192" t="s">
        <v>409</v>
      </c>
      <c r="P142" s="192">
        <v>7</v>
      </c>
      <c r="Q142" s="192">
        <v>3</v>
      </c>
      <c r="R142" s="192">
        <v>0.59199999999999997</v>
      </c>
      <c r="S142" s="192">
        <v>47.3</v>
      </c>
      <c r="T142" s="192" t="s">
        <v>409</v>
      </c>
      <c r="U142" s="192" t="s">
        <v>810</v>
      </c>
      <c r="V142" s="192">
        <v>3.64</v>
      </c>
      <c r="W142" s="192"/>
      <c r="X142" s="192"/>
      <c r="Y142" s="192"/>
      <c r="Z142" s="192"/>
      <c r="AA142" s="87"/>
    </row>
    <row r="143" spans="1:27" x14ac:dyDescent="0.2">
      <c r="A143" s="81">
        <v>136</v>
      </c>
      <c r="B143" s="84" t="str">
        <f ca="1"/>
        <v>Mauritania</v>
      </c>
      <c r="C143" s="84" t="str">
        <f ca="1"/>
        <v>MRT</v>
      </c>
      <c r="D143" s="84" t="str">
        <f ca="1"/>
        <v>SSF           Sub-Saharan Africa</v>
      </c>
      <c r="E143" s="84" t="str">
        <f ca="1"/>
        <v>IDA</v>
      </c>
      <c r="F143" s="81"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2.8520117972873149</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8.1339712918660201</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1</v>
      </c>
      <c r="J143" s="242">
        <v>44753</v>
      </c>
      <c r="K143" s="242">
        <v>45454</v>
      </c>
      <c r="L143" s="91" t="s">
        <v>230</v>
      </c>
      <c r="M143" s="192">
        <v>8.1339712918660201</v>
      </c>
      <c r="N143" s="192" t="s">
        <v>409</v>
      </c>
      <c r="O143" s="192" t="s">
        <v>409</v>
      </c>
      <c r="P143" s="192" t="s">
        <v>409</v>
      </c>
      <c r="Q143" s="192">
        <v>1</v>
      </c>
      <c r="R143" s="192">
        <v>0.498</v>
      </c>
      <c r="S143" s="192" t="s">
        <v>409</v>
      </c>
      <c r="T143" s="192" t="s">
        <v>409</v>
      </c>
      <c r="U143" s="192" t="s">
        <v>409</v>
      </c>
      <c r="V143" s="192">
        <v>-1.59</v>
      </c>
      <c r="W143" s="192"/>
      <c r="X143" s="192"/>
      <c r="Y143" s="192"/>
      <c r="Z143" s="192"/>
      <c r="AA143" s="87"/>
    </row>
    <row r="144" spans="1:27" x14ac:dyDescent="0.2">
      <c r="A144" s="81">
        <v>137</v>
      </c>
      <c r="B144" s="84" t="str">
        <f ca="1"/>
        <v>Mauritius</v>
      </c>
      <c r="C144" s="84" t="str">
        <f ca="1"/>
        <v>MUS</v>
      </c>
      <c r="D144" s="84" t="str">
        <f ca="1"/>
        <v>SSF           Sub-Saharan Africa</v>
      </c>
      <c r="E144" s="84" t="str">
        <f ca="1"/>
        <v>IBRD</v>
      </c>
      <c r="F144" s="81"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1.79425837320574</v>
      </c>
      <c r="I144" s="191" t="e"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#N/A</v>
      </c>
      <c r="J144" s="242">
        <v>44753</v>
      </c>
      <c r="K144" s="242">
        <v>44753</v>
      </c>
      <c r="L144" s="91" t="s">
        <v>232</v>
      </c>
      <c r="M144" s="192">
        <v>1.79425837320574</v>
      </c>
      <c r="N144" s="192" t="s">
        <v>409</v>
      </c>
      <c r="O144" s="192" t="s">
        <v>409</v>
      </c>
      <c r="P144" s="192" t="s">
        <v>409</v>
      </c>
      <c r="Q144" s="192" t="s">
        <v>409</v>
      </c>
      <c r="R144" s="192">
        <v>0.23300000000000001</v>
      </c>
      <c r="S144" s="192" t="s">
        <v>409</v>
      </c>
      <c r="T144" s="192" t="s">
        <v>409</v>
      </c>
      <c r="U144" s="192" t="s">
        <v>409</v>
      </c>
      <c r="V144" s="192" t="s">
        <v>409</v>
      </c>
      <c r="W144" s="192"/>
      <c r="X144" s="192"/>
      <c r="Y144" s="192"/>
      <c r="Z144" s="192"/>
      <c r="AA144" s="87"/>
    </row>
    <row r="145" spans="1:27" x14ac:dyDescent="0.2">
      <c r="A145" s="81">
        <v>138</v>
      </c>
      <c r="B145" s="84" t="str">
        <f ca="1"/>
        <v>Malawi</v>
      </c>
      <c r="C145" s="84" t="str">
        <f ca="1"/>
        <v>MWI</v>
      </c>
      <c r="D145" s="84" t="str">
        <f ca="1"/>
        <v>SSF           Sub-Saharan Africa</v>
      </c>
      <c r="E145" s="84" t="str">
        <f ca="1"/>
        <v>IDA</v>
      </c>
      <c r="F145" s="81"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6.5877885310753488</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8.6797915460335808</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5</v>
      </c>
      <c r="J145" s="242">
        <v>44753</v>
      </c>
      <c r="K145" s="242">
        <v>45454</v>
      </c>
      <c r="L145" s="91" t="s">
        <v>234</v>
      </c>
      <c r="M145" s="192">
        <v>10</v>
      </c>
      <c r="N145" s="192">
        <v>8.6797915460335808</v>
      </c>
      <c r="O145" s="192">
        <v>5</v>
      </c>
      <c r="P145" s="192">
        <v>5</v>
      </c>
      <c r="Q145" s="192">
        <v>5</v>
      </c>
      <c r="R145" s="192">
        <v>0.57699999999999996</v>
      </c>
      <c r="S145" s="192">
        <v>48.1</v>
      </c>
      <c r="T145" s="192" t="s">
        <v>758</v>
      </c>
      <c r="U145" s="192" t="s">
        <v>811</v>
      </c>
      <c r="V145" s="192">
        <v>26.2</v>
      </c>
      <c r="W145" s="192"/>
      <c r="X145" s="192"/>
      <c r="Y145" s="192"/>
      <c r="Z145" s="192"/>
      <c r="AA145" s="87"/>
    </row>
    <row r="146" spans="1:27" x14ac:dyDescent="0.2">
      <c r="A146" s="81">
        <v>139</v>
      </c>
      <c r="B146" s="84" t="str">
        <f ca="1"/>
        <v>Malaysia</v>
      </c>
      <c r="C146" s="84" t="str">
        <f ca="1"/>
        <v>MYS</v>
      </c>
      <c r="D146" s="84" t="str">
        <f ca="1"/>
        <v>EAS           East Asia &amp; Pacific</v>
      </c>
      <c r="E146" s="84" t="str">
        <f ca="1"/>
        <v>IBRD</v>
      </c>
      <c r="F146" s="81"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2.36826867400115</v>
      </c>
      <c r="I146" s="191" t="e"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#N/A</v>
      </c>
      <c r="J146" s="242">
        <v>44888</v>
      </c>
      <c r="K146" s="242">
        <v>44753</v>
      </c>
      <c r="L146" s="91" t="s">
        <v>236</v>
      </c>
      <c r="M146" s="192">
        <v>2.3444976076555002</v>
      </c>
      <c r="N146" s="192">
        <v>2.36826867400115</v>
      </c>
      <c r="O146" s="192" t="s">
        <v>409</v>
      </c>
      <c r="P146" s="192" t="s">
        <v>409</v>
      </c>
      <c r="Q146" s="192" t="s">
        <v>409</v>
      </c>
      <c r="R146" s="192">
        <v>0.25600000000000001</v>
      </c>
      <c r="S146" s="192">
        <v>69.900000000000006</v>
      </c>
      <c r="T146" s="192" t="s">
        <v>409</v>
      </c>
      <c r="U146" s="192" t="s">
        <v>409</v>
      </c>
      <c r="V146" s="192" t="s">
        <v>409</v>
      </c>
      <c r="W146" s="192"/>
      <c r="X146" s="192"/>
      <c r="Y146" s="192"/>
      <c r="Z146" s="192"/>
      <c r="AA146" s="87"/>
    </row>
    <row r="147" spans="1:27" x14ac:dyDescent="0.2">
      <c r="A147" s="81">
        <v>140</v>
      </c>
      <c r="B147" s="84" t="str">
        <f ca="1"/>
        <v>Namibia</v>
      </c>
      <c r="C147" s="84" t="str">
        <f ca="1"/>
        <v>NAM</v>
      </c>
      <c r="D147" s="84" t="str">
        <f ca="1"/>
        <v>SSF           Sub-Saharan Africa</v>
      </c>
      <c r="E147" s="84" t="str">
        <f ca="1"/>
        <v>IBRD</v>
      </c>
      <c r="F147" s="81"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9.2822966507177007</v>
      </c>
      <c r="I147" s="191" t="e"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#N/A</v>
      </c>
      <c r="J147" s="242">
        <v>44753</v>
      </c>
      <c r="K147" s="242">
        <v>44753</v>
      </c>
      <c r="L147" s="91" t="s">
        <v>238</v>
      </c>
      <c r="M147" s="192">
        <v>9.2822966507177007</v>
      </c>
      <c r="N147" s="192" t="s">
        <v>409</v>
      </c>
      <c r="O147" s="192" t="s">
        <v>409</v>
      </c>
      <c r="P147" s="192" t="s">
        <v>409</v>
      </c>
      <c r="Q147" s="192" t="s">
        <v>409</v>
      </c>
      <c r="R147" s="192">
        <v>0.54600000000000004</v>
      </c>
      <c r="S147" s="192" t="s">
        <v>409</v>
      </c>
      <c r="T147" s="192" t="s">
        <v>409</v>
      </c>
      <c r="U147" s="192" t="s">
        <v>409</v>
      </c>
      <c r="V147" s="192" t="s">
        <v>409</v>
      </c>
      <c r="W147" s="192"/>
      <c r="X147" s="192"/>
      <c r="Y147" s="192"/>
      <c r="Z147" s="192"/>
      <c r="AA147" s="87"/>
    </row>
    <row r="148" spans="1:27" x14ac:dyDescent="0.2">
      <c r="A148" s="81">
        <v>141</v>
      </c>
      <c r="B148" s="84" t="str">
        <f ca="1"/>
        <v>New Caledonia</v>
      </c>
      <c r="C148" s="84" t="str">
        <f ca="1"/>
        <v>NCL</v>
      </c>
      <c r="D148" s="84" t="str">
        <f ca="1"/>
        <v>EAS           East Asia &amp; Pacific</v>
      </c>
      <c r="E148" s="84" t="str">
        <f ca="1"/>
        <v>NA</v>
      </c>
      <c r="F148" s="81"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690</v>
      </c>
      <c r="M148" s="192" t="s">
        <v>409</v>
      </c>
      <c r="N148" s="192" t="s">
        <v>409</v>
      </c>
      <c r="O148" s="192" t="s">
        <v>409</v>
      </c>
      <c r="P148" s="192" t="s">
        <v>409</v>
      </c>
      <c r="Q148" s="192" t="s">
        <v>409</v>
      </c>
      <c r="R148" s="192" t="s">
        <v>409</v>
      </c>
      <c r="S148" s="192" t="s">
        <v>409</v>
      </c>
      <c r="T148" s="192" t="s">
        <v>409</v>
      </c>
      <c r="U148" s="192" t="s">
        <v>409</v>
      </c>
      <c r="V148" s="192" t="s">
        <v>409</v>
      </c>
      <c r="W148" s="192"/>
      <c r="X148" s="192"/>
      <c r="Y148" s="192"/>
      <c r="Z148" s="192"/>
      <c r="AA148" s="87"/>
    </row>
    <row r="149" spans="1:27" x14ac:dyDescent="0.2">
      <c r="A149" s="81">
        <v>142</v>
      </c>
      <c r="B149" s="84" t="str">
        <f ca="1"/>
        <v>Niger</v>
      </c>
      <c r="C149" s="84" t="str">
        <f ca="1"/>
        <v>NER</v>
      </c>
      <c r="D149" s="84" t="str">
        <f ca="1"/>
        <v>SSF           Sub-Saharan Africa</v>
      </c>
      <c r="E149" s="84" t="str">
        <f ca="1"/>
        <v>IDA</v>
      </c>
      <c r="F149" s="81"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8.0253651153396586</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9.2009264620729603</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7</v>
      </c>
      <c r="J149" s="242">
        <v>44753</v>
      </c>
      <c r="K149" s="242">
        <v>45383</v>
      </c>
      <c r="L149" s="91" t="s">
        <v>240</v>
      </c>
      <c r="M149" s="192">
        <v>10</v>
      </c>
      <c r="N149" s="192">
        <v>9.2009264620729603</v>
      </c>
      <c r="O149" s="192">
        <v>5</v>
      </c>
      <c r="P149" s="192">
        <v>7</v>
      </c>
      <c r="Q149" s="192">
        <v>5</v>
      </c>
      <c r="R149" s="192">
        <v>0.60599999999999998</v>
      </c>
      <c r="S149" s="192">
        <v>46.3</v>
      </c>
      <c r="T149" s="192" t="s">
        <v>758</v>
      </c>
      <c r="U149" s="192" t="s">
        <v>810</v>
      </c>
      <c r="V149" s="192">
        <v>24.81</v>
      </c>
      <c r="W149" s="192"/>
      <c r="X149" s="192"/>
      <c r="Y149" s="192"/>
      <c r="Z149" s="192"/>
      <c r="AA149" s="87"/>
    </row>
    <row r="150" spans="1:27" x14ac:dyDescent="0.2">
      <c r="A150" s="81">
        <v>143</v>
      </c>
      <c r="B150" s="84" t="str">
        <f ca="1"/>
        <v>Nigeria</v>
      </c>
      <c r="C150" s="84" t="str">
        <f ca="1"/>
        <v>NGA</v>
      </c>
      <c r="D150" s="84" t="str">
        <f ca="1"/>
        <v>SSF           Sub-Saharan Africa</v>
      </c>
      <c r="E150" s="84" t="str">
        <f ca="1"/>
        <v>Blend</v>
      </c>
      <c r="F150" s="81"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44888</v>
      </c>
      <c r="K150" s="242">
        <v>45418</v>
      </c>
      <c r="L150" s="91" t="s">
        <v>242</v>
      </c>
      <c r="M150" s="192">
        <v>8.4928229665071697</v>
      </c>
      <c r="N150" s="192">
        <v>10</v>
      </c>
      <c r="O150" s="192" t="s">
        <v>409</v>
      </c>
      <c r="P150" s="192">
        <v>10</v>
      </c>
      <c r="Q150" s="192">
        <v>5</v>
      </c>
      <c r="R150" s="192">
        <v>0.51300000000000001</v>
      </c>
      <c r="S150" s="192">
        <v>42</v>
      </c>
      <c r="T150" s="192" t="s">
        <v>409</v>
      </c>
      <c r="U150" s="192" t="s">
        <v>813</v>
      </c>
      <c r="V150" s="192">
        <v>21.14</v>
      </c>
      <c r="W150" s="192"/>
      <c r="X150" s="192"/>
      <c r="Y150" s="192"/>
      <c r="Z150" s="192"/>
      <c r="AA150" s="87"/>
    </row>
    <row r="151" spans="1:27" x14ac:dyDescent="0.2">
      <c r="A151" s="81">
        <v>144</v>
      </c>
      <c r="B151" s="84" t="str">
        <f ca="1"/>
        <v>Nicaragua</v>
      </c>
      <c r="C151" s="84" t="str">
        <f ca="1"/>
        <v>NIC</v>
      </c>
      <c r="D151" s="84" t="str">
        <f ca="1"/>
        <v>LCN           Latin America &amp; Caribbean</v>
      </c>
      <c r="E151" s="84" t="str">
        <f ca="1"/>
        <v>IDA</v>
      </c>
      <c r="F151" s="81"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5.5762337938507072</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6.2188766647365297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v>
      </c>
      <c r="J151" s="242" t="s">
        <v>409</v>
      </c>
      <c r="K151" s="242">
        <v>45077</v>
      </c>
      <c r="L151" s="91" t="s">
        <v>244</v>
      </c>
      <c r="M151" s="192">
        <v>6.7942583732057402</v>
      </c>
      <c r="N151" s="192">
        <v>6.2188766647365297</v>
      </c>
      <c r="O151" s="192">
        <v>5</v>
      </c>
      <c r="P151" s="192" t="s">
        <v>409</v>
      </c>
      <c r="Q151" s="192" t="s">
        <v>409</v>
      </c>
      <c r="R151" s="192">
        <v>0.442</v>
      </c>
      <c r="S151" s="192">
        <v>56.6</v>
      </c>
      <c r="T151" s="192" t="s">
        <v>758</v>
      </c>
      <c r="U151" s="192" t="s">
        <v>409</v>
      </c>
      <c r="V151" s="192" t="s">
        <v>409</v>
      </c>
      <c r="W151" s="192"/>
      <c r="X151" s="192"/>
      <c r="Y151" s="192"/>
      <c r="Z151" s="192"/>
      <c r="AA151" s="87"/>
    </row>
    <row r="152" spans="1:27" x14ac:dyDescent="0.2">
      <c r="A152" s="81">
        <v>145</v>
      </c>
      <c r="B152" s="84" t="str">
        <f ca="1"/>
        <v>Netherlands</v>
      </c>
      <c r="C152" s="84" t="str">
        <f ca="1"/>
        <v>NLD</v>
      </c>
      <c r="D152" s="84" t="str">
        <f ca="1"/>
        <v>ECS           Europe &amp; Central Asia</v>
      </c>
      <c r="E152" s="84" t="str">
        <f ca="1"/>
        <v>NA</v>
      </c>
      <c r="F152" s="81"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t="e"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#N/A</v>
      </c>
      <c r="J152" s="242">
        <v>44888</v>
      </c>
      <c r="K152" s="242">
        <v>44753</v>
      </c>
      <c r="L152" s="91" t="s">
        <v>246</v>
      </c>
      <c r="M152" s="192">
        <v>0</v>
      </c>
      <c r="N152" s="192">
        <v>0</v>
      </c>
      <c r="O152" s="192" t="s">
        <v>409</v>
      </c>
      <c r="P152" s="192" t="s">
        <v>409</v>
      </c>
      <c r="Q152" s="192" t="s">
        <v>409</v>
      </c>
      <c r="R152" s="192">
        <v>0.155</v>
      </c>
      <c r="S152" s="192">
        <v>80.099999999999994</v>
      </c>
      <c r="T152" s="192" t="s">
        <v>409</v>
      </c>
      <c r="U152" s="192" t="s">
        <v>409</v>
      </c>
      <c r="V152" s="192" t="s">
        <v>409</v>
      </c>
      <c r="W152" s="192"/>
      <c r="X152" s="192"/>
      <c r="Y152" s="192"/>
      <c r="Z152" s="192"/>
      <c r="AA152" s="87"/>
    </row>
    <row r="153" spans="1:27" x14ac:dyDescent="0.2">
      <c r="A153" s="81">
        <v>146</v>
      </c>
      <c r="B153" s="84" t="str">
        <f ca="1"/>
        <v>Norway</v>
      </c>
      <c r="C153" s="84" t="str">
        <f ca="1"/>
        <v>NOR</v>
      </c>
      <c r="D153" s="84" t="str">
        <f ca="1"/>
        <v>ECS           Europe &amp; Central Asia</v>
      </c>
      <c r="E153" s="84" t="str">
        <f ca="1"/>
        <v>NA</v>
      </c>
      <c r="F153" s="81"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t="e"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#N/A</v>
      </c>
      <c r="J153" s="242">
        <v>44888</v>
      </c>
      <c r="K153" s="242">
        <v>44753</v>
      </c>
      <c r="L153" s="91" t="s">
        <v>248</v>
      </c>
      <c r="M153" s="192">
        <v>0</v>
      </c>
      <c r="N153" s="192">
        <v>0</v>
      </c>
      <c r="O153" s="192" t="s">
        <v>409</v>
      </c>
      <c r="P153" s="192" t="s">
        <v>409</v>
      </c>
      <c r="Q153" s="192" t="s">
        <v>409</v>
      </c>
      <c r="R153" s="192">
        <v>0.14899999999999999</v>
      </c>
      <c r="S153" s="192">
        <v>80.5</v>
      </c>
      <c r="T153" s="192" t="s">
        <v>409</v>
      </c>
      <c r="U153" s="192" t="s">
        <v>409</v>
      </c>
      <c r="V153" s="192" t="s">
        <v>409</v>
      </c>
      <c r="W153" s="192"/>
      <c r="X153" s="192"/>
      <c r="Y153" s="192"/>
      <c r="Z153" s="192"/>
      <c r="AA153" s="87"/>
    </row>
    <row r="154" spans="1:27" x14ac:dyDescent="0.2">
      <c r="A154" s="81">
        <v>147</v>
      </c>
      <c r="B154" s="84" t="str">
        <f ca="1"/>
        <v>Nepal</v>
      </c>
      <c r="C154" s="84" t="str">
        <f ca="1"/>
        <v>NPL</v>
      </c>
      <c r="D154" s="84" t="str">
        <f ca="1"/>
        <v>SAS           South Asia</v>
      </c>
      <c r="E154" s="84" t="str">
        <f ca="1"/>
        <v>IDA</v>
      </c>
      <c r="F154" s="81"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6.1320208453966396</v>
      </c>
      <c r="I154" s="191" t="e"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#N/A</v>
      </c>
      <c r="J154" s="242">
        <v>44753</v>
      </c>
      <c r="K154" s="242">
        <v>44753</v>
      </c>
      <c r="L154" s="91" t="s">
        <v>250</v>
      </c>
      <c r="M154" s="192">
        <v>9.0430622009569301</v>
      </c>
      <c r="N154" s="192">
        <v>6.1320208453966396</v>
      </c>
      <c r="O154" s="192" t="s">
        <v>409</v>
      </c>
      <c r="P154" s="192" t="s">
        <v>409</v>
      </c>
      <c r="Q154" s="192" t="s">
        <v>409</v>
      </c>
      <c r="R154" s="192">
        <v>0.53600000000000003</v>
      </c>
      <c r="S154" s="192">
        <v>56.9</v>
      </c>
      <c r="T154" s="192" t="s">
        <v>409</v>
      </c>
      <c r="U154" s="192" t="s">
        <v>409</v>
      </c>
      <c r="V154" s="192" t="s">
        <v>409</v>
      </c>
      <c r="W154" s="192"/>
      <c r="X154" s="192"/>
      <c r="Y154" s="192"/>
      <c r="Z154" s="192"/>
      <c r="AA154" s="87"/>
    </row>
    <row r="155" spans="1:27" x14ac:dyDescent="0.2">
      <c r="A155" s="81">
        <v>148</v>
      </c>
      <c r="B155" s="84" t="str">
        <f ca="1"/>
        <v>Nauru</v>
      </c>
      <c r="C155" s="84" t="str">
        <f ca="1"/>
        <v>NRU</v>
      </c>
      <c r="D155" s="84" t="str">
        <f ca="1"/>
        <v>EAS           East Asia &amp; Pacific</v>
      </c>
      <c r="E155" s="84" t="str">
        <f ca="1"/>
        <v>IBRD</v>
      </c>
      <c r="F155" s="81" t="str">
        <f t="shared" ca="1" si="5"/>
        <v/>
      </c>
      <c r="G155" s="80" t="e">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t="s">
        <v>409</v>
      </c>
      <c r="K155" s="242">
        <v>44753</v>
      </c>
      <c r="L155" s="91" t="s">
        <v>252</v>
      </c>
      <c r="M155" s="192" t="s">
        <v>409</v>
      </c>
      <c r="N155" s="192" t="s">
        <v>409</v>
      </c>
      <c r="O155" s="192" t="s">
        <v>409</v>
      </c>
      <c r="P155" s="192" t="s">
        <v>409</v>
      </c>
      <c r="Q155" s="192" t="s">
        <v>409</v>
      </c>
      <c r="R155" s="192" t="s">
        <v>409</v>
      </c>
      <c r="S155" s="192" t="s">
        <v>409</v>
      </c>
      <c r="T155" s="192" t="s">
        <v>409</v>
      </c>
      <c r="U155" s="192" t="s">
        <v>409</v>
      </c>
      <c r="V155" s="192" t="s">
        <v>409</v>
      </c>
      <c r="W155" s="192"/>
      <c r="X155" s="192"/>
      <c r="Y155" s="192"/>
      <c r="Z155" s="192"/>
      <c r="AA155" s="87"/>
    </row>
    <row r="156" spans="1:27" x14ac:dyDescent="0.2">
      <c r="A156" s="81">
        <v>149</v>
      </c>
      <c r="B156" s="84" t="str">
        <f ca="1"/>
        <v>New Zealand</v>
      </c>
      <c r="C156" s="84" t="str">
        <f ca="1"/>
        <v>NZL</v>
      </c>
      <c r="D156" s="84" t="str">
        <f ca="1"/>
        <v>EAS           East Asia &amp; Pacific</v>
      </c>
      <c r="E156" s="84" t="str">
        <f ca="1"/>
        <v>NA</v>
      </c>
      <c r="F156" s="81"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8.1065431383903402E-2</v>
      </c>
      <c r="I156" s="191" t="e"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#N/A</v>
      </c>
      <c r="J156" s="242">
        <v>44753</v>
      </c>
      <c r="K156" s="242">
        <v>44753</v>
      </c>
      <c r="L156" s="91" t="s">
        <v>254</v>
      </c>
      <c r="M156" s="192">
        <v>1.84210526315789</v>
      </c>
      <c r="N156" s="192">
        <v>8.1065431383903402E-2</v>
      </c>
      <c r="O156" s="192" t="s">
        <v>409</v>
      </c>
      <c r="P156" s="192" t="s">
        <v>409</v>
      </c>
      <c r="Q156" s="192" t="s">
        <v>409</v>
      </c>
      <c r="R156" s="192">
        <v>0.23499999999999999</v>
      </c>
      <c r="S156" s="192">
        <v>77.8</v>
      </c>
      <c r="T156" s="192" t="s">
        <v>409</v>
      </c>
      <c r="U156" s="192" t="s">
        <v>409</v>
      </c>
      <c r="V156" s="192" t="s">
        <v>409</v>
      </c>
      <c r="W156" s="192"/>
      <c r="X156" s="192"/>
      <c r="Y156" s="192"/>
      <c r="Z156" s="192"/>
      <c r="AA156" s="87"/>
    </row>
    <row r="157" spans="1:27" x14ac:dyDescent="0.2">
      <c r="A157" s="81">
        <v>150</v>
      </c>
      <c r="B157" s="84" t="str">
        <f ca="1"/>
        <v>Oman</v>
      </c>
      <c r="C157" s="84" t="str">
        <f ca="1"/>
        <v>OMN</v>
      </c>
      <c r="D157" s="84" t="str">
        <f ca="1"/>
        <v>MEA           Middle East &amp; North Africa</v>
      </c>
      <c r="E157" s="84" t="str">
        <f ca="1"/>
        <v>NA</v>
      </c>
      <c r="F157" s="81"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1.9918934568616</v>
      </c>
      <c r="I157" s="191" t="e"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#N/A</v>
      </c>
      <c r="J157" s="242">
        <v>44753</v>
      </c>
      <c r="K157" s="242">
        <v>44753</v>
      </c>
      <c r="L157" s="91" t="s">
        <v>256</v>
      </c>
      <c r="M157" s="192">
        <v>3.2296650717703299</v>
      </c>
      <c r="N157" s="192">
        <v>1.9918934568616</v>
      </c>
      <c r="O157" s="192" t="s">
        <v>409</v>
      </c>
      <c r="P157" s="192" t="s">
        <v>409</v>
      </c>
      <c r="Q157" s="192" t="s">
        <v>409</v>
      </c>
      <c r="R157" s="192">
        <v>0.29299999999999998</v>
      </c>
      <c r="S157" s="192">
        <v>71.2</v>
      </c>
      <c r="T157" s="192" t="s">
        <v>409</v>
      </c>
      <c r="U157" s="192" t="s">
        <v>409</v>
      </c>
      <c r="V157" s="192" t="s">
        <v>409</v>
      </c>
      <c r="W157" s="192"/>
      <c r="X157" s="192"/>
      <c r="Y157" s="192"/>
      <c r="Z157" s="192"/>
      <c r="AA157" s="87"/>
    </row>
    <row r="158" spans="1:27" x14ac:dyDescent="0.2">
      <c r="A158" s="81">
        <v>151</v>
      </c>
      <c r="B158" s="84" t="str">
        <f ca="1"/>
        <v>Pakistan</v>
      </c>
      <c r="C158" s="84" t="str">
        <f ca="1"/>
        <v>PAK</v>
      </c>
      <c r="D158" s="84" t="str">
        <f ca="1"/>
        <v>SAS           South Asia</v>
      </c>
      <c r="E158" s="84" t="str">
        <f ca="1"/>
        <v>Blend</v>
      </c>
      <c r="F158" s="81"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7.242191250262934</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7.4927620150549998</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7</v>
      </c>
      <c r="J158" s="242">
        <v>44888</v>
      </c>
      <c r="K158" s="242">
        <v>44900</v>
      </c>
      <c r="L158" s="91" t="s">
        <v>258</v>
      </c>
      <c r="M158" s="192">
        <v>6.6267942583731996</v>
      </c>
      <c r="N158" s="192">
        <v>7.4927620150549998</v>
      </c>
      <c r="O158" s="192">
        <v>7</v>
      </c>
      <c r="P158" s="192" t="s">
        <v>409</v>
      </c>
      <c r="Q158" s="192" t="s">
        <v>409</v>
      </c>
      <c r="R158" s="192">
        <v>0.435</v>
      </c>
      <c r="S158" s="192">
        <v>52.2</v>
      </c>
      <c r="T158" s="192" t="s">
        <v>757</v>
      </c>
      <c r="U158" s="192" t="s">
        <v>409</v>
      </c>
      <c r="V158" s="192" t="s">
        <v>409</v>
      </c>
      <c r="W158" s="192"/>
      <c r="X158" s="192"/>
      <c r="Y158" s="192"/>
      <c r="Z158" s="192"/>
      <c r="AA158" s="87"/>
    </row>
    <row r="159" spans="1:27" x14ac:dyDescent="0.2">
      <c r="A159" s="81">
        <v>152</v>
      </c>
      <c r="B159" s="84" t="str">
        <f ca="1"/>
        <v>Panama</v>
      </c>
      <c r="C159" s="84" t="str">
        <f ca="1"/>
        <v>PAN</v>
      </c>
      <c r="D159" s="84" t="str">
        <f ca="1"/>
        <v>LCN           Latin America &amp; Caribbean</v>
      </c>
      <c r="E159" s="84" t="str">
        <f ca="1"/>
        <v>IBRD</v>
      </c>
      <c r="F159" s="81"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2.3393167342211898</v>
      </c>
      <c r="I159" s="191" t="e"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#N/A</v>
      </c>
      <c r="J159" s="242">
        <v>44753</v>
      </c>
      <c r="K159" s="242">
        <v>44753</v>
      </c>
      <c r="L159" s="91" t="s">
        <v>260</v>
      </c>
      <c r="M159" s="192">
        <v>5.0956937799043001</v>
      </c>
      <c r="N159" s="192">
        <v>2.3393167342211898</v>
      </c>
      <c r="O159" s="192" t="s">
        <v>409</v>
      </c>
      <c r="P159" s="192" t="s">
        <v>409</v>
      </c>
      <c r="Q159" s="192" t="s">
        <v>409</v>
      </c>
      <c r="R159" s="192">
        <v>0.371</v>
      </c>
      <c r="S159" s="192">
        <v>70</v>
      </c>
      <c r="T159" s="192" t="s">
        <v>409</v>
      </c>
      <c r="U159" s="192" t="s">
        <v>409</v>
      </c>
      <c r="V159" s="192" t="s">
        <v>409</v>
      </c>
      <c r="W159" s="192"/>
      <c r="X159" s="192"/>
      <c r="Y159" s="192"/>
      <c r="Z159" s="192"/>
      <c r="AA159" s="87"/>
    </row>
    <row r="160" spans="1:27" x14ac:dyDescent="0.2">
      <c r="A160" s="81">
        <v>153</v>
      </c>
      <c r="B160" s="84" t="str">
        <f ca="1"/>
        <v>Peru</v>
      </c>
      <c r="C160" s="84" t="str">
        <f ca="1"/>
        <v>PER</v>
      </c>
      <c r="D160" s="84" t="str">
        <f ca="1"/>
        <v>LCN           Latin America &amp; Caribbean</v>
      </c>
      <c r="E160" s="84" t="str">
        <f ca="1"/>
        <v>IBRD</v>
      </c>
      <c r="F160" s="81"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2.1077012159814701</v>
      </c>
      <c r="I160" s="191" t="e"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#N/A</v>
      </c>
      <c r="J160" s="242">
        <v>44753</v>
      </c>
      <c r="K160" s="242">
        <v>44753</v>
      </c>
      <c r="L160" s="91" t="s">
        <v>262</v>
      </c>
      <c r="M160" s="192">
        <v>6.6507177033492804</v>
      </c>
      <c r="N160" s="192">
        <v>2.1077012159814701</v>
      </c>
      <c r="O160" s="192" t="s">
        <v>409</v>
      </c>
      <c r="P160" s="192" t="s">
        <v>409</v>
      </c>
      <c r="Q160" s="192" t="s">
        <v>409</v>
      </c>
      <c r="R160" s="192">
        <v>0.436</v>
      </c>
      <c r="S160" s="192">
        <v>70.8</v>
      </c>
      <c r="T160" s="192" t="s">
        <v>409</v>
      </c>
      <c r="U160" s="192" t="s">
        <v>409</v>
      </c>
      <c r="V160" s="192" t="s">
        <v>409</v>
      </c>
      <c r="W160" s="192"/>
      <c r="X160" s="192"/>
      <c r="Y160" s="192"/>
      <c r="Z160" s="192"/>
      <c r="AA160" s="87"/>
    </row>
    <row r="161" spans="1:27" x14ac:dyDescent="0.2">
      <c r="A161" s="81">
        <v>154</v>
      </c>
      <c r="B161" s="84" t="str">
        <f ca="1"/>
        <v>Philippines</v>
      </c>
      <c r="C161" s="84" t="str">
        <f ca="1"/>
        <v>PHL</v>
      </c>
      <c r="D161" s="84" t="str">
        <f ca="1"/>
        <v>EAS           East Asia &amp; Pacific</v>
      </c>
      <c r="E161" s="84" t="str">
        <f ca="1"/>
        <v>IBRD</v>
      </c>
      <c r="F161" s="81"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4.0387526381337606</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5.4371742906774703</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3</v>
      </c>
      <c r="J161" s="242">
        <v>44753</v>
      </c>
      <c r="K161" s="242">
        <v>45454</v>
      </c>
      <c r="L161" s="91" t="s">
        <v>264</v>
      </c>
      <c r="M161" s="192">
        <v>7.2009569377990399</v>
      </c>
      <c r="N161" s="192">
        <v>5.4371742906774703</v>
      </c>
      <c r="O161" s="192" t="s">
        <v>409</v>
      </c>
      <c r="P161" s="192" t="s">
        <v>409</v>
      </c>
      <c r="Q161" s="192">
        <v>3</v>
      </c>
      <c r="R161" s="192">
        <v>0.45900000000000002</v>
      </c>
      <c r="S161" s="192">
        <v>59.3</v>
      </c>
      <c r="T161" s="192" t="s">
        <v>409</v>
      </c>
      <c r="U161" s="192" t="s">
        <v>409</v>
      </c>
      <c r="V161" s="192">
        <v>4.1900000000000004</v>
      </c>
      <c r="W161" s="192"/>
      <c r="X161" s="192"/>
      <c r="Y161" s="192"/>
      <c r="Z161" s="192"/>
      <c r="AA161" s="87"/>
    </row>
    <row r="162" spans="1:27" x14ac:dyDescent="0.2">
      <c r="A162" s="81">
        <v>155</v>
      </c>
      <c r="B162" s="84" t="str">
        <f ca="1"/>
        <v>Palau</v>
      </c>
      <c r="C162" s="84" t="str">
        <f ca="1"/>
        <v>PLW</v>
      </c>
      <c r="D162" s="84" t="str">
        <f ca="1"/>
        <v>EAS           East Asia &amp; Pacific</v>
      </c>
      <c r="E162" s="84" t="str">
        <f ca="1"/>
        <v>IBRD</v>
      </c>
      <c r="F162" s="81" t="str">
        <f t="shared" ca="1" si="5"/>
        <v/>
      </c>
      <c r="G162" s="80" t="e">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t="s">
        <v>409</v>
      </c>
      <c r="T162" s="192" t="s">
        <v>409</v>
      </c>
      <c r="U162" s="192" t="s">
        <v>409</v>
      </c>
      <c r="V162" s="192" t="s">
        <v>409</v>
      </c>
      <c r="W162" s="192"/>
      <c r="X162" s="192"/>
      <c r="Y162" s="192"/>
      <c r="Z162" s="192"/>
      <c r="AA162" s="87"/>
    </row>
    <row r="163" spans="1:27" x14ac:dyDescent="0.2">
      <c r="A163" s="81">
        <v>156</v>
      </c>
      <c r="B163" s="84" t="str">
        <f ca="1"/>
        <v>Papua New Guinea</v>
      </c>
      <c r="C163" s="84" t="str">
        <f ca="1"/>
        <v>PNG</v>
      </c>
      <c r="D163" s="84" t="str">
        <f ca="1"/>
        <v>EAS           East Asia &amp; Pacific</v>
      </c>
      <c r="E163" s="84" t="str">
        <f ca="1"/>
        <v>Blend</v>
      </c>
      <c r="F163" s="81"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t="e"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#N/A</v>
      </c>
      <c r="J163" s="242">
        <v>44753</v>
      </c>
      <c r="K163" s="242">
        <v>44753</v>
      </c>
      <c r="L163" s="91" t="s">
        <v>268</v>
      </c>
      <c r="M163" s="192">
        <v>10</v>
      </c>
      <c r="N163" s="192" t="s">
        <v>409</v>
      </c>
      <c r="O163" s="192" t="s">
        <v>409</v>
      </c>
      <c r="P163" s="192" t="s">
        <v>409</v>
      </c>
      <c r="Q163" s="192" t="s">
        <v>409</v>
      </c>
      <c r="R163" s="192">
        <v>0.60699999999999998</v>
      </c>
      <c r="S163" s="192" t="s">
        <v>409</v>
      </c>
      <c r="T163" s="192" t="s">
        <v>409</v>
      </c>
      <c r="U163" s="192" t="s">
        <v>409</v>
      </c>
      <c r="V163" s="192" t="s">
        <v>409</v>
      </c>
      <c r="W163" s="192"/>
      <c r="X163" s="192"/>
      <c r="Y163" s="192"/>
      <c r="Z163" s="192"/>
      <c r="AA163" s="87"/>
    </row>
    <row r="164" spans="1:27" x14ac:dyDescent="0.2">
      <c r="A164" s="81">
        <v>157</v>
      </c>
      <c r="B164" s="84" t="str">
        <f ca="1"/>
        <v>Poland</v>
      </c>
      <c r="C164" s="84" t="str">
        <f ca="1"/>
        <v>POL</v>
      </c>
      <c r="D164" s="84" t="str">
        <f ca="1"/>
        <v>ECS           Europe &amp; Central Asia</v>
      </c>
      <c r="E164" s="84" t="str">
        <f ca="1"/>
        <v>IBRD</v>
      </c>
      <c r="F164" s="81"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0.74696004632310298</v>
      </c>
      <c r="I164" s="191" t="e"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#N/A</v>
      </c>
      <c r="J164" s="242">
        <v>44753</v>
      </c>
      <c r="K164" s="242">
        <v>44753</v>
      </c>
      <c r="L164" s="91" t="s">
        <v>270</v>
      </c>
      <c r="M164" s="192">
        <v>0.789473684210525</v>
      </c>
      <c r="N164" s="192">
        <v>0.74696004632310298</v>
      </c>
      <c r="O164" s="192" t="s">
        <v>409</v>
      </c>
      <c r="P164" s="192" t="s">
        <v>409</v>
      </c>
      <c r="Q164" s="192" t="s">
        <v>409</v>
      </c>
      <c r="R164" s="192">
        <v>0.191</v>
      </c>
      <c r="S164" s="192">
        <v>75.5</v>
      </c>
      <c r="T164" s="192" t="s">
        <v>409</v>
      </c>
      <c r="U164" s="192" t="s">
        <v>409</v>
      </c>
      <c r="V164" s="192" t="s">
        <v>409</v>
      </c>
      <c r="W164" s="192"/>
      <c r="X164" s="192"/>
      <c r="Y164" s="192"/>
      <c r="Z164" s="192"/>
      <c r="AA164" s="87"/>
    </row>
    <row r="165" spans="1:27" x14ac:dyDescent="0.2">
      <c r="A165" s="81">
        <v>158</v>
      </c>
      <c r="B165" s="84" t="str">
        <f ca="1"/>
        <v>Puerto Rico</v>
      </c>
      <c r="C165" s="84" t="str">
        <f ca="1"/>
        <v>PRI</v>
      </c>
      <c r="D165" s="84" t="str">
        <f ca="1"/>
        <v>LCN           Latin America &amp; Caribbean</v>
      </c>
      <c r="E165" s="84" t="str">
        <f ca="1"/>
        <v>NA</v>
      </c>
      <c r="F165" s="81"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2.7990430622009499</v>
      </c>
      <c r="I165" s="191" t="e"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#N/A</v>
      </c>
      <c r="J165" s="242">
        <v>44887</v>
      </c>
      <c r="K165" s="242" t="s">
        <v>409</v>
      </c>
      <c r="L165" s="91" t="s">
        <v>691</v>
      </c>
      <c r="M165" s="192">
        <v>2.7990430622009499</v>
      </c>
      <c r="N165" s="192" t="s">
        <v>409</v>
      </c>
      <c r="O165" s="192" t="s">
        <v>409</v>
      </c>
      <c r="P165" s="192" t="s">
        <v>409</v>
      </c>
      <c r="Q165" s="192" t="s">
        <v>409</v>
      </c>
      <c r="R165" s="192">
        <v>0.27500000000000002</v>
      </c>
      <c r="S165" s="192" t="s">
        <v>409</v>
      </c>
      <c r="T165" s="192" t="s">
        <v>409</v>
      </c>
      <c r="U165" s="192" t="s">
        <v>409</v>
      </c>
      <c r="V165" s="192" t="s">
        <v>409</v>
      </c>
      <c r="W165" s="192"/>
      <c r="X165" s="192"/>
      <c r="Y165" s="192"/>
      <c r="Z165" s="192"/>
      <c r="AA165" s="87"/>
    </row>
    <row r="166" spans="1:27" x14ac:dyDescent="0.2">
      <c r="A166" s="81">
        <v>159</v>
      </c>
      <c r="B166" s="84" t="str">
        <f ca="1"/>
        <v>Korea, Dem. People's Rep.</v>
      </c>
      <c r="C166" s="84" t="str">
        <f ca="1"/>
        <v>PRK</v>
      </c>
      <c r="D166" s="84" t="str">
        <f ca="1"/>
        <v>EAS           East Asia &amp; Pacific</v>
      </c>
      <c r="E166" s="84" t="str">
        <f ca="1"/>
        <v>NA</v>
      </c>
      <c r="F166" s="81"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8.6363636363636296</v>
      </c>
      <c r="I166" s="191" t="e"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#N/A</v>
      </c>
      <c r="J166" s="242">
        <v>44753</v>
      </c>
      <c r="K166" s="242">
        <v>44753</v>
      </c>
      <c r="L166" s="91" t="s">
        <v>271</v>
      </c>
      <c r="M166" s="192">
        <v>8.6363636363636296</v>
      </c>
      <c r="N166" s="192" t="s">
        <v>409</v>
      </c>
      <c r="O166" s="192" t="s">
        <v>409</v>
      </c>
      <c r="P166" s="192" t="s">
        <v>409</v>
      </c>
      <c r="Q166" s="192" t="s">
        <v>409</v>
      </c>
      <c r="R166" s="192">
        <v>0.51900000000000002</v>
      </c>
      <c r="S166" s="192" t="s">
        <v>409</v>
      </c>
      <c r="T166" s="192" t="s">
        <v>409</v>
      </c>
      <c r="U166" s="192" t="s">
        <v>409</v>
      </c>
      <c r="V166" s="192" t="s">
        <v>409</v>
      </c>
      <c r="W166" s="192"/>
      <c r="X166" s="192"/>
      <c r="Y166" s="192"/>
      <c r="Z166" s="192"/>
      <c r="AA166" s="87"/>
    </row>
    <row r="167" spans="1:27" x14ac:dyDescent="0.2">
      <c r="A167" s="81">
        <v>160</v>
      </c>
      <c r="B167" s="84" t="str">
        <f ca="1"/>
        <v>Portugal</v>
      </c>
      <c r="C167" s="84" t="str">
        <f ca="1"/>
        <v>PRT</v>
      </c>
      <c r="D167" s="84" t="str">
        <f ca="1"/>
        <v>ECS           Europe &amp; Central Asia</v>
      </c>
      <c r="E167" s="84" t="str">
        <f ca="1"/>
        <v>NA</v>
      </c>
      <c r="F167" s="81"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v>
      </c>
      <c r="I167" s="191" t="e"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#N/A</v>
      </c>
      <c r="J167" s="242">
        <v>44888</v>
      </c>
      <c r="K167" s="242">
        <v>44753</v>
      </c>
      <c r="L167" s="91" t="s">
        <v>273</v>
      </c>
      <c r="M167" s="192">
        <v>0</v>
      </c>
      <c r="N167" s="192">
        <v>0</v>
      </c>
      <c r="O167" s="192" t="s">
        <v>409</v>
      </c>
      <c r="P167" s="192" t="s">
        <v>409</v>
      </c>
      <c r="Q167" s="192" t="s">
        <v>409</v>
      </c>
      <c r="R167" s="192">
        <v>0.158</v>
      </c>
      <c r="S167" s="192">
        <v>78.7</v>
      </c>
      <c r="T167" s="192" t="s">
        <v>409</v>
      </c>
      <c r="U167" s="192" t="s">
        <v>409</v>
      </c>
      <c r="V167" s="192" t="s">
        <v>409</v>
      </c>
      <c r="W167" s="192"/>
      <c r="X167" s="192"/>
      <c r="Y167" s="192"/>
      <c r="Z167" s="192"/>
      <c r="AA167" s="87"/>
    </row>
    <row r="168" spans="1:27" x14ac:dyDescent="0.2">
      <c r="A168" s="81">
        <v>161</v>
      </c>
      <c r="B168" s="84" t="str">
        <f ca="1"/>
        <v>Paraguay</v>
      </c>
      <c r="C168" s="84" t="str">
        <f ca="1"/>
        <v>PRY</v>
      </c>
      <c r="D168" s="84" t="str">
        <f ca="1"/>
        <v>LCN           Latin America &amp; Caribbean</v>
      </c>
      <c r="E168" s="84" t="str">
        <f ca="1"/>
        <v>IBRD</v>
      </c>
      <c r="F168" s="81"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5.6398378691372297</v>
      </c>
      <c r="I168" s="191" t="e"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#N/A</v>
      </c>
      <c r="J168" s="242">
        <v>44888</v>
      </c>
      <c r="K168" s="242">
        <v>44753</v>
      </c>
      <c r="L168" s="91" t="s">
        <v>275</v>
      </c>
      <c r="M168" s="192">
        <v>5.2870813397129099</v>
      </c>
      <c r="N168" s="192">
        <v>5.6398378691372297</v>
      </c>
      <c r="O168" s="192" t="s">
        <v>409</v>
      </c>
      <c r="P168" s="192" t="s">
        <v>409</v>
      </c>
      <c r="Q168" s="192" t="s">
        <v>409</v>
      </c>
      <c r="R168" s="192">
        <v>0.379</v>
      </c>
      <c r="S168" s="192">
        <v>58.6</v>
      </c>
      <c r="T168" s="192" t="s">
        <v>409</v>
      </c>
      <c r="U168" s="192" t="s">
        <v>409</v>
      </c>
      <c r="V168" s="192" t="s">
        <v>409</v>
      </c>
      <c r="W168" s="192"/>
      <c r="X168" s="192"/>
      <c r="Y168" s="192"/>
      <c r="Z168" s="192"/>
      <c r="AA168" s="87"/>
    </row>
    <row r="169" spans="1:27" x14ac:dyDescent="0.2">
      <c r="A169" s="81">
        <v>162</v>
      </c>
      <c r="B169" s="84" t="str">
        <f ca="1"/>
        <v>West Bank and Gaza</v>
      </c>
      <c r="C169" s="84" t="str">
        <f ca="1"/>
        <v>PSE</v>
      </c>
      <c r="D169" s="84" t="str">
        <f ca="1"/>
        <v>MEA           Middle East &amp; North Africa</v>
      </c>
      <c r="E169" s="84" t="str">
        <f ca="1"/>
        <v>NA</v>
      </c>
      <c r="F169" s="81"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6.1675179377089533</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3.8038277511961698</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10</v>
      </c>
      <c r="J169" s="242">
        <v>44887</v>
      </c>
      <c r="K169" s="242">
        <v>45383</v>
      </c>
      <c r="L169" s="91" t="s">
        <v>692</v>
      </c>
      <c r="M169" s="192">
        <v>3.8038277511961698</v>
      </c>
      <c r="N169" s="192" t="s">
        <v>409</v>
      </c>
      <c r="O169" s="192">
        <v>10</v>
      </c>
      <c r="P169" s="192" t="s">
        <v>409</v>
      </c>
      <c r="Q169" s="192" t="s">
        <v>409</v>
      </c>
      <c r="R169" s="192">
        <v>0.317</v>
      </c>
      <c r="S169" s="192" t="s">
        <v>409</v>
      </c>
      <c r="T169" s="192" t="s">
        <v>756</v>
      </c>
      <c r="U169" s="192" t="s">
        <v>409</v>
      </c>
      <c r="V169" s="192" t="s">
        <v>409</v>
      </c>
      <c r="W169" s="192"/>
      <c r="X169" s="192"/>
      <c r="Y169" s="192"/>
      <c r="Z169" s="192"/>
      <c r="AA169" s="87"/>
    </row>
    <row r="170" spans="1:27" x14ac:dyDescent="0.2">
      <c r="A170" s="81">
        <v>163</v>
      </c>
      <c r="B170" s="84" t="str">
        <f ca="1"/>
        <v>French Polynesia</v>
      </c>
      <c r="C170" s="84" t="str">
        <f ca="1"/>
        <v>PYF</v>
      </c>
      <c r="D170" s="84" t="str">
        <f ca="1"/>
        <v>EAS           East Asia &amp; Pacific</v>
      </c>
      <c r="E170" s="84" t="str">
        <f ca="1"/>
        <v>NA</v>
      </c>
      <c r="F170" s="81"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v>44887</v>
      </c>
      <c r="K170" s="242" t="s">
        <v>409</v>
      </c>
      <c r="L170" s="91" t="s">
        <v>693</v>
      </c>
      <c r="M170" s="192" t="s">
        <v>409</v>
      </c>
      <c r="N170" s="192" t="s">
        <v>409</v>
      </c>
      <c r="O170" s="192" t="s">
        <v>409</v>
      </c>
      <c r="P170" s="192" t="s">
        <v>409</v>
      </c>
      <c r="Q170" s="192" t="s">
        <v>409</v>
      </c>
      <c r="R170" s="192" t="s">
        <v>409</v>
      </c>
      <c r="S170" s="192" t="s">
        <v>409</v>
      </c>
      <c r="T170" s="192" t="s">
        <v>409</v>
      </c>
      <c r="U170" s="192" t="s">
        <v>409</v>
      </c>
      <c r="V170" s="192" t="s">
        <v>409</v>
      </c>
      <c r="W170" s="192"/>
      <c r="X170" s="192"/>
      <c r="Y170" s="192"/>
      <c r="Z170" s="192"/>
      <c r="AA170" s="87"/>
    </row>
    <row r="171" spans="1:27" x14ac:dyDescent="0.2">
      <c r="A171" s="81">
        <v>164</v>
      </c>
      <c r="B171" s="84" t="str">
        <f ca="1"/>
        <v>Qatar</v>
      </c>
      <c r="C171" s="84" t="str">
        <f ca="1"/>
        <v>QAT</v>
      </c>
      <c r="D171" s="84" t="str">
        <f ca="1"/>
        <v>MEA           Middle East &amp; North Africa</v>
      </c>
      <c r="E171" s="84" t="str">
        <f ca="1"/>
        <v>NA</v>
      </c>
      <c r="F171" s="81"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1.64447017950202</v>
      </c>
      <c r="I171" s="191" t="e"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#N/A</v>
      </c>
      <c r="J171" s="242">
        <v>44888</v>
      </c>
      <c r="K171" s="242">
        <v>44753</v>
      </c>
      <c r="L171" s="91" t="s">
        <v>277</v>
      </c>
      <c r="M171" s="192">
        <v>0</v>
      </c>
      <c r="N171" s="192">
        <v>1.64447017950202</v>
      </c>
      <c r="O171" s="192" t="s">
        <v>409</v>
      </c>
      <c r="P171" s="192" t="s">
        <v>409</v>
      </c>
      <c r="Q171" s="192" t="s">
        <v>409</v>
      </c>
      <c r="R171" s="192">
        <v>0.11899999999999999</v>
      </c>
      <c r="S171" s="192">
        <v>72.400000000000006</v>
      </c>
      <c r="T171" s="192" t="s">
        <v>409</v>
      </c>
      <c r="U171" s="192" t="s">
        <v>409</v>
      </c>
      <c r="V171" s="192" t="s">
        <v>409</v>
      </c>
      <c r="W171" s="192"/>
      <c r="X171" s="192"/>
      <c r="Y171" s="192"/>
      <c r="Z171" s="192"/>
      <c r="AA171" s="87"/>
    </row>
    <row r="172" spans="1:27" x14ac:dyDescent="0.2">
      <c r="A172" s="81">
        <v>165</v>
      </c>
      <c r="B172" s="84" t="str">
        <f ca="1"/>
        <v>Romania</v>
      </c>
      <c r="C172" s="84" t="str">
        <f ca="1"/>
        <v>ROU</v>
      </c>
      <c r="D172" s="84" t="str">
        <f ca="1"/>
        <v>ECS           Europe &amp; Central Asia</v>
      </c>
      <c r="E172" s="84" t="str">
        <f ca="1"/>
        <v>IBRD</v>
      </c>
      <c r="F172" s="81"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2.68674001158077</v>
      </c>
      <c r="I172" s="191" t="e"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#N/A</v>
      </c>
      <c r="J172" s="242">
        <v>44888</v>
      </c>
      <c r="K172" s="242">
        <v>44753</v>
      </c>
      <c r="L172" s="91" t="s">
        <v>279</v>
      </c>
      <c r="M172" s="192">
        <v>2.4641148325358802</v>
      </c>
      <c r="N172" s="192">
        <v>2.68674001158077</v>
      </c>
      <c r="O172" s="192" t="s">
        <v>409</v>
      </c>
      <c r="P172" s="192" t="s">
        <v>409</v>
      </c>
      <c r="Q172" s="192" t="s">
        <v>409</v>
      </c>
      <c r="R172" s="192">
        <v>0.26100000000000001</v>
      </c>
      <c r="S172" s="192">
        <v>68.8</v>
      </c>
      <c r="T172" s="192" t="s">
        <v>409</v>
      </c>
      <c r="U172" s="192" t="s">
        <v>409</v>
      </c>
      <c r="V172" s="192" t="s">
        <v>409</v>
      </c>
      <c r="W172" s="192"/>
      <c r="X172" s="192"/>
      <c r="Y172" s="192"/>
      <c r="Z172" s="192"/>
      <c r="AA172" s="87"/>
    </row>
    <row r="173" spans="1:27" x14ac:dyDescent="0.2">
      <c r="A173" s="81">
        <v>166</v>
      </c>
      <c r="B173" s="84" t="str">
        <f ca="1"/>
        <v>Russian Federation</v>
      </c>
      <c r="C173" s="84" t="str">
        <f ca="1"/>
        <v>RUS</v>
      </c>
      <c r="D173" s="84" t="str">
        <f ca="1"/>
        <v>ECS           Europe &amp; Central Asia</v>
      </c>
      <c r="E173" s="84" t="str">
        <f ca="1"/>
        <v>IBRD</v>
      </c>
      <c r="F173" s="81"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2.59988419224088</v>
      </c>
      <c r="I173" s="191" t="e"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#N/A</v>
      </c>
      <c r="J173" s="242">
        <v>44888</v>
      </c>
      <c r="K173" s="242">
        <v>44753</v>
      </c>
      <c r="L173" s="91" t="s">
        <v>281</v>
      </c>
      <c r="M173" s="192">
        <v>2.5837320574162601</v>
      </c>
      <c r="N173" s="192">
        <v>2.59988419224088</v>
      </c>
      <c r="O173" s="192" t="s">
        <v>409</v>
      </c>
      <c r="P173" s="192" t="s">
        <v>409</v>
      </c>
      <c r="Q173" s="192" t="s">
        <v>409</v>
      </c>
      <c r="R173" s="192">
        <v>0.26600000000000001</v>
      </c>
      <c r="S173" s="192">
        <v>69.099999999999994</v>
      </c>
      <c r="T173" s="192" t="s">
        <v>409</v>
      </c>
      <c r="U173" s="192" t="s">
        <v>409</v>
      </c>
      <c r="V173" s="192" t="s">
        <v>409</v>
      </c>
      <c r="W173" s="192"/>
      <c r="X173" s="192"/>
      <c r="Y173" s="192"/>
      <c r="Z173" s="192"/>
      <c r="AA173" s="87"/>
    </row>
    <row r="174" spans="1:27" x14ac:dyDescent="0.2">
      <c r="A174" s="81">
        <v>167</v>
      </c>
      <c r="B174" s="84" t="str">
        <f ca="1"/>
        <v>Rwanda</v>
      </c>
      <c r="C174" s="84" t="str">
        <f ca="1"/>
        <v>RWA</v>
      </c>
      <c r="D174" s="84" t="str">
        <f ca="1"/>
        <v>SSF           Sub-Saharan Africa</v>
      </c>
      <c r="E174" s="84" t="str">
        <f ca="1"/>
        <v>IDA</v>
      </c>
      <c r="F174" s="81"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7.9559930515344499</v>
      </c>
      <c r="I174" s="191" t="e"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#N/A</v>
      </c>
      <c r="J174" s="242">
        <v>44753</v>
      </c>
      <c r="K174" s="242">
        <v>44753</v>
      </c>
      <c r="L174" s="91" t="s">
        <v>283</v>
      </c>
      <c r="M174" s="192">
        <v>9.0669856459330092</v>
      </c>
      <c r="N174" s="192">
        <v>7.9559930515344499</v>
      </c>
      <c r="O174" s="192" t="s">
        <v>409</v>
      </c>
      <c r="P174" s="192" t="s">
        <v>409</v>
      </c>
      <c r="Q174" s="192" t="s">
        <v>409</v>
      </c>
      <c r="R174" s="192">
        <v>0.53700000000000003</v>
      </c>
      <c r="S174" s="192">
        <v>50.6</v>
      </c>
      <c r="T174" s="192" t="s">
        <v>409</v>
      </c>
      <c r="U174" s="192" t="s">
        <v>409</v>
      </c>
      <c r="V174" s="192" t="s">
        <v>409</v>
      </c>
      <c r="W174" s="192"/>
      <c r="X174" s="192"/>
      <c r="Y174" s="192"/>
      <c r="Z174" s="192"/>
      <c r="AA174" s="87"/>
    </row>
    <row r="175" spans="1:27" x14ac:dyDescent="0.2">
      <c r="A175" s="81">
        <v>168</v>
      </c>
      <c r="B175" s="84" t="str">
        <f ca="1"/>
        <v>Saudi Arabia</v>
      </c>
      <c r="C175" s="84" t="str">
        <f ca="1"/>
        <v>SAU</v>
      </c>
      <c r="D175" s="84" t="str">
        <f ca="1"/>
        <v>MEA           Middle East &amp; North Africa</v>
      </c>
      <c r="E175" s="84" t="str">
        <f ca="1"/>
        <v>NA</v>
      </c>
      <c r="F175" s="81"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2.36826867400115</v>
      </c>
      <c r="I175" s="191" t="e"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#N/A</v>
      </c>
      <c r="J175" s="242">
        <v>44753</v>
      </c>
      <c r="K175" s="242">
        <v>44753</v>
      </c>
      <c r="L175" s="91" t="s">
        <v>285</v>
      </c>
      <c r="M175" s="192">
        <v>2.3923444976076498</v>
      </c>
      <c r="N175" s="192">
        <v>2.36826867400115</v>
      </c>
      <c r="O175" s="192" t="s">
        <v>409</v>
      </c>
      <c r="P175" s="192" t="s">
        <v>409</v>
      </c>
      <c r="Q175" s="192" t="s">
        <v>409</v>
      </c>
      <c r="R175" s="192">
        <v>0.25800000000000001</v>
      </c>
      <c r="S175" s="192">
        <v>69.900000000000006</v>
      </c>
      <c r="T175" s="192" t="s">
        <v>409</v>
      </c>
      <c r="U175" s="192" t="s">
        <v>409</v>
      </c>
      <c r="V175" s="192" t="s">
        <v>409</v>
      </c>
      <c r="W175" s="192"/>
      <c r="X175" s="192"/>
      <c r="Y175" s="192"/>
      <c r="Z175" s="192"/>
      <c r="AA175" s="87"/>
    </row>
    <row r="176" spans="1:27" x14ac:dyDescent="0.2">
      <c r="A176" s="81">
        <v>169</v>
      </c>
      <c r="B176" s="84" t="str">
        <f ca="1"/>
        <v>Sudan</v>
      </c>
      <c r="C176" s="84" t="str">
        <f ca="1"/>
        <v>SDN</v>
      </c>
      <c r="D176" s="84" t="str">
        <f ca="1"/>
        <v>SSF           Sub-Saharan Africa</v>
      </c>
      <c r="E176" s="84" t="str">
        <f ca="1"/>
        <v>IDA</v>
      </c>
      <c r="F176" s="81"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44888</v>
      </c>
      <c r="K176" s="242">
        <v>45418</v>
      </c>
      <c r="L176" s="91" t="s">
        <v>287</v>
      </c>
      <c r="M176" s="192">
        <v>10</v>
      </c>
      <c r="N176" s="192">
        <v>10</v>
      </c>
      <c r="O176" s="192">
        <v>10</v>
      </c>
      <c r="P176" s="192">
        <v>10</v>
      </c>
      <c r="Q176" s="192">
        <v>5</v>
      </c>
      <c r="R176" s="192">
        <v>0.57599999999999996</v>
      </c>
      <c r="S176" s="192">
        <v>42.8</v>
      </c>
      <c r="T176" s="192" t="s">
        <v>756</v>
      </c>
      <c r="U176" s="192" t="s">
        <v>813</v>
      </c>
      <c r="V176" s="192">
        <v>15.68</v>
      </c>
      <c r="W176" s="192"/>
      <c r="X176" s="192"/>
      <c r="Y176" s="192"/>
      <c r="Z176" s="192"/>
      <c r="AA176" s="87"/>
    </row>
    <row r="177" spans="1:27" x14ac:dyDescent="0.2">
      <c r="A177" s="81">
        <v>170</v>
      </c>
      <c r="B177" s="84" t="str">
        <f ca="1"/>
        <v>Senegal</v>
      </c>
      <c r="C177" s="84" t="str">
        <f ca="1"/>
        <v>SEN</v>
      </c>
      <c r="D177" s="84" t="str">
        <f ca="1"/>
        <v>SSF           Sub-Saharan Africa</v>
      </c>
      <c r="E177" s="84" t="str">
        <f ca="1"/>
        <v>IDA</v>
      </c>
      <c r="F177" s="81"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2.7896740692874249</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7.78228141285466</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1</v>
      </c>
      <c r="J177" s="242">
        <v>44888</v>
      </c>
      <c r="K177" s="242">
        <v>45454</v>
      </c>
      <c r="L177" s="91" t="s">
        <v>289</v>
      </c>
      <c r="M177" s="192">
        <v>7.3923444976076498</v>
      </c>
      <c r="N177" s="192">
        <v>7.78228141285466</v>
      </c>
      <c r="O177" s="192" t="s">
        <v>409</v>
      </c>
      <c r="P177" s="192" t="s">
        <v>409</v>
      </c>
      <c r="Q177" s="192">
        <v>1</v>
      </c>
      <c r="R177" s="192">
        <v>0.46700000000000003</v>
      </c>
      <c r="S177" s="192">
        <v>51.2</v>
      </c>
      <c r="T177" s="192" t="s">
        <v>409</v>
      </c>
      <c r="U177" s="192" t="s">
        <v>409</v>
      </c>
      <c r="V177" s="192">
        <v>-4.0999999999999996</v>
      </c>
      <c r="W177" s="192"/>
      <c r="X177" s="192"/>
      <c r="Y177" s="192"/>
      <c r="Z177" s="192"/>
      <c r="AA177" s="87"/>
    </row>
    <row r="178" spans="1:27" x14ac:dyDescent="0.2">
      <c r="A178" s="81">
        <v>171</v>
      </c>
      <c r="B178" s="84" t="str">
        <f ca="1"/>
        <v>Singapore</v>
      </c>
      <c r="C178" s="84" t="str">
        <f ca="1"/>
        <v>SGP</v>
      </c>
      <c r="D178" s="84" t="str">
        <f ca="1"/>
        <v>EAS           East Asia &amp; Pacific</v>
      </c>
      <c r="E178" s="84" t="str">
        <f ca="1"/>
        <v>NA</v>
      </c>
      <c r="F178" s="81"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1.4418066010422701</v>
      </c>
      <c r="I178" s="191" t="e"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#N/A</v>
      </c>
      <c r="J178" s="242">
        <v>44888</v>
      </c>
      <c r="K178" s="242">
        <v>44753</v>
      </c>
      <c r="L178" s="91" t="s">
        <v>291</v>
      </c>
      <c r="M178" s="192">
        <v>0</v>
      </c>
      <c r="N178" s="192">
        <v>1.4418066010422701</v>
      </c>
      <c r="O178" s="192" t="s">
        <v>409</v>
      </c>
      <c r="P178" s="192" t="s">
        <v>409</v>
      </c>
      <c r="Q178" s="192" t="s">
        <v>409</v>
      </c>
      <c r="R178" s="192">
        <v>0.10100000000000001</v>
      </c>
      <c r="S178" s="192">
        <v>73.099999999999994</v>
      </c>
      <c r="T178" s="192" t="s">
        <v>409</v>
      </c>
      <c r="U178" s="192" t="s">
        <v>409</v>
      </c>
      <c r="V178" s="192" t="s">
        <v>409</v>
      </c>
      <c r="W178" s="192"/>
      <c r="X178" s="192"/>
      <c r="Y178" s="192"/>
      <c r="Z178" s="192"/>
      <c r="AA178" s="87"/>
    </row>
    <row r="179" spans="1:27" x14ac:dyDescent="0.2">
      <c r="A179" s="81">
        <v>172</v>
      </c>
      <c r="B179" s="84" t="str">
        <f ca="1"/>
        <v>Solomon Islands</v>
      </c>
      <c r="C179" s="84" t="str">
        <f ca="1"/>
        <v>SLB</v>
      </c>
      <c r="D179" s="84" t="str">
        <f ca="1"/>
        <v>EAS           East Asia &amp; Pacific</v>
      </c>
      <c r="E179" s="84" t="str">
        <f ca="1"/>
        <v>IDA</v>
      </c>
      <c r="F179" s="81"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9.1387559808612409</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v>9.1387559808612409</v>
      </c>
      <c r="N179" s="192" t="s">
        <v>409</v>
      </c>
      <c r="O179" s="192" t="s">
        <v>409</v>
      </c>
      <c r="P179" s="192" t="s">
        <v>409</v>
      </c>
      <c r="Q179" s="192" t="s">
        <v>409</v>
      </c>
      <c r="R179" s="192">
        <v>0.54</v>
      </c>
      <c r="S179" s="192" t="s">
        <v>409</v>
      </c>
      <c r="T179" s="192" t="s">
        <v>409</v>
      </c>
      <c r="U179" s="192" t="s">
        <v>409</v>
      </c>
      <c r="V179" s="192" t="s">
        <v>409</v>
      </c>
      <c r="W179" s="192"/>
      <c r="X179" s="192"/>
      <c r="Y179" s="192"/>
      <c r="Z179" s="192"/>
      <c r="AA179" s="87"/>
    </row>
    <row r="180" spans="1:27" x14ac:dyDescent="0.2">
      <c r="A180" s="81">
        <v>173</v>
      </c>
      <c r="B180" s="84" t="str">
        <f ca="1"/>
        <v>Sierra Leone</v>
      </c>
      <c r="C180" s="84" t="str">
        <f ca="1"/>
        <v>SLE</v>
      </c>
      <c r="D180" s="84" t="str">
        <f ca="1"/>
        <v>SSF           Sub-Saharan Africa</v>
      </c>
      <c r="E180" s="84" t="str">
        <f ca="1"/>
        <v>IDA</v>
      </c>
      <c r="F180" s="81"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t="e"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#N/A</v>
      </c>
      <c r="J180" s="242">
        <v>44888</v>
      </c>
      <c r="K180" s="242">
        <v>44753</v>
      </c>
      <c r="L180" s="91" t="s">
        <v>295</v>
      </c>
      <c r="M180" s="192">
        <v>9.6411483253588504</v>
      </c>
      <c r="N180" s="192">
        <v>10</v>
      </c>
      <c r="O180" s="192" t="s">
        <v>409</v>
      </c>
      <c r="P180" s="192" t="s">
        <v>409</v>
      </c>
      <c r="Q180" s="192" t="s">
        <v>409</v>
      </c>
      <c r="R180" s="192">
        <v>0.56100000000000005</v>
      </c>
      <c r="S180" s="192">
        <v>40.5</v>
      </c>
      <c r="T180" s="192" t="s">
        <v>409</v>
      </c>
      <c r="U180" s="192" t="s">
        <v>409</v>
      </c>
      <c r="V180" s="192" t="s">
        <v>409</v>
      </c>
      <c r="W180" s="192"/>
      <c r="X180" s="192"/>
      <c r="Y180" s="192"/>
      <c r="Z180" s="192"/>
      <c r="AA180" s="87"/>
    </row>
    <row r="181" spans="1:27" x14ac:dyDescent="0.2">
      <c r="A181" s="81">
        <v>174</v>
      </c>
      <c r="B181" s="84" t="str">
        <f ca="1"/>
        <v>El Salvador</v>
      </c>
      <c r="C181" s="84" t="str">
        <f ca="1"/>
        <v>SLV</v>
      </c>
      <c r="D181" s="84" t="str">
        <f ca="1"/>
        <v>LCN           Latin America &amp; Caribbean</v>
      </c>
      <c r="E181" s="84" t="str">
        <f ca="1"/>
        <v>IBRD</v>
      </c>
      <c r="F181" s="81"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4.4824821480175299</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4.01852924145917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5</v>
      </c>
      <c r="J181" s="242">
        <v>44753</v>
      </c>
      <c r="K181" s="242">
        <v>45077</v>
      </c>
      <c r="L181" s="91" t="s">
        <v>297</v>
      </c>
      <c r="M181" s="192">
        <v>4.9760765550239201</v>
      </c>
      <c r="N181" s="192">
        <v>4.01852924145917</v>
      </c>
      <c r="O181" s="192">
        <v>5</v>
      </c>
      <c r="P181" s="192" t="s">
        <v>409</v>
      </c>
      <c r="Q181" s="192" t="s">
        <v>409</v>
      </c>
      <c r="R181" s="192">
        <v>0.36599999999999999</v>
      </c>
      <c r="S181" s="192">
        <v>64.2</v>
      </c>
      <c r="T181" s="192" t="s">
        <v>758</v>
      </c>
      <c r="U181" s="192" t="s">
        <v>409</v>
      </c>
      <c r="V181" s="192" t="s">
        <v>409</v>
      </c>
      <c r="W181" s="192"/>
      <c r="X181" s="192"/>
      <c r="Y181" s="192"/>
      <c r="Z181" s="192"/>
      <c r="AA181" s="87"/>
    </row>
    <row r="182" spans="1:27" x14ac:dyDescent="0.2">
      <c r="A182" s="81">
        <v>175</v>
      </c>
      <c r="B182" s="84" t="str">
        <f ca="1"/>
        <v>San Marino</v>
      </c>
      <c r="C182" s="84" t="str">
        <f ca="1"/>
        <v>SMR</v>
      </c>
      <c r="D182" s="84" t="str">
        <f ca="1"/>
        <v>ECS           Europe &amp; Central Asia</v>
      </c>
      <c r="E182" s="84" t="str">
        <f ca="1"/>
        <v>NA</v>
      </c>
      <c r="F182" s="81" t="str">
        <f t="shared" ca="1" si="5"/>
        <v/>
      </c>
      <c r="G182" s="80" t="e">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t="s">
        <v>409</v>
      </c>
      <c r="K182" s="242" t="s">
        <v>409</v>
      </c>
      <c r="L182" s="91" t="s">
        <v>694</v>
      </c>
      <c r="M182" s="192" t="s">
        <v>409</v>
      </c>
      <c r="N182" s="192" t="s">
        <v>409</v>
      </c>
      <c r="O182" s="192" t="s">
        <v>409</v>
      </c>
      <c r="P182" s="192" t="s">
        <v>409</v>
      </c>
      <c r="Q182" s="192" t="s">
        <v>409</v>
      </c>
      <c r="R182" s="192" t="s">
        <v>409</v>
      </c>
      <c r="S182" s="192" t="s">
        <v>409</v>
      </c>
      <c r="T182" s="192" t="s">
        <v>409</v>
      </c>
      <c r="U182" s="192" t="s">
        <v>409</v>
      </c>
      <c r="V182" s="192" t="s">
        <v>409</v>
      </c>
      <c r="W182" s="192"/>
      <c r="X182" s="192"/>
      <c r="Y182" s="192"/>
      <c r="Z182" s="192"/>
      <c r="AA182" s="87"/>
    </row>
    <row r="183" spans="1:27" x14ac:dyDescent="0.2">
      <c r="A183" s="81">
        <v>176</v>
      </c>
      <c r="B183" s="84" t="str">
        <f ca="1"/>
        <v>Somalia</v>
      </c>
      <c r="C183" s="84" t="str">
        <f ca="1"/>
        <v>SOM</v>
      </c>
      <c r="D183" s="84" t="str">
        <f ca="1"/>
        <v>SSF           Sub-Saharan Africa</v>
      </c>
      <c r="E183" s="84" t="str">
        <f ca="1"/>
        <v>IDA</v>
      </c>
      <c r="F183" s="81"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8.3666002653407556</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7</v>
      </c>
      <c r="J183" s="242">
        <v>44753</v>
      </c>
      <c r="K183" s="242">
        <v>45272</v>
      </c>
      <c r="L183" s="91" t="s">
        <v>299</v>
      </c>
      <c r="M183" s="192">
        <v>10</v>
      </c>
      <c r="N183" s="192" t="s">
        <v>409</v>
      </c>
      <c r="O183" s="192">
        <v>7</v>
      </c>
      <c r="P183" s="192">
        <v>7</v>
      </c>
      <c r="Q183" s="192">
        <v>3</v>
      </c>
      <c r="R183" s="192">
        <v>0.77500000000000002</v>
      </c>
      <c r="S183" s="192" t="s">
        <v>409</v>
      </c>
      <c r="T183" s="192" t="s">
        <v>757</v>
      </c>
      <c r="U183" s="192" t="s">
        <v>805</v>
      </c>
      <c r="V183" s="192">
        <v>2.4</v>
      </c>
      <c r="W183" s="192"/>
      <c r="X183" s="192"/>
      <c r="Y183" s="192"/>
      <c r="Z183" s="192"/>
      <c r="AA183" s="87"/>
    </row>
    <row r="184" spans="1:27" x14ac:dyDescent="0.2">
      <c r="A184" s="81">
        <v>177</v>
      </c>
      <c r="B184" s="84" t="str">
        <f ca="1"/>
        <v>Serbia</v>
      </c>
      <c r="C184" s="84" t="str">
        <f ca="1"/>
        <v>SRB</v>
      </c>
      <c r="D184" s="84" t="str">
        <f ca="1"/>
        <v>ECS           Europe &amp; Central Asia</v>
      </c>
      <c r="E184" s="84" t="str">
        <f ca="1"/>
        <v>IBRD</v>
      </c>
      <c r="F184" s="81"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4.8291835552981999</v>
      </c>
      <c r="I184" s="191" t="e"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#N/A</v>
      </c>
      <c r="J184" s="242">
        <v>44888</v>
      </c>
      <c r="K184" s="242">
        <v>44753</v>
      </c>
      <c r="L184" s="91" t="s">
        <v>301</v>
      </c>
      <c r="M184" s="192">
        <v>3.8995215311004698</v>
      </c>
      <c r="N184" s="192">
        <v>4.8291835552981999</v>
      </c>
      <c r="O184" s="192" t="s">
        <v>409</v>
      </c>
      <c r="P184" s="192" t="s">
        <v>409</v>
      </c>
      <c r="Q184" s="192" t="s">
        <v>409</v>
      </c>
      <c r="R184" s="192">
        <v>0.32100000000000001</v>
      </c>
      <c r="S184" s="192">
        <v>61.4</v>
      </c>
      <c r="T184" s="192" t="s">
        <v>409</v>
      </c>
      <c r="U184" s="192" t="s">
        <v>409</v>
      </c>
      <c r="V184" s="192" t="s">
        <v>409</v>
      </c>
      <c r="W184" s="192"/>
      <c r="X184" s="192"/>
      <c r="Y184" s="192"/>
      <c r="Z184" s="192"/>
      <c r="AA184" s="87"/>
    </row>
    <row r="185" spans="1:27" x14ac:dyDescent="0.2">
      <c r="A185" s="81">
        <v>178</v>
      </c>
      <c r="B185" s="84" t="str">
        <f ca="1"/>
        <v>South Sudan</v>
      </c>
      <c r="C185" s="84" t="str">
        <f ca="1"/>
        <v>SSD</v>
      </c>
      <c r="D185" s="84" t="str">
        <f ca="1"/>
        <v>SSF           Sub-Saharan Africa</v>
      </c>
      <c r="E185" s="84" t="str">
        <f ca="1"/>
        <v>IDA</v>
      </c>
      <c r="F185" s="81"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10</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44900</v>
      </c>
      <c r="L185" s="91" t="s">
        <v>303</v>
      </c>
      <c r="M185" s="192">
        <v>10</v>
      </c>
      <c r="N185" s="192" t="s">
        <v>409</v>
      </c>
      <c r="O185" s="192">
        <v>10</v>
      </c>
      <c r="P185" s="192">
        <v>8</v>
      </c>
      <c r="Q185" s="192">
        <v>7</v>
      </c>
      <c r="R185" s="192">
        <v>0.752</v>
      </c>
      <c r="S185" s="192" t="s">
        <v>409</v>
      </c>
      <c r="T185" s="192" t="s">
        <v>756</v>
      </c>
      <c r="U185" s="192" t="s">
        <v>814</v>
      </c>
      <c r="V185" s="192">
        <v>99.68</v>
      </c>
      <c r="W185" s="192"/>
      <c r="X185" s="192"/>
      <c r="Y185" s="192"/>
      <c r="Z185" s="192"/>
      <c r="AA185" s="87"/>
    </row>
    <row r="186" spans="1:27" x14ac:dyDescent="0.2">
      <c r="A186" s="81">
        <v>179</v>
      </c>
      <c r="B186" s="84" t="str">
        <f ca="1"/>
        <v>São Tomé and Príncipe</v>
      </c>
      <c r="C186" s="84" t="str">
        <f ca="1"/>
        <v>STP</v>
      </c>
      <c r="D186" s="84" t="str">
        <f ca="1"/>
        <v>SSF           Sub-Saharan Africa</v>
      </c>
      <c r="E186" s="84" t="str">
        <f ca="1"/>
        <v>IDA</v>
      </c>
      <c r="F186" s="81"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8.20574162679425</v>
      </c>
      <c r="I186" s="191" t="e"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#N/A</v>
      </c>
      <c r="J186" s="242">
        <v>44753</v>
      </c>
      <c r="K186" s="242">
        <v>44753</v>
      </c>
      <c r="L186" s="91" t="s">
        <v>304</v>
      </c>
      <c r="M186" s="192">
        <v>8.20574162679425</v>
      </c>
      <c r="N186" s="192" t="s">
        <v>409</v>
      </c>
      <c r="O186" s="192" t="s">
        <v>409</v>
      </c>
      <c r="P186" s="192" t="s">
        <v>409</v>
      </c>
      <c r="Q186" s="192" t="s">
        <v>409</v>
      </c>
      <c r="R186" s="192">
        <v>0.501</v>
      </c>
      <c r="S186" s="192" t="s">
        <v>409</v>
      </c>
      <c r="T186" s="192" t="s">
        <v>409</v>
      </c>
      <c r="U186" s="192" t="s">
        <v>409</v>
      </c>
      <c r="V186" s="192" t="s">
        <v>409</v>
      </c>
      <c r="W186" s="192"/>
      <c r="X186" s="192"/>
      <c r="Y186" s="192"/>
      <c r="Z186" s="192"/>
      <c r="AA186" s="87"/>
    </row>
    <row r="187" spans="1:27" x14ac:dyDescent="0.2">
      <c r="A187" s="81">
        <v>180</v>
      </c>
      <c r="B187" s="84" t="str">
        <f ca="1"/>
        <v>Suriname</v>
      </c>
      <c r="C187" s="84" t="str">
        <f ca="1"/>
        <v>SUR</v>
      </c>
      <c r="D187" s="84" t="str">
        <f ca="1"/>
        <v>LCN           Latin America &amp; Caribbean</v>
      </c>
      <c r="E187" s="84" t="str">
        <f ca="1"/>
        <v>IBRD</v>
      </c>
      <c r="F187" s="81"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5.5263157894736796</v>
      </c>
      <c r="I187" s="191" t="e"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#N/A</v>
      </c>
      <c r="J187" s="242">
        <v>44753</v>
      </c>
      <c r="K187" s="242">
        <v>44753</v>
      </c>
      <c r="L187" s="91" t="s">
        <v>306</v>
      </c>
      <c r="M187" s="192">
        <v>5.5263157894736796</v>
      </c>
      <c r="N187" s="192" t="s">
        <v>409</v>
      </c>
      <c r="O187" s="192" t="s">
        <v>409</v>
      </c>
      <c r="P187" s="192" t="s">
        <v>409</v>
      </c>
      <c r="Q187" s="192" t="s">
        <v>409</v>
      </c>
      <c r="R187" s="192">
        <v>0.38900000000000001</v>
      </c>
      <c r="S187" s="192" t="s">
        <v>409</v>
      </c>
      <c r="T187" s="192" t="s">
        <v>409</v>
      </c>
      <c r="U187" s="192" t="s">
        <v>409</v>
      </c>
      <c r="V187" s="192" t="s">
        <v>409</v>
      </c>
      <c r="W187" s="192"/>
      <c r="X187" s="192"/>
      <c r="Y187" s="192"/>
      <c r="Z187" s="192"/>
      <c r="AA187" s="87"/>
    </row>
    <row r="188" spans="1:27" x14ac:dyDescent="0.2">
      <c r="A188" s="81">
        <v>181</v>
      </c>
      <c r="B188" s="84" t="str">
        <f ca="1"/>
        <v>Slovak Republic</v>
      </c>
      <c r="C188" s="84" t="str">
        <f ca="1"/>
        <v>SVK</v>
      </c>
      <c r="D188" s="84" t="str">
        <f ca="1"/>
        <v>ECS           Europe &amp; Central Asia</v>
      </c>
      <c r="E188" s="84" t="str">
        <f ca="1"/>
        <v>NA</v>
      </c>
      <c r="F188" s="81"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2.0208453966415698</v>
      </c>
      <c r="I188" s="191" t="e"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#N/A</v>
      </c>
      <c r="J188" s="242">
        <v>44888</v>
      </c>
      <c r="K188" s="242">
        <v>44753</v>
      </c>
      <c r="L188" s="91" t="s">
        <v>307</v>
      </c>
      <c r="M188" s="192">
        <v>0.86124401913875503</v>
      </c>
      <c r="N188" s="192">
        <v>2.0208453966415698</v>
      </c>
      <c r="O188" s="192" t="s">
        <v>409</v>
      </c>
      <c r="P188" s="192" t="s">
        <v>409</v>
      </c>
      <c r="Q188" s="192" t="s">
        <v>409</v>
      </c>
      <c r="R188" s="192">
        <v>0.19400000000000001</v>
      </c>
      <c r="S188" s="192">
        <v>71.099999999999994</v>
      </c>
      <c r="T188" s="192" t="s">
        <v>409</v>
      </c>
      <c r="U188" s="192" t="s">
        <v>409</v>
      </c>
      <c r="V188" s="192" t="s">
        <v>409</v>
      </c>
      <c r="W188" s="192"/>
      <c r="X188" s="192"/>
      <c r="Y188" s="192"/>
      <c r="Z188" s="192"/>
      <c r="AA188" s="87"/>
    </row>
    <row r="189" spans="1:27" x14ac:dyDescent="0.2">
      <c r="A189" s="81">
        <v>182</v>
      </c>
      <c r="B189" s="84" t="str">
        <f ca="1"/>
        <v>Slovenia</v>
      </c>
      <c r="C189" s="84" t="str">
        <f ca="1"/>
        <v>SVN</v>
      </c>
      <c r="D189" s="84" t="str">
        <f ca="1"/>
        <v>ECS           Europe &amp; Central Asia</v>
      </c>
      <c r="E189" s="84" t="str">
        <f ca="1"/>
        <v>NA</v>
      </c>
      <c r="F189" s="81"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0.21531100478468901</v>
      </c>
      <c r="I189" s="191" t="e"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#N/A</v>
      </c>
      <c r="J189" s="242">
        <v>44753</v>
      </c>
      <c r="K189" s="242">
        <v>44753</v>
      </c>
      <c r="L189" s="91" t="s">
        <v>309</v>
      </c>
      <c r="M189" s="192">
        <v>0.21531100478468901</v>
      </c>
      <c r="N189" s="192" t="s">
        <v>409</v>
      </c>
      <c r="O189" s="192" t="s">
        <v>409</v>
      </c>
      <c r="P189" s="192" t="s">
        <v>409</v>
      </c>
      <c r="Q189" s="192" t="s">
        <v>409</v>
      </c>
      <c r="R189" s="192">
        <v>0.16700000000000001</v>
      </c>
      <c r="S189" s="192" t="s">
        <v>409</v>
      </c>
      <c r="T189" s="192" t="s">
        <v>409</v>
      </c>
      <c r="U189" s="192" t="s">
        <v>409</v>
      </c>
      <c r="V189" s="192" t="s">
        <v>409</v>
      </c>
      <c r="W189" s="192"/>
      <c r="X189" s="192"/>
      <c r="Y189" s="192"/>
      <c r="Z189" s="192"/>
      <c r="AA189" s="87"/>
    </row>
    <row r="190" spans="1:27" x14ac:dyDescent="0.2">
      <c r="A190" s="81">
        <v>183</v>
      </c>
      <c r="B190" s="84" t="str">
        <f ca="1"/>
        <v>Sweden</v>
      </c>
      <c r="C190" s="84" t="str">
        <f ca="1"/>
        <v>SWE</v>
      </c>
      <c r="D190" s="84" t="str">
        <f ca="1"/>
        <v>ECS           Europe &amp; Central Asia</v>
      </c>
      <c r="E190" s="84" t="str">
        <f ca="1"/>
        <v>NA</v>
      </c>
      <c r="F190" s="81"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t="e"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#N/A</v>
      </c>
      <c r="J190" s="242">
        <v>44753</v>
      </c>
      <c r="K190" s="242">
        <v>44753</v>
      </c>
      <c r="L190" s="91" t="s">
        <v>311</v>
      </c>
      <c r="M190" s="192">
        <v>1.5550239234449701</v>
      </c>
      <c r="N190" s="192">
        <v>0</v>
      </c>
      <c r="O190" s="192" t="s">
        <v>409</v>
      </c>
      <c r="P190" s="192" t="s">
        <v>409</v>
      </c>
      <c r="Q190" s="192" t="s">
        <v>409</v>
      </c>
      <c r="R190" s="192">
        <v>0.223</v>
      </c>
      <c r="S190" s="192">
        <v>79.099999999999994</v>
      </c>
      <c r="T190" s="192" t="s">
        <v>409</v>
      </c>
      <c r="U190" s="192" t="s">
        <v>409</v>
      </c>
      <c r="V190" s="192" t="s">
        <v>409</v>
      </c>
      <c r="W190" s="192"/>
      <c r="X190" s="192"/>
      <c r="Y190" s="192"/>
      <c r="Z190" s="192"/>
      <c r="AA190" s="87"/>
    </row>
    <row r="191" spans="1:27" x14ac:dyDescent="0.2">
      <c r="A191" s="81">
        <v>184</v>
      </c>
      <c r="B191" s="84" t="str">
        <f ca="1"/>
        <v>Eswatini</v>
      </c>
      <c r="C191" s="84" t="str">
        <f ca="1"/>
        <v>SWZ</v>
      </c>
      <c r="D191" s="84" t="str">
        <f ca="1"/>
        <v>SSF           Sub-Saharan Africa</v>
      </c>
      <c r="E191" s="84" t="str">
        <f ca="1"/>
        <v>IBRD</v>
      </c>
      <c r="F191" s="81"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7.9186602870813401</v>
      </c>
      <c r="I191" s="191" t="e"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#N/A</v>
      </c>
      <c r="J191" s="242">
        <v>44753</v>
      </c>
      <c r="K191" s="242">
        <v>44753</v>
      </c>
      <c r="L191" s="91" t="s">
        <v>313</v>
      </c>
      <c r="M191" s="192">
        <v>7.9186602870813401</v>
      </c>
      <c r="N191" s="192" t="s">
        <v>409</v>
      </c>
      <c r="O191" s="192" t="s">
        <v>409</v>
      </c>
      <c r="P191" s="192" t="s">
        <v>409</v>
      </c>
      <c r="Q191" s="192" t="s">
        <v>409</v>
      </c>
      <c r="R191" s="192">
        <v>0.48899999999999999</v>
      </c>
      <c r="S191" s="192" t="s">
        <v>409</v>
      </c>
      <c r="T191" s="192" t="s">
        <v>409</v>
      </c>
      <c r="U191" s="192" t="s">
        <v>409</v>
      </c>
      <c r="V191" s="192" t="s">
        <v>409</v>
      </c>
      <c r="W191" s="192"/>
      <c r="X191" s="192"/>
      <c r="Y191" s="192"/>
      <c r="Z191" s="192"/>
      <c r="AA191" s="87"/>
    </row>
    <row r="192" spans="1:27" x14ac:dyDescent="0.2">
      <c r="A192" s="81">
        <v>185</v>
      </c>
      <c r="B192" s="84" t="str">
        <f ca="1"/>
        <v>Sint Maarten (Dutch part)</v>
      </c>
      <c r="C192" s="84" t="str">
        <f ca="1"/>
        <v>SXM</v>
      </c>
      <c r="D192" s="84" t="str">
        <f ca="1"/>
        <v>LCN           Latin America &amp; Caribbean</v>
      </c>
      <c r="E192" s="84" t="str">
        <f ca="1"/>
        <v>NA</v>
      </c>
      <c r="F192" s="81"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695</v>
      </c>
      <c r="M192" s="192" t="s">
        <v>409</v>
      </c>
      <c r="N192" s="192" t="s">
        <v>409</v>
      </c>
      <c r="O192" s="192" t="s">
        <v>409</v>
      </c>
      <c r="P192" s="192" t="s">
        <v>409</v>
      </c>
      <c r="Q192" s="192" t="s">
        <v>409</v>
      </c>
      <c r="R192" s="192" t="s">
        <v>409</v>
      </c>
      <c r="S192" s="192" t="s">
        <v>409</v>
      </c>
      <c r="T192" s="192" t="s">
        <v>409</v>
      </c>
      <c r="U192" s="192" t="s">
        <v>409</v>
      </c>
      <c r="V192" s="192" t="s">
        <v>409</v>
      </c>
      <c r="W192" s="192"/>
      <c r="X192" s="192"/>
      <c r="Y192" s="192"/>
      <c r="Z192" s="192"/>
      <c r="AA192" s="87"/>
    </row>
    <row r="193" spans="1:38" x14ac:dyDescent="0.2">
      <c r="A193" s="81">
        <v>186</v>
      </c>
      <c r="B193" s="84" t="str">
        <f ca="1"/>
        <v>Seychelles</v>
      </c>
      <c r="C193" s="84" t="str">
        <f ca="1"/>
        <v>SYC</v>
      </c>
      <c r="D193" s="84" t="str">
        <f ca="1"/>
        <v>SSF           Sub-Saharan Africa</v>
      </c>
      <c r="E193" s="84" t="str">
        <f ca="1"/>
        <v>IBRD</v>
      </c>
      <c r="F193" s="81"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2.2009569377990399</v>
      </c>
      <c r="I193" s="191" t="e"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#N/A</v>
      </c>
      <c r="J193" s="242">
        <v>44753</v>
      </c>
      <c r="K193" s="242">
        <v>44753</v>
      </c>
      <c r="L193" s="91" t="s">
        <v>315</v>
      </c>
      <c r="M193" s="192">
        <v>2.2009569377990399</v>
      </c>
      <c r="N193" s="192" t="s">
        <v>409</v>
      </c>
      <c r="O193" s="192" t="s">
        <v>409</v>
      </c>
      <c r="P193" s="192" t="s">
        <v>409</v>
      </c>
      <c r="Q193" s="192" t="s">
        <v>409</v>
      </c>
      <c r="R193" s="192">
        <v>0.25</v>
      </c>
      <c r="S193" s="192" t="s">
        <v>409</v>
      </c>
      <c r="T193" s="192" t="s">
        <v>409</v>
      </c>
      <c r="U193" s="192" t="s">
        <v>409</v>
      </c>
      <c r="V193" s="192" t="s">
        <v>409</v>
      </c>
      <c r="W193" s="192"/>
      <c r="X193" s="192"/>
      <c r="Y193" s="192"/>
      <c r="Z193" s="192"/>
      <c r="AA193" s="87"/>
    </row>
    <row r="194" spans="1:38" x14ac:dyDescent="0.2">
      <c r="A194" s="81">
        <v>187</v>
      </c>
      <c r="B194" s="84" t="str">
        <f ca="1"/>
        <v>Syrian Arab Republic</v>
      </c>
      <c r="C194" s="84" t="str">
        <f ca="1"/>
        <v>SYR</v>
      </c>
      <c r="D194" s="84" t="str">
        <f ca="1"/>
        <v>MEA           Middle East &amp; North Africa</v>
      </c>
      <c r="E194" s="84" t="str">
        <f ca="1"/>
        <v>IDA</v>
      </c>
      <c r="F194" s="81"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8.3666002653407556</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7</v>
      </c>
      <c r="J194" s="242">
        <v>44888</v>
      </c>
      <c r="K194" s="242">
        <v>45454</v>
      </c>
      <c r="L194" s="91" t="s">
        <v>316</v>
      </c>
      <c r="M194" s="192">
        <v>6.1722488038277499</v>
      </c>
      <c r="N194" s="192">
        <v>10</v>
      </c>
      <c r="O194" s="192">
        <v>7</v>
      </c>
      <c r="P194" s="192" t="s">
        <v>409</v>
      </c>
      <c r="Q194" s="192">
        <v>7</v>
      </c>
      <c r="R194" s="192">
        <v>0.41599999999999998</v>
      </c>
      <c r="S194" s="192">
        <v>36.299999999999997</v>
      </c>
      <c r="T194" s="192" t="s">
        <v>757</v>
      </c>
      <c r="U194" s="192" t="s">
        <v>409</v>
      </c>
      <c r="V194" s="192">
        <v>101.43</v>
      </c>
      <c r="W194" s="192"/>
      <c r="X194" s="192"/>
      <c r="Y194" s="192"/>
      <c r="Z194" s="192"/>
      <c r="AA194" s="87"/>
    </row>
    <row r="195" spans="1:38" x14ac:dyDescent="0.2">
      <c r="A195" s="81">
        <v>188</v>
      </c>
      <c r="B195" s="84" t="str">
        <f ca="1"/>
        <v>Turks and Caicos Islands</v>
      </c>
      <c r="C195" s="84" t="str">
        <f ca="1"/>
        <v>TCA</v>
      </c>
      <c r="D195" s="84" t="str">
        <f ca="1"/>
        <v>LCN           Latin America &amp; Caribbean</v>
      </c>
      <c r="E195" s="84" t="str">
        <f ca="1"/>
        <v>NA</v>
      </c>
      <c r="F195" s="81"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696</v>
      </c>
      <c r="M195" s="192" t="s">
        <v>409</v>
      </c>
      <c r="N195" s="192" t="s">
        <v>409</v>
      </c>
      <c r="O195" s="192" t="s">
        <v>409</v>
      </c>
      <c r="P195" s="192" t="s">
        <v>409</v>
      </c>
      <c r="Q195" s="192" t="s">
        <v>409</v>
      </c>
      <c r="R195" s="192" t="s">
        <v>409</v>
      </c>
      <c r="S195" s="192" t="s">
        <v>409</v>
      </c>
      <c r="T195" s="192" t="s">
        <v>409</v>
      </c>
      <c r="U195" s="192" t="s">
        <v>409</v>
      </c>
      <c r="V195" s="192" t="s">
        <v>409</v>
      </c>
      <c r="W195" s="192"/>
      <c r="X195" s="192"/>
      <c r="Y195" s="192"/>
      <c r="Z195" s="192"/>
      <c r="AA195" s="87"/>
    </row>
    <row r="196" spans="1:38" x14ac:dyDescent="0.2">
      <c r="A196" s="81">
        <v>189</v>
      </c>
      <c r="B196" s="84" t="str">
        <f ca="1"/>
        <v>Chad</v>
      </c>
      <c r="C196" s="84" t="str">
        <f ca="1"/>
        <v>TCD</v>
      </c>
      <c r="D196" s="84" t="str">
        <f ca="1"/>
        <v>SSF           Sub-Saharan Africa</v>
      </c>
      <c r="E196" s="84" t="str">
        <f ca="1"/>
        <v>IDA</v>
      </c>
      <c r="F196" s="81"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10</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10</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10</v>
      </c>
      <c r="J196" s="242">
        <v>44888</v>
      </c>
      <c r="K196" s="242">
        <v>45383</v>
      </c>
      <c r="L196" s="91" t="s">
        <v>318</v>
      </c>
      <c r="M196" s="192">
        <v>10</v>
      </c>
      <c r="N196" s="192">
        <v>10</v>
      </c>
      <c r="O196" s="192">
        <v>5</v>
      </c>
      <c r="P196" s="192">
        <v>10</v>
      </c>
      <c r="Q196" s="192">
        <v>1</v>
      </c>
      <c r="R196" s="192">
        <v>0.64800000000000002</v>
      </c>
      <c r="S196" s="192">
        <v>43.2</v>
      </c>
      <c r="T196" s="192" t="s">
        <v>758</v>
      </c>
      <c r="U196" s="192" t="s">
        <v>813</v>
      </c>
      <c r="V196" s="192">
        <v>-6.77</v>
      </c>
      <c r="W196" s="192"/>
      <c r="X196" s="192"/>
      <c r="Y196" s="192"/>
      <c r="Z196" s="192"/>
      <c r="AA196" s="87"/>
    </row>
    <row r="197" spans="1:38" x14ac:dyDescent="0.2">
      <c r="A197" s="81">
        <v>190</v>
      </c>
      <c r="B197" s="84" t="str">
        <f ca="1"/>
        <v>Togo</v>
      </c>
      <c r="C197" s="84" t="str">
        <f ca="1"/>
        <v>TGO</v>
      </c>
      <c r="D197" s="84" t="str">
        <f ca="1"/>
        <v>SSF           Sub-Saharan Africa</v>
      </c>
      <c r="E197" s="84" t="str">
        <f ca="1"/>
        <v>IDA</v>
      </c>
      <c r="F197" s="81"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9.2298784018529201</v>
      </c>
      <c r="I197" s="191" t="e"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#N/A</v>
      </c>
      <c r="J197" s="242">
        <v>44888</v>
      </c>
      <c r="K197" s="242">
        <v>44753</v>
      </c>
      <c r="L197" s="91" t="s">
        <v>320</v>
      </c>
      <c r="M197" s="192">
        <v>8.6842105263157894</v>
      </c>
      <c r="N197" s="192">
        <v>9.2298784018529201</v>
      </c>
      <c r="O197" s="192" t="s">
        <v>409</v>
      </c>
      <c r="P197" s="192" t="s">
        <v>409</v>
      </c>
      <c r="Q197" s="192" t="s">
        <v>409</v>
      </c>
      <c r="R197" s="192">
        <v>0.52100000000000002</v>
      </c>
      <c r="S197" s="192">
        <v>46.2</v>
      </c>
      <c r="T197" s="192" t="s">
        <v>409</v>
      </c>
      <c r="U197" s="192" t="s">
        <v>409</v>
      </c>
      <c r="V197" s="192" t="s">
        <v>409</v>
      </c>
      <c r="W197" s="192"/>
      <c r="X197" s="192"/>
      <c r="Y197" s="192"/>
      <c r="Z197" s="192"/>
      <c r="AA197" s="87"/>
    </row>
    <row r="198" spans="1:38" x14ac:dyDescent="0.2">
      <c r="A198" s="81">
        <v>191</v>
      </c>
      <c r="B198" s="84" t="str">
        <f ca="1"/>
        <v>Thailand</v>
      </c>
      <c r="C198" s="84" t="str">
        <f ca="1"/>
        <v>THA</v>
      </c>
      <c r="D198" s="84" t="str">
        <f ca="1"/>
        <v>EAS           East Asia &amp; Pacific</v>
      </c>
      <c r="E198" s="84" t="str">
        <f ca="1"/>
        <v>IBRD</v>
      </c>
      <c r="F198" s="81"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5.2055587724377501</v>
      </c>
      <c r="I198" s="191" t="e"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#N/A</v>
      </c>
      <c r="J198" s="242">
        <v>44888</v>
      </c>
      <c r="K198" s="242">
        <v>44753</v>
      </c>
      <c r="L198" s="91" t="s">
        <v>322</v>
      </c>
      <c r="M198" s="192">
        <v>3.5645933014354001</v>
      </c>
      <c r="N198" s="192">
        <v>5.2055587724377501</v>
      </c>
      <c r="O198" s="192" t="s">
        <v>409</v>
      </c>
      <c r="P198" s="192" t="s">
        <v>409</v>
      </c>
      <c r="Q198" s="192" t="s">
        <v>409</v>
      </c>
      <c r="R198" s="192">
        <v>0.307</v>
      </c>
      <c r="S198" s="192">
        <v>60.1</v>
      </c>
      <c r="T198" s="192" t="s">
        <v>409</v>
      </c>
      <c r="U198" s="192" t="s">
        <v>409</v>
      </c>
      <c r="V198" s="192" t="s">
        <v>409</v>
      </c>
      <c r="W198" s="87"/>
      <c r="X198" s="87"/>
      <c r="Y198" s="87"/>
      <c r="Z198" s="87"/>
      <c r="AA198" s="87"/>
      <c r="AB198" s="87"/>
      <c r="AC198" s="87"/>
    </row>
    <row r="199" spans="1:38" x14ac:dyDescent="0.2">
      <c r="A199" s="81">
        <v>192</v>
      </c>
      <c r="B199" s="84" t="str">
        <f ca="1"/>
        <v>Tajikistan</v>
      </c>
      <c r="C199" s="84" t="str">
        <f ca="1"/>
        <v>TJK</v>
      </c>
      <c r="D199" s="84" t="str">
        <f ca="1"/>
        <v>ECS           Europe &amp; Central Asia</v>
      </c>
      <c r="E199" s="84" t="str">
        <f ca="1"/>
        <v>IDA</v>
      </c>
      <c r="F199" s="81"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6.1899247249565699</v>
      </c>
      <c r="I199" s="191" t="e"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#N/A</v>
      </c>
      <c r="J199" s="242">
        <v>44888</v>
      </c>
      <c r="K199" s="242">
        <v>44753</v>
      </c>
      <c r="L199" s="91" t="s">
        <v>324</v>
      </c>
      <c r="M199" s="192">
        <v>5.9090909090909101</v>
      </c>
      <c r="N199" s="192">
        <v>6.1899247249565699</v>
      </c>
      <c r="O199" s="192" t="s">
        <v>409</v>
      </c>
      <c r="P199" s="192" t="s">
        <v>409</v>
      </c>
      <c r="Q199" s="192" t="s">
        <v>409</v>
      </c>
      <c r="R199" s="192">
        <v>0.40500000000000003</v>
      </c>
      <c r="S199" s="192">
        <v>56.7</v>
      </c>
      <c r="T199" s="192" t="s">
        <v>409</v>
      </c>
      <c r="U199" s="192" t="s">
        <v>409</v>
      </c>
      <c r="V199" s="192" t="s">
        <v>409</v>
      </c>
      <c r="W199" s="87"/>
      <c r="X199" s="87"/>
      <c r="Y199" s="87"/>
      <c r="Z199" s="87"/>
      <c r="AA199" s="87"/>
      <c r="AB199" s="87"/>
      <c r="AC199" s="87"/>
      <c r="AD199" s="89"/>
      <c r="AE199" s="89"/>
      <c r="AF199" s="89"/>
      <c r="AG199" s="89"/>
      <c r="AH199" s="89"/>
      <c r="AI199" s="89"/>
      <c r="AJ199" s="89"/>
      <c r="AK199" s="89"/>
      <c r="AL199" s="196"/>
    </row>
    <row r="200" spans="1:38" x14ac:dyDescent="0.2">
      <c r="A200" s="81">
        <v>193</v>
      </c>
      <c r="B200" s="84" t="str">
        <f ca="1"/>
        <v>Turkmenistan</v>
      </c>
      <c r="C200" s="84" t="str">
        <f ca="1"/>
        <v>TKM</v>
      </c>
      <c r="D200" s="84" t="str">
        <f ca="1"/>
        <v>ECS           Europe &amp; Central Asia</v>
      </c>
      <c r="E200" s="84" t="str">
        <f ca="1"/>
        <v>IBRD</v>
      </c>
      <c r="F200" s="81"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3.2775119617224799</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44753</v>
      </c>
      <c r="K200" s="242">
        <v>44753</v>
      </c>
      <c r="L200" s="91" t="s">
        <v>326</v>
      </c>
      <c r="M200" s="192">
        <v>3.2775119617224799</v>
      </c>
      <c r="N200" s="192" t="s">
        <v>409</v>
      </c>
      <c r="O200" s="192" t="s">
        <v>409</v>
      </c>
      <c r="P200" s="192" t="s">
        <v>409</v>
      </c>
      <c r="Q200" s="192" t="s">
        <v>409</v>
      </c>
      <c r="R200" s="192">
        <v>0.29499999999999998</v>
      </c>
      <c r="S200" s="192" t="s">
        <v>409</v>
      </c>
      <c r="T200" s="192" t="s">
        <v>409</v>
      </c>
      <c r="U200" s="192" t="s">
        <v>409</v>
      </c>
      <c r="V200" s="192" t="s">
        <v>409</v>
      </c>
      <c r="W200" s="87"/>
      <c r="X200" s="87"/>
      <c r="Y200" s="87"/>
      <c r="Z200" s="87"/>
      <c r="AA200" s="87"/>
      <c r="AB200" s="87"/>
      <c r="AC200" s="87"/>
      <c r="AD200" s="89"/>
      <c r="AE200" s="89"/>
      <c r="AF200" s="89"/>
      <c r="AG200" s="89"/>
      <c r="AH200" s="89"/>
      <c r="AI200" s="89"/>
      <c r="AJ200" s="89"/>
      <c r="AK200" s="89"/>
      <c r="AL200" s="196"/>
    </row>
    <row r="201" spans="1:38" x14ac:dyDescent="0.2">
      <c r="A201" s="81">
        <v>194</v>
      </c>
      <c r="B201" s="84" t="str">
        <f ca="1"/>
        <v>Timor-Leste</v>
      </c>
      <c r="C201" s="84" t="str">
        <f ca="1"/>
        <v>TLS</v>
      </c>
      <c r="D201" s="84" t="str">
        <f ca="1"/>
        <v>EAS           East Asia &amp; Pacific</v>
      </c>
      <c r="E201" s="84" t="str">
        <f ca="1"/>
        <v>Blend</v>
      </c>
      <c r="F201" s="81"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9.3062200956937797</v>
      </c>
      <c r="I201" s="191" t="e"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#N/A</v>
      </c>
      <c r="J201" s="242">
        <v>44753</v>
      </c>
      <c r="K201" s="242">
        <v>44753</v>
      </c>
      <c r="L201" s="91" t="s">
        <v>328</v>
      </c>
      <c r="M201" s="192">
        <v>9.3062200956937797</v>
      </c>
      <c r="N201" s="192" t="s">
        <v>409</v>
      </c>
      <c r="O201" s="192" t="s">
        <v>409</v>
      </c>
      <c r="P201" s="192" t="s">
        <v>409</v>
      </c>
      <c r="Q201" s="192" t="s">
        <v>409</v>
      </c>
      <c r="R201" s="192">
        <v>0.54700000000000004</v>
      </c>
      <c r="S201" s="192" t="s">
        <v>409</v>
      </c>
      <c r="T201" s="192" t="s">
        <v>409</v>
      </c>
      <c r="U201" s="192" t="s">
        <v>409</v>
      </c>
      <c r="V201" s="192" t="s">
        <v>409</v>
      </c>
      <c r="W201" s="181"/>
      <c r="X201" s="181"/>
      <c r="Y201" s="181"/>
      <c r="Z201" s="181"/>
      <c r="AA201" s="181"/>
      <c r="AB201" s="181"/>
      <c r="AC201" s="87"/>
      <c r="AD201" s="89"/>
      <c r="AE201" s="89"/>
      <c r="AF201" s="89"/>
      <c r="AG201" s="89"/>
      <c r="AH201" s="89"/>
      <c r="AI201" s="89"/>
      <c r="AJ201" s="89"/>
      <c r="AK201" s="89"/>
      <c r="AL201" s="196"/>
    </row>
    <row r="202" spans="1:38" x14ac:dyDescent="0.2">
      <c r="A202" s="81">
        <v>195</v>
      </c>
      <c r="B202" s="84" t="str">
        <f ca="1"/>
        <v>Tonga</v>
      </c>
      <c r="C202" s="84" t="str">
        <f ca="1"/>
        <v>TON</v>
      </c>
      <c r="D202" s="84" t="str">
        <f ca="1"/>
        <v>EAS           East Asia &amp; Pacific</v>
      </c>
      <c r="E202" s="84" t="str">
        <f ca="1"/>
        <v>IDA</v>
      </c>
      <c r="F202" s="81"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4.5215311004784597</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v>4.5215311004784597</v>
      </c>
      <c r="N202" s="192" t="s">
        <v>409</v>
      </c>
      <c r="O202" s="192" t="s">
        <v>409</v>
      </c>
      <c r="P202" s="192" t="s">
        <v>409</v>
      </c>
      <c r="Q202" s="192" t="s">
        <v>409</v>
      </c>
      <c r="R202" s="192">
        <v>0.34699999999999998</v>
      </c>
      <c r="S202" s="192" t="s">
        <v>409</v>
      </c>
      <c r="T202" s="192" t="s">
        <v>409</v>
      </c>
      <c r="U202" s="192" t="s">
        <v>409</v>
      </c>
      <c r="V202" s="192" t="s">
        <v>409</v>
      </c>
      <c r="W202" s="181"/>
      <c r="X202" s="181"/>
      <c r="Y202" s="181"/>
      <c r="Z202" s="181"/>
      <c r="AA202" s="181"/>
      <c r="AB202" s="181"/>
      <c r="AC202" s="87"/>
      <c r="AD202" s="89"/>
      <c r="AE202" s="89"/>
      <c r="AF202" s="89"/>
      <c r="AG202" s="89"/>
      <c r="AH202" s="89"/>
      <c r="AI202" s="89"/>
      <c r="AJ202" s="89"/>
      <c r="AK202" s="89"/>
      <c r="AL202" s="196"/>
    </row>
    <row r="203" spans="1:38" x14ac:dyDescent="0.2">
      <c r="A203" s="81">
        <v>196</v>
      </c>
      <c r="B203" s="84" t="str">
        <f ca="1"/>
        <v>Trinidad and Tobago</v>
      </c>
      <c r="C203" s="84" t="str">
        <f ca="1"/>
        <v>TTO</v>
      </c>
      <c r="D203" s="84" t="str">
        <f ca="1"/>
        <v>LCN           Latin America &amp; Caribbean</v>
      </c>
      <c r="E203" s="84" t="str">
        <f ca="1"/>
        <v>IBRD</v>
      </c>
      <c r="F203" s="81"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2.8947368421052602</v>
      </c>
      <c r="I203" s="191" t="e"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#N/A</v>
      </c>
      <c r="J203" s="242">
        <v>44753</v>
      </c>
      <c r="K203" s="242">
        <v>44753</v>
      </c>
      <c r="L203" s="91" t="s">
        <v>332</v>
      </c>
      <c r="M203" s="192">
        <v>2.8947368421052602</v>
      </c>
      <c r="N203" s="192" t="s">
        <v>409</v>
      </c>
      <c r="O203" s="192" t="s">
        <v>409</v>
      </c>
      <c r="P203" s="192" t="s">
        <v>409</v>
      </c>
      <c r="Q203" s="192" t="s">
        <v>409</v>
      </c>
      <c r="R203" s="192">
        <v>0.27900000000000003</v>
      </c>
      <c r="S203" s="192" t="s">
        <v>409</v>
      </c>
      <c r="T203" s="192" t="s">
        <v>409</v>
      </c>
      <c r="U203" s="192" t="s">
        <v>409</v>
      </c>
      <c r="V203" s="192" t="s">
        <v>409</v>
      </c>
      <c r="W203" s="87"/>
      <c r="X203" s="87"/>
      <c r="Y203" s="87"/>
      <c r="Z203" s="87"/>
      <c r="AA203" s="87"/>
      <c r="AB203" s="87"/>
      <c r="AC203" s="87"/>
      <c r="AD203" s="89"/>
      <c r="AE203" s="89"/>
      <c r="AF203" s="89"/>
      <c r="AG203" s="89"/>
      <c r="AH203" s="89"/>
      <c r="AI203" s="89"/>
      <c r="AJ203" s="89"/>
      <c r="AK203" s="89"/>
      <c r="AL203" s="196"/>
    </row>
    <row r="204" spans="1:38" x14ac:dyDescent="0.2">
      <c r="A204" s="81">
        <v>197</v>
      </c>
      <c r="B204" s="84" t="str">
        <f ca="1"/>
        <v>Tunisia</v>
      </c>
      <c r="C204" s="84" t="str">
        <f ca="1"/>
        <v>TUN</v>
      </c>
      <c r="D204" s="84" t="str">
        <f ca="1"/>
        <v>MEA           Middle East &amp; North Africa</v>
      </c>
      <c r="E204" s="84" t="str">
        <f ca="1"/>
        <v>IBRD</v>
      </c>
      <c r="F204" s="81"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5.1476548928778199</v>
      </c>
      <c r="I204" s="191" t="e"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#N/A</v>
      </c>
      <c r="J204" s="242">
        <v>44888</v>
      </c>
      <c r="K204" s="242">
        <v>44753</v>
      </c>
      <c r="L204" s="91" t="s">
        <v>334</v>
      </c>
      <c r="M204" s="192">
        <v>2.05741626794258</v>
      </c>
      <c r="N204" s="192">
        <v>5.1476548928778199</v>
      </c>
      <c r="O204" s="192" t="s">
        <v>409</v>
      </c>
      <c r="P204" s="192" t="s">
        <v>409</v>
      </c>
      <c r="Q204" s="192" t="s">
        <v>409</v>
      </c>
      <c r="R204" s="192">
        <v>0.24399999999999999</v>
      </c>
      <c r="S204" s="192">
        <v>60.3</v>
      </c>
      <c r="T204" s="192" t="s">
        <v>409</v>
      </c>
      <c r="U204" s="192" t="s">
        <v>409</v>
      </c>
      <c r="V204" s="192" t="s">
        <v>409</v>
      </c>
      <c r="W204" s="87"/>
      <c r="X204" s="87"/>
      <c r="Y204" s="87"/>
      <c r="Z204" s="87"/>
      <c r="AA204" s="87"/>
      <c r="AB204" s="87"/>
      <c r="AC204" s="87"/>
      <c r="AD204" s="89"/>
      <c r="AE204" s="89"/>
      <c r="AF204" s="89"/>
      <c r="AG204" s="89"/>
      <c r="AH204" s="89"/>
      <c r="AI204" s="89"/>
      <c r="AJ204" s="89"/>
      <c r="AK204" s="89"/>
      <c r="AL204" s="196"/>
    </row>
    <row r="205" spans="1:38" x14ac:dyDescent="0.2">
      <c r="A205" s="81">
        <v>198</v>
      </c>
      <c r="B205" s="84" t="str">
        <f ca="1"/>
        <v>Türkiye</v>
      </c>
      <c r="C205" s="84" t="str">
        <f ca="1"/>
        <v>TUR</v>
      </c>
      <c r="D205" s="84" t="str">
        <f ca="1"/>
        <v>ECS           Europe &amp; Central Asia</v>
      </c>
      <c r="E205" s="84" t="str">
        <f ca="1"/>
        <v>IBRD</v>
      </c>
      <c r="F205" s="81"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3.7000579038795598</v>
      </c>
      <c r="I205" s="191" t="e"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#N/A</v>
      </c>
      <c r="J205" s="242">
        <v>44888</v>
      </c>
      <c r="K205" s="242">
        <v>44753</v>
      </c>
      <c r="L205" s="91" t="s">
        <v>335</v>
      </c>
      <c r="M205" s="192">
        <v>0.45454545454545298</v>
      </c>
      <c r="N205" s="192">
        <v>3.7000579038795598</v>
      </c>
      <c r="O205" s="192" t="s">
        <v>409</v>
      </c>
      <c r="P205" s="192" t="s">
        <v>409</v>
      </c>
      <c r="Q205" s="192" t="s">
        <v>409</v>
      </c>
      <c r="R205" s="192">
        <v>0.17699999999999999</v>
      </c>
      <c r="S205" s="192">
        <v>65.3</v>
      </c>
      <c r="T205" s="192" t="s">
        <v>409</v>
      </c>
      <c r="U205" s="192" t="s">
        <v>409</v>
      </c>
      <c r="V205" s="192" t="s">
        <v>409</v>
      </c>
      <c r="W205" s="87"/>
      <c r="X205" s="87"/>
      <c r="Y205" s="87"/>
      <c r="Z205" s="87"/>
      <c r="AA205" s="87"/>
      <c r="AB205" s="87"/>
      <c r="AC205" s="87"/>
      <c r="AD205" s="89"/>
      <c r="AE205" s="89"/>
      <c r="AF205" s="89"/>
      <c r="AG205" s="89"/>
      <c r="AH205" s="89"/>
      <c r="AI205" s="89"/>
      <c r="AJ205" s="89"/>
      <c r="AK205" s="89"/>
      <c r="AL205" s="196"/>
    </row>
    <row r="206" spans="1:38" x14ac:dyDescent="0.2">
      <c r="A206" s="81">
        <v>199</v>
      </c>
      <c r="B206" s="35" t="str">
        <f ca="1"/>
        <v>Tuvalu</v>
      </c>
      <c r="C206" s="35" t="str">
        <f ca="1"/>
        <v>TUV</v>
      </c>
      <c r="D206" s="35" t="str">
        <f ca="1"/>
        <v>EAS           East Asia &amp; Pacific</v>
      </c>
      <c r="E206" s="35" t="str">
        <f ca="1"/>
        <v>IDA</v>
      </c>
      <c r="F206" s="81" t="str">
        <f t="shared" ca="1" si="6"/>
        <v/>
      </c>
      <c r="G206" s="80" t="e">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v>44753</v>
      </c>
      <c r="L206" s="91" t="s">
        <v>337</v>
      </c>
      <c r="M206" s="192" t="s">
        <v>409</v>
      </c>
      <c r="N206" s="192" t="s">
        <v>409</v>
      </c>
      <c r="O206" s="192" t="s">
        <v>409</v>
      </c>
      <c r="P206" s="192" t="s">
        <v>409</v>
      </c>
      <c r="Q206" s="192" t="s">
        <v>409</v>
      </c>
      <c r="R206" s="192" t="s">
        <v>409</v>
      </c>
      <c r="S206" s="192" t="s">
        <v>409</v>
      </c>
      <c r="T206" s="192" t="s">
        <v>409</v>
      </c>
      <c r="U206" s="192" t="s">
        <v>409</v>
      </c>
      <c r="V206" s="192" t="s">
        <v>409</v>
      </c>
    </row>
    <row r="207" spans="1:38" x14ac:dyDescent="0.2">
      <c r="A207" s="81">
        <v>200</v>
      </c>
      <c r="B207" s="35" t="str">
        <f ca="1"/>
        <v>Taiwan, China</v>
      </c>
      <c r="C207" s="35" t="str">
        <f ca="1"/>
        <v>TWN</v>
      </c>
      <c r="D207" s="35" t="str">
        <f ca="1"/>
        <v>EAS           East Asia &amp; Pacific</v>
      </c>
      <c r="E207" s="35" t="str">
        <f ca="1"/>
        <v>NA</v>
      </c>
      <c r="F207" s="81" t="str">
        <f t="shared" ca="1" si="6"/>
        <v/>
      </c>
      <c r="G207" s="80" t="e">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#N/A</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t="e"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#N/A</v>
      </c>
      <c r="J207" s="242" t="s">
        <v>409</v>
      </c>
      <c r="K207" s="242" t="s">
        <v>409</v>
      </c>
      <c r="L207" s="91" t="s">
        <v>697</v>
      </c>
      <c r="M207" s="192" t="s">
        <v>409</v>
      </c>
      <c r="N207" s="192" t="s">
        <v>409</v>
      </c>
      <c r="O207" s="192" t="s">
        <v>409</v>
      </c>
      <c r="P207" s="192" t="s">
        <v>409</v>
      </c>
      <c r="Q207" s="192" t="s">
        <v>409</v>
      </c>
      <c r="R207" s="192" t="s">
        <v>409</v>
      </c>
      <c r="S207" s="192" t="s">
        <v>409</v>
      </c>
      <c r="T207" s="192" t="s">
        <v>409</v>
      </c>
      <c r="U207" s="192" t="s">
        <v>409</v>
      </c>
      <c r="V207" s="192" t="s">
        <v>409</v>
      </c>
    </row>
    <row r="208" spans="1:38" x14ac:dyDescent="0.2">
      <c r="A208" s="81">
        <v>201</v>
      </c>
      <c r="B208" s="35" t="str">
        <f ca="1"/>
        <v>Tanzania</v>
      </c>
      <c r="C208" s="35" t="str">
        <f ca="1"/>
        <v>TZA</v>
      </c>
      <c r="D208" s="35" t="str">
        <f ca="1"/>
        <v>SSF           Sub-Saharan Africa</v>
      </c>
      <c r="E208" s="35" t="str">
        <f ca="1"/>
        <v>IDA</v>
      </c>
      <c r="F208" s="81"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8.3902721482339295</v>
      </c>
      <c r="I208" s="191" t="e"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#N/A</v>
      </c>
      <c r="J208" s="242">
        <v>44753</v>
      </c>
      <c r="K208" s="242">
        <v>44753</v>
      </c>
      <c r="L208" s="91" t="s">
        <v>339</v>
      </c>
      <c r="M208" s="192">
        <v>9.7129186602870803</v>
      </c>
      <c r="N208" s="192">
        <v>8.3902721482339295</v>
      </c>
      <c r="O208" s="192" t="s">
        <v>409</v>
      </c>
      <c r="P208" s="192" t="s">
        <v>409</v>
      </c>
      <c r="Q208" s="192" t="s">
        <v>409</v>
      </c>
      <c r="R208" s="192">
        <v>0.56399999999999995</v>
      </c>
      <c r="S208" s="192">
        <v>49.1</v>
      </c>
      <c r="T208" s="192" t="s">
        <v>409</v>
      </c>
      <c r="U208" s="192" t="s">
        <v>409</v>
      </c>
      <c r="V208" s="192" t="s">
        <v>409</v>
      </c>
    </row>
    <row r="209" spans="1:22" x14ac:dyDescent="0.2">
      <c r="A209" s="81">
        <v>202</v>
      </c>
      <c r="B209" s="35" t="str">
        <f ca="1"/>
        <v>Uganda</v>
      </c>
      <c r="C209" s="35" t="str">
        <f ca="1"/>
        <v>UGA</v>
      </c>
      <c r="D209" s="35" t="str">
        <f ca="1"/>
        <v>SSF           Sub-Saharan Africa</v>
      </c>
      <c r="E209" s="35" t="str">
        <f ca="1"/>
        <v>IDA</v>
      </c>
      <c r="F209" s="81"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7.8466040511850785</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8.7955993051534396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7</v>
      </c>
      <c r="J209" s="242">
        <v>44753</v>
      </c>
      <c r="K209" s="242">
        <v>45418</v>
      </c>
      <c r="L209" s="91" t="s">
        <v>341</v>
      </c>
      <c r="M209" s="192">
        <v>10</v>
      </c>
      <c r="N209" s="192">
        <v>8.7955993051534396</v>
      </c>
      <c r="O209" s="192" t="s">
        <v>409</v>
      </c>
      <c r="P209" s="192">
        <v>7</v>
      </c>
      <c r="Q209" s="192" t="s">
        <v>409</v>
      </c>
      <c r="R209" s="192">
        <v>0.59299999999999997</v>
      </c>
      <c r="S209" s="192">
        <v>47.7</v>
      </c>
      <c r="T209" s="192" t="s">
        <v>409</v>
      </c>
      <c r="U209" s="192" t="s">
        <v>810</v>
      </c>
      <c r="V209" s="192" t="s">
        <v>409</v>
      </c>
    </row>
    <row r="210" spans="1:22" x14ac:dyDescent="0.2">
      <c r="A210" s="81">
        <v>203</v>
      </c>
      <c r="B210" s="35" t="str">
        <f ca="1"/>
        <v>Ukraine</v>
      </c>
      <c r="C210" s="35" t="str">
        <f ca="1"/>
        <v>UKR</v>
      </c>
      <c r="D210" s="35" t="str">
        <f ca="1"/>
        <v>ECS           Europe &amp; Central Asia</v>
      </c>
      <c r="E210" s="35" t="str">
        <f ca="1"/>
        <v>IBRD</v>
      </c>
      <c r="F210" s="81"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5.8425014475969803</v>
      </c>
      <c r="I210" s="191" t="e"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#N/A</v>
      </c>
      <c r="J210" s="242">
        <v>44888</v>
      </c>
      <c r="K210" s="242">
        <v>44753</v>
      </c>
      <c r="L210" s="91" t="s">
        <v>343</v>
      </c>
      <c r="M210" s="192">
        <v>2.29665071770334</v>
      </c>
      <c r="N210" s="192">
        <v>5.8425014475969803</v>
      </c>
      <c r="O210" s="192" t="s">
        <v>409</v>
      </c>
      <c r="P210" s="192" t="s">
        <v>409</v>
      </c>
      <c r="Q210" s="192" t="s">
        <v>409</v>
      </c>
      <c r="R210" s="192">
        <v>0.254</v>
      </c>
      <c r="S210" s="192">
        <v>57.9</v>
      </c>
      <c r="T210" s="192" t="s">
        <v>409</v>
      </c>
      <c r="U210" s="192" t="s">
        <v>409</v>
      </c>
      <c r="V210" s="192" t="s">
        <v>409</v>
      </c>
    </row>
    <row r="211" spans="1:22" x14ac:dyDescent="0.2">
      <c r="A211" s="81">
        <v>204</v>
      </c>
      <c r="B211" s="35" t="str">
        <f ca="1"/>
        <v>Uruguay</v>
      </c>
      <c r="C211" s="35" t="str">
        <f ca="1"/>
        <v>URY</v>
      </c>
      <c r="D211" s="35" t="str">
        <f ca="1"/>
        <v>LCN           Latin America &amp; Caribbean</v>
      </c>
      <c r="E211" s="35" t="str">
        <f ca="1"/>
        <v>IBRD</v>
      </c>
      <c r="F211" s="81"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1.8181818181818099</v>
      </c>
      <c r="I211" s="191" t="e"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#N/A</v>
      </c>
      <c r="J211" s="242">
        <v>44753</v>
      </c>
      <c r="K211" s="242">
        <v>44753</v>
      </c>
      <c r="L211" s="91" t="s">
        <v>345</v>
      </c>
      <c r="M211" s="192">
        <v>3.1339712918660201</v>
      </c>
      <c r="N211" s="192">
        <v>1.8181818181818099</v>
      </c>
      <c r="O211" s="192" t="s">
        <v>409</v>
      </c>
      <c r="P211" s="192" t="s">
        <v>409</v>
      </c>
      <c r="Q211" s="192" t="s">
        <v>409</v>
      </c>
      <c r="R211" s="192">
        <v>0.28899999999999998</v>
      </c>
      <c r="S211" s="192">
        <v>71.8</v>
      </c>
      <c r="T211" s="192" t="s">
        <v>409</v>
      </c>
      <c r="U211" s="192" t="s">
        <v>409</v>
      </c>
      <c r="V211" s="192" t="s">
        <v>409</v>
      </c>
    </row>
    <row r="212" spans="1:22" x14ac:dyDescent="0.2">
      <c r="A212" s="81">
        <v>205</v>
      </c>
      <c r="B212" s="35" t="str">
        <f ca="1"/>
        <v>United States</v>
      </c>
      <c r="C212" s="35" t="str">
        <f ca="1"/>
        <v>USA</v>
      </c>
      <c r="D212" s="35" t="str">
        <f ca="1"/>
        <v>NAC           North America</v>
      </c>
      <c r="E212" s="35" t="str">
        <f ca="1"/>
        <v>NA</v>
      </c>
      <c r="F212" s="81"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2.31615518239713E-2</v>
      </c>
      <c r="I212" s="191" t="e"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#N/A</v>
      </c>
      <c r="J212" s="242">
        <v>44753</v>
      </c>
      <c r="K212" s="242">
        <v>44753</v>
      </c>
      <c r="L212" s="91" t="s">
        <v>346</v>
      </c>
      <c r="M212" s="192">
        <v>0.191387559808612</v>
      </c>
      <c r="N212" s="192">
        <v>2.31615518239713E-2</v>
      </c>
      <c r="O212" s="192" t="s">
        <v>409</v>
      </c>
      <c r="P212" s="192" t="s">
        <v>409</v>
      </c>
      <c r="Q212" s="192" t="s">
        <v>409</v>
      </c>
      <c r="R212" s="192">
        <v>0.16600000000000001</v>
      </c>
      <c r="S212" s="192">
        <v>78</v>
      </c>
      <c r="T212" s="192" t="s">
        <v>409</v>
      </c>
      <c r="U212" s="192" t="s">
        <v>409</v>
      </c>
      <c r="V212" s="192" t="s">
        <v>409</v>
      </c>
    </row>
    <row r="213" spans="1:22" x14ac:dyDescent="0.2">
      <c r="A213" s="81">
        <v>206</v>
      </c>
      <c r="B213" s="35" t="str">
        <f ca="1"/>
        <v>Uzbekistan</v>
      </c>
      <c r="C213" s="35" t="str">
        <f ca="1"/>
        <v>UZB</v>
      </c>
      <c r="D213" s="35" t="str">
        <f ca="1"/>
        <v>ECS           Europe &amp; Central Asia</v>
      </c>
      <c r="E213" s="35" t="str">
        <f ca="1"/>
        <v>Blend</v>
      </c>
      <c r="F213" s="81"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5.9583092067168497</v>
      </c>
      <c r="I213" s="191" t="e"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#N/A</v>
      </c>
      <c r="J213" s="242">
        <v>44888</v>
      </c>
      <c r="K213" s="242">
        <v>44753</v>
      </c>
      <c r="L213" s="91" t="s">
        <v>348</v>
      </c>
      <c r="M213" s="192">
        <v>3.2535885167464098</v>
      </c>
      <c r="N213" s="192">
        <v>5.9583092067168497</v>
      </c>
      <c r="O213" s="192" t="s">
        <v>409</v>
      </c>
      <c r="P213" s="192" t="s">
        <v>409</v>
      </c>
      <c r="Q213" s="192" t="s">
        <v>409</v>
      </c>
      <c r="R213" s="192">
        <v>0.29399999999999998</v>
      </c>
      <c r="S213" s="192">
        <v>57.5</v>
      </c>
      <c r="T213" s="192" t="s">
        <v>409</v>
      </c>
      <c r="U213" s="192" t="s">
        <v>409</v>
      </c>
      <c r="V213" s="192" t="s">
        <v>409</v>
      </c>
    </row>
    <row r="214" spans="1:22" x14ac:dyDescent="0.2">
      <c r="A214" s="81">
        <v>207</v>
      </c>
      <c r="B214" s="35" t="str">
        <f ca="1"/>
        <v>St. Vincent and the Grenadines</v>
      </c>
      <c r="C214" s="35" t="str">
        <f ca="1"/>
        <v>VCT</v>
      </c>
      <c r="D214" s="35" t="str">
        <f ca="1"/>
        <v>LCN           Latin America &amp; Caribbean</v>
      </c>
      <c r="E214" s="35" t="str">
        <f ca="1"/>
        <v>Blend</v>
      </c>
      <c r="F214" s="81"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4.4736842105263097</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v>4.4736842105263097</v>
      </c>
      <c r="N214" s="192" t="s">
        <v>409</v>
      </c>
      <c r="O214" s="192" t="s">
        <v>409</v>
      </c>
      <c r="P214" s="192" t="s">
        <v>409</v>
      </c>
      <c r="Q214" s="192" t="s">
        <v>409</v>
      </c>
      <c r="R214" s="192">
        <v>0.34499999999999997</v>
      </c>
      <c r="S214" s="192" t="s">
        <v>409</v>
      </c>
      <c r="T214" s="192" t="s">
        <v>409</v>
      </c>
      <c r="U214" s="192" t="s">
        <v>409</v>
      </c>
      <c r="V214" s="192" t="s">
        <v>409</v>
      </c>
    </row>
    <row r="215" spans="1:22" x14ac:dyDescent="0.2">
      <c r="A215" s="81">
        <v>208</v>
      </c>
      <c r="B215" s="35" t="str">
        <f ca="1"/>
        <v>Venezuela, RB</v>
      </c>
      <c r="C215" s="35" t="str">
        <f ca="1"/>
        <v>VEN</v>
      </c>
      <c r="D215" s="35" t="str">
        <f ca="1"/>
        <v>LCN           Latin America &amp; Caribbean</v>
      </c>
      <c r="E215" s="35" t="str">
        <f ca="1"/>
        <v>IBRD</v>
      </c>
      <c r="F215" s="81"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t="e"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#N/A</v>
      </c>
      <c r="J215" s="242">
        <v>44888</v>
      </c>
      <c r="K215" s="242">
        <v>44753</v>
      </c>
      <c r="L215" s="91" t="s">
        <v>350</v>
      </c>
      <c r="M215" s="192">
        <v>5.0717703349282299</v>
      </c>
      <c r="N215" s="192">
        <v>10</v>
      </c>
      <c r="O215" s="192" t="s">
        <v>409</v>
      </c>
      <c r="P215" s="192" t="s">
        <v>409</v>
      </c>
      <c r="Q215" s="192" t="s">
        <v>409</v>
      </c>
      <c r="R215" s="192">
        <v>0.37</v>
      </c>
      <c r="S215" s="192">
        <v>42.6</v>
      </c>
      <c r="T215" s="192" t="s">
        <v>409</v>
      </c>
      <c r="U215" s="192" t="s">
        <v>409</v>
      </c>
      <c r="V215" s="192" t="s">
        <v>409</v>
      </c>
    </row>
    <row r="216" spans="1:22" x14ac:dyDescent="0.2">
      <c r="A216" s="81">
        <v>209</v>
      </c>
      <c r="B216" s="35" t="str">
        <f ca="1"/>
        <v>British Virgin Islands</v>
      </c>
      <c r="C216" s="35" t="str">
        <f ca="1"/>
        <v>VGB</v>
      </c>
      <c r="D216" s="35" t="str">
        <f ca="1"/>
        <v>LCN           Latin America &amp; Caribbean</v>
      </c>
      <c r="E216" s="35" t="str">
        <f ca="1"/>
        <v>NA</v>
      </c>
      <c r="F216" s="81"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698</v>
      </c>
      <c r="M216" s="192" t="s">
        <v>409</v>
      </c>
      <c r="N216" s="192" t="s">
        <v>409</v>
      </c>
      <c r="O216" s="192" t="s">
        <v>409</v>
      </c>
      <c r="P216" s="192" t="s">
        <v>409</v>
      </c>
      <c r="Q216" s="192" t="s">
        <v>409</v>
      </c>
      <c r="R216" s="192" t="s">
        <v>409</v>
      </c>
      <c r="S216" s="192" t="s">
        <v>409</v>
      </c>
      <c r="T216" s="192" t="s">
        <v>409</v>
      </c>
      <c r="U216" s="192" t="s">
        <v>409</v>
      </c>
      <c r="V216" s="192" t="s">
        <v>409</v>
      </c>
    </row>
    <row r="217" spans="1:22" x14ac:dyDescent="0.2">
      <c r="A217" s="81">
        <v>210</v>
      </c>
      <c r="B217" s="35" t="str">
        <f ca="1"/>
        <v>Virgin Islands (U.S.)</v>
      </c>
      <c r="C217" s="35" t="str">
        <f ca="1"/>
        <v>VIR</v>
      </c>
      <c r="D217" s="35" t="str">
        <f ca="1"/>
        <v>LCN           Latin America &amp; Caribbean</v>
      </c>
      <c r="E217" s="35" t="str">
        <f ca="1"/>
        <v>NA</v>
      </c>
      <c r="F217" s="81"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699</v>
      </c>
      <c r="M217" s="192" t="s">
        <v>409</v>
      </c>
      <c r="N217" s="192" t="s">
        <v>409</v>
      </c>
      <c r="O217" s="192" t="s">
        <v>409</v>
      </c>
      <c r="P217" s="192" t="s">
        <v>409</v>
      </c>
      <c r="Q217" s="192" t="s">
        <v>409</v>
      </c>
      <c r="R217" s="192" t="s">
        <v>409</v>
      </c>
      <c r="S217" s="192" t="s">
        <v>409</v>
      </c>
      <c r="T217" s="192" t="s">
        <v>409</v>
      </c>
      <c r="U217" s="192" t="s">
        <v>409</v>
      </c>
      <c r="V217" s="192" t="s">
        <v>409</v>
      </c>
    </row>
    <row r="218" spans="1:22" x14ac:dyDescent="0.2">
      <c r="A218" s="81">
        <v>211</v>
      </c>
      <c r="B218" s="35" t="str">
        <f ca="1"/>
        <v>Vietnam</v>
      </c>
      <c r="C218" s="35" t="str">
        <f ca="1"/>
        <v>VNM</v>
      </c>
      <c r="D218" s="35" t="str">
        <f ca="1"/>
        <v>EAS           East Asia &amp; Pacific</v>
      </c>
      <c r="E218" s="35" t="str">
        <f ca="1"/>
        <v>IBRD</v>
      </c>
      <c r="F218" s="81"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2.9473074696004602</v>
      </c>
      <c r="I218" s="191" t="e"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#N/A</v>
      </c>
      <c r="J218" s="242">
        <v>44753</v>
      </c>
      <c r="K218" s="242">
        <v>44753</v>
      </c>
      <c r="L218" s="91" t="s">
        <v>351</v>
      </c>
      <c r="M218" s="192">
        <v>5.5263157894736796</v>
      </c>
      <c r="N218" s="192">
        <v>2.9473074696004602</v>
      </c>
      <c r="O218" s="192" t="s">
        <v>409</v>
      </c>
      <c r="P218" s="192" t="s">
        <v>409</v>
      </c>
      <c r="Q218" s="192" t="s">
        <v>409</v>
      </c>
      <c r="R218" s="192">
        <v>0.38900000000000001</v>
      </c>
      <c r="S218" s="192">
        <v>67.900000000000006</v>
      </c>
      <c r="T218" s="192" t="s">
        <v>409</v>
      </c>
      <c r="U218" s="192" t="s">
        <v>409</v>
      </c>
      <c r="V218" s="192" t="s">
        <v>409</v>
      </c>
    </row>
    <row r="219" spans="1:22" x14ac:dyDescent="0.2">
      <c r="A219" s="81">
        <v>212</v>
      </c>
      <c r="B219" s="35" t="str">
        <f ca="1"/>
        <v>Vanuatu</v>
      </c>
      <c r="C219" s="35" t="str">
        <f ca="1"/>
        <v>VUT</v>
      </c>
      <c r="D219" s="35" t="str">
        <f ca="1"/>
        <v>EAS           East Asia &amp; Pacific</v>
      </c>
      <c r="E219" s="35" t="str">
        <f ca="1"/>
        <v>IDA</v>
      </c>
      <c r="F219" s="81"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8.2296650717703308</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v>8.2296650717703308</v>
      </c>
      <c r="N219" s="192" t="s">
        <v>409</v>
      </c>
      <c r="O219" s="192" t="s">
        <v>409</v>
      </c>
      <c r="P219" s="192" t="s">
        <v>409</v>
      </c>
      <c r="Q219" s="192" t="s">
        <v>409</v>
      </c>
      <c r="R219" s="192">
        <v>0.502</v>
      </c>
      <c r="S219" s="192" t="s">
        <v>409</v>
      </c>
      <c r="T219" s="192" t="s">
        <v>409</v>
      </c>
      <c r="U219" s="192" t="s">
        <v>409</v>
      </c>
      <c r="V219" s="192" t="s">
        <v>409</v>
      </c>
    </row>
    <row r="220" spans="1:22" x14ac:dyDescent="0.2">
      <c r="A220" s="81">
        <v>213</v>
      </c>
      <c r="B220" s="35" t="str">
        <f ca="1"/>
        <v>Samoa</v>
      </c>
      <c r="C220" s="35" t="str">
        <f ca="1"/>
        <v>WSM</v>
      </c>
      <c r="D220" s="35" t="str">
        <f ca="1"/>
        <v>EAS           East Asia &amp; Pacific</v>
      </c>
      <c r="E220" s="35" t="str">
        <f ca="1"/>
        <v>IDA</v>
      </c>
      <c r="F220" s="81"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3.20574162679425</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v>3.20574162679425</v>
      </c>
      <c r="N220" s="192" t="s">
        <v>409</v>
      </c>
      <c r="O220" s="192" t="s">
        <v>409</v>
      </c>
      <c r="P220" s="192" t="s">
        <v>409</v>
      </c>
      <c r="Q220" s="192" t="s">
        <v>409</v>
      </c>
      <c r="R220" s="192">
        <v>0.29199999999999998</v>
      </c>
      <c r="S220" s="192" t="s">
        <v>409</v>
      </c>
      <c r="T220" s="192" t="s">
        <v>409</v>
      </c>
      <c r="U220" s="192" t="s">
        <v>409</v>
      </c>
      <c r="V220" s="192" t="s">
        <v>409</v>
      </c>
    </row>
    <row r="221" spans="1:22" x14ac:dyDescent="0.2">
      <c r="A221" s="81">
        <v>214</v>
      </c>
      <c r="B221" s="35" t="str">
        <f ca="1"/>
        <v>Kosovo</v>
      </c>
      <c r="C221" s="35" t="str">
        <f ca="1"/>
        <v>XKX</v>
      </c>
      <c r="D221" s="35" t="str">
        <f ca="1"/>
        <v>ECS           Europe &amp; Central Asia</v>
      </c>
      <c r="E221" s="35" t="str">
        <f ca="1"/>
        <v>IDA</v>
      </c>
      <c r="F221" s="81"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t="e"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#N/A</v>
      </c>
      <c r="J221" s="242" t="s">
        <v>409</v>
      </c>
      <c r="K221" s="242" t="s">
        <v>409</v>
      </c>
      <c r="L221" s="91" t="s">
        <v>700</v>
      </c>
      <c r="M221" s="192" t="s">
        <v>409</v>
      </c>
      <c r="N221" s="192" t="s">
        <v>409</v>
      </c>
      <c r="O221" s="192" t="s">
        <v>409</v>
      </c>
      <c r="P221" s="192" t="s">
        <v>409</v>
      </c>
      <c r="Q221" s="192" t="s">
        <v>409</v>
      </c>
      <c r="R221" s="192" t="s">
        <v>409</v>
      </c>
      <c r="S221" s="192" t="s">
        <v>409</v>
      </c>
      <c r="T221" s="192" t="s">
        <v>409</v>
      </c>
      <c r="U221" s="192" t="s">
        <v>409</v>
      </c>
      <c r="V221" s="192" t="s">
        <v>409</v>
      </c>
    </row>
    <row r="222" spans="1:22" x14ac:dyDescent="0.2">
      <c r="A222" s="81">
        <v>215</v>
      </c>
      <c r="B222" s="35" t="str">
        <f ca="1"/>
        <v>Yemen, Rep.</v>
      </c>
      <c r="C222" s="35" t="str">
        <f ca="1"/>
        <v>YEM</v>
      </c>
      <c r="D222" s="35" t="str">
        <f ca="1"/>
        <v>MEA           Middle East &amp; North Africa</v>
      </c>
      <c r="E222" s="35" t="str">
        <f ca="1"/>
        <v>IDA</v>
      </c>
      <c r="F222" s="81"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8.3666002653407556</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7</v>
      </c>
      <c r="J222" s="242">
        <v>44888</v>
      </c>
      <c r="K222" s="242">
        <v>45383</v>
      </c>
      <c r="L222" s="91" t="s">
        <v>356</v>
      </c>
      <c r="M222" s="192">
        <v>10</v>
      </c>
      <c r="N222" s="192">
        <v>10</v>
      </c>
      <c r="O222" s="192">
        <v>7</v>
      </c>
      <c r="P222" s="192" t="s">
        <v>409</v>
      </c>
      <c r="Q222" s="192">
        <v>5</v>
      </c>
      <c r="R222" s="192">
        <v>0.60399999999999998</v>
      </c>
      <c r="S222" s="192">
        <v>40.1</v>
      </c>
      <c r="T222" s="192" t="s">
        <v>757</v>
      </c>
      <c r="U222" s="192" t="s">
        <v>409</v>
      </c>
      <c r="V222" s="192">
        <v>6.99</v>
      </c>
    </row>
    <row r="223" spans="1:22" x14ac:dyDescent="0.2">
      <c r="A223" s="81">
        <v>216</v>
      </c>
      <c r="B223" s="35" t="str">
        <f ca="1"/>
        <v>South Africa</v>
      </c>
      <c r="C223" s="35" t="str">
        <f ca="1"/>
        <v>ZAF</v>
      </c>
      <c r="D223" s="35" t="str">
        <f ca="1"/>
        <v>SSF           Sub-Saharan Africa</v>
      </c>
      <c r="E223" s="35" t="str">
        <f ca="1"/>
        <v>IBRD</v>
      </c>
      <c r="F223" s="81"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4.7423277359583</v>
      </c>
      <c r="I223" s="191" t="e"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#N/A</v>
      </c>
      <c r="J223" s="242">
        <v>44753</v>
      </c>
      <c r="K223" s="242">
        <v>44753</v>
      </c>
      <c r="L223" s="91" t="s">
        <v>358</v>
      </c>
      <c r="M223" s="192">
        <v>5.4306220095693698</v>
      </c>
      <c r="N223" s="192">
        <v>4.7423277359583</v>
      </c>
      <c r="O223" s="192" t="s">
        <v>409</v>
      </c>
      <c r="P223" s="192" t="s">
        <v>409</v>
      </c>
      <c r="Q223" s="192" t="s">
        <v>409</v>
      </c>
      <c r="R223" s="192">
        <v>0.38500000000000001</v>
      </c>
      <c r="S223" s="192">
        <v>61.7</v>
      </c>
      <c r="T223" s="192" t="s">
        <v>409</v>
      </c>
      <c r="U223" s="192" t="s">
        <v>409</v>
      </c>
      <c r="V223" s="192" t="s">
        <v>409</v>
      </c>
    </row>
    <row r="224" spans="1:22" x14ac:dyDescent="0.2">
      <c r="A224" s="81">
        <v>217</v>
      </c>
      <c r="B224" s="35" t="str">
        <f ca="1"/>
        <v>Zambia</v>
      </c>
      <c r="C224" s="35" t="str">
        <f ca="1"/>
        <v>ZMB</v>
      </c>
      <c r="D224" s="35" t="str">
        <f ca="1"/>
        <v>SSF           Sub-Saharan Africa</v>
      </c>
      <c r="E224" s="35" t="str">
        <f ca="1"/>
        <v>IDA</v>
      </c>
      <c r="F224" s="81"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t="e"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#N/A</v>
      </c>
      <c r="J224" s="242">
        <v>44888</v>
      </c>
      <c r="K224" s="242">
        <v>44753</v>
      </c>
      <c r="L224" s="91" t="s">
        <v>360</v>
      </c>
      <c r="M224" s="192">
        <v>8.7081339712918595</v>
      </c>
      <c r="N224" s="192">
        <v>10</v>
      </c>
      <c r="O224" s="192" t="s">
        <v>409</v>
      </c>
      <c r="P224" s="192" t="s">
        <v>409</v>
      </c>
      <c r="Q224" s="192" t="s">
        <v>409</v>
      </c>
      <c r="R224" s="192">
        <v>0.52200000000000002</v>
      </c>
      <c r="S224" s="192">
        <v>43.5</v>
      </c>
      <c r="T224" s="192" t="s">
        <v>409</v>
      </c>
      <c r="U224" s="192" t="s">
        <v>409</v>
      </c>
      <c r="V224" s="192" t="s">
        <v>409</v>
      </c>
    </row>
    <row r="225" spans="1:22" x14ac:dyDescent="0.2">
      <c r="A225" s="81">
        <v>218</v>
      </c>
      <c r="B225" s="35" t="str">
        <f ca="1"/>
        <v>Zimbabwe</v>
      </c>
      <c r="C225" s="35" t="str">
        <f ca="1"/>
        <v>ZWE</v>
      </c>
      <c r="D225" s="35" t="str">
        <f ca="1"/>
        <v>SSF           Sub-Saharan Africa</v>
      </c>
      <c r="E225" s="35" t="str">
        <f ca="1"/>
        <v>Blend</v>
      </c>
      <c r="F225" s="81"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10</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10</v>
      </c>
      <c r="J225" s="242">
        <v>44753</v>
      </c>
      <c r="K225" s="242">
        <v>45383</v>
      </c>
      <c r="L225" s="91" t="s">
        <v>362</v>
      </c>
      <c r="M225" s="192">
        <v>10</v>
      </c>
      <c r="N225" s="192" t="s">
        <v>409</v>
      </c>
      <c r="O225" s="192">
        <v>5</v>
      </c>
      <c r="P225" s="192">
        <v>10</v>
      </c>
      <c r="Q225" s="192" t="s">
        <v>409</v>
      </c>
      <c r="R225" s="192">
        <v>0.58099999999999996</v>
      </c>
      <c r="S225" s="192" t="s">
        <v>409</v>
      </c>
      <c r="T225" s="192" t="s">
        <v>758</v>
      </c>
      <c r="U225" s="192" t="s">
        <v>812</v>
      </c>
      <c r="V225" s="192" t="s">
        <v>409</v>
      </c>
    </row>
    <row r="226" spans="1:22" x14ac:dyDescent="0.2">
      <c r="L226" s="79"/>
      <c r="M226" s="80"/>
      <c r="N226" s="80"/>
      <c r="O226" s="199"/>
      <c r="P226" s="87"/>
      <c r="Q226" s="87"/>
      <c r="R226" s="87"/>
      <c r="S226" s="87"/>
      <c r="T226" s="87"/>
      <c r="U226" s="87"/>
      <c r="V226" s="87"/>
    </row>
    <row r="227" spans="1:22" x14ac:dyDescent="0.2">
      <c r="L227" s="79"/>
      <c r="M227" s="80"/>
      <c r="N227" s="80"/>
      <c r="O227" s="199"/>
      <c r="P227" s="87"/>
      <c r="Q227" s="87"/>
      <c r="R227" s="87"/>
      <c r="S227" s="87"/>
      <c r="T227" s="87"/>
      <c r="U227" s="87"/>
      <c r="V227" s="87"/>
    </row>
    <row r="228" spans="1:22" x14ac:dyDescent="0.2">
      <c r="L228" s="79"/>
      <c r="M228" s="80"/>
      <c r="N228" s="80"/>
      <c r="O228" s="199"/>
      <c r="P228" s="87"/>
      <c r="Q228" s="87"/>
      <c r="R228" s="87"/>
      <c r="S228" s="87"/>
      <c r="T228" s="87"/>
      <c r="U228" s="87"/>
      <c r="V228" s="87"/>
    </row>
    <row r="229" spans="1:22" x14ac:dyDescent="0.2">
      <c r="L229" s="91"/>
      <c r="M229" s="181"/>
      <c r="N229" s="181"/>
      <c r="O229" s="181"/>
      <c r="P229" s="181"/>
      <c r="Q229" s="181"/>
      <c r="R229" s="181"/>
      <c r="S229" s="181"/>
      <c r="T229" s="181"/>
      <c r="U229" s="202"/>
      <c r="V229" s="202"/>
    </row>
    <row r="230" spans="1:22" x14ac:dyDescent="0.2">
      <c r="L230" s="91"/>
      <c r="M230" s="181"/>
      <c r="N230" s="181"/>
      <c r="O230" s="181"/>
      <c r="P230" s="181"/>
      <c r="Q230" s="181"/>
      <c r="R230" s="181"/>
      <c r="S230" s="181"/>
      <c r="T230" s="181"/>
      <c r="U230" s="202"/>
      <c r="V230" s="202"/>
    </row>
    <row r="231" spans="1:22" x14ac:dyDescent="0.2">
      <c r="L231" s="79"/>
      <c r="M231" s="80"/>
      <c r="N231" s="80"/>
      <c r="O231" s="199"/>
      <c r="P231" s="87"/>
      <c r="Q231" s="87"/>
      <c r="R231" s="87"/>
      <c r="S231" s="87"/>
      <c r="T231" s="87"/>
      <c r="U231" s="87"/>
      <c r="V231" s="87"/>
    </row>
    <row r="232" spans="1:22" x14ac:dyDescent="0.2">
      <c r="L232" s="79"/>
      <c r="M232" s="80"/>
      <c r="N232" s="80"/>
      <c r="O232" s="199"/>
      <c r="P232" s="87"/>
      <c r="Q232" s="87"/>
      <c r="R232" s="87"/>
      <c r="S232" s="87"/>
      <c r="T232" s="87"/>
      <c r="U232" s="87"/>
      <c r="V232" s="87"/>
    </row>
    <row r="233" spans="1:22" x14ac:dyDescent="0.2">
      <c r="L233" s="79"/>
      <c r="M233" s="80"/>
      <c r="N233" s="80"/>
      <c r="O233" s="199"/>
      <c r="P233" s="87"/>
      <c r="Q233" s="87"/>
      <c r="R233" s="87"/>
      <c r="S233" s="87"/>
      <c r="T233" s="87"/>
      <c r="U233" s="87"/>
      <c r="V233" s="87"/>
    </row>
  </sheetData>
  <conditionalFormatting sqref="G1:G5">
    <cfRule type="cellIs" dxfId="265" priority="114" stopIfTrue="1" operator="greaterThanOrEqual">
      <formula>0</formula>
    </cfRule>
  </conditionalFormatting>
  <conditionalFormatting sqref="G8:G225">
    <cfRule type="cellIs" dxfId="262" priority="4" stopIfTrue="1" operator="greaterThanOrEqual">
      <formula>0</formula>
    </cfRule>
  </conditionalFormatting>
  <conditionalFormatting sqref="G1:H5">
    <cfRule type="expression" dxfId="261" priority="20" stopIfTrue="1">
      <formula>G1=""</formula>
    </cfRule>
  </conditionalFormatting>
  <conditionalFormatting sqref="G8:H225">
    <cfRule type="expression" dxfId="260" priority="1" stopIfTrue="1">
      <formula>G8=""</formula>
    </cfRule>
  </conditionalFormatting>
  <conditionalFormatting sqref="H1:H5">
    <cfRule type="cellIs" dxfId="259" priority="25" operator="between">
      <formula>0</formula>
      <formula>6.999</formula>
    </cfRule>
    <cfRule type="cellIs" dxfId="258" priority="26" operator="between">
      <formula>7</formula>
      <formula>9.99</formula>
    </cfRule>
    <cfRule type="expression" dxfId="257" priority="27">
      <formula>H1=10</formula>
    </cfRule>
  </conditionalFormatting>
  <conditionalFormatting sqref="H8:H225">
    <cfRule type="cellIs" dxfId="251" priority="46" stopIfTrue="1" operator="greaterThanOrEqual">
      <formula>0</formula>
    </cfRule>
  </conditionalFormatting>
  <conditionalFormatting sqref="I2:I3">
    <cfRule type="expression" dxfId="250" priority="115">
      <formula>I2=""</formula>
    </cfRule>
    <cfRule type="cellIs" dxfId="249" priority="116" operator="between">
      <formula>0</formula>
      <formula>6.999</formula>
    </cfRule>
    <cfRule type="cellIs" dxfId="248" priority="117" operator="between">
      <formula>7</formula>
      <formula>9.99</formula>
    </cfRule>
    <cfRule type="expression" dxfId="247" priority="118">
      <formula>I2=10</formula>
    </cfRule>
  </conditionalFormatting>
  <conditionalFormatting sqref="I2:I5">
    <cfRule type="expression" dxfId="246" priority="21">
      <formula>I2=""</formula>
    </cfRule>
    <cfRule type="cellIs" dxfId="245" priority="22" operator="between">
      <formula>0</formula>
      <formula>6.999</formula>
    </cfRule>
    <cfRule type="cellIs" dxfId="244" priority="23" operator="between">
      <formula>7</formula>
      <formula>9.99</formula>
    </cfRule>
    <cfRule type="expression" dxfId="243" priority="24">
      <formula>I2=10</formula>
    </cfRule>
  </conditionalFormatting>
  <conditionalFormatting sqref="I4:I5">
    <cfRule type="expression" dxfId="242" priority="16">
      <formula>I4=""</formula>
    </cfRule>
    <cfRule type="cellIs" dxfId="241" priority="17" operator="between">
      <formula>0</formula>
      <formula>6.999</formula>
    </cfRule>
    <cfRule type="cellIs" dxfId="240" priority="18" operator="between">
      <formula>7</formula>
      <formula>9.99</formula>
    </cfRule>
    <cfRule type="expression" dxfId="239" priority="19">
      <formula>I4=10</formula>
    </cfRule>
  </conditionalFormatting>
  <conditionalFormatting sqref="I8:I225">
    <cfRule type="expression" dxfId="238" priority="39">
      <formula>I8=""</formula>
    </cfRule>
    <cfRule type="cellIs" dxfId="235" priority="42" stopIfTrue="1" operator="greaterThanOrEqual">
      <formula>0</formula>
    </cfRule>
  </conditionalFormatting>
  <conditionalFormatting sqref="J8:K225">
    <cfRule type="colorScale" priority="827">
      <colorScale>
        <cfvo type="min"/>
        <cfvo type="max"/>
        <color rgb="FFFCDCDF"/>
        <color rgb="FFF2676B"/>
      </colorScale>
    </cfRule>
  </conditionalFormatting>
  <conditionalFormatting sqref="L8:L15 L17:L225">
    <cfRule type="expression" dxfId="234" priority="10">
      <formula>$L8&lt;&gt;$C8</formula>
    </cfRule>
  </conditionalFormatting>
  <conditionalFormatting sqref="M2:V3 M3:Z3">
    <cfRule type="expression" dxfId="233" priority="674">
      <formula>M2=L2</formula>
    </cfRule>
    <cfRule type="expression" dxfId="232" priority="675">
      <formula>M2&lt;&gt;L2</formula>
    </cfRule>
    <cfRule type="expression" dxfId="231" priority="676">
      <formula>M2=L2</formula>
    </cfRule>
  </conditionalFormatting>
  <conditionalFormatting sqref="M198:V225 M8:Z197">
    <cfRule type="colorScale" priority="7">
      <colorScale>
        <cfvo type="num" val="0"/>
        <cfvo type="num" val="10"/>
        <color rgb="FFFCFCFF"/>
        <color rgb="FFFFFF00"/>
      </colorScale>
    </cfRule>
  </conditionalFormatting>
  <conditionalFormatting sqref="M6:Z6">
    <cfRule type="expression" dxfId="230" priority="52">
      <formula>ISNUMBER(SEARCH("_raw",M$7))</formula>
    </cfRule>
  </conditionalFormatting>
  <conditionalFormatting sqref="M8:Z197 M198:V225">
    <cfRule type="expression" dxfId="229" priority="6" stopIfTrue="1">
      <formula>ISNUMBER(SEARCH("_raw",M$7))</formula>
    </cfRule>
  </conditionalFormatting>
  <conditionalFormatting sqref="W2:AD3">
    <cfRule type="expression" dxfId="228" priority="860">
      <formula>W2=R2</formula>
    </cfRule>
    <cfRule type="expression" dxfId="227" priority="861">
      <formula>W2&lt;&gt;R2</formula>
    </cfRule>
    <cfRule type="expression" dxfId="226" priority="863">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12" stopIfTrue="1" operator="greaterThanOrEqual" id="{1975FF7A-1774-A44A-83E4-F650308CBD81}">
            <xm:f>Parameters!$D$37</xm:f>
            <x14:dxf>
              <font>
                <sz val="12"/>
                <color rgb="FF000000"/>
                <name val="Arial"/>
              </font>
              <fill>
                <patternFill patternType="solid">
                  <bgColor rgb="FFE35A3A"/>
                </patternFill>
              </fill>
            </x14:dxf>
          </x14:cfRule>
          <x14:cfRule type="cellIs" priority="113" stopIfTrue="1" operator="greaterThanOrEqual" id="{0FDA0C68-2090-0C41-A204-D2F787391508}">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2" stopIfTrue="1" operator="greaterThanOrEqual" id="{83ABDDAA-0A91-144E-B0FA-FEB38FDF1F50}">
            <xm:f>Parameters!$D$37</xm:f>
            <x14:dxf>
              <font>
                <sz val="12"/>
                <color rgb="FF000000"/>
                <name val="Arial"/>
              </font>
              <fill>
                <patternFill patternType="solid">
                  <bgColor rgb="FFE35A3A"/>
                </patternFill>
              </fill>
            </x14:dxf>
          </x14:cfRule>
          <x14:cfRule type="cellIs" priority="3" stopIfTrue="1" operator="greaterThanOrEqual" id="{08AD3AAB-B893-6143-91B0-7F5381B9413B}">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28" stopIfTrue="1" operator="greaterThanOrEqual" id="{EDBCA1BD-74CD-A242-A809-8C83AC75CBAB}">
            <xm:f>Parameters!$D$41</xm:f>
            <x14:dxf>
              <font>
                <sz val="12"/>
                <color rgb="FF000000"/>
                <name val="Arial"/>
              </font>
              <fill>
                <patternFill patternType="solid">
                  <bgColor rgb="FFF2676B"/>
                </patternFill>
              </fill>
            </x14:dxf>
          </x14:cfRule>
          <x14:cfRule type="cellIs" priority="29" stopIfTrue="1" operator="greaterThanOrEqual" id="{036D49CD-DDD3-B141-82BD-AEE979FF4B0F}">
            <xm:f>Parameters!$D$42</xm:f>
            <x14:dxf>
              <font>
                <sz val="12"/>
                <color rgb="FF000000"/>
                <name val="Arial"/>
              </font>
              <fill>
                <patternFill patternType="solid">
                  <bgColor rgb="FFF7A9AC"/>
                </patternFill>
              </fill>
            </x14:dxf>
          </x14:cfRule>
          <x14:cfRule type="cellIs" priority="30" stopIfTrue="1" operator="between" id="{D95EA67C-BB0E-F945-BD06-1698C1396474}">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44" stopIfTrue="1" operator="greaterThanOrEqual" id="{17C90AF8-A1F4-784E-89A9-30EF27036C0B}">
            <xm:f>Parameters!$D$41</xm:f>
            <x14:dxf>
              <font>
                <sz val="12"/>
                <color rgb="FF000000"/>
                <name val="Arial"/>
              </font>
              <fill>
                <patternFill patternType="solid">
                  <bgColor rgb="FFF2676B"/>
                </patternFill>
              </fill>
            </x14:dxf>
          </x14:cfRule>
          <x14:cfRule type="cellIs" priority="45" stopIfTrue="1" operator="greaterThanOrEqual" id="{1187B0E6-D127-D44D-AEA4-596A927F91DA}">
            <xm:f>Parameters!$D$42</xm:f>
            <x14:dxf>
              <font>
                <sz val="12"/>
                <color rgb="FF000000"/>
                <name val="Arial"/>
              </font>
              <fill>
                <patternFill patternType="solid">
                  <bgColor rgb="FFF7A9AC"/>
                </patternFill>
              </fill>
            </x14:dxf>
          </x14:cfRule>
          <xm:sqref>H8:H225</xm:sqref>
        </x14:conditionalFormatting>
        <x14:conditionalFormatting xmlns:xm="http://schemas.microsoft.com/office/excel/2006/main">
          <x14:cfRule type="cellIs" priority="40" stopIfTrue="1" operator="greaterThanOrEqual" id="{96C053CC-03F7-B14A-8383-F6A03DDCEB04}">
            <xm:f>Parameters!$D$41</xm:f>
            <x14:dxf>
              <font>
                <sz val="12"/>
                <color rgb="FF000000"/>
                <name val="Arial"/>
              </font>
              <fill>
                <patternFill patternType="solid">
                  <bgColor rgb="FFE06C25"/>
                </patternFill>
              </fill>
            </x14:dxf>
          </x14:cfRule>
          <x14:cfRule type="cellIs" priority="41" stopIfTrue="1" operator="greaterThanOrEqual" id="{392BDCB5-8CC5-964C-A1B9-19796C2290BD}">
            <xm:f>Parameters!$D$42</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14" id="{607084A5-DDFB-4A4B-A876-594C554AE3A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15" id="{8BF92844-4C5B-9C49-91F6-9B14C6E8085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A8196-EEF8-F848-943B-DA8EC7BC36FA}">
  <dimension ref="A1:AL233"/>
  <sheetViews>
    <sheetView zoomScaleNormal="100" workbookViewId="0">
      <pane ySplit="6" topLeftCell="A54" activePane="bottomLeft" state="frozen"/>
      <selection pane="bottomLeft" activeCell="I57" sqref="I57"/>
    </sheetView>
  </sheetViews>
  <sheetFormatPr baseColWidth="10" defaultColWidth="8.7109375" defaultRowHeight="16" x14ac:dyDescent="0.2"/>
  <cols>
    <col min="1" max="1" width="5.28515625" style="35" customWidth="1"/>
    <col min="2" max="2" width="22.7109375" style="35" customWidth="1"/>
    <col min="3" max="3" width="8.7109375" style="35"/>
    <col min="4" max="4" width="7.710937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1" style="86" bestFit="1" customWidth="1"/>
    <col min="14" max="14" width="6" style="86" customWidth="1"/>
    <col min="15" max="15" width="10.140625" style="86" bestFit="1" customWidth="1"/>
    <col min="16" max="16" width="16.42578125" style="86" bestFit="1" customWidth="1"/>
    <col min="17" max="17" width="23.5703125" style="86" bestFit="1" customWidth="1"/>
    <col min="18" max="18" width="11.5703125" style="86" bestFit="1" customWidth="1"/>
    <col min="19" max="19" width="9.28515625" style="86" bestFit="1" customWidth="1"/>
    <col min="20" max="20" width="9.140625" style="86" bestFit="1" customWidth="1"/>
    <col min="21" max="28" width="9.7109375" style="86" customWidth="1"/>
    <col min="29"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424</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Raw Values</v>
      </c>
      <c r="P2" s="177" t="str">
        <f t="shared" si="0"/>
        <v>Raw Values</v>
      </c>
      <c r="Q2" s="177"/>
      <c r="R2" s="177"/>
      <c r="S2" s="177" t="str">
        <f t="shared" si="0"/>
        <v/>
      </c>
      <c r="T2" s="177" t="str">
        <f t="shared" si="0"/>
        <v/>
      </c>
      <c r="U2" s="177" t="str">
        <f t="shared" si="0"/>
        <v/>
      </c>
      <c r="V2" s="177" t="str">
        <f t="shared" si="0"/>
        <v/>
      </c>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IF(M4&gt;0,"Underlying",IF(M5=1,"Emerging",""))</f>
        <v>Underlying</v>
      </c>
      <c r="N3" s="178" t="str">
        <f t="shared" ref="N3:W3" si="1">IF(N4=1,"Underlying",IF(N5=1,"Emerging",""))</f>
        <v/>
      </c>
      <c r="O3" s="178" t="str">
        <f t="shared" si="1"/>
        <v/>
      </c>
      <c r="P3" s="178" t="str">
        <f t="shared" si="1"/>
        <v/>
      </c>
      <c r="Q3" s="178"/>
      <c r="R3" s="178"/>
      <c r="S3" s="178" t="str">
        <f t="shared" si="1"/>
        <v/>
      </c>
      <c r="T3" s="178" t="str">
        <f t="shared" si="1"/>
        <v/>
      </c>
      <c r="U3" s="178" t="str">
        <f t="shared" si="1"/>
        <v/>
      </c>
      <c r="V3" s="178" t="str">
        <f t="shared" si="1"/>
        <v/>
      </c>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x14ac:dyDescent="0.2">
      <c r="A4" s="93"/>
      <c r="B4" s="95"/>
      <c r="C4" s="88"/>
      <c r="D4" s="172"/>
      <c r="E4" s="172"/>
      <c r="F4" s="89"/>
      <c r="G4" s="90"/>
      <c r="H4" s="90"/>
      <c r="I4" s="80" t="s">
        <v>412</v>
      </c>
      <c r="L4" s="91"/>
      <c r="M4" s="180">
        <f>IFERROR(INDEX('Data Dictionary'!$I$8:$I$37,MATCH(M7,'Data Dictionary'!$K$8:$K$37,0)),"")</f>
        <v>2</v>
      </c>
      <c r="N4" s="180">
        <f>IFERROR(INDEX('Data Dictionary'!$I$8:$I$37,MATCH(N7,'Data Dictionary'!$K$8:$K$37,0)),"")</f>
        <v>0</v>
      </c>
      <c r="O4" s="180" t="str">
        <f>IFERROR(INDEX('Data Dictionary'!$I$8:$I$37,MATCH(O7,'Data Dictionary'!$K$8:$K$37,0)),"")</f>
        <v/>
      </c>
      <c r="P4" s="180" t="str">
        <f>IFERROR(INDEX('Data Dictionary'!$I$8:$I$37,MATCH(P7,'Data Dictionary'!$K$8:$K$37,0)),"")</f>
        <v/>
      </c>
      <c r="Q4" s="180"/>
      <c r="R4" s="180"/>
      <c r="S4" s="180" t="str">
        <f>IFERROR(INDEX('Data Dictionary'!$I$8:$I$37,MATCH(S7,'Data Dictionary'!$K$8:$K$37,0)),"")</f>
        <v/>
      </c>
      <c r="T4" s="180" t="str">
        <f>IFERROR(INDEX('Data Dictionary'!$I$8:$I$37,MATCH(T7,'Data Dictionary'!$K$8:$K$37,0)),"")</f>
        <v/>
      </c>
      <c r="U4" s="180" t="str">
        <f>IFERROR(INDEX('Data Dictionary'!$I$8:$I$37,MATCH(U7,'Data Dictionary'!$K$8:$K$37,0)),"")</f>
        <v/>
      </c>
      <c r="V4" s="180"/>
      <c r="W4" s="180"/>
      <c r="X4" s="180"/>
      <c r="Y4" s="180"/>
      <c r="Z4" s="180"/>
      <c r="AA4" s="92"/>
      <c r="AB4" s="92"/>
      <c r="AC4" s="87"/>
      <c r="AD4" s="89"/>
      <c r="AE4" s="89"/>
      <c r="AF4" s="89"/>
      <c r="AG4" s="89"/>
      <c r="AH4" s="89"/>
      <c r="AI4" s="89"/>
      <c r="AJ4" s="89"/>
      <c r="AK4" s="89"/>
      <c r="AL4" s="93"/>
    </row>
    <row r="5" spans="1:38" x14ac:dyDescent="0.2">
      <c r="A5" s="93"/>
      <c r="B5" s="8"/>
      <c r="C5" s="88"/>
      <c r="D5" s="172"/>
      <c r="E5" s="172"/>
      <c r="F5" s="89"/>
      <c r="G5" s="90"/>
      <c r="H5" s="90"/>
      <c r="I5" s="80" t="s">
        <v>454</v>
      </c>
      <c r="L5" s="91"/>
      <c r="M5" s="181">
        <f>IFERROR(INDEX('Data Dictionary'!$J$8:$J$37,MATCH(M7,'Data Dictionary'!$K$8:$K$37,0)),"")</f>
        <v>0</v>
      </c>
      <c r="N5" s="181">
        <f>IFERROR(INDEX('Data Dictionary'!$J$8:$J$37,MATCH(N7,'Data Dictionary'!$K$8:$K$37,0)),"")</f>
        <v>2</v>
      </c>
      <c r="O5" s="181" t="str">
        <f>IFERROR(INDEX('Data Dictionary'!$J$8:$J$37,MATCH(O7,'Data Dictionary'!$K$8:$K$37,0)),"")</f>
        <v/>
      </c>
      <c r="P5" s="181" t="str">
        <f>IFERROR(INDEX('Data Dictionary'!$J$8:$J$37,MATCH(P7,'Data Dictionary'!$K$8:$K$37,0)),"")</f>
        <v/>
      </c>
      <c r="Q5" s="181"/>
      <c r="R5" s="181"/>
      <c r="S5" s="181" t="str">
        <f>IFERROR(INDEX('Data Dictionary'!$J$8:$J$37,MATCH(S7,'Data Dictionary'!$K$8:$K$37,0)),"")</f>
        <v/>
      </c>
      <c r="T5" s="181" t="str">
        <f>IFERROR(INDEX('Data Dictionary'!$J$8:$J$37,MATCH(T7,'Data Dictionary'!$K$8:$K$37,0)),"")</f>
        <v/>
      </c>
      <c r="U5" s="181" t="str">
        <f>IFERROR(INDEX('Data Dictionary'!$J$8:$J$37,MATCH(U7,'Data Dictionary'!$K$8:$K$37,0)),"")</f>
        <v/>
      </c>
      <c r="V5" s="181"/>
      <c r="W5" s="181"/>
      <c r="X5" s="181"/>
      <c r="Y5" s="181"/>
      <c r="Z5" s="181"/>
      <c r="AA5" s="92"/>
      <c r="AB5" s="92"/>
      <c r="AC5" s="87"/>
      <c r="AD5" s="89"/>
      <c r="AE5" s="89"/>
      <c r="AF5" s="89"/>
      <c r="AG5" s="89"/>
      <c r="AH5" s="89"/>
      <c r="AI5" s="89"/>
      <c r="AJ5" s="89"/>
      <c r="AK5" s="89"/>
      <c r="AL5" s="93"/>
    </row>
    <row r="6" spans="1:38" ht="85" x14ac:dyDescent="0.2">
      <c r="A6" s="197" t="s">
        <v>0</v>
      </c>
      <c r="B6" s="182" t="s">
        <v>1</v>
      </c>
      <c r="C6" s="183" t="s">
        <v>2</v>
      </c>
      <c r="D6" s="182" t="s">
        <v>427</v>
      </c>
      <c r="E6" s="183" t="s">
        <v>428</v>
      </c>
      <c r="F6" s="101" t="s">
        <v>3</v>
      </c>
      <c r="G6" s="184" t="s">
        <v>4</v>
      </c>
      <c r="H6" s="185" t="s">
        <v>5</v>
      </c>
      <c r="I6" s="186" t="s">
        <v>440</v>
      </c>
      <c r="J6" s="240" t="s">
        <v>607</v>
      </c>
      <c r="K6" s="240" t="s">
        <v>608</v>
      </c>
      <c r="L6" s="203"/>
      <c r="M6" s="246" t="str">
        <f>IFERROR(INDEX('Data Dictionary'!$E$8:$E$37,MATCH(M7,'Data Dictionary'!$K$8:$K$37,0)),IFERROR(CONCATENATE(INDEX('Data Dictionary'!$E$8:$E$37,MATCH(LEFT(M7, SEARCH("_raw",M7,1)-1),'Data Dictionary'!$L$8:$L$37,0))," (Raw)"),""))</f>
        <v>Operational Risk Score, 12M</v>
      </c>
      <c r="N6" s="246" t="str">
        <f>IFERROR(INDEX('Data Dictionary'!$E$8:$E$37,MATCH(N7,'Data Dictionary'!$K$8:$K$37,0)),IFERROR(CONCATENATE(INDEX('Data Dictionary'!$E$8:$E$37,MATCH(LEFT(N7, SEARCH("_raw",N7,1)-1),'Data Dictionary'!$L$8:$L$37,0))," (Raw)"),""))</f>
        <v>Operational Risk Score, Change</v>
      </c>
      <c r="O6" s="246" t="str">
        <f>IFERROR(INDEX('Data Dictionary'!$E$8:$E$37,MATCH(O7,'Data Dictionary'!$K$8:$K$37,0)),IFERROR(CONCATENATE(INDEX('Data Dictionary'!$E$8:$E$37,MATCH(LEFT(O7, SEARCH("_raw",O7,1)-1),'Data Dictionary'!$L$8:$L$37,0))," (Raw)"),""))</f>
        <v>Operational Risk Score, 12M (Raw)</v>
      </c>
      <c r="P6" s="246" t="str">
        <f>IFERROR(INDEX('Data Dictionary'!$E$8:$E$37,MATCH(P7,'Data Dictionary'!$K$8:$K$37,0)),IFERROR(CONCATENATE(INDEX('Data Dictionary'!$E$8:$E$37,MATCH(LEFT(P7, SEARCH("_raw",P7,1)-1),'Data Dictionary'!$L$8:$L$37,0))," (Raw)"),""))</f>
        <v>Operational Risk Score, Change (Raw)</v>
      </c>
      <c r="Q6" s="246"/>
      <c r="R6" s="246"/>
      <c r="S6" s="246" t="str">
        <f>IFERROR(INDEX('Data Dictionary'!$E$8:$E$37,MATCH(S7,'Data Dictionary'!$K$8:$K$37,0)),IFERROR(CONCATENATE(INDEX('Data Dictionary'!$E$8:$E$37,MATCH(LEFT(S7, SEARCH("_raw",S7,1)-1),'Data Dictionary'!$L$8:$L$37,0))," (Raw)"),""))</f>
        <v/>
      </c>
      <c r="T6" s="246" t="str">
        <f>IFERROR(INDEX('Data Dictionary'!$E$8:$E$37,MATCH(T7,'Data Dictionary'!$K$8:$K$37,0)),IFERROR(CONCATENATE(INDEX('Data Dictionary'!$E$8:$E$37,MATCH(LEFT(T7, SEARCH("_raw",T7,1)-1),'Data Dictionary'!$L$8:$L$37,0))," (Raw)"),""))</f>
        <v/>
      </c>
      <c r="U6" s="246" t="str">
        <f>IFERROR(INDEX('Data Dictionary'!$E$8:$E$37,MATCH(U7,'Data Dictionary'!$K$8:$K$37,0)),IFERROR(CONCATENATE(INDEX('Data Dictionary'!$E$8:$E$37,MATCH(LEFT(U7, SEARCH("_raw",U7,1)-1),'Data Dictionary'!$L$8:$L$37,0))," (Raw)"),""))</f>
        <v/>
      </c>
      <c r="V6" s="246" t="str">
        <f>IFERROR(INDEX('Data Dictionary'!$E$8:$E$37,MATCH(V7,'Data Dictionary'!$K$8:$K$37,0)),IFERROR(CONCATENATE(INDEX('Data Dictionary'!$E$8:$E$37,MATCH(LEFT(V7, SEARCH("_raw",V7,1)-1),'Data Dictionary'!$L$8:$L$37,0))," (Raw)"),""))</f>
        <v/>
      </c>
      <c r="W6" s="246"/>
      <c r="X6" s="246"/>
      <c r="Y6" s="246"/>
      <c r="Z6" s="246"/>
      <c r="AA6" s="99"/>
      <c r="AB6" s="99"/>
      <c r="AC6" s="99"/>
    </row>
    <row r="7" spans="1:38" s="94" customFormat="1" ht="57" x14ac:dyDescent="0.2">
      <c r="A7" s="198"/>
      <c r="B7" s="188"/>
      <c r="C7" s="188"/>
      <c r="D7" s="218"/>
      <c r="E7" s="218"/>
      <c r="F7" s="102"/>
      <c r="G7" s="189"/>
      <c r="H7" s="189"/>
      <c r="I7" s="189"/>
      <c r="J7" s="243" t="s">
        <v>605</v>
      </c>
      <c r="K7" s="243" t="s">
        <v>606</v>
      </c>
      <c r="L7" s="244" t="s">
        <v>2</v>
      </c>
      <c r="M7" s="247" t="s">
        <v>388</v>
      </c>
      <c r="N7" s="247" t="s">
        <v>393</v>
      </c>
      <c r="O7" s="247" t="s">
        <v>472</v>
      </c>
      <c r="P7" s="247" t="s">
        <v>473</v>
      </c>
      <c r="Q7"/>
      <c r="R7"/>
      <c r="S7" s="247"/>
      <c r="T7" s="247"/>
      <c r="U7" s="247"/>
      <c r="V7" s="247"/>
      <c r="W7" s="247"/>
      <c r="X7" s="247"/>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IF(N8=7, 6.9, 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0</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6.6857142857142797</v>
      </c>
      <c r="J8" s="242">
        <v>44887</v>
      </c>
      <c r="K8" s="242">
        <v>44887</v>
      </c>
      <c r="L8" s="91" t="s">
        <v>673</v>
      </c>
      <c r="M8" s="192">
        <v>0</v>
      </c>
      <c r="N8" s="192">
        <v>6.6857142857142797</v>
      </c>
      <c r="O8" s="192">
        <v>16.3333333333333</v>
      </c>
      <c r="P8" s="192">
        <v>0</v>
      </c>
      <c r="Q8"/>
      <c r="R8"/>
      <c r="S8" s="192"/>
      <c r="T8" s="192"/>
      <c r="U8" s="192"/>
      <c r="V8" s="192"/>
      <c r="W8" s="192"/>
      <c r="X8" s="192"/>
      <c r="Y8" s="87"/>
      <c r="Z8" s="87"/>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IF(N9=7, 6.9, 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5.663563734462139</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9.8478806675527899</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3.25714285714285</v>
      </c>
      <c r="J9" s="242">
        <v>45418</v>
      </c>
      <c r="K9" s="242">
        <v>45418</v>
      </c>
      <c r="L9" s="91" t="s">
        <v>7</v>
      </c>
      <c r="M9" s="192">
        <v>9.8478806675527899</v>
      </c>
      <c r="N9" s="192">
        <v>3.25714285714285</v>
      </c>
      <c r="O9" s="192">
        <v>76.3333333333333</v>
      </c>
      <c r="P9" s="192">
        <v>-2</v>
      </c>
      <c r="Q9"/>
      <c r="R9"/>
      <c r="S9" s="192"/>
      <c r="T9" s="192"/>
      <c r="U9" s="192"/>
      <c r="V9" s="192"/>
      <c r="W9" s="192"/>
      <c r="X9" s="192"/>
      <c r="Y9" s="87"/>
      <c r="Z9" s="87"/>
    </row>
    <row r="10" spans="1:38" x14ac:dyDescent="0.2">
      <c r="A10" s="84">
        <v>3</v>
      </c>
      <c r="B10" s="84" t="str">
        <f ca="1"/>
        <v>Angola</v>
      </c>
      <c r="C10" s="84" t="str">
        <f ca="1"/>
        <v>AGO</v>
      </c>
      <c r="D10" s="219" t="str">
        <f ca="1"/>
        <v>SSF           Sub-Saharan Africa</v>
      </c>
      <c r="E10" s="219" t="str">
        <f ca="1"/>
        <v>IBRD</v>
      </c>
      <c r="F10" s="190" t="str">
        <f t="shared" ca="1" si="3"/>
        <v/>
      </c>
      <c r="G10" s="80">
        <f>IF(N10=7, 6.9, 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7.3337341916307066</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6.6282676118741701</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8.1142857142857192</v>
      </c>
      <c r="J10" s="242">
        <v>44895</v>
      </c>
      <c r="K10" s="242">
        <v>45454</v>
      </c>
      <c r="L10" s="91" t="s">
        <v>9</v>
      </c>
      <c r="M10" s="192">
        <v>6.6282676118741701</v>
      </c>
      <c r="N10" s="192">
        <v>8.1142857142857192</v>
      </c>
      <c r="O10" s="192">
        <v>58.1666666666666</v>
      </c>
      <c r="P10" s="192">
        <v>0.83333333333333504</v>
      </c>
      <c r="Q10"/>
      <c r="R10"/>
      <c r="S10" s="192"/>
      <c r="T10" s="192"/>
      <c r="U10" s="192"/>
      <c r="V10" s="192"/>
      <c r="W10" s="192"/>
      <c r="X10" s="192"/>
      <c r="Y10" s="87"/>
      <c r="Z10" s="87"/>
    </row>
    <row r="11" spans="1:38" x14ac:dyDescent="0.2">
      <c r="A11" s="84">
        <v>4</v>
      </c>
      <c r="B11" s="84" t="str">
        <f ca="1"/>
        <v>Albania</v>
      </c>
      <c r="C11" s="84" t="str">
        <f ca="1"/>
        <v>ALB</v>
      </c>
      <c r="D11" s="219" t="str">
        <f ca="1"/>
        <v>ECS           Europe &amp; Central Asia</v>
      </c>
      <c r="E11" s="219" t="str">
        <f ca="1"/>
        <v>IBRD</v>
      </c>
      <c r="F11" s="190" t="str">
        <f t="shared" ca="1" si="3"/>
        <v/>
      </c>
      <c r="G11" s="80">
        <f>IF(N11=7, 6.9, 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5.1326353678549612</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3.94033377639935</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6.6857142857142797</v>
      </c>
      <c r="J11" s="242">
        <v>45418</v>
      </c>
      <c r="K11" s="242">
        <v>45418</v>
      </c>
      <c r="L11" s="91" t="s">
        <v>11</v>
      </c>
      <c r="M11" s="192">
        <v>3.94033377639935</v>
      </c>
      <c r="N11" s="192">
        <v>6.6857142857142797</v>
      </c>
      <c r="O11" s="192">
        <v>43</v>
      </c>
      <c r="P11" s="192">
        <v>0</v>
      </c>
      <c r="Q11"/>
      <c r="R11"/>
      <c r="S11" s="192"/>
      <c r="T11" s="192"/>
      <c r="U11" s="192"/>
      <c r="V11" s="192"/>
      <c r="W11" s="192"/>
      <c r="X11" s="192"/>
      <c r="Y11" s="103"/>
      <c r="Z11" s="103"/>
    </row>
    <row r="12" spans="1:38" x14ac:dyDescent="0.2">
      <c r="A12" s="84">
        <v>5</v>
      </c>
      <c r="B12" s="84" t="str">
        <f ca="1"/>
        <v>Andorra</v>
      </c>
      <c r="C12" s="84" t="str">
        <f ca="1"/>
        <v>AND</v>
      </c>
      <c r="D12" s="219" t="str">
        <f ca="1"/>
        <v>ECS           Europe &amp; Central Asia</v>
      </c>
      <c r="E12" s="219" t="str">
        <f ca="1"/>
        <v>NA</v>
      </c>
      <c r="F12" s="190" t="str">
        <f t="shared" ca="1" si="3"/>
        <v/>
      </c>
      <c r="G12" s="80" t="e">
        <f>IF(N12=7, 6.9, 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674</v>
      </c>
      <c r="M12" s="192" t="s">
        <v>409</v>
      </c>
      <c r="N12" s="192" t="s">
        <v>409</v>
      </c>
      <c r="O12" s="192" t="s">
        <v>409</v>
      </c>
      <c r="P12" s="192" t="s">
        <v>409</v>
      </c>
      <c r="Q12"/>
      <c r="R12"/>
      <c r="S12" s="192"/>
      <c r="T12" s="192"/>
      <c r="U12" s="192"/>
      <c r="V12" s="192"/>
      <c r="W12" s="192"/>
      <c r="X12" s="192"/>
      <c r="Y12" s="80"/>
      <c r="Z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IF(N13=7, 6.9, 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1.5556570254154707</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0.39580564170728</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6.1142857142857103</v>
      </c>
      <c r="J13" s="242">
        <v>45454</v>
      </c>
      <c r="K13" s="242">
        <v>45454</v>
      </c>
      <c r="L13" s="91" t="s">
        <v>13</v>
      </c>
      <c r="M13" s="192">
        <v>0.39580564170728</v>
      </c>
      <c r="N13" s="192">
        <v>6.1142857142857103</v>
      </c>
      <c r="O13" s="192">
        <v>23</v>
      </c>
      <c r="P13" s="192">
        <v>-0.33333333333333198</v>
      </c>
      <c r="Q13"/>
      <c r="R13"/>
      <c r="S13" s="192"/>
      <c r="T13" s="192"/>
      <c r="U13" s="192"/>
      <c r="V13" s="192"/>
      <c r="W13" s="192"/>
      <c r="X13" s="192"/>
      <c r="Y13" s="80"/>
      <c r="Z13" s="80"/>
    </row>
    <row r="14" spans="1:38" x14ac:dyDescent="0.2">
      <c r="A14" s="84">
        <v>7</v>
      </c>
      <c r="B14" s="84" t="str">
        <f ca="1"/>
        <v>Argentina</v>
      </c>
      <c r="C14" s="84" t="str">
        <f ca="1"/>
        <v>ARG</v>
      </c>
      <c r="D14" s="219" t="str">
        <f ca="1"/>
        <v>LCN           Latin America &amp; Caribbean</v>
      </c>
      <c r="E14" s="219" t="str">
        <f ca="1"/>
        <v>IBRD</v>
      </c>
      <c r="F14" s="190" t="str">
        <f t="shared" ca="1" si="3"/>
        <v/>
      </c>
      <c r="G14" s="80">
        <f>IF(N14=7, 6.9, 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10</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0</v>
      </c>
      <c r="J14" s="242">
        <v>45383</v>
      </c>
      <c r="K14" s="242">
        <v>44887</v>
      </c>
      <c r="L14" s="91" t="s">
        <v>15</v>
      </c>
      <c r="M14" s="192">
        <v>10</v>
      </c>
      <c r="N14" s="192">
        <v>0</v>
      </c>
      <c r="O14" s="192">
        <v>77.25</v>
      </c>
      <c r="P14" s="192">
        <v>-6.25</v>
      </c>
      <c r="Q14"/>
      <c r="R14"/>
      <c r="S14" s="192"/>
      <c r="T14" s="192"/>
      <c r="U14" s="192"/>
      <c r="V14" s="192"/>
      <c r="W14" s="192"/>
      <c r="X14" s="192"/>
      <c r="Y14" s="80"/>
      <c r="Z14" s="80"/>
    </row>
    <row r="15" spans="1:38" x14ac:dyDescent="0.2">
      <c r="A15" s="84">
        <v>8</v>
      </c>
      <c r="B15" s="84" t="str">
        <f ca="1"/>
        <v>Armenia</v>
      </c>
      <c r="C15" s="84" t="str">
        <f ca="1"/>
        <v>ARM</v>
      </c>
      <c r="D15" s="219" t="str">
        <f ca="1"/>
        <v>ECS           Europe &amp; Central Asia</v>
      </c>
      <c r="E15" s="219" t="str">
        <f ca="1"/>
        <v>IBRD</v>
      </c>
      <c r="F15" s="190" t="str">
        <f t="shared" ca="1" si="3"/>
        <v/>
      </c>
      <c r="G15" s="80">
        <f>IF(N15=7, 6.9, 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4.3239107762675228</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3.5563432284743701</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5.2571428571428598</v>
      </c>
      <c r="J15" s="242">
        <v>45418</v>
      </c>
      <c r="K15" s="242">
        <v>45418</v>
      </c>
      <c r="L15" s="91" t="s">
        <v>17</v>
      </c>
      <c r="M15" s="192">
        <v>3.5563432284743701</v>
      </c>
      <c r="N15" s="192">
        <v>5.2571428571428598</v>
      </c>
      <c r="O15" s="192">
        <v>40.8333333333333</v>
      </c>
      <c r="P15" s="192">
        <v>-0.83333333333332804</v>
      </c>
      <c r="Q15"/>
      <c r="R15"/>
      <c r="S15" s="192"/>
      <c r="T15" s="192"/>
      <c r="U15" s="192"/>
      <c r="V15" s="192"/>
      <c r="W15" s="192"/>
      <c r="X15" s="192"/>
      <c r="Y15" s="80"/>
      <c r="Z15" s="80"/>
    </row>
    <row r="16" spans="1:38" x14ac:dyDescent="0.2">
      <c r="A16" s="84">
        <v>9</v>
      </c>
      <c r="B16" s="84" t="str">
        <f ca="1"/>
        <v>American Samoa</v>
      </c>
      <c r="C16" s="84" t="str">
        <f ca="1"/>
        <v>ASM</v>
      </c>
      <c r="D16" s="219" t="str">
        <f ca="1"/>
        <v>EAS           East Asia &amp; Pacific</v>
      </c>
      <c r="E16" s="219" t="str">
        <f ca="1"/>
        <v>NA</v>
      </c>
      <c r="F16" s="190" t="str">
        <f t="shared" ca="1" si="3"/>
        <v/>
      </c>
      <c r="G16" s="80" t="e">
        <f>IF(N16=7, 6.9, 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675</v>
      </c>
      <c r="M16" s="192" t="s">
        <v>409</v>
      </c>
      <c r="N16" s="192" t="s">
        <v>409</v>
      </c>
      <c r="O16" s="192" t="s">
        <v>409</v>
      </c>
      <c r="P16" s="192" t="s">
        <v>409</v>
      </c>
      <c r="Q16"/>
      <c r="R16"/>
      <c r="S16" s="192"/>
      <c r="T16" s="192"/>
      <c r="U16" s="192"/>
      <c r="V16" s="192"/>
      <c r="W16" s="192"/>
      <c r="X16" s="192"/>
      <c r="Y16" s="80"/>
      <c r="Z16" s="80"/>
    </row>
    <row r="17" spans="1:26" x14ac:dyDescent="0.2">
      <c r="A17" s="84">
        <v>10</v>
      </c>
      <c r="B17" s="84" t="str">
        <f ca="1"/>
        <v>Antigua and Barbuda</v>
      </c>
      <c r="C17" s="84" t="str">
        <f ca="1"/>
        <v>ATG</v>
      </c>
      <c r="D17" s="219" t="str">
        <f ca="1"/>
        <v>LCN           Latin America &amp; Caribbean</v>
      </c>
      <c r="E17" s="219" t="str">
        <f ca="1"/>
        <v>IBRD</v>
      </c>
      <c r="F17" s="190" t="str">
        <f t="shared" ca="1" si="3"/>
        <v/>
      </c>
      <c r="G17" s="80" t="e">
        <f>IF(N17=7, 6.9, 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t="s">
        <v>409</v>
      </c>
      <c r="L17" s="91" t="s">
        <v>19</v>
      </c>
      <c r="M17" s="192" t="s">
        <v>409</v>
      </c>
      <c r="N17" s="192" t="s">
        <v>409</v>
      </c>
      <c r="O17" s="192" t="s">
        <v>409</v>
      </c>
      <c r="P17" s="192" t="s">
        <v>409</v>
      </c>
      <c r="Q17"/>
      <c r="R17"/>
      <c r="S17" s="192"/>
      <c r="T17" s="192"/>
      <c r="U17" s="192"/>
      <c r="V17" s="192"/>
      <c r="W17" s="192"/>
      <c r="X17" s="192"/>
      <c r="Y17" s="80"/>
      <c r="Z17" s="80"/>
    </row>
    <row r="18" spans="1:26" x14ac:dyDescent="0.2">
      <c r="A18" s="84">
        <v>11</v>
      </c>
      <c r="B18" s="84" t="str">
        <f ca="1"/>
        <v>Australia</v>
      </c>
      <c r="C18" s="84" t="str">
        <f ca="1"/>
        <v>AUS</v>
      </c>
      <c r="D18" s="219" t="str">
        <f ca="1"/>
        <v>EAS           East Asia &amp; Pacific</v>
      </c>
      <c r="E18" s="219" t="str">
        <f ca="1"/>
        <v>NA</v>
      </c>
      <c r="F18" s="190" t="str">
        <f t="shared" ca="1" si="3"/>
        <v/>
      </c>
      <c r="G18" s="80">
        <f>IF(N18=7, 6.9, 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6.9</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7</v>
      </c>
      <c r="J18" s="242">
        <v>45454</v>
      </c>
      <c r="K18" s="242">
        <v>45454</v>
      </c>
      <c r="L18" s="91" t="s">
        <v>21</v>
      </c>
      <c r="M18" s="192">
        <v>0</v>
      </c>
      <c r="N18" s="192">
        <v>7</v>
      </c>
      <c r="O18" s="192">
        <v>15.25</v>
      </c>
      <c r="P18" s="192">
        <v>0.41666666666666602</v>
      </c>
      <c r="Q18"/>
      <c r="R18"/>
      <c r="S18" s="192"/>
      <c r="T18" s="192"/>
      <c r="U18" s="192"/>
      <c r="V18" s="192"/>
      <c r="W18" s="192"/>
      <c r="X18" s="192"/>
      <c r="Y18" s="80"/>
      <c r="Z18" s="80"/>
    </row>
    <row r="19" spans="1:26" x14ac:dyDescent="0.2">
      <c r="A19" s="84">
        <v>12</v>
      </c>
      <c r="B19" s="84" t="str">
        <f ca="1"/>
        <v>Austria</v>
      </c>
      <c r="C19" s="84" t="str">
        <f ca="1"/>
        <v>AUT</v>
      </c>
      <c r="D19" s="219" t="str">
        <f ca="1"/>
        <v>ECS           Europe &amp; Central Asia</v>
      </c>
      <c r="E19" s="219" t="str">
        <f ca="1"/>
        <v>NA</v>
      </c>
      <c r="F19" s="190" t="str">
        <f t="shared" ca="1" si="3"/>
        <v/>
      </c>
      <c r="G19" s="80">
        <f>IF(N19=7, 6.9, 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2.1727025399703708</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0.89794712745532301</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5.2571428571428598</v>
      </c>
      <c r="J19" s="242">
        <v>45454</v>
      </c>
      <c r="K19" s="242">
        <v>45454</v>
      </c>
      <c r="L19" s="91" t="s">
        <v>23</v>
      </c>
      <c r="M19" s="192">
        <v>0.89794712745532301</v>
      </c>
      <c r="N19" s="192">
        <v>5.2571428571428598</v>
      </c>
      <c r="O19" s="192">
        <v>25.8333333333333</v>
      </c>
      <c r="P19" s="192">
        <v>-0.83333333333333204</v>
      </c>
      <c r="Q19"/>
      <c r="R19"/>
      <c r="S19" s="192"/>
      <c r="T19" s="192"/>
      <c r="U19" s="192"/>
      <c r="V19" s="192"/>
      <c r="W19" s="192"/>
      <c r="X19" s="192"/>
      <c r="Y19" s="80"/>
      <c r="Z19" s="80"/>
    </row>
    <row r="20" spans="1:26" x14ac:dyDescent="0.2">
      <c r="A20" s="84">
        <v>13</v>
      </c>
      <c r="B20" s="84" t="str">
        <f ca="1"/>
        <v>Azerbaijan</v>
      </c>
      <c r="C20" s="84" t="str">
        <f ca="1"/>
        <v>AZE</v>
      </c>
      <c r="D20" s="219" t="str">
        <f ca="1"/>
        <v>ECS           Europe &amp; Central Asia</v>
      </c>
      <c r="E20" s="219" t="str">
        <f ca="1"/>
        <v>IBRD</v>
      </c>
      <c r="F20" s="190" t="str">
        <f t="shared" ca="1" si="3"/>
        <v/>
      </c>
      <c r="G20" s="80">
        <f>IF(N20=7, 6.9, 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6.9</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3.8517205730320399</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7</v>
      </c>
      <c r="J20" s="242">
        <v>45383</v>
      </c>
      <c r="K20" s="242">
        <v>45383</v>
      </c>
      <c r="L20" s="91" t="s">
        <v>25</v>
      </c>
      <c r="M20" s="192">
        <v>3.8517205730320399</v>
      </c>
      <c r="N20" s="192">
        <v>7</v>
      </c>
      <c r="O20" s="192">
        <v>42.5</v>
      </c>
      <c r="P20" s="192">
        <v>1.8333333333333299</v>
      </c>
      <c r="Q20"/>
      <c r="R20"/>
      <c r="S20" s="192"/>
      <c r="T20" s="192"/>
      <c r="U20" s="192"/>
      <c r="V20" s="192"/>
      <c r="W20" s="192"/>
      <c r="X20" s="192"/>
      <c r="Y20" s="80"/>
      <c r="Z20" s="80"/>
    </row>
    <row r="21" spans="1:26" x14ac:dyDescent="0.2">
      <c r="A21" s="84">
        <v>14</v>
      </c>
      <c r="B21" s="84" t="str">
        <f ca="1"/>
        <v>Burundi</v>
      </c>
      <c r="C21" s="84" t="str">
        <f ca="1"/>
        <v>BDI</v>
      </c>
      <c r="D21" s="219" t="str">
        <f ca="1"/>
        <v>SSF           Sub-Saharan Africa</v>
      </c>
      <c r="E21" s="219" t="str">
        <f ca="1"/>
        <v>IDA</v>
      </c>
      <c r="F21" s="190" t="str">
        <f t="shared" ca="1" si="3"/>
        <v/>
      </c>
      <c r="G21" s="80">
        <f>IF(N21=7, 6.9, 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7.8216505950264086</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8.4300694136759695</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7.25714285714285</v>
      </c>
      <c r="J21" s="242">
        <v>44895</v>
      </c>
      <c r="K21" s="242">
        <v>45418</v>
      </c>
      <c r="L21" s="91" t="s">
        <v>27</v>
      </c>
      <c r="M21" s="192">
        <v>8.4300694136759695</v>
      </c>
      <c r="N21" s="192">
        <v>7.25714285714285</v>
      </c>
      <c r="O21" s="192">
        <v>68.3333333333333</v>
      </c>
      <c r="P21" s="192">
        <v>0.33333333333332799</v>
      </c>
      <c r="Q21"/>
      <c r="R21"/>
      <c r="S21" s="192"/>
      <c r="T21" s="192"/>
      <c r="U21" s="192"/>
      <c r="V21" s="192"/>
      <c r="W21" s="192"/>
      <c r="X21" s="192"/>
      <c r="Y21" s="80"/>
      <c r="Z21" s="80"/>
    </row>
    <row r="22" spans="1:26" x14ac:dyDescent="0.2">
      <c r="A22" s="84">
        <v>15</v>
      </c>
      <c r="B22" s="84" t="str">
        <f ca="1"/>
        <v>Belgium</v>
      </c>
      <c r="C22" s="84" t="str">
        <f ca="1"/>
        <v>BEL</v>
      </c>
      <c r="D22" s="219" t="str">
        <f ca="1"/>
        <v>ECS           Europe &amp; Central Asia</v>
      </c>
      <c r="E22" s="219" t="str">
        <f ca="1"/>
        <v>NA</v>
      </c>
      <c r="F22" s="190" t="str">
        <f t="shared" ca="1" si="3"/>
        <v/>
      </c>
      <c r="G22" s="80">
        <f>IF(N22=7, 6.9, 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2.7176798763603549</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1.1047112686456899</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6.6857142857142797</v>
      </c>
      <c r="J22" s="242">
        <v>45142</v>
      </c>
      <c r="K22" s="242">
        <v>45142</v>
      </c>
      <c r="L22" s="91" t="s">
        <v>29</v>
      </c>
      <c r="M22" s="192">
        <v>1.1047112686456899</v>
      </c>
      <c r="N22" s="192">
        <v>6.6857142857142797</v>
      </c>
      <c r="O22" s="192">
        <v>27</v>
      </c>
      <c r="P22" s="192">
        <v>0</v>
      </c>
      <c r="Q22"/>
      <c r="R22"/>
      <c r="S22" s="192"/>
      <c r="T22" s="192"/>
      <c r="U22" s="192"/>
      <c r="V22" s="192"/>
      <c r="W22" s="192"/>
      <c r="X22" s="192"/>
      <c r="Y22" s="80"/>
      <c r="Z22" s="80"/>
    </row>
    <row r="23" spans="1:26" x14ac:dyDescent="0.2">
      <c r="A23" s="84">
        <v>16</v>
      </c>
      <c r="B23" s="84" t="str">
        <f ca="1"/>
        <v>Benin</v>
      </c>
      <c r="C23" s="84" t="str">
        <f ca="1"/>
        <v>BEN</v>
      </c>
      <c r="D23" s="219" t="str">
        <f ca="1"/>
        <v>SSF           Sub-Saharan Africa</v>
      </c>
      <c r="E23" s="219" t="str">
        <f ca="1"/>
        <v>IDA</v>
      </c>
      <c r="F23" s="190" t="str">
        <f t="shared" ca="1" si="3"/>
        <v/>
      </c>
      <c r="G23" s="80">
        <f>IF(N23=7, 6.9, 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4.936510638818679</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3.6449564318416701</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6.6857142857142797</v>
      </c>
      <c r="J23" s="242">
        <v>44830</v>
      </c>
      <c r="K23" s="242">
        <v>44830</v>
      </c>
      <c r="L23" s="91" t="s">
        <v>31</v>
      </c>
      <c r="M23" s="192">
        <v>3.6449564318416701</v>
      </c>
      <c r="N23" s="192">
        <v>6.6857142857142797</v>
      </c>
      <c r="O23" s="192">
        <v>41.3333333333333</v>
      </c>
      <c r="P23" s="192">
        <v>0</v>
      </c>
      <c r="Q23"/>
      <c r="R23"/>
      <c r="S23" s="192"/>
      <c r="T23" s="192"/>
      <c r="U23" s="192"/>
      <c r="V23" s="192"/>
      <c r="W23" s="192"/>
      <c r="X23" s="192"/>
      <c r="Y23" s="80"/>
      <c r="Z23" s="80"/>
    </row>
    <row r="24" spans="1:26" x14ac:dyDescent="0.2">
      <c r="A24" s="84">
        <v>17</v>
      </c>
      <c r="B24" s="84" t="str">
        <f ca="1"/>
        <v>Burkina Faso</v>
      </c>
      <c r="C24" s="84" t="str">
        <f ca="1"/>
        <v>BFA</v>
      </c>
      <c r="D24" s="219" t="str">
        <f ca="1"/>
        <v>SSF           Sub-Saharan Africa</v>
      </c>
      <c r="E24" s="219" t="str">
        <f ca="1"/>
        <v>IDA</v>
      </c>
      <c r="F24" s="190" t="str">
        <f t="shared" ca="1" si="3"/>
        <v/>
      </c>
      <c r="G24" s="80">
        <f>IF(N24=7, 6.9, 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4.6053711724108739</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3.1723526805494</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6.6857142857142797</v>
      </c>
      <c r="J24" s="242">
        <v>45418</v>
      </c>
      <c r="K24" s="242">
        <v>45418</v>
      </c>
      <c r="L24" s="91" t="s">
        <v>33</v>
      </c>
      <c r="M24" s="192">
        <v>3.1723526805494</v>
      </c>
      <c r="N24" s="192">
        <v>6.6857142857142797</v>
      </c>
      <c r="O24" s="192">
        <v>38.6666666666666</v>
      </c>
      <c r="P24" s="192">
        <v>0</v>
      </c>
      <c r="Q24"/>
      <c r="R24"/>
      <c r="S24" s="192"/>
      <c r="T24" s="192"/>
      <c r="U24" s="192"/>
      <c r="V24" s="192"/>
      <c r="W24" s="192"/>
      <c r="X24" s="192"/>
      <c r="Y24" s="80"/>
      <c r="Z24" s="80"/>
    </row>
    <row r="25" spans="1:26" x14ac:dyDescent="0.2">
      <c r="A25" s="84">
        <v>18</v>
      </c>
      <c r="B25" s="84" t="str">
        <f ca="1"/>
        <v>Bangladesh</v>
      </c>
      <c r="C25" s="84" t="str">
        <f ca="1"/>
        <v>BGD</v>
      </c>
      <c r="D25" s="219" t="str">
        <f ca="1"/>
        <v>SAS           South Asia</v>
      </c>
      <c r="E25" s="219" t="str">
        <f ca="1"/>
        <v>IDA</v>
      </c>
      <c r="F25" s="190" t="str">
        <f t="shared" ca="1" si="3"/>
        <v/>
      </c>
      <c r="G25" s="80">
        <f>IF(N25=7, 6.9, 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6.9</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4.9249249249249196</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44895</v>
      </c>
      <c r="K25" s="242">
        <v>45454</v>
      </c>
      <c r="L25" s="91" t="s">
        <v>35</v>
      </c>
      <c r="M25" s="192">
        <v>4.9249249249249196</v>
      </c>
      <c r="N25" s="192">
        <v>7</v>
      </c>
      <c r="O25" s="192">
        <v>48.5555555555555</v>
      </c>
      <c r="P25" s="192">
        <v>1.1111111111111001</v>
      </c>
      <c r="Q25"/>
      <c r="R25"/>
      <c r="S25" s="192"/>
      <c r="T25" s="192"/>
      <c r="U25" s="192"/>
      <c r="V25" s="192"/>
      <c r="W25" s="192"/>
      <c r="X25" s="192"/>
      <c r="Y25" s="80"/>
      <c r="Z25" s="80"/>
    </row>
    <row r="26" spans="1:26" x14ac:dyDescent="0.2">
      <c r="A26" s="84">
        <v>19</v>
      </c>
      <c r="B26" s="84" t="str">
        <f ca="1"/>
        <v>Bulgaria</v>
      </c>
      <c r="C26" s="84" t="str">
        <f ca="1"/>
        <v>BGR</v>
      </c>
      <c r="D26" s="219" t="str">
        <f ca="1"/>
        <v>ECS           Europe &amp; Central Asia</v>
      </c>
      <c r="E26" s="219" t="str">
        <f ca="1"/>
        <v>IBRD</v>
      </c>
      <c r="F26" s="190" t="str">
        <f t="shared" ca="1" si="3"/>
        <v/>
      </c>
      <c r="G26" s="80">
        <f>IF(N26=7, 6.9, 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2.5030057673915205</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1.6363904888495</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3.8285714285714199</v>
      </c>
      <c r="J26" s="242">
        <v>45418</v>
      </c>
      <c r="K26" s="242">
        <v>45418</v>
      </c>
      <c r="L26" s="91" t="s">
        <v>37</v>
      </c>
      <c r="M26" s="192">
        <v>1.6363904888495</v>
      </c>
      <c r="N26" s="192">
        <v>3.8285714285714199</v>
      </c>
      <c r="O26" s="192">
        <v>30</v>
      </c>
      <c r="P26" s="192">
        <v>-1.6666666666666601</v>
      </c>
      <c r="Q26"/>
      <c r="R26"/>
      <c r="S26" s="192"/>
      <c r="T26" s="192"/>
      <c r="U26" s="192"/>
      <c r="V26" s="192"/>
      <c r="W26" s="192"/>
      <c r="X26" s="192"/>
      <c r="Y26" s="80"/>
      <c r="Z26" s="80"/>
    </row>
    <row r="27" spans="1:26" x14ac:dyDescent="0.2">
      <c r="A27" s="84">
        <v>20</v>
      </c>
      <c r="B27" s="84" t="str">
        <f ca="1"/>
        <v>Bahrain</v>
      </c>
      <c r="C27" s="84" t="str">
        <f ca="1"/>
        <v>BHR</v>
      </c>
      <c r="D27" s="219" t="str">
        <f ca="1"/>
        <v>MEA           Middle East &amp; North Africa</v>
      </c>
      <c r="E27" s="219" t="str">
        <f ca="1"/>
        <v>NA</v>
      </c>
      <c r="F27" s="190" t="str">
        <f t="shared" ca="1" si="3"/>
        <v/>
      </c>
      <c r="G27" s="80">
        <f>IF(N27=7, 6.9, 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6.9</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3.3938856889676501</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7</v>
      </c>
      <c r="J27" s="242">
        <v>45383</v>
      </c>
      <c r="K27" s="242">
        <v>45383</v>
      </c>
      <c r="L27" s="91" t="s">
        <v>39</v>
      </c>
      <c r="M27" s="192">
        <v>3.3938856889676501</v>
      </c>
      <c r="N27" s="192">
        <v>7</v>
      </c>
      <c r="O27" s="192">
        <v>39.9166666666666</v>
      </c>
      <c r="P27" s="192">
        <v>0.75</v>
      </c>
      <c r="Q27"/>
      <c r="R27"/>
      <c r="S27" s="192"/>
      <c r="T27" s="192"/>
      <c r="U27" s="192"/>
      <c r="V27" s="192"/>
      <c r="W27" s="192"/>
      <c r="X27" s="192"/>
      <c r="Y27" s="80"/>
      <c r="Z27" s="80"/>
    </row>
    <row r="28" spans="1:26" x14ac:dyDescent="0.2">
      <c r="A28" s="84">
        <v>21</v>
      </c>
      <c r="B28" s="84" t="str">
        <f ca="1"/>
        <v>Bahamas, The</v>
      </c>
      <c r="C28" s="84" t="str">
        <f ca="1"/>
        <v>BHS</v>
      </c>
      <c r="D28" s="219" t="str">
        <f ca="1"/>
        <v>LCN           Latin America &amp; Caribbean</v>
      </c>
      <c r="E28" s="219" t="str">
        <f ca="1"/>
        <v>NA</v>
      </c>
      <c r="F28" s="190" t="str">
        <f t="shared" ca="1" si="3"/>
        <v/>
      </c>
      <c r="G28" s="80">
        <f>IF(N28=7, 6.9, 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4.936510638818679</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3.6449564318416701</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6.6857142857142797</v>
      </c>
      <c r="J28" s="242">
        <v>45272</v>
      </c>
      <c r="K28" s="242">
        <v>45272</v>
      </c>
      <c r="L28" s="91" t="s">
        <v>40</v>
      </c>
      <c r="M28" s="192">
        <v>3.6449564318416701</v>
      </c>
      <c r="N28" s="192">
        <v>6.6857142857142797</v>
      </c>
      <c r="O28" s="192">
        <v>41.3333333333333</v>
      </c>
      <c r="P28" s="192">
        <v>0</v>
      </c>
      <c r="Q28"/>
      <c r="R28"/>
      <c r="S28" s="192"/>
      <c r="T28" s="192"/>
      <c r="U28" s="192"/>
      <c r="V28" s="192"/>
      <c r="W28" s="192"/>
      <c r="X28" s="192"/>
      <c r="Y28" s="80"/>
      <c r="Z28" s="80"/>
    </row>
    <row r="29" spans="1:26" x14ac:dyDescent="0.2">
      <c r="A29" s="84">
        <v>22</v>
      </c>
      <c r="B29" s="84" t="str">
        <f ca="1"/>
        <v>Bosnia and Herzegovina</v>
      </c>
      <c r="C29" s="84" t="str">
        <f ca="1"/>
        <v>BIH</v>
      </c>
      <c r="D29" s="219" t="str">
        <f ca="1"/>
        <v>ECS           Europe &amp; Central Asia</v>
      </c>
      <c r="E29" s="219" t="str">
        <f ca="1"/>
        <v>IBRD</v>
      </c>
      <c r="F29" s="190" t="str">
        <f t="shared" ca="1" si="3"/>
        <v/>
      </c>
      <c r="G29" s="80">
        <f>IF(N29=7, 6.9, 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2.7975557405349494</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3.2609658839166999</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2.3999999999999901</v>
      </c>
      <c r="J29" s="242">
        <v>45454</v>
      </c>
      <c r="K29" s="242">
        <v>45454</v>
      </c>
      <c r="L29" s="91" t="s">
        <v>42</v>
      </c>
      <c r="M29" s="192">
        <v>3.2609658839166999</v>
      </c>
      <c r="N29" s="192">
        <v>2.3999999999999901</v>
      </c>
      <c r="O29" s="192">
        <v>39.1666666666666</v>
      </c>
      <c r="P29" s="192">
        <v>-2.5</v>
      </c>
      <c r="Q29"/>
      <c r="R29"/>
      <c r="S29" s="192"/>
      <c r="T29" s="192"/>
      <c r="U29" s="192"/>
      <c r="V29" s="192"/>
      <c r="W29" s="192"/>
      <c r="X29" s="192"/>
      <c r="Y29" s="80"/>
      <c r="Z29" s="80"/>
    </row>
    <row r="30" spans="1:26" x14ac:dyDescent="0.2">
      <c r="A30" s="84">
        <v>23</v>
      </c>
      <c r="B30" s="84" t="str">
        <f ca="1"/>
        <v>Belarus</v>
      </c>
      <c r="C30" s="84" t="str">
        <f ca="1"/>
        <v>BLR</v>
      </c>
      <c r="D30" s="219" t="str">
        <f ca="1"/>
        <v>ECS           Europe &amp; Central Asia</v>
      </c>
      <c r="E30" s="219" t="str">
        <f ca="1"/>
        <v>IBRD</v>
      </c>
      <c r="F30" s="190" t="str">
        <f t="shared" ca="1" si="3"/>
        <v/>
      </c>
      <c r="G30" s="80">
        <f>IF(N30=7, 6.9, 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5.21723381325309</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8.74021562546152</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3.1142857142856899</v>
      </c>
      <c r="J30" s="242">
        <v>45383</v>
      </c>
      <c r="K30" s="242">
        <v>45383</v>
      </c>
      <c r="L30" s="91" t="s">
        <v>44</v>
      </c>
      <c r="M30" s="192">
        <v>8.74021562546152</v>
      </c>
      <c r="N30" s="192">
        <v>3.1142857142856899</v>
      </c>
      <c r="O30" s="192">
        <v>70.0833333333333</v>
      </c>
      <c r="P30" s="192">
        <v>-2.0833333333333401</v>
      </c>
      <c r="Q30"/>
      <c r="R30"/>
      <c r="S30" s="192"/>
      <c r="T30" s="192"/>
      <c r="U30" s="192"/>
      <c r="V30" s="192"/>
      <c r="W30" s="192"/>
      <c r="X30" s="192"/>
      <c r="Y30" s="80"/>
      <c r="Z30" s="80"/>
    </row>
    <row r="31" spans="1:26" x14ac:dyDescent="0.2">
      <c r="A31" s="84">
        <v>24</v>
      </c>
      <c r="B31" s="84" t="str">
        <f ca="1"/>
        <v>Belize</v>
      </c>
      <c r="C31" s="84" t="str">
        <f ca="1"/>
        <v>BLZ</v>
      </c>
      <c r="D31" s="219" t="str">
        <f ca="1"/>
        <v>LCN           Latin America &amp; Caribbean</v>
      </c>
      <c r="E31" s="219" t="str">
        <f ca="1"/>
        <v>IBRD</v>
      </c>
      <c r="F31" s="190" t="str">
        <f t="shared" ca="1" si="3"/>
        <v/>
      </c>
      <c r="G31" s="80">
        <f>IF(N31=7, 6.9, 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5.4654913089899244</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4.8855412789838999</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6.1142857142857103</v>
      </c>
      <c r="J31" s="242">
        <v>45454</v>
      </c>
      <c r="K31" s="242">
        <v>45454</v>
      </c>
      <c r="L31" s="91" t="s">
        <v>46</v>
      </c>
      <c r="M31" s="192">
        <v>4.8855412789838999</v>
      </c>
      <c r="N31" s="192">
        <v>6.1142857142857103</v>
      </c>
      <c r="O31" s="192">
        <v>48.3333333333333</v>
      </c>
      <c r="P31" s="192">
        <v>-0.33333333333333498</v>
      </c>
      <c r="Q31"/>
      <c r="R31"/>
      <c r="S31" s="192"/>
      <c r="T31" s="192"/>
      <c r="U31" s="192"/>
      <c r="V31" s="192"/>
      <c r="W31" s="192"/>
      <c r="X31" s="192"/>
      <c r="Y31" s="80"/>
      <c r="Z31" s="80"/>
    </row>
    <row r="32" spans="1:26" x14ac:dyDescent="0.2">
      <c r="A32" s="84">
        <v>25</v>
      </c>
      <c r="B32" s="84" t="str">
        <f ca="1"/>
        <v>Bermuda</v>
      </c>
      <c r="C32" s="84" t="str">
        <f ca="1"/>
        <v>BMU</v>
      </c>
      <c r="D32" s="219" t="str">
        <f ca="1"/>
        <v>NAC           North America</v>
      </c>
      <c r="E32" s="219" t="str">
        <f ca="1"/>
        <v>NA</v>
      </c>
      <c r="F32" s="190" t="str">
        <f t="shared" ca="1" si="3"/>
        <v/>
      </c>
      <c r="G32" s="80" t="e">
        <f>IF(N32=7, 6.9, 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676</v>
      </c>
      <c r="M32" s="192" t="s">
        <v>409</v>
      </c>
      <c r="N32" s="192" t="s">
        <v>409</v>
      </c>
      <c r="O32" s="192" t="s">
        <v>409</v>
      </c>
      <c r="P32" s="192" t="s">
        <v>409</v>
      </c>
      <c r="Q32"/>
      <c r="R32"/>
      <c r="S32" s="192"/>
      <c r="T32" s="192"/>
      <c r="U32" s="192"/>
      <c r="V32" s="192"/>
      <c r="W32" s="192"/>
      <c r="X32" s="192"/>
      <c r="Y32" s="80"/>
      <c r="Z32" s="80"/>
    </row>
    <row r="33" spans="1:26" x14ac:dyDescent="0.2">
      <c r="A33" s="84">
        <v>26</v>
      </c>
      <c r="B33" s="84" t="str">
        <f ca="1"/>
        <v>Bolivia</v>
      </c>
      <c r="C33" s="84" t="str">
        <f ca="1"/>
        <v>BOL</v>
      </c>
      <c r="D33" s="219" t="str">
        <f ca="1"/>
        <v>LCN           Latin America &amp; Caribbean</v>
      </c>
      <c r="E33" s="219" t="str">
        <f ca="1"/>
        <v>IBRD</v>
      </c>
      <c r="F33" s="190" t="str">
        <f t="shared" ca="1" si="3"/>
        <v/>
      </c>
      <c r="G33" s="80" t="e">
        <f>IF(N33=7, 6.9, 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#N/A</v>
      </c>
      <c r="H33" s="80" t="e"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#N/A</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45294</v>
      </c>
      <c r="K33" s="242">
        <v>45294</v>
      </c>
      <c r="L33" s="91" t="s">
        <v>48</v>
      </c>
      <c r="M33" s="192" t="s">
        <v>409</v>
      </c>
      <c r="N33" s="192" t="s">
        <v>409</v>
      </c>
      <c r="O33" s="192" t="s">
        <v>409</v>
      </c>
      <c r="P33" s="192" t="s">
        <v>409</v>
      </c>
      <c r="Q33"/>
      <c r="R33"/>
      <c r="S33" s="192"/>
      <c r="T33" s="192"/>
      <c r="U33" s="192"/>
      <c r="V33" s="192"/>
      <c r="W33" s="192"/>
      <c r="X33" s="192"/>
      <c r="Y33" s="80"/>
      <c r="Z33" s="80"/>
    </row>
    <row r="34" spans="1:26" x14ac:dyDescent="0.2">
      <c r="A34" s="84">
        <v>27</v>
      </c>
      <c r="B34" s="84" t="str">
        <f ca="1"/>
        <v>Brazil</v>
      </c>
      <c r="C34" s="84" t="str">
        <f ca="1"/>
        <v>BRA</v>
      </c>
      <c r="D34" s="219" t="str">
        <f ca="1"/>
        <v>LCN           Latin America &amp; Caribbean</v>
      </c>
      <c r="E34" s="219" t="str">
        <f ca="1"/>
        <v>IBRD</v>
      </c>
      <c r="F34" s="190" t="str">
        <f t="shared" ca="1" si="3"/>
        <v/>
      </c>
      <c r="G34" s="80">
        <f>IF(N34=7, 6.9, 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4.7427303475138478</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4.3981686604637398</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5.1142857142857103</v>
      </c>
      <c r="J34" s="242">
        <v>44895</v>
      </c>
      <c r="K34" s="242">
        <v>44887</v>
      </c>
      <c r="L34" s="91" t="s">
        <v>50</v>
      </c>
      <c r="M34" s="192">
        <v>4.3981686604637398</v>
      </c>
      <c r="N34" s="192">
        <v>5.1142857142857103</v>
      </c>
      <c r="O34" s="192">
        <v>45.5833333333333</v>
      </c>
      <c r="P34" s="192">
        <v>-0.91666666666666397</v>
      </c>
      <c r="Q34"/>
      <c r="R34"/>
      <c r="S34" s="192"/>
      <c r="T34" s="192"/>
      <c r="U34" s="192"/>
      <c r="V34" s="192"/>
      <c r="W34" s="192"/>
      <c r="X34" s="192"/>
      <c r="Y34" s="80"/>
      <c r="Z34" s="80"/>
    </row>
    <row r="35" spans="1:26" x14ac:dyDescent="0.2">
      <c r="A35" s="84">
        <v>28</v>
      </c>
      <c r="B35" s="84" t="str">
        <f ca="1"/>
        <v>Barbados</v>
      </c>
      <c r="C35" s="84" t="str">
        <f ca="1"/>
        <v>BRB</v>
      </c>
      <c r="D35" s="219" t="str">
        <f ca="1"/>
        <v>LCN           Latin America &amp; Caribbean</v>
      </c>
      <c r="E35" s="219" t="str">
        <f ca="1"/>
        <v>NA</v>
      </c>
      <c r="F35" s="190" t="str">
        <f t="shared" ca="1" si="3"/>
        <v/>
      </c>
      <c r="G35" s="80">
        <f>IF(N35=7, 6.9, 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4.3200054386905311</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3.2018904150051601</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5.8285714285714203</v>
      </c>
      <c r="J35" s="242">
        <v>45383</v>
      </c>
      <c r="K35" s="242">
        <v>45383</v>
      </c>
      <c r="L35" s="91" t="s">
        <v>52</v>
      </c>
      <c r="M35" s="192">
        <v>3.2018904150051601</v>
      </c>
      <c r="N35" s="192">
        <v>5.8285714285714203</v>
      </c>
      <c r="O35" s="192">
        <v>38.8333333333333</v>
      </c>
      <c r="P35" s="192">
        <v>-0.5</v>
      </c>
      <c r="Q35"/>
      <c r="R35"/>
      <c r="S35" s="192"/>
      <c r="T35" s="192"/>
      <c r="U35" s="192"/>
      <c r="V35" s="192"/>
      <c r="W35" s="192"/>
      <c r="X35" s="192"/>
      <c r="Y35" s="80"/>
      <c r="Z35" s="80"/>
    </row>
    <row r="36" spans="1:26" x14ac:dyDescent="0.2">
      <c r="A36" s="84">
        <v>29</v>
      </c>
      <c r="B36" s="84" t="str">
        <f ca="1"/>
        <v>Brunei Darussalam</v>
      </c>
      <c r="C36" s="84" t="str">
        <f ca="1"/>
        <v>BRN</v>
      </c>
      <c r="D36" s="219" t="str">
        <f ca="1"/>
        <v>EAS           East Asia &amp; Pacific</v>
      </c>
      <c r="E36" s="219" t="str">
        <f ca="1"/>
        <v>NA</v>
      </c>
      <c r="F36" s="190" t="str">
        <f t="shared" ca="1" si="3"/>
        <v/>
      </c>
      <c r="G36" s="80">
        <f>IF(N36=7, 6.9, 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0</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6.6857142857142797</v>
      </c>
      <c r="J36" s="242">
        <v>44778</v>
      </c>
      <c r="K36" s="242">
        <v>44778</v>
      </c>
      <c r="L36" s="91" t="s">
        <v>54</v>
      </c>
      <c r="M36" s="192">
        <v>0</v>
      </c>
      <c r="N36" s="192">
        <v>6.6857142857142797</v>
      </c>
      <c r="O36" s="192">
        <v>19.3333333333333</v>
      </c>
      <c r="P36" s="192">
        <v>0</v>
      </c>
      <c r="Q36"/>
      <c r="R36"/>
      <c r="S36" s="192"/>
      <c r="T36" s="192"/>
      <c r="U36" s="192"/>
      <c r="V36" s="192"/>
      <c r="W36" s="192"/>
      <c r="X36" s="192"/>
      <c r="Y36" s="80"/>
      <c r="Z36" s="80"/>
    </row>
    <row r="37" spans="1:26" x14ac:dyDescent="0.2">
      <c r="A37" s="84">
        <v>30</v>
      </c>
      <c r="B37" s="84" t="str">
        <f ca="1"/>
        <v>Bhutan</v>
      </c>
      <c r="C37" s="84" t="str">
        <f ca="1"/>
        <v>BTN</v>
      </c>
      <c r="D37" s="219" t="str">
        <f ca="1"/>
        <v>SAS           South Asia</v>
      </c>
      <c r="E37" s="219" t="str">
        <f ca="1"/>
        <v>IDA</v>
      </c>
      <c r="F37" s="190" t="str">
        <f t="shared" ca="1" si="3"/>
        <v/>
      </c>
      <c r="G37" s="80">
        <f>IF(N37=7, 6.9, 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6.9</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3.0246640082705598</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7</v>
      </c>
      <c r="J37" s="242">
        <v>45454</v>
      </c>
      <c r="K37" s="242">
        <v>45454</v>
      </c>
      <c r="L37" s="91" t="s">
        <v>56</v>
      </c>
      <c r="M37" s="192">
        <v>3.0246640082705598</v>
      </c>
      <c r="N37" s="192">
        <v>7</v>
      </c>
      <c r="O37" s="192">
        <v>37.8333333333333</v>
      </c>
      <c r="P37" s="192">
        <v>2.8333333333333299</v>
      </c>
      <c r="Q37"/>
      <c r="R37"/>
      <c r="S37" s="192"/>
      <c r="T37" s="192"/>
      <c r="U37" s="192"/>
      <c r="V37" s="192"/>
      <c r="W37" s="192"/>
      <c r="X37" s="192"/>
      <c r="Y37" s="80"/>
      <c r="Z37" s="80"/>
    </row>
    <row r="38" spans="1:26" x14ac:dyDescent="0.2">
      <c r="A38" s="84">
        <v>31</v>
      </c>
      <c r="B38" s="84" t="str">
        <f ca="1"/>
        <v>Botswana</v>
      </c>
      <c r="C38" s="84" t="str">
        <f ca="1"/>
        <v>BWA</v>
      </c>
      <c r="D38" s="219" t="str">
        <f ca="1"/>
        <v>SSF           Sub-Saharan Africa</v>
      </c>
      <c r="E38" s="219" t="str">
        <f ca="1"/>
        <v>IBRD</v>
      </c>
      <c r="F38" s="190" t="str">
        <f t="shared" ca="1" si="3"/>
        <v/>
      </c>
      <c r="G38" s="80">
        <f>IF(N38=7, 6.9, 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1.3705508787476</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45454</v>
      </c>
      <c r="K38" s="242">
        <v>45454</v>
      </c>
      <c r="L38" s="91" t="s">
        <v>58</v>
      </c>
      <c r="M38" s="192">
        <v>1.3705508787476</v>
      </c>
      <c r="N38" s="192">
        <v>0</v>
      </c>
      <c r="O38" s="192">
        <v>28.5</v>
      </c>
      <c r="P38" s="192">
        <v>-5.1666666666666599</v>
      </c>
      <c r="Q38"/>
      <c r="R38"/>
      <c r="S38" s="192"/>
      <c r="T38" s="192"/>
      <c r="U38" s="192"/>
      <c r="V38" s="192"/>
      <c r="W38" s="192"/>
      <c r="X38" s="192"/>
      <c r="Y38" s="80"/>
      <c r="Z38" s="80"/>
    </row>
    <row r="39" spans="1:26" x14ac:dyDescent="0.2">
      <c r="A39" s="84">
        <v>32</v>
      </c>
      <c r="B39" s="84" t="str">
        <f ca="1"/>
        <v>Central African Republic</v>
      </c>
      <c r="C39" s="84" t="str">
        <f ca="1"/>
        <v>CAF</v>
      </c>
      <c r="D39" s="219" t="str">
        <f ca="1"/>
        <v>SSF           Sub-Saharan Africa</v>
      </c>
      <c r="E39" s="219" t="str">
        <f ca="1"/>
        <v>IDA</v>
      </c>
      <c r="F39" s="190" t="str">
        <f t="shared" ca="1" si="3"/>
        <v/>
      </c>
      <c r="G39" s="80">
        <f>IF(N39=7, 6.9, 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6.4280962285656411</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5.0923054201742701</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8.1142857142857192</v>
      </c>
      <c r="J39" s="242">
        <v>45454</v>
      </c>
      <c r="K39" s="242">
        <v>45454</v>
      </c>
      <c r="L39" s="91" t="s">
        <v>60</v>
      </c>
      <c r="M39" s="192">
        <v>5.0923054201742701</v>
      </c>
      <c r="N39" s="192">
        <v>8.1142857142857192</v>
      </c>
      <c r="O39" s="192">
        <v>49.5</v>
      </c>
      <c r="P39" s="192">
        <v>0.83333333333333504</v>
      </c>
      <c r="Q39"/>
      <c r="R39"/>
      <c r="S39" s="192"/>
      <c r="T39" s="192"/>
      <c r="U39" s="192"/>
      <c r="V39" s="192"/>
      <c r="W39" s="192"/>
      <c r="X39" s="192"/>
      <c r="Y39" s="80"/>
      <c r="Z39" s="80"/>
    </row>
    <row r="40" spans="1:26" x14ac:dyDescent="0.2">
      <c r="A40" s="84">
        <v>33</v>
      </c>
      <c r="B40" s="84" t="str">
        <f ca="1"/>
        <v>Canada</v>
      </c>
      <c r="C40" s="84" t="str">
        <f ca="1"/>
        <v>CAN</v>
      </c>
      <c r="D40" s="219" t="str">
        <f ca="1"/>
        <v>NAC           North America</v>
      </c>
      <c r="E40" s="219" t="str">
        <f ca="1"/>
        <v>NA</v>
      </c>
      <c r="F40" s="190" t="str">
        <f t="shared" ca="1" si="3"/>
        <v/>
      </c>
      <c r="G40" s="80">
        <f>IF(N40=7, 6.9, 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1.0456357997341601</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v>
      </c>
      <c r="J40" s="242">
        <v>45418</v>
      </c>
      <c r="K40" s="242">
        <v>45418</v>
      </c>
      <c r="L40" s="91" t="s">
        <v>62</v>
      </c>
      <c r="M40" s="192">
        <v>1.0456357997341601</v>
      </c>
      <c r="N40" s="192">
        <v>0</v>
      </c>
      <c r="O40" s="192">
        <v>26.6666666666666</v>
      </c>
      <c r="P40" s="192">
        <v>-3.9999999999999898</v>
      </c>
      <c r="Q40"/>
      <c r="R40"/>
      <c r="S40" s="192"/>
      <c r="T40" s="192"/>
      <c r="U40" s="192"/>
      <c r="V40" s="192"/>
      <c r="W40" s="192"/>
      <c r="X40" s="192"/>
      <c r="Y40" s="80"/>
      <c r="Z40" s="80"/>
    </row>
    <row r="41" spans="1:26" x14ac:dyDescent="0.2">
      <c r="A41" s="84">
        <v>34</v>
      </c>
      <c r="B41" s="84" t="str">
        <f ca="1"/>
        <v>Switzerland</v>
      </c>
      <c r="C41" s="84" t="str">
        <f ca="1"/>
        <v>CHE</v>
      </c>
      <c r="D41" s="219" t="str">
        <f ca="1"/>
        <v>ECS           Europe &amp; Central Asia</v>
      </c>
      <c r="E41" s="219" t="str">
        <f ca="1"/>
        <v>NA</v>
      </c>
      <c r="F41" s="190" t="str">
        <f t="shared" ca="1" si="3"/>
        <v/>
      </c>
      <c r="G41" s="80">
        <f>IF(N41=7, 6.9, 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6.6857142857142797</v>
      </c>
      <c r="J41" s="242">
        <v>45454</v>
      </c>
      <c r="K41" s="242">
        <v>45454</v>
      </c>
      <c r="L41" s="91" t="s">
        <v>64</v>
      </c>
      <c r="M41" s="192">
        <v>0</v>
      </c>
      <c r="N41" s="192">
        <v>6.6857142857142797</v>
      </c>
      <c r="O41" s="192">
        <v>16.3333333333333</v>
      </c>
      <c r="P41" s="192">
        <v>0</v>
      </c>
      <c r="Q41"/>
      <c r="R41"/>
      <c r="S41" s="192"/>
      <c r="T41" s="192"/>
      <c r="U41" s="192"/>
      <c r="V41" s="192"/>
      <c r="W41" s="192"/>
      <c r="X41" s="192"/>
      <c r="Y41" s="80"/>
      <c r="Z41" s="80"/>
    </row>
    <row r="42" spans="1:26" x14ac:dyDescent="0.2">
      <c r="A42" s="84">
        <v>35</v>
      </c>
      <c r="B42" s="84" t="str">
        <f ca="1"/>
        <v>Channel Islands</v>
      </c>
      <c r="C42" s="84" t="str">
        <f ca="1"/>
        <v>CHI</v>
      </c>
      <c r="D42" s="219" t="str">
        <f ca="1"/>
        <v>ECS           Europe &amp; Central Asia</v>
      </c>
      <c r="E42" s="219" t="str">
        <f ca="1"/>
        <v>NA</v>
      </c>
      <c r="F42" s="190" t="str">
        <f t="shared" ca="1" si="3"/>
        <v/>
      </c>
      <c r="G42" s="80" t="e">
        <f>IF(N42=7, 6.9, 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677</v>
      </c>
      <c r="M42" s="192" t="s">
        <v>409</v>
      </c>
      <c r="N42" s="192" t="s">
        <v>409</v>
      </c>
      <c r="O42" s="192" t="s">
        <v>409</v>
      </c>
      <c r="P42" s="192" t="s">
        <v>409</v>
      </c>
      <c r="Q42"/>
      <c r="R42"/>
      <c r="S42" s="192"/>
      <c r="T42" s="192"/>
      <c r="U42" s="192"/>
      <c r="V42" s="192"/>
      <c r="W42" s="192"/>
      <c r="X42" s="192"/>
      <c r="Y42" s="80"/>
      <c r="Z42" s="80"/>
    </row>
    <row r="43" spans="1:26" x14ac:dyDescent="0.2">
      <c r="A43" s="84">
        <v>36</v>
      </c>
      <c r="B43" s="84" t="str">
        <f ca="1"/>
        <v>Chile</v>
      </c>
      <c r="C43" s="84" t="str">
        <f ca="1"/>
        <v>CHL</v>
      </c>
      <c r="D43" s="219" t="str">
        <f ca="1"/>
        <v>LCN           Latin America &amp; Caribbean</v>
      </c>
      <c r="E43" s="219" t="str">
        <f ca="1"/>
        <v>IBRD</v>
      </c>
      <c r="F43" s="190" t="str">
        <f t="shared" ca="1" si="3"/>
        <v/>
      </c>
      <c r="G43" s="80">
        <f>IF(N43=7, 6.9, 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0.91271599468320697</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0</v>
      </c>
      <c r="J43" s="242">
        <v>45418</v>
      </c>
      <c r="K43" s="242">
        <v>45418</v>
      </c>
      <c r="L43" s="91" t="s">
        <v>66</v>
      </c>
      <c r="M43" s="192">
        <v>0.91271599468320697</v>
      </c>
      <c r="N43" s="192">
        <v>0</v>
      </c>
      <c r="O43" s="192">
        <v>25.9166666666666</v>
      </c>
      <c r="P43" s="192">
        <v>-4.5833333333333304</v>
      </c>
      <c r="Q43"/>
      <c r="R43"/>
      <c r="S43" s="192"/>
      <c r="T43" s="192"/>
      <c r="U43" s="192"/>
      <c r="V43" s="192"/>
      <c r="W43" s="192"/>
      <c r="X43" s="192"/>
      <c r="Y43" s="80"/>
      <c r="Z43" s="80"/>
    </row>
    <row r="44" spans="1:26" x14ac:dyDescent="0.2">
      <c r="A44" s="84">
        <v>37</v>
      </c>
      <c r="B44" s="84" t="str">
        <f ca="1"/>
        <v>China</v>
      </c>
      <c r="C44" s="84" t="str">
        <f ca="1"/>
        <v>CHN</v>
      </c>
      <c r="D44" s="219" t="str">
        <f ca="1"/>
        <v>EAS           East Asia &amp; Pacific</v>
      </c>
      <c r="E44" s="219" t="str">
        <f ca="1"/>
        <v>IBRD</v>
      </c>
      <c r="F44" s="190" t="str">
        <f t="shared" ca="1" si="3"/>
        <v/>
      </c>
      <c r="G44" s="80">
        <f>IF(N44=7, 6.9, 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6.9</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3.4381922906512998</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44895</v>
      </c>
      <c r="K44" s="242">
        <v>45454</v>
      </c>
      <c r="L44" s="91" t="s">
        <v>68</v>
      </c>
      <c r="M44" s="192">
        <v>3.4381922906512998</v>
      </c>
      <c r="N44" s="192">
        <v>7</v>
      </c>
      <c r="O44" s="192">
        <v>40.1666666666666</v>
      </c>
      <c r="P44" s="192">
        <v>0.83333333333332804</v>
      </c>
      <c r="Q44"/>
      <c r="R44"/>
      <c r="S44" s="192"/>
      <c r="T44" s="192"/>
      <c r="U44" s="192"/>
      <c r="V44" s="192"/>
      <c r="W44" s="192"/>
      <c r="X44" s="192"/>
      <c r="Y44" s="80"/>
      <c r="Z44" s="80"/>
    </row>
    <row r="45" spans="1:26" x14ac:dyDescent="0.2">
      <c r="A45" s="84">
        <v>38</v>
      </c>
      <c r="B45" s="84" t="str">
        <f ca="1"/>
        <v>Côte d’Ivoire</v>
      </c>
      <c r="C45" s="84" t="str">
        <f ca="1"/>
        <v>CIV</v>
      </c>
      <c r="D45" s="219" t="str">
        <f ca="1"/>
        <v>SSF           Sub-Saharan Africa</v>
      </c>
      <c r="E45" s="219" t="str">
        <f ca="1"/>
        <v>IDA</v>
      </c>
      <c r="F45" s="190" t="str">
        <f t="shared" ca="1" si="3"/>
        <v/>
      </c>
      <c r="G45" s="80">
        <f>IF(N45=7, 6.9, 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4.2484997333383649</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2.6997489292571202</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6.6857142857142797</v>
      </c>
      <c r="J45" s="242">
        <v>44998</v>
      </c>
      <c r="K45" s="242">
        <v>44753</v>
      </c>
      <c r="L45" s="91" t="s">
        <v>69</v>
      </c>
      <c r="M45" s="192">
        <v>2.6997489292571202</v>
      </c>
      <c r="N45" s="192">
        <v>6.6857142857142797</v>
      </c>
      <c r="O45" s="192">
        <v>36</v>
      </c>
      <c r="P45" s="192">
        <v>0</v>
      </c>
      <c r="Q45"/>
      <c r="R45"/>
      <c r="S45" s="192"/>
      <c r="T45" s="192"/>
      <c r="U45" s="192"/>
      <c r="V45" s="192"/>
      <c r="W45" s="192"/>
      <c r="X45" s="192"/>
      <c r="Y45" s="80"/>
      <c r="Z45" s="80"/>
    </row>
    <row r="46" spans="1:26" x14ac:dyDescent="0.2">
      <c r="A46" s="84">
        <v>39</v>
      </c>
      <c r="B46" s="84" t="str">
        <f ca="1"/>
        <v>Cameroon</v>
      </c>
      <c r="C46" s="84" t="str">
        <f ca="1"/>
        <v>CMR</v>
      </c>
      <c r="D46" s="219" t="str">
        <f ca="1"/>
        <v>SSF           Sub-Saharan Africa</v>
      </c>
      <c r="E46" s="219" t="str">
        <f ca="1"/>
        <v>Blend</v>
      </c>
      <c r="F46" s="190" t="str">
        <f t="shared" ca="1" si="3"/>
        <v/>
      </c>
      <c r="G46" s="80">
        <f>IF(N46=7, 6.9, 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5.7496343213100571</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4.9446167478954299</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6.6857142857142797</v>
      </c>
      <c r="J46" s="242">
        <v>45294</v>
      </c>
      <c r="K46" s="242">
        <v>44887</v>
      </c>
      <c r="L46" s="91" t="s">
        <v>71</v>
      </c>
      <c r="M46" s="192">
        <v>4.9446167478954299</v>
      </c>
      <c r="N46" s="192">
        <v>6.6857142857142797</v>
      </c>
      <c r="O46" s="192">
        <v>48.6666666666666</v>
      </c>
      <c r="P46" s="192">
        <v>0</v>
      </c>
      <c r="Q46"/>
      <c r="R46"/>
      <c r="S46" s="192"/>
      <c r="T46" s="192"/>
      <c r="U46" s="192"/>
      <c r="V46" s="192"/>
      <c r="W46" s="192"/>
      <c r="X46" s="192"/>
      <c r="Y46" s="80"/>
      <c r="Z46" s="80"/>
    </row>
    <row r="47" spans="1:26" x14ac:dyDescent="0.2">
      <c r="A47" s="84">
        <v>40</v>
      </c>
      <c r="B47" s="84" t="str">
        <f ca="1"/>
        <v>Congo, Dem. Rep.</v>
      </c>
      <c r="C47" s="84" t="str">
        <f ca="1"/>
        <v>COD</v>
      </c>
      <c r="D47" s="219" t="str">
        <f ca="1"/>
        <v>SSF           Sub-Saharan Africa</v>
      </c>
      <c r="E47" s="219" t="str">
        <f ca="1"/>
        <v>IDA</v>
      </c>
      <c r="F47" s="190" t="str">
        <f t="shared" ca="1" si="3"/>
        <v/>
      </c>
      <c r="G47" s="80">
        <f>IF(N47=7, 6.9, 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6.3823765202474094</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8.1937675380298298</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4.9714285714285698</v>
      </c>
      <c r="J47" s="242">
        <v>45383</v>
      </c>
      <c r="K47" s="242">
        <v>45383</v>
      </c>
      <c r="L47" s="91" t="s">
        <v>72</v>
      </c>
      <c r="M47" s="192">
        <v>8.1937675380298298</v>
      </c>
      <c r="N47" s="192">
        <v>4.9714285714285698</v>
      </c>
      <c r="O47" s="192">
        <v>67</v>
      </c>
      <c r="P47" s="192">
        <v>-1</v>
      </c>
      <c r="Q47"/>
      <c r="R47"/>
      <c r="S47" s="192"/>
      <c r="T47" s="192"/>
      <c r="U47" s="192"/>
      <c r="V47" s="192"/>
      <c r="W47" s="192"/>
      <c r="X47" s="192"/>
      <c r="Y47" s="80"/>
      <c r="Z47" s="80"/>
    </row>
    <row r="48" spans="1:26" x14ac:dyDescent="0.2">
      <c r="A48" s="84">
        <v>41</v>
      </c>
      <c r="B48" s="84" t="str">
        <f ca="1"/>
        <v>Congo, Rep.</v>
      </c>
      <c r="C48" s="84" t="str">
        <f ca="1"/>
        <v>COG</v>
      </c>
      <c r="D48" s="219" t="str">
        <f ca="1"/>
        <v>SSF           Sub-Saharan Africa</v>
      </c>
      <c r="E48" s="219" t="str">
        <f ca="1"/>
        <v>Blend</v>
      </c>
      <c r="F48" s="190" t="str">
        <f t="shared" ca="1" si="3"/>
        <v/>
      </c>
      <c r="G48" s="80">
        <f>IF(N48=7, 6.9, 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6.2119045967324888</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5.7716733126569197</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6.6857142857142797</v>
      </c>
      <c r="J48" s="242">
        <v>44895</v>
      </c>
      <c r="K48" s="242">
        <v>45142</v>
      </c>
      <c r="L48" s="91" t="s">
        <v>73</v>
      </c>
      <c r="M48" s="192">
        <v>5.7716733126569197</v>
      </c>
      <c r="N48" s="192">
        <v>6.6857142857142797</v>
      </c>
      <c r="O48" s="192">
        <v>53.3333333333333</v>
      </c>
      <c r="P48" s="192">
        <v>0</v>
      </c>
      <c r="Q48"/>
      <c r="R48"/>
      <c r="S48" s="192"/>
      <c r="T48" s="192"/>
      <c r="U48" s="192"/>
      <c r="V48" s="192"/>
      <c r="W48" s="192"/>
      <c r="X48" s="192"/>
      <c r="Y48" s="80"/>
      <c r="Z48" s="80"/>
    </row>
    <row r="49" spans="1:26" x14ac:dyDescent="0.2">
      <c r="A49" s="84">
        <v>42</v>
      </c>
      <c r="B49" s="84" t="str">
        <f ca="1"/>
        <v>Colombia</v>
      </c>
      <c r="C49" s="84" t="str">
        <f ca="1"/>
        <v>COL</v>
      </c>
      <c r="D49" s="219" t="str">
        <f ca="1"/>
        <v>LCN           Latin America &amp; Caribbean</v>
      </c>
      <c r="E49" s="219" t="str">
        <f ca="1"/>
        <v>IBRD</v>
      </c>
      <c r="F49" s="190" t="str">
        <f t="shared" ca="1" si="3"/>
        <v/>
      </c>
      <c r="G49" s="80">
        <f>IF(N49=7, 6.9, 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1.7798301688898563</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4.6197016688819899</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0.68571428571428295</v>
      </c>
      <c r="J49" s="242">
        <v>44895</v>
      </c>
      <c r="K49" s="242">
        <v>44887</v>
      </c>
      <c r="L49" s="91" t="s">
        <v>75</v>
      </c>
      <c r="M49" s="192">
        <v>4.6197016688819899</v>
      </c>
      <c r="N49" s="192">
        <v>0.68571428571428295</v>
      </c>
      <c r="O49" s="192">
        <v>46.8333333333333</v>
      </c>
      <c r="P49" s="192">
        <v>-3.5</v>
      </c>
      <c r="Q49"/>
      <c r="R49"/>
      <c r="S49" s="192"/>
      <c r="T49" s="192"/>
      <c r="U49" s="192"/>
      <c r="V49" s="192"/>
      <c r="W49" s="192"/>
      <c r="X49" s="192"/>
      <c r="Y49" s="80"/>
      <c r="Z49" s="80"/>
    </row>
    <row r="50" spans="1:26" x14ac:dyDescent="0.2">
      <c r="A50" s="84">
        <v>43</v>
      </c>
      <c r="B50" s="84" t="str">
        <f ca="1"/>
        <v>Comoros</v>
      </c>
      <c r="C50" s="84" t="str">
        <f ca="1"/>
        <v>COM</v>
      </c>
      <c r="D50" s="219" t="str">
        <f ca="1"/>
        <v>SSF           Sub-Saharan Africa</v>
      </c>
      <c r="E50" s="219" t="str">
        <f ca="1"/>
        <v>IDA</v>
      </c>
      <c r="F50" s="190" t="str">
        <f t="shared" ca="1" si="3"/>
        <v/>
      </c>
      <c r="G50" s="80" t="e">
        <f>IF(N50=7, 6.9, 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#N/A</v>
      </c>
      <c r="H50" s="80" t="e"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#N/A</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t="s">
        <v>409</v>
      </c>
      <c r="N50" s="192" t="s">
        <v>409</v>
      </c>
      <c r="O50" s="192" t="s">
        <v>409</v>
      </c>
      <c r="P50" s="192" t="s">
        <v>409</v>
      </c>
      <c r="Q50"/>
      <c r="R50"/>
      <c r="S50" s="192"/>
      <c r="T50" s="192"/>
      <c r="U50" s="192"/>
      <c r="V50" s="192"/>
      <c r="W50" s="192"/>
      <c r="X50" s="192"/>
      <c r="Y50" s="80"/>
      <c r="Z50" s="80"/>
    </row>
    <row r="51" spans="1:26" x14ac:dyDescent="0.2">
      <c r="A51" s="84">
        <v>44</v>
      </c>
      <c r="B51" s="84" t="str">
        <f ca="1"/>
        <v>Cabo Verde</v>
      </c>
      <c r="C51" s="84" t="str">
        <f ca="1"/>
        <v>CPV</v>
      </c>
      <c r="D51" s="219" t="str">
        <f ca="1"/>
        <v>SSF           Sub-Saharan Africa</v>
      </c>
      <c r="E51" s="219" t="str">
        <f ca="1"/>
        <v>Blend</v>
      </c>
      <c r="F51" s="190" t="str">
        <f t="shared" ca="1" si="3"/>
        <v/>
      </c>
      <c r="G51" s="80">
        <f>IF(N51=7, 6.9, 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5.1326353678549612</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3.94033377639935</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6.6857142857142797</v>
      </c>
      <c r="J51" s="242">
        <v>45142</v>
      </c>
      <c r="K51" s="242">
        <v>45142</v>
      </c>
      <c r="L51" s="91" t="s">
        <v>79</v>
      </c>
      <c r="M51" s="192">
        <v>3.94033377639935</v>
      </c>
      <c r="N51" s="192">
        <v>6.6857142857142797</v>
      </c>
      <c r="O51" s="192">
        <v>43</v>
      </c>
      <c r="P51" s="192">
        <v>0</v>
      </c>
      <c r="Q51"/>
      <c r="R51"/>
      <c r="S51" s="192"/>
      <c r="T51" s="192"/>
      <c r="U51" s="192"/>
      <c r="V51" s="192"/>
      <c r="W51" s="192"/>
      <c r="X51" s="192"/>
      <c r="Y51" s="80"/>
      <c r="Z51" s="80"/>
    </row>
    <row r="52" spans="1:26" x14ac:dyDescent="0.2">
      <c r="A52" s="84">
        <v>45</v>
      </c>
      <c r="B52" s="84" t="str">
        <f ca="1"/>
        <v>Costa Rica</v>
      </c>
      <c r="C52" s="84" t="str">
        <f ca="1"/>
        <v>CRI</v>
      </c>
      <c r="D52" s="219" t="str">
        <f ca="1"/>
        <v>LCN           Latin America &amp; Caribbean</v>
      </c>
      <c r="E52" s="219" t="str">
        <f ca="1"/>
        <v>IBRD</v>
      </c>
      <c r="F52" s="190" t="str">
        <f t="shared" ca="1" si="3"/>
        <v/>
      </c>
      <c r="G52" s="80">
        <f>IF(N52=7, 6.9, 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3.7540590658657238</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2.3600649830157998</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5.9714285714285698</v>
      </c>
      <c r="J52" s="242">
        <v>45454</v>
      </c>
      <c r="K52" s="242">
        <v>45454</v>
      </c>
      <c r="L52" s="91" t="s">
        <v>81</v>
      </c>
      <c r="M52" s="192">
        <v>2.3600649830157998</v>
      </c>
      <c r="N52" s="192">
        <v>5.9714285714285698</v>
      </c>
      <c r="O52" s="192">
        <v>34.0833333333333</v>
      </c>
      <c r="P52" s="192">
        <v>-0.41666666666666402</v>
      </c>
      <c r="Q52"/>
      <c r="R52"/>
      <c r="S52" s="192"/>
      <c r="T52" s="192"/>
      <c r="U52" s="192"/>
      <c r="V52" s="192"/>
      <c r="W52" s="192"/>
      <c r="X52" s="192"/>
      <c r="Y52" s="80"/>
      <c r="Z52" s="80"/>
    </row>
    <row r="53" spans="1:26" x14ac:dyDescent="0.2">
      <c r="A53" s="84">
        <v>46</v>
      </c>
      <c r="B53" s="84" t="str">
        <f ca="1"/>
        <v>Cuba</v>
      </c>
      <c r="C53" s="84" t="str">
        <f ca="1"/>
        <v>CUB</v>
      </c>
      <c r="D53" s="219" t="str">
        <f ca="1"/>
        <v>LCN           Latin America &amp; Caribbean</v>
      </c>
      <c r="E53" s="219" t="str">
        <f ca="1"/>
        <v>NA</v>
      </c>
      <c r="F53" s="190" t="str">
        <f t="shared" ca="1" si="3"/>
        <v/>
      </c>
      <c r="G53" s="80">
        <f>IF(N53=7, 6.9, 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8.1766217264309589</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10</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6.6857142857142797</v>
      </c>
      <c r="J53" s="242">
        <v>45454</v>
      </c>
      <c r="K53" s="242">
        <v>45454</v>
      </c>
      <c r="L53" s="91" t="s">
        <v>83</v>
      </c>
      <c r="M53" s="192">
        <v>10</v>
      </c>
      <c r="N53" s="192">
        <v>6.6857142857142797</v>
      </c>
      <c r="O53" s="192">
        <v>78.6666666666666</v>
      </c>
      <c r="P53" s="192">
        <v>0</v>
      </c>
      <c r="Q53"/>
      <c r="R53"/>
      <c r="S53" s="192"/>
      <c r="T53" s="192"/>
      <c r="U53" s="192"/>
      <c r="V53" s="192"/>
      <c r="W53" s="192"/>
      <c r="X53" s="192"/>
      <c r="Y53" s="80"/>
      <c r="Z53" s="80"/>
    </row>
    <row r="54" spans="1:26" x14ac:dyDescent="0.2">
      <c r="A54" s="84">
        <v>47</v>
      </c>
      <c r="B54" s="84" t="str">
        <f ca="1"/>
        <v>Curaçao</v>
      </c>
      <c r="C54" s="84" t="str">
        <f ca="1"/>
        <v>CUW</v>
      </c>
      <c r="D54" s="219" t="str">
        <f ca="1"/>
        <v>LCN           Latin America &amp; Caribbean</v>
      </c>
      <c r="E54" s="219" t="str">
        <f ca="1"/>
        <v>NA</v>
      </c>
      <c r="F54" s="190" t="str">
        <f t="shared" ca="1" si="3"/>
        <v/>
      </c>
      <c r="G54" s="80" t="e">
        <f>IF(N54=7, 6.9, 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678</v>
      </c>
      <c r="M54" s="192" t="s">
        <v>409</v>
      </c>
      <c r="N54" s="192" t="s">
        <v>409</v>
      </c>
      <c r="O54" s="192" t="s">
        <v>409</v>
      </c>
      <c r="P54" s="192" t="s">
        <v>409</v>
      </c>
      <c r="Q54"/>
      <c r="R54"/>
      <c r="S54" s="192"/>
      <c r="T54" s="192"/>
      <c r="U54" s="192"/>
      <c r="V54" s="192"/>
      <c r="W54" s="192"/>
      <c r="X54" s="192"/>
      <c r="Y54" s="80"/>
      <c r="Z54" s="80"/>
    </row>
    <row r="55" spans="1:26" x14ac:dyDescent="0.2">
      <c r="A55" s="84">
        <v>48</v>
      </c>
      <c r="B55" s="84" t="str">
        <f ca="1"/>
        <v>Cayman Islands</v>
      </c>
      <c r="C55" s="84" t="str">
        <f ca="1"/>
        <v>CYM</v>
      </c>
      <c r="D55" s="219" t="str">
        <f ca="1"/>
        <v>LCN           Latin America &amp; Caribbean</v>
      </c>
      <c r="E55" s="219" t="str">
        <f ca="1"/>
        <v>NA</v>
      </c>
      <c r="F55" s="190" t="str">
        <f t="shared" ca="1" si="3"/>
        <v/>
      </c>
      <c r="G55" s="80">
        <f>IF(N55=7, 6.9, 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0</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5.9714285714285698</v>
      </c>
      <c r="J55" s="242">
        <v>45454</v>
      </c>
      <c r="K55" s="242">
        <v>45454</v>
      </c>
      <c r="L55" s="91" t="s">
        <v>679</v>
      </c>
      <c r="M55" s="192">
        <v>0</v>
      </c>
      <c r="N55" s="192">
        <v>5.9714285714285698</v>
      </c>
      <c r="O55" s="192">
        <v>20.0833333333333</v>
      </c>
      <c r="P55" s="192">
        <v>-0.41666666666666702</v>
      </c>
      <c r="Q55"/>
      <c r="R55"/>
      <c r="S55" s="192"/>
      <c r="T55" s="192"/>
      <c r="U55" s="192"/>
      <c r="V55" s="192"/>
      <c r="W55" s="192"/>
      <c r="X55" s="192"/>
      <c r="Y55" s="80"/>
      <c r="Z55" s="80"/>
    </row>
    <row r="56" spans="1:26" x14ac:dyDescent="0.2">
      <c r="A56" s="84">
        <v>49</v>
      </c>
      <c r="B56" s="84" t="str">
        <f ca="1"/>
        <v>Cyprus</v>
      </c>
      <c r="C56" s="84" t="str">
        <f ca="1"/>
        <v>CYP</v>
      </c>
      <c r="D56" s="219" t="str">
        <f ca="1"/>
        <v>ECS           Europe &amp; Central Asia</v>
      </c>
      <c r="E56" s="219" t="str">
        <f ca="1"/>
        <v>NA</v>
      </c>
      <c r="F56" s="190" t="str">
        <f t="shared" ca="1" si="3"/>
        <v/>
      </c>
      <c r="G56" s="80">
        <f>IF(N56=7, 6.9, 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4.1066853866427158</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2.5225225225225198</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6.6857142857142797</v>
      </c>
      <c r="J56" s="242">
        <v>45142</v>
      </c>
      <c r="K56" s="242">
        <v>45142</v>
      </c>
      <c r="L56" s="91" t="s">
        <v>85</v>
      </c>
      <c r="M56" s="192">
        <v>2.5225225225225198</v>
      </c>
      <c r="N56" s="192">
        <v>6.6857142857142797</v>
      </c>
      <c r="O56" s="192">
        <v>35</v>
      </c>
      <c r="P56" s="192">
        <v>0</v>
      </c>
      <c r="Q56"/>
      <c r="R56"/>
      <c r="S56" s="192"/>
      <c r="T56" s="192"/>
      <c r="U56" s="192"/>
      <c r="V56" s="192"/>
      <c r="W56" s="192"/>
      <c r="X56" s="192"/>
      <c r="Y56" s="80"/>
      <c r="Z56" s="80"/>
    </row>
    <row r="57" spans="1:26" x14ac:dyDescent="0.2">
      <c r="A57" s="84">
        <v>50</v>
      </c>
      <c r="B57" s="84" t="str">
        <f ca="1"/>
        <v>Czech Republic</v>
      </c>
      <c r="C57" s="84" t="str">
        <f ca="1"/>
        <v>CZE</v>
      </c>
      <c r="D57" s="219" t="str">
        <f ca="1"/>
        <v>ECS           Europe &amp; Central Asia</v>
      </c>
      <c r="E57" s="219" t="str">
        <f ca="1"/>
        <v>NA</v>
      </c>
      <c r="F57" s="190" t="str">
        <f t="shared" ca="1" si="3"/>
        <v/>
      </c>
      <c r="G57" s="80">
        <f>IF(N57=7, 6.9, 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2.4486781863831002</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45454</v>
      </c>
      <c r="K57" s="242">
        <v>45454</v>
      </c>
      <c r="L57" s="91" t="s">
        <v>87</v>
      </c>
      <c r="M57" s="192">
        <v>2.4486781863831002</v>
      </c>
      <c r="N57" s="192">
        <v>0</v>
      </c>
      <c r="O57" s="192">
        <v>34.5833333333333</v>
      </c>
      <c r="P57" s="192">
        <v>-8.9166666666666607</v>
      </c>
      <c r="Q57"/>
      <c r="R57"/>
      <c r="S57" s="192"/>
      <c r="T57" s="192"/>
      <c r="U57" s="192"/>
      <c r="V57" s="192"/>
      <c r="W57" s="192"/>
      <c r="X57" s="192"/>
      <c r="Y57" s="80"/>
      <c r="Z57" s="80"/>
    </row>
    <row r="58" spans="1:26" x14ac:dyDescent="0.2">
      <c r="A58" s="84">
        <v>51</v>
      </c>
      <c r="B58" s="84" t="str">
        <f ca="1"/>
        <v>Germany</v>
      </c>
      <c r="C58" s="84" t="str">
        <f ca="1"/>
        <v>DEU</v>
      </c>
      <c r="D58" s="219" t="str">
        <f ca="1"/>
        <v>ECS           Europe &amp; Central Asia</v>
      </c>
      <c r="E58" s="219" t="str">
        <f ca="1"/>
        <v>NA</v>
      </c>
      <c r="F58" s="190" t="str">
        <f t="shared" ca="1" si="3"/>
        <v/>
      </c>
      <c r="G58" s="80">
        <f>IF(N58=7, 6.9, 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6.9</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0.89794712745532401</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7</v>
      </c>
      <c r="J58" s="242">
        <v>45272</v>
      </c>
      <c r="K58" s="242">
        <v>45418</v>
      </c>
      <c r="L58" s="91" t="s">
        <v>89</v>
      </c>
      <c r="M58" s="192">
        <v>0.89794712745532401</v>
      </c>
      <c r="N58" s="192">
        <v>7</v>
      </c>
      <c r="O58" s="192">
        <v>25.8333333333333</v>
      </c>
      <c r="P58" s="192">
        <v>0.83333333333333204</v>
      </c>
      <c r="Q58"/>
      <c r="R58"/>
      <c r="S58" s="192"/>
      <c r="T58" s="192"/>
      <c r="U58" s="192"/>
      <c r="V58" s="192"/>
      <c r="W58" s="192"/>
      <c r="X58" s="192"/>
      <c r="Y58" s="80"/>
      <c r="Z58" s="80"/>
    </row>
    <row r="59" spans="1:26" x14ac:dyDescent="0.2">
      <c r="A59" s="84">
        <v>52</v>
      </c>
      <c r="B59" s="84" t="str">
        <f ca="1"/>
        <v>Djibouti</v>
      </c>
      <c r="C59" s="84" t="str">
        <f ca="1"/>
        <v>DJI</v>
      </c>
      <c r="D59" s="219" t="str">
        <f ca="1"/>
        <v>MEA           Middle East &amp; North Africa</v>
      </c>
      <c r="E59" s="219" t="str">
        <f ca="1"/>
        <v>IDA</v>
      </c>
      <c r="F59" s="190" t="str">
        <f t="shared" ca="1" si="3"/>
        <v/>
      </c>
      <c r="G59" s="80">
        <f>IF(N59=7, 6.9, 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5.467961336484529</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4.4720129966031603</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6.6857142857142797</v>
      </c>
      <c r="J59" s="242">
        <v>45272</v>
      </c>
      <c r="K59" s="242">
        <v>45272</v>
      </c>
      <c r="L59" s="91" t="s">
        <v>91</v>
      </c>
      <c r="M59" s="192">
        <v>4.4720129966031603</v>
      </c>
      <c r="N59" s="192">
        <v>6.6857142857142797</v>
      </c>
      <c r="O59" s="192">
        <v>46</v>
      </c>
      <c r="P59" s="192">
        <v>0</v>
      </c>
      <c r="Q59"/>
      <c r="R59"/>
      <c r="S59" s="192"/>
      <c r="T59" s="192"/>
      <c r="U59" s="192"/>
      <c r="V59" s="192"/>
      <c r="W59" s="192"/>
      <c r="X59" s="192"/>
      <c r="Y59" s="80"/>
      <c r="Z59" s="80"/>
    </row>
    <row r="60" spans="1:26" x14ac:dyDescent="0.2">
      <c r="A60" s="84">
        <v>53</v>
      </c>
      <c r="B60" s="84" t="str">
        <f ca="1"/>
        <v>Dominica</v>
      </c>
      <c r="C60" s="84" t="str">
        <f ca="1"/>
        <v>DMA</v>
      </c>
      <c r="D60" s="219" t="str">
        <f ca="1"/>
        <v>LCN           Latin America &amp; Caribbean</v>
      </c>
      <c r="E60" s="219" t="str">
        <f ca="1"/>
        <v>Blend</v>
      </c>
      <c r="F60" s="190" t="str">
        <f t="shared" ca="1" si="3"/>
        <v/>
      </c>
      <c r="G60" s="80" t="e">
        <f>IF(N60=7, 6.9, 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#N/A</v>
      </c>
      <c r="H60" s="80" t="e"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#N/A</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t="s">
        <v>409</v>
      </c>
      <c r="L60" s="91" t="s">
        <v>93</v>
      </c>
      <c r="M60" s="192" t="s">
        <v>409</v>
      </c>
      <c r="N60" s="192" t="s">
        <v>409</v>
      </c>
      <c r="O60" s="192" t="s">
        <v>409</v>
      </c>
      <c r="P60" s="192" t="s">
        <v>409</v>
      </c>
      <c r="Q60"/>
      <c r="R60"/>
      <c r="S60" s="192"/>
      <c r="T60" s="192"/>
      <c r="U60" s="192"/>
      <c r="V60" s="192"/>
      <c r="W60" s="192"/>
      <c r="X60" s="192"/>
      <c r="Y60" s="80"/>
      <c r="Z60" s="80"/>
    </row>
    <row r="61" spans="1:26" x14ac:dyDescent="0.2">
      <c r="A61" s="84">
        <v>54</v>
      </c>
      <c r="B61" s="84" t="str">
        <f ca="1"/>
        <v>Denmark</v>
      </c>
      <c r="C61" s="84" t="str">
        <f ca="1"/>
        <v>DNK</v>
      </c>
      <c r="D61" s="219" t="str">
        <f ca="1"/>
        <v>ECS           Europe &amp; Central Asia</v>
      </c>
      <c r="E61" s="219" t="str">
        <f ca="1"/>
        <v>NA</v>
      </c>
      <c r="F61" s="190" t="str">
        <f t="shared" ca="1" si="3"/>
        <v/>
      </c>
      <c r="G61" s="80">
        <f>IF(N61=7, 6.9, 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4.25714285714285</v>
      </c>
      <c r="J61" s="242">
        <v>45454</v>
      </c>
      <c r="K61" s="242">
        <v>45454</v>
      </c>
      <c r="L61" s="91" t="s">
        <v>95</v>
      </c>
      <c r="M61" s="192">
        <v>0</v>
      </c>
      <c r="N61" s="192">
        <v>4.25714285714285</v>
      </c>
      <c r="O61" s="192">
        <v>19.75</v>
      </c>
      <c r="P61" s="192">
        <v>-1.4166666666666601</v>
      </c>
      <c r="Q61"/>
      <c r="R61"/>
      <c r="S61" s="192"/>
      <c r="T61" s="192"/>
      <c r="U61" s="192"/>
      <c r="V61" s="192"/>
      <c r="W61" s="192"/>
      <c r="X61" s="192"/>
      <c r="Y61" s="80"/>
      <c r="Z61" s="80"/>
    </row>
    <row r="62" spans="1:26" x14ac:dyDescent="0.2">
      <c r="A62" s="84">
        <v>55</v>
      </c>
      <c r="B62" s="84" t="str">
        <f ca="1"/>
        <v>Dominican Republic</v>
      </c>
      <c r="C62" s="84" t="str">
        <f ca="1"/>
        <v>DOM</v>
      </c>
      <c r="D62" s="219" t="str">
        <f ca="1"/>
        <v>LCN           Latin America &amp; Caribbean</v>
      </c>
      <c r="E62" s="219" t="str">
        <f ca="1"/>
        <v>IBRD</v>
      </c>
      <c r="F62" s="190" t="str">
        <f t="shared" ca="1" si="3"/>
        <v/>
      </c>
      <c r="G62" s="80">
        <f>IF(N62=7, 6.9, 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4.4652521898326123</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3.7926451041205098</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5.25714285714285</v>
      </c>
      <c r="J62" s="242">
        <v>45454</v>
      </c>
      <c r="K62" s="242">
        <v>45454</v>
      </c>
      <c r="L62" s="91" t="s">
        <v>97</v>
      </c>
      <c r="M62" s="192">
        <v>3.7926451041205098</v>
      </c>
      <c r="N62" s="192">
        <v>5.25714285714285</v>
      </c>
      <c r="O62" s="192">
        <v>42.1666666666666</v>
      </c>
      <c r="P62" s="192">
        <v>-0.83333333333333504</v>
      </c>
      <c r="Q62"/>
      <c r="R62"/>
      <c r="S62" s="192"/>
      <c r="T62" s="192"/>
      <c r="U62" s="192"/>
      <c r="V62" s="192"/>
      <c r="W62" s="192"/>
      <c r="X62" s="192"/>
      <c r="Y62" s="80"/>
      <c r="Z62" s="80"/>
    </row>
    <row r="63" spans="1:26" x14ac:dyDescent="0.2">
      <c r="A63" s="84">
        <v>56</v>
      </c>
      <c r="B63" s="84" t="str">
        <f ca="1"/>
        <v>Algeria</v>
      </c>
      <c r="C63" s="84" t="str">
        <f ca="1"/>
        <v>DZA</v>
      </c>
      <c r="D63" s="219" t="str">
        <f ca="1"/>
        <v>MEA           Middle East &amp; North Africa</v>
      </c>
      <c r="E63" s="219" t="str">
        <f ca="1"/>
        <v>IBRD</v>
      </c>
      <c r="F63" s="190" t="str">
        <f t="shared" ca="1" si="3"/>
        <v/>
      </c>
      <c r="G63" s="80">
        <f>IF(N63=7, 6.9, 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7.1035371540933268</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6.9531826908876004</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7.2571428571428598</v>
      </c>
      <c r="J63" s="242">
        <v>45418</v>
      </c>
      <c r="K63" s="242">
        <v>45418</v>
      </c>
      <c r="L63" s="91" t="s">
        <v>99</v>
      </c>
      <c r="M63" s="192">
        <v>6.9531826908876004</v>
      </c>
      <c r="N63" s="192">
        <v>7.2571428571428598</v>
      </c>
      <c r="O63" s="192">
        <v>60</v>
      </c>
      <c r="P63" s="192">
        <v>0.33333333333333498</v>
      </c>
      <c r="Q63"/>
      <c r="R63"/>
      <c r="S63" s="192"/>
      <c r="T63" s="192"/>
      <c r="U63" s="192"/>
      <c r="V63" s="192"/>
      <c r="W63" s="192"/>
      <c r="X63" s="192"/>
      <c r="Y63" s="80"/>
      <c r="Z63" s="80"/>
    </row>
    <row r="64" spans="1:26" x14ac:dyDescent="0.2">
      <c r="A64" s="84">
        <v>57</v>
      </c>
      <c r="B64" s="84" t="str">
        <f ca="1"/>
        <v>Ecuador</v>
      </c>
      <c r="C64" s="84" t="str">
        <f ca="1"/>
        <v>ECU</v>
      </c>
      <c r="D64" s="219" t="str">
        <f ca="1"/>
        <v>LCN           Latin America &amp; Caribbean</v>
      </c>
      <c r="E64" s="219" t="str">
        <f ca="1"/>
        <v>IBRD</v>
      </c>
      <c r="F64" s="190" t="str">
        <f t="shared" ca="1" si="3"/>
        <v/>
      </c>
      <c r="G64" s="80">
        <f>IF(N64=7, 6.9, 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6.9</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2.5963668586619399</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7</v>
      </c>
      <c r="J64" s="242">
        <v>45454</v>
      </c>
      <c r="K64" s="242">
        <v>45454</v>
      </c>
      <c r="L64" s="91" t="s">
        <v>101</v>
      </c>
      <c r="M64" s="192">
        <v>2.5963668586619399</v>
      </c>
      <c r="N64" s="192">
        <v>7</v>
      </c>
      <c r="O64" s="192">
        <v>35.4166666666666</v>
      </c>
      <c r="P64" s="192">
        <v>0.25</v>
      </c>
      <c r="Q64"/>
      <c r="R64"/>
      <c r="S64" s="192"/>
      <c r="T64" s="192"/>
      <c r="U64" s="192"/>
      <c r="V64" s="192"/>
      <c r="W64" s="192"/>
      <c r="X64" s="192"/>
      <c r="Y64" s="80"/>
      <c r="Z64" s="80"/>
    </row>
    <row r="65" spans="1:26" x14ac:dyDescent="0.2">
      <c r="A65" s="84">
        <v>58</v>
      </c>
      <c r="B65" s="84" t="str">
        <f ca="1"/>
        <v>Egypt, Arab Rep.</v>
      </c>
      <c r="C65" s="84" t="str">
        <f ca="1"/>
        <v>EGY</v>
      </c>
      <c r="D65" s="219" t="str">
        <f ca="1"/>
        <v>MEA           Middle East &amp; North Africa</v>
      </c>
      <c r="E65" s="219" t="str">
        <f ca="1"/>
        <v>IBRD</v>
      </c>
      <c r="F65" s="190" t="str">
        <f t="shared" ca="1" si="3"/>
        <v/>
      </c>
      <c r="G65" s="80">
        <f>IF(N65=7, 6.9, 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8.1866427478018</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6.70211194801358</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10</v>
      </c>
      <c r="J65" s="242">
        <v>44895</v>
      </c>
      <c r="K65" s="242">
        <v>45454</v>
      </c>
      <c r="L65" s="91" t="s">
        <v>102</v>
      </c>
      <c r="M65" s="192">
        <v>6.70211194801358</v>
      </c>
      <c r="N65" s="192">
        <v>10</v>
      </c>
      <c r="O65" s="192">
        <v>58.5833333333333</v>
      </c>
      <c r="P65" s="192">
        <v>5.4166666666666599</v>
      </c>
      <c r="Q65"/>
      <c r="R65"/>
      <c r="S65" s="192"/>
      <c r="T65" s="192"/>
      <c r="U65" s="192"/>
      <c r="V65" s="192"/>
      <c r="W65" s="192"/>
      <c r="X65" s="192"/>
      <c r="Y65" s="80"/>
      <c r="Z65" s="80"/>
    </row>
    <row r="66" spans="1:26" x14ac:dyDescent="0.2">
      <c r="A66" s="84">
        <v>59</v>
      </c>
      <c r="B66" s="84" t="str">
        <f ca="1"/>
        <v>Eritrea</v>
      </c>
      <c r="C66" s="84" t="str">
        <f ca="1"/>
        <v>ERI</v>
      </c>
      <c r="D66" s="219" t="str">
        <f ca="1"/>
        <v>SSF           Sub-Saharan Africa</v>
      </c>
      <c r="E66" s="219" t="str">
        <f ca="1"/>
        <v>IDA</v>
      </c>
      <c r="F66" s="190" t="str">
        <f t="shared" ca="1" si="3"/>
        <v/>
      </c>
      <c r="G66" s="80">
        <f>IF(N66=7, 6.9, 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9.2536421039107193</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8.5629892187269192</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10</v>
      </c>
      <c r="J66" s="242">
        <v>45418</v>
      </c>
      <c r="K66" s="242">
        <v>45418</v>
      </c>
      <c r="L66" s="91" t="s">
        <v>104</v>
      </c>
      <c r="M66" s="192">
        <v>8.5629892187269192</v>
      </c>
      <c r="N66" s="192">
        <v>10</v>
      </c>
      <c r="O66" s="192">
        <v>69.0833333333333</v>
      </c>
      <c r="P66" s="192">
        <v>3.9166666666666701</v>
      </c>
      <c r="Q66"/>
      <c r="R66"/>
      <c r="S66" s="192"/>
      <c r="T66" s="192"/>
      <c r="U66" s="192"/>
      <c r="V66" s="192"/>
      <c r="W66" s="192"/>
      <c r="X66" s="192"/>
      <c r="Y66" s="80"/>
      <c r="Z66" s="80"/>
    </row>
    <row r="67" spans="1:26" x14ac:dyDescent="0.2">
      <c r="A67" s="84">
        <v>60</v>
      </c>
      <c r="B67" s="84" t="str">
        <f ca="1"/>
        <v>Spain</v>
      </c>
      <c r="C67" s="84" t="str">
        <f ca="1"/>
        <v>ESP</v>
      </c>
      <c r="D67" s="219" t="str">
        <f ca="1"/>
        <v>ECS           Europe &amp; Central Asia</v>
      </c>
      <c r="E67" s="219" t="str">
        <f ca="1"/>
        <v>NA</v>
      </c>
      <c r="F67" s="190" t="str">
        <f t="shared" ca="1" si="3"/>
        <v/>
      </c>
      <c r="G67" s="80">
        <f>IF(N67=7, 6.9, 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6.9</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0.587800915669769</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7</v>
      </c>
      <c r="J67" s="242">
        <v>45142</v>
      </c>
      <c r="K67" s="242">
        <v>45294</v>
      </c>
      <c r="L67" s="91" t="s">
        <v>106</v>
      </c>
      <c r="M67" s="192">
        <v>0.587800915669769</v>
      </c>
      <c r="N67" s="192">
        <v>7</v>
      </c>
      <c r="O67" s="192">
        <v>24.0833333333333</v>
      </c>
      <c r="P67" s="192">
        <v>1.24999999999999</v>
      </c>
      <c r="Q67"/>
      <c r="R67"/>
      <c r="S67" s="192"/>
      <c r="T67" s="192"/>
      <c r="U67" s="192"/>
      <c r="V67" s="192"/>
      <c r="W67" s="192"/>
      <c r="X67" s="192"/>
      <c r="Y67" s="80"/>
      <c r="Z67" s="80"/>
    </row>
    <row r="68" spans="1:26" x14ac:dyDescent="0.2">
      <c r="A68" s="84">
        <v>61</v>
      </c>
      <c r="B68" s="84" t="str">
        <f ca="1"/>
        <v>Estonia</v>
      </c>
      <c r="C68" s="84" t="str">
        <f ca="1"/>
        <v>EST</v>
      </c>
      <c r="D68" s="219" t="str">
        <f ca="1"/>
        <v>ECS           Europe &amp; Central Asia</v>
      </c>
      <c r="E68" s="219" t="str">
        <f ca="1"/>
        <v>NA</v>
      </c>
      <c r="F68" s="190" t="str">
        <f t="shared" ca="1" si="3"/>
        <v/>
      </c>
      <c r="G68" s="80">
        <f>IF(N68=7, 6.9, 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1.4591640821148999</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45454</v>
      </c>
      <c r="K68" s="242">
        <v>45454</v>
      </c>
      <c r="L68" s="91" t="s">
        <v>108</v>
      </c>
      <c r="M68" s="192">
        <v>1.4591640821148999</v>
      </c>
      <c r="N68" s="192">
        <v>0</v>
      </c>
      <c r="O68" s="192">
        <v>29</v>
      </c>
      <c r="P68" s="192">
        <v>-6.6666666666666599</v>
      </c>
      <c r="Q68"/>
      <c r="R68"/>
      <c r="S68" s="192"/>
      <c r="T68" s="192"/>
      <c r="U68" s="192"/>
      <c r="V68" s="192"/>
      <c r="W68" s="192"/>
      <c r="X68" s="192"/>
      <c r="Y68" s="80"/>
      <c r="Z68" s="80"/>
    </row>
    <row r="69" spans="1:26" x14ac:dyDescent="0.2">
      <c r="A69" s="84">
        <v>62</v>
      </c>
      <c r="B69" s="84" t="str">
        <f ca="1"/>
        <v>Ethiopia</v>
      </c>
      <c r="C69" s="84" t="str">
        <f ca="1"/>
        <v>ETH</v>
      </c>
      <c r="D69" s="219" t="str">
        <f ca="1"/>
        <v>SSF           Sub-Saharan Africa</v>
      </c>
      <c r="E69" s="219" t="str">
        <f ca="1"/>
        <v>IDA</v>
      </c>
      <c r="F69" s="190" t="str">
        <f t="shared" ca="1" si="3"/>
        <v/>
      </c>
      <c r="G69" s="80">
        <f>IF(N69=7, 6.9, 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5.146223577203771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8.5039137498153892</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3.1142857142857201</v>
      </c>
      <c r="J69" s="242">
        <v>44895</v>
      </c>
      <c r="K69" s="242">
        <v>45418</v>
      </c>
      <c r="L69" s="91" t="s">
        <v>110</v>
      </c>
      <c r="M69" s="192">
        <v>8.5039137498153892</v>
      </c>
      <c r="N69" s="192">
        <v>3.1142857142857201</v>
      </c>
      <c r="O69" s="192">
        <v>68.75</v>
      </c>
      <c r="P69" s="192">
        <v>-2.0833333333333202</v>
      </c>
      <c r="Q69"/>
      <c r="R69"/>
      <c r="S69" s="192"/>
      <c r="T69" s="192"/>
      <c r="U69" s="192"/>
      <c r="V69" s="192"/>
      <c r="W69" s="192"/>
      <c r="X69" s="192"/>
      <c r="Y69" s="80"/>
      <c r="Z69" s="80"/>
    </row>
    <row r="70" spans="1:26" x14ac:dyDescent="0.2">
      <c r="A70" s="84">
        <v>63</v>
      </c>
      <c r="B70" s="84" t="str">
        <f ca="1"/>
        <v>Finland</v>
      </c>
      <c r="C70" s="84" t="str">
        <f ca="1"/>
        <v>FIN</v>
      </c>
      <c r="D70" s="219" t="str">
        <f ca="1"/>
        <v>ECS           Europe &amp; Central Asia</v>
      </c>
      <c r="E70" s="219" t="str">
        <f ca="1"/>
        <v>NA</v>
      </c>
      <c r="F70" s="190" t="str">
        <f t="shared" ca="1" si="3"/>
        <v/>
      </c>
      <c r="G70" s="80">
        <f>IF(N70=7, 6.9, 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4.9714285714285698</v>
      </c>
      <c r="J70" s="242">
        <v>45418</v>
      </c>
      <c r="K70" s="242">
        <v>45418</v>
      </c>
      <c r="L70" s="91" t="s">
        <v>112</v>
      </c>
      <c r="M70" s="192">
        <v>0</v>
      </c>
      <c r="N70" s="192">
        <v>4.9714285714285698</v>
      </c>
      <c r="O70" s="192">
        <v>20</v>
      </c>
      <c r="P70" s="192">
        <v>-1</v>
      </c>
      <c r="Q70"/>
      <c r="R70"/>
      <c r="S70" s="192"/>
      <c r="T70" s="192"/>
      <c r="U70" s="192"/>
      <c r="V70" s="192"/>
      <c r="W70" s="192"/>
      <c r="X70" s="192"/>
      <c r="Y70" s="80"/>
      <c r="Z70" s="80"/>
    </row>
    <row r="71" spans="1:26" x14ac:dyDescent="0.2">
      <c r="A71" s="84">
        <v>64</v>
      </c>
      <c r="B71" s="84" t="str">
        <f ca="1"/>
        <v>Fiji</v>
      </c>
      <c r="C71" s="84" t="str">
        <f ca="1"/>
        <v>FJI</v>
      </c>
      <c r="D71" s="219" t="str">
        <f ca="1"/>
        <v>EAS           East Asia &amp; Pacific</v>
      </c>
      <c r="E71" s="219" t="str">
        <f ca="1"/>
        <v>Blend</v>
      </c>
      <c r="F71" s="190" t="str">
        <f t="shared" ca="1" si="3"/>
        <v/>
      </c>
      <c r="G71" s="80" t="e">
        <f>IF(N71=7, 6.9, 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#N/A</v>
      </c>
      <c r="H71" s="80" t="e"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#N/A</v>
      </c>
      <c r="I71" s="191" t="e"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#N/A</v>
      </c>
      <c r="J71" s="242">
        <v>44895</v>
      </c>
      <c r="K71" s="242">
        <v>44887</v>
      </c>
      <c r="L71" s="91" t="s">
        <v>114</v>
      </c>
      <c r="M71" s="192" t="s">
        <v>409</v>
      </c>
      <c r="N71" s="192" t="s">
        <v>409</v>
      </c>
      <c r="O71" s="192" t="s">
        <v>409</v>
      </c>
      <c r="P71" s="192" t="s">
        <v>409</v>
      </c>
      <c r="Q71"/>
      <c r="R71"/>
      <c r="S71" s="192"/>
      <c r="T71" s="192"/>
      <c r="U71" s="192"/>
      <c r="V71" s="192"/>
      <c r="W71" s="192"/>
      <c r="X71" s="192"/>
      <c r="Y71" s="80"/>
      <c r="Z71" s="80"/>
    </row>
    <row r="72" spans="1:26" x14ac:dyDescent="0.2">
      <c r="A72" s="84">
        <v>65</v>
      </c>
      <c r="B72" s="84" t="str">
        <f ca="1"/>
        <v>France</v>
      </c>
      <c r="C72" s="84" t="str">
        <f ca="1"/>
        <v>FRA</v>
      </c>
      <c r="D72" s="219" t="str">
        <f ca="1"/>
        <v>ECS           Europe &amp; Central Asia</v>
      </c>
      <c r="E72" s="219" t="str">
        <f ca="1"/>
        <v>NA</v>
      </c>
      <c r="F72" s="190" t="str">
        <f t="shared" ca="1" si="3"/>
        <v/>
      </c>
      <c r="G72" s="80">
        <f>IF(N72=7, 6.9, 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6.9</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0.12996603160537501</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7</v>
      </c>
      <c r="J72" s="242">
        <v>45418</v>
      </c>
      <c r="K72" s="242">
        <v>45418</v>
      </c>
      <c r="L72" s="91" t="s">
        <v>116</v>
      </c>
      <c r="M72" s="192">
        <v>0.12996603160537501</v>
      </c>
      <c r="N72" s="192">
        <v>7</v>
      </c>
      <c r="O72" s="192">
        <v>21.5</v>
      </c>
      <c r="P72" s="192">
        <v>0.83333333333333204</v>
      </c>
      <c r="Q72"/>
      <c r="R72"/>
      <c r="S72" s="192"/>
      <c r="T72" s="192"/>
      <c r="U72" s="192"/>
      <c r="V72" s="192"/>
      <c r="W72" s="192"/>
      <c r="X72" s="192"/>
      <c r="Y72" s="80"/>
      <c r="Z72" s="80"/>
    </row>
    <row r="73" spans="1:26"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IF(N73=7, 6.9, 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680</v>
      </c>
      <c r="M73" s="192" t="s">
        <v>409</v>
      </c>
      <c r="N73" s="192" t="s">
        <v>409</v>
      </c>
      <c r="O73" s="192" t="s">
        <v>409</v>
      </c>
      <c r="P73" s="192" t="s">
        <v>409</v>
      </c>
      <c r="Q73"/>
      <c r="R73"/>
      <c r="S73" s="192"/>
      <c r="T73" s="192"/>
      <c r="U73" s="192"/>
      <c r="V73" s="192"/>
      <c r="W73" s="192"/>
      <c r="X73" s="192"/>
      <c r="Y73" s="80"/>
      <c r="Z73" s="80"/>
    </row>
    <row r="74" spans="1:26" x14ac:dyDescent="0.2">
      <c r="A74" s="84">
        <v>67</v>
      </c>
      <c r="B74" s="84" t="str">
        <f ca="1"/>
        <v>Micronesia, Fed. Sts.</v>
      </c>
      <c r="C74" s="84" t="str">
        <f ca="1"/>
        <v>FSM</v>
      </c>
      <c r="D74" s="219" t="str">
        <f ca="1"/>
        <v>EAS           East Asia &amp; Pacific</v>
      </c>
      <c r="E74" s="219" t="str">
        <f ca="1"/>
        <v>IDA</v>
      </c>
      <c r="F74" s="190" t="str">
        <f t="shared" ca="1" si="4"/>
        <v/>
      </c>
      <c r="G74" s="80" t="e">
        <f>IF(N74=7, 6.9, 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c r="R74"/>
      <c r="S74" s="192"/>
      <c r="T74" s="192"/>
      <c r="U74" s="192"/>
      <c r="V74" s="192"/>
      <c r="W74" s="192"/>
      <c r="X74" s="192"/>
      <c r="Y74" s="80"/>
      <c r="Z74" s="80"/>
    </row>
    <row r="75" spans="1:26" x14ac:dyDescent="0.2">
      <c r="A75" s="84">
        <v>68</v>
      </c>
      <c r="B75" s="84" t="str">
        <f ca="1"/>
        <v>Gabon</v>
      </c>
      <c r="C75" s="84" t="str">
        <f ca="1"/>
        <v>GAB</v>
      </c>
      <c r="D75" s="219" t="str">
        <f ca="1"/>
        <v>SSF           Sub-Saharan Africa</v>
      </c>
      <c r="E75" s="219" t="str">
        <f ca="1"/>
        <v>IBRD</v>
      </c>
      <c r="F75" s="190" t="str">
        <f t="shared" ca="1" si="4"/>
        <v/>
      </c>
      <c r="G75" s="80">
        <f>IF(N75=7, 6.9, 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7.1456770179113578</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5.43198936641559</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9.4</v>
      </c>
      <c r="J75" s="242">
        <v>45454</v>
      </c>
      <c r="K75" s="242">
        <v>45454</v>
      </c>
      <c r="L75" s="91" t="s">
        <v>119</v>
      </c>
      <c r="M75" s="192">
        <v>5.43198936641559</v>
      </c>
      <c r="N75" s="192">
        <v>9.4</v>
      </c>
      <c r="O75" s="192">
        <v>51.4166666666666</v>
      </c>
      <c r="P75" s="192">
        <v>1.5833333333333299</v>
      </c>
      <c r="Q75"/>
      <c r="R75"/>
      <c r="S75" s="192"/>
      <c r="T75" s="192"/>
      <c r="U75" s="192"/>
      <c r="V75" s="192"/>
      <c r="W75" s="192"/>
      <c r="X75" s="192"/>
      <c r="Y75" s="80"/>
      <c r="Z75" s="80"/>
    </row>
    <row r="76" spans="1:26" x14ac:dyDescent="0.2">
      <c r="A76" s="84">
        <v>69</v>
      </c>
      <c r="B76" s="84" t="str">
        <f ca="1"/>
        <v>United Kingdom</v>
      </c>
      <c r="C76" s="84" t="str">
        <f ca="1"/>
        <v>GBR</v>
      </c>
      <c r="D76" s="219" t="str">
        <f ca="1"/>
        <v>ECS           Europe &amp; Central Asia</v>
      </c>
      <c r="E76" s="219" t="str">
        <f ca="1"/>
        <v>NA</v>
      </c>
      <c r="F76" s="190" t="str">
        <f t="shared" ca="1" si="4"/>
        <v/>
      </c>
      <c r="G76" s="80">
        <f>IF(N76=7, 6.9, 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2.0347011724870812</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1.7250036922167999</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2.3999999999999901</v>
      </c>
      <c r="J76" s="242">
        <v>45454</v>
      </c>
      <c r="K76" s="242">
        <v>45454</v>
      </c>
      <c r="L76" s="91" t="s">
        <v>121</v>
      </c>
      <c r="M76" s="192">
        <v>1.7250036922167999</v>
      </c>
      <c r="N76" s="192">
        <v>2.3999999999999901</v>
      </c>
      <c r="O76" s="192">
        <v>30.5</v>
      </c>
      <c r="P76" s="192">
        <v>-2.5</v>
      </c>
      <c r="Q76"/>
      <c r="R76"/>
      <c r="S76" s="192"/>
      <c r="T76" s="192"/>
      <c r="U76" s="192"/>
      <c r="V76" s="192"/>
      <c r="W76" s="192"/>
      <c r="X76" s="192"/>
      <c r="Y76" s="80"/>
      <c r="Z76" s="80"/>
    </row>
    <row r="77" spans="1:26" x14ac:dyDescent="0.2">
      <c r="A77" s="84">
        <v>70</v>
      </c>
      <c r="B77" s="84" t="str">
        <f ca="1"/>
        <v>Georgia</v>
      </c>
      <c r="C77" s="84" t="str">
        <f ca="1"/>
        <v>GEO</v>
      </c>
      <c r="D77" s="219" t="str">
        <f ca="1"/>
        <v>ECS           Europe &amp; Central Asia</v>
      </c>
      <c r="E77" s="219" t="str">
        <f ca="1"/>
        <v>IBRD</v>
      </c>
      <c r="F77" s="190" t="str">
        <f t="shared" ca="1" si="4"/>
        <v/>
      </c>
      <c r="G77" s="80">
        <f>IF(N77=7, 6.9, 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3.1859874223596418</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1.5182395510264299</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6.6857142857142797</v>
      </c>
      <c r="J77" s="242">
        <v>45454</v>
      </c>
      <c r="K77" s="242">
        <v>45454</v>
      </c>
      <c r="L77" s="91" t="s">
        <v>123</v>
      </c>
      <c r="M77" s="192">
        <v>1.5182395510264299</v>
      </c>
      <c r="N77" s="192">
        <v>6.6857142857142797</v>
      </c>
      <c r="O77" s="192">
        <v>29.3333333333333</v>
      </c>
      <c r="P77" s="192">
        <v>0</v>
      </c>
      <c r="Q77"/>
      <c r="R77"/>
      <c r="S77" s="192"/>
      <c r="T77" s="192"/>
      <c r="U77" s="192"/>
      <c r="V77" s="192"/>
      <c r="W77" s="192"/>
      <c r="X77" s="192"/>
      <c r="Y77" s="80"/>
      <c r="Z77" s="80"/>
    </row>
    <row r="78" spans="1:26" x14ac:dyDescent="0.2">
      <c r="A78" s="84">
        <v>71</v>
      </c>
      <c r="B78" s="84" t="str">
        <f ca="1"/>
        <v>Ghana</v>
      </c>
      <c r="C78" s="84" t="str">
        <f ca="1"/>
        <v>GHA</v>
      </c>
      <c r="D78" s="219" t="str">
        <f ca="1"/>
        <v>SSF           Sub-Saharan Africa</v>
      </c>
      <c r="E78" s="219" t="str">
        <f ca="1"/>
        <v>IDA</v>
      </c>
      <c r="F78" s="190" t="str">
        <f t="shared" ca="1" si="4"/>
        <v/>
      </c>
      <c r="G78" s="80">
        <f>IF(N78=7, 6.9, 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5.580703328080876</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8.1346920691182891</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3.8285714285714398</v>
      </c>
      <c r="J78" s="242">
        <v>44895</v>
      </c>
      <c r="K78" s="242">
        <v>44887</v>
      </c>
      <c r="L78" s="91" t="s">
        <v>125</v>
      </c>
      <c r="M78" s="192">
        <v>8.1346920691182891</v>
      </c>
      <c r="N78" s="192">
        <v>3.8285714285714398</v>
      </c>
      <c r="O78" s="192">
        <v>66.6666666666666</v>
      </c>
      <c r="P78" s="192">
        <v>-1.6666666666666501</v>
      </c>
      <c r="Q78"/>
      <c r="R78"/>
      <c r="S78" s="192"/>
      <c r="T78" s="192"/>
      <c r="U78" s="192"/>
      <c r="V78" s="192"/>
      <c r="W78" s="192"/>
      <c r="X78" s="192"/>
      <c r="Y78" s="80"/>
      <c r="Z78" s="80"/>
    </row>
    <row r="79" spans="1:26" x14ac:dyDescent="0.2">
      <c r="A79" s="84">
        <v>72</v>
      </c>
      <c r="B79" s="84" t="str">
        <f ca="1"/>
        <v>Gibraltar</v>
      </c>
      <c r="C79" s="84" t="str">
        <f ca="1"/>
        <v>GIB</v>
      </c>
      <c r="D79" s="219" t="str">
        <f ca="1"/>
        <v>ECS           Europe &amp; Central Asia</v>
      </c>
      <c r="E79" s="219" t="str">
        <f ca="1"/>
        <v>NA</v>
      </c>
      <c r="F79" s="190" t="str">
        <f t="shared" ca="1" si="4"/>
        <v/>
      </c>
      <c r="G79" s="80" t="e">
        <f>IF(N79=7, 6.9, 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681</v>
      </c>
      <c r="M79" s="192" t="s">
        <v>409</v>
      </c>
      <c r="N79" s="192" t="s">
        <v>409</v>
      </c>
      <c r="O79" s="192" t="s">
        <v>409</v>
      </c>
      <c r="P79" s="192" t="s">
        <v>409</v>
      </c>
      <c r="Q79"/>
      <c r="R79"/>
      <c r="S79" s="192"/>
      <c r="T79" s="192"/>
      <c r="U79" s="192"/>
      <c r="V79" s="192"/>
      <c r="W79" s="192"/>
      <c r="X79" s="192"/>
      <c r="Y79" s="80"/>
      <c r="Z79" s="80"/>
    </row>
    <row r="80" spans="1:26" x14ac:dyDescent="0.2">
      <c r="A80" s="84">
        <v>73</v>
      </c>
      <c r="B80" s="84" t="str">
        <f ca="1"/>
        <v>Guinea</v>
      </c>
      <c r="C80" s="84" t="str">
        <f ca="1"/>
        <v>GIN</v>
      </c>
      <c r="D80" s="219" t="str">
        <f ca="1"/>
        <v>SSF           Sub-Saharan Africa</v>
      </c>
      <c r="E80" s="219" t="str">
        <f ca="1"/>
        <v>IDA</v>
      </c>
      <c r="F80" s="190" t="str">
        <f t="shared" ca="1" si="4"/>
        <v/>
      </c>
      <c r="G80" s="80">
        <f>IF(N80=7, 6.9, 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6.5319920274941907</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7.1451779648500899</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5.9714285714285698</v>
      </c>
      <c r="J80" s="242">
        <v>45454</v>
      </c>
      <c r="K80" s="242">
        <v>45454</v>
      </c>
      <c r="L80" s="91" t="s">
        <v>127</v>
      </c>
      <c r="M80" s="192">
        <v>7.1451779648500899</v>
      </c>
      <c r="N80" s="192">
        <v>5.9714285714285698</v>
      </c>
      <c r="O80" s="192">
        <v>61.0833333333333</v>
      </c>
      <c r="P80" s="192">
        <v>-0.41666666666666402</v>
      </c>
      <c r="Q80"/>
      <c r="R80"/>
      <c r="S80" s="192"/>
      <c r="T80" s="192"/>
      <c r="U80" s="192"/>
      <c r="V80" s="192"/>
      <c r="W80" s="192"/>
      <c r="X80" s="192"/>
      <c r="Y80" s="80"/>
      <c r="Z80" s="80"/>
    </row>
    <row r="81" spans="1:26" x14ac:dyDescent="0.2">
      <c r="A81" s="84">
        <v>74</v>
      </c>
      <c r="B81" s="84" t="str">
        <f ca="1"/>
        <v>Gambia, The</v>
      </c>
      <c r="C81" s="84" t="str">
        <f ca="1"/>
        <v>GMB</v>
      </c>
      <c r="D81" s="219" t="str">
        <f ca="1"/>
        <v>SSF           Sub-Saharan Africa</v>
      </c>
      <c r="E81" s="219" t="str">
        <f ca="1"/>
        <v>IDA</v>
      </c>
      <c r="F81" s="190" t="str">
        <f t="shared" ca="1" si="4"/>
        <v/>
      </c>
      <c r="G81" s="80">
        <f>IF(N81=7, 6.9, 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4.692327101182407</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6.2147393294934199</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3.5428571428571298</v>
      </c>
      <c r="J81" s="242">
        <v>44895</v>
      </c>
      <c r="K81" s="242">
        <v>45418</v>
      </c>
      <c r="L81" s="91" t="s">
        <v>128</v>
      </c>
      <c r="M81" s="192">
        <v>6.2147393294934199</v>
      </c>
      <c r="N81" s="192">
        <v>3.5428571428571298</v>
      </c>
      <c r="O81" s="192">
        <v>55.8333333333333</v>
      </c>
      <c r="P81" s="192">
        <v>-1.8333333333333299</v>
      </c>
      <c r="Q81"/>
      <c r="R81"/>
      <c r="S81" s="192"/>
      <c r="T81" s="192"/>
      <c r="U81" s="192"/>
      <c r="V81" s="192"/>
      <c r="W81" s="192"/>
      <c r="X81" s="192"/>
      <c r="Y81" s="80"/>
      <c r="Z81" s="80"/>
    </row>
    <row r="82" spans="1:26" x14ac:dyDescent="0.2">
      <c r="A82" s="84">
        <v>75</v>
      </c>
      <c r="B82" s="84" t="str">
        <f ca="1"/>
        <v>Guinea-Bissau</v>
      </c>
      <c r="C82" s="84" t="str">
        <f ca="1"/>
        <v>GNB</v>
      </c>
      <c r="D82" s="219" t="str">
        <f ca="1"/>
        <v>SSF           Sub-Saharan Africa</v>
      </c>
      <c r="E82" s="219" t="str">
        <f ca="1"/>
        <v>IDA</v>
      </c>
      <c r="F82" s="190" t="str">
        <f t="shared" ca="1" si="4"/>
        <v/>
      </c>
      <c r="G82" s="80" t="e">
        <f>IF(N82=7, 6.9, 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#N/A</v>
      </c>
      <c r="H82" s="80" t="e"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#N/A</v>
      </c>
      <c r="I82" s="191" t="e"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#N/A</v>
      </c>
      <c r="J82" s="242">
        <v>44753</v>
      </c>
      <c r="K82" s="242">
        <v>44753</v>
      </c>
      <c r="L82" s="91" t="s">
        <v>130</v>
      </c>
      <c r="M82" s="192" t="s">
        <v>409</v>
      </c>
      <c r="N82" s="192" t="s">
        <v>409</v>
      </c>
      <c r="O82" s="192" t="s">
        <v>409</v>
      </c>
      <c r="P82" s="192" t="s">
        <v>409</v>
      </c>
      <c r="Q82"/>
      <c r="R82"/>
      <c r="S82" s="192"/>
      <c r="T82" s="192"/>
      <c r="U82" s="192"/>
      <c r="V82" s="192"/>
      <c r="W82" s="192"/>
      <c r="X82" s="192"/>
      <c r="Y82" s="80"/>
      <c r="Z82" s="80"/>
    </row>
    <row r="83" spans="1:26" x14ac:dyDescent="0.2">
      <c r="A83" s="84">
        <v>76</v>
      </c>
      <c r="B83" s="84" t="str">
        <f ca="1"/>
        <v>Equatorial Guinea</v>
      </c>
      <c r="C83" s="84" t="str">
        <f ca="1"/>
        <v>GNQ</v>
      </c>
      <c r="D83" s="219" t="str">
        <f ca="1"/>
        <v>SSF           Sub-Saharan Africa</v>
      </c>
      <c r="E83" s="219" t="str">
        <f ca="1"/>
        <v>IBRD</v>
      </c>
      <c r="F83" s="190" t="str">
        <f t="shared" ca="1" si="4"/>
        <v/>
      </c>
      <c r="G83" s="80">
        <f>IF(N83=7, 6.9, 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7.4633154916101203</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6.8645694875203001</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8.1142857142857192</v>
      </c>
      <c r="J83" s="242">
        <v>45418</v>
      </c>
      <c r="K83" s="242">
        <v>45418</v>
      </c>
      <c r="L83" s="91" t="s">
        <v>132</v>
      </c>
      <c r="M83" s="192">
        <v>6.8645694875203001</v>
      </c>
      <c r="N83" s="192">
        <v>8.1142857142857192</v>
      </c>
      <c r="O83" s="192">
        <v>59.5</v>
      </c>
      <c r="P83" s="192">
        <v>0.83333333333333504</v>
      </c>
      <c r="Q83"/>
      <c r="R83"/>
      <c r="S83" s="192"/>
      <c r="T83" s="192"/>
      <c r="U83" s="192"/>
      <c r="V83" s="192"/>
      <c r="W83" s="192"/>
      <c r="X83" s="192"/>
      <c r="Y83" s="80"/>
      <c r="Z83" s="80"/>
    </row>
    <row r="84" spans="1:26" x14ac:dyDescent="0.2">
      <c r="A84" s="84">
        <v>77</v>
      </c>
      <c r="B84" s="84" t="str">
        <f ca="1"/>
        <v>Greece</v>
      </c>
      <c r="C84" s="84" t="str">
        <f ca="1"/>
        <v>GRC</v>
      </c>
      <c r="D84" s="219" t="str">
        <f ca="1"/>
        <v>ECS           Europe &amp; Central Asia</v>
      </c>
      <c r="E84" s="219" t="str">
        <f ca="1"/>
        <v>NA</v>
      </c>
      <c r="F84" s="190" t="str">
        <f t="shared" ca="1" si="4"/>
        <v/>
      </c>
      <c r="G84" s="80">
        <f>IF(N84=7, 6.9, 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2.4737540373876699</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3.6301875646137902</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1.6857142857142799</v>
      </c>
      <c r="J84" s="242">
        <v>45454</v>
      </c>
      <c r="K84" s="242">
        <v>45454</v>
      </c>
      <c r="L84" s="91" t="s">
        <v>134</v>
      </c>
      <c r="M84" s="192">
        <v>3.6301875646137902</v>
      </c>
      <c r="N84" s="192">
        <v>1.6857142857142799</v>
      </c>
      <c r="O84" s="192">
        <v>41.25</v>
      </c>
      <c r="P84" s="192">
        <v>-2.9166666666666599</v>
      </c>
      <c r="Q84"/>
      <c r="R84"/>
      <c r="S84" s="192"/>
      <c r="T84" s="192"/>
      <c r="U84" s="192"/>
      <c r="V84" s="192"/>
      <c r="W84" s="192"/>
      <c r="X84" s="192"/>
      <c r="Y84" s="80"/>
      <c r="Z84" s="80"/>
    </row>
    <row r="85" spans="1:26" x14ac:dyDescent="0.2">
      <c r="A85" s="84">
        <v>78</v>
      </c>
      <c r="B85" s="84" t="str">
        <f ca="1"/>
        <v>Grenada</v>
      </c>
      <c r="C85" s="84" t="str">
        <f ca="1"/>
        <v>GRD</v>
      </c>
      <c r="D85" s="219" t="str">
        <f ca="1"/>
        <v>LCN           Latin America &amp; Caribbean</v>
      </c>
      <c r="E85" s="219" t="str">
        <f ca="1"/>
        <v>Blend</v>
      </c>
      <c r="F85" s="190" t="str">
        <f t="shared" ca="1" si="4"/>
        <v/>
      </c>
      <c r="G85" s="80" t="e">
        <f>IF(N85=7, 6.9, 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t="s">
        <v>409</v>
      </c>
      <c r="L85" s="91" t="s">
        <v>136</v>
      </c>
      <c r="M85" s="192" t="s">
        <v>409</v>
      </c>
      <c r="N85" s="192" t="s">
        <v>409</v>
      </c>
      <c r="O85" s="192" t="s">
        <v>409</v>
      </c>
      <c r="P85" s="192" t="s">
        <v>409</v>
      </c>
      <c r="Q85"/>
      <c r="R85"/>
      <c r="S85" s="192"/>
      <c r="T85" s="192"/>
      <c r="U85" s="192"/>
      <c r="V85" s="192"/>
      <c r="W85" s="192"/>
      <c r="X85" s="192"/>
      <c r="Y85" s="80"/>
      <c r="Z85" s="80"/>
    </row>
    <row r="86" spans="1:26" x14ac:dyDescent="0.2">
      <c r="A86" s="84">
        <v>79</v>
      </c>
      <c r="B86" s="84" t="str">
        <f ca="1"/>
        <v>Greenland</v>
      </c>
      <c r="C86" s="84" t="str">
        <f ca="1"/>
        <v>GRL</v>
      </c>
      <c r="D86" s="219" t="str">
        <f ca="1"/>
        <v>ECS           Europe &amp; Central Asia</v>
      </c>
      <c r="E86" s="219" t="str">
        <f ca="1"/>
        <v>NA</v>
      </c>
      <c r="F86" s="190" t="str">
        <f t="shared" ca="1" si="4"/>
        <v/>
      </c>
      <c r="G86" s="80">
        <f>IF(N86=7, 6.9, 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0</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5.9714285714285698</v>
      </c>
      <c r="J86" s="242">
        <v>45418</v>
      </c>
      <c r="K86" s="242">
        <v>45418</v>
      </c>
      <c r="L86" s="91" t="s">
        <v>682</v>
      </c>
      <c r="M86" s="192">
        <v>0</v>
      </c>
      <c r="N86" s="192">
        <v>5.9714285714285698</v>
      </c>
      <c r="O86" s="192">
        <v>12.0833333333333</v>
      </c>
      <c r="P86" s="192">
        <v>-0.41666666666666702</v>
      </c>
      <c r="Q86"/>
      <c r="R86"/>
      <c r="S86" s="192"/>
      <c r="T86" s="192"/>
      <c r="U86" s="192"/>
      <c r="V86" s="192"/>
      <c r="W86" s="192"/>
      <c r="X86" s="192"/>
      <c r="Y86" s="80"/>
      <c r="Z86" s="80"/>
    </row>
    <row r="87" spans="1:26" x14ac:dyDescent="0.2">
      <c r="A87" s="84">
        <v>80</v>
      </c>
      <c r="B87" s="84" t="str">
        <f ca="1"/>
        <v>Guatemala</v>
      </c>
      <c r="C87" s="84" t="str">
        <f ca="1"/>
        <v>GTM</v>
      </c>
      <c r="D87" s="219" t="str">
        <f ca="1"/>
        <v>LCN           Latin America &amp; Caribbean</v>
      </c>
      <c r="E87" s="219" t="str">
        <f ca="1"/>
        <v>IBRD</v>
      </c>
      <c r="F87" s="190" t="str">
        <f t="shared" ca="1" si="4"/>
        <v/>
      </c>
      <c r="G87" s="80">
        <f>IF(N87=7, 6.9, 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4.8558432711832618</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3.5268054940186002</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6.6857142857142797</v>
      </c>
      <c r="J87" s="242">
        <v>44753</v>
      </c>
      <c r="K87" s="242">
        <v>44753</v>
      </c>
      <c r="L87" s="91" t="s">
        <v>138</v>
      </c>
      <c r="M87" s="192">
        <v>3.5268054940186002</v>
      </c>
      <c r="N87" s="192">
        <v>6.6857142857142797</v>
      </c>
      <c r="O87" s="192">
        <v>40.6666666666666</v>
      </c>
      <c r="P87" s="192">
        <v>0</v>
      </c>
      <c r="Q87"/>
      <c r="R87"/>
      <c r="S87" s="192"/>
      <c r="T87" s="192"/>
      <c r="U87" s="192"/>
      <c r="V87" s="192"/>
      <c r="W87" s="192"/>
      <c r="X87" s="192"/>
      <c r="Y87" s="80"/>
      <c r="Z87" s="80"/>
    </row>
    <row r="88" spans="1:26" x14ac:dyDescent="0.2">
      <c r="A88" s="84">
        <v>81</v>
      </c>
      <c r="B88" s="84" t="str">
        <f ca="1"/>
        <v>Guam</v>
      </c>
      <c r="C88" s="84" t="str">
        <f ca="1"/>
        <v>GUM</v>
      </c>
      <c r="D88" s="219" t="str">
        <f ca="1"/>
        <v>EAS           East Asia &amp; Pacific</v>
      </c>
      <c r="E88" s="219" t="str">
        <f ca="1"/>
        <v>NA</v>
      </c>
      <c r="F88" s="190" t="str">
        <f t="shared" ca="1" si="4"/>
        <v/>
      </c>
      <c r="G88" s="80" t="e">
        <f>IF(N88=7, 6.9, 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683</v>
      </c>
      <c r="M88" s="192" t="s">
        <v>409</v>
      </c>
      <c r="N88" s="192" t="s">
        <v>409</v>
      </c>
      <c r="O88" s="192" t="s">
        <v>409</v>
      </c>
      <c r="P88" s="192" t="s">
        <v>409</v>
      </c>
      <c r="Q88"/>
      <c r="R88"/>
      <c r="S88" s="192"/>
      <c r="T88" s="192"/>
      <c r="U88" s="192"/>
      <c r="V88" s="192"/>
      <c r="W88" s="192"/>
      <c r="X88" s="192"/>
      <c r="Y88" s="80"/>
      <c r="Z88" s="80"/>
    </row>
    <row r="89" spans="1:26" x14ac:dyDescent="0.2">
      <c r="A89" s="84">
        <v>82</v>
      </c>
      <c r="B89" s="84" t="str">
        <f ca="1"/>
        <v>Guyana</v>
      </c>
      <c r="C89" s="84" t="str">
        <f ca="1"/>
        <v>GUY</v>
      </c>
      <c r="D89" s="219" t="str">
        <f ca="1"/>
        <v>LCN           Latin America &amp; Caribbean</v>
      </c>
      <c r="E89" s="219" t="str">
        <f ca="1"/>
        <v>IDA</v>
      </c>
      <c r="F89" s="190" t="str">
        <f t="shared" ca="1" si="4"/>
        <v/>
      </c>
      <c r="G89" s="80">
        <f>IF(N89=7, 6.9, 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2.9885533887954581</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3.1575838133215099</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2.8285714285714199</v>
      </c>
      <c r="J89" s="242">
        <v>45383</v>
      </c>
      <c r="K89" s="242">
        <v>45383</v>
      </c>
      <c r="L89" s="91" t="s">
        <v>140</v>
      </c>
      <c r="M89" s="192">
        <v>3.1575838133215099</v>
      </c>
      <c r="N89" s="192">
        <v>2.8285714285714199</v>
      </c>
      <c r="O89" s="192">
        <v>38.5833333333333</v>
      </c>
      <c r="P89" s="192">
        <v>-2.25</v>
      </c>
      <c r="Q89"/>
      <c r="R89"/>
      <c r="S89" s="192"/>
      <c r="T89" s="192"/>
      <c r="U89" s="192"/>
      <c r="V89" s="192"/>
      <c r="W89" s="192"/>
      <c r="X89" s="192"/>
      <c r="Y89" s="80"/>
      <c r="Z89" s="80"/>
    </row>
    <row r="90" spans="1:26" x14ac:dyDescent="0.2">
      <c r="A90" s="84">
        <v>83</v>
      </c>
      <c r="B90" s="84" t="str">
        <f ca="1"/>
        <v>Hong Kong SAR, China</v>
      </c>
      <c r="C90" s="84" t="str">
        <f ca="1"/>
        <v>HKG</v>
      </c>
      <c r="D90" s="219" t="str">
        <f ca="1"/>
        <v>EAS           East Asia &amp; Pacific</v>
      </c>
      <c r="E90" s="219" t="str">
        <f ca="1"/>
        <v>NA</v>
      </c>
      <c r="F90" s="190" t="str">
        <f t="shared" ca="1" si="4"/>
        <v/>
      </c>
      <c r="G90" s="80">
        <f>IF(N90=7, 6.9, 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6.6857142857142797</v>
      </c>
      <c r="J90" s="242">
        <v>45142</v>
      </c>
      <c r="K90" s="242">
        <v>45142</v>
      </c>
      <c r="L90" s="91" t="s">
        <v>684</v>
      </c>
      <c r="M90" s="192">
        <v>0</v>
      </c>
      <c r="N90" s="192">
        <v>6.6857142857142797</v>
      </c>
      <c r="O90" s="192">
        <v>5.3333333333333304</v>
      </c>
      <c r="P90" s="192">
        <v>0</v>
      </c>
      <c r="Q90"/>
      <c r="R90"/>
      <c r="S90" s="192"/>
      <c r="T90" s="192"/>
      <c r="U90" s="192"/>
      <c r="V90" s="192"/>
      <c r="W90" s="192"/>
      <c r="X90" s="192"/>
      <c r="Y90" s="80"/>
      <c r="Z90" s="80"/>
    </row>
    <row r="91" spans="1:26" x14ac:dyDescent="0.2">
      <c r="A91" s="84">
        <v>84</v>
      </c>
      <c r="B91" s="84" t="str">
        <f ca="1"/>
        <v>Honduras</v>
      </c>
      <c r="C91" s="84" t="str">
        <f ca="1"/>
        <v>HND</v>
      </c>
      <c r="D91" s="219" t="str">
        <f ca="1"/>
        <v>LCN           Latin America &amp; Caribbean</v>
      </c>
      <c r="E91" s="219" t="str">
        <f ca="1"/>
        <v>IDA</v>
      </c>
      <c r="F91" s="190" t="str">
        <f t="shared" ca="1" si="4"/>
        <v/>
      </c>
      <c r="G91" s="80">
        <f>IF(N91=7, 6.9, 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4.7322646539457658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3.3495790872839999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6.6857142857142797</v>
      </c>
      <c r="J91" s="242">
        <v>45294</v>
      </c>
      <c r="K91" s="242">
        <v>45294</v>
      </c>
      <c r="L91" s="91" t="s">
        <v>142</v>
      </c>
      <c r="M91" s="192">
        <v>3.3495790872839999</v>
      </c>
      <c r="N91" s="192">
        <v>6.6857142857142797</v>
      </c>
      <c r="O91" s="192">
        <v>39.6666666666666</v>
      </c>
      <c r="P91" s="192">
        <v>0</v>
      </c>
      <c r="Q91"/>
      <c r="R91"/>
      <c r="S91" s="192"/>
      <c r="T91" s="192"/>
      <c r="U91" s="192"/>
      <c r="V91" s="192"/>
      <c r="W91" s="192"/>
      <c r="X91" s="192"/>
      <c r="Y91" s="80"/>
      <c r="Z91" s="80"/>
    </row>
    <row r="92" spans="1:26" x14ac:dyDescent="0.2">
      <c r="A92" s="84">
        <v>85</v>
      </c>
      <c r="B92" s="84" t="str">
        <f ca="1"/>
        <v>Croatia</v>
      </c>
      <c r="C92" s="84" t="str">
        <f ca="1"/>
        <v>HRV</v>
      </c>
      <c r="D92" s="219" t="str">
        <f ca="1"/>
        <v>ECS           Europe &amp; Central Asia</v>
      </c>
      <c r="E92" s="219" t="str">
        <f ca="1"/>
        <v>IBRD</v>
      </c>
      <c r="F92" s="190" t="str">
        <f t="shared" ca="1" si="4"/>
        <v/>
      </c>
      <c r="G92" s="80">
        <f>IF(N92=7, 6.9, 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1.8567606125050466</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1.3557820115197099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2.54285714285714</v>
      </c>
      <c r="J92" s="242">
        <v>45383</v>
      </c>
      <c r="K92" s="242">
        <v>45383</v>
      </c>
      <c r="L92" s="91" t="s">
        <v>144</v>
      </c>
      <c r="M92" s="192">
        <v>1.3557820115197099</v>
      </c>
      <c r="N92" s="192">
        <v>2.54285714285714</v>
      </c>
      <c r="O92" s="192">
        <v>28.4166666666666</v>
      </c>
      <c r="P92" s="192">
        <v>-2.4166666666666599</v>
      </c>
      <c r="Q92"/>
      <c r="R92"/>
      <c r="S92" s="192"/>
      <c r="T92" s="192"/>
      <c r="U92" s="192"/>
      <c r="V92" s="192"/>
      <c r="W92" s="192"/>
      <c r="X92" s="192"/>
      <c r="Y92" s="80"/>
      <c r="Z92" s="80"/>
    </row>
    <row r="93" spans="1:26" x14ac:dyDescent="0.2">
      <c r="A93" s="84">
        <v>86</v>
      </c>
      <c r="B93" s="84" t="str">
        <f ca="1"/>
        <v>Haiti</v>
      </c>
      <c r="C93" s="84" t="str">
        <f ca="1"/>
        <v>HTI</v>
      </c>
      <c r="D93" s="219" t="str">
        <f ca="1"/>
        <v>LCN           Latin America &amp; Caribbean</v>
      </c>
      <c r="E93" s="219" t="str">
        <f ca="1"/>
        <v>IDA</v>
      </c>
      <c r="F93" s="190" t="str">
        <f t="shared" ca="1" si="4"/>
        <v/>
      </c>
      <c r="G93" s="80">
        <f>IF(N93=7, 6.9, 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4.1963336108024247</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7.3371732388125803</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2.3999999999999901</v>
      </c>
      <c r="J93" s="242">
        <v>45418</v>
      </c>
      <c r="K93" s="242">
        <v>45418</v>
      </c>
      <c r="L93" s="91" t="s">
        <v>146</v>
      </c>
      <c r="M93" s="192">
        <v>7.3371732388125803</v>
      </c>
      <c r="N93" s="192">
        <v>2.3999999999999901</v>
      </c>
      <c r="O93" s="192">
        <v>62.1666666666666</v>
      </c>
      <c r="P93" s="192">
        <v>-2.5</v>
      </c>
      <c r="Q93"/>
      <c r="R93"/>
      <c r="S93" s="192"/>
      <c r="T93" s="192"/>
      <c r="U93" s="192"/>
      <c r="V93" s="192"/>
      <c r="W93" s="192"/>
      <c r="X93" s="192"/>
      <c r="Y93" s="80"/>
      <c r="Z93" s="80"/>
    </row>
    <row r="94" spans="1:26" x14ac:dyDescent="0.2">
      <c r="A94" s="84">
        <v>87</v>
      </c>
      <c r="B94" s="84" t="str">
        <f ca="1"/>
        <v>Hungary</v>
      </c>
      <c r="C94" s="84" t="str">
        <f ca="1"/>
        <v>HUN</v>
      </c>
      <c r="D94" s="219" t="str">
        <f ca="1"/>
        <v>ECS           Europe &amp; Central Asia</v>
      </c>
      <c r="E94" s="219" t="str">
        <f ca="1"/>
        <v>NA</v>
      </c>
      <c r="F94" s="190" t="str">
        <f t="shared" ca="1" si="4"/>
        <v/>
      </c>
      <c r="G94" s="80">
        <f>IF(N94=7, 6.9, 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3.4345581422149687</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4.9150790134396596</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2.3999999999999901</v>
      </c>
      <c r="J94" s="242">
        <v>45454</v>
      </c>
      <c r="K94" s="242">
        <v>45454</v>
      </c>
      <c r="L94" s="91" t="s">
        <v>148</v>
      </c>
      <c r="M94" s="192">
        <v>4.9150790134396596</v>
      </c>
      <c r="N94" s="192">
        <v>2.3999999999999901</v>
      </c>
      <c r="O94" s="192">
        <v>48.5</v>
      </c>
      <c r="P94" s="192">
        <v>-2.5</v>
      </c>
      <c r="Q94"/>
      <c r="R94"/>
      <c r="S94" s="192"/>
      <c r="T94" s="192"/>
      <c r="U94" s="192"/>
      <c r="V94" s="192"/>
      <c r="W94" s="192"/>
      <c r="X94" s="192"/>
      <c r="Y94" s="80"/>
      <c r="Z94" s="80"/>
    </row>
    <row r="95" spans="1:26" x14ac:dyDescent="0.2">
      <c r="A95" s="84">
        <v>88</v>
      </c>
      <c r="B95" s="84" t="str">
        <f ca="1"/>
        <v>Indonesia</v>
      </c>
      <c r="C95" s="84" t="str">
        <f ca="1"/>
        <v>IDN</v>
      </c>
      <c r="D95" s="219" t="str">
        <f ca="1"/>
        <v>EAS           East Asia &amp; Pacific</v>
      </c>
      <c r="E95" s="219" t="str">
        <f ca="1"/>
        <v>IBRD</v>
      </c>
      <c r="F95" s="190" t="str">
        <f t="shared" ca="1" si="4"/>
        <v/>
      </c>
      <c r="G95" s="80">
        <f>IF(N95=7, 6.9, 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3.7466894333281506</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2.6702111948013498</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5.2571428571428598</v>
      </c>
      <c r="J95" s="242">
        <v>44895</v>
      </c>
      <c r="K95" s="242">
        <v>44887</v>
      </c>
      <c r="L95" s="91" t="s">
        <v>150</v>
      </c>
      <c r="M95" s="192">
        <v>2.6702111948013498</v>
      </c>
      <c r="N95" s="192">
        <v>5.2571428571428598</v>
      </c>
      <c r="O95" s="192">
        <v>35.8333333333333</v>
      </c>
      <c r="P95" s="192">
        <v>-0.83333333333332804</v>
      </c>
      <c r="Q95"/>
      <c r="R95"/>
      <c r="S95" s="192"/>
      <c r="T95" s="192"/>
      <c r="U95" s="192"/>
      <c r="V95" s="192"/>
      <c r="W95" s="192"/>
      <c r="X95" s="192"/>
      <c r="Y95" s="80"/>
      <c r="Z95" s="80"/>
    </row>
    <row r="96" spans="1:26" x14ac:dyDescent="0.2">
      <c r="A96" s="84">
        <v>89</v>
      </c>
      <c r="B96" s="84" t="str">
        <f ca="1"/>
        <v>Isle of Man</v>
      </c>
      <c r="C96" s="84" t="str">
        <f ca="1"/>
        <v>IMN</v>
      </c>
      <c r="D96" s="219" t="str">
        <f ca="1"/>
        <v>ECS           Europe &amp; Central Asia</v>
      </c>
      <c r="E96" s="219" t="str">
        <f ca="1"/>
        <v>NA</v>
      </c>
      <c r="F96" s="190" t="str">
        <f t="shared" ca="1" si="4"/>
        <v/>
      </c>
      <c r="G96" s="80" t="e">
        <f>IF(N96=7, 6.9, 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685</v>
      </c>
      <c r="M96" s="192" t="s">
        <v>409</v>
      </c>
      <c r="N96" s="192" t="s">
        <v>409</v>
      </c>
      <c r="O96" s="192" t="s">
        <v>409</v>
      </c>
      <c r="P96" s="192" t="s">
        <v>409</v>
      </c>
      <c r="Q96"/>
      <c r="R96"/>
      <c r="S96" s="192"/>
      <c r="T96" s="192"/>
      <c r="U96" s="192"/>
      <c r="V96" s="192"/>
      <c r="W96" s="192"/>
      <c r="X96" s="192"/>
      <c r="Y96" s="80"/>
      <c r="Z96" s="80"/>
    </row>
    <row r="97" spans="1:26" x14ac:dyDescent="0.2">
      <c r="A97" s="84">
        <v>90</v>
      </c>
      <c r="B97" s="84" t="str">
        <f ca="1"/>
        <v>India</v>
      </c>
      <c r="C97" s="84" t="str">
        <f ca="1"/>
        <v>IND</v>
      </c>
      <c r="D97" s="219" t="str">
        <f ca="1"/>
        <v>SAS           South Asia</v>
      </c>
      <c r="E97" s="219" t="str">
        <f ca="1"/>
        <v>IBRD</v>
      </c>
      <c r="F97" s="190" t="str">
        <f t="shared" ca="1" si="4"/>
        <v/>
      </c>
      <c r="G97" s="80">
        <f>IF(N97=7, 6.9, 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2.65544232757347</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0</v>
      </c>
      <c r="J97" s="242">
        <v>44895</v>
      </c>
      <c r="K97" s="242">
        <v>44887</v>
      </c>
      <c r="L97" s="91" t="s">
        <v>152</v>
      </c>
      <c r="M97" s="192">
        <v>2.65544232757347</v>
      </c>
      <c r="N97" s="192">
        <v>0</v>
      </c>
      <c r="O97" s="192">
        <v>35.75</v>
      </c>
      <c r="P97" s="192">
        <v>-4.4166666666666599</v>
      </c>
      <c r="Q97"/>
      <c r="R97"/>
      <c r="S97" s="192"/>
      <c r="T97" s="192"/>
      <c r="U97" s="192"/>
      <c r="V97" s="192"/>
      <c r="W97" s="192"/>
      <c r="X97" s="192"/>
      <c r="Y97" s="80"/>
      <c r="Z97" s="80"/>
    </row>
    <row r="98" spans="1:26" x14ac:dyDescent="0.2">
      <c r="A98" s="84">
        <v>91</v>
      </c>
      <c r="B98" s="84" t="str">
        <f ca="1"/>
        <v>Ireland</v>
      </c>
      <c r="C98" s="84" t="str">
        <f ca="1"/>
        <v>IRL</v>
      </c>
      <c r="D98" s="219" t="str">
        <f ca="1"/>
        <v>ECS           Europe &amp; Central Asia</v>
      </c>
      <c r="E98" s="219" t="str">
        <f ca="1"/>
        <v>NA</v>
      </c>
      <c r="F98" s="190" t="str">
        <f t="shared" ca="1" si="4"/>
        <v/>
      </c>
      <c r="G98" s="80">
        <f>IF(N98=7, 6.9, 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2.5682407397866402</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0.98656033082262495</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6.6857142857142797</v>
      </c>
      <c r="J98" s="242">
        <v>45418</v>
      </c>
      <c r="K98" s="242">
        <v>45418</v>
      </c>
      <c r="L98" s="91" t="s">
        <v>154</v>
      </c>
      <c r="M98" s="192">
        <v>0.98656033082262495</v>
      </c>
      <c r="N98" s="192">
        <v>6.6857142857142797</v>
      </c>
      <c r="O98" s="192">
        <v>26.3333333333333</v>
      </c>
      <c r="P98" s="192">
        <v>0</v>
      </c>
      <c r="Q98"/>
      <c r="R98"/>
      <c r="S98" s="192"/>
      <c r="T98" s="192"/>
      <c r="U98" s="192"/>
      <c r="V98" s="192"/>
      <c r="W98" s="192"/>
      <c r="X98" s="192"/>
      <c r="Y98" s="80"/>
      <c r="Z98" s="80"/>
    </row>
    <row r="99" spans="1:26" x14ac:dyDescent="0.2">
      <c r="A99" s="84">
        <v>92</v>
      </c>
      <c r="B99" s="84" t="str">
        <f ca="1"/>
        <v>Iran, Islamic Rep.</v>
      </c>
      <c r="C99" s="84" t="str">
        <f ca="1"/>
        <v>IRN</v>
      </c>
      <c r="D99" s="219" t="str">
        <f ca="1"/>
        <v>MEA           Middle East &amp; North Africa</v>
      </c>
      <c r="E99" s="219" t="str">
        <f ca="1"/>
        <v>IBRD</v>
      </c>
      <c r="F99" s="190" t="str">
        <f t="shared" ca="1" si="4"/>
        <v/>
      </c>
      <c r="G99" s="80">
        <f>IF(N99=7, 6.9, 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7.333734191630696</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9.2275882439816801</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5.8285714285714203</v>
      </c>
      <c r="J99" s="242">
        <v>45454</v>
      </c>
      <c r="K99" s="242">
        <v>45454</v>
      </c>
      <c r="L99" s="91" t="s">
        <v>155</v>
      </c>
      <c r="M99" s="192">
        <v>9.2275882439816801</v>
      </c>
      <c r="N99" s="192">
        <v>5.8285714285714203</v>
      </c>
      <c r="O99" s="192">
        <v>72.8333333333333</v>
      </c>
      <c r="P99" s="192">
        <v>-0.5</v>
      </c>
      <c r="Q99"/>
      <c r="R99"/>
      <c r="S99" s="192"/>
      <c r="T99" s="192"/>
      <c r="U99" s="192"/>
      <c r="V99" s="192"/>
      <c r="W99" s="192"/>
      <c r="X99" s="192"/>
      <c r="Y99" s="80"/>
      <c r="Z99" s="80"/>
    </row>
    <row r="100" spans="1:26" x14ac:dyDescent="0.2">
      <c r="A100" s="84">
        <v>93</v>
      </c>
      <c r="B100" s="84" t="str">
        <f ca="1"/>
        <v>Iraq</v>
      </c>
      <c r="C100" s="84" t="str">
        <f ca="1"/>
        <v>IRQ</v>
      </c>
      <c r="D100" s="219" t="str">
        <f ca="1"/>
        <v>MEA           Middle East &amp; North Africa</v>
      </c>
      <c r="E100" s="219" t="str">
        <f ca="1"/>
        <v>IBRD</v>
      </c>
      <c r="F100" s="190" t="str">
        <f t="shared" ca="1" si="4"/>
        <v/>
      </c>
      <c r="G100" s="80">
        <f>IF(N100=7, 6.9, 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5.9709404520257969</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5.6978289765175001</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6.25714285714285</v>
      </c>
      <c r="J100" s="242">
        <v>45454</v>
      </c>
      <c r="K100" s="242">
        <v>45454</v>
      </c>
      <c r="L100" s="91" t="s">
        <v>157</v>
      </c>
      <c r="M100" s="192">
        <v>5.6978289765175001</v>
      </c>
      <c r="N100" s="192">
        <v>6.25714285714285</v>
      </c>
      <c r="O100" s="192">
        <v>52.9166666666666</v>
      </c>
      <c r="P100" s="192">
        <v>-0.25</v>
      </c>
      <c r="Q100"/>
      <c r="R100"/>
      <c r="S100" s="192"/>
      <c r="T100" s="192"/>
      <c r="U100" s="192"/>
      <c r="V100" s="192"/>
      <c r="W100" s="192"/>
      <c r="X100" s="192"/>
      <c r="Y100" s="80"/>
      <c r="Z100" s="80"/>
    </row>
    <row r="101" spans="1:26" x14ac:dyDescent="0.2">
      <c r="A101" s="84">
        <v>94</v>
      </c>
      <c r="B101" s="84" t="str">
        <f ca="1"/>
        <v>Iceland</v>
      </c>
      <c r="C101" s="84" t="str">
        <f ca="1"/>
        <v>ISL</v>
      </c>
      <c r="D101" s="219" t="str">
        <f ca="1"/>
        <v>ECS           Europe &amp; Central Asia</v>
      </c>
      <c r="E101" s="219" t="str">
        <f ca="1"/>
        <v>NA</v>
      </c>
      <c r="F101" s="190" t="str">
        <f t="shared" ca="1" si="4"/>
        <v/>
      </c>
      <c r="G101" s="80">
        <f>IF(N101=7, 6.9, 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2.127465451522228</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2.6849800620292399</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1.68571428571427</v>
      </c>
      <c r="J101" s="242">
        <v>45418</v>
      </c>
      <c r="K101" s="242">
        <v>45418</v>
      </c>
      <c r="L101" s="91" t="s">
        <v>159</v>
      </c>
      <c r="M101" s="192">
        <v>2.6849800620292399</v>
      </c>
      <c r="N101" s="192">
        <v>1.68571428571427</v>
      </c>
      <c r="O101" s="192">
        <v>35.9166666666666</v>
      </c>
      <c r="P101" s="192">
        <v>-2.9166666666666701</v>
      </c>
      <c r="Q101"/>
      <c r="R101"/>
      <c r="S101" s="192"/>
      <c r="T101" s="192"/>
      <c r="U101" s="192"/>
      <c r="V101" s="192"/>
      <c r="W101" s="192"/>
      <c r="X101" s="192"/>
      <c r="Y101" s="80"/>
      <c r="Z101" s="80"/>
    </row>
    <row r="102" spans="1:26" x14ac:dyDescent="0.2">
      <c r="A102" s="84">
        <v>95</v>
      </c>
      <c r="B102" s="84" t="str">
        <f ca="1"/>
        <v>Israel</v>
      </c>
      <c r="C102" s="84" t="str">
        <f ca="1"/>
        <v>ISR</v>
      </c>
      <c r="D102" s="219" t="str">
        <f ca="1"/>
        <v>MEA           Middle East &amp; North Africa</v>
      </c>
      <c r="E102" s="219" t="str">
        <f ca="1"/>
        <v>NA</v>
      </c>
      <c r="F102" s="190" t="str">
        <f t="shared" ca="1" si="4"/>
        <v/>
      </c>
      <c r="G102" s="80">
        <f>IF(N102=7, 6.9, 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6.9</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1.0013291980504999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7</v>
      </c>
      <c r="J102" s="242">
        <v>45454</v>
      </c>
      <c r="K102" s="242">
        <v>45454</v>
      </c>
      <c r="L102" s="91" t="s">
        <v>161</v>
      </c>
      <c r="M102" s="192">
        <v>1.0013291980504999</v>
      </c>
      <c r="N102" s="192">
        <v>7</v>
      </c>
      <c r="O102" s="192">
        <v>26.4166666666666</v>
      </c>
      <c r="P102" s="192">
        <v>4.9166666666666599</v>
      </c>
      <c r="Q102"/>
      <c r="R102"/>
      <c r="S102" s="192"/>
      <c r="T102" s="192"/>
      <c r="U102" s="192"/>
      <c r="V102" s="192"/>
      <c r="W102" s="192"/>
      <c r="X102" s="192"/>
      <c r="Y102" s="80"/>
      <c r="Z102" s="80"/>
    </row>
    <row r="103" spans="1:26" x14ac:dyDescent="0.2">
      <c r="A103" s="84">
        <v>96</v>
      </c>
      <c r="B103" s="84" t="str">
        <f ca="1"/>
        <v>Italy</v>
      </c>
      <c r="C103" s="84" t="str">
        <f ca="1"/>
        <v>ITA</v>
      </c>
      <c r="D103" s="219" t="str">
        <f ca="1"/>
        <v>ECS           Europe &amp; Central Asia</v>
      </c>
      <c r="E103" s="219" t="str">
        <f ca="1"/>
        <v>NA</v>
      </c>
      <c r="F103" s="190" t="str">
        <f t="shared" ca="1" si="4"/>
        <v/>
      </c>
      <c r="G103" s="80">
        <f>IF(N103=7, 6.9, 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2.1011210797474211</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0.971791463594742</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4.54285714285714</v>
      </c>
      <c r="J103" s="242">
        <v>45454</v>
      </c>
      <c r="K103" s="242">
        <v>45454</v>
      </c>
      <c r="L103" s="91" t="s">
        <v>163</v>
      </c>
      <c r="M103" s="192">
        <v>0.971791463594742</v>
      </c>
      <c r="N103" s="192">
        <v>4.54285714285714</v>
      </c>
      <c r="O103" s="192">
        <v>26.25</v>
      </c>
      <c r="P103" s="192">
        <v>-1.25</v>
      </c>
      <c r="Q103"/>
      <c r="R103"/>
      <c r="S103" s="192"/>
      <c r="T103" s="192"/>
      <c r="U103" s="192"/>
      <c r="V103" s="192"/>
      <c r="W103" s="192"/>
      <c r="X103" s="192"/>
      <c r="Y103" s="80"/>
      <c r="Z103" s="80"/>
    </row>
    <row r="104" spans="1:26" x14ac:dyDescent="0.2">
      <c r="A104" s="84">
        <v>97</v>
      </c>
      <c r="B104" s="84" t="str">
        <f ca="1"/>
        <v>Jamaica</v>
      </c>
      <c r="C104" s="84" t="str">
        <f ca="1"/>
        <v>JAM</v>
      </c>
      <c r="D104" s="219" t="str">
        <f ca="1"/>
        <v>LCN           Latin America &amp; Caribbean</v>
      </c>
      <c r="E104" s="219" t="str">
        <f ca="1"/>
        <v>IBRD</v>
      </c>
      <c r="F104" s="190" t="str">
        <f t="shared" ca="1" si="4"/>
        <v/>
      </c>
      <c r="G104" s="80">
        <f>IF(N104=7, 6.9, 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4.1544947432030668</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2.5815979914340499</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6.6857142857142797</v>
      </c>
      <c r="J104" s="242">
        <v>44753</v>
      </c>
      <c r="K104" s="242">
        <v>44753</v>
      </c>
      <c r="L104" s="91" t="s">
        <v>165</v>
      </c>
      <c r="M104" s="192">
        <v>2.5815979914340499</v>
      </c>
      <c r="N104" s="192">
        <v>6.6857142857142797</v>
      </c>
      <c r="O104" s="192">
        <v>35.3333333333333</v>
      </c>
      <c r="P104" s="192">
        <v>0</v>
      </c>
      <c r="Q104"/>
      <c r="R104"/>
      <c r="S104" s="192"/>
      <c r="T104" s="192"/>
      <c r="U104" s="192"/>
      <c r="V104" s="192"/>
      <c r="W104" s="192"/>
      <c r="X104" s="192"/>
      <c r="Y104" s="80"/>
      <c r="Z104" s="80"/>
    </row>
    <row r="105" spans="1:26" x14ac:dyDescent="0.2">
      <c r="A105" s="84">
        <v>98</v>
      </c>
      <c r="B105" s="84" t="str">
        <f ca="1"/>
        <v>Jordan</v>
      </c>
      <c r="C105" s="84" t="str">
        <f ca="1"/>
        <v>JOR</v>
      </c>
      <c r="D105" s="219" t="str">
        <f ca="1"/>
        <v>MEA           Middle East &amp; North Africa</v>
      </c>
      <c r="E105" s="219" t="str">
        <f ca="1"/>
        <v>IBRD</v>
      </c>
      <c r="F105" s="190" t="str">
        <f t="shared" ca="1" si="4"/>
        <v/>
      </c>
      <c r="G105" s="80">
        <f>IF(N105=7, 6.9, 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2.4545749707909361</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1.32624427706394</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4.54285714285714</v>
      </c>
      <c r="J105" s="242">
        <v>45418</v>
      </c>
      <c r="K105" s="242">
        <v>45418</v>
      </c>
      <c r="L105" s="91" t="s">
        <v>167</v>
      </c>
      <c r="M105" s="192">
        <v>1.32624427706394</v>
      </c>
      <c r="N105" s="192">
        <v>4.54285714285714</v>
      </c>
      <c r="O105" s="192">
        <v>28.25</v>
      </c>
      <c r="P105" s="192">
        <v>-1.25</v>
      </c>
      <c r="Q105"/>
      <c r="R105"/>
      <c r="S105" s="192"/>
      <c r="T105" s="192"/>
      <c r="U105" s="192"/>
      <c r="V105" s="192"/>
      <c r="W105" s="192"/>
      <c r="X105" s="192"/>
      <c r="Y105" s="80"/>
      <c r="Z105" s="80"/>
    </row>
    <row r="106" spans="1:26" x14ac:dyDescent="0.2">
      <c r="A106" s="84">
        <v>99</v>
      </c>
      <c r="B106" s="84" t="str">
        <f ca="1"/>
        <v>Japan</v>
      </c>
      <c r="C106" s="84" t="str">
        <f ca="1"/>
        <v>JPN</v>
      </c>
      <c r="D106" s="219" t="str">
        <f ca="1"/>
        <v>EAS           East Asia &amp; Pacific</v>
      </c>
      <c r="E106" s="219" t="str">
        <f ca="1"/>
        <v>NA</v>
      </c>
      <c r="F106" s="190" t="str">
        <f t="shared" ca="1" si="4"/>
        <v/>
      </c>
      <c r="G106" s="80">
        <f>IF(N106=7, 6.9, 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6.25714285714285</v>
      </c>
      <c r="J106" s="242">
        <v>45454</v>
      </c>
      <c r="K106" s="242">
        <v>45454</v>
      </c>
      <c r="L106" s="91" t="s">
        <v>169</v>
      </c>
      <c r="M106" s="192">
        <v>0</v>
      </c>
      <c r="N106" s="192">
        <v>6.25714285714285</v>
      </c>
      <c r="O106" s="192">
        <v>18.5833333333333</v>
      </c>
      <c r="P106" s="192">
        <v>-0.25</v>
      </c>
      <c r="Q106"/>
      <c r="R106"/>
      <c r="S106" s="192"/>
      <c r="T106" s="192"/>
      <c r="U106" s="192"/>
      <c r="V106" s="192"/>
      <c r="W106" s="192"/>
      <c r="X106" s="192"/>
      <c r="Y106" s="80"/>
      <c r="Z106" s="80"/>
    </row>
    <row r="107" spans="1:26" x14ac:dyDescent="0.2">
      <c r="A107" s="84">
        <v>100</v>
      </c>
      <c r="B107" s="84" t="str">
        <f ca="1"/>
        <v>Kazakhstan</v>
      </c>
      <c r="C107" s="84" t="str">
        <f ca="1"/>
        <v>KAZ</v>
      </c>
      <c r="D107" s="219" t="str">
        <f ca="1"/>
        <v>ECS           Europe &amp; Central Asia</v>
      </c>
      <c r="E107" s="219" t="str">
        <f ca="1"/>
        <v>IBRD</v>
      </c>
      <c r="F107" s="190" t="str">
        <f t="shared" ca="1" si="4"/>
        <v/>
      </c>
      <c r="G107" s="80">
        <f>IF(N107=7, 6.9, 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2.9798572681532467</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4.8560035445281304</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1.8285714285714301</v>
      </c>
      <c r="J107" s="242">
        <v>45454</v>
      </c>
      <c r="K107" s="242">
        <v>45454</v>
      </c>
      <c r="L107" s="91" t="s">
        <v>171</v>
      </c>
      <c r="M107" s="192">
        <v>4.8560035445281304</v>
      </c>
      <c r="N107" s="192">
        <v>1.8285714285714301</v>
      </c>
      <c r="O107" s="192">
        <v>48.1666666666666</v>
      </c>
      <c r="P107" s="192">
        <v>-2.8333333333333202</v>
      </c>
      <c r="Q107"/>
      <c r="R107"/>
      <c r="S107" s="192"/>
      <c r="T107" s="192"/>
      <c r="U107" s="192"/>
      <c r="V107" s="192"/>
      <c r="W107" s="192"/>
      <c r="X107" s="192"/>
      <c r="Y107" s="80"/>
      <c r="Z107" s="80"/>
    </row>
    <row r="108" spans="1:26" x14ac:dyDescent="0.2">
      <c r="A108" s="84">
        <v>101</v>
      </c>
      <c r="B108" s="84" t="str">
        <f ca="1"/>
        <v>Kenya</v>
      </c>
      <c r="C108" s="84" t="str">
        <f ca="1"/>
        <v>KEN</v>
      </c>
      <c r="D108" s="219" t="str">
        <f ca="1"/>
        <v>SSF           Sub-Saharan Africa</v>
      </c>
      <c r="E108" s="219" t="str">
        <f ca="1"/>
        <v>Blend</v>
      </c>
      <c r="F108" s="190" t="str">
        <f t="shared" ca="1" si="4"/>
        <v/>
      </c>
      <c r="G108" s="80">
        <f>IF(N108=7, 6.9, 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6.9086064873964279</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5.0775365529463903</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9.3999999999999897</v>
      </c>
      <c r="J108" s="242">
        <v>45454</v>
      </c>
      <c r="K108" s="242">
        <v>45454</v>
      </c>
      <c r="L108" s="91" t="s">
        <v>173</v>
      </c>
      <c r="M108" s="192">
        <v>5.0775365529463903</v>
      </c>
      <c r="N108" s="192">
        <v>9.3999999999999897</v>
      </c>
      <c r="O108" s="192">
        <v>49.4166666666666</v>
      </c>
      <c r="P108" s="192">
        <v>1.5833333333333199</v>
      </c>
      <c r="Q108"/>
      <c r="R108"/>
      <c r="S108" s="192"/>
      <c r="T108" s="192"/>
      <c r="U108" s="192"/>
      <c r="V108" s="192"/>
      <c r="W108" s="192"/>
      <c r="X108" s="192"/>
      <c r="Y108" s="80"/>
      <c r="Z108" s="80"/>
    </row>
    <row r="109" spans="1:26" x14ac:dyDescent="0.2">
      <c r="A109" s="84">
        <v>102</v>
      </c>
      <c r="B109" s="84" t="str">
        <f ca="1"/>
        <v>Kyrgyz Republic</v>
      </c>
      <c r="C109" s="84" t="str">
        <f ca="1"/>
        <v>KGZ</v>
      </c>
      <c r="D109" s="219" t="str">
        <f ca="1"/>
        <v>ECS           Europe &amp; Central Asia</v>
      </c>
      <c r="E109" s="219" t="str">
        <f ca="1"/>
        <v>IDA</v>
      </c>
      <c r="F109" s="190" t="str">
        <f t="shared" ca="1" si="4"/>
        <v/>
      </c>
      <c r="G109" s="80">
        <f>IF(N109=7, 6.9, 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7.2896079651737926</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5.3138384285925202</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10</v>
      </c>
      <c r="J109" s="242">
        <v>45454</v>
      </c>
      <c r="K109" s="242">
        <v>45454</v>
      </c>
      <c r="L109" s="91" t="s">
        <v>174</v>
      </c>
      <c r="M109" s="192">
        <v>5.3138384285925202</v>
      </c>
      <c r="N109" s="192">
        <v>10</v>
      </c>
      <c r="O109" s="192">
        <v>50.75</v>
      </c>
      <c r="P109" s="192">
        <v>3.5833333333333299</v>
      </c>
      <c r="Q109"/>
      <c r="R109"/>
      <c r="S109" s="192"/>
      <c r="T109" s="192"/>
      <c r="U109" s="192"/>
      <c r="V109" s="192"/>
      <c r="W109" s="192"/>
      <c r="X109" s="192"/>
      <c r="Y109" s="80"/>
      <c r="Z109" s="80"/>
    </row>
    <row r="110" spans="1:26" x14ac:dyDescent="0.2">
      <c r="A110" s="84">
        <v>103</v>
      </c>
      <c r="B110" s="84" t="str">
        <f ca="1"/>
        <v>Cambodia</v>
      </c>
      <c r="C110" s="84" t="str">
        <f ca="1"/>
        <v>KHM</v>
      </c>
      <c r="D110" s="219" t="str">
        <f ca="1"/>
        <v>EAS           East Asia &amp; Pacific</v>
      </c>
      <c r="E110" s="219" t="str">
        <f ca="1"/>
        <v>IDA</v>
      </c>
      <c r="F110" s="190" t="str">
        <f t="shared" ca="1" si="4"/>
        <v/>
      </c>
      <c r="G110" s="80">
        <f>IF(N110=7, 6.9, 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3.99940924531088</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45454</v>
      </c>
      <c r="K110" s="242">
        <v>45454</v>
      </c>
      <c r="L110" s="91" t="s">
        <v>176</v>
      </c>
      <c r="M110" s="192">
        <v>3.99940924531088</v>
      </c>
      <c r="N110" s="192">
        <v>0</v>
      </c>
      <c r="O110" s="192">
        <v>43.3333333333333</v>
      </c>
      <c r="P110" s="192">
        <v>-4.3333333333333197</v>
      </c>
      <c r="Q110"/>
      <c r="R110"/>
      <c r="S110" s="192"/>
      <c r="T110" s="192"/>
      <c r="U110" s="192"/>
      <c r="V110" s="192"/>
      <c r="W110" s="192"/>
      <c r="X110" s="192"/>
      <c r="Y110" s="80"/>
      <c r="Z110" s="80"/>
    </row>
    <row r="111" spans="1:26" x14ac:dyDescent="0.2">
      <c r="A111" s="84">
        <v>104</v>
      </c>
      <c r="B111" s="84" t="str">
        <f ca="1"/>
        <v>Kiribati</v>
      </c>
      <c r="C111" s="84" t="str">
        <f ca="1"/>
        <v>KIR</v>
      </c>
      <c r="D111" s="219" t="str">
        <f ca="1"/>
        <v>EAS           East Asia &amp; Pacific</v>
      </c>
      <c r="E111" s="219" t="str">
        <f ca="1"/>
        <v>IDA</v>
      </c>
      <c r="F111" s="190" t="str">
        <f t="shared" ca="1" si="4"/>
        <v/>
      </c>
      <c r="G111" s="80" t="e">
        <f>IF(N111=7, 6.9, 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#N/A</v>
      </c>
      <c r="H111" s="80" t="e"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#N/A</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t="s">
        <v>409</v>
      </c>
      <c r="N111" s="192" t="s">
        <v>409</v>
      </c>
      <c r="O111" s="192" t="s">
        <v>409</v>
      </c>
      <c r="P111" s="192" t="s">
        <v>409</v>
      </c>
      <c r="Q111"/>
      <c r="R111"/>
      <c r="S111" s="192"/>
      <c r="T111" s="192"/>
      <c r="U111" s="192"/>
      <c r="V111" s="192"/>
      <c r="W111" s="192"/>
      <c r="X111" s="192"/>
      <c r="Y111" s="80"/>
      <c r="Z111" s="80"/>
    </row>
    <row r="112" spans="1:26" x14ac:dyDescent="0.2">
      <c r="A112" s="84">
        <v>105</v>
      </c>
      <c r="B112" s="84" t="str">
        <f ca="1"/>
        <v>St. Kitts and Nevis</v>
      </c>
      <c r="C112" s="84" t="str">
        <f ca="1"/>
        <v>KNA</v>
      </c>
      <c r="D112" s="219" t="str">
        <f ca="1"/>
        <v>LCN           Latin America &amp; Caribbean</v>
      </c>
      <c r="E112" s="219" t="str">
        <f ca="1"/>
        <v>IBRD</v>
      </c>
      <c r="F112" s="190" t="str">
        <f t="shared" ca="1" si="4"/>
        <v/>
      </c>
      <c r="G112" s="80" t="e">
        <f>IF(N112=7, 6.9, 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#N/A</v>
      </c>
      <c r="H112" s="80" t="e"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#N/A</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t="s">
        <v>409</v>
      </c>
      <c r="N112" s="192" t="s">
        <v>409</v>
      </c>
      <c r="O112" s="192" t="s">
        <v>409</v>
      </c>
      <c r="P112" s="192" t="s">
        <v>409</v>
      </c>
      <c r="Q112"/>
      <c r="R112"/>
      <c r="S112" s="192"/>
      <c r="T112" s="192"/>
      <c r="U112" s="192"/>
      <c r="V112" s="192"/>
      <c r="W112" s="192"/>
      <c r="X112" s="192"/>
      <c r="Y112" s="80"/>
      <c r="Z112" s="80"/>
    </row>
    <row r="113" spans="1:26" x14ac:dyDescent="0.2">
      <c r="A113" s="84">
        <v>106</v>
      </c>
      <c r="B113" s="84" t="str">
        <f ca="1"/>
        <v>Korea, Rep.</v>
      </c>
      <c r="C113" s="84" t="str">
        <f ca="1"/>
        <v>KOR</v>
      </c>
      <c r="D113" s="219" t="str">
        <f ca="1"/>
        <v>EAS           East Asia &amp; Pacific</v>
      </c>
      <c r="E113" s="219" t="str">
        <f ca="1"/>
        <v>NA</v>
      </c>
      <c r="F113" s="190" t="str">
        <f t="shared" ca="1" si="4"/>
        <v/>
      </c>
      <c r="G113" s="80">
        <f>IF(N113=7, 6.9, 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6.9</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7</v>
      </c>
      <c r="J113" s="242">
        <v>45454</v>
      </c>
      <c r="K113" s="242">
        <v>45454</v>
      </c>
      <c r="L113" s="91" t="s">
        <v>180</v>
      </c>
      <c r="M113" s="192">
        <v>0</v>
      </c>
      <c r="N113" s="192">
        <v>7</v>
      </c>
      <c r="O113" s="192">
        <v>19</v>
      </c>
      <c r="P113" s="192">
        <v>0.66666666666666696</v>
      </c>
      <c r="Q113"/>
      <c r="R113"/>
      <c r="S113" s="192"/>
      <c r="T113" s="192"/>
      <c r="U113" s="192"/>
      <c r="V113" s="192"/>
      <c r="W113" s="192"/>
      <c r="X113" s="192"/>
      <c r="Y113" s="80"/>
      <c r="Z113" s="80"/>
    </row>
    <row r="114" spans="1:26" x14ac:dyDescent="0.2">
      <c r="A114" s="84">
        <v>107</v>
      </c>
      <c r="B114" s="84" t="str">
        <f ca="1"/>
        <v>Kuwait</v>
      </c>
      <c r="C114" s="84" t="str">
        <f ca="1"/>
        <v>KWT</v>
      </c>
      <c r="D114" s="219" t="str">
        <f ca="1"/>
        <v>MEA           Middle East &amp; North Africa</v>
      </c>
      <c r="E114" s="219" t="str">
        <f ca="1"/>
        <v>NA</v>
      </c>
      <c r="F114" s="190" t="str">
        <f t="shared" ca="1" si="4"/>
        <v/>
      </c>
      <c r="G114" s="80">
        <f>IF(N114=7, 6.9, 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6.9</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8.5659429921724595E-2</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7</v>
      </c>
      <c r="J114" s="242">
        <v>45383</v>
      </c>
      <c r="K114" s="242">
        <v>45383</v>
      </c>
      <c r="L114" s="91" t="s">
        <v>182</v>
      </c>
      <c r="M114" s="192">
        <v>8.5659429921724595E-2</v>
      </c>
      <c r="N114" s="192">
        <v>7</v>
      </c>
      <c r="O114" s="192">
        <v>21.25</v>
      </c>
      <c r="P114" s="192">
        <v>0.41666666666666702</v>
      </c>
      <c r="Q114"/>
      <c r="R114"/>
      <c r="S114" s="192"/>
      <c r="T114" s="192"/>
      <c r="U114" s="192"/>
      <c r="V114" s="192"/>
      <c r="W114" s="192"/>
      <c r="X114" s="192"/>
      <c r="Y114" s="80"/>
      <c r="Z114" s="80"/>
    </row>
    <row r="115" spans="1:26" x14ac:dyDescent="0.2">
      <c r="A115" s="84">
        <v>108</v>
      </c>
      <c r="B115" s="84" t="str">
        <f ca="1"/>
        <v>Lao PDR</v>
      </c>
      <c r="C115" s="84" t="str">
        <f ca="1"/>
        <v>LAO</v>
      </c>
      <c r="D115" s="219" t="str">
        <f ca="1"/>
        <v>EAS           East Asia &amp; Pacific</v>
      </c>
      <c r="E115" s="219" t="str">
        <f ca="1"/>
        <v>IDA</v>
      </c>
      <c r="F115" s="190" t="str">
        <f t="shared" ca="1" si="4"/>
        <v/>
      </c>
      <c r="G115" s="80">
        <f>IF(N115=7, 6.9, 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4.9527250063476593</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6.9236449564318399</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3.5428571428571498</v>
      </c>
      <c r="J115" s="242">
        <v>45454</v>
      </c>
      <c r="K115" s="242">
        <v>45454</v>
      </c>
      <c r="L115" s="91" t="s">
        <v>184</v>
      </c>
      <c r="M115" s="192">
        <v>6.9236449564318399</v>
      </c>
      <c r="N115" s="192">
        <v>3.5428571428571498</v>
      </c>
      <c r="O115" s="192">
        <v>59.8333333333333</v>
      </c>
      <c r="P115" s="192">
        <v>-1.8333333333333199</v>
      </c>
      <c r="Q115"/>
      <c r="R115"/>
      <c r="S115" s="192"/>
      <c r="T115" s="192"/>
      <c r="U115" s="192"/>
      <c r="V115" s="192"/>
      <c r="W115" s="192"/>
      <c r="X115" s="192"/>
      <c r="Y115" s="80"/>
      <c r="Z115" s="80"/>
    </row>
    <row r="116" spans="1:26" x14ac:dyDescent="0.2">
      <c r="A116" s="84">
        <v>109</v>
      </c>
      <c r="B116" s="84" t="str">
        <f ca="1"/>
        <v>Lebanon</v>
      </c>
      <c r="C116" s="84" t="str">
        <f ca="1"/>
        <v>LBN</v>
      </c>
      <c r="D116" s="219" t="str">
        <f ca="1"/>
        <v>MEA           Middle East &amp; North Africa</v>
      </c>
      <c r="E116" s="219" t="str">
        <f ca="1"/>
        <v>IBRD</v>
      </c>
      <c r="F116" s="190" t="str">
        <f t="shared" ca="1" si="4"/>
        <v/>
      </c>
      <c r="G116" s="80">
        <f>IF(N116=7, 6.9, 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9.5468768266306441</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10</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9.1142857142857192</v>
      </c>
      <c r="J116" s="242">
        <v>45418</v>
      </c>
      <c r="K116" s="242">
        <v>44887</v>
      </c>
      <c r="L116" s="91" t="s">
        <v>186</v>
      </c>
      <c r="M116" s="192">
        <v>10</v>
      </c>
      <c r="N116" s="192">
        <v>9.1142857142857192</v>
      </c>
      <c r="O116" s="192">
        <v>87.25</v>
      </c>
      <c r="P116" s="192">
        <v>1.4166666666666701</v>
      </c>
      <c r="Q116"/>
      <c r="R116"/>
      <c r="S116" s="192"/>
      <c r="T116" s="192"/>
      <c r="U116" s="192"/>
      <c r="V116" s="192"/>
      <c r="W116" s="192"/>
      <c r="X116" s="192"/>
      <c r="Y116" s="80"/>
      <c r="Z116" s="80"/>
    </row>
    <row r="117" spans="1:26" x14ac:dyDescent="0.2">
      <c r="A117" s="84">
        <v>110</v>
      </c>
      <c r="B117" s="84" t="str">
        <f ca="1"/>
        <v>Liberia</v>
      </c>
      <c r="C117" s="84" t="str">
        <f ca="1"/>
        <v>LBR</v>
      </c>
      <c r="D117" s="219" t="str">
        <f ca="1"/>
        <v>SSF           Sub-Saharan Africa</v>
      </c>
      <c r="E117" s="219" t="str">
        <f ca="1"/>
        <v>IDA</v>
      </c>
      <c r="F117" s="190" t="str">
        <f t="shared" ca="1" si="4"/>
        <v/>
      </c>
      <c r="G117" s="80">
        <f>IF(N117=7, 6.9, 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5.2679815726699761</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7.2485600354452799</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3.8285714285714199</v>
      </c>
      <c r="J117" s="242">
        <v>45418</v>
      </c>
      <c r="K117" s="242">
        <v>45418</v>
      </c>
      <c r="L117" s="91" t="s">
        <v>188</v>
      </c>
      <c r="M117" s="192">
        <v>7.2485600354452799</v>
      </c>
      <c r="N117" s="192">
        <v>3.8285714285714199</v>
      </c>
      <c r="O117" s="192">
        <v>61.6666666666666</v>
      </c>
      <c r="P117" s="192">
        <v>-1.6666666666666701</v>
      </c>
      <c r="Q117"/>
      <c r="R117"/>
      <c r="S117" s="192"/>
      <c r="T117" s="192"/>
      <c r="U117" s="192"/>
      <c r="V117" s="192"/>
      <c r="W117" s="192"/>
      <c r="X117" s="192"/>
      <c r="Y117" s="80"/>
      <c r="Z117" s="80"/>
    </row>
    <row r="118" spans="1:26" x14ac:dyDescent="0.2">
      <c r="A118" s="84">
        <v>111</v>
      </c>
      <c r="B118" s="84" t="str">
        <f ca="1"/>
        <v>Libya</v>
      </c>
      <c r="C118" s="84" t="str">
        <f ca="1"/>
        <v>LBY</v>
      </c>
      <c r="D118" s="219" t="str">
        <f ca="1"/>
        <v>MEA           Middle East &amp; North Africa</v>
      </c>
      <c r="E118" s="219" t="str">
        <f ca="1"/>
        <v>IBRD</v>
      </c>
      <c r="F118" s="190" t="str">
        <f t="shared" ca="1" si="4"/>
        <v/>
      </c>
      <c r="G118" s="80">
        <f>IF(N118=7, 6.9, 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3.3612268378112855</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6.70211194801358</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1.6857142857142799</v>
      </c>
      <c r="J118" s="242">
        <v>45454</v>
      </c>
      <c r="K118" s="242">
        <v>45454</v>
      </c>
      <c r="L118" s="91" t="s">
        <v>190</v>
      </c>
      <c r="M118" s="192">
        <v>6.70211194801358</v>
      </c>
      <c r="N118" s="192">
        <v>1.6857142857142799</v>
      </c>
      <c r="O118" s="192">
        <v>58.5833333333333</v>
      </c>
      <c r="P118" s="192">
        <v>-2.9166666666666599</v>
      </c>
      <c r="Q118"/>
      <c r="R118"/>
      <c r="S118" s="192"/>
      <c r="T118" s="192"/>
      <c r="U118" s="192"/>
      <c r="V118" s="192"/>
      <c r="W118" s="192"/>
      <c r="X118" s="192"/>
      <c r="Y118" s="80"/>
      <c r="Z118" s="80"/>
    </row>
    <row r="119" spans="1:26" x14ac:dyDescent="0.2">
      <c r="A119" s="84">
        <v>112</v>
      </c>
      <c r="B119" s="84" t="str">
        <f ca="1"/>
        <v>St. Lucia</v>
      </c>
      <c r="C119" s="84" t="str">
        <f ca="1"/>
        <v>LCA</v>
      </c>
      <c r="D119" s="219" t="str">
        <f ca="1"/>
        <v>LCN           Latin America &amp; Caribbean</v>
      </c>
      <c r="E119" s="219" t="str">
        <f ca="1"/>
        <v>Blend</v>
      </c>
      <c r="F119" s="190" t="str">
        <f t="shared" ca="1" si="4"/>
        <v/>
      </c>
      <c r="G119" s="80" t="e">
        <f>IF(N119=7, 6.9, 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v>44753</v>
      </c>
      <c r="K119" s="242" t="s">
        <v>409</v>
      </c>
      <c r="L119" s="91" t="s">
        <v>191</v>
      </c>
      <c r="M119" s="192" t="s">
        <v>409</v>
      </c>
      <c r="N119" s="192" t="s">
        <v>409</v>
      </c>
      <c r="O119" s="192" t="s">
        <v>409</v>
      </c>
      <c r="P119" s="192" t="s">
        <v>409</v>
      </c>
      <c r="Q119"/>
      <c r="R119"/>
      <c r="S119" s="192"/>
      <c r="T119" s="192"/>
      <c r="U119" s="192"/>
      <c r="V119" s="192"/>
      <c r="W119" s="192"/>
      <c r="X119" s="192"/>
      <c r="Y119" s="80"/>
      <c r="Z119" s="80"/>
    </row>
    <row r="120" spans="1:26" x14ac:dyDescent="0.2">
      <c r="A120" s="84">
        <v>113</v>
      </c>
      <c r="B120" s="84" t="str">
        <f ca="1"/>
        <v>Liechtenstein</v>
      </c>
      <c r="C120" s="84" t="str">
        <f ca="1"/>
        <v>LIE</v>
      </c>
      <c r="D120" s="219" t="str">
        <f ca="1"/>
        <v>ECS           Europe &amp; Central Asia</v>
      </c>
      <c r="E120" s="219" t="str">
        <f ca="1"/>
        <v>NA</v>
      </c>
      <c r="F120" s="190" t="str">
        <f t="shared" ca="1" si="4"/>
        <v/>
      </c>
      <c r="G120" s="80">
        <f>IF(N120=7, 6.9, 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0</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5.9714285714285698</v>
      </c>
      <c r="J120" s="242">
        <v>45454</v>
      </c>
      <c r="K120" s="242">
        <v>45454</v>
      </c>
      <c r="L120" s="91" t="s">
        <v>193</v>
      </c>
      <c r="M120" s="192">
        <v>0</v>
      </c>
      <c r="N120" s="192">
        <v>5.9714285714285698</v>
      </c>
      <c r="O120" s="192">
        <v>13.4166666666666</v>
      </c>
      <c r="P120" s="192">
        <v>-0.41666666666666602</v>
      </c>
      <c r="Q120"/>
      <c r="R120"/>
      <c r="S120" s="192"/>
      <c r="T120" s="192"/>
      <c r="U120" s="192"/>
      <c r="V120" s="192"/>
      <c r="W120" s="192"/>
      <c r="X120" s="192"/>
      <c r="Y120" s="80"/>
      <c r="Z120" s="80"/>
    </row>
    <row r="121" spans="1:26" x14ac:dyDescent="0.2">
      <c r="A121" s="84">
        <v>114</v>
      </c>
      <c r="B121" s="84" t="str">
        <f ca="1"/>
        <v>Sri Lanka</v>
      </c>
      <c r="C121" s="84" t="str">
        <f ca="1"/>
        <v>LKA</v>
      </c>
      <c r="D121" s="219" t="str">
        <f ca="1"/>
        <v>SAS           South Asia</v>
      </c>
      <c r="E121" s="219" t="str">
        <f ca="1"/>
        <v>IBRD</v>
      </c>
      <c r="F121" s="190" t="str">
        <f t="shared" ca="1" si="4"/>
        <v/>
      </c>
      <c r="G121" s="80" t="e">
        <f>IF(N121=7, 6.9, 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#N/A</v>
      </c>
      <c r="H121" s="80" t="e"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#N/A</v>
      </c>
      <c r="I121" s="191" t="e"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#N/A</v>
      </c>
      <c r="J121" s="242">
        <v>44895</v>
      </c>
      <c r="K121" s="242">
        <v>44887</v>
      </c>
      <c r="L121" s="91" t="s">
        <v>195</v>
      </c>
      <c r="M121" s="192" t="s">
        <v>409</v>
      </c>
      <c r="N121" s="192" t="s">
        <v>409</v>
      </c>
      <c r="O121" s="192" t="s">
        <v>409</v>
      </c>
      <c r="P121" s="192" t="s">
        <v>409</v>
      </c>
      <c r="Q121"/>
      <c r="R121"/>
      <c r="S121" s="192"/>
      <c r="T121" s="192"/>
      <c r="U121" s="192"/>
      <c r="V121" s="192"/>
      <c r="W121" s="192"/>
      <c r="X121" s="192"/>
      <c r="Y121" s="80"/>
      <c r="Z121" s="80"/>
    </row>
    <row r="122" spans="1:26" x14ac:dyDescent="0.2">
      <c r="A122" s="84">
        <v>115</v>
      </c>
      <c r="B122" s="84" t="str">
        <f ca="1"/>
        <v>Lesotho</v>
      </c>
      <c r="C122" s="84" t="str">
        <f ca="1"/>
        <v>LSO</v>
      </c>
      <c r="D122" s="219" t="str">
        <f ca="1"/>
        <v>SSF           Sub-Saharan Africa</v>
      </c>
      <c r="E122" s="219" t="str">
        <f ca="1"/>
        <v>IDA</v>
      </c>
      <c r="F122" s="190" t="str">
        <f t="shared" ca="1" si="4"/>
        <v/>
      </c>
      <c r="G122" s="80">
        <f>IF(N122=7, 6.9, 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5.4195927493407474</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5.2990695613646404</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5.5428571428571303</v>
      </c>
      <c r="J122" s="242">
        <v>45383</v>
      </c>
      <c r="K122" s="242">
        <v>45383</v>
      </c>
      <c r="L122" s="91" t="s">
        <v>197</v>
      </c>
      <c r="M122" s="192">
        <v>5.2990695613646404</v>
      </c>
      <c r="N122" s="192">
        <v>5.5428571428571303</v>
      </c>
      <c r="O122" s="192">
        <v>50.6666666666666</v>
      </c>
      <c r="P122" s="192">
        <v>-0.66666666666667096</v>
      </c>
      <c r="Q122"/>
      <c r="R122"/>
      <c r="S122" s="192"/>
      <c r="T122" s="192"/>
      <c r="U122" s="192"/>
      <c r="V122" s="192"/>
      <c r="W122" s="192"/>
      <c r="X122" s="192"/>
      <c r="Y122" s="80"/>
      <c r="Z122" s="80"/>
    </row>
    <row r="123" spans="1:26" x14ac:dyDescent="0.2">
      <c r="A123" s="84">
        <v>116</v>
      </c>
      <c r="B123" s="84" t="str">
        <f ca="1"/>
        <v>Lithuania</v>
      </c>
      <c r="C123" s="84" t="str">
        <f ca="1"/>
        <v>LTU</v>
      </c>
      <c r="D123" s="219" t="str">
        <f ca="1"/>
        <v>ECS           Europe &amp; Central Asia</v>
      </c>
      <c r="E123" s="219" t="str">
        <f ca="1"/>
        <v>NA</v>
      </c>
      <c r="F123" s="190" t="str">
        <f t="shared" ca="1" si="4"/>
        <v/>
      </c>
      <c r="G123" s="80">
        <f>IF(N123=7, 6.9, 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1.1667698934677702</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2.5077536552946298</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0.54285714285714004</v>
      </c>
      <c r="J123" s="242">
        <v>45454</v>
      </c>
      <c r="K123" s="242">
        <v>45454</v>
      </c>
      <c r="L123" s="91" t="s">
        <v>199</v>
      </c>
      <c r="M123" s="192">
        <v>2.5077536552946298</v>
      </c>
      <c r="N123" s="192">
        <v>0.54285714285714004</v>
      </c>
      <c r="O123" s="192">
        <v>34.9166666666666</v>
      </c>
      <c r="P123" s="192">
        <v>-3.5833333333333299</v>
      </c>
      <c r="Q123"/>
      <c r="R123"/>
      <c r="S123" s="192"/>
      <c r="T123" s="192"/>
      <c r="U123" s="192"/>
      <c r="V123" s="192"/>
      <c r="W123" s="192"/>
      <c r="X123" s="192"/>
      <c r="Y123" s="80"/>
      <c r="Z123" s="80"/>
    </row>
    <row r="124" spans="1:26" x14ac:dyDescent="0.2">
      <c r="A124" s="84">
        <v>117</v>
      </c>
      <c r="B124" s="84" t="str">
        <f ca="1"/>
        <v>Luxembourg</v>
      </c>
      <c r="C124" s="84" t="str">
        <f ca="1"/>
        <v>LUX</v>
      </c>
      <c r="D124" s="219" t="str">
        <f ca="1"/>
        <v>ECS           Europe &amp; Central Asia</v>
      </c>
      <c r="E124" s="219" t="str">
        <f ca="1"/>
        <v>NA</v>
      </c>
      <c r="F124" s="190" t="str">
        <f t="shared" ca="1" si="4"/>
        <v/>
      </c>
      <c r="G124" s="80">
        <f>IF(N124=7, 6.9, 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45418</v>
      </c>
      <c r="K124" s="242">
        <v>45418</v>
      </c>
      <c r="L124" s="91" t="s">
        <v>201</v>
      </c>
      <c r="M124" s="192">
        <v>0</v>
      </c>
      <c r="N124" s="192">
        <v>0</v>
      </c>
      <c r="O124" s="192">
        <v>15.9166666666666</v>
      </c>
      <c r="P124" s="192">
        <v>-6.25</v>
      </c>
      <c r="Q124"/>
      <c r="R124"/>
      <c r="S124" s="192"/>
      <c r="T124" s="192"/>
      <c r="U124" s="192"/>
      <c r="V124" s="192"/>
      <c r="W124" s="192"/>
      <c r="X124" s="192"/>
      <c r="Y124" s="80"/>
      <c r="Z124" s="80"/>
    </row>
    <row r="125" spans="1:26" x14ac:dyDescent="0.2">
      <c r="A125" s="84">
        <v>118</v>
      </c>
      <c r="B125" s="84" t="str">
        <f ca="1"/>
        <v>Latvia</v>
      </c>
      <c r="C125" s="84" t="str">
        <f ca="1"/>
        <v>LVA</v>
      </c>
      <c r="D125" s="219" t="str">
        <f ca="1"/>
        <v>ECS           Europe &amp; Central Asia</v>
      </c>
      <c r="E125" s="219" t="str">
        <f ca="1"/>
        <v>NA</v>
      </c>
      <c r="F125" s="190" t="str">
        <f t="shared" ca="1" si="4"/>
        <v/>
      </c>
      <c r="G125" s="80">
        <f>IF(N125=7, 6.9, 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2.7720997449609235</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3.2018904150051601</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2.4000000000000101</v>
      </c>
      <c r="J125" s="242">
        <v>45418</v>
      </c>
      <c r="K125" s="242">
        <v>45418</v>
      </c>
      <c r="L125" s="91" t="s">
        <v>203</v>
      </c>
      <c r="M125" s="192">
        <v>3.2018904150051601</v>
      </c>
      <c r="N125" s="192">
        <v>2.4000000000000101</v>
      </c>
      <c r="O125" s="192">
        <v>38.8333333333333</v>
      </c>
      <c r="P125" s="192">
        <v>-2.4999999999999898</v>
      </c>
      <c r="Q125"/>
      <c r="R125"/>
      <c r="S125" s="192"/>
      <c r="T125" s="192"/>
      <c r="U125" s="192"/>
      <c r="V125" s="192"/>
      <c r="W125" s="192"/>
      <c r="X125" s="192"/>
      <c r="Y125" s="80"/>
      <c r="Z125" s="80"/>
    </row>
    <row r="126" spans="1:26" x14ac:dyDescent="0.2">
      <c r="A126" s="84">
        <v>119</v>
      </c>
      <c r="B126" s="84" t="str">
        <f ca="1"/>
        <v>Macao SAR, China</v>
      </c>
      <c r="C126" s="84" t="str">
        <f ca="1"/>
        <v>MAC</v>
      </c>
      <c r="D126" s="219" t="str">
        <f ca="1"/>
        <v>EAS           East Asia &amp; Pacific</v>
      </c>
      <c r="E126" s="219" t="str">
        <f ca="1"/>
        <v>NA</v>
      </c>
      <c r="F126" s="190" t="str">
        <f t="shared" ca="1" si="4"/>
        <v/>
      </c>
      <c r="G126" s="80" t="e">
        <f>IF(N126=7, 6.9, 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#N/A</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45294</v>
      </c>
      <c r="K126" s="242">
        <v>45294</v>
      </c>
      <c r="L126" s="91" t="s">
        <v>686</v>
      </c>
      <c r="M126" s="192" t="s">
        <v>409</v>
      </c>
      <c r="N126" s="192" t="s">
        <v>409</v>
      </c>
      <c r="O126" s="192" t="s">
        <v>409</v>
      </c>
      <c r="P126" s="192" t="s">
        <v>409</v>
      </c>
      <c r="Q126"/>
      <c r="R126"/>
      <c r="S126" s="192"/>
      <c r="T126" s="192"/>
      <c r="U126" s="192"/>
      <c r="V126" s="192"/>
      <c r="W126" s="192"/>
      <c r="X126" s="192"/>
      <c r="Y126" s="80"/>
      <c r="Z126" s="80"/>
    </row>
    <row r="127" spans="1:26" x14ac:dyDescent="0.2">
      <c r="A127" s="84">
        <v>120</v>
      </c>
      <c r="B127" s="84" t="str">
        <f ca="1"/>
        <v>St. Martin (French part)</v>
      </c>
      <c r="C127" s="84" t="str">
        <f ca="1"/>
        <v>MAF</v>
      </c>
      <c r="D127" s="219" t="str">
        <f ca="1"/>
        <v>LCN           Latin America &amp; Caribbean</v>
      </c>
      <c r="E127" s="219" t="str">
        <f ca="1"/>
        <v>NA</v>
      </c>
      <c r="F127" s="190" t="str">
        <f t="shared" ca="1" si="4"/>
        <v/>
      </c>
      <c r="G127" s="80" t="e">
        <f>IF(N127=7, 6.9, 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687</v>
      </c>
      <c r="M127" s="192" t="s">
        <v>409</v>
      </c>
      <c r="N127" s="192" t="s">
        <v>409</v>
      </c>
      <c r="O127" s="192" t="s">
        <v>409</v>
      </c>
      <c r="P127" s="192" t="s">
        <v>409</v>
      </c>
      <c r="Q127"/>
      <c r="R127"/>
      <c r="S127" s="192"/>
      <c r="T127" s="192"/>
      <c r="U127" s="192"/>
      <c r="V127" s="192"/>
      <c r="W127" s="192"/>
      <c r="X127" s="192"/>
      <c r="Y127" s="80"/>
      <c r="Z127" s="80"/>
    </row>
    <row r="128" spans="1:26" x14ac:dyDescent="0.2">
      <c r="A128" s="84">
        <v>121</v>
      </c>
      <c r="B128" s="84" t="str">
        <f ca="1"/>
        <v>Morocco</v>
      </c>
      <c r="C128" s="84" t="str">
        <f ca="1"/>
        <v>MAR</v>
      </c>
      <c r="D128" s="219" t="str">
        <f ca="1"/>
        <v>MEA           Middle East &amp; North Africa</v>
      </c>
      <c r="E128" s="219" t="str">
        <f ca="1"/>
        <v>IBRD</v>
      </c>
      <c r="F128" s="190" t="str">
        <f t="shared" ca="1" si="4"/>
        <v/>
      </c>
      <c r="G128" s="80">
        <f>IF(N128=7, 6.9, 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6.9</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2.7440555309407699</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7</v>
      </c>
      <c r="J128" s="242">
        <v>44895</v>
      </c>
      <c r="K128" s="242">
        <v>45454</v>
      </c>
      <c r="L128" s="91" t="s">
        <v>205</v>
      </c>
      <c r="M128" s="192">
        <v>2.7440555309407699</v>
      </c>
      <c r="N128" s="192">
        <v>7</v>
      </c>
      <c r="O128" s="192">
        <v>36.25</v>
      </c>
      <c r="P128" s="192">
        <v>0.41666666666666402</v>
      </c>
      <c r="Q128"/>
      <c r="R128"/>
      <c r="S128" s="192"/>
      <c r="T128" s="192"/>
      <c r="U128" s="192"/>
      <c r="V128" s="192"/>
      <c r="W128" s="192"/>
      <c r="X128" s="192"/>
      <c r="Y128" s="80"/>
      <c r="Z128" s="80"/>
    </row>
    <row r="129" spans="1:26" x14ac:dyDescent="0.2">
      <c r="A129" s="84">
        <v>122</v>
      </c>
      <c r="B129" s="84" t="str">
        <f ca="1"/>
        <v>Monaco</v>
      </c>
      <c r="C129" s="84" t="str">
        <f ca="1"/>
        <v>MCO</v>
      </c>
      <c r="D129" s="219" t="str">
        <f ca="1"/>
        <v>ECS           Europe &amp; Central Asia</v>
      </c>
      <c r="E129" s="219" t="str">
        <f ca="1"/>
        <v>NA</v>
      </c>
      <c r="F129" s="190" t="str">
        <f t="shared" ca="1" si="4"/>
        <v/>
      </c>
      <c r="G129" s="80" t="e">
        <f>IF(N129=7, 6.9, 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v>44887</v>
      </c>
      <c r="K129" s="242" t="s">
        <v>409</v>
      </c>
      <c r="L129" s="91" t="s">
        <v>688</v>
      </c>
      <c r="M129" s="192" t="s">
        <v>409</v>
      </c>
      <c r="N129" s="192" t="s">
        <v>409</v>
      </c>
      <c r="O129" s="192" t="s">
        <v>409</v>
      </c>
      <c r="P129" s="192" t="s">
        <v>409</v>
      </c>
      <c r="Q129"/>
      <c r="R129"/>
      <c r="S129" s="192"/>
      <c r="T129" s="192"/>
      <c r="U129" s="192"/>
      <c r="V129" s="192"/>
      <c r="W129" s="192"/>
      <c r="X129" s="192"/>
      <c r="Y129" s="80"/>
      <c r="Z129" s="80"/>
    </row>
    <row r="130" spans="1:26" x14ac:dyDescent="0.2">
      <c r="A130" s="84">
        <v>123</v>
      </c>
      <c r="B130" s="84" t="str">
        <f ca="1"/>
        <v>Moldova</v>
      </c>
      <c r="C130" s="84" t="str">
        <f ca="1"/>
        <v>MDA</v>
      </c>
      <c r="D130" s="219" t="str">
        <f ca="1"/>
        <v>ECS           Europe &amp; Central Asia</v>
      </c>
      <c r="E130" s="219" t="str">
        <f ca="1"/>
        <v>IBRD</v>
      </c>
      <c r="F130" s="190" t="str">
        <f t="shared" ca="1" si="4"/>
        <v/>
      </c>
      <c r="G130" s="80">
        <f>IF(N130=7, 6.9, 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5.8750553832521</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45454</v>
      </c>
      <c r="K130" s="242">
        <v>45454</v>
      </c>
      <c r="L130" s="91" t="s">
        <v>206</v>
      </c>
      <c r="M130" s="192">
        <v>5.8750553832521</v>
      </c>
      <c r="N130" s="192">
        <v>0</v>
      </c>
      <c r="O130" s="192">
        <v>53.9166666666666</v>
      </c>
      <c r="P130" s="192">
        <v>-6.5833333333333304</v>
      </c>
      <c r="Q130"/>
      <c r="R130"/>
      <c r="S130" s="192"/>
      <c r="T130" s="192"/>
      <c r="U130" s="192"/>
      <c r="V130" s="192"/>
      <c r="W130" s="192"/>
      <c r="X130" s="192"/>
      <c r="Y130" s="80"/>
      <c r="Z130" s="80"/>
    </row>
    <row r="131" spans="1:26" x14ac:dyDescent="0.2">
      <c r="A131" s="84">
        <v>124</v>
      </c>
      <c r="B131" s="84" t="str">
        <f ca="1"/>
        <v>Madagascar</v>
      </c>
      <c r="C131" s="84" t="str">
        <f ca="1"/>
        <v>MDG</v>
      </c>
      <c r="D131" s="219" t="str">
        <f ca="1"/>
        <v>SSF           Sub-Saharan Africa</v>
      </c>
      <c r="E131" s="219" t="str">
        <f ca="1"/>
        <v>IDA</v>
      </c>
      <c r="F131" s="190" t="str">
        <f t="shared" ca="1" si="4"/>
        <v/>
      </c>
      <c r="G131" s="80">
        <f>IF(N131=7, 6.9, 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3.8966326240353397</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5.6535223748338499</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2.68571428571427</v>
      </c>
      <c r="J131" s="242">
        <v>45454</v>
      </c>
      <c r="K131" s="242">
        <v>45454</v>
      </c>
      <c r="L131" s="91" t="s">
        <v>208</v>
      </c>
      <c r="M131" s="192">
        <v>5.6535223748338499</v>
      </c>
      <c r="N131" s="192">
        <v>2.68571428571427</v>
      </c>
      <c r="O131" s="192">
        <v>52.6666666666666</v>
      </c>
      <c r="P131" s="192">
        <v>-2.3333333333333299</v>
      </c>
      <c r="Q131"/>
      <c r="R131"/>
      <c r="S131" s="192"/>
      <c r="T131" s="192"/>
      <c r="U131" s="192"/>
      <c r="V131" s="192"/>
      <c r="W131" s="192"/>
      <c r="X131" s="192"/>
      <c r="Y131" s="80"/>
      <c r="Z131" s="80"/>
    </row>
    <row r="132" spans="1:26" x14ac:dyDescent="0.2">
      <c r="A132" s="84">
        <v>125</v>
      </c>
      <c r="B132" s="84" t="str">
        <f ca="1"/>
        <v>Maldives</v>
      </c>
      <c r="C132" s="84" t="str">
        <f ca="1"/>
        <v>MDV</v>
      </c>
      <c r="D132" s="219" t="str">
        <f ca="1"/>
        <v>SAS           South Asia</v>
      </c>
      <c r="E132" s="219" t="str">
        <f ca="1"/>
        <v>IDA</v>
      </c>
      <c r="F132" s="190" t="str">
        <f t="shared" ca="1" si="4"/>
        <v/>
      </c>
      <c r="G132" s="80" t="e">
        <f>IF(N132=7, 6.9, 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#N/A</v>
      </c>
      <c r="H132" s="80" t="e"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#N/A</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t="s">
        <v>409</v>
      </c>
      <c r="N132" s="192" t="s">
        <v>409</v>
      </c>
      <c r="O132" s="192" t="s">
        <v>409</v>
      </c>
      <c r="P132" s="192" t="s">
        <v>409</v>
      </c>
      <c r="Q132"/>
      <c r="R132"/>
      <c r="S132" s="192"/>
      <c r="T132" s="192"/>
      <c r="U132" s="192"/>
      <c r="V132" s="192"/>
      <c r="W132" s="192"/>
      <c r="X132" s="192"/>
      <c r="Y132" s="80"/>
      <c r="Z132" s="80"/>
    </row>
    <row r="133" spans="1:26" x14ac:dyDescent="0.2">
      <c r="A133" s="84">
        <v>126</v>
      </c>
      <c r="B133" s="84" t="str">
        <f ca="1"/>
        <v>Mexico</v>
      </c>
      <c r="C133" s="84" t="str">
        <f ca="1"/>
        <v>MEX</v>
      </c>
      <c r="D133" s="219" t="str">
        <f ca="1"/>
        <v>LCN           Latin America &amp; Caribbean</v>
      </c>
      <c r="E133" s="219" t="str">
        <f ca="1"/>
        <v>IBRD</v>
      </c>
      <c r="F133" s="190" t="str">
        <f t="shared" ca="1" si="4"/>
        <v/>
      </c>
      <c r="G133" s="80">
        <f>IF(N133=7, 6.9, 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3.8072423913171218</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2.1680697090533099</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6.6857142857142797</v>
      </c>
      <c r="J133" s="242">
        <v>44895</v>
      </c>
      <c r="K133" s="242">
        <v>44887</v>
      </c>
      <c r="L133" s="91" t="s">
        <v>212</v>
      </c>
      <c r="M133" s="192">
        <v>2.1680697090533099</v>
      </c>
      <c r="N133" s="192">
        <v>6.6857142857142797</v>
      </c>
      <c r="O133" s="192">
        <v>33</v>
      </c>
      <c r="P133" s="192">
        <v>0</v>
      </c>
      <c r="Q133"/>
      <c r="R133"/>
      <c r="S133" s="192"/>
      <c r="T133" s="192"/>
      <c r="U133" s="192"/>
      <c r="V133" s="192"/>
      <c r="W133" s="192"/>
      <c r="X133" s="192"/>
      <c r="Y133" s="80"/>
      <c r="Z133" s="80"/>
    </row>
    <row r="134" spans="1:26" x14ac:dyDescent="0.2">
      <c r="A134" s="84">
        <v>127</v>
      </c>
      <c r="B134" s="84" t="str">
        <f ca="1"/>
        <v>Marshall Islands</v>
      </c>
      <c r="C134" s="84" t="str">
        <f ca="1"/>
        <v>MHL</v>
      </c>
      <c r="D134" s="219" t="str">
        <f ca="1"/>
        <v>EAS           East Asia &amp; Pacific</v>
      </c>
      <c r="E134" s="219" t="str">
        <f ca="1"/>
        <v>IDA</v>
      </c>
      <c r="F134" s="190" t="str">
        <f t="shared" ca="1" si="4"/>
        <v/>
      </c>
      <c r="G134" s="80" t="e">
        <f>IF(N134=7, 6.9, 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c r="R134"/>
      <c r="S134" s="192"/>
      <c r="T134" s="192"/>
      <c r="U134" s="192"/>
      <c r="V134" s="192"/>
      <c r="W134" s="192"/>
      <c r="X134" s="192"/>
      <c r="Y134" s="80"/>
      <c r="Z134" s="80"/>
    </row>
    <row r="135" spans="1:26" x14ac:dyDescent="0.2">
      <c r="A135" s="84">
        <v>128</v>
      </c>
      <c r="B135" s="84" t="str">
        <f ca="1"/>
        <v>North Macedonia</v>
      </c>
      <c r="C135" s="84" t="str">
        <f ca="1"/>
        <v>MKD</v>
      </c>
      <c r="D135" s="219" t="str">
        <f ca="1"/>
        <v>ECS           Europe &amp; Central Asia</v>
      </c>
      <c r="E135" s="219" t="str">
        <f ca="1"/>
        <v>IBRD</v>
      </c>
      <c r="F135" s="190" t="str">
        <f t="shared" ca="1" si="4"/>
        <v/>
      </c>
      <c r="G135" s="80">
        <f>IF(N135=7, 6.9, 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2.7631805555749942</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1.68069709053315</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4.54285714285714</v>
      </c>
      <c r="J135" s="242">
        <v>45383</v>
      </c>
      <c r="K135" s="242">
        <v>45383</v>
      </c>
      <c r="L135" s="91" t="s">
        <v>216</v>
      </c>
      <c r="M135" s="192">
        <v>1.68069709053315</v>
      </c>
      <c r="N135" s="192">
        <v>4.54285714285714</v>
      </c>
      <c r="O135" s="192">
        <v>30.25</v>
      </c>
      <c r="P135" s="192">
        <v>-1.25</v>
      </c>
      <c r="Q135"/>
      <c r="R135"/>
      <c r="S135" s="192"/>
      <c r="T135" s="192"/>
      <c r="U135" s="192"/>
      <c r="V135" s="192"/>
      <c r="W135" s="192"/>
      <c r="X135" s="192"/>
      <c r="Y135" s="80"/>
      <c r="Z135" s="80"/>
    </row>
    <row r="136" spans="1:26" x14ac:dyDescent="0.2">
      <c r="A136" s="84">
        <v>129</v>
      </c>
      <c r="B136" s="84" t="str">
        <f ca="1"/>
        <v>Mali</v>
      </c>
      <c r="C136" s="84" t="str">
        <f ca="1"/>
        <v>MLI</v>
      </c>
      <c r="D136" s="219" t="str">
        <f ca="1"/>
        <v>SSF           Sub-Saharan Africa</v>
      </c>
      <c r="E136" s="219" t="str">
        <f ca="1"/>
        <v>IDA</v>
      </c>
      <c r="F136" s="190" t="str">
        <f t="shared" ca="1" si="4"/>
        <v/>
      </c>
      <c r="G136" s="80">
        <f>IF(N136=7, 6.9, 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6.2136365413737691</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6.1704327278097697</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6.25714285714285</v>
      </c>
      <c r="J136" s="242">
        <v>45454</v>
      </c>
      <c r="K136" s="242">
        <v>45454</v>
      </c>
      <c r="L136" s="91" t="s">
        <v>218</v>
      </c>
      <c r="M136" s="192">
        <v>6.1704327278097697</v>
      </c>
      <c r="N136" s="192">
        <v>6.25714285714285</v>
      </c>
      <c r="O136" s="192">
        <v>55.5833333333333</v>
      </c>
      <c r="P136" s="192">
        <v>-0.25</v>
      </c>
      <c r="Q136"/>
      <c r="R136"/>
      <c r="S136" s="192"/>
      <c r="T136" s="192"/>
      <c r="U136" s="192"/>
      <c r="V136" s="192"/>
      <c r="W136" s="192"/>
      <c r="X136" s="192"/>
      <c r="Y136" s="80"/>
      <c r="Z136" s="80"/>
    </row>
    <row r="137" spans="1:26" x14ac:dyDescent="0.2">
      <c r="A137" s="84">
        <v>130</v>
      </c>
      <c r="B137" s="84" t="str">
        <f ca="1"/>
        <v>Malta</v>
      </c>
      <c r="C137" s="84" t="str">
        <f ca="1"/>
        <v>MLT</v>
      </c>
      <c r="D137" s="219" t="str">
        <f ca="1"/>
        <v>MEA           Middle East &amp; North Africa</v>
      </c>
      <c r="E137" s="219" t="str">
        <f ca="1"/>
        <v>NA</v>
      </c>
      <c r="F137" s="190" t="str">
        <f t="shared" ref="F137:F195" ca="1" si="5">IF(L137 &lt;&gt; C137, "Countries don't match", "")</f>
        <v/>
      </c>
      <c r="G137" s="80">
        <f>IF(N137=7, 6.9, 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0.52580718377175895</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4.13528282380752E-2</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6.6857142857142797</v>
      </c>
      <c r="J137" s="242">
        <v>45142</v>
      </c>
      <c r="K137" s="242">
        <v>45142</v>
      </c>
      <c r="L137" s="91" t="s">
        <v>220</v>
      </c>
      <c r="M137" s="192">
        <v>4.13528282380752E-2</v>
      </c>
      <c r="N137" s="192">
        <v>6.6857142857142797</v>
      </c>
      <c r="O137" s="192">
        <v>21</v>
      </c>
      <c r="P137" s="192">
        <v>0</v>
      </c>
      <c r="Q137"/>
      <c r="R137"/>
      <c r="S137" s="192"/>
      <c r="T137" s="192"/>
      <c r="U137" s="192"/>
      <c r="V137" s="192"/>
      <c r="W137" s="192"/>
      <c r="X137" s="192"/>
      <c r="Y137" s="80"/>
      <c r="Z137" s="80"/>
    </row>
    <row r="138" spans="1:26" x14ac:dyDescent="0.2">
      <c r="A138" s="84">
        <v>131</v>
      </c>
      <c r="B138" s="84" t="str">
        <f ca="1"/>
        <v>Myanmar</v>
      </c>
      <c r="C138" s="84" t="str">
        <f ca="1"/>
        <v>MMR</v>
      </c>
      <c r="D138" s="219" t="str">
        <f ca="1"/>
        <v>EAS           East Asia &amp; Pacific</v>
      </c>
      <c r="E138" s="219" t="str">
        <f ca="1"/>
        <v>IDA</v>
      </c>
      <c r="F138" s="190" t="str">
        <f t="shared" ca="1" si="5"/>
        <v/>
      </c>
      <c r="G138" s="80">
        <f>IF(N138=7, 6.9, 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9.9977844244770697</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9.9955693398316292</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10</v>
      </c>
      <c r="J138" s="242">
        <v>45454</v>
      </c>
      <c r="K138" s="242">
        <v>45454</v>
      </c>
      <c r="L138" s="91" t="s">
        <v>222</v>
      </c>
      <c r="M138" s="192">
        <v>9.9955693398316292</v>
      </c>
      <c r="N138" s="192">
        <v>10</v>
      </c>
      <c r="O138" s="192">
        <v>77.1666666666666</v>
      </c>
      <c r="P138" s="192">
        <v>3.8333333333333202</v>
      </c>
      <c r="Q138"/>
      <c r="R138"/>
      <c r="S138" s="192"/>
      <c r="T138" s="192"/>
      <c r="U138" s="192"/>
      <c r="V138" s="192"/>
      <c r="W138" s="192"/>
      <c r="X138" s="192"/>
      <c r="Y138" s="80"/>
      <c r="Z138" s="80"/>
    </row>
    <row r="139" spans="1:26" x14ac:dyDescent="0.2">
      <c r="A139" s="84">
        <v>132</v>
      </c>
      <c r="B139" s="84" t="str">
        <f ca="1"/>
        <v>Montenegro</v>
      </c>
      <c r="C139" s="84" t="str">
        <f ca="1"/>
        <v>MNE</v>
      </c>
      <c r="D139" s="219" t="str">
        <f ca="1"/>
        <v>ECS           Europe &amp; Central Asia</v>
      </c>
      <c r="E139" s="219" t="str">
        <f ca="1"/>
        <v>IBRD</v>
      </c>
      <c r="F139" s="190" t="str">
        <f t="shared" ca="1" si="5"/>
        <v/>
      </c>
      <c r="G139" s="80">
        <f>IF(N139=7, 6.9, 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5.4532404594262323</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4.7526214739329404</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6.25714285714285</v>
      </c>
      <c r="J139" s="242">
        <v>45454</v>
      </c>
      <c r="K139" s="242">
        <v>45454</v>
      </c>
      <c r="L139" s="91" t="s">
        <v>224</v>
      </c>
      <c r="M139" s="192">
        <v>4.7526214739329404</v>
      </c>
      <c r="N139" s="192">
        <v>6.25714285714285</v>
      </c>
      <c r="O139" s="192">
        <v>47.5833333333333</v>
      </c>
      <c r="P139" s="192">
        <v>-0.25</v>
      </c>
      <c r="Q139"/>
      <c r="R139"/>
      <c r="S139" s="192"/>
      <c r="T139" s="192"/>
      <c r="U139" s="192"/>
      <c r="V139" s="192"/>
      <c r="W139" s="192"/>
      <c r="X139" s="192"/>
      <c r="Y139" s="80"/>
      <c r="Z139" s="80"/>
    </row>
    <row r="140" spans="1:26" x14ac:dyDescent="0.2">
      <c r="A140" s="84">
        <v>133</v>
      </c>
      <c r="B140" s="84" t="str">
        <f ca="1"/>
        <v>Mongolia</v>
      </c>
      <c r="C140" s="84" t="str">
        <f ca="1"/>
        <v>MNG</v>
      </c>
      <c r="D140" s="219" t="str">
        <f ca="1"/>
        <v>EAS           East Asia &amp; Pacific</v>
      </c>
      <c r="E140" s="219" t="str">
        <f ca="1"/>
        <v>IBRD</v>
      </c>
      <c r="F140" s="190" t="str">
        <f t="shared" ca="1" si="5"/>
        <v/>
      </c>
      <c r="G140" s="80">
        <f>IF(N140=7, 6.9, 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4.54585733274258</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0</v>
      </c>
      <c r="J140" s="242">
        <v>45454</v>
      </c>
      <c r="K140" s="242">
        <v>45454</v>
      </c>
      <c r="L140" s="91" t="s">
        <v>226</v>
      </c>
      <c r="M140" s="192">
        <v>4.54585733274258</v>
      </c>
      <c r="N140" s="192">
        <v>0</v>
      </c>
      <c r="O140" s="192">
        <v>46.4166666666666</v>
      </c>
      <c r="P140" s="192">
        <v>-5.75</v>
      </c>
      <c r="Q140"/>
      <c r="R140"/>
      <c r="S140" s="192"/>
      <c r="T140" s="192"/>
      <c r="U140" s="192"/>
      <c r="V140" s="192"/>
      <c r="W140" s="192"/>
      <c r="X140" s="192"/>
      <c r="Y140" s="80"/>
      <c r="Z140" s="80"/>
    </row>
    <row r="141" spans="1:26" x14ac:dyDescent="0.2">
      <c r="A141" s="84">
        <v>134</v>
      </c>
      <c r="B141" s="84" t="str">
        <f ca="1"/>
        <v>Northern Mariana Islands</v>
      </c>
      <c r="C141" s="84" t="str">
        <f ca="1"/>
        <v>MNP</v>
      </c>
      <c r="D141" s="219" t="str">
        <f ca="1"/>
        <v>EAS           East Asia &amp; Pacific</v>
      </c>
      <c r="E141" s="219" t="str">
        <f ca="1"/>
        <v>NA</v>
      </c>
      <c r="F141" s="190" t="str">
        <f t="shared" ca="1" si="5"/>
        <v/>
      </c>
      <c r="G141" s="80" t="e">
        <f>IF(N141=7, 6.9, 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689</v>
      </c>
      <c r="M141" s="192" t="s">
        <v>409</v>
      </c>
      <c r="N141" s="192" t="s">
        <v>409</v>
      </c>
      <c r="O141" s="192" t="s">
        <v>409</v>
      </c>
      <c r="P141" s="192" t="s">
        <v>409</v>
      </c>
      <c r="Q141"/>
      <c r="R141"/>
      <c r="S141" s="192"/>
      <c r="T141" s="192"/>
      <c r="U141" s="192"/>
      <c r="V141" s="192"/>
      <c r="W141" s="192"/>
      <c r="X141" s="192"/>
      <c r="Y141" s="80"/>
      <c r="Z141" s="80"/>
    </row>
    <row r="142" spans="1:26" x14ac:dyDescent="0.2">
      <c r="A142" s="84">
        <v>135</v>
      </c>
      <c r="B142" s="84" t="str">
        <f ca="1"/>
        <v>Mozambique</v>
      </c>
      <c r="C142" s="84" t="str">
        <f ca="1"/>
        <v>MOZ</v>
      </c>
      <c r="D142" s="219" t="str">
        <f ca="1"/>
        <v>SSF           Sub-Saharan Africa</v>
      </c>
      <c r="E142" s="219" t="str">
        <f ca="1"/>
        <v>IDA</v>
      </c>
      <c r="F142" s="190" t="str">
        <f t="shared" ca="1" si="5"/>
        <v/>
      </c>
      <c r="G142" s="80">
        <f>IF(N142=7, 6.9, 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4.5295689360581459</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4.5163195982868096</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4.54285714285714</v>
      </c>
      <c r="J142" s="242">
        <v>44895</v>
      </c>
      <c r="K142" s="242">
        <v>45454</v>
      </c>
      <c r="L142" s="91" t="s">
        <v>228</v>
      </c>
      <c r="M142" s="192">
        <v>4.5163195982868096</v>
      </c>
      <c r="N142" s="192">
        <v>4.54285714285714</v>
      </c>
      <c r="O142" s="192">
        <v>46.25</v>
      </c>
      <c r="P142" s="192">
        <v>-1.25</v>
      </c>
      <c r="Q142"/>
      <c r="R142"/>
      <c r="S142" s="192"/>
      <c r="T142" s="192"/>
      <c r="U142" s="192"/>
      <c r="V142" s="192"/>
      <c r="W142" s="192"/>
      <c r="X142" s="192"/>
      <c r="Y142" s="80"/>
      <c r="Z142" s="80"/>
    </row>
    <row r="143" spans="1:26" x14ac:dyDescent="0.2">
      <c r="A143" s="84">
        <v>136</v>
      </c>
      <c r="B143" s="84" t="str">
        <f ca="1"/>
        <v>Mauritania</v>
      </c>
      <c r="C143" s="84" t="str">
        <f ca="1"/>
        <v>MRT</v>
      </c>
      <c r="D143" s="219" t="str">
        <f ca="1"/>
        <v>SSF           Sub-Saharan Africa</v>
      </c>
      <c r="E143" s="219" t="str">
        <f ca="1"/>
        <v>IDA</v>
      </c>
      <c r="F143" s="190" t="str">
        <f t="shared" ca="1" si="5"/>
        <v/>
      </c>
      <c r="G143" s="80">
        <f>IF(N143=7, 6.9, 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3.7502916737845942</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3.9698715108551101</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3.5428571428571298</v>
      </c>
      <c r="J143" s="242">
        <v>45454</v>
      </c>
      <c r="K143" s="242">
        <v>45454</v>
      </c>
      <c r="L143" s="91" t="s">
        <v>230</v>
      </c>
      <c r="M143" s="192">
        <v>3.9698715108551101</v>
      </c>
      <c r="N143" s="192">
        <v>3.5428571428571298</v>
      </c>
      <c r="O143" s="192">
        <v>43.1666666666666</v>
      </c>
      <c r="P143" s="192">
        <v>-1.8333333333333299</v>
      </c>
      <c r="Q143"/>
      <c r="R143"/>
      <c r="S143" s="192"/>
      <c r="T143" s="192"/>
      <c r="U143" s="192"/>
      <c r="V143" s="192"/>
      <c r="W143" s="192"/>
      <c r="X143" s="192"/>
      <c r="Y143" s="80"/>
      <c r="Z143" s="80"/>
    </row>
    <row r="144" spans="1:26" x14ac:dyDescent="0.2">
      <c r="A144" s="84">
        <v>137</v>
      </c>
      <c r="B144" s="84" t="str">
        <f ca="1"/>
        <v>Mauritius</v>
      </c>
      <c r="C144" s="84" t="str">
        <f ca="1"/>
        <v>MUS</v>
      </c>
      <c r="D144" s="219" t="str">
        <f ca="1"/>
        <v>SSF           Sub-Saharan Africa</v>
      </c>
      <c r="E144" s="219" t="str">
        <f ca="1"/>
        <v>IBRD</v>
      </c>
      <c r="F144" s="190" t="str">
        <f t="shared" ca="1" si="5"/>
        <v/>
      </c>
      <c r="G144" s="80">
        <f>IF(N144=7, 6.9, 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3.1128326646197824</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1.84315463003987</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5.2571428571428598</v>
      </c>
      <c r="J144" s="242">
        <v>45218</v>
      </c>
      <c r="K144" s="242">
        <v>45218</v>
      </c>
      <c r="L144" s="91" t="s">
        <v>232</v>
      </c>
      <c r="M144" s="192">
        <v>1.84315463003987</v>
      </c>
      <c r="N144" s="192">
        <v>5.2571428571428598</v>
      </c>
      <c r="O144" s="192">
        <v>31.1666666666666</v>
      </c>
      <c r="P144" s="192">
        <v>-0.83333333333333204</v>
      </c>
      <c r="Q144"/>
      <c r="R144"/>
      <c r="S144" s="192"/>
      <c r="T144" s="192"/>
      <c r="U144" s="192"/>
      <c r="V144" s="192"/>
      <c r="W144" s="192"/>
      <c r="X144" s="192"/>
      <c r="Y144" s="80"/>
      <c r="Z144" s="80"/>
    </row>
    <row r="145" spans="1:26" x14ac:dyDescent="0.2">
      <c r="A145" s="84">
        <v>138</v>
      </c>
      <c r="B145" s="84" t="str">
        <f ca="1"/>
        <v>Malawi</v>
      </c>
      <c r="C145" s="84" t="str">
        <f ca="1"/>
        <v>MWI</v>
      </c>
      <c r="D145" s="219" t="str">
        <f ca="1"/>
        <v>SSF           Sub-Saharan Africa</v>
      </c>
      <c r="E145" s="219" t="str">
        <f ca="1"/>
        <v>IDA</v>
      </c>
      <c r="F145" s="190" t="str">
        <f t="shared" ca="1" si="5"/>
        <v/>
      </c>
      <c r="G145" s="80">
        <f>IF(N145=7, 6.9, 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8.4444548085554452</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8.4891448825874996</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8.4000000000000199</v>
      </c>
      <c r="J145" s="242">
        <v>45454</v>
      </c>
      <c r="K145" s="242">
        <v>45454</v>
      </c>
      <c r="L145" s="91" t="s">
        <v>234</v>
      </c>
      <c r="M145" s="192">
        <v>8.4891448825874996</v>
      </c>
      <c r="N145" s="192">
        <v>8.4000000000000199</v>
      </c>
      <c r="O145" s="192">
        <v>68.6666666666666</v>
      </c>
      <c r="P145" s="192">
        <v>1.00000000000001</v>
      </c>
      <c r="Q145"/>
      <c r="R145"/>
      <c r="S145" s="192"/>
      <c r="T145" s="192"/>
      <c r="U145" s="192"/>
      <c r="V145" s="192"/>
      <c r="W145" s="192"/>
      <c r="X145" s="192"/>
      <c r="Y145" s="80"/>
      <c r="Z145" s="80"/>
    </row>
    <row r="146" spans="1:26" x14ac:dyDescent="0.2">
      <c r="A146" s="84">
        <v>139</v>
      </c>
      <c r="B146" s="84" t="str">
        <f ca="1"/>
        <v>Malaysia</v>
      </c>
      <c r="C146" s="84" t="str">
        <f ca="1"/>
        <v>MYS</v>
      </c>
      <c r="D146" s="219" t="str">
        <f ca="1"/>
        <v>EAS           East Asia &amp; Pacific</v>
      </c>
      <c r="E146" s="219" t="str">
        <f ca="1"/>
        <v>IBRD</v>
      </c>
      <c r="F146" s="190" t="str">
        <f t="shared" ca="1" si="5"/>
        <v/>
      </c>
      <c r="G146" s="80">
        <f>IF(N146=7, 6.9, 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0</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4.9714285714285698</v>
      </c>
      <c r="J146" s="242">
        <v>44895</v>
      </c>
      <c r="K146" s="242">
        <v>44887</v>
      </c>
      <c r="L146" s="91" t="s">
        <v>236</v>
      </c>
      <c r="M146" s="192">
        <v>0</v>
      </c>
      <c r="N146" s="192">
        <v>4.9714285714285698</v>
      </c>
      <c r="O146" s="192">
        <v>20</v>
      </c>
      <c r="P146" s="192">
        <v>-1</v>
      </c>
      <c r="Q146"/>
      <c r="R146"/>
      <c r="S146" s="192"/>
      <c r="T146" s="192"/>
      <c r="U146" s="192"/>
      <c r="V146" s="192"/>
      <c r="W146" s="192"/>
      <c r="X146" s="192"/>
      <c r="Y146" s="80"/>
      <c r="Z146" s="80"/>
    </row>
    <row r="147" spans="1:26" x14ac:dyDescent="0.2">
      <c r="A147" s="84">
        <v>140</v>
      </c>
      <c r="B147" s="84" t="str">
        <f ca="1"/>
        <v>Namibia</v>
      </c>
      <c r="C147" s="84" t="str">
        <f ca="1"/>
        <v>NAM</v>
      </c>
      <c r="D147" s="219" t="str">
        <f ca="1"/>
        <v>SSF           Sub-Saharan Africa</v>
      </c>
      <c r="E147" s="219" t="str">
        <f ca="1"/>
        <v>IBRD</v>
      </c>
      <c r="F147" s="190" t="str">
        <f t="shared" ca="1" si="5"/>
        <v/>
      </c>
      <c r="G147" s="80">
        <f>IF(N147=7, 6.9, 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3.8924612135248369</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2.5372913897504001</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5.9714285714285698</v>
      </c>
      <c r="J147" s="242">
        <v>45418</v>
      </c>
      <c r="K147" s="242">
        <v>45418</v>
      </c>
      <c r="L147" s="91" t="s">
        <v>238</v>
      </c>
      <c r="M147" s="192">
        <v>2.5372913897504001</v>
      </c>
      <c r="N147" s="192">
        <v>5.9714285714285698</v>
      </c>
      <c r="O147" s="192">
        <v>35.0833333333333</v>
      </c>
      <c r="P147" s="192">
        <v>-0.41666666666666402</v>
      </c>
      <c r="Q147"/>
      <c r="R147"/>
      <c r="S147" s="192"/>
      <c r="T147" s="192"/>
      <c r="U147" s="192"/>
      <c r="V147" s="192"/>
      <c r="W147" s="192"/>
      <c r="X147" s="192"/>
      <c r="Y147" s="80"/>
      <c r="Z147" s="80"/>
    </row>
    <row r="148" spans="1:26" x14ac:dyDescent="0.2">
      <c r="A148" s="84">
        <v>141</v>
      </c>
      <c r="B148" s="84" t="str">
        <f ca="1"/>
        <v>New Caledonia</v>
      </c>
      <c r="C148" s="84" t="str">
        <f ca="1"/>
        <v>NCL</v>
      </c>
      <c r="D148" s="219" t="str">
        <f ca="1"/>
        <v>EAS           East Asia &amp; Pacific</v>
      </c>
      <c r="E148" s="219" t="str">
        <f ca="1"/>
        <v>NA</v>
      </c>
      <c r="F148" s="190" t="str">
        <f t="shared" ca="1" si="5"/>
        <v/>
      </c>
      <c r="G148" s="80" t="e">
        <f>IF(N148=7, 6.9, 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690</v>
      </c>
      <c r="M148" s="192" t="s">
        <v>409</v>
      </c>
      <c r="N148" s="192" t="s">
        <v>409</v>
      </c>
      <c r="O148" s="192" t="s">
        <v>409</v>
      </c>
      <c r="P148" s="192" t="s">
        <v>409</v>
      </c>
      <c r="Q148"/>
      <c r="R148"/>
      <c r="S148" s="192"/>
      <c r="T148" s="192"/>
      <c r="U148" s="192"/>
      <c r="V148" s="192"/>
      <c r="W148" s="192"/>
      <c r="X148" s="192"/>
      <c r="Y148" s="80"/>
      <c r="Z148" s="80"/>
    </row>
    <row r="149" spans="1:26" x14ac:dyDescent="0.2">
      <c r="A149" s="84">
        <v>142</v>
      </c>
      <c r="B149" s="84" t="str">
        <f ca="1"/>
        <v>Niger</v>
      </c>
      <c r="C149" s="84" t="str">
        <f ca="1"/>
        <v>NER</v>
      </c>
      <c r="D149" s="219" t="str">
        <f ca="1"/>
        <v>SSF           Sub-Saharan Africa</v>
      </c>
      <c r="E149" s="219" t="str">
        <f ca="1"/>
        <v>IDA</v>
      </c>
      <c r="F149" s="190" t="str">
        <f t="shared" ca="1" si="5"/>
        <v/>
      </c>
      <c r="G149" s="80">
        <f>IF(N149=7, 6.9, 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6.9</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3.3101954413429802</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7</v>
      </c>
      <c r="J149" s="242">
        <v>45418</v>
      </c>
      <c r="K149" s="242">
        <v>45418</v>
      </c>
      <c r="L149" s="91" t="s">
        <v>240</v>
      </c>
      <c r="M149" s="192">
        <v>3.3101954413429802</v>
      </c>
      <c r="N149" s="192">
        <v>7</v>
      </c>
      <c r="O149" s="192">
        <v>39.4444444444444</v>
      </c>
      <c r="P149" s="192">
        <v>5.55555555555555</v>
      </c>
      <c r="Q149"/>
      <c r="R149"/>
      <c r="S149" s="192"/>
      <c r="T149" s="192"/>
      <c r="U149" s="192"/>
      <c r="V149" s="192"/>
      <c r="W149" s="192"/>
      <c r="X149" s="192"/>
      <c r="Y149" s="80"/>
      <c r="Z149" s="80"/>
    </row>
    <row r="150" spans="1:26" x14ac:dyDescent="0.2">
      <c r="A150" s="84">
        <v>143</v>
      </c>
      <c r="B150" s="84" t="str">
        <f ca="1"/>
        <v>Nigeria</v>
      </c>
      <c r="C150" s="84" t="str">
        <f ca="1"/>
        <v>NGA</v>
      </c>
      <c r="D150" s="219" t="str">
        <f ca="1"/>
        <v>SSF           Sub-Saharan Africa</v>
      </c>
      <c r="E150" s="219" t="str">
        <f ca="1"/>
        <v>Blend</v>
      </c>
      <c r="F150" s="190" t="str">
        <f t="shared" ca="1" si="5"/>
        <v/>
      </c>
      <c r="G150" s="80">
        <f>IF(N150=7, 6.9, 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7.6848269181213613</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9.2275882439816801</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6.3999999999999897</v>
      </c>
      <c r="J150" s="242">
        <v>44895</v>
      </c>
      <c r="K150" s="242">
        <v>44887</v>
      </c>
      <c r="L150" s="91" t="s">
        <v>242</v>
      </c>
      <c r="M150" s="192">
        <v>9.2275882439816801</v>
      </c>
      <c r="N150" s="192">
        <v>6.3999999999999897</v>
      </c>
      <c r="O150" s="192">
        <v>72.8333333333333</v>
      </c>
      <c r="P150" s="192">
        <v>-0.16666666666667099</v>
      </c>
      <c r="Q150"/>
      <c r="R150"/>
      <c r="S150" s="192"/>
      <c r="T150" s="192"/>
      <c r="U150" s="192"/>
      <c r="V150" s="192"/>
      <c r="W150" s="192"/>
      <c r="X150" s="192"/>
      <c r="Y150" s="80"/>
      <c r="Z150" s="80"/>
    </row>
    <row r="151" spans="1:26" x14ac:dyDescent="0.2">
      <c r="A151" s="84">
        <v>144</v>
      </c>
      <c r="B151" s="84" t="str">
        <f ca="1"/>
        <v>Nicaragua</v>
      </c>
      <c r="C151" s="84" t="str">
        <f ca="1"/>
        <v>NIC</v>
      </c>
      <c r="D151" s="219" t="str">
        <f ca="1"/>
        <v>LCN           Latin America &amp; Caribbean</v>
      </c>
      <c r="E151" s="219" t="str">
        <f ca="1"/>
        <v>IDA</v>
      </c>
      <c r="F151" s="190" t="str">
        <f t="shared" ca="1" si="5"/>
        <v/>
      </c>
      <c r="G151" s="80">
        <f>IF(N151=7, 6.9, 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1.1558693378569362</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5.1956874907694504</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0.25714285714285201</v>
      </c>
      <c r="J151" s="242">
        <v>45454</v>
      </c>
      <c r="K151" s="242">
        <v>45454</v>
      </c>
      <c r="L151" s="91" t="s">
        <v>244</v>
      </c>
      <c r="M151" s="192">
        <v>5.1956874907694504</v>
      </c>
      <c r="N151" s="192">
        <v>0.25714285714285201</v>
      </c>
      <c r="O151" s="192">
        <v>50.0833333333333</v>
      </c>
      <c r="P151" s="192">
        <v>-3.75</v>
      </c>
      <c r="Q151"/>
      <c r="R151"/>
      <c r="S151" s="192"/>
      <c r="T151" s="192"/>
      <c r="U151" s="192"/>
      <c r="V151" s="192"/>
      <c r="W151" s="192"/>
      <c r="X151" s="192"/>
      <c r="Y151" s="80"/>
      <c r="Z151" s="80"/>
    </row>
    <row r="152" spans="1:26" x14ac:dyDescent="0.2">
      <c r="A152" s="84">
        <v>145</v>
      </c>
      <c r="B152" s="84" t="str">
        <f ca="1"/>
        <v>Netherlands</v>
      </c>
      <c r="C152" s="84" t="str">
        <f ca="1"/>
        <v>NLD</v>
      </c>
      <c r="D152" s="219" t="str">
        <f ca="1"/>
        <v>ECS           Europe &amp; Central Asia</v>
      </c>
      <c r="E152" s="219" t="str">
        <f ca="1"/>
        <v>NA</v>
      </c>
      <c r="F152" s="190" t="str">
        <f t="shared" ca="1" si="5"/>
        <v/>
      </c>
      <c r="G152" s="80">
        <f>IF(N152=7, 6.9, 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1.4811799783687163</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0.57303204844188405</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3.8285714285714199</v>
      </c>
      <c r="J152" s="242">
        <v>45418</v>
      </c>
      <c r="K152" s="242">
        <v>45418</v>
      </c>
      <c r="L152" s="91" t="s">
        <v>246</v>
      </c>
      <c r="M152" s="192">
        <v>0.57303204844188405</v>
      </c>
      <c r="N152" s="192">
        <v>3.8285714285714199</v>
      </c>
      <c r="O152" s="192">
        <v>24</v>
      </c>
      <c r="P152" s="192">
        <v>-1.6666666666666601</v>
      </c>
      <c r="Q152"/>
      <c r="R152"/>
      <c r="S152" s="192"/>
      <c r="T152" s="192"/>
      <c r="U152" s="192"/>
      <c r="V152" s="192"/>
      <c r="W152" s="192"/>
      <c r="X152" s="192"/>
      <c r="Y152" s="80"/>
      <c r="Z152" s="80"/>
    </row>
    <row r="153" spans="1:26" x14ac:dyDescent="0.2">
      <c r="A153" s="84">
        <v>146</v>
      </c>
      <c r="B153" s="84" t="str">
        <f ca="1"/>
        <v>Norway</v>
      </c>
      <c r="C153" s="84" t="str">
        <f ca="1"/>
        <v>NOR</v>
      </c>
      <c r="D153" s="219" t="str">
        <f ca="1"/>
        <v>ECS           Europe &amp; Central Asia</v>
      </c>
      <c r="E153" s="219" t="str">
        <f ca="1"/>
        <v>NA</v>
      </c>
      <c r="F153" s="190" t="str">
        <f t="shared" ca="1" si="5"/>
        <v/>
      </c>
      <c r="G153" s="80">
        <f>IF(N153=7, 6.9, 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4.54285714285714</v>
      </c>
      <c r="J153" s="242">
        <v>45454</v>
      </c>
      <c r="K153" s="242">
        <v>45454</v>
      </c>
      <c r="L153" s="91" t="s">
        <v>248</v>
      </c>
      <c r="M153" s="192">
        <v>0</v>
      </c>
      <c r="N153" s="192">
        <v>4.54285714285714</v>
      </c>
      <c r="O153" s="192">
        <v>19.25</v>
      </c>
      <c r="P153" s="192">
        <v>-1.25</v>
      </c>
      <c r="Q153"/>
      <c r="R153"/>
      <c r="S153" s="192"/>
      <c r="T153" s="192"/>
      <c r="U153" s="192"/>
      <c r="V153" s="192"/>
      <c r="W153" s="192"/>
      <c r="X153" s="192"/>
      <c r="Y153" s="80"/>
      <c r="Z153" s="80"/>
    </row>
    <row r="154" spans="1:26" x14ac:dyDescent="0.2">
      <c r="A154" s="84">
        <v>147</v>
      </c>
      <c r="B154" s="84" t="str">
        <f ca="1"/>
        <v>Nepal</v>
      </c>
      <c r="C154" s="84" t="str">
        <f ca="1"/>
        <v>NPL</v>
      </c>
      <c r="D154" s="219" t="str">
        <f ca="1"/>
        <v>SAS           South Asia</v>
      </c>
      <c r="E154" s="219" t="str">
        <f ca="1"/>
        <v>IDA</v>
      </c>
      <c r="F154" s="190" t="str">
        <f t="shared" ca="1" si="5"/>
        <v/>
      </c>
      <c r="G154" s="80">
        <f>IF(N154=7, 6.9, 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5.8517672499936246</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5.1218431546300396</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6.6857142857142797</v>
      </c>
      <c r="J154" s="242">
        <v>45142</v>
      </c>
      <c r="K154" s="242">
        <v>45142</v>
      </c>
      <c r="L154" s="91" t="s">
        <v>250</v>
      </c>
      <c r="M154" s="192">
        <v>5.1218431546300396</v>
      </c>
      <c r="N154" s="192">
        <v>6.6857142857142797</v>
      </c>
      <c r="O154" s="192">
        <v>49.6666666666666</v>
      </c>
      <c r="P154" s="192">
        <v>0</v>
      </c>
      <c r="Q154"/>
      <c r="R154"/>
      <c r="S154" s="192"/>
      <c r="T154" s="192"/>
      <c r="U154" s="192"/>
      <c r="V154" s="192"/>
      <c r="W154" s="192"/>
      <c r="X154" s="192"/>
      <c r="Y154" s="80"/>
      <c r="Z154" s="80"/>
    </row>
    <row r="155" spans="1:26" x14ac:dyDescent="0.2">
      <c r="A155" s="84">
        <v>148</v>
      </c>
      <c r="B155" s="84" t="str">
        <f ca="1"/>
        <v>Nauru</v>
      </c>
      <c r="C155" s="84" t="str">
        <f ca="1"/>
        <v>NRU</v>
      </c>
      <c r="D155" s="219" t="str">
        <f ca="1"/>
        <v>EAS           East Asia &amp; Pacific</v>
      </c>
      <c r="E155" s="219" t="str">
        <f ca="1"/>
        <v>IBRD</v>
      </c>
      <c r="F155" s="190" t="str">
        <f t="shared" ca="1" si="5"/>
        <v/>
      </c>
      <c r="G155" s="80" t="e">
        <f>IF(N155=7, 6.9, 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v>44753</v>
      </c>
      <c r="K155" s="242">
        <v>44753</v>
      </c>
      <c r="L155" s="91" t="s">
        <v>252</v>
      </c>
      <c r="M155" s="192" t="s">
        <v>409</v>
      </c>
      <c r="N155" s="192" t="s">
        <v>409</v>
      </c>
      <c r="O155" s="192" t="s">
        <v>409</v>
      </c>
      <c r="P155" s="192" t="s">
        <v>409</v>
      </c>
      <c r="Q155"/>
      <c r="R155"/>
      <c r="S155" s="192"/>
      <c r="T155" s="192"/>
      <c r="U155" s="192"/>
      <c r="V155" s="192"/>
      <c r="W155" s="192"/>
      <c r="X155" s="192"/>
      <c r="Y155" s="80"/>
      <c r="Z155" s="80"/>
    </row>
    <row r="156" spans="1:26" x14ac:dyDescent="0.2">
      <c r="A156" s="84">
        <v>149</v>
      </c>
      <c r="B156" s="84" t="str">
        <f ca="1"/>
        <v>New Zealand</v>
      </c>
      <c r="C156" s="84" t="str">
        <f ca="1"/>
        <v>NZL</v>
      </c>
      <c r="D156" s="219" t="str">
        <f ca="1"/>
        <v>EAS           East Asia &amp; Pacific</v>
      </c>
      <c r="E156" s="219" t="str">
        <f ca="1"/>
        <v>NA</v>
      </c>
      <c r="F156" s="190" t="str">
        <f t="shared" ca="1" si="5"/>
        <v/>
      </c>
      <c r="G156" s="80">
        <f>IF(N156=7, 6.9, 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0.37999647988526475</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8.5659429921724595E-2</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1.6857142857142799</v>
      </c>
      <c r="J156" s="242">
        <v>45218</v>
      </c>
      <c r="K156" s="242">
        <v>45294</v>
      </c>
      <c r="L156" s="91" t="s">
        <v>254</v>
      </c>
      <c r="M156" s="192">
        <v>8.5659429921724595E-2</v>
      </c>
      <c r="N156" s="192">
        <v>1.6857142857142799</v>
      </c>
      <c r="O156" s="192">
        <v>21.25</v>
      </c>
      <c r="P156" s="192">
        <v>-2.9166666666666599</v>
      </c>
      <c r="Q156"/>
      <c r="R156"/>
      <c r="S156" s="192"/>
      <c r="T156" s="192"/>
      <c r="U156" s="192"/>
      <c r="V156" s="192"/>
      <c r="W156" s="192"/>
      <c r="X156" s="192"/>
      <c r="Y156" s="80"/>
      <c r="Z156" s="80"/>
    </row>
    <row r="157" spans="1:26" x14ac:dyDescent="0.2">
      <c r="A157" s="84">
        <v>150</v>
      </c>
      <c r="B157" s="84" t="str">
        <f ca="1"/>
        <v>Oman</v>
      </c>
      <c r="C157" s="84" t="str">
        <f ca="1"/>
        <v>OMN</v>
      </c>
      <c r="D157" s="219" t="str">
        <f ca="1"/>
        <v>MEA           Middle East &amp; North Africa</v>
      </c>
      <c r="E157" s="219" t="str">
        <f ca="1"/>
        <v>NA</v>
      </c>
      <c r="F157" s="190" t="str">
        <f t="shared" ca="1" si="5"/>
        <v/>
      </c>
      <c r="G157" s="80">
        <f>IF(N157=7, 6.9, 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2.2245221622043183</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0.80933392408801996</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6.1142857142857103</v>
      </c>
      <c r="J157" s="242">
        <v>45454</v>
      </c>
      <c r="K157" s="242">
        <v>45454</v>
      </c>
      <c r="L157" s="91" t="s">
        <v>256</v>
      </c>
      <c r="M157" s="192">
        <v>0.80933392408801996</v>
      </c>
      <c r="N157" s="192">
        <v>6.1142857142857103</v>
      </c>
      <c r="O157" s="192">
        <v>25.3333333333333</v>
      </c>
      <c r="P157" s="192">
        <v>-0.33333333333333198</v>
      </c>
      <c r="Q157"/>
      <c r="R157"/>
      <c r="S157" s="192"/>
      <c r="T157" s="192"/>
      <c r="U157" s="192"/>
      <c r="V157" s="192"/>
      <c r="W157" s="192"/>
      <c r="X157" s="192"/>
      <c r="Y157" s="80"/>
      <c r="Z157" s="80"/>
    </row>
    <row r="158" spans="1:26" x14ac:dyDescent="0.2">
      <c r="A158" s="84">
        <v>151</v>
      </c>
      <c r="B158" s="84" t="str">
        <f ca="1"/>
        <v>Pakistan</v>
      </c>
      <c r="C158" s="84" t="str">
        <f ca="1"/>
        <v>PAK</v>
      </c>
      <c r="D158" s="219" t="str">
        <f ca="1"/>
        <v>SAS           South Asia</v>
      </c>
      <c r="E158" s="219" t="str">
        <f ca="1"/>
        <v>Blend</v>
      </c>
      <c r="F158" s="190" t="str">
        <f t="shared" ca="1" si="5"/>
        <v/>
      </c>
      <c r="G158" s="80">
        <f>IF(N158=7, 6.9, 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5.8458151945053229</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9.2718948456653294</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3.6857142857142802</v>
      </c>
      <c r="J158" s="242">
        <v>44895</v>
      </c>
      <c r="K158" s="242">
        <v>44887</v>
      </c>
      <c r="L158" s="91" t="s">
        <v>258</v>
      </c>
      <c r="M158" s="192">
        <v>9.2718948456653294</v>
      </c>
      <c r="N158" s="192">
        <v>3.6857142857142802</v>
      </c>
      <c r="O158" s="192">
        <v>73.0833333333333</v>
      </c>
      <c r="P158" s="192">
        <v>-1.75</v>
      </c>
      <c r="Q158"/>
      <c r="R158"/>
      <c r="S158" s="192"/>
      <c r="T158" s="192"/>
      <c r="U158" s="192"/>
      <c r="V158" s="192"/>
      <c r="W158" s="192"/>
      <c r="X158" s="192"/>
      <c r="Y158" s="80"/>
      <c r="Z158" s="80"/>
    </row>
    <row r="159" spans="1:26" x14ac:dyDescent="0.2">
      <c r="A159" s="84">
        <v>152</v>
      </c>
      <c r="B159" s="84" t="str">
        <f ca="1"/>
        <v>Panama</v>
      </c>
      <c r="C159" s="84" t="str">
        <f ca="1"/>
        <v>PAN</v>
      </c>
      <c r="D159" s="219" t="str">
        <f ca="1"/>
        <v>LCN           Latin America &amp; Caribbean</v>
      </c>
      <c r="E159" s="219" t="str">
        <f ca="1"/>
        <v>IBRD</v>
      </c>
      <c r="F159" s="190" t="str">
        <f t="shared" ca="1" si="5"/>
        <v/>
      </c>
      <c r="G159" s="80">
        <f>IF(N159=7, 6.9, 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2.5682407397866402</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0.98656033082262495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6.6857142857142797</v>
      </c>
      <c r="J159" s="242">
        <v>45418</v>
      </c>
      <c r="K159" s="242">
        <v>45418</v>
      </c>
      <c r="L159" s="91" t="s">
        <v>260</v>
      </c>
      <c r="M159" s="192">
        <v>0.98656033082262495</v>
      </c>
      <c r="N159" s="192">
        <v>6.6857142857142797</v>
      </c>
      <c r="O159" s="192">
        <v>26.3333333333333</v>
      </c>
      <c r="P159" s="192">
        <v>0</v>
      </c>
      <c r="Q159"/>
      <c r="R159"/>
      <c r="S159" s="192"/>
      <c r="T159" s="192"/>
      <c r="U159" s="192"/>
      <c r="V159" s="192"/>
      <c r="W159" s="192"/>
      <c r="X159" s="192"/>
      <c r="Y159" s="80"/>
      <c r="Z159" s="80"/>
    </row>
    <row r="160" spans="1:26" x14ac:dyDescent="0.2">
      <c r="A160" s="84">
        <v>153</v>
      </c>
      <c r="B160" s="84" t="str">
        <f ca="1"/>
        <v>Peru</v>
      </c>
      <c r="C160" s="84" t="str">
        <f ca="1"/>
        <v>PER</v>
      </c>
      <c r="D160" s="219" t="str">
        <f ca="1"/>
        <v>LCN           Latin America &amp; Caribbean</v>
      </c>
      <c r="E160" s="219" t="str">
        <f ca="1"/>
        <v>IBRD</v>
      </c>
      <c r="F160" s="190" t="str">
        <f t="shared" ca="1" si="5"/>
        <v/>
      </c>
      <c r="G160" s="80">
        <f>IF(N160=7, 6.9, 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2.2609290844506944</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1.5034706837985501</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3.3999999999999901</v>
      </c>
      <c r="J160" s="242">
        <v>44895</v>
      </c>
      <c r="K160" s="242">
        <v>44887</v>
      </c>
      <c r="L160" s="91" t="s">
        <v>262</v>
      </c>
      <c r="M160" s="192">
        <v>1.5034706837985501</v>
      </c>
      <c r="N160" s="192">
        <v>3.3999999999999901</v>
      </c>
      <c r="O160" s="192">
        <v>29.25</v>
      </c>
      <c r="P160" s="192">
        <v>-1.9166666666666601</v>
      </c>
      <c r="Q160"/>
      <c r="R160"/>
      <c r="S160" s="192"/>
      <c r="T160" s="192"/>
      <c r="U160" s="192"/>
      <c r="V160" s="192"/>
      <c r="W160" s="192"/>
      <c r="X160" s="192"/>
      <c r="Y160" s="80"/>
      <c r="Z160" s="80"/>
    </row>
    <row r="161" spans="1:26" x14ac:dyDescent="0.2">
      <c r="A161" s="84">
        <v>154</v>
      </c>
      <c r="B161" s="84" t="str">
        <f ca="1"/>
        <v>Philippines</v>
      </c>
      <c r="C161" s="84" t="str">
        <f ca="1"/>
        <v>PHL</v>
      </c>
      <c r="D161" s="219" t="str">
        <f ca="1"/>
        <v>EAS           East Asia &amp; Pacific</v>
      </c>
      <c r="E161" s="219" t="str">
        <f ca="1"/>
        <v>IBRD</v>
      </c>
      <c r="F161" s="190" t="str">
        <f t="shared" ca="1" si="5"/>
        <v/>
      </c>
      <c r="G161" s="80">
        <f>IF(N161=7, 6.9, 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2.8667214074492229</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2.8572835130212102</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2.87619047619047</v>
      </c>
      <c r="J161" s="242">
        <v>45454</v>
      </c>
      <c r="K161" s="242">
        <v>45454</v>
      </c>
      <c r="L161" s="91" t="s">
        <v>264</v>
      </c>
      <c r="M161" s="192">
        <v>2.8572835130212102</v>
      </c>
      <c r="N161" s="192">
        <v>2.87619047619047</v>
      </c>
      <c r="O161" s="192">
        <v>36.8888888888888</v>
      </c>
      <c r="P161" s="192">
        <v>-2.2222222222222201</v>
      </c>
      <c r="Q161"/>
      <c r="R161"/>
      <c r="S161" s="192"/>
      <c r="T161" s="192"/>
      <c r="U161" s="192"/>
      <c r="V161" s="192"/>
      <c r="W161" s="192"/>
      <c r="X161" s="192"/>
      <c r="Y161" s="80"/>
      <c r="Z161" s="80"/>
    </row>
    <row r="162" spans="1:26" x14ac:dyDescent="0.2">
      <c r="A162" s="84">
        <v>155</v>
      </c>
      <c r="B162" s="84" t="str">
        <f ca="1"/>
        <v>Palau</v>
      </c>
      <c r="C162" s="84" t="str">
        <f ca="1"/>
        <v>PLW</v>
      </c>
      <c r="D162" s="219" t="str">
        <f ca="1"/>
        <v>EAS           East Asia &amp; Pacific</v>
      </c>
      <c r="E162" s="219" t="str">
        <f ca="1"/>
        <v>IBRD</v>
      </c>
      <c r="F162" s="190" t="str">
        <f t="shared" ca="1" si="5"/>
        <v/>
      </c>
      <c r="G162" s="80" t="e">
        <f>IF(N162=7, 6.9, 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c r="R162"/>
      <c r="S162" s="192"/>
      <c r="T162" s="192"/>
      <c r="U162" s="192"/>
      <c r="V162" s="192"/>
      <c r="W162" s="192"/>
      <c r="X162" s="192"/>
      <c r="Y162" s="80"/>
      <c r="Z162" s="80"/>
    </row>
    <row r="163" spans="1:26" x14ac:dyDescent="0.2">
      <c r="A163" s="84">
        <v>156</v>
      </c>
      <c r="B163" s="84" t="str">
        <f ca="1"/>
        <v>Papua New Guinea</v>
      </c>
      <c r="C163" s="84" t="str">
        <f ca="1"/>
        <v>PNG</v>
      </c>
      <c r="D163" s="219" t="str">
        <f ca="1"/>
        <v>EAS           East Asia &amp; Pacific</v>
      </c>
      <c r="E163" s="219" t="str">
        <f ca="1"/>
        <v>Blend</v>
      </c>
      <c r="F163" s="190" t="str">
        <f t="shared" ca="1" si="5"/>
        <v/>
      </c>
      <c r="G163" s="80">
        <f>IF(N163=7, 6.9, 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4.7849374400782203</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5.5649091714665397</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4.1142857142857103</v>
      </c>
      <c r="J163" s="242">
        <v>44895</v>
      </c>
      <c r="K163" s="242">
        <v>45454</v>
      </c>
      <c r="L163" s="91" t="s">
        <v>268</v>
      </c>
      <c r="M163" s="192">
        <v>5.5649091714665397</v>
      </c>
      <c r="N163" s="192">
        <v>4.1142857142857103</v>
      </c>
      <c r="O163" s="192">
        <v>52.1666666666666</v>
      </c>
      <c r="P163" s="192">
        <v>-1.5</v>
      </c>
      <c r="Q163"/>
      <c r="R163"/>
      <c r="S163" s="192"/>
      <c r="T163" s="192"/>
      <c r="U163" s="192"/>
      <c r="V163" s="192"/>
      <c r="W163" s="192"/>
      <c r="X163" s="192"/>
      <c r="Y163" s="80"/>
      <c r="Z163" s="80"/>
    </row>
    <row r="164" spans="1:26" x14ac:dyDescent="0.2">
      <c r="A164" s="84">
        <v>157</v>
      </c>
      <c r="B164" s="84" t="str">
        <f ca="1"/>
        <v>Poland</v>
      </c>
      <c r="C164" s="84" t="str">
        <f ca="1"/>
        <v>POL</v>
      </c>
      <c r="D164" s="219" t="str">
        <f ca="1"/>
        <v>ECS           Europe &amp; Central Asia</v>
      </c>
      <c r="E164" s="219" t="str">
        <f ca="1"/>
        <v>IBRD</v>
      </c>
      <c r="F164" s="190" t="str">
        <f t="shared" ca="1" si="5"/>
        <v/>
      </c>
      <c r="G164" s="80">
        <f>IF(N164=7, 6.9, 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2.6702111948013498</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45454</v>
      </c>
      <c r="K164" s="242">
        <v>45454</v>
      </c>
      <c r="L164" s="91" t="s">
        <v>270</v>
      </c>
      <c r="M164" s="192">
        <v>2.6702111948013498</v>
      </c>
      <c r="N164" s="192">
        <v>0</v>
      </c>
      <c r="O164" s="192">
        <v>35.8333333333333</v>
      </c>
      <c r="P164" s="192">
        <v>-5.1666666666666599</v>
      </c>
      <c r="Q164"/>
      <c r="R164"/>
      <c r="S164" s="192"/>
      <c r="T164" s="192"/>
      <c r="U164" s="192"/>
      <c r="V164" s="192"/>
      <c r="W164" s="192"/>
      <c r="X164" s="192"/>
      <c r="Y164" s="80"/>
      <c r="Z164" s="80"/>
    </row>
    <row r="165" spans="1:26" x14ac:dyDescent="0.2">
      <c r="A165" s="84">
        <v>158</v>
      </c>
      <c r="B165" s="84" t="str">
        <f ca="1"/>
        <v>Puerto Rico</v>
      </c>
      <c r="C165" s="84" t="str">
        <f ca="1"/>
        <v>PRI</v>
      </c>
      <c r="D165" s="219" t="str">
        <f ca="1"/>
        <v>LCN           Latin America &amp; Caribbean</v>
      </c>
      <c r="E165" s="219" t="str">
        <f ca="1"/>
        <v>NA</v>
      </c>
      <c r="F165" s="190" t="str">
        <f t="shared" ca="1" si="5"/>
        <v/>
      </c>
      <c r="G165" s="80">
        <f>IF(N165=7, 6.9, 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4.2457178187688802</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4.7083148722492902</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3.8285714285714301</v>
      </c>
      <c r="J165" s="242">
        <v>45383</v>
      </c>
      <c r="K165" s="242">
        <v>45383</v>
      </c>
      <c r="L165" s="91" t="s">
        <v>691</v>
      </c>
      <c r="M165" s="192">
        <v>4.7083148722492902</v>
      </c>
      <c r="N165" s="192">
        <v>3.8285714285714301</v>
      </c>
      <c r="O165" s="192">
        <v>47.3333333333333</v>
      </c>
      <c r="P165" s="192">
        <v>-1.6666666666666601</v>
      </c>
      <c r="Q165"/>
      <c r="R165"/>
      <c r="S165" s="192"/>
      <c r="T165" s="192"/>
      <c r="U165" s="192"/>
      <c r="V165" s="192"/>
      <c r="W165" s="192"/>
      <c r="X165" s="192"/>
      <c r="Y165" s="80"/>
      <c r="Z165" s="80"/>
    </row>
    <row r="166" spans="1:26" x14ac:dyDescent="0.2">
      <c r="A166" s="84">
        <v>159</v>
      </c>
      <c r="B166" s="84" t="str">
        <f ca="1"/>
        <v>Korea, Dem. People's Rep.</v>
      </c>
      <c r="C166" s="84" t="str">
        <f ca="1"/>
        <v>PRK</v>
      </c>
      <c r="D166" s="219" t="str">
        <f ca="1"/>
        <v>EAS           East Asia &amp; Pacific</v>
      </c>
      <c r="E166" s="219" t="str">
        <f ca="1"/>
        <v>NA</v>
      </c>
      <c r="F166" s="190" t="str">
        <f t="shared" ca="1" si="5"/>
        <v/>
      </c>
      <c r="G166" s="80">
        <f>IF(N166=7, 6.9, 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8.5188865805003235</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7.25714285714285</v>
      </c>
      <c r="J166" s="242">
        <v>45383</v>
      </c>
      <c r="K166" s="242">
        <v>45383</v>
      </c>
      <c r="L166" s="91" t="s">
        <v>271</v>
      </c>
      <c r="M166" s="192">
        <v>10</v>
      </c>
      <c r="N166" s="192">
        <v>7.25714285714285</v>
      </c>
      <c r="O166" s="192">
        <v>87</v>
      </c>
      <c r="P166" s="192">
        <v>0.33333333333332799</v>
      </c>
      <c r="Q166"/>
      <c r="R166"/>
      <c r="S166" s="192"/>
      <c r="T166" s="192"/>
      <c r="U166" s="192"/>
      <c r="V166" s="192"/>
      <c r="W166" s="192"/>
      <c r="X166" s="192"/>
      <c r="Y166" s="80"/>
      <c r="Z166" s="80"/>
    </row>
    <row r="167" spans="1:26" x14ac:dyDescent="0.2">
      <c r="A167" s="84">
        <v>160</v>
      </c>
      <c r="B167" s="84" t="str">
        <f ca="1"/>
        <v>Portugal</v>
      </c>
      <c r="C167" s="84" t="str">
        <f ca="1"/>
        <v>PRT</v>
      </c>
      <c r="D167" s="219" t="str">
        <f ca="1"/>
        <v>ECS           Europe &amp; Central Asia</v>
      </c>
      <c r="E167" s="219" t="str">
        <f ca="1"/>
        <v>NA</v>
      </c>
      <c r="F167" s="190" t="str">
        <f t="shared" ca="1" si="5"/>
        <v/>
      </c>
      <c r="G167" s="80">
        <f>IF(N167=7, 6.9, 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3.5135092938346277</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2.2271451779648501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5.54285714285714</v>
      </c>
      <c r="J167" s="242">
        <v>45418</v>
      </c>
      <c r="K167" s="242">
        <v>45418</v>
      </c>
      <c r="L167" s="91" t="s">
        <v>273</v>
      </c>
      <c r="M167" s="192">
        <v>2.2271451779648501</v>
      </c>
      <c r="N167" s="192">
        <v>5.54285714285714</v>
      </c>
      <c r="O167" s="192">
        <v>33.3333333333333</v>
      </c>
      <c r="P167" s="192">
        <v>-0.66666666666666397</v>
      </c>
      <c r="Q167"/>
      <c r="R167"/>
      <c r="S167" s="192"/>
      <c r="T167" s="192"/>
      <c r="U167" s="192"/>
      <c r="V167" s="192"/>
      <c r="W167" s="192"/>
      <c r="X167" s="192"/>
      <c r="Y167" s="80"/>
      <c r="Z167" s="80"/>
    </row>
    <row r="168" spans="1:26" x14ac:dyDescent="0.2">
      <c r="A168" s="84">
        <v>161</v>
      </c>
      <c r="B168" s="84" t="str">
        <f ca="1"/>
        <v>Paraguay</v>
      </c>
      <c r="C168" s="84" t="str">
        <f ca="1"/>
        <v>PRY</v>
      </c>
      <c r="D168" s="219" t="str">
        <f ca="1"/>
        <v>LCN           Latin America &amp; Caribbean</v>
      </c>
      <c r="E168" s="219" t="str">
        <f ca="1"/>
        <v>IBRD</v>
      </c>
      <c r="F168" s="190" t="str">
        <f t="shared" ca="1" si="5"/>
        <v/>
      </c>
      <c r="G168" s="80">
        <f>IF(N168=7, 6.9, 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4.1554595361245577</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2.8917442032196101</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5.9714285714285698</v>
      </c>
      <c r="J168" s="242">
        <v>45418</v>
      </c>
      <c r="K168" s="242">
        <v>45418</v>
      </c>
      <c r="L168" s="91" t="s">
        <v>275</v>
      </c>
      <c r="M168" s="192">
        <v>2.8917442032196101</v>
      </c>
      <c r="N168" s="192">
        <v>5.9714285714285698</v>
      </c>
      <c r="O168" s="192">
        <v>37.0833333333333</v>
      </c>
      <c r="P168" s="192">
        <v>-0.41666666666666402</v>
      </c>
      <c r="Q168"/>
      <c r="R168"/>
      <c r="S168" s="192"/>
      <c r="T168" s="192"/>
      <c r="U168" s="192"/>
      <c r="V168" s="192"/>
      <c r="W168" s="192"/>
      <c r="X168" s="192"/>
      <c r="Y168" s="80"/>
      <c r="Z168" s="80"/>
    </row>
    <row r="169" spans="1:26" x14ac:dyDescent="0.2">
      <c r="A169" s="84">
        <v>162</v>
      </c>
      <c r="B169" s="84" t="str">
        <f ca="1"/>
        <v>West Bank and Gaza</v>
      </c>
      <c r="C169" s="84" t="str">
        <f ca="1"/>
        <v>PSE</v>
      </c>
      <c r="D169" s="219" t="str">
        <f ca="1"/>
        <v>MEA           Middle East &amp; North Africa</v>
      </c>
      <c r="E169" s="219" t="str">
        <f ca="1"/>
        <v>NA</v>
      </c>
      <c r="F169" s="190" t="str">
        <f t="shared" ca="1" si="5"/>
        <v/>
      </c>
      <c r="G169" s="80">
        <f>IF(N169=7, 6.9, 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7.4796035362325926</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5.5944469059223101</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10</v>
      </c>
      <c r="J169" s="242">
        <v>45418</v>
      </c>
      <c r="K169" s="242">
        <v>45418</v>
      </c>
      <c r="L169" s="91" t="s">
        <v>692</v>
      </c>
      <c r="M169" s="192">
        <v>5.5944469059223101</v>
      </c>
      <c r="N169" s="192">
        <v>10</v>
      </c>
      <c r="O169" s="192">
        <v>52.3333333333333</v>
      </c>
      <c r="P169" s="192">
        <v>7</v>
      </c>
      <c r="Q169"/>
      <c r="R169"/>
      <c r="S169" s="192"/>
      <c r="T169" s="192"/>
      <c r="U169" s="192"/>
      <c r="V169" s="192"/>
      <c r="W169" s="192"/>
      <c r="X169" s="192"/>
      <c r="Y169" s="80"/>
      <c r="Z169" s="80"/>
    </row>
    <row r="170" spans="1:26" x14ac:dyDescent="0.2">
      <c r="A170" s="84">
        <v>163</v>
      </c>
      <c r="B170" s="84" t="str">
        <f ca="1"/>
        <v>French Polynesia</v>
      </c>
      <c r="C170" s="84" t="str">
        <f ca="1"/>
        <v>PYF</v>
      </c>
      <c r="D170" s="219" t="str">
        <f ca="1"/>
        <v>EAS           East Asia &amp; Pacific</v>
      </c>
      <c r="E170" s="219" t="str">
        <f ca="1"/>
        <v>NA</v>
      </c>
      <c r="F170" s="190" t="str">
        <f t="shared" ca="1" si="5"/>
        <v/>
      </c>
      <c r="G170" s="80" t="e">
        <f>IF(N170=7, 6.9, 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t="s">
        <v>409</v>
      </c>
      <c r="K170" s="242" t="s">
        <v>409</v>
      </c>
      <c r="L170" s="91" t="s">
        <v>693</v>
      </c>
      <c r="M170" s="192" t="s">
        <v>409</v>
      </c>
      <c r="N170" s="192" t="s">
        <v>409</v>
      </c>
      <c r="O170" s="192" t="s">
        <v>409</v>
      </c>
      <c r="P170" s="192" t="s">
        <v>409</v>
      </c>
      <c r="Q170"/>
      <c r="R170"/>
      <c r="S170" s="192"/>
      <c r="T170" s="192"/>
      <c r="U170" s="192"/>
      <c r="V170" s="192"/>
      <c r="W170" s="192"/>
      <c r="X170" s="192"/>
      <c r="Y170" s="80"/>
      <c r="Z170" s="80"/>
    </row>
    <row r="171" spans="1:26" x14ac:dyDescent="0.2">
      <c r="A171" s="84">
        <v>164</v>
      </c>
      <c r="B171" s="84" t="str">
        <f ca="1"/>
        <v>Qatar</v>
      </c>
      <c r="C171" s="84" t="str">
        <f ca="1"/>
        <v>QAT</v>
      </c>
      <c r="D171" s="219" t="str">
        <f ca="1"/>
        <v>MEA           Middle East &amp; North Africa</v>
      </c>
      <c r="E171" s="219" t="str">
        <f ca="1"/>
        <v>NA</v>
      </c>
      <c r="F171" s="190" t="str">
        <f t="shared" ca="1" si="5"/>
        <v/>
      </c>
      <c r="G171" s="80">
        <f>IF(N171=7, 6.9, 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2.9275704995243688</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1.28193767538029</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6.6857142857142797</v>
      </c>
      <c r="J171" s="242">
        <v>45142</v>
      </c>
      <c r="K171" s="242">
        <v>45142</v>
      </c>
      <c r="L171" s="91" t="s">
        <v>277</v>
      </c>
      <c r="M171" s="192">
        <v>1.28193767538029</v>
      </c>
      <c r="N171" s="192">
        <v>6.6857142857142797</v>
      </c>
      <c r="O171" s="192">
        <v>28</v>
      </c>
      <c r="P171" s="192">
        <v>0</v>
      </c>
      <c r="Q171"/>
      <c r="R171"/>
      <c r="S171" s="192"/>
      <c r="T171" s="192"/>
      <c r="U171" s="192"/>
      <c r="V171" s="192"/>
      <c r="W171" s="192"/>
      <c r="X171" s="192"/>
      <c r="Y171" s="80"/>
      <c r="Z171" s="80"/>
    </row>
    <row r="172" spans="1:26" x14ac:dyDescent="0.2">
      <c r="A172" s="84">
        <v>165</v>
      </c>
      <c r="B172" s="84" t="str">
        <f ca="1"/>
        <v>Romania</v>
      </c>
      <c r="C172" s="84" t="str">
        <f ca="1"/>
        <v>ROU</v>
      </c>
      <c r="D172" s="219" t="str">
        <f ca="1"/>
        <v>ECS           Europe &amp; Central Asia</v>
      </c>
      <c r="E172" s="219" t="str">
        <f ca="1"/>
        <v>IBRD</v>
      </c>
      <c r="F172" s="190" t="str">
        <f t="shared" ca="1" si="5"/>
        <v/>
      </c>
      <c r="G172" s="80">
        <f>IF(N172=7, 6.9, 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5.2607675937714244</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3.9698715108551101</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6.97142857142856</v>
      </c>
      <c r="J172" s="242">
        <v>45454</v>
      </c>
      <c r="K172" s="242">
        <v>45454</v>
      </c>
      <c r="L172" s="91" t="s">
        <v>279</v>
      </c>
      <c r="M172" s="192">
        <v>3.9698715108551101</v>
      </c>
      <c r="N172" s="192">
        <v>6.97142857142856</v>
      </c>
      <c r="O172" s="192">
        <v>43.1666666666666</v>
      </c>
      <c r="P172" s="192">
        <v>0.16666666666666399</v>
      </c>
      <c r="Q172"/>
      <c r="R172"/>
      <c r="S172" s="192"/>
      <c r="T172" s="192"/>
      <c r="U172" s="192"/>
      <c r="V172" s="192"/>
      <c r="W172" s="192"/>
      <c r="X172" s="192"/>
      <c r="Y172" s="80"/>
      <c r="Z172" s="80"/>
    </row>
    <row r="173" spans="1:26" x14ac:dyDescent="0.2">
      <c r="A173" s="84">
        <v>166</v>
      </c>
      <c r="B173" s="84" t="str">
        <f ca="1"/>
        <v>Russian Federation</v>
      </c>
      <c r="C173" s="84" t="str">
        <f ca="1"/>
        <v>RUS</v>
      </c>
      <c r="D173" s="219" t="str">
        <f ca="1"/>
        <v>ECS           Europe &amp; Central Asia</v>
      </c>
      <c r="E173" s="219" t="str">
        <f ca="1"/>
        <v>IBRD</v>
      </c>
      <c r="F173" s="190" t="str">
        <f t="shared" ca="1" si="5"/>
        <v/>
      </c>
      <c r="G173" s="80">
        <f>IF(N173=7, 6.9, 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4.3293723305176126</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7.8097769901048597</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2.3999999999999799</v>
      </c>
      <c r="J173" s="242">
        <v>44895</v>
      </c>
      <c r="K173" s="242">
        <v>44887</v>
      </c>
      <c r="L173" s="91" t="s">
        <v>281</v>
      </c>
      <c r="M173" s="192">
        <v>7.8097769901048597</v>
      </c>
      <c r="N173" s="192">
        <v>2.3999999999999799</v>
      </c>
      <c r="O173" s="192">
        <v>64.8333333333333</v>
      </c>
      <c r="P173" s="192">
        <v>-2.5</v>
      </c>
      <c r="Q173"/>
      <c r="R173"/>
      <c r="S173" s="192"/>
      <c r="T173" s="192"/>
      <c r="U173" s="192"/>
      <c r="V173" s="192"/>
      <c r="W173" s="192"/>
      <c r="X173" s="192"/>
      <c r="Y173" s="80"/>
      <c r="Z173" s="80"/>
    </row>
    <row r="174" spans="1:26" x14ac:dyDescent="0.2">
      <c r="A174" s="84">
        <v>167</v>
      </c>
      <c r="B174" s="84" t="str">
        <f ca="1"/>
        <v>Rwanda</v>
      </c>
      <c r="C174" s="84" t="str">
        <f ca="1"/>
        <v>RWA</v>
      </c>
      <c r="D174" s="219" t="str">
        <f ca="1"/>
        <v>SSF           Sub-Saharan Africa</v>
      </c>
      <c r="E174" s="219" t="str">
        <f ca="1"/>
        <v>IDA</v>
      </c>
      <c r="F174" s="190" t="str">
        <f t="shared" ca="1" si="5"/>
        <v/>
      </c>
      <c r="G174" s="80">
        <f>IF(N174=7, 6.9, 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3.6351067227981186</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5.5058337025550097</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2.4000000000000101</v>
      </c>
      <c r="J174" s="242">
        <v>45418</v>
      </c>
      <c r="K174" s="242">
        <v>45418</v>
      </c>
      <c r="L174" s="91" t="s">
        <v>283</v>
      </c>
      <c r="M174" s="192">
        <v>5.5058337025550097</v>
      </c>
      <c r="N174" s="192">
        <v>2.4000000000000101</v>
      </c>
      <c r="O174" s="192">
        <v>51.8333333333333</v>
      </c>
      <c r="P174" s="192">
        <v>-2.4999999999999898</v>
      </c>
      <c r="Q174"/>
      <c r="R174"/>
      <c r="S174" s="192"/>
      <c r="T174" s="192"/>
      <c r="U174" s="192"/>
      <c r="V174" s="192"/>
      <c r="W174" s="192"/>
      <c r="X174" s="192"/>
      <c r="Y174" s="80"/>
      <c r="Z174" s="80"/>
    </row>
    <row r="175" spans="1:26" x14ac:dyDescent="0.2">
      <c r="A175" s="84">
        <v>168</v>
      </c>
      <c r="B175" s="84" t="str">
        <f ca="1"/>
        <v>Saudi Arabia</v>
      </c>
      <c r="C175" s="84" t="str">
        <f ca="1"/>
        <v>SAU</v>
      </c>
      <c r="D175" s="219" t="str">
        <f ca="1"/>
        <v>MEA           Middle East &amp; North Africa</v>
      </c>
      <c r="E175" s="219" t="str">
        <f ca="1"/>
        <v>NA</v>
      </c>
      <c r="F175" s="190" t="str">
        <f t="shared" ca="1" si="5"/>
        <v/>
      </c>
      <c r="G175" s="80">
        <f>IF(N175=7, 6.9, 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2.2396458808819233</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0.75025845517648704</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6.6857142857142797</v>
      </c>
      <c r="J175" s="242">
        <v>44895</v>
      </c>
      <c r="K175" s="242">
        <v>44887</v>
      </c>
      <c r="L175" s="91" t="s">
        <v>285</v>
      </c>
      <c r="M175" s="192">
        <v>0.75025845517648704</v>
      </c>
      <c r="N175" s="192">
        <v>6.6857142857142797</v>
      </c>
      <c r="O175" s="192">
        <v>25</v>
      </c>
      <c r="P175" s="192">
        <v>0</v>
      </c>
      <c r="Q175"/>
      <c r="R175"/>
      <c r="S175" s="192"/>
      <c r="T175" s="192"/>
      <c r="U175" s="192"/>
      <c r="V175" s="192"/>
      <c r="W175" s="192"/>
      <c r="X175" s="192"/>
      <c r="Y175" s="80"/>
      <c r="Z175" s="80"/>
    </row>
    <row r="176" spans="1:26" x14ac:dyDescent="0.2">
      <c r="A176" s="84">
        <v>169</v>
      </c>
      <c r="B176" s="84" t="str">
        <f ca="1"/>
        <v>Sudan</v>
      </c>
      <c r="C176" s="84" t="str">
        <f ca="1"/>
        <v>SDN</v>
      </c>
      <c r="D176" s="219" t="str">
        <f ca="1"/>
        <v>SSF           Sub-Saharan Africa</v>
      </c>
      <c r="E176" s="219" t="str">
        <f ca="1"/>
        <v>IDA</v>
      </c>
      <c r="F176" s="190" t="str">
        <f t="shared" ca="1" si="5"/>
        <v/>
      </c>
      <c r="G176" s="80">
        <f>IF(N176=7, 6.9, 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9.3960478013744844</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8.8285714285714292</v>
      </c>
      <c r="J176" s="242">
        <v>45454</v>
      </c>
      <c r="K176" s="242">
        <v>45454</v>
      </c>
      <c r="L176" s="91" t="s">
        <v>287</v>
      </c>
      <c r="M176" s="192">
        <v>10</v>
      </c>
      <c r="N176" s="192">
        <v>8.8285714285714292</v>
      </c>
      <c r="O176" s="192">
        <v>89.0833333333333</v>
      </c>
      <c r="P176" s="192">
        <v>1.25</v>
      </c>
      <c r="Q176"/>
      <c r="R176"/>
      <c r="S176" s="192"/>
      <c r="T176" s="192"/>
      <c r="U176" s="192"/>
      <c r="V176" s="192"/>
      <c r="W176" s="192"/>
      <c r="X176" s="192"/>
      <c r="Y176" s="80"/>
      <c r="Z176" s="80"/>
    </row>
    <row r="177" spans="1:26" x14ac:dyDescent="0.2">
      <c r="A177" s="84">
        <v>170</v>
      </c>
      <c r="B177" s="84" t="str">
        <f ca="1"/>
        <v>Senegal</v>
      </c>
      <c r="C177" s="84" t="str">
        <f ca="1"/>
        <v>SEN</v>
      </c>
      <c r="D177" s="219" t="str">
        <f ca="1"/>
        <v>SSF           Sub-Saharan Africa</v>
      </c>
      <c r="E177" s="219" t="str">
        <f ca="1"/>
        <v>IDA</v>
      </c>
      <c r="F177" s="190" t="str">
        <f t="shared" ca="1" si="5"/>
        <v/>
      </c>
      <c r="G177" s="80">
        <f>IF(N177=7, 6.9, 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6.9</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2.92128193767538</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7</v>
      </c>
      <c r="J177" s="242">
        <v>45272</v>
      </c>
      <c r="K177" s="242">
        <v>45272</v>
      </c>
      <c r="L177" s="91" t="s">
        <v>289</v>
      </c>
      <c r="M177" s="192">
        <v>2.92128193767538</v>
      </c>
      <c r="N177" s="192">
        <v>7</v>
      </c>
      <c r="O177" s="192">
        <v>37.25</v>
      </c>
      <c r="P177" s="192">
        <v>0.41666666666666402</v>
      </c>
      <c r="Q177"/>
      <c r="R177"/>
      <c r="S177" s="192"/>
      <c r="T177" s="192"/>
      <c r="U177" s="192"/>
      <c r="V177" s="192"/>
      <c r="W177" s="192"/>
      <c r="X177" s="192"/>
      <c r="Y177" s="80"/>
      <c r="Z177" s="80"/>
    </row>
    <row r="178" spans="1:26" x14ac:dyDescent="0.2">
      <c r="A178" s="84">
        <v>171</v>
      </c>
      <c r="B178" s="84" t="str">
        <f ca="1"/>
        <v>Singapore</v>
      </c>
      <c r="C178" s="84" t="str">
        <f ca="1"/>
        <v>SGP</v>
      </c>
      <c r="D178" s="219" t="str">
        <f ca="1"/>
        <v>EAS           East Asia &amp; Pacific</v>
      </c>
      <c r="E178" s="219" t="str">
        <f ca="1"/>
        <v>NA</v>
      </c>
      <c r="F178" s="190" t="str">
        <f t="shared" ca="1" si="5"/>
        <v/>
      </c>
      <c r="G178" s="80">
        <f>IF(N178=7, 6.9, 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5.9714285714285698</v>
      </c>
      <c r="J178" s="242">
        <v>45454</v>
      </c>
      <c r="K178" s="242">
        <v>45454</v>
      </c>
      <c r="L178" s="91" t="s">
        <v>291</v>
      </c>
      <c r="M178" s="192">
        <v>0</v>
      </c>
      <c r="N178" s="192">
        <v>5.9714285714285698</v>
      </c>
      <c r="O178" s="192">
        <v>8.75</v>
      </c>
      <c r="P178" s="192">
        <v>-0.41666666666666602</v>
      </c>
      <c r="Q178"/>
      <c r="R178"/>
      <c r="S178" s="192"/>
      <c r="T178" s="192"/>
      <c r="U178" s="192"/>
      <c r="V178" s="192"/>
      <c r="W178" s="192"/>
      <c r="X178" s="192"/>
      <c r="Y178" s="80"/>
      <c r="Z178" s="80"/>
    </row>
    <row r="179" spans="1:26" x14ac:dyDescent="0.2">
      <c r="A179" s="84">
        <v>172</v>
      </c>
      <c r="B179" s="84" t="str">
        <f ca="1"/>
        <v>Solomon Islands</v>
      </c>
      <c r="C179" s="84" t="str">
        <f ca="1"/>
        <v>SLB</v>
      </c>
      <c r="D179" s="219" t="str">
        <f ca="1"/>
        <v>EAS           East Asia &amp; Pacific</v>
      </c>
      <c r="E179" s="219" t="str">
        <f ca="1"/>
        <v>IDA</v>
      </c>
      <c r="F179" s="190" t="str">
        <f t="shared" ca="1" si="5"/>
        <v/>
      </c>
      <c r="G179" s="80" t="e">
        <f>IF(N179=7, 6.9, 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#N/A</v>
      </c>
      <c r="H179" s="80" t="e"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#N/A</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t="s">
        <v>409</v>
      </c>
      <c r="N179" s="192" t="s">
        <v>409</v>
      </c>
      <c r="O179" s="192" t="s">
        <v>409</v>
      </c>
      <c r="P179" s="192" t="s">
        <v>409</v>
      </c>
      <c r="Q179"/>
      <c r="R179"/>
      <c r="S179" s="192"/>
      <c r="T179" s="192"/>
      <c r="U179" s="192"/>
      <c r="V179" s="192"/>
      <c r="W179" s="192"/>
      <c r="X179" s="192"/>
      <c r="Y179" s="80"/>
      <c r="Z179" s="80"/>
    </row>
    <row r="180" spans="1:26" x14ac:dyDescent="0.2">
      <c r="A180" s="84">
        <v>173</v>
      </c>
      <c r="B180" s="84" t="str">
        <f ca="1"/>
        <v>Sierra Leone</v>
      </c>
      <c r="C180" s="84" t="str">
        <f ca="1"/>
        <v>SLE</v>
      </c>
      <c r="D180" s="219" t="str">
        <f ca="1"/>
        <v>SSF           Sub-Saharan Africa</v>
      </c>
      <c r="E180" s="219" t="str">
        <f ca="1"/>
        <v>IDA</v>
      </c>
      <c r="F180" s="190" t="str">
        <f t="shared" ca="1" si="5"/>
        <v/>
      </c>
      <c r="G180" s="80">
        <f>IF(N180=7, 6.9, 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7.1806977072161606</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7.3962487077241104</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6.97142857142856</v>
      </c>
      <c r="J180" s="242">
        <v>44895</v>
      </c>
      <c r="K180" s="242">
        <v>45272</v>
      </c>
      <c r="L180" s="91" t="s">
        <v>295</v>
      </c>
      <c r="M180" s="192">
        <v>7.3962487077241104</v>
      </c>
      <c r="N180" s="192">
        <v>6.97142857142856</v>
      </c>
      <c r="O180" s="192">
        <v>62.5</v>
      </c>
      <c r="P180" s="192">
        <v>0.16666666666666399</v>
      </c>
      <c r="Q180"/>
      <c r="R180"/>
      <c r="S180" s="192"/>
      <c r="T180" s="192"/>
      <c r="U180" s="192"/>
      <c r="V180" s="192"/>
      <c r="W180" s="192"/>
      <c r="X180" s="192"/>
      <c r="Y180" s="80"/>
      <c r="Z180" s="80"/>
    </row>
    <row r="181" spans="1:26" x14ac:dyDescent="0.2">
      <c r="A181" s="84">
        <v>174</v>
      </c>
      <c r="B181" s="84" t="str">
        <f ca="1"/>
        <v>El Salvador</v>
      </c>
      <c r="C181" s="84" t="str">
        <f ca="1"/>
        <v>SLV</v>
      </c>
      <c r="D181" s="219" t="str">
        <f ca="1"/>
        <v>LCN           Latin America &amp; Caribbean</v>
      </c>
      <c r="E181" s="219" t="str">
        <f ca="1"/>
        <v>IBRD</v>
      </c>
      <c r="F181" s="190" t="str">
        <f t="shared" ca="1" si="5"/>
        <v/>
      </c>
      <c r="G181" s="80" t="e">
        <f>IF(N181=7, 6.9, 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#N/A</v>
      </c>
      <c r="H181" s="80" t="e"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#N/A</v>
      </c>
      <c r="I181" s="191" t="e"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#N/A</v>
      </c>
      <c r="J181" s="242">
        <v>45294</v>
      </c>
      <c r="K181" s="242">
        <v>45294</v>
      </c>
      <c r="L181" s="91" t="s">
        <v>297</v>
      </c>
      <c r="M181" s="192" t="s">
        <v>409</v>
      </c>
      <c r="N181" s="192" t="s">
        <v>409</v>
      </c>
      <c r="O181" s="192" t="s">
        <v>409</v>
      </c>
      <c r="P181" s="192" t="s">
        <v>409</v>
      </c>
      <c r="Q181"/>
      <c r="R181"/>
      <c r="S181" s="192"/>
      <c r="T181" s="192"/>
      <c r="U181" s="192"/>
      <c r="V181" s="192"/>
      <c r="W181" s="192"/>
      <c r="X181" s="192"/>
      <c r="Y181" s="80"/>
      <c r="Z181" s="80"/>
    </row>
    <row r="182" spans="1:26" x14ac:dyDescent="0.2">
      <c r="A182" s="84">
        <v>175</v>
      </c>
      <c r="B182" s="84" t="str">
        <f ca="1"/>
        <v>San Marino</v>
      </c>
      <c r="C182" s="84" t="str">
        <f ca="1"/>
        <v>SMR</v>
      </c>
      <c r="D182" s="219" t="str">
        <f ca="1"/>
        <v>ECS           Europe &amp; Central Asia</v>
      </c>
      <c r="E182" s="219" t="str">
        <f ca="1"/>
        <v>NA</v>
      </c>
      <c r="F182" s="190" t="str">
        <f t="shared" ca="1" si="5"/>
        <v/>
      </c>
      <c r="G182" s="80" t="e">
        <f>IF(N182=7, 6.9, 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v>44887</v>
      </c>
      <c r="K182" s="242" t="s">
        <v>409</v>
      </c>
      <c r="L182" s="91" t="s">
        <v>694</v>
      </c>
      <c r="M182" s="192" t="s">
        <v>409</v>
      </c>
      <c r="N182" s="192" t="s">
        <v>409</v>
      </c>
      <c r="O182" s="192" t="s">
        <v>409</v>
      </c>
      <c r="P182" s="192" t="s">
        <v>409</v>
      </c>
      <c r="Q182"/>
      <c r="R182"/>
      <c r="S182" s="192"/>
      <c r="T182" s="192"/>
      <c r="U182" s="192"/>
      <c r="V182" s="192"/>
      <c r="W182" s="192"/>
      <c r="X182" s="192"/>
      <c r="Y182" s="80"/>
      <c r="Z182" s="80"/>
    </row>
    <row r="183" spans="1:26" x14ac:dyDescent="0.2">
      <c r="A183" s="84">
        <v>176</v>
      </c>
      <c r="B183" s="84" t="str">
        <f ca="1"/>
        <v>Somalia</v>
      </c>
      <c r="C183" s="84" t="str">
        <f ca="1"/>
        <v>SOM</v>
      </c>
      <c r="D183" s="219" t="str">
        <f ca="1"/>
        <v>SSF           Sub-Saharan Africa</v>
      </c>
      <c r="E183" s="219" t="str">
        <f ca="1"/>
        <v>IDA</v>
      </c>
      <c r="F183" s="190" t="str">
        <f t="shared" ca="1" si="5"/>
        <v/>
      </c>
      <c r="G183" s="80">
        <f>IF(N183=7, 6.9, 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9.7282527309007651</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9.4638901196278198</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45454</v>
      </c>
      <c r="K183" s="242">
        <v>45454</v>
      </c>
      <c r="L183" s="91" t="s">
        <v>299</v>
      </c>
      <c r="M183" s="192">
        <v>9.4638901196278198</v>
      </c>
      <c r="N183" s="192">
        <v>10</v>
      </c>
      <c r="O183" s="192">
        <v>74.1666666666666</v>
      </c>
      <c r="P183" s="192">
        <v>2.1666666666666701</v>
      </c>
      <c r="Q183"/>
      <c r="R183"/>
      <c r="S183" s="192"/>
      <c r="T183" s="192"/>
      <c r="U183" s="192"/>
      <c r="V183" s="192"/>
      <c r="W183" s="192"/>
      <c r="X183" s="192"/>
      <c r="Y183" s="80"/>
      <c r="Z183" s="80"/>
    </row>
    <row r="184" spans="1:26" x14ac:dyDescent="0.2">
      <c r="A184" s="84">
        <v>177</v>
      </c>
      <c r="B184" s="84" t="str">
        <f ca="1"/>
        <v>Serbia</v>
      </c>
      <c r="C184" s="84" t="str">
        <f ca="1"/>
        <v>SRB</v>
      </c>
      <c r="D184" s="219" t="str">
        <f ca="1"/>
        <v>ECS           Europe &amp; Central Asia</v>
      </c>
      <c r="E184" s="219" t="str">
        <f ca="1"/>
        <v>IBRD</v>
      </c>
      <c r="F184" s="190" t="str">
        <f t="shared" ca="1" si="5"/>
        <v/>
      </c>
      <c r="G184" s="80">
        <f>IF(N184=7, 6.9, 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4.8707724117560103</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45383</v>
      </c>
      <c r="K184" s="242">
        <v>45383</v>
      </c>
      <c r="L184" s="91" t="s">
        <v>301</v>
      </c>
      <c r="M184" s="192">
        <v>4.8707724117560103</v>
      </c>
      <c r="N184" s="192">
        <v>0</v>
      </c>
      <c r="O184" s="192">
        <v>48.25</v>
      </c>
      <c r="P184" s="192">
        <v>-5.5833333333333304</v>
      </c>
      <c r="Q184"/>
      <c r="R184"/>
      <c r="S184" s="192"/>
      <c r="T184" s="192"/>
      <c r="U184" s="192"/>
      <c r="V184" s="192"/>
      <c r="W184" s="192"/>
      <c r="X184" s="192"/>
      <c r="Y184" s="80"/>
      <c r="Z184" s="80"/>
    </row>
    <row r="185" spans="1:26" x14ac:dyDescent="0.2">
      <c r="A185" s="84">
        <v>178</v>
      </c>
      <c r="B185" s="84" t="str">
        <f ca="1"/>
        <v>South Sudan</v>
      </c>
      <c r="C185" s="84" t="str">
        <f ca="1"/>
        <v>SSD</v>
      </c>
      <c r="D185" s="219" t="str">
        <f ca="1"/>
        <v>SSF           Sub-Saharan Africa</v>
      </c>
      <c r="E185" s="219" t="str">
        <f ca="1"/>
        <v>IDA</v>
      </c>
      <c r="F185" s="190" t="str">
        <f t="shared" ca="1" si="5"/>
        <v/>
      </c>
      <c r="G185" s="80" t="e">
        <f>IF(N185=7, 6.9, 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#N/A</v>
      </c>
      <c r="H185" s="80" t="e"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#N/A</v>
      </c>
      <c r="I185" s="191" t="e"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#N/A</v>
      </c>
      <c r="J185" s="242">
        <v>44753</v>
      </c>
      <c r="K185" s="242">
        <v>44753</v>
      </c>
      <c r="L185" s="91" t="s">
        <v>303</v>
      </c>
      <c r="M185" s="192" t="s">
        <v>409</v>
      </c>
      <c r="N185" s="192" t="s">
        <v>409</v>
      </c>
      <c r="O185" s="192" t="s">
        <v>409</v>
      </c>
      <c r="P185" s="192" t="s">
        <v>409</v>
      </c>
      <c r="Q185"/>
      <c r="R185"/>
      <c r="S185" s="192"/>
      <c r="T185" s="192"/>
      <c r="U185" s="192"/>
      <c r="V185" s="192"/>
      <c r="W185" s="192"/>
      <c r="X185" s="192"/>
      <c r="Y185" s="80"/>
      <c r="Z185" s="80"/>
    </row>
    <row r="186" spans="1:26" x14ac:dyDescent="0.2">
      <c r="A186" s="84">
        <v>179</v>
      </c>
      <c r="B186" s="84" t="str">
        <f ca="1"/>
        <v>São Tomé and Príncipe</v>
      </c>
      <c r="C186" s="84" t="str">
        <f ca="1"/>
        <v>STP</v>
      </c>
      <c r="D186" s="219" t="str">
        <f ca="1"/>
        <v>SSF           Sub-Saharan Africa</v>
      </c>
      <c r="E186" s="219" t="str">
        <f ca="1"/>
        <v>IDA</v>
      </c>
      <c r="F186" s="190" t="str">
        <f t="shared" ca="1" si="5"/>
        <v/>
      </c>
      <c r="G186" s="80">
        <f>IF(N186=7, 6.9, 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6.739424062820591</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5.6978289765175001</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7.9714285714285698</v>
      </c>
      <c r="J186" s="242">
        <v>45383</v>
      </c>
      <c r="K186" s="242">
        <v>45383</v>
      </c>
      <c r="L186" s="91" t="s">
        <v>304</v>
      </c>
      <c r="M186" s="192">
        <v>5.6978289765175001</v>
      </c>
      <c r="N186" s="192">
        <v>7.9714285714285698</v>
      </c>
      <c r="O186" s="192">
        <v>52.9166666666666</v>
      </c>
      <c r="P186" s="192">
        <v>0.75</v>
      </c>
      <c r="Q186"/>
      <c r="R186"/>
      <c r="S186" s="192"/>
      <c r="T186" s="192"/>
      <c r="U186" s="192"/>
      <c r="V186" s="192"/>
      <c r="W186" s="192"/>
      <c r="X186" s="192"/>
      <c r="Y186" s="80"/>
      <c r="Z186" s="80"/>
    </row>
    <row r="187" spans="1:26" x14ac:dyDescent="0.2">
      <c r="A187" s="84">
        <v>180</v>
      </c>
      <c r="B187" s="84" t="str">
        <f ca="1"/>
        <v>Suriname</v>
      </c>
      <c r="C187" s="84" t="str">
        <f ca="1"/>
        <v>SUR</v>
      </c>
      <c r="D187" s="219" t="str">
        <f ca="1"/>
        <v>LCN           Latin America &amp; Caribbean</v>
      </c>
      <c r="E187" s="219" t="str">
        <f ca="1"/>
        <v>IBRD</v>
      </c>
      <c r="F187" s="190" t="str">
        <f t="shared" ca="1" si="5"/>
        <v/>
      </c>
      <c r="G187" s="80">
        <f>IF(N187=7, 6.9, 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7.0740121717157507</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7.4848619110914196</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6.6857142857142797</v>
      </c>
      <c r="J187" s="242">
        <v>45201</v>
      </c>
      <c r="K187" s="242">
        <v>45201</v>
      </c>
      <c r="L187" s="91" t="s">
        <v>306</v>
      </c>
      <c r="M187" s="192">
        <v>7.4848619110914196</v>
      </c>
      <c r="N187" s="192">
        <v>6.6857142857142797</v>
      </c>
      <c r="O187" s="192">
        <v>63</v>
      </c>
      <c r="P187" s="192">
        <v>0</v>
      </c>
      <c r="Q187"/>
      <c r="R187"/>
      <c r="S187" s="192"/>
      <c r="T187" s="192"/>
      <c r="U187" s="192"/>
      <c r="V187" s="192"/>
      <c r="W187" s="192"/>
      <c r="X187" s="192"/>
      <c r="Y187" s="80"/>
      <c r="Z187" s="80"/>
    </row>
    <row r="188" spans="1:26" x14ac:dyDescent="0.2">
      <c r="A188" s="84">
        <v>181</v>
      </c>
      <c r="B188" s="84" t="str">
        <f ca="1"/>
        <v>Slovak Republic</v>
      </c>
      <c r="C188" s="84" t="str">
        <f ca="1"/>
        <v>SVK</v>
      </c>
      <c r="D188" s="219" t="str">
        <f ca="1"/>
        <v>ECS           Europe &amp; Central Asia</v>
      </c>
      <c r="E188" s="219" t="str">
        <f ca="1"/>
        <v>NA</v>
      </c>
      <c r="F188" s="190" t="str">
        <f t="shared" ca="1" si="5"/>
        <v/>
      </c>
      <c r="G188" s="80">
        <f>IF(N188=7, 6.9, 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2.5077536552946298</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45454</v>
      </c>
      <c r="K188" s="242">
        <v>45454</v>
      </c>
      <c r="L188" s="91" t="s">
        <v>307</v>
      </c>
      <c r="M188" s="192">
        <v>2.5077536552946298</v>
      </c>
      <c r="N188" s="192">
        <v>0</v>
      </c>
      <c r="O188" s="192">
        <v>34.9166666666666</v>
      </c>
      <c r="P188" s="192">
        <v>-4.5833333333333304</v>
      </c>
      <c r="Q188"/>
      <c r="R188"/>
      <c r="S188" s="192"/>
      <c r="T188" s="192"/>
      <c r="U188" s="192"/>
      <c r="V188" s="192"/>
      <c r="W188" s="192"/>
      <c r="X188" s="192"/>
      <c r="Y188" s="80"/>
      <c r="Z188" s="80"/>
    </row>
    <row r="189" spans="1:26" x14ac:dyDescent="0.2">
      <c r="A189" s="84">
        <v>182</v>
      </c>
      <c r="B189" s="84" t="str">
        <f ca="1"/>
        <v>Slovenia</v>
      </c>
      <c r="C189" s="84" t="str">
        <f ca="1"/>
        <v>SVN</v>
      </c>
      <c r="D189" s="219" t="str">
        <f ca="1"/>
        <v>ECS           Europe &amp; Central Asia</v>
      </c>
      <c r="E189" s="219" t="str">
        <f ca="1"/>
        <v>NA</v>
      </c>
      <c r="F189" s="190" t="str">
        <f t="shared" ca="1" si="5"/>
        <v/>
      </c>
      <c r="G189" s="80">
        <f>IF(N189=7, 6.9, 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3.4249617050680019</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1.7545414266725701</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6.6857142857142797</v>
      </c>
      <c r="J189" s="242">
        <v>45454</v>
      </c>
      <c r="K189" s="242">
        <v>45454</v>
      </c>
      <c r="L189" s="91" t="s">
        <v>309</v>
      </c>
      <c r="M189" s="192">
        <v>1.7545414266725701</v>
      </c>
      <c r="N189" s="192">
        <v>6.6857142857142797</v>
      </c>
      <c r="O189" s="192">
        <v>30.6666666666666</v>
      </c>
      <c r="P189" s="192">
        <v>0</v>
      </c>
      <c r="Q189"/>
      <c r="R189"/>
      <c r="S189" s="192"/>
      <c r="T189" s="192"/>
      <c r="U189" s="192"/>
      <c r="V189" s="192"/>
      <c r="W189" s="192"/>
      <c r="X189" s="192"/>
      <c r="Y189" s="80"/>
      <c r="Z189" s="80"/>
    </row>
    <row r="190" spans="1:26" x14ac:dyDescent="0.2">
      <c r="A190" s="84">
        <v>183</v>
      </c>
      <c r="B190" s="84" t="str">
        <f ca="1"/>
        <v>Sweden</v>
      </c>
      <c r="C190" s="84" t="str">
        <f ca="1"/>
        <v>SWE</v>
      </c>
      <c r="D190" s="219" t="str">
        <f ca="1"/>
        <v>ECS           Europe &amp; Central Asia</v>
      </c>
      <c r="E190" s="219" t="str">
        <f ca="1"/>
        <v>NA</v>
      </c>
      <c r="F190" s="190" t="str">
        <f t="shared" ca="1" si="5"/>
        <v/>
      </c>
      <c r="G190" s="80">
        <f>IF(N190=7, 6.9, 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6.9</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0.77979618963225505</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7</v>
      </c>
      <c r="J190" s="242">
        <v>45454</v>
      </c>
      <c r="K190" s="242">
        <v>45454</v>
      </c>
      <c r="L190" s="91" t="s">
        <v>311</v>
      </c>
      <c r="M190" s="192">
        <v>0.77979618963225505</v>
      </c>
      <c r="N190" s="192">
        <v>7</v>
      </c>
      <c r="O190" s="192">
        <v>25.1666666666666</v>
      </c>
      <c r="P190" s="192">
        <v>0.5</v>
      </c>
      <c r="Q190"/>
      <c r="R190"/>
      <c r="S190" s="192"/>
      <c r="T190" s="192"/>
      <c r="U190" s="192"/>
      <c r="V190" s="192"/>
      <c r="W190" s="192"/>
      <c r="X190" s="192"/>
      <c r="Y190" s="80"/>
      <c r="Z190" s="80"/>
    </row>
    <row r="191" spans="1:26" x14ac:dyDescent="0.2">
      <c r="A191" s="84">
        <v>184</v>
      </c>
      <c r="B191" s="84" t="str">
        <f ca="1"/>
        <v>Eswatini</v>
      </c>
      <c r="C191" s="84" t="str">
        <f ca="1"/>
        <v>SWZ</v>
      </c>
      <c r="D191" s="219" t="str">
        <f ca="1"/>
        <v>SSF           Sub-Saharan Africa</v>
      </c>
      <c r="E191" s="219" t="str">
        <f ca="1"/>
        <v>IBRD</v>
      </c>
      <c r="F191" s="190" t="str">
        <f t="shared" ca="1" si="5"/>
        <v/>
      </c>
      <c r="G191" s="80">
        <f>IF(N191=7, 6.9, 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4.6524095085319148</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5.6535223748338499</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3.8285714285714301</v>
      </c>
      <c r="J191" s="242">
        <v>45383</v>
      </c>
      <c r="K191" s="242">
        <v>45383</v>
      </c>
      <c r="L191" s="91" t="s">
        <v>313</v>
      </c>
      <c r="M191" s="192">
        <v>5.6535223748338499</v>
      </c>
      <c r="N191" s="192">
        <v>3.8285714285714301</v>
      </c>
      <c r="O191" s="192">
        <v>52.6666666666666</v>
      </c>
      <c r="P191" s="192">
        <v>-1.6666666666666601</v>
      </c>
      <c r="Q191"/>
      <c r="R191"/>
      <c r="S191" s="192"/>
      <c r="T191" s="192"/>
      <c r="U191" s="192"/>
      <c r="V191" s="192"/>
      <c r="W191" s="192"/>
      <c r="X191" s="192"/>
      <c r="Y191" s="80"/>
      <c r="Z191" s="80"/>
    </row>
    <row r="192" spans="1:26" x14ac:dyDescent="0.2">
      <c r="A192" s="84">
        <v>185</v>
      </c>
      <c r="B192" s="84" t="str">
        <f ca="1"/>
        <v>Sint Maarten (Dutch part)</v>
      </c>
      <c r="C192" s="84" t="str">
        <f ca="1"/>
        <v>SXM</v>
      </c>
      <c r="D192" s="219" t="str">
        <f ca="1"/>
        <v>LCN           Latin America &amp; Caribbean</v>
      </c>
      <c r="E192" s="219" t="str">
        <f ca="1"/>
        <v>NA</v>
      </c>
      <c r="F192" s="190" t="str">
        <f t="shared" ca="1" si="5"/>
        <v/>
      </c>
      <c r="G192" s="80" t="e">
        <f>IF(N192=7, 6.9, 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695</v>
      </c>
      <c r="M192" s="192" t="s">
        <v>409</v>
      </c>
      <c r="N192" s="192" t="s">
        <v>409</v>
      </c>
      <c r="O192" s="192" t="s">
        <v>409</v>
      </c>
      <c r="P192" s="192" t="s">
        <v>409</v>
      </c>
      <c r="Q192"/>
      <c r="R192"/>
      <c r="S192" s="192"/>
      <c r="T192" s="192"/>
      <c r="U192" s="192"/>
      <c r="V192" s="192"/>
      <c r="W192" s="192"/>
      <c r="X192" s="192"/>
      <c r="Y192" s="80"/>
      <c r="Z192" s="80"/>
    </row>
    <row r="193" spans="1:37" x14ac:dyDescent="0.2">
      <c r="A193" s="84">
        <v>186</v>
      </c>
      <c r="B193" s="84" t="str">
        <f ca="1"/>
        <v>Seychelles</v>
      </c>
      <c r="C193" s="84" t="str">
        <f ca="1"/>
        <v>SYC</v>
      </c>
      <c r="D193" s="219" t="str">
        <f ca="1"/>
        <v>SSF           Sub-Saharan Africa</v>
      </c>
      <c r="E193" s="219" t="str">
        <f ca="1"/>
        <v>IBRD</v>
      </c>
      <c r="F193" s="190" t="str">
        <f t="shared" ca="1" si="5"/>
        <v/>
      </c>
      <c r="G193" s="80">
        <f>IF(N193=7, 6.9, 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4.4305300822728464</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2.9360508049032599</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6.6857142857142797</v>
      </c>
      <c r="J193" s="242">
        <v>45272</v>
      </c>
      <c r="K193" s="242">
        <v>45272</v>
      </c>
      <c r="L193" s="91" t="s">
        <v>315</v>
      </c>
      <c r="M193" s="192">
        <v>2.9360508049032599</v>
      </c>
      <c r="N193" s="192">
        <v>6.6857142857142797</v>
      </c>
      <c r="O193" s="192">
        <v>37.3333333333333</v>
      </c>
      <c r="P193" s="192">
        <v>0</v>
      </c>
      <c r="Q193"/>
      <c r="R193"/>
      <c r="S193" s="192"/>
      <c r="T193" s="192"/>
      <c r="U193" s="192"/>
      <c r="V193" s="192"/>
      <c r="W193" s="192"/>
      <c r="X193" s="192"/>
      <c r="Y193" s="80"/>
      <c r="Z193" s="80"/>
    </row>
    <row r="194" spans="1:37" x14ac:dyDescent="0.2">
      <c r="A194" s="84">
        <v>187</v>
      </c>
      <c r="B194" s="84" t="str">
        <f ca="1"/>
        <v>Syrian Arab Republic</v>
      </c>
      <c r="C194" s="84" t="str">
        <f ca="1"/>
        <v>SYR</v>
      </c>
      <c r="D194" s="219" t="str">
        <f ca="1"/>
        <v>MEA           Middle East &amp; North Africa</v>
      </c>
      <c r="E194" s="219" t="str">
        <f ca="1"/>
        <v>IDA</v>
      </c>
      <c r="F194" s="190" t="str">
        <f t="shared" ca="1" si="5"/>
        <v/>
      </c>
      <c r="G194" s="80">
        <f>IF(N194=7, 6.9, 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6.7400720640488254</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4.54285714285714</v>
      </c>
      <c r="J194" s="242">
        <v>45383</v>
      </c>
      <c r="K194" s="242">
        <v>45383</v>
      </c>
      <c r="L194" s="91" t="s">
        <v>316</v>
      </c>
      <c r="M194" s="192">
        <v>10</v>
      </c>
      <c r="N194" s="192">
        <v>4.54285714285714</v>
      </c>
      <c r="O194" s="192">
        <v>86.9166666666666</v>
      </c>
      <c r="P194" s="192">
        <v>-1.25</v>
      </c>
      <c r="Q194"/>
      <c r="R194"/>
      <c r="S194" s="192"/>
      <c r="T194" s="192"/>
      <c r="U194" s="192"/>
      <c r="V194" s="192"/>
      <c r="W194" s="192"/>
      <c r="X194" s="192"/>
      <c r="Y194" s="80"/>
      <c r="Z194" s="80"/>
    </row>
    <row r="195" spans="1:37" x14ac:dyDescent="0.2">
      <c r="A195" s="84">
        <v>188</v>
      </c>
      <c r="B195" s="84" t="str">
        <f ca="1"/>
        <v>Turks and Caicos Islands</v>
      </c>
      <c r="C195" s="84" t="str">
        <f ca="1"/>
        <v>TCA</v>
      </c>
      <c r="D195" s="219" t="str">
        <f ca="1"/>
        <v>LCN           Latin America &amp; Caribbean</v>
      </c>
      <c r="E195" s="219" t="str">
        <f ca="1"/>
        <v>NA</v>
      </c>
      <c r="F195" s="190" t="str">
        <f t="shared" ca="1" si="5"/>
        <v/>
      </c>
      <c r="G195" s="80" t="e">
        <f>IF(N195=7, 6.9, 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696</v>
      </c>
      <c r="M195" s="192" t="s">
        <v>409</v>
      </c>
      <c r="N195" s="192" t="s">
        <v>409</v>
      </c>
      <c r="O195" s="192" t="s">
        <v>409</v>
      </c>
      <c r="P195" s="192" t="s">
        <v>409</v>
      </c>
      <c r="Q195"/>
      <c r="R195"/>
      <c r="S195" s="192"/>
      <c r="T195" s="192"/>
      <c r="U195" s="192"/>
      <c r="V195" s="192"/>
      <c r="W195" s="192"/>
      <c r="X195" s="192"/>
      <c r="Y195" s="80"/>
      <c r="Z195" s="80"/>
    </row>
    <row r="196" spans="1:37" x14ac:dyDescent="0.2">
      <c r="A196" s="84">
        <v>189</v>
      </c>
      <c r="B196" s="84" t="str">
        <f ca="1"/>
        <v>Chad</v>
      </c>
      <c r="C196" s="84" t="str">
        <f ca="1"/>
        <v>TCD</v>
      </c>
      <c r="D196" s="219" t="str">
        <f ca="1"/>
        <v>SSF           Sub-Saharan Africa</v>
      </c>
      <c r="E196" s="219" t="str">
        <f ca="1"/>
        <v>IDA</v>
      </c>
      <c r="G196" s="80">
        <f>IF(N196=7, 6.9, 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7.2290739445364398</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5.4762959680992402</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9.5428571428571498</v>
      </c>
      <c r="J196" s="242">
        <v>45454</v>
      </c>
      <c r="K196" s="242">
        <v>45454</v>
      </c>
      <c r="L196" s="91" t="s">
        <v>318</v>
      </c>
      <c r="M196" s="192">
        <v>5.4762959680992402</v>
      </c>
      <c r="N196" s="192">
        <v>9.5428571428571498</v>
      </c>
      <c r="O196" s="192">
        <v>51.6666666666666</v>
      </c>
      <c r="P196" s="192">
        <v>1.6666666666666701</v>
      </c>
      <c r="Q196"/>
      <c r="R196"/>
      <c r="S196" s="192"/>
      <c r="T196" s="192"/>
      <c r="U196" s="192"/>
      <c r="V196" s="192"/>
      <c r="W196" s="192"/>
      <c r="X196" s="192"/>
      <c r="Y196" s="80"/>
      <c r="Z196" s="80"/>
    </row>
    <row r="197" spans="1:37" x14ac:dyDescent="0.2">
      <c r="A197" s="84">
        <v>190</v>
      </c>
      <c r="B197" s="84" t="str">
        <f ca="1"/>
        <v>Togo</v>
      </c>
      <c r="C197" s="84" t="str">
        <f ca="1"/>
        <v>TGO</v>
      </c>
      <c r="D197" s="219" t="str">
        <f ca="1"/>
        <v>SSF           Sub-Saharan Africa</v>
      </c>
      <c r="E197" s="219" t="str">
        <f ca="1"/>
        <v>IDA</v>
      </c>
      <c r="G197" s="80">
        <f>IF(N197=7, 6.9, 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4.7238307412473919</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4.1323290503618297</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5.4</v>
      </c>
      <c r="J197" s="242">
        <v>45383</v>
      </c>
      <c r="K197" s="242">
        <v>45383</v>
      </c>
      <c r="L197" s="91" t="s">
        <v>320</v>
      </c>
      <c r="M197" s="192">
        <v>4.1323290503618297</v>
      </c>
      <c r="N197" s="192">
        <v>5.4</v>
      </c>
      <c r="O197" s="192">
        <v>44.0833333333333</v>
      </c>
      <c r="P197" s="192">
        <v>-0.75</v>
      </c>
      <c r="Q197"/>
      <c r="R197"/>
      <c r="S197" s="192"/>
      <c r="T197" s="192"/>
      <c r="U197" s="192"/>
      <c r="V197" s="192"/>
      <c r="W197" s="192"/>
      <c r="X197" s="192"/>
      <c r="Y197" s="80"/>
      <c r="Z197" s="80"/>
    </row>
    <row r="198" spans="1:37" x14ac:dyDescent="0.2">
      <c r="A198" s="84">
        <v>191</v>
      </c>
      <c r="B198" s="84" t="str">
        <f ca="1"/>
        <v>Thailand</v>
      </c>
      <c r="C198" s="84" t="str">
        <f ca="1"/>
        <v>THA</v>
      </c>
      <c r="D198" s="84" t="str">
        <f ca="1"/>
        <v>EAS           East Asia &amp; Pacific</v>
      </c>
      <c r="E198" s="84" t="str">
        <f ca="1"/>
        <v>IBRD</v>
      </c>
      <c r="F198" s="81"/>
      <c r="G198" s="80">
        <f>IF(N198=7, 6.9, 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0.21169072451515297</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2.6583961010191001E-2</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1.6857142857142799</v>
      </c>
      <c r="J198" s="242">
        <v>44895</v>
      </c>
      <c r="K198" s="242">
        <v>44887</v>
      </c>
      <c r="L198" s="91" t="s">
        <v>322</v>
      </c>
      <c r="M198" s="192">
        <v>2.6583961010191001E-2</v>
      </c>
      <c r="N198" s="192">
        <v>1.6857142857142799</v>
      </c>
      <c r="O198" s="192">
        <v>20.9166666666666</v>
      </c>
      <c r="P198" s="192">
        <v>-2.9166666666666599</v>
      </c>
      <c r="Q198"/>
      <c r="R198"/>
      <c r="S198" s="80"/>
      <c r="T198" s="80"/>
      <c r="U198" s="80"/>
      <c r="V198" s="80"/>
      <c r="W198" s="80"/>
      <c r="X198" s="80"/>
      <c r="Y198" s="80"/>
      <c r="Z198" s="80"/>
      <c r="AA198" s="80"/>
      <c r="AB198" s="80"/>
    </row>
    <row r="199" spans="1:37" x14ac:dyDescent="0.2">
      <c r="A199" s="84">
        <v>192</v>
      </c>
      <c r="B199" s="84" t="str">
        <f ca="1"/>
        <v>Tajikistan</v>
      </c>
      <c r="C199" s="84" t="str">
        <f ca="1"/>
        <v>TJK</v>
      </c>
      <c r="D199" s="84" t="str">
        <f ca="1"/>
        <v>ECS           Europe &amp; Central Asia</v>
      </c>
      <c r="E199" s="84" t="str">
        <f ca="1"/>
        <v>IDA</v>
      </c>
      <c r="F199" s="81"/>
      <c r="G199" s="80">
        <f>IF(N199=7, 6.9, 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8.2851475201443741</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8.4596071481317292</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8.1142857142856997</v>
      </c>
      <c r="J199" s="242">
        <v>44895</v>
      </c>
      <c r="K199" s="242">
        <v>45454</v>
      </c>
      <c r="L199" s="91" t="s">
        <v>324</v>
      </c>
      <c r="M199" s="192">
        <v>8.4596071481317292</v>
      </c>
      <c r="N199" s="192">
        <v>8.1142857142856997</v>
      </c>
      <c r="O199" s="192">
        <v>68.5</v>
      </c>
      <c r="P199" s="192">
        <v>0.83333333333332804</v>
      </c>
      <c r="Q199"/>
      <c r="R199"/>
      <c r="S199" s="80"/>
      <c r="T199" s="80"/>
      <c r="U199" s="80"/>
      <c r="V199" s="80"/>
      <c r="W199" s="80"/>
      <c r="X199" s="80"/>
      <c r="Y199" s="80"/>
      <c r="Z199" s="80"/>
      <c r="AA199" s="80"/>
      <c r="AB199" s="80"/>
      <c r="AC199" s="81"/>
      <c r="AD199" s="81"/>
      <c r="AE199" s="81"/>
      <c r="AF199" s="81"/>
      <c r="AG199" s="81"/>
      <c r="AH199" s="81"/>
      <c r="AI199" s="81"/>
      <c r="AJ199" s="81"/>
      <c r="AK199" s="81"/>
    </row>
    <row r="200" spans="1:37" x14ac:dyDescent="0.2">
      <c r="A200" s="84">
        <v>193</v>
      </c>
      <c r="B200" s="84" t="str">
        <f ca="1"/>
        <v>Turkmenistan</v>
      </c>
      <c r="C200" s="84" t="str">
        <f ca="1"/>
        <v>TKM</v>
      </c>
      <c r="D200" s="84" t="str">
        <f ca="1"/>
        <v>ECS           Europe &amp; Central Asia</v>
      </c>
      <c r="E200" s="84" t="str">
        <f ca="1"/>
        <v>IBRD</v>
      </c>
      <c r="F200" s="81"/>
      <c r="G200" s="80" t="e">
        <f>IF(N200=7, 6.9, 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#N/A</v>
      </c>
      <c r="H200" s="80" t="e"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#N/A</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45294</v>
      </c>
      <c r="K200" s="242">
        <v>45294</v>
      </c>
      <c r="L200" s="91" t="s">
        <v>326</v>
      </c>
      <c r="M200" s="192" t="s">
        <v>409</v>
      </c>
      <c r="N200" s="192" t="s">
        <v>409</v>
      </c>
      <c r="O200" s="192" t="s">
        <v>409</v>
      </c>
      <c r="P200" s="192" t="s">
        <v>409</v>
      </c>
      <c r="Q200"/>
      <c r="R200"/>
      <c r="S200" s="80"/>
      <c r="T200" s="80"/>
      <c r="U200" s="80"/>
      <c r="V200" s="80"/>
      <c r="W200" s="80"/>
      <c r="X200" s="80"/>
      <c r="Y200" s="80"/>
      <c r="Z200" s="80"/>
      <c r="AA200" s="80"/>
      <c r="AB200" s="80"/>
      <c r="AC200" s="81"/>
      <c r="AD200" s="81"/>
      <c r="AE200" s="81"/>
      <c r="AF200" s="81"/>
      <c r="AG200" s="81"/>
      <c r="AH200" s="81"/>
      <c r="AI200" s="81"/>
      <c r="AJ200" s="81"/>
      <c r="AK200" s="81"/>
    </row>
    <row r="201" spans="1:37" x14ac:dyDescent="0.2">
      <c r="A201" s="84">
        <v>194</v>
      </c>
      <c r="B201" s="84" t="str">
        <f ca="1"/>
        <v>Timor-Leste</v>
      </c>
      <c r="C201" s="84" t="str">
        <f ca="1"/>
        <v>TLS</v>
      </c>
      <c r="D201" s="84" t="str">
        <f ca="1"/>
        <v>EAS           East Asia &amp; Pacific</v>
      </c>
      <c r="E201" s="84" t="str">
        <f ca="1"/>
        <v>Blend</v>
      </c>
      <c r="F201" s="81"/>
      <c r="G201" s="80">
        <f>IF(N201=7, 6.9, 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6.9</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3.2166592822330502</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7</v>
      </c>
      <c r="J201" s="242">
        <v>45272</v>
      </c>
      <c r="K201" s="242">
        <v>45272</v>
      </c>
      <c r="L201" s="91" t="s">
        <v>328</v>
      </c>
      <c r="M201" s="192">
        <v>3.2166592822330502</v>
      </c>
      <c r="N201" s="192">
        <v>7</v>
      </c>
      <c r="O201" s="192">
        <v>38.9166666666666</v>
      </c>
      <c r="P201" s="192">
        <v>0.41666666666666402</v>
      </c>
      <c r="Q201"/>
      <c r="R201"/>
      <c r="S201" s="181"/>
      <c r="T201" s="181"/>
      <c r="U201" s="181" t="str">
        <f>IFERROR(INDEX('Data Dictionary'!$I$8:$I$37,MATCH(U7,'Data Dictionary'!$K$8:$K$37,0)),"")</f>
        <v/>
      </c>
      <c r="V201" s="181" t="str">
        <f>IFERROR(INDEX('Data Dictionary'!$I$8:$I$37,MATCH(V7,'Data Dictionary'!$K$8:$K$37,0)),"")</f>
        <v/>
      </c>
      <c r="W201" s="181" t="str">
        <f>IFERROR(INDEX('Data Dictionary'!$I$8:$I$37,MATCH(W7,'Data Dictionary'!$K$8:$K$37,0)),"")</f>
        <v/>
      </c>
      <c r="X201" s="181" t="str">
        <f>IFERROR(INDEX('Data Dictionary'!$I$8:$I$37,MATCH(X7,'Data Dictionary'!$K$8:$K$37,0)),"")</f>
        <v/>
      </c>
      <c r="Y201" s="181" t="str">
        <f>IFERROR(INDEX('Data Dictionary'!$I$8:$I$37,MATCH(Y7,'Data Dictionary'!$K$8:$K$37,0)),"")</f>
        <v/>
      </c>
      <c r="Z201" s="80" t="str">
        <f>IFERROR(INDEX('Data Dictionary'!$I$8:$I$33,MATCH(Z7,'Data Dictionary'!$M$8:$M$33,0)),"")</f>
        <v/>
      </c>
      <c r="AA201" s="80" t="str">
        <f>IFERROR(INDEX('Data Dictionary'!$I$8:$I$33,MATCH(AA7,'Data Dictionary'!$M$8:$M$33,0)),"")</f>
        <v/>
      </c>
      <c r="AB201" s="80" t="str">
        <f>IFERROR(INDEX('Data Dictionary'!$I$8:$I$33,MATCH(AB7,'Data Dictionary'!$M$8:$M$33,0)),"")</f>
        <v/>
      </c>
      <c r="AC201" s="81"/>
      <c r="AD201" s="81"/>
      <c r="AE201" s="81"/>
      <c r="AF201" s="81"/>
      <c r="AG201" s="81"/>
      <c r="AH201" s="81"/>
      <c r="AI201" s="81"/>
      <c r="AJ201" s="81"/>
      <c r="AK201" s="81"/>
    </row>
    <row r="202" spans="1:37" x14ac:dyDescent="0.2">
      <c r="A202" s="84">
        <v>195</v>
      </c>
      <c r="B202" s="84" t="str">
        <f ca="1"/>
        <v>Tonga</v>
      </c>
      <c r="C202" s="84" t="str">
        <f ca="1"/>
        <v>TON</v>
      </c>
      <c r="D202" s="84" t="str">
        <f ca="1"/>
        <v>EAS           East Asia &amp; Pacific</v>
      </c>
      <c r="E202" s="84" t="str">
        <f ca="1"/>
        <v>IDA</v>
      </c>
      <c r="F202" s="81"/>
      <c r="G202" s="80" t="e">
        <f>IF(N202=7, 6.9, 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#N/A</v>
      </c>
      <c r="H202" s="80" t="e"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#N/A</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t="s">
        <v>409</v>
      </c>
      <c r="N202" s="192" t="s">
        <v>409</v>
      </c>
      <c r="O202" s="192" t="s">
        <v>409</v>
      </c>
      <c r="P202" s="192" t="s">
        <v>409</v>
      </c>
      <c r="Q202"/>
      <c r="R202"/>
      <c r="S202" s="181"/>
      <c r="T202" s="181"/>
      <c r="U202" s="181" t="str">
        <f>IFERROR(INDEX('Data Dictionary'!$J$8:$J$37,MATCH(U7,'Data Dictionary'!$K$8:$K$37,0)),"")</f>
        <v/>
      </c>
      <c r="V202" s="181" t="str">
        <f>IFERROR(INDEX('Data Dictionary'!$J$8:$J$37,MATCH(V7,'Data Dictionary'!$K$8:$K$37,0)),"")</f>
        <v/>
      </c>
      <c r="W202" s="181" t="str">
        <f>IFERROR(INDEX('Data Dictionary'!$J$8:$J$37,MATCH(W7,'Data Dictionary'!$K$8:$K$37,0)),"")</f>
        <v/>
      </c>
      <c r="X202" s="181" t="str">
        <f>IFERROR(INDEX('Data Dictionary'!$J$8:$J$37,MATCH(X7,'Data Dictionary'!$K$8:$K$37,0)),"")</f>
        <v/>
      </c>
      <c r="Y202" s="181" t="str">
        <f>IFERROR(INDEX('Data Dictionary'!$J$8:$J$37,MATCH(Y7,'Data Dictionary'!$K$8:$K$37,0)),"")</f>
        <v/>
      </c>
      <c r="Z202" s="80" t="str">
        <f>IFERROR(INDEX('Data Dictionary'!$J$8:$J$33,MATCH(Z7,'Data Dictionary'!$M$8:$M$33,0)),"")</f>
        <v/>
      </c>
      <c r="AA202" s="80" t="str">
        <f>IFERROR(INDEX('Data Dictionary'!$J$8:$J$33,MATCH(AA7,'Data Dictionary'!$M$8:$M$33,0)),"")</f>
        <v/>
      </c>
      <c r="AB202" s="80" t="str">
        <f>IFERROR(INDEX('Data Dictionary'!$J$8:$J$33,MATCH(AB7,'Data Dictionary'!$M$8:$M$33,0)),"")</f>
        <v/>
      </c>
      <c r="AC202" s="81"/>
      <c r="AD202" s="81"/>
      <c r="AE202" s="81"/>
      <c r="AF202" s="81"/>
      <c r="AG202" s="81"/>
      <c r="AH202" s="81"/>
      <c r="AI202" s="81"/>
      <c r="AJ202" s="81"/>
      <c r="AK202" s="81"/>
    </row>
    <row r="203" spans="1:37" x14ac:dyDescent="0.2">
      <c r="A203" s="84">
        <v>196</v>
      </c>
      <c r="B203" s="84" t="str">
        <f ca="1"/>
        <v>Trinidad and Tobago</v>
      </c>
      <c r="C203" s="84" t="str">
        <f ca="1"/>
        <v>TTO</v>
      </c>
      <c r="D203" s="84" t="str">
        <f ca="1"/>
        <v>LCN           Latin America &amp; Caribbean</v>
      </c>
      <c r="E203" s="84" t="str">
        <f ca="1"/>
        <v>IBRD</v>
      </c>
      <c r="F203" s="81"/>
      <c r="G203" s="80">
        <f>IF(N203=7, 6.9, 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3.0032719812586168</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2.04991877123024</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4.4000000000000004</v>
      </c>
      <c r="J203" s="242">
        <v>45418</v>
      </c>
      <c r="K203" s="242">
        <v>45418</v>
      </c>
      <c r="L203" s="91" t="s">
        <v>332</v>
      </c>
      <c r="M203" s="192">
        <v>2.04991877123024</v>
      </c>
      <c r="N203" s="192">
        <v>4.4000000000000004</v>
      </c>
      <c r="O203" s="192">
        <v>32.3333333333333</v>
      </c>
      <c r="P203" s="192">
        <v>-1.3333333333333199</v>
      </c>
      <c r="Q203"/>
      <c r="R203"/>
      <c r="S203" s="80"/>
      <c r="T203" s="80"/>
      <c r="U203" s="80"/>
      <c r="V203" s="80"/>
      <c r="W203" s="80"/>
      <c r="X203" s="80"/>
      <c r="Y203" s="80"/>
      <c r="Z203" s="80"/>
      <c r="AA203" s="80"/>
      <c r="AB203" s="80"/>
      <c r="AC203" s="81"/>
      <c r="AD203" s="81"/>
      <c r="AE203" s="81"/>
      <c r="AF203" s="81"/>
      <c r="AG203" s="81"/>
      <c r="AH203" s="81"/>
      <c r="AI203" s="81"/>
      <c r="AJ203" s="81"/>
      <c r="AK203" s="81"/>
    </row>
    <row r="204" spans="1:37" x14ac:dyDescent="0.2">
      <c r="A204" s="84">
        <v>197</v>
      </c>
      <c r="B204" s="84" t="str">
        <f ca="1"/>
        <v>Tunisia</v>
      </c>
      <c r="C204" s="84" t="str">
        <f ca="1"/>
        <v>TUN</v>
      </c>
      <c r="D204" s="84" t="str">
        <f ca="1"/>
        <v>MEA           Middle East &amp; North Africa</v>
      </c>
      <c r="E204" s="84" t="str">
        <f ca="1"/>
        <v>IBRD</v>
      </c>
      <c r="F204" s="81"/>
      <c r="G204" s="80">
        <f>IF(N204=7, 6.9, 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6.4333456261351998</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7.1008713631664397</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5.8285714285714203</v>
      </c>
      <c r="J204" s="242">
        <v>44895</v>
      </c>
      <c r="K204" s="242">
        <v>44887</v>
      </c>
      <c r="L204" s="91" t="s">
        <v>334</v>
      </c>
      <c r="M204" s="192">
        <v>7.1008713631664397</v>
      </c>
      <c r="N204" s="192">
        <v>5.8285714285714203</v>
      </c>
      <c r="O204" s="192">
        <v>60.8333333333333</v>
      </c>
      <c r="P204" s="192">
        <v>-0.5</v>
      </c>
      <c r="Q204"/>
      <c r="R204"/>
      <c r="S204" s="80"/>
      <c r="T204" s="80"/>
      <c r="U204" s="80"/>
      <c r="V204" s="80"/>
      <c r="W204" s="80"/>
      <c r="X204" s="80"/>
      <c r="Y204" s="80"/>
      <c r="Z204" s="80"/>
      <c r="AA204" s="80"/>
      <c r="AB204" s="80"/>
      <c r="AC204" s="81"/>
      <c r="AD204" s="81"/>
      <c r="AE204" s="81"/>
      <c r="AF204" s="81"/>
      <c r="AG204" s="81"/>
      <c r="AH204" s="81"/>
      <c r="AI204" s="81"/>
      <c r="AJ204" s="81"/>
      <c r="AK204" s="81"/>
    </row>
    <row r="205" spans="1:37" x14ac:dyDescent="0.2">
      <c r="A205" s="84">
        <v>198</v>
      </c>
      <c r="B205" s="84" t="str">
        <f ca="1"/>
        <v>Türkiye</v>
      </c>
      <c r="C205" s="84" t="str">
        <f ca="1"/>
        <v>TUR</v>
      </c>
      <c r="D205" s="84" t="str">
        <f ca="1"/>
        <v>ECS           Europe &amp; Central Asia</v>
      </c>
      <c r="E205" s="84" t="str">
        <f ca="1"/>
        <v>IBRD</v>
      </c>
      <c r="F205" s="81"/>
      <c r="G205" s="80">
        <f>IF(N205=7, 6.9, 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5.5397224289817855</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4.5901639344262204</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6.6857142857142797</v>
      </c>
      <c r="J205" s="242">
        <v>44895</v>
      </c>
      <c r="K205" s="242">
        <v>44887</v>
      </c>
      <c r="L205" s="91" t="s">
        <v>335</v>
      </c>
      <c r="M205" s="192">
        <v>4.5901639344262204</v>
      </c>
      <c r="N205" s="192">
        <v>6.6857142857142797</v>
      </c>
      <c r="O205" s="192">
        <v>46.6666666666666</v>
      </c>
      <c r="P205" s="192">
        <v>0</v>
      </c>
      <c r="Q205"/>
      <c r="R205"/>
      <c r="S205" s="80"/>
      <c r="T205" s="80"/>
      <c r="U205" s="80"/>
      <c r="V205" s="80"/>
      <c r="W205" s="80"/>
      <c r="X205" s="80"/>
      <c r="Y205" s="80"/>
      <c r="Z205" s="80"/>
      <c r="AA205" s="80"/>
      <c r="AB205" s="80"/>
      <c r="AC205" s="81"/>
      <c r="AD205" s="81"/>
      <c r="AE205" s="81"/>
      <c r="AF205" s="81"/>
      <c r="AG205" s="81"/>
      <c r="AH205" s="81"/>
      <c r="AI205" s="81"/>
      <c r="AJ205" s="81"/>
      <c r="AK205" s="81"/>
    </row>
    <row r="206" spans="1:37" x14ac:dyDescent="0.2">
      <c r="A206" s="84">
        <v>199</v>
      </c>
      <c r="B206" s="35" t="str">
        <f ca="1"/>
        <v>Tuvalu</v>
      </c>
      <c r="C206" s="35" t="str">
        <f ca="1"/>
        <v>TUV</v>
      </c>
      <c r="D206" s="35" t="str">
        <f ca="1"/>
        <v>EAS           East Asia &amp; Pacific</v>
      </c>
      <c r="E206" s="35" t="str">
        <f ca="1"/>
        <v>IDA</v>
      </c>
      <c r="G206" s="80" t="e">
        <f>IF(N206=7, 6.9, 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t="s">
        <v>409</v>
      </c>
      <c r="L206" s="91" t="s">
        <v>337</v>
      </c>
      <c r="M206" s="192" t="s">
        <v>409</v>
      </c>
      <c r="N206" s="192" t="s">
        <v>409</v>
      </c>
      <c r="O206" s="192" t="s">
        <v>409</v>
      </c>
      <c r="P206" s="192" t="s">
        <v>409</v>
      </c>
      <c r="Q206"/>
      <c r="R206"/>
    </row>
    <row r="207" spans="1:37" x14ac:dyDescent="0.2">
      <c r="A207" s="84">
        <v>200</v>
      </c>
      <c r="B207" s="35" t="str">
        <f ca="1"/>
        <v>Taiwan, China</v>
      </c>
      <c r="C207" s="35" t="str">
        <f ca="1"/>
        <v>TWN</v>
      </c>
      <c r="D207" s="35" t="str">
        <f ca="1"/>
        <v>EAS           East Asia &amp; Pacific</v>
      </c>
      <c r="E207" s="35" t="str">
        <f ca="1"/>
        <v>NA</v>
      </c>
      <c r="G207" s="80">
        <f>IF(N207=7, 6.9, 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0.85863953555374306</v>
      </c>
      <c r="H207" s="80"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0.248116969428444</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2.9714285714285702</v>
      </c>
      <c r="J207" s="242">
        <v>44895</v>
      </c>
      <c r="K207" s="242">
        <v>44887</v>
      </c>
      <c r="L207" s="91" t="s">
        <v>697</v>
      </c>
      <c r="M207" s="192">
        <v>0.248116969428444</v>
      </c>
      <c r="N207" s="192">
        <v>2.9714285714285702</v>
      </c>
      <c r="O207" s="192">
        <v>22.1666666666666</v>
      </c>
      <c r="P207" s="192">
        <v>-2.1666666666666599</v>
      </c>
      <c r="Q207"/>
      <c r="R207"/>
    </row>
    <row r="208" spans="1:37" x14ac:dyDescent="0.2">
      <c r="A208" s="84">
        <v>201</v>
      </c>
      <c r="B208" s="35" t="str">
        <f ca="1"/>
        <v>Tanzania</v>
      </c>
      <c r="C208" s="35" t="str">
        <f ca="1"/>
        <v>TZA</v>
      </c>
      <c r="D208" s="35" t="str">
        <f ca="1"/>
        <v>SSF           Sub-Saharan Africa</v>
      </c>
      <c r="E208" s="35" t="str">
        <f ca="1"/>
        <v>IDA</v>
      </c>
      <c r="G208" s="80">
        <f>IF(N208=7, 6.9, 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5.6105657471451265</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4.7083148722493</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6.6857142857142797</v>
      </c>
      <c r="J208" s="242">
        <v>45418</v>
      </c>
      <c r="K208" s="242">
        <v>45418</v>
      </c>
      <c r="L208" s="91" t="s">
        <v>339</v>
      </c>
      <c r="M208" s="192">
        <v>4.7083148722493</v>
      </c>
      <c r="N208" s="192">
        <v>6.6857142857142797</v>
      </c>
      <c r="O208" s="192">
        <v>47.3333333333333</v>
      </c>
      <c r="P208" s="192">
        <v>0</v>
      </c>
      <c r="Q208"/>
      <c r="R208"/>
    </row>
    <row r="209" spans="1:18" x14ac:dyDescent="0.2">
      <c r="A209" s="84">
        <v>202</v>
      </c>
      <c r="B209" s="35" t="str">
        <f ca="1"/>
        <v>Uganda</v>
      </c>
      <c r="C209" s="35" t="str">
        <f ca="1"/>
        <v>UGA</v>
      </c>
      <c r="D209" s="35" t="str">
        <f ca="1"/>
        <v>SSF           Sub-Saharan Africa</v>
      </c>
      <c r="E209" s="35" t="str">
        <f ca="1"/>
        <v>IDA</v>
      </c>
      <c r="G209" s="80">
        <f>IF(N209=7, 6.9, 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5.4942904036541433</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5.7421355782011503</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5.25714285714285</v>
      </c>
      <c r="J209" s="242">
        <v>44895</v>
      </c>
      <c r="K209" s="242">
        <v>44887</v>
      </c>
      <c r="L209" s="91" t="s">
        <v>341</v>
      </c>
      <c r="M209" s="192">
        <v>5.7421355782011503</v>
      </c>
      <c r="N209" s="192">
        <v>5.25714285714285</v>
      </c>
      <c r="O209" s="192">
        <v>53.1666666666666</v>
      </c>
      <c r="P209" s="192">
        <v>-0.83333333333333504</v>
      </c>
      <c r="Q209"/>
      <c r="R209"/>
    </row>
    <row r="210" spans="1:18" x14ac:dyDescent="0.2">
      <c r="A210" s="84">
        <v>203</v>
      </c>
      <c r="B210" s="35" t="str">
        <f ca="1"/>
        <v>Ukraine</v>
      </c>
      <c r="C210" s="35" t="str">
        <f ca="1"/>
        <v>UKR</v>
      </c>
      <c r="D210" s="35" t="str">
        <f ca="1"/>
        <v>ECS           Europe &amp; Central Asia</v>
      </c>
      <c r="E210" s="35" t="str">
        <f ca="1"/>
        <v>IBRD</v>
      </c>
      <c r="G210" s="80">
        <f>IF(N210=7, 6.9, 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9.8183429330970302</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0</v>
      </c>
      <c r="J210" s="242">
        <v>44895</v>
      </c>
      <c r="K210" s="242">
        <v>44887</v>
      </c>
      <c r="L210" s="91" t="s">
        <v>343</v>
      </c>
      <c r="M210" s="192">
        <v>9.8183429330970302</v>
      </c>
      <c r="N210" s="192">
        <v>0</v>
      </c>
      <c r="O210" s="192">
        <v>76.1666666666666</v>
      </c>
      <c r="P210" s="192">
        <v>-4.1666666666666501</v>
      </c>
      <c r="Q210"/>
      <c r="R210"/>
    </row>
    <row r="211" spans="1:18" x14ac:dyDescent="0.2">
      <c r="A211" s="84">
        <v>204</v>
      </c>
      <c r="B211" s="35" t="str">
        <f ca="1"/>
        <v>Uruguay</v>
      </c>
      <c r="C211" s="35" t="str">
        <f ca="1"/>
        <v>URY</v>
      </c>
      <c r="D211" s="35" t="str">
        <f ca="1"/>
        <v>LCN           Latin America &amp; Caribbean</v>
      </c>
      <c r="E211" s="35" t="str">
        <f ca="1"/>
        <v>IBRD</v>
      </c>
      <c r="G211" s="80">
        <f>IF(N211=7, 6.9, 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5.0627676857184998</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0</v>
      </c>
      <c r="J211" s="242">
        <v>45454</v>
      </c>
      <c r="K211" s="242">
        <v>45454</v>
      </c>
      <c r="L211" s="91" t="s">
        <v>345</v>
      </c>
      <c r="M211" s="192">
        <v>5.0627676857184998</v>
      </c>
      <c r="N211" s="192">
        <v>0</v>
      </c>
      <c r="O211" s="192">
        <v>49.3333333333333</v>
      </c>
      <c r="P211" s="192">
        <v>-5</v>
      </c>
      <c r="Q211"/>
      <c r="R211"/>
    </row>
    <row r="212" spans="1:18" x14ac:dyDescent="0.2">
      <c r="A212" s="84">
        <v>205</v>
      </c>
      <c r="B212" s="35" t="str">
        <f ca="1"/>
        <v>United States</v>
      </c>
      <c r="C212" s="35" t="str">
        <f ca="1"/>
        <v>USA</v>
      </c>
      <c r="D212" s="35" t="str">
        <f ca="1"/>
        <v>NAC           North America</v>
      </c>
      <c r="E212" s="35" t="str">
        <f ca="1"/>
        <v>NA</v>
      </c>
      <c r="G212" s="80">
        <f>IF(N212=7, 6.9, 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3.3572071617011643</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1.88746123172352</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5.9714285714285698</v>
      </c>
      <c r="J212" s="242">
        <v>45454</v>
      </c>
      <c r="K212" s="242">
        <v>45454</v>
      </c>
      <c r="L212" s="91" t="s">
        <v>346</v>
      </c>
      <c r="M212" s="192">
        <v>1.88746123172352</v>
      </c>
      <c r="N212" s="192">
        <v>5.9714285714285698</v>
      </c>
      <c r="O212" s="192">
        <v>31.4166666666666</v>
      </c>
      <c r="P212" s="192">
        <v>-0.41666666666666402</v>
      </c>
      <c r="Q212"/>
      <c r="R212"/>
    </row>
    <row r="213" spans="1:18" x14ac:dyDescent="0.2">
      <c r="A213" s="84">
        <v>206</v>
      </c>
      <c r="B213" s="35" t="str">
        <f ca="1"/>
        <v>Uzbekistan</v>
      </c>
      <c r="C213" s="35" t="str">
        <f ca="1"/>
        <v>UZB</v>
      </c>
      <c r="D213" s="35" t="str">
        <f ca="1"/>
        <v>ECS           Europe &amp; Central Asia</v>
      </c>
      <c r="E213" s="35" t="str">
        <f ca="1"/>
        <v>Blend</v>
      </c>
      <c r="F213" s="190" t="str">
        <f ca="1">IF(L196 &lt;&gt; C196, "Countries don't match", "")</f>
        <v/>
      </c>
      <c r="G213" s="80">
        <f>IF(N213=7, 6.9, 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7.3478748812125074</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8.0756166002067609</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6.6857142857142797</v>
      </c>
      <c r="J213" s="242">
        <v>45294</v>
      </c>
      <c r="K213" s="242">
        <v>45294</v>
      </c>
      <c r="L213" s="91" t="s">
        <v>348</v>
      </c>
      <c r="M213" s="192">
        <v>8.0756166002067609</v>
      </c>
      <c r="N213" s="192">
        <v>6.6857142857142797</v>
      </c>
      <c r="O213" s="192">
        <v>66.3333333333333</v>
      </c>
      <c r="P213" s="192">
        <v>0</v>
      </c>
      <c r="Q213"/>
      <c r="R213"/>
    </row>
    <row r="214" spans="1:18" x14ac:dyDescent="0.2">
      <c r="A214" s="84">
        <v>207</v>
      </c>
      <c r="B214" s="35" t="str">
        <f ca="1"/>
        <v>St. Vincent and the Grenadines</v>
      </c>
      <c r="C214" s="35" t="str">
        <f ca="1"/>
        <v>VCT</v>
      </c>
      <c r="D214" s="35" t="str">
        <f ca="1"/>
        <v>LCN           Latin America &amp; Caribbean</v>
      </c>
      <c r="E214" s="35" t="str">
        <f ca="1"/>
        <v>Blend</v>
      </c>
      <c r="F214" s="190" t="str">
        <f ca="1">IF(L197 &lt;&gt; C197, "Countries don't match", "")</f>
        <v/>
      </c>
      <c r="G214" s="80" t="e">
        <f>IF(N214=7, 6.9, 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#N/A</v>
      </c>
      <c r="H214" s="80" t="e"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#N/A</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t="s">
        <v>409</v>
      </c>
      <c r="N214" s="192" t="s">
        <v>409</v>
      </c>
      <c r="O214" s="192" t="s">
        <v>409</v>
      </c>
      <c r="P214" s="192" t="s">
        <v>409</v>
      </c>
      <c r="Q214"/>
      <c r="R214"/>
    </row>
    <row r="215" spans="1:18" x14ac:dyDescent="0.2">
      <c r="A215" s="84">
        <v>208</v>
      </c>
      <c r="B215" s="35" t="str">
        <f ca="1"/>
        <v>Venezuela, RB</v>
      </c>
      <c r="C215" s="35" t="str">
        <f ca="1"/>
        <v>VEN</v>
      </c>
      <c r="D215" s="35" t="str">
        <f ca="1"/>
        <v>LCN           Latin America &amp; Caribbean</v>
      </c>
      <c r="E215" s="35" t="str">
        <f ca="1"/>
        <v>IBRD</v>
      </c>
      <c r="G215" s="80">
        <f>IF(N215=7, 6.9, 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8.1766217264309589</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6.6857142857142797</v>
      </c>
      <c r="J215" s="242">
        <v>45454</v>
      </c>
      <c r="K215" s="242">
        <v>45454</v>
      </c>
      <c r="L215" s="91" t="s">
        <v>350</v>
      </c>
      <c r="M215" s="192">
        <v>10</v>
      </c>
      <c r="N215" s="192">
        <v>6.6857142857142797</v>
      </c>
      <c r="O215" s="192">
        <v>80.6666666666666</v>
      </c>
      <c r="P215" s="192">
        <v>0</v>
      </c>
      <c r="Q215"/>
      <c r="R215"/>
    </row>
    <row r="216" spans="1:18" x14ac:dyDescent="0.2">
      <c r="A216" s="84">
        <v>209</v>
      </c>
      <c r="B216" s="35" t="str">
        <f ca="1"/>
        <v>British Virgin Islands</v>
      </c>
      <c r="C216" s="35" t="str">
        <f ca="1"/>
        <v>VGB</v>
      </c>
      <c r="D216" s="35" t="str">
        <f ca="1"/>
        <v>LCN           Latin America &amp; Caribbean</v>
      </c>
      <c r="E216" s="35" t="str">
        <f ca="1"/>
        <v>NA</v>
      </c>
      <c r="G216" s="80" t="e">
        <f>IF(N216=7, 6.9, 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698</v>
      </c>
      <c r="M216" s="192" t="s">
        <v>409</v>
      </c>
      <c r="N216" s="192" t="s">
        <v>409</v>
      </c>
      <c r="O216" s="192" t="s">
        <v>409</v>
      </c>
      <c r="P216" s="192" t="s">
        <v>409</v>
      </c>
      <c r="Q216"/>
      <c r="R216"/>
    </row>
    <row r="217" spans="1:18" x14ac:dyDescent="0.2">
      <c r="A217" s="84">
        <v>210</v>
      </c>
      <c r="B217" s="35" t="str">
        <f ca="1"/>
        <v>Virgin Islands (U.S.)</v>
      </c>
      <c r="C217" s="35" t="str">
        <f ca="1"/>
        <v>VIR</v>
      </c>
      <c r="D217" s="35" t="str">
        <f ca="1"/>
        <v>LCN           Latin America &amp; Caribbean</v>
      </c>
      <c r="E217" s="35" t="str">
        <f ca="1"/>
        <v>NA</v>
      </c>
      <c r="G217" s="80" t="e">
        <f>IF(N217=7, 6.9, 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699</v>
      </c>
      <c r="M217" s="192" t="s">
        <v>409</v>
      </c>
      <c r="N217" s="192" t="s">
        <v>409</v>
      </c>
      <c r="O217" s="192" t="s">
        <v>409</v>
      </c>
      <c r="P217" s="192" t="s">
        <v>409</v>
      </c>
      <c r="Q217"/>
      <c r="R217"/>
    </row>
    <row r="218" spans="1:18" x14ac:dyDescent="0.2">
      <c r="A218" s="84">
        <v>211</v>
      </c>
      <c r="B218" s="35" t="str">
        <f ca="1"/>
        <v>Vietnam</v>
      </c>
      <c r="C218" s="35" t="str">
        <f ca="1"/>
        <v>VNM</v>
      </c>
      <c r="D218" s="35" t="str">
        <f ca="1"/>
        <v>EAS           East Asia &amp; Pacific</v>
      </c>
      <c r="E218" s="35" t="str">
        <f ca="1"/>
        <v>IBRD</v>
      </c>
      <c r="G218" s="80">
        <f>IF(N218=7, 6.9, 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6.9</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2.20745335499433</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7</v>
      </c>
      <c r="J218" s="242">
        <v>44895</v>
      </c>
      <c r="K218" s="242">
        <v>45454</v>
      </c>
      <c r="L218" s="91" t="s">
        <v>351</v>
      </c>
      <c r="M218" s="192">
        <v>2.20745335499433</v>
      </c>
      <c r="N218" s="192">
        <v>7</v>
      </c>
      <c r="O218" s="192">
        <v>33.2222222222222</v>
      </c>
      <c r="P218" s="192">
        <v>0.44444444444444198</v>
      </c>
      <c r="Q218"/>
      <c r="R218"/>
    </row>
    <row r="219" spans="1:18" x14ac:dyDescent="0.2">
      <c r="A219" s="84">
        <v>212</v>
      </c>
      <c r="B219" s="35" t="str">
        <f ca="1"/>
        <v>Vanuatu</v>
      </c>
      <c r="C219" s="35" t="str">
        <f ca="1"/>
        <v>VUT</v>
      </c>
      <c r="D219" s="35" t="str">
        <f ca="1"/>
        <v>EAS           East Asia &amp; Pacific</v>
      </c>
      <c r="E219" s="35" t="str">
        <f ca="1"/>
        <v>IDA</v>
      </c>
      <c r="G219" s="80" t="e">
        <f>IF(N219=7, 6.9, 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#N/A</v>
      </c>
      <c r="H219" s="80" t="e"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#N/A</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t="s">
        <v>409</v>
      </c>
      <c r="N219" s="192" t="s">
        <v>409</v>
      </c>
      <c r="O219" s="192" t="s">
        <v>409</v>
      </c>
      <c r="P219" s="192" t="s">
        <v>409</v>
      </c>
      <c r="Q219"/>
      <c r="R219"/>
    </row>
    <row r="220" spans="1:18" x14ac:dyDescent="0.2">
      <c r="A220" s="84">
        <v>213</v>
      </c>
      <c r="B220" s="35" t="str">
        <f ca="1"/>
        <v>Samoa</v>
      </c>
      <c r="C220" s="35" t="str">
        <f ca="1"/>
        <v>WSM</v>
      </c>
      <c r="D220" s="35" t="str">
        <f ca="1"/>
        <v>EAS           East Asia &amp; Pacific</v>
      </c>
      <c r="E220" s="35" t="str">
        <f ca="1"/>
        <v>IDA</v>
      </c>
      <c r="G220" s="80" t="e">
        <f>IF(N220=7, 6.9, 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#N/A</v>
      </c>
      <c r="H220" s="80" t="e"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#N/A</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t="s">
        <v>409</v>
      </c>
      <c r="N220" s="192" t="s">
        <v>409</v>
      </c>
      <c r="O220" s="192" t="s">
        <v>409</v>
      </c>
      <c r="P220" s="192" t="s">
        <v>409</v>
      </c>
      <c r="Q220"/>
      <c r="R220"/>
    </row>
    <row r="221" spans="1:18" x14ac:dyDescent="0.2">
      <c r="A221" s="84">
        <v>214</v>
      </c>
      <c r="B221" s="35" t="str">
        <f ca="1"/>
        <v>Kosovo</v>
      </c>
      <c r="C221" s="35" t="str">
        <f ca="1"/>
        <v>XKX</v>
      </c>
      <c r="D221" s="35" t="str">
        <f ca="1"/>
        <v>ECS           Europe &amp; Central Asia</v>
      </c>
      <c r="E221" s="35" t="str">
        <f ca="1"/>
        <v>IDA</v>
      </c>
      <c r="G221" s="80">
        <f>IF(N221=7, 6.9, 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5.952147937291989</v>
      </c>
      <c r="H221" s="80"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5.2990695613646404</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6.6857142857142797</v>
      </c>
      <c r="J221" s="242">
        <v>45142</v>
      </c>
      <c r="K221" s="242">
        <v>45142</v>
      </c>
      <c r="L221" s="91" t="s">
        <v>700</v>
      </c>
      <c r="M221" s="192">
        <v>5.2990695613646404</v>
      </c>
      <c r="N221" s="192">
        <v>6.6857142857142797</v>
      </c>
      <c r="O221" s="192">
        <v>50.6666666666666</v>
      </c>
      <c r="P221" s="192">
        <v>0</v>
      </c>
      <c r="Q221"/>
      <c r="R221"/>
    </row>
    <row r="222" spans="1:18" x14ac:dyDescent="0.2">
      <c r="A222" s="84">
        <v>215</v>
      </c>
      <c r="B222" s="35" t="str">
        <f ca="1"/>
        <v>Yemen, Rep.</v>
      </c>
      <c r="C222" s="35" t="str">
        <f ca="1"/>
        <v>YEM</v>
      </c>
      <c r="D222" s="35" t="str">
        <f ca="1"/>
        <v>MEA           Middle East &amp; North Africa</v>
      </c>
      <c r="E222" s="35" t="str">
        <f ca="1"/>
        <v>IDA</v>
      </c>
      <c r="G222" s="80">
        <f>IF(N222=7, 6.9, 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45454</v>
      </c>
      <c r="K222" s="242">
        <v>45454</v>
      </c>
      <c r="L222" s="91" t="s">
        <v>356</v>
      </c>
      <c r="M222" s="192">
        <v>10</v>
      </c>
      <c r="N222" s="192">
        <v>0</v>
      </c>
      <c r="O222" s="192">
        <v>88.9166666666666</v>
      </c>
      <c r="P222" s="192">
        <v>-5.25</v>
      </c>
      <c r="Q222"/>
      <c r="R222"/>
    </row>
    <row r="223" spans="1:18" x14ac:dyDescent="0.2">
      <c r="A223" s="84">
        <v>216</v>
      </c>
      <c r="B223" s="35" t="str">
        <f ca="1"/>
        <v>South Africa</v>
      </c>
      <c r="C223" s="35" t="str">
        <f ca="1"/>
        <v>ZAF</v>
      </c>
      <c r="D223" s="35" t="str">
        <f ca="1"/>
        <v>SSF           Sub-Saharan Africa</v>
      </c>
      <c r="E223" s="35" t="str">
        <f ca="1"/>
        <v>IBRD</v>
      </c>
      <c r="G223" s="80">
        <f>IF(N223=7, 6.9, 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3.8226723108880392</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3.2166592822330502</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4.5428571428571303</v>
      </c>
      <c r="J223" s="242">
        <v>44895</v>
      </c>
      <c r="K223" s="242">
        <v>44887</v>
      </c>
      <c r="L223" s="91" t="s">
        <v>358</v>
      </c>
      <c r="M223" s="192">
        <v>3.2166592822330502</v>
      </c>
      <c r="N223" s="192">
        <v>4.5428571428571303</v>
      </c>
      <c r="O223" s="192">
        <v>38.9166666666666</v>
      </c>
      <c r="P223" s="192">
        <v>-1.25</v>
      </c>
      <c r="Q223"/>
      <c r="R223"/>
    </row>
    <row r="224" spans="1:18" x14ac:dyDescent="0.2">
      <c r="A224" s="84">
        <v>217</v>
      </c>
      <c r="B224" s="35" t="str">
        <f ca="1"/>
        <v>Zambia</v>
      </c>
      <c r="C224" s="35" t="str">
        <f ca="1"/>
        <v>ZMB</v>
      </c>
      <c r="D224" s="35" t="str">
        <f ca="1"/>
        <v>SSF           Sub-Saharan Africa</v>
      </c>
      <c r="E224" s="35" t="str">
        <f ca="1"/>
        <v>IDA</v>
      </c>
      <c r="G224" s="80">
        <f>IF(N224=7, 6.9, 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6.5839610101905102</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0</v>
      </c>
      <c r="J224" s="242">
        <v>44895</v>
      </c>
      <c r="K224" s="242">
        <v>45454</v>
      </c>
      <c r="L224" s="91" t="s">
        <v>360</v>
      </c>
      <c r="M224" s="192">
        <v>6.5839610101905102</v>
      </c>
      <c r="N224" s="192">
        <v>0</v>
      </c>
      <c r="O224" s="192">
        <v>57.9166666666666</v>
      </c>
      <c r="P224" s="192">
        <v>-4.25</v>
      </c>
      <c r="Q224"/>
      <c r="R224"/>
    </row>
    <row r="225" spans="1:18" x14ac:dyDescent="0.2">
      <c r="A225" s="84">
        <v>218</v>
      </c>
      <c r="B225" s="35" t="str">
        <f ca="1"/>
        <v>Zimbabwe</v>
      </c>
      <c r="C225" s="35" t="str">
        <f ca="1"/>
        <v>ZWE</v>
      </c>
      <c r="D225" s="35" t="str">
        <f ca="1"/>
        <v>SSF           Sub-Saharan Africa</v>
      </c>
      <c r="E225" s="35" t="str">
        <f ca="1"/>
        <v>Blend</v>
      </c>
      <c r="G225" s="80">
        <f>IF(N225=7, 6.9, 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8.1766217264309589</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6.6857142857142797</v>
      </c>
      <c r="J225" s="242">
        <v>45418</v>
      </c>
      <c r="K225" s="242">
        <v>45418</v>
      </c>
      <c r="L225" s="91" t="s">
        <v>362</v>
      </c>
      <c r="M225" s="192">
        <v>10</v>
      </c>
      <c r="N225" s="192">
        <v>6.6857142857142797</v>
      </c>
      <c r="O225" s="192">
        <v>81.6666666666666</v>
      </c>
      <c r="P225" s="192">
        <v>0</v>
      </c>
      <c r="Q225"/>
      <c r="R225"/>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181"/>
      <c r="N229" s="181"/>
      <c r="O229" s="181"/>
      <c r="P229" s="181"/>
      <c r="Q229" s="181"/>
      <c r="R229" s="181"/>
    </row>
    <row r="230" spans="1:18" x14ac:dyDescent="0.2">
      <c r="L230" s="91"/>
      <c r="M230" s="181"/>
      <c r="N230" s="181"/>
      <c r="O230" s="181"/>
      <c r="P230" s="181"/>
      <c r="Q230" s="181"/>
      <c r="R230" s="181"/>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5ADA8196-EEF8-F848-943B-DA8EC7BC36FA}"/>
  <conditionalFormatting sqref="G1:G5">
    <cfRule type="cellIs" dxfId="223" priority="21" stopIfTrue="1" operator="greaterThanOrEqual">
      <formula>0</formula>
    </cfRule>
  </conditionalFormatting>
  <conditionalFormatting sqref="G8:G225">
    <cfRule type="cellIs" dxfId="220" priority="79" stopIfTrue="1" operator="greaterThanOrEqual">
      <formula>0</formula>
    </cfRule>
  </conditionalFormatting>
  <conditionalFormatting sqref="G1:H5">
    <cfRule type="expression" dxfId="219" priority="7" stopIfTrue="1">
      <formula>G1=""</formula>
    </cfRule>
  </conditionalFormatting>
  <conditionalFormatting sqref="G8:H225">
    <cfRule type="expression" dxfId="218" priority="75" stopIfTrue="1">
      <formula>G8=""</formula>
    </cfRule>
  </conditionalFormatting>
  <conditionalFormatting sqref="H1:H5">
    <cfRule type="cellIs" dxfId="217" priority="12" operator="between">
      <formula>0</formula>
      <formula>6.999</formula>
    </cfRule>
    <cfRule type="cellIs" dxfId="216" priority="13" operator="between">
      <formula>7</formula>
      <formula>9.99</formula>
    </cfRule>
    <cfRule type="expression" dxfId="215" priority="14">
      <formula>H1=10</formula>
    </cfRule>
  </conditionalFormatting>
  <conditionalFormatting sqref="H8:H225">
    <cfRule type="cellIs" dxfId="211" priority="84" operator="between">
      <formula>0</formula>
      <formula>6.999</formula>
    </cfRule>
    <cfRule type="cellIs" dxfId="210" priority="85" operator="between">
      <formula>7</formula>
      <formula>9.99</formula>
    </cfRule>
    <cfRule type="expression" dxfId="209" priority="86">
      <formula>H8=10</formula>
    </cfRule>
  </conditionalFormatting>
  <conditionalFormatting sqref="I2:I3">
    <cfRule type="expression" dxfId="205" priority="22">
      <formula>I2=""</formula>
    </cfRule>
    <cfRule type="cellIs" dxfId="204" priority="23" operator="between">
      <formula>0</formula>
      <formula>6.999</formula>
    </cfRule>
    <cfRule type="cellIs" dxfId="203" priority="24" operator="between">
      <formula>7</formula>
      <formula>9.99</formula>
    </cfRule>
    <cfRule type="expression" dxfId="202" priority="25">
      <formula>I2=10</formula>
    </cfRule>
  </conditionalFormatting>
  <conditionalFormatting sqref="I2:I5">
    <cfRule type="expression" dxfId="201" priority="8">
      <formula>I2=""</formula>
    </cfRule>
    <cfRule type="cellIs" dxfId="200" priority="9" operator="between">
      <formula>0</formula>
      <formula>6.999</formula>
    </cfRule>
    <cfRule type="cellIs" dxfId="199" priority="10" operator="between">
      <formula>7</formula>
      <formula>9.99</formula>
    </cfRule>
    <cfRule type="expression" dxfId="198" priority="11">
      <formula>I2=10</formula>
    </cfRule>
  </conditionalFormatting>
  <conditionalFormatting sqref="I4:I5">
    <cfRule type="expression" dxfId="197" priority="3">
      <formula>I4=""</formula>
    </cfRule>
    <cfRule type="cellIs" dxfId="196" priority="4" operator="between">
      <formula>0</formula>
      <formula>6.999</formula>
    </cfRule>
    <cfRule type="cellIs" dxfId="195" priority="5" operator="between">
      <formula>7</formula>
      <formula>9.99</formula>
    </cfRule>
    <cfRule type="expression" dxfId="194" priority="6">
      <formula>I4=10</formula>
    </cfRule>
  </conditionalFormatting>
  <conditionalFormatting sqref="I8:I225">
    <cfRule type="expression" dxfId="193" priority="60">
      <formula>I8=""</formula>
    </cfRule>
    <cfRule type="cellIs" dxfId="190" priority="63" stopIfTrue="1" operator="greaterThanOrEqual">
      <formula>0</formula>
    </cfRule>
  </conditionalFormatting>
  <conditionalFormatting sqref="J8:K225">
    <cfRule type="colorScale" priority="870">
      <colorScale>
        <cfvo type="min"/>
        <cfvo type="max"/>
        <color rgb="FFFCDCDF"/>
        <color rgb="FFF2676B"/>
      </colorScale>
    </cfRule>
  </conditionalFormatting>
  <conditionalFormatting sqref="L8:L15 L17:L225">
    <cfRule type="expression" dxfId="189" priority="35">
      <formula>$L8&lt;&gt;$C8</formula>
    </cfRule>
  </conditionalFormatting>
  <conditionalFormatting sqref="M8:P225 S8:X197">
    <cfRule type="colorScale" priority="34">
      <colorScale>
        <cfvo type="num" val="0"/>
        <cfvo type="num" val="10"/>
        <color rgb="FFFCFCFF"/>
        <color rgb="FFFFFF00"/>
      </colorScale>
    </cfRule>
  </conditionalFormatting>
  <conditionalFormatting sqref="M2:V3 W3:Z3">
    <cfRule type="expression" dxfId="188" priority="26">
      <formula>M2=L2</formula>
    </cfRule>
    <cfRule type="expression" dxfId="187" priority="27">
      <formula>M2&lt;&gt;L2</formula>
    </cfRule>
    <cfRule type="expression" dxfId="186" priority="28">
      <formula>M2=L2</formula>
    </cfRule>
  </conditionalFormatting>
  <conditionalFormatting sqref="M6:Z6">
    <cfRule type="expression" dxfId="185" priority="18">
      <formula>ISNUMBER(SEARCH("_raw",M$7))</formula>
    </cfRule>
  </conditionalFormatting>
  <conditionalFormatting sqref="S8:X197 M8:P225">
    <cfRule type="expression" dxfId="184" priority="33" stopIfTrue="1">
      <formula>ISNUMBER(SEARCH("_raw",M$7))</formula>
    </cfRule>
  </conditionalFormatting>
  <conditionalFormatting sqref="W2:AD3">
    <cfRule type="expression" dxfId="183" priority="29">
      <formula>W2=R2</formula>
    </cfRule>
    <cfRule type="expression" dxfId="182" priority="30">
      <formula>W2&lt;&gt;R2</formula>
    </cfRule>
    <cfRule type="expression" dxfId="181" priority="31">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9" stopIfTrue="1" operator="greaterThanOrEqual" id="{85B56FCF-3545-344F-A470-74FD45D6B075}">
            <xm:f>Parameters!$D$37</xm:f>
            <x14:dxf>
              <font>
                <sz val="12"/>
                <color rgb="FF000000"/>
                <name val="Arial"/>
              </font>
              <fill>
                <patternFill patternType="solid">
                  <bgColor rgb="FFE35A3A"/>
                </patternFill>
              </fill>
            </x14:dxf>
          </x14:cfRule>
          <x14:cfRule type="cellIs" priority="20" stopIfTrue="1" operator="greaterThanOrEqual" id="{DE9EDD50-5F88-CA47-AA93-4F47666E228E}">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77" stopIfTrue="1" operator="greaterThanOrEqual" id="{08A62343-5B26-BF49-82E5-37598E9CE06B}">
            <xm:f>Parameters!$D$37</xm:f>
            <x14:dxf>
              <font>
                <sz val="12"/>
                <color rgb="FF000000"/>
                <name val="Arial"/>
              </font>
              <fill>
                <patternFill patternType="solid">
                  <bgColor rgb="FFE35A3A"/>
                </patternFill>
              </fill>
            </x14:dxf>
          </x14:cfRule>
          <x14:cfRule type="cellIs" priority="78" stopIfTrue="1" operator="greaterThanOrEqual" id="{50961785-5516-F74F-BC65-B42B402D0DD3}">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5" stopIfTrue="1" operator="greaterThanOrEqual" id="{EE2D7353-7BFE-6548-852B-BB3DAB8059E2}">
            <xm:f>Parameters!$D$41</xm:f>
            <x14:dxf>
              <font>
                <sz val="12"/>
                <color rgb="FF000000"/>
                <name val="Arial"/>
              </font>
              <fill>
                <patternFill patternType="solid">
                  <bgColor rgb="FFF2676B"/>
                </patternFill>
              </fill>
            </x14:dxf>
          </x14:cfRule>
          <x14:cfRule type="cellIs" priority="16" stopIfTrue="1" operator="greaterThanOrEqual" id="{A2F74E00-019F-6840-8C1E-AA480461536D}">
            <xm:f>Parameters!$D$42</xm:f>
            <x14:dxf>
              <font>
                <sz val="12"/>
                <color rgb="FF000000"/>
                <name val="Arial"/>
              </font>
              <fill>
                <patternFill patternType="solid">
                  <bgColor rgb="FFF7A9AC"/>
                </patternFill>
              </fill>
            </x14:dxf>
          </x14:cfRule>
          <x14:cfRule type="cellIs" priority="17" stopIfTrue="1" operator="between" id="{F1B8F548-97EC-1242-A01F-E4FAF1C7E495}">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87" stopIfTrue="1" operator="greaterThanOrEqual" id="{19AEAB46-E4D9-F843-9E41-FFBEAF2631C6}">
            <xm:f>Parameters!$D$41</xm:f>
            <x14:dxf>
              <font>
                <sz val="12"/>
                <color rgb="FF000000"/>
                <name val="Arial"/>
              </font>
              <fill>
                <patternFill patternType="solid">
                  <bgColor rgb="FFF2676B"/>
                </patternFill>
              </fill>
            </x14:dxf>
          </x14:cfRule>
          <x14:cfRule type="cellIs" priority="88" stopIfTrue="1" operator="greaterThanOrEqual" id="{51430706-2442-D54F-84FD-6D73F26456D0}">
            <xm:f>Parameters!$D$42</xm:f>
            <x14:dxf>
              <font>
                <sz val="12"/>
                <color rgb="FF000000"/>
                <name val="Arial"/>
              </font>
              <fill>
                <patternFill patternType="solid">
                  <bgColor rgb="FFF7A9AC"/>
                </patternFill>
              </fill>
            </x14:dxf>
          </x14:cfRule>
          <x14:cfRule type="cellIs" priority="89" stopIfTrue="1" operator="between" id="{9945224E-8A5F-124B-A795-4E3A439CF5CC}">
            <xm:f>0</xm:f>
            <xm:f>Parameters!$D$42</xm:f>
            <x14:dxf>
              <font>
                <sz val="12"/>
                <color rgb="FF000000"/>
                <name val="Arial"/>
              </font>
              <fill>
                <patternFill patternType="solid">
                  <bgColor rgb="FFFCDCDF"/>
                </patternFill>
              </fill>
            </x14:dxf>
          </x14:cfRule>
          <xm:sqref>H8:H225</xm:sqref>
        </x14:conditionalFormatting>
        <x14:conditionalFormatting xmlns:xm="http://schemas.microsoft.com/office/excel/2006/main">
          <x14:cfRule type="cellIs" priority="61" stopIfTrue="1" operator="greaterThanOrEqual" id="{1A2EE9EC-3A56-3643-A63E-CE82C8805AA5}">
            <xm:f>Parameters!$D$37</xm:f>
            <x14:dxf>
              <font>
                <sz val="12"/>
                <color rgb="FF000000"/>
                <name val="Arial"/>
              </font>
              <fill>
                <patternFill patternType="solid">
                  <bgColor rgb="FFE06C25"/>
                </patternFill>
              </fill>
            </x14:dxf>
          </x14:cfRule>
          <x14:cfRule type="cellIs" priority="62" stopIfTrue="1" operator="greaterThanOrEqual" id="{1F0350BB-5BA5-9E4E-BB41-723CF4EF0144}">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1" id="{491353F1-32B7-7B4F-9572-B001004245E5}">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B26EF60A-1F29-2340-B58A-00696F75689F}">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C346E-EA18-134C-882C-340BA87F1895}">
  <dimension ref="A1:BA234"/>
  <sheetViews>
    <sheetView zoomScaleNormal="100" workbookViewId="0">
      <selection activeCell="J11" sqref="J11"/>
    </sheetView>
  </sheetViews>
  <sheetFormatPr baseColWidth="10" defaultColWidth="8.7109375" defaultRowHeight="16" x14ac:dyDescent="0.2"/>
  <cols>
    <col min="1" max="1" width="5.28515625" style="35" customWidth="1"/>
    <col min="2" max="2" width="22.7109375" style="35" customWidth="1"/>
    <col min="3" max="3" width="8.7109375" style="35"/>
    <col min="4" max="4" width="7.85546875" style="35" customWidth="1"/>
    <col min="5" max="5" width="8.7109375" style="35"/>
    <col min="6" max="6" width="3.5703125" style="35" customWidth="1"/>
    <col min="7" max="9" width="9.7109375" style="86" customWidth="1"/>
    <col min="10" max="10" width="23.140625" style="242" bestFit="1" customWidth="1"/>
    <col min="11" max="11" width="22.28515625" style="242" bestFit="1" customWidth="1"/>
    <col min="12" max="12" width="6.140625" style="44" bestFit="1" customWidth="1"/>
    <col min="13" max="13" width="15.28515625" style="86" bestFit="1" customWidth="1"/>
    <col min="14" max="14" width="17.5703125" style="86" bestFit="1" customWidth="1"/>
    <col min="15" max="15" width="12.7109375" style="86" bestFit="1" customWidth="1"/>
    <col min="16" max="16" width="13.7109375" style="86" bestFit="1" customWidth="1"/>
    <col min="17" max="17" width="13.28515625" style="86" bestFit="1" customWidth="1"/>
    <col min="18" max="18" width="13.42578125" style="86" bestFit="1" customWidth="1"/>
    <col min="19" max="19" width="17.5703125" style="86" bestFit="1" customWidth="1"/>
    <col min="20" max="20" width="80.5703125" style="86" bestFit="1" customWidth="1"/>
    <col min="21" max="21" width="16.5703125" style="86" bestFit="1" customWidth="1"/>
    <col min="22" max="22" width="80.5703125" style="86" bestFit="1" customWidth="1"/>
    <col min="23" max="23" width="17.5703125" style="86" customWidth="1"/>
    <col min="24" max="24" width="80.5703125" style="86" bestFit="1" customWidth="1"/>
    <col min="25" max="25" width="17.42578125" style="86" bestFit="1" customWidth="1"/>
    <col min="26" max="27" width="17.5703125" style="86" customWidth="1"/>
    <col min="28" max="28" width="14" style="86" bestFit="1" customWidth="1"/>
    <col min="29" max="29" width="17" style="86" bestFit="1" customWidth="1"/>
    <col min="30" max="30" width="16.85546875" style="86" bestFit="1" customWidth="1"/>
    <col min="31" max="31" width="16.28515625" style="86" bestFit="1" customWidth="1"/>
    <col min="32" max="35" width="17.5703125" style="86" bestFit="1" customWidth="1"/>
    <col min="36" max="37" width="19.140625" style="86" bestFit="1" customWidth="1"/>
    <col min="38" max="43" width="9.7109375" style="86" customWidth="1"/>
    <col min="44" max="44" width="9.7109375" style="35" customWidth="1"/>
    <col min="45" max="16384" width="8.7109375" style="35"/>
  </cols>
  <sheetData>
    <row r="1" spans="1:43"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c r="AM1" s="35"/>
      <c r="AN1" s="35"/>
      <c r="AO1" s="35"/>
      <c r="AP1" s="35"/>
      <c r="AQ1" s="35"/>
    </row>
    <row r="2" spans="1:43" x14ac:dyDescent="0.2">
      <c r="A2" s="93"/>
      <c r="B2" s="95" t="s">
        <v>425</v>
      </c>
      <c r="C2" s="88"/>
      <c r="D2" s="172"/>
      <c r="E2" s="172"/>
      <c r="F2" s="89"/>
      <c r="G2" s="90"/>
      <c r="H2" s="90"/>
      <c r="I2" s="90"/>
      <c r="L2" s="91"/>
      <c r="M2" s="177" t="str">
        <f>IF(SUM(M4:M5)&gt;0,"Norm. Values",IF(ISTEXT(M7),"Raw Values",""))</f>
        <v>Norm. Values</v>
      </c>
      <c r="N2" s="177" t="str">
        <f t="shared" ref="N2:AE2" si="0">IF(SUM(N4:N5)&gt;0,"Norm. Values",IF(ISTEXT(N7),"Raw Values",""))</f>
        <v>Norm. Values</v>
      </c>
      <c r="O2" s="177" t="str">
        <f t="shared" si="0"/>
        <v>Norm. Values</v>
      </c>
      <c r="P2" s="177" t="str">
        <f t="shared" si="0"/>
        <v>Norm. Values</v>
      </c>
      <c r="Q2" s="177" t="str">
        <f t="shared" si="0"/>
        <v>Raw Values</v>
      </c>
      <c r="R2" s="177" t="str">
        <f t="shared" si="0"/>
        <v>Raw Values</v>
      </c>
      <c r="S2" s="177" t="str">
        <f t="shared" si="0"/>
        <v>Raw Values</v>
      </c>
      <c r="T2" s="177" t="str">
        <f t="shared" si="0"/>
        <v>Raw Values</v>
      </c>
      <c r="U2" s="177" t="str">
        <f t="shared" si="0"/>
        <v/>
      </c>
      <c r="V2" s="177"/>
      <c r="W2" s="177"/>
      <c r="X2" s="177"/>
      <c r="Y2" s="177" t="str">
        <f t="shared" si="0"/>
        <v/>
      </c>
      <c r="Z2" s="177" t="str">
        <f t="shared" si="0"/>
        <v/>
      </c>
      <c r="AA2" s="177" t="str">
        <f t="shared" si="0"/>
        <v/>
      </c>
      <c r="AB2" s="177" t="str">
        <f t="shared" si="0"/>
        <v/>
      </c>
      <c r="AC2" s="177" t="str">
        <f t="shared" si="0"/>
        <v/>
      </c>
      <c r="AD2" s="177" t="str">
        <f t="shared" si="0"/>
        <v/>
      </c>
      <c r="AE2" s="89" t="str">
        <f t="shared" si="0"/>
        <v/>
      </c>
      <c r="AF2" s="89"/>
      <c r="AG2" s="89"/>
      <c r="AH2" s="89"/>
      <c r="AI2" s="89"/>
      <c r="AJ2" s="89"/>
      <c r="AK2" s="89"/>
      <c r="AL2" s="93"/>
      <c r="AM2" s="35"/>
      <c r="AN2" s="35"/>
      <c r="AO2" s="35"/>
      <c r="AP2" s="35"/>
      <c r="AQ2" s="35"/>
    </row>
    <row r="3" spans="1:43"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
      </c>
      <c r="R3" s="178" t="str">
        <f t="shared" si="1"/>
        <v/>
      </c>
      <c r="S3" s="178" t="str">
        <f t="shared" si="1"/>
        <v/>
      </c>
      <c r="T3" s="178" t="str">
        <f t="shared" si="1"/>
        <v/>
      </c>
      <c r="U3" s="178" t="str">
        <f t="shared" si="1"/>
        <v/>
      </c>
      <c r="V3" s="178"/>
      <c r="W3" s="178"/>
      <c r="X3" s="178"/>
      <c r="Y3" s="178" t="str">
        <f>IF(Y4=1,"Underlying",IF(Y5=1,"Emerging",""))</f>
        <v/>
      </c>
      <c r="Z3" s="178" t="str">
        <f t="shared" ref="Z3:AA3" si="2">IF(Z4=1,"Underlying",IF(Z5=1,"Emerging",""))</f>
        <v/>
      </c>
      <c r="AA3" s="179" t="str">
        <f t="shared" si="2"/>
        <v/>
      </c>
      <c r="AB3" s="179"/>
      <c r="AC3" s="179"/>
      <c r="AD3" s="179"/>
      <c r="AE3" s="89"/>
      <c r="AF3" s="89"/>
      <c r="AG3" s="89"/>
      <c r="AH3" s="89"/>
      <c r="AI3" s="89"/>
      <c r="AJ3" s="89"/>
      <c r="AK3" s="89"/>
      <c r="AL3" s="93"/>
      <c r="AM3" s="35"/>
      <c r="AN3" s="35"/>
      <c r="AO3" s="35"/>
      <c r="AP3" s="35"/>
      <c r="AQ3" s="35"/>
    </row>
    <row r="4" spans="1:43" hidden="1" x14ac:dyDescent="0.2">
      <c r="A4" s="93"/>
      <c r="B4" s="95"/>
      <c r="C4" s="88"/>
      <c r="D4" s="172"/>
      <c r="E4" s="172"/>
      <c r="F4" s="89"/>
      <c r="G4" s="90"/>
      <c r="H4" s="90"/>
      <c r="I4" s="80" t="s">
        <v>412</v>
      </c>
      <c r="L4" s="91"/>
      <c r="M4" s="180">
        <f>IFERROR(INDEX('Data Dictionary'!$I$8:$I$37,MATCH(M7,'Data Dictionary'!$K$8:$K$37,0)),"")</f>
        <v>1</v>
      </c>
      <c r="N4" s="180">
        <f>IFERROR(INDEX('Data Dictionary'!$I$8:$I$37,MATCH(N7,'Data Dictionary'!$K$8:$K$37,0)),"")</f>
        <v>0</v>
      </c>
      <c r="O4" s="180">
        <f>IFERROR(INDEX('Data Dictionary'!$I$8:$I$37,MATCH(O7,'Data Dictionary'!$K$8:$K$37,0)),"")</f>
        <v>0</v>
      </c>
      <c r="P4" s="180">
        <f>IFERROR(INDEX('Data Dictionary'!$I$8:$I$37,MATCH(P7,'Data Dictionary'!$K$8:$K$37,0)),"")</f>
        <v>0</v>
      </c>
      <c r="Q4" s="180" t="str">
        <f>IFERROR(INDEX('Data Dictionary'!$I$8:$I$37,MATCH(Q7,'Data Dictionary'!$K$8:$K$37,0)),"")</f>
        <v/>
      </c>
      <c r="R4" s="180" t="str">
        <f>IFERROR(INDEX('Data Dictionary'!$I$8:$I$37,MATCH(R7,'Data Dictionary'!$K$8:$K$37,0)),"")</f>
        <v/>
      </c>
      <c r="S4" s="180" t="str">
        <f>IFERROR(INDEX('Data Dictionary'!$I$8:$I$37,MATCH(S7,'Data Dictionary'!$K$8:$K$37,0)),"")</f>
        <v/>
      </c>
      <c r="T4" s="180"/>
      <c r="U4" s="180"/>
      <c r="V4" s="180"/>
      <c r="W4" s="180"/>
      <c r="X4" s="180"/>
      <c r="Y4" s="180"/>
      <c r="Z4" s="180"/>
      <c r="AA4" s="92"/>
      <c r="AB4" s="92"/>
      <c r="AC4" s="87"/>
      <c r="AD4" s="89"/>
      <c r="AE4" s="89"/>
      <c r="AF4" s="89"/>
      <c r="AG4" s="89"/>
      <c r="AH4" s="89"/>
      <c r="AI4" s="89"/>
      <c r="AJ4" s="89"/>
      <c r="AK4" s="89"/>
      <c r="AL4" s="93"/>
      <c r="AM4" s="35"/>
      <c r="AN4" s="35"/>
      <c r="AO4" s="35"/>
      <c r="AP4" s="35"/>
      <c r="AQ4" s="35"/>
    </row>
    <row r="5" spans="1:43" hidden="1" x14ac:dyDescent="0.2">
      <c r="A5" s="93"/>
      <c r="B5" s="8"/>
      <c r="C5" s="88"/>
      <c r="D5" s="172"/>
      <c r="E5" s="172"/>
      <c r="F5" s="89"/>
      <c r="G5" s="90"/>
      <c r="H5" s="90"/>
      <c r="I5" s="80" t="s">
        <v>454</v>
      </c>
      <c r="L5" s="91"/>
      <c r="M5" s="181">
        <f>IFERROR(INDEX('Data Dictionary'!$J$8:$J$37,MATCH(M7,'Data Dictionary'!$K$8:$K$37,0)),"")</f>
        <v>0</v>
      </c>
      <c r="N5" s="181">
        <f>IFERROR(INDEX('Data Dictionary'!$J$8:$J$37,MATCH(N7,'Data Dictionary'!$K$8:$K$37,0)),"")</f>
        <v>1</v>
      </c>
      <c r="O5" s="181">
        <f>IFERROR(INDEX('Data Dictionary'!$J$8:$J$37,MATCH(O7,'Data Dictionary'!$K$8:$K$37,0)),"")</f>
        <v>1</v>
      </c>
      <c r="P5" s="181">
        <f>IFERROR(INDEX('Data Dictionary'!$J$8:$J$37,MATCH(P7,'Data Dictionary'!$K$8:$K$37,0)),"")</f>
        <v>1</v>
      </c>
      <c r="Q5" s="181" t="str">
        <f>IFERROR(INDEX('Data Dictionary'!$J$8:$J$37,MATCH(Q7,'Data Dictionary'!$K$8:$K$37,0)),"")</f>
        <v/>
      </c>
      <c r="R5" s="181" t="str">
        <f>IFERROR(INDEX('Data Dictionary'!$J$8:$J$37,MATCH(R7,'Data Dictionary'!$K$8:$K$37,0)),"")</f>
        <v/>
      </c>
      <c r="S5" s="181" t="str">
        <f>IFERROR(INDEX('Data Dictionary'!$J$8:$J$37,MATCH(S7,'Data Dictionary'!$K$8:$K$37,0)),"")</f>
        <v/>
      </c>
      <c r="T5" s="181"/>
      <c r="U5" s="181"/>
      <c r="V5" s="181"/>
      <c r="W5" s="181"/>
      <c r="X5" s="181"/>
      <c r="Y5" s="181"/>
      <c r="Z5" s="181"/>
      <c r="AA5" s="92"/>
      <c r="AB5" s="92"/>
      <c r="AC5" s="87"/>
      <c r="AD5" s="89"/>
      <c r="AE5" s="89"/>
      <c r="AF5" s="89"/>
      <c r="AG5" s="89"/>
      <c r="AH5" s="89"/>
      <c r="AI5" s="89"/>
      <c r="AJ5" s="89"/>
      <c r="AK5" s="89"/>
      <c r="AL5" s="93"/>
      <c r="AM5" s="35"/>
      <c r="AN5" s="35"/>
      <c r="AO5" s="35"/>
      <c r="AP5" s="35"/>
      <c r="AQ5" s="35"/>
    </row>
    <row r="6" spans="1:43" ht="57" x14ac:dyDescent="0.2">
      <c r="A6" s="197" t="s">
        <v>0</v>
      </c>
      <c r="B6" s="182" t="s">
        <v>1</v>
      </c>
      <c r="C6" s="183" t="s">
        <v>2</v>
      </c>
      <c r="D6" s="182" t="s">
        <v>427</v>
      </c>
      <c r="E6" s="183" t="s">
        <v>428</v>
      </c>
      <c r="F6" s="101" t="s">
        <v>3</v>
      </c>
      <c r="G6" s="184" t="s">
        <v>4</v>
      </c>
      <c r="H6" s="185" t="s">
        <v>5</v>
      </c>
      <c r="I6" s="186" t="s">
        <v>440</v>
      </c>
      <c r="J6" s="240" t="s">
        <v>607</v>
      </c>
      <c r="K6" s="240" t="s">
        <v>608</v>
      </c>
      <c r="L6" s="203"/>
      <c r="M6" s="246" t="str">
        <f>IFERROR(INDEX('Data Dictionary'!$E$8:$E$37,MATCH(M7,'Data Dictionary'!$K$8:$K$37,0)),IFERROR(CONCATENATE(INDEX('Data Dictionary'!$E$8:$E$37,MATCH(LEFT(M7, SEARCH("_raw",M7,1)-1),'Data Dictionary'!$L$8:$L$37,0))," (Raw)"),""))</f>
        <v>INFORM Socio-economic Vulnerability Index</v>
      </c>
      <c r="N6" s="246" t="str">
        <f>IFERROR(INDEX('Data Dictionary'!$E$8:$E$37,MATCH(N7,'Data Dictionary'!$K$8:$K$37,0)),IFERROR(CONCATENATE(INDEX('Data Dictionary'!$E$8:$E$37,MATCH(LEFT(N7, SEARCH("_raw",N7,1)-1),'Data Dictionary'!$L$8:$L$37,0))," (Raw)"),""))</f>
        <v>Unemployment Rate, % Change</v>
      </c>
      <c r="O6" s="246" t="str">
        <f>IFERROR(INDEX('Data Dictionary'!$E$8:$E$37,MATCH(O7,'Data Dictionary'!$K$8:$K$37,0)),IFERROR(CONCATENATE(INDEX('Data Dictionary'!$E$8:$E$37,MATCH(LEFT(O7, SEARCH("_raw",O7,1)-1),'Data Dictionary'!$L$8:$L$37,0))," (Raw)"),""))</f>
        <v>People Below $2.05 Poverty Line, % Change</v>
      </c>
      <c r="P6" s="246" t="str">
        <f>IFERROR(INDEX('Data Dictionary'!$E$8:$E$37,MATCH(P7,'Data Dictionary'!$K$8:$K$37,0)),IFERROR(CONCATENATE(INDEX('Data Dictionary'!$E$8:$E$37,MATCH(LEFT(P7, SEARCH("_raw",P7,1)-1),'Data Dictionary'!$L$8:$L$37,0))," (Raw)"),""))</f>
        <v>ACAPS Risk List (Socioeconomic)</v>
      </c>
      <c r="Q6" s="246" t="str">
        <f>IFERROR(INDEX('Data Dictionary'!$E$8:$E$37,MATCH(Q7,'Data Dictionary'!$K$8:$K$37,0)),IFERROR(CONCATENATE(INDEX('Data Dictionary'!$E$8:$E$37,MATCH(LEFT(Q7, SEARCH("_raw",Q7,1)-1),'Data Dictionary'!$L$8:$L$37,0))," (Raw)"),""))</f>
        <v>INFORM Socio-economic Vulnerability Index (Raw)</v>
      </c>
      <c r="R6" s="246" t="str">
        <f>IFERROR(INDEX('Data Dictionary'!$E$8:$E$37,MATCH(R7,'Data Dictionary'!$K$8:$K$37,0)),IFERROR(CONCATENATE(INDEX('Data Dictionary'!$E$8:$E$37,MATCH(LEFT(R7, SEARCH("_raw",R7,1)-1),'Data Dictionary'!$L$8:$L$37,0))," (Raw)"),""))</f>
        <v/>
      </c>
      <c r="S6" s="246" t="str">
        <f>IFERROR(INDEX('Data Dictionary'!$E$8:$E$37,MATCH(S7,'Data Dictionary'!$K$8:$K$37,0)),IFERROR(CONCATENATE(INDEX('Data Dictionary'!$E$8:$E$37,MATCH(LEFT(S7, SEARCH("_raw",S7,1)-1),'Data Dictionary'!$L$8:$L$37,0))," (Raw)"),""))</f>
        <v/>
      </c>
      <c r="T6" s="246" t="str">
        <f>IFERROR(INDEX('Data Dictionary'!$E$8:$E$37,MATCH(T7,'Data Dictionary'!$K$8:$K$37,0)),IFERROR(CONCATENATE(INDEX('Data Dictionary'!$E$8:$E$37,MATCH(LEFT(T7, SEARCH("_raw",T7,1)-1),'Data Dictionary'!$L$8:$L$37,0))," (Raw)"),""))</f>
        <v>ACAPS Risk List (Socioeconomic) (Raw)</v>
      </c>
      <c r="U6" s="246" t="str">
        <f>IFERROR(INDEX('Data Dictionary'!$E$8:$E$37,MATCH(U7,'Data Dictionary'!$K$8:$K$37,0)),IFERROR(CONCATENATE(INDEX('Data Dictionary'!$E$8:$E$37,MATCH(LEFT(U7, SEARCH("_raw",U7,1)-1),'Data Dictionary'!$L$8:$L$37,0))," (Raw)"),""))</f>
        <v/>
      </c>
      <c r="V6" s="246"/>
      <c r="W6" s="246"/>
      <c r="X6" s="246"/>
      <c r="Y6" s="246"/>
      <c r="Z6" s="246"/>
      <c r="AA6" s="99"/>
      <c r="AB6" s="99"/>
      <c r="AC6" s="99"/>
      <c r="AD6" s="35"/>
      <c r="AE6" s="35"/>
      <c r="AF6" s="35" t="str">
        <f>IFERROR(INDEX('Data Dictionary'!$E$8:$E$37,MATCH(AF7,'Data Dictionary'!$K$8:$K$37,0)),IFERROR(CONCATENATE(INDEX('Data Dictionary'!$E$8:$E$37,MATCH(LEFT(AF7, SEARCH("_raw",AF7,1)-1),'Data Dictionary'!$L$8:$L$37,0))," (Raw)"),""))</f>
        <v/>
      </c>
      <c r="AG6" s="35" t="str">
        <f>IFERROR(INDEX('Data Dictionary'!$E$8:$E$37,MATCH(AG7,'Data Dictionary'!$K$8:$K$37,0)),IFERROR(CONCATENATE(INDEX('Data Dictionary'!$E$8:$E$37,MATCH(LEFT(AG7, SEARCH("_raw",AG7,1)-1),'Data Dictionary'!$L$8:$L$37,0))," (Raw)"),""))</f>
        <v/>
      </c>
      <c r="AH6" s="35" t="str">
        <f>IFERROR(INDEX('Data Dictionary'!$E$8:$E$37,MATCH(AH7,'Data Dictionary'!$K$8:$K$37,0)),IFERROR(CONCATENATE(INDEX('Data Dictionary'!$E$8:$E$37,MATCH(LEFT(AH7, SEARCH("_raw",AH7,1)-1),'Data Dictionary'!$L$8:$L$37,0))," (Raw)"),""))</f>
        <v/>
      </c>
      <c r="AI6" s="35" t="str">
        <f>IFERROR(INDEX('Data Dictionary'!$E$8:$E$37,MATCH(AI7,'Data Dictionary'!$K$8:$K$37,0)),IFERROR(CONCATENATE(INDEX('Data Dictionary'!$E$8:$E$37,MATCH(LEFT(AI7, SEARCH("_raw",AI7,1)-1),'Data Dictionary'!$L$8:$L$37,0))," (Raw)"),""))</f>
        <v/>
      </c>
      <c r="AJ6" s="35" t="str">
        <f>IFERROR(INDEX('Data Dictionary'!$E$8:$E$37,MATCH(AJ7,'Data Dictionary'!$K$8:$K$37,0)),IFERROR(CONCATENATE(INDEX('Data Dictionary'!$E$8:$E$37,MATCH(LEFT(AJ7, SEARCH("_raw",AJ7,1)-1),'Data Dictionary'!$L$8:$L$37,0))," (Raw)"),""))</f>
        <v/>
      </c>
      <c r="AK6" s="35" t="str">
        <f>IFERROR(INDEX('Data Dictionary'!$E$8:$E$37,MATCH(AK7,'Data Dictionary'!$K$8:$K$37,0)),IFERROR(CONCATENATE(INDEX('Data Dictionary'!$E$8:$E$37,MATCH(LEFT(AK7, SEARCH("_raw",AK7,1)-1),'Data Dictionary'!$L$8:$L$37,0))," (Raw)"),""))</f>
        <v/>
      </c>
      <c r="AL6" s="35"/>
      <c r="AM6" s="35"/>
      <c r="AN6" s="35"/>
      <c r="AO6" s="35"/>
      <c r="AP6" s="35"/>
      <c r="AQ6" s="35"/>
    </row>
    <row r="7" spans="1:43" s="94" customFormat="1" ht="29" x14ac:dyDescent="0.2">
      <c r="A7" s="198"/>
      <c r="B7" s="188"/>
      <c r="C7" s="188"/>
      <c r="D7" s="218"/>
      <c r="E7" s="218"/>
      <c r="F7" s="102"/>
      <c r="G7" s="189"/>
      <c r="H7" s="189"/>
      <c r="I7" s="189"/>
      <c r="J7" s="243" t="s">
        <v>605</v>
      </c>
      <c r="K7" s="243" t="s">
        <v>606</v>
      </c>
      <c r="L7" s="244" t="s">
        <v>2</v>
      </c>
      <c r="M7" s="247" t="s">
        <v>391</v>
      </c>
      <c r="N7" s="247" t="s">
        <v>477</v>
      </c>
      <c r="O7" s="247" t="s">
        <v>439</v>
      </c>
      <c r="P7" s="247" t="s">
        <v>621</v>
      </c>
      <c r="Q7" s="247" t="s">
        <v>478</v>
      </c>
      <c r="R7" s="247" t="s">
        <v>479</v>
      </c>
      <c r="S7" s="247" t="s">
        <v>504</v>
      </c>
      <c r="T7" s="247" t="s">
        <v>622</v>
      </c>
      <c r="U7"/>
      <c r="V7"/>
      <c r="W7"/>
      <c r="X7"/>
      <c r="Y7" s="247"/>
      <c r="Z7" s="247"/>
      <c r="AA7" s="100"/>
      <c r="AB7" s="99"/>
      <c r="AC7" s="100"/>
      <c r="AD7" s="35"/>
    </row>
    <row r="8" spans="1:43"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t="e">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#N/A</v>
      </c>
      <c r="H8" s="80" t="e" cm="1">
        <f t="array" ref="H8">IF(
    SUM(IF(
            ISNUMBER(
                IF(
                    $M$4:$Y$4,
                    (M8:Y8),
                    "")),
            1,
            0))
        =0,
    NA(),
    IF(
        Parameters!$D$15=1,
        IF(
            SUM(--(ISNUMBER(IF($M$4:$Y$4=1,(M8:Y8),""))))&gt;0,
            MAX(IF(
                ISNUMBER(M8:Y8),
                IF(
                    M$4:Y$4=1,
                    M8:Y8,
                    ""),
                "")),
            MAX(IF(
                ISNUMBER(M8:Y8),
                IF(
                    M$4:Y$4=2,
                    M8:Y8,
                    ""),
                ""))
        ),
        IF(
            Parameters!$D$16=1,
            IFERROR(
                AVERAGE(IF(
                    ISNUMBER(M8:Y8),
                    IF(
                        M$4:Y$4=1,
                        M8:Y8,
                        ""),
                    "")),
                AVERAGE(IF(
                    ISNUMBER(M8:Y8),
                    IF(
                        M$4:Y$4=2,
                        M8:Y8,
                        ""),
                    ""))
            ),
            IF(
                Parameters!$D$17=1,
                IFERROR(
                    IF(
                        OR(
                            IF(
                                ISNUMBER(M8:Y8),
                                IF(
                                    M$4:Y$4=1,
                                    M8:Y8,
                                    ""),
                                "")
                            =0),
                        0,
                        GEOMEAN(IF(
                            ISNUMBER(M8:Y8),
                            IF(
                                M$4:Y$4=1,
                                M8:Y8,
                                ""),
                            ""))
                    ),
                    IF(
                        OR(IF(
                            ISNUMBER(M8:Y8),
                            IF(
                                M$4:Y$4=2,
                                M8:Y8,
                                ""),
                            "")
                            =0),
                        0,
                        GEOMEAN(IF(
                            ISNUMBER(M8:Y8),
                            IF(
                                M$4:Y$4=2,
                                M8:Y8,
                                ""),
                            "")))
                )
            )
        )
    )
)</f>
        <v>#N/A</v>
      </c>
      <c r="I8" s="191" t="e" cm="1">
        <f t="array" ref="I8">IF(
    SUM(IF(
            ISNUMBER(
                IF(
                    $M$5:$Y$5,
                    (M8:Y8),
                    "")),
            1,
            0))
        =0,
    NA(),
    IF(
        Parameters!$D$15=1,
        IF(
            SUM(--(ISNUMBER(IF($M$5:$Y$5=1,(M8:Y8),""))))&gt;0,
            MAX(IF(
                ISNUMBER(M8:Y8),
                IF(
                    M$5:Y$5=1,
                    M8:Y8,
                    ""),
                "")),
            MAX(IF(
                ISNUMBER(M8:Y8),
                IF(
                    M$5:Y$5=2,
                    M8:Y8,
                    ""),
                ""))
        ),
        IF(
            Parameters!$D$16=1,
            IFERROR(
                AVERAGE(IF(
                    ISNUMBER(M8:Y8),
                    IF(
                        M$5:Y$5=1,
                        M8:Y8,
                        ""),
                    "")),
                AVERAGE(IF(
                    ISNUMBER(M8:Y8),
                    IF(
                        M$5:Y$5=2,
                        M8:Y8,
                        ""),
                    ""))
            ),
            IF(
                Parameters!$D$17=1,
                IFERROR(
                    IF(
                        OR(
                            IF(
                                ISNUMBER(M8:Y8),
                                IF(
                                    M$5:Y$5=1,
                                    M8:Y8,
                                    ""),
                                "")
                            =0),
                        0,
                        GEOMEAN(IF(
                            ISNUMBER(M8:Y8),
                            IF(
                                M$5:Y$5=1,
                                M8:Y8,
                                ""),
                            ""))
                    ),
                    IF(
                        OR(IF(
                            ISNUMBER(M8:Y8),
                            IF(
                                M$5:Y$5=2,
                                M8:Y8,
                                ""),
                            "")
                            =0),
                        0,
                        GEOMEAN(IF(
                            ISNUMBER(M8:Y8),
                            IF(
                                M$5:Y$5=2,
                                M8:Y8,
                                ""),
                            "")))
                )
            )
        )
    )
)</f>
        <v>#N/A</v>
      </c>
      <c r="J8" s="242" t="s">
        <v>409</v>
      </c>
      <c r="K8" s="242">
        <v>45218</v>
      </c>
      <c r="L8" s="91" t="s">
        <v>673</v>
      </c>
      <c r="M8" s="192" t="s">
        <v>409</v>
      </c>
      <c r="N8" s="192" t="s">
        <v>409</v>
      </c>
      <c r="O8" s="192" t="s">
        <v>409</v>
      </c>
      <c r="P8" s="192" t="s">
        <v>409</v>
      </c>
      <c r="Q8" s="192" t="s">
        <v>409</v>
      </c>
      <c r="R8" s="192" t="s">
        <v>409</v>
      </c>
      <c r="S8" s="192" t="s">
        <v>409</v>
      </c>
      <c r="T8" s="192" t="s">
        <v>409</v>
      </c>
      <c r="U8"/>
      <c r="V8"/>
      <c r="W8"/>
      <c r="X8"/>
      <c r="Y8" s="192"/>
      <c r="Z8" s="192"/>
      <c r="AA8" s="34"/>
      <c r="AB8" s="34"/>
      <c r="AC8" s="34"/>
      <c r="AD8" s="34"/>
      <c r="AE8" s="34"/>
      <c r="AF8" s="34"/>
      <c r="AG8" s="34"/>
      <c r="AH8" s="34"/>
      <c r="AI8" s="34"/>
      <c r="AJ8" s="34"/>
      <c r="AK8" s="34"/>
      <c r="AL8" s="195"/>
      <c r="AM8" s="195"/>
      <c r="AN8" s="87"/>
      <c r="AO8" s="87"/>
      <c r="AP8" s="87"/>
      <c r="AQ8" s="35"/>
    </row>
    <row r="9" spans="1:43"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$M$4:$Y$4,
                    (M9:Y9),
                    "")),
            1,
            0))
        =0,
    NA(),
    IF(
        Parameters!$D$15=1,
        IF(
            SUM(--(ISNUMBER(IF($M$4:$Y$4=1,(M9:Y9),""))))&gt;0,
            MAX(IF(
                ISNUMBER(M9:Y9),
                IF(
                    M$4:Y$4=1,
                    M9:Y9,
                    ""),
                "")),
            MAX(IF(
                ISNUMBER(M9:Y9),
                IF(
                    M$4:Y$4=2,
                    M9:Y9,
                    ""),
                ""))
        ),
        IF(
            Parameters!$D$16=1,
            IFERROR(
                AVERAGE(IF(
                    ISNUMBER(M9:Y9),
                    IF(
                        M$4:Y$4=1,
                        M9:Y9,
                        ""),
                    "")),
                AVERAGE(IF(
                    ISNUMBER(M9:Y9),
                    IF(
                        M$4:Y$4=2,
                        M9:Y9,
                        ""),
                    ""))
            ),
            IF(
                Parameters!$D$17=1,
                IFERROR(
                    IF(
                        OR(
                            IF(
                                ISNUMBER(M9:Y9),
                                IF(
                                    M$4:Y$4=1,
                                    M9:Y9,
                                    ""),
                                "")
                            =0),
                        0,
                        GEOMEAN(IF(
                            ISNUMBER(M9:Y9),
                            IF(
                                M$4:Y$4=1,
                                M9:Y9,
                                ""),
                            ""))
                    ),
                    IF(
                        OR(IF(
                            ISNUMBER(M9:Y9),
                            IF(
                                M$4:Y$4=2,
                                M9:Y9,
                                ""),
                            "")
                            =0),
                        0,
                        GEOMEAN(IF(
                            ISNUMBER(M9:Y9),
                            IF(
                                M$4:Y$4=2,
                                M9:Y9,
                                ""),
                            "")))
                )
            )
        )
    )
)</f>
        <v>10</v>
      </c>
      <c r="I9" s="191" t="e" cm="1">
        <f t="array" ref="I9">IF(
    SUM(IF(
            ISNUMBER(
                IF(
                    $M$5:$Y$5,
                    (M9:Y9),
                    "")),
            1,
            0))
        =0,
    NA(),
    IF(
        Parameters!$D$15=1,
        IF(
            SUM(--(ISNUMBER(IF($M$5:$Y$5=1,(M9:Y9),""))))&gt;0,
            MAX(IF(
                ISNUMBER(M9:Y9),
                IF(
                    M$5:Y$5=1,
                    M9:Y9,
                    ""),
                "")),
            MAX(IF(
                ISNUMBER(M9:Y9),
                IF(
                    M$5:Y$5=2,
                    M9:Y9,
                    ""),
                ""))
        ),
        IF(
            Parameters!$D$16=1,
            IFERROR(
                AVERAGE(IF(
                    ISNUMBER(M9:Y9),
                    IF(
                        M$5:Y$5=1,
                        M9:Y9,
                        ""),
                    "")),
                AVERAGE(IF(
                    ISNUMBER(M9:Y9),
                    IF(
                        M$5:Y$5=2,
                        M9:Y9,
                        ""),
                    ""))
            ),
            IF(
                Parameters!$D$17=1,
                IFERROR(
                    IF(
                        OR(
                            IF(
                                ISNUMBER(M9:Y9),
                                IF(
                                    M$5:Y$5=1,
                                    M9:Y9,
                                    ""),
                                "")
                            =0),
                        0,
                        GEOMEAN(IF(
                            ISNUMBER(M9:Y9),
                            IF(
                                M$5:Y$5=1,
                                M9:Y9,
                                ""),
                            ""))
                    ),
                    IF(
                        OR(IF(
                            ISNUMBER(M9:Y9),
                            IF(
                                M$5:Y$5=2,
                                M9:Y9,
                                ""),
                            "")
                            =0),
                        0,
                        GEOMEAN(IF(
                            ISNUMBER(M9:Y9),
                            IF(
                                M$5:Y$5=2,
                                M9:Y9,
                                ""),
                            "")))
                )
            )
        )
    )
)</f>
        <v>#N/A</v>
      </c>
      <c r="J9" s="242">
        <v>45188</v>
      </c>
      <c r="K9" s="242">
        <v>45201</v>
      </c>
      <c r="L9" s="91" t="s">
        <v>7</v>
      </c>
      <c r="M9" s="192">
        <v>10</v>
      </c>
      <c r="N9" s="192" t="s">
        <v>409</v>
      </c>
      <c r="O9" s="192" t="s">
        <v>409</v>
      </c>
      <c r="P9" s="192" t="s">
        <v>409</v>
      </c>
      <c r="Q9" s="192">
        <v>8.3000000000000007</v>
      </c>
      <c r="R9" s="192" t="s">
        <v>409</v>
      </c>
      <c r="S9" s="192" t="s">
        <v>409</v>
      </c>
      <c r="T9" s="192" t="s">
        <v>409</v>
      </c>
      <c r="U9"/>
      <c r="V9"/>
      <c r="W9"/>
      <c r="X9"/>
      <c r="Y9" s="192"/>
      <c r="Z9" s="192"/>
      <c r="AA9" s="34"/>
      <c r="AB9" s="34"/>
      <c r="AC9" s="34"/>
      <c r="AD9" s="34"/>
      <c r="AE9" s="34"/>
      <c r="AF9" s="34"/>
      <c r="AG9" s="34"/>
      <c r="AH9" s="34"/>
      <c r="AI9" s="34"/>
      <c r="AJ9" s="34"/>
      <c r="AK9" s="34"/>
      <c r="AL9" s="195"/>
      <c r="AM9" s="195"/>
      <c r="AN9" s="87"/>
      <c r="AO9" s="87"/>
      <c r="AP9" s="87"/>
      <c r="AQ9" s="35"/>
    </row>
    <row r="10" spans="1:43"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7.6488093347203918</v>
      </c>
      <c r="H10" s="80" cm="1">
        <f t="array" ref="H10">IF(
    SUM(IF(
            ISNUMBER(
                IF(
                    $M$4:$Y$4,
                    (M10:Y10),
                    "")),
            1,
            0))
        =0,
    NA(),
    IF(
        Parameters!$D$15=1,
        IF(
            SUM(--(ISNUMBER(IF($M$4:$Y$4=1,(M10:Y10),""))))&gt;0,
            MAX(IF(
                ISNUMBER(M10:Y10),
                IF(
                    M$4:Y$4=1,
                    M10:Y10,
                    ""),
                "")),
            MAX(IF(
                ISNUMBER(M10:Y10),
                IF(
                    M$4:Y$4=2,
                    M10:Y10,
                    ""),
                ""))
        ),
        IF(
            Parameters!$D$16=1,
            IFERROR(
                AVERAGE(IF(
                    ISNUMBER(M10:Y10),
                    IF(
                        M$4:Y$4=1,
                        M10:Y10,
                        ""),
                    "")),
                AVERAGE(IF(
                    ISNUMBER(M10:Y10),
                    IF(
                        M$4:Y$4=2,
                        M10:Y10,
                        ""),
                    ""))
            ),
            IF(
                Parameters!$D$17=1,
                IFERROR(
                    IF(
                        OR(
                            IF(
                                ISNUMBER(M10:Y10),
                                IF(
                                    M$4:Y$4=1,
                                    M10:Y10,
                                    ""),
                                "")
                            =0),
                        0,
                        GEOMEAN(IF(
                            ISNUMBER(M10:Y10),
                            IF(
                                M$4:Y$4=1,
                                M10:Y10,
                                ""),
                            ""))
                    ),
                    IF(
                        OR(IF(
                            ISNUMBER(M10:Y10),
                            IF(
                                M$4:Y$4=2,
                                M10:Y10,
                                ""),
                            "")
                            =0),
                        0,
                        GEOMEAN(IF(
                            ISNUMBER(M10:Y10),
                            IF(
                                M$4:Y$4=2,
                                M10:Y10,
                                ""),
                            "")))
                )
            )
        )
    )
)</f>
        <v>8.2857142857142794</v>
      </c>
      <c r="I10" s="191" cm="1">
        <f t="array" ref="I10">IF(
    SUM(IF(
            ISNUMBER(
                IF(
                    $M$5:$Y$5,
                    (M10:Y10),
                    "")),
            1,
            0))
        =0,
    NA(),
    IF(
        Parameters!$D$15=1,
        IF(
            SUM(--(ISNUMBER(IF($M$5:$Y$5=1,(M10:Y10),""))))&gt;0,
            MAX(IF(
                ISNUMBER(M10:Y10),
                IF(
                    M$5:Y$5=1,
                    M10:Y10,
                    ""),
                "")),
            MAX(IF(
                ISNUMBER(M10:Y10),
                IF(
                    M$5:Y$5=2,
                    M10:Y10,
                    ""),
                ""))
        ),
        IF(
            Parameters!$D$16=1,
            IFERROR(
                AVERAGE(IF(
                    ISNUMBER(M10:Y10),
                    IF(
                        M$5:Y$5=1,
                        M10:Y10,
                        ""),
                    "")),
                AVERAGE(IF(
                    ISNUMBER(M10:Y10),
                    IF(
                        M$5:Y$5=2,
                        M10:Y10,
                        ""),
                    ""))
            ),
            IF(
                Parameters!$D$17=1,
                IFERROR(
                    IF(
                        OR(
                            IF(
                                ISNUMBER(M10:Y10),
                                IF(
                                    M$5:Y$5=1,
                                    M10:Y10,
                                    ""),
                                "")
                            =0),
                        0,
                        GEOMEAN(IF(
                            ISNUMBER(M10:Y10),
                            IF(
                                M$5:Y$5=1,
                                M10:Y10,
                                ""),
                            ""))
                    ),
                    IF(
                        OR(IF(
                            ISNUMBER(M10:Y10),
                            IF(
                                M$5:Y$5=2,
                                M10:Y10,
                                ""),
                            "")
                            =0),
                        0,
                        GEOMEAN(IF(
                            ISNUMBER(M10:Y10),
                            IF(
                                M$5:Y$5=2,
                                M10:Y10,
                                ""),
                            "")))
                )
            )
        )
    )
)</f>
        <v>7.0608618909024301</v>
      </c>
      <c r="J10" s="242">
        <v>45163</v>
      </c>
      <c r="K10" s="242">
        <v>45455</v>
      </c>
      <c r="L10" s="91" t="s">
        <v>9</v>
      </c>
      <c r="M10" s="192">
        <v>8.2857142857142794</v>
      </c>
      <c r="N10" s="192" t="s">
        <v>409</v>
      </c>
      <c r="O10" s="192">
        <v>7.0608618909024301</v>
      </c>
      <c r="P10" s="192" t="s">
        <v>409</v>
      </c>
      <c r="Q10" s="192">
        <v>5.8</v>
      </c>
      <c r="R10" s="192">
        <v>-0.70036697185152297</v>
      </c>
      <c r="S10" s="192">
        <v>0.353043094545122</v>
      </c>
      <c r="T10" s="192" t="s">
        <v>409</v>
      </c>
      <c r="U10"/>
      <c r="V10"/>
      <c r="W10"/>
      <c r="X10"/>
      <c r="Y10" s="192"/>
      <c r="Z10" s="192"/>
      <c r="AA10" s="34"/>
      <c r="AB10" s="34"/>
      <c r="AC10" s="34"/>
      <c r="AD10" s="34"/>
      <c r="AE10" s="34"/>
      <c r="AF10" s="34"/>
      <c r="AG10" s="34"/>
      <c r="AH10" s="34"/>
      <c r="AI10" s="34"/>
      <c r="AJ10" s="34"/>
      <c r="AK10" s="34"/>
      <c r="AL10" s="195"/>
      <c r="AM10" s="195"/>
      <c r="AN10" s="87"/>
      <c r="AO10" s="87"/>
      <c r="AP10" s="87"/>
      <c r="AQ10" s="35"/>
    </row>
    <row r="11" spans="1:43"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$M$4:$Y$4,
                    (M11:Y11),
                    "")),
            1,
            0))
        =0,
    NA(),
    IF(
        Parameters!$D$15=1,
        IF(
            SUM(--(ISNUMBER(IF($M$4:$Y$4=1,(M11:Y11),""))))&gt;0,
            MAX(IF(
                ISNUMBER(M11:Y11),
                IF(
                    M$4:Y$4=1,
                    M11:Y11,
                    ""),
                "")),
            MAX(IF(
                ISNUMBER(M11:Y11),
                IF(
                    M$4:Y$4=2,
                    M11:Y11,
                    ""),
                ""))
        ),
        IF(
            Parameters!$D$16=1,
            IFERROR(
                AVERAGE(IF(
                    ISNUMBER(M11:Y11),
                    IF(
                        M$4:Y$4=1,
                        M11:Y11,
                        ""),
                    "")),
                AVERAGE(IF(
                    ISNUMBER(M11:Y11),
                    IF(
                        M$4:Y$4=2,
                        M11:Y11,
                        ""),
                    ""))
            ),
            IF(
                Parameters!$D$17=1,
                IFERROR(
                    IF(
                        OR(
                            IF(
                                ISNUMBER(M11:Y11),
                                IF(
                                    M$4:Y$4=1,
                                    M11:Y11,
                                    ""),
                                "")
                            =0),
                        0,
                        GEOMEAN(IF(
                            ISNUMBER(M11:Y11),
                            IF(
                                M$4:Y$4=1,
                                M11:Y11,
                                ""),
                            ""))
                    ),
                    IF(
                        OR(IF(
                            ISNUMBER(M11:Y11),
                            IF(
                                M$4:Y$4=2,
                                M11:Y11,
                                ""),
                            "")
                            =0),
                        0,
                        GEOMEAN(IF(
                            ISNUMBER(M11:Y11),
                            IF(
                                M$4:Y$4=2,
                                M11:Y11,
                                ""),
                            "")))
                )
            )
        )
    )
)</f>
        <v>3.4285714285714199</v>
      </c>
      <c r="I11" s="191" t="e" cm="1">
        <f t="array" ref="I11">IF(
    SUM(IF(
            ISNUMBER(
                IF(
                    $M$5:$Y$5,
                    (M11:Y11),
                    "")),
            1,
            0))
        =0,
    NA(),
    IF(
        Parameters!$D$15=1,
        IF(
            SUM(--(ISNUMBER(IF($M$5:$Y$5=1,(M11:Y11),""))))&gt;0,
            MAX(IF(
                ISNUMBER(M11:Y11),
                IF(
                    M$5:Y$5=1,
                    M11:Y11,
                    ""),
                "")),
            MAX(IF(
                ISNUMBER(M11:Y11),
                IF(
                    M$5:Y$5=2,
                    M11:Y11,
                    ""),
                ""))
        ),
        IF(
            Parameters!$D$16=1,
            IFERROR(
                AVERAGE(IF(
                    ISNUMBER(M11:Y11),
                    IF(
                        M$5:Y$5=1,
                        M11:Y11,
                        ""),
                    "")),
                AVERAGE(IF(
                    ISNUMBER(M11:Y11),
                    IF(
                        M$5:Y$5=2,
                        M11:Y11,
                        ""),
                    ""))
            ),
            IF(
                Parameters!$D$17=1,
                IFERROR(
                    IF(
                        OR(
                            IF(
                                ISNUMBER(M11:Y11),
                                IF(
                                    M$5:Y$5=1,
                                    M11:Y11,
                                    ""),
                                "")
                            =0),
                        0,
                        GEOMEAN(IF(
                            ISNUMBER(M11:Y11),
                            IF(
                                M$5:Y$5=1,
                                M11:Y11,
                                ""),
                            ""))
                    ),
                    IF(
                        OR(IF(
                            ISNUMBER(M11:Y11),
                            IF(
                                M$5:Y$5=2,
                                M11:Y11,
                                ""),
                            "")
                            =0),
                        0,
                        GEOMEAN(IF(
                            ISNUMBER(M11:Y11),
                            IF(
                                M$5:Y$5=2,
                                M11:Y11,
                                ""),
                            "")))
                )
            )
        )
    )
)</f>
        <v>#N/A</v>
      </c>
      <c r="J11" s="242">
        <v>45188</v>
      </c>
      <c r="K11" s="242">
        <v>45218</v>
      </c>
      <c r="L11" s="91" t="s">
        <v>11</v>
      </c>
      <c r="M11" s="192">
        <v>3.4285714285714199</v>
      </c>
      <c r="N11" s="192" t="s">
        <v>409</v>
      </c>
      <c r="O11" s="192" t="s">
        <v>409</v>
      </c>
      <c r="P11" s="192" t="s">
        <v>409</v>
      </c>
      <c r="Q11" s="192">
        <v>2.4</v>
      </c>
      <c r="R11" s="192" t="s">
        <v>409</v>
      </c>
      <c r="S11" s="192" t="s">
        <v>409</v>
      </c>
      <c r="T11" s="192" t="s">
        <v>409</v>
      </c>
      <c r="U11"/>
      <c r="V11"/>
      <c r="W11"/>
      <c r="X11"/>
      <c r="Y11" s="192"/>
      <c r="Z11" s="192"/>
      <c r="AA11" s="34"/>
      <c r="AB11" s="34"/>
      <c r="AC11" s="34"/>
      <c r="AD11" s="34"/>
      <c r="AE11" s="34"/>
      <c r="AF11" s="34"/>
      <c r="AG11" s="34"/>
      <c r="AH11" s="34"/>
      <c r="AI11" s="34"/>
      <c r="AJ11" s="34"/>
      <c r="AK11" s="34"/>
      <c r="AL11" s="195"/>
      <c r="AM11" s="195"/>
      <c r="AN11" s="87"/>
      <c r="AO11" s="87"/>
      <c r="AP11" s="87"/>
      <c r="AQ11" s="35"/>
    </row>
    <row r="12" spans="1:43" x14ac:dyDescent="0.2">
      <c r="A12" s="84">
        <v>5</v>
      </c>
      <c r="B12" s="84" t="str">
        <f ca="1"/>
        <v>Andorra</v>
      </c>
      <c r="C12" s="84" t="str">
        <f ca="1"/>
        <v>AND</v>
      </c>
      <c r="D12" s="219" t="str">
        <f ca="1"/>
        <v>ECS           Europe &amp; Central Asia</v>
      </c>
      <c r="E12" s="219" t="str">
        <f ca="1"/>
        <v>NA</v>
      </c>
      <c r="F12" s="190" t="str">
        <f t="shared" ca="1" si="3"/>
        <v/>
      </c>
      <c r="G12" s="80" t="e">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$M$4:$Y$4,
                    (M12:Y12),
                    "")),
            1,
            0))
        =0,
    NA(),
    IF(
        Parameters!$D$15=1,
        IF(
            SUM(--(ISNUMBER(IF($M$4:$Y$4=1,(M12:Y12),""))))&gt;0,
            MAX(IF(
                ISNUMBER(M12:Y12),
                IF(
                    M$4:Y$4=1,
                    M12:Y12,
                    ""),
                "")),
            MAX(IF(
                ISNUMBER(M12:Y12),
                IF(
                    M$4:Y$4=2,
                    M12:Y12,
                    ""),
                ""))
        ),
        IF(
            Parameters!$D$16=1,
            IFERROR(
                AVERAGE(IF(
                    ISNUMBER(M12:Y12),
                    IF(
                        M$4:Y$4=1,
                        M12:Y12,
                        ""),
                    "")),
                AVERAGE(IF(
                    ISNUMBER(M12:Y12),
                    IF(
                        M$4:Y$4=2,
                        M12:Y12,
                        ""),
                    ""))
            ),
            IF(
                Parameters!$D$17=1,
                IFERROR(
                    IF(
                        OR(
                            IF(
                                ISNUMBER(M12:Y12),
                                IF(
                                    M$4:Y$4=1,
                                    M12:Y12,
                                    ""),
                                "")
                            =0),
                        0,
                        GEOMEAN(IF(
                            ISNUMBER(M12:Y12),
                            IF(
                                M$4:Y$4=1,
                                M12:Y12,
                                ""),
                            ""))
                    ),
                    IF(
                        OR(IF(
                            ISNUMBER(M12:Y12),
                            IF(
                                M$4:Y$4=2,
                                M12:Y12,
                                ""),
                            "")
                            =0),
                        0,
                        GEOMEAN(IF(
                            ISNUMBER(M12:Y12),
                            IF(
                                M$4:Y$4=2,
                                M12:Y12,
                                ""),
                            "")))
                )
            )
        )
    )
)</f>
        <v>#N/A</v>
      </c>
      <c r="I12" s="191" t="e" cm="1">
        <f t="array" ref="I12">IF(
    SUM(IF(
            ISNUMBER(
                IF(
                    $M$5:$Y$5,
                    (M12:Y12),
                    "")),
            1,
            0))
        =0,
    NA(),
    IF(
        Parameters!$D$15=1,
        IF(
            SUM(--(ISNUMBER(IF($M$5:$Y$5=1,(M12:Y12),""))))&gt;0,
            MAX(IF(
                ISNUMBER(M12:Y12),
                IF(
                    M$5:Y$5=1,
                    M12:Y12,
                    ""),
                "")),
            MAX(IF(
                ISNUMBER(M12:Y12),
                IF(
                    M$5:Y$5=2,
                    M12:Y12,
                    ""),
                ""))
        ),
        IF(
            Parameters!$D$16=1,
            IFERROR(
                AVERAGE(IF(
                    ISNUMBER(M12:Y12),
                    IF(
                        M$5:Y$5=1,
                        M12:Y12,
                        ""),
                    "")),
                AVERAGE(IF(
                    ISNUMBER(M12:Y12),
                    IF(
                        M$5:Y$5=2,
                        M12:Y12,
                        ""),
                    ""))
            ),
            IF(
                Parameters!$D$17=1,
                IFERROR(
                    IF(
                        OR(
                            IF(
                                ISNUMBER(M12:Y12),
                                IF(
                                    M$5:Y$5=1,
                                    M12:Y12,
                                    ""),
                                "")
                            =0),
                        0,
                        GEOMEAN(IF(
                            ISNUMBER(M12:Y12),
                            IF(
                                M$5:Y$5=1,
                                M12:Y12,
                                ""),
                            ""))
                    ),
                    IF(
                        OR(IF(
                            ISNUMBER(M12:Y12),
                            IF(
                                M$5:Y$5=2,
                                M12:Y12,
                                ""),
                            "")
                            =0),
                        0,
                        GEOMEAN(IF(
                            ISNUMBER(M12:Y12),
                            IF(
                                M$5:Y$5=2,
                                M12:Y12,
                                ""),
                            "")))
                )
            )
        )
    )
)</f>
        <v>#N/A</v>
      </c>
      <c r="J12" s="242" t="s">
        <v>409</v>
      </c>
      <c r="K12" s="242">
        <v>45218</v>
      </c>
      <c r="L12" s="91" t="s">
        <v>674</v>
      </c>
      <c r="M12" s="192" t="s">
        <v>409</v>
      </c>
      <c r="N12" s="192" t="s">
        <v>409</v>
      </c>
      <c r="O12" s="192" t="s">
        <v>409</v>
      </c>
      <c r="P12" s="192" t="s">
        <v>409</v>
      </c>
      <c r="Q12" s="192" t="s">
        <v>409</v>
      </c>
      <c r="R12" s="192" t="s">
        <v>409</v>
      </c>
      <c r="S12" s="192" t="s">
        <v>409</v>
      </c>
      <c r="T12" s="192" t="s">
        <v>409</v>
      </c>
      <c r="U12"/>
      <c r="V12"/>
      <c r="W12"/>
      <c r="X12"/>
      <c r="Y12" s="192"/>
      <c r="Z12" s="192"/>
      <c r="AA12" s="34"/>
      <c r="AB12" s="34"/>
      <c r="AC12" s="34"/>
      <c r="AD12" s="34"/>
      <c r="AE12" s="34"/>
      <c r="AF12" s="34"/>
      <c r="AG12" s="34"/>
      <c r="AH12" s="34"/>
      <c r="AI12" s="34"/>
      <c r="AJ12" s="34"/>
      <c r="AK12" s="34"/>
      <c r="AL12" s="195"/>
      <c r="AM12" s="195"/>
      <c r="AN12" s="87"/>
      <c r="AO12" s="87"/>
      <c r="AP12" s="87"/>
      <c r="AQ12" s="35"/>
    </row>
    <row r="13" spans="1:43"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$M$4:$Y$4,
                    (M13:Y13),
                    "")),
            1,
            0))
        =0,
    NA(),
    IF(
        Parameters!$D$15=1,
        IF(
            SUM(--(ISNUMBER(IF($M$4:$Y$4=1,(M13:Y13),""))))&gt;0,
            MAX(IF(
                ISNUMBER(M13:Y13),
                IF(
                    M$4:Y$4=1,
                    M13:Y13,
                    ""),
                "")),
            MAX(IF(
                ISNUMBER(M13:Y13),
                IF(
                    M$4:Y$4=2,
                    M13:Y13,
                    ""),
                ""))
        ),
        IF(
            Parameters!$D$16=1,
            IFERROR(
                AVERAGE(IF(
                    ISNUMBER(M13:Y13),
                    IF(
                        M$4:Y$4=1,
                        M13:Y13,
                        ""),
                    "")),
                AVERAGE(IF(
                    ISNUMBER(M13:Y13),
                    IF(
                        M$4:Y$4=2,
                        M13:Y13,
                        ""),
                    ""))
            ),
            IF(
                Parameters!$D$17=1,
                IFERROR(
                    IF(
                        OR(
                            IF(
                                ISNUMBER(M13:Y13),
                                IF(
                                    M$4:Y$4=1,
                                    M13:Y13,
                                    ""),
                                "")
                            =0),
                        0,
                        GEOMEAN(IF(
                            ISNUMBER(M13:Y13),
                            IF(
                                M$4:Y$4=1,
                                M13:Y13,
                                ""),
                            ""))
                    ),
                    IF(
                        OR(IF(
                            ISNUMBER(M13:Y13),
                            IF(
                                M$4:Y$4=2,
                                M13:Y13,
                                ""),
                            "")
                            =0),
                        0,
                        GEOMEAN(IF(
                            ISNUMBER(M13:Y13),
                            IF(
                                M$4:Y$4=2,
                                M13:Y13,
                                ""),
                            "")))
                )
            )
        )
    )
)</f>
        <v>0.14285714285714199</v>
      </c>
      <c r="I13" s="191" t="e" cm="1">
        <f t="array" ref="I13">IF(
    SUM(IF(
            ISNUMBER(
                IF(
                    $M$5:$Y$5,
                    (M13:Y13),
                    "")),
            1,
            0))
        =0,
    NA(),
    IF(
        Parameters!$D$15=1,
        IF(
            SUM(--(ISNUMBER(IF($M$5:$Y$5=1,(M13:Y13),""))))&gt;0,
            MAX(IF(
                ISNUMBER(M13:Y13),
                IF(
                    M$5:Y$5=1,
                    M13:Y13,
                    ""),
                "")),
            MAX(IF(
                ISNUMBER(M13:Y13),
                IF(
                    M$5:Y$5=2,
                    M13:Y13,
                    ""),
                ""))
        ),
        IF(
            Parameters!$D$16=1,
            IFERROR(
                AVERAGE(IF(
                    ISNUMBER(M13:Y13),
                    IF(
                        M$5:Y$5=1,
                        M13:Y13,
                        ""),
                    "")),
                AVERAGE(IF(
                    ISNUMBER(M13:Y13),
                    IF(
                        M$5:Y$5=2,
                        M13:Y13,
                        ""),
                    ""))
            ),
            IF(
                Parameters!$D$17=1,
                IFERROR(
                    IF(
                        OR(
                            IF(
                                ISNUMBER(M13:Y13),
                                IF(
                                    M$5:Y$5=1,
                                    M13:Y13,
                                    ""),
                                "")
                            =0),
                        0,
                        GEOMEAN(IF(
                            ISNUMBER(M13:Y13),
                            IF(
                                M$5:Y$5=1,
                                M13:Y13,
                                ""),
                            ""))
                    ),
                    IF(
                        OR(IF(
                            ISNUMBER(M13:Y13),
                            IF(
                                M$5:Y$5=2,
                                M13:Y13,
                                ""),
                            "")
                            =0),
                        0,
                        GEOMEAN(IF(
                            ISNUMBER(M13:Y13),
                            IF(
                                M$5:Y$5=2,
                                M13:Y13,
                                ""),
                            "")))
                )
            )
        )
    )
)</f>
        <v>#N/A</v>
      </c>
      <c r="J13" s="242">
        <v>45163</v>
      </c>
      <c r="K13" s="242" t="s">
        <v>409</v>
      </c>
      <c r="L13" s="91" t="s">
        <v>13</v>
      </c>
      <c r="M13" s="192">
        <v>0.14285714285714199</v>
      </c>
      <c r="N13" s="192" t="s">
        <v>409</v>
      </c>
      <c r="O13" s="192" t="s">
        <v>409</v>
      </c>
      <c r="P13" s="192" t="s">
        <v>409</v>
      </c>
      <c r="Q13" s="192">
        <v>0.1</v>
      </c>
      <c r="R13" s="192" t="s">
        <v>409</v>
      </c>
      <c r="S13" s="192" t="s">
        <v>409</v>
      </c>
      <c r="T13" s="192" t="s">
        <v>409</v>
      </c>
      <c r="U13"/>
      <c r="V13"/>
      <c r="W13"/>
      <c r="X13"/>
      <c r="Y13" s="192"/>
      <c r="Z13" s="192"/>
      <c r="AA13" s="34"/>
      <c r="AB13" s="34"/>
      <c r="AC13" s="34"/>
      <c r="AD13" s="34"/>
      <c r="AE13" s="34"/>
      <c r="AF13" s="34"/>
      <c r="AG13" s="34"/>
      <c r="AH13" s="34"/>
      <c r="AI13" s="34"/>
      <c r="AJ13" s="34"/>
      <c r="AK13" s="34"/>
      <c r="AL13" s="195"/>
      <c r="AM13" s="195"/>
      <c r="AN13" s="87"/>
      <c r="AO13" s="87"/>
      <c r="AP13" s="87"/>
      <c r="AQ13" s="35"/>
    </row>
    <row r="14" spans="1:43"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3.3169747895006778</v>
      </c>
      <c r="H14" s="80" cm="1">
        <f t="array" ref="H14">IF(
    SUM(IF(
            ISNUMBER(
                IF(
                    $M$4:$Y$4,
                    (M14:Y14),
                    "")),
            1,
            0))
        =0,
    NA(),
    IF(
        Parameters!$D$15=1,
        IF(
            SUM(--(ISNUMBER(IF($M$4:$Y$4=1,(M14:Y14),""))))&gt;0,
            MAX(IF(
                ISNUMBER(M14:Y14),
                IF(
                    M$4:Y$4=1,
                    M14:Y14,
                    ""),
                "")),
            MAX(IF(
                ISNUMBER(M14:Y14),
                IF(
                    M$4:Y$4=2,
                    M14:Y14,
                    ""),
                ""))
        ),
        IF(
            Parameters!$D$16=1,
            IFERROR(
                AVERAGE(IF(
                    ISNUMBER(M14:Y14),
                    IF(
                        M$4:Y$4=1,
                        M14:Y14,
                        ""),
                    "")),
                AVERAGE(IF(
                    ISNUMBER(M14:Y14),
                    IF(
                        M$4:Y$4=2,
                        M14:Y14,
                        ""),
                    ""))
            ),
            IF(
                Parameters!$D$17=1,
                IFERROR(
                    IF(
                        OR(
                            IF(
                                ISNUMBER(M14:Y14),
                                IF(
                                    M$4:Y$4=1,
                                    M14:Y14,
                                    ""),
                                "")
                            =0),
                        0,
                        GEOMEAN(IF(
                            ISNUMBER(M14:Y14),
                            IF(
                                M$4:Y$4=1,
                                M14:Y14,
                                ""),
                            ""))
                    ),
                    IF(
                        OR(IF(
                            ISNUMBER(M14:Y14),
                            IF(
                                M$4:Y$4=2,
                                M14:Y14,
                                ""),
                            "")
                            =0),
                        0,
                        GEOMEAN(IF(
                            ISNUMBER(M14:Y14),
                            IF(
                                M$4:Y$4=2,
                                M14:Y14,
                                ""),
                            "")))
                )
            )
        )
    )
)</f>
        <v>2.1428571428571401</v>
      </c>
      <c r="I14" s="191" cm="1">
        <f t="array" ref="I14">IF(
    SUM(IF(
            ISNUMBER(
                IF(
                    $M$5:$Y$5,
                    (M14:Y14),
                    "")),
            1,
            0))
        =0,
    NA(),
    IF(
        Parameters!$D$15=1,
        IF(
            SUM(--(ISNUMBER(IF($M$5:$Y$5=1,(M14:Y14),""))))&gt;0,
            MAX(IF(
                ISNUMBER(M14:Y14),
                IF(
                    M$5:Y$5=1,
                    M14:Y14,
                    ""),
                "")),
            MAX(IF(
                ISNUMBER(M14:Y14),
                IF(
                    M$5:Y$5=2,
                    M14:Y14,
                    ""),
                ""))
        ),
        IF(
            Parameters!$D$16=1,
            IFERROR(
                AVERAGE(IF(
                    ISNUMBER(M14:Y14),
                    IF(
                        M$5:Y$5=1,
                        M14:Y14,
                        ""),
                    "")),
                AVERAGE(IF(
                    ISNUMBER(M14:Y14),
                    IF(
                        M$5:Y$5=2,
                        M14:Y14,
                        ""),
                    ""))
            ),
            IF(
                Parameters!$D$17=1,
                IFERROR(
                    IF(
                        OR(
                            IF(
                                ISNUMBER(M14:Y14),
                                IF(
                                    M$5:Y$5=1,
                                    M14:Y14,
                                    ""),
                                "")
                            =0),
                        0,
                        GEOMEAN(IF(
                            ISNUMBER(M14:Y14),
                            IF(
                                M$5:Y$5=1,
                                M14:Y14,
                                ""),
                            ""))
                    ),
                    IF(
                        OR(IF(
                            ISNUMBER(M14:Y14),
                            IF(
                                M$5:Y$5=2,
                                M14:Y14,
                                ""),
                            "")
                            =0),
                        0,
                        GEOMEAN(IF(
                            ISNUMBER(M14:Y14),
                            IF(
                                M$5:Y$5=2,
                                M14:Y14,
                                ""),
                            "")))
                )
            )
        )
    )
)</f>
        <v>5.13441681861877</v>
      </c>
      <c r="J14" s="242">
        <v>45188</v>
      </c>
      <c r="K14" s="242">
        <v>45455</v>
      </c>
      <c r="L14" s="91" t="s">
        <v>15</v>
      </c>
      <c r="M14" s="192">
        <v>2.1428571428571401</v>
      </c>
      <c r="N14" s="192" t="s">
        <v>409</v>
      </c>
      <c r="O14" s="192">
        <v>5.13441681861877</v>
      </c>
      <c r="P14" s="192" t="s">
        <v>409</v>
      </c>
      <c r="Q14" s="192">
        <v>1.5</v>
      </c>
      <c r="R14" s="192">
        <v>-0.287020277785492</v>
      </c>
      <c r="S14" s="192">
        <v>0.256720840930939</v>
      </c>
      <c r="T14" s="192" t="s">
        <v>409</v>
      </c>
      <c r="U14"/>
      <c r="V14"/>
      <c r="W14"/>
      <c r="X14"/>
      <c r="Y14" s="192"/>
      <c r="Z14" s="192"/>
      <c r="AA14" s="34"/>
      <c r="AB14" s="34"/>
      <c r="AC14" s="34"/>
      <c r="AD14" s="34"/>
      <c r="AE14" s="34"/>
      <c r="AF14" s="34"/>
      <c r="AG14" s="34"/>
      <c r="AH14" s="34"/>
      <c r="AI14" s="34"/>
      <c r="AJ14" s="34"/>
      <c r="AK14" s="34"/>
      <c r="AL14" s="195"/>
      <c r="AM14" s="195"/>
      <c r="AN14" s="103"/>
      <c r="AO14" s="103"/>
      <c r="AP14" s="103"/>
      <c r="AQ14" s="35"/>
    </row>
    <row r="15" spans="1:43"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$M$4:$Y$4,
                    (M15:Y15),
                    "")),
            1,
            0))
        =0,
    NA(),
    IF(
        Parameters!$D$15=1,
        IF(
            SUM(--(ISNUMBER(IF($M$4:$Y$4=1,(M15:Y15),""))))&gt;0,
            MAX(IF(
                ISNUMBER(M15:Y15),
                IF(
                    M$4:Y$4=1,
                    M15:Y15,
                    ""),
                "")),
            MAX(IF(
                ISNUMBER(M15:Y15),
                IF(
                    M$4:Y$4=2,
                    M15:Y15,
                    ""),
                ""))
        ),
        IF(
            Parameters!$D$16=1,
            IFERROR(
                AVERAGE(IF(
                    ISNUMBER(M15:Y15),
                    IF(
                        M$4:Y$4=1,
                        M15:Y15,
                        ""),
                    "")),
                AVERAGE(IF(
                    ISNUMBER(M15:Y15),
                    IF(
                        M$4:Y$4=2,
                        M15:Y15,
                        ""),
                    ""))
            ),
            IF(
                Parameters!$D$17=1,
                IFERROR(
                    IF(
                        OR(
                            IF(
                                ISNUMBER(M15:Y15),
                                IF(
                                    M$4:Y$4=1,
                                    M15:Y15,
                                    ""),
                                "")
                            =0),
                        0,
                        GEOMEAN(IF(
                            ISNUMBER(M15:Y15),
                            IF(
                                M$4:Y$4=1,
                                M15:Y15,
                                ""),
                            ""))
                    ),
                    IF(
                        OR(IF(
                            ISNUMBER(M15:Y15),
                            IF(
                                M$4:Y$4=2,
                                M15:Y15,
                                ""),
                            "")
                            =0),
                        0,
                        GEOMEAN(IF(
                            ISNUMBER(M15:Y15),
                            IF(
                                M$4:Y$4=2,
                                M15:Y15,
                                ""),
                            "")))
                )
            )
        )
    )
)</f>
        <v>2.5714285714285698</v>
      </c>
      <c r="I15" s="191" cm="1">
        <f t="array" ref="I15">IF(
    SUM(IF(
            ISNUMBER(
                IF(
                    $M$5:$Y$5,
                    (M15:Y15),
                    "")),
            1,
            0))
        =0,
    NA(),
    IF(
        Parameters!$D$15=1,
        IF(
            SUM(--(ISNUMBER(IF($M$5:$Y$5=1,(M15:Y15),""))))&gt;0,
            MAX(IF(
                ISNUMBER(M15:Y15),
                IF(
                    M$5:Y$5=1,
                    M15:Y15,
                    ""),
                "")),
            MAX(IF(
                ISNUMBER(M15:Y15),
                IF(
                    M$5:Y$5=2,
                    M15:Y15,
                    ""),
                ""))
        ),
        IF(
            Parameters!$D$16=1,
            IFERROR(
                AVERAGE(IF(
                    ISNUMBER(M15:Y15),
                    IF(
                        M$5:Y$5=1,
                        M15:Y15,
                        ""),
                    "")),
                AVERAGE(IF(
                    ISNUMBER(M15:Y15),
                    IF(
                        M$5:Y$5=2,
                        M15:Y15,
                        ""),
                    ""))
            ),
            IF(
                Parameters!$D$17=1,
                IFERROR(
                    IF(
                        OR(
                            IF(
                                ISNUMBER(M15:Y15),
                                IF(
                                    M$5:Y$5=1,
                                    M15:Y15,
                                    ""),
                                "")
                            =0),
                        0,
                        GEOMEAN(IF(
                            ISNUMBER(M15:Y15),
                            IF(
                                M$5:Y$5=1,
                                M15:Y15,
                                ""),
                            ""))
                    ),
                    IF(
                        OR(IF(
                            ISNUMBER(M15:Y15),
                            IF(
                                M$5:Y$5=2,
                                M15:Y15,
                                ""),
                            "")
                            =0),
                        0,
                        GEOMEAN(IF(
                            ISNUMBER(M15:Y15),
                            IF(
                                M$5:Y$5=2,
                                M15:Y15,
                                ""),
                            "")))
                )
            )
        )
    )
)</f>
        <v>0</v>
      </c>
      <c r="J15" s="242">
        <v>45188</v>
      </c>
      <c r="K15" s="242">
        <v>45455</v>
      </c>
      <c r="L15" s="91" t="s">
        <v>17</v>
      </c>
      <c r="M15" s="192">
        <v>2.5714285714285698</v>
      </c>
      <c r="N15" s="192" t="s">
        <v>409</v>
      </c>
      <c r="O15" s="192">
        <v>0</v>
      </c>
      <c r="P15" s="192" t="s">
        <v>409</v>
      </c>
      <c r="Q15" s="192">
        <v>1.8</v>
      </c>
      <c r="R15" s="192">
        <v>-0.21322168790307</v>
      </c>
      <c r="S15" s="192">
        <v>-2.3876448182011799E-2</v>
      </c>
      <c r="T15" s="192" t="s">
        <v>409</v>
      </c>
      <c r="U15"/>
      <c r="V15"/>
      <c r="W15"/>
      <c r="X15"/>
      <c r="Y15" s="192"/>
      <c r="Z15" s="192"/>
      <c r="AA15" s="34"/>
      <c r="AB15" s="34"/>
      <c r="AC15" s="34"/>
      <c r="AD15" s="34"/>
      <c r="AE15" s="34"/>
      <c r="AF15" s="34"/>
      <c r="AG15" s="34"/>
      <c r="AH15" s="34"/>
      <c r="AI15" s="34"/>
      <c r="AJ15" s="34"/>
      <c r="AK15" s="34"/>
      <c r="AL15" s="195"/>
      <c r="AM15" s="195"/>
      <c r="AN15" s="80"/>
      <c r="AO15" s="80"/>
      <c r="AP15" s="80"/>
      <c r="AQ15" s="35"/>
    </row>
    <row r="16" spans="1:43" x14ac:dyDescent="0.2">
      <c r="A16" s="84">
        <v>9</v>
      </c>
      <c r="B16" s="84" t="str">
        <f ca="1"/>
        <v>American Samoa</v>
      </c>
      <c r="C16" s="84" t="str">
        <f ca="1"/>
        <v>ASM</v>
      </c>
      <c r="D16" s="219" t="str">
        <f ca="1"/>
        <v>EAS           East Asia &amp; Pacific</v>
      </c>
      <c r="E16" s="219" t="str">
        <f ca="1"/>
        <v>NA</v>
      </c>
      <c r="F16" s="190"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$M$4:$Y$4,
                    (M16:Y16),
                    "")),
            1,
            0))
        =0,
    NA(),
    IF(
        Parameters!$D$15=1,
        IF(
            SUM(--(ISNUMBER(IF($M$4:$Y$4=1,(M16:Y16),""))))&gt;0,
            MAX(IF(
                ISNUMBER(M16:Y16),
                IF(
                    M$4:Y$4=1,
                    M16:Y16,
                    ""),
                "")),
            MAX(IF(
                ISNUMBER(M16:Y16),
                IF(
                    M$4:Y$4=2,
                    M16:Y16,
                    ""),
                ""))
        ),
        IF(
            Parameters!$D$16=1,
            IFERROR(
                AVERAGE(IF(
                    ISNUMBER(M16:Y16),
                    IF(
                        M$4:Y$4=1,
                        M16:Y16,
                        ""),
                    "")),
                AVERAGE(IF(
                    ISNUMBER(M16:Y16),
                    IF(
                        M$4:Y$4=2,
                        M16:Y16,
                        ""),
                    ""))
            ),
            IF(
                Parameters!$D$17=1,
                IFERROR(
                    IF(
                        OR(
                            IF(
                                ISNUMBER(M16:Y16),
                                IF(
                                    M$4:Y$4=1,
                                    M16:Y16,
                                    ""),
                                "")
                            =0),
                        0,
                        GEOMEAN(IF(
                            ISNUMBER(M16:Y16),
                            IF(
                                M$4:Y$4=1,
                                M16:Y16,
                                ""),
                            ""))
                    ),
                    IF(
                        OR(IF(
                            ISNUMBER(M16:Y16),
                            IF(
                                M$4:Y$4=2,
                                M16:Y16,
                                ""),
                            "")
                            =0),
                        0,
                        GEOMEAN(IF(
                            ISNUMBER(M16:Y16),
                            IF(
                                M$4:Y$4=2,
                                M16:Y16,
                                ""),
                            "")))
                )
            )
        )
    )
)</f>
        <v>#N/A</v>
      </c>
      <c r="I16" s="191" t="e" cm="1">
        <f t="array" ref="I16">IF(
    SUM(IF(
            ISNUMBER(
                IF(
                    $M$5:$Y$5,
                    (M16:Y16),
                    "")),
            1,
            0))
        =0,
    NA(),
    IF(
        Parameters!$D$15=1,
        IF(
            SUM(--(ISNUMBER(IF($M$5:$Y$5=1,(M16:Y16),""))))&gt;0,
            MAX(IF(
                ISNUMBER(M16:Y16),
                IF(
                    M$5:Y$5=1,
                    M16:Y16,
                    ""),
                "")),
            MAX(IF(
                ISNUMBER(M16:Y16),
                IF(
                    M$5:Y$5=2,
                    M16:Y16,
                    ""),
                ""))
        ),
        IF(
            Parameters!$D$16=1,
            IFERROR(
                AVERAGE(IF(
                    ISNUMBER(M16:Y16),
                    IF(
                        M$5:Y$5=1,
                        M16:Y16,
                        ""),
                    "")),
                AVERAGE(IF(
                    ISNUMBER(M16:Y16),
                    IF(
                        M$5:Y$5=2,
                        M16:Y16,
                        ""),
                    ""))
            ),
            IF(
                Parameters!$D$17=1,
                IFERROR(
                    IF(
                        OR(
                            IF(
                                ISNUMBER(M16:Y16),
                                IF(
                                    M$5:Y$5=1,
                                    M16:Y16,
                                    ""),
                                "")
                            =0),
                        0,
                        GEOMEAN(IF(
                            ISNUMBER(M16:Y16),
                            IF(
                                M$5:Y$5=1,
                                M16:Y16,
                                ""),
                            ""))
                    ),
                    IF(
                        OR(IF(
                            ISNUMBER(M16:Y16),
                            IF(
                                M$5:Y$5=2,
                                M16:Y16,
                                ""),
                            "")
                            =0),
                        0,
                        GEOMEAN(IF(
                            ISNUMBER(M16:Y16),
                            IF(
                                M$5:Y$5=2,
                                M16:Y16,
                                ""),
                            "")))
                )
            )
        )
    )
)</f>
        <v>#N/A</v>
      </c>
      <c r="J16" s="242" t="s">
        <v>409</v>
      </c>
      <c r="K16" s="242">
        <v>44887</v>
      </c>
      <c r="L16" s="239" t="s">
        <v>675</v>
      </c>
      <c r="M16" s="192" t="s">
        <v>409</v>
      </c>
      <c r="N16" s="192" t="s">
        <v>409</v>
      </c>
      <c r="O16" s="192" t="s">
        <v>409</v>
      </c>
      <c r="P16" s="192" t="s">
        <v>409</v>
      </c>
      <c r="Q16" s="192" t="s">
        <v>409</v>
      </c>
      <c r="R16" s="192" t="s">
        <v>409</v>
      </c>
      <c r="S16" s="192" t="s">
        <v>409</v>
      </c>
      <c r="T16" s="192" t="s">
        <v>409</v>
      </c>
      <c r="U16"/>
      <c r="V16"/>
      <c r="W16"/>
      <c r="X16"/>
      <c r="Y16" s="192"/>
      <c r="Z16" s="192"/>
      <c r="AA16" s="34"/>
      <c r="AB16" s="34"/>
      <c r="AC16" s="34"/>
      <c r="AD16" s="34"/>
      <c r="AE16" s="34"/>
      <c r="AF16" s="34"/>
      <c r="AG16" s="34"/>
      <c r="AH16" s="34"/>
      <c r="AI16" s="34"/>
      <c r="AJ16" s="34"/>
      <c r="AK16" s="34"/>
      <c r="AL16" s="195"/>
      <c r="AM16" s="195"/>
      <c r="AN16" s="80"/>
      <c r="AO16" s="80"/>
      <c r="AP16" s="80"/>
      <c r="AQ16" s="35"/>
    </row>
    <row r="17" spans="1:43"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$M$4:$Y$4,
                    (M17:Y17),
                    "")),
            1,
            0))
        =0,
    NA(),
    IF(
        Parameters!$D$15=1,
        IF(
            SUM(--(ISNUMBER(IF($M$4:$Y$4=1,(M17:Y17),""))))&gt;0,
            MAX(IF(
                ISNUMBER(M17:Y17),
                IF(
                    M$4:Y$4=1,
                    M17:Y17,
                    ""),
                "")),
            MAX(IF(
                ISNUMBER(M17:Y17),
                IF(
                    M$4:Y$4=2,
                    M17:Y17,
                    ""),
                ""))
        ),
        IF(
            Parameters!$D$16=1,
            IFERROR(
                AVERAGE(IF(
                    ISNUMBER(M17:Y17),
                    IF(
                        M$4:Y$4=1,
                        M17:Y17,
                        ""),
                    "")),
                AVERAGE(IF(
                    ISNUMBER(M17:Y17),
                    IF(
                        M$4:Y$4=2,
                        M17:Y17,
                        ""),
                    ""))
            ),
            IF(
                Parameters!$D$17=1,
                IFERROR(
                    IF(
                        OR(
                            IF(
                                ISNUMBER(M17:Y17),
                                IF(
                                    M$4:Y$4=1,
                                    M17:Y17,
                                    ""),
                                "")
                            =0),
                        0,
                        GEOMEAN(IF(
                            ISNUMBER(M17:Y17),
                            IF(
                                M$4:Y$4=1,
                                M17:Y17,
                                ""),
                            ""))
                    ),
                    IF(
                        OR(IF(
                            ISNUMBER(M17:Y17),
                            IF(
                                M$4:Y$4=2,
                                M17:Y17,
                                ""),
                            "")
                            =0),
                        0,
                        GEOMEAN(IF(
                            ISNUMBER(M17:Y17),
                            IF(
                                M$4:Y$4=2,
                                M17:Y17,
                                ""),
                            "")))
                )
            )
        )
    )
)</f>
        <v>3.4285714285714199</v>
      </c>
      <c r="I17" s="191" t="e" cm="1">
        <f t="array" ref="I17">IF(
    SUM(IF(
            ISNUMBER(
                IF(
                    $M$5:$Y$5,
                    (M17:Y17),
                    "")),
            1,
            0))
        =0,
    NA(),
    IF(
        Parameters!$D$15=1,
        IF(
            SUM(--(ISNUMBER(IF($M$5:$Y$5=1,(M17:Y17),""))))&gt;0,
            MAX(IF(
                ISNUMBER(M17:Y17),
                IF(
                    M$5:Y$5=1,
                    M17:Y17,
                    ""),
                "")),
            MAX(IF(
                ISNUMBER(M17:Y17),
                IF(
                    M$5:Y$5=2,
                    M17:Y17,
                    ""),
                ""))
        ),
        IF(
            Parameters!$D$16=1,
            IFERROR(
                AVERAGE(IF(
                    ISNUMBER(M17:Y17),
                    IF(
                        M$5:Y$5=1,
                        M17:Y17,
                        ""),
                    "")),
                AVERAGE(IF(
                    ISNUMBER(M17:Y17),
                    IF(
                        M$5:Y$5=2,
                        M17:Y17,
                        ""),
                    ""))
            ),
            IF(
                Parameters!$D$17=1,
                IFERROR(
                    IF(
                        OR(
                            IF(
                                ISNUMBER(M17:Y17),
                                IF(
                                    M$5:Y$5=1,
                                    M17:Y17,
                                    ""),
                                "")
                            =0),
                        0,
                        GEOMEAN(IF(
                            ISNUMBER(M17:Y17),
                            IF(
                                M$5:Y$5=1,
                                M17:Y17,
                                ""),
                            ""))
                    ),
                    IF(
                        OR(IF(
                            ISNUMBER(M17:Y17),
                            IF(
                                M$5:Y$5=2,
                                M17:Y17,
                                ""),
                            "")
                            =0),
                        0,
                        GEOMEAN(IF(
                            ISNUMBER(M17:Y17),
                            IF(
                                M$5:Y$5=2,
                                M17:Y17,
                                ""),
                            "")))
                )
            )
        )
    )
)</f>
        <v>#N/A</v>
      </c>
      <c r="J17" s="242">
        <v>45188</v>
      </c>
      <c r="K17" s="242">
        <v>44753</v>
      </c>
      <c r="L17" s="91" t="s">
        <v>19</v>
      </c>
      <c r="M17" s="192">
        <v>3.4285714285714199</v>
      </c>
      <c r="N17" s="192" t="s">
        <v>409</v>
      </c>
      <c r="O17" s="192" t="s">
        <v>409</v>
      </c>
      <c r="P17" s="192" t="s">
        <v>409</v>
      </c>
      <c r="Q17" s="192">
        <v>2.4</v>
      </c>
      <c r="R17" s="192" t="s">
        <v>409</v>
      </c>
      <c r="S17" s="192" t="s">
        <v>409</v>
      </c>
      <c r="T17" s="192" t="s">
        <v>409</v>
      </c>
      <c r="U17"/>
      <c r="V17"/>
      <c r="W17"/>
      <c r="X17"/>
      <c r="Y17" s="192"/>
      <c r="Z17" s="192"/>
      <c r="AA17" s="80"/>
      <c r="AB17" s="80"/>
      <c r="AC17" s="80"/>
      <c r="AD17" s="80"/>
      <c r="AE17" s="80"/>
      <c r="AF17" s="34"/>
      <c r="AG17" s="34"/>
      <c r="AH17" s="34"/>
      <c r="AI17" s="34"/>
      <c r="AJ17" s="34"/>
      <c r="AK17" s="34"/>
      <c r="AL17" s="195"/>
      <c r="AM17" s="195"/>
      <c r="AN17" s="80"/>
      <c r="AO17" s="80"/>
      <c r="AP17" s="80"/>
      <c r="AQ17" s="35"/>
    </row>
    <row r="18" spans="1:43"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$M$4:$Y$4,
                    (M18:Y18),
                    "")),
            1,
            0))
        =0,
    NA(),
    IF(
        Parameters!$D$15=1,
        IF(
            SUM(--(ISNUMBER(IF($M$4:$Y$4=1,(M18:Y18),""))))&gt;0,
            MAX(IF(
                ISNUMBER(M18:Y18),
                IF(
                    M$4:Y$4=1,
                    M18:Y18,
                    ""),
                "")),
            MAX(IF(
                ISNUMBER(M18:Y18),
                IF(
                    M$4:Y$4=2,
                    M18:Y18,
                    ""),
                ""))
        ),
        IF(
            Parameters!$D$16=1,
            IFERROR(
                AVERAGE(IF(
                    ISNUMBER(M18:Y18),
                    IF(
                        M$4:Y$4=1,
                        M18:Y18,
                        ""),
                    "")),
                AVERAGE(IF(
                    ISNUMBER(M18:Y18),
                    IF(
                        M$4:Y$4=2,
                        M18:Y18,
                        ""),
                    ""))
            ),
            IF(
                Parameters!$D$17=1,
                IFERROR(
                    IF(
                        OR(
                            IF(
                                ISNUMBER(M18:Y18),
                                IF(
                                    M$4:Y$4=1,
                                    M18:Y18,
                                    ""),
                                "")
                            =0),
                        0,
                        GEOMEAN(IF(
                            ISNUMBER(M18:Y18),
                            IF(
                                M$4:Y$4=1,
                                M18:Y18,
                                ""),
                            ""))
                    ),
                    IF(
                        OR(IF(
                            ISNUMBER(M18:Y18),
                            IF(
                                M$4:Y$4=2,
                                M18:Y18,
                                ""),
                            "")
                            =0),
                        0,
                        GEOMEAN(IF(
                            ISNUMBER(M18:Y18),
                            IF(
                                M$4:Y$4=2,
                                M18:Y18,
                                ""),
                            "")))
                )
            )
        )
    )
)</f>
        <v>0.57142857142857095</v>
      </c>
      <c r="I18" s="191" t="e" cm="1">
        <f t="array" ref="I18">IF(
    SUM(IF(
            ISNUMBER(
                IF(
                    $M$5:$Y$5,
                    (M18:Y18),
                    "")),
            1,
            0))
        =0,
    NA(),
    IF(
        Parameters!$D$15=1,
        IF(
            SUM(--(ISNUMBER(IF($M$5:$Y$5=1,(M18:Y18),""))))&gt;0,
            MAX(IF(
                ISNUMBER(M18:Y18),
                IF(
                    M$5:Y$5=1,
                    M18:Y18,
                    ""),
                "")),
            MAX(IF(
                ISNUMBER(M18:Y18),
                IF(
                    M$5:Y$5=2,
                    M18:Y18,
                    ""),
                ""))
        ),
        IF(
            Parameters!$D$16=1,
            IFERROR(
                AVERAGE(IF(
                    ISNUMBER(M18:Y18),
                    IF(
                        M$5:Y$5=1,
                        M18:Y18,
                        ""),
                    "")),
                AVERAGE(IF(
                    ISNUMBER(M18:Y18),
                    IF(
                        M$5:Y$5=2,
                        M18:Y18,
                        ""),
                    ""))
            ),
            IF(
                Parameters!$D$17=1,
                IFERROR(
                    IF(
                        OR(
                            IF(
                                ISNUMBER(M18:Y18),
                                IF(
                                    M$5:Y$5=1,
                                    M18:Y18,
                                    ""),
                                "")
                            =0),
                        0,
                        GEOMEAN(IF(
                            ISNUMBER(M18:Y18),
                            IF(
                                M$5:Y$5=1,
                                M18:Y18,
                                ""),
                            ""))
                    ),
                    IF(
                        OR(IF(
                            ISNUMBER(M18:Y18),
                            IF(
                                M$5:Y$5=2,
                                M18:Y18,
                                ""),
                            "")
                            =0),
                        0,
                        GEOMEAN(IF(
                            ISNUMBER(M18:Y18),
                            IF(
                                M$5:Y$5=2,
                                M18:Y18,
                                ""),
                            "")))
                )
            )
        )
    )
)</f>
        <v>#N/A</v>
      </c>
      <c r="J18" s="242">
        <v>45163</v>
      </c>
      <c r="K18" s="242">
        <v>45218</v>
      </c>
      <c r="L18" s="91" t="s">
        <v>21</v>
      </c>
      <c r="M18" s="192">
        <v>0.57142857142857095</v>
      </c>
      <c r="N18" s="192" t="s">
        <v>409</v>
      </c>
      <c r="O18" s="192" t="s">
        <v>409</v>
      </c>
      <c r="P18" s="192" t="s">
        <v>409</v>
      </c>
      <c r="Q18" s="192">
        <v>0.4</v>
      </c>
      <c r="R18" s="192" t="s">
        <v>409</v>
      </c>
      <c r="S18" s="192" t="s">
        <v>409</v>
      </c>
      <c r="T18" s="192" t="s">
        <v>409</v>
      </c>
      <c r="U18"/>
      <c r="V18"/>
      <c r="W18"/>
      <c r="X18"/>
      <c r="Y18" s="192"/>
      <c r="Z18" s="192"/>
      <c r="AA18" s="80"/>
      <c r="AB18" s="80"/>
      <c r="AC18" s="80"/>
      <c r="AD18" s="80"/>
      <c r="AE18" s="80"/>
      <c r="AF18" s="34"/>
      <c r="AG18" s="34"/>
      <c r="AH18" s="34"/>
      <c r="AI18" s="34"/>
      <c r="AJ18" s="34"/>
      <c r="AK18" s="34"/>
      <c r="AL18" s="195"/>
      <c r="AM18" s="195"/>
      <c r="AN18" s="80"/>
      <c r="AO18" s="80"/>
      <c r="AP18" s="80"/>
      <c r="AQ18" s="35"/>
    </row>
    <row r="19" spans="1:43"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$M$4:$Y$4,
                    (M19:Y19),
                    "")),
            1,
            0))
        =0,
    NA(),
    IF(
        Parameters!$D$15=1,
        IF(
            SUM(--(ISNUMBER(IF($M$4:$Y$4=1,(M19:Y19),""))))&gt;0,
            MAX(IF(
                ISNUMBER(M19:Y19),
                IF(
                    M$4:Y$4=1,
                    M19:Y19,
                    ""),
                "")),
            MAX(IF(
                ISNUMBER(M19:Y19),
                IF(
                    M$4:Y$4=2,
                    M19:Y19,
                    ""),
                ""))
        ),
        IF(
            Parameters!$D$16=1,
            IFERROR(
                AVERAGE(IF(
                    ISNUMBER(M19:Y19),
                    IF(
                        M$4:Y$4=1,
                        M19:Y19,
                        ""),
                    "")),
                AVERAGE(IF(
                    ISNUMBER(M19:Y19),
                    IF(
                        M$4:Y$4=2,
                        M19:Y19,
                        ""),
                    ""))
            ),
            IF(
                Parameters!$D$17=1,
                IFERROR(
                    IF(
                        OR(
                            IF(
                                ISNUMBER(M19:Y19),
                                IF(
                                    M$4:Y$4=1,
                                    M19:Y19,
                                    ""),
                                "")
                            =0),
                        0,
                        GEOMEAN(IF(
                            ISNUMBER(M19:Y19),
                            IF(
                                M$4:Y$4=1,
                                M19:Y19,
                                ""),
                            ""))
                    ),
                    IF(
                        OR(IF(
                            ISNUMBER(M19:Y19),
                            IF(
                                M$4:Y$4=2,
                                M19:Y19,
                                ""),
                            "")
                            =0),
                        0,
                        GEOMEAN(IF(
                            ISNUMBER(M19:Y19),
                            IF(
                                M$4:Y$4=2,
                                M19:Y19,
                                ""),
                            "")))
                )
            )
        )
    )
)</f>
        <v>0.42857142857142799</v>
      </c>
      <c r="I19" s="191" t="e" cm="1">
        <f t="array" ref="I19">IF(
    SUM(IF(
            ISNUMBER(
                IF(
                    $M$5:$Y$5,
                    (M19:Y19),
                    "")),
            1,
            0))
        =0,
    NA(),
    IF(
        Parameters!$D$15=1,
        IF(
            SUM(--(ISNUMBER(IF($M$5:$Y$5=1,(M19:Y19),""))))&gt;0,
            MAX(IF(
                ISNUMBER(M19:Y19),
                IF(
                    M$5:Y$5=1,
                    M19:Y19,
                    ""),
                "")),
            MAX(IF(
                ISNUMBER(M19:Y19),
                IF(
                    M$5:Y$5=2,
                    M19:Y19,
                    ""),
                ""))
        ),
        IF(
            Parameters!$D$16=1,
            IFERROR(
                AVERAGE(IF(
                    ISNUMBER(M19:Y19),
                    IF(
                        M$5:Y$5=1,
                        M19:Y19,
                        ""),
                    "")),
                AVERAGE(IF(
                    ISNUMBER(M19:Y19),
                    IF(
                        M$5:Y$5=2,
                        M19:Y19,
                        ""),
                    ""))
            ),
            IF(
                Parameters!$D$17=1,
                IFERROR(
                    IF(
                        OR(
                            IF(
                                ISNUMBER(M19:Y19),
                                IF(
                                    M$5:Y$5=1,
                                    M19:Y19,
                                    ""),
                                "")
                            =0),
                        0,
                        GEOMEAN(IF(
                            ISNUMBER(M19:Y19),
                            IF(
                                M$5:Y$5=1,
                                M19:Y19,
                                ""),
                            ""))
                    ),
                    IF(
                        OR(IF(
                            ISNUMBER(M19:Y19),
                            IF(
                                M$5:Y$5=2,
                                M19:Y19,
                                ""),
                            "")
                            =0),
                        0,
                        GEOMEAN(IF(
                            ISNUMBER(M19:Y19),
                            IF(
                                M$5:Y$5=2,
                                M19:Y19,
                                ""),
                            "")))
                )
            )
        )
    )
)</f>
        <v>#N/A</v>
      </c>
      <c r="J19" s="242">
        <v>44753</v>
      </c>
      <c r="K19" s="242">
        <v>45218</v>
      </c>
      <c r="L19" s="91" t="s">
        <v>23</v>
      </c>
      <c r="M19" s="192">
        <v>0.42857142857142799</v>
      </c>
      <c r="N19" s="192" t="s">
        <v>409</v>
      </c>
      <c r="O19" s="192" t="s">
        <v>409</v>
      </c>
      <c r="P19" s="192" t="s">
        <v>409</v>
      </c>
      <c r="Q19" s="192">
        <v>0.3</v>
      </c>
      <c r="R19" s="192" t="s">
        <v>409</v>
      </c>
      <c r="S19" s="192" t="s">
        <v>409</v>
      </c>
      <c r="T19" s="192" t="s">
        <v>409</v>
      </c>
      <c r="U19"/>
      <c r="V19"/>
      <c r="W19"/>
      <c r="X19"/>
      <c r="Y19" s="192"/>
      <c r="Z19" s="192"/>
      <c r="AA19" s="80"/>
      <c r="AB19" s="80"/>
      <c r="AC19" s="80"/>
      <c r="AD19" s="80"/>
      <c r="AE19" s="80"/>
      <c r="AF19" s="34"/>
      <c r="AG19" s="34"/>
      <c r="AH19" s="34"/>
      <c r="AI19" s="34"/>
      <c r="AJ19" s="34"/>
      <c r="AK19" s="34"/>
      <c r="AL19" s="195"/>
      <c r="AM19" s="195"/>
      <c r="AN19" s="80"/>
      <c r="AO19" s="80"/>
      <c r="AP19" s="80"/>
      <c r="AQ19" s="35"/>
    </row>
    <row r="20" spans="1:43"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$M$4:$Y$4,
                    (M20:Y20),
                    "")),
            1,
            0))
        =0,
    NA(),
    IF(
        Parameters!$D$15=1,
        IF(
            SUM(--(ISNUMBER(IF($M$4:$Y$4=1,(M20:Y20),""))))&gt;0,
            MAX(IF(
                ISNUMBER(M20:Y20),
                IF(
                    M$4:Y$4=1,
                    M20:Y20,
                    ""),
                "")),
            MAX(IF(
                ISNUMBER(M20:Y20),
                IF(
                    M$4:Y$4=2,
                    M20:Y20,
                    ""),
                ""))
        ),
        IF(
            Parameters!$D$16=1,
            IFERROR(
                AVERAGE(IF(
                    ISNUMBER(M20:Y20),
                    IF(
                        M$4:Y$4=1,
                        M20:Y20,
                        ""),
                    "")),
                AVERAGE(IF(
                    ISNUMBER(M20:Y20),
                    IF(
                        M$4:Y$4=2,
                        M20:Y20,
                        ""),
                    ""))
            ),
            IF(
                Parameters!$D$17=1,
                IFERROR(
                    IF(
                        OR(
                            IF(
                                ISNUMBER(M20:Y20),
                                IF(
                                    M$4:Y$4=1,
                                    M20:Y20,
                                    ""),
                                "")
                            =0),
                        0,
                        GEOMEAN(IF(
                            ISNUMBER(M20:Y20),
                            IF(
                                M$4:Y$4=1,
                                M20:Y20,
                                ""),
                            ""))
                    ),
                    IF(
                        OR(IF(
                            ISNUMBER(M20:Y20),
                            IF(
                                M$4:Y$4=2,
                                M20:Y20,
                                ""),
                            "")
                            =0),
                        0,
                        GEOMEAN(IF(
                            ISNUMBER(M20:Y20),
                            IF(
                                M$4:Y$4=2,
                                M20:Y20,
                                ""),
                            "")))
                )
            )
        )
    )
)</f>
        <v>3.8571428571428501</v>
      </c>
      <c r="I20" s="191" t="e" cm="1">
        <f t="array" ref="I20">IF(
    SUM(IF(
            ISNUMBER(
                IF(
                    $M$5:$Y$5,
                    (M20:Y20),
                    "")),
            1,
            0))
        =0,
    NA(),
    IF(
        Parameters!$D$15=1,
        IF(
            SUM(--(ISNUMBER(IF($M$5:$Y$5=1,(M20:Y20),""))))&gt;0,
            MAX(IF(
                ISNUMBER(M20:Y20),
                IF(
                    M$5:Y$5=1,
                    M20:Y20,
                    ""),
                "")),
            MAX(IF(
                ISNUMBER(M20:Y20),
                IF(
                    M$5:Y$5=2,
                    M20:Y20,
                    ""),
                ""))
        ),
        IF(
            Parameters!$D$16=1,
            IFERROR(
                AVERAGE(IF(
                    ISNUMBER(M20:Y20),
                    IF(
                        M$5:Y$5=1,
                        M20:Y20,
                        ""),
                    "")),
                AVERAGE(IF(
                    ISNUMBER(M20:Y20),
                    IF(
                        M$5:Y$5=2,
                        M20:Y20,
                        ""),
                    ""))
            ),
            IF(
                Parameters!$D$17=1,
                IFERROR(
                    IF(
                        OR(
                            IF(
                                ISNUMBER(M20:Y20),
                                IF(
                                    M$5:Y$5=1,
                                    M20:Y20,
                                    ""),
                                "")
                            =0),
                        0,
                        GEOMEAN(IF(
                            ISNUMBER(M20:Y20),
                            IF(
                                M$5:Y$5=1,
                                M20:Y20,
                                ""),
                            ""))
                    ),
                    IF(
                        OR(IF(
                            ISNUMBER(M20:Y20),
                            IF(
                                M$5:Y$5=2,
                                M20:Y20,
                                ""),
                            "")
                            =0),
                        0,
                        GEOMEAN(IF(
                            ISNUMBER(M20:Y20),
                            IF(
                                M$5:Y$5=2,
                                M20:Y20,
                                ""),
                            "")))
                )
            )
        )
    )
)</f>
        <v>#N/A</v>
      </c>
      <c r="J20" s="242">
        <v>45188</v>
      </c>
      <c r="K20" s="242">
        <v>44753</v>
      </c>
      <c r="L20" s="91" t="s">
        <v>25</v>
      </c>
      <c r="M20" s="192">
        <v>3.8571428571428501</v>
      </c>
      <c r="N20" s="192" t="s">
        <v>409</v>
      </c>
      <c r="O20" s="192" t="s">
        <v>409</v>
      </c>
      <c r="P20" s="192" t="s">
        <v>409</v>
      </c>
      <c r="Q20" s="192">
        <v>2.7</v>
      </c>
      <c r="R20" s="192" t="s">
        <v>409</v>
      </c>
      <c r="S20" s="192" t="s">
        <v>409</v>
      </c>
      <c r="T20" s="192" t="s">
        <v>409</v>
      </c>
      <c r="U20"/>
      <c r="V20"/>
      <c r="W20"/>
      <c r="X20"/>
      <c r="Y20" s="192"/>
      <c r="Z20" s="192"/>
      <c r="AA20" s="181"/>
      <c r="AB20" s="181"/>
      <c r="AC20" s="181"/>
      <c r="AD20" s="181"/>
      <c r="AE20" s="181"/>
      <c r="AF20" s="34"/>
      <c r="AG20" s="34"/>
      <c r="AH20" s="34"/>
      <c r="AI20" s="34"/>
      <c r="AJ20" s="34"/>
      <c r="AK20" s="34"/>
      <c r="AL20" s="195"/>
      <c r="AM20" s="195"/>
      <c r="AN20" s="80"/>
      <c r="AO20" s="80"/>
      <c r="AP20" s="80"/>
      <c r="AQ20" s="35"/>
    </row>
    <row r="21" spans="1:43"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5.6341695024180005</v>
      </c>
      <c r="H21" s="80" cm="1">
        <f t="array" ref="H21">IF(
    SUM(IF(
            ISNUMBER(
                IF(
                    $M$4:$Y$4,
                    (M21:Y21),
                    "")),
            1,
            0))
        =0,
    NA(),
    IF(
        Parameters!$D$15=1,
        IF(
            SUM(--(ISNUMBER(IF($M$4:$Y$4=1,(M21:Y21),""))))&gt;0,
            MAX(IF(
                ISNUMBER(M21:Y21),
                IF(
                    M$4:Y$4=1,
                    M21:Y21,
                    ""),
                "")),
            MAX(IF(
                ISNUMBER(M21:Y21),
                IF(
                    M$4:Y$4=2,
                    M21:Y21,
                    ""),
                ""))
        ),
        IF(
            Parameters!$D$16=1,
            IFERROR(
                AVERAGE(IF(
                    ISNUMBER(M21:Y21),
                    IF(
                        M$4:Y$4=1,
                        M21:Y21,
                        ""),
                    "")),
                AVERAGE(IF(
                    ISNUMBER(M21:Y21),
                    IF(
                        M$4:Y$4=2,
                        M21:Y21,
                        ""),
                    ""))
            ),
            IF(
                Parameters!$D$17=1,
                IFERROR(
                    IF(
                        OR(
                            IF(
                                ISNUMBER(M21:Y21),
                                IF(
                                    M$4:Y$4=1,
                                    M21:Y21,
                                    ""),
                                "")
                            =0),
                        0,
                        GEOMEAN(IF(
                            ISNUMBER(M21:Y21),
                            IF(
                                M$4:Y$4=1,
                                M21:Y21,
                                ""),
                            ""))
                    ),
                    IF(
                        OR(IF(
                            ISNUMBER(M21:Y21),
                            IF(
                                M$4:Y$4=2,
                                M21:Y21,
                                ""),
                            "")
                            =0),
                        0,
                        GEOMEAN(IF(
                            ISNUMBER(M21:Y21),
                            IF(
                                M$4:Y$4=2,
                                M21:Y21,
                                ""),
                            "")))
                )
            )
        )
    )
)</f>
        <v>10</v>
      </c>
      <c r="I21" s="191" cm="1">
        <f t="array" ref="I21">IF(
    SUM(IF(
            ISNUMBER(
                IF(
                    $M$5:$Y$5,
                    (M21:Y21),
                    "")),
            1,
            0))
        =0,
    NA(),
    IF(
        Parameters!$D$15=1,
        IF(
            SUM(--(ISNUMBER(IF($M$5:$Y$5=1,(M21:Y21),""))))&gt;0,
            MAX(IF(
                ISNUMBER(M21:Y21),
                IF(
                    M$5:Y$5=1,
                    M21:Y21,
                    ""),
                "")),
            MAX(IF(
                ISNUMBER(M21:Y21),
                IF(
                    M$5:Y$5=2,
                    M21:Y21,
                    ""),
                ""))
        ),
        IF(
            Parameters!$D$16=1,
            IFERROR(
                AVERAGE(IF(
                    ISNUMBER(M21:Y21),
                    IF(
                        M$5:Y$5=1,
                        M21:Y21,
                        ""),
                    "")),
                AVERAGE(IF(
                    ISNUMBER(M21:Y21),
                    IF(
                        M$5:Y$5=2,
                        M21:Y21,
                        ""),
                    ""))
            ),
            IF(
                Parameters!$D$17=1,
                IFERROR(
                    IF(
                        OR(
                            IF(
                                ISNUMBER(M21:Y21),
                                IF(
                                    M$5:Y$5=1,
                                    M21:Y21,
                                    ""),
                                "")
                            =0),
                        0,
                        GEOMEAN(IF(
                            ISNUMBER(M21:Y21),
                            IF(
                                M$5:Y$5=1,
                                M21:Y21,
                                ""),
                            ""))
                    ),
                    IF(
                        OR(IF(
                            ISNUMBER(M21:Y21),
                            IF(
                                M$5:Y$5=2,
                                M21:Y21,
                                ""),
                            "")
                            =0),
                        0,
                        GEOMEAN(IF(
                            ISNUMBER(M21:Y21),
                            IF(
                                M$5:Y$5=2,
                                M21:Y21,
                                ""),
                            "")))
                )
            )
        )
    )
)</f>
        <v>3.1743865981977102</v>
      </c>
      <c r="J21" s="242">
        <v>45188</v>
      </c>
      <c r="K21" s="242">
        <v>45455</v>
      </c>
      <c r="L21" s="91" t="s">
        <v>27</v>
      </c>
      <c r="M21" s="192">
        <v>10</v>
      </c>
      <c r="N21" s="192" t="s">
        <v>409</v>
      </c>
      <c r="O21" s="192">
        <v>3.1743865981977102</v>
      </c>
      <c r="P21" s="192" t="s">
        <v>409</v>
      </c>
      <c r="Q21" s="192">
        <v>7.2</v>
      </c>
      <c r="R21" s="192">
        <v>0.15871932990988599</v>
      </c>
      <c r="S21" s="192">
        <v>-0.152473077734328</v>
      </c>
      <c r="T21" s="192" t="s">
        <v>409</v>
      </c>
      <c r="U21"/>
      <c r="V21"/>
      <c r="W21"/>
      <c r="X21"/>
      <c r="Y21" s="192"/>
      <c r="Z21" s="192"/>
      <c r="AA21" s="181"/>
      <c r="AB21" s="181"/>
      <c r="AC21" s="181"/>
      <c r="AD21" s="181"/>
      <c r="AE21" s="181"/>
      <c r="AF21" s="34"/>
      <c r="AG21" s="34"/>
      <c r="AH21" s="34"/>
      <c r="AI21" s="34"/>
      <c r="AJ21" s="34"/>
      <c r="AK21" s="34"/>
      <c r="AL21" s="195"/>
      <c r="AM21" s="195"/>
      <c r="AN21" s="80"/>
      <c r="AO21" s="80"/>
      <c r="AP21" s="80"/>
      <c r="AQ21" s="35"/>
    </row>
    <row r="22" spans="1:43"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$M$4:$Y$4,
                    (M22:Y22),
                    "")),
            1,
            0))
        =0,
    NA(),
    IF(
        Parameters!$D$15=1,
        IF(
            SUM(--(ISNUMBER(IF($M$4:$Y$4=1,(M22:Y22),""))))&gt;0,
            MAX(IF(
                ISNUMBER(M22:Y22),
                IF(
                    M$4:Y$4=1,
                    M22:Y22,
                    ""),
                "")),
            MAX(IF(
                ISNUMBER(M22:Y22),
                IF(
                    M$4:Y$4=2,
                    M22:Y22,
                    ""),
                ""))
        ),
        IF(
            Parameters!$D$16=1,
            IFERROR(
                AVERAGE(IF(
                    ISNUMBER(M22:Y22),
                    IF(
                        M$4:Y$4=1,
                        M22:Y22,
                        ""),
                    "")),
                AVERAGE(IF(
                    ISNUMBER(M22:Y22),
                    IF(
                        M$4:Y$4=2,
                        M22:Y22,
                        ""),
                    ""))
            ),
            IF(
                Parameters!$D$17=1,
                IFERROR(
                    IF(
                        OR(
                            IF(
                                ISNUMBER(M22:Y22),
                                IF(
                                    M$4:Y$4=1,
                                    M22:Y22,
                                    ""),
                                "")
                            =0),
                        0,
                        GEOMEAN(IF(
                            ISNUMBER(M22:Y22),
                            IF(
                                M$4:Y$4=1,
                                M22:Y22,
                                ""),
                            ""))
                    ),
                    IF(
                        OR(IF(
                            ISNUMBER(M22:Y22),
                            IF(
                                M$4:Y$4=2,
                                M22:Y22,
                                ""),
                            "")
                            =0),
                        0,
                        GEOMEAN(IF(
                            ISNUMBER(M22:Y22),
                            IF(
                                M$4:Y$4=2,
                                M22:Y22,
                                ""),
                            "")))
                )
            )
        )
    )
)</f>
        <v>0.28571428571428598</v>
      </c>
      <c r="I22" s="191" t="e" cm="1">
        <f t="array" ref="I22">IF(
    SUM(IF(
            ISNUMBER(
                IF(
                    $M$5:$Y$5,
                    (M22:Y22),
                    "")),
            1,
            0))
        =0,
    NA(),
    IF(
        Parameters!$D$15=1,
        IF(
            SUM(--(ISNUMBER(IF($M$5:$Y$5=1,(M22:Y22),""))))&gt;0,
            MAX(IF(
                ISNUMBER(M22:Y22),
                IF(
                    M$5:Y$5=1,
                    M22:Y22,
                    ""),
                "")),
            MAX(IF(
                ISNUMBER(M22:Y22),
                IF(
                    M$5:Y$5=2,
                    M22:Y22,
                    ""),
                ""))
        ),
        IF(
            Parameters!$D$16=1,
            IFERROR(
                AVERAGE(IF(
                    ISNUMBER(M22:Y22),
                    IF(
                        M$5:Y$5=1,
                        M22:Y22,
                        ""),
                    "")),
                AVERAGE(IF(
                    ISNUMBER(M22:Y22),
                    IF(
                        M$5:Y$5=2,
                        M22:Y22,
                        ""),
                    ""))
            ),
            IF(
                Parameters!$D$17=1,
                IFERROR(
                    IF(
                        OR(
                            IF(
                                ISNUMBER(M22:Y22),
                                IF(
                                    M$5:Y$5=1,
                                    M22:Y22,
                                    ""),
                                "")
                            =0),
                        0,
                        GEOMEAN(IF(
                            ISNUMBER(M22:Y22),
                            IF(
                                M$5:Y$5=1,
                                M22:Y22,
                                ""),
                            ""))
                    ),
                    IF(
                        OR(IF(
                            ISNUMBER(M22:Y22),
                            IF(
                                M$5:Y$5=2,
                                M22:Y22,
                                ""),
                            "")
                            =0),
                        0,
                        GEOMEAN(IF(
                            ISNUMBER(M22:Y22),
                            IF(
                                M$5:Y$5=2,
                                M22:Y22,
                                ""),
                            "")))
                )
            )
        )
    )
)</f>
        <v>#N/A</v>
      </c>
      <c r="J22" s="242">
        <v>45188</v>
      </c>
      <c r="K22" s="242">
        <v>45218</v>
      </c>
      <c r="L22" s="91" t="s">
        <v>29</v>
      </c>
      <c r="M22" s="192">
        <v>0.28571428571428598</v>
      </c>
      <c r="N22" s="192" t="s">
        <v>409</v>
      </c>
      <c r="O22" s="192" t="s">
        <v>409</v>
      </c>
      <c r="P22" s="192" t="s">
        <v>409</v>
      </c>
      <c r="Q22" s="192">
        <v>0.2</v>
      </c>
      <c r="R22" s="192" t="s">
        <v>409</v>
      </c>
      <c r="S22" s="192" t="s">
        <v>409</v>
      </c>
      <c r="T22" s="192" t="s">
        <v>409</v>
      </c>
      <c r="U22"/>
      <c r="V22"/>
      <c r="W22"/>
      <c r="X22"/>
      <c r="Y22" s="192"/>
      <c r="Z22" s="192"/>
      <c r="AA22" s="80"/>
      <c r="AB22" s="80"/>
      <c r="AC22" s="80"/>
      <c r="AD22" s="80"/>
      <c r="AE22" s="80"/>
      <c r="AF22" s="34"/>
      <c r="AG22" s="34"/>
      <c r="AH22" s="34"/>
      <c r="AI22" s="34"/>
      <c r="AJ22" s="34"/>
      <c r="AK22" s="34"/>
      <c r="AL22" s="195"/>
      <c r="AM22" s="195"/>
      <c r="AN22" s="80"/>
      <c r="AO22" s="80"/>
      <c r="AP22" s="80"/>
      <c r="AQ22" s="35"/>
    </row>
    <row r="23" spans="1:43"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$M$4:$Y$4,
                    (M23:Y23),
                    "")),
            1,
            0))
        =0,
    NA(),
    IF(
        Parameters!$D$15=1,
        IF(
            SUM(--(ISNUMBER(IF($M$4:$Y$4=1,(M23:Y23),""))))&gt;0,
            MAX(IF(
                ISNUMBER(M23:Y23),
                IF(
                    M$4:Y$4=1,
                    M23:Y23,
                    ""),
                "")),
            MAX(IF(
                ISNUMBER(M23:Y23),
                IF(
                    M$4:Y$4=2,
                    M23:Y23,
                    ""),
                ""))
        ),
        IF(
            Parameters!$D$16=1,
            IFERROR(
                AVERAGE(IF(
                    ISNUMBER(M23:Y23),
                    IF(
                        M$4:Y$4=1,
                        M23:Y23,
                        ""),
                    "")),
                AVERAGE(IF(
                    ISNUMBER(M23:Y23),
                    IF(
                        M$4:Y$4=2,
                        M23:Y23,
                        ""),
                    ""))
            ),
            IF(
                Parameters!$D$17=1,
                IFERROR(
                    IF(
                        OR(
                            IF(
                                ISNUMBER(M23:Y23),
                                IF(
                                    M$4:Y$4=1,
                                    M23:Y23,
                                    ""),
                                "")
                            =0),
                        0,
                        GEOMEAN(IF(
                            ISNUMBER(M23:Y23),
                            IF(
                                M$4:Y$4=1,
                                M23:Y23,
                                ""),
                            ""))
                    ),
                    IF(
                        OR(IF(
                            ISNUMBER(M23:Y23),
                            IF(
                                M$4:Y$4=2,
                                M23:Y23,
                                ""),
                            "")
                            =0),
                        0,
                        GEOMEAN(IF(
                            ISNUMBER(M23:Y23),
                            IF(
                                M$4:Y$4=2,
                                M23:Y23,
                                ""),
                            "")))
                )
            )
        )
    )
)</f>
        <v>9</v>
      </c>
      <c r="I23" s="191" cm="1">
        <f t="array" ref="I23">IF(
    SUM(IF(
            ISNUMBER(
                IF(
                    $M$5:$Y$5,
                    (M23:Y23),
                    "")),
            1,
            0))
        =0,
    NA(),
    IF(
        Parameters!$D$15=1,
        IF(
            SUM(--(ISNUMBER(IF($M$5:$Y$5=1,(M23:Y23),""))))&gt;0,
            MAX(IF(
                ISNUMBER(M23:Y23),
                IF(
                    M$5:Y$5=1,
                    M23:Y23,
                    ""),
                "")),
            MAX(IF(
                ISNUMBER(M23:Y23),
                IF(
                    M$5:Y$5=2,
                    M23:Y23,
                    ""),
                ""))
        ),
        IF(
            Parameters!$D$16=1,
            IFERROR(
                AVERAGE(IF(
                    ISNUMBER(M23:Y23),
                    IF(
                        M$5:Y$5=1,
                        M23:Y23,
                        ""),
                    "")),
                AVERAGE(IF(
                    ISNUMBER(M23:Y23),
                    IF(
                        M$5:Y$5=2,
                        M23:Y23,
                        ""),
                    ""))
            ),
            IF(
                Parameters!$D$17=1,
                IFERROR(
                    IF(
                        OR(
                            IF(
                                ISNUMBER(M23:Y23),
                                IF(
                                    M$5:Y$5=1,
                                    M23:Y23,
                                    ""),
                                "")
                            =0),
                        0,
                        GEOMEAN(IF(
                            ISNUMBER(M23:Y23),
                            IF(
                                M$5:Y$5=1,
                                M23:Y23,
                                ""),
                            ""))
                    ),
                    IF(
                        OR(IF(
                            ISNUMBER(M23:Y23),
                            IF(
                                M$5:Y$5=2,
                                M23:Y23,
                                ""),
                            "")
                            =0),
                        0,
                        GEOMEAN(IF(
                            ISNUMBER(M23:Y23),
                            IF(
                                M$5:Y$5=2,
                                M23:Y23,
                                ""),
                            "")))
                )
            )
        )
    )
)</f>
        <v>0</v>
      </c>
      <c r="J23" s="242">
        <v>45188</v>
      </c>
      <c r="K23" s="242">
        <v>45455</v>
      </c>
      <c r="L23" s="91" t="s">
        <v>31</v>
      </c>
      <c r="M23" s="192">
        <v>9</v>
      </c>
      <c r="N23" s="192" t="s">
        <v>409</v>
      </c>
      <c r="O23" s="192">
        <v>0</v>
      </c>
      <c r="P23" s="192" t="s">
        <v>409</v>
      </c>
      <c r="Q23" s="192">
        <v>6.3</v>
      </c>
      <c r="R23" s="192">
        <v>-1.58177185058593</v>
      </c>
      <c r="S23" s="192">
        <v>-0.50508117675782005</v>
      </c>
      <c r="T23" s="192" t="s">
        <v>409</v>
      </c>
      <c r="U23"/>
      <c r="V23"/>
      <c r="W23"/>
      <c r="X23"/>
      <c r="Y23" s="192"/>
      <c r="Z23" s="192"/>
      <c r="AA23" s="80"/>
      <c r="AB23" s="80"/>
      <c r="AC23" s="80"/>
      <c r="AD23" s="80"/>
      <c r="AE23" s="80"/>
      <c r="AF23" s="34"/>
      <c r="AG23" s="34"/>
      <c r="AH23" s="34"/>
      <c r="AI23" s="34"/>
      <c r="AJ23" s="34"/>
      <c r="AK23" s="34"/>
      <c r="AL23" s="195"/>
      <c r="AM23" s="195"/>
      <c r="AN23" s="80"/>
      <c r="AO23" s="80"/>
      <c r="AP23" s="80"/>
      <c r="AQ23" s="35"/>
    </row>
    <row r="24" spans="1:43"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10</v>
      </c>
      <c r="H24" s="80" cm="1">
        <f t="array" ref="H24">IF(
    SUM(IF(
            ISNUMBER(
                IF(
                    $M$4:$Y$4,
                    (M24:Y24),
                    "")),
            1,
            0))
        =0,
    NA(),
    IF(
        Parameters!$D$15=1,
        IF(
            SUM(--(ISNUMBER(IF($M$4:$Y$4=1,(M24:Y24),""))))&gt;0,
            MAX(IF(
                ISNUMBER(M24:Y24),
                IF(
                    M$4:Y$4=1,
                    M24:Y24,
                    ""),
                "")),
            MAX(IF(
                ISNUMBER(M24:Y24),
                IF(
                    M$4:Y$4=2,
                    M24:Y24,
                    ""),
                ""))
        ),
        IF(
            Parameters!$D$16=1,
            IFERROR(
                AVERAGE(IF(
                    ISNUMBER(M24:Y24),
                    IF(
                        M$4:Y$4=1,
                        M24:Y24,
                        ""),
                    "")),
                AVERAGE(IF(
                    ISNUMBER(M24:Y24),
                    IF(
                        M$4:Y$4=2,
                        M24:Y24,
                        ""),
                    ""))
            ),
            IF(
                Parameters!$D$17=1,
                IFERROR(
                    IF(
                        OR(
                            IF(
                                ISNUMBER(M24:Y24),
                                IF(
                                    M$4:Y$4=1,
                                    M24:Y24,
                                    ""),
                                "")
                            =0),
                        0,
                        GEOMEAN(IF(
                            ISNUMBER(M24:Y24),
                            IF(
                                M$4:Y$4=1,
                                M24:Y24,
                                ""),
                            ""))
                    ),
                    IF(
                        OR(IF(
                            ISNUMBER(M24:Y24),
                            IF(
                                M$4:Y$4=2,
                                M24:Y24,
                                ""),
                            "")
                            =0),
                        0,
                        GEOMEAN(IF(
                            ISNUMBER(M24:Y24),
                            IF(
                                M$4:Y$4=2,
                                M24:Y24,
                                ""),
                            "")))
                )
            )
        )
    )
)</f>
        <v>10</v>
      </c>
      <c r="I24" s="191" cm="1">
        <f t="array" ref="I24">IF(
    SUM(IF(
            ISNUMBER(
                IF(
                    $M$5:$Y$5,
                    (M24:Y24),
                    "")),
            1,
            0))
        =0,
    NA(),
    IF(
        Parameters!$D$15=1,
        IF(
            SUM(--(ISNUMBER(IF($M$5:$Y$5=1,(M24:Y24),""))))&gt;0,
            MAX(IF(
                ISNUMBER(M24:Y24),
                IF(
                    M$5:Y$5=1,
                    M24:Y24,
                    ""),
                "")),
            MAX(IF(
                ISNUMBER(M24:Y24),
                IF(
                    M$5:Y$5=2,
                    M24:Y24,
                    ""),
                ""))
        ),
        IF(
            Parameters!$D$16=1,
            IFERROR(
                AVERAGE(IF(
                    ISNUMBER(M24:Y24),
                    IF(
                        M$5:Y$5=1,
                        M24:Y24,
                        ""),
                    "")),
                AVERAGE(IF(
                    ISNUMBER(M24:Y24),
                    IF(
                        M$5:Y$5=2,
                        M24:Y24,
                        ""),
                    ""))
            ),
            IF(
                Parameters!$D$17=1,
                IFERROR(
                    IF(
                        OR(
                            IF(
                                ISNUMBER(M24:Y24),
                                IF(
                                    M$5:Y$5=1,
                                    M24:Y24,
                                    ""),
                                "")
                            =0),
                        0,
                        GEOMEAN(IF(
                            ISNUMBER(M24:Y24),
                            IF(
                                M$5:Y$5=1,
                                M24:Y24,
                                ""),
                            ""))
                    ),
                    IF(
                        OR(IF(
                            ISNUMBER(M24:Y24),
                            IF(
                                M$5:Y$5=2,
                                M24:Y24,
                                ""),
                            "")
                            =0),
                        0,
                        GEOMEAN(IF(
                            ISNUMBER(M24:Y24),
                            IF(
                                M$5:Y$5=2,
                                M24:Y24,
                                ""),
                            "")))
                )
            )
        )
    )
)</f>
        <v>10</v>
      </c>
      <c r="J24" s="242">
        <v>45188</v>
      </c>
      <c r="K24" s="242">
        <v>45455</v>
      </c>
      <c r="L24" s="91" t="s">
        <v>33</v>
      </c>
      <c r="M24" s="192">
        <v>10</v>
      </c>
      <c r="N24" s="192" t="s">
        <v>409</v>
      </c>
      <c r="O24" s="192">
        <v>10</v>
      </c>
      <c r="P24" s="192" t="s">
        <v>409</v>
      </c>
      <c r="Q24" s="192">
        <v>7.5</v>
      </c>
      <c r="R24" s="192">
        <v>4.6602153778076199</v>
      </c>
      <c r="S24" s="192">
        <v>-1.3081474304199201</v>
      </c>
      <c r="T24" s="192" t="s">
        <v>409</v>
      </c>
      <c r="U24"/>
      <c r="V24"/>
      <c r="W24"/>
      <c r="X24"/>
      <c r="Y24" s="192"/>
      <c r="Z24" s="192"/>
      <c r="AA24" s="80"/>
      <c r="AB24" s="80"/>
      <c r="AC24" s="80"/>
      <c r="AD24" s="80"/>
      <c r="AE24" s="80"/>
      <c r="AF24" s="34"/>
      <c r="AG24" s="34"/>
      <c r="AH24" s="34"/>
      <c r="AI24" s="34"/>
      <c r="AJ24" s="34"/>
      <c r="AK24" s="34"/>
      <c r="AL24" s="195"/>
      <c r="AM24" s="195"/>
      <c r="AN24" s="80"/>
      <c r="AO24" s="80"/>
      <c r="AP24" s="80"/>
      <c r="AQ24" s="35"/>
    </row>
    <row r="25" spans="1:43"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8.1064348337777759</v>
      </c>
      <c r="H25" s="80" cm="1">
        <f t="array" ref="H25">IF(
    SUM(IF(
            ISNUMBER(
                IF(
                    $M$4:$Y$4,
                    (M25:Y25),
                    "")),
            1,
            0))
        =0,
    NA(),
    IF(
        Parameters!$D$15=1,
        IF(
            SUM(--(ISNUMBER(IF($M$4:$Y$4=1,(M25:Y25),""))))&gt;0,
            MAX(IF(
                ISNUMBER(M25:Y25),
                IF(
                    M$4:Y$4=1,
                    M25:Y25,
                    ""),
                "")),
            MAX(IF(
                ISNUMBER(M25:Y25),
                IF(
                    M$4:Y$4=2,
                    M25:Y25,
                    ""),
                ""))
        ),
        IF(
            Parameters!$D$16=1,
            IFERROR(
                AVERAGE(IF(
                    ISNUMBER(M25:Y25),
                    IF(
                        M$4:Y$4=1,
                        M25:Y25,
                        ""),
                    "")),
                AVERAGE(IF(
                    ISNUMBER(M25:Y25),
                    IF(
                        M$4:Y$4=2,
                        M25:Y25,
                        ""),
                    ""))
            ),
            IF(
                Parameters!$D$17=1,
                IFERROR(
                    IF(
                        OR(
                            IF(
                                ISNUMBER(M25:Y25),
                                IF(
                                    M$4:Y$4=1,
                                    M25:Y25,
                                    ""),
                                "")
                            =0),
                        0,
                        GEOMEAN(IF(
                            ISNUMBER(M25:Y25),
                            IF(
                                M$4:Y$4=1,
                                M25:Y25,
                                ""),
                            ""))
                    ),
                    IF(
                        OR(IF(
                            ISNUMBER(M25:Y25),
                            IF(
                                M$4:Y$4=2,
                                M25:Y25,
                                ""),
                            "")
                            =0),
                        0,
                        GEOMEAN(IF(
                            ISNUMBER(M25:Y25),
                            IF(
                                M$4:Y$4=2,
                                M25:Y25,
                                ""),
                            "")))
                )
            )
        )
    )
)</f>
        <v>6.5714285714285703</v>
      </c>
      <c r="I25" s="191" cm="1">
        <f t="array" ref="I25">IF(
    SUM(IF(
            ISNUMBER(
                IF(
                    $M$5:$Y$5,
                    (M25:Y25),
                    "")),
            1,
            0))
        =0,
    NA(),
    IF(
        Parameters!$D$15=1,
        IF(
            SUM(--(ISNUMBER(IF($M$5:$Y$5=1,(M25:Y25),""))))&gt;0,
            MAX(IF(
                ISNUMBER(M25:Y25),
                IF(
                    M$5:Y$5=1,
                    M25:Y25,
                    ""),
                "")),
            MAX(IF(
                ISNUMBER(M25:Y25),
                IF(
                    M$5:Y$5=2,
                    M25:Y25,
                    ""),
                ""))
        ),
        IF(
            Parameters!$D$16=1,
            IFERROR(
                AVERAGE(IF(
                    ISNUMBER(M25:Y25),
                    IF(
                        M$5:Y$5=1,
                        M25:Y25,
                        ""),
                    "")),
                AVERAGE(IF(
                    ISNUMBER(M25:Y25),
                    IF(
                        M$5:Y$5=2,
                        M25:Y25,
                        ""),
                    ""))
            ),
            IF(
                Parameters!$D$17=1,
                IFERROR(
                    IF(
                        OR(
                            IF(
                                ISNUMBER(M25:Y25),
                                IF(
                                    M$5:Y$5=1,
                                    M25:Y25,
                                    ""),
                                "")
                            =0),
                        0,
                        GEOMEAN(IF(
                            ISNUMBER(M25:Y25),
                            IF(
                                M$5:Y$5=1,
                                M25:Y25,
                                ""),
                            ""))
                    ),
                    IF(
                        OR(IF(
                            ISNUMBER(M25:Y25),
                            IF(
                                M$5:Y$5=2,
                                M25:Y25,
                                ""),
                            "")
                            =0),
                        0,
                        GEOMEAN(IF(
                            ISNUMBER(M25:Y25),
                            IF(
                                M$5:Y$5=2,
                                M25:Y25,
                                ""),
                            "")))
                )
            )
        )
    )
)</f>
        <v>10</v>
      </c>
      <c r="J25" s="242">
        <v>45163</v>
      </c>
      <c r="K25" s="242">
        <v>45455</v>
      </c>
      <c r="L25" s="91" t="s">
        <v>35</v>
      </c>
      <c r="M25" s="192">
        <v>6.5714285714285703</v>
      </c>
      <c r="N25" s="192" t="s">
        <v>409</v>
      </c>
      <c r="O25" s="192">
        <v>0</v>
      </c>
      <c r="P25" s="192">
        <v>10</v>
      </c>
      <c r="Q25" s="192">
        <v>4.5999999999999996</v>
      </c>
      <c r="R25" s="192" t="s">
        <v>409</v>
      </c>
      <c r="S25" s="192">
        <v>-9.9999999999997903E-3</v>
      </c>
      <c r="T25" s="192" t="s">
        <v>863</v>
      </c>
      <c r="U25"/>
      <c r="V25"/>
      <c r="W25"/>
      <c r="X25"/>
      <c r="Y25" s="192"/>
      <c r="Z25" s="192"/>
      <c r="AF25" s="34"/>
      <c r="AG25" s="34"/>
      <c r="AH25" s="34"/>
      <c r="AI25" s="34"/>
      <c r="AJ25" s="34"/>
      <c r="AK25" s="34"/>
      <c r="AL25" s="195"/>
      <c r="AM25" s="195"/>
      <c r="AN25" s="80"/>
      <c r="AO25" s="80"/>
      <c r="AP25" s="80"/>
      <c r="AQ25" s="35"/>
    </row>
    <row r="26" spans="1:43"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$M$4:$Y$4,
                    (M26:Y26),
                    "")),
            1,
            0))
        =0,
    NA(),
    IF(
        Parameters!$D$15=1,
        IF(
            SUM(--(ISNUMBER(IF($M$4:$Y$4=1,(M26:Y26),""))))&gt;0,
            MAX(IF(
                ISNUMBER(M26:Y26),
                IF(
                    M$4:Y$4=1,
                    M26:Y26,
                    ""),
                "")),
            MAX(IF(
                ISNUMBER(M26:Y26),
                IF(
                    M$4:Y$4=2,
                    M26:Y26,
                    ""),
                ""))
        ),
        IF(
            Parameters!$D$16=1,
            IFERROR(
                AVERAGE(IF(
                    ISNUMBER(M26:Y26),
                    IF(
                        M$4:Y$4=1,
                        M26:Y26,
                        ""),
                    "")),
                AVERAGE(IF(
                    ISNUMBER(M26:Y26),
                    IF(
                        M$4:Y$4=2,
                        M26:Y26,
                        ""),
                    ""))
            ),
            IF(
                Parameters!$D$17=1,
                IFERROR(
                    IF(
                        OR(
                            IF(
                                ISNUMBER(M26:Y26),
                                IF(
                                    M$4:Y$4=1,
                                    M26:Y26,
                                    ""),
                                "")
                            =0),
                        0,
                        GEOMEAN(IF(
                            ISNUMBER(M26:Y26),
                            IF(
                                M$4:Y$4=1,
                                M26:Y26,
                                ""),
                            ""))
                    ),
                    IF(
                        OR(IF(
                            ISNUMBER(M26:Y26),
                            IF(
                                M$4:Y$4=2,
                                M26:Y26,
                                ""),
                            "")
                            =0),
                        0,
                        GEOMEAN(IF(
                            ISNUMBER(M26:Y26),
                            IF(
                                M$4:Y$4=2,
                                M26:Y26,
                                ""),
                            "")))
                )
            )
        )
    )
)</f>
        <v>2.8571428571428501</v>
      </c>
      <c r="I26" s="191" cm="1">
        <f t="array" ref="I26">IF(
    SUM(IF(
            ISNUMBER(
                IF(
                    $M$5:$Y$5,
                    (M26:Y26),
                    "")),
            1,
            0))
        =0,
    NA(),
    IF(
        Parameters!$D$15=1,
        IF(
            SUM(--(ISNUMBER(IF($M$5:$Y$5=1,(M26:Y26),""))))&gt;0,
            MAX(IF(
                ISNUMBER(M26:Y26),
                IF(
                    M$5:Y$5=1,
                    M26:Y26,
                    ""),
                "")),
            MAX(IF(
                ISNUMBER(M26:Y26),
                IF(
                    M$5:Y$5=2,
                    M26:Y26,
                    ""),
                ""))
        ),
        IF(
            Parameters!$D$16=1,
            IFERROR(
                AVERAGE(IF(
                    ISNUMBER(M26:Y26),
                    IF(
                        M$5:Y$5=1,
                        M26:Y26,
                        ""),
                    "")),
                AVERAGE(IF(
                    ISNUMBER(M26:Y26),
                    IF(
                        M$5:Y$5=2,
                        M26:Y26,
                        ""),
                    ""))
            ),
            IF(
                Parameters!$D$17=1,
                IFERROR(
                    IF(
                        OR(
                            IF(
                                ISNUMBER(M26:Y26),
                                IF(
                                    M$5:Y$5=1,
                                    M26:Y26,
                                    ""),
                                "")
                            =0),
                        0,
                        GEOMEAN(IF(
                            ISNUMBER(M26:Y26),
                            IF(
                                M$5:Y$5=1,
                                M26:Y26,
                                ""),
                            ""))
                    ),
                    IF(
                        OR(IF(
                            ISNUMBER(M26:Y26),
                            IF(
                                M$5:Y$5=2,
                                M26:Y26,
                                ""),
                            "")
                            =0),
                        0,
                        GEOMEAN(IF(
                            ISNUMBER(M26:Y26),
                            IF(
                                M$5:Y$5=2,
                                M26:Y26,
                                ""),
                            "")))
                )
            )
        )
    )
)</f>
        <v>0</v>
      </c>
      <c r="J26" s="242">
        <v>45163</v>
      </c>
      <c r="K26" s="242">
        <v>45201</v>
      </c>
      <c r="L26" s="91" t="s">
        <v>37</v>
      </c>
      <c r="M26" s="192">
        <v>2.8571428571428501</v>
      </c>
      <c r="N26" s="192" t="s">
        <v>409</v>
      </c>
      <c r="O26" s="192">
        <v>0</v>
      </c>
      <c r="P26" s="192" t="s">
        <v>409</v>
      </c>
      <c r="Q26" s="192">
        <v>2</v>
      </c>
      <c r="R26" s="192">
        <v>-3.1556896964999998E-2</v>
      </c>
      <c r="S26" s="192">
        <v>0</v>
      </c>
      <c r="T26" s="192" t="s">
        <v>409</v>
      </c>
      <c r="U26"/>
      <c r="V26"/>
      <c r="W26"/>
      <c r="X26"/>
      <c r="Y26" s="192"/>
      <c r="Z26" s="192"/>
      <c r="AF26" s="34"/>
      <c r="AG26" s="34"/>
      <c r="AH26" s="34"/>
      <c r="AI26" s="34"/>
      <c r="AJ26" s="34"/>
      <c r="AK26" s="34"/>
      <c r="AL26" s="195"/>
      <c r="AM26" s="195"/>
      <c r="AN26" s="80"/>
      <c r="AO26" s="80"/>
      <c r="AP26" s="80"/>
      <c r="AQ26" s="35"/>
    </row>
    <row r="27" spans="1:43"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$M$4:$Y$4,
                    (M27:Y27),
                    "")),
            1,
            0))
        =0,
    NA(),
    IF(
        Parameters!$D$15=1,
        IF(
            SUM(--(ISNUMBER(IF($M$4:$Y$4=1,(M27:Y27),""))))&gt;0,
            MAX(IF(
                ISNUMBER(M27:Y27),
                IF(
                    M$4:Y$4=1,
                    M27:Y27,
                    ""),
                "")),
            MAX(IF(
                ISNUMBER(M27:Y27),
                IF(
                    M$4:Y$4=2,
                    M27:Y27,
                    ""),
                ""))
        ),
        IF(
            Parameters!$D$16=1,
            IFERROR(
                AVERAGE(IF(
                    ISNUMBER(M27:Y27),
                    IF(
                        M$4:Y$4=1,
                        M27:Y27,
                        ""),
                    "")),
                AVERAGE(IF(
                    ISNUMBER(M27:Y27),
                    IF(
                        M$4:Y$4=2,
                        M27:Y27,
                        ""),
                    ""))
            ),
            IF(
                Parameters!$D$17=1,
                IFERROR(
                    IF(
                        OR(
                            IF(
                                ISNUMBER(M27:Y27),
                                IF(
                                    M$4:Y$4=1,
                                    M27:Y27,
                                    ""),
                                "")
                            =0),
                        0,
                        GEOMEAN(IF(
                            ISNUMBER(M27:Y27),
                            IF(
                                M$4:Y$4=1,
                                M27:Y27,
                                ""),
                            ""))
                    ),
                    IF(
                        OR(IF(
                            ISNUMBER(M27:Y27),
                            IF(
                                M$4:Y$4=2,
                                M27:Y27,
                                ""),
                            "")
                            =0),
                        0,
                        GEOMEAN(IF(
                            ISNUMBER(M27:Y27),
                            IF(
                                M$4:Y$4=2,
                                M27:Y27,
                                ""),
                            "")))
                )
            )
        )
    )
)</f>
        <v>1.28571428571428</v>
      </c>
      <c r="I27" s="191" t="e" cm="1">
        <f t="array" ref="I27">IF(
    SUM(IF(
            ISNUMBER(
                IF(
                    $M$5:$Y$5,
                    (M27:Y27),
                    "")),
            1,
            0))
        =0,
    NA(),
    IF(
        Parameters!$D$15=1,
        IF(
            SUM(--(ISNUMBER(IF($M$5:$Y$5=1,(M27:Y27),""))))&gt;0,
            MAX(IF(
                ISNUMBER(M27:Y27),
                IF(
                    M$5:Y$5=1,
                    M27:Y27,
                    ""),
                "")),
            MAX(IF(
                ISNUMBER(M27:Y27),
                IF(
                    M$5:Y$5=2,
                    M27:Y27,
                    ""),
                ""))
        ),
        IF(
            Parameters!$D$16=1,
            IFERROR(
                AVERAGE(IF(
                    ISNUMBER(M27:Y27),
                    IF(
                        M$5:Y$5=1,
                        M27:Y27,
                        ""),
                    "")),
                AVERAGE(IF(
                    ISNUMBER(M27:Y27),
                    IF(
                        M$5:Y$5=2,
                        M27:Y27,
                        ""),
                    ""))
            ),
            IF(
                Parameters!$D$17=1,
                IFERROR(
                    IF(
                        OR(
                            IF(
                                ISNUMBER(M27:Y27),
                                IF(
                                    M$5:Y$5=1,
                                    M27:Y27,
                                    ""),
                                "")
                            =0),
                        0,
                        GEOMEAN(IF(
                            ISNUMBER(M27:Y27),
                            IF(
                                M$5:Y$5=1,
                                M27:Y27,
                                ""),
                            ""))
                    ),
                    IF(
                        OR(IF(
                            ISNUMBER(M27:Y27),
                            IF(
                                M$5:Y$5=2,
                                M27:Y27,
                                ""),
                            "")
                            =0),
                        0,
                        GEOMEAN(IF(
                            ISNUMBER(M27:Y27),
                            IF(
                                M$5:Y$5=2,
                                M27:Y27,
                                ""),
                            "")))
                )
            )
        )
    )
)</f>
        <v>#N/A</v>
      </c>
      <c r="J27" s="242">
        <v>45163</v>
      </c>
      <c r="K27" s="242">
        <v>45218</v>
      </c>
      <c r="L27" s="91" t="s">
        <v>39</v>
      </c>
      <c r="M27" s="192">
        <v>1.28571428571428</v>
      </c>
      <c r="N27" s="192" t="s">
        <v>409</v>
      </c>
      <c r="O27" s="192" t="s">
        <v>409</v>
      </c>
      <c r="P27" s="192" t="s">
        <v>409</v>
      </c>
      <c r="Q27" s="192">
        <v>0.9</v>
      </c>
      <c r="R27" s="192" t="s">
        <v>409</v>
      </c>
      <c r="S27" s="192" t="s">
        <v>409</v>
      </c>
      <c r="T27" s="192" t="s">
        <v>409</v>
      </c>
      <c r="U27"/>
      <c r="V27"/>
      <c r="W27"/>
      <c r="X27"/>
      <c r="Y27" s="192"/>
      <c r="Z27" s="192"/>
      <c r="AF27" s="34"/>
      <c r="AG27" s="34"/>
      <c r="AH27" s="34"/>
      <c r="AI27" s="34"/>
      <c r="AJ27" s="34"/>
      <c r="AK27" s="34"/>
      <c r="AL27" s="195"/>
      <c r="AM27" s="195"/>
      <c r="AN27" s="80"/>
      <c r="AO27" s="80"/>
      <c r="AP27" s="80"/>
      <c r="AQ27" s="35"/>
    </row>
    <row r="28" spans="1:43"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$M$4:$Y$4,
                    (M28:Y28),
                    "")),
            1,
            0))
        =0,
    NA(),
    IF(
        Parameters!$D$15=1,
        IF(
            SUM(--(ISNUMBER(IF($M$4:$Y$4=1,(M28:Y28),""))))&gt;0,
            MAX(IF(
                ISNUMBER(M28:Y28),
                IF(
                    M$4:Y$4=1,
                    M28:Y28,
                    ""),
                "")),
            MAX(IF(
                ISNUMBER(M28:Y28),
                IF(
                    M$4:Y$4=2,
                    M28:Y28,
                    ""),
                ""))
        ),
        IF(
            Parameters!$D$16=1,
            IFERROR(
                AVERAGE(IF(
                    ISNUMBER(M28:Y28),
                    IF(
                        M$4:Y$4=1,
                        M28:Y28,
                        ""),
                    "")),
                AVERAGE(IF(
                    ISNUMBER(M28:Y28),
                    IF(
                        M$4:Y$4=2,
                        M28:Y28,
                        ""),
                    ""))
            ),
            IF(
                Parameters!$D$17=1,
                IFERROR(
                    IF(
                        OR(
                            IF(
                                ISNUMBER(M28:Y28),
                                IF(
                                    M$4:Y$4=1,
                                    M28:Y28,
                                    ""),
                                "")
                            =0),
                        0,
                        GEOMEAN(IF(
                            ISNUMBER(M28:Y28),
                            IF(
                                M$4:Y$4=1,
                                M28:Y28,
                                ""),
                            ""))
                    ),
                    IF(
                        OR(IF(
                            ISNUMBER(M28:Y28),
                            IF(
                                M$4:Y$4=2,
                                M28:Y28,
                                ""),
                            "")
                            =0),
                        0,
                        GEOMEAN(IF(
                            ISNUMBER(M28:Y28),
                            IF(
                                M$4:Y$4=2,
                                M28:Y28,
                                ""),
                            "")))
                )
            )
        )
    )
)</f>
        <v>2.8571428571428501</v>
      </c>
      <c r="I28" s="191" t="e" cm="1">
        <f t="array" ref="I28">IF(
    SUM(IF(
            ISNUMBER(
                IF(
                    $M$5:$Y$5,
                    (M28:Y28),
                    "")),
            1,
            0))
        =0,
    NA(),
    IF(
        Parameters!$D$15=1,
        IF(
            SUM(--(ISNUMBER(IF($M$5:$Y$5=1,(M28:Y28),""))))&gt;0,
            MAX(IF(
                ISNUMBER(M28:Y28),
                IF(
                    M$5:Y$5=1,
                    M28:Y28,
                    ""),
                "")),
            MAX(IF(
                ISNUMBER(M28:Y28),
                IF(
                    M$5:Y$5=2,
                    M28:Y28,
                    ""),
                ""))
        ),
        IF(
            Parameters!$D$16=1,
            IFERROR(
                AVERAGE(IF(
                    ISNUMBER(M28:Y28),
                    IF(
                        M$5:Y$5=1,
                        M28:Y28,
                        ""),
                    "")),
                AVERAGE(IF(
                    ISNUMBER(M28:Y28),
                    IF(
                        M$5:Y$5=2,
                        M28:Y28,
                        ""),
                    ""))
            ),
            IF(
                Parameters!$D$17=1,
                IFERROR(
                    IF(
                        OR(
                            IF(
                                ISNUMBER(M28:Y28),
                                IF(
                                    M$5:Y$5=1,
                                    M28:Y28,
                                    ""),
                                "")
                            =0),
                        0,
                        GEOMEAN(IF(
                            ISNUMBER(M28:Y28),
                            IF(
                                M$5:Y$5=1,
                                M28:Y28,
                                ""),
                            ""))
                    ),
                    IF(
                        OR(IF(
                            ISNUMBER(M28:Y28),
                            IF(
                                M$5:Y$5=2,
                                M28:Y28,
                                ""),
                            "")
                            =0),
                        0,
                        GEOMEAN(IF(
                            ISNUMBER(M28:Y28),
                            IF(
                                M$5:Y$5=2,
                                M28:Y28,
                                ""),
                            "")))
                )
            )
        )
    )
)</f>
        <v>#N/A</v>
      </c>
      <c r="J28" s="242">
        <v>45188</v>
      </c>
      <c r="K28" s="242">
        <v>45218</v>
      </c>
      <c r="L28" s="91" t="s">
        <v>40</v>
      </c>
      <c r="M28" s="192">
        <v>2.8571428571428501</v>
      </c>
      <c r="N28" s="192" t="s">
        <v>409</v>
      </c>
      <c r="O28" s="192" t="s">
        <v>409</v>
      </c>
      <c r="P28" s="192" t="s">
        <v>409</v>
      </c>
      <c r="Q28" s="192">
        <v>2</v>
      </c>
      <c r="R28" s="192" t="s">
        <v>409</v>
      </c>
      <c r="S28" s="192" t="s">
        <v>409</v>
      </c>
      <c r="T28" s="192" t="s">
        <v>409</v>
      </c>
      <c r="U28"/>
      <c r="V28"/>
      <c r="W28"/>
      <c r="X28"/>
      <c r="Y28" s="192"/>
      <c r="Z28" s="192"/>
      <c r="AF28" s="34"/>
      <c r="AG28" s="34"/>
      <c r="AH28" s="34"/>
      <c r="AI28" s="34"/>
      <c r="AJ28" s="34"/>
      <c r="AK28" s="34"/>
      <c r="AL28" s="195"/>
      <c r="AM28" s="195"/>
      <c r="AN28" s="80"/>
      <c r="AO28" s="80"/>
      <c r="AP28" s="80"/>
      <c r="AQ28" s="35"/>
    </row>
    <row r="29" spans="1:43"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$M$4:$Y$4,
                    (M29:Y29),
                    "")),
            1,
            0))
        =0,
    NA(),
    IF(
        Parameters!$D$15=1,
        IF(
            SUM(--(ISNUMBER(IF($M$4:$Y$4=1,(M29:Y29),""))))&gt;0,
            MAX(IF(
                ISNUMBER(M29:Y29),
                IF(
                    M$4:Y$4=1,
                    M29:Y29,
                    ""),
                "")),
            MAX(IF(
                ISNUMBER(M29:Y29),
                IF(
                    M$4:Y$4=2,
                    M29:Y29,
                    ""),
                ""))
        ),
        IF(
            Parameters!$D$16=1,
            IFERROR(
                AVERAGE(IF(
                    ISNUMBER(M29:Y29),
                    IF(
                        M$4:Y$4=1,
                        M29:Y29,
                        ""),
                    "")),
                AVERAGE(IF(
                    ISNUMBER(M29:Y29),
                    IF(
                        M$4:Y$4=2,
                        M29:Y29,
                        ""),
                    ""))
            ),
            IF(
                Parameters!$D$17=1,
                IFERROR(
                    IF(
                        OR(
                            IF(
                                ISNUMBER(M29:Y29),
                                IF(
                                    M$4:Y$4=1,
                                    M29:Y29,
                                    ""),
                                "")
                            =0),
                        0,
                        GEOMEAN(IF(
                            ISNUMBER(M29:Y29),
                            IF(
                                M$4:Y$4=1,
                                M29:Y29,
                                ""),
                            ""))
                    ),
                    IF(
                        OR(IF(
                            ISNUMBER(M29:Y29),
                            IF(
                                M$4:Y$4=2,
                                M29:Y29,
                                ""),
                            "")
                            =0),
                        0,
                        GEOMEAN(IF(
                            ISNUMBER(M29:Y29),
                            IF(
                                M$4:Y$4=2,
                                M29:Y29,
                                ""),
                            "")))
                )
            )
        )
    )
)</f>
        <v>4.2857142857142803</v>
      </c>
      <c r="I29" s="191" t="e" cm="1">
        <f t="array" ref="I29">IF(
    SUM(IF(
            ISNUMBER(
                IF(
                    $M$5:$Y$5,
                    (M29:Y29),
                    "")),
            1,
            0))
        =0,
    NA(),
    IF(
        Parameters!$D$15=1,
        IF(
            SUM(--(ISNUMBER(IF($M$5:$Y$5=1,(M29:Y29),""))))&gt;0,
            MAX(IF(
                ISNUMBER(M29:Y29),
                IF(
                    M$5:Y$5=1,
                    M29:Y29,
                    ""),
                "")),
            MAX(IF(
                ISNUMBER(M29:Y29),
                IF(
                    M$5:Y$5=2,
                    M29:Y29,
                    ""),
                ""))
        ),
        IF(
            Parameters!$D$16=1,
            IFERROR(
                AVERAGE(IF(
                    ISNUMBER(M29:Y29),
                    IF(
                        M$5:Y$5=1,
                        M29:Y29,
                        ""),
                    "")),
                AVERAGE(IF(
                    ISNUMBER(M29:Y29),
                    IF(
                        M$5:Y$5=2,
                        M29:Y29,
                        ""),
                    ""))
            ),
            IF(
                Parameters!$D$17=1,
                IFERROR(
                    IF(
                        OR(
                            IF(
                                ISNUMBER(M29:Y29),
                                IF(
                                    M$5:Y$5=1,
                                    M29:Y29,
                                    ""),
                                "")
                            =0),
                        0,
                        GEOMEAN(IF(
                            ISNUMBER(M29:Y29),
                            IF(
                                M$5:Y$5=1,
                                M29:Y29,
                                ""),
                            ""))
                    ),
                    IF(
                        OR(IF(
                            ISNUMBER(M29:Y29),
                            IF(
                                M$5:Y$5=2,
                                M29:Y29,
                                ""),
                            "")
                            =0),
                        0,
                        GEOMEAN(IF(
                            ISNUMBER(M29:Y29),
                            IF(
                                M$5:Y$5=2,
                                M29:Y29,
                                ""),
                            "")))
                )
            )
        )
    )
)</f>
        <v>#N/A</v>
      </c>
      <c r="J29" s="242">
        <v>45188</v>
      </c>
      <c r="K29" s="242">
        <v>45218</v>
      </c>
      <c r="L29" s="91" t="s">
        <v>42</v>
      </c>
      <c r="M29" s="192">
        <v>4.2857142857142803</v>
      </c>
      <c r="N29" s="192" t="s">
        <v>409</v>
      </c>
      <c r="O29" s="192" t="s">
        <v>409</v>
      </c>
      <c r="P29" s="192" t="s">
        <v>409</v>
      </c>
      <c r="Q29" s="192">
        <v>3</v>
      </c>
      <c r="R29" s="192" t="s">
        <v>409</v>
      </c>
      <c r="S29" s="192" t="s">
        <v>409</v>
      </c>
      <c r="T29" s="192" t="s">
        <v>409</v>
      </c>
      <c r="U29"/>
      <c r="V29"/>
      <c r="W29"/>
      <c r="X29"/>
      <c r="Y29" s="192"/>
      <c r="Z29" s="192"/>
      <c r="AF29" s="34"/>
      <c r="AG29" s="34"/>
      <c r="AH29" s="34"/>
      <c r="AI29" s="34"/>
      <c r="AJ29" s="34"/>
      <c r="AK29" s="34"/>
      <c r="AL29" s="195"/>
      <c r="AM29" s="195"/>
      <c r="AN29" s="80"/>
      <c r="AO29" s="80"/>
      <c r="AP29" s="80"/>
      <c r="AQ29" s="35"/>
    </row>
    <row r="30" spans="1:43"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$M$4:$Y$4,
                    (M30:Y30),
                    "")),
            1,
            0))
        =0,
    NA(),
    IF(
        Parameters!$D$15=1,
        IF(
            SUM(--(ISNUMBER(IF($M$4:$Y$4=1,(M30:Y30),""))))&gt;0,
            MAX(IF(
                ISNUMBER(M30:Y30),
                IF(
                    M$4:Y$4=1,
                    M30:Y30,
                    ""),
                "")),
            MAX(IF(
                ISNUMBER(M30:Y30),
                IF(
                    M$4:Y$4=2,
                    M30:Y30,
                    ""),
                ""))
        ),
        IF(
            Parameters!$D$16=1,
            IFERROR(
                AVERAGE(IF(
                    ISNUMBER(M30:Y30),
                    IF(
                        M$4:Y$4=1,
                        M30:Y30,
                        ""),
                    "")),
                AVERAGE(IF(
                    ISNUMBER(M30:Y30),
                    IF(
                        M$4:Y$4=2,
                        M30:Y30,
                        ""),
                    ""))
            ),
            IF(
                Parameters!$D$17=1,
                IFERROR(
                    IF(
                        OR(
                            IF(
                                ISNUMBER(M30:Y30),
                                IF(
                                    M$4:Y$4=1,
                                    M30:Y30,
                                    ""),
                                "")
                            =0),
                        0,
                        GEOMEAN(IF(
                            ISNUMBER(M30:Y30),
                            IF(
                                M$4:Y$4=1,
                                M30:Y30,
                                ""),
                            ""))
                    ),
                    IF(
                        OR(IF(
                            ISNUMBER(M30:Y30),
                            IF(
                                M$4:Y$4=2,
                                M30:Y30,
                                ""),
                            "")
                            =0),
                        0,
                        GEOMEAN(IF(
                            ISNUMBER(M30:Y30),
                            IF(
                                M$4:Y$4=2,
                                M30:Y30,
                                ""),
                            "")))
                )
            )
        )
    )
)</f>
        <v>1.8571428571428501</v>
      </c>
      <c r="I30" s="191" cm="1">
        <f t="array" ref="I30">IF(
    SUM(IF(
            ISNUMBER(
                IF(
                    $M$5:$Y$5,
                    (M30:Y30),
                    "")),
            1,
            0))
        =0,
    NA(),
    IF(
        Parameters!$D$15=1,
        IF(
            SUM(--(ISNUMBER(IF($M$5:$Y$5=1,(M30:Y30),""))))&gt;0,
            MAX(IF(
                ISNUMBER(M30:Y30),
                IF(
                    M$5:Y$5=1,
                    M30:Y30,
                    ""),
                "")),
            MAX(IF(
                ISNUMBER(M30:Y30),
                IF(
                    M$5:Y$5=2,
                    M30:Y30,
                    ""),
                ""))
        ),
        IF(
            Parameters!$D$16=1,
            IFERROR(
                AVERAGE(IF(
                    ISNUMBER(M30:Y30),
                    IF(
                        M$5:Y$5=1,
                        M30:Y30,
                        ""),
                    "")),
                AVERAGE(IF(
                    ISNUMBER(M30:Y30),
                    IF(
                        M$5:Y$5=2,
                        M30:Y30,
                        ""),
                    ""))
            ),
            IF(
                Parameters!$D$17=1,
                IFERROR(
                    IF(
                        OR(
                            IF(
                                ISNUMBER(M30:Y30),
                                IF(
                                    M$5:Y$5=1,
                                    M30:Y30,
                                    ""),
                                "")
                            =0),
                        0,
                        GEOMEAN(IF(
                            ISNUMBER(M30:Y30),
                            IF(
                                M$5:Y$5=1,
                                M30:Y30,
                                ""),
                            ""))
                    ),
                    IF(
                        OR(IF(
                            ISNUMBER(M30:Y30),
                            IF(
                                M$5:Y$5=2,
                                M30:Y30,
                                ""),
                            "")
                            =0),
                        0,
                        GEOMEAN(IF(
                            ISNUMBER(M30:Y30),
                            IF(
                                M$5:Y$5=2,
                                M30:Y30,
                                ""),
                            "")))
                )
            )
        )
    )
)</f>
        <v>0</v>
      </c>
      <c r="J30" s="242">
        <v>45188</v>
      </c>
      <c r="K30" s="242">
        <v>45203</v>
      </c>
      <c r="L30" s="91" t="s">
        <v>44</v>
      </c>
      <c r="M30" s="192">
        <v>1.8571428571428501</v>
      </c>
      <c r="N30" s="192" t="s">
        <v>409</v>
      </c>
      <c r="O30" s="192">
        <v>0</v>
      </c>
      <c r="P30" s="192" t="s">
        <v>409</v>
      </c>
      <c r="Q30" s="192">
        <v>1.3</v>
      </c>
      <c r="R30" s="192">
        <v>0</v>
      </c>
      <c r="S30" s="192">
        <v>0</v>
      </c>
      <c r="T30" s="192" t="s">
        <v>409</v>
      </c>
      <c r="U30"/>
      <c r="V30"/>
      <c r="W30"/>
      <c r="X30"/>
      <c r="Y30" s="192"/>
      <c r="Z30" s="192"/>
      <c r="AF30" s="34"/>
      <c r="AG30" s="34"/>
      <c r="AH30" s="34"/>
      <c r="AI30" s="34"/>
      <c r="AJ30" s="34"/>
      <c r="AK30" s="34"/>
      <c r="AL30" s="195"/>
      <c r="AM30" s="195"/>
      <c r="AN30" s="80"/>
      <c r="AO30" s="80"/>
      <c r="AP30" s="80"/>
      <c r="AQ30" s="35"/>
    </row>
    <row r="31" spans="1:43"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$M$4:$Y$4,
                    (M31:Y31),
                    "")),
            1,
            0))
        =0,
    NA(),
    IF(
        Parameters!$D$15=1,
        IF(
            SUM(--(ISNUMBER(IF($M$4:$Y$4=1,(M31:Y31),""))))&gt;0,
            MAX(IF(
                ISNUMBER(M31:Y31),
                IF(
                    M$4:Y$4=1,
                    M31:Y31,
                    ""),
                "")),
            MAX(IF(
                ISNUMBER(M31:Y31),
                IF(
                    M$4:Y$4=2,
                    M31:Y31,
                    ""),
                ""))
        ),
        IF(
            Parameters!$D$16=1,
            IFERROR(
                AVERAGE(IF(
                    ISNUMBER(M31:Y31),
                    IF(
                        M$4:Y$4=1,
                        M31:Y31,
                        ""),
                    "")),
                AVERAGE(IF(
                    ISNUMBER(M31:Y31),
                    IF(
                        M$4:Y$4=2,
                        M31:Y31,
                        ""),
                    ""))
            ),
            IF(
                Parameters!$D$17=1,
                IFERROR(
                    IF(
                        OR(
                            IF(
                                ISNUMBER(M31:Y31),
                                IF(
                                    M$4:Y$4=1,
                                    M31:Y31,
                                    ""),
                                "")
                            =0),
                        0,
                        GEOMEAN(IF(
                            ISNUMBER(M31:Y31),
                            IF(
                                M$4:Y$4=1,
                                M31:Y31,
                                ""),
                            ""))
                    ),
                    IF(
                        OR(IF(
                            ISNUMBER(M31:Y31),
                            IF(
                                M$4:Y$4=2,
                                M31:Y31,
                                ""),
                            "")
                            =0),
                        0,
                        GEOMEAN(IF(
                            ISNUMBER(M31:Y31),
                            IF(
                                M$4:Y$4=2,
                                M31:Y31,
                                ""),
                            "")))
                )
            )
        )
    )
)</f>
        <v>6.4285714285714199</v>
      </c>
      <c r="I31" s="191" t="e" cm="1">
        <f t="array" ref="I31">IF(
    SUM(IF(
            ISNUMBER(
                IF(
                    $M$5:$Y$5,
                    (M31:Y31),
                    "")),
            1,
            0))
        =0,
    NA(),
    IF(
        Parameters!$D$15=1,
        IF(
            SUM(--(ISNUMBER(IF($M$5:$Y$5=1,(M31:Y31),""))))&gt;0,
            MAX(IF(
                ISNUMBER(M31:Y31),
                IF(
                    M$5:Y$5=1,
                    M31:Y31,
                    ""),
                "")),
            MAX(IF(
                ISNUMBER(M31:Y31),
                IF(
                    M$5:Y$5=2,
                    M31:Y31,
                    ""),
                ""))
        ),
        IF(
            Parameters!$D$16=1,
            IFERROR(
                AVERAGE(IF(
                    ISNUMBER(M31:Y31),
                    IF(
                        M$5:Y$5=1,
                        M31:Y31,
                        ""),
                    "")),
                AVERAGE(IF(
                    ISNUMBER(M31:Y31),
                    IF(
                        M$5:Y$5=2,
                        M31:Y31,
                        ""),
                    ""))
            ),
            IF(
                Parameters!$D$17=1,
                IFERROR(
                    IF(
                        OR(
                            IF(
                                ISNUMBER(M31:Y31),
                                IF(
                                    M$5:Y$5=1,
                                    M31:Y31,
                                    ""),
                                "")
                            =0),
                        0,
                        GEOMEAN(IF(
                            ISNUMBER(M31:Y31),
                            IF(
                                M$5:Y$5=1,
                                M31:Y31,
                                ""),
                            ""))
                    ),
                    IF(
                        OR(IF(
                            ISNUMBER(M31:Y31),
                            IF(
                                M$5:Y$5=2,
                                M31:Y31,
                                ""),
                            "")
                            =0),
                        0,
                        GEOMEAN(IF(
                            ISNUMBER(M31:Y31),
                            IF(
                                M$5:Y$5=2,
                                M31:Y31,
                                ""),
                            "")))
                )
            )
        )
    )
)</f>
        <v>#N/A</v>
      </c>
      <c r="J31" s="242">
        <v>45188</v>
      </c>
      <c r="K31" s="242">
        <v>45218</v>
      </c>
      <c r="L31" s="91" t="s">
        <v>46</v>
      </c>
      <c r="M31" s="192">
        <v>6.4285714285714199</v>
      </c>
      <c r="N31" s="192" t="s">
        <v>409</v>
      </c>
      <c r="O31" s="192" t="s">
        <v>409</v>
      </c>
      <c r="P31" s="192" t="s">
        <v>409</v>
      </c>
      <c r="Q31" s="192">
        <v>4.5</v>
      </c>
      <c r="R31" s="192" t="s">
        <v>409</v>
      </c>
      <c r="S31" s="192" t="s">
        <v>409</v>
      </c>
      <c r="T31" s="192" t="s">
        <v>409</v>
      </c>
      <c r="U31"/>
      <c r="V31"/>
      <c r="W31"/>
      <c r="X31"/>
      <c r="Y31" s="192"/>
      <c r="Z31" s="192"/>
      <c r="AF31" s="34"/>
      <c r="AG31" s="34"/>
      <c r="AH31" s="34"/>
      <c r="AI31" s="34"/>
      <c r="AJ31" s="34"/>
      <c r="AK31" s="34"/>
      <c r="AL31" s="195"/>
      <c r="AM31" s="195"/>
      <c r="AN31" s="80"/>
      <c r="AO31" s="80"/>
      <c r="AP31" s="80"/>
      <c r="AQ31" s="35"/>
    </row>
    <row r="32" spans="1:43" x14ac:dyDescent="0.2">
      <c r="A32" s="84">
        <v>25</v>
      </c>
      <c r="B32" s="84" t="str">
        <f ca="1"/>
        <v>Bermuda</v>
      </c>
      <c r="C32" s="84" t="str">
        <f ca="1"/>
        <v>BMU</v>
      </c>
      <c r="D32" s="219" t="str">
        <f ca="1"/>
        <v>NAC           North America</v>
      </c>
      <c r="E32" s="219" t="str">
        <f ca="1"/>
        <v>NA</v>
      </c>
      <c r="F32" s="190"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$M$4:$Y$4,
                    (M32:Y32),
                    "")),
            1,
            0))
        =0,
    NA(),
    IF(
        Parameters!$D$15=1,
        IF(
            SUM(--(ISNUMBER(IF($M$4:$Y$4=1,(M32:Y32),""))))&gt;0,
            MAX(IF(
                ISNUMBER(M32:Y32),
                IF(
                    M$4:Y$4=1,
                    M32:Y32,
                    ""),
                "")),
            MAX(IF(
                ISNUMBER(M32:Y32),
                IF(
                    M$4:Y$4=2,
                    M32:Y32,
                    ""),
                ""))
        ),
        IF(
            Parameters!$D$16=1,
            IFERROR(
                AVERAGE(IF(
                    ISNUMBER(M32:Y32),
                    IF(
                        M$4:Y$4=1,
                        M32:Y32,
                        ""),
                    "")),
                AVERAGE(IF(
                    ISNUMBER(M32:Y32),
                    IF(
                        M$4:Y$4=2,
                        M32:Y32,
                        ""),
                    ""))
            ),
            IF(
                Parameters!$D$17=1,
                IFERROR(
                    IF(
                        OR(
                            IF(
                                ISNUMBER(M32:Y32),
                                IF(
                                    M$4:Y$4=1,
                                    M32:Y32,
                                    ""),
                                "")
                            =0),
                        0,
                        GEOMEAN(IF(
                            ISNUMBER(M32:Y32),
                            IF(
                                M$4:Y$4=1,
                                M32:Y32,
                                ""),
                            ""))
                    ),
                    IF(
                        OR(IF(
                            ISNUMBER(M32:Y32),
                            IF(
                                M$4:Y$4=2,
                                M32:Y32,
                                ""),
                            "")
                            =0),
                        0,
                        GEOMEAN(IF(
                            ISNUMBER(M32:Y32),
                            IF(
                                M$4:Y$4=2,
                                M32:Y32,
                                ""),
                            "")))
                )
            )
        )
    )
)</f>
        <v>#N/A</v>
      </c>
      <c r="I32" s="191" t="e" cm="1">
        <f t="array" ref="I32">IF(
    SUM(IF(
            ISNUMBER(
                IF(
                    $M$5:$Y$5,
                    (M32:Y32),
                    "")),
            1,
            0))
        =0,
    NA(),
    IF(
        Parameters!$D$15=1,
        IF(
            SUM(--(ISNUMBER(IF($M$5:$Y$5=1,(M32:Y32),""))))&gt;0,
            MAX(IF(
                ISNUMBER(M32:Y32),
                IF(
                    M$5:Y$5=1,
                    M32:Y32,
                    ""),
                "")),
            MAX(IF(
                ISNUMBER(M32:Y32),
                IF(
                    M$5:Y$5=2,
                    M32:Y32,
                    ""),
                ""))
        ),
        IF(
            Parameters!$D$16=1,
            IFERROR(
                AVERAGE(IF(
                    ISNUMBER(M32:Y32),
                    IF(
                        M$5:Y$5=1,
                        M32:Y32,
                        ""),
                    "")),
                AVERAGE(IF(
                    ISNUMBER(M32:Y32),
                    IF(
                        M$5:Y$5=2,
                        M32:Y32,
                        ""),
                    ""))
            ),
            IF(
                Parameters!$D$17=1,
                IFERROR(
                    IF(
                        OR(
                            IF(
                                ISNUMBER(M32:Y32),
                                IF(
                                    M$5:Y$5=1,
                                    M32:Y32,
                                    ""),
                                "")
                            =0),
                        0,
                        GEOMEAN(IF(
                            ISNUMBER(M32:Y32),
                            IF(
                                M$5:Y$5=1,
                                M32:Y32,
                                ""),
                            ""))
                    ),
                    IF(
                        OR(IF(
                            ISNUMBER(M32:Y32),
                            IF(
                                M$5:Y$5=2,
                                M32:Y32,
                                ""),
                            "")
                            =0),
                        0,
                        GEOMEAN(IF(
                            ISNUMBER(M32:Y32),
                            IF(
                                M$5:Y$5=2,
                                M32:Y32,
                                ""),
                            "")))
                )
            )
        )
    )
)</f>
        <v>#N/A</v>
      </c>
      <c r="J32" s="242" t="s">
        <v>409</v>
      </c>
      <c r="K32" s="242">
        <v>44887</v>
      </c>
      <c r="L32" s="91" t="s">
        <v>676</v>
      </c>
      <c r="M32" s="192" t="s">
        <v>409</v>
      </c>
      <c r="N32" s="192" t="s">
        <v>409</v>
      </c>
      <c r="O32" s="192" t="s">
        <v>409</v>
      </c>
      <c r="P32" s="192" t="s">
        <v>409</v>
      </c>
      <c r="Q32" s="192" t="s">
        <v>409</v>
      </c>
      <c r="R32" s="192" t="s">
        <v>409</v>
      </c>
      <c r="S32" s="192" t="s">
        <v>409</v>
      </c>
      <c r="T32" s="192" t="s">
        <v>409</v>
      </c>
      <c r="U32"/>
      <c r="V32"/>
      <c r="W32"/>
      <c r="X32"/>
      <c r="Y32" s="192"/>
      <c r="Z32" s="192"/>
      <c r="AF32" s="34"/>
      <c r="AG32" s="34"/>
      <c r="AH32" s="34"/>
      <c r="AI32" s="34"/>
      <c r="AJ32" s="34"/>
      <c r="AK32" s="34"/>
      <c r="AL32" s="195"/>
      <c r="AM32" s="195"/>
      <c r="AN32" s="80"/>
      <c r="AO32" s="80"/>
      <c r="AP32" s="80"/>
      <c r="AQ32" s="35"/>
    </row>
    <row r="33" spans="1:43"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7.5592894601845417</v>
      </c>
      <c r="H33" s="80" cm="1">
        <f t="array" ref="H33">IF(
    SUM(IF(
            ISNUMBER(
                IF(
                    $M$4:$Y$4,
                    (M33:Y33),
                    "")),
            1,
            0))
        =0,
    NA(),
    IF(
        Parameters!$D$15=1,
        IF(
            SUM(--(ISNUMBER(IF($M$4:$Y$4=1,(M33:Y33),""))))&gt;0,
            MAX(IF(
                ISNUMBER(M33:Y33),
                IF(
                    M$4:Y$4=1,
                    M33:Y33,
                    ""),
                "")),
            MAX(IF(
                ISNUMBER(M33:Y33),
                IF(
                    M$4:Y$4=2,
                    M33:Y33,
                    ""),
                ""))
        ),
        IF(
            Parameters!$D$16=1,
            IFERROR(
                AVERAGE(IF(
                    ISNUMBER(M33:Y33),
                    IF(
                        M$4:Y$4=1,
                        M33:Y33,
                        ""),
                    "")),
                AVERAGE(IF(
                    ISNUMBER(M33:Y33),
                    IF(
                        M$4:Y$4=2,
                        M33:Y33,
                        ""),
                    ""))
            ),
            IF(
                Parameters!$D$17=1,
                IFERROR(
                    IF(
                        OR(
                            IF(
                                ISNUMBER(M33:Y33),
                                IF(
                                    M$4:Y$4=1,
                                    M33:Y33,
                                    ""),
                                "")
                            =0),
                        0,
                        GEOMEAN(IF(
                            ISNUMBER(M33:Y33),
                            IF(
                                M$4:Y$4=1,
                                M33:Y33,
                                ""),
                            ""))
                    ),
                    IF(
                        OR(IF(
                            ISNUMBER(M33:Y33),
                            IF(
                                M$4:Y$4=2,
                                M33:Y33,
                                ""),
                            "")
                            =0),
                        0,
                        GEOMEAN(IF(
                            ISNUMBER(M33:Y33),
                            IF(
                                M$4:Y$4=2,
                                M33:Y33,
                                ""),
                            "")))
                )
            )
        )
    )
)</f>
        <v>5.71428571428571</v>
      </c>
      <c r="I33" s="191" cm="1">
        <f t="array" ref="I33">IF(
    SUM(IF(
            ISNUMBER(
                IF(
                    $M$5:$Y$5,
                    (M33:Y33),
                    "")),
            1,
            0))
        =0,
    NA(),
    IF(
        Parameters!$D$15=1,
        IF(
            SUM(--(ISNUMBER(IF($M$5:$Y$5=1,(M33:Y33),""))))&gt;0,
            MAX(IF(
                ISNUMBER(M33:Y33),
                IF(
                    M$5:Y$5=1,
                    M33:Y33,
                    ""),
                "")),
            MAX(IF(
                ISNUMBER(M33:Y33),
                IF(
                    M$5:Y$5=2,
                    M33:Y33,
                    ""),
                ""))
        ),
        IF(
            Parameters!$D$16=1,
            IFERROR(
                AVERAGE(IF(
                    ISNUMBER(M33:Y33),
                    IF(
                        M$5:Y$5=1,
                        M33:Y33,
                        ""),
                    "")),
                AVERAGE(IF(
                    ISNUMBER(M33:Y33),
                    IF(
                        M$5:Y$5=2,
                        M33:Y33,
                        ""),
                    ""))
            ),
            IF(
                Parameters!$D$17=1,
                IFERROR(
                    IF(
                        OR(
                            IF(
                                ISNUMBER(M33:Y33),
                                IF(
                                    M$5:Y$5=1,
                                    M33:Y33,
                                    ""),
                                "")
                            =0),
                        0,
                        GEOMEAN(IF(
                            ISNUMBER(M33:Y33),
                            IF(
                                M$5:Y$5=1,
                                M33:Y33,
                                ""),
                            ""))
                    ),
                    IF(
                        OR(IF(
                            ISNUMBER(M33:Y33),
                            IF(
                                M$5:Y$5=2,
                                M33:Y33,
                                ""),
                            "")
                            =0),
                        0,
                        GEOMEAN(IF(
                            ISNUMBER(M33:Y33),
                            IF(
                                M$5:Y$5=2,
                                M33:Y33,
                                ""),
                            "")))
                )
            )
        )
    )
)</f>
        <v>10</v>
      </c>
      <c r="J33" s="242">
        <v>45188</v>
      </c>
      <c r="K33" s="242">
        <v>45455</v>
      </c>
      <c r="L33" s="91" t="s">
        <v>48</v>
      </c>
      <c r="M33" s="192">
        <v>5.71428571428571</v>
      </c>
      <c r="N33" s="192" t="s">
        <v>409</v>
      </c>
      <c r="O33" s="192">
        <v>10</v>
      </c>
      <c r="P33" s="192" t="s">
        <v>409</v>
      </c>
      <c r="Q33" s="192">
        <v>4</v>
      </c>
      <c r="R33" s="192">
        <v>1.01707019750977</v>
      </c>
      <c r="S33" s="192">
        <v>0.108479976654052</v>
      </c>
      <c r="T33" s="192" t="s">
        <v>409</v>
      </c>
      <c r="U33"/>
      <c r="V33"/>
      <c r="W33"/>
      <c r="X33"/>
      <c r="Y33" s="192"/>
      <c r="Z33" s="192"/>
      <c r="AF33" s="34"/>
      <c r="AG33" s="34"/>
      <c r="AH33" s="34"/>
      <c r="AI33" s="34"/>
      <c r="AJ33" s="34"/>
      <c r="AK33" s="34"/>
      <c r="AL33" s="195"/>
      <c r="AM33" s="195"/>
      <c r="AN33" s="80"/>
      <c r="AO33" s="80"/>
      <c r="AP33" s="80"/>
      <c r="AQ33" s="35"/>
    </row>
    <row r="34" spans="1:43"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$M$4:$Y$4,
                    (M34:Y34),
                    "")),
            1,
            0))
        =0,
    NA(),
    IF(
        Parameters!$D$15=1,
        IF(
            SUM(--(ISNUMBER(IF($M$4:$Y$4=1,(M34:Y34),""))))&gt;0,
            MAX(IF(
                ISNUMBER(M34:Y34),
                IF(
                    M$4:Y$4=1,
                    M34:Y34,
                    ""),
                "")),
            MAX(IF(
                ISNUMBER(M34:Y34),
                IF(
                    M$4:Y$4=2,
                    M34:Y34,
                    ""),
                ""))
        ),
        IF(
            Parameters!$D$16=1,
            IFERROR(
                AVERAGE(IF(
                    ISNUMBER(M34:Y34),
                    IF(
                        M$4:Y$4=1,
                        M34:Y34,
                        ""),
                    "")),
                AVERAGE(IF(
                    ISNUMBER(M34:Y34),
                    IF(
                        M$4:Y$4=2,
                        M34:Y34,
                        ""),
                    ""))
            ),
            IF(
                Parameters!$D$17=1,
                IFERROR(
                    IF(
                        OR(
                            IF(
                                ISNUMBER(M34:Y34),
                                IF(
                                    M$4:Y$4=1,
                                    M34:Y34,
                                    ""),
                                "")
                            =0),
                        0,
                        GEOMEAN(IF(
                            ISNUMBER(M34:Y34),
                            IF(
                                M$4:Y$4=1,
                                M34:Y34,
                                ""),
                            ""))
                    ),
                    IF(
                        OR(IF(
                            ISNUMBER(M34:Y34),
                            IF(
                                M$4:Y$4=2,
                                M34:Y34,
                                ""),
                            "")
                            =0),
                        0,
                        GEOMEAN(IF(
                            ISNUMBER(M34:Y34),
                            IF(
                                M$4:Y$4=2,
                                M34:Y34,
                                ""),
                            "")))
                )
            )
        )
    )
)</f>
        <v>4.8571428571428497</v>
      </c>
      <c r="I34" s="191" cm="1">
        <f t="array" ref="I34">IF(
    SUM(IF(
            ISNUMBER(
                IF(
                    $M$5:$Y$5,
                    (M34:Y34),
                    "")),
            1,
            0))
        =0,
    NA(),
    IF(
        Parameters!$D$15=1,
        IF(
            SUM(--(ISNUMBER(IF($M$5:$Y$5=1,(M34:Y34),""))))&gt;0,
            MAX(IF(
                ISNUMBER(M34:Y34),
                IF(
                    M$5:Y$5=1,
                    M34:Y34,
                    ""),
                "")),
            MAX(IF(
                ISNUMBER(M34:Y34),
                IF(
                    M$5:Y$5=2,
                    M34:Y34,
                    ""),
                ""))
        ),
        IF(
            Parameters!$D$16=1,
            IFERROR(
                AVERAGE(IF(
                    ISNUMBER(M34:Y34),
                    IF(
                        M$5:Y$5=1,
                        M34:Y34,
                        ""),
                    "")),
                AVERAGE(IF(
                    ISNUMBER(M34:Y34),
                    IF(
                        M$5:Y$5=2,
                        M34:Y34,
                        ""),
                    ""))
            ),
            IF(
                Parameters!$D$17=1,
                IFERROR(
                    IF(
                        OR(
                            IF(
                                ISNUMBER(M34:Y34),
                                IF(
                                    M$5:Y$5=1,
                                    M34:Y34,
                                    ""),
                                "")
                            =0),
                        0,
                        GEOMEAN(IF(
                            ISNUMBER(M34:Y34),
                            IF(
                                M$5:Y$5=1,
                                M34:Y34,
                                ""),
                            ""))
                    ),
                    IF(
                        OR(IF(
                            ISNUMBER(M34:Y34),
                            IF(
                                M$5:Y$5=2,
                                M34:Y34,
                                ""),
                            "")
                            =0),
                        0,
                        GEOMEAN(IF(
                            ISNUMBER(M34:Y34),
                            IF(
                                M$5:Y$5=2,
                                M34:Y34,
                                ""),
                            "")))
                )
            )
        )
    )
)</f>
        <v>0</v>
      </c>
      <c r="J34" s="242">
        <v>45188</v>
      </c>
      <c r="K34" s="242">
        <v>44753</v>
      </c>
      <c r="L34" s="91" t="s">
        <v>50</v>
      </c>
      <c r="M34" s="192">
        <v>4.8571428571428497</v>
      </c>
      <c r="N34" s="192" t="s">
        <v>409</v>
      </c>
      <c r="O34" s="192">
        <v>0</v>
      </c>
      <c r="P34" s="192" t="s">
        <v>409</v>
      </c>
      <c r="Q34" s="192">
        <v>3.4</v>
      </c>
      <c r="R34" s="192">
        <v>-2.3145600000000002</v>
      </c>
      <c r="S34" s="192">
        <v>-1.8</v>
      </c>
      <c r="T34" s="192" t="s">
        <v>409</v>
      </c>
      <c r="U34"/>
      <c r="V34"/>
      <c r="W34"/>
      <c r="X34"/>
      <c r="Y34" s="192"/>
      <c r="Z34" s="192"/>
      <c r="AF34" s="34"/>
      <c r="AG34" s="34"/>
      <c r="AH34" s="34"/>
      <c r="AI34" s="34"/>
      <c r="AJ34" s="34"/>
      <c r="AK34" s="34"/>
      <c r="AL34" s="195"/>
      <c r="AM34" s="195"/>
      <c r="AN34" s="80"/>
      <c r="AO34" s="80"/>
      <c r="AP34" s="80"/>
      <c r="AQ34" s="35"/>
    </row>
    <row r="35" spans="1:43"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$M$4:$Y$4,
                    (M35:Y35),
                    "")),
            1,
            0))
        =0,
    NA(),
    IF(
        Parameters!$D$15=1,
        IF(
            SUM(--(ISNUMBER(IF($M$4:$Y$4=1,(M35:Y35),""))))&gt;0,
            MAX(IF(
                ISNUMBER(M35:Y35),
                IF(
                    M$4:Y$4=1,
                    M35:Y35,
                    ""),
                "")),
            MAX(IF(
                ISNUMBER(M35:Y35),
                IF(
                    M$4:Y$4=2,
                    M35:Y35,
                    ""),
                ""))
        ),
        IF(
            Parameters!$D$16=1,
            IFERROR(
                AVERAGE(IF(
                    ISNUMBER(M35:Y35),
                    IF(
                        M$4:Y$4=1,
                        M35:Y35,
                        ""),
                    "")),
                AVERAGE(IF(
                    ISNUMBER(M35:Y35),
                    IF(
                        M$4:Y$4=2,
                        M35:Y35,
                        ""),
                    ""))
            ),
            IF(
                Parameters!$D$17=1,
                IFERROR(
                    IF(
                        OR(
                            IF(
                                ISNUMBER(M35:Y35),
                                IF(
                                    M$4:Y$4=1,
                                    M35:Y35,
                                    ""),
                                "")
                            =0),
                        0,
                        GEOMEAN(IF(
                            ISNUMBER(M35:Y35),
                            IF(
                                M$4:Y$4=1,
                                M35:Y35,
                                ""),
                            ""))
                    ),
                    IF(
                        OR(IF(
                            ISNUMBER(M35:Y35),
                            IF(
                                M$4:Y$4=2,
                                M35:Y35,
                                ""),
                            "")
                            =0),
                        0,
                        GEOMEAN(IF(
                            ISNUMBER(M35:Y35),
                            IF(
                                M$4:Y$4=2,
                                M35:Y35,
                                ""),
                            "")))
                )
            )
        )
    )
)</f>
        <v>3.4285714285714199</v>
      </c>
      <c r="I35" s="191" t="e" cm="1">
        <f t="array" ref="I35">IF(
    SUM(IF(
            ISNUMBER(
                IF(
                    $M$5:$Y$5,
                    (M35:Y35),
                    "")),
            1,
            0))
        =0,
    NA(),
    IF(
        Parameters!$D$15=1,
        IF(
            SUM(--(ISNUMBER(IF($M$5:$Y$5=1,(M35:Y35),""))))&gt;0,
            MAX(IF(
                ISNUMBER(M35:Y35),
                IF(
                    M$5:Y$5=1,
                    M35:Y35,
                    ""),
                "")),
            MAX(IF(
                ISNUMBER(M35:Y35),
                IF(
                    M$5:Y$5=2,
                    M35:Y35,
                    ""),
                ""))
        ),
        IF(
            Parameters!$D$16=1,
            IFERROR(
                AVERAGE(IF(
                    ISNUMBER(M35:Y35),
                    IF(
                        M$5:Y$5=1,
                        M35:Y35,
                        ""),
                    "")),
                AVERAGE(IF(
                    ISNUMBER(M35:Y35),
                    IF(
                        M$5:Y$5=2,
                        M35:Y35,
                        ""),
                    ""))
            ),
            IF(
                Parameters!$D$17=1,
                IFERROR(
                    IF(
                        OR(
                            IF(
                                ISNUMBER(M35:Y35),
                                IF(
                                    M$5:Y$5=1,
                                    M35:Y35,
                                    ""),
                                "")
                            =0),
                        0,
                        GEOMEAN(IF(
                            ISNUMBER(M35:Y35),
                            IF(
                                M$5:Y$5=1,
                                M35:Y35,
                                ""),
                            ""))
                    ),
                    IF(
                        OR(IF(
                            ISNUMBER(M35:Y35),
                            IF(
                                M$5:Y$5=2,
                                M35:Y35,
                                ""),
                            "")
                            =0),
                        0,
                        GEOMEAN(IF(
                            ISNUMBER(M35:Y35),
                            IF(
                                M$5:Y$5=2,
                                M35:Y35,
                                ""),
                            "")))
                )
            )
        )
    )
)</f>
        <v>#N/A</v>
      </c>
      <c r="J35" s="242">
        <v>45163</v>
      </c>
      <c r="K35" s="242">
        <v>45218</v>
      </c>
      <c r="L35" s="91" t="s">
        <v>52</v>
      </c>
      <c r="M35" s="192">
        <v>3.4285714285714199</v>
      </c>
      <c r="N35" s="192" t="s">
        <v>409</v>
      </c>
      <c r="O35" s="192" t="s">
        <v>409</v>
      </c>
      <c r="P35" s="192" t="s">
        <v>409</v>
      </c>
      <c r="Q35" s="192">
        <v>2.4</v>
      </c>
      <c r="R35" s="192" t="s">
        <v>409</v>
      </c>
      <c r="S35" s="192" t="s">
        <v>409</v>
      </c>
      <c r="T35" s="192" t="s">
        <v>409</v>
      </c>
      <c r="U35"/>
      <c r="V35"/>
      <c r="W35"/>
      <c r="X35"/>
      <c r="Y35" s="192"/>
      <c r="Z35" s="192"/>
      <c r="AF35" s="34"/>
      <c r="AG35" s="34"/>
      <c r="AH35" s="34"/>
      <c r="AI35" s="34"/>
      <c r="AJ35" s="34"/>
      <c r="AK35" s="34"/>
      <c r="AL35" s="195"/>
      <c r="AM35" s="195"/>
      <c r="AN35" s="80"/>
      <c r="AO35" s="80"/>
      <c r="AP35" s="80"/>
      <c r="AQ35" s="35"/>
    </row>
    <row r="36" spans="1:43"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$M$4:$Y$4,
                    (M36:Y36),
                    "")),
            1,
            0))
        =0,
    NA(),
    IF(
        Parameters!$D$15=1,
        IF(
            SUM(--(ISNUMBER(IF($M$4:$Y$4=1,(M36:Y36),""))))&gt;0,
            MAX(IF(
                ISNUMBER(M36:Y36),
                IF(
                    M$4:Y$4=1,
                    M36:Y36,
                    ""),
                "")),
            MAX(IF(
                ISNUMBER(M36:Y36),
                IF(
                    M$4:Y$4=2,
                    M36:Y36,
                    ""),
                ""))
        ),
        IF(
            Parameters!$D$16=1,
            IFERROR(
                AVERAGE(IF(
                    ISNUMBER(M36:Y36),
                    IF(
                        M$4:Y$4=1,
                        M36:Y36,
                        ""),
                    "")),
                AVERAGE(IF(
                    ISNUMBER(M36:Y36),
                    IF(
                        M$4:Y$4=2,
                        M36:Y36,
                        ""),
                    ""))
            ),
            IF(
                Parameters!$D$17=1,
                IFERROR(
                    IF(
                        OR(
                            IF(
                                ISNUMBER(M36:Y36),
                                IF(
                                    M$4:Y$4=1,
                                    M36:Y36,
                                    ""),
                                "")
                            =0),
                        0,
                        GEOMEAN(IF(
                            ISNUMBER(M36:Y36),
                            IF(
                                M$4:Y$4=1,
                                M36:Y36,
                                ""),
                            ""))
                    ),
                    IF(
                        OR(IF(
                            ISNUMBER(M36:Y36),
                            IF(
                                M$4:Y$4=2,
                                M36:Y36,
                                ""),
                            "")
                            =0),
                        0,
                        GEOMEAN(IF(
                            ISNUMBER(M36:Y36),
                            IF(
                                M$4:Y$4=2,
                                M36:Y36,
                                ""),
                            "")))
                )
            )
        )
    )
)</f>
        <v>2.2857142857142798</v>
      </c>
      <c r="I36" s="191" t="e" cm="1">
        <f t="array" ref="I36">IF(
    SUM(IF(
            ISNUMBER(
                IF(
                    $M$5:$Y$5,
                    (M36:Y36),
                    "")),
            1,
            0))
        =0,
    NA(),
    IF(
        Parameters!$D$15=1,
        IF(
            SUM(--(ISNUMBER(IF($M$5:$Y$5=1,(M36:Y36),""))))&gt;0,
            MAX(IF(
                ISNUMBER(M36:Y36),
                IF(
                    M$5:Y$5=1,
                    M36:Y36,
                    ""),
                "")),
            MAX(IF(
                ISNUMBER(M36:Y36),
                IF(
                    M$5:Y$5=2,
                    M36:Y36,
                    ""),
                ""))
        ),
        IF(
            Parameters!$D$16=1,
            IFERROR(
                AVERAGE(IF(
                    ISNUMBER(M36:Y36),
                    IF(
                        M$5:Y$5=1,
                        M36:Y36,
                        ""),
                    "")),
                AVERAGE(IF(
                    ISNUMBER(M36:Y36),
                    IF(
                        M$5:Y$5=2,
                        M36:Y36,
                        ""),
                    ""))
            ),
            IF(
                Parameters!$D$17=1,
                IFERROR(
                    IF(
                        OR(
                            IF(
                                ISNUMBER(M36:Y36),
                                IF(
                                    M$5:Y$5=1,
                                    M36:Y36,
                                    ""),
                                "")
                            =0),
                        0,
                        GEOMEAN(IF(
                            ISNUMBER(M36:Y36),
                            IF(
                                M$5:Y$5=1,
                                M36:Y36,
                                ""),
                            ""))
                    ),
                    IF(
                        OR(IF(
                            ISNUMBER(M36:Y36),
                            IF(
                                M$5:Y$5=2,
                                M36:Y36,
                                ""),
                            "")
                            =0),
                        0,
                        GEOMEAN(IF(
                            ISNUMBER(M36:Y36),
                            IF(
                                M$5:Y$5=2,
                                M36:Y36,
                                ""),
                            "")))
                )
            )
        )
    )
)</f>
        <v>#N/A</v>
      </c>
      <c r="J36" s="242">
        <v>45163</v>
      </c>
      <c r="K36" s="242">
        <v>45218</v>
      </c>
      <c r="L36" s="91" t="s">
        <v>54</v>
      </c>
      <c r="M36" s="192">
        <v>2.2857142857142798</v>
      </c>
      <c r="N36" s="192" t="s">
        <v>409</v>
      </c>
      <c r="O36" s="192" t="s">
        <v>409</v>
      </c>
      <c r="P36" s="192" t="s">
        <v>409</v>
      </c>
      <c r="Q36" s="192">
        <v>1.6</v>
      </c>
      <c r="R36" s="192" t="s">
        <v>409</v>
      </c>
      <c r="S36" s="192" t="s">
        <v>409</v>
      </c>
      <c r="T36" s="192" t="s">
        <v>409</v>
      </c>
      <c r="U36"/>
      <c r="V36"/>
      <c r="W36"/>
      <c r="X36"/>
      <c r="Y36" s="192"/>
      <c r="Z36" s="192"/>
      <c r="AF36" s="34"/>
      <c r="AG36" s="34"/>
      <c r="AH36" s="34"/>
      <c r="AI36" s="34"/>
      <c r="AJ36" s="34"/>
      <c r="AK36" s="34"/>
      <c r="AL36" s="195"/>
      <c r="AM36" s="195"/>
      <c r="AN36" s="80"/>
      <c r="AO36" s="80"/>
      <c r="AP36" s="80"/>
      <c r="AQ36" s="35"/>
    </row>
    <row r="37" spans="1:43"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$M$4:$Y$4,
                    (M37:Y37),
                    "")),
            1,
            0))
        =0,
    NA(),
    IF(
        Parameters!$D$15=1,
        IF(
            SUM(--(ISNUMBER(IF($M$4:$Y$4=1,(M37:Y37),""))))&gt;0,
            MAX(IF(
                ISNUMBER(M37:Y37),
                IF(
                    M$4:Y$4=1,
                    M37:Y37,
                    ""),
                "")),
            MAX(IF(
                ISNUMBER(M37:Y37),
                IF(
                    M$4:Y$4=2,
                    M37:Y37,
                    ""),
                ""))
        ),
        IF(
            Parameters!$D$16=1,
            IFERROR(
                AVERAGE(IF(
                    ISNUMBER(M37:Y37),
                    IF(
                        M$4:Y$4=1,
                        M37:Y37,
                        ""),
                    "")),
                AVERAGE(IF(
                    ISNUMBER(M37:Y37),
                    IF(
                        M$4:Y$4=2,
                        M37:Y37,
                        ""),
                    ""))
            ),
            IF(
                Parameters!$D$17=1,
                IFERROR(
                    IF(
                        OR(
                            IF(
                                ISNUMBER(M37:Y37),
                                IF(
                                    M$4:Y$4=1,
                                    M37:Y37,
                                    ""),
                                "")
                            =0),
                        0,
                        GEOMEAN(IF(
                            ISNUMBER(M37:Y37),
                            IF(
                                M$4:Y$4=1,
                                M37:Y37,
                                ""),
                            ""))
                    ),
                    IF(
                        OR(IF(
                            ISNUMBER(M37:Y37),
                            IF(
                                M$4:Y$4=2,
                                M37:Y37,
                                ""),
                            "")
                            =0),
                        0,
                        GEOMEAN(IF(
                            ISNUMBER(M37:Y37),
                            IF(
                                M$4:Y$4=2,
                                M37:Y37,
                                ""),
                            "")))
                )
            )
        )
    )
)</f>
        <v>8</v>
      </c>
      <c r="I37" s="191" cm="1">
        <f t="array" ref="I37">IF(
    SUM(IF(
            ISNUMBER(
                IF(
                    $M$5:$Y$5,
                    (M37:Y37),
                    "")),
            1,
            0))
        =0,
    NA(),
    IF(
        Parameters!$D$15=1,
        IF(
            SUM(--(ISNUMBER(IF($M$5:$Y$5=1,(M37:Y37),""))))&gt;0,
            MAX(IF(
                ISNUMBER(M37:Y37),
                IF(
                    M$5:Y$5=1,
                    M37:Y37,
                    ""),
                "")),
            MAX(IF(
                ISNUMBER(M37:Y37),
                IF(
                    M$5:Y$5=2,
                    M37:Y37,
                    ""),
                ""))
        ),
        IF(
            Parameters!$D$16=1,
            IFERROR(
                AVERAGE(IF(
                    ISNUMBER(M37:Y37),
                    IF(
                        M$5:Y$5=1,
                        M37:Y37,
                        ""),
                    "")),
                AVERAGE(IF(
                    ISNUMBER(M37:Y37),
                    IF(
                        M$5:Y$5=2,
                        M37:Y37,
                        ""),
                    ""))
            ),
            IF(
                Parameters!$D$17=1,
                IFERROR(
                    IF(
                        OR(
                            IF(
                                ISNUMBER(M37:Y37),
                                IF(
                                    M$5:Y$5=1,
                                    M37:Y37,
                                    ""),
                                "")
                            =0),
                        0,
                        GEOMEAN(IF(
                            ISNUMBER(M37:Y37),
                            IF(
                                M$5:Y$5=1,
                                M37:Y37,
                                ""),
                            ""))
                    ),
                    IF(
                        OR(IF(
                            ISNUMBER(M37:Y37),
                            IF(
                                M$5:Y$5=2,
                                M37:Y37,
                                ""),
                            "")
                            =0),
                        0,
                        GEOMEAN(IF(
                            ISNUMBER(M37:Y37),
                            IF(
                                M$5:Y$5=2,
                                M37:Y37,
                                ""),
                            "")))
                )
            )
        )
    )
)</f>
        <v>0</v>
      </c>
      <c r="J37" s="242">
        <v>45188</v>
      </c>
      <c r="K37" s="242">
        <v>45455</v>
      </c>
      <c r="L37" s="91" t="s">
        <v>56</v>
      </c>
      <c r="M37" s="192">
        <v>8</v>
      </c>
      <c r="N37" s="192" t="s">
        <v>409</v>
      </c>
      <c r="O37" s="192">
        <v>0</v>
      </c>
      <c r="P37" s="192" t="s">
        <v>409</v>
      </c>
      <c r="Q37" s="192">
        <v>5.6</v>
      </c>
      <c r="R37" s="192" t="s">
        <v>409</v>
      </c>
      <c r="S37" s="192">
        <v>-1.5388000000000001E-3</v>
      </c>
      <c r="T37" s="192" t="s">
        <v>409</v>
      </c>
      <c r="U37"/>
      <c r="V37"/>
      <c r="W37"/>
      <c r="X37"/>
      <c r="Y37" s="192"/>
      <c r="Z37" s="192"/>
      <c r="AF37" s="34"/>
      <c r="AG37" s="34"/>
      <c r="AH37" s="34"/>
      <c r="AI37" s="34"/>
      <c r="AJ37" s="34"/>
      <c r="AK37" s="34"/>
      <c r="AL37" s="195"/>
      <c r="AM37" s="195"/>
      <c r="AN37" s="80"/>
      <c r="AO37" s="80"/>
      <c r="AP37" s="80"/>
      <c r="AQ37" s="35"/>
    </row>
    <row r="38" spans="1:43"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$M$4:$Y$4,
                    (M38:Y38),
                    "")),
            1,
            0))
        =0,
    NA(),
    IF(
        Parameters!$D$15=1,
        IF(
            SUM(--(ISNUMBER(IF($M$4:$Y$4=1,(M38:Y38),""))))&gt;0,
            MAX(IF(
                ISNUMBER(M38:Y38),
                IF(
                    M$4:Y$4=1,
                    M38:Y38,
                    ""),
                "")),
            MAX(IF(
                ISNUMBER(M38:Y38),
                IF(
                    M$4:Y$4=2,
                    M38:Y38,
                    ""),
                ""))
        ),
        IF(
            Parameters!$D$16=1,
            IFERROR(
                AVERAGE(IF(
                    ISNUMBER(M38:Y38),
                    IF(
                        M$4:Y$4=1,
                        M38:Y38,
                        ""),
                    "")),
                AVERAGE(IF(
                    ISNUMBER(M38:Y38),
                    IF(
                        M$4:Y$4=2,
                        M38:Y38,
                        ""),
                    ""))
            ),
            IF(
                Parameters!$D$17=1,
                IFERROR(
                    IF(
                        OR(
                            IF(
                                ISNUMBER(M38:Y38),
                                IF(
                                    M$4:Y$4=1,
                                    M38:Y38,
                                    ""),
                                "")
                            =0),
                        0,
                        GEOMEAN(IF(
                            ISNUMBER(M38:Y38),
                            IF(
                                M$4:Y$4=1,
                                M38:Y38,
                                ""),
                            ""))
                    ),
                    IF(
                        OR(IF(
                            ISNUMBER(M38:Y38),
                            IF(
                                M$4:Y$4=2,
                                M38:Y38,
                                ""),
                            "")
                            =0),
                        0,
                        GEOMEAN(IF(
                            ISNUMBER(M38:Y38),
                            IF(
                                M$4:Y$4=2,
                                M38:Y38,
                                ""),
                            "")))
                )
            )
        )
    )
)</f>
        <v>6.71428571428571</v>
      </c>
      <c r="I38" s="191" cm="1">
        <f t="array" ref="I38">IF(
    SUM(IF(
            ISNUMBER(
                IF(
                    $M$5:$Y$5,
                    (M38:Y38),
                    "")),
            1,
            0))
        =0,
    NA(),
    IF(
        Parameters!$D$15=1,
        IF(
            SUM(--(ISNUMBER(IF($M$5:$Y$5=1,(M38:Y38),""))))&gt;0,
            MAX(IF(
                ISNUMBER(M38:Y38),
                IF(
                    M$5:Y$5=1,
                    M38:Y38,
                    ""),
                "")),
            MAX(IF(
                ISNUMBER(M38:Y38),
                IF(
                    M$5:Y$5=2,
                    M38:Y38,
                    ""),
                ""))
        ),
        IF(
            Parameters!$D$16=1,
            IFERROR(
                AVERAGE(IF(
                    ISNUMBER(M38:Y38),
                    IF(
                        M$5:Y$5=1,
                        M38:Y38,
                        ""),
                    "")),
                AVERAGE(IF(
                    ISNUMBER(M38:Y38),
                    IF(
                        M$5:Y$5=2,
                        M38:Y38,
                        ""),
                    ""))
            ),
            IF(
                Parameters!$D$17=1,
                IFERROR(
                    IF(
                        OR(
                            IF(
                                ISNUMBER(M38:Y38),
                                IF(
                                    M$5:Y$5=1,
                                    M38:Y38,
                                    ""),
                                "")
                            =0),
                        0,
                        GEOMEAN(IF(
                            ISNUMBER(M38:Y38),
                            IF(
                                M$5:Y$5=1,
                                M38:Y38,
                                ""),
                            ""))
                    ),
                    IF(
                        OR(IF(
                            ISNUMBER(M38:Y38),
                            IF(
                                M$5:Y$5=2,
                                M38:Y38,
                                ""),
                            "")
                            =0),
                        0,
                        GEOMEAN(IF(
                            ISNUMBER(M38:Y38),
                            IF(
                                M$5:Y$5=2,
                                M38:Y38,
                                ""),
                            "")))
                )
            )
        )
    )
)</f>
        <v>0</v>
      </c>
      <c r="J38" s="242">
        <v>45163</v>
      </c>
      <c r="K38" s="242">
        <v>45455</v>
      </c>
      <c r="L38" s="91" t="s">
        <v>58</v>
      </c>
      <c r="M38" s="192">
        <v>6.71428571428571</v>
      </c>
      <c r="N38" s="192" t="s">
        <v>409</v>
      </c>
      <c r="O38" s="192">
        <v>0</v>
      </c>
      <c r="P38" s="192" t="s">
        <v>409</v>
      </c>
      <c r="Q38" s="192">
        <v>4.7</v>
      </c>
      <c r="R38" s="192">
        <v>-0.45987391265815197</v>
      </c>
      <c r="S38" s="192">
        <v>-0.221608118354469</v>
      </c>
      <c r="T38" s="192" t="s">
        <v>409</v>
      </c>
      <c r="U38"/>
      <c r="V38"/>
      <c r="W38"/>
      <c r="X38"/>
      <c r="Y38" s="192"/>
      <c r="Z38" s="192"/>
      <c r="AF38" s="34"/>
      <c r="AG38" s="34"/>
      <c r="AH38" s="34"/>
      <c r="AI38" s="34"/>
      <c r="AJ38" s="34"/>
      <c r="AK38" s="34"/>
      <c r="AL38" s="195"/>
      <c r="AM38" s="195"/>
      <c r="AN38" s="80"/>
      <c r="AO38" s="80"/>
      <c r="AP38" s="80"/>
      <c r="AQ38" s="35"/>
    </row>
    <row r="39" spans="1:43"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10</v>
      </c>
      <c r="H39" s="80" cm="1">
        <f t="array" ref="H39">IF(
    SUM(IF(
            ISNUMBER(
                IF(
                    $M$4:$Y$4,
                    (M39:Y39),
                    "")),
            1,
            0))
        =0,
    NA(),
    IF(
        Parameters!$D$15=1,
        IF(
            SUM(--(ISNUMBER(IF($M$4:$Y$4=1,(M39:Y39),""))))&gt;0,
            MAX(IF(
                ISNUMBER(M39:Y39),
                IF(
                    M$4:Y$4=1,
                    M39:Y39,
                    ""),
                "")),
            MAX(IF(
                ISNUMBER(M39:Y39),
                IF(
                    M$4:Y$4=2,
                    M39:Y39,
                    ""),
                ""))
        ),
        IF(
            Parameters!$D$16=1,
            IFERROR(
                AVERAGE(IF(
                    ISNUMBER(M39:Y39),
                    IF(
                        M$4:Y$4=1,
                        M39:Y39,
                        ""),
                    "")),
                AVERAGE(IF(
                    ISNUMBER(M39:Y39),
                    IF(
                        M$4:Y$4=2,
                        M39:Y39,
                        ""),
                    ""))
            ),
            IF(
                Parameters!$D$17=1,
                IFERROR(
                    IF(
                        OR(
                            IF(
                                ISNUMBER(M39:Y39),
                                IF(
                                    M$4:Y$4=1,
                                    M39:Y39,
                                    ""),
                                "")
                            =0),
                        0,
                        GEOMEAN(IF(
                            ISNUMBER(M39:Y39),
                            IF(
                                M$4:Y$4=1,
                                M39:Y39,
                                ""),
                            ""))
                    ),
                    IF(
                        OR(IF(
                            ISNUMBER(M39:Y39),
                            IF(
                                M$4:Y$4=2,
                                M39:Y39,
                                ""),
                            "")
                            =0),
                        0,
                        GEOMEAN(IF(
                            ISNUMBER(M39:Y39),
                            IF(
                                M$4:Y$4=2,
                                M39:Y39,
                                ""),
                            "")))
                )
            )
        )
    )
)</f>
        <v>10</v>
      </c>
      <c r="I39" s="191" cm="1">
        <f t="array" ref="I39">IF(
    SUM(IF(
            ISNUMBER(
                IF(
                    $M$5:$Y$5,
                    (M39:Y39),
                    "")),
            1,
            0))
        =0,
    NA(),
    IF(
        Parameters!$D$15=1,
        IF(
            SUM(--(ISNUMBER(IF($M$5:$Y$5=1,(M39:Y39),""))))&gt;0,
            MAX(IF(
                ISNUMBER(M39:Y39),
                IF(
                    M$5:Y$5=1,
                    M39:Y39,
                    ""),
                "")),
            MAX(IF(
                ISNUMBER(M39:Y39),
                IF(
                    M$5:Y$5=2,
                    M39:Y39,
                    ""),
                ""))
        ),
        IF(
            Parameters!$D$16=1,
            IFERROR(
                AVERAGE(IF(
                    ISNUMBER(M39:Y39),
                    IF(
                        M$5:Y$5=1,
                        M39:Y39,
                        ""),
                    "")),
                AVERAGE(IF(
                    ISNUMBER(M39:Y39),
                    IF(
                        M$5:Y$5=2,
                        M39:Y39,
                        ""),
                    ""))
            ),
            IF(
                Parameters!$D$17=1,
                IFERROR(
                    IF(
                        OR(
                            IF(
                                ISNUMBER(M39:Y39),
                                IF(
                                    M$5:Y$5=1,
                                    M39:Y39,
                                    ""),
                                "")
                            =0),
                        0,
                        GEOMEAN(IF(
                            ISNUMBER(M39:Y39),
                            IF(
                                M$5:Y$5=1,
                                M39:Y39,
                                ""),
                            ""))
                    ),
                    IF(
                        OR(IF(
                            ISNUMBER(M39:Y39),
                            IF(
                                M$5:Y$5=2,
                                M39:Y39,
                                ""),
                            "")
                            =0),
                        0,
                        GEOMEAN(IF(
                            ISNUMBER(M39:Y39),
                            IF(
                                M$5:Y$5=2,
                                M39:Y39,
                                ""),
                            "")))
                )
            )
        )
    )
)</f>
        <v>10</v>
      </c>
      <c r="J39" s="242">
        <v>45188</v>
      </c>
      <c r="K39" s="242">
        <v>45455</v>
      </c>
      <c r="L39" s="91" t="s">
        <v>60</v>
      </c>
      <c r="M39" s="192">
        <v>10</v>
      </c>
      <c r="N39" s="192" t="s">
        <v>409</v>
      </c>
      <c r="O39" s="192">
        <v>10</v>
      </c>
      <c r="P39" s="192" t="s">
        <v>409</v>
      </c>
      <c r="Q39" s="192">
        <v>8.9</v>
      </c>
      <c r="R39" s="192">
        <v>0.42767901232329603</v>
      </c>
      <c r="S39" s="192">
        <v>0.57281044592063801</v>
      </c>
      <c r="T39" s="192" t="s">
        <v>409</v>
      </c>
      <c r="U39"/>
      <c r="V39"/>
      <c r="W39"/>
      <c r="X39"/>
      <c r="Y39" s="192"/>
      <c r="Z39" s="192"/>
      <c r="AF39" s="34"/>
      <c r="AG39" s="34"/>
      <c r="AH39" s="34"/>
      <c r="AI39" s="34"/>
      <c r="AJ39" s="34"/>
      <c r="AK39" s="34"/>
      <c r="AL39" s="195"/>
      <c r="AM39" s="195"/>
      <c r="AN39" s="80"/>
      <c r="AO39" s="80"/>
      <c r="AP39" s="80"/>
      <c r="AQ39" s="35"/>
    </row>
    <row r="40" spans="1:43"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$M$4:$Y$4,
                    (M40:Y40),
                    "")),
            1,
            0))
        =0,
    NA(),
    IF(
        Parameters!$D$15=1,
        IF(
            SUM(--(ISNUMBER(IF($M$4:$Y$4=1,(M40:Y40),""))))&gt;0,
            MAX(IF(
                ISNUMBER(M40:Y40),
                IF(
                    M$4:Y$4=1,
                    M40:Y40,
                    ""),
                "")),
            MAX(IF(
                ISNUMBER(M40:Y40),
                IF(
                    M$4:Y$4=2,
                    M40:Y40,
                    ""),
                ""))
        ),
        IF(
            Parameters!$D$16=1,
            IFERROR(
                AVERAGE(IF(
                    ISNUMBER(M40:Y40),
                    IF(
                        M$4:Y$4=1,
                        M40:Y40,
                        ""),
                    "")),
                AVERAGE(IF(
                    ISNUMBER(M40:Y40),
                    IF(
                        M$4:Y$4=2,
                        M40:Y40,
                        ""),
                    ""))
            ),
            IF(
                Parameters!$D$17=1,
                IFERROR(
                    IF(
                        OR(
                            IF(
                                ISNUMBER(M40:Y40),
                                IF(
                                    M$4:Y$4=1,
                                    M40:Y40,
                                    ""),
                                "")
                            =0),
                        0,
                        GEOMEAN(IF(
                            ISNUMBER(M40:Y40),
                            IF(
                                M$4:Y$4=1,
                                M40:Y40,
                                ""),
                            ""))
                    ),
                    IF(
                        OR(IF(
                            ISNUMBER(M40:Y40),
                            IF(
                                M$4:Y$4=2,
                                M40:Y40,
                                ""),
                            "")
                            =0),
                        0,
                        GEOMEAN(IF(
                            ISNUMBER(M40:Y40),
                            IF(
                                M$4:Y$4=2,
                                M40:Y40,
                                ""),
                            "")))
                )
            )
        )
    )
)</f>
        <v>0.57142857142857095</v>
      </c>
      <c r="I40" s="191" t="e" cm="1">
        <f t="array" ref="I40">IF(
    SUM(IF(
            ISNUMBER(
                IF(
                    $M$5:$Y$5,
                    (M40:Y40),
                    "")),
            1,
            0))
        =0,
    NA(),
    IF(
        Parameters!$D$15=1,
        IF(
            SUM(--(ISNUMBER(IF($M$5:$Y$5=1,(M40:Y40),""))))&gt;0,
            MAX(IF(
                ISNUMBER(M40:Y40),
                IF(
                    M$5:Y$5=1,
                    M40:Y40,
                    ""),
                "")),
            MAX(IF(
                ISNUMBER(M40:Y40),
                IF(
                    M$5:Y$5=2,
                    M40:Y40,
                    ""),
                ""))
        ),
        IF(
            Parameters!$D$16=1,
            IFERROR(
                AVERAGE(IF(
                    ISNUMBER(M40:Y40),
                    IF(
                        M$5:Y$5=1,
                        M40:Y40,
                        ""),
                    "")),
                AVERAGE(IF(
                    ISNUMBER(M40:Y40),
                    IF(
                        M$5:Y$5=2,
                        M40:Y40,
                        ""),
                    ""))
            ),
            IF(
                Parameters!$D$17=1,
                IFERROR(
                    IF(
                        OR(
                            IF(
                                ISNUMBER(M40:Y40),
                                IF(
                                    M$5:Y$5=1,
                                    M40:Y40,
                                    ""),
                                "")
                            =0),
                        0,
                        GEOMEAN(IF(
                            ISNUMBER(M40:Y40),
                            IF(
                                M$5:Y$5=1,
                                M40:Y40,
                                ""),
                            ""))
                    ),
                    IF(
                        OR(IF(
                            ISNUMBER(M40:Y40),
                            IF(
                                M$5:Y$5=2,
                                M40:Y40,
                                ""),
                            "")
                            =0),
                        0,
                        GEOMEAN(IF(
                            ISNUMBER(M40:Y40),
                            IF(
                                M$5:Y$5=2,
                                M40:Y40,
                                ""),
                            "")))
                )
            )
        )
    )
)</f>
        <v>#N/A</v>
      </c>
      <c r="J40" s="242">
        <v>44753</v>
      </c>
      <c r="K40" s="242">
        <v>45218</v>
      </c>
      <c r="L40" s="91" t="s">
        <v>62</v>
      </c>
      <c r="M40" s="192">
        <v>0.57142857142857095</v>
      </c>
      <c r="N40" s="192" t="s">
        <v>409</v>
      </c>
      <c r="O40" s="192" t="s">
        <v>409</v>
      </c>
      <c r="P40" s="192" t="s">
        <v>409</v>
      </c>
      <c r="Q40" s="192">
        <v>0.4</v>
      </c>
      <c r="R40" s="192" t="s">
        <v>409</v>
      </c>
      <c r="S40" s="192" t="s">
        <v>409</v>
      </c>
      <c r="T40" s="192" t="s">
        <v>409</v>
      </c>
      <c r="U40"/>
      <c r="V40"/>
      <c r="W40"/>
      <c r="X40"/>
      <c r="Y40" s="192"/>
      <c r="Z40" s="192"/>
      <c r="AF40" s="34"/>
      <c r="AG40" s="34"/>
      <c r="AH40" s="34"/>
      <c r="AI40" s="34"/>
      <c r="AJ40" s="34"/>
      <c r="AK40" s="34"/>
      <c r="AL40" s="195"/>
      <c r="AM40" s="195"/>
      <c r="AN40" s="80"/>
      <c r="AO40" s="80"/>
      <c r="AP40" s="80"/>
      <c r="AQ40" s="35"/>
    </row>
    <row r="41" spans="1:43"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$M$4:$Y$4,
                    (M41:Y41),
                    "")),
            1,
            0))
        =0,
    NA(),
    IF(
        Parameters!$D$15=1,
        IF(
            SUM(--(ISNUMBER(IF($M$4:$Y$4=1,(M41:Y41),""))))&gt;0,
            MAX(IF(
                ISNUMBER(M41:Y41),
                IF(
                    M$4:Y$4=1,
                    M41:Y41,
                    ""),
                "")),
            MAX(IF(
                ISNUMBER(M41:Y41),
                IF(
                    M$4:Y$4=2,
                    M41:Y41,
                    ""),
                ""))
        ),
        IF(
            Parameters!$D$16=1,
            IFERROR(
                AVERAGE(IF(
                    ISNUMBER(M41:Y41),
                    IF(
                        M$4:Y$4=1,
                        M41:Y41,
                        ""),
                    "")),
                AVERAGE(IF(
                    ISNUMBER(M41:Y41),
                    IF(
                        M$4:Y$4=2,
                        M41:Y41,
                        ""),
                    ""))
            ),
            IF(
                Parameters!$D$17=1,
                IFERROR(
                    IF(
                        OR(
                            IF(
                                ISNUMBER(M41:Y41),
                                IF(
                                    M$4:Y$4=1,
                                    M41:Y41,
                                    ""),
                                "")
                            =0),
                        0,
                        GEOMEAN(IF(
                            ISNUMBER(M41:Y41),
                            IF(
                                M$4:Y$4=1,
                                M41:Y41,
                                ""),
                            ""))
                    ),
                    IF(
                        OR(IF(
                            ISNUMBER(M41:Y41),
                            IF(
                                M$4:Y$4=2,
                                M41:Y41,
                                ""),
                            "")
                            =0),
                        0,
                        GEOMEAN(IF(
                            ISNUMBER(M41:Y41),
                            IF(
                                M$4:Y$4=2,
                                M41:Y41,
                                ""),
                            "")))
                )
            )
        )
    )
)</f>
        <v>0.57142857142857095</v>
      </c>
      <c r="I41" s="191" t="e" cm="1">
        <f t="array" ref="I41">IF(
    SUM(IF(
            ISNUMBER(
                IF(
                    $M$5:$Y$5,
                    (M41:Y41),
                    "")),
            1,
            0))
        =0,
    NA(),
    IF(
        Parameters!$D$15=1,
        IF(
            SUM(--(ISNUMBER(IF($M$5:$Y$5=1,(M41:Y41),""))))&gt;0,
            MAX(IF(
                ISNUMBER(M41:Y41),
                IF(
                    M$5:Y$5=1,
                    M41:Y41,
                    ""),
                "")),
            MAX(IF(
                ISNUMBER(M41:Y41),
                IF(
                    M$5:Y$5=2,
                    M41:Y41,
                    ""),
                ""))
        ),
        IF(
            Parameters!$D$16=1,
            IFERROR(
                AVERAGE(IF(
                    ISNUMBER(M41:Y41),
                    IF(
                        M$5:Y$5=1,
                        M41:Y41,
                        ""),
                    "")),
                AVERAGE(IF(
                    ISNUMBER(M41:Y41),
                    IF(
                        M$5:Y$5=2,
                        M41:Y41,
                        ""),
                    ""))
            ),
            IF(
                Parameters!$D$17=1,
                IFERROR(
                    IF(
                        OR(
                            IF(
                                ISNUMBER(M41:Y41),
                                IF(
                                    M$5:Y$5=1,
                                    M41:Y41,
                                    ""),
                                "")
                            =0),
                        0,
                        GEOMEAN(IF(
                            ISNUMBER(M41:Y41),
                            IF(
                                M$5:Y$5=1,
                                M41:Y41,
                                ""),
                            ""))
                    ),
                    IF(
                        OR(IF(
                            ISNUMBER(M41:Y41),
                            IF(
                                M$5:Y$5=2,
                                M41:Y41,
                                ""),
                            "")
                            =0),
                        0,
                        GEOMEAN(IF(
                            ISNUMBER(M41:Y41),
                            IF(
                                M$5:Y$5=2,
                                M41:Y41,
                                ""),
                            "")))
                )
            )
        )
    )
)</f>
        <v>#N/A</v>
      </c>
      <c r="J41" s="242">
        <v>45188</v>
      </c>
      <c r="K41" s="242">
        <v>45218</v>
      </c>
      <c r="L41" s="91" t="s">
        <v>64</v>
      </c>
      <c r="M41" s="192">
        <v>0.57142857142857095</v>
      </c>
      <c r="N41" s="192" t="s">
        <v>409</v>
      </c>
      <c r="O41" s="192" t="s">
        <v>409</v>
      </c>
      <c r="P41" s="192" t="s">
        <v>409</v>
      </c>
      <c r="Q41" s="192">
        <v>0.4</v>
      </c>
      <c r="R41" s="192" t="s">
        <v>409</v>
      </c>
      <c r="S41" s="192" t="s">
        <v>409</v>
      </c>
      <c r="T41" s="192" t="s">
        <v>409</v>
      </c>
      <c r="U41"/>
      <c r="V41"/>
      <c r="W41"/>
      <c r="X41"/>
      <c r="Y41" s="192"/>
      <c r="Z41" s="192"/>
      <c r="AF41" s="34"/>
      <c r="AG41" s="34"/>
      <c r="AH41" s="34"/>
      <c r="AI41" s="34"/>
      <c r="AJ41" s="34"/>
      <c r="AK41" s="34"/>
      <c r="AL41" s="195"/>
      <c r="AM41" s="195"/>
      <c r="AN41" s="80"/>
      <c r="AO41" s="80"/>
      <c r="AP41" s="80"/>
      <c r="AQ41" s="35"/>
    </row>
    <row r="42" spans="1:43" x14ac:dyDescent="0.2">
      <c r="A42" s="84">
        <v>35</v>
      </c>
      <c r="B42" s="84" t="str">
        <f ca="1"/>
        <v>Channel Islands</v>
      </c>
      <c r="C42" s="84" t="str">
        <f ca="1"/>
        <v>CHI</v>
      </c>
      <c r="D42" s="219" t="str">
        <f ca="1"/>
        <v>ECS           Europe &amp; Central Asia</v>
      </c>
      <c r="E42" s="219" t="str">
        <f ca="1"/>
        <v>NA</v>
      </c>
      <c r="F42" s="190"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$M$4:$Y$4,
                    (M42:Y42),
                    "")),
            1,
            0))
        =0,
    NA(),
    IF(
        Parameters!$D$15=1,
        IF(
            SUM(--(ISNUMBER(IF($M$4:$Y$4=1,(M42:Y42),""))))&gt;0,
            MAX(IF(
                ISNUMBER(M42:Y42),
                IF(
                    M$4:Y$4=1,
                    M42:Y42,
                    ""),
                "")),
            MAX(IF(
                ISNUMBER(M42:Y42),
                IF(
                    M$4:Y$4=2,
                    M42:Y42,
                    ""),
                ""))
        ),
        IF(
            Parameters!$D$16=1,
            IFERROR(
                AVERAGE(IF(
                    ISNUMBER(M42:Y42),
                    IF(
                        M$4:Y$4=1,
                        M42:Y42,
                        ""),
                    "")),
                AVERAGE(IF(
                    ISNUMBER(M42:Y42),
                    IF(
                        M$4:Y$4=2,
                        M42:Y42,
                        ""),
                    ""))
            ),
            IF(
                Parameters!$D$17=1,
                IFERROR(
                    IF(
                        OR(
                            IF(
                                ISNUMBER(M42:Y42),
                                IF(
                                    M$4:Y$4=1,
                                    M42:Y42,
                                    ""),
                                "")
                            =0),
                        0,
                        GEOMEAN(IF(
                            ISNUMBER(M42:Y42),
                            IF(
                                M$4:Y$4=1,
                                M42:Y42,
                                ""),
                            ""))
                    ),
                    IF(
                        OR(IF(
                            ISNUMBER(M42:Y42),
                            IF(
                                M$4:Y$4=2,
                                M42:Y42,
                                ""),
                            "")
                            =0),
                        0,
                        GEOMEAN(IF(
                            ISNUMBER(M42:Y42),
                            IF(
                                M$4:Y$4=2,
                                M42:Y42,
                                ""),
                            "")))
                )
            )
        )
    )
)</f>
        <v>#N/A</v>
      </c>
      <c r="I42" s="191" t="e" cm="1">
        <f t="array" ref="I42">IF(
    SUM(IF(
            ISNUMBER(
                IF(
                    $M$5:$Y$5,
                    (M42:Y42),
                    "")),
            1,
            0))
        =0,
    NA(),
    IF(
        Parameters!$D$15=1,
        IF(
            SUM(--(ISNUMBER(IF($M$5:$Y$5=1,(M42:Y42),""))))&gt;0,
            MAX(IF(
                ISNUMBER(M42:Y42),
                IF(
                    M$5:Y$5=1,
                    M42:Y42,
                    ""),
                "")),
            MAX(IF(
                ISNUMBER(M42:Y42),
                IF(
                    M$5:Y$5=2,
                    M42:Y42,
                    ""),
                ""))
        ),
        IF(
            Parameters!$D$16=1,
            IFERROR(
                AVERAGE(IF(
                    ISNUMBER(M42:Y42),
                    IF(
                        M$5:Y$5=1,
                        M42:Y42,
                        ""),
                    "")),
                AVERAGE(IF(
                    ISNUMBER(M42:Y42),
                    IF(
                        M$5:Y$5=2,
                        M42:Y42,
                        ""),
                    ""))
            ),
            IF(
                Parameters!$D$17=1,
                IFERROR(
                    IF(
                        OR(
                            IF(
                                ISNUMBER(M42:Y42),
                                IF(
                                    M$5:Y$5=1,
                                    M42:Y42,
                                    ""),
                                "")
                            =0),
                        0,
                        GEOMEAN(IF(
                            ISNUMBER(M42:Y42),
                            IF(
                                M$5:Y$5=1,
                                M42:Y42,
                                ""),
                            ""))
                    ),
                    IF(
                        OR(IF(
                            ISNUMBER(M42:Y42),
                            IF(
                                M$5:Y$5=2,
                                M42:Y42,
                                ""),
                            "")
                            =0),
                        0,
                        GEOMEAN(IF(
                            ISNUMBER(M42:Y42),
                            IF(
                                M$5:Y$5=2,
                                M42:Y42,
                                ""),
                            "")))
                )
            )
        )
    )
)</f>
        <v>#N/A</v>
      </c>
      <c r="J42" s="242" t="s">
        <v>409</v>
      </c>
      <c r="K42" s="242" t="s">
        <v>409</v>
      </c>
      <c r="L42" s="91" t="s">
        <v>677</v>
      </c>
      <c r="M42" s="192" t="s">
        <v>409</v>
      </c>
      <c r="N42" s="192" t="s">
        <v>409</v>
      </c>
      <c r="O42" s="192" t="s">
        <v>409</v>
      </c>
      <c r="P42" s="192" t="s">
        <v>409</v>
      </c>
      <c r="Q42" s="192" t="s">
        <v>409</v>
      </c>
      <c r="R42" s="192" t="s">
        <v>409</v>
      </c>
      <c r="S42" s="192" t="s">
        <v>409</v>
      </c>
      <c r="T42" s="192" t="s">
        <v>409</v>
      </c>
      <c r="U42"/>
      <c r="V42"/>
      <c r="W42"/>
      <c r="X42"/>
      <c r="Y42" s="192"/>
      <c r="Z42" s="192"/>
      <c r="AF42" s="34"/>
      <c r="AG42" s="34"/>
      <c r="AH42" s="34"/>
      <c r="AI42" s="34"/>
      <c r="AJ42" s="34"/>
      <c r="AK42" s="34"/>
      <c r="AL42" s="195"/>
      <c r="AM42" s="195"/>
      <c r="AN42" s="80"/>
      <c r="AO42" s="80"/>
      <c r="AP42" s="80"/>
      <c r="AQ42" s="35"/>
    </row>
    <row r="43" spans="1:43"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1.5808628618575615</v>
      </c>
      <c r="H43" s="80" cm="1">
        <f t="array" ref="H43">IF(
    SUM(IF(
            ISNUMBER(
                IF(
                    $M$4:$Y$4,
                    (M43:Y43),
                    "")),
            1,
            0))
        =0,
    NA(),
    IF(
        Parameters!$D$15=1,
        IF(
            SUM(--(ISNUMBER(IF($M$4:$Y$4=1,(M43:Y43),""))))&gt;0,
            MAX(IF(
                ISNUMBER(M43:Y43),
                IF(
                    M$4:Y$4=1,
                    M43:Y43,
                    ""),
                "")),
            MAX(IF(
                ISNUMBER(M43:Y43),
                IF(
                    M$4:Y$4=2,
                    M43:Y43,
                    ""),
                ""))
        ),
        IF(
            Parameters!$D$16=1,
            IFERROR(
                AVERAGE(IF(
                    ISNUMBER(M43:Y43),
                    IF(
                        M$4:Y$4=1,
                        M43:Y43,
                        ""),
                    "")),
                AVERAGE(IF(
                    ISNUMBER(M43:Y43),
                    IF(
                        M$4:Y$4=2,
                        M43:Y43,
                        ""),
                    ""))
            ),
            IF(
                Parameters!$D$17=1,
                IFERROR(
                    IF(
                        OR(
                            IF(
                                ISNUMBER(M43:Y43),
                                IF(
                                    M$4:Y$4=1,
                                    M43:Y43,
                                    ""),
                                "")
                            =0),
                        0,
                        GEOMEAN(IF(
                            ISNUMBER(M43:Y43),
                            IF(
                                M$4:Y$4=1,
                                M43:Y43,
                                ""),
                            ""))
                    ),
                    IF(
                        OR(IF(
                            ISNUMBER(M43:Y43),
                            IF(
                                M$4:Y$4=2,
                                M43:Y43,
                                ""),
                            "")
                            =0),
                        0,
                        GEOMEAN(IF(
                            ISNUMBER(M43:Y43),
                            IF(
                                M$4:Y$4=2,
                                M43:Y43,
                                ""),
                            "")))
                )
            )
        )
    )
)</f>
        <v>2</v>
      </c>
      <c r="I43" s="191" cm="1">
        <f t="array" ref="I43">IF(
    SUM(IF(
            ISNUMBER(
                IF(
                    $M$5:$Y$5,
                    (M43:Y43),
                    "")),
            1,
            0))
        =0,
    NA(),
    IF(
        Parameters!$D$15=1,
        IF(
            SUM(--(ISNUMBER(IF($M$5:$Y$5=1,(M43:Y43),""))))&gt;0,
            MAX(IF(
                ISNUMBER(M43:Y43),
                IF(
                    M$5:Y$5=1,
                    M43:Y43,
                    ""),
                "")),
            MAX(IF(
                ISNUMBER(M43:Y43),
                IF(
                    M$5:Y$5=2,
                    M43:Y43,
                    ""),
                ""))
        ),
        IF(
            Parameters!$D$16=1,
            IFERROR(
                AVERAGE(IF(
                    ISNUMBER(M43:Y43),
                    IF(
                        M$5:Y$5=1,
                        M43:Y43,
                        ""),
                    "")),
                AVERAGE(IF(
                    ISNUMBER(M43:Y43),
                    IF(
                        M$5:Y$5=2,
                        M43:Y43,
                        ""),
                    ""))
            ),
            IF(
                Parameters!$D$17=1,
                IFERROR(
                    IF(
                        OR(
                            IF(
                                ISNUMBER(M43:Y43),
                                IF(
                                    M$5:Y$5=1,
                                    M43:Y43,
                                    ""),
                                "")
                            =0),
                        0,
                        GEOMEAN(IF(
                            ISNUMBER(M43:Y43),
                            IF(
                                M$5:Y$5=1,
                                M43:Y43,
                                ""),
                            ""))
                    ),
                    IF(
                        OR(IF(
                            ISNUMBER(M43:Y43),
                            IF(
                                M$5:Y$5=2,
                                M43:Y43,
                                ""),
                            "")
                            =0),
                        0,
                        GEOMEAN(IF(
                            ISNUMBER(M43:Y43),
                            IF(
                                M$5:Y$5=2,
                                M43:Y43,
                                ""),
                            "")))
                )
            )
        )
    )
)</f>
        <v>1.2495636940002399</v>
      </c>
      <c r="J43" s="242">
        <v>45163</v>
      </c>
      <c r="K43" s="242">
        <v>45455</v>
      </c>
      <c r="L43" s="91" t="s">
        <v>66</v>
      </c>
      <c r="M43" s="192">
        <v>2</v>
      </c>
      <c r="N43" s="192" t="s">
        <v>409</v>
      </c>
      <c r="O43" s="192">
        <v>1.2495636940002399</v>
      </c>
      <c r="P43" s="192" t="s">
        <v>409</v>
      </c>
      <c r="Q43" s="192">
        <v>1.4</v>
      </c>
      <c r="R43" s="192" t="s">
        <v>409</v>
      </c>
      <c r="S43" s="192">
        <v>6.24781847000122E-2</v>
      </c>
      <c r="T43" s="192" t="s">
        <v>409</v>
      </c>
      <c r="U43"/>
      <c r="V43"/>
      <c r="W43"/>
      <c r="X43"/>
      <c r="Y43" s="192"/>
      <c r="Z43" s="192"/>
      <c r="AF43" s="34"/>
      <c r="AG43" s="34"/>
      <c r="AH43" s="34"/>
      <c r="AI43" s="34"/>
      <c r="AJ43" s="34"/>
      <c r="AK43" s="34"/>
      <c r="AL43" s="195"/>
      <c r="AM43" s="195"/>
      <c r="AN43" s="80"/>
      <c r="AO43" s="80"/>
      <c r="AP43" s="80"/>
      <c r="AQ43" s="35"/>
    </row>
    <row r="44" spans="1:43"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$M$4:$Y$4,
                    (M44:Y44),
                    "")),
            1,
            0))
        =0,
    NA(),
    IF(
        Parameters!$D$15=1,
        IF(
            SUM(--(ISNUMBER(IF($M$4:$Y$4=1,(M44:Y44),""))))&gt;0,
            MAX(IF(
                ISNUMBER(M44:Y44),
                IF(
                    M$4:Y$4=1,
                    M44:Y44,
                    ""),
                "")),
            MAX(IF(
                ISNUMBER(M44:Y44),
                IF(
                    M$4:Y$4=2,
                    M44:Y44,
                    ""),
                ""))
        ),
        IF(
            Parameters!$D$16=1,
            IFERROR(
                AVERAGE(IF(
                    ISNUMBER(M44:Y44),
                    IF(
                        M$4:Y$4=1,
                        M44:Y44,
                        ""),
                    "")),
                AVERAGE(IF(
                    ISNUMBER(M44:Y44),
                    IF(
                        M$4:Y$4=2,
                        M44:Y44,
                        ""),
                    ""))
            ),
            IF(
                Parameters!$D$17=1,
                IFERROR(
                    IF(
                        OR(
                            IF(
                                ISNUMBER(M44:Y44),
                                IF(
                                    M$4:Y$4=1,
                                    M44:Y44,
                                    ""),
                                "")
                            =0),
                        0,
                        GEOMEAN(IF(
                            ISNUMBER(M44:Y44),
                            IF(
                                M$4:Y$4=1,
                                M44:Y44,
                                ""),
                            ""))
                    ),
                    IF(
                        OR(IF(
                            ISNUMBER(M44:Y44),
                            IF(
                                M$4:Y$4=2,
                                M44:Y44,
                                ""),
                            "")
                            =0),
                        0,
                        GEOMEAN(IF(
                            ISNUMBER(M44:Y44),
                            IF(
                                M$4:Y$4=2,
                                M44:Y44,
                                ""),
                            "")))
                )
            )
        )
    )
)</f>
        <v>3.71428571428571</v>
      </c>
      <c r="I44" s="191" cm="1">
        <f t="array" ref="I44">IF(
    SUM(IF(
            ISNUMBER(
                IF(
                    $M$5:$Y$5,
                    (M44:Y44),
                    "")),
            1,
            0))
        =0,
    NA(),
    IF(
        Parameters!$D$15=1,
        IF(
            SUM(--(ISNUMBER(IF($M$5:$Y$5=1,(M44:Y44),""))))&gt;0,
            MAX(IF(
                ISNUMBER(M44:Y44),
                IF(
                    M$5:Y$5=1,
                    M44:Y44,
                    ""),
                "")),
            MAX(IF(
                ISNUMBER(M44:Y44),
                IF(
                    M$5:Y$5=2,
                    M44:Y44,
                    ""),
                ""))
        ),
        IF(
            Parameters!$D$16=1,
            IFERROR(
                AVERAGE(IF(
                    ISNUMBER(M44:Y44),
                    IF(
                        M$5:Y$5=1,
                        M44:Y44,
                        ""),
                    "")),
                AVERAGE(IF(
                    ISNUMBER(M44:Y44),
                    IF(
                        M$5:Y$5=2,
                        M44:Y44,
                        ""),
                    ""))
            ),
            IF(
                Parameters!$D$17=1,
                IFERROR(
                    IF(
                        OR(
                            IF(
                                ISNUMBER(M44:Y44),
                                IF(
                                    M$5:Y$5=1,
                                    M44:Y44,
                                    ""),
                                "")
                            =0),
                        0,
                        GEOMEAN(IF(
                            ISNUMBER(M44:Y44),
                            IF(
                                M$5:Y$5=1,
                                M44:Y44,
                                ""),
                            ""))
                    ),
                    IF(
                        OR(IF(
                            ISNUMBER(M44:Y44),
                            IF(
                                M$5:Y$5=2,
                                M44:Y44,
                                ""),
                            "")
                            =0),
                        0,
                        GEOMEAN(IF(
                            ISNUMBER(M44:Y44),
                            IF(
                                M$5:Y$5=2,
                                M44:Y44,
                                ""),
                            "")))
                )
            )
        )
    )
)</f>
        <v>0</v>
      </c>
      <c r="J44" s="242">
        <v>44753</v>
      </c>
      <c r="K44" s="242">
        <v>45014</v>
      </c>
      <c r="L44" s="91" t="s">
        <v>68</v>
      </c>
      <c r="M44" s="192">
        <v>3.71428571428571</v>
      </c>
      <c r="N44" s="192" t="s">
        <v>409</v>
      </c>
      <c r="O44" s="192">
        <v>0</v>
      </c>
      <c r="P44" s="192" t="s">
        <v>409</v>
      </c>
      <c r="Q44" s="192">
        <v>2.6</v>
      </c>
      <c r="R44" s="192">
        <v>-1.8058890000000001E-2</v>
      </c>
      <c r="S44" s="192">
        <v>-9.8808300000000106E-3</v>
      </c>
      <c r="T44" s="192" t="s">
        <v>409</v>
      </c>
      <c r="U44"/>
      <c r="V44"/>
      <c r="W44"/>
      <c r="X44"/>
      <c r="Y44" s="192"/>
      <c r="Z44" s="192"/>
      <c r="AF44" s="34"/>
      <c r="AG44" s="34"/>
      <c r="AH44" s="34"/>
      <c r="AI44" s="34"/>
      <c r="AJ44" s="34"/>
      <c r="AK44" s="34"/>
      <c r="AL44" s="195"/>
      <c r="AM44" s="195"/>
      <c r="AN44" s="80"/>
      <c r="AO44" s="80"/>
      <c r="AP44" s="80"/>
      <c r="AQ44" s="35"/>
    </row>
    <row r="45" spans="1:43"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9.1025898983279916</v>
      </c>
      <c r="H45" s="80" cm="1">
        <f t="array" ref="H45">IF(
    SUM(IF(
            ISNUMBER(
                IF(
                    $M$4:$Y$4,
                    (M45:Y45),
                    "")),
            1,
            0))
        =0,
    NA(),
    IF(
        Parameters!$D$15=1,
        IF(
            SUM(--(ISNUMBER(IF($M$4:$Y$4=1,(M45:Y45),""))))&gt;0,
            MAX(IF(
                ISNUMBER(M45:Y45),
                IF(
                    M$4:Y$4=1,
                    M45:Y45,
                    ""),
                "")),
            MAX(IF(
                ISNUMBER(M45:Y45),
                IF(
                    M$4:Y$4=2,
                    M45:Y45,
                    ""),
                ""))
        ),
        IF(
            Parameters!$D$16=1,
            IFERROR(
                AVERAGE(IF(
                    ISNUMBER(M45:Y45),
                    IF(
                        M$4:Y$4=1,
                        M45:Y45,
                        ""),
                    "")),
                AVERAGE(IF(
                    ISNUMBER(M45:Y45),
                    IF(
                        M$4:Y$4=2,
                        M45:Y45,
                        ""),
                    ""))
            ),
            IF(
                Parameters!$D$17=1,
                IFERROR(
                    IF(
                        OR(
                            IF(
                                ISNUMBER(M45:Y45),
                                IF(
                                    M$4:Y$4=1,
                                    M45:Y45,
                                    ""),
                                "")
                            =0),
                        0,
                        GEOMEAN(IF(
                            ISNUMBER(M45:Y45),
                            IF(
                                M$4:Y$4=1,
                                M45:Y45,
                                ""),
                            ""))
                    ),
                    IF(
                        OR(IF(
                            ISNUMBER(M45:Y45),
                            IF(
                                M$4:Y$4=2,
                                M45:Y45,
                                ""),
                            "")
                            =0),
                        0,
                        GEOMEAN(IF(
                            ISNUMBER(M45:Y45),
                            IF(
                                M$4:Y$4=2,
                                M45:Y45,
                                ""),
                            "")))
                )
            )
        )
    )
)</f>
        <v>8.2857142857142794</v>
      </c>
      <c r="I45" s="191" cm="1">
        <f t="array" ref="I45">IF(
    SUM(IF(
            ISNUMBER(
                IF(
                    $M$5:$Y$5,
                    (M45:Y45),
                    "")),
            1,
            0))
        =0,
    NA(),
    IF(
        Parameters!$D$15=1,
        IF(
            SUM(--(ISNUMBER(IF($M$5:$Y$5=1,(M45:Y45),""))))&gt;0,
            MAX(IF(
                ISNUMBER(M45:Y45),
                IF(
                    M$5:Y$5=1,
                    M45:Y45,
                    ""),
                "")),
            MAX(IF(
                ISNUMBER(M45:Y45),
                IF(
                    M$5:Y$5=2,
                    M45:Y45,
                    ""),
                ""))
        ),
        IF(
            Parameters!$D$16=1,
            IFERROR(
                AVERAGE(IF(
                    ISNUMBER(M45:Y45),
                    IF(
                        M$5:Y$5=1,
                        M45:Y45,
                        ""),
                    "")),
                AVERAGE(IF(
                    ISNUMBER(M45:Y45),
                    IF(
                        M$5:Y$5=2,
                        M45:Y45,
                        ""),
                    ""))
            ),
            IF(
                Parameters!$D$17=1,
                IFERROR(
                    IF(
                        OR(
                            IF(
                                ISNUMBER(M45:Y45),
                                IF(
                                    M$5:Y$5=1,
                                    M45:Y45,
                                    ""),
                                "")
                            =0),
                        0,
                        GEOMEAN(IF(
                            ISNUMBER(M45:Y45),
                            IF(
                                M$5:Y$5=1,
                                M45:Y45,
                                ""),
                            ""))
                    ),
                    IF(
                        OR(IF(
                            ISNUMBER(M45:Y45),
                            IF(
                                M$5:Y$5=2,
                                M45:Y45,
                                ""),
                            "")
                            =0),
                        0,
                        GEOMEAN(IF(
                            ISNUMBER(M45:Y45),
                            IF(
                                M$5:Y$5=2,
                                M45:Y45,
                                ""),
                            "")))
                )
            )
        )
    )
)</f>
        <v>10</v>
      </c>
      <c r="J45" s="242">
        <v>45188</v>
      </c>
      <c r="K45" s="242">
        <v>45455</v>
      </c>
      <c r="L45" s="91" t="s">
        <v>69</v>
      </c>
      <c r="M45" s="192">
        <v>8.2857142857142794</v>
      </c>
      <c r="N45" s="192" t="s">
        <v>409</v>
      </c>
      <c r="O45" s="192">
        <v>10</v>
      </c>
      <c r="P45" s="192" t="s">
        <v>409</v>
      </c>
      <c r="Q45" s="192">
        <v>5.8</v>
      </c>
      <c r="R45" s="192">
        <v>0.62145900726318204</v>
      </c>
      <c r="S45" s="192">
        <v>0.76710605621338102</v>
      </c>
      <c r="T45" s="192" t="s">
        <v>409</v>
      </c>
      <c r="U45"/>
      <c r="V45"/>
      <c r="W45"/>
      <c r="X45"/>
      <c r="Y45" s="192"/>
      <c r="Z45" s="192"/>
      <c r="AF45" s="34"/>
      <c r="AG45" s="34"/>
      <c r="AH45" s="34"/>
      <c r="AI45" s="34"/>
      <c r="AJ45" s="34"/>
      <c r="AK45" s="34"/>
      <c r="AL45" s="195"/>
      <c r="AM45" s="195"/>
      <c r="AN45" s="80"/>
      <c r="AO45" s="80"/>
      <c r="AP45" s="80"/>
      <c r="AQ45" s="35"/>
    </row>
    <row r="46" spans="1:43"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$M$4:$Y$4,
                    (M46:Y46),
                    "")),
            1,
            0))
        =0,
    NA(),
    IF(
        Parameters!$D$15=1,
        IF(
            SUM(--(ISNUMBER(IF($M$4:$Y$4=1,(M46:Y46),""))))&gt;0,
            MAX(IF(
                ISNUMBER(M46:Y46),
                IF(
                    M$4:Y$4=1,
                    M46:Y46,
                    ""),
                "")),
            MAX(IF(
                ISNUMBER(M46:Y46),
                IF(
                    M$4:Y$4=2,
                    M46:Y46,
                    ""),
                ""))
        ),
        IF(
            Parameters!$D$16=1,
            IFERROR(
                AVERAGE(IF(
                    ISNUMBER(M46:Y46),
                    IF(
                        M$4:Y$4=1,
                        M46:Y46,
                        ""),
                    "")),
                AVERAGE(IF(
                    ISNUMBER(M46:Y46),
                    IF(
                        M$4:Y$4=2,
                        M46:Y46,
                        ""),
                    ""))
            ),
            IF(
                Parameters!$D$17=1,
                IFERROR(
                    IF(
                        OR(
                            IF(
                                ISNUMBER(M46:Y46),
                                IF(
                                    M$4:Y$4=1,
                                    M46:Y46,
                                    ""),
                                "")
                            =0),
                        0,
                        GEOMEAN(IF(
                            ISNUMBER(M46:Y46),
                            IF(
                                M$4:Y$4=1,
                                M46:Y46,
                                ""),
                            ""))
                    ),
                    IF(
                        OR(IF(
                            ISNUMBER(M46:Y46),
                            IF(
                                M$4:Y$4=2,
                                M46:Y46,
                                ""),
                            "")
                            =0),
                        0,
                        GEOMEAN(IF(
                            ISNUMBER(M46:Y46),
                            IF(
                                M$4:Y$4=2,
                                M46:Y46,
                                ""),
                            "")))
                )
            )
        )
    )
)</f>
        <v>8.4285714285714199</v>
      </c>
      <c r="I46" s="191" cm="1">
        <f t="array" ref="I46">IF(
    SUM(IF(
            ISNUMBER(
                IF(
                    $M$5:$Y$5,
                    (M46:Y46),
                    "")),
            1,
            0))
        =0,
    NA(),
    IF(
        Parameters!$D$15=1,
        IF(
            SUM(--(ISNUMBER(IF($M$5:$Y$5=1,(M46:Y46),""))))&gt;0,
            MAX(IF(
                ISNUMBER(M46:Y46),
                IF(
                    M$5:Y$5=1,
                    M46:Y46,
                    ""),
                "")),
            MAX(IF(
                ISNUMBER(M46:Y46),
                IF(
                    M$5:Y$5=2,
                    M46:Y46,
                    ""),
                ""))
        ),
        IF(
            Parameters!$D$16=1,
            IFERROR(
                AVERAGE(IF(
                    ISNUMBER(M46:Y46),
                    IF(
                        M$5:Y$5=1,
                        M46:Y46,
                        ""),
                    "")),
                AVERAGE(IF(
                    ISNUMBER(M46:Y46),
                    IF(
                        M$5:Y$5=2,
                        M46:Y46,
                        ""),
                    ""))
            ),
            IF(
                Parameters!$D$17=1,
                IFERROR(
                    IF(
                        OR(
                            IF(
                                ISNUMBER(M46:Y46),
                                IF(
                                    M$5:Y$5=1,
                                    M46:Y46,
                                    ""),
                                "")
                            =0),
                        0,
                        GEOMEAN(IF(
                            ISNUMBER(M46:Y46),
                            IF(
                                M$5:Y$5=1,
                                M46:Y46,
                                ""),
                            ""))
                    ),
                    IF(
                        OR(IF(
                            ISNUMBER(M46:Y46),
                            IF(
                                M$5:Y$5=2,
                                M46:Y46,
                                ""),
                            "")
                            =0),
                        0,
                        GEOMEAN(IF(
                            ISNUMBER(M46:Y46),
                            IF(
                                M$5:Y$5=2,
                                M46:Y46,
                                ""),
                            "")))
                )
            )
        )
    )
)</f>
        <v>0</v>
      </c>
      <c r="J46" s="242">
        <v>45188</v>
      </c>
      <c r="K46" s="242">
        <v>45203</v>
      </c>
      <c r="L46" s="91" t="s">
        <v>71</v>
      </c>
      <c r="M46" s="192">
        <v>8.4285714285714199</v>
      </c>
      <c r="N46" s="192" t="s">
        <v>409</v>
      </c>
      <c r="O46" s="192">
        <v>0</v>
      </c>
      <c r="P46" s="192" t="s">
        <v>409</v>
      </c>
      <c r="Q46" s="192">
        <v>5.9</v>
      </c>
      <c r="R46" s="192">
        <v>-0.19804621178791801</v>
      </c>
      <c r="S46" s="192">
        <v>-0.237103505166921</v>
      </c>
      <c r="T46" s="192" t="s">
        <v>409</v>
      </c>
      <c r="U46"/>
      <c r="V46"/>
      <c r="W46"/>
      <c r="X46"/>
      <c r="Y46" s="192"/>
      <c r="Z46" s="192"/>
      <c r="AF46" s="34"/>
      <c r="AG46" s="34"/>
      <c r="AH46" s="34"/>
      <c r="AI46" s="34"/>
      <c r="AJ46" s="34"/>
      <c r="AK46" s="34"/>
      <c r="AL46" s="195"/>
      <c r="AM46" s="195"/>
      <c r="AN46" s="80"/>
      <c r="AO46" s="80"/>
      <c r="AP46" s="80"/>
      <c r="AQ46" s="35"/>
    </row>
    <row r="47" spans="1:43"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$M$4:$Y$4,
                    (M47:Y47),
                    "")),
            1,
            0))
        =0,
    NA(),
    IF(
        Parameters!$D$15=1,
        IF(
            SUM(--(ISNUMBER(IF($M$4:$Y$4=1,(M47:Y47),""))))&gt;0,
            MAX(IF(
                ISNUMBER(M47:Y47),
                IF(
                    M$4:Y$4=1,
                    M47:Y47,
                    ""),
                "")),
            MAX(IF(
                ISNUMBER(M47:Y47),
                IF(
                    M$4:Y$4=2,
                    M47:Y47,
                    ""),
                ""))
        ),
        IF(
            Parameters!$D$16=1,
            IFERROR(
                AVERAGE(IF(
                    ISNUMBER(M47:Y47),
                    IF(
                        M$4:Y$4=1,
                        M47:Y47,
                        ""),
                    "")),
                AVERAGE(IF(
                    ISNUMBER(M47:Y47),
                    IF(
                        M$4:Y$4=2,
                        M47:Y47,
                        ""),
                    ""))
            ),
            IF(
                Parameters!$D$17=1,
                IFERROR(
                    IF(
                        OR(
                            IF(
                                ISNUMBER(M47:Y47),
                                IF(
                                    M$4:Y$4=1,
                                    M47:Y47,
                                    ""),
                                "")
                            =0),
                        0,
                        GEOMEAN(IF(
                            ISNUMBER(M47:Y47),
                            IF(
                                M$4:Y$4=1,
                                M47:Y47,
                                ""),
                            ""))
                    ),
                    IF(
                        OR(IF(
                            ISNUMBER(M47:Y47),
                            IF(
                                M$4:Y$4=2,
                                M47:Y47,
                                ""),
                            "")
                            =0),
                        0,
                        GEOMEAN(IF(
                            ISNUMBER(M47:Y47),
                            IF(
                                M$4:Y$4=2,
                                M47:Y47,
                                ""),
                            "")))
                )
            )
        )
    )
)</f>
        <v>9.5714285714285694</v>
      </c>
      <c r="I47" s="191" cm="1">
        <f t="array" ref="I47">IF(
    SUM(IF(
            ISNUMBER(
                IF(
                    $M$5:$Y$5,
                    (M47:Y47),
                    "")),
            1,
            0))
        =0,
    NA(),
    IF(
        Parameters!$D$15=1,
        IF(
            SUM(--(ISNUMBER(IF($M$5:$Y$5=1,(M47:Y47),""))))&gt;0,
            MAX(IF(
                ISNUMBER(M47:Y47),
                IF(
                    M$5:Y$5=1,
                    M47:Y47,
                    ""),
                "")),
            MAX(IF(
                ISNUMBER(M47:Y47),
                IF(
                    M$5:Y$5=2,
                    M47:Y47,
                    ""),
                ""))
        ),
        IF(
            Parameters!$D$16=1,
            IFERROR(
                AVERAGE(IF(
                    ISNUMBER(M47:Y47),
                    IF(
                        M$5:Y$5=1,
                        M47:Y47,
                        ""),
                    "")),
                AVERAGE(IF(
                    ISNUMBER(M47:Y47),
                    IF(
                        M$5:Y$5=2,
                        M47:Y47,
                        ""),
                    ""))
            ),
            IF(
                Parameters!$D$17=1,
                IFERROR(
                    IF(
                        OR(
                            IF(
                                ISNUMBER(M47:Y47),
                                IF(
                                    M$5:Y$5=1,
                                    M47:Y47,
                                    ""),
                                "")
                            =0),
                        0,
                        GEOMEAN(IF(
                            ISNUMBER(M47:Y47),
                            IF(
                                M$5:Y$5=1,
                                M47:Y47,
                                ""),
                            ""))
                    ),
                    IF(
                        OR(IF(
                            ISNUMBER(M47:Y47),
                            IF(
                                M$5:Y$5=2,
                                M47:Y47,
                                ""),
                            "")
                            =0),
                        0,
                        GEOMEAN(IF(
                            ISNUMBER(M47:Y47),
                            IF(
                                M$5:Y$5=2,
                                M47:Y47,
                                ""),
                            "")))
                )
            )
        )
    )
)</f>
        <v>0</v>
      </c>
      <c r="J47" s="242">
        <v>45188</v>
      </c>
      <c r="K47" s="242">
        <v>45455</v>
      </c>
      <c r="L47" s="91" t="s">
        <v>72</v>
      </c>
      <c r="M47" s="192">
        <v>9.5714285714285694</v>
      </c>
      <c r="N47" s="192" t="s">
        <v>409</v>
      </c>
      <c r="O47" s="192">
        <v>0</v>
      </c>
      <c r="P47" s="192" t="s">
        <v>409</v>
      </c>
      <c r="Q47" s="192">
        <v>6.7</v>
      </c>
      <c r="R47" s="192">
        <v>-2.18000129710388</v>
      </c>
      <c r="S47" s="192">
        <v>-1.1823983951172099</v>
      </c>
      <c r="T47" s="192" t="s">
        <v>409</v>
      </c>
      <c r="U47"/>
      <c r="V47"/>
      <c r="W47"/>
      <c r="X47"/>
      <c r="Y47" s="192"/>
      <c r="Z47" s="192"/>
      <c r="AF47" s="34"/>
      <c r="AG47" s="34"/>
      <c r="AH47" s="34"/>
      <c r="AI47" s="34"/>
      <c r="AJ47" s="34"/>
      <c r="AK47" s="34"/>
      <c r="AL47" s="195"/>
      <c r="AM47" s="195"/>
      <c r="AN47" s="80"/>
      <c r="AO47" s="80"/>
      <c r="AP47" s="80"/>
      <c r="AQ47" s="35"/>
    </row>
    <row r="48" spans="1:43"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6.2281505467909586</v>
      </c>
      <c r="H48" s="80" cm="1">
        <f t="array" ref="H48">IF(
    SUM(IF(
            ISNUMBER(
                IF(
                    $M$4:$Y$4,
                    (M48:Y48),
                    "")),
            1,
            0))
        =0,
    NA(),
    IF(
        Parameters!$D$15=1,
        IF(
            SUM(--(ISNUMBER(IF($M$4:$Y$4=1,(M48:Y48),""))))&gt;0,
            MAX(IF(
                ISNUMBER(M48:Y48),
                IF(
                    M$4:Y$4=1,
                    M48:Y48,
                    ""),
                "")),
            MAX(IF(
                ISNUMBER(M48:Y48),
                IF(
                    M$4:Y$4=2,
                    M48:Y48,
                    ""),
                ""))
        ),
        IF(
            Parameters!$D$16=1,
            IFERROR(
                AVERAGE(IF(
                    ISNUMBER(M48:Y48),
                    IF(
                        M$4:Y$4=1,
                        M48:Y48,
                        ""),
                    "")),
                AVERAGE(IF(
                    ISNUMBER(M48:Y48),
                    IF(
                        M$4:Y$4=2,
                        M48:Y48,
                        ""),
                    ""))
            ),
            IF(
                Parameters!$D$17=1,
                IFERROR(
                    IF(
                        OR(
                            IF(
                                ISNUMBER(M48:Y48),
                                IF(
                                    M$4:Y$4=1,
                                    M48:Y48,
                                    ""),
                                "")
                            =0),
                        0,
                        GEOMEAN(IF(
                            ISNUMBER(M48:Y48),
                            IF(
                                M$4:Y$4=1,
                                M48:Y48,
                                ""),
                            ""))
                    ),
                    IF(
                        OR(IF(
                            ISNUMBER(M48:Y48),
                            IF(
                                M$4:Y$4=2,
                                M48:Y48,
                                ""),
                            "")
                            =0),
                        0,
                        GEOMEAN(IF(
                            ISNUMBER(M48:Y48),
                            IF(
                                M$4:Y$4=2,
                                M48:Y48,
                                ""),
                            "")))
                )
            )
        )
    )
)</f>
        <v>7.8571428571428497</v>
      </c>
      <c r="I48" s="191" cm="1">
        <f t="array" ref="I48">IF(
    SUM(IF(
            ISNUMBER(
                IF(
                    $M$5:$Y$5,
                    (M48:Y48),
                    "")),
            1,
            0))
        =0,
    NA(),
    IF(
        Parameters!$D$15=1,
        IF(
            SUM(--(ISNUMBER(IF($M$5:$Y$5=1,(M48:Y48),""))))&gt;0,
            MAX(IF(
                ISNUMBER(M48:Y48),
                IF(
                    M$5:Y$5=1,
                    M48:Y48,
                    ""),
                "")),
            MAX(IF(
                ISNUMBER(M48:Y48),
                IF(
                    M$5:Y$5=2,
                    M48:Y48,
                    ""),
                ""))
        ),
        IF(
            Parameters!$D$16=1,
            IFERROR(
                AVERAGE(IF(
                    ISNUMBER(M48:Y48),
                    IF(
                        M$5:Y$5=1,
                        M48:Y48,
                        ""),
                    "")),
                AVERAGE(IF(
                    ISNUMBER(M48:Y48),
                    IF(
                        M$5:Y$5=2,
                        M48:Y48,
                        ""),
                    ""))
            ),
            IF(
                Parameters!$D$17=1,
                IFERROR(
                    IF(
                        OR(
                            IF(
                                ISNUMBER(M48:Y48),
                                IF(
                                    M$5:Y$5=1,
                                    M48:Y48,
                                    ""),
                                "")
                            =0),
                        0,
                        GEOMEAN(IF(
                            ISNUMBER(M48:Y48),
                            IF(
                                M$5:Y$5=1,
                                M48:Y48,
                                ""),
                            ""))
                    ),
                    IF(
                        OR(IF(
                            ISNUMBER(M48:Y48),
                            IF(
                                M$5:Y$5=2,
                                M48:Y48,
                                ""),
                            "")
                            =0),
                        0,
                        GEOMEAN(IF(
                            ISNUMBER(M48:Y48),
                            IF(
                                M$5:Y$5=2,
                                M48:Y48,
                                ""),
                            "")))
                )
            )
        )
    )
)</f>
        <v>4.9368911751717803</v>
      </c>
      <c r="J48" s="242">
        <v>45188</v>
      </c>
      <c r="K48" s="242">
        <v>45455</v>
      </c>
      <c r="L48" s="91" t="s">
        <v>73</v>
      </c>
      <c r="M48" s="192">
        <v>7.8571428571428497</v>
      </c>
      <c r="N48" s="192" t="s">
        <v>409</v>
      </c>
      <c r="O48" s="192">
        <v>4.9368911751717803</v>
      </c>
      <c r="P48" s="192" t="s">
        <v>409</v>
      </c>
      <c r="Q48" s="192">
        <v>5.5</v>
      </c>
      <c r="R48" s="192">
        <v>0.24684455875858899</v>
      </c>
      <c r="S48" s="192">
        <v>-0.280129882366211</v>
      </c>
      <c r="T48" s="192" t="s">
        <v>409</v>
      </c>
      <c r="U48"/>
      <c r="V48"/>
      <c r="W48"/>
      <c r="X48"/>
      <c r="Y48" s="192"/>
      <c r="Z48" s="192"/>
      <c r="AF48" s="34"/>
      <c r="AG48" s="34"/>
      <c r="AH48" s="34"/>
      <c r="AI48" s="34"/>
      <c r="AJ48" s="34"/>
      <c r="AK48" s="34"/>
      <c r="AL48" s="195"/>
      <c r="AM48" s="195"/>
      <c r="AN48" s="80"/>
      <c r="AO48" s="80"/>
      <c r="AP48" s="80"/>
      <c r="AQ48" s="35"/>
    </row>
    <row r="49" spans="1:43"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$M$4:$Y$4,
                    (M49:Y49),
                    "")),
            1,
            0))
        =0,
    NA(),
    IF(
        Parameters!$D$15=1,
        IF(
            SUM(--(ISNUMBER(IF($M$4:$Y$4=1,(M49:Y49),""))))&gt;0,
            MAX(IF(
                ISNUMBER(M49:Y49),
                IF(
                    M$4:Y$4=1,
                    M49:Y49,
                    ""),
                "")),
            MAX(IF(
                ISNUMBER(M49:Y49),
                IF(
                    M$4:Y$4=2,
                    M49:Y49,
                    ""),
                ""))
        ),
        IF(
            Parameters!$D$16=1,
            IFERROR(
                AVERAGE(IF(
                    ISNUMBER(M49:Y49),
                    IF(
                        M$4:Y$4=1,
                        M49:Y49,
                        ""),
                    "")),
                AVERAGE(IF(
                    ISNUMBER(M49:Y49),
                    IF(
                        M$4:Y$4=2,
                        M49:Y49,
                        ""),
                    ""))
            ),
            IF(
                Parameters!$D$17=1,
                IFERROR(
                    IF(
                        OR(
                            IF(
                                ISNUMBER(M49:Y49),
                                IF(
                                    M$4:Y$4=1,
                                    M49:Y49,
                                    ""),
                                "")
                            =0),
                        0,
                        GEOMEAN(IF(
                            ISNUMBER(M49:Y49),
                            IF(
                                M$4:Y$4=1,
                                M49:Y49,
                                ""),
                            ""))
                    ),
                    IF(
                        OR(IF(
                            ISNUMBER(M49:Y49),
                            IF(
                                M$4:Y$4=2,
                                M49:Y49,
                                ""),
                            "")
                            =0),
                        0,
                        GEOMEAN(IF(
                            ISNUMBER(M49:Y49),
                            IF(
                                M$4:Y$4=2,
                                M49:Y49,
                                ""),
                            "")))
                )
            )
        )
    )
)</f>
        <v>5.5714285714285703</v>
      </c>
      <c r="I49" s="191" cm="1">
        <f t="array" ref="I49">IF(
    SUM(IF(
            ISNUMBER(
                IF(
                    $M$5:$Y$5,
                    (M49:Y49),
                    "")),
            1,
            0))
        =0,
    NA(),
    IF(
        Parameters!$D$15=1,
        IF(
            SUM(--(ISNUMBER(IF($M$5:$Y$5=1,(M49:Y49),""))))&gt;0,
            MAX(IF(
                ISNUMBER(M49:Y49),
                IF(
                    M$5:Y$5=1,
                    M49:Y49,
                    ""),
                "")),
            MAX(IF(
                ISNUMBER(M49:Y49),
                IF(
                    M$5:Y$5=2,
                    M49:Y49,
                    ""),
                ""))
        ),
        IF(
            Parameters!$D$16=1,
            IFERROR(
                AVERAGE(IF(
                    ISNUMBER(M49:Y49),
                    IF(
                        M$5:Y$5=1,
                        M49:Y49,
                        ""),
                    "")),
                AVERAGE(IF(
                    ISNUMBER(M49:Y49),
                    IF(
                        M$5:Y$5=2,
                        M49:Y49,
                        ""),
                    ""))
            ),
            IF(
                Parameters!$D$17=1,
                IFERROR(
                    IF(
                        OR(
                            IF(
                                ISNUMBER(M49:Y49),
                                IF(
                                    M$5:Y$5=1,
                                    M49:Y49,
                                    ""),
                                "")
                            =0),
                        0,
                        GEOMEAN(IF(
                            ISNUMBER(M49:Y49),
                            IF(
                                M$5:Y$5=1,
                                M49:Y49,
                                ""),
                            ""))
                    ),
                    IF(
                        OR(IF(
                            ISNUMBER(M49:Y49),
                            IF(
                                M$5:Y$5=2,
                                M49:Y49,
                                ""),
                            "")
                            =0),
                        0,
                        GEOMEAN(IF(
                            ISNUMBER(M49:Y49),
                            IF(
                                M$5:Y$5=2,
                                M49:Y49,
                                ""),
                            "")))
                )
            )
        )
    )
)</f>
        <v>0</v>
      </c>
      <c r="J49" s="242">
        <v>45163</v>
      </c>
      <c r="K49" s="242">
        <v>44753</v>
      </c>
      <c r="L49" s="91" t="s">
        <v>75</v>
      </c>
      <c r="M49" s="192">
        <v>5.5714285714285703</v>
      </c>
      <c r="N49" s="192" t="s">
        <v>409</v>
      </c>
      <c r="O49" s="192">
        <v>0</v>
      </c>
      <c r="P49" s="192" t="s">
        <v>409</v>
      </c>
      <c r="Q49" s="192">
        <v>3.9</v>
      </c>
      <c r="R49" s="192">
        <v>-0.219969034545898</v>
      </c>
      <c r="S49" s="192">
        <v>-8.8302135467529297E-2</v>
      </c>
      <c r="T49" s="192" t="s">
        <v>409</v>
      </c>
      <c r="U49"/>
      <c r="V49"/>
      <c r="W49"/>
      <c r="X49"/>
      <c r="Y49" s="192"/>
      <c r="Z49" s="192"/>
      <c r="AF49" s="34"/>
      <c r="AG49" s="34"/>
      <c r="AH49" s="34"/>
      <c r="AI49" s="34"/>
      <c r="AJ49" s="34"/>
      <c r="AK49" s="34"/>
      <c r="AL49" s="195"/>
      <c r="AM49" s="195"/>
      <c r="AN49" s="80"/>
      <c r="AO49" s="80"/>
      <c r="AP49" s="80"/>
      <c r="AQ49" s="35"/>
    </row>
    <row r="50" spans="1:43"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$M$4:$Y$4,
                    (M50:Y50),
                    "")),
            1,
            0))
        =0,
    NA(),
    IF(
        Parameters!$D$15=1,
        IF(
            SUM(--(ISNUMBER(IF($M$4:$Y$4=1,(M50:Y50),""))))&gt;0,
            MAX(IF(
                ISNUMBER(M50:Y50),
                IF(
                    M$4:Y$4=1,
                    M50:Y50,
                    ""),
                "")),
            MAX(IF(
                ISNUMBER(M50:Y50),
                IF(
                    M$4:Y$4=2,
                    M50:Y50,
                    ""),
                ""))
        ),
        IF(
            Parameters!$D$16=1,
            IFERROR(
                AVERAGE(IF(
                    ISNUMBER(M50:Y50),
                    IF(
                        M$4:Y$4=1,
                        M50:Y50,
                        ""),
                    "")),
                AVERAGE(IF(
                    ISNUMBER(M50:Y50),
                    IF(
                        M$4:Y$4=2,
                        M50:Y50,
                        ""),
                    ""))
            ),
            IF(
                Parameters!$D$17=1,
                IFERROR(
                    IF(
                        OR(
                            IF(
                                ISNUMBER(M50:Y50),
                                IF(
                                    M$4:Y$4=1,
                                    M50:Y50,
                                    ""),
                                "")
                            =0),
                        0,
                        GEOMEAN(IF(
                            ISNUMBER(M50:Y50),
                            IF(
                                M$4:Y$4=1,
                                M50:Y50,
                                ""),
                            ""))
                    ),
                    IF(
                        OR(IF(
                            ISNUMBER(M50:Y50),
                            IF(
                                M$4:Y$4=2,
                                M50:Y50,
                                ""),
                            "")
                            =0),
                        0,
                        GEOMEAN(IF(
                            ISNUMBER(M50:Y50),
                            IF(
                                M$4:Y$4=2,
                                M50:Y50,
                                ""),
                            "")))
                )
            )
        )
    )
)</f>
        <v>10</v>
      </c>
      <c r="I50" s="191" cm="1">
        <f t="array" ref="I50">IF(
    SUM(IF(
            ISNUMBER(
                IF(
                    $M$5:$Y$5,
                    (M50:Y50),
                    "")),
            1,
            0))
        =0,
    NA(),
    IF(
        Parameters!$D$15=1,
        IF(
            SUM(--(ISNUMBER(IF($M$5:$Y$5=1,(M50:Y50),""))))&gt;0,
            MAX(IF(
                ISNUMBER(M50:Y50),
                IF(
                    M$5:Y$5=1,
                    M50:Y50,
                    ""),
                "")),
            MAX(IF(
                ISNUMBER(M50:Y50),
                IF(
                    M$5:Y$5=2,
                    M50:Y50,
                    ""),
                ""))
        ),
        IF(
            Parameters!$D$16=1,
            IFERROR(
                AVERAGE(IF(
                    ISNUMBER(M50:Y50),
                    IF(
                        M$5:Y$5=1,
                        M50:Y50,
                        ""),
                    "")),
                AVERAGE(IF(
                    ISNUMBER(M50:Y50),
                    IF(
                        M$5:Y$5=2,
                        M50:Y50,
                        ""),
                    ""))
            ),
            IF(
                Parameters!$D$17=1,
                IFERROR(
                    IF(
                        OR(
                            IF(
                                ISNUMBER(M50:Y50),
                                IF(
                                    M$5:Y$5=1,
                                    M50:Y50,
                                    ""),
                                "")
                            =0),
                        0,
                        GEOMEAN(IF(
                            ISNUMBER(M50:Y50),
                            IF(
                                M$5:Y$5=1,
                                M50:Y50,
                                ""),
                            ""))
                    ),
                    IF(
                        OR(IF(
                            ISNUMBER(M50:Y50),
                            IF(
                                M$5:Y$5=2,
                                M50:Y50,
                                ""),
                            "")
                            =0),
                        0,
                        GEOMEAN(IF(
                            ISNUMBER(M50:Y50),
                            IF(
                                M$5:Y$5=2,
                                M50:Y50,
                                ""),
                            "")))
                )
            )
        )
    )
)</f>
        <v>0</v>
      </c>
      <c r="J50" s="242">
        <v>45188</v>
      </c>
      <c r="K50" s="242">
        <v>45455</v>
      </c>
      <c r="L50" s="91" t="s">
        <v>77</v>
      </c>
      <c r="M50" s="192">
        <v>10</v>
      </c>
      <c r="N50" s="192" t="s">
        <v>409</v>
      </c>
      <c r="O50" s="192">
        <v>0</v>
      </c>
      <c r="P50" s="192" t="s">
        <v>409</v>
      </c>
      <c r="Q50" s="192">
        <v>7</v>
      </c>
      <c r="R50" s="192">
        <v>-0.135391032593947</v>
      </c>
      <c r="S50" s="192">
        <v>-9.7202777345017904E-3</v>
      </c>
      <c r="T50" s="192" t="s">
        <v>409</v>
      </c>
      <c r="U50"/>
      <c r="V50"/>
      <c r="W50"/>
      <c r="X50"/>
      <c r="Y50" s="192"/>
      <c r="Z50" s="192"/>
      <c r="AF50" s="34"/>
      <c r="AG50" s="34"/>
      <c r="AH50" s="34"/>
      <c r="AI50" s="34"/>
      <c r="AJ50" s="34"/>
      <c r="AK50" s="34"/>
      <c r="AL50" s="195"/>
      <c r="AM50" s="195"/>
      <c r="AN50" s="80"/>
      <c r="AO50" s="80"/>
      <c r="AP50" s="80"/>
      <c r="AQ50" s="35"/>
    </row>
    <row r="51" spans="1:43"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$M$4:$Y$4,
                    (M51:Y51),
                    "")),
            1,
            0))
        =0,
    NA(),
    IF(
        Parameters!$D$15=1,
        IF(
            SUM(--(ISNUMBER(IF($M$4:$Y$4=1,(M51:Y51),""))))&gt;0,
            MAX(IF(
                ISNUMBER(M51:Y51),
                IF(
                    M$4:Y$4=1,
                    M51:Y51,
                    ""),
                "")),
            MAX(IF(
                ISNUMBER(M51:Y51),
                IF(
                    M$4:Y$4=2,
                    M51:Y51,
                    ""),
                ""))
        ),
        IF(
            Parameters!$D$16=1,
            IFERROR(
                AVERAGE(IF(
                    ISNUMBER(M51:Y51),
                    IF(
                        M$4:Y$4=1,
                        M51:Y51,
                        ""),
                    "")),
                AVERAGE(IF(
                    ISNUMBER(M51:Y51),
                    IF(
                        M$4:Y$4=2,
                        M51:Y51,
                        ""),
                    ""))
            ),
            IF(
                Parameters!$D$17=1,
                IFERROR(
                    IF(
                        OR(
                            IF(
                                ISNUMBER(M51:Y51),
                                IF(
                                    M$4:Y$4=1,
                                    M51:Y51,
                                    ""),
                                "")
                            =0),
                        0,
                        GEOMEAN(IF(
                            ISNUMBER(M51:Y51),
                            IF(
                                M$4:Y$4=1,
                                M51:Y51,
                                ""),
                            ""))
                    ),
                    IF(
                        OR(IF(
                            ISNUMBER(M51:Y51),
                            IF(
                                M$4:Y$4=2,
                                M51:Y51,
                                ""),
                            "")
                            =0),
                        0,
                        GEOMEAN(IF(
                            ISNUMBER(M51:Y51),
                            IF(
                                M$4:Y$4=2,
                                M51:Y51,
                                ""),
                            "")))
                )
            )
        )
    )
)</f>
        <v>7.4285714285714199</v>
      </c>
      <c r="I51" s="191" cm="1">
        <f t="array" ref="I51">IF(
    SUM(IF(
            ISNUMBER(
                IF(
                    $M$5:$Y$5,
                    (M51:Y51),
                    "")),
            1,
            0))
        =0,
    NA(),
    IF(
        Parameters!$D$15=1,
        IF(
            SUM(--(ISNUMBER(IF($M$5:$Y$5=1,(M51:Y51),""))))&gt;0,
            MAX(IF(
                ISNUMBER(M51:Y51),
                IF(
                    M$5:Y$5=1,
                    M51:Y51,
                    ""),
                "")),
            MAX(IF(
                ISNUMBER(M51:Y51),
                IF(
                    M$5:Y$5=2,
                    M51:Y51,
                    ""),
                ""))
        ),
        IF(
            Parameters!$D$16=1,
            IFERROR(
                AVERAGE(IF(
                    ISNUMBER(M51:Y51),
                    IF(
                        M$5:Y$5=1,
                        M51:Y51,
                        ""),
                    "")),
                AVERAGE(IF(
                    ISNUMBER(M51:Y51),
                    IF(
                        M$5:Y$5=2,
                        M51:Y51,
                        ""),
                    ""))
            ),
            IF(
                Parameters!$D$17=1,
                IFERROR(
                    IF(
                        OR(
                            IF(
                                ISNUMBER(M51:Y51),
                                IF(
                                    M$5:Y$5=1,
                                    M51:Y51,
                                    ""),
                                "")
                            =0),
                        0,
                        GEOMEAN(IF(
                            ISNUMBER(M51:Y51),
                            IF(
                                M$5:Y$5=1,
                                M51:Y51,
                                ""),
                            ""))
                    ),
                    IF(
                        OR(IF(
                            ISNUMBER(M51:Y51),
                            IF(
                                M$5:Y$5=2,
                                M51:Y51,
                                ""),
                            "")
                            =0),
                        0,
                        GEOMEAN(IF(
                            ISNUMBER(M51:Y51),
                            IF(
                                M$5:Y$5=2,
                                M51:Y51,
                                ""),
                            "")))
                )
            )
        )
    )
)</f>
        <v>0</v>
      </c>
      <c r="J51" s="242">
        <v>45188</v>
      </c>
      <c r="K51" s="242">
        <v>45455</v>
      </c>
      <c r="L51" s="91" t="s">
        <v>79</v>
      </c>
      <c r="M51" s="192">
        <v>7.4285714285714199</v>
      </c>
      <c r="N51" s="192" t="s">
        <v>409</v>
      </c>
      <c r="O51" s="192">
        <v>0</v>
      </c>
      <c r="P51" s="192" t="s">
        <v>409</v>
      </c>
      <c r="Q51" s="192">
        <v>5.2</v>
      </c>
      <c r="R51" s="192">
        <v>-0.37090158462524397</v>
      </c>
      <c r="S51" s="192">
        <v>-0.107153415679932</v>
      </c>
      <c r="T51" s="192" t="s">
        <v>409</v>
      </c>
      <c r="U51"/>
      <c r="V51"/>
      <c r="W51"/>
      <c r="X51"/>
      <c r="Y51" s="192"/>
      <c r="Z51" s="192"/>
      <c r="AF51" s="34"/>
      <c r="AG51" s="34"/>
      <c r="AH51" s="34"/>
      <c r="AI51" s="34"/>
      <c r="AJ51" s="34"/>
      <c r="AK51" s="34"/>
      <c r="AL51" s="195"/>
      <c r="AM51" s="195"/>
      <c r="AN51" s="80"/>
      <c r="AO51" s="80"/>
      <c r="AP51" s="80"/>
      <c r="AQ51" s="35"/>
    </row>
    <row r="52" spans="1:43"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$M$4:$Y$4,
                    (M52:Y52),
                    "")),
            1,
            0))
        =0,
    NA(),
    IF(
        Parameters!$D$15=1,
        IF(
            SUM(--(ISNUMBER(IF($M$4:$Y$4=1,(M52:Y52),""))))&gt;0,
            MAX(IF(
                ISNUMBER(M52:Y52),
                IF(
                    M$4:Y$4=1,
                    M52:Y52,
                    ""),
                "")),
            MAX(IF(
                ISNUMBER(M52:Y52),
                IF(
                    M$4:Y$4=2,
                    M52:Y52,
                    ""),
                ""))
        ),
        IF(
            Parameters!$D$16=1,
            IFERROR(
                AVERAGE(IF(
                    ISNUMBER(M52:Y52),
                    IF(
                        M$4:Y$4=1,
                        M52:Y52,
                        ""),
                    "")),
                AVERAGE(IF(
                    ISNUMBER(M52:Y52),
                    IF(
                        M$4:Y$4=2,
                        M52:Y52,
                        ""),
                    ""))
            ),
            IF(
                Parameters!$D$17=1,
                IFERROR(
                    IF(
                        OR(
                            IF(
                                ISNUMBER(M52:Y52),
                                IF(
                                    M$4:Y$4=1,
                                    M52:Y52,
                                    ""),
                                "")
                            =0),
                        0,
                        GEOMEAN(IF(
                            ISNUMBER(M52:Y52),
                            IF(
                                M$4:Y$4=1,
                                M52:Y52,
                                ""),
                            ""))
                    ),
                    IF(
                        OR(IF(
                            ISNUMBER(M52:Y52),
                            IF(
                                M$4:Y$4=2,
                                M52:Y52,
                                ""),
                            "")
                            =0),
                        0,
                        GEOMEAN(IF(
                            ISNUMBER(M52:Y52),
                            IF(
                                M$4:Y$4=2,
                                M52:Y52,
                                ""),
                            "")))
                )
            )
        )
    )
)</f>
        <v>2.9999999999999898</v>
      </c>
      <c r="I52" s="191" cm="1">
        <f t="array" ref="I52">IF(
    SUM(IF(
            ISNUMBER(
                IF(
                    $M$5:$Y$5,
                    (M52:Y52),
                    "")),
            1,
            0))
        =0,
    NA(),
    IF(
        Parameters!$D$15=1,
        IF(
            SUM(--(ISNUMBER(IF($M$5:$Y$5=1,(M52:Y52),""))))&gt;0,
            MAX(IF(
                ISNUMBER(M52:Y52),
                IF(
                    M$5:Y$5=1,
                    M52:Y52,
                    ""),
                "")),
            MAX(IF(
                ISNUMBER(M52:Y52),
                IF(
                    M$5:Y$5=2,
                    M52:Y52,
                    ""),
                ""))
        ),
        IF(
            Parameters!$D$16=1,
            IFERROR(
                AVERAGE(IF(
                    ISNUMBER(M52:Y52),
                    IF(
                        M$5:Y$5=1,
                        M52:Y52,
                        ""),
                    "")),
                AVERAGE(IF(
                    ISNUMBER(M52:Y52),
                    IF(
                        M$5:Y$5=2,
                        M52:Y52,
                        ""),
                    ""))
            ),
            IF(
                Parameters!$D$17=1,
                IFERROR(
                    IF(
                        OR(
                            IF(
                                ISNUMBER(M52:Y52),
                                IF(
                                    M$5:Y$5=1,
                                    M52:Y52,
                                    ""),
                                "")
                            =0),
                        0,
                        GEOMEAN(IF(
                            ISNUMBER(M52:Y52),
                            IF(
                                M$5:Y$5=1,
                                M52:Y52,
                                ""),
                            ""))
                    ),
                    IF(
                        OR(IF(
                            ISNUMBER(M52:Y52),
                            IF(
                                M$5:Y$5=2,
                                M52:Y52,
                                ""),
                            "")
                            =0),
                        0,
                        GEOMEAN(IF(
                            ISNUMBER(M52:Y52),
                            IF(
                                M$5:Y$5=2,
                                M52:Y52,
                                ""),
                            "")))
                )
            )
        )
    )
)</f>
        <v>0</v>
      </c>
      <c r="J52" s="242">
        <v>45188</v>
      </c>
      <c r="K52" s="242">
        <v>44753</v>
      </c>
      <c r="L52" s="91" t="s">
        <v>81</v>
      </c>
      <c r="M52" s="192">
        <v>2.9999999999999898</v>
      </c>
      <c r="N52" s="192" t="s">
        <v>409</v>
      </c>
      <c r="O52" s="192">
        <v>0</v>
      </c>
      <c r="P52" s="192" t="s">
        <v>409</v>
      </c>
      <c r="Q52" s="192">
        <v>2.1</v>
      </c>
      <c r="R52" s="192">
        <v>-0.35532049999999998</v>
      </c>
      <c r="S52" s="192">
        <v>-8.2028671607971004E-3</v>
      </c>
      <c r="T52" s="192" t="s">
        <v>409</v>
      </c>
      <c r="U52"/>
      <c r="V52"/>
      <c r="W52"/>
      <c r="X52"/>
      <c r="Y52" s="192"/>
      <c r="Z52" s="192"/>
      <c r="AF52" s="34"/>
      <c r="AG52" s="34"/>
      <c r="AH52" s="34"/>
      <c r="AI52" s="34"/>
      <c r="AJ52" s="34"/>
      <c r="AK52" s="34"/>
      <c r="AL52" s="195"/>
      <c r="AM52" s="195"/>
      <c r="AN52" s="80"/>
      <c r="AO52" s="80"/>
      <c r="AP52" s="80"/>
      <c r="AQ52" s="35"/>
    </row>
    <row r="53" spans="1:43"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$M$4:$Y$4,
                    (M53:Y53),
                    "")),
            1,
            0))
        =0,
    NA(),
    IF(
        Parameters!$D$15=1,
        IF(
            SUM(--(ISNUMBER(IF($M$4:$Y$4=1,(M53:Y53),""))))&gt;0,
            MAX(IF(
                ISNUMBER(M53:Y53),
                IF(
                    M$4:Y$4=1,
                    M53:Y53,
                    ""),
                "")),
            MAX(IF(
                ISNUMBER(M53:Y53),
                IF(
                    M$4:Y$4=2,
                    M53:Y53,
                    ""),
                ""))
        ),
        IF(
            Parameters!$D$16=1,
            IFERROR(
                AVERAGE(IF(
                    ISNUMBER(M53:Y53),
                    IF(
                        M$4:Y$4=1,
                        M53:Y53,
                        ""),
                    "")),
                AVERAGE(IF(
                    ISNUMBER(M53:Y53),
                    IF(
                        M$4:Y$4=2,
                        M53:Y53,
                        ""),
                    ""))
            ),
            IF(
                Parameters!$D$17=1,
                IFERROR(
                    IF(
                        OR(
                            IF(
                                ISNUMBER(M53:Y53),
                                IF(
                                    M$4:Y$4=1,
                                    M53:Y53,
                                    ""),
                                "")
                            =0),
                        0,
                        GEOMEAN(IF(
                            ISNUMBER(M53:Y53),
                            IF(
                                M$4:Y$4=1,
                                M53:Y53,
                                ""),
                            ""))
                    ),
                    IF(
                        OR(IF(
                            ISNUMBER(M53:Y53),
                            IF(
                                M$4:Y$4=2,
                                M53:Y53,
                                ""),
                            "")
                            =0),
                        0,
                        GEOMEAN(IF(
                            ISNUMBER(M53:Y53),
                            IF(
                                M$4:Y$4=2,
                                M53:Y53,
                                ""),
                            "")))
                )
            )
        )
    )
)</f>
        <v>3.2857142857142798</v>
      </c>
      <c r="I53" s="191" t="e" cm="1">
        <f t="array" ref="I53">IF(
    SUM(IF(
            ISNUMBER(
                IF(
                    $M$5:$Y$5,
                    (M53:Y53),
                    "")),
            1,
            0))
        =0,
    NA(),
    IF(
        Parameters!$D$15=1,
        IF(
            SUM(--(ISNUMBER(IF($M$5:$Y$5=1,(M53:Y53),""))))&gt;0,
            MAX(IF(
                ISNUMBER(M53:Y53),
                IF(
                    M$5:Y$5=1,
                    M53:Y53,
                    ""),
                "")),
            MAX(IF(
                ISNUMBER(M53:Y53),
                IF(
                    M$5:Y$5=2,
                    M53:Y53,
                    ""),
                ""))
        ),
        IF(
            Parameters!$D$16=1,
            IFERROR(
                AVERAGE(IF(
                    ISNUMBER(M53:Y53),
                    IF(
                        M$5:Y$5=1,
                        M53:Y53,
                        ""),
                    "")),
                AVERAGE(IF(
                    ISNUMBER(M53:Y53),
                    IF(
                        M$5:Y$5=2,
                        M53:Y53,
                        ""),
                    ""))
            ),
            IF(
                Parameters!$D$17=1,
                IFERROR(
                    IF(
                        OR(
                            IF(
                                ISNUMBER(M53:Y53),
                                IF(
                                    M$5:Y$5=1,
                                    M53:Y53,
                                    ""),
                                "")
                            =0),
                        0,
                        GEOMEAN(IF(
                            ISNUMBER(M53:Y53),
                            IF(
                                M$5:Y$5=1,
                                M53:Y53,
                                ""),
                            ""))
                    ),
                    IF(
                        OR(IF(
                            ISNUMBER(M53:Y53),
                            IF(
                                M$5:Y$5=2,
                                M53:Y53,
                                ""),
                            "")
                            =0),
                        0,
                        GEOMEAN(IF(
                            ISNUMBER(M53:Y53),
                            IF(
                                M$5:Y$5=2,
                                M53:Y53,
                                ""),
                            "")))
                )
            )
        )
    )
)</f>
        <v>#N/A</v>
      </c>
      <c r="J53" s="242">
        <v>45188</v>
      </c>
      <c r="K53" s="242">
        <v>44753</v>
      </c>
      <c r="L53" s="91" t="s">
        <v>83</v>
      </c>
      <c r="M53" s="192">
        <v>3.2857142857142798</v>
      </c>
      <c r="N53" s="192" t="s">
        <v>409</v>
      </c>
      <c r="O53" s="192" t="s">
        <v>409</v>
      </c>
      <c r="P53" s="192" t="s">
        <v>409</v>
      </c>
      <c r="Q53" s="192">
        <v>2.2999999999999998</v>
      </c>
      <c r="R53" s="192" t="s">
        <v>409</v>
      </c>
      <c r="S53" s="192" t="s">
        <v>409</v>
      </c>
      <c r="T53" s="192" t="s">
        <v>409</v>
      </c>
      <c r="U53"/>
      <c r="V53"/>
      <c r="W53"/>
      <c r="X53"/>
      <c r="Y53" s="192"/>
      <c r="Z53" s="192"/>
      <c r="AF53" s="34"/>
      <c r="AG53" s="34"/>
      <c r="AH53" s="34"/>
      <c r="AI53" s="34"/>
      <c r="AJ53" s="34"/>
      <c r="AK53" s="34"/>
      <c r="AL53" s="195"/>
      <c r="AM53" s="195"/>
      <c r="AN53" s="80"/>
      <c r="AO53" s="80"/>
      <c r="AP53" s="80"/>
      <c r="AQ53" s="35"/>
    </row>
    <row r="54" spans="1:43" x14ac:dyDescent="0.2">
      <c r="A54" s="84">
        <v>47</v>
      </c>
      <c r="B54" s="84" t="str">
        <f ca="1"/>
        <v>Curaçao</v>
      </c>
      <c r="C54" s="84" t="str">
        <f ca="1"/>
        <v>CUW</v>
      </c>
      <c r="D54" s="219" t="str">
        <f ca="1"/>
        <v>LCN           Latin America &amp; Caribbean</v>
      </c>
      <c r="E54" s="219" t="str">
        <f ca="1"/>
        <v>NA</v>
      </c>
      <c r="F54" s="190"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$M$4:$Y$4,
                    (M54:Y54),
                    "")),
            1,
            0))
        =0,
    NA(),
    IF(
        Parameters!$D$15=1,
        IF(
            SUM(--(ISNUMBER(IF($M$4:$Y$4=1,(M54:Y54),""))))&gt;0,
            MAX(IF(
                ISNUMBER(M54:Y54),
                IF(
                    M$4:Y$4=1,
                    M54:Y54,
                    ""),
                "")),
            MAX(IF(
                ISNUMBER(M54:Y54),
                IF(
                    M$4:Y$4=2,
                    M54:Y54,
                    ""),
                ""))
        ),
        IF(
            Parameters!$D$16=1,
            IFERROR(
                AVERAGE(IF(
                    ISNUMBER(M54:Y54),
                    IF(
                        M$4:Y$4=1,
                        M54:Y54,
                        ""),
                    "")),
                AVERAGE(IF(
                    ISNUMBER(M54:Y54),
                    IF(
                        M$4:Y$4=2,
                        M54:Y54,
                        ""),
                    ""))
            ),
            IF(
                Parameters!$D$17=1,
                IFERROR(
                    IF(
                        OR(
                            IF(
                                ISNUMBER(M54:Y54),
                                IF(
                                    M$4:Y$4=1,
                                    M54:Y54,
                                    ""),
                                "")
                            =0),
                        0,
                        GEOMEAN(IF(
                            ISNUMBER(M54:Y54),
                            IF(
                                M$4:Y$4=1,
                                M54:Y54,
                                ""),
                            ""))
                    ),
                    IF(
                        OR(IF(
                            ISNUMBER(M54:Y54),
                            IF(
                                M$4:Y$4=2,
                                M54:Y54,
                                ""),
                            "")
                            =0),
                        0,
                        GEOMEAN(IF(
                            ISNUMBER(M54:Y54),
                            IF(
                                M$4:Y$4=2,
                                M54:Y54,
                                ""),
                            "")))
                )
            )
        )
    )
)</f>
        <v>#N/A</v>
      </c>
      <c r="I54" s="191" t="e" cm="1">
        <f t="array" ref="I54">IF(
    SUM(IF(
            ISNUMBER(
                IF(
                    $M$5:$Y$5,
                    (M54:Y54),
                    "")),
            1,
            0))
        =0,
    NA(),
    IF(
        Parameters!$D$15=1,
        IF(
            SUM(--(ISNUMBER(IF($M$5:$Y$5=1,(M54:Y54),""))))&gt;0,
            MAX(IF(
                ISNUMBER(M54:Y54),
                IF(
                    M$5:Y$5=1,
                    M54:Y54,
                    ""),
                "")),
            MAX(IF(
                ISNUMBER(M54:Y54),
                IF(
                    M$5:Y$5=2,
                    M54:Y54,
                    ""),
                ""))
        ),
        IF(
            Parameters!$D$16=1,
            IFERROR(
                AVERAGE(IF(
                    ISNUMBER(M54:Y54),
                    IF(
                        M$5:Y$5=1,
                        M54:Y54,
                        ""),
                    "")),
                AVERAGE(IF(
                    ISNUMBER(M54:Y54),
                    IF(
                        M$5:Y$5=2,
                        M54:Y54,
                        ""),
                    ""))
            ),
            IF(
                Parameters!$D$17=1,
                IFERROR(
                    IF(
                        OR(
                            IF(
                                ISNUMBER(M54:Y54),
                                IF(
                                    M$5:Y$5=1,
                                    M54:Y54,
                                    ""),
                                "")
                            =0),
                        0,
                        GEOMEAN(IF(
                            ISNUMBER(M54:Y54),
                            IF(
                                M$5:Y$5=1,
                                M54:Y54,
                                ""),
                            ""))
                    ),
                    IF(
                        OR(IF(
                            ISNUMBER(M54:Y54),
                            IF(
                                M$5:Y$5=2,
                                M54:Y54,
                                ""),
                            "")
                            =0),
                        0,
                        GEOMEAN(IF(
                            ISNUMBER(M54:Y54),
                            IF(
                                M$5:Y$5=2,
                                M54:Y54,
                                ""),
                            "")))
                )
            )
        )
    )
)</f>
        <v>#N/A</v>
      </c>
      <c r="J54" s="242" t="s">
        <v>409</v>
      </c>
      <c r="K54" s="242" t="s">
        <v>409</v>
      </c>
      <c r="L54" s="91" t="s">
        <v>678</v>
      </c>
      <c r="M54" s="192" t="s">
        <v>409</v>
      </c>
      <c r="N54" s="192" t="s">
        <v>409</v>
      </c>
      <c r="O54" s="192" t="s">
        <v>409</v>
      </c>
      <c r="P54" s="192" t="s">
        <v>409</v>
      </c>
      <c r="Q54" s="192" t="s">
        <v>409</v>
      </c>
      <c r="R54" s="192" t="s">
        <v>409</v>
      </c>
      <c r="S54" s="192" t="s">
        <v>409</v>
      </c>
      <c r="T54" s="192" t="s">
        <v>409</v>
      </c>
      <c r="U54"/>
      <c r="V54"/>
      <c r="W54"/>
      <c r="X54"/>
      <c r="Y54" s="192"/>
      <c r="Z54" s="192"/>
      <c r="AF54" s="34"/>
      <c r="AG54" s="34"/>
      <c r="AH54" s="34"/>
      <c r="AI54" s="34"/>
      <c r="AJ54" s="34"/>
      <c r="AK54" s="34"/>
      <c r="AL54" s="195"/>
      <c r="AM54" s="195"/>
      <c r="AN54" s="80"/>
      <c r="AO54" s="80"/>
      <c r="AP54" s="80"/>
      <c r="AQ54" s="35"/>
    </row>
    <row r="55" spans="1:43" x14ac:dyDescent="0.2">
      <c r="A55" s="84">
        <v>48</v>
      </c>
      <c r="B55" s="84" t="str">
        <f ca="1"/>
        <v>Cayman Islands</v>
      </c>
      <c r="C55" s="84" t="str">
        <f ca="1"/>
        <v>CYM</v>
      </c>
      <c r="D55" s="219" t="str">
        <f ca="1"/>
        <v>LCN           Latin America &amp; Caribbean</v>
      </c>
      <c r="E55" s="219" t="str">
        <f ca="1"/>
        <v>NA</v>
      </c>
      <c r="F55" s="190"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$M$4:$Y$4,
                    (M55:Y55),
                    "")),
            1,
            0))
        =0,
    NA(),
    IF(
        Parameters!$D$15=1,
        IF(
            SUM(--(ISNUMBER(IF($M$4:$Y$4=1,(M55:Y55),""))))&gt;0,
            MAX(IF(
                ISNUMBER(M55:Y55),
                IF(
                    M$4:Y$4=1,
                    M55:Y55,
                    ""),
                "")),
            MAX(IF(
                ISNUMBER(M55:Y55),
                IF(
                    M$4:Y$4=2,
                    M55:Y55,
                    ""),
                ""))
        ),
        IF(
            Parameters!$D$16=1,
            IFERROR(
                AVERAGE(IF(
                    ISNUMBER(M55:Y55),
                    IF(
                        M$4:Y$4=1,
                        M55:Y55,
                        ""),
                    "")),
                AVERAGE(IF(
                    ISNUMBER(M55:Y55),
                    IF(
                        M$4:Y$4=2,
                        M55:Y55,
                        ""),
                    ""))
            ),
            IF(
                Parameters!$D$17=1,
                IFERROR(
                    IF(
                        OR(
                            IF(
                                ISNUMBER(M55:Y55),
                                IF(
                                    M$4:Y$4=1,
                                    M55:Y55,
                                    ""),
                                "")
                            =0),
                        0,
                        GEOMEAN(IF(
                            ISNUMBER(M55:Y55),
                            IF(
                                M$4:Y$4=1,
                                M55:Y55,
                                ""),
                            ""))
                    ),
                    IF(
                        OR(IF(
                            ISNUMBER(M55:Y55),
                            IF(
                                M$4:Y$4=2,
                                M55:Y55,
                                ""),
                            "")
                            =0),
                        0,
                        GEOMEAN(IF(
                            ISNUMBER(M55:Y55),
                            IF(
                                M$4:Y$4=2,
                                M55:Y55,
                                ""),
                            "")))
                )
            )
        )
    )
)</f>
        <v>#N/A</v>
      </c>
      <c r="I55" s="191" t="e" cm="1">
        <f t="array" ref="I55">IF(
    SUM(IF(
            ISNUMBER(
                IF(
                    $M$5:$Y$5,
                    (M55:Y55),
                    "")),
            1,
            0))
        =0,
    NA(),
    IF(
        Parameters!$D$15=1,
        IF(
            SUM(--(ISNUMBER(IF($M$5:$Y$5=1,(M55:Y55),""))))&gt;0,
            MAX(IF(
                ISNUMBER(M55:Y55),
                IF(
                    M$5:Y$5=1,
                    M55:Y55,
                    ""),
                "")),
            MAX(IF(
                ISNUMBER(M55:Y55),
                IF(
                    M$5:Y$5=2,
                    M55:Y55,
                    ""),
                ""))
        ),
        IF(
            Parameters!$D$16=1,
            IFERROR(
                AVERAGE(IF(
                    ISNUMBER(M55:Y55),
                    IF(
                        M$5:Y$5=1,
                        M55:Y55,
                        ""),
                    "")),
                AVERAGE(IF(
                    ISNUMBER(M55:Y55),
                    IF(
                        M$5:Y$5=2,
                        M55:Y55,
                        ""),
                    ""))
            ),
            IF(
                Parameters!$D$17=1,
                IFERROR(
                    IF(
                        OR(
                            IF(
                                ISNUMBER(M55:Y55),
                                IF(
                                    M$5:Y$5=1,
                                    M55:Y55,
                                    ""),
                                "")
                            =0),
                        0,
                        GEOMEAN(IF(
                            ISNUMBER(M55:Y55),
                            IF(
                                M$5:Y$5=1,
                                M55:Y55,
                                ""),
                            ""))
                    ),
                    IF(
                        OR(IF(
                            ISNUMBER(M55:Y55),
                            IF(
                                M$5:Y$5=2,
                                M55:Y55,
                                ""),
                            "")
                            =0),
                        0,
                        GEOMEAN(IF(
                            ISNUMBER(M55:Y55),
                            IF(
                                M$5:Y$5=2,
                                M55:Y55,
                                ""),
                            "")))
                )
            )
        )
    )
)</f>
        <v>#N/A</v>
      </c>
      <c r="J55" s="242" t="s">
        <v>409</v>
      </c>
      <c r="K55" s="242">
        <v>44887</v>
      </c>
      <c r="L55" s="91" t="s">
        <v>679</v>
      </c>
      <c r="M55" s="192" t="s">
        <v>409</v>
      </c>
      <c r="N55" s="192" t="s">
        <v>409</v>
      </c>
      <c r="O55" s="192" t="s">
        <v>409</v>
      </c>
      <c r="P55" s="192" t="s">
        <v>409</v>
      </c>
      <c r="Q55" s="192" t="s">
        <v>409</v>
      </c>
      <c r="R55" s="192" t="s">
        <v>409</v>
      </c>
      <c r="S55" s="192" t="s">
        <v>409</v>
      </c>
      <c r="T55" s="192" t="s">
        <v>409</v>
      </c>
      <c r="U55"/>
      <c r="V55"/>
      <c r="W55"/>
      <c r="X55"/>
      <c r="Y55" s="192"/>
      <c r="Z55" s="192"/>
      <c r="AF55" s="34"/>
      <c r="AG55" s="34"/>
      <c r="AH55" s="34"/>
      <c r="AI55" s="34"/>
      <c r="AJ55" s="34"/>
      <c r="AK55" s="34"/>
      <c r="AL55" s="195"/>
      <c r="AM55" s="195"/>
      <c r="AN55" s="80"/>
      <c r="AO55" s="80"/>
      <c r="AP55" s="80"/>
      <c r="AQ55" s="35"/>
    </row>
    <row r="56" spans="1:43"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$M$4:$Y$4,
                    (M56:Y56),
                    "")),
            1,
            0))
        =0,
    NA(),
    IF(
        Parameters!$D$15=1,
        IF(
            SUM(--(ISNUMBER(IF($M$4:$Y$4=1,(M56:Y56),""))))&gt;0,
            MAX(IF(
                ISNUMBER(M56:Y56),
                IF(
                    M$4:Y$4=1,
                    M56:Y56,
                    ""),
                "")),
            MAX(IF(
                ISNUMBER(M56:Y56),
                IF(
                    M$4:Y$4=2,
                    M56:Y56,
                    ""),
                ""))
        ),
        IF(
            Parameters!$D$16=1,
            IFERROR(
                AVERAGE(IF(
                    ISNUMBER(M56:Y56),
                    IF(
                        M$4:Y$4=1,
                        M56:Y56,
                        ""),
                    "")),
                AVERAGE(IF(
                    ISNUMBER(M56:Y56),
                    IF(
                        M$4:Y$4=2,
                        M56:Y56,
                        ""),
                    ""))
            ),
            IF(
                Parameters!$D$17=1,
                IFERROR(
                    IF(
                        OR(
                            IF(
                                ISNUMBER(M56:Y56),
                                IF(
                                    M$4:Y$4=1,
                                    M56:Y56,
                                    ""),
                                "")
                            =0),
                        0,
                        GEOMEAN(IF(
                            ISNUMBER(M56:Y56),
                            IF(
                                M$4:Y$4=1,
                                M56:Y56,
                                ""),
                            ""))
                    ),
                    IF(
                        OR(IF(
                            ISNUMBER(M56:Y56),
                            IF(
                                M$4:Y$4=2,
                                M56:Y56,
                                ""),
                            "")
                            =0),
                        0,
                        GEOMEAN(IF(
                            ISNUMBER(M56:Y56),
                            IF(
                                M$4:Y$4=2,
                                M56:Y56,
                                ""),
                            "")))
                )
            )
        )
    )
)</f>
        <v>0.85714285714285499</v>
      </c>
      <c r="I56" s="191" t="e" cm="1">
        <f t="array" ref="I56">IF(
    SUM(IF(
            ISNUMBER(
                IF(
                    $M$5:$Y$5,
                    (M56:Y56),
                    "")),
            1,
            0))
        =0,
    NA(),
    IF(
        Parameters!$D$15=1,
        IF(
            SUM(--(ISNUMBER(IF($M$5:$Y$5=1,(M56:Y56),""))))&gt;0,
            MAX(IF(
                ISNUMBER(M56:Y56),
                IF(
                    M$5:Y$5=1,
                    M56:Y56,
                    ""),
                "")),
            MAX(IF(
                ISNUMBER(M56:Y56),
                IF(
                    M$5:Y$5=2,
                    M56:Y56,
                    ""),
                ""))
        ),
        IF(
            Parameters!$D$16=1,
            IFERROR(
                AVERAGE(IF(
                    ISNUMBER(M56:Y56),
                    IF(
                        M$5:Y$5=1,
                        M56:Y56,
                        ""),
                    "")),
                AVERAGE(IF(
                    ISNUMBER(M56:Y56),
                    IF(
                        M$5:Y$5=2,
                        M56:Y56,
                        ""),
                    ""))
            ),
            IF(
                Parameters!$D$17=1,
                IFERROR(
                    IF(
                        OR(
                            IF(
                                ISNUMBER(M56:Y56),
                                IF(
                                    M$5:Y$5=1,
                                    M56:Y56,
                                    ""),
                                "")
                            =0),
                        0,
                        GEOMEAN(IF(
                            ISNUMBER(M56:Y56),
                            IF(
                                M$5:Y$5=1,
                                M56:Y56,
                                ""),
                            ""))
                    ),
                    IF(
                        OR(IF(
                            ISNUMBER(M56:Y56),
                            IF(
                                M$5:Y$5=2,
                                M56:Y56,
                                ""),
                            "")
                            =0),
                        0,
                        GEOMEAN(IF(
                            ISNUMBER(M56:Y56),
                            IF(
                                M$5:Y$5=2,
                                M56:Y56,
                                ""),
                            "")))
                )
            )
        )
    )
)</f>
        <v>#N/A</v>
      </c>
      <c r="J56" s="242">
        <v>44753</v>
      </c>
      <c r="K56" s="242">
        <v>45218</v>
      </c>
      <c r="L56" s="91" t="s">
        <v>85</v>
      </c>
      <c r="M56" s="192">
        <v>0.85714285714285499</v>
      </c>
      <c r="N56" s="192" t="s">
        <v>409</v>
      </c>
      <c r="O56" s="192" t="s">
        <v>409</v>
      </c>
      <c r="P56" s="192" t="s">
        <v>409</v>
      </c>
      <c r="Q56" s="192">
        <v>0.6</v>
      </c>
      <c r="R56" s="192" t="s">
        <v>409</v>
      </c>
      <c r="S56" s="192" t="s">
        <v>409</v>
      </c>
      <c r="T56" s="192" t="s">
        <v>409</v>
      </c>
      <c r="U56"/>
      <c r="V56"/>
      <c r="W56"/>
      <c r="X56"/>
      <c r="Y56" s="192"/>
      <c r="Z56" s="192"/>
      <c r="AF56" s="34"/>
      <c r="AG56" s="34"/>
      <c r="AH56" s="34"/>
      <c r="AI56" s="34"/>
      <c r="AJ56" s="34"/>
      <c r="AK56" s="34"/>
      <c r="AL56" s="195"/>
      <c r="AM56" s="195"/>
      <c r="AN56" s="80"/>
      <c r="AO56" s="80"/>
      <c r="AP56" s="80"/>
      <c r="AQ56" s="35"/>
    </row>
    <row r="57" spans="1:43"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$M$4:$Y$4,
                    (M57:Y57),
                    "")),
            1,
            0))
        =0,
    NA(),
    IF(
        Parameters!$D$15=1,
        IF(
            SUM(--(ISNUMBER(IF($M$4:$Y$4=1,(M57:Y57),""))))&gt;0,
            MAX(IF(
                ISNUMBER(M57:Y57),
                IF(
                    M$4:Y$4=1,
                    M57:Y57,
                    ""),
                "")),
            MAX(IF(
                ISNUMBER(M57:Y57),
                IF(
                    M$4:Y$4=2,
                    M57:Y57,
                    ""),
                ""))
        ),
        IF(
            Parameters!$D$16=1,
            IFERROR(
                AVERAGE(IF(
                    ISNUMBER(M57:Y57),
                    IF(
                        M$4:Y$4=1,
                        M57:Y57,
                        ""),
                    "")),
                AVERAGE(IF(
                    ISNUMBER(M57:Y57),
                    IF(
                        M$4:Y$4=2,
                        M57:Y57,
                        ""),
                    ""))
            ),
            IF(
                Parameters!$D$17=1,
                IFERROR(
                    IF(
                        OR(
                            IF(
                                ISNUMBER(M57:Y57),
                                IF(
                                    M$4:Y$4=1,
                                    M57:Y57,
                                    ""),
                                "")
                            =0),
                        0,
                        GEOMEAN(IF(
                            ISNUMBER(M57:Y57),
                            IF(
                                M$4:Y$4=1,
                                M57:Y57,
                                ""),
                            ""))
                    ),
                    IF(
                        OR(IF(
                            ISNUMBER(M57:Y57),
                            IF(
                                M$4:Y$4=2,
                                M57:Y57,
                                ""),
                            "")
                            =0),
                        0,
                        GEOMEAN(IF(
                            ISNUMBER(M57:Y57),
                            IF(
                                M$4:Y$4=2,
                                M57:Y57,
                                ""),
                            "")))
                )
            )
        )
    )
)</f>
        <v>0.57142857142857095</v>
      </c>
      <c r="I57" s="191" t="e" cm="1">
        <f t="array" ref="I57">IF(
    SUM(IF(
            ISNUMBER(
                IF(
                    $M$5:$Y$5,
                    (M57:Y57),
                    "")),
            1,
            0))
        =0,
    NA(),
    IF(
        Parameters!$D$15=1,
        IF(
            SUM(--(ISNUMBER(IF($M$5:$Y$5=1,(M57:Y57),""))))&gt;0,
            MAX(IF(
                ISNUMBER(M57:Y57),
                IF(
                    M$5:Y$5=1,
                    M57:Y57,
                    ""),
                "")),
            MAX(IF(
                ISNUMBER(M57:Y57),
                IF(
                    M$5:Y$5=2,
                    M57:Y57,
                    ""),
                ""))
        ),
        IF(
            Parameters!$D$16=1,
            IFERROR(
                AVERAGE(IF(
                    ISNUMBER(M57:Y57),
                    IF(
                        M$5:Y$5=1,
                        M57:Y57,
                        ""),
                    "")),
                AVERAGE(IF(
                    ISNUMBER(M57:Y57),
                    IF(
                        M$5:Y$5=2,
                        M57:Y57,
                        ""),
                    ""))
            ),
            IF(
                Parameters!$D$17=1,
                IFERROR(
                    IF(
                        OR(
                            IF(
                                ISNUMBER(M57:Y57),
                                IF(
                                    M$5:Y$5=1,
                                    M57:Y57,
                                    ""),
                                "")
                            =0),
                        0,
                        GEOMEAN(IF(
                            ISNUMBER(M57:Y57),
                            IF(
                                M$5:Y$5=1,
                                M57:Y57,
                                ""),
                            ""))
                    ),
                    IF(
                        OR(IF(
                            ISNUMBER(M57:Y57),
                            IF(
                                M$5:Y$5=2,
                                M57:Y57,
                                ""),
                            "")
                            =0),
                        0,
                        GEOMEAN(IF(
                            ISNUMBER(M57:Y57),
                            IF(
                                M$5:Y$5=2,
                                M57:Y57,
                                ""),
                            "")))
                )
            )
        )
    )
)</f>
        <v>#N/A</v>
      </c>
      <c r="J57" s="242">
        <v>45163</v>
      </c>
      <c r="K57" s="242">
        <v>45218</v>
      </c>
      <c r="L57" s="91" t="s">
        <v>87</v>
      </c>
      <c r="M57" s="192">
        <v>0.57142857142857095</v>
      </c>
      <c r="N57" s="192" t="s">
        <v>409</v>
      </c>
      <c r="O57" s="192" t="s">
        <v>409</v>
      </c>
      <c r="P57" s="192" t="s">
        <v>409</v>
      </c>
      <c r="Q57" s="192">
        <v>0.4</v>
      </c>
      <c r="R57" s="192" t="s">
        <v>409</v>
      </c>
      <c r="S57" s="192" t="s">
        <v>409</v>
      </c>
      <c r="T57" s="192" t="s">
        <v>409</v>
      </c>
      <c r="U57"/>
      <c r="V57"/>
      <c r="W57"/>
      <c r="X57"/>
      <c r="Y57" s="192"/>
      <c r="Z57" s="192"/>
      <c r="AF57" s="34"/>
      <c r="AG57" s="34"/>
      <c r="AH57" s="34"/>
      <c r="AI57" s="34"/>
      <c r="AJ57" s="34"/>
      <c r="AK57" s="34"/>
      <c r="AL57" s="195"/>
      <c r="AM57" s="195"/>
      <c r="AN57" s="80"/>
      <c r="AO57" s="80"/>
      <c r="AP57" s="80"/>
      <c r="AQ57" s="35"/>
    </row>
    <row r="58" spans="1:43"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$M$4:$Y$4,
                    (M58:Y58),
                    "")),
            1,
            0))
        =0,
    NA(),
    IF(
        Parameters!$D$15=1,
        IF(
            SUM(--(ISNUMBER(IF($M$4:$Y$4=1,(M58:Y58),""))))&gt;0,
            MAX(IF(
                ISNUMBER(M58:Y58),
                IF(
                    M$4:Y$4=1,
                    M58:Y58,
                    ""),
                "")),
            MAX(IF(
                ISNUMBER(M58:Y58),
                IF(
                    M$4:Y$4=2,
                    M58:Y58,
                    ""),
                ""))
        ),
        IF(
            Parameters!$D$16=1,
            IFERROR(
                AVERAGE(IF(
                    ISNUMBER(M58:Y58),
                    IF(
                        M$4:Y$4=1,
                        M58:Y58,
                        ""),
                    "")),
                AVERAGE(IF(
                    ISNUMBER(M58:Y58),
                    IF(
                        M$4:Y$4=2,
                        M58:Y58,
                        ""),
                    ""))
            ),
            IF(
                Parameters!$D$17=1,
                IFERROR(
                    IF(
                        OR(
                            IF(
                                ISNUMBER(M58:Y58),
                                IF(
                                    M$4:Y$4=1,
                                    M58:Y58,
                                    ""),
                                "")
                            =0),
                        0,
                        GEOMEAN(IF(
                            ISNUMBER(M58:Y58),
                            IF(
                                M$4:Y$4=1,
                                M58:Y58,
                                ""),
                            ""))
                    ),
                    IF(
                        OR(IF(
                            ISNUMBER(M58:Y58),
                            IF(
                                M$4:Y$4=2,
                                M58:Y58,
                                ""),
                            "")
                            =0),
                        0,
                        GEOMEAN(IF(
                            ISNUMBER(M58:Y58),
                            IF(
                                M$4:Y$4=2,
                                M58:Y58,
                                ""),
                            "")))
                )
            )
        )
    )
)</f>
        <v>0.57142857142857095</v>
      </c>
      <c r="I58" s="191" t="e" cm="1">
        <f t="array" ref="I58">IF(
    SUM(IF(
            ISNUMBER(
                IF(
                    $M$5:$Y$5,
                    (M58:Y58),
                    "")),
            1,
            0))
        =0,
    NA(),
    IF(
        Parameters!$D$15=1,
        IF(
            SUM(--(ISNUMBER(IF($M$5:$Y$5=1,(M58:Y58),""))))&gt;0,
            MAX(IF(
                ISNUMBER(M58:Y58),
                IF(
                    M$5:Y$5=1,
                    M58:Y58,
                    ""),
                "")),
            MAX(IF(
                ISNUMBER(M58:Y58),
                IF(
                    M$5:Y$5=2,
                    M58:Y58,
                    ""),
                ""))
        ),
        IF(
            Parameters!$D$16=1,
            IFERROR(
                AVERAGE(IF(
                    ISNUMBER(M58:Y58),
                    IF(
                        M$5:Y$5=1,
                        M58:Y58,
                        ""),
                    "")),
                AVERAGE(IF(
                    ISNUMBER(M58:Y58),
                    IF(
                        M$5:Y$5=2,
                        M58:Y58,
                        ""),
                    ""))
            ),
            IF(
                Parameters!$D$17=1,
                IFERROR(
                    IF(
                        OR(
                            IF(
                                ISNUMBER(M58:Y58),
                                IF(
                                    M$5:Y$5=1,
                                    M58:Y58,
                                    ""),
                                "")
                            =0),
                        0,
                        GEOMEAN(IF(
                            ISNUMBER(M58:Y58),
                            IF(
                                M$5:Y$5=1,
                                M58:Y58,
                                ""),
                            ""))
                    ),
                    IF(
                        OR(IF(
                            ISNUMBER(M58:Y58),
                            IF(
                                M$5:Y$5=2,
                                M58:Y58,
                                ""),
                            "")
                            =0),
                        0,
                        GEOMEAN(IF(
                            ISNUMBER(M58:Y58),
                            IF(
                                M$5:Y$5=2,
                                M58:Y58,
                                ""),
                            "")))
                )
            )
        )
    )
)</f>
        <v>#N/A</v>
      </c>
      <c r="J58" s="242">
        <v>44753</v>
      </c>
      <c r="K58" s="242">
        <v>45218</v>
      </c>
      <c r="L58" s="91" t="s">
        <v>89</v>
      </c>
      <c r="M58" s="192">
        <v>0.57142857142857095</v>
      </c>
      <c r="N58" s="192" t="s">
        <v>409</v>
      </c>
      <c r="O58" s="192" t="s">
        <v>409</v>
      </c>
      <c r="P58" s="192" t="s">
        <v>409</v>
      </c>
      <c r="Q58" s="192">
        <v>0.4</v>
      </c>
      <c r="R58" s="192" t="s">
        <v>409</v>
      </c>
      <c r="S58" s="192" t="s">
        <v>409</v>
      </c>
      <c r="T58" s="192" t="s">
        <v>409</v>
      </c>
      <c r="U58"/>
      <c r="V58"/>
      <c r="W58"/>
      <c r="X58"/>
      <c r="Y58" s="192"/>
      <c r="Z58" s="192"/>
      <c r="AF58" s="34"/>
      <c r="AG58" s="34"/>
      <c r="AH58" s="34"/>
      <c r="AI58" s="34"/>
      <c r="AJ58" s="34"/>
      <c r="AK58" s="34"/>
      <c r="AL58" s="195"/>
      <c r="AM58" s="195"/>
      <c r="AN58" s="80"/>
      <c r="AO58" s="80"/>
      <c r="AP58" s="80"/>
      <c r="AQ58" s="35"/>
    </row>
    <row r="59" spans="1:43"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$M$4:$Y$4,
                    (M59:Y59),
                    "")),
            1,
            0))
        =0,
    NA(),
    IF(
        Parameters!$D$15=1,
        IF(
            SUM(--(ISNUMBER(IF($M$4:$Y$4=1,(M59:Y59),""))))&gt;0,
            MAX(IF(
                ISNUMBER(M59:Y59),
                IF(
                    M$4:Y$4=1,
                    M59:Y59,
                    ""),
                "")),
            MAX(IF(
                ISNUMBER(M59:Y59),
                IF(
                    M$4:Y$4=2,
                    M59:Y59,
                    ""),
                ""))
        ),
        IF(
            Parameters!$D$16=1,
            IFERROR(
                AVERAGE(IF(
                    ISNUMBER(M59:Y59),
                    IF(
                        M$4:Y$4=1,
                        M59:Y59,
                        ""),
                    "")),
                AVERAGE(IF(
                    ISNUMBER(M59:Y59),
                    IF(
                        M$4:Y$4=2,
                        M59:Y59,
                        ""),
                    ""))
            ),
            IF(
                Parameters!$D$17=1,
                IFERROR(
                    IF(
                        OR(
                            IF(
                                ISNUMBER(M59:Y59),
                                IF(
                                    M$4:Y$4=1,
                                    M59:Y59,
                                    ""),
                                "")
                            =0),
                        0,
                        GEOMEAN(IF(
                            ISNUMBER(M59:Y59),
                            IF(
                                M$4:Y$4=1,
                                M59:Y59,
                                ""),
                            ""))
                    ),
                    IF(
                        OR(IF(
                            ISNUMBER(M59:Y59),
                            IF(
                                M$4:Y$4=2,
                                M59:Y59,
                                ""),
                            "")
                            =0),
                        0,
                        GEOMEAN(IF(
                            ISNUMBER(M59:Y59),
                            IF(
                                M$4:Y$4=2,
                                M59:Y59,
                                ""),
                            "")))
                )
            )
        )
    )
)</f>
        <v>8.71428571428571</v>
      </c>
      <c r="I59" s="191" cm="1">
        <f t="array" ref="I59">IF(
    SUM(IF(
            ISNUMBER(
                IF(
                    $M$5:$Y$5,
                    (M59:Y59),
                    "")),
            1,
            0))
        =0,
    NA(),
    IF(
        Parameters!$D$15=1,
        IF(
            SUM(--(ISNUMBER(IF($M$5:$Y$5=1,(M59:Y59),""))))&gt;0,
            MAX(IF(
                ISNUMBER(M59:Y59),
                IF(
                    M$5:Y$5=1,
                    M59:Y59,
                    ""),
                "")),
            MAX(IF(
                ISNUMBER(M59:Y59),
                IF(
                    M$5:Y$5=2,
                    M59:Y59,
                    ""),
                ""))
        ),
        IF(
            Parameters!$D$16=1,
            IFERROR(
                AVERAGE(IF(
                    ISNUMBER(M59:Y59),
                    IF(
                        M$5:Y$5=1,
                        M59:Y59,
                        ""),
                    "")),
                AVERAGE(IF(
                    ISNUMBER(M59:Y59),
                    IF(
                        M$5:Y$5=2,
                        M59:Y59,
                        ""),
                    ""))
            ),
            IF(
                Parameters!$D$17=1,
                IFERROR(
                    IF(
                        OR(
                            IF(
                                ISNUMBER(M59:Y59),
                                IF(
                                    M$5:Y$5=1,
                                    M59:Y59,
                                    ""),
                                "")
                            =0),
                        0,
                        GEOMEAN(IF(
                            ISNUMBER(M59:Y59),
                            IF(
                                M$5:Y$5=1,
                                M59:Y59,
                                ""),
                            ""))
                    ),
                    IF(
                        OR(IF(
                            ISNUMBER(M59:Y59),
                            IF(
                                M$5:Y$5=2,
                                M59:Y59,
                                ""),
                            "")
                            =0),
                        0,
                        GEOMEAN(IF(
                            ISNUMBER(M59:Y59),
                            IF(
                                M$5:Y$5=2,
                                M59:Y59,
                                ""),
                            "")))
                )
            )
        )
    )
)</f>
        <v>0</v>
      </c>
      <c r="J59" s="242">
        <v>45188</v>
      </c>
      <c r="K59" s="242">
        <v>45455</v>
      </c>
      <c r="L59" s="91" t="s">
        <v>91</v>
      </c>
      <c r="M59" s="192">
        <v>8.71428571428571</v>
      </c>
      <c r="N59" s="192" t="s">
        <v>409</v>
      </c>
      <c r="O59" s="192">
        <v>0</v>
      </c>
      <c r="P59" s="192" t="s">
        <v>409</v>
      </c>
      <c r="Q59" s="192">
        <v>6.1</v>
      </c>
      <c r="R59" s="192">
        <v>-0.411242686232271</v>
      </c>
      <c r="S59" s="192">
        <v>-0.80065437280612906</v>
      </c>
      <c r="T59" s="192" t="s">
        <v>409</v>
      </c>
      <c r="U59"/>
      <c r="V59"/>
      <c r="W59"/>
      <c r="X59"/>
      <c r="Y59" s="192"/>
      <c r="Z59" s="192"/>
      <c r="AF59" s="34"/>
      <c r="AG59" s="34"/>
      <c r="AH59" s="34"/>
      <c r="AI59" s="34"/>
      <c r="AJ59" s="34"/>
      <c r="AK59" s="34"/>
      <c r="AL59" s="195"/>
      <c r="AM59" s="195"/>
      <c r="AN59" s="80"/>
      <c r="AO59" s="80"/>
      <c r="AP59" s="80"/>
      <c r="AQ59" s="35"/>
    </row>
    <row r="60" spans="1:43"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$M$4:$Y$4,
                    (M60:Y60),
                    "")),
            1,
            0))
        =0,
    NA(),
    IF(
        Parameters!$D$15=1,
        IF(
            SUM(--(ISNUMBER(IF($M$4:$Y$4=1,(M60:Y60),""))))&gt;0,
            MAX(IF(
                ISNUMBER(M60:Y60),
                IF(
                    M$4:Y$4=1,
                    M60:Y60,
                    ""),
                "")),
            MAX(IF(
                ISNUMBER(M60:Y60),
                IF(
                    M$4:Y$4=2,
                    M60:Y60,
                    ""),
                ""))
        ),
        IF(
            Parameters!$D$16=1,
            IFERROR(
                AVERAGE(IF(
                    ISNUMBER(M60:Y60),
                    IF(
                        M$4:Y$4=1,
                        M60:Y60,
                        ""),
                    "")),
                AVERAGE(IF(
                    ISNUMBER(M60:Y60),
                    IF(
                        M$4:Y$4=2,
                        M60:Y60,
                        ""),
                    ""))
            ),
            IF(
                Parameters!$D$17=1,
                IFERROR(
                    IF(
                        OR(
                            IF(
                                ISNUMBER(M60:Y60),
                                IF(
                                    M$4:Y$4=1,
                                    M60:Y60,
                                    ""),
                                "")
                            =0),
                        0,
                        GEOMEAN(IF(
                            ISNUMBER(M60:Y60),
                            IF(
                                M$4:Y$4=1,
                                M60:Y60,
                                ""),
                            ""))
                    ),
                    IF(
                        OR(IF(
                            ISNUMBER(M60:Y60),
                            IF(
                                M$4:Y$4=2,
                                M60:Y60,
                                ""),
                            "")
                            =0),
                        0,
                        GEOMEAN(IF(
                            ISNUMBER(M60:Y60),
                            IF(
                                M$4:Y$4=2,
                                M60:Y60,
                                ""),
                            "")))
                )
            )
        )
    )
)</f>
        <v>7</v>
      </c>
      <c r="I60" s="191" t="e" cm="1">
        <f t="array" ref="I60">IF(
    SUM(IF(
            ISNUMBER(
                IF(
                    $M$5:$Y$5,
                    (M60:Y60),
                    "")),
            1,
            0))
        =0,
    NA(),
    IF(
        Parameters!$D$15=1,
        IF(
            SUM(--(ISNUMBER(IF($M$5:$Y$5=1,(M60:Y60),""))))&gt;0,
            MAX(IF(
                ISNUMBER(M60:Y60),
                IF(
                    M$5:Y$5=1,
                    M60:Y60,
                    ""),
                "")),
            MAX(IF(
                ISNUMBER(M60:Y60),
                IF(
                    M$5:Y$5=2,
                    M60:Y60,
                    ""),
                ""))
        ),
        IF(
            Parameters!$D$16=1,
            IFERROR(
                AVERAGE(IF(
                    ISNUMBER(M60:Y60),
                    IF(
                        M$5:Y$5=1,
                        M60:Y60,
                        ""),
                    "")),
                AVERAGE(IF(
                    ISNUMBER(M60:Y60),
                    IF(
                        M$5:Y$5=2,
                        M60:Y60,
                        ""),
                    ""))
            ),
            IF(
                Parameters!$D$17=1,
                IFERROR(
                    IF(
                        OR(
                            IF(
                                ISNUMBER(M60:Y60),
                                IF(
                                    M$5:Y$5=1,
                                    M60:Y60,
                                    ""),
                                "")
                            =0),
                        0,
                        GEOMEAN(IF(
                            ISNUMBER(M60:Y60),
                            IF(
                                M$5:Y$5=1,
                                M60:Y60,
                                ""),
                            ""))
                    ),
                    IF(
                        OR(IF(
                            ISNUMBER(M60:Y60),
                            IF(
                                M$5:Y$5=2,
                                M60:Y60,
                                ""),
                            "")
                            =0),
                        0,
                        GEOMEAN(IF(
                            ISNUMBER(M60:Y60),
                            IF(
                                M$5:Y$5=2,
                                M60:Y60,
                                ""),
                            "")))
                )
            )
        )
    )
)</f>
        <v>#N/A</v>
      </c>
      <c r="J60" s="242">
        <v>45188</v>
      </c>
      <c r="K60" s="242">
        <v>44753</v>
      </c>
      <c r="L60" s="91" t="s">
        <v>93</v>
      </c>
      <c r="M60" s="192">
        <v>7</v>
      </c>
      <c r="N60" s="192" t="s">
        <v>409</v>
      </c>
      <c r="O60" s="192" t="s">
        <v>409</v>
      </c>
      <c r="P60" s="192" t="s">
        <v>409</v>
      </c>
      <c r="Q60" s="192">
        <v>4.9000000000000004</v>
      </c>
      <c r="R60" s="192" t="s">
        <v>409</v>
      </c>
      <c r="S60" s="192" t="s">
        <v>409</v>
      </c>
      <c r="T60" s="192" t="s">
        <v>409</v>
      </c>
      <c r="U60"/>
      <c r="V60"/>
      <c r="W60"/>
      <c r="X60"/>
      <c r="Y60" s="192"/>
      <c r="Z60" s="192"/>
      <c r="AF60" s="34"/>
      <c r="AG60" s="34"/>
      <c r="AH60" s="34"/>
      <c r="AI60" s="34"/>
      <c r="AJ60" s="34"/>
      <c r="AK60" s="34"/>
      <c r="AL60" s="195"/>
      <c r="AM60" s="195"/>
      <c r="AN60" s="80"/>
      <c r="AO60" s="80"/>
      <c r="AP60" s="80"/>
      <c r="AQ60" s="35"/>
    </row>
    <row r="61" spans="1:43"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$M$4:$Y$4,
                    (M61:Y61),
                    "")),
            1,
            0))
        =0,
    NA(),
    IF(
        Parameters!$D$15=1,
        IF(
            SUM(--(ISNUMBER(IF($M$4:$Y$4=1,(M61:Y61),""))))&gt;0,
            MAX(IF(
                ISNUMBER(M61:Y61),
                IF(
                    M$4:Y$4=1,
                    M61:Y61,
                    ""),
                "")),
            MAX(IF(
                ISNUMBER(M61:Y61),
                IF(
                    M$4:Y$4=2,
                    M61:Y61,
                    ""),
                ""))
        ),
        IF(
            Parameters!$D$16=1,
            IFERROR(
                AVERAGE(IF(
                    ISNUMBER(M61:Y61),
                    IF(
                        M$4:Y$4=1,
                        M61:Y61,
                        ""),
                    "")),
                AVERAGE(IF(
                    ISNUMBER(M61:Y61),
                    IF(
                        M$4:Y$4=2,
                        M61:Y61,
                        ""),
                    ""))
            ),
            IF(
                Parameters!$D$17=1,
                IFERROR(
                    IF(
                        OR(
                            IF(
                                ISNUMBER(M61:Y61),
                                IF(
                                    M$4:Y$4=1,
                                    M61:Y61,
                                    ""),
                                "")
                            =0),
                        0,
                        GEOMEAN(IF(
                            ISNUMBER(M61:Y61),
                            IF(
                                M$4:Y$4=1,
                                M61:Y61,
                                ""),
                            ""))
                    ),
                    IF(
                        OR(IF(
                            ISNUMBER(M61:Y61),
                            IF(
                                M$4:Y$4=2,
                                M61:Y61,
                                ""),
                            "")
                            =0),
                        0,
                        GEOMEAN(IF(
                            ISNUMBER(M61:Y61),
                            IF(
                                M$4:Y$4=2,
                                M61:Y61,
                                ""),
                            "")))
                )
            )
        )
    )
)</f>
        <v>0.14285714285714199</v>
      </c>
      <c r="I61" s="191" t="e" cm="1">
        <f t="array" ref="I61">IF(
    SUM(IF(
            ISNUMBER(
                IF(
                    $M$5:$Y$5,
                    (M61:Y61),
                    "")),
            1,
            0))
        =0,
    NA(),
    IF(
        Parameters!$D$15=1,
        IF(
            SUM(--(ISNUMBER(IF($M$5:$Y$5=1,(M61:Y61),""))))&gt;0,
            MAX(IF(
                ISNUMBER(M61:Y61),
                IF(
                    M$5:Y$5=1,
                    M61:Y61,
                    ""),
                "")),
            MAX(IF(
                ISNUMBER(M61:Y61),
                IF(
                    M$5:Y$5=2,
                    M61:Y61,
                    ""),
                ""))
        ),
        IF(
            Parameters!$D$16=1,
            IFERROR(
                AVERAGE(IF(
                    ISNUMBER(M61:Y61),
                    IF(
                        M$5:Y$5=1,
                        M61:Y61,
                        ""),
                    "")),
                AVERAGE(IF(
                    ISNUMBER(M61:Y61),
                    IF(
                        M$5:Y$5=2,
                        M61:Y61,
                        ""),
                    ""))
            ),
            IF(
                Parameters!$D$17=1,
                IFERROR(
                    IF(
                        OR(
                            IF(
                                ISNUMBER(M61:Y61),
                                IF(
                                    M$5:Y$5=1,
                                    M61:Y61,
                                    ""),
                                "")
                            =0),
                        0,
                        GEOMEAN(IF(
                            ISNUMBER(M61:Y61),
                            IF(
                                M$5:Y$5=1,
                                M61:Y61,
                                ""),
                            ""))
                    ),
                    IF(
                        OR(IF(
                            ISNUMBER(M61:Y61),
                            IF(
                                M$5:Y$5=2,
                                M61:Y61,
                                ""),
                            "")
                            =0),
                        0,
                        GEOMEAN(IF(
                            ISNUMBER(M61:Y61),
                            IF(
                                M$5:Y$5=2,
                                M61:Y61,
                                ""),
                            "")))
                )
            )
        )
    )
)</f>
        <v>#N/A</v>
      </c>
      <c r="J61" s="242">
        <v>45188</v>
      </c>
      <c r="K61" s="242">
        <v>45218</v>
      </c>
      <c r="L61" s="91" t="s">
        <v>95</v>
      </c>
      <c r="M61" s="192">
        <v>0.14285714285714199</v>
      </c>
      <c r="N61" s="192" t="s">
        <v>409</v>
      </c>
      <c r="O61" s="192" t="s">
        <v>409</v>
      </c>
      <c r="P61" s="192" t="s">
        <v>409</v>
      </c>
      <c r="Q61" s="192">
        <v>0.1</v>
      </c>
      <c r="R61" s="192" t="s">
        <v>409</v>
      </c>
      <c r="S61" s="192" t="s">
        <v>409</v>
      </c>
      <c r="T61" s="192" t="s">
        <v>409</v>
      </c>
      <c r="U61"/>
      <c r="V61"/>
      <c r="W61"/>
      <c r="X61"/>
      <c r="Y61" s="192"/>
      <c r="Z61" s="192"/>
      <c r="AF61" s="34"/>
      <c r="AG61" s="34"/>
      <c r="AH61" s="34"/>
      <c r="AI61" s="34"/>
      <c r="AJ61" s="34"/>
      <c r="AK61" s="34"/>
      <c r="AL61" s="195"/>
      <c r="AM61" s="195"/>
      <c r="AN61" s="80"/>
      <c r="AO61" s="80"/>
      <c r="AP61" s="80"/>
      <c r="AQ61" s="35"/>
    </row>
    <row r="62" spans="1:43"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$M$4:$Y$4,
                    (M62:Y62),
                    "")),
            1,
            0))
        =0,
    NA(),
    IF(
        Parameters!$D$15=1,
        IF(
            SUM(--(ISNUMBER(IF($M$4:$Y$4=1,(M62:Y62),""))))&gt;0,
            MAX(IF(
                ISNUMBER(M62:Y62),
                IF(
                    M$4:Y$4=1,
                    M62:Y62,
                    ""),
                "")),
            MAX(IF(
                ISNUMBER(M62:Y62),
                IF(
                    M$4:Y$4=2,
                    M62:Y62,
                    ""),
                ""))
        ),
        IF(
            Parameters!$D$16=1,
            IFERROR(
                AVERAGE(IF(
                    ISNUMBER(M62:Y62),
                    IF(
                        M$4:Y$4=1,
                        M62:Y62,
                        ""),
                    "")),
                AVERAGE(IF(
                    ISNUMBER(M62:Y62),
                    IF(
                        M$4:Y$4=2,
                        M62:Y62,
                        ""),
                    ""))
            ),
            IF(
                Parameters!$D$17=1,
                IFERROR(
                    IF(
                        OR(
                            IF(
                                ISNUMBER(M62:Y62),
                                IF(
                                    M$4:Y$4=1,
                                    M62:Y62,
                                    ""),
                                "")
                            =0),
                        0,
                        GEOMEAN(IF(
                            ISNUMBER(M62:Y62),
                            IF(
                                M$4:Y$4=1,
                                M62:Y62,
                                ""),
                            ""))
                    ),
                    IF(
                        OR(IF(
                            ISNUMBER(M62:Y62),
                            IF(
                                M$4:Y$4=2,
                                M62:Y62,
                                ""),
                            "")
                            =0),
                        0,
                        GEOMEAN(IF(
                            ISNUMBER(M62:Y62),
                            IF(
                                M$4:Y$4=2,
                                M62:Y62,
                                ""),
                            "")))
                )
            )
        )
    )
)</f>
        <v>4.4285714285714199</v>
      </c>
      <c r="I62" s="191" cm="1">
        <f t="array" ref="I62">IF(
    SUM(IF(
            ISNUMBER(
                IF(
                    $M$5:$Y$5,
                    (M62:Y62),
                    "")),
            1,
            0))
        =0,
    NA(),
    IF(
        Parameters!$D$15=1,
        IF(
            SUM(--(ISNUMBER(IF($M$5:$Y$5=1,(M62:Y62),""))))&gt;0,
            MAX(IF(
                ISNUMBER(M62:Y62),
                IF(
                    M$5:Y$5=1,
                    M62:Y62,
                    ""),
                "")),
            MAX(IF(
                ISNUMBER(M62:Y62),
                IF(
                    M$5:Y$5=2,
                    M62:Y62,
                    ""),
                ""))
        ),
        IF(
            Parameters!$D$16=1,
            IFERROR(
                AVERAGE(IF(
                    ISNUMBER(M62:Y62),
                    IF(
                        M$5:Y$5=1,
                        M62:Y62,
                        ""),
                    "")),
                AVERAGE(IF(
                    ISNUMBER(M62:Y62),
                    IF(
                        M$5:Y$5=2,
                        M62:Y62,
                        ""),
                    ""))
            ),
            IF(
                Parameters!$D$17=1,
                IFERROR(
                    IF(
                        OR(
                            IF(
                                ISNUMBER(M62:Y62),
                                IF(
                                    M$5:Y$5=1,
                                    M62:Y62,
                                    ""),
                                "")
                            =0),
                        0,
                        GEOMEAN(IF(
                            ISNUMBER(M62:Y62),
                            IF(
                                M$5:Y$5=1,
                                M62:Y62,
                                ""),
                            ""))
                    ),
                    IF(
                        OR(IF(
                            ISNUMBER(M62:Y62),
                            IF(
                                M$5:Y$5=2,
                                M62:Y62,
                                ""),
                            "")
                            =0),
                        0,
                        GEOMEAN(IF(
                            ISNUMBER(M62:Y62),
                            IF(
                                M$5:Y$5=2,
                                M62:Y62,
                                ""),
                            "")))
                )
            )
        )
    )
)</f>
        <v>0</v>
      </c>
      <c r="J62" s="242">
        <v>45188</v>
      </c>
      <c r="K62" s="242">
        <v>45455</v>
      </c>
      <c r="L62" s="91" t="s">
        <v>97</v>
      </c>
      <c r="M62" s="192">
        <v>4.4285714285714199</v>
      </c>
      <c r="N62" s="192" t="s">
        <v>409</v>
      </c>
      <c r="O62" s="192">
        <v>0</v>
      </c>
      <c r="P62" s="192" t="s">
        <v>409</v>
      </c>
      <c r="Q62" s="192">
        <v>3.1</v>
      </c>
      <c r="R62" s="192">
        <v>-9.6552935234069798E-2</v>
      </c>
      <c r="S62" s="192">
        <v>-2.8395354747772199E-2</v>
      </c>
      <c r="T62" s="192" t="s">
        <v>409</v>
      </c>
      <c r="U62"/>
      <c r="V62"/>
      <c r="W62"/>
      <c r="X62"/>
      <c r="Y62" s="192"/>
      <c r="Z62" s="192"/>
      <c r="AF62" s="34"/>
      <c r="AG62" s="34"/>
      <c r="AH62" s="34"/>
      <c r="AI62" s="34"/>
      <c r="AJ62" s="34"/>
      <c r="AK62" s="34"/>
      <c r="AL62" s="195"/>
      <c r="AM62" s="195"/>
      <c r="AN62" s="80"/>
      <c r="AO62" s="80"/>
      <c r="AP62" s="80"/>
      <c r="AQ62" s="35"/>
    </row>
    <row r="63" spans="1:43"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$M$4:$Y$4,
                    (M63:Y63),
                    "")),
            1,
            0))
        =0,
    NA(),
    IF(
        Parameters!$D$15=1,
        IF(
            SUM(--(ISNUMBER(IF($M$4:$Y$4=1,(M63:Y63),""))))&gt;0,
            MAX(IF(
                ISNUMBER(M63:Y63),
                IF(
                    M$4:Y$4=1,
                    M63:Y63,
                    ""),
                "")),
            MAX(IF(
                ISNUMBER(M63:Y63),
                IF(
                    M$4:Y$4=2,
                    M63:Y63,
                    ""),
                ""))
        ),
        IF(
            Parameters!$D$16=1,
            IFERROR(
                AVERAGE(IF(
                    ISNUMBER(M63:Y63),
                    IF(
                        M$4:Y$4=1,
                        M63:Y63,
                        ""),
                    "")),
                AVERAGE(IF(
                    ISNUMBER(M63:Y63),
                    IF(
                        M$4:Y$4=2,
                        M63:Y63,
                        ""),
                    ""))
            ),
            IF(
                Parameters!$D$17=1,
                IFERROR(
                    IF(
                        OR(
                            IF(
                                ISNUMBER(M63:Y63),
                                IF(
                                    M$4:Y$4=1,
                                    M63:Y63,
                                    ""),
                                "")
                            =0),
                        0,
                        GEOMEAN(IF(
                            ISNUMBER(M63:Y63),
                            IF(
                                M$4:Y$4=1,
                                M63:Y63,
                                ""),
                            ""))
                    ),
                    IF(
                        OR(IF(
                            ISNUMBER(M63:Y63),
                            IF(
                                M$4:Y$4=2,
                                M63:Y63,
                                ""),
                            "")
                            =0),
                        0,
                        GEOMEAN(IF(
                            ISNUMBER(M63:Y63),
                            IF(
                                M$4:Y$4=2,
                                M63:Y63,
                                ""),
                            "")))
                )
            )
        )
    )
)</f>
        <v>3.4285714285714199</v>
      </c>
      <c r="I63" s="191" t="e" cm="1">
        <f t="array" ref="I63">IF(
    SUM(IF(
            ISNUMBER(
                IF(
                    $M$5:$Y$5,
                    (M63:Y63),
                    "")),
            1,
            0))
        =0,
    NA(),
    IF(
        Parameters!$D$15=1,
        IF(
            SUM(--(ISNUMBER(IF($M$5:$Y$5=1,(M63:Y63),""))))&gt;0,
            MAX(IF(
                ISNUMBER(M63:Y63),
                IF(
                    M$5:Y$5=1,
                    M63:Y63,
                    ""),
                "")),
            MAX(IF(
                ISNUMBER(M63:Y63),
                IF(
                    M$5:Y$5=2,
                    M63:Y63,
                    ""),
                ""))
        ),
        IF(
            Parameters!$D$16=1,
            IFERROR(
                AVERAGE(IF(
                    ISNUMBER(M63:Y63),
                    IF(
                        M$5:Y$5=1,
                        M63:Y63,
                        ""),
                    "")),
                AVERAGE(IF(
                    ISNUMBER(M63:Y63),
                    IF(
                        M$5:Y$5=2,
                        M63:Y63,
                        ""),
                    ""))
            ),
            IF(
                Parameters!$D$17=1,
                IFERROR(
                    IF(
                        OR(
                            IF(
                                ISNUMBER(M63:Y63),
                                IF(
                                    M$5:Y$5=1,
                                    M63:Y63,
                                    ""),
                                "")
                            =0),
                        0,
                        GEOMEAN(IF(
                            ISNUMBER(M63:Y63),
                            IF(
                                M$5:Y$5=1,
                                M63:Y63,
                                ""),
                            ""))
                    ),
                    IF(
                        OR(IF(
                            ISNUMBER(M63:Y63),
                            IF(
                                M$5:Y$5=2,
                                M63:Y63,
                                ""),
                            "")
                            =0),
                        0,
                        GEOMEAN(IF(
                            ISNUMBER(M63:Y63),
                            IF(
                                M$5:Y$5=2,
                                M63:Y63,
                                ""),
                            "")))
                )
            )
        )
    )
)</f>
        <v>#N/A</v>
      </c>
      <c r="J63" s="242">
        <v>45188</v>
      </c>
      <c r="K63" s="242">
        <v>44865</v>
      </c>
      <c r="L63" s="91" t="s">
        <v>99</v>
      </c>
      <c r="M63" s="192">
        <v>3.4285714285714199</v>
      </c>
      <c r="N63" s="192" t="s">
        <v>409</v>
      </c>
      <c r="O63" s="192" t="s">
        <v>409</v>
      </c>
      <c r="P63" s="192" t="s">
        <v>409</v>
      </c>
      <c r="Q63" s="192">
        <v>2.4</v>
      </c>
      <c r="R63" s="192" t="s">
        <v>409</v>
      </c>
      <c r="S63" s="192" t="s">
        <v>409</v>
      </c>
      <c r="T63" s="192" t="s">
        <v>409</v>
      </c>
      <c r="U63"/>
      <c r="V63"/>
      <c r="W63"/>
      <c r="X63"/>
      <c r="Y63" s="192"/>
      <c r="Z63" s="192"/>
      <c r="AF63" s="34"/>
      <c r="AG63" s="34"/>
      <c r="AH63" s="34"/>
      <c r="AI63" s="34"/>
      <c r="AJ63" s="34"/>
      <c r="AK63" s="34"/>
      <c r="AL63" s="195"/>
      <c r="AM63" s="195"/>
      <c r="AN63" s="80"/>
      <c r="AO63" s="80"/>
      <c r="AP63" s="80"/>
      <c r="AQ63" s="35"/>
    </row>
    <row r="64" spans="1:43"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4.0105964196070758</v>
      </c>
      <c r="H64" s="80" cm="1">
        <f t="array" ref="H64">IF(
    SUM(IF(
            ISNUMBER(
                IF(
                    $M$4:$Y$4,
                    (M64:Y64),
                    "")),
            1,
            0))
        =0,
    NA(),
    IF(
        Parameters!$D$15=1,
        IF(
            SUM(--(ISNUMBER(IF($M$4:$Y$4=1,(M64:Y64),""))))&gt;0,
            MAX(IF(
                ISNUMBER(M64:Y64),
                IF(
                    M$4:Y$4=1,
                    M64:Y64,
                    ""),
                "")),
            MAX(IF(
                ISNUMBER(M64:Y64),
                IF(
                    M$4:Y$4=2,
                    M64:Y64,
                    ""),
                ""))
        ),
        IF(
            Parameters!$D$16=1,
            IFERROR(
                AVERAGE(IF(
                    ISNUMBER(M64:Y64),
                    IF(
                        M$4:Y$4=1,
                        M64:Y64,
                        ""),
                    "")),
                AVERAGE(IF(
                    ISNUMBER(M64:Y64),
                    IF(
                        M$4:Y$4=2,
                        M64:Y64,
                        ""),
                    ""))
            ),
            IF(
                Parameters!$D$17=1,
                IFERROR(
                    IF(
                        OR(
                            IF(
                                ISNUMBER(M64:Y64),
                                IF(
                                    M$4:Y$4=1,
                                    M64:Y64,
                                    ""),
                                "")
                            =0),
                        0,
                        GEOMEAN(IF(
                            ISNUMBER(M64:Y64),
                            IF(
                                M$4:Y$4=1,
                                M64:Y64,
                                ""),
                            ""))
                    ),
                    IF(
                        OR(IF(
                            ISNUMBER(M64:Y64),
                            IF(
                                M$4:Y$4=2,
                                M64:Y64,
                                ""),
                            "")
                            =0),
                        0,
                        GEOMEAN(IF(
                            ISNUMBER(M64:Y64),
                            IF(
                                M$4:Y$4=2,
                                M64:Y64,
                                ""),
                            "")))
                )
            )
        )
    )
)</f>
        <v>4.4285714285714199</v>
      </c>
      <c r="I64" s="191" cm="1">
        <f t="array" ref="I64">IF(
    SUM(IF(
            ISNUMBER(
                IF(
                    $M$5:$Y$5,
                    (M64:Y64),
                    "")),
            1,
            0))
        =0,
    NA(),
    IF(
        Parameters!$D$15=1,
        IF(
            SUM(--(ISNUMBER(IF($M$5:$Y$5=1,(M64:Y64),""))))&gt;0,
            MAX(IF(
                ISNUMBER(M64:Y64),
                IF(
                    M$5:Y$5=1,
                    M64:Y64,
                    ""),
                "")),
            MAX(IF(
                ISNUMBER(M64:Y64),
                IF(
                    M$5:Y$5=2,
                    M64:Y64,
                    ""),
                ""))
        ),
        IF(
            Parameters!$D$16=1,
            IFERROR(
                AVERAGE(IF(
                    ISNUMBER(M64:Y64),
                    IF(
                        M$5:Y$5=1,
                        M64:Y64,
                        ""),
                    "")),
                AVERAGE(IF(
                    ISNUMBER(M64:Y64),
                    IF(
                        M$5:Y$5=2,
                        M64:Y64,
                        ""),
                    ""))
            ),
            IF(
                Parameters!$D$17=1,
                IFERROR(
                    IF(
                        OR(
                            IF(
                                ISNUMBER(M64:Y64),
                                IF(
                                    M$5:Y$5=1,
                                    M64:Y64,
                                    ""),
                                "")
                            =0),
                        0,
                        GEOMEAN(IF(
                            ISNUMBER(M64:Y64),
                            IF(
                                M$5:Y$5=1,
                                M64:Y64,
                                ""),
                            ""))
                    ),
                    IF(
                        OR(IF(
                            ISNUMBER(M64:Y64),
                            IF(
                                M$5:Y$5=2,
                                M64:Y64,
                                ""),
                            "")
                            =0),
                        0,
                        GEOMEAN(IF(
                            ISNUMBER(M64:Y64),
                            IF(
                                M$5:Y$5=2,
                                M64:Y64,
                                ""),
                            "")))
                )
            )
        )
    )
)</f>
        <v>3.63207049957277</v>
      </c>
      <c r="J64" s="242">
        <v>45188</v>
      </c>
      <c r="K64" s="242">
        <v>45455</v>
      </c>
      <c r="L64" s="91" t="s">
        <v>101</v>
      </c>
      <c r="M64" s="192">
        <v>4.4285714285714199</v>
      </c>
      <c r="N64" s="192" t="s">
        <v>409</v>
      </c>
      <c r="O64" s="192">
        <v>3.63207049957277</v>
      </c>
      <c r="P64" s="192" t="s">
        <v>409</v>
      </c>
      <c r="Q64" s="192">
        <v>3.1</v>
      </c>
      <c r="R64" s="192">
        <v>-0.40238800000000002</v>
      </c>
      <c r="S64" s="192">
        <v>0.18160352497863799</v>
      </c>
      <c r="T64" s="192" t="s">
        <v>409</v>
      </c>
      <c r="U64"/>
      <c r="V64"/>
      <c r="W64"/>
      <c r="X64"/>
      <c r="Y64" s="192"/>
      <c r="Z64" s="192"/>
      <c r="AF64" s="34"/>
      <c r="AG64" s="34"/>
      <c r="AH64" s="34"/>
      <c r="AI64" s="34"/>
      <c r="AJ64" s="34"/>
      <c r="AK64" s="34"/>
      <c r="AL64" s="195"/>
      <c r="AM64" s="195"/>
      <c r="AN64" s="80"/>
      <c r="AO64" s="80"/>
      <c r="AP64" s="80"/>
      <c r="AQ64" s="35"/>
    </row>
    <row r="65" spans="1:43"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7.0710678118654755</v>
      </c>
      <c r="H65" s="80" cm="1">
        <f t="array" ref="H65">IF(
    SUM(IF(
            ISNUMBER(
                IF(
                    $M$4:$Y$4,
                    (M65:Y65),
                    "")),
            1,
            0))
        =0,
    NA(),
    IF(
        Parameters!$D$15=1,
        IF(
            SUM(--(ISNUMBER(IF($M$4:$Y$4=1,(M65:Y65),""))))&gt;0,
            MAX(IF(
                ISNUMBER(M65:Y65),
                IF(
                    M$4:Y$4=1,
                    M65:Y65,
                    ""),
                "")),
            MAX(IF(
                ISNUMBER(M65:Y65),
                IF(
                    M$4:Y$4=2,
                    M65:Y65,
                    ""),
                ""))
        ),
        IF(
            Parameters!$D$16=1,
            IFERROR(
                AVERAGE(IF(
                    ISNUMBER(M65:Y65),
                    IF(
                        M$4:Y$4=1,
                        M65:Y65,
                        ""),
                    "")),
                AVERAGE(IF(
                    ISNUMBER(M65:Y65),
                    IF(
                        M$4:Y$4=2,
                        M65:Y65,
                        ""),
                    ""))
            ),
            IF(
                Parameters!$D$17=1,
                IFERROR(
                    IF(
                        OR(
                            IF(
                                ISNUMBER(M65:Y65),
                                IF(
                                    M$4:Y$4=1,
                                    M65:Y65,
                                    ""),
                                "")
                            =0),
                        0,
                        GEOMEAN(IF(
                            ISNUMBER(M65:Y65),
                            IF(
                                M$4:Y$4=1,
                                M65:Y65,
                                ""),
                            ""))
                    ),
                    IF(
                        OR(IF(
                            ISNUMBER(M65:Y65),
                            IF(
                                M$4:Y$4=2,
                                M65:Y65,
                                ""),
                            "")
                            =0),
                        0,
                        GEOMEAN(IF(
                            ISNUMBER(M65:Y65),
                            IF(
                                M$4:Y$4=2,
                                M65:Y65,
                                ""),
                            "")))
                )
            )
        )
    )
)</f>
        <v>5</v>
      </c>
      <c r="I65" s="191" cm="1">
        <f t="array" ref="I65">IF(
    SUM(IF(
            ISNUMBER(
                IF(
                    $M$5:$Y$5,
                    (M65:Y65),
                    "")),
            1,
            0))
        =0,
    NA(),
    IF(
        Parameters!$D$15=1,
        IF(
            SUM(--(ISNUMBER(IF($M$5:$Y$5=1,(M65:Y65),""))))&gt;0,
            MAX(IF(
                ISNUMBER(M65:Y65),
                IF(
                    M$5:Y$5=1,
                    M65:Y65,
                    ""),
                "")),
            MAX(IF(
                ISNUMBER(M65:Y65),
                IF(
                    M$5:Y$5=2,
                    M65:Y65,
                    ""),
                ""))
        ),
        IF(
            Parameters!$D$16=1,
            IFERROR(
                AVERAGE(IF(
                    ISNUMBER(M65:Y65),
                    IF(
                        M$5:Y$5=1,
                        M65:Y65,
                        ""),
                    "")),
                AVERAGE(IF(
                    ISNUMBER(M65:Y65),
                    IF(
                        M$5:Y$5=2,
                        M65:Y65,
                        ""),
                    ""))
            ),
            IF(
                Parameters!$D$17=1,
                IFERROR(
                    IF(
                        OR(
                            IF(
                                ISNUMBER(M65:Y65),
                                IF(
                                    M$5:Y$5=1,
                                    M65:Y65,
                                    ""),
                                "")
                            =0),
                        0,
                        GEOMEAN(IF(
                            ISNUMBER(M65:Y65),
                            IF(
                                M$5:Y$5=1,
                                M65:Y65,
                                ""),
                            ""))
                    ),
                    IF(
                        OR(IF(
                            ISNUMBER(M65:Y65),
                            IF(
                                M$5:Y$5=2,
                                M65:Y65,
                                ""),
                            "")
                            =0),
                        0,
                        GEOMEAN(IF(
                            ISNUMBER(M65:Y65),
                            IF(
                                M$5:Y$5=2,
                                M65:Y65,
                                ""),
                            "")))
                )
            )
        )
    )
)</f>
        <v>10</v>
      </c>
      <c r="J65" s="242">
        <v>45188</v>
      </c>
      <c r="K65" s="242">
        <v>45455</v>
      </c>
      <c r="L65" s="91" t="s">
        <v>102</v>
      </c>
      <c r="M65" s="192">
        <v>5</v>
      </c>
      <c r="N65" s="192" t="s">
        <v>409</v>
      </c>
      <c r="O65" s="192">
        <v>10</v>
      </c>
      <c r="P65" s="192" t="s">
        <v>409</v>
      </c>
      <c r="Q65" s="192">
        <v>3.5</v>
      </c>
      <c r="R65" s="192">
        <v>-2.34756209506699E-2</v>
      </c>
      <c r="S65" s="192">
        <v>0.69825314352471601</v>
      </c>
      <c r="T65" s="192" t="s">
        <v>409</v>
      </c>
      <c r="U65"/>
      <c r="V65"/>
      <c r="W65"/>
      <c r="X65"/>
      <c r="Y65" s="192"/>
      <c r="Z65" s="192"/>
      <c r="AF65" s="34"/>
      <c r="AG65" s="34"/>
      <c r="AH65" s="34"/>
      <c r="AI65" s="34"/>
      <c r="AJ65" s="34"/>
      <c r="AK65" s="34"/>
      <c r="AL65" s="195"/>
      <c r="AM65" s="195"/>
      <c r="AN65" s="80"/>
      <c r="AO65" s="80"/>
      <c r="AP65" s="80"/>
      <c r="AQ65" s="35"/>
    </row>
    <row r="66" spans="1:43"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$M$4:$Y$4,
                    (M66:Y66),
                    "")),
            1,
            0))
        =0,
    NA(),
    IF(
        Parameters!$D$15=1,
        IF(
            SUM(--(ISNUMBER(IF($M$4:$Y$4=1,(M66:Y66),""))))&gt;0,
            MAX(IF(
                ISNUMBER(M66:Y66),
                IF(
                    M$4:Y$4=1,
                    M66:Y66,
                    ""),
                "")),
            MAX(IF(
                ISNUMBER(M66:Y66),
                IF(
                    M$4:Y$4=2,
                    M66:Y66,
                    ""),
                ""))
        ),
        IF(
            Parameters!$D$16=1,
            IFERROR(
                AVERAGE(IF(
                    ISNUMBER(M66:Y66),
                    IF(
                        M$4:Y$4=1,
                        M66:Y66,
                        ""),
                    "")),
                AVERAGE(IF(
                    ISNUMBER(M66:Y66),
                    IF(
                        M$4:Y$4=2,
                        M66:Y66,
                        ""),
                    ""))
            ),
            IF(
                Parameters!$D$17=1,
                IFERROR(
                    IF(
                        OR(
                            IF(
                                ISNUMBER(M66:Y66),
                                IF(
                                    M$4:Y$4=1,
                                    M66:Y66,
                                    ""),
                                "")
                            =0),
                        0,
                        GEOMEAN(IF(
                            ISNUMBER(M66:Y66),
                            IF(
                                M$4:Y$4=1,
                                M66:Y66,
                                ""),
                            ""))
                    ),
                    IF(
                        OR(IF(
                            ISNUMBER(M66:Y66),
                            IF(
                                M$4:Y$4=2,
                                M66:Y66,
                                ""),
                            "")
                            =0),
                        0,
                        GEOMEAN(IF(
                            ISNUMBER(M66:Y66),
                            IF(
                                M$4:Y$4=2,
                                M66:Y66,
                                ""),
                            "")))
                )
            )
        )
    )
)</f>
        <v>8.1428571428571406</v>
      </c>
      <c r="I66" s="191" t="e" cm="1">
        <f t="array" ref="I66">IF(
    SUM(IF(
            ISNUMBER(
                IF(
                    $M$5:$Y$5,
                    (M66:Y66),
                    "")),
            1,
            0))
        =0,
    NA(),
    IF(
        Parameters!$D$15=1,
        IF(
            SUM(--(ISNUMBER(IF($M$5:$Y$5=1,(M66:Y66),""))))&gt;0,
            MAX(IF(
                ISNUMBER(M66:Y66),
                IF(
                    M$5:Y$5=1,
                    M66:Y66,
                    ""),
                "")),
            MAX(IF(
                ISNUMBER(M66:Y66),
                IF(
                    M$5:Y$5=2,
                    M66:Y66,
                    ""),
                ""))
        ),
        IF(
            Parameters!$D$16=1,
            IFERROR(
                AVERAGE(IF(
                    ISNUMBER(M66:Y66),
                    IF(
                        M$5:Y$5=1,
                        M66:Y66,
                        ""),
                    "")),
                AVERAGE(IF(
                    ISNUMBER(M66:Y66),
                    IF(
                        M$5:Y$5=2,
                        M66:Y66,
                        ""),
                    ""))
            ),
            IF(
                Parameters!$D$17=1,
                IFERROR(
                    IF(
                        OR(
                            IF(
                                ISNUMBER(M66:Y66),
                                IF(
                                    M$5:Y$5=1,
                                    M66:Y66,
                                    ""),
                                "")
                            =0),
                        0,
                        GEOMEAN(IF(
                            ISNUMBER(M66:Y66),
                            IF(
                                M$5:Y$5=1,
                                M66:Y66,
                                ""),
                            ""))
                    ),
                    IF(
                        OR(IF(
                            ISNUMBER(M66:Y66),
                            IF(
                                M$5:Y$5=2,
                                M66:Y66,
                                ""),
                            "")
                            =0),
                        0,
                        GEOMEAN(IF(
                            ISNUMBER(M66:Y66),
                            IF(
                                M$5:Y$5=2,
                                M66:Y66,
                                ""),
                            "")))
                )
            )
        )
    )
)</f>
        <v>#N/A</v>
      </c>
      <c r="J66" s="242">
        <v>45188</v>
      </c>
      <c r="K66" s="242">
        <v>44753</v>
      </c>
      <c r="L66" s="91" t="s">
        <v>104</v>
      </c>
      <c r="M66" s="192">
        <v>8.1428571428571406</v>
      </c>
      <c r="N66" s="192" t="s">
        <v>409</v>
      </c>
      <c r="O66" s="192" t="s">
        <v>409</v>
      </c>
      <c r="P66" s="192" t="s">
        <v>409</v>
      </c>
      <c r="Q66" s="192">
        <v>5.7</v>
      </c>
      <c r="R66" s="192" t="s">
        <v>409</v>
      </c>
      <c r="S66" s="192" t="s">
        <v>409</v>
      </c>
      <c r="T66" s="192" t="s">
        <v>409</v>
      </c>
      <c r="U66"/>
      <c r="V66"/>
      <c r="W66"/>
      <c r="X66"/>
      <c r="Y66" s="192"/>
      <c r="Z66" s="192"/>
      <c r="AF66" s="34"/>
      <c r="AG66" s="34"/>
      <c r="AH66" s="34"/>
      <c r="AI66" s="34"/>
      <c r="AJ66" s="34"/>
      <c r="AK66" s="34"/>
      <c r="AL66" s="195"/>
      <c r="AM66" s="195"/>
      <c r="AN66" s="80"/>
      <c r="AO66" s="80"/>
      <c r="AP66" s="80"/>
      <c r="AQ66" s="35"/>
    </row>
    <row r="67" spans="1:43"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$M$4:$Y$4,
                    (M67:Y67),
                    "")),
            1,
            0))
        =0,
    NA(),
    IF(
        Parameters!$D$15=1,
        IF(
            SUM(--(ISNUMBER(IF($M$4:$Y$4=1,(M67:Y67),""))))&gt;0,
            MAX(IF(
                ISNUMBER(M67:Y67),
                IF(
                    M$4:Y$4=1,
                    M67:Y67,
                    ""),
                "")),
            MAX(IF(
                ISNUMBER(M67:Y67),
                IF(
                    M$4:Y$4=2,
                    M67:Y67,
                    ""),
                ""))
        ),
        IF(
            Parameters!$D$16=1,
            IFERROR(
                AVERAGE(IF(
                    ISNUMBER(M67:Y67),
                    IF(
                        M$4:Y$4=1,
                        M67:Y67,
                        ""),
                    "")),
                AVERAGE(IF(
                    ISNUMBER(M67:Y67),
                    IF(
                        M$4:Y$4=2,
                        M67:Y67,
                        ""),
                    ""))
            ),
            IF(
                Parameters!$D$17=1,
                IFERROR(
                    IF(
                        OR(
                            IF(
                                ISNUMBER(M67:Y67),
                                IF(
                                    M$4:Y$4=1,
                                    M67:Y67,
                                    ""),
                                "")
                            =0),
                        0,
                        GEOMEAN(IF(
                            ISNUMBER(M67:Y67),
                            IF(
                                M$4:Y$4=1,
                                M67:Y67,
                                ""),
                            ""))
                    ),
                    IF(
                        OR(IF(
                            ISNUMBER(M67:Y67),
                            IF(
                                M$4:Y$4=2,
                                M67:Y67,
                                ""),
                            "")
                            =0),
                        0,
                        GEOMEAN(IF(
                            ISNUMBER(M67:Y67),
                            IF(
                                M$4:Y$4=2,
                                M67:Y67,
                                ""),
                            "")))
                )
            )
        )
    )
)</f>
        <v>0.71428571428571297</v>
      </c>
      <c r="I67" s="191" t="e" cm="1">
        <f t="array" ref="I67">IF(
    SUM(IF(
            ISNUMBER(
                IF(
                    $M$5:$Y$5,
                    (M67:Y67),
                    "")),
            1,
            0))
        =0,
    NA(),
    IF(
        Parameters!$D$15=1,
        IF(
            SUM(--(ISNUMBER(IF($M$5:$Y$5=1,(M67:Y67),""))))&gt;0,
            MAX(IF(
                ISNUMBER(M67:Y67),
                IF(
                    M$5:Y$5=1,
                    M67:Y67,
                    ""),
                "")),
            MAX(IF(
                ISNUMBER(M67:Y67),
                IF(
                    M$5:Y$5=2,
                    M67:Y67,
                    ""),
                ""))
        ),
        IF(
            Parameters!$D$16=1,
            IFERROR(
                AVERAGE(IF(
                    ISNUMBER(M67:Y67),
                    IF(
                        M$5:Y$5=1,
                        M67:Y67,
                        ""),
                    "")),
                AVERAGE(IF(
                    ISNUMBER(M67:Y67),
                    IF(
                        M$5:Y$5=2,
                        M67:Y67,
                        ""),
                    ""))
            ),
            IF(
                Parameters!$D$17=1,
                IFERROR(
                    IF(
                        OR(
                            IF(
                                ISNUMBER(M67:Y67),
                                IF(
                                    M$5:Y$5=1,
                                    M67:Y67,
                                    ""),
                                "")
                            =0),
                        0,
                        GEOMEAN(IF(
                            ISNUMBER(M67:Y67),
                            IF(
                                M$5:Y$5=1,
                                M67:Y67,
                                ""),
                            ""))
                    ),
                    IF(
                        OR(IF(
                            ISNUMBER(M67:Y67),
                            IF(
                                M$5:Y$5=2,
                                M67:Y67,
                                ""),
                            "")
                            =0),
                        0,
                        GEOMEAN(IF(
                            ISNUMBER(M67:Y67),
                            IF(
                                M$5:Y$5=2,
                                M67:Y67,
                                ""),
                            "")))
                )
            )
        )
    )
)</f>
        <v>#N/A</v>
      </c>
      <c r="J67" s="242">
        <v>45188</v>
      </c>
      <c r="K67" s="242">
        <v>45218</v>
      </c>
      <c r="L67" s="91" t="s">
        <v>106</v>
      </c>
      <c r="M67" s="192">
        <v>0.71428571428571297</v>
      </c>
      <c r="N67" s="192" t="s">
        <v>409</v>
      </c>
      <c r="O67" s="192" t="s">
        <v>409</v>
      </c>
      <c r="P67" s="192" t="s">
        <v>409</v>
      </c>
      <c r="Q67" s="192">
        <v>0.5</v>
      </c>
      <c r="R67" s="192" t="s">
        <v>409</v>
      </c>
      <c r="S67" s="192" t="s">
        <v>409</v>
      </c>
      <c r="T67" s="192" t="s">
        <v>409</v>
      </c>
      <c r="U67"/>
      <c r="V67"/>
      <c r="W67"/>
      <c r="X67"/>
      <c r="Y67" s="192"/>
      <c r="Z67" s="192"/>
      <c r="AF67" s="34"/>
      <c r="AG67" s="34"/>
      <c r="AH67" s="34"/>
      <c r="AI67" s="34"/>
      <c r="AJ67" s="34"/>
      <c r="AK67" s="34"/>
      <c r="AL67" s="195"/>
      <c r="AM67" s="195"/>
      <c r="AN67" s="80"/>
      <c r="AO67" s="80"/>
      <c r="AP67" s="80"/>
      <c r="AQ67" s="35"/>
    </row>
    <row r="68" spans="1:43"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$M$4:$Y$4,
                    (M68:Y68),
                    "")),
            1,
            0))
        =0,
    NA(),
    IF(
        Parameters!$D$15=1,
        IF(
            SUM(--(ISNUMBER(IF($M$4:$Y$4=1,(M68:Y68),""))))&gt;0,
            MAX(IF(
                ISNUMBER(M68:Y68),
                IF(
                    M$4:Y$4=1,
                    M68:Y68,
                    ""),
                "")),
            MAX(IF(
                ISNUMBER(M68:Y68),
                IF(
                    M$4:Y$4=2,
                    M68:Y68,
                    ""),
                ""))
        ),
        IF(
            Parameters!$D$16=1,
            IFERROR(
                AVERAGE(IF(
                    ISNUMBER(M68:Y68),
                    IF(
                        M$4:Y$4=1,
                        M68:Y68,
                        ""),
                    "")),
                AVERAGE(IF(
                    ISNUMBER(M68:Y68),
                    IF(
                        M$4:Y$4=2,
                        M68:Y68,
                        ""),
                    ""))
            ),
            IF(
                Parameters!$D$17=1,
                IFERROR(
                    IF(
                        OR(
                            IF(
                                ISNUMBER(M68:Y68),
                                IF(
                                    M$4:Y$4=1,
                                    M68:Y68,
                                    ""),
                                "")
                            =0),
                        0,
                        GEOMEAN(IF(
                            ISNUMBER(M68:Y68),
                            IF(
                                M$4:Y$4=1,
                                M68:Y68,
                                ""),
                            ""))
                    ),
                    IF(
                        OR(IF(
                            ISNUMBER(M68:Y68),
                            IF(
                                M$4:Y$4=2,
                                M68:Y68,
                                ""),
                            "")
                            =0),
                        0,
                        GEOMEAN(IF(
                            ISNUMBER(M68:Y68),
                            IF(
                                M$4:Y$4=2,
                                M68:Y68,
                                ""),
                            "")))
                )
            )
        )
    )
)</f>
        <v>0.71428571428571297</v>
      </c>
      <c r="I68" s="191" t="e" cm="1">
        <f t="array" ref="I68">IF(
    SUM(IF(
            ISNUMBER(
                IF(
                    $M$5:$Y$5,
                    (M68:Y68),
                    "")),
            1,
            0))
        =0,
    NA(),
    IF(
        Parameters!$D$15=1,
        IF(
            SUM(--(ISNUMBER(IF($M$5:$Y$5=1,(M68:Y68),""))))&gt;0,
            MAX(IF(
                ISNUMBER(M68:Y68),
                IF(
                    M$5:Y$5=1,
                    M68:Y68,
                    ""),
                "")),
            MAX(IF(
                ISNUMBER(M68:Y68),
                IF(
                    M$5:Y$5=2,
                    M68:Y68,
                    ""),
                ""))
        ),
        IF(
            Parameters!$D$16=1,
            IFERROR(
                AVERAGE(IF(
                    ISNUMBER(M68:Y68),
                    IF(
                        M$5:Y$5=1,
                        M68:Y68,
                        ""),
                    "")),
                AVERAGE(IF(
                    ISNUMBER(M68:Y68),
                    IF(
                        M$5:Y$5=2,
                        M68:Y68,
                        ""),
                    ""))
            ),
            IF(
                Parameters!$D$17=1,
                IFERROR(
                    IF(
                        OR(
                            IF(
                                ISNUMBER(M68:Y68),
                                IF(
                                    M$5:Y$5=1,
                                    M68:Y68,
                                    ""),
                                "")
                            =0),
                        0,
                        GEOMEAN(IF(
                            ISNUMBER(M68:Y68),
                            IF(
                                M$5:Y$5=1,
                                M68:Y68,
                                ""),
                            ""))
                    ),
                    IF(
                        OR(IF(
                            ISNUMBER(M68:Y68),
                            IF(
                                M$5:Y$5=2,
                                M68:Y68,
                                ""),
                            "")
                            =0),
                        0,
                        GEOMEAN(IF(
                            ISNUMBER(M68:Y68),
                            IF(
                                M$5:Y$5=2,
                                M68:Y68,
                                ""),
                            "")))
                )
            )
        )
    )
)</f>
        <v>#N/A</v>
      </c>
      <c r="J68" s="242">
        <v>44753</v>
      </c>
      <c r="K68" s="242">
        <v>45218</v>
      </c>
      <c r="L68" s="91" t="s">
        <v>108</v>
      </c>
      <c r="M68" s="192">
        <v>0.71428571428571297</v>
      </c>
      <c r="N68" s="192" t="s">
        <v>409</v>
      </c>
      <c r="O68" s="192" t="s">
        <v>409</v>
      </c>
      <c r="P68" s="192" t="s">
        <v>409</v>
      </c>
      <c r="Q68" s="192">
        <v>0.5</v>
      </c>
      <c r="R68" s="192" t="s">
        <v>409</v>
      </c>
      <c r="S68" s="192" t="s">
        <v>409</v>
      </c>
      <c r="T68" s="192" t="s">
        <v>409</v>
      </c>
      <c r="U68"/>
      <c r="V68"/>
      <c r="W68"/>
      <c r="X68"/>
      <c r="Y68" s="192"/>
      <c r="Z68" s="192"/>
      <c r="AF68" s="34"/>
      <c r="AG68" s="34"/>
      <c r="AH68" s="34"/>
      <c r="AI68" s="34"/>
      <c r="AJ68" s="34"/>
      <c r="AK68" s="34"/>
      <c r="AL68" s="195"/>
      <c r="AM68" s="195"/>
      <c r="AN68" s="80"/>
      <c r="AO68" s="80"/>
      <c r="AP68" s="80"/>
      <c r="AQ68" s="35"/>
    </row>
    <row r="69" spans="1:43"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$M$4:$Y$4,
                    (M69:Y69),
                    "")),
            1,
            0))
        =0,
    NA(),
    IF(
        Parameters!$D$15=1,
        IF(
            SUM(--(ISNUMBER(IF($M$4:$Y$4=1,(M69:Y69),""))))&gt;0,
            MAX(IF(
                ISNUMBER(M69:Y69),
                IF(
                    M$4:Y$4=1,
                    M69:Y69,
                    ""),
                "")),
            MAX(IF(
                ISNUMBER(M69:Y69),
                IF(
                    M$4:Y$4=2,
                    M69:Y69,
                    ""),
                ""))
        ),
        IF(
            Parameters!$D$16=1,
            IFERROR(
                AVERAGE(IF(
                    ISNUMBER(M69:Y69),
                    IF(
                        M$4:Y$4=1,
                        M69:Y69,
                        ""),
                    "")),
                AVERAGE(IF(
                    ISNUMBER(M69:Y69),
                    IF(
                        M$4:Y$4=2,
                        M69:Y69,
                        ""),
                    ""))
            ),
            IF(
                Parameters!$D$17=1,
                IFERROR(
                    IF(
                        OR(
                            IF(
                                ISNUMBER(M69:Y69),
                                IF(
                                    M$4:Y$4=1,
                                    M69:Y69,
                                    ""),
                                "")
                            =0),
                        0,
                        GEOMEAN(IF(
                            ISNUMBER(M69:Y69),
                            IF(
                                M$4:Y$4=1,
                                M69:Y69,
                                ""),
                            ""))
                    ),
                    IF(
                        OR(IF(
                            ISNUMBER(M69:Y69),
                            IF(
                                M$4:Y$4=2,
                                M69:Y69,
                                ""),
                            "")
                            =0),
                        0,
                        GEOMEAN(IF(
                            ISNUMBER(M69:Y69),
                            IF(
                                M$4:Y$4=2,
                                M69:Y69,
                                ""),
                            "")))
                )
            )
        )
    )
)</f>
        <v>8.71428571428571</v>
      </c>
      <c r="I69" s="191" cm="1">
        <f t="array" ref="I69">IF(
    SUM(IF(
            ISNUMBER(
                IF(
                    $M$5:$Y$5,
                    (M69:Y69),
                    "")),
            1,
            0))
        =0,
    NA(),
    IF(
        Parameters!$D$15=1,
        IF(
            SUM(--(ISNUMBER(IF($M$5:$Y$5=1,(M69:Y69),""))))&gt;0,
            MAX(IF(
                ISNUMBER(M69:Y69),
                IF(
                    M$5:Y$5=1,
                    M69:Y69,
                    ""),
                "")),
            MAX(IF(
                ISNUMBER(M69:Y69),
                IF(
                    M$5:Y$5=2,
                    M69:Y69,
                    ""),
                ""))
        ),
        IF(
            Parameters!$D$16=1,
            IFERROR(
                AVERAGE(IF(
                    ISNUMBER(M69:Y69),
                    IF(
                        M$5:Y$5=1,
                        M69:Y69,
                        ""),
                    "")),
                AVERAGE(IF(
                    ISNUMBER(M69:Y69),
                    IF(
                        M$5:Y$5=2,
                        M69:Y69,
                        ""),
                    ""))
            ),
            IF(
                Parameters!$D$17=1,
                IFERROR(
                    IF(
                        OR(
                            IF(
                                ISNUMBER(M69:Y69),
                                IF(
                                    M$5:Y$5=1,
                                    M69:Y69,
                                    ""),
                                "")
                            =0),
                        0,
                        GEOMEAN(IF(
                            ISNUMBER(M69:Y69),
                            IF(
                                M$5:Y$5=1,
                                M69:Y69,
                                ""),
                            ""))
                    ),
                    IF(
                        OR(IF(
                            ISNUMBER(M69:Y69),
                            IF(
                                M$5:Y$5=2,
                                M69:Y69,
                                ""),
                            "")
                            =0),
                        0,
                        GEOMEAN(IF(
                            ISNUMBER(M69:Y69),
                            IF(
                                M$5:Y$5=2,
                                M69:Y69,
                                ""),
                            "")))
                )
            )
        )
    )
)</f>
        <v>0</v>
      </c>
      <c r="J69" s="242">
        <v>45188</v>
      </c>
      <c r="K69" s="242">
        <v>45455</v>
      </c>
      <c r="L69" s="91" t="s">
        <v>110</v>
      </c>
      <c r="M69" s="192">
        <v>8.71428571428571</v>
      </c>
      <c r="N69" s="192" t="s">
        <v>409</v>
      </c>
      <c r="O69" s="192">
        <v>0</v>
      </c>
      <c r="P69" s="192" t="s">
        <v>409</v>
      </c>
      <c r="Q69" s="192">
        <v>6.1</v>
      </c>
      <c r="R69" s="192">
        <v>-0.284083077343393</v>
      </c>
      <c r="S69" s="192">
        <v>-0.239595216341979</v>
      </c>
      <c r="T69" s="192" t="s">
        <v>409</v>
      </c>
      <c r="U69"/>
      <c r="V69"/>
      <c r="W69"/>
      <c r="X69"/>
      <c r="Y69" s="192"/>
      <c r="Z69" s="192"/>
      <c r="AF69" s="34"/>
      <c r="AG69" s="34"/>
      <c r="AH69" s="34"/>
      <c r="AI69" s="34"/>
      <c r="AJ69" s="34"/>
      <c r="AK69" s="34"/>
      <c r="AL69" s="195"/>
      <c r="AM69" s="195"/>
      <c r="AN69" s="80"/>
      <c r="AO69" s="80"/>
      <c r="AP69" s="80"/>
      <c r="AQ69" s="35"/>
    </row>
    <row r="70" spans="1:43"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$M$4:$Y$4,
                    (M70:Y70),
                    "")),
            1,
            0))
        =0,
    NA(),
    IF(
        Parameters!$D$15=1,
        IF(
            SUM(--(ISNUMBER(IF($M$4:$Y$4=1,(M70:Y70),""))))&gt;0,
            MAX(IF(
                ISNUMBER(M70:Y70),
                IF(
                    M$4:Y$4=1,
                    M70:Y70,
                    ""),
                "")),
            MAX(IF(
                ISNUMBER(M70:Y70),
                IF(
                    M$4:Y$4=2,
                    M70:Y70,
                    ""),
                ""))
        ),
        IF(
            Parameters!$D$16=1,
            IFERROR(
                AVERAGE(IF(
                    ISNUMBER(M70:Y70),
                    IF(
                        M$4:Y$4=1,
                        M70:Y70,
                        ""),
                    "")),
                AVERAGE(IF(
                    ISNUMBER(M70:Y70),
                    IF(
                        M$4:Y$4=2,
                        M70:Y70,
                        ""),
                    ""))
            ),
            IF(
                Parameters!$D$17=1,
                IFERROR(
                    IF(
                        OR(
                            IF(
                                ISNUMBER(M70:Y70),
                                IF(
                                    M$4:Y$4=1,
                                    M70:Y70,
                                    ""),
                                "")
                            =0),
                        0,
                        GEOMEAN(IF(
                            ISNUMBER(M70:Y70),
                            IF(
                                M$4:Y$4=1,
                                M70:Y70,
                                ""),
                            ""))
                    ),
                    IF(
                        OR(IF(
                            ISNUMBER(M70:Y70),
                            IF(
                                M$4:Y$4=2,
                                M70:Y70,
                                ""),
                            "")
                            =0),
                        0,
                        GEOMEAN(IF(
                            ISNUMBER(M70:Y70),
                            IF(
                                M$4:Y$4=2,
                                M70:Y70,
                                ""),
                            "")))
                )
            )
        )
    )
)</f>
        <v>0.28571428571428598</v>
      </c>
      <c r="I70" s="191" t="e" cm="1">
        <f t="array" ref="I70">IF(
    SUM(IF(
            ISNUMBER(
                IF(
                    $M$5:$Y$5,
                    (M70:Y70),
                    "")),
            1,
            0))
        =0,
    NA(),
    IF(
        Parameters!$D$15=1,
        IF(
            SUM(--(ISNUMBER(IF($M$5:$Y$5=1,(M70:Y70),""))))&gt;0,
            MAX(IF(
                ISNUMBER(M70:Y70),
                IF(
                    M$5:Y$5=1,
                    M70:Y70,
                    ""),
                "")),
            MAX(IF(
                ISNUMBER(M70:Y70),
                IF(
                    M$5:Y$5=2,
                    M70:Y70,
                    ""),
                ""))
        ),
        IF(
            Parameters!$D$16=1,
            IFERROR(
                AVERAGE(IF(
                    ISNUMBER(M70:Y70),
                    IF(
                        M$5:Y$5=1,
                        M70:Y70,
                        ""),
                    "")),
                AVERAGE(IF(
                    ISNUMBER(M70:Y70),
                    IF(
                        M$5:Y$5=2,
                        M70:Y70,
                        ""),
                    ""))
            ),
            IF(
                Parameters!$D$17=1,
                IFERROR(
                    IF(
                        OR(
                            IF(
                                ISNUMBER(M70:Y70),
                                IF(
                                    M$5:Y$5=1,
                                    M70:Y70,
                                    ""),
                                "")
                            =0),
                        0,
                        GEOMEAN(IF(
                            ISNUMBER(M70:Y70),
                            IF(
                                M$5:Y$5=1,
                                M70:Y70,
                                ""),
                            ""))
                    ),
                    IF(
                        OR(IF(
                            ISNUMBER(M70:Y70),
                            IF(
                                M$5:Y$5=2,
                                M70:Y70,
                                ""),
                            "")
                            =0),
                        0,
                        GEOMEAN(IF(
                            ISNUMBER(M70:Y70),
                            IF(
                                M$5:Y$5=2,
                                M70:Y70,
                                ""),
                            "")))
                )
            )
        )
    )
)</f>
        <v>#N/A</v>
      </c>
      <c r="J70" s="242">
        <v>44753</v>
      </c>
      <c r="K70" s="242">
        <v>45218</v>
      </c>
      <c r="L70" s="91" t="s">
        <v>112</v>
      </c>
      <c r="M70" s="192">
        <v>0.28571428571428598</v>
      </c>
      <c r="N70" s="192" t="s">
        <v>409</v>
      </c>
      <c r="O70" s="192" t="s">
        <v>409</v>
      </c>
      <c r="P70" s="192" t="s">
        <v>409</v>
      </c>
      <c r="Q70" s="192">
        <v>0.2</v>
      </c>
      <c r="R70" s="192" t="s">
        <v>409</v>
      </c>
      <c r="S70" s="192" t="s">
        <v>409</v>
      </c>
      <c r="T70" s="192" t="s">
        <v>409</v>
      </c>
      <c r="U70"/>
      <c r="V70"/>
      <c r="W70"/>
      <c r="X70"/>
      <c r="Y70" s="192"/>
      <c r="Z70" s="192"/>
      <c r="AF70" s="34"/>
      <c r="AG70" s="34"/>
      <c r="AH70" s="34"/>
      <c r="AI70" s="34"/>
      <c r="AJ70" s="34"/>
      <c r="AK70" s="34"/>
      <c r="AL70" s="195"/>
      <c r="AM70" s="195"/>
      <c r="AN70" s="80"/>
      <c r="AO70" s="80"/>
      <c r="AP70" s="80"/>
      <c r="AQ70" s="35"/>
    </row>
    <row r="71" spans="1:43"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$M$4:$Y$4,
                    (M71:Y71),
                    "")),
            1,
            0))
        =0,
    NA(),
    IF(
        Parameters!$D$15=1,
        IF(
            SUM(--(ISNUMBER(IF($M$4:$Y$4=1,(M71:Y71),""))))&gt;0,
            MAX(IF(
                ISNUMBER(M71:Y71),
                IF(
                    M$4:Y$4=1,
                    M71:Y71,
                    ""),
                "")),
            MAX(IF(
                ISNUMBER(M71:Y71),
                IF(
                    M$4:Y$4=2,
                    M71:Y71,
                    ""),
                ""))
        ),
        IF(
            Parameters!$D$16=1,
            IFERROR(
                AVERAGE(IF(
                    ISNUMBER(M71:Y71),
                    IF(
                        M$4:Y$4=1,
                        M71:Y71,
                        ""),
                    "")),
                AVERAGE(IF(
                    ISNUMBER(M71:Y71),
                    IF(
                        M$4:Y$4=2,
                        M71:Y71,
                        ""),
                    ""))
            ),
            IF(
                Parameters!$D$17=1,
                IFERROR(
                    IF(
                        OR(
                            IF(
                                ISNUMBER(M71:Y71),
                                IF(
                                    M$4:Y$4=1,
                                    M71:Y71,
                                    ""),
                                "")
                            =0),
                        0,
                        GEOMEAN(IF(
                            ISNUMBER(M71:Y71),
                            IF(
                                M$4:Y$4=1,
                                M71:Y71,
                                ""),
                            ""))
                    ),
                    IF(
                        OR(IF(
                            ISNUMBER(M71:Y71),
                            IF(
                                M$4:Y$4=2,
                                M71:Y71,
                                ""),
                            "")
                            =0),
                        0,
                        GEOMEAN(IF(
                            ISNUMBER(M71:Y71),
                            IF(
                                M$4:Y$4=2,
                                M71:Y71,
                                ""),
                            "")))
                )
            )
        )
    )
)</f>
        <v>6</v>
      </c>
      <c r="I71" s="191" cm="1">
        <f t="array" ref="I71">IF(
    SUM(IF(
            ISNUMBER(
                IF(
                    $M$5:$Y$5,
                    (M71:Y71),
                    "")),
            1,
            0))
        =0,
    NA(),
    IF(
        Parameters!$D$15=1,
        IF(
            SUM(--(ISNUMBER(IF($M$5:$Y$5=1,(M71:Y71),""))))&gt;0,
            MAX(IF(
                ISNUMBER(M71:Y71),
                IF(
                    M$5:Y$5=1,
                    M71:Y71,
                    ""),
                "")),
            MAX(IF(
                ISNUMBER(M71:Y71),
                IF(
                    M$5:Y$5=2,
                    M71:Y71,
                    ""),
                ""))
        ),
        IF(
            Parameters!$D$16=1,
            IFERROR(
                AVERAGE(IF(
                    ISNUMBER(M71:Y71),
                    IF(
                        M$5:Y$5=1,
                        M71:Y71,
                        ""),
                    "")),
                AVERAGE(IF(
                    ISNUMBER(M71:Y71),
                    IF(
                        M$5:Y$5=2,
                        M71:Y71,
                        ""),
                    ""))
            ),
            IF(
                Parameters!$D$17=1,
                IFERROR(
                    IF(
                        OR(
                            IF(
                                ISNUMBER(M71:Y71),
                                IF(
                                    M$5:Y$5=1,
                                    M71:Y71,
                                    ""),
                                "")
                            =0),
                        0,
                        GEOMEAN(IF(
                            ISNUMBER(M71:Y71),
                            IF(
                                M$5:Y$5=1,
                                M71:Y71,
                                ""),
                            ""))
                    ),
                    IF(
                        OR(IF(
                            ISNUMBER(M71:Y71),
                            IF(
                                M$5:Y$5=2,
                                M71:Y71,
                                ""),
                            "")
                            =0),
                        0,
                        GEOMEAN(IF(
                            ISNUMBER(M71:Y71),
                            IF(
                                M$5:Y$5=2,
                                M71:Y71,
                                ""),
                            "")))
                )
            )
        )
    )
)</f>
        <v>0</v>
      </c>
      <c r="J71" s="242">
        <v>45188</v>
      </c>
      <c r="K71" s="242">
        <v>45455</v>
      </c>
      <c r="L71" s="91" t="s">
        <v>114</v>
      </c>
      <c r="M71" s="192">
        <v>6</v>
      </c>
      <c r="N71" s="192" t="s">
        <v>409</v>
      </c>
      <c r="O71" s="192">
        <v>0</v>
      </c>
      <c r="P71" s="192" t="s">
        <v>409</v>
      </c>
      <c r="Q71" s="192">
        <v>4.2</v>
      </c>
      <c r="R71" s="192">
        <v>-1.8447533779229099</v>
      </c>
      <c r="S71" s="192">
        <v>-0.52505205268979105</v>
      </c>
      <c r="T71" s="192" t="s">
        <v>409</v>
      </c>
      <c r="U71"/>
      <c r="V71"/>
      <c r="W71"/>
      <c r="X71"/>
      <c r="Y71" s="192"/>
      <c r="Z71" s="192"/>
      <c r="AF71" s="34"/>
      <c r="AG71" s="34"/>
      <c r="AH71" s="34"/>
      <c r="AI71" s="34"/>
      <c r="AJ71" s="34"/>
      <c r="AK71" s="34"/>
      <c r="AL71" s="195"/>
      <c r="AM71" s="195"/>
      <c r="AN71" s="80"/>
      <c r="AO71" s="80"/>
      <c r="AP71" s="80"/>
      <c r="AQ71" s="35"/>
    </row>
    <row r="72" spans="1:43"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$M$4:$Y$4,
                    (M72:Y72),
                    "")),
            1,
            0))
        =0,
    NA(),
    IF(
        Parameters!$D$15=1,
        IF(
            SUM(--(ISNUMBER(IF($M$4:$Y$4=1,(M72:Y72),""))))&gt;0,
            MAX(IF(
                ISNUMBER(M72:Y72),
                IF(
                    M$4:Y$4=1,
                    M72:Y72,
                    ""),
                "")),
            MAX(IF(
                ISNUMBER(M72:Y72),
                IF(
                    M$4:Y$4=2,
                    M72:Y72,
                    ""),
                ""))
        ),
        IF(
            Parameters!$D$16=1,
            IFERROR(
                AVERAGE(IF(
                    ISNUMBER(M72:Y72),
                    IF(
                        M$4:Y$4=1,
                        M72:Y72,
                        ""),
                    "")),
                AVERAGE(IF(
                    ISNUMBER(M72:Y72),
                    IF(
                        M$4:Y$4=2,
                        M72:Y72,
                        ""),
                    ""))
            ),
            IF(
                Parameters!$D$17=1,
                IFERROR(
                    IF(
                        OR(
                            IF(
                                ISNUMBER(M72:Y72),
                                IF(
                                    M$4:Y$4=1,
                                    M72:Y72,
                                    ""),
                                "")
                            =0),
                        0,
                        GEOMEAN(IF(
                            ISNUMBER(M72:Y72),
                            IF(
                                M$4:Y$4=1,
                                M72:Y72,
                                ""),
                            ""))
                    ),
                    IF(
                        OR(IF(
                            ISNUMBER(M72:Y72),
                            IF(
                                M$4:Y$4=2,
                                M72:Y72,
                                ""),
                            "")
                            =0),
                        0,
                        GEOMEAN(IF(
                            ISNUMBER(M72:Y72),
                            IF(
                                M$4:Y$4=2,
                                M72:Y72,
                                ""),
                            "")))
                )
            )
        )
    )
)</f>
        <v>0.57142857142857095</v>
      </c>
      <c r="I72" s="191" t="e" cm="1">
        <f t="array" ref="I72">IF(
    SUM(IF(
            ISNUMBER(
                IF(
                    $M$5:$Y$5,
                    (M72:Y72),
                    "")),
            1,
            0))
        =0,
    NA(),
    IF(
        Parameters!$D$15=1,
        IF(
            SUM(--(ISNUMBER(IF($M$5:$Y$5=1,(M72:Y72),""))))&gt;0,
            MAX(IF(
                ISNUMBER(M72:Y72),
                IF(
                    M$5:Y$5=1,
                    M72:Y72,
                    ""),
                "")),
            MAX(IF(
                ISNUMBER(M72:Y72),
                IF(
                    M$5:Y$5=2,
                    M72:Y72,
                    ""),
                ""))
        ),
        IF(
            Parameters!$D$16=1,
            IFERROR(
                AVERAGE(IF(
                    ISNUMBER(M72:Y72),
                    IF(
                        M$5:Y$5=1,
                        M72:Y72,
                        ""),
                    "")),
                AVERAGE(IF(
                    ISNUMBER(M72:Y72),
                    IF(
                        M$5:Y$5=2,
                        M72:Y72,
                        ""),
                    ""))
            ),
            IF(
                Parameters!$D$17=1,
                IFERROR(
                    IF(
                        OR(
                            IF(
                                ISNUMBER(M72:Y72),
                                IF(
                                    M$5:Y$5=1,
                                    M72:Y72,
                                    ""),
                                "")
                            =0),
                        0,
                        GEOMEAN(IF(
                            ISNUMBER(M72:Y72),
                            IF(
                                M$5:Y$5=1,
                                M72:Y72,
                                ""),
                            ""))
                    ),
                    IF(
                        OR(IF(
                            ISNUMBER(M72:Y72),
                            IF(
                                M$5:Y$5=2,
                                M72:Y72,
                                ""),
                            "")
                            =0),
                        0,
                        GEOMEAN(IF(
                            ISNUMBER(M72:Y72),
                            IF(
                                M$5:Y$5=2,
                                M72:Y72,
                                ""),
                            "")))
                )
            )
        )
    )
)</f>
        <v>#N/A</v>
      </c>
      <c r="J72" s="242">
        <v>44753</v>
      </c>
      <c r="K72" s="242">
        <v>45218</v>
      </c>
      <c r="L72" s="91" t="s">
        <v>116</v>
      </c>
      <c r="M72" s="192">
        <v>0.57142857142857095</v>
      </c>
      <c r="N72" s="192" t="s">
        <v>409</v>
      </c>
      <c r="O72" s="192" t="s">
        <v>409</v>
      </c>
      <c r="P72" s="192" t="s">
        <v>409</v>
      </c>
      <c r="Q72" s="192">
        <v>0.4</v>
      </c>
      <c r="R72" s="192" t="s">
        <v>409</v>
      </c>
      <c r="S72" s="192" t="s">
        <v>409</v>
      </c>
      <c r="T72" s="192" t="s">
        <v>409</v>
      </c>
      <c r="U72"/>
      <c r="V72"/>
      <c r="W72"/>
      <c r="X72"/>
      <c r="Y72" s="192"/>
      <c r="Z72" s="192"/>
      <c r="AF72" s="34"/>
      <c r="AG72" s="34"/>
      <c r="AH72" s="34"/>
      <c r="AI72" s="34"/>
      <c r="AJ72" s="34"/>
      <c r="AK72" s="34"/>
      <c r="AL72" s="195"/>
      <c r="AM72" s="195"/>
      <c r="AN72" s="80"/>
      <c r="AO72" s="80"/>
      <c r="AP72" s="80"/>
      <c r="AQ72" s="35"/>
    </row>
    <row r="73" spans="1:43"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$M$4:$Y$4,
                    (M73:Y73),
                    "")),
            1,
            0))
        =0,
    NA(),
    IF(
        Parameters!$D$15=1,
        IF(
            SUM(--(ISNUMBER(IF($M$4:$Y$4=1,(M73:Y73),""))))&gt;0,
            MAX(IF(
                ISNUMBER(M73:Y73),
                IF(
                    M$4:Y$4=1,
                    M73:Y73,
                    ""),
                "")),
            MAX(IF(
                ISNUMBER(M73:Y73),
                IF(
                    M$4:Y$4=2,
                    M73:Y73,
                    ""),
                ""))
        ),
        IF(
            Parameters!$D$16=1,
            IFERROR(
                AVERAGE(IF(
                    ISNUMBER(M73:Y73),
                    IF(
                        M$4:Y$4=1,
                        M73:Y73,
                        ""),
                    "")),
                AVERAGE(IF(
                    ISNUMBER(M73:Y73),
                    IF(
                        M$4:Y$4=2,
                        M73:Y73,
                        ""),
                    ""))
            ),
            IF(
                Parameters!$D$17=1,
                IFERROR(
                    IF(
                        OR(
                            IF(
                                ISNUMBER(M73:Y73),
                                IF(
                                    M$4:Y$4=1,
                                    M73:Y73,
                                    ""),
                                "")
                            =0),
                        0,
                        GEOMEAN(IF(
                            ISNUMBER(M73:Y73),
                            IF(
                                M$4:Y$4=1,
                                M73:Y73,
                                ""),
                            ""))
                    ),
                    IF(
                        OR(IF(
                            ISNUMBER(M73:Y73),
                            IF(
                                M$4:Y$4=2,
                                M73:Y73,
                                ""),
                            "")
                            =0),
                        0,
                        GEOMEAN(IF(
                            ISNUMBER(M73:Y73),
                            IF(
                                M$4:Y$4=2,
                                M73:Y73,
                                ""),
                            "")))
                )
            )
        )
    )
)</f>
        <v>#N/A</v>
      </c>
      <c r="I73" s="191" t="e" cm="1">
        <f t="array" ref="I73">IF(
    SUM(IF(
            ISNUMBER(
                IF(
                    $M$5:$Y$5,
                    (M73:Y73),
                    "")),
            1,
            0))
        =0,
    NA(),
    IF(
        Parameters!$D$15=1,
        IF(
            SUM(--(ISNUMBER(IF($M$5:$Y$5=1,(M73:Y73),""))))&gt;0,
            MAX(IF(
                ISNUMBER(M73:Y73),
                IF(
                    M$5:Y$5=1,
                    M73:Y73,
                    ""),
                "")),
            MAX(IF(
                ISNUMBER(M73:Y73),
                IF(
                    M$5:Y$5=2,
                    M73:Y73,
                    ""),
                ""))
        ),
        IF(
            Parameters!$D$16=1,
            IFERROR(
                AVERAGE(IF(
                    ISNUMBER(M73:Y73),
                    IF(
                        M$5:Y$5=1,
                        M73:Y73,
                        ""),
                    "")),
                AVERAGE(IF(
                    ISNUMBER(M73:Y73),
                    IF(
                        M$5:Y$5=2,
                        M73:Y73,
                        ""),
                    ""))
            ),
            IF(
                Parameters!$D$17=1,
                IFERROR(
                    IF(
                        OR(
                            IF(
                                ISNUMBER(M73:Y73),
                                IF(
                                    M$5:Y$5=1,
                                    M73:Y73,
                                    ""),
                                "")
                            =0),
                        0,
                        GEOMEAN(IF(
                            ISNUMBER(M73:Y73),
                            IF(
                                M$5:Y$5=1,
                                M73:Y73,
                                ""),
                            ""))
                    ),
                    IF(
                        OR(IF(
                            ISNUMBER(M73:Y73),
                            IF(
                                M$5:Y$5=2,
                                M73:Y73,
                                ""),
                            "")
                            =0),
                        0,
                        GEOMEAN(IF(
                            ISNUMBER(M73:Y73),
                            IF(
                                M$5:Y$5=2,
                                M73:Y73,
                                ""),
                            "")))
                )
            )
        )
    )
)</f>
        <v>#N/A</v>
      </c>
      <c r="J73" s="242" t="s">
        <v>409</v>
      </c>
      <c r="K73" s="242">
        <v>44887</v>
      </c>
      <c r="L73" s="91" t="s">
        <v>680</v>
      </c>
      <c r="M73" s="192" t="s">
        <v>409</v>
      </c>
      <c r="N73" s="192" t="s">
        <v>409</v>
      </c>
      <c r="O73" s="192" t="s">
        <v>409</v>
      </c>
      <c r="P73" s="192" t="s">
        <v>409</v>
      </c>
      <c r="Q73" s="192" t="s">
        <v>409</v>
      </c>
      <c r="R73" s="192" t="s">
        <v>409</v>
      </c>
      <c r="S73" s="192" t="s">
        <v>409</v>
      </c>
      <c r="T73" s="192" t="s">
        <v>409</v>
      </c>
      <c r="U73"/>
      <c r="V73"/>
      <c r="W73"/>
      <c r="X73"/>
      <c r="Y73" s="192"/>
      <c r="Z73" s="192"/>
      <c r="AF73" s="34"/>
      <c r="AG73" s="34"/>
      <c r="AH73" s="34"/>
      <c r="AI73" s="34"/>
      <c r="AJ73" s="34"/>
      <c r="AK73" s="34"/>
      <c r="AL73" s="195"/>
      <c r="AM73" s="195"/>
      <c r="AN73" s="80"/>
      <c r="AO73" s="80"/>
      <c r="AP73" s="80"/>
      <c r="AQ73" s="35"/>
    </row>
    <row r="74" spans="1:43"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$M$4:$Y$4,
                    (M74:Y74),
                    "")),
            1,
            0))
        =0,
    NA(),
    IF(
        Parameters!$D$15=1,
        IF(
            SUM(--(ISNUMBER(IF($M$4:$Y$4=1,(M74:Y74),""))))&gt;0,
            MAX(IF(
                ISNUMBER(M74:Y74),
                IF(
                    M$4:Y$4=1,
                    M74:Y74,
                    ""),
                "")),
            MAX(IF(
                ISNUMBER(M74:Y74),
                IF(
                    M$4:Y$4=2,
                    M74:Y74,
                    ""),
                ""))
        ),
        IF(
            Parameters!$D$16=1,
            IFERROR(
                AVERAGE(IF(
                    ISNUMBER(M74:Y74),
                    IF(
                        M$4:Y$4=1,
                        M74:Y74,
                        ""),
                    "")),
                AVERAGE(IF(
                    ISNUMBER(M74:Y74),
                    IF(
                        M$4:Y$4=2,
                        M74:Y74,
                        ""),
                    ""))
            ),
            IF(
                Parameters!$D$17=1,
                IFERROR(
                    IF(
                        OR(
                            IF(
                                ISNUMBER(M74:Y74),
                                IF(
                                    M$4:Y$4=1,
                                    M74:Y74,
                                    ""),
                                "")
                            =0),
                        0,
                        GEOMEAN(IF(
                            ISNUMBER(M74:Y74),
                            IF(
                                M$4:Y$4=1,
                                M74:Y74,
                                ""),
                            ""))
                    ),
                    IF(
                        OR(IF(
                            ISNUMBER(M74:Y74),
                            IF(
                                M$4:Y$4=2,
                                M74:Y74,
                                ""),
                            "")
                            =0),
                        0,
                        GEOMEAN(IF(
                            ISNUMBER(M74:Y74),
                            IF(
                                M$4:Y$4=2,
                                M74:Y74,
                                ""),
                            "")))
                )
            )
        )
    )
)</f>
        <v>7.5714285714285703</v>
      </c>
      <c r="I74" s="191" t="e" cm="1">
        <f t="array" ref="I74">IF(
    SUM(IF(
            ISNUMBER(
                IF(
                    $M$5:$Y$5,
                    (M74:Y74),
                    "")),
            1,
            0))
        =0,
    NA(),
    IF(
        Parameters!$D$15=1,
        IF(
            SUM(--(ISNUMBER(IF($M$5:$Y$5=1,(M74:Y74),""))))&gt;0,
            MAX(IF(
                ISNUMBER(M74:Y74),
                IF(
                    M$5:Y$5=1,
                    M74:Y74,
                    ""),
                "")),
            MAX(IF(
                ISNUMBER(M74:Y74),
                IF(
                    M$5:Y$5=2,
                    M74:Y74,
                    ""),
                ""))
        ),
        IF(
            Parameters!$D$16=1,
            IFERROR(
                AVERAGE(IF(
                    ISNUMBER(M74:Y74),
                    IF(
                        M$5:Y$5=1,
                        M74:Y74,
                        ""),
                    "")),
                AVERAGE(IF(
                    ISNUMBER(M74:Y74),
                    IF(
                        M$5:Y$5=2,
                        M74:Y74,
                        ""),
                    ""))
            ),
            IF(
                Parameters!$D$17=1,
                IFERROR(
                    IF(
                        OR(
                            IF(
                                ISNUMBER(M74:Y74),
                                IF(
                                    M$5:Y$5=1,
                                    M74:Y74,
                                    ""),
                                "")
                            =0),
                        0,
                        GEOMEAN(IF(
                            ISNUMBER(M74:Y74),
                            IF(
                                M$5:Y$5=1,
                                M74:Y74,
                                ""),
                            ""))
                    ),
                    IF(
                        OR(IF(
                            ISNUMBER(M74:Y74),
                            IF(
                                M$5:Y$5=2,
                                M74:Y74,
                                ""),
                            "")
                            =0),
                        0,
                        GEOMEAN(IF(
                            ISNUMBER(M74:Y74),
                            IF(
                                M$5:Y$5=2,
                                M74:Y74,
                                ""),
                            "")))
                )
            )
        )
    )
)</f>
        <v>#N/A</v>
      </c>
      <c r="J74" s="242">
        <v>45163</v>
      </c>
      <c r="K74" s="242">
        <v>44753</v>
      </c>
      <c r="L74" s="91" t="s">
        <v>117</v>
      </c>
      <c r="M74" s="192">
        <v>7.5714285714285703</v>
      </c>
      <c r="N74" s="192" t="s">
        <v>409</v>
      </c>
      <c r="O74" s="192" t="s">
        <v>409</v>
      </c>
      <c r="P74" s="192" t="s">
        <v>409</v>
      </c>
      <c r="Q74" s="192">
        <v>5.3</v>
      </c>
      <c r="R74" s="192" t="s">
        <v>409</v>
      </c>
      <c r="S74" s="192" t="s">
        <v>409</v>
      </c>
      <c r="T74" s="192" t="s">
        <v>409</v>
      </c>
      <c r="U74"/>
      <c r="V74"/>
      <c r="W74"/>
      <c r="X74"/>
      <c r="Y74" s="192"/>
      <c r="Z74" s="192"/>
      <c r="AF74" s="34"/>
      <c r="AG74" s="34"/>
      <c r="AH74" s="34"/>
      <c r="AI74" s="34"/>
      <c r="AJ74" s="34"/>
      <c r="AK74" s="34"/>
      <c r="AL74" s="195"/>
      <c r="AM74" s="195"/>
      <c r="AN74" s="80"/>
      <c r="AO74" s="80"/>
      <c r="AP74" s="80"/>
      <c r="AQ74" s="35"/>
    </row>
    <row r="75" spans="1:43"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4.9038186507061576</v>
      </c>
      <c r="H75" s="80" cm="1">
        <f t="array" ref="H75">IF(
    SUM(IF(
            ISNUMBER(
                IF(
                    $M$4:$Y$4,
                    (M75:Y75),
                    "")),
            1,
            0))
        =0,
    NA(),
    IF(
        Parameters!$D$15=1,
        IF(
            SUM(--(ISNUMBER(IF($M$4:$Y$4=1,(M75:Y75),""))))&gt;0,
            MAX(IF(
                ISNUMBER(M75:Y75),
                IF(
                    M$4:Y$4=1,
                    M75:Y75,
                    ""),
                "")),
            MAX(IF(
                ISNUMBER(M75:Y75),
                IF(
                    M$4:Y$4=2,
                    M75:Y75,
                    ""),
                ""))
        ),
        IF(
            Parameters!$D$16=1,
            IFERROR(
                AVERAGE(IF(
                    ISNUMBER(M75:Y75),
                    IF(
                        M$4:Y$4=1,
                        M75:Y75,
                        ""),
                    "")),
                AVERAGE(IF(
                    ISNUMBER(M75:Y75),
                    IF(
                        M$4:Y$4=2,
                        M75:Y75,
                        ""),
                    ""))
            ),
            IF(
                Parameters!$D$17=1,
                IFERROR(
                    IF(
                        OR(
                            IF(
                                ISNUMBER(M75:Y75),
                                IF(
                                    M$4:Y$4=1,
                                    M75:Y75,
                                    ""),
                                "")
                            =0),
                        0,
                        GEOMEAN(IF(
                            ISNUMBER(M75:Y75),
                            IF(
                                M$4:Y$4=1,
                                M75:Y75,
                                ""),
                            ""))
                    ),
                    IF(
                        OR(IF(
                            ISNUMBER(M75:Y75),
                            IF(
                                M$4:Y$4=2,
                                M75:Y75,
                                ""),
                            "")
                            =0),
                        0,
                        GEOMEAN(IF(
                            ISNUMBER(M75:Y75),
                            IF(
                                M$4:Y$4=2,
                                M75:Y75,
                                ""),
                            "")))
                )
            )
        )
    )
)</f>
        <v>6</v>
      </c>
      <c r="I75" s="191" cm="1">
        <f t="array" ref="I75">IF(
    SUM(IF(
            ISNUMBER(
                IF(
                    $M$5:$Y$5,
                    (M75:Y75),
                    "")),
            1,
            0))
        =0,
    NA(),
    IF(
        Parameters!$D$15=1,
        IF(
            SUM(--(ISNUMBER(IF($M$5:$Y$5=1,(M75:Y75),""))))&gt;0,
            MAX(IF(
                ISNUMBER(M75:Y75),
                IF(
                    M$5:Y$5=1,
                    M75:Y75,
                    ""),
                "")),
            MAX(IF(
                ISNUMBER(M75:Y75),
                IF(
                    M$5:Y$5=2,
                    M75:Y75,
                    ""),
                ""))
        ),
        IF(
            Parameters!$D$16=1,
            IFERROR(
                AVERAGE(IF(
                    ISNUMBER(M75:Y75),
                    IF(
                        M$5:Y$5=1,
                        M75:Y75,
                        ""),
                    "")),
                AVERAGE(IF(
                    ISNUMBER(M75:Y75),
                    IF(
                        M$5:Y$5=2,
                        M75:Y75,
                        ""),
                    ""))
            ),
            IF(
                Parameters!$D$17=1,
                IFERROR(
                    IF(
                        OR(
                            IF(
                                ISNUMBER(M75:Y75),
                                IF(
                                    M$5:Y$5=1,
                                    M75:Y75,
                                    ""),
                                "")
                            =0),
                        0,
                        GEOMEAN(IF(
                            ISNUMBER(M75:Y75),
                            IF(
                                M$5:Y$5=1,
                                M75:Y75,
                                ""),
                            ""))
                    ),
                    IF(
                        OR(IF(
                            ISNUMBER(M75:Y75),
                            IF(
                                M$5:Y$5=2,
                                M75:Y75,
                                ""),
                            "")
                            =0),
                        0,
                        GEOMEAN(IF(
                            ISNUMBER(M75:Y75),
                            IF(
                                M$5:Y$5=2,
                                M75:Y75,
                                ""),
                            "")))
                )
            )
        )
    )
)</f>
        <v>4.0079062265022598</v>
      </c>
      <c r="J75" s="242">
        <v>45163</v>
      </c>
      <c r="K75" s="242">
        <v>45455</v>
      </c>
      <c r="L75" s="91" t="s">
        <v>119</v>
      </c>
      <c r="M75" s="192">
        <v>6</v>
      </c>
      <c r="N75" s="192" t="s">
        <v>409</v>
      </c>
      <c r="O75" s="192">
        <v>4.0079062265022598</v>
      </c>
      <c r="P75" s="192" t="s">
        <v>409</v>
      </c>
      <c r="Q75" s="192">
        <v>4.2</v>
      </c>
      <c r="R75" s="192">
        <v>5.0459969222734997E-2</v>
      </c>
      <c r="S75" s="192">
        <v>0.20039531132511301</v>
      </c>
      <c r="T75" s="192" t="s">
        <v>409</v>
      </c>
      <c r="U75"/>
      <c r="V75"/>
      <c r="W75"/>
      <c r="X75"/>
      <c r="Y75" s="192"/>
      <c r="Z75" s="192"/>
      <c r="AF75" s="34"/>
      <c r="AG75" s="34"/>
      <c r="AH75" s="34"/>
      <c r="AI75" s="34"/>
      <c r="AJ75" s="34"/>
      <c r="AK75" s="34"/>
      <c r="AL75" s="195"/>
      <c r="AM75" s="195"/>
      <c r="AN75" s="80"/>
      <c r="AO75" s="80"/>
      <c r="AP75" s="80"/>
      <c r="AQ75" s="35"/>
    </row>
    <row r="76" spans="1:43"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$M$4:$Y$4,
                    (M76:Y76),
                    "")),
            1,
            0))
        =0,
    NA(),
    IF(
        Parameters!$D$15=1,
        IF(
            SUM(--(ISNUMBER(IF($M$4:$Y$4=1,(M76:Y76),""))))&gt;0,
            MAX(IF(
                ISNUMBER(M76:Y76),
                IF(
                    M$4:Y$4=1,
                    M76:Y76,
                    ""),
                "")),
            MAX(IF(
                ISNUMBER(M76:Y76),
                IF(
                    M$4:Y$4=2,
                    M76:Y76,
                    ""),
                ""))
        ),
        IF(
            Parameters!$D$16=1,
            IFERROR(
                AVERAGE(IF(
                    ISNUMBER(M76:Y76),
                    IF(
                        M$4:Y$4=1,
                        M76:Y76,
                        ""),
                    "")),
                AVERAGE(IF(
                    ISNUMBER(M76:Y76),
                    IF(
                        M$4:Y$4=2,
                        M76:Y76,
                        ""),
                    ""))
            ),
            IF(
                Parameters!$D$17=1,
                IFERROR(
                    IF(
                        OR(
                            IF(
                                ISNUMBER(M76:Y76),
                                IF(
                                    M$4:Y$4=1,
                                    M76:Y76,
                                    ""),
                                "")
                            =0),
                        0,
                        GEOMEAN(IF(
                            ISNUMBER(M76:Y76),
                            IF(
                                M$4:Y$4=1,
                                M76:Y76,
                                ""),
                            ""))
                    ),
                    IF(
                        OR(IF(
                            ISNUMBER(M76:Y76),
                            IF(
                                M$4:Y$4=2,
                                M76:Y76,
                                ""),
                            "")
                            =0),
                        0,
                        GEOMEAN(IF(
                            ISNUMBER(M76:Y76),
                            IF(
                                M$4:Y$4=2,
                                M76:Y76,
                                ""),
                            "")))
                )
            )
        )
    )
)</f>
        <v>0.57142857142857095</v>
      </c>
      <c r="I76" s="191" t="e" cm="1">
        <f t="array" ref="I76">IF(
    SUM(IF(
            ISNUMBER(
                IF(
                    $M$5:$Y$5,
                    (M76:Y76),
                    "")),
            1,
            0))
        =0,
    NA(),
    IF(
        Parameters!$D$15=1,
        IF(
            SUM(--(ISNUMBER(IF($M$5:$Y$5=1,(M76:Y76),""))))&gt;0,
            MAX(IF(
                ISNUMBER(M76:Y76),
                IF(
                    M$5:Y$5=1,
                    M76:Y76,
                    ""),
                "")),
            MAX(IF(
                ISNUMBER(M76:Y76),
                IF(
                    M$5:Y$5=2,
                    M76:Y76,
                    ""),
                ""))
        ),
        IF(
            Parameters!$D$16=1,
            IFERROR(
                AVERAGE(IF(
                    ISNUMBER(M76:Y76),
                    IF(
                        M$5:Y$5=1,
                        M76:Y76,
                        ""),
                    "")),
                AVERAGE(IF(
                    ISNUMBER(M76:Y76),
                    IF(
                        M$5:Y$5=2,
                        M76:Y76,
                        ""),
                    ""))
            ),
            IF(
                Parameters!$D$17=1,
                IFERROR(
                    IF(
                        OR(
                            IF(
                                ISNUMBER(M76:Y76),
                                IF(
                                    M$5:Y$5=1,
                                    M76:Y76,
                                    ""),
                                "")
                            =0),
                        0,
                        GEOMEAN(IF(
                            ISNUMBER(M76:Y76),
                            IF(
                                M$5:Y$5=1,
                                M76:Y76,
                                ""),
                            ""))
                    ),
                    IF(
                        OR(IF(
                            ISNUMBER(M76:Y76),
                            IF(
                                M$5:Y$5=2,
                                M76:Y76,
                                ""),
                            "")
                            =0),
                        0,
                        GEOMEAN(IF(
                            ISNUMBER(M76:Y76),
                            IF(
                                M$5:Y$5=2,
                                M76:Y76,
                                ""),
                            "")))
                )
            )
        )
    )
)</f>
        <v>#N/A</v>
      </c>
      <c r="J76" s="242">
        <v>45188</v>
      </c>
      <c r="K76" s="242">
        <v>45218</v>
      </c>
      <c r="L76" s="91" t="s">
        <v>121</v>
      </c>
      <c r="M76" s="192">
        <v>0.57142857142857095</v>
      </c>
      <c r="N76" s="192" t="s">
        <v>409</v>
      </c>
      <c r="O76" s="192" t="s">
        <v>409</v>
      </c>
      <c r="P76" s="192" t="s">
        <v>409</v>
      </c>
      <c r="Q76" s="192">
        <v>0.4</v>
      </c>
      <c r="R76" s="192" t="s">
        <v>409</v>
      </c>
      <c r="S76" s="192" t="s">
        <v>409</v>
      </c>
      <c r="T76" s="192" t="s">
        <v>409</v>
      </c>
      <c r="U76"/>
      <c r="V76"/>
      <c r="W76"/>
      <c r="X76"/>
      <c r="Y76" s="192"/>
      <c r="Z76" s="192"/>
      <c r="AF76" s="34"/>
      <c r="AG76" s="34"/>
      <c r="AH76" s="34"/>
      <c r="AI76" s="34"/>
      <c r="AJ76" s="34"/>
      <c r="AK76" s="34"/>
      <c r="AL76" s="195"/>
      <c r="AM76" s="195"/>
      <c r="AN76" s="80"/>
      <c r="AO76" s="80"/>
      <c r="AP76" s="80"/>
      <c r="AQ76" s="35"/>
    </row>
    <row r="77" spans="1:43"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$M$4:$Y$4,
                    (M77:Y77),
                    "")),
            1,
            0))
        =0,
    NA(),
    IF(
        Parameters!$D$15=1,
        IF(
            SUM(--(ISNUMBER(IF($M$4:$Y$4=1,(M77:Y77),""))))&gt;0,
            MAX(IF(
                ISNUMBER(M77:Y77),
                IF(
                    M$4:Y$4=1,
                    M77:Y77,
                    ""),
                "")),
            MAX(IF(
                ISNUMBER(M77:Y77),
                IF(
                    M$4:Y$4=2,
                    M77:Y77,
                    ""),
                ""))
        ),
        IF(
            Parameters!$D$16=1,
            IFERROR(
                AVERAGE(IF(
                    ISNUMBER(M77:Y77),
                    IF(
                        M$4:Y$4=1,
                        M77:Y77,
                        ""),
                    "")),
                AVERAGE(IF(
                    ISNUMBER(M77:Y77),
                    IF(
                        M$4:Y$4=2,
                        M77:Y77,
                        ""),
                    ""))
            ),
            IF(
                Parameters!$D$17=1,
                IFERROR(
                    IF(
                        OR(
                            IF(
                                ISNUMBER(M77:Y77),
                                IF(
                                    M$4:Y$4=1,
                                    M77:Y77,
                                    ""),
                                "")
                            =0),
                        0,
                        GEOMEAN(IF(
                            ISNUMBER(M77:Y77),
                            IF(
                                M$4:Y$4=1,
                                M77:Y77,
                                ""),
                            ""))
                    ),
                    IF(
                        OR(IF(
                            ISNUMBER(M77:Y77),
                            IF(
                                M$4:Y$4=2,
                                M77:Y77,
                                ""),
                            "")
                            =0),
                        0,
                        GEOMEAN(IF(
                            ISNUMBER(M77:Y77),
                            IF(
                                M$4:Y$4=2,
                                M77:Y77,
                                ""),
                            "")))
                )
            )
        )
    )
)</f>
        <v>4.1428571428571397</v>
      </c>
      <c r="I77" s="191" cm="1">
        <f t="array" ref="I77">IF(
    SUM(IF(
            ISNUMBER(
                IF(
                    $M$5:$Y$5,
                    (M77:Y77),
                    "")),
            1,
            0))
        =0,
    NA(),
    IF(
        Parameters!$D$15=1,
        IF(
            SUM(--(ISNUMBER(IF($M$5:$Y$5=1,(M77:Y77),""))))&gt;0,
            MAX(IF(
                ISNUMBER(M77:Y77),
                IF(
                    M$5:Y$5=1,
                    M77:Y77,
                    ""),
                "")),
            MAX(IF(
                ISNUMBER(M77:Y77),
                IF(
                    M$5:Y$5=2,
                    M77:Y77,
                    ""),
                ""))
        ),
        IF(
            Parameters!$D$16=1,
            IFERROR(
                AVERAGE(IF(
                    ISNUMBER(M77:Y77),
                    IF(
                        M$5:Y$5=1,
                        M77:Y77,
                        ""),
                    "")),
                AVERAGE(IF(
                    ISNUMBER(M77:Y77),
                    IF(
                        M$5:Y$5=2,
                        M77:Y77,
                        ""),
                    ""))
            ),
            IF(
                Parameters!$D$17=1,
                IFERROR(
                    IF(
                        OR(
                            IF(
                                ISNUMBER(M77:Y77),
                                IF(
                                    M$5:Y$5=1,
                                    M77:Y77,
                                    ""),
                                "")
                            =0),
                        0,
                        GEOMEAN(IF(
                            ISNUMBER(M77:Y77),
                            IF(
                                M$5:Y$5=1,
                                M77:Y77,
                                ""),
                            ""))
                    ),
                    IF(
                        OR(IF(
                            ISNUMBER(M77:Y77),
                            IF(
                                M$5:Y$5=2,
                                M77:Y77,
                                ""),
                            "")
                            =0),
                        0,
                        GEOMEAN(IF(
                            ISNUMBER(M77:Y77),
                            IF(
                                M$5:Y$5=2,
                                M77:Y77,
                                ""),
                            "")))
                )
            )
        )
    )
)</f>
        <v>0</v>
      </c>
      <c r="J77" s="242">
        <v>45188</v>
      </c>
      <c r="K77" s="242">
        <v>44753</v>
      </c>
      <c r="L77" s="91" t="s">
        <v>123</v>
      </c>
      <c r="M77" s="192">
        <v>4.1428571428571397</v>
      </c>
      <c r="N77" s="192" t="s">
        <v>409</v>
      </c>
      <c r="O77" s="192">
        <v>0</v>
      </c>
      <c r="P77" s="192" t="s">
        <v>409</v>
      </c>
      <c r="Q77" s="192">
        <v>2.9</v>
      </c>
      <c r="R77" s="192">
        <v>-1.5180932378404099</v>
      </c>
      <c r="S77" s="192">
        <v>-0.63645196492815004</v>
      </c>
      <c r="T77" s="192" t="s">
        <v>409</v>
      </c>
      <c r="U77"/>
      <c r="V77"/>
      <c r="W77"/>
      <c r="X77"/>
      <c r="Y77" s="192"/>
      <c r="Z77" s="192"/>
      <c r="AF77" s="34"/>
      <c r="AG77" s="34"/>
      <c r="AH77" s="34"/>
      <c r="AI77" s="34"/>
      <c r="AJ77" s="34"/>
      <c r="AK77" s="34"/>
      <c r="AL77" s="195"/>
      <c r="AM77" s="195"/>
      <c r="AN77" s="80"/>
      <c r="AO77" s="80"/>
      <c r="AP77" s="80"/>
      <c r="AQ77" s="35"/>
    </row>
    <row r="78" spans="1:43"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8.6189160737133417</v>
      </c>
      <c r="H78" s="80" cm="1">
        <f t="array" ref="H78">IF(
    SUM(IF(
            ISNUMBER(
                IF(
                    $M$4:$Y$4,
                    (M78:Y78),
                    "")),
            1,
            0))
        =0,
    NA(),
    IF(
        Parameters!$D$15=1,
        IF(
            SUM(--(ISNUMBER(IF($M$4:$Y$4=1,(M78:Y78),""))))&gt;0,
            MAX(IF(
                ISNUMBER(M78:Y78),
                IF(
                    M$4:Y$4=1,
                    M78:Y78,
                    ""),
                "")),
            MAX(IF(
                ISNUMBER(M78:Y78),
                IF(
                    M$4:Y$4=2,
                    M78:Y78,
                    ""),
                ""))
        ),
        IF(
            Parameters!$D$16=1,
            IFERROR(
                AVERAGE(IF(
                    ISNUMBER(M78:Y78),
                    IF(
                        M$4:Y$4=1,
                        M78:Y78,
                        ""),
                    "")),
                AVERAGE(IF(
                    ISNUMBER(M78:Y78),
                    IF(
                        M$4:Y$4=2,
                        M78:Y78,
                        ""),
                    ""))
            ),
            IF(
                Parameters!$D$17=1,
                IFERROR(
                    IF(
                        OR(
                            IF(
                                ISNUMBER(M78:Y78),
                                IF(
                                    M$4:Y$4=1,
                                    M78:Y78,
                                    ""),
                                "")
                            =0),
                        0,
                        GEOMEAN(IF(
                            ISNUMBER(M78:Y78),
                            IF(
                                M$4:Y$4=1,
                                M78:Y78,
                                ""),
                            ""))
                    ),
                    IF(
                        OR(IF(
                            ISNUMBER(M78:Y78),
                            IF(
                                M$4:Y$4=2,
                                M78:Y78,
                                ""),
                            "")
                            =0),
                        0,
                        GEOMEAN(IF(
                            ISNUMBER(M78:Y78),
                            IF(
                                M$4:Y$4=2,
                                M78:Y78,
                                ""),
                            "")))
                )
            )
        )
    )
)</f>
        <v>7.4285714285714199</v>
      </c>
      <c r="I78" s="191" cm="1">
        <f t="array" ref="I78">IF(
    SUM(IF(
            ISNUMBER(
                IF(
                    $M$5:$Y$5,
                    (M78:Y78),
                    "")),
            1,
            0))
        =0,
    NA(),
    IF(
        Parameters!$D$15=1,
        IF(
            SUM(--(ISNUMBER(IF($M$5:$Y$5=1,(M78:Y78),""))))&gt;0,
            MAX(IF(
                ISNUMBER(M78:Y78),
                IF(
                    M$5:Y$5=1,
                    M78:Y78,
                    ""),
                "")),
            MAX(IF(
                ISNUMBER(M78:Y78),
                IF(
                    M$5:Y$5=2,
                    M78:Y78,
                    ""),
                ""))
        ),
        IF(
            Parameters!$D$16=1,
            IFERROR(
                AVERAGE(IF(
                    ISNUMBER(M78:Y78),
                    IF(
                        M$5:Y$5=1,
                        M78:Y78,
                        ""),
                    "")),
                AVERAGE(IF(
                    ISNUMBER(M78:Y78),
                    IF(
                        M$5:Y$5=2,
                        M78:Y78,
                        ""),
                    ""))
            ),
            IF(
                Parameters!$D$17=1,
                IFERROR(
                    IF(
                        OR(
                            IF(
                                ISNUMBER(M78:Y78),
                                IF(
                                    M$5:Y$5=1,
                                    M78:Y78,
                                    ""),
                                "")
                            =0),
                        0,
                        GEOMEAN(IF(
                            ISNUMBER(M78:Y78),
                            IF(
                                M$5:Y$5=1,
                                M78:Y78,
                                ""),
                            ""))
                    ),
                    IF(
                        OR(IF(
                            ISNUMBER(M78:Y78),
                            IF(
                                M$5:Y$5=2,
                                M78:Y78,
                                ""),
                            "")
                            =0),
                        0,
                        GEOMEAN(IF(
                            ISNUMBER(M78:Y78),
                            IF(
                                M$5:Y$5=2,
                                M78:Y78,
                                ""),
                            "")))
                )
            )
        )
    )
)</f>
        <v>10</v>
      </c>
      <c r="J78" s="242">
        <v>45163</v>
      </c>
      <c r="K78" s="242">
        <v>45455</v>
      </c>
      <c r="L78" s="91" t="s">
        <v>125</v>
      </c>
      <c r="M78" s="192">
        <v>7.4285714285714199</v>
      </c>
      <c r="N78" s="192" t="s">
        <v>409</v>
      </c>
      <c r="O78" s="192">
        <v>10</v>
      </c>
      <c r="P78" s="192" t="s">
        <v>409</v>
      </c>
      <c r="Q78" s="192">
        <v>5.2</v>
      </c>
      <c r="R78" s="192">
        <v>2.2048606698251798</v>
      </c>
      <c r="S78" s="192">
        <v>3.7599359079902701</v>
      </c>
      <c r="T78" s="192" t="s">
        <v>409</v>
      </c>
      <c r="U78"/>
      <c r="V78"/>
      <c r="W78"/>
      <c r="X78"/>
      <c r="Y78" s="192"/>
      <c r="Z78" s="192"/>
      <c r="AF78" s="34"/>
      <c r="AG78" s="34"/>
      <c r="AH78" s="34"/>
      <c r="AI78" s="34"/>
      <c r="AJ78" s="34"/>
      <c r="AK78" s="34"/>
      <c r="AL78" s="195"/>
      <c r="AM78" s="195"/>
      <c r="AN78" s="80"/>
      <c r="AO78" s="80"/>
      <c r="AP78" s="80"/>
      <c r="AQ78" s="35"/>
    </row>
    <row r="79" spans="1:43" x14ac:dyDescent="0.2">
      <c r="A79" s="84">
        <v>72</v>
      </c>
      <c r="B79" s="84" t="str">
        <f ca="1"/>
        <v>Gibraltar</v>
      </c>
      <c r="C79" s="84" t="str">
        <f ca="1"/>
        <v>GIB</v>
      </c>
      <c r="D79" s="219" t="str">
        <f ca="1"/>
        <v>ECS           Europe &amp; Central Asia</v>
      </c>
      <c r="E79" s="219" t="str">
        <f ca="1"/>
        <v>NA</v>
      </c>
      <c r="F79" s="190"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$M$4:$Y$4,
                    (M79:Y79),
                    "")),
            1,
            0))
        =0,
    NA(),
    IF(
        Parameters!$D$15=1,
        IF(
            SUM(--(ISNUMBER(IF($M$4:$Y$4=1,(M79:Y79),""))))&gt;0,
            MAX(IF(
                ISNUMBER(M79:Y79),
                IF(
                    M$4:Y$4=1,
                    M79:Y79,
                    ""),
                "")),
            MAX(IF(
                ISNUMBER(M79:Y79),
                IF(
                    M$4:Y$4=2,
                    M79:Y79,
                    ""),
                ""))
        ),
        IF(
            Parameters!$D$16=1,
            IFERROR(
                AVERAGE(IF(
                    ISNUMBER(M79:Y79),
                    IF(
                        M$4:Y$4=1,
                        M79:Y79,
                        ""),
                    "")),
                AVERAGE(IF(
                    ISNUMBER(M79:Y79),
                    IF(
                        M$4:Y$4=2,
                        M79:Y79,
                        ""),
                    ""))
            ),
            IF(
                Parameters!$D$17=1,
                IFERROR(
                    IF(
                        OR(
                            IF(
                                ISNUMBER(M79:Y79),
                                IF(
                                    M$4:Y$4=1,
                                    M79:Y79,
                                    ""),
                                "")
                            =0),
                        0,
                        GEOMEAN(IF(
                            ISNUMBER(M79:Y79),
                            IF(
                                M$4:Y$4=1,
                                M79:Y79,
                                ""),
                            ""))
                    ),
                    IF(
                        OR(IF(
                            ISNUMBER(M79:Y79),
                            IF(
                                M$4:Y$4=2,
                                M79:Y79,
                                ""),
                            "")
                            =0),
                        0,
                        GEOMEAN(IF(
                            ISNUMBER(M79:Y79),
                            IF(
                                M$4:Y$4=2,
                                M79:Y79,
                                ""),
                            "")))
                )
            )
        )
    )
)</f>
        <v>#N/A</v>
      </c>
      <c r="I79" s="191" t="e" cm="1">
        <f t="array" ref="I79">IF(
    SUM(IF(
            ISNUMBER(
                IF(
                    $M$5:$Y$5,
                    (M79:Y79),
                    "")),
            1,
            0))
        =0,
    NA(),
    IF(
        Parameters!$D$15=1,
        IF(
            SUM(--(ISNUMBER(IF($M$5:$Y$5=1,(M79:Y79),""))))&gt;0,
            MAX(IF(
                ISNUMBER(M79:Y79),
                IF(
                    M$5:Y$5=1,
                    M79:Y79,
                    ""),
                "")),
            MAX(IF(
                ISNUMBER(M79:Y79),
                IF(
                    M$5:Y$5=2,
                    M79:Y79,
                    ""),
                ""))
        ),
        IF(
            Parameters!$D$16=1,
            IFERROR(
                AVERAGE(IF(
                    ISNUMBER(M79:Y79),
                    IF(
                        M$5:Y$5=1,
                        M79:Y79,
                        ""),
                    "")),
                AVERAGE(IF(
                    ISNUMBER(M79:Y79),
                    IF(
                        M$5:Y$5=2,
                        M79:Y79,
                        ""),
                    ""))
            ),
            IF(
                Parameters!$D$17=1,
                IFERROR(
                    IF(
                        OR(
                            IF(
                                ISNUMBER(M79:Y79),
                                IF(
                                    M$5:Y$5=1,
                                    M79:Y79,
                                    ""),
                                "")
                            =0),
                        0,
                        GEOMEAN(IF(
                            ISNUMBER(M79:Y79),
                            IF(
                                M$5:Y$5=1,
                                M79:Y79,
                                ""),
                            ""))
                    ),
                    IF(
                        OR(IF(
                            ISNUMBER(M79:Y79),
                            IF(
                                M$5:Y$5=2,
                                M79:Y79,
                                ""),
                            "")
                            =0),
                        0,
                        GEOMEAN(IF(
                            ISNUMBER(M79:Y79),
                            IF(
                                M$5:Y$5=2,
                                M79:Y79,
                                ""),
                            "")))
                )
            )
        )
    )
)</f>
        <v>#N/A</v>
      </c>
      <c r="J79" s="242" t="s">
        <v>409</v>
      </c>
      <c r="K79" s="242" t="s">
        <v>409</v>
      </c>
      <c r="L79" s="91" t="s">
        <v>681</v>
      </c>
      <c r="M79" s="192" t="s">
        <v>409</v>
      </c>
      <c r="N79" s="192" t="s">
        <v>409</v>
      </c>
      <c r="O79" s="192" t="s">
        <v>409</v>
      </c>
      <c r="P79" s="192" t="s">
        <v>409</v>
      </c>
      <c r="Q79" s="192" t="s">
        <v>409</v>
      </c>
      <c r="R79" s="192" t="s">
        <v>409</v>
      </c>
      <c r="S79" s="192" t="s">
        <v>409</v>
      </c>
      <c r="T79" s="192" t="s">
        <v>409</v>
      </c>
      <c r="U79"/>
      <c r="V79"/>
      <c r="W79"/>
      <c r="X79"/>
      <c r="Y79" s="192"/>
      <c r="Z79" s="192"/>
      <c r="AF79" s="34"/>
      <c r="AG79" s="34"/>
      <c r="AH79" s="34"/>
      <c r="AI79" s="34"/>
      <c r="AJ79" s="34"/>
      <c r="AK79" s="34"/>
      <c r="AL79" s="195"/>
      <c r="AM79" s="195"/>
      <c r="AN79" s="80"/>
      <c r="AO79" s="80"/>
      <c r="AP79" s="80"/>
      <c r="AQ79" s="35"/>
    </row>
    <row r="80" spans="1:43"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5.9314893544172547</v>
      </c>
      <c r="H80" s="80" cm="1">
        <f t="array" ref="H80">IF(
    SUM(IF(
            ISNUMBER(
                IF(
                    $M$4:$Y$4,
                    (M80:Y80),
                    "")),
            1,
            0))
        =0,
    NA(),
    IF(
        Parameters!$D$15=1,
        IF(
            SUM(--(ISNUMBER(IF($M$4:$Y$4=1,(M80:Y80),""))))&gt;0,
            MAX(IF(
                ISNUMBER(M80:Y80),
                IF(
                    M$4:Y$4=1,
                    M80:Y80,
                    ""),
                "")),
            MAX(IF(
                ISNUMBER(M80:Y80),
                IF(
                    M$4:Y$4=2,
                    M80:Y80,
                    ""),
                ""))
        ),
        IF(
            Parameters!$D$16=1,
            IFERROR(
                AVERAGE(IF(
                    ISNUMBER(M80:Y80),
                    IF(
                        M$4:Y$4=1,
                        M80:Y80,
                        ""),
                    "")),
                AVERAGE(IF(
                    ISNUMBER(M80:Y80),
                    IF(
                        M$4:Y$4=2,
                        M80:Y80,
                        ""),
                    ""))
            ),
            IF(
                Parameters!$D$17=1,
                IFERROR(
                    IF(
                        OR(
                            IF(
                                ISNUMBER(M80:Y80),
                                IF(
                                    M$4:Y$4=1,
                                    M80:Y80,
                                    ""),
                                "")
                            =0),
                        0,
                        GEOMEAN(IF(
                            ISNUMBER(M80:Y80),
                            IF(
                                M$4:Y$4=1,
                                M80:Y80,
                                ""),
                            ""))
                    ),
                    IF(
                        OR(IF(
                            ISNUMBER(M80:Y80),
                            IF(
                                M$4:Y$4=2,
                                M80:Y80,
                                ""),
                            "")
                            =0),
                        0,
                        GEOMEAN(IF(
                            ISNUMBER(M80:Y80),
                            IF(
                                M$4:Y$4=2,
                                M80:Y80,
                                ""),
                            "")))
                )
            )
        )
    )
)</f>
        <v>8.8571428571428505</v>
      </c>
      <c r="I80" s="191" cm="1">
        <f t="array" ref="I80">IF(
    SUM(IF(
            ISNUMBER(
                IF(
                    $M$5:$Y$5,
                    (M80:Y80),
                    "")),
            1,
            0))
        =0,
    NA(),
    IF(
        Parameters!$D$15=1,
        IF(
            SUM(--(ISNUMBER(IF($M$5:$Y$5=1,(M80:Y80),""))))&gt;0,
            MAX(IF(
                ISNUMBER(M80:Y80),
                IF(
                    M$5:Y$5=1,
                    M80:Y80,
                    ""),
                "")),
            MAX(IF(
                ISNUMBER(M80:Y80),
                IF(
                    M$5:Y$5=2,
                    M80:Y80,
                    ""),
                ""))
        ),
        IF(
            Parameters!$D$16=1,
            IFERROR(
                AVERAGE(IF(
                    ISNUMBER(M80:Y80),
                    IF(
                        M$5:Y$5=1,
                        M80:Y80,
                        ""),
                    "")),
                AVERAGE(IF(
                    ISNUMBER(M80:Y80),
                    IF(
                        M$5:Y$5=2,
                        M80:Y80,
                        ""),
                    ""))
            ),
            IF(
                Parameters!$D$17=1,
                IFERROR(
                    IF(
                        OR(
                            IF(
                                ISNUMBER(M80:Y80),
                                IF(
                                    M$5:Y$5=1,
                                    M80:Y80,
                                    ""),
                                "")
                            =0),
                        0,
                        GEOMEAN(IF(
                            ISNUMBER(M80:Y80),
                            IF(
                                M$5:Y$5=1,
                                M80:Y80,
                                ""),
                            ""))
                    ),
                    IF(
                        OR(IF(
                            ISNUMBER(M80:Y80),
                            IF(
                                M$5:Y$5=2,
                                M80:Y80,
                                ""),
                            "")
                            =0),
                        0,
                        GEOMEAN(IF(
                            ISNUMBER(M80:Y80),
                            IF(
                                M$5:Y$5=2,
                                M80:Y80,
                                ""),
                            "")))
                )
            )
        )
    )
)</f>
        <v>3.9722251892089799</v>
      </c>
      <c r="J80" s="242">
        <v>45188</v>
      </c>
      <c r="K80" s="242">
        <v>45455</v>
      </c>
      <c r="L80" s="91" t="s">
        <v>127</v>
      </c>
      <c r="M80" s="192">
        <v>8.8571428571428505</v>
      </c>
      <c r="N80" s="192" t="s">
        <v>409</v>
      </c>
      <c r="O80" s="192">
        <v>3.9722251892089799</v>
      </c>
      <c r="P80" s="192" t="s">
        <v>409</v>
      </c>
      <c r="Q80" s="192">
        <v>6.2</v>
      </c>
      <c r="R80" s="192">
        <v>0.198611259460449</v>
      </c>
      <c r="S80" s="192">
        <v>-0.81814384460448897</v>
      </c>
      <c r="T80" s="192" t="s">
        <v>409</v>
      </c>
      <c r="U80"/>
      <c r="V80"/>
      <c r="W80"/>
      <c r="X80"/>
      <c r="Y80" s="192"/>
      <c r="Z80" s="192"/>
      <c r="AF80" s="34"/>
      <c r="AG80" s="34"/>
      <c r="AH80" s="34"/>
      <c r="AI80" s="34"/>
      <c r="AJ80" s="34"/>
      <c r="AK80" s="34"/>
      <c r="AL80" s="195"/>
      <c r="AM80" s="195"/>
      <c r="AN80" s="80"/>
      <c r="AO80" s="80"/>
      <c r="AP80" s="80"/>
      <c r="AQ80" s="35"/>
    </row>
    <row r="81" spans="1:43"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10</v>
      </c>
      <c r="H81" s="80" cm="1">
        <f t="array" ref="H81">IF(
    SUM(IF(
            ISNUMBER(
                IF(
                    $M$4:$Y$4,
                    (M81:Y81),
                    "")),
            1,
            0))
        =0,
    NA(),
    IF(
        Parameters!$D$15=1,
        IF(
            SUM(--(ISNUMBER(IF($M$4:$Y$4=1,(M81:Y81),""))))&gt;0,
            MAX(IF(
                ISNUMBER(M81:Y81),
                IF(
                    M$4:Y$4=1,
                    M81:Y81,
                    ""),
                "")),
            MAX(IF(
                ISNUMBER(M81:Y81),
                IF(
                    M$4:Y$4=2,
                    M81:Y81,
                    ""),
                ""))
        ),
        IF(
            Parameters!$D$16=1,
            IFERROR(
                AVERAGE(IF(
                    ISNUMBER(M81:Y81),
                    IF(
                        M$4:Y$4=1,
                        M81:Y81,
                        ""),
                    "")),
                AVERAGE(IF(
                    ISNUMBER(M81:Y81),
                    IF(
                        M$4:Y$4=2,
                        M81:Y81,
                        ""),
                    ""))
            ),
            IF(
                Parameters!$D$17=1,
                IFERROR(
                    IF(
                        OR(
                            IF(
                                ISNUMBER(M81:Y81),
                                IF(
                                    M$4:Y$4=1,
                                    M81:Y81,
                                    ""),
                                "")
                            =0),
                        0,
                        GEOMEAN(IF(
                            ISNUMBER(M81:Y81),
                            IF(
                                M$4:Y$4=1,
                                M81:Y81,
                                ""),
                            ""))
                    ),
                    IF(
                        OR(IF(
                            ISNUMBER(M81:Y81),
                            IF(
                                M$4:Y$4=2,
                                M81:Y81,
                                ""),
                            "")
                            =0),
                        0,
                        GEOMEAN(IF(
                            ISNUMBER(M81:Y81),
                            IF(
                                M$4:Y$4=2,
                                M81:Y81,
                                ""),
                            "")))
                )
            )
        )
    )
)</f>
        <v>10</v>
      </c>
      <c r="I81" s="191" cm="1">
        <f t="array" ref="I81">IF(
    SUM(IF(
            ISNUMBER(
                IF(
                    $M$5:$Y$5,
                    (M81:Y81),
                    "")),
            1,
            0))
        =0,
    NA(),
    IF(
        Parameters!$D$15=1,
        IF(
            SUM(--(ISNUMBER(IF($M$5:$Y$5=1,(M81:Y81),""))))&gt;0,
            MAX(IF(
                ISNUMBER(M81:Y81),
                IF(
                    M$5:Y$5=1,
                    M81:Y81,
                    ""),
                "")),
            MAX(IF(
                ISNUMBER(M81:Y81),
                IF(
                    M$5:Y$5=2,
                    M81:Y81,
                    ""),
                ""))
        ),
        IF(
            Parameters!$D$16=1,
            IFERROR(
                AVERAGE(IF(
                    ISNUMBER(M81:Y81),
                    IF(
                        M$5:Y$5=1,
                        M81:Y81,
                        ""),
                    "")),
                AVERAGE(IF(
                    ISNUMBER(M81:Y81),
                    IF(
                        M$5:Y$5=2,
                        M81:Y81,
                        ""),
                    ""))
            ),
            IF(
                Parameters!$D$17=1,
                IFERROR(
                    IF(
                        OR(
                            IF(
                                ISNUMBER(M81:Y81),
                                IF(
                                    M$5:Y$5=1,
                                    M81:Y81,
                                    ""),
                                "")
                            =0),
                        0,
                        GEOMEAN(IF(
                            ISNUMBER(M81:Y81),
                            IF(
                                M$5:Y$5=1,
                                M81:Y81,
                                ""),
                            ""))
                    ),
                    IF(
                        OR(IF(
                            ISNUMBER(M81:Y81),
                            IF(
                                M$5:Y$5=2,
                                M81:Y81,
                                ""),
                            "")
                            =0),
                        0,
                        GEOMEAN(IF(
                            ISNUMBER(M81:Y81),
                            IF(
                                M$5:Y$5=2,
                                M81:Y81,
                                ""),
                            "")))
                )
            )
        )
    )
)</f>
        <v>10</v>
      </c>
      <c r="J81" s="242">
        <v>45188</v>
      </c>
      <c r="K81" s="242">
        <v>45455</v>
      </c>
      <c r="L81" s="91" t="s">
        <v>128</v>
      </c>
      <c r="M81" s="192">
        <v>10</v>
      </c>
      <c r="N81" s="192" t="s">
        <v>409</v>
      </c>
      <c r="O81" s="192">
        <v>10</v>
      </c>
      <c r="P81" s="192" t="s">
        <v>409</v>
      </c>
      <c r="Q81" s="192">
        <v>7.4</v>
      </c>
      <c r="R81" s="192">
        <v>0.15639495849609</v>
      </c>
      <c r="S81" s="192">
        <v>0.78546714782714799</v>
      </c>
      <c r="T81" s="192" t="s">
        <v>409</v>
      </c>
      <c r="U81"/>
      <c r="V81"/>
      <c r="W81"/>
      <c r="X81"/>
      <c r="Y81" s="192"/>
      <c r="Z81" s="192"/>
      <c r="AF81" s="34"/>
      <c r="AG81" s="34"/>
      <c r="AH81" s="34"/>
      <c r="AI81" s="34"/>
      <c r="AJ81" s="34"/>
      <c r="AK81" s="34"/>
      <c r="AL81" s="195"/>
      <c r="AM81" s="195"/>
      <c r="AN81" s="80"/>
      <c r="AO81" s="80"/>
      <c r="AP81" s="80"/>
      <c r="AQ81" s="35"/>
    </row>
    <row r="82" spans="1:43"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9.9283144879394563</v>
      </c>
      <c r="H82" s="80" cm="1">
        <f t="array" ref="H82">IF(
    SUM(IF(
            ISNUMBER(
                IF(
                    $M$4:$Y$4,
                    (M82:Y82),
                    "")),
            1,
            0))
        =0,
    NA(),
    IF(
        Parameters!$D$15=1,
        IF(
            SUM(--(ISNUMBER(IF($M$4:$Y$4=1,(M82:Y82),""))))&gt;0,
            MAX(IF(
                ISNUMBER(M82:Y82),
                IF(
                    M$4:Y$4=1,
                    M82:Y82,
                    ""),
                "")),
            MAX(IF(
                ISNUMBER(M82:Y82),
                IF(
                    M$4:Y$4=2,
                    M82:Y82,
                    ""),
                ""))
        ),
        IF(
            Parameters!$D$16=1,
            IFERROR(
                AVERAGE(IF(
                    ISNUMBER(M82:Y82),
                    IF(
                        M$4:Y$4=1,
                        M82:Y82,
                        ""),
                    "")),
                AVERAGE(IF(
                    ISNUMBER(M82:Y82),
                    IF(
                        M$4:Y$4=2,
                        M82:Y82,
                        ""),
                    ""))
            ),
            IF(
                Parameters!$D$17=1,
                IFERROR(
                    IF(
                        OR(
                            IF(
                                ISNUMBER(M82:Y82),
                                IF(
                                    M$4:Y$4=1,
                                    M82:Y82,
                                    ""),
                                "")
                            =0),
                        0,
                        GEOMEAN(IF(
                            ISNUMBER(M82:Y82),
                            IF(
                                M$4:Y$4=1,
                                M82:Y82,
                                ""),
                            ""))
                    ),
                    IF(
                        OR(IF(
                            ISNUMBER(M82:Y82),
                            IF(
                                M$4:Y$4=2,
                                M82:Y82,
                                ""),
                            "")
                            =0),
                        0,
                        GEOMEAN(IF(
                            ISNUMBER(M82:Y82),
                            IF(
                                M$4:Y$4=2,
                                M82:Y82,
                                ""),
                            "")))
                )
            )
        )
    )
)</f>
        <v>9.8571428571428505</v>
      </c>
      <c r="I82" s="191" cm="1">
        <f t="array" ref="I82">IF(
    SUM(IF(
            ISNUMBER(
                IF(
                    $M$5:$Y$5,
                    (M82:Y82),
                    "")),
            1,
            0))
        =0,
    NA(),
    IF(
        Parameters!$D$15=1,
        IF(
            SUM(--(ISNUMBER(IF($M$5:$Y$5=1,(M82:Y82),""))))&gt;0,
            MAX(IF(
                ISNUMBER(M82:Y82),
                IF(
                    M$5:Y$5=1,
                    M82:Y82,
                    ""),
                "")),
            MAX(IF(
                ISNUMBER(M82:Y82),
                IF(
                    M$5:Y$5=2,
                    M82:Y82,
                    ""),
                ""))
        ),
        IF(
            Parameters!$D$16=1,
            IFERROR(
                AVERAGE(IF(
                    ISNUMBER(M82:Y82),
                    IF(
                        M$5:Y$5=1,
                        M82:Y82,
                        ""),
                    "")),
                AVERAGE(IF(
                    ISNUMBER(M82:Y82),
                    IF(
                        M$5:Y$5=2,
                        M82:Y82,
                        ""),
                    ""))
            ),
            IF(
                Parameters!$D$17=1,
                IFERROR(
                    IF(
                        OR(
                            IF(
                                ISNUMBER(M82:Y82),
                                IF(
                                    M$5:Y$5=1,
                                    M82:Y82,
                                    ""),
                                "")
                            =0),
                        0,
                        GEOMEAN(IF(
                            ISNUMBER(M82:Y82),
                            IF(
                                M$5:Y$5=1,
                                M82:Y82,
                                ""),
                            ""))
                    ),
                    IF(
                        OR(IF(
                            ISNUMBER(M82:Y82),
                            IF(
                                M$5:Y$5=2,
                                M82:Y82,
                                ""),
                            "")
                            =0),
                        0,
                        GEOMEAN(IF(
                            ISNUMBER(M82:Y82),
                            IF(
                                M$5:Y$5=2,
                                M82:Y82,
                                ""),
                            "")))
                )
            )
        )
    )
)</f>
        <v>10</v>
      </c>
      <c r="J82" s="242">
        <v>45188</v>
      </c>
      <c r="K82" s="242">
        <v>45455</v>
      </c>
      <c r="L82" s="91" t="s">
        <v>130</v>
      </c>
      <c r="M82" s="192">
        <v>9.8571428571428505</v>
      </c>
      <c r="N82" s="192" t="s">
        <v>409</v>
      </c>
      <c r="O82" s="192">
        <v>10</v>
      </c>
      <c r="P82" s="192" t="s">
        <v>409</v>
      </c>
      <c r="Q82" s="192">
        <v>6.9</v>
      </c>
      <c r="R82" s="192">
        <v>0.42022627792702799</v>
      </c>
      <c r="S82" s="192">
        <v>1.35218051376117</v>
      </c>
      <c r="T82" s="192" t="s">
        <v>409</v>
      </c>
      <c r="U82"/>
      <c r="V82"/>
      <c r="W82"/>
      <c r="X82"/>
      <c r="Y82" s="192"/>
      <c r="Z82" s="192"/>
      <c r="AF82" s="34"/>
      <c r="AG82" s="34"/>
      <c r="AH82" s="34"/>
      <c r="AI82" s="34"/>
      <c r="AJ82" s="34"/>
      <c r="AK82" s="34"/>
      <c r="AL82" s="195"/>
      <c r="AM82" s="195"/>
      <c r="AN82" s="80"/>
      <c r="AO82" s="80"/>
      <c r="AP82" s="80"/>
      <c r="AQ82" s="35"/>
    </row>
    <row r="83" spans="1:43"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$M$4:$Y$4,
                    (M83:Y83),
                    "")),
            1,
            0))
        =0,
    NA(),
    IF(
        Parameters!$D$15=1,
        IF(
            SUM(--(ISNUMBER(IF($M$4:$Y$4=1,(M83:Y83),""))))&gt;0,
            MAX(IF(
                ISNUMBER(M83:Y83),
                IF(
                    M$4:Y$4=1,
                    M83:Y83,
                    ""),
                "")),
            MAX(IF(
                ISNUMBER(M83:Y83),
                IF(
                    M$4:Y$4=2,
                    M83:Y83,
                    ""),
                ""))
        ),
        IF(
            Parameters!$D$16=1,
            IFERROR(
                AVERAGE(IF(
                    ISNUMBER(M83:Y83),
                    IF(
                        M$4:Y$4=1,
                        M83:Y83,
                        ""),
                    "")),
                AVERAGE(IF(
                    ISNUMBER(M83:Y83),
                    IF(
                        M$4:Y$4=2,
                        M83:Y83,
                        ""),
                    ""))
            ),
            IF(
                Parameters!$D$17=1,
                IFERROR(
                    IF(
                        OR(
                            IF(
                                ISNUMBER(M83:Y83),
                                IF(
                                    M$4:Y$4=1,
                                    M83:Y83,
                                    ""),
                                "")
                            =0),
                        0,
                        GEOMEAN(IF(
                            ISNUMBER(M83:Y83),
                            IF(
                                M$4:Y$4=1,
                                M83:Y83,
                                ""),
                            ""))
                    ),
                    IF(
                        OR(IF(
                            ISNUMBER(M83:Y83),
                            IF(
                                M$4:Y$4=2,
                                M83:Y83,
                                ""),
                            "")
                            =0),
                        0,
                        GEOMEAN(IF(
                            ISNUMBER(M83:Y83),
                            IF(
                                M$4:Y$4=2,
                                M83:Y83,
                                ""),
                            "")))
                )
            )
        )
    )
)</f>
        <v>5.8571428571428497</v>
      </c>
      <c r="I83" s="191" t="e" cm="1">
        <f t="array" ref="I83">IF(
    SUM(IF(
            ISNUMBER(
                IF(
                    $M$5:$Y$5,
                    (M83:Y83),
                    "")),
            1,
            0))
        =0,
    NA(),
    IF(
        Parameters!$D$15=1,
        IF(
            SUM(--(ISNUMBER(IF($M$5:$Y$5=1,(M83:Y83),""))))&gt;0,
            MAX(IF(
                ISNUMBER(M83:Y83),
                IF(
                    M$5:Y$5=1,
                    M83:Y83,
                    ""),
                "")),
            MAX(IF(
                ISNUMBER(M83:Y83),
                IF(
                    M$5:Y$5=2,
                    M83:Y83,
                    ""),
                ""))
        ),
        IF(
            Parameters!$D$16=1,
            IFERROR(
                AVERAGE(IF(
                    ISNUMBER(M83:Y83),
                    IF(
                        M$5:Y$5=1,
                        M83:Y83,
                        ""),
                    "")),
                AVERAGE(IF(
                    ISNUMBER(M83:Y83),
                    IF(
                        M$5:Y$5=2,
                        M83:Y83,
                        ""),
                    ""))
            ),
            IF(
                Parameters!$D$17=1,
                IFERROR(
                    IF(
                        OR(
                            IF(
                                ISNUMBER(M83:Y83),
                                IF(
                                    M$5:Y$5=1,
                                    M83:Y83,
                                    ""),
                                "")
                            =0),
                        0,
                        GEOMEAN(IF(
                            ISNUMBER(M83:Y83),
                            IF(
                                M$5:Y$5=1,
                                M83:Y83,
                                ""),
                            ""))
                    ),
                    IF(
                        OR(IF(
                            ISNUMBER(M83:Y83),
                            IF(
                                M$5:Y$5=2,
                                M83:Y83,
                                ""),
                            "")
                            =0),
                        0,
                        GEOMEAN(IF(
                            ISNUMBER(M83:Y83),
                            IF(
                                M$5:Y$5=2,
                                M83:Y83,
                                ""),
                            "")))
                )
            )
        )
    )
)</f>
        <v>#N/A</v>
      </c>
      <c r="J83" s="242">
        <v>45163</v>
      </c>
      <c r="K83" s="242">
        <v>44753</v>
      </c>
      <c r="L83" s="91" t="s">
        <v>132</v>
      </c>
      <c r="M83" s="192">
        <v>5.8571428571428497</v>
      </c>
      <c r="N83" s="192" t="s">
        <v>409</v>
      </c>
      <c r="O83" s="192" t="s">
        <v>409</v>
      </c>
      <c r="P83" s="192" t="s">
        <v>409</v>
      </c>
      <c r="Q83" s="192">
        <v>4.0999999999999996</v>
      </c>
      <c r="R83" s="192" t="s">
        <v>409</v>
      </c>
      <c r="S83" s="192" t="s">
        <v>409</v>
      </c>
      <c r="T83" s="192" t="s">
        <v>409</v>
      </c>
      <c r="U83"/>
      <c r="V83"/>
      <c r="W83"/>
      <c r="X83"/>
      <c r="Y83" s="192"/>
      <c r="Z83" s="192"/>
      <c r="AF83" s="34"/>
      <c r="AG83" s="34"/>
      <c r="AH83" s="34"/>
      <c r="AI83" s="34"/>
      <c r="AJ83" s="34"/>
      <c r="AK83" s="34"/>
      <c r="AL83" s="195"/>
      <c r="AM83" s="195"/>
      <c r="AN83" s="80"/>
      <c r="AO83" s="80"/>
      <c r="AP83" s="80"/>
      <c r="AQ83" s="35"/>
    </row>
    <row r="84" spans="1:43"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$M$4:$Y$4,
                    (M84:Y84),
                    "")),
            1,
            0))
        =0,
    NA(),
    IF(
        Parameters!$D$15=1,
        IF(
            SUM(--(ISNUMBER(IF($M$4:$Y$4=1,(M84:Y84),""))))&gt;0,
            MAX(IF(
                ISNUMBER(M84:Y84),
                IF(
                    M$4:Y$4=1,
                    M84:Y84,
                    ""),
                "")),
            MAX(IF(
                ISNUMBER(M84:Y84),
                IF(
                    M$4:Y$4=2,
                    M84:Y84,
                    ""),
                ""))
        ),
        IF(
            Parameters!$D$16=1,
            IFERROR(
                AVERAGE(IF(
                    ISNUMBER(M84:Y84),
                    IF(
                        M$4:Y$4=1,
                        M84:Y84,
                        ""),
                    "")),
                AVERAGE(IF(
                    ISNUMBER(M84:Y84),
                    IF(
                        M$4:Y$4=2,
                        M84:Y84,
                        ""),
                    ""))
            ),
            IF(
                Parameters!$D$17=1,
                IFERROR(
                    IF(
                        OR(
                            IF(
                                ISNUMBER(M84:Y84),
                                IF(
                                    M$4:Y$4=1,
                                    M84:Y84,
                                    ""),
                                "")
                            =0),
                        0,
                        GEOMEAN(IF(
                            ISNUMBER(M84:Y84),
                            IF(
                                M$4:Y$4=1,
                                M84:Y84,
                                ""),
                            ""))
                    ),
                    IF(
                        OR(IF(
                            ISNUMBER(M84:Y84),
                            IF(
                                M$4:Y$4=2,
                                M84:Y84,
                                ""),
                            "")
                            =0),
                        0,
                        GEOMEAN(IF(
                            ISNUMBER(M84:Y84),
                            IF(
                                M$4:Y$4=2,
                                M84:Y84,
                                ""),
                            "")))
                )
            )
        )
    )
)</f>
        <v>1</v>
      </c>
      <c r="I84" s="191" t="e" cm="1">
        <f t="array" ref="I84">IF(
    SUM(IF(
            ISNUMBER(
                IF(
                    $M$5:$Y$5,
                    (M84:Y84),
                    "")),
            1,
            0))
        =0,
    NA(),
    IF(
        Parameters!$D$15=1,
        IF(
            SUM(--(ISNUMBER(IF($M$5:$Y$5=1,(M84:Y84),""))))&gt;0,
            MAX(IF(
                ISNUMBER(M84:Y84),
                IF(
                    M$5:Y$5=1,
                    M84:Y84,
                    ""),
                "")),
            MAX(IF(
                ISNUMBER(M84:Y84),
                IF(
                    M$5:Y$5=2,
                    M84:Y84,
                    ""),
                ""))
        ),
        IF(
            Parameters!$D$16=1,
            IFERROR(
                AVERAGE(IF(
                    ISNUMBER(M84:Y84),
                    IF(
                        M$5:Y$5=1,
                        M84:Y84,
                        ""),
                    "")),
                AVERAGE(IF(
                    ISNUMBER(M84:Y84),
                    IF(
                        M$5:Y$5=2,
                        M84:Y84,
                        ""),
                    ""))
            ),
            IF(
                Parameters!$D$17=1,
                IFERROR(
                    IF(
                        OR(
                            IF(
                                ISNUMBER(M84:Y84),
                                IF(
                                    M$5:Y$5=1,
                                    M84:Y84,
                                    ""),
                                "")
                            =0),
                        0,
                        GEOMEAN(IF(
                            ISNUMBER(M84:Y84),
                            IF(
                                M$5:Y$5=1,
                                M84:Y84,
                                ""),
                            ""))
                    ),
                    IF(
                        OR(IF(
                            ISNUMBER(M84:Y84),
                            IF(
                                M$5:Y$5=2,
                                M84:Y84,
                                ""),
                            "")
                            =0),
                        0,
                        GEOMEAN(IF(
                            ISNUMBER(M84:Y84),
                            IF(
                                M$5:Y$5=2,
                                M84:Y84,
                                ""),
                            "")))
                )
            )
        )
    )
)</f>
        <v>#N/A</v>
      </c>
      <c r="J84" s="242">
        <v>45188</v>
      </c>
      <c r="K84" s="242">
        <v>45218</v>
      </c>
      <c r="L84" s="91" t="s">
        <v>134</v>
      </c>
      <c r="M84" s="192">
        <v>1</v>
      </c>
      <c r="N84" s="192" t="s">
        <v>409</v>
      </c>
      <c r="O84" s="192" t="s">
        <v>409</v>
      </c>
      <c r="P84" s="192" t="s">
        <v>409</v>
      </c>
      <c r="Q84" s="192">
        <v>0.7</v>
      </c>
      <c r="R84" s="192" t="s">
        <v>409</v>
      </c>
      <c r="S84" s="192" t="s">
        <v>409</v>
      </c>
      <c r="T84" s="192" t="s">
        <v>409</v>
      </c>
      <c r="U84"/>
      <c r="V84"/>
      <c r="W84"/>
      <c r="X84"/>
      <c r="Y84" s="192"/>
      <c r="Z84" s="192"/>
      <c r="AF84" s="34"/>
      <c r="AG84" s="34"/>
      <c r="AH84" s="34"/>
      <c r="AI84" s="34"/>
      <c r="AJ84" s="34"/>
      <c r="AK84" s="34"/>
      <c r="AL84" s="195"/>
      <c r="AM84" s="195"/>
      <c r="AN84" s="80"/>
      <c r="AO84" s="80"/>
      <c r="AP84" s="80"/>
      <c r="AQ84" s="35"/>
    </row>
    <row r="85" spans="1:43"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$M$4:$Y$4,
                    (M85:Y85),
                    "")),
            1,
            0))
        =0,
    NA(),
    IF(
        Parameters!$D$15=1,
        IF(
            SUM(--(ISNUMBER(IF($M$4:$Y$4=1,(M85:Y85),""))))&gt;0,
            MAX(IF(
                ISNUMBER(M85:Y85),
                IF(
                    M$4:Y$4=1,
                    M85:Y85,
                    ""),
                "")),
            MAX(IF(
                ISNUMBER(M85:Y85),
                IF(
                    M$4:Y$4=2,
                    M85:Y85,
                    ""),
                ""))
        ),
        IF(
            Parameters!$D$16=1,
            IFERROR(
                AVERAGE(IF(
                    ISNUMBER(M85:Y85),
                    IF(
                        M$4:Y$4=1,
                        M85:Y85,
                        ""),
                    "")),
                AVERAGE(IF(
                    ISNUMBER(M85:Y85),
                    IF(
                        M$4:Y$4=2,
                        M85:Y85,
                        ""),
                    ""))
            ),
            IF(
                Parameters!$D$17=1,
                IFERROR(
                    IF(
                        OR(
                            IF(
                                ISNUMBER(M85:Y85),
                                IF(
                                    M$4:Y$4=1,
                                    M85:Y85,
                                    ""),
                                "")
                            =0),
                        0,
                        GEOMEAN(IF(
                            ISNUMBER(M85:Y85),
                            IF(
                                M$4:Y$4=1,
                                M85:Y85,
                                ""),
                            ""))
                    ),
                    IF(
                        OR(IF(
                            ISNUMBER(M85:Y85),
                            IF(
                                M$4:Y$4=2,
                                M85:Y85,
                                ""),
                            "")
                            =0),
                        0,
                        GEOMEAN(IF(
                            ISNUMBER(M85:Y85),
                            IF(
                                M$4:Y$4=2,
                                M85:Y85,
                                ""),
                            "")))
                )
            )
        )
    )
)</f>
        <v>4.5714285714285703</v>
      </c>
      <c r="I85" s="191" t="e" cm="1">
        <f t="array" ref="I85">IF(
    SUM(IF(
            ISNUMBER(
                IF(
                    $M$5:$Y$5,
                    (M85:Y85),
                    "")),
            1,
            0))
        =0,
    NA(),
    IF(
        Parameters!$D$15=1,
        IF(
            SUM(--(ISNUMBER(IF($M$5:$Y$5=1,(M85:Y85),""))))&gt;0,
            MAX(IF(
                ISNUMBER(M85:Y85),
                IF(
                    M$5:Y$5=1,
                    M85:Y85,
                    ""),
                "")),
            MAX(IF(
                ISNUMBER(M85:Y85),
                IF(
                    M$5:Y$5=2,
                    M85:Y85,
                    ""),
                ""))
        ),
        IF(
            Parameters!$D$16=1,
            IFERROR(
                AVERAGE(IF(
                    ISNUMBER(M85:Y85),
                    IF(
                        M$5:Y$5=1,
                        M85:Y85,
                        ""),
                    "")),
                AVERAGE(IF(
                    ISNUMBER(M85:Y85),
                    IF(
                        M$5:Y$5=2,
                        M85:Y85,
                        ""),
                    ""))
            ),
            IF(
                Parameters!$D$17=1,
                IFERROR(
                    IF(
                        OR(
                            IF(
                                ISNUMBER(M85:Y85),
                                IF(
                                    M$5:Y$5=1,
                                    M85:Y85,
                                    ""),
                                "")
                            =0),
                        0,
                        GEOMEAN(IF(
                            ISNUMBER(M85:Y85),
                            IF(
                                M$5:Y$5=1,
                                M85:Y85,
                                ""),
                            ""))
                    ),
                    IF(
                        OR(IF(
                            ISNUMBER(M85:Y85),
                            IF(
                                M$5:Y$5=2,
                                M85:Y85,
                                ""),
                            "")
                            =0),
                        0,
                        GEOMEAN(IF(
                            ISNUMBER(M85:Y85),
                            IF(
                                M$5:Y$5=2,
                                M85:Y85,
                                ""),
                            "")))
                )
            )
        )
    )
)</f>
        <v>#N/A</v>
      </c>
      <c r="J85" s="242">
        <v>45188</v>
      </c>
      <c r="K85" s="242">
        <v>44753</v>
      </c>
      <c r="L85" s="91" t="s">
        <v>136</v>
      </c>
      <c r="M85" s="192">
        <v>4.5714285714285703</v>
      </c>
      <c r="N85" s="192" t="s">
        <v>409</v>
      </c>
      <c r="O85" s="192" t="s">
        <v>409</v>
      </c>
      <c r="P85" s="192" t="s">
        <v>409</v>
      </c>
      <c r="Q85" s="192">
        <v>3.2</v>
      </c>
      <c r="R85" s="192" t="s">
        <v>409</v>
      </c>
      <c r="S85" s="192" t="s">
        <v>409</v>
      </c>
      <c r="T85" s="192" t="s">
        <v>409</v>
      </c>
      <c r="U85"/>
      <c r="V85"/>
      <c r="W85"/>
      <c r="X85"/>
      <c r="Y85" s="192"/>
      <c r="Z85" s="192"/>
      <c r="AF85" s="34"/>
      <c r="AG85" s="34"/>
      <c r="AH85" s="34"/>
      <c r="AI85" s="34"/>
      <c r="AJ85" s="34"/>
      <c r="AK85" s="34"/>
      <c r="AL85" s="195"/>
      <c r="AM85" s="195"/>
      <c r="AN85" s="80"/>
      <c r="AO85" s="80"/>
      <c r="AP85" s="80"/>
      <c r="AQ85" s="35"/>
    </row>
    <row r="86" spans="1:43" x14ac:dyDescent="0.2">
      <c r="A86" s="84">
        <v>79</v>
      </c>
      <c r="B86" s="84" t="str">
        <f ca="1"/>
        <v>Greenland</v>
      </c>
      <c r="C86" s="84" t="str">
        <f ca="1"/>
        <v>GRL</v>
      </c>
      <c r="D86" s="219" t="str">
        <f ca="1"/>
        <v>ECS           Europe &amp; Central Asia</v>
      </c>
      <c r="E86" s="219" t="str">
        <f ca="1"/>
        <v>NA</v>
      </c>
      <c r="F86" s="190"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$M$4:$Y$4,
                    (M86:Y86),
                    "")),
            1,
            0))
        =0,
    NA(),
    IF(
        Parameters!$D$15=1,
        IF(
            SUM(--(ISNUMBER(IF($M$4:$Y$4=1,(M86:Y86),""))))&gt;0,
            MAX(IF(
                ISNUMBER(M86:Y86),
                IF(
                    M$4:Y$4=1,
                    M86:Y86,
                    ""),
                "")),
            MAX(IF(
                ISNUMBER(M86:Y86),
                IF(
                    M$4:Y$4=2,
                    M86:Y86,
                    ""),
                ""))
        ),
        IF(
            Parameters!$D$16=1,
            IFERROR(
                AVERAGE(IF(
                    ISNUMBER(M86:Y86),
                    IF(
                        M$4:Y$4=1,
                        M86:Y86,
                        ""),
                    "")),
                AVERAGE(IF(
                    ISNUMBER(M86:Y86),
                    IF(
                        M$4:Y$4=2,
                        M86:Y86,
                        ""),
                    ""))
            ),
            IF(
                Parameters!$D$17=1,
                IFERROR(
                    IF(
                        OR(
                            IF(
                                ISNUMBER(M86:Y86),
                                IF(
                                    M$4:Y$4=1,
                                    M86:Y86,
                                    ""),
                                "")
                            =0),
                        0,
                        GEOMEAN(IF(
                            ISNUMBER(M86:Y86),
                            IF(
                                M$4:Y$4=1,
                                M86:Y86,
                                ""),
                            ""))
                    ),
                    IF(
                        OR(IF(
                            ISNUMBER(M86:Y86),
                            IF(
                                M$4:Y$4=2,
                                M86:Y86,
                                ""),
                            "")
                            =0),
                        0,
                        GEOMEAN(IF(
                            ISNUMBER(M86:Y86),
                            IF(
                                M$4:Y$4=2,
                                M86:Y86,
                                ""),
                            "")))
                )
            )
        )
    )
)</f>
        <v>#N/A</v>
      </c>
      <c r="I86" s="191" t="e" cm="1">
        <f t="array" ref="I86">IF(
    SUM(IF(
            ISNUMBER(
                IF(
                    $M$5:$Y$5,
                    (M86:Y86),
                    "")),
            1,
            0))
        =0,
    NA(),
    IF(
        Parameters!$D$15=1,
        IF(
            SUM(--(ISNUMBER(IF($M$5:$Y$5=1,(M86:Y86),""))))&gt;0,
            MAX(IF(
                ISNUMBER(M86:Y86),
                IF(
                    M$5:Y$5=1,
                    M86:Y86,
                    ""),
                "")),
            MAX(IF(
                ISNUMBER(M86:Y86),
                IF(
                    M$5:Y$5=2,
                    M86:Y86,
                    ""),
                ""))
        ),
        IF(
            Parameters!$D$16=1,
            IFERROR(
                AVERAGE(IF(
                    ISNUMBER(M86:Y86),
                    IF(
                        M$5:Y$5=1,
                        M86:Y86,
                        ""),
                    "")),
                AVERAGE(IF(
                    ISNUMBER(M86:Y86),
                    IF(
                        M$5:Y$5=2,
                        M86:Y86,
                        ""),
                    ""))
            ),
            IF(
                Parameters!$D$17=1,
                IFERROR(
                    IF(
                        OR(
                            IF(
                                ISNUMBER(M86:Y86),
                                IF(
                                    M$5:Y$5=1,
                                    M86:Y86,
                                    ""),
                                "")
                            =0),
                        0,
                        GEOMEAN(IF(
                            ISNUMBER(M86:Y86),
                            IF(
                                M$5:Y$5=1,
                                M86:Y86,
                                ""),
                            ""))
                    ),
                    IF(
                        OR(IF(
                            ISNUMBER(M86:Y86),
                            IF(
                                M$5:Y$5=2,
                                M86:Y86,
                                ""),
                            "")
                            =0),
                        0,
                        GEOMEAN(IF(
                            ISNUMBER(M86:Y86),
                            IF(
                                M$5:Y$5=2,
                                M86:Y86,
                                ""),
                            "")))
                )
            )
        )
    )
)</f>
        <v>#N/A</v>
      </c>
      <c r="J86" s="242" t="s">
        <v>409</v>
      </c>
      <c r="K86" s="242" t="s">
        <v>409</v>
      </c>
      <c r="L86" s="91" t="s">
        <v>682</v>
      </c>
      <c r="M86" s="192" t="s">
        <v>409</v>
      </c>
      <c r="N86" s="192" t="s">
        <v>409</v>
      </c>
      <c r="O86" s="192" t="s">
        <v>409</v>
      </c>
      <c r="P86" s="192" t="s">
        <v>409</v>
      </c>
      <c r="Q86" s="192" t="s">
        <v>409</v>
      </c>
      <c r="R86" s="192" t="s">
        <v>409</v>
      </c>
      <c r="S86" s="192" t="s">
        <v>409</v>
      </c>
      <c r="T86" s="192" t="s">
        <v>409</v>
      </c>
      <c r="U86"/>
      <c r="V86"/>
      <c r="W86"/>
      <c r="X86"/>
      <c r="Y86" s="192"/>
      <c r="Z86" s="192"/>
      <c r="AF86" s="34"/>
      <c r="AG86" s="34"/>
      <c r="AH86" s="34"/>
      <c r="AI86" s="34"/>
      <c r="AJ86" s="34"/>
      <c r="AK86" s="34"/>
      <c r="AL86" s="195"/>
      <c r="AM86" s="195"/>
      <c r="AN86" s="80"/>
      <c r="AO86" s="80"/>
      <c r="AP86" s="80"/>
      <c r="AQ86" s="35"/>
    </row>
    <row r="87" spans="1:43"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$M$4:$Y$4,
                    (M87:Y87),
                    "")),
            1,
            0))
        =0,
    NA(),
    IF(
        Parameters!$D$15=1,
        IF(
            SUM(--(ISNUMBER(IF($M$4:$Y$4=1,(M87:Y87),""))))&gt;0,
            MAX(IF(
                ISNUMBER(M87:Y87),
                IF(
                    M$4:Y$4=1,
                    M87:Y87,
                    ""),
                "")),
            MAX(IF(
                ISNUMBER(M87:Y87),
                IF(
                    M$4:Y$4=2,
                    M87:Y87,
                    ""),
                ""))
        ),
        IF(
            Parameters!$D$16=1,
            IFERROR(
                AVERAGE(IF(
                    ISNUMBER(M87:Y87),
                    IF(
                        M$4:Y$4=1,
                        M87:Y87,
                        ""),
                    "")),
                AVERAGE(IF(
                    ISNUMBER(M87:Y87),
                    IF(
                        M$4:Y$4=2,
                        M87:Y87,
                        ""),
                    ""))
            ),
            IF(
                Parameters!$D$17=1,
                IFERROR(
                    IF(
                        OR(
                            IF(
                                ISNUMBER(M87:Y87),
                                IF(
                                    M$4:Y$4=1,
                                    M87:Y87,
                                    ""),
                                "")
                            =0),
                        0,
                        GEOMEAN(IF(
                            ISNUMBER(M87:Y87),
                            IF(
                                M$4:Y$4=1,
                                M87:Y87,
                                ""),
                            ""))
                    ),
                    IF(
                        OR(IF(
                            ISNUMBER(M87:Y87),
                            IF(
                                M$4:Y$4=2,
                                M87:Y87,
                                ""),
                            "")
                            =0),
                        0,
                        GEOMEAN(IF(
                            ISNUMBER(M87:Y87),
                            IF(
                                M$4:Y$4=2,
                                M87:Y87,
                                ""),
                            "")))
                )
            )
        )
    )
)</f>
        <v>8.1428571428571406</v>
      </c>
      <c r="I87" s="191" cm="1">
        <f t="array" ref="I87">IF(
    SUM(IF(
            ISNUMBER(
                IF(
                    $M$5:$Y$5,
                    (M87:Y87),
                    "")),
            1,
            0))
        =0,
    NA(),
    IF(
        Parameters!$D$15=1,
        IF(
            SUM(--(ISNUMBER(IF($M$5:$Y$5=1,(M87:Y87),""))))&gt;0,
            MAX(IF(
                ISNUMBER(M87:Y87),
                IF(
                    M$5:Y$5=1,
                    M87:Y87,
                    ""),
                "")),
            MAX(IF(
                ISNUMBER(M87:Y87),
                IF(
                    M$5:Y$5=2,
                    M87:Y87,
                    ""),
                ""))
        ),
        IF(
            Parameters!$D$16=1,
            IFERROR(
                AVERAGE(IF(
                    ISNUMBER(M87:Y87),
                    IF(
                        M$5:Y$5=1,
                        M87:Y87,
                        ""),
                    "")),
                AVERAGE(IF(
                    ISNUMBER(M87:Y87),
                    IF(
                        M$5:Y$5=2,
                        M87:Y87,
                        ""),
                    ""))
            ),
            IF(
                Parameters!$D$17=1,
                IFERROR(
                    IF(
                        OR(
                            IF(
                                ISNUMBER(M87:Y87),
                                IF(
                                    M$5:Y$5=1,
                                    M87:Y87,
                                    ""),
                                "")
                            =0),
                        0,
                        GEOMEAN(IF(
                            ISNUMBER(M87:Y87),
                            IF(
                                M$5:Y$5=1,
                                M87:Y87,
                                ""),
                            ""))
                    ),
                    IF(
                        OR(IF(
                            ISNUMBER(M87:Y87),
                            IF(
                                M$5:Y$5=2,
                                M87:Y87,
                                ""),
                            "")
                            =0),
                        0,
                        GEOMEAN(IF(
                            ISNUMBER(M87:Y87),
                            IF(
                                M$5:Y$5=2,
                                M87:Y87,
                                ""),
                            "")))
                )
            )
        )
    )
)</f>
        <v>0</v>
      </c>
      <c r="J87" s="242">
        <v>45188</v>
      </c>
      <c r="K87" s="242">
        <v>45203</v>
      </c>
      <c r="L87" s="91" t="s">
        <v>138</v>
      </c>
      <c r="M87" s="192">
        <v>8.1428571428571406</v>
      </c>
      <c r="N87" s="192" t="s">
        <v>409</v>
      </c>
      <c r="O87" s="192">
        <v>0</v>
      </c>
      <c r="P87" s="192" t="s">
        <v>409</v>
      </c>
      <c r="Q87" s="192">
        <v>5.7</v>
      </c>
      <c r="R87" s="192">
        <v>-0.390655517578129</v>
      </c>
      <c r="S87" s="192">
        <v>-0.43709850311279103</v>
      </c>
      <c r="T87" s="192" t="s">
        <v>409</v>
      </c>
      <c r="U87"/>
      <c r="V87"/>
      <c r="W87"/>
      <c r="X87"/>
      <c r="Y87" s="192"/>
      <c r="Z87" s="192"/>
      <c r="AF87" s="34"/>
      <c r="AG87" s="34"/>
      <c r="AH87" s="34"/>
      <c r="AI87" s="34"/>
      <c r="AJ87" s="34"/>
      <c r="AK87" s="34"/>
      <c r="AL87" s="195"/>
      <c r="AM87" s="195"/>
      <c r="AN87" s="80"/>
      <c r="AO87" s="80"/>
      <c r="AP87" s="80"/>
      <c r="AQ87" s="35"/>
    </row>
    <row r="88" spans="1:43" x14ac:dyDescent="0.2">
      <c r="A88" s="84">
        <v>81</v>
      </c>
      <c r="B88" s="84" t="str">
        <f ca="1"/>
        <v>Guam</v>
      </c>
      <c r="C88" s="84" t="str">
        <f ca="1"/>
        <v>GUM</v>
      </c>
      <c r="D88" s="219" t="str">
        <f ca="1"/>
        <v>EAS           East Asia &amp; Pacific</v>
      </c>
      <c r="E88" s="219" t="str">
        <f ca="1"/>
        <v>NA</v>
      </c>
      <c r="F88" s="190"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$M$4:$Y$4,
                    (M88:Y88),
                    "")),
            1,
            0))
        =0,
    NA(),
    IF(
        Parameters!$D$15=1,
        IF(
            SUM(--(ISNUMBER(IF($M$4:$Y$4=1,(M88:Y88),""))))&gt;0,
            MAX(IF(
                ISNUMBER(M88:Y88),
                IF(
                    M$4:Y$4=1,
                    M88:Y88,
                    ""),
                "")),
            MAX(IF(
                ISNUMBER(M88:Y88),
                IF(
                    M$4:Y$4=2,
                    M88:Y88,
                    ""),
                ""))
        ),
        IF(
            Parameters!$D$16=1,
            IFERROR(
                AVERAGE(IF(
                    ISNUMBER(M88:Y88),
                    IF(
                        M$4:Y$4=1,
                        M88:Y88,
                        ""),
                    "")),
                AVERAGE(IF(
                    ISNUMBER(M88:Y88),
                    IF(
                        M$4:Y$4=2,
                        M88:Y88,
                        ""),
                    ""))
            ),
            IF(
                Parameters!$D$17=1,
                IFERROR(
                    IF(
                        OR(
                            IF(
                                ISNUMBER(M88:Y88),
                                IF(
                                    M$4:Y$4=1,
                                    M88:Y88,
                                    ""),
                                "")
                            =0),
                        0,
                        GEOMEAN(IF(
                            ISNUMBER(M88:Y88),
                            IF(
                                M$4:Y$4=1,
                                M88:Y88,
                                ""),
                            ""))
                    ),
                    IF(
                        OR(IF(
                            ISNUMBER(M88:Y88),
                            IF(
                                M$4:Y$4=2,
                                M88:Y88,
                                ""),
                            "")
                            =0),
                        0,
                        GEOMEAN(IF(
                            ISNUMBER(M88:Y88),
                            IF(
                                M$4:Y$4=2,
                                M88:Y88,
                                ""),
                            "")))
                )
            )
        )
    )
)</f>
        <v>#N/A</v>
      </c>
      <c r="I88" s="191" t="e" cm="1">
        <f t="array" ref="I88">IF(
    SUM(IF(
            ISNUMBER(
                IF(
                    $M$5:$Y$5,
                    (M88:Y88),
                    "")),
            1,
            0))
        =0,
    NA(),
    IF(
        Parameters!$D$15=1,
        IF(
            SUM(--(ISNUMBER(IF($M$5:$Y$5=1,(M88:Y88),""))))&gt;0,
            MAX(IF(
                ISNUMBER(M88:Y88),
                IF(
                    M$5:Y$5=1,
                    M88:Y88,
                    ""),
                "")),
            MAX(IF(
                ISNUMBER(M88:Y88),
                IF(
                    M$5:Y$5=2,
                    M88:Y88,
                    ""),
                ""))
        ),
        IF(
            Parameters!$D$16=1,
            IFERROR(
                AVERAGE(IF(
                    ISNUMBER(M88:Y88),
                    IF(
                        M$5:Y$5=1,
                        M88:Y88,
                        ""),
                    "")),
                AVERAGE(IF(
                    ISNUMBER(M88:Y88),
                    IF(
                        M$5:Y$5=2,
                        M88:Y88,
                        ""),
                    ""))
            ),
            IF(
                Parameters!$D$17=1,
                IFERROR(
                    IF(
                        OR(
                            IF(
                                ISNUMBER(M88:Y88),
                                IF(
                                    M$5:Y$5=1,
                                    M88:Y88,
                                    ""),
                                "")
                            =0),
                        0,
                        GEOMEAN(IF(
                            ISNUMBER(M88:Y88),
                            IF(
                                M$5:Y$5=1,
                                M88:Y88,
                                ""),
                            ""))
                    ),
                    IF(
                        OR(IF(
                            ISNUMBER(M88:Y88),
                            IF(
                                M$5:Y$5=2,
                                M88:Y88,
                                ""),
                            "")
                            =0),
                        0,
                        GEOMEAN(IF(
                            ISNUMBER(M88:Y88),
                            IF(
                                M$5:Y$5=2,
                                M88:Y88,
                                ""),
                            "")))
                )
            )
        )
    )
)</f>
        <v>#N/A</v>
      </c>
      <c r="J88" s="242" t="s">
        <v>409</v>
      </c>
      <c r="K88" s="242">
        <v>44887</v>
      </c>
      <c r="L88" s="91" t="s">
        <v>683</v>
      </c>
      <c r="M88" s="192" t="s">
        <v>409</v>
      </c>
      <c r="N88" s="192" t="s">
        <v>409</v>
      </c>
      <c r="O88" s="192" t="s">
        <v>409</v>
      </c>
      <c r="P88" s="192" t="s">
        <v>409</v>
      </c>
      <c r="Q88" s="192" t="s">
        <v>409</v>
      </c>
      <c r="R88" s="192" t="s">
        <v>409</v>
      </c>
      <c r="S88" s="192" t="s">
        <v>409</v>
      </c>
      <c r="T88" s="192" t="s">
        <v>409</v>
      </c>
      <c r="U88"/>
      <c r="V88"/>
      <c r="W88"/>
      <c r="X88"/>
      <c r="Y88" s="192"/>
      <c r="Z88" s="192"/>
      <c r="AF88" s="34"/>
      <c r="AG88" s="34"/>
      <c r="AH88" s="34"/>
      <c r="AI88" s="34"/>
      <c r="AJ88" s="34"/>
      <c r="AK88" s="34"/>
      <c r="AL88" s="195"/>
      <c r="AM88" s="195"/>
      <c r="AN88" s="80"/>
      <c r="AO88" s="80"/>
      <c r="AP88" s="80"/>
      <c r="AQ88" s="35"/>
    </row>
    <row r="89" spans="1:43"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$M$4:$Y$4,
                    (M89:Y89),
                    "")),
            1,
            0))
        =0,
    NA(),
    IF(
        Parameters!$D$15=1,
        IF(
            SUM(--(ISNUMBER(IF($M$4:$Y$4=1,(M89:Y89),""))))&gt;0,
            MAX(IF(
                ISNUMBER(M89:Y89),
                IF(
                    M$4:Y$4=1,
                    M89:Y89,
                    ""),
                "")),
            MAX(IF(
                ISNUMBER(M89:Y89),
                IF(
                    M$4:Y$4=2,
                    M89:Y89,
                    ""),
                ""))
        ),
        IF(
            Parameters!$D$16=1,
            IFERROR(
                AVERAGE(IF(
                    ISNUMBER(M89:Y89),
                    IF(
                        M$4:Y$4=1,
                        M89:Y89,
                        ""),
                    "")),
                AVERAGE(IF(
                    ISNUMBER(M89:Y89),
                    IF(
                        M$4:Y$4=2,
                        M89:Y89,
                        ""),
                    ""))
            ),
            IF(
                Parameters!$D$17=1,
                IFERROR(
                    IF(
                        OR(
                            IF(
                                ISNUMBER(M89:Y89),
                                IF(
                                    M$4:Y$4=1,
                                    M89:Y89,
                                    ""),
                                "")
                            =0),
                        0,
                        GEOMEAN(IF(
                            ISNUMBER(M89:Y89),
                            IF(
                                M$4:Y$4=1,
                                M89:Y89,
                                ""),
                            ""))
                    ),
                    IF(
                        OR(IF(
                            ISNUMBER(M89:Y89),
                            IF(
                                M$4:Y$4=2,
                                M89:Y89,
                                ""),
                            "")
                            =0),
                        0,
                        GEOMEAN(IF(
                            ISNUMBER(M89:Y89),
                            IF(
                                M$4:Y$4=2,
                                M89:Y89,
                                ""),
                            "")))
                )
            )
        )
    )
)</f>
        <v>5.4285714285714199</v>
      </c>
      <c r="I89" s="191" t="e" cm="1">
        <f t="array" ref="I89">IF(
    SUM(IF(
            ISNUMBER(
                IF(
                    $M$5:$Y$5,
                    (M89:Y89),
                    "")),
            1,
            0))
        =0,
    NA(),
    IF(
        Parameters!$D$15=1,
        IF(
            SUM(--(ISNUMBER(IF($M$5:$Y$5=1,(M89:Y89),""))))&gt;0,
            MAX(IF(
                ISNUMBER(M89:Y89),
                IF(
                    M$5:Y$5=1,
                    M89:Y89,
                    ""),
                "")),
            MAX(IF(
                ISNUMBER(M89:Y89),
                IF(
                    M$5:Y$5=2,
                    M89:Y89,
                    ""),
                ""))
        ),
        IF(
            Parameters!$D$16=1,
            IFERROR(
                AVERAGE(IF(
                    ISNUMBER(M89:Y89),
                    IF(
                        M$5:Y$5=1,
                        M89:Y89,
                        ""),
                    "")),
                AVERAGE(IF(
                    ISNUMBER(M89:Y89),
                    IF(
                        M$5:Y$5=2,
                        M89:Y89,
                        ""),
                    ""))
            ),
            IF(
                Parameters!$D$17=1,
                IFERROR(
                    IF(
                        OR(
                            IF(
                                ISNUMBER(M89:Y89),
                                IF(
                                    M$5:Y$5=1,
                                    M89:Y89,
                                    ""),
                                "")
                            =0),
                        0,
                        GEOMEAN(IF(
                            ISNUMBER(M89:Y89),
                            IF(
                                M$5:Y$5=1,
                                M89:Y89,
                                ""),
                            ""))
                    ),
                    IF(
                        OR(IF(
                            ISNUMBER(M89:Y89),
                            IF(
                                M$5:Y$5=2,
                                M89:Y89,
                                ""),
                            "")
                            =0),
                        0,
                        GEOMEAN(IF(
                            ISNUMBER(M89:Y89),
                            IF(
                                M$5:Y$5=2,
                                M89:Y89,
                                ""),
                            "")))
                )
            )
        )
    )
)</f>
        <v>#N/A</v>
      </c>
      <c r="J89" s="242">
        <v>45188</v>
      </c>
      <c r="K89" s="242">
        <v>44753</v>
      </c>
      <c r="L89" s="91" t="s">
        <v>140</v>
      </c>
      <c r="M89" s="192">
        <v>5.4285714285714199</v>
      </c>
      <c r="N89" s="192" t="s">
        <v>409</v>
      </c>
      <c r="O89" s="192" t="s">
        <v>409</v>
      </c>
      <c r="P89" s="192" t="s">
        <v>409</v>
      </c>
      <c r="Q89" s="192">
        <v>3.8</v>
      </c>
      <c r="R89" s="192" t="s">
        <v>409</v>
      </c>
      <c r="S89" s="192" t="s">
        <v>409</v>
      </c>
      <c r="T89" s="192" t="s">
        <v>409</v>
      </c>
      <c r="U89"/>
      <c r="V89"/>
      <c r="W89"/>
      <c r="X89"/>
      <c r="Y89" s="192"/>
      <c r="Z89" s="192"/>
      <c r="AF89" s="34"/>
      <c r="AG89" s="34"/>
      <c r="AH89" s="34"/>
      <c r="AI89" s="34"/>
      <c r="AJ89" s="34"/>
      <c r="AK89" s="34"/>
      <c r="AL89" s="195"/>
      <c r="AM89" s="195"/>
      <c r="AN89" s="80"/>
      <c r="AO89" s="80"/>
      <c r="AP89" s="80"/>
      <c r="AQ89" s="35"/>
    </row>
    <row r="90" spans="1:43" x14ac:dyDescent="0.2">
      <c r="A90" s="84">
        <v>83</v>
      </c>
      <c r="B90" s="84" t="str">
        <f ca="1"/>
        <v>Hong Kong SAR, China</v>
      </c>
      <c r="C90" s="84" t="str">
        <f ca="1"/>
        <v>HKG</v>
      </c>
      <c r="D90" s="219" t="str">
        <f ca="1"/>
        <v>EAS           East Asia &amp; Pacific</v>
      </c>
      <c r="E90" s="219" t="str">
        <f ca="1"/>
        <v>NA</v>
      </c>
      <c r="F90" s="190" t="str">
        <f t="shared" ca="1" si="4"/>
        <v/>
      </c>
      <c r="G90" s="80" t="e">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#N/A</v>
      </c>
      <c r="H90" s="80" t="e" cm="1">
        <f t="array" ref="H90">IF(
    SUM(IF(
            ISNUMBER(
                IF(
                    $M$4:$Y$4,
                    (M90:Y90),
                    "")),
            1,
            0))
        =0,
    NA(),
    IF(
        Parameters!$D$15=1,
        IF(
            SUM(--(ISNUMBER(IF($M$4:$Y$4=1,(M90:Y90),""))))&gt;0,
            MAX(IF(
                ISNUMBER(M90:Y90),
                IF(
                    M$4:Y$4=1,
                    M90:Y90,
                    ""),
                "")),
            MAX(IF(
                ISNUMBER(M90:Y90),
                IF(
                    M$4:Y$4=2,
                    M90:Y90,
                    ""),
                ""))
        ),
        IF(
            Parameters!$D$16=1,
            IFERROR(
                AVERAGE(IF(
                    ISNUMBER(M90:Y90),
                    IF(
                        M$4:Y$4=1,
                        M90:Y90,
                        ""),
                    "")),
                AVERAGE(IF(
                    ISNUMBER(M90:Y90),
                    IF(
                        M$4:Y$4=2,
                        M90:Y90,
                        ""),
                    ""))
            ),
            IF(
                Parameters!$D$17=1,
                IFERROR(
                    IF(
                        OR(
                            IF(
                                ISNUMBER(M90:Y90),
                                IF(
                                    M$4:Y$4=1,
                                    M90:Y90,
                                    ""),
                                "")
                            =0),
                        0,
                        GEOMEAN(IF(
                            ISNUMBER(M90:Y90),
                            IF(
                                M$4:Y$4=1,
                                M90:Y90,
                                ""),
                            ""))
                    ),
                    IF(
                        OR(IF(
                            ISNUMBER(M90:Y90),
                            IF(
                                M$4:Y$4=2,
                                M90:Y90,
                                ""),
                            "")
                            =0),
                        0,
                        GEOMEAN(IF(
                            ISNUMBER(M90:Y90),
                            IF(
                                M$4:Y$4=2,
                                M90:Y90,
                                ""),
                            "")))
                )
            )
        )
    )
)</f>
        <v>#N/A</v>
      </c>
      <c r="I90" s="191" t="e" cm="1">
        <f t="array" ref="I90">IF(
    SUM(IF(
            ISNUMBER(
                IF(
                    $M$5:$Y$5,
                    (M90:Y90),
                    "")),
            1,
            0))
        =0,
    NA(),
    IF(
        Parameters!$D$15=1,
        IF(
            SUM(--(ISNUMBER(IF($M$5:$Y$5=1,(M90:Y90),""))))&gt;0,
            MAX(IF(
                ISNUMBER(M90:Y90),
                IF(
                    M$5:Y$5=1,
                    M90:Y90,
                    ""),
                "")),
            MAX(IF(
                ISNUMBER(M90:Y90),
                IF(
                    M$5:Y$5=2,
                    M90:Y90,
                    ""),
                ""))
        ),
        IF(
            Parameters!$D$16=1,
            IFERROR(
                AVERAGE(IF(
                    ISNUMBER(M90:Y90),
                    IF(
                        M$5:Y$5=1,
                        M90:Y90,
                        ""),
                    "")),
                AVERAGE(IF(
                    ISNUMBER(M90:Y90),
                    IF(
                        M$5:Y$5=2,
                        M90:Y90,
                        ""),
                    ""))
            ),
            IF(
                Parameters!$D$17=1,
                IFERROR(
                    IF(
                        OR(
                            IF(
                                ISNUMBER(M90:Y90),
                                IF(
                                    M$5:Y$5=1,
                                    M90:Y90,
                                    ""),
                                "")
                            =0),
                        0,
                        GEOMEAN(IF(
                            ISNUMBER(M90:Y90),
                            IF(
                                M$5:Y$5=1,
                                M90:Y90,
                                ""),
                            ""))
                    ),
                    IF(
                        OR(IF(
                            ISNUMBER(M90:Y90),
                            IF(
                                M$5:Y$5=2,
                                M90:Y90,
                                ""),
                            "")
                            =0),
                        0,
                        GEOMEAN(IF(
                            ISNUMBER(M90:Y90),
                            IF(
                                M$5:Y$5=2,
                                M90:Y90,
                                ""),
                            "")))
                )
            )
        )
    )
)</f>
        <v>#N/A</v>
      </c>
      <c r="J90" s="242" t="s">
        <v>409</v>
      </c>
      <c r="K90" s="242">
        <v>45218</v>
      </c>
      <c r="L90" s="91" t="s">
        <v>684</v>
      </c>
      <c r="M90" s="192" t="s">
        <v>409</v>
      </c>
      <c r="N90" s="192" t="s">
        <v>409</v>
      </c>
      <c r="O90" s="192" t="s">
        <v>409</v>
      </c>
      <c r="P90" s="192" t="s">
        <v>409</v>
      </c>
      <c r="Q90" s="192" t="s">
        <v>409</v>
      </c>
      <c r="R90" s="192" t="s">
        <v>409</v>
      </c>
      <c r="S90" s="192" t="s">
        <v>409</v>
      </c>
      <c r="T90" s="192" t="s">
        <v>409</v>
      </c>
      <c r="U90"/>
      <c r="V90"/>
      <c r="W90"/>
      <c r="X90"/>
      <c r="Y90" s="192"/>
      <c r="Z90" s="192"/>
      <c r="AF90" s="34"/>
      <c r="AG90" s="34"/>
      <c r="AH90" s="34"/>
      <c r="AI90" s="34"/>
      <c r="AJ90" s="34"/>
      <c r="AK90" s="34"/>
      <c r="AL90" s="195"/>
      <c r="AM90" s="195"/>
      <c r="AN90" s="80"/>
      <c r="AO90" s="80"/>
      <c r="AP90" s="80"/>
      <c r="AQ90" s="35"/>
    </row>
    <row r="91" spans="1:43"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$M$4:$Y$4,
                    (M91:Y91),
                    "")),
            1,
            0))
        =0,
    NA(),
    IF(
        Parameters!$D$15=1,
        IF(
            SUM(--(ISNUMBER(IF($M$4:$Y$4=1,(M91:Y91),""))))&gt;0,
            MAX(IF(
                ISNUMBER(M91:Y91),
                IF(
                    M$4:Y$4=1,
                    M91:Y91,
                    ""),
                "")),
            MAX(IF(
                ISNUMBER(M91:Y91),
                IF(
                    M$4:Y$4=2,
                    M91:Y91,
                    ""),
                ""))
        ),
        IF(
            Parameters!$D$16=1,
            IFERROR(
                AVERAGE(IF(
                    ISNUMBER(M91:Y91),
                    IF(
                        M$4:Y$4=1,
                        M91:Y91,
                        ""),
                    "")),
                AVERAGE(IF(
                    ISNUMBER(M91:Y91),
                    IF(
                        M$4:Y$4=2,
                        M91:Y91,
                        ""),
                    ""))
            ),
            IF(
                Parameters!$D$17=1,
                IFERROR(
                    IF(
                        OR(
                            IF(
                                ISNUMBER(M91:Y91),
                                IF(
                                    M$4:Y$4=1,
                                    M91:Y91,
                                    ""),
                                "")
                            =0),
                        0,
                        GEOMEAN(IF(
                            ISNUMBER(M91:Y91),
                            IF(
                                M$4:Y$4=1,
                                M91:Y91,
                                ""),
                            ""))
                    ),
                    IF(
                        OR(IF(
                            ISNUMBER(M91:Y91),
                            IF(
                                M$4:Y$4=2,
                                M91:Y91,
                                ""),
                            "")
                            =0),
                        0,
                        GEOMEAN(IF(
                            ISNUMBER(M91:Y91),
                            IF(
                                M$4:Y$4=2,
                                M91:Y91,
                                ""),
                            "")))
                )
            )
        )
    )
)</f>
        <v>8.1428571428571406</v>
      </c>
      <c r="I91" s="191" cm="1">
        <f t="array" ref="I91">IF(
    SUM(IF(
            ISNUMBER(
                IF(
                    $M$5:$Y$5,
                    (M91:Y91),
                    "")),
            1,
            0))
        =0,
    NA(),
    IF(
        Parameters!$D$15=1,
        IF(
            SUM(--(ISNUMBER(IF($M$5:$Y$5=1,(M91:Y91),""))))&gt;0,
            MAX(IF(
                ISNUMBER(M91:Y91),
                IF(
                    M$5:Y$5=1,
                    M91:Y91,
                    ""),
                "")),
            MAX(IF(
                ISNUMBER(M91:Y91),
                IF(
                    M$5:Y$5=2,
                    M91:Y91,
                    ""),
                ""))
        ),
        IF(
            Parameters!$D$16=1,
            IFERROR(
                AVERAGE(IF(
                    ISNUMBER(M91:Y91),
                    IF(
                        M$5:Y$5=1,
                        M91:Y91,
                        ""),
                    "")),
                AVERAGE(IF(
                    ISNUMBER(M91:Y91),
                    IF(
                        M$5:Y$5=2,
                        M91:Y91,
                        ""),
                    ""))
            ),
            IF(
                Parameters!$D$17=1,
                IFERROR(
                    IF(
                        OR(
                            IF(
                                ISNUMBER(M91:Y91),
                                IF(
                                    M$5:Y$5=1,
                                    M91:Y91,
                                    ""),
                                "")
                            =0),
                        0,
                        GEOMEAN(IF(
                            ISNUMBER(M91:Y91),
                            IF(
                                M$5:Y$5=1,
                                M91:Y91,
                                ""),
                            ""))
                    ),
                    IF(
                        OR(IF(
                            ISNUMBER(M91:Y91),
                            IF(
                                M$5:Y$5=2,
                                M91:Y91,
                                ""),
                            "")
                            =0),
                        0,
                        GEOMEAN(IF(
                            ISNUMBER(M91:Y91),
                            IF(
                                M$5:Y$5=2,
                                M91:Y91,
                                ""),
                            "")))
                )
            )
        )
    )
)</f>
        <v>0</v>
      </c>
      <c r="J91" s="242">
        <v>45163</v>
      </c>
      <c r="K91" s="242">
        <v>45455</v>
      </c>
      <c r="L91" s="91" t="s">
        <v>142</v>
      </c>
      <c r="M91" s="192">
        <v>8.1428571428571406</v>
      </c>
      <c r="N91" s="192" t="s">
        <v>409</v>
      </c>
      <c r="O91" s="192">
        <v>0</v>
      </c>
      <c r="P91" s="192" t="s">
        <v>409</v>
      </c>
      <c r="Q91" s="192">
        <v>5.7</v>
      </c>
      <c r="R91" s="192">
        <v>-1.27422046661376</v>
      </c>
      <c r="S91" s="192">
        <v>-1.5771716308593799</v>
      </c>
      <c r="T91" s="192" t="s">
        <v>409</v>
      </c>
      <c r="U91"/>
      <c r="V91"/>
      <c r="W91"/>
      <c r="X91"/>
      <c r="Y91" s="192"/>
      <c r="Z91" s="192"/>
      <c r="AF91" s="34"/>
      <c r="AG91" s="34"/>
      <c r="AH91" s="34"/>
      <c r="AI91" s="34"/>
      <c r="AJ91" s="34"/>
      <c r="AK91" s="34"/>
      <c r="AL91" s="195"/>
      <c r="AM91" s="195"/>
      <c r="AN91" s="80"/>
      <c r="AO91" s="80"/>
      <c r="AP91" s="80"/>
      <c r="AQ91" s="35"/>
    </row>
    <row r="92" spans="1:43"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$M$4:$Y$4,
                    (M92:Y92),
                    "")),
            1,
            0))
        =0,
    NA(),
    IF(
        Parameters!$D$15=1,
        IF(
            SUM(--(ISNUMBER(IF($M$4:$Y$4=1,(M92:Y92),""))))&gt;0,
            MAX(IF(
                ISNUMBER(M92:Y92),
                IF(
                    M$4:Y$4=1,
                    M92:Y92,
                    ""),
                "")),
            MAX(IF(
                ISNUMBER(M92:Y92),
                IF(
                    M$4:Y$4=2,
                    M92:Y92,
                    ""),
                ""))
        ),
        IF(
            Parameters!$D$16=1,
            IFERROR(
                AVERAGE(IF(
                    ISNUMBER(M92:Y92),
                    IF(
                        M$4:Y$4=1,
                        M92:Y92,
                        ""),
                    "")),
                AVERAGE(IF(
                    ISNUMBER(M92:Y92),
                    IF(
                        M$4:Y$4=2,
                        M92:Y92,
                        ""),
                    ""))
            ),
            IF(
                Parameters!$D$17=1,
                IFERROR(
                    IF(
                        OR(
                            IF(
                                ISNUMBER(M92:Y92),
                                IF(
                                    M$4:Y$4=1,
                                    M92:Y92,
                                    ""),
                                "")
                            =0),
                        0,
                        GEOMEAN(IF(
                            ISNUMBER(M92:Y92),
                            IF(
                                M$4:Y$4=1,
                                M92:Y92,
                                ""),
                            ""))
                    ),
                    IF(
                        OR(IF(
                            ISNUMBER(M92:Y92),
                            IF(
                                M$4:Y$4=2,
                                M92:Y92,
                                ""),
                            "")
                            =0),
                        0,
                        GEOMEAN(IF(
                            ISNUMBER(M92:Y92),
                            IF(
                                M$4:Y$4=2,
                                M92:Y92,
                                ""),
                            "")))
                )
            )
        )
    )
)</f>
        <v>1.4285714285714199</v>
      </c>
      <c r="I92" s="191" cm="1">
        <f t="array" ref="I92">IF(
    SUM(IF(
            ISNUMBER(
                IF(
                    $M$5:$Y$5,
                    (M92:Y92),
                    "")),
            1,
            0))
        =0,
    NA(),
    IF(
        Parameters!$D$15=1,
        IF(
            SUM(--(ISNUMBER(IF($M$5:$Y$5=1,(M92:Y92),""))))&gt;0,
            MAX(IF(
                ISNUMBER(M92:Y92),
                IF(
                    M$5:Y$5=1,
                    M92:Y92,
                    ""),
                "")),
            MAX(IF(
                ISNUMBER(M92:Y92),
                IF(
                    M$5:Y$5=2,
                    M92:Y92,
                    ""),
                ""))
        ),
        IF(
            Parameters!$D$16=1,
            IFERROR(
                AVERAGE(IF(
                    ISNUMBER(M92:Y92),
                    IF(
                        M$5:Y$5=1,
                        M92:Y92,
                        ""),
                    "")),
                AVERAGE(IF(
                    ISNUMBER(M92:Y92),
                    IF(
                        M$5:Y$5=2,
                        M92:Y92,
                        ""),
                    ""))
            ),
            IF(
                Parameters!$D$17=1,
                IFERROR(
                    IF(
                        OR(
                            IF(
                                ISNUMBER(M92:Y92),
                                IF(
                                    M$5:Y$5=1,
                                    M92:Y92,
                                    ""),
                                "")
                            =0),
                        0,
                        GEOMEAN(IF(
                            ISNUMBER(M92:Y92),
                            IF(
                                M$5:Y$5=1,
                                M92:Y92,
                                ""),
                            ""))
                    ),
                    IF(
                        OR(IF(
                            ISNUMBER(M92:Y92),
                            IF(
                                M$5:Y$5=2,
                                M92:Y92,
                                ""),
                            "")
                            =0),
                        0,
                        GEOMEAN(IF(
                            ISNUMBER(M92:Y92),
                            IF(
                                M$5:Y$5=2,
                                M92:Y92,
                                ""),
                            "")))
                )
            )
        )
    )
)</f>
        <v>0</v>
      </c>
      <c r="J92" s="242">
        <v>45163</v>
      </c>
      <c r="K92" s="242">
        <v>45014</v>
      </c>
      <c r="L92" s="91" t="s">
        <v>144</v>
      </c>
      <c r="M92" s="192">
        <v>1.4285714285714199</v>
      </c>
      <c r="N92" s="192" t="s">
        <v>409</v>
      </c>
      <c r="O92" s="192">
        <v>0</v>
      </c>
      <c r="P92" s="192" t="s">
        <v>409</v>
      </c>
      <c r="Q92" s="192">
        <v>1</v>
      </c>
      <c r="R92" s="192">
        <v>0</v>
      </c>
      <c r="S92" s="192">
        <v>-6.0017505214904898E-3</v>
      </c>
      <c r="T92" s="192" t="s">
        <v>409</v>
      </c>
      <c r="U92"/>
      <c r="V92"/>
      <c r="W92"/>
      <c r="X92"/>
      <c r="Y92" s="192"/>
      <c r="Z92" s="192"/>
      <c r="AF92" s="34"/>
      <c r="AG92" s="34"/>
      <c r="AH92" s="34"/>
      <c r="AI92" s="34"/>
      <c r="AJ92" s="34"/>
      <c r="AK92" s="34"/>
      <c r="AL92" s="195"/>
      <c r="AM92" s="195"/>
      <c r="AN92" s="80"/>
      <c r="AO92" s="80"/>
      <c r="AP92" s="80"/>
      <c r="AQ92" s="35"/>
    </row>
    <row r="93" spans="1:43"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9.9283144879394563</v>
      </c>
      <c r="H93" s="80" cm="1">
        <f t="array" ref="H93">IF(
    SUM(IF(
            ISNUMBER(
                IF(
                    $M$4:$Y$4,
                    (M93:Y93),
                    "")),
            1,
            0))
        =0,
    NA(),
    IF(
        Parameters!$D$15=1,
        IF(
            SUM(--(ISNUMBER(IF($M$4:$Y$4=1,(M93:Y93),""))))&gt;0,
            MAX(IF(
                ISNUMBER(M93:Y93),
                IF(
                    M$4:Y$4=1,
                    M93:Y93,
                    ""),
                "")),
            MAX(IF(
                ISNUMBER(M93:Y93),
                IF(
                    M$4:Y$4=2,
                    M93:Y93,
                    ""),
                ""))
        ),
        IF(
            Parameters!$D$16=1,
            IFERROR(
                AVERAGE(IF(
                    ISNUMBER(M93:Y93),
                    IF(
                        M$4:Y$4=1,
                        M93:Y93,
                        ""),
                    "")),
                AVERAGE(IF(
                    ISNUMBER(M93:Y93),
                    IF(
                        M$4:Y$4=2,
                        M93:Y93,
                        ""),
                    ""))
            ),
            IF(
                Parameters!$D$17=1,
                IFERROR(
                    IF(
                        OR(
                            IF(
                                ISNUMBER(M93:Y93),
                                IF(
                                    M$4:Y$4=1,
                                    M93:Y93,
                                    ""),
                                "")
                            =0),
                        0,
                        GEOMEAN(IF(
                            ISNUMBER(M93:Y93),
                            IF(
                                M$4:Y$4=1,
                                M93:Y93,
                                ""),
                            ""))
                    ),
                    IF(
                        OR(IF(
                            ISNUMBER(M93:Y93),
                            IF(
                                M$4:Y$4=2,
                                M93:Y93,
                                ""),
                            "")
                            =0),
                        0,
                        GEOMEAN(IF(
                            ISNUMBER(M93:Y93),
                            IF(
                                M$4:Y$4=2,
                                M93:Y93,
                                ""),
                            "")))
                )
            )
        )
    )
)</f>
        <v>9.8571428571428505</v>
      </c>
      <c r="I93" s="191" cm="1">
        <f t="array" ref="I93">IF(
    SUM(IF(
            ISNUMBER(
                IF(
                    $M$5:$Y$5,
                    (M93:Y93),
                    "")),
            1,
            0))
        =0,
    NA(),
    IF(
        Parameters!$D$15=1,
        IF(
            SUM(--(ISNUMBER(IF($M$5:$Y$5=1,(M93:Y93),""))))&gt;0,
            MAX(IF(
                ISNUMBER(M93:Y93),
                IF(
                    M$5:Y$5=1,
                    M93:Y93,
                    ""),
                "")),
            MAX(IF(
                ISNUMBER(M93:Y93),
                IF(
                    M$5:Y$5=2,
                    M93:Y93,
                    ""),
                ""))
        ),
        IF(
            Parameters!$D$16=1,
            IFERROR(
                AVERAGE(IF(
                    ISNUMBER(M93:Y93),
                    IF(
                        M$5:Y$5=1,
                        M93:Y93,
                        ""),
                    "")),
                AVERAGE(IF(
                    ISNUMBER(M93:Y93),
                    IF(
                        M$5:Y$5=2,
                        M93:Y93,
                        ""),
                    ""))
            ),
            IF(
                Parameters!$D$17=1,
                IFERROR(
                    IF(
                        OR(
                            IF(
                                ISNUMBER(M93:Y93),
                                IF(
                                    M$5:Y$5=1,
                                    M93:Y93,
                                    ""),
                                "")
                            =0),
                        0,
                        GEOMEAN(IF(
                            ISNUMBER(M93:Y93),
                            IF(
                                M$5:Y$5=1,
                                M93:Y93,
                                ""),
                            ""))
                    ),
                    IF(
                        OR(IF(
                            ISNUMBER(M93:Y93),
                            IF(
                                M$5:Y$5=2,
                                M93:Y93,
                                ""),
                            "")
                            =0),
                        0,
                        GEOMEAN(IF(
                            ISNUMBER(M93:Y93),
                            IF(
                                M$5:Y$5=2,
                                M93:Y93,
                                ""),
                            "")))
                )
            )
        )
    )
)</f>
        <v>10</v>
      </c>
      <c r="J93" s="242">
        <v>45188</v>
      </c>
      <c r="K93" s="242">
        <v>45455</v>
      </c>
      <c r="L93" s="91" t="s">
        <v>146</v>
      </c>
      <c r="M93" s="192">
        <v>9.8571428571428505</v>
      </c>
      <c r="N93" s="192" t="s">
        <v>409</v>
      </c>
      <c r="O93" s="192">
        <v>10</v>
      </c>
      <c r="P93" s="192" t="s">
        <v>409</v>
      </c>
      <c r="Q93" s="192">
        <v>6.9</v>
      </c>
      <c r="R93" s="192">
        <v>1.0669017050660199</v>
      </c>
      <c r="S93" s="192">
        <v>1.9793680536584299</v>
      </c>
      <c r="T93" s="192" t="s">
        <v>409</v>
      </c>
      <c r="U93"/>
      <c r="V93"/>
      <c r="W93"/>
      <c r="X93"/>
      <c r="Y93" s="192"/>
      <c r="Z93" s="192"/>
      <c r="AF93" s="34"/>
      <c r="AG93" s="34"/>
      <c r="AH93" s="34"/>
      <c r="AI93" s="34"/>
      <c r="AJ93" s="34"/>
      <c r="AK93" s="34"/>
      <c r="AL93" s="195"/>
      <c r="AM93" s="195"/>
      <c r="AN93" s="80"/>
      <c r="AO93" s="80"/>
      <c r="AP93" s="80"/>
      <c r="AQ93" s="35"/>
    </row>
    <row r="94" spans="1:43"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$M$4:$Y$4,
                    (M94:Y94),
                    "")),
            1,
            0))
        =0,
    NA(),
    IF(
        Parameters!$D$15=1,
        IF(
            SUM(--(ISNUMBER(IF($M$4:$Y$4=1,(M94:Y94),""))))&gt;0,
            MAX(IF(
                ISNUMBER(M94:Y94),
                IF(
                    M$4:Y$4=1,
                    M94:Y94,
                    ""),
                "")),
            MAX(IF(
                ISNUMBER(M94:Y94),
                IF(
                    M$4:Y$4=2,
                    M94:Y94,
                    ""),
                ""))
        ),
        IF(
            Parameters!$D$16=1,
            IFERROR(
                AVERAGE(IF(
                    ISNUMBER(M94:Y94),
                    IF(
                        M$4:Y$4=1,
                        M94:Y94,
                        ""),
                    "")),
                AVERAGE(IF(
                    ISNUMBER(M94:Y94),
                    IF(
                        M$4:Y$4=2,
                        M94:Y94,
                        ""),
                    ""))
            ),
            IF(
                Parameters!$D$17=1,
                IFERROR(
                    IF(
                        OR(
                            IF(
                                ISNUMBER(M94:Y94),
                                IF(
                                    M$4:Y$4=1,
                                    M94:Y94,
                                    ""),
                                "")
                            =0),
                        0,
                        GEOMEAN(IF(
                            ISNUMBER(M94:Y94),
                            IF(
                                M$4:Y$4=1,
                                M94:Y94,
                                ""),
                            ""))
                    ),
                    IF(
                        OR(IF(
                            ISNUMBER(M94:Y94),
                            IF(
                                M$4:Y$4=2,
                                M94:Y94,
                                ""),
                            "")
                            =0),
                        0,
                        GEOMEAN(IF(
                            ISNUMBER(M94:Y94),
                            IF(
                                M$4:Y$4=2,
                                M94:Y94,
                                ""),
                            "")))
                )
            )
        )
    )
)</f>
        <v>1.71428571428571</v>
      </c>
      <c r="I94" s="191" t="e" cm="1">
        <f t="array" ref="I94">IF(
    SUM(IF(
            ISNUMBER(
                IF(
                    $M$5:$Y$5,
                    (M94:Y94),
                    "")),
            1,
            0))
        =0,
    NA(),
    IF(
        Parameters!$D$15=1,
        IF(
            SUM(--(ISNUMBER(IF($M$5:$Y$5=1,(M94:Y94),""))))&gt;0,
            MAX(IF(
                ISNUMBER(M94:Y94),
                IF(
                    M$5:Y$5=1,
                    M94:Y94,
                    ""),
                "")),
            MAX(IF(
                ISNUMBER(M94:Y94),
                IF(
                    M$5:Y$5=2,
                    M94:Y94,
                    ""),
                ""))
        ),
        IF(
            Parameters!$D$16=1,
            IFERROR(
                AVERAGE(IF(
                    ISNUMBER(M94:Y94),
                    IF(
                        M$5:Y$5=1,
                        M94:Y94,
                        ""),
                    "")),
                AVERAGE(IF(
                    ISNUMBER(M94:Y94),
                    IF(
                        M$5:Y$5=2,
                        M94:Y94,
                        ""),
                    ""))
            ),
            IF(
                Parameters!$D$17=1,
                IFERROR(
                    IF(
                        OR(
                            IF(
                                ISNUMBER(M94:Y94),
                                IF(
                                    M$5:Y$5=1,
                                    M94:Y94,
                                    ""),
                                "")
                            =0),
                        0,
                        GEOMEAN(IF(
                            ISNUMBER(M94:Y94),
                            IF(
                                M$5:Y$5=1,
                                M94:Y94,
                                ""),
                            ""))
                    ),
                    IF(
                        OR(IF(
                            ISNUMBER(M94:Y94),
                            IF(
                                M$5:Y$5=2,
                                M94:Y94,
                                ""),
                            "")
                            =0),
                        0,
                        GEOMEAN(IF(
                            ISNUMBER(M94:Y94),
                            IF(
                                M$5:Y$5=2,
                                M94:Y94,
                                ""),
                            "")))
                )
            )
        )
    )
)</f>
        <v>#N/A</v>
      </c>
      <c r="J94" s="242">
        <v>45163</v>
      </c>
      <c r="K94" s="242">
        <v>44753</v>
      </c>
      <c r="L94" s="91" t="s">
        <v>148</v>
      </c>
      <c r="M94" s="192">
        <v>1.71428571428571</v>
      </c>
      <c r="N94" s="192" t="s">
        <v>409</v>
      </c>
      <c r="O94" s="192" t="s">
        <v>409</v>
      </c>
      <c r="P94" s="192" t="s">
        <v>409</v>
      </c>
      <c r="Q94" s="192">
        <v>1.2</v>
      </c>
      <c r="R94" s="192" t="s">
        <v>409</v>
      </c>
      <c r="S94" s="192" t="s">
        <v>409</v>
      </c>
      <c r="T94" s="192" t="s">
        <v>409</v>
      </c>
      <c r="U94"/>
      <c r="V94"/>
      <c r="W94"/>
      <c r="X94"/>
      <c r="Y94" s="192"/>
      <c r="Z94" s="192"/>
      <c r="AF94" s="34"/>
      <c r="AG94" s="34"/>
      <c r="AH94" s="34"/>
      <c r="AI94" s="34"/>
      <c r="AJ94" s="34"/>
      <c r="AK94" s="34"/>
      <c r="AL94" s="195"/>
      <c r="AM94" s="195"/>
      <c r="AN94" s="80"/>
      <c r="AO94" s="80"/>
      <c r="AP94" s="80"/>
      <c r="AQ94" s="35"/>
    </row>
    <row r="95" spans="1:43"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$M$4:$Y$4,
                    (M95:Y95),
                    "")),
            1,
            0))
        =0,
    NA(),
    IF(
        Parameters!$D$15=1,
        IF(
            SUM(--(ISNUMBER(IF($M$4:$Y$4=1,(M95:Y95),""))))&gt;0,
            MAX(IF(
                ISNUMBER(M95:Y95),
                IF(
                    M$4:Y$4=1,
                    M95:Y95,
                    ""),
                "")),
            MAX(IF(
                ISNUMBER(M95:Y95),
                IF(
                    M$4:Y$4=2,
                    M95:Y95,
                    ""),
                ""))
        ),
        IF(
            Parameters!$D$16=1,
            IFERROR(
                AVERAGE(IF(
                    ISNUMBER(M95:Y95),
                    IF(
                        M$4:Y$4=1,
                        M95:Y95,
                        ""),
                    "")),
                AVERAGE(IF(
                    ISNUMBER(M95:Y95),
                    IF(
                        M$4:Y$4=2,
                        M95:Y95,
                        ""),
                    ""))
            ),
            IF(
                Parameters!$D$17=1,
                IFERROR(
                    IF(
                        OR(
                            IF(
                                ISNUMBER(M95:Y95),
                                IF(
                                    M$4:Y$4=1,
                                    M95:Y95,
                                    ""),
                                "")
                            =0),
                        0,
                        GEOMEAN(IF(
                            ISNUMBER(M95:Y95),
                            IF(
                                M$4:Y$4=1,
                                M95:Y95,
                                ""),
                            ""))
                    ),
                    IF(
                        OR(IF(
                            ISNUMBER(M95:Y95),
                            IF(
                                M$4:Y$4=2,
                                M95:Y95,
                                ""),
                            "")
                            =0),
                        0,
                        GEOMEAN(IF(
                            ISNUMBER(M95:Y95),
                            IF(
                                M$4:Y$4=2,
                                M95:Y95,
                                ""),
                            "")))
                )
            )
        )
    )
)</f>
        <v>4.71428571428571</v>
      </c>
      <c r="I95" s="191" cm="1">
        <f t="array" ref="I95">IF(
    SUM(IF(
            ISNUMBER(
                IF(
                    $M$5:$Y$5,
                    (M95:Y95),
                    "")),
            1,
            0))
        =0,
    NA(),
    IF(
        Parameters!$D$15=1,
        IF(
            SUM(--(ISNUMBER(IF($M$5:$Y$5=1,(M95:Y95),""))))&gt;0,
            MAX(IF(
                ISNUMBER(M95:Y95),
                IF(
                    M$5:Y$5=1,
                    M95:Y95,
                    ""),
                "")),
            MAX(IF(
                ISNUMBER(M95:Y95),
                IF(
                    M$5:Y$5=2,
                    M95:Y95,
                    ""),
                ""))
        ),
        IF(
            Parameters!$D$16=1,
            IFERROR(
                AVERAGE(IF(
                    ISNUMBER(M95:Y95),
                    IF(
                        M$5:Y$5=1,
                        M95:Y95,
                        ""),
                    "")),
                AVERAGE(IF(
                    ISNUMBER(M95:Y95),
                    IF(
                        M$5:Y$5=2,
                        M95:Y95,
                        ""),
                    ""))
            ),
            IF(
                Parameters!$D$17=1,
                IFERROR(
                    IF(
                        OR(
                            IF(
                                ISNUMBER(M95:Y95),
                                IF(
                                    M$5:Y$5=1,
                                    M95:Y95,
                                    ""),
                                "")
                            =0),
                        0,
                        GEOMEAN(IF(
                            ISNUMBER(M95:Y95),
                            IF(
                                M$5:Y$5=1,
                                M95:Y95,
                                ""),
                            ""))
                    ),
                    IF(
                        OR(IF(
                            ISNUMBER(M95:Y95),
                            IF(
                                M$5:Y$5=2,
                                M95:Y95,
                                ""),
                            "")
                            =0),
                        0,
                        GEOMEAN(IF(
                            ISNUMBER(M95:Y95),
                            IF(
                                M$5:Y$5=2,
                                M95:Y95,
                                ""),
                            "")))
                )
            )
        )
    )
)</f>
        <v>0</v>
      </c>
      <c r="J95" s="242">
        <v>45188</v>
      </c>
      <c r="K95" s="242">
        <v>45455</v>
      </c>
      <c r="L95" s="91" t="s">
        <v>150</v>
      </c>
      <c r="M95" s="192">
        <v>4.71428571428571</v>
      </c>
      <c r="N95" s="192" t="s">
        <v>409</v>
      </c>
      <c r="O95" s="192">
        <v>0</v>
      </c>
      <c r="P95" s="192" t="s">
        <v>409</v>
      </c>
      <c r="Q95" s="192">
        <v>3.3</v>
      </c>
      <c r="R95" s="192">
        <v>-1.077877</v>
      </c>
      <c r="S95" s="192">
        <v>-0.48512126180320603</v>
      </c>
      <c r="T95" s="192" t="s">
        <v>409</v>
      </c>
      <c r="U95"/>
      <c r="V95"/>
      <c r="W95"/>
      <c r="X95"/>
      <c r="Y95" s="192"/>
      <c r="Z95" s="192"/>
      <c r="AF95" s="34"/>
      <c r="AG95" s="34"/>
      <c r="AH95" s="34"/>
      <c r="AI95" s="34"/>
      <c r="AJ95" s="34"/>
      <c r="AK95" s="34"/>
      <c r="AL95" s="195"/>
      <c r="AM95" s="195"/>
      <c r="AN95" s="80"/>
      <c r="AO95" s="80"/>
      <c r="AP95" s="80"/>
      <c r="AQ95" s="35"/>
    </row>
    <row r="96" spans="1:43" x14ac:dyDescent="0.2">
      <c r="A96" s="84">
        <v>89</v>
      </c>
      <c r="B96" s="84" t="str">
        <f ca="1"/>
        <v>Isle of Man</v>
      </c>
      <c r="C96" s="84" t="str">
        <f ca="1"/>
        <v>IMN</v>
      </c>
      <c r="D96" s="219" t="str">
        <f ca="1"/>
        <v>ECS           Europe &amp; Central Asia</v>
      </c>
      <c r="E96" s="219" t="str">
        <f ca="1"/>
        <v>NA</v>
      </c>
      <c r="F96" s="190"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$M$4:$Y$4,
                    (M96:Y96),
                    "")),
            1,
            0))
        =0,
    NA(),
    IF(
        Parameters!$D$15=1,
        IF(
            SUM(--(ISNUMBER(IF($M$4:$Y$4=1,(M96:Y96),""))))&gt;0,
            MAX(IF(
                ISNUMBER(M96:Y96),
                IF(
                    M$4:Y$4=1,
                    M96:Y96,
                    ""),
                "")),
            MAX(IF(
                ISNUMBER(M96:Y96),
                IF(
                    M$4:Y$4=2,
                    M96:Y96,
                    ""),
                ""))
        ),
        IF(
            Parameters!$D$16=1,
            IFERROR(
                AVERAGE(IF(
                    ISNUMBER(M96:Y96),
                    IF(
                        M$4:Y$4=1,
                        M96:Y96,
                        ""),
                    "")),
                AVERAGE(IF(
                    ISNUMBER(M96:Y96),
                    IF(
                        M$4:Y$4=2,
                        M96:Y96,
                        ""),
                    ""))
            ),
            IF(
                Parameters!$D$17=1,
                IFERROR(
                    IF(
                        OR(
                            IF(
                                ISNUMBER(M96:Y96),
                                IF(
                                    M$4:Y$4=1,
                                    M96:Y96,
                                    ""),
                                "")
                            =0),
                        0,
                        GEOMEAN(IF(
                            ISNUMBER(M96:Y96),
                            IF(
                                M$4:Y$4=1,
                                M96:Y96,
                                ""),
                            ""))
                    ),
                    IF(
                        OR(IF(
                            ISNUMBER(M96:Y96),
                            IF(
                                M$4:Y$4=2,
                                M96:Y96,
                                ""),
                            "")
                            =0),
                        0,
                        GEOMEAN(IF(
                            ISNUMBER(M96:Y96),
                            IF(
                                M$4:Y$4=2,
                                M96:Y96,
                                ""),
                            "")))
                )
            )
        )
    )
)</f>
        <v>#N/A</v>
      </c>
      <c r="I96" s="191" t="e" cm="1">
        <f t="array" ref="I96">IF(
    SUM(IF(
            ISNUMBER(
                IF(
                    $M$5:$Y$5,
                    (M96:Y96),
                    "")),
            1,
            0))
        =0,
    NA(),
    IF(
        Parameters!$D$15=1,
        IF(
            SUM(--(ISNUMBER(IF($M$5:$Y$5=1,(M96:Y96),""))))&gt;0,
            MAX(IF(
                ISNUMBER(M96:Y96),
                IF(
                    M$5:Y$5=1,
                    M96:Y96,
                    ""),
                "")),
            MAX(IF(
                ISNUMBER(M96:Y96),
                IF(
                    M$5:Y$5=2,
                    M96:Y96,
                    ""),
                ""))
        ),
        IF(
            Parameters!$D$16=1,
            IFERROR(
                AVERAGE(IF(
                    ISNUMBER(M96:Y96),
                    IF(
                        M$5:Y$5=1,
                        M96:Y96,
                        ""),
                    "")),
                AVERAGE(IF(
                    ISNUMBER(M96:Y96),
                    IF(
                        M$5:Y$5=2,
                        M96:Y96,
                        ""),
                    ""))
            ),
            IF(
                Parameters!$D$17=1,
                IFERROR(
                    IF(
                        OR(
                            IF(
                                ISNUMBER(M96:Y96),
                                IF(
                                    M$5:Y$5=1,
                                    M96:Y96,
                                    ""),
                                "")
                            =0),
                        0,
                        GEOMEAN(IF(
                            ISNUMBER(M96:Y96),
                            IF(
                                M$5:Y$5=1,
                                M96:Y96,
                                ""),
                            ""))
                    ),
                    IF(
                        OR(IF(
                            ISNUMBER(M96:Y96),
                            IF(
                                M$5:Y$5=2,
                                M96:Y96,
                                ""),
                            "")
                            =0),
                        0,
                        GEOMEAN(IF(
                            ISNUMBER(M96:Y96),
                            IF(
                                M$5:Y$5=2,
                                M96:Y96,
                                ""),
                            "")))
                )
            )
        )
    )
)</f>
        <v>#N/A</v>
      </c>
      <c r="J96" s="242" t="s">
        <v>409</v>
      </c>
      <c r="K96" s="242">
        <v>44887</v>
      </c>
      <c r="L96" s="91" t="s">
        <v>685</v>
      </c>
      <c r="M96" s="192" t="s">
        <v>409</v>
      </c>
      <c r="N96" s="192" t="s">
        <v>409</v>
      </c>
      <c r="O96" s="192" t="s">
        <v>409</v>
      </c>
      <c r="P96" s="192" t="s">
        <v>409</v>
      </c>
      <c r="Q96" s="192" t="s">
        <v>409</v>
      </c>
      <c r="R96" s="192" t="s">
        <v>409</v>
      </c>
      <c r="S96" s="192" t="s">
        <v>409</v>
      </c>
      <c r="T96" s="192" t="s">
        <v>409</v>
      </c>
      <c r="U96"/>
      <c r="V96"/>
      <c r="W96"/>
      <c r="X96"/>
      <c r="Y96" s="192"/>
      <c r="Z96" s="192"/>
      <c r="AF96" s="34"/>
      <c r="AG96" s="34"/>
      <c r="AH96" s="34"/>
      <c r="AI96" s="34"/>
      <c r="AJ96" s="34"/>
      <c r="AK96" s="34"/>
      <c r="AL96" s="195"/>
      <c r="AM96" s="195"/>
      <c r="AN96" s="80"/>
      <c r="AO96" s="80"/>
      <c r="AP96" s="80"/>
      <c r="AQ96" s="35"/>
    </row>
    <row r="97" spans="1:43"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$M$4:$Y$4,
                    (M97:Y97),
                    "")),
            1,
            0))
        =0,
    NA(),
    IF(
        Parameters!$D$15=1,
        IF(
            SUM(--(ISNUMBER(IF($M$4:$Y$4=1,(M97:Y97),""))))&gt;0,
            MAX(IF(
                ISNUMBER(M97:Y97),
                IF(
                    M$4:Y$4=1,
                    M97:Y97,
                    ""),
                "")),
            MAX(IF(
                ISNUMBER(M97:Y97),
                IF(
                    M$4:Y$4=2,
                    M97:Y97,
                    ""),
                ""))
        ),
        IF(
            Parameters!$D$16=1,
            IFERROR(
                AVERAGE(IF(
                    ISNUMBER(M97:Y97),
                    IF(
                        M$4:Y$4=1,
                        M97:Y97,
                        ""),
                    "")),
                AVERAGE(IF(
                    ISNUMBER(M97:Y97),
                    IF(
                        M$4:Y$4=2,
                        M97:Y97,
                        ""),
                    ""))
            ),
            IF(
                Parameters!$D$17=1,
                IFERROR(
                    IF(
                        OR(
                            IF(
                                ISNUMBER(M97:Y97),
                                IF(
                                    M$4:Y$4=1,
                                    M97:Y97,
                                    ""),
                                "")
                            =0),
                        0,
                        GEOMEAN(IF(
                            ISNUMBER(M97:Y97),
                            IF(
                                M$4:Y$4=1,
                                M97:Y97,
                                ""),
                            ""))
                    ),
                    IF(
                        OR(IF(
                            ISNUMBER(M97:Y97),
                            IF(
                                M$4:Y$4=2,
                                M97:Y97,
                                ""),
                            "")
                            =0),
                        0,
                        GEOMEAN(IF(
                            ISNUMBER(M97:Y97),
                            IF(
                                M$4:Y$4=2,
                                M97:Y97,
                                ""),
                            "")))
                )
            )
        )
    )
)</f>
        <v>6.1428571428571397</v>
      </c>
      <c r="I97" s="191" cm="1">
        <f t="array" ref="I97">IF(
    SUM(IF(
            ISNUMBER(
                IF(
                    $M$5:$Y$5,
                    (M97:Y97),
                    "")),
            1,
            0))
        =0,
    NA(),
    IF(
        Parameters!$D$15=1,
        IF(
            SUM(--(ISNUMBER(IF($M$5:$Y$5=1,(M97:Y97),""))))&gt;0,
            MAX(IF(
                ISNUMBER(M97:Y97),
                IF(
                    M$5:Y$5=1,
                    M97:Y97,
                    ""),
                "")),
            MAX(IF(
                ISNUMBER(M97:Y97),
                IF(
                    M$5:Y$5=2,
                    M97:Y97,
                    ""),
                ""))
        ),
        IF(
            Parameters!$D$16=1,
            IFERROR(
                AVERAGE(IF(
                    ISNUMBER(M97:Y97),
                    IF(
                        M$5:Y$5=1,
                        M97:Y97,
                        ""),
                    "")),
                AVERAGE(IF(
                    ISNUMBER(M97:Y97),
                    IF(
                        M$5:Y$5=2,
                        M97:Y97,
                        ""),
                    ""))
            ),
            IF(
                Parameters!$D$17=1,
                IFERROR(
                    IF(
                        OR(
                            IF(
                                ISNUMBER(M97:Y97),
                                IF(
                                    M$5:Y$5=1,
                                    M97:Y97,
                                    ""),
                                "")
                            =0),
                        0,
                        GEOMEAN(IF(
                            ISNUMBER(M97:Y97),
                            IF(
                                M$5:Y$5=1,
                                M97:Y97,
                                ""),
                            ""))
                    ),
                    IF(
                        OR(IF(
                            ISNUMBER(M97:Y97),
                            IF(
                                M$5:Y$5=2,
                                M97:Y97,
                                ""),
                            "")
                            =0),
                        0,
                        GEOMEAN(IF(
                            ISNUMBER(M97:Y97),
                            IF(
                                M$5:Y$5=2,
                                M97:Y97,
                                ""),
                            "")))
                )
            )
        )
    )
)</f>
        <v>0</v>
      </c>
      <c r="J97" s="242">
        <v>45188</v>
      </c>
      <c r="K97" s="242">
        <v>45455</v>
      </c>
      <c r="L97" s="91" t="s">
        <v>152</v>
      </c>
      <c r="M97" s="192">
        <v>6.1428571428571397</v>
      </c>
      <c r="N97" s="192" t="s">
        <v>409</v>
      </c>
      <c r="O97" s="192">
        <v>0</v>
      </c>
      <c r="P97" s="192" t="s">
        <v>409</v>
      </c>
      <c r="Q97" s="192">
        <v>4.3</v>
      </c>
      <c r="R97" s="192">
        <v>-0.55509517787093898</v>
      </c>
      <c r="S97" s="192">
        <v>-0.18305629491806</v>
      </c>
      <c r="T97" s="192" t="s">
        <v>409</v>
      </c>
      <c r="U97"/>
      <c r="V97"/>
      <c r="W97"/>
      <c r="X97"/>
      <c r="Y97" s="192"/>
      <c r="Z97" s="192"/>
      <c r="AF97" s="34"/>
      <c r="AG97" s="34"/>
      <c r="AH97" s="34"/>
      <c r="AI97" s="34"/>
      <c r="AJ97" s="34"/>
      <c r="AK97" s="34"/>
      <c r="AL97" s="195"/>
      <c r="AM97" s="195"/>
      <c r="AN97" s="80"/>
      <c r="AO97" s="80"/>
      <c r="AP97" s="80"/>
      <c r="AQ97" s="35"/>
    </row>
    <row r="98" spans="1:43"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$M$4:$Y$4,
                    (M98:Y98),
                    "")),
            1,
            0))
        =0,
    NA(),
    IF(
        Parameters!$D$15=1,
        IF(
            SUM(--(ISNUMBER(IF($M$4:$Y$4=1,(M98:Y98),""))))&gt;0,
            MAX(IF(
                ISNUMBER(M98:Y98),
                IF(
                    M$4:Y$4=1,
                    M98:Y98,
                    ""),
                "")),
            MAX(IF(
                ISNUMBER(M98:Y98),
                IF(
                    M$4:Y$4=2,
                    M98:Y98,
                    ""),
                ""))
        ),
        IF(
            Parameters!$D$16=1,
            IFERROR(
                AVERAGE(IF(
                    ISNUMBER(M98:Y98),
                    IF(
                        M$4:Y$4=1,
                        M98:Y98,
                        ""),
                    "")),
                AVERAGE(IF(
                    ISNUMBER(M98:Y98),
                    IF(
                        M$4:Y$4=2,
                        M98:Y98,
                        ""),
                    ""))
            ),
            IF(
                Parameters!$D$17=1,
                IFERROR(
                    IF(
                        OR(
                            IF(
                                ISNUMBER(M98:Y98),
                                IF(
                                    M$4:Y$4=1,
                                    M98:Y98,
                                    ""),
                                "")
                            =0),
                        0,
                        GEOMEAN(IF(
                            ISNUMBER(M98:Y98),
                            IF(
                                M$4:Y$4=1,
                                M98:Y98,
                                ""),
                            ""))
                    ),
                    IF(
                        OR(IF(
                            ISNUMBER(M98:Y98),
                            IF(
                                M$4:Y$4=2,
                                M98:Y98,
                                ""),
                            "")
                            =0),
                        0,
                        GEOMEAN(IF(
                            ISNUMBER(M98:Y98),
                            IF(
                                M$4:Y$4=2,
                                M98:Y98,
                                ""),
                            "")))
                )
            )
        )
    )
)</f>
        <v>0.42857142857142799</v>
      </c>
      <c r="I98" s="191" t="e" cm="1">
        <f t="array" ref="I98">IF(
    SUM(IF(
            ISNUMBER(
                IF(
                    $M$5:$Y$5,
                    (M98:Y98),
                    "")),
            1,
            0))
        =0,
    NA(),
    IF(
        Parameters!$D$15=1,
        IF(
            SUM(--(ISNUMBER(IF($M$5:$Y$5=1,(M98:Y98),""))))&gt;0,
            MAX(IF(
                ISNUMBER(M98:Y98),
                IF(
                    M$5:Y$5=1,
                    M98:Y98,
                    ""),
                "")),
            MAX(IF(
                ISNUMBER(M98:Y98),
                IF(
                    M$5:Y$5=2,
                    M98:Y98,
                    ""),
                ""))
        ),
        IF(
            Parameters!$D$16=1,
            IFERROR(
                AVERAGE(IF(
                    ISNUMBER(M98:Y98),
                    IF(
                        M$5:Y$5=1,
                        M98:Y98,
                        ""),
                    "")),
                AVERAGE(IF(
                    ISNUMBER(M98:Y98),
                    IF(
                        M$5:Y$5=2,
                        M98:Y98,
                        ""),
                    ""))
            ),
            IF(
                Parameters!$D$17=1,
                IFERROR(
                    IF(
                        OR(
                            IF(
                                ISNUMBER(M98:Y98),
                                IF(
                                    M$5:Y$5=1,
                                    M98:Y98,
                                    ""),
                                "")
                            =0),
                        0,
                        GEOMEAN(IF(
                            ISNUMBER(M98:Y98),
                            IF(
                                M$5:Y$5=1,
                                M98:Y98,
                                ""),
                            ""))
                    ),
                    IF(
                        OR(IF(
                            ISNUMBER(M98:Y98),
                            IF(
                                M$5:Y$5=2,
                                M98:Y98,
                                ""),
                            "")
                            =0),
                        0,
                        GEOMEAN(IF(
                            ISNUMBER(M98:Y98),
                            IF(
                                M$5:Y$5=2,
                                M98:Y98,
                                ""),
                            "")))
                )
            )
        )
    )
)</f>
        <v>#N/A</v>
      </c>
      <c r="J98" s="242">
        <v>45163</v>
      </c>
      <c r="K98" s="242">
        <v>45218</v>
      </c>
      <c r="L98" s="91" t="s">
        <v>154</v>
      </c>
      <c r="M98" s="192">
        <v>0.42857142857142799</v>
      </c>
      <c r="N98" s="192" t="s">
        <v>409</v>
      </c>
      <c r="O98" s="192" t="s">
        <v>409</v>
      </c>
      <c r="P98" s="192" t="s">
        <v>409</v>
      </c>
      <c r="Q98" s="192">
        <v>0.3</v>
      </c>
      <c r="R98" s="192" t="s">
        <v>409</v>
      </c>
      <c r="S98" s="192" t="s">
        <v>409</v>
      </c>
      <c r="T98" s="192" t="s">
        <v>409</v>
      </c>
      <c r="U98"/>
      <c r="V98"/>
      <c r="W98"/>
      <c r="X98"/>
      <c r="Y98" s="192"/>
      <c r="Z98" s="192"/>
      <c r="AF98" s="34"/>
      <c r="AG98" s="34"/>
      <c r="AH98" s="34"/>
      <c r="AI98" s="34"/>
      <c r="AJ98" s="34"/>
      <c r="AK98" s="34"/>
      <c r="AL98" s="195"/>
      <c r="AM98" s="195"/>
      <c r="AN98" s="80"/>
      <c r="AO98" s="80"/>
      <c r="AP98" s="80"/>
      <c r="AQ98" s="35"/>
    </row>
    <row r="99" spans="1:43"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$M$4:$Y$4,
                    (M99:Y99),
                    "")),
            1,
            0))
        =0,
    NA(),
    IF(
        Parameters!$D$15=1,
        IF(
            SUM(--(ISNUMBER(IF($M$4:$Y$4=1,(M99:Y99),""))))&gt;0,
            MAX(IF(
                ISNUMBER(M99:Y99),
                IF(
                    M$4:Y$4=1,
                    M99:Y99,
                    ""),
                "")),
            MAX(IF(
                ISNUMBER(M99:Y99),
                IF(
                    M$4:Y$4=2,
                    M99:Y99,
                    ""),
                ""))
        ),
        IF(
            Parameters!$D$16=1,
            IFERROR(
                AVERAGE(IF(
                    ISNUMBER(M99:Y99),
                    IF(
                        M$4:Y$4=1,
                        M99:Y99,
                        ""),
                    "")),
                AVERAGE(IF(
                    ISNUMBER(M99:Y99),
                    IF(
                        M$4:Y$4=2,
                        M99:Y99,
                        ""),
                    ""))
            ),
            IF(
                Parameters!$D$17=1,
                IFERROR(
                    IF(
                        OR(
                            IF(
                                ISNUMBER(M99:Y99),
                                IF(
                                    M$4:Y$4=1,
                                    M99:Y99,
                                    ""),
                                "")
                            =0),
                        0,
                        GEOMEAN(IF(
                            ISNUMBER(M99:Y99),
                            IF(
                                M$4:Y$4=1,
                                M99:Y99,
                                ""),
                            ""))
                    ),
                    IF(
                        OR(IF(
                            ISNUMBER(M99:Y99),
                            IF(
                                M$4:Y$4=2,
                                M99:Y99,
                                ""),
                            "")
                            =0),
                        0,
                        GEOMEAN(IF(
                            ISNUMBER(M99:Y99),
                            IF(
                                M$4:Y$4=2,
                                M99:Y99,
                                ""),
                            "")))
                )
            )
        )
    )
)</f>
        <v>3.71428571428571</v>
      </c>
      <c r="I99" s="191" t="e" cm="1">
        <f t="array" ref="I99">IF(
    SUM(IF(
            ISNUMBER(
                IF(
                    $M$5:$Y$5,
                    (M99:Y99),
                    "")),
            1,
            0))
        =0,
    NA(),
    IF(
        Parameters!$D$15=1,
        IF(
            SUM(--(ISNUMBER(IF($M$5:$Y$5=1,(M99:Y99),""))))&gt;0,
            MAX(IF(
                ISNUMBER(M99:Y99),
                IF(
                    M$5:Y$5=1,
                    M99:Y99,
                    ""),
                "")),
            MAX(IF(
                ISNUMBER(M99:Y99),
                IF(
                    M$5:Y$5=2,
                    M99:Y99,
                    ""),
                ""))
        ),
        IF(
            Parameters!$D$16=1,
            IFERROR(
                AVERAGE(IF(
                    ISNUMBER(M99:Y99),
                    IF(
                        M$5:Y$5=1,
                        M99:Y99,
                        ""),
                    "")),
                AVERAGE(IF(
                    ISNUMBER(M99:Y99),
                    IF(
                        M$5:Y$5=2,
                        M99:Y99,
                        ""),
                    ""))
            ),
            IF(
                Parameters!$D$17=1,
                IFERROR(
                    IF(
                        OR(
                            IF(
                                ISNUMBER(M99:Y99),
                                IF(
                                    M$5:Y$5=1,
                                    M99:Y99,
                                    ""),
                                "")
                            =0),
                        0,
                        GEOMEAN(IF(
                            ISNUMBER(M99:Y99),
                            IF(
                                M$5:Y$5=1,
                                M99:Y99,
                                ""),
                            ""))
                    ),
                    IF(
                        OR(IF(
                            ISNUMBER(M99:Y99),
                            IF(
                                M$5:Y$5=2,
                                M99:Y99,
                                ""),
                            "")
                            =0),
                        0,
                        GEOMEAN(IF(
                            ISNUMBER(M99:Y99),
                            IF(
                                M$5:Y$5=2,
                                M99:Y99,
                                ""),
                            "")))
                )
            )
        )
    )
)</f>
        <v>#N/A</v>
      </c>
      <c r="J99" s="242">
        <v>45163</v>
      </c>
      <c r="K99" s="242">
        <v>45218</v>
      </c>
      <c r="L99" s="91" t="s">
        <v>155</v>
      </c>
      <c r="M99" s="192">
        <v>3.71428571428571</v>
      </c>
      <c r="N99" s="192" t="s">
        <v>409</v>
      </c>
      <c r="O99" s="192" t="s">
        <v>409</v>
      </c>
      <c r="P99" s="192" t="s">
        <v>409</v>
      </c>
      <c r="Q99" s="192">
        <v>2.6</v>
      </c>
      <c r="R99" s="192" t="s">
        <v>409</v>
      </c>
      <c r="S99" s="192" t="s">
        <v>409</v>
      </c>
      <c r="T99" s="192" t="s">
        <v>409</v>
      </c>
      <c r="U99"/>
      <c r="V99"/>
      <c r="W99"/>
      <c r="X99"/>
      <c r="Y99" s="192"/>
      <c r="Z99" s="192"/>
      <c r="AF99" s="34"/>
      <c r="AG99" s="34"/>
      <c r="AH99" s="34"/>
      <c r="AI99" s="34"/>
      <c r="AJ99" s="34"/>
      <c r="AK99" s="34"/>
      <c r="AL99" s="195"/>
      <c r="AM99" s="195"/>
      <c r="AN99" s="80"/>
      <c r="AO99" s="80"/>
      <c r="AP99" s="80"/>
      <c r="AQ99" s="35"/>
    </row>
    <row r="100" spans="1:43"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$M$4:$Y$4,
                    (M100:Y100),
                    "")),
            1,
            0))
        =0,
    NA(),
    IF(
        Parameters!$D$15=1,
        IF(
            SUM(--(ISNUMBER(IF($M$4:$Y$4=1,(M100:Y100),""))))&gt;0,
            MAX(IF(
                ISNUMBER(M100:Y100),
                IF(
                    M$4:Y$4=1,
                    M100:Y100,
                    ""),
                "")),
            MAX(IF(
                ISNUMBER(M100:Y100),
                IF(
                    M$4:Y$4=2,
                    M100:Y100,
                    ""),
                ""))
        ),
        IF(
            Parameters!$D$16=1,
            IFERROR(
                AVERAGE(IF(
                    ISNUMBER(M100:Y100),
                    IF(
                        M$4:Y$4=1,
                        M100:Y100,
                        ""),
                    "")),
                AVERAGE(IF(
                    ISNUMBER(M100:Y100),
                    IF(
                        M$4:Y$4=2,
                        M100:Y100,
                        ""),
                    ""))
            ),
            IF(
                Parameters!$D$17=1,
                IFERROR(
                    IF(
                        OR(
                            IF(
                                ISNUMBER(M100:Y100),
                                IF(
                                    M$4:Y$4=1,
                                    M100:Y100,
                                    ""),
                                "")
                            =0),
                        0,
                        GEOMEAN(IF(
                            ISNUMBER(M100:Y100),
                            IF(
                                M$4:Y$4=1,
                                M100:Y100,
                                ""),
                            ""))
                    ),
                    IF(
                        OR(IF(
                            ISNUMBER(M100:Y100),
                            IF(
                                M$4:Y$4=2,
                                M100:Y100,
                                ""),
                            "")
                            =0),
                        0,
                        GEOMEAN(IF(
                            ISNUMBER(M100:Y100),
                            IF(
                                M$4:Y$4=2,
                                M100:Y100,
                                ""),
                            "")))
                )
            )
        )
    )
)</f>
        <v>5.5714285714285703</v>
      </c>
      <c r="I100" s="191" t="e" cm="1">
        <f t="array" ref="I100">IF(
    SUM(IF(
            ISNUMBER(
                IF(
                    $M$5:$Y$5,
                    (M100:Y100),
                    "")),
            1,
            0))
        =0,
    NA(),
    IF(
        Parameters!$D$15=1,
        IF(
            SUM(--(ISNUMBER(IF($M$5:$Y$5=1,(M100:Y100),""))))&gt;0,
            MAX(IF(
                ISNUMBER(M100:Y100),
                IF(
                    M$5:Y$5=1,
                    M100:Y100,
                    ""),
                "")),
            MAX(IF(
                ISNUMBER(M100:Y100),
                IF(
                    M$5:Y$5=2,
                    M100:Y100,
                    ""),
                ""))
        ),
        IF(
            Parameters!$D$16=1,
            IFERROR(
                AVERAGE(IF(
                    ISNUMBER(M100:Y100),
                    IF(
                        M$5:Y$5=1,
                        M100:Y100,
                        ""),
                    "")),
                AVERAGE(IF(
                    ISNUMBER(M100:Y100),
                    IF(
                        M$5:Y$5=2,
                        M100:Y100,
                        ""),
                    ""))
            ),
            IF(
                Parameters!$D$17=1,
                IFERROR(
                    IF(
                        OR(
                            IF(
                                ISNUMBER(M100:Y100),
                                IF(
                                    M$5:Y$5=1,
                                    M100:Y100,
                                    ""),
                                "")
                            =0),
                        0,
                        GEOMEAN(IF(
                            ISNUMBER(M100:Y100),
                            IF(
                                M$5:Y$5=1,
                                M100:Y100,
                                ""),
                            ""))
                    ),
                    IF(
                        OR(IF(
                            ISNUMBER(M100:Y100),
                            IF(
                                M$5:Y$5=2,
                                M100:Y100,
                                ""),
                            "")
                            =0),
                        0,
                        GEOMEAN(IF(
                            ISNUMBER(M100:Y100),
                            IF(
                                M$5:Y$5=2,
                                M100:Y100,
                                ""),
                            "")))
                )
            )
        )
    )
)</f>
        <v>#N/A</v>
      </c>
      <c r="J100" s="242">
        <v>45163</v>
      </c>
      <c r="K100" s="242">
        <v>45307</v>
      </c>
      <c r="L100" s="91" t="s">
        <v>157</v>
      </c>
      <c r="M100" s="192">
        <v>5.5714285714285703</v>
      </c>
      <c r="N100" s="192" t="s">
        <v>409</v>
      </c>
      <c r="O100" s="192" t="s">
        <v>409</v>
      </c>
      <c r="P100" s="192" t="s">
        <v>409</v>
      </c>
      <c r="Q100" s="192">
        <v>3.9</v>
      </c>
      <c r="R100" s="192" t="s">
        <v>409</v>
      </c>
      <c r="S100" s="192" t="s">
        <v>409</v>
      </c>
      <c r="T100" s="192" t="s">
        <v>409</v>
      </c>
      <c r="U100"/>
      <c r="V100"/>
      <c r="W100"/>
      <c r="X100"/>
      <c r="Y100" s="192"/>
      <c r="Z100" s="192"/>
      <c r="AF100" s="34"/>
      <c r="AG100" s="34"/>
      <c r="AH100" s="34"/>
      <c r="AI100" s="34"/>
      <c r="AJ100" s="34"/>
      <c r="AK100" s="34"/>
      <c r="AL100" s="195"/>
      <c r="AM100" s="195"/>
      <c r="AN100" s="80"/>
      <c r="AO100" s="80"/>
      <c r="AP100" s="80"/>
      <c r="AQ100" s="35"/>
    </row>
    <row r="101" spans="1:43"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$M$4:$Y$4,
                    (M101:Y101),
                    "")),
            1,
            0))
        =0,
    NA(),
    IF(
        Parameters!$D$15=1,
        IF(
            SUM(--(ISNUMBER(IF($M$4:$Y$4=1,(M101:Y101),""))))&gt;0,
            MAX(IF(
                ISNUMBER(M101:Y101),
                IF(
                    M$4:Y$4=1,
                    M101:Y101,
                    ""),
                "")),
            MAX(IF(
                ISNUMBER(M101:Y101),
                IF(
                    M$4:Y$4=2,
                    M101:Y101,
                    ""),
                ""))
        ),
        IF(
            Parameters!$D$16=1,
            IFERROR(
                AVERAGE(IF(
                    ISNUMBER(M101:Y101),
                    IF(
                        M$4:Y$4=1,
                        M101:Y101,
                        ""),
                    "")),
                AVERAGE(IF(
                    ISNUMBER(M101:Y101),
                    IF(
                        M$4:Y$4=2,
                        M101:Y101,
                        ""),
                    ""))
            ),
            IF(
                Parameters!$D$17=1,
                IFERROR(
                    IF(
                        OR(
                            IF(
                                ISNUMBER(M101:Y101),
                                IF(
                                    M$4:Y$4=1,
                                    M101:Y101,
                                    ""),
                                "")
                            =0),
                        0,
                        GEOMEAN(IF(
                            ISNUMBER(M101:Y101),
                            IF(
                                M$4:Y$4=1,
                                M101:Y101,
                                ""),
                            ""))
                    ),
                    IF(
                        OR(IF(
                            ISNUMBER(M101:Y101),
                            IF(
                                M$4:Y$4=2,
                                M101:Y101,
                                ""),
                            "")
                            =0),
                        0,
                        GEOMEAN(IF(
                            ISNUMBER(M101:Y101),
                            IF(
                                M$4:Y$4=2,
                                M101:Y101,
                                ""),
                            "")))
                )
            )
        )
    )
)</f>
        <v>0.28571428571428598</v>
      </c>
      <c r="I101" s="191" t="e" cm="1">
        <f t="array" ref="I101">IF(
    SUM(IF(
            ISNUMBER(
                IF(
                    $M$5:$Y$5,
                    (M101:Y101),
                    "")),
            1,
            0))
        =0,
    NA(),
    IF(
        Parameters!$D$15=1,
        IF(
            SUM(--(ISNUMBER(IF($M$5:$Y$5=1,(M101:Y101),""))))&gt;0,
            MAX(IF(
                ISNUMBER(M101:Y101),
                IF(
                    M$5:Y$5=1,
                    M101:Y101,
                    ""),
                "")),
            MAX(IF(
                ISNUMBER(M101:Y101),
                IF(
                    M$5:Y$5=2,
                    M101:Y101,
                    ""),
                ""))
        ),
        IF(
            Parameters!$D$16=1,
            IFERROR(
                AVERAGE(IF(
                    ISNUMBER(M101:Y101),
                    IF(
                        M$5:Y$5=1,
                        M101:Y101,
                        ""),
                    "")),
                AVERAGE(IF(
                    ISNUMBER(M101:Y101),
                    IF(
                        M$5:Y$5=2,
                        M101:Y101,
                        ""),
                    ""))
            ),
            IF(
                Parameters!$D$17=1,
                IFERROR(
                    IF(
                        OR(
                            IF(
                                ISNUMBER(M101:Y101),
                                IF(
                                    M$5:Y$5=1,
                                    M101:Y101,
                                    ""),
                                "")
                            =0),
                        0,
                        GEOMEAN(IF(
                            ISNUMBER(M101:Y101),
                            IF(
                                M$5:Y$5=1,
                                M101:Y101,
                                ""),
                            ""))
                    ),
                    IF(
                        OR(IF(
                            ISNUMBER(M101:Y101),
                            IF(
                                M$5:Y$5=2,
                                M101:Y101,
                                ""),
                            "")
                            =0),
                        0,
                        GEOMEAN(IF(
                            ISNUMBER(M101:Y101),
                            IF(
                                M$5:Y$5=2,
                                M101:Y101,
                                ""),
                            "")))
                )
            )
        )
    )
)</f>
        <v>#N/A</v>
      </c>
      <c r="J101" s="242">
        <v>44753</v>
      </c>
      <c r="K101" s="242">
        <v>45218</v>
      </c>
      <c r="L101" s="91" t="s">
        <v>159</v>
      </c>
      <c r="M101" s="192">
        <v>0.28571428571428598</v>
      </c>
      <c r="N101" s="192" t="s">
        <v>409</v>
      </c>
      <c r="O101" s="192" t="s">
        <v>409</v>
      </c>
      <c r="P101" s="192" t="s">
        <v>409</v>
      </c>
      <c r="Q101" s="192">
        <v>0.2</v>
      </c>
      <c r="R101" s="192" t="s">
        <v>409</v>
      </c>
      <c r="S101" s="192" t="s">
        <v>409</v>
      </c>
      <c r="T101" s="192" t="s">
        <v>409</v>
      </c>
      <c r="U101"/>
      <c r="V101"/>
      <c r="W101"/>
      <c r="X101"/>
      <c r="Y101" s="192"/>
      <c r="Z101" s="192"/>
      <c r="AF101" s="34"/>
      <c r="AG101" s="34"/>
      <c r="AH101" s="34"/>
      <c r="AI101" s="34"/>
      <c r="AJ101" s="34"/>
      <c r="AK101" s="34"/>
      <c r="AL101" s="195"/>
      <c r="AM101" s="195"/>
      <c r="AN101" s="80"/>
      <c r="AO101" s="80"/>
      <c r="AP101" s="80"/>
      <c r="AQ101" s="35"/>
    </row>
    <row r="102" spans="1:43"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$M$4:$Y$4,
                    (M102:Y102),
                    "")),
            1,
            0))
        =0,
    NA(),
    IF(
        Parameters!$D$15=1,
        IF(
            SUM(--(ISNUMBER(IF($M$4:$Y$4=1,(M102:Y102),""))))&gt;0,
            MAX(IF(
                ISNUMBER(M102:Y102),
                IF(
                    M$4:Y$4=1,
                    M102:Y102,
                    ""),
                "")),
            MAX(IF(
                ISNUMBER(M102:Y102),
                IF(
                    M$4:Y$4=2,
                    M102:Y102,
                    ""),
                ""))
        ),
        IF(
            Parameters!$D$16=1,
            IFERROR(
                AVERAGE(IF(
                    ISNUMBER(M102:Y102),
                    IF(
                        M$4:Y$4=1,
                        M102:Y102,
                        ""),
                    "")),
                AVERAGE(IF(
                    ISNUMBER(M102:Y102),
                    IF(
                        M$4:Y$4=2,
                        M102:Y102,
                        ""),
                    ""))
            ),
            IF(
                Parameters!$D$17=1,
                IFERROR(
                    IF(
                        OR(
                            IF(
                                ISNUMBER(M102:Y102),
                                IF(
                                    M$4:Y$4=1,
                                    M102:Y102,
                                    ""),
                                "")
                            =0),
                        0,
                        GEOMEAN(IF(
                            ISNUMBER(M102:Y102),
                            IF(
                                M$4:Y$4=1,
                                M102:Y102,
                                ""),
                            ""))
                    ),
                    IF(
                        OR(IF(
                            ISNUMBER(M102:Y102),
                            IF(
                                M$4:Y$4=2,
                                M102:Y102,
                                ""),
                            "")
                            =0),
                        0,
                        GEOMEAN(IF(
                            ISNUMBER(M102:Y102),
                            IF(
                                M$4:Y$4=2,
                                M102:Y102,
                                ""),
                            "")))
                )
            )
        )
    )
)</f>
        <v>0.85714285714285499</v>
      </c>
      <c r="I102" s="191" t="e" cm="1">
        <f t="array" ref="I102">IF(
    SUM(IF(
            ISNUMBER(
                IF(
                    $M$5:$Y$5,
                    (M102:Y102),
                    "")),
            1,
            0))
        =0,
    NA(),
    IF(
        Parameters!$D$15=1,
        IF(
            SUM(--(ISNUMBER(IF($M$5:$Y$5=1,(M102:Y102),""))))&gt;0,
            MAX(IF(
                ISNUMBER(M102:Y102),
                IF(
                    M$5:Y$5=1,
                    M102:Y102,
                    ""),
                "")),
            MAX(IF(
                ISNUMBER(M102:Y102),
                IF(
                    M$5:Y$5=2,
                    M102:Y102,
                    ""),
                ""))
        ),
        IF(
            Parameters!$D$16=1,
            IFERROR(
                AVERAGE(IF(
                    ISNUMBER(M102:Y102),
                    IF(
                        M$5:Y$5=1,
                        M102:Y102,
                        ""),
                    "")),
                AVERAGE(IF(
                    ISNUMBER(M102:Y102),
                    IF(
                        M$5:Y$5=2,
                        M102:Y102,
                        ""),
                    ""))
            ),
            IF(
                Parameters!$D$17=1,
                IFERROR(
                    IF(
                        OR(
                            IF(
                                ISNUMBER(M102:Y102),
                                IF(
                                    M$5:Y$5=1,
                                    M102:Y102,
                                    ""),
                                "")
                            =0),
                        0,
                        GEOMEAN(IF(
                            ISNUMBER(M102:Y102),
                            IF(
                                M$5:Y$5=1,
                                M102:Y102,
                                ""),
                            ""))
                    ),
                    IF(
                        OR(IF(
                            ISNUMBER(M102:Y102),
                            IF(
                                M$5:Y$5=2,
                                M102:Y102,
                                ""),
                            "")
                            =0),
                        0,
                        GEOMEAN(IF(
                            ISNUMBER(M102:Y102),
                            IF(
                                M$5:Y$5=2,
                                M102:Y102,
                                ""),
                            "")))
                )
            )
        )
    )
)</f>
        <v>#N/A</v>
      </c>
      <c r="J102" s="242">
        <v>45163</v>
      </c>
      <c r="K102" s="242">
        <v>45218</v>
      </c>
      <c r="L102" s="91" t="s">
        <v>161</v>
      </c>
      <c r="M102" s="192">
        <v>0.85714285714285499</v>
      </c>
      <c r="N102" s="192" t="s">
        <v>409</v>
      </c>
      <c r="O102" s="192" t="s">
        <v>409</v>
      </c>
      <c r="P102" s="192" t="s">
        <v>409</v>
      </c>
      <c r="Q102" s="192">
        <v>0.6</v>
      </c>
      <c r="R102" s="192" t="s">
        <v>409</v>
      </c>
      <c r="S102" s="192" t="s">
        <v>409</v>
      </c>
      <c r="T102" s="192" t="s">
        <v>409</v>
      </c>
      <c r="U102"/>
      <c r="V102"/>
      <c r="W102"/>
      <c r="X102"/>
      <c r="Y102" s="192"/>
      <c r="Z102" s="192"/>
      <c r="AF102" s="34"/>
      <c r="AG102" s="34"/>
      <c r="AH102" s="34"/>
      <c r="AI102" s="34"/>
      <c r="AJ102" s="34"/>
      <c r="AK102" s="34"/>
      <c r="AL102" s="195"/>
      <c r="AM102" s="195"/>
      <c r="AN102" s="80"/>
      <c r="AO102" s="80"/>
      <c r="AP102" s="80"/>
      <c r="AQ102" s="35"/>
    </row>
    <row r="103" spans="1:43"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$M$4:$Y$4,
                    (M103:Y103),
                    "")),
            1,
            0))
        =0,
    NA(),
    IF(
        Parameters!$D$15=1,
        IF(
            SUM(--(ISNUMBER(IF($M$4:$Y$4=1,(M103:Y103),""))))&gt;0,
            MAX(IF(
                ISNUMBER(M103:Y103),
                IF(
                    M$4:Y$4=1,
                    M103:Y103,
                    ""),
                "")),
            MAX(IF(
                ISNUMBER(M103:Y103),
                IF(
                    M$4:Y$4=2,
                    M103:Y103,
                    ""),
                ""))
        ),
        IF(
            Parameters!$D$16=1,
            IFERROR(
                AVERAGE(IF(
                    ISNUMBER(M103:Y103),
                    IF(
                        M$4:Y$4=1,
                        M103:Y103,
                        ""),
                    "")),
                AVERAGE(IF(
                    ISNUMBER(M103:Y103),
                    IF(
                        M$4:Y$4=2,
                        M103:Y103,
                        ""),
                    ""))
            ),
            IF(
                Parameters!$D$17=1,
                IFERROR(
                    IF(
                        OR(
                            IF(
                                ISNUMBER(M103:Y103),
                                IF(
                                    M$4:Y$4=1,
                                    M103:Y103,
                                    ""),
                                "")
                            =0),
                        0,
                        GEOMEAN(IF(
                            ISNUMBER(M103:Y103),
                            IF(
                                M$4:Y$4=1,
                                M103:Y103,
                                ""),
                            ""))
                    ),
                    IF(
                        OR(IF(
                            ISNUMBER(M103:Y103),
                            IF(
                                M$4:Y$4=2,
                                M103:Y103,
                                ""),
                            "")
                            =0),
                        0,
                        GEOMEAN(IF(
                            ISNUMBER(M103:Y103),
                            IF(
                                M$4:Y$4=2,
                                M103:Y103,
                                ""),
                            "")))
                )
            )
        )
    )
)</f>
        <v>0.71428571428571297</v>
      </c>
      <c r="I103" s="191" t="e" cm="1">
        <f t="array" ref="I103">IF(
    SUM(IF(
            ISNUMBER(
                IF(
                    $M$5:$Y$5,
                    (M103:Y103),
                    "")),
            1,
            0))
        =0,
    NA(),
    IF(
        Parameters!$D$15=1,
        IF(
            SUM(--(ISNUMBER(IF($M$5:$Y$5=1,(M103:Y103),""))))&gt;0,
            MAX(IF(
                ISNUMBER(M103:Y103),
                IF(
                    M$5:Y$5=1,
                    M103:Y103,
                    ""),
                "")),
            MAX(IF(
                ISNUMBER(M103:Y103),
                IF(
                    M$5:Y$5=2,
                    M103:Y103,
                    ""),
                ""))
        ),
        IF(
            Parameters!$D$16=1,
            IFERROR(
                AVERAGE(IF(
                    ISNUMBER(M103:Y103),
                    IF(
                        M$5:Y$5=1,
                        M103:Y103,
                        ""),
                    "")),
                AVERAGE(IF(
                    ISNUMBER(M103:Y103),
                    IF(
                        M$5:Y$5=2,
                        M103:Y103,
                        ""),
                    ""))
            ),
            IF(
                Parameters!$D$17=1,
                IFERROR(
                    IF(
                        OR(
                            IF(
                                ISNUMBER(M103:Y103),
                                IF(
                                    M$5:Y$5=1,
                                    M103:Y103,
                                    ""),
                                "")
                            =0),
                        0,
                        GEOMEAN(IF(
                            ISNUMBER(M103:Y103),
                            IF(
                                M$5:Y$5=1,
                                M103:Y103,
                                ""),
                            ""))
                    ),
                    IF(
                        OR(IF(
                            ISNUMBER(M103:Y103),
                            IF(
                                M$5:Y$5=2,
                                M103:Y103,
                                ""),
                            "")
                            =0),
                        0,
                        GEOMEAN(IF(
                            ISNUMBER(M103:Y103),
                            IF(
                                M$5:Y$5=2,
                                M103:Y103,
                                ""),
                            "")))
                )
            )
        )
    )
)</f>
        <v>#N/A</v>
      </c>
      <c r="J103" s="242">
        <v>45163</v>
      </c>
      <c r="K103" s="242">
        <v>45218</v>
      </c>
      <c r="L103" s="91" t="s">
        <v>163</v>
      </c>
      <c r="M103" s="192">
        <v>0.71428571428571297</v>
      </c>
      <c r="N103" s="192" t="s">
        <v>409</v>
      </c>
      <c r="O103" s="192" t="s">
        <v>409</v>
      </c>
      <c r="P103" s="192" t="s">
        <v>409</v>
      </c>
      <c r="Q103" s="192">
        <v>0.5</v>
      </c>
      <c r="R103" s="192" t="s">
        <v>409</v>
      </c>
      <c r="S103" s="192" t="s">
        <v>409</v>
      </c>
      <c r="T103" s="192" t="s">
        <v>409</v>
      </c>
      <c r="U103"/>
      <c r="V103"/>
      <c r="W103"/>
      <c r="X103"/>
      <c r="Y103" s="192"/>
      <c r="Z103" s="192"/>
      <c r="AF103" s="34"/>
      <c r="AG103" s="34"/>
      <c r="AH103" s="34"/>
      <c r="AI103" s="34"/>
      <c r="AJ103" s="34"/>
      <c r="AK103" s="34"/>
      <c r="AL103" s="195"/>
      <c r="AM103" s="195"/>
      <c r="AN103" s="80"/>
      <c r="AO103" s="80"/>
      <c r="AP103" s="80"/>
      <c r="AQ103" s="35"/>
    </row>
    <row r="104" spans="1:43"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$M$4:$Y$4,
                    (M104:Y104),
                    "")),
            1,
            0))
        =0,
    NA(),
    IF(
        Parameters!$D$15=1,
        IF(
            SUM(--(ISNUMBER(IF($M$4:$Y$4=1,(M104:Y104),""))))&gt;0,
            MAX(IF(
                ISNUMBER(M104:Y104),
                IF(
                    M$4:Y$4=1,
                    M104:Y104,
                    ""),
                "")),
            MAX(IF(
                ISNUMBER(M104:Y104),
                IF(
                    M$4:Y$4=2,
                    M104:Y104,
                    ""),
                ""))
        ),
        IF(
            Parameters!$D$16=1,
            IFERROR(
                AVERAGE(IF(
                    ISNUMBER(M104:Y104),
                    IF(
                        M$4:Y$4=1,
                        M104:Y104,
                        ""),
                    "")),
                AVERAGE(IF(
                    ISNUMBER(M104:Y104),
                    IF(
                        M$4:Y$4=2,
                        M104:Y104,
                        ""),
                    ""))
            ),
            IF(
                Parameters!$D$17=1,
                IFERROR(
                    IF(
                        OR(
                            IF(
                                ISNUMBER(M104:Y104),
                                IF(
                                    M$4:Y$4=1,
                                    M104:Y104,
                                    ""),
                                "")
                            =0),
                        0,
                        GEOMEAN(IF(
                            ISNUMBER(M104:Y104),
                            IF(
                                M$4:Y$4=1,
                                M104:Y104,
                                ""),
                            ""))
                    ),
                    IF(
                        OR(IF(
                            ISNUMBER(M104:Y104),
                            IF(
                                M$4:Y$4=2,
                                M104:Y104,
                                ""),
                            "")
                            =0),
                        0,
                        GEOMEAN(IF(
                            ISNUMBER(M104:Y104),
                            IF(
                                M$4:Y$4=2,
                                M104:Y104,
                                ""),
                            "")))
                )
            )
        )
    )
)</f>
        <v>5.2857142857142803</v>
      </c>
      <c r="I104" s="191" t="e" cm="1">
        <f t="array" ref="I104">IF(
    SUM(IF(
            ISNUMBER(
                IF(
                    $M$5:$Y$5,
                    (M104:Y104),
                    "")),
            1,
            0))
        =0,
    NA(),
    IF(
        Parameters!$D$15=1,
        IF(
            SUM(--(ISNUMBER(IF($M$5:$Y$5=1,(M104:Y104),""))))&gt;0,
            MAX(IF(
                ISNUMBER(M104:Y104),
                IF(
                    M$5:Y$5=1,
                    M104:Y104,
                    ""),
                "")),
            MAX(IF(
                ISNUMBER(M104:Y104),
                IF(
                    M$5:Y$5=2,
                    M104:Y104,
                    ""),
                ""))
        ),
        IF(
            Parameters!$D$16=1,
            IFERROR(
                AVERAGE(IF(
                    ISNUMBER(M104:Y104),
                    IF(
                        M$5:Y$5=1,
                        M104:Y104,
                        ""),
                    "")),
                AVERAGE(IF(
                    ISNUMBER(M104:Y104),
                    IF(
                        M$5:Y$5=2,
                        M104:Y104,
                        ""),
                    ""))
            ),
            IF(
                Parameters!$D$17=1,
                IFERROR(
                    IF(
                        OR(
                            IF(
                                ISNUMBER(M104:Y104),
                                IF(
                                    M$5:Y$5=1,
                                    M104:Y104,
                                    ""),
                                "")
                            =0),
                        0,
                        GEOMEAN(IF(
                            ISNUMBER(M104:Y104),
                            IF(
                                M$5:Y$5=1,
                                M104:Y104,
                                ""),
                            ""))
                    ),
                    IF(
                        OR(IF(
                            ISNUMBER(M104:Y104),
                            IF(
                                M$5:Y$5=2,
                                M104:Y104,
                                ""),
                            "")
                            =0),
                        0,
                        GEOMEAN(IF(
                            ISNUMBER(M104:Y104),
                            IF(
                                M$5:Y$5=2,
                                M104:Y104,
                                ""),
                            "")))
                )
            )
        )
    )
)</f>
        <v>#N/A</v>
      </c>
      <c r="J104" s="242">
        <v>45188</v>
      </c>
      <c r="K104" s="242">
        <v>45218</v>
      </c>
      <c r="L104" s="91" t="s">
        <v>165</v>
      </c>
      <c r="M104" s="192">
        <v>5.2857142857142803</v>
      </c>
      <c r="N104" s="192" t="s">
        <v>409</v>
      </c>
      <c r="O104" s="192" t="s">
        <v>409</v>
      </c>
      <c r="P104" s="192" t="s">
        <v>409</v>
      </c>
      <c r="Q104" s="192">
        <v>3.7</v>
      </c>
      <c r="R104" s="192" t="s">
        <v>409</v>
      </c>
      <c r="S104" s="192" t="s">
        <v>409</v>
      </c>
      <c r="T104" s="192" t="s">
        <v>409</v>
      </c>
      <c r="U104"/>
      <c r="V104"/>
      <c r="W104"/>
      <c r="X104"/>
      <c r="Y104" s="192"/>
      <c r="Z104" s="192"/>
      <c r="AF104" s="34"/>
      <c r="AG104" s="34"/>
      <c r="AH104" s="34"/>
      <c r="AI104" s="34"/>
      <c r="AJ104" s="34"/>
      <c r="AK104" s="34"/>
      <c r="AL104" s="195"/>
      <c r="AM104" s="195"/>
      <c r="AN104" s="80"/>
      <c r="AO104" s="80"/>
      <c r="AP104" s="80"/>
      <c r="AQ104" s="35"/>
    </row>
    <row r="105" spans="1:43"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$M$4:$Y$4,
                    (M105:Y105),
                    "")),
            1,
            0))
        =0,
    NA(),
    IF(
        Parameters!$D$15=1,
        IF(
            SUM(--(ISNUMBER(IF($M$4:$Y$4=1,(M105:Y105),""))))&gt;0,
            MAX(IF(
                ISNUMBER(M105:Y105),
                IF(
                    M$4:Y$4=1,
                    M105:Y105,
                    ""),
                "")),
            MAX(IF(
                ISNUMBER(M105:Y105),
                IF(
                    M$4:Y$4=2,
                    M105:Y105,
                    ""),
                ""))
        ),
        IF(
            Parameters!$D$16=1,
            IFERROR(
                AVERAGE(IF(
                    ISNUMBER(M105:Y105),
                    IF(
                        M$4:Y$4=1,
                        M105:Y105,
                        ""),
                    "")),
                AVERAGE(IF(
                    ISNUMBER(M105:Y105),
                    IF(
                        M$4:Y$4=2,
                        M105:Y105,
                        ""),
                    ""))
            ),
            IF(
                Parameters!$D$17=1,
                IFERROR(
                    IF(
                        OR(
                            IF(
                                ISNUMBER(M105:Y105),
                                IF(
                                    M$4:Y$4=1,
                                    M105:Y105,
                                    ""),
                                "")
                            =0),
                        0,
                        GEOMEAN(IF(
                            ISNUMBER(M105:Y105),
                            IF(
                                M$4:Y$4=1,
                                M105:Y105,
                                ""),
                            ""))
                    ),
                    IF(
                        OR(IF(
                            ISNUMBER(M105:Y105),
                            IF(
                                M$4:Y$4=2,
                                M105:Y105,
                                ""),
                            "")
                            =0),
                        0,
                        GEOMEAN(IF(
                            ISNUMBER(M105:Y105),
                            IF(
                                M$4:Y$4=2,
                                M105:Y105,
                                ""),
                            "")))
                )
            )
        )
    )
)</f>
        <v>5.4285714285714199</v>
      </c>
      <c r="I105" s="191" t="e" cm="1">
        <f t="array" ref="I105">IF(
    SUM(IF(
            ISNUMBER(
                IF(
                    $M$5:$Y$5,
                    (M105:Y105),
                    "")),
            1,
            0))
        =0,
    NA(),
    IF(
        Parameters!$D$15=1,
        IF(
            SUM(--(ISNUMBER(IF($M$5:$Y$5=1,(M105:Y105),""))))&gt;0,
            MAX(IF(
                ISNUMBER(M105:Y105),
                IF(
                    M$5:Y$5=1,
                    M105:Y105,
                    ""),
                "")),
            MAX(IF(
                ISNUMBER(M105:Y105),
                IF(
                    M$5:Y$5=2,
                    M105:Y105,
                    ""),
                ""))
        ),
        IF(
            Parameters!$D$16=1,
            IFERROR(
                AVERAGE(IF(
                    ISNUMBER(M105:Y105),
                    IF(
                        M$5:Y$5=1,
                        M105:Y105,
                        ""),
                    "")),
                AVERAGE(IF(
                    ISNUMBER(M105:Y105),
                    IF(
                        M$5:Y$5=2,
                        M105:Y105,
                        ""),
                    ""))
            ),
            IF(
                Parameters!$D$17=1,
                IFERROR(
                    IF(
                        OR(
                            IF(
                                ISNUMBER(M105:Y105),
                                IF(
                                    M$5:Y$5=1,
                                    M105:Y105,
                                    ""),
                                "")
                            =0),
                        0,
                        GEOMEAN(IF(
                            ISNUMBER(M105:Y105),
                            IF(
                                M$5:Y$5=1,
                                M105:Y105,
                                ""),
                            ""))
                    ),
                    IF(
                        OR(IF(
                            ISNUMBER(M105:Y105),
                            IF(
                                M$5:Y$5=2,
                                M105:Y105,
                                ""),
                            "")
                            =0),
                        0,
                        GEOMEAN(IF(
                            ISNUMBER(M105:Y105),
                            IF(
                                M$5:Y$5=2,
                                M105:Y105,
                                ""),
                            "")))
                )
            )
        )
    )
)</f>
        <v>#N/A</v>
      </c>
      <c r="J105" s="242">
        <v>45163</v>
      </c>
      <c r="K105" s="242">
        <v>44753</v>
      </c>
      <c r="L105" s="91" t="s">
        <v>167</v>
      </c>
      <c r="M105" s="192">
        <v>5.4285714285714199</v>
      </c>
      <c r="N105" s="192" t="s">
        <v>409</v>
      </c>
      <c r="O105" s="192" t="s">
        <v>409</v>
      </c>
      <c r="P105" s="192" t="s">
        <v>409</v>
      </c>
      <c r="Q105" s="192">
        <v>3.8</v>
      </c>
      <c r="R105" s="192" t="s">
        <v>409</v>
      </c>
      <c r="S105" s="192" t="s">
        <v>409</v>
      </c>
      <c r="T105" s="192" t="s">
        <v>409</v>
      </c>
      <c r="U105"/>
      <c r="V105"/>
      <c r="W105"/>
      <c r="X105"/>
      <c r="Y105" s="192"/>
      <c r="Z105" s="192"/>
      <c r="AF105" s="34"/>
      <c r="AG105" s="34"/>
      <c r="AH105" s="34"/>
      <c r="AI105" s="34"/>
      <c r="AJ105" s="34"/>
      <c r="AK105" s="34"/>
      <c r="AL105" s="195"/>
      <c r="AM105" s="195"/>
      <c r="AN105" s="80"/>
      <c r="AO105" s="80"/>
      <c r="AP105" s="80"/>
      <c r="AQ105" s="35"/>
    </row>
    <row r="106" spans="1:43"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$M$4:$Y$4,
                    (M106:Y106),
                    "")),
            1,
            0))
        =0,
    NA(),
    IF(
        Parameters!$D$15=1,
        IF(
            SUM(--(ISNUMBER(IF($M$4:$Y$4=1,(M106:Y106),""))))&gt;0,
            MAX(IF(
                ISNUMBER(M106:Y106),
                IF(
                    M$4:Y$4=1,
                    M106:Y106,
                    ""),
                "")),
            MAX(IF(
                ISNUMBER(M106:Y106),
                IF(
                    M$4:Y$4=2,
                    M106:Y106,
                    ""),
                ""))
        ),
        IF(
            Parameters!$D$16=1,
            IFERROR(
                AVERAGE(IF(
                    ISNUMBER(M106:Y106),
                    IF(
                        M$4:Y$4=1,
                        M106:Y106,
                        ""),
                    "")),
                AVERAGE(IF(
                    ISNUMBER(M106:Y106),
                    IF(
                        M$4:Y$4=2,
                        M106:Y106,
                        ""),
                    ""))
            ),
            IF(
                Parameters!$D$17=1,
                IFERROR(
                    IF(
                        OR(
                            IF(
                                ISNUMBER(M106:Y106),
                                IF(
                                    M$4:Y$4=1,
                                    M106:Y106,
                                    ""),
                                "")
                            =0),
                        0,
                        GEOMEAN(IF(
                            ISNUMBER(M106:Y106),
                            IF(
                                M$4:Y$4=1,
                                M106:Y106,
                                ""),
                            ""))
                    ),
                    IF(
                        OR(IF(
                            ISNUMBER(M106:Y106),
                            IF(
                                M$4:Y$4=2,
                                M106:Y106,
                                ""),
                            "")
                            =0),
                        0,
                        GEOMEAN(IF(
                            ISNUMBER(M106:Y106),
                            IF(
                                M$4:Y$4=2,
                                M106:Y106,
                                ""),
                            "")))
                )
            )
        )
    )
)</f>
        <v>0.57142857142857095</v>
      </c>
      <c r="I106" s="191" t="e" cm="1">
        <f t="array" ref="I106">IF(
    SUM(IF(
            ISNUMBER(
                IF(
                    $M$5:$Y$5,
                    (M106:Y106),
                    "")),
            1,
            0))
        =0,
    NA(),
    IF(
        Parameters!$D$15=1,
        IF(
            SUM(--(ISNUMBER(IF($M$5:$Y$5=1,(M106:Y106),""))))&gt;0,
            MAX(IF(
                ISNUMBER(M106:Y106),
                IF(
                    M$5:Y$5=1,
                    M106:Y106,
                    ""),
                "")),
            MAX(IF(
                ISNUMBER(M106:Y106),
                IF(
                    M$5:Y$5=2,
                    M106:Y106,
                    ""),
                ""))
        ),
        IF(
            Parameters!$D$16=1,
            IFERROR(
                AVERAGE(IF(
                    ISNUMBER(M106:Y106),
                    IF(
                        M$5:Y$5=1,
                        M106:Y106,
                        ""),
                    "")),
                AVERAGE(IF(
                    ISNUMBER(M106:Y106),
                    IF(
                        M$5:Y$5=2,
                        M106:Y106,
                        ""),
                    ""))
            ),
            IF(
                Parameters!$D$17=1,
                IFERROR(
                    IF(
                        OR(
                            IF(
                                ISNUMBER(M106:Y106),
                                IF(
                                    M$5:Y$5=1,
                                    M106:Y106,
                                    ""),
                                "")
                            =0),
                        0,
                        GEOMEAN(IF(
                            ISNUMBER(M106:Y106),
                            IF(
                                M$5:Y$5=1,
                                M106:Y106,
                                ""),
                            ""))
                    ),
                    IF(
                        OR(IF(
                            ISNUMBER(M106:Y106),
                            IF(
                                M$5:Y$5=2,
                                M106:Y106,
                                ""),
                            "")
                            =0),
                        0,
                        GEOMEAN(IF(
                            ISNUMBER(M106:Y106),
                            IF(
                                M$5:Y$5=2,
                                M106:Y106,
                                ""),
                            "")))
                )
            )
        )
    )
)</f>
        <v>#N/A</v>
      </c>
      <c r="J106" s="242">
        <v>44753</v>
      </c>
      <c r="K106" s="242">
        <v>45218</v>
      </c>
      <c r="L106" s="91" t="s">
        <v>169</v>
      </c>
      <c r="M106" s="192">
        <v>0.57142857142857095</v>
      </c>
      <c r="N106" s="192" t="s">
        <v>409</v>
      </c>
      <c r="O106" s="192" t="s">
        <v>409</v>
      </c>
      <c r="P106" s="192" t="s">
        <v>409</v>
      </c>
      <c r="Q106" s="192">
        <v>0.4</v>
      </c>
      <c r="R106" s="192" t="s">
        <v>409</v>
      </c>
      <c r="S106" s="192" t="s">
        <v>409</v>
      </c>
      <c r="T106" s="192" t="s">
        <v>409</v>
      </c>
      <c r="U106"/>
      <c r="V106"/>
      <c r="W106"/>
      <c r="X106"/>
      <c r="Y106" s="192"/>
      <c r="Z106" s="192"/>
      <c r="AF106" s="34"/>
      <c r="AG106" s="34"/>
      <c r="AH106" s="34"/>
      <c r="AI106" s="34"/>
      <c r="AJ106" s="34"/>
      <c r="AK106" s="34"/>
      <c r="AL106" s="195"/>
      <c r="AM106" s="195"/>
      <c r="AN106" s="80"/>
      <c r="AO106" s="80"/>
      <c r="AP106" s="80"/>
      <c r="AQ106" s="35"/>
    </row>
    <row r="107" spans="1:43"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$M$4:$Y$4,
                    (M107:Y107),
                    "")),
            1,
            0))
        =0,
    NA(),
    IF(
        Parameters!$D$15=1,
        IF(
            SUM(--(ISNUMBER(IF($M$4:$Y$4=1,(M107:Y107),""))))&gt;0,
            MAX(IF(
                ISNUMBER(M107:Y107),
                IF(
                    M$4:Y$4=1,
                    M107:Y107,
                    ""),
                "")),
            MAX(IF(
                ISNUMBER(M107:Y107),
                IF(
                    M$4:Y$4=2,
                    M107:Y107,
                    ""),
                ""))
        ),
        IF(
            Parameters!$D$16=1,
            IFERROR(
                AVERAGE(IF(
                    ISNUMBER(M107:Y107),
                    IF(
                        M$4:Y$4=1,
                        M107:Y107,
                        ""),
                    "")),
                AVERAGE(IF(
                    ISNUMBER(M107:Y107),
                    IF(
                        M$4:Y$4=2,
                        M107:Y107,
                        ""),
                    ""))
            ),
            IF(
                Parameters!$D$17=1,
                IFERROR(
                    IF(
                        OR(
                            IF(
                                ISNUMBER(M107:Y107),
                                IF(
                                    M$4:Y$4=1,
                                    M107:Y107,
                                    ""),
                                "")
                            =0),
                        0,
                        GEOMEAN(IF(
                            ISNUMBER(M107:Y107),
                            IF(
                                M$4:Y$4=1,
                                M107:Y107,
                                ""),
                            ""))
                    ),
                    IF(
                        OR(IF(
                            ISNUMBER(M107:Y107),
                            IF(
                                M$4:Y$4=2,
                                M107:Y107,
                                ""),
                            "")
                            =0),
                        0,
                        GEOMEAN(IF(
                            ISNUMBER(M107:Y107),
                            IF(
                                M$4:Y$4=2,
                                M107:Y107,
                                ""),
                            "")))
                )
            )
        )
    )
)</f>
        <v>1.4285714285714199</v>
      </c>
      <c r="I107" s="191" t="e" cm="1">
        <f t="array" ref="I107">IF(
    SUM(IF(
            ISNUMBER(
                IF(
                    $M$5:$Y$5,
                    (M107:Y107),
                    "")),
            1,
            0))
        =0,
    NA(),
    IF(
        Parameters!$D$15=1,
        IF(
            SUM(--(ISNUMBER(IF($M$5:$Y$5=1,(M107:Y107),""))))&gt;0,
            MAX(IF(
                ISNUMBER(M107:Y107),
                IF(
                    M$5:Y$5=1,
                    M107:Y107,
                    ""),
                "")),
            MAX(IF(
                ISNUMBER(M107:Y107),
                IF(
                    M$5:Y$5=2,
                    M107:Y107,
                    ""),
                ""))
        ),
        IF(
            Parameters!$D$16=1,
            IFERROR(
                AVERAGE(IF(
                    ISNUMBER(M107:Y107),
                    IF(
                        M$5:Y$5=1,
                        M107:Y107,
                        ""),
                    "")),
                AVERAGE(IF(
                    ISNUMBER(M107:Y107),
                    IF(
                        M$5:Y$5=2,
                        M107:Y107,
                        ""),
                    ""))
            ),
            IF(
                Parameters!$D$17=1,
                IFERROR(
                    IF(
                        OR(
                            IF(
                                ISNUMBER(M107:Y107),
                                IF(
                                    M$5:Y$5=1,
                                    M107:Y107,
                                    ""),
                                "")
                            =0),
                        0,
                        GEOMEAN(IF(
                            ISNUMBER(M107:Y107),
                            IF(
                                M$5:Y$5=1,
                                M107:Y107,
                                ""),
                            ""))
                    ),
                    IF(
                        OR(IF(
                            ISNUMBER(M107:Y107),
                            IF(
                                M$5:Y$5=2,
                                M107:Y107,
                                ""),
                            "")
                            =0),
                        0,
                        GEOMEAN(IF(
                            ISNUMBER(M107:Y107),
                            IF(
                                M$5:Y$5=2,
                                M107:Y107,
                                ""),
                            "")))
                )
            )
        )
    )
)</f>
        <v>#N/A</v>
      </c>
      <c r="J107" s="242">
        <v>44753</v>
      </c>
      <c r="K107" s="242">
        <v>44753</v>
      </c>
      <c r="L107" s="91" t="s">
        <v>171</v>
      </c>
      <c r="M107" s="192">
        <v>1.4285714285714199</v>
      </c>
      <c r="N107" s="192" t="s">
        <v>409</v>
      </c>
      <c r="O107" s="192" t="s">
        <v>409</v>
      </c>
      <c r="P107" s="192" t="s">
        <v>409</v>
      </c>
      <c r="Q107" s="192">
        <v>1</v>
      </c>
      <c r="R107" s="192" t="s">
        <v>409</v>
      </c>
      <c r="S107" s="192" t="s">
        <v>409</v>
      </c>
      <c r="T107" s="192" t="s">
        <v>409</v>
      </c>
      <c r="U107"/>
      <c r="V107"/>
      <c r="W107"/>
      <c r="X107"/>
      <c r="Y107" s="192"/>
      <c r="Z107" s="192"/>
      <c r="AF107" s="34"/>
      <c r="AG107" s="34"/>
      <c r="AH107" s="34"/>
      <c r="AI107" s="34"/>
      <c r="AJ107" s="34"/>
      <c r="AK107" s="34"/>
      <c r="AL107" s="195"/>
      <c r="AM107" s="195"/>
      <c r="AN107" s="80"/>
      <c r="AO107" s="80"/>
      <c r="AP107" s="80"/>
      <c r="AQ107" s="35"/>
    </row>
    <row r="108" spans="1:43"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$M$4:$Y$4,
                    (M108:Y108),
                    "")),
            1,
            0))
        =0,
    NA(),
    IF(
        Parameters!$D$15=1,
        IF(
            SUM(--(ISNUMBER(IF($M$4:$Y$4=1,(M108:Y108),""))))&gt;0,
            MAX(IF(
                ISNUMBER(M108:Y108),
                IF(
                    M$4:Y$4=1,
                    M108:Y108,
                    ""),
                "")),
            MAX(IF(
                ISNUMBER(M108:Y108),
                IF(
                    M$4:Y$4=2,
                    M108:Y108,
                    ""),
                ""))
        ),
        IF(
            Parameters!$D$16=1,
            IFERROR(
                AVERAGE(IF(
                    ISNUMBER(M108:Y108),
                    IF(
                        M$4:Y$4=1,
                        M108:Y108,
                        ""),
                    "")),
                AVERAGE(IF(
                    ISNUMBER(M108:Y108),
                    IF(
                        M$4:Y$4=2,
                        M108:Y108,
                        ""),
                    ""))
            ),
            IF(
                Parameters!$D$17=1,
                IFERROR(
                    IF(
                        OR(
                            IF(
                                ISNUMBER(M108:Y108),
                                IF(
                                    M$4:Y$4=1,
                                    M108:Y108,
                                    ""),
                                "")
                            =0),
                        0,
                        GEOMEAN(IF(
                            ISNUMBER(M108:Y108),
                            IF(
                                M$4:Y$4=1,
                                M108:Y108,
                                ""),
                            ""))
                    ),
                    IF(
                        OR(IF(
                            ISNUMBER(M108:Y108),
                            IF(
                                M$4:Y$4=2,
                                M108:Y108,
                                ""),
                            "")
                            =0),
                        0,
                        GEOMEAN(IF(
                            ISNUMBER(M108:Y108),
                            IF(
                                M$4:Y$4=2,
                                M108:Y108,
                                ""),
                            "")))
                )
            )
        )
    )
)</f>
        <v>8</v>
      </c>
      <c r="I108" s="191" cm="1">
        <f t="array" ref="I108">IF(
    SUM(IF(
            ISNUMBER(
                IF(
                    $M$5:$Y$5,
                    (M108:Y108),
                    "")),
            1,
            0))
        =0,
    NA(),
    IF(
        Parameters!$D$15=1,
        IF(
            SUM(--(ISNUMBER(IF($M$5:$Y$5=1,(M108:Y108),""))))&gt;0,
            MAX(IF(
                ISNUMBER(M108:Y108),
                IF(
                    M$5:Y$5=1,
                    M108:Y108,
                    ""),
                "")),
            MAX(IF(
                ISNUMBER(M108:Y108),
                IF(
                    M$5:Y$5=2,
                    M108:Y108,
                    ""),
                ""))
        ),
        IF(
            Parameters!$D$16=1,
            IFERROR(
                AVERAGE(IF(
                    ISNUMBER(M108:Y108),
                    IF(
                        M$5:Y$5=1,
                        M108:Y108,
                        ""),
                    "")),
                AVERAGE(IF(
                    ISNUMBER(M108:Y108),
                    IF(
                        M$5:Y$5=2,
                        M108:Y108,
                        ""),
                    ""))
            ),
            IF(
                Parameters!$D$17=1,
                IFERROR(
                    IF(
                        OR(
                            IF(
                                ISNUMBER(M108:Y108),
                                IF(
                                    M$5:Y$5=1,
                                    M108:Y108,
                                    ""),
                                "")
                            =0),
                        0,
                        GEOMEAN(IF(
                            ISNUMBER(M108:Y108),
                            IF(
                                M$5:Y$5=1,
                                M108:Y108,
                                ""),
                            ""))
                    ),
                    IF(
                        OR(IF(
                            ISNUMBER(M108:Y108),
                            IF(
                                M$5:Y$5=2,
                                M108:Y108,
                                ""),
                            "")
                            =0),
                        0,
                        GEOMEAN(IF(
                            ISNUMBER(M108:Y108),
                            IF(
                                M$5:Y$5=2,
                                M108:Y108,
                                ""),
                            "")))
                )
            )
        )
    )
)</f>
        <v>0</v>
      </c>
      <c r="J108" s="242">
        <v>45188</v>
      </c>
      <c r="K108" s="242">
        <v>45455</v>
      </c>
      <c r="L108" s="91" t="s">
        <v>173</v>
      </c>
      <c r="M108" s="192">
        <v>8</v>
      </c>
      <c r="N108" s="192" t="s">
        <v>409</v>
      </c>
      <c r="O108" s="192">
        <v>0</v>
      </c>
      <c r="P108" s="192" t="s">
        <v>409</v>
      </c>
      <c r="Q108" s="192">
        <v>5.6</v>
      </c>
      <c r="R108" s="192">
        <v>-0.30961825008815003</v>
      </c>
      <c r="S108" s="192">
        <v>-0.64393261322430095</v>
      </c>
      <c r="T108" s="192" t="s">
        <v>409</v>
      </c>
      <c r="U108"/>
      <c r="V108"/>
      <c r="W108"/>
      <c r="X108"/>
      <c r="Y108" s="192"/>
      <c r="Z108" s="192"/>
      <c r="AF108" s="34"/>
      <c r="AG108" s="34"/>
      <c r="AH108" s="34"/>
      <c r="AI108" s="34"/>
      <c r="AJ108" s="34"/>
      <c r="AK108" s="34"/>
      <c r="AL108" s="195"/>
      <c r="AM108" s="195"/>
      <c r="AN108" s="80"/>
      <c r="AO108" s="80"/>
      <c r="AP108" s="80"/>
      <c r="AQ108" s="35"/>
    </row>
    <row r="109" spans="1:43"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3.5797143016166655</v>
      </c>
      <c r="H109" s="80" cm="1">
        <f t="array" ref="H109">IF(
    SUM(IF(
            ISNUMBER(
                IF(
                    $M$4:$Y$4,
                    (M109:Y109),
                    "")),
            1,
            0))
        =0,
    NA(),
    IF(
        Parameters!$D$15=1,
        IF(
            SUM(--(ISNUMBER(IF($M$4:$Y$4=1,(M109:Y109),""))))&gt;0,
            MAX(IF(
                ISNUMBER(M109:Y109),
                IF(
                    M$4:Y$4=1,
                    M109:Y109,
                    ""),
                "")),
            MAX(IF(
                ISNUMBER(M109:Y109),
                IF(
                    M$4:Y$4=2,
                    M109:Y109,
                    ""),
                ""))
        ),
        IF(
            Parameters!$D$16=1,
            IFERROR(
                AVERAGE(IF(
                    ISNUMBER(M109:Y109),
                    IF(
                        M$4:Y$4=1,
                        M109:Y109,
                        ""),
                    "")),
                AVERAGE(IF(
                    ISNUMBER(M109:Y109),
                    IF(
                        M$4:Y$4=2,
                        M109:Y109,
                        ""),
                    ""))
            ),
            IF(
                Parameters!$D$17=1,
                IFERROR(
                    IF(
                        OR(
                            IF(
                                ISNUMBER(M109:Y109),
                                IF(
                                    M$4:Y$4=1,
                                    M109:Y109,
                                    ""),
                                "")
                            =0),
                        0,
                        GEOMEAN(IF(
                            ISNUMBER(M109:Y109),
                            IF(
                                M$4:Y$4=1,
                                M109:Y109,
                                ""),
                            ""))
                    ),
                    IF(
                        OR(IF(
                            ISNUMBER(M109:Y109),
                            IF(
                                M$4:Y$4=2,
                                M109:Y109,
                                ""),
                            "")
                            =0),
                        0,
                        GEOMEAN(IF(
                            ISNUMBER(M109:Y109),
                            IF(
                                M$4:Y$4=2,
                                M109:Y109,
                                ""),
                            "")))
                )
            )
        )
    )
)</f>
        <v>4.8571428571428497</v>
      </c>
      <c r="I109" s="191" cm="1">
        <f t="array" ref="I109">IF(
    SUM(IF(
            ISNUMBER(
                IF(
                    $M$5:$Y$5,
                    (M109:Y109),
                    "")),
            1,
            0))
        =0,
    NA(),
    IF(
        Parameters!$D$15=1,
        IF(
            SUM(--(ISNUMBER(IF($M$5:$Y$5=1,(M109:Y109),""))))&gt;0,
            MAX(IF(
                ISNUMBER(M109:Y109),
                IF(
                    M$5:Y$5=1,
                    M109:Y109,
                    ""),
                "")),
            MAX(IF(
                ISNUMBER(M109:Y109),
                IF(
                    M$5:Y$5=2,
                    M109:Y109,
                    ""),
                ""))
        ),
        IF(
            Parameters!$D$16=1,
            IFERROR(
                AVERAGE(IF(
                    ISNUMBER(M109:Y109),
                    IF(
                        M$5:Y$5=1,
                        M109:Y109,
                        ""),
                    "")),
                AVERAGE(IF(
                    ISNUMBER(M109:Y109),
                    IF(
                        M$5:Y$5=2,
                        M109:Y109,
                        ""),
                    ""))
            ),
            IF(
                Parameters!$D$17=1,
                IFERROR(
                    IF(
                        OR(
                            IF(
                                ISNUMBER(M109:Y109),
                                IF(
                                    M$5:Y$5=1,
                                    M109:Y109,
                                    ""),
                                "")
                            =0),
                        0,
                        GEOMEAN(IF(
                            ISNUMBER(M109:Y109),
                            IF(
                                M$5:Y$5=1,
                                M109:Y109,
                                ""),
                            ""))
                    ),
                    IF(
                        OR(IF(
                            ISNUMBER(M109:Y109),
                            IF(
                                M$5:Y$5=2,
                                M109:Y109,
                                ""),
                            "")
                            =0),
                        0,
                        GEOMEAN(IF(
                            ISNUMBER(M109:Y109),
                            IF(
                                M$5:Y$5=2,
                                M109:Y109,
                                ""),
                            "")))
                )
            )
        )
    )
)</f>
        <v>2.6382494520115398</v>
      </c>
      <c r="J109" s="242">
        <v>45188</v>
      </c>
      <c r="K109" s="242">
        <v>45203</v>
      </c>
      <c r="L109" s="91" t="s">
        <v>174</v>
      </c>
      <c r="M109" s="192">
        <v>4.8571428571428497</v>
      </c>
      <c r="N109" s="192" t="s">
        <v>409</v>
      </c>
      <c r="O109" s="192">
        <v>2.6382494520115398</v>
      </c>
      <c r="P109" s="192" t="s">
        <v>409</v>
      </c>
      <c r="Q109" s="192">
        <v>3.4</v>
      </c>
      <c r="R109" s="192">
        <v>0.13191247260057701</v>
      </c>
      <c r="S109" s="192">
        <v>5.6702695962584003E-2</v>
      </c>
      <c r="T109" s="192" t="s">
        <v>409</v>
      </c>
      <c r="U109"/>
      <c r="V109"/>
      <c r="W109"/>
      <c r="X109"/>
      <c r="Y109" s="192"/>
      <c r="Z109" s="192"/>
      <c r="AF109" s="34"/>
      <c r="AG109" s="34"/>
      <c r="AH109" s="34"/>
      <c r="AI109" s="34"/>
      <c r="AJ109" s="34"/>
      <c r="AK109" s="34"/>
      <c r="AL109" s="195"/>
      <c r="AM109" s="195"/>
      <c r="AN109" s="80"/>
      <c r="AO109" s="80"/>
      <c r="AP109" s="80"/>
      <c r="AQ109" s="35"/>
    </row>
    <row r="110" spans="1:43"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$M$4:$Y$4,
                    (M110:Y110),
                    "")),
            1,
            0))
        =0,
    NA(),
    IF(
        Parameters!$D$15=1,
        IF(
            SUM(--(ISNUMBER(IF($M$4:$Y$4=1,(M110:Y110),""))))&gt;0,
            MAX(IF(
                ISNUMBER(M110:Y110),
                IF(
                    M$4:Y$4=1,
                    M110:Y110,
                    ""),
                "")),
            MAX(IF(
                ISNUMBER(M110:Y110),
                IF(
                    M$4:Y$4=2,
                    M110:Y110,
                    ""),
                ""))
        ),
        IF(
            Parameters!$D$16=1,
            IFERROR(
                AVERAGE(IF(
                    ISNUMBER(M110:Y110),
                    IF(
                        M$4:Y$4=1,
                        M110:Y110,
                        ""),
                    "")),
                AVERAGE(IF(
                    ISNUMBER(M110:Y110),
                    IF(
                        M$4:Y$4=2,
                        M110:Y110,
                        ""),
                    ""))
            ),
            IF(
                Parameters!$D$17=1,
                IFERROR(
                    IF(
                        OR(
                            IF(
                                ISNUMBER(M110:Y110),
                                IF(
                                    M$4:Y$4=1,
                                    M110:Y110,
                                    ""),
                                "")
                            =0),
                        0,
                        GEOMEAN(IF(
                            ISNUMBER(M110:Y110),
                            IF(
                                M$4:Y$4=1,
                                M110:Y110,
                                ""),
                            ""))
                    ),
                    IF(
                        OR(IF(
                            ISNUMBER(M110:Y110),
                            IF(
                                M$4:Y$4=2,
                                M110:Y110,
                                ""),
                            "")
                            =0),
                        0,
                        GEOMEAN(IF(
                            ISNUMBER(M110:Y110),
                            IF(
                                M$4:Y$4=2,
                                M110:Y110,
                                ""),
                            "")))
                )
            )
        )
    )
)</f>
        <v>8</v>
      </c>
      <c r="I110" s="191" t="e" cm="1">
        <f t="array" ref="I110">IF(
    SUM(IF(
            ISNUMBER(
                IF(
                    $M$5:$Y$5,
                    (M110:Y110),
                    "")),
            1,
            0))
        =0,
    NA(),
    IF(
        Parameters!$D$15=1,
        IF(
            SUM(--(ISNUMBER(IF($M$5:$Y$5=1,(M110:Y110),""))))&gt;0,
            MAX(IF(
                ISNUMBER(M110:Y110),
                IF(
                    M$5:Y$5=1,
                    M110:Y110,
                    ""),
                "")),
            MAX(IF(
                ISNUMBER(M110:Y110),
                IF(
                    M$5:Y$5=2,
                    M110:Y110,
                    ""),
                ""))
        ),
        IF(
            Parameters!$D$16=1,
            IFERROR(
                AVERAGE(IF(
                    ISNUMBER(M110:Y110),
                    IF(
                        M$5:Y$5=1,
                        M110:Y110,
                        ""),
                    "")),
                AVERAGE(IF(
                    ISNUMBER(M110:Y110),
                    IF(
                        M$5:Y$5=2,
                        M110:Y110,
                        ""),
                    ""))
            ),
            IF(
                Parameters!$D$17=1,
                IFERROR(
                    IF(
                        OR(
                            IF(
                                ISNUMBER(M110:Y110),
                                IF(
                                    M$5:Y$5=1,
                                    M110:Y110,
                                    ""),
                                "")
                            =0),
                        0,
                        GEOMEAN(IF(
                            ISNUMBER(M110:Y110),
                            IF(
                                M$5:Y$5=1,
                                M110:Y110,
                                ""),
                            ""))
                    ),
                    IF(
                        OR(IF(
                            ISNUMBER(M110:Y110),
                            IF(
                                M$5:Y$5=2,
                                M110:Y110,
                                ""),
                            "")
                            =0),
                        0,
                        GEOMEAN(IF(
                            ISNUMBER(M110:Y110),
                            IF(
                                M$5:Y$5=2,
                                M110:Y110,
                                ""),
                            "")))
                )
            )
        )
    )
)</f>
        <v>#N/A</v>
      </c>
      <c r="J110" s="242">
        <v>45188</v>
      </c>
      <c r="K110" s="242">
        <v>44753</v>
      </c>
      <c r="L110" s="91" t="s">
        <v>176</v>
      </c>
      <c r="M110" s="192">
        <v>8</v>
      </c>
      <c r="N110" s="192" t="s">
        <v>409</v>
      </c>
      <c r="O110" s="192" t="s">
        <v>409</v>
      </c>
      <c r="P110" s="192" t="s">
        <v>409</v>
      </c>
      <c r="Q110" s="192">
        <v>5.6</v>
      </c>
      <c r="R110" s="192" t="s">
        <v>409</v>
      </c>
      <c r="S110" s="192" t="s">
        <v>409</v>
      </c>
      <c r="T110" s="192" t="s">
        <v>409</v>
      </c>
      <c r="U110"/>
      <c r="V110"/>
      <c r="W110"/>
      <c r="X110"/>
      <c r="Y110" s="192"/>
      <c r="Z110" s="192"/>
      <c r="AF110" s="34"/>
      <c r="AG110" s="34"/>
      <c r="AH110" s="34"/>
      <c r="AI110" s="34"/>
      <c r="AJ110" s="34"/>
      <c r="AK110" s="34"/>
      <c r="AL110" s="195"/>
      <c r="AM110" s="195"/>
      <c r="AN110" s="80"/>
      <c r="AO110" s="80"/>
      <c r="AP110" s="80"/>
      <c r="AQ110" s="35"/>
    </row>
    <row r="111" spans="1:43"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$M$4:$Y$4,
                    (M111:Y111),
                    "")),
            1,
            0))
        =0,
    NA(),
    IF(
        Parameters!$D$15=1,
        IF(
            SUM(--(ISNUMBER(IF($M$4:$Y$4=1,(M111:Y111),""))))&gt;0,
            MAX(IF(
                ISNUMBER(M111:Y111),
                IF(
                    M$4:Y$4=1,
                    M111:Y111,
                    ""),
                "")),
            MAX(IF(
                ISNUMBER(M111:Y111),
                IF(
                    M$4:Y$4=2,
                    M111:Y111,
                    ""),
                ""))
        ),
        IF(
            Parameters!$D$16=1,
            IFERROR(
                AVERAGE(IF(
                    ISNUMBER(M111:Y111),
                    IF(
                        M$4:Y$4=1,
                        M111:Y111,
                        ""),
                    "")),
                AVERAGE(IF(
                    ISNUMBER(M111:Y111),
                    IF(
                        M$4:Y$4=2,
                        M111:Y111,
                        ""),
                    ""))
            ),
            IF(
                Parameters!$D$17=1,
                IFERROR(
                    IF(
                        OR(
                            IF(
                                ISNUMBER(M111:Y111),
                                IF(
                                    M$4:Y$4=1,
                                    M111:Y111,
                                    ""),
                                "")
                            =0),
                        0,
                        GEOMEAN(IF(
                            ISNUMBER(M111:Y111),
                            IF(
                                M$4:Y$4=1,
                                M111:Y111,
                                ""),
                            ""))
                    ),
                    IF(
                        OR(IF(
                            ISNUMBER(M111:Y111),
                            IF(
                                M$4:Y$4=2,
                                M111:Y111,
                                ""),
                            "")
                            =0),
                        0,
                        GEOMEAN(IF(
                            ISNUMBER(M111:Y111),
                            IF(
                                M$4:Y$4=2,
                                M111:Y111,
                                ""),
                            "")))
                )
            )
        )
    )
)</f>
        <v>7.4285714285714199</v>
      </c>
      <c r="I111" s="191" t="e" cm="1">
        <f t="array" ref="I111">IF(
    SUM(IF(
            ISNUMBER(
                IF(
                    $M$5:$Y$5,
                    (M111:Y111),
                    "")),
            1,
            0))
        =0,
    NA(),
    IF(
        Parameters!$D$15=1,
        IF(
            SUM(--(ISNUMBER(IF($M$5:$Y$5=1,(M111:Y111),""))))&gt;0,
            MAX(IF(
                ISNUMBER(M111:Y111),
                IF(
                    M$5:Y$5=1,
                    M111:Y111,
                    ""),
                "")),
            MAX(IF(
                ISNUMBER(M111:Y111),
                IF(
                    M$5:Y$5=2,
                    M111:Y111,
                    ""),
                ""))
        ),
        IF(
            Parameters!$D$16=1,
            IFERROR(
                AVERAGE(IF(
                    ISNUMBER(M111:Y111),
                    IF(
                        M$5:Y$5=1,
                        M111:Y111,
                        ""),
                    "")),
                AVERAGE(IF(
                    ISNUMBER(M111:Y111),
                    IF(
                        M$5:Y$5=2,
                        M111:Y111,
                        ""),
                    ""))
            ),
            IF(
                Parameters!$D$17=1,
                IFERROR(
                    IF(
                        OR(
                            IF(
                                ISNUMBER(M111:Y111),
                                IF(
                                    M$5:Y$5=1,
                                    M111:Y111,
                                    ""),
                                "")
                            =0),
                        0,
                        GEOMEAN(IF(
                            ISNUMBER(M111:Y111),
                            IF(
                                M$5:Y$5=1,
                                M111:Y111,
                                ""),
                            ""))
                    ),
                    IF(
                        OR(IF(
                            ISNUMBER(M111:Y111),
                            IF(
                                M$5:Y$5=2,
                                M111:Y111,
                                ""),
                            "")
                            =0),
                        0,
                        GEOMEAN(IF(
                            ISNUMBER(M111:Y111),
                            IF(
                                M$5:Y$5=2,
                                M111:Y111,
                                ""),
                            "")))
                )
            )
        )
    )
)</f>
        <v>#N/A</v>
      </c>
      <c r="J111" s="242">
        <v>45163</v>
      </c>
      <c r="K111" s="242">
        <v>44753</v>
      </c>
      <c r="L111" s="91" t="s">
        <v>178</v>
      </c>
      <c r="M111" s="192">
        <v>7.4285714285714199</v>
      </c>
      <c r="N111" s="192" t="s">
        <v>409</v>
      </c>
      <c r="O111" s="192" t="s">
        <v>409</v>
      </c>
      <c r="P111" s="192" t="s">
        <v>409</v>
      </c>
      <c r="Q111" s="192">
        <v>5.2</v>
      </c>
      <c r="R111" s="192" t="s">
        <v>409</v>
      </c>
      <c r="S111" s="192" t="s">
        <v>409</v>
      </c>
      <c r="T111" s="192" t="s">
        <v>409</v>
      </c>
      <c r="U111"/>
      <c r="V111"/>
      <c r="W111"/>
      <c r="X111"/>
      <c r="Y111" s="192"/>
      <c r="Z111" s="192"/>
      <c r="AF111" s="34"/>
      <c r="AG111" s="34"/>
      <c r="AH111" s="34"/>
      <c r="AI111" s="34"/>
      <c r="AJ111" s="34"/>
      <c r="AK111" s="34"/>
      <c r="AL111" s="195"/>
      <c r="AM111" s="195"/>
      <c r="AN111" s="80"/>
      <c r="AO111" s="80"/>
      <c r="AP111" s="80"/>
      <c r="AQ111" s="35"/>
    </row>
    <row r="112" spans="1:43"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$M$4:$Y$4,
                    (M112:Y112),
                    "")),
            1,
            0))
        =0,
    NA(),
    IF(
        Parameters!$D$15=1,
        IF(
            SUM(--(ISNUMBER(IF($M$4:$Y$4=1,(M112:Y112),""))))&gt;0,
            MAX(IF(
                ISNUMBER(M112:Y112),
                IF(
                    M$4:Y$4=1,
                    M112:Y112,
                    ""),
                "")),
            MAX(IF(
                ISNUMBER(M112:Y112),
                IF(
                    M$4:Y$4=2,
                    M112:Y112,
                    ""),
                ""))
        ),
        IF(
            Parameters!$D$16=1,
            IFERROR(
                AVERAGE(IF(
                    ISNUMBER(M112:Y112),
                    IF(
                        M$4:Y$4=1,
                        M112:Y112,
                        ""),
                    "")),
                AVERAGE(IF(
                    ISNUMBER(M112:Y112),
                    IF(
                        M$4:Y$4=2,
                        M112:Y112,
                        ""),
                    ""))
            ),
            IF(
                Parameters!$D$17=1,
                IFERROR(
                    IF(
                        OR(
                            IF(
                                ISNUMBER(M112:Y112),
                                IF(
                                    M$4:Y$4=1,
                                    M112:Y112,
                                    ""),
                                "")
                            =0),
                        0,
                        GEOMEAN(IF(
                            ISNUMBER(M112:Y112),
                            IF(
                                M$4:Y$4=1,
                                M112:Y112,
                                ""),
                            ""))
                    ),
                    IF(
                        OR(IF(
                            ISNUMBER(M112:Y112),
                            IF(
                                M$4:Y$4=2,
                                M112:Y112,
                                ""),
                            "")
                            =0),
                        0,
                        GEOMEAN(IF(
                            ISNUMBER(M112:Y112),
                            IF(
                                M$4:Y$4=2,
                                M112:Y112,
                                ""),
                            "")))
                )
            )
        )
    )
)</f>
        <v>2.71428571428571</v>
      </c>
      <c r="I112" s="191" t="e" cm="1">
        <f t="array" ref="I112">IF(
    SUM(IF(
            ISNUMBER(
                IF(
                    $M$5:$Y$5,
                    (M112:Y112),
                    "")),
            1,
            0))
        =0,
    NA(),
    IF(
        Parameters!$D$15=1,
        IF(
            SUM(--(ISNUMBER(IF($M$5:$Y$5=1,(M112:Y112),""))))&gt;0,
            MAX(IF(
                ISNUMBER(M112:Y112),
                IF(
                    M$5:Y$5=1,
                    M112:Y112,
                    ""),
                "")),
            MAX(IF(
                ISNUMBER(M112:Y112),
                IF(
                    M$5:Y$5=2,
                    M112:Y112,
                    ""),
                ""))
        ),
        IF(
            Parameters!$D$16=1,
            IFERROR(
                AVERAGE(IF(
                    ISNUMBER(M112:Y112),
                    IF(
                        M$5:Y$5=1,
                        M112:Y112,
                        ""),
                    "")),
                AVERAGE(IF(
                    ISNUMBER(M112:Y112),
                    IF(
                        M$5:Y$5=2,
                        M112:Y112,
                        ""),
                    ""))
            ),
            IF(
                Parameters!$D$17=1,
                IFERROR(
                    IF(
                        OR(
                            IF(
                                ISNUMBER(M112:Y112),
                                IF(
                                    M$5:Y$5=1,
                                    M112:Y112,
                                    ""),
                                "")
                            =0),
                        0,
                        GEOMEAN(IF(
                            ISNUMBER(M112:Y112),
                            IF(
                                M$5:Y$5=1,
                                M112:Y112,
                                ""),
                            ""))
                    ),
                    IF(
                        OR(IF(
                            ISNUMBER(M112:Y112),
                            IF(
                                M$5:Y$5=2,
                                M112:Y112,
                                ""),
                            "")
                            =0),
                        0,
                        GEOMEAN(IF(
                            ISNUMBER(M112:Y112),
                            IF(
                                M$5:Y$5=2,
                                M112:Y112,
                                ""),
                            "")))
                )
            )
        )
    )
)</f>
        <v>#N/A</v>
      </c>
      <c r="J112" s="242">
        <v>45163</v>
      </c>
      <c r="K112" s="242">
        <v>44753</v>
      </c>
      <c r="L112" s="91" t="s">
        <v>179</v>
      </c>
      <c r="M112" s="192">
        <v>2.71428571428571</v>
      </c>
      <c r="N112" s="192" t="s">
        <v>409</v>
      </c>
      <c r="O112" s="192" t="s">
        <v>409</v>
      </c>
      <c r="P112" s="192" t="s">
        <v>409</v>
      </c>
      <c r="Q112" s="192">
        <v>1.9</v>
      </c>
      <c r="R112" s="192" t="s">
        <v>409</v>
      </c>
      <c r="S112" s="192" t="s">
        <v>409</v>
      </c>
      <c r="T112" s="192" t="s">
        <v>409</v>
      </c>
      <c r="U112"/>
      <c r="V112"/>
      <c r="W112"/>
      <c r="X112"/>
      <c r="Y112" s="192"/>
      <c r="Z112" s="192"/>
      <c r="AF112" s="34"/>
      <c r="AG112" s="34"/>
      <c r="AH112" s="34"/>
      <c r="AI112" s="34"/>
      <c r="AJ112" s="34"/>
      <c r="AK112" s="34"/>
      <c r="AL112" s="195"/>
      <c r="AM112" s="195"/>
      <c r="AN112" s="80"/>
      <c r="AO112" s="80"/>
      <c r="AP112" s="80"/>
      <c r="AQ112" s="35"/>
    </row>
    <row r="113" spans="1:43"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$M$4:$Y$4,
                    (M113:Y113),
                    "")),
            1,
            0))
        =0,
    NA(),
    IF(
        Parameters!$D$15=1,
        IF(
            SUM(--(ISNUMBER(IF($M$4:$Y$4=1,(M113:Y113),""))))&gt;0,
            MAX(IF(
                ISNUMBER(M113:Y113),
                IF(
                    M$4:Y$4=1,
                    M113:Y113,
                    ""),
                "")),
            MAX(IF(
                ISNUMBER(M113:Y113),
                IF(
                    M$4:Y$4=2,
                    M113:Y113,
                    ""),
                ""))
        ),
        IF(
            Parameters!$D$16=1,
            IFERROR(
                AVERAGE(IF(
                    ISNUMBER(M113:Y113),
                    IF(
                        M$4:Y$4=1,
                        M113:Y113,
                        ""),
                    "")),
                AVERAGE(IF(
                    ISNUMBER(M113:Y113),
                    IF(
                        M$4:Y$4=2,
                        M113:Y113,
                        ""),
                    ""))
            ),
            IF(
                Parameters!$D$17=1,
                IFERROR(
                    IF(
                        OR(
                            IF(
                                ISNUMBER(M113:Y113),
                                IF(
                                    M$4:Y$4=1,
                                    M113:Y113,
                                    ""),
                                "")
                            =0),
                        0,
                        GEOMEAN(IF(
                            ISNUMBER(M113:Y113),
                            IF(
                                M$4:Y$4=1,
                                M113:Y113,
                                ""),
                            ""))
                    ),
                    IF(
                        OR(IF(
                            ISNUMBER(M113:Y113),
                            IF(
                                M$4:Y$4=2,
                                M113:Y113,
                                ""),
                            "")
                            =0),
                        0,
                        GEOMEAN(IF(
                            ISNUMBER(M113:Y113),
                            IF(
                                M$4:Y$4=2,
                                M113:Y113,
                                ""),
                            "")))
                )
            )
        )
    )
)</f>
        <v>0.57142857142857095</v>
      </c>
      <c r="I113" s="191" t="e" cm="1">
        <f t="array" ref="I113">IF(
    SUM(IF(
            ISNUMBER(
                IF(
                    $M$5:$Y$5,
                    (M113:Y113),
                    "")),
            1,
            0))
        =0,
    NA(),
    IF(
        Parameters!$D$15=1,
        IF(
            SUM(--(ISNUMBER(IF($M$5:$Y$5=1,(M113:Y113),""))))&gt;0,
            MAX(IF(
                ISNUMBER(M113:Y113),
                IF(
                    M$5:Y$5=1,
                    M113:Y113,
                    ""),
                "")),
            MAX(IF(
                ISNUMBER(M113:Y113),
                IF(
                    M$5:Y$5=2,
                    M113:Y113,
                    ""),
                ""))
        ),
        IF(
            Parameters!$D$16=1,
            IFERROR(
                AVERAGE(IF(
                    ISNUMBER(M113:Y113),
                    IF(
                        M$5:Y$5=1,
                        M113:Y113,
                        ""),
                    "")),
                AVERAGE(IF(
                    ISNUMBER(M113:Y113),
                    IF(
                        M$5:Y$5=2,
                        M113:Y113,
                        ""),
                    ""))
            ),
            IF(
                Parameters!$D$17=1,
                IFERROR(
                    IF(
                        OR(
                            IF(
                                ISNUMBER(M113:Y113),
                                IF(
                                    M$5:Y$5=1,
                                    M113:Y113,
                                    ""),
                                "")
                            =0),
                        0,
                        GEOMEAN(IF(
                            ISNUMBER(M113:Y113),
                            IF(
                                M$5:Y$5=1,
                                M113:Y113,
                                ""),
                            ""))
                    ),
                    IF(
                        OR(IF(
                            ISNUMBER(M113:Y113),
                            IF(
                                M$5:Y$5=2,
                                M113:Y113,
                                ""),
                            "")
                            =0),
                        0,
                        GEOMEAN(IF(
                            ISNUMBER(M113:Y113),
                            IF(
                                M$5:Y$5=2,
                                M113:Y113,
                                ""),
                            "")))
                )
            )
        )
    )
)</f>
        <v>#N/A</v>
      </c>
      <c r="J113" s="242">
        <v>44860</v>
      </c>
      <c r="K113" s="242">
        <v>45218</v>
      </c>
      <c r="L113" s="91" t="s">
        <v>180</v>
      </c>
      <c r="M113" s="192">
        <v>0.57142857142857095</v>
      </c>
      <c r="N113" s="192" t="s">
        <v>409</v>
      </c>
      <c r="O113" s="192" t="s">
        <v>409</v>
      </c>
      <c r="P113" s="192" t="s">
        <v>409</v>
      </c>
      <c r="Q113" s="192">
        <v>0.4</v>
      </c>
      <c r="R113" s="192" t="s">
        <v>409</v>
      </c>
      <c r="S113" s="192" t="s">
        <v>409</v>
      </c>
      <c r="T113" s="192" t="s">
        <v>409</v>
      </c>
      <c r="U113"/>
      <c r="V113"/>
      <c r="W113"/>
      <c r="X113"/>
      <c r="Y113" s="192"/>
      <c r="Z113" s="192"/>
      <c r="AF113" s="34"/>
      <c r="AG113" s="34"/>
      <c r="AH113" s="34"/>
      <c r="AI113" s="34"/>
      <c r="AJ113" s="34"/>
      <c r="AK113" s="34"/>
      <c r="AL113" s="195"/>
      <c r="AM113" s="195"/>
      <c r="AN113" s="80"/>
      <c r="AO113" s="80"/>
      <c r="AP113" s="80"/>
      <c r="AQ113" s="35"/>
    </row>
    <row r="114" spans="1:43"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$M$4:$Y$4,
                    (M114:Y114),
                    "")),
            1,
            0))
        =0,
    NA(),
    IF(
        Parameters!$D$15=1,
        IF(
            SUM(--(ISNUMBER(IF($M$4:$Y$4=1,(M114:Y114),""))))&gt;0,
            MAX(IF(
                ISNUMBER(M114:Y114),
                IF(
                    M$4:Y$4=1,
                    M114:Y114,
                    ""),
                "")),
            MAX(IF(
                ISNUMBER(M114:Y114),
                IF(
                    M$4:Y$4=2,
                    M114:Y114,
                    ""),
                ""))
        ),
        IF(
            Parameters!$D$16=1,
            IFERROR(
                AVERAGE(IF(
                    ISNUMBER(M114:Y114),
                    IF(
                        M$4:Y$4=1,
                        M114:Y114,
                        ""),
                    "")),
                AVERAGE(IF(
                    ISNUMBER(M114:Y114),
                    IF(
                        M$4:Y$4=2,
                        M114:Y114,
                        ""),
                    ""))
            ),
            IF(
                Parameters!$D$17=1,
                IFERROR(
                    IF(
                        OR(
                            IF(
                                ISNUMBER(M114:Y114),
                                IF(
                                    M$4:Y$4=1,
                                    M114:Y114,
                                    ""),
                                "")
                            =0),
                        0,
                        GEOMEAN(IF(
                            ISNUMBER(M114:Y114),
                            IF(
                                M$4:Y$4=1,
                                M114:Y114,
                                ""),
                            ""))
                    ),
                    IF(
                        OR(IF(
                            ISNUMBER(M114:Y114),
                            IF(
                                M$4:Y$4=2,
                                M114:Y114,
                                ""),
                            "")
                            =0),
                        0,
                        GEOMEAN(IF(
                            ISNUMBER(M114:Y114),
                            IF(
                                M$4:Y$4=2,
                                M114:Y114,
                                ""),
                            "")))
                )
            )
        )
    )
)</f>
        <v>2.4285714285714199</v>
      </c>
      <c r="I114" s="191" t="e" cm="1">
        <f t="array" ref="I114">IF(
    SUM(IF(
            ISNUMBER(
                IF(
                    $M$5:$Y$5,
                    (M114:Y114),
                    "")),
            1,
            0))
        =0,
    NA(),
    IF(
        Parameters!$D$15=1,
        IF(
            SUM(--(ISNUMBER(IF($M$5:$Y$5=1,(M114:Y114),""))))&gt;0,
            MAX(IF(
                ISNUMBER(M114:Y114),
                IF(
                    M$5:Y$5=1,
                    M114:Y114,
                    ""),
                "")),
            MAX(IF(
                ISNUMBER(M114:Y114),
                IF(
                    M$5:Y$5=2,
                    M114:Y114,
                    ""),
                ""))
        ),
        IF(
            Parameters!$D$16=1,
            IFERROR(
                AVERAGE(IF(
                    ISNUMBER(M114:Y114),
                    IF(
                        M$5:Y$5=1,
                        M114:Y114,
                        ""),
                    "")),
                AVERAGE(IF(
                    ISNUMBER(M114:Y114),
                    IF(
                        M$5:Y$5=2,
                        M114:Y114,
                        ""),
                    ""))
            ),
            IF(
                Parameters!$D$17=1,
                IFERROR(
                    IF(
                        OR(
                            IF(
                                ISNUMBER(M114:Y114),
                                IF(
                                    M$5:Y$5=1,
                                    M114:Y114,
                                    ""),
                                "")
                            =0),
                        0,
                        GEOMEAN(IF(
                            ISNUMBER(M114:Y114),
                            IF(
                                M$5:Y$5=1,
                                M114:Y114,
                                ""),
                            ""))
                    ),
                    IF(
                        OR(IF(
                            ISNUMBER(M114:Y114),
                            IF(
                                M$5:Y$5=2,
                                M114:Y114,
                                ""),
                            "")
                            =0),
                        0,
                        GEOMEAN(IF(
                            ISNUMBER(M114:Y114),
                            IF(
                                M$5:Y$5=2,
                                M114:Y114,
                                ""),
                            "")))
                )
            )
        )
    )
)</f>
        <v>#N/A</v>
      </c>
      <c r="J114" s="242">
        <v>45163</v>
      </c>
      <c r="K114" s="242">
        <v>45218</v>
      </c>
      <c r="L114" s="91" t="s">
        <v>182</v>
      </c>
      <c r="M114" s="192">
        <v>2.4285714285714199</v>
      </c>
      <c r="N114" s="192" t="s">
        <v>409</v>
      </c>
      <c r="O114" s="192" t="s">
        <v>409</v>
      </c>
      <c r="P114" s="192" t="s">
        <v>409</v>
      </c>
      <c r="Q114" s="192">
        <v>1.7</v>
      </c>
      <c r="R114" s="192" t="s">
        <v>409</v>
      </c>
      <c r="S114" s="192" t="s">
        <v>409</v>
      </c>
      <c r="T114" s="192" t="s">
        <v>409</v>
      </c>
      <c r="U114"/>
      <c r="V114"/>
      <c r="W114"/>
      <c r="X114"/>
      <c r="Y114" s="192"/>
      <c r="Z114" s="192"/>
      <c r="AF114" s="34"/>
      <c r="AG114" s="34"/>
      <c r="AH114" s="34"/>
      <c r="AI114" s="34"/>
      <c r="AJ114" s="34"/>
      <c r="AK114" s="34"/>
      <c r="AL114" s="195"/>
      <c r="AM114" s="195"/>
      <c r="AN114" s="80"/>
      <c r="AO114" s="80"/>
      <c r="AP114" s="80"/>
      <c r="AQ114" s="35"/>
    </row>
    <row r="115" spans="1:43"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$M$4:$Y$4,
                    (M115:Y115),
                    "")),
            1,
            0))
        =0,
    NA(),
    IF(
        Parameters!$D$15=1,
        IF(
            SUM(--(ISNUMBER(IF($M$4:$Y$4=1,(M115:Y115),""))))&gt;0,
            MAX(IF(
                ISNUMBER(M115:Y115),
                IF(
                    M$4:Y$4=1,
                    M115:Y115,
                    ""),
                "")),
            MAX(IF(
                ISNUMBER(M115:Y115),
                IF(
                    M$4:Y$4=2,
                    M115:Y115,
                    ""),
                ""))
        ),
        IF(
            Parameters!$D$16=1,
            IFERROR(
                AVERAGE(IF(
                    ISNUMBER(M115:Y115),
                    IF(
                        M$4:Y$4=1,
                        M115:Y115,
                        ""),
                    "")),
                AVERAGE(IF(
                    ISNUMBER(M115:Y115),
                    IF(
                        M$4:Y$4=2,
                        M115:Y115,
                        ""),
                    ""))
            ),
            IF(
                Parameters!$D$17=1,
                IFERROR(
                    IF(
                        OR(
                            IF(
                                ISNUMBER(M115:Y115),
                                IF(
                                    M$4:Y$4=1,
                                    M115:Y115,
                                    ""),
                                "")
                            =0),
                        0,
                        GEOMEAN(IF(
                            ISNUMBER(M115:Y115),
                            IF(
                                M$4:Y$4=1,
                                M115:Y115,
                                ""),
                            ""))
                    ),
                    IF(
                        OR(IF(
                            ISNUMBER(M115:Y115),
                            IF(
                                M$4:Y$4=2,
                                M115:Y115,
                                ""),
                            "")
                            =0),
                        0,
                        GEOMEAN(IF(
                            ISNUMBER(M115:Y115),
                            IF(
                                M$4:Y$4=2,
                                M115:Y115,
                                ""),
                            "")))
                )
            )
        )
    )
)</f>
        <v>7.2857142857142803</v>
      </c>
      <c r="I115" s="191" cm="1">
        <f t="array" ref="I115">IF(
    SUM(IF(
            ISNUMBER(
                IF(
                    $M$5:$Y$5,
                    (M115:Y115),
                    "")),
            1,
            0))
        =0,
    NA(),
    IF(
        Parameters!$D$15=1,
        IF(
            SUM(--(ISNUMBER(IF($M$5:$Y$5=1,(M115:Y115),""))))&gt;0,
            MAX(IF(
                ISNUMBER(M115:Y115),
                IF(
                    M$5:Y$5=1,
                    M115:Y115,
                    ""),
                "")),
            MAX(IF(
                ISNUMBER(M115:Y115),
                IF(
                    M$5:Y$5=2,
                    M115:Y115,
                    ""),
                ""))
        ),
        IF(
            Parameters!$D$16=1,
            IFERROR(
                AVERAGE(IF(
                    ISNUMBER(M115:Y115),
                    IF(
                        M$5:Y$5=1,
                        M115:Y115,
                        ""),
                    "")),
                AVERAGE(IF(
                    ISNUMBER(M115:Y115),
                    IF(
                        M$5:Y$5=2,
                        M115:Y115,
                        ""),
                    ""))
            ),
            IF(
                Parameters!$D$17=1,
                IFERROR(
                    IF(
                        OR(
                            IF(
                                ISNUMBER(M115:Y115),
                                IF(
                                    M$5:Y$5=1,
                                    M115:Y115,
                                    ""),
                                "")
                            =0),
                        0,
                        GEOMEAN(IF(
                            ISNUMBER(M115:Y115),
                            IF(
                                M$5:Y$5=1,
                                M115:Y115,
                                ""),
                            ""))
                    ),
                    IF(
                        OR(IF(
                            ISNUMBER(M115:Y115),
                            IF(
                                M$5:Y$5=2,
                                M115:Y115,
                                ""),
                            "")
                            =0),
                        0,
                        GEOMEAN(IF(
                            ISNUMBER(M115:Y115),
                            IF(
                                M$5:Y$5=2,
                                M115:Y115,
                                ""),
                            "")))
                )
            )
        )
    )
)</f>
        <v>0</v>
      </c>
      <c r="J115" s="242">
        <v>45188</v>
      </c>
      <c r="K115" s="242">
        <v>45014</v>
      </c>
      <c r="L115" s="91" t="s">
        <v>184</v>
      </c>
      <c r="M115" s="192">
        <v>7.2857142857142803</v>
      </c>
      <c r="N115" s="192" t="s">
        <v>409</v>
      </c>
      <c r="O115" s="192">
        <v>0</v>
      </c>
      <c r="P115" s="192" t="s">
        <v>409</v>
      </c>
      <c r="Q115" s="192">
        <v>5.0999999999999996</v>
      </c>
      <c r="R115" s="192">
        <v>-5.4016278835923102E-2</v>
      </c>
      <c r="S115" s="192">
        <v>-9.7216630755590394E-2</v>
      </c>
      <c r="T115" s="192" t="s">
        <v>409</v>
      </c>
      <c r="U115"/>
      <c r="V115"/>
      <c r="W115"/>
      <c r="X115"/>
      <c r="Y115" s="192"/>
      <c r="Z115" s="192"/>
      <c r="AF115" s="34"/>
      <c r="AG115" s="34"/>
      <c r="AH115" s="34"/>
      <c r="AI115" s="34"/>
      <c r="AJ115" s="34"/>
      <c r="AK115" s="34"/>
      <c r="AL115" s="195"/>
      <c r="AM115" s="195"/>
      <c r="AN115" s="80"/>
      <c r="AO115" s="80"/>
      <c r="AP115" s="80"/>
      <c r="AQ115" s="35"/>
    </row>
    <row r="116" spans="1:43"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$M$4:$Y$4,
                    (M116:Y116),
                    "")),
            1,
            0))
        =0,
    NA(),
    IF(
        Parameters!$D$15=1,
        IF(
            SUM(--(ISNUMBER(IF($M$4:$Y$4=1,(M116:Y116),""))))&gt;0,
            MAX(IF(
                ISNUMBER(M116:Y116),
                IF(
                    M$4:Y$4=1,
                    M116:Y116,
                    ""),
                "")),
            MAX(IF(
                ISNUMBER(M116:Y116),
                IF(
                    M$4:Y$4=2,
                    M116:Y116,
                    ""),
                ""))
        ),
        IF(
            Parameters!$D$16=1,
            IFERROR(
                AVERAGE(IF(
                    ISNUMBER(M116:Y116),
                    IF(
                        M$4:Y$4=1,
                        M116:Y116,
                        ""),
                    "")),
                AVERAGE(IF(
                    ISNUMBER(M116:Y116),
                    IF(
                        M$4:Y$4=2,
                        M116:Y116,
                        ""),
                    ""))
            ),
            IF(
                Parameters!$D$17=1,
                IFERROR(
                    IF(
                        OR(
                            IF(
                                ISNUMBER(M116:Y116),
                                IF(
                                    M$4:Y$4=1,
                                    M116:Y116,
                                    ""),
                                "")
                            =0),
                        0,
                        GEOMEAN(IF(
                            ISNUMBER(M116:Y116),
                            IF(
                                M$4:Y$4=1,
                                M116:Y116,
                                ""),
                            ""))
                    ),
                    IF(
                        OR(IF(
                            ISNUMBER(M116:Y116),
                            IF(
                                M$4:Y$4=2,
                                M116:Y116,
                                ""),
                            "")
                            =0),
                        0,
                        GEOMEAN(IF(
                            ISNUMBER(M116:Y116),
                            IF(
                                M$4:Y$4=2,
                                M116:Y116,
                                ""),
                            "")))
                )
            )
        )
    )
)</f>
        <v>7</v>
      </c>
      <c r="I116" s="191" t="e" cm="1">
        <f t="array" ref="I116">IF(
    SUM(IF(
            ISNUMBER(
                IF(
                    $M$5:$Y$5,
                    (M116:Y116),
                    "")),
            1,
            0))
        =0,
    NA(),
    IF(
        Parameters!$D$15=1,
        IF(
            SUM(--(ISNUMBER(IF($M$5:$Y$5=1,(M116:Y116),""))))&gt;0,
            MAX(IF(
                ISNUMBER(M116:Y116),
                IF(
                    M$5:Y$5=1,
                    M116:Y116,
                    ""),
                "")),
            MAX(IF(
                ISNUMBER(M116:Y116),
                IF(
                    M$5:Y$5=2,
                    M116:Y116,
                    ""),
                ""))
        ),
        IF(
            Parameters!$D$16=1,
            IFERROR(
                AVERAGE(IF(
                    ISNUMBER(M116:Y116),
                    IF(
                        M$5:Y$5=1,
                        M116:Y116,
                        ""),
                    "")),
                AVERAGE(IF(
                    ISNUMBER(M116:Y116),
                    IF(
                        M$5:Y$5=2,
                        M116:Y116,
                        ""),
                    ""))
            ),
            IF(
                Parameters!$D$17=1,
                IFERROR(
                    IF(
                        OR(
                            IF(
                                ISNUMBER(M116:Y116),
                                IF(
                                    M$5:Y$5=1,
                                    M116:Y116,
                                    ""),
                                "")
                            =0),
                        0,
                        GEOMEAN(IF(
                            ISNUMBER(M116:Y116),
                            IF(
                                M$5:Y$5=1,
                                M116:Y116,
                                ""),
                            ""))
                    ),
                    IF(
                        OR(IF(
                            ISNUMBER(M116:Y116),
                            IF(
                                M$5:Y$5=2,
                                M116:Y116,
                                ""),
                            "")
                            =0),
                        0,
                        GEOMEAN(IF(
                            ISNUMBER(M116:Y116),
                            IF(
                                M$5:Y$5=2,
                                M116:Y116,
                                ""),
                            "")))
                )
            )
        )
    )
)</f>
        <v>#N/A</v>
      </c>
      <c r="J116" s="242">
        <v>45163</v>
      </c>
      <c r="K116" s="242">
        <v>45440</v>
      </c>
      <c r="L116" s="91" t="s">
        <v>186</v>
      </c>
      <c r="M116" s="192">
        <v>7</v>
      </c>
      <c r="N116" s="192" t="s">
        <v>409</v>
      </c>
      <c r="O116" s="192" t="s">
        <v>409</v>
      </c>
      <c r="P116" s="192" t="s">
        <v>409</v>
      </c>
      <c r="Q116" s="192">
        <v>4.9000000000000004</v>
      </c>
      <c r="R116" s="192" t="s">
        <v>409</v>
      </c>
      <c r="S116" s="192" t="s">
        <v>409</v>
      </c>
      <c r="T116" s="192" t="s">
        <v>409</v>
      </c>
      <c r="U116"/>
      <c r="V116"/>
      <c r="W116"/>
      <c r="X116"/>
      <c r="Y116" s="192"/>
      <c r="Z116" s="192"/>
      <c r="AF116" s="34"/>
      <c r="AG116" s="34"/>
      <c r="AH116" s="34"/>
      <c r="AI116" s="34"/>
      <c r="AJ116" s="34"/>
      <c r="AK116" s="34"/>
      <c r="AL116" s="195"/>
      <c r="AM116" s="195"/>
      <c r="AN116" s="80"/>
      <c r="AO116" s="80"/>
      <c r="AP116" s="80"/>
      <c r="AQ116" s="35"/>
    </row>
    <row r="117" spans="1:43"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$M$4:$Y$4,
                    (M117:Y117),
                    "")),
            1,
            0))
        =0,
    NA(),
    IF(
        Parameters!$D$15=1,
        IF(
            SUM(--(ISNUMBER(IF($M$4:$Y$4=1,(M117:Y117),""))))&gt;0,
            MAX(IF(
                ISNUMBER(M117:Y117),
                IF(
                    M$4:Y$4=1,
                    M117:Y117,
                    ""),
                "")),
            MAX(IF(
                ISNUMBER(M117:Y117),
                IF(
                    M$4:Y$4=2,
                    M117:Y117,
                    ""),
                ""))
        ),
        IF(
            Parameters!$D$16=1,
            IFERROR(
                AVERAGE(IF(
                    ISNUMBER(M117:Y117),
                    IF(
                        M$4:Y$4=1,
                        M117:Y117,
                        ""),
                    "")),
                AVERAGE(IF(
                    ISNUMBER(M117:Y117),
                    IF(
                        M$4:Y$4=2,
                        M117:Y117,
                        ""),
                    ""))
            ),
            IF(
                Parameters!$D$17=1,
                IFERROR(
                    IF(
                        OR(
                            IF(
                                ISNUMBER(M117:Y117),
                                IF(
                                    M$4:Y$4=1,
                                    M117:Y117,
                                    ""),
                                "")
                            =0),
                        0,
                        GEOMEAN(IF(
                            ISNUMBER(M117:Y117),
                            IF(
                                M$4:Y$4=1,
                                M117:Y117,
                                ""),
                            ""))
                    ),
                    IF(
                        OR(IF(
                            ISNUMBER(M117:Y117),
                            IF(
                                M$4:Y$4=2,
                                M117:Y117,
                                ""),
                            "")
                            =0),
                        0,
                        GEOMEAN(IF(
                            ISNUMBER(M117:Y117),
                            IF(
                                M$4:Y$4=2,
                                M117:Y117,
                                ""),
                            "")))
                )
            )
        )
    )
)</f>
        <v>10</v>
      </c>
      <c r="I117" s="191" cm="1">
        <f t="array" ref="I117">IF(
    SUM(IF(
            ISNUMBER(
                IF(
                    $M$5:$Y$5,
                    (M117:Y117),
                    "")),
            1,
            0))
        =0,
    NA(),
    IF(
        Parameters!$D$15=1,
        IF(
            SUM(--(ISNUMBER(IF($M$5:$Y$5=1,(M117:Y117),""))))&gt;0,
            MAX(IF(
                ISNUMBER(M117:Y117),
                IF(
                    M$5:Y$5=1,
                    M117:Y117,
                    ""),
                "")),
            MAX(IF(
                ISNUMBER(M117:Y117),
                IF(
                    M$5:Y$5=2,
                    M117:Y117,
                    ""),
                ""))
        ),
        IF(
            Parameters!$D$16=1,
            IFERROR(
                AVERAGE(IF(
                    ISNUMBER(M117:Y117),
                    IF(
                        M$5:Y$5=1,
                        M117:Y117,
                        ""),
                    "")),
                AVERAGE(IF(
                    ISNUMBER(M117:Y117),
                    IF(
                        M$5:Y$5=2,
                        M117:Y117,
                        ""),
                    ""))
            ),
            IF(
                Parameters!$D$17=1,
                IFERROR(
                    IF(
                        OR(
                            IF(
                                ISNUMBER(M117:Y117),
                                IF(
                                    M$5:Y$5=1,
                                    M117:Y117,
                                    ""),
                                "")
                            =0),
                        0,
                        GEOMEAN(IF(
                            ISNUMBER(M117:Y117),
                            IF(
                                M$5:Y$5=1,
                                M117:Y117,
                                ""),
                            ""))
                    ),
                    IF(
                        OR(IF(
                            ISNUMBER(M117:Y117),
                            IF(
                                M$5:Y$5=2,
                                M117:Y117,
                                ""),
                            "")
                            =0),
                        0,
                        GEOMEAN(IF(
                            ISNUMBER(M117:Y117),
                            IF(
                                M$5:Y$5=2,
                                M117:Y117,
                                ""),
                            "")))
                )
            )
        )
    )
)</f>
        <v>0</v>
      </c>
      <c r="J117" s="242">
        <v>45188</v>
      </c>
      <c r="K117" s="242">
        <v>45455</v>
      </c>
      <c r="L117" s="91" t="s">
        <v>188</v>
      </c>
      <c r="M117" s="192">
        <v>10</v>
      </c>
      <c r="N117" s="192" t="s">
        <v>409</v>
      </c>
      <c r="O117" s="192">
        <v>0</v>
      </c>
      <c r="P117" s="192" t="s">
        <v>409</v>
      </c>
      <c r="Q117" s="192">
        <v>7.2</v>
      </c>
      <c r="R117" s="192">
        <v>-0.54219617843776302</v>
      </c>
      <c r="S117" s="192">
        <v>-0.68145323453096995</v>
      </c>
      <c r="T117" s="192" t="s">
        <v>409</v>
      </c>
      <c r="U117"/>
      <c r="V117"/>
      <c r="W117"/>
      <c r="X117"/>
      <c r="Y117" s="192"/>
      <c r="Z117" s="192"/>
      <c r="AF117" s="34"/>
      <c r="AG117" s="34"/>
      <c r="AH117" s="34"/>
      <c r="AI117" s="34"/>
      <c r="AJ117" s="34"/>
      <c r="AK117" s="34"/>
      <c r="AL117" s="195"/>
      <c r="AM117" s="195"/>
      <c r="AN117" s="80"/>
      <c r="AO117" s="80"/>
      <c r="AP117" s="80"/>
      <c r="AQ117" s="35"/>
    </row>
    <row r="118" spans="1:43"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$M$4:$Y$4,
                    (M118:Y118),
                    "")),
            1,
            0))
        =0,
    NA(),
    IF(
        Parameters!$D$15=1,
        IF(
            SUM(--(ISNUMBER(IF($M$4:$Y$4=1,(M118:Y118),""))))&gt;0,
            MAX(IF(
                ISNUMBER(M118:Y118),
                IF(
                    M$4:Y$4=1,
                    M118:Y118,
                    ""),
                "")),
            MAX(IF(
                ISNUMBER(M118:Y118),
                IF(
                    M$4:Y$4=2,
                    M118:Y118,
                    ""),
                ""))
        ),
        IF(
            Parameters!$D$16=1,
            IFERROR(
                AVERAGE(IF(
                    ISNUMBER(M118:Y118),
                    IF(
                        M$4:Y$4=1,
                        M118:Y118,
                        ""),
                    "")),
                AVERAGE(IF(
                    ISNUMBER(M118:Y118),
                    IF(
                        M$4:Y$4=2,
                        M118:Y118,
                        ""),
                    ""))
            ),
            IF(
                Parameters!$D$17=1,
                IFERROR(
                    IF(
                        OR(
                            IF(
                                ISNUMBER(M118:Y118),
                                IF(
                                    M$4:Y$4=1,
                                    M118:Y118,
                                    ""),
                                "")
                            =0),
                        0,
                        GEOMEAN(IF(
                            ISNUMBER(M118:Y118),
                            IF(
                                M$4:Y$4=1,
                                M118:Y118,
                                ""),
                            ""))
                    ),
                    IF(
                        OR(IF(
                            ISNUMBER(M118:Y118),
                            IF(
                                M$4:Y$4=2,
                                M118:Y118,
                                ""),
                            "")
                            =0),
                        0,
                        GEOMEAN(IF(
                            ISNUMBER(M118:Y118),
                            IF(
                                M$4:Y$4=2,
                                M118:Y118,
                                ""),
                            "")))
                )
            )
        )
    )
)</f>
        <v>4.2857142857142803</v>
      </c>
      <c r="I118" s="191" t="e" cm="1">
        <f t="array" ref="I118">IF(
    SUM(IF(
            ISNUMBER(
                IF(
                    $M$5:$Y$5,
                    (M118:Y118),
                    "")),
            1,
            0))
        =0,
    NA(),
    IF(
        Parameters!$D$15=1,
        IF(
            SUM(--(ISNUMBER(IF($M$5:$Y$5=1,(M118:Y118),""))))&gt;0,
            MAX(IF(
                ISNUMBER(M118:Y118),
                IF(
                    M$5:Y$5=1,
                    M118:Y118,
                    ""),
                "")),
            MAX(IF(
                ISNUMBER(M118:Y118),
                IF(
                    M$5:Y$5=2,
                    M118:Y118,
                    ""),
                ""))
        ),
        IF(
            Parameters!$D$16=1,
            IFERROR(
                AVERAGE(IF(
                    ISNUMBER(M118:Y118),
                    IF(
                        M$5:Y$5=1,
                        M118:Y118,
                        ""),
                    "")),
                AVERAGE(IF(
                    ISNUMBER(M118:Y118),
                    IF(
                        M$5:Y$5=2,
                        M118:Y118,
                        ""),
                    ""))
            ),
            IF(
                Parameters!$D$17=1,
                IFERROR(
                    IF(
                        OR(
                            IF(
                                ISNUMBER(M118:Y118),
                                IF(
                                    M$5:Y$5=1,
                                    M118:Y118,
                                    ""),
                                "")
                            =0),
                        0,
                        GEOMEAN(IF(
                            ISNUMBER(M118:Y118),
                            IF(
                                M$5:Y$5=1,
                                M118:Y118,
                                ""),
                            ""))
                    ),
                    IF(
                        OR(IF(
                            ISNUMBER(M118:Y118),
                            IF(
                                M$5:Y$5=2,
                                M118:Y118,
                                ""),
                            "")
                            =0),
                        0,
                        GEOMEAN(IF(
                            ISNUMBER(M118:Y118),
                            IF(
                                M$5:Y$5=2,
                                M118:Y118,
                                ""),
                            "")))
                )
            )
        )
    )
)</f>
        <v>#N/A</v>
      </c>
      <c r="J118" s="242">
        <v>45188</v>
      </c>
      <c r="K118" s="242">
        <v>45014</v>
      </c>
      <c r="L118" s="91" t="s">
        <v>190</v>
      </c>
      <c r="M118" s="192">
        <v>4.2857142857142803</v>
      </c>
      <c r="N118" s="192" t="s">
        <v>409</v>
      </c>
      <c r="O118" s="192" t="s">
        <v>409</v>
      </c>
      <c r="P118" s="192" t="s">
        <v>409</v>
      </c>
      <c r="Q118" s="192">
        <v>3</v>
      </c>
      <c r="R118" s="192" t="s">
        <v>409</v>
      </c>
      <c r="S118" s="192" t="s">
        <v>409</v>
      </c>
      <c r="T118" s="192" t="s">
        <v>409</v>
      </c>
      <c r="U118"/>
      <c r="V118"/>
      <c r="W118"/>
      <c r="X118"/>
      <c r="Y118" s="192"/>
      <c r="Z118" s="192"/>
      <c r="AF118" s="34"/>
      <c r="AG118" s="34"/>
      <c r="AH118" s="34"/>
      <c r="AI118" s="34"/>
      <c r="AJ118" s="34"/>
      <c r="AK118" s="34"/>
      <c r="AL118" s="195"/>
      <c r="AM118" s="195"/>
      <c r="AN118" s="80"/>
      <c r="AO118" s="80"/>
      <c r="AP118" s="80"/>
      <c r="AQ118" s="35"/>
    </row>
    <row r="119" spans="1:43"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$M$4:$Y$4,
                    (M119:Y119),
                    "")),
            1,
            0))
        =0,
    NA(),
    IF(
        Parameters!$D$15=1,
        IF(
            SUM(--(ISNUMBER(IF($M$4:$Y$4=1,(M119:Y119),""))))&gt;0,
            MAX(IF(
                ISNUMBER(M119:Y119),
                IF(
                    M$4:Y$4=1,
                    M119:Y119,
                    ""),
                "")),
            MAX(IF(
                ISNUMBER(M119:Y119),
                IF(
                    M$4:Y$4=2,
                    M119:Y119,
                    ""),
                ""))
        ),
        IF(
            Parameters!$D$16=1,
            IFERROR(
                AVERAGE(IF(
                    ISNUMBER(M119:Y119),
                    IF(
                        M$4:Y$4=1,
                        M119:Y119,
                        ""),
                    "")),
                AVERAGE(IF(
                    ISNUMBER(M119:Y119),
                    IF(
                        M$4:Y$4=2,
                        M119:Y119,
                        ""),
                    ""))
            ),
            IF(
                Parameters!$D$17=1,
                IFERROR(
                    IF(
                        OR(
                            IF(
                                ISNUMBER(M119:Y119),
                                IF(
                                    M$4:Y$4=1,
                                    M119:Y119,
                                    ""),
                                "")
                            =0),
                        0,
                        GEOMEAN(IF(
                            ISNUMBER(M119:Y119),
                            IF(
                                M$4:Y$4=1,
                                M119:Y119,
                                ""),
                            ""))
                    ),
                    IF(
                        OR(IF(
                            ISNUMBER(M119:Y119),
                            IF(
                                M$4:Y$4=2,
                                M119:Y119,
                                ""),
                            "")
                            =0),
                        0,
                        GEOMEAN(IF(
                            ISNUMBER(M119:Y119),
                            IF(
                                M$4:Y$4=2,
                                M119:Y119,
                                ""),
                            "")))
                )
            )
        )
    )
)</f>
        <v>6.4285714285714199</v>
      </c>
      <c r="I119" s="191" cm="1">
        <f t="array" ref="I119">IF(
    SUM(IF(
            ISNUMBER(
                IF(
                    $M$5:$Y$5,
                    (M119:Y119),
                    "")),
            1,
            0))
        =0,
    NA(),
    IF(
        Parameters!$D$15=1,
        IF(
            SUM(--(ISNUMBER(IF($M$5:$Y$5=1,(M119:Y119),""))))&gt;0,
            MAX(IF(
                ISNUMBER(M119:Y119),
                IF(
                    M$5:Y$5=1,
                    M119:Y119,
                    ""),
                "")),
            MAX(IF(
                ISNUMBER(M119:Y119),
                IF(
                    M$5:Y$5=2,
                    M119:Y119,
                    ""),
                ""))
        ),
        IF(
            Parameters!$D$16=1,
            IFERROR(
                AVERAGE(IF(
                    ISNUMBER(M119:Y119),
                    IF(
                        M$5:Y$5=1,
                        M119:Y119,
                        ""),
                    "")),
                AVERAGE(IF(
                    ISNUMBER(M119:Y119),
                    IF(
                        M$5:Y$5=2,
                        M119:Y119,
                        ""),
                    ""))
            ),
            IF(
                Parameters!$D$17=1,
                IFERROR(
                    IF(
                        OR(
                            IF(
                                ISNUMBER(M119:Y119),
                                IF(
                                    M$5:Y$5=1,
                                    M119:Y119,
                                    ""),
                                "")
                            =0),
                        0,
                        GEOMEAN(IF(
                            ISNUMBER(M119:Y119),
                            IF(
                                M$5:Y$5=1,
                                M119:Y119,
                                ""),
                            ""))
                    ),
                    IF(
                        OR(IF(
                            ISNUMBER(M119:Y119),
                            IF(
                                M$5:Y$5=2,
                                M119:Y119,
                                ""),
                            "")
                            =0),
                        0,
                        GEOMEAN(IF(
                            ISNUMBER(M119:Y119),
                            IF(
                                M$5:Y$5=2,
                                M119:Y119,
                                ""),
                            "")))
                )
            )
        )
    )
)</f>
        <v>0</v>
      </c>
      <c r="J119" s="242">
        <v>45188</v>
      </c>
      <c r="K119" s="242">
        <v>45455</v>
      </c>
      <c r="L119" s="91" t="s">
        <v>191</v>
      </c>
      <c r="M119" s="192">
        <v>6.4285714285714199</v>
      </c>
      <c r="N119" s="192" t="s">
        <v>409</v>
      </c>
      <c r="O119" s="192">
        <v>0</v>
      </c>
      <c r="P119" s="192" t="s">
        <v>409</v>
      </c>
      <c r="Q119" s="192">
        <v>4.5</v>
      </c>
      <c r="R119" s="192">
        <v>-1.5850984417281</v>
      </c>
      <c r="S119" s="192">
        <v>-0.23385742278622701</v>
      </c>
      <c r="T119" s="192" t="s">
        <v>409</v>
      </c>
      <c r="U119"/>
      <c r="V119"/>
      <c r="W119"/>
      <c r="X119"/>
      <c r="Y119" s="192"/>
      <c r="Z119" s="192"/>
      <c r="AF119" s="34"/>
      <c r="AG119" s="34"/>
      <c r="AH119" s="34"/>
      <c r="AI119" s="34"/>
      <c r="AJ119" s="34"/>
      <c r="AK119" s="34"/>
      <c r="AL119" s="195"/>
      <c r="AM119" s="195"/>
      <c r="AN119" s="80"/>
      <c r="AO119" s="80"/>
      <c r="AP119" s="80"/>
      <c r="AQ119" s="35"/>
    </row>
    <row r="120" spans="1:43"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$M$4:$Y$4,
                    (M120:Y120),
                    "")),
            1,
            0))
        =0,
    NA(),
    IF(
        Parameters!$D$15=1,
        IF(
            SUM(--(ISNUMBER(IF($M$4:$Y$4=1,(M120:Y120),""))))&gt;0,
            MAX(IF(
                ISNUMBER(M120:Y120),
                IF(
                    M$4:Y$4=1,
                    M120:Y120,
                    ""),
                "")),
            MAX(IF(
                ISNUMBER(M120:Y120),
                IF(
                    M$4:Y$4=2,
                    M120:Y120,
                    ""),
                ""))
        ),
        IF(
            Parameters!$D$16=1,
            IFERROR(
                AVERAGE(IF(
                    ISNUMBER(M120:Y120),
                    IF(
                        M$4:Y$4=1,
                        M120:Y120,
                        ""),
                    "")),
                AVERAGE(IF(
                    ISNUMBER(M120:Y120),
                    IF(
                        M$4:Y$4=2,
                        M120:Y120,
                        ""),
                    ""))
            ),
            IF(
                Parameters!$D$17=1,
                IFERROR(
                    IF(
                        OR(
                            IF(
                                ISNUMBER(M120:Y120),
                                IF(
                                    M$4:Y$4=1,
                                    M120:Y120,
                                    ""),
                                "")
                            =0),
                        0,
                        GEOMEAN(IF(
                            ISNUMBER(M120:Y120),
                            IF(
                                M$4:Y$4=1,
                                M120:Y120,
                                ""),
                            ""))
                    ),
                    IF(
                        OR(IF(
                            ISNUMBER(M120:Y120),
                            IF(
                                M$4:Y$4=2,
                                M120:Y120,
                                ""),
                            "")
                            =0),
                        0,
                        GEOMEAN(IF(
                            ISNUMBER(M120:Y120),
                            IF(
                                M$4:Y$4=2,
                                M120:Y120,
                                ""),
                            "")))
                )
            )
        )
    )
)</f>
        <v>0</v>
      </c>
      <c r="I120" s="191" t="e" cm="1">
        <f t="array" ref="I120">IF(
    SUM(IF(
            ISNUMBER(
                IF(
                    $M$5:$Y$5,
                    (M120:Y120),
                    "")),
            1,
            0))
        =0,
    NA(),
    IF(
        Parameters!$D$15=1,
        IF(
            SUM(--(ISNUMBER(IF($M$5:$Y$5=1,(M120:Y120),""))))&gt;0,
            MAX(IF(
                ISNUMBER(M120:Y120),
                IF(
                    M$5:Y$5=1,
                    M120:Y120,
                    ""),
                "")),
            MAX(IF(
                ISNUMBER(M120:Y120),
                IF(
                    M$5:Y$5=2,
                    M120:Y120,
                    ""),
                ""))
        ),
        IF(
            Parameters!$D$16=1,
            IFERROR(
                AVERAGE(IF(
                    ISNUMBER(M120:Y120),
                    IF(
                        M$5:Y$5=1,
                        M120:Y120,
                        ""),
                    "")),
                AVERAGE(IF(
                    ISNUMBER(M120:Y120),
                    IF(
                        M$5:Y$5=2,
                        M120:Y120,
                        ""),
                    ""))
            ),
            IF(
                Parameters!$D$17=1,
                IFERROR(
                    IF(
                        OR(
                            IF(
                                ISNUMBER(M120:Y120),
                                IF(
                                    M$5:Y$5=1,
                                    M120:Y120,
                                    ""),
                                "")
                            =0),
                        0,
                        GEOMEAN(IF(
                            ISNUMBER(M120:Y120),
                            IF(
                                M$5:Y$5=1,
                                M120:Y120,
                                ""),
                            ""))
                    ),
                    IF(
                        OR(IF(
                            ISNUMBER(M120:Y120),
                            IF(
                                M$5:Y$5=2,
                                M120:Y120,
                                ""),
                            "")
                            =0),
                        0,
                        GEOMEAN(IF(
                            ISNUMBER(M120:Y120),
                            IF(
                                M$5:Y$5=2,
                                M120:Y120,
                                ""),
                            "")))
                )
            )
        )
    )
)</f>
        <v>#N/A</v>
      </c>
      <c r="J120" s="242">
        <v>44753</v>
      </c>
      <c r="K120" s="242">
        <v>44753</v>
      </c>
      <c r="L120" s="91" t="s">
        <v>193</v>
      </c>
      <c r="M120" s="192">
        <v>0</v>
      </c>
      <c r="N120" s="192" t="s">
        <v>409</v>
      </c>
      <c r="O120" s="192" t="s">
        <v>409</v>
      </c>
      <c r="P120" s="192" t="s">
        <v>409</v>
      </c>
      <c r="Q120" s="192">
        <v>0</v>
      </c>
      <c r="R120" s="192" t="s">
        <v>409</v>
      </c>
      <c r="S120" s="192" t="s">
        <v>409</v>
      </c>
      <c r="T120" s="192" t="s">
        <v>409</v>
      </c>
      <c r="U120"/>
      <c r="V120"/>
      <c r="W120"/>
      <c r="X120"/>
      <c r="Y120" s="192"/>
      <c r="Z120" s="192"/>
      <c r="AF120" s="34"/>
      <c r="AG120" s="34"/>
      <c r="AH120" s="34"/>
      <c r="AI120" s="34"/>
      <c r="AJ120" s="34"/>
      <c r="AK120" s="34"/>
      <c r="AL120" s="195"/>
      <c r="AM120" s="195"/>
      <c r="AN120" s="80"/>
      <c r="AO120" s="80"/>
      <c r="AP120" s="80"/>
      <c r="AQ120" s="35"/>
    </row>
    <row r="121" spans="1:43"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6.4365030434678889</v>
      </c>
      <c r="H121" s="80" cm="1">
        <f t="array" ref="H121">IF(
    SUM(IF(
            ISNUMBER(
                IF(
                    $M$4:$Y$4,
                    (M121:Y121),
                    "")),
            1,
            0))
        =0,
    NA(),
    IF(
        Parameters!$D$15=1,
        IF(
            SUM(--(ISNUMBER(IF($M$4:$Y$4=1,(M121:Y121),""))))&gt;0,
            MAX(IF(
                ISNUMBER(M121:Y121),
                IF(
                    M$4:Y$4=1,
                    M121:Y121,
                    ""),
                "")),
            MAX(IF(
                ISNUMBER(M121:Y121),
                IF(
                    M$4:Y$4=2,
                    M121:Y121,
                    ""),
                ""))
        ),
        IF(
            Parameters!$D$16=1,
            IFERROR(
                AVERAGE(IF(
                    ISNUMBER(M121:Y121),
                    IF(
                        M$4:Y$4=1,
                        M121:Y121,
                        ""),
                    "")),
                AVERAGE(IF(
                    ISNUMBER(M121:Y121),
                    IF(
                        M$4:Y$4=2,
                        M121:Y121,
                        ""),
                    ""))
            ),
            IF(
                Parameters!$D$17=1,
                IFERROR(
                    IF(
                        OR(
                            IF(
                                ISNUMBER(M121:Y121),
                                IF(
                                    M$4:Y$4=1,
                                    M121:Y121,
                                    ""),
                                "")
                            =0),
                        0,
                        GEOMEAN(IF(
                            ISNUMBER(M121:Y121),
                            IF(
                                M$4:Y$4=1,
                                M121:Y121,
                                ""),
                            ""))
                    ),
                    IF(
                        OR(IF(
                            ISNUMBER(M121:Y121),
                            IF(
                                M$4:Y$4=2,
                                M121:Y121,
                                ""),
                            "")
                            =0),
                        0,
                        GEOMEAN(IF(
                            ISNUMBER(M121:Y121),
                            IF(
                                M$4:Y$4=2,
                                M121:Y121,
                                ""),
                            "")))
                )
            )
        )
    )
)</f>
        <v>4.1428571428571397</v>
      </c>
      <c r="I121" s="191" cm="1">
        <f t="array" ref="I121">IF(
    SUM(IF(
            ISNUMBER(
                IF(
                    $M$5:$Y$5,
                    (M121:Y121),
                    "")),
            1,
            0))
        =0,
    NA(),
    IF(
        Parameters!$D$15=1,
        IF(
            SUM(--(ISNUMBER(IF($M$5:$Y$5=1,(M121:Y121),""))))&gt;0,
            MAX(IF(
                ISNUMBER(M121:Y121),
                IF(
                    M$5:Y$5=1,
                    M121:Y121,
                    ""),
                "")),
            MAX(IF(
                ISNUMBER(M121:Y121),
                IF(
                    M$5:Y$5=2,
                    M121:Y121,
                    ""),
                ""))
        ),
        IF(
            Parameters!$D$16=1,
            IFERROR(
                AVERAGE(IF(
                    ISNUMBER(M121:Y121),
                    IF(
                        M$5:Y$5=1,
                        M121:Y121,
                        ""),
                    "")),
                AVERAGE(IF(
                    ISNUMBER(M121:Y121),
                    IF(
                        M$5:Y$5=2,
                        M121:Y121,
                        ""),
                    ""))
            ),
            IF(
                Parameters!$D$17=1,
                IFERROR(
                    IF(
                        OR(
                            IF(
                                ISNUMBER(M121:Y121),
                                IF(
                                    M$5:Y$5=1,
                                    M121:Y121,
                                    ""),
                                "")
                            =0),
                        0,
                        GEOMEAN(IF(
                            ISNUMBER(M121:Y121),
                            IF(
                                M$5:Y$5=1,
                                M121:Y121,
                                ""),
                            ""))
                    ),
                    IF(
                        OR(IF(
                            ISNUMBER(M121:Y121),
                            IF(
                                M$5:Y$5=2,
                                M121:Y121,
                                ""),
                            "")
                            =0),
                        0,
                        GEOMEAN(IF(
                            ISNUMBER(M121:Y121),
                            IF(
                                M$5:Y$5=2,
                                M121:Y121,
                                ""),
                            "")))
                )
            )
        )
    )
)</f>
        <v>10</v>
      </c>
      <c r="J121" s="242">
        <v>45163</v>
      </c>
      <c r="K121" s="242">
        <v>45455</v>
      </c>
      <c r="L121" s="91" t="s">
        <v>195</v>
      </c>
      <c r="M121" s="192">
        <v>4.1428571428571397</v>
      </c>
      <c r="N121" s="192" t="s">
        <v>409</v>
      </c>
      <c r="O121" s="192">
        <v>10</v>
      </c>
      <c r="P121" s="192" t="s">
        <v>409</v>
      </c>
      <c r="Q121" s="192">
        <v>2.9</v>
      </c>
      <c r="R121" s="192">
        <v>4.2774001951278899</v>
      </c>
      <c r="S121" s="192">
        <v>0.77756493231828105</v>
      </c>
      <c r="T121" s="192" t="s">
        <v>409</v>
      </c>
      <c r="U121"/>
      <c r="V121"/>
      <c r="W121"/>
      <c r="X121"/>
      <c r="Y121" s="192"/>
      <c r="Z121" s="192"/>
      <c r="AF121" s="34"/>
      <c r="AG121" s="34"/>
      <c r="AH121" s="34"/>
      <c r="AI121" s="34"/>
      <c r="AJ121" s="34"/>
      <c r="AK121" s="34"/>
      <c r="AL121" s="195"/>
      <c r="AM121" s="195"/>
      <c r="AN121" s="80"/>
      <c r="AO121" s="80"/>
      <c r="AP121" s="80"/>
      <c r="AQ121" s="35"/>
    </row>
    <row r="122" spans="1:43"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$M$4:$Y$4,
                    (M122:Y122),
                    "")),
            1,
            0))
        =0,
    NA(),
    IF(
        Parameters!$D$15=1,
        IF(
            SUM(--(ISNUMBER(IF($M$4:$Y$4=1,(M122:Y122),""))))&gt;0,
            MAX(IF(
                ISNUMBER(M122:Y122),
                IF(
                    M$4:Y$4=1,
                    M122:Y122,
                    ""),
                "")),
            MAX(IF(
                ISNUMBER(M122:Y122),
                IF(
                    M$4:Y$4=2,
                    M122:Y122,
                    ""),
                ""))
        ),
        IF(
            Parameters!$D$16=1,
            IFERROR(
                AVERAGE(IF(
                    ISNUMBER(M122:Y122),
                    IF(
                        M$4:Y$4=1,
                        M122:Y122,
                        ""),
                    "")),
                AVERAGE(IF(
                    ISNUMBER(M122:Y122),
                    IF(
                        M$4:Y$4=2,
                        M122:Y122,
                        ""),
                    ""))
            ),
            IF(
                Parameters!$D$17=1,
                IFERROR(
                    IF(
                        OR(
                            IF(
                                ISNUMBER(M122:Y122),
                                IF(
                                    M$4:Y$4=1,
                                    M122:Y122,
                                    ""),
                                "")
                            =0),
                        0,
                        GEOMEAN(IF(
                            ISNUMBER(M122:Y122),
                            IF(
                                M$4:Y$4=1,
                                M122:Y122,
                                ""),
                            ""))
                    ),
                    IF(
                        OR(IF(
                            ISNUMBER(M122:Y122),
                            IF(
                                M$4:Y$4=2,
                                M122:Y122,
                                ""),
                            "")
                            =0),
                        0,
                        GEOMEAN(IF(
                            ISNUMBER(M122:Y122),
                            IF(
                                M$4:Y$4=2,
                                M122:Y122,
                                ""),
                            "")))
                )
            )
        )
    )
)</f>
        <v>9.2857142857142794</v>
      </c>
      <c r="I122" s="191" cm="1">
        <f t="array" ref="I122">IF(
    SUM(IF(
            ISNUMBER(
                IF(
                    $M$5:$Y$5,
                    (M122:Y122),
                    "")),
            1,
            0))
        =0,
    NA(),
    IF(
        Parameters!$D$15=1,
        IF(
            SUM(--(ISNUMBER(IF($M$5:$Y$5=1,(M122:Y122),""))))&gt;0,
            MAX(IF(
                ISNUMBER(M122:Y122),
                IF(
                    M$5:Y$5=1,
                    M122:Y122,
                    ""),
                "")),
            MAX(IF(
                ISNUMBER(M122:Y122),
                IF(
                    M$5:Y$5=2,
                    M122:Y122,
                    ""),
                ""))
        ),
        IF(
            Parameters!$D$16=1,
            IFERROR(
                AVERAGE(IF(
                    ISNUMBER(M122:Y122),
                    IF(
                        M$5:Y$5=1,
                        M122:Y122,
                        ""),
                    "")),
                AVERAGE(IF(
                    ISNUMBER(M122:Y122),
                    IF(
                        M$5:Y$5=2,
                        M122:Y122,
                        ""),
                    ""))
            ),
            IF(
                Parameters!$D$17=1,
                IFERROR(
                    IF(
                        OR(
                            IF(
                                ISNUMBER(M122:Y122),
                                IF(
                                    M$5:Y$5=1,
                                    M122:Y122,
                                    ""),
                                "")
                            =0),
                        0,
                        GEOMEAN(IF(
                            ISNUMBER(M122:Y122),
                            IF(
                                M$5:Y$5=1,
                                M122:Y122,
                                ""),
                            ""))
                    ),
                    IF(
                        OR(IF(
                            ISNUMBER(M122:Y122),
                            IF(
                                M$5:Y$5=2,
                                M122:Y122,
                                ""),
                            "")
                            =0),
                        0,
                        GEOMEAN(IF(
                            ISNUMBER(M122:Y122),
                            IF(
                                M$5:Y$5=2,
                                M122:Y122,
                                ""),
                            "")))
                )
            )
        )
    )
)</f>
        <v>0</v>
      </c>
      <c r="J122" s="242">
        <v>45188</v>
      </c>
      <c r="K122" s="242">
        <v>45455</v>
      </c>
      <c r="L122" s="91" t="s">
        <v>197</v>
      </c>
      <c r="M122" s="192">
        <v>9.2857142857142794</v>
      </c>
      <c r="N122" s="192" t="s">
        <v>409</v>
      </c>
      <c r="O122" s="192">
        <v>0</v>
      </c>
      <c r="P122" s="192" t="s">
        <v>409</v>
      </c>
      <c r="Q122" s="192">
        <v>6.5</v>
      </c>
      <c r="R122" s="192">
        <v>-0.30452065982941401</v>
      </c>
      <c r="S122" s="192">
        <v>-0.439479830385551</v>
      </c>
      <c r="T122" s="192" t="s">
        <v>409</v>
      </c>
      <c r="U122"/>
      <c r="V122"/>
      <c r="W122"/>
      <c r="X122"/>
      <c r="Y122" s="192"/>
      <c r="Z122" s="192"/>
      <c r="AF122" s="34"/>
      <c r="AG122" s="34"/>
      <c r="AH122" s="34"/>
      <c r="AI122" s="34"/>
      <c r="AJ122" s="34"/>
      <c r="AK122" s="34"/>
      <c r="AL122" s="195"/>
      <c r="AM122" s="195"/>
      <c r="AN122" s="80"/>
      <c r="AO122" s="80"/>
      <c r="AP122" s="80"/>
      <c r="AQ122" s="35"/>
    </row>
    <row r="123" spans="1:43"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$M$4:$Y$4,
                    (M123:Y123),
                    "")),
            1,
            0))
        =0,
    NA(),
    IF(
        Parameters!$D$15=1,
        IF(
            SUM(--(ISNUMBER(IF($M$4:$Y$4=1,(M123:Y123),""))))&gt;0,
            MAX(IF(
                ISNUMBER(M123:Y123),
                IF(
                    M$4:Y$4=1,
                    M123:Y123,
                    ""),
                "")),
            MAX(IF(
                ISNUMBER(M123:Y123),
                IF(
                    M$4:Y$4=2,
                    M123:Y123,
                    ""),
                ""))
        ),
        IF(
            Parameters!$D$16=1,
            IFERROR(
                AVERAGE(IF(
                    ISNUMBER(M123:Y123),
                    IF(
                        M$4:Y$4=1,
                        M123:Y123,
                        ""),
                    "")),
                AVERAGE(IF(
                    ISNUMBER(M123:Y123),
                    IF(
                        M$4:Y$4=2,
                        M123:Y123,
                        ""),
                    ""))
            ),
            IF(
                Parameters!$D$17=1,
                IFERROR(
                    IF(
                        OR(
                            IF(
                                ISNUMBER(M123:Y123),
                                IF(
                                    M$4:Y$4=1,
                                    M123:Y123,
                                    ""),
                                "")
                            =0),
                        0,
                        GEOMEAN(IF(
                            ISNUMBER(M123:Y123),
                            IF(
                                M$4:Y$4=1,
                                M123:Y123,
                                ""),
                            ""))
                    ),
                    IF(
                        OR(IF(
                            ISNUMBER(M123:Y123),
                            IF(
                                M$4:Y$4=2,
                                M123:Y123,
                                ""),
                            "")
                            =0),
                        0,
                        GEOMEAN(IF(
                            ISNUMBER(M123:Y123),
                            IF(
                                M$4:Y$4=2,
                                M123:Y123,
                                ""),
                            "")))
                )
            )
        )
    )
)</f>
        <v>1.1428571428571399</v>
      </c>
      <c r="I123" s="191" t="e" cm="1">
        <f t="array" ref="I123">IF(
    SUM(IF(
            ISNUMBER(
                IF(
                    $M$5:$Y$5,
                    (M123:Y123),
                    "")),
            1,
            0))
        =0,
    NA(),
    IF(
        Parameters!$D$15=1,
        IF(
            SUM(--(ISNUMBER(IF($M$5:$Y$5=1,(M123:Y123),""))))&gt;0,
            MAX(IF(
                ISNUMBER(M123:Y123),
                IF(
                    M$5:Y$5=1,
                    M123:Y123,
                    ""),
                "")),
            MAX(IF(
                ISNUMBER(M123:Y123),
                IF(
                    M$5:Y$5=2,
                    M123:Y123,
                    ""),
                ""))
        ),
        IF(
            Parameters!$D$16=1,
            IFERROR(
                AVERAGE(IF(
                    ISNUMBER(M123:Y123),
                    IF(
                        M$5:Y$5=1,
                        M123:Y123,
                        ""),
                    "")),
                AVERAGE(IF(
                    ISNUMBER(M123:Y123),
                    IF(
                        M$5:Y$5=2,
                        M123:Y123,
                        ""),
                    ""))
            ),
            IF(
                Parameters!$D$17=1,
                IFERROR(
                    IF(
                        OR(
                            IF(
                                ISNUMBER(M123:Y123),
                                IF(
                                    M$5:Y$5=1,
                                    M123:Y123,
                                    ""),
                                "")
                            =0),
                        0,
                        GEOMEAN(IF(
                            ISNUMBER(M123:Y123),
                            IF(
                                M$5:Y$5=1,
                                M123:Y123,
                                ""),
                            ""))
                    ),
                    IF(
                        OR(IF(
                            ISNUMBER(M123:Y123),
                            IF(
                                M$5:Y$5=2,
                                M123:Y123,
                                ""),
                            "")
                            =0),
                        0,
                        GEOMEAN(IF(
                            ISNUMBER(M123:Y123),
                            IF(
                                M$5:Y$5=2,
                                M123:Y123,
                                ""),
                            "")))
                )
            )
        )
    )
)</f>
        <v>#N/A</v>
      </c>
      <c r="J123" s="242">
        <v>45163</v>
      </c>
      <c r="K123" s="242">
        <v>45218</v>
      </c>
      <c r="L123" s="91" t="s">
        <v>199</v>
      </c>
      <c r="M123" s="192">
        <v>1.1428571428571399</v>
      </c>
      <c r="N123" s="192" t="s">
        <v>409</v>
      </c>
      <c r="O123" s="192" t="s">
        <v>409</v>
      </c>
      <c r="P123" s="192" t="s">
        <v>409</v>
      </c>
      <c r="Q123" s="192">
        <v>0.8</v>
      </c>
      <c r="R123" s="192" t="s">
        <v>409</v>
      </c>
      <c r="S123" s="192" t="s">
        <v>409</v>
      </c>
      <c r="T123" s="192" t="s">
        <v>409</v>
      </c>
      <c r="U123"/>
      <c r="V123"/>
      <c r="W123"/>
      <c r="X123"/>
      <c r="Y123" s="192"/>
      <c r="Z123" s="192"/>
      <c r="AF123" s="34"/>
      <c r="AG123" s="34"/>
      <c r="AH123" s="34"/>
      <c r="AI123" s="34"/>
      <c r="AJ123" s="34"/>
      <c r="AK123" s="34"/>
      <c r="AL123" s="195"/>
      <c r="AM123" s="195"/>
      <c r="AN123" s="80"/>
      <c r="AO123" s="80"/>
      <c r="AP123" s="80"/>
      <c r="AQ123" s="35"/>
    </row>
    <row r="124" spans="1:43"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$M$4:$Y$4,
                    (M124:Y124),
                    "")),
            1,
            0))
        =0,
    NA(),
    IF(
        Parameters!$D$15=1,
        IF(
            SUM(--(ISNUMBER(IF($M$4:$Y$4=1,(M124:Y124),""))))&gt;0,
            MAX(IF(
                ISNUMBER(M124:Y124),
                IF(
                    M$4:Y$4=1,
                    M124:Y124,
                    ""),
                "")),
            MAX(IF(
                ISNUMBER(M124:Y124),
                IF(
                    M$4:Y$4=2,
                    M124:Y124,
                    ""),
                ""))
        ),
        IF(
            Parameters!$D$16=1,
            IFERROR(
                AVERAGE(IF(
                    ISNUMBER(M124:Y124),
                    IF(
                        M$4:Y$4=1,
                        M124:Y124,
                        ""),
                    "")),
                AVERAGE(IF(
                    ISNUMBER(M124:Y124),
                    IF(
                        M$4:Y$4=2,
                        M124:Y124,
                        ""),
                    ""))
            ),
            IF(
                Parameters!$D$17=1,
                IFERROR(
                    IF(
                        OR(
                            IF(
                                ISNUMBER(M124:Y124),
                                IF(
                                    M$4:Y$4=1,
                                    M124:Y124,
                                    ""),
                                "")
                            =0),
                        0,
                        GEOMEAN(IF(
                            ISNUMBER(M124:Y124),
                            IF(
                                M$4:Y$4=1,
                                M124:Y124,
                                ""),
                            ""))
                    ),
                    IF(
                        OR(IF(
                            ISNUMBER(M124:Y124),
                            IF(
                                M$4:Y$4=2,
                                M124:Y124,
                                ""),
                            "")
                            =0),
                        0,
                        GEOMEAN(IF(
                            ISNUMBER(M124:Y124),
                            IF(
                                M$4:Y$4=2,
                                M124:Y124,
                                ""),
                            "")))
                )
            )
        )
    )
)</f>
        <v>0.71428571428571297</v>
      </c>
      <c r="I124" s="191" t="e" cm="1">
        <f t="array" ref="I124">IF(
    SUM(IF(
            ISNUMBER(
                IF(
                    $M$5:$Y$5,
                    (M124:Y124),
                    "")),
            1,
            0))
        =0,
    NA(),
    IF(
        Parameters!$D$15=1,
        IF(
            SUM(--(ISNUMBER(IF($M$5:$Y$5=1,(M124:Y124),""))))&gt;0,
            MAX(IF(
                ISNUMBER(M124:Y124),
                IF(
                    M$5:Y$5=1,
                    M124:Y124,
                    ""),
                "")),
            MAX(IF(
                ISNUMBER(M124:Y124),
                IF(
                    M$5:Y$5=2,
                    M124:Y124,
                    ""),
                ""))
        ),
        IF(
            Parameters!$D$16=1,
            IFERROR(
                AVERAGE(IF(
                    ISNUMBER(M124:Y124),
                    IF(
                        M$5:Y$5=1,
                        M124:Y124,
                        ""),
                    "")),
                AVERAGE(IF(
                    ISNUMBER(M124:Y124),
                    IF(
                        M$5:Y$5=2,
                        M124:Y124,
                        ""),
                    ""))
            ),
            IF(
                Parameters!$D$17=1,
                IFERROR(
                    IF(
                        OR(
                            IF(
                                ISNUMBER(M124:Y124),
                                IF(
                                    M$5:Y$5=1,
                                    M124:Y124,
                                    ""),
                                "")
                            =0),
                        0,
                        GEOMEAN(IF(
                            ISNUMBER(M124:Y124),
                            IF(
                                M$5:Y$5=1,
                                M124:Y124,
                                ""),
                            ""))
                    ),
                    IF(
                        OR(IF(
                            ISNUMBER(M124:Y124),
                            IF(
                                M$5:Y$5=2,
                                M124:Y124,
                                ""),
                            "")
                            =0),
                        0,
                        GEOMEAN(IF(
                            ISNUMBER(M124:Y124),
                            IF(
                                M$5:Y$5=2,
                                M124:Y124,
                                ""),
                            "")))
                )
            )
        )
    )
)</f>
        <v>#N/A</v>
      </c>
      <c r="J124" s="242">
        <v>45163</v>
      </c>
      <c r="K124" s="242">
        <v>45218</v>
      </c>
      <c r="L124" s="91" t="s">
        <v>201</v>
      </c>
      <c r="M124" s="192">
        <v>0.71428571428571297</v>
      </c>
      <c r="N124" s="192" t="s">
        <v>409</v>
      </c>
      <c r="O124" s="192" t="s">
        <v>409</v>
      </c>
      <c r="P124" s="192" t="s">
        <v>409</v>
      </c>
      <c r="Q124" s="192">
        <v>0.5</v>
      </c>
      <c r="R124" s="192" t="s">
        <v>409</v>
      </c>
      <c r="S124" s="192" t="s">
        <v>409</v>
      </c>
      <c r="T124" s="192" t="s">
        <v>409</v>
      </c>
      <c r="U124"/>
      <c r="V124"/>
      <c r="W124"/>
      <c r="X124"/>
      <c r="Y124" s="192"/>
      <c r="Z124" s="192"/>
      <c r="AF124" s="34"/>
      <c r="AG124" s="34"/>
      <c r="AH124" s="34"/>
      <c r="AI124" s="34"/>
      <c r="AJ124" s="34"/>
      <c r="AK124" s="34"/>
      <c r="AL124" s="195"/>
      <c r="AM124" s="195"/>
      <c r="AN124" s="80"/>
      <c r="AO124" s="80"/>
      <c r="AP124" s="80"/>
      <c r="AQ124" s="35"/>
    </row>
    <row r="125" spans="1:43"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$M$4:$Y$4,
                    (M125:Y125),
                    "")),
            1,
            0))
        =0,
    NA(),
    IF(
        Parameters!$D$15=1,
        IF(
            SUM(--(ISNUMBER(IF($M$4:$Y$4=1,(M125:Y125),""))))&gt;0,
            MAX(IF(
                ISNUMBER(M125:Y125),
                IF(
                    M$4:Y$4=1,
                    M125:Y125,
                    ""),
                "")),
            MAX(IF(
                ISNUMBER(M125:Y125),
                IF(
                    M$4:Y$4=2,
                    M125:Y125,
                    ""),
                ""))
        ),
        IF(
            Parameters!$D$16=1,
            IFERROR(
                AVERAGE(IF(
                    ISNUMBER(M125:Y125),
                    IF(
                        M$4:Y$4=1,
                        M125:Y125,
                        ""),
                    "")),
                AVERAGE(IF(
                    ISNUMBER(M125:Y125),
                    IF(
                        M$4:Y$4=2,
                        M125:Y125,
                        ""),
                    ""))
            ),
            IF(
                Parameters!$D$17=1,
                IFERROR(
                    IF(
                        OR(
                            IF(
                                ISNUMBER(M125:Y125),
                                IF(
                                    M$4:Y$4=1,
                                    M125:Y125,
                                    ""),
                                "")
                            =0),
                        0,
                        GEOMEAN(IF(
                            ISNUMBER(M125:Y125),
                            IF(
                                M$4:Y$4=1,
                                M125:Y125,
                                ""),
                            ""))
                    ),
                    IF(
                        OR(IF(
                            ISNUMBER(M125:Y125),
                            IF(
                                M$4:Y$4=2,
                                M125:Y125,
                                ""),
                            "")
                            =0),
                        0,
                        GEOMEAN(IF(
                            ISNUMBER(M125:Y125),
                            IF(
                                M$4:Y$4=2,
                                M125:Y125,
                                ""),
                            "")))
                )
            )
        )
    )
)</f>
        <v>1.5714285714285701</v>
      </c>
      <c r="I125" s="191" t="e" cm="1">
        <f t="array" ref="I125">IF(
    SUM(IF(
            ISNUMBER(
                IF(
                    $M$5:$Y$5,
                    (M125:Y125),
                    "")),
            1,
            0))
        =0,
    NA(),
    IF(
        Parameters!$D$15=1,
        IF(
            SUM(--(ISNUMBER(IF($M$5:$Y$5=1,(M125:Y125),""))))&gt;0,
            MAX(IF(
                ISNUMBER(M125:Y125),
                IF(
                    M$5:Y$5=1,
                    M125:Y125,
                    ""),
                "")),
            MAX(IF(
                ISNUMBER(M125:Y125),
                IF(
                    M$5:Y$5=2,
                    M125:Y125,
                    ""),
                ""))
        ),
        IF(
            Parameters!$D$16=1,
            IFERROR(
                AVERAGE(IF(
                    ISNUMBER(M125:Y125),
                    IF(
                        M$5:Y$5=1,
                        M125:Y125,
                        ""),
                    "")),
                AVERAGE(IF(
                    ISNUMBER(M125:Y125),
                    IF(
                        M$5:Y$5=2,
                        M125:Y125,
                        ""),
                    ""))
            ),
            IF(
                Parameters!$D$17=1,
                IFERROR(
                    IF(
                        OR(
                            IF(
                                ISNUMBER(M125:Y125),
                                IF(
                                    M$5:Y$5=1,
                                    M125:Y125,
                                    ""),
                                "")
                            =0),
                        0,
                        GEOMEAN(IF(
                            ISNUMBER(M125:Y125),
                            IF(
                                M$5:Y$5=1,
                                M125:Y125,
                                ""),
                            ""))
                    ),
                    IF(
                        OR(IF(
                            ISNUMBER(M125:Y125),
                            IF(
                                M$5:Y$5=2,
                                M125:Y125,
                                ""),
                            "")
                            =0),
                        0,
                        GEOMEAN(IF(
                            ISNUMBER(M125:Y125),
                            IF(
                                M$5:Y$5=2,
                                M125:Y125,
                                ""),
                            "")))
                )
            )
        )
    )
)</f>
        <v>#N/A</v>
      </c>
      <c r="J125" s="242">
        <v>44753</v>
      </c>
      <c r="K125" s="242">
        <v>45218</v>
      </c>
      <c r="L125" s="91" t="s">
        <v>203</v>
      </c>
      <c r="M125" s="192">
        <v>1.5714285714285701</v>
      </c>
      <c r="N125" s="192" t="s">
        <v>409</v>
      </c>
      <c r="O125" s="192" t="s">
        <v>409</v>
      </c>
      <c r="P125" s="192" t="s">
        <v>409</v>
      </c>
      <c r="Q125" s="192">
        <v>1.1000000000000001</v>
      </c>
      <c r="R125" s="192" t="s">
        <v>409</v>
      </c>
      <c r="S125" s="192" t="s">
        <v>409</v>
      </c>
      <c r="T125" s="192" t="s">
        <v>409</v>
      </c>
      <c r="U125"/>
      <c r="V125"/>
      <c r="W125"/>
      <c r="X125"/>
      <c r="Y125" s="192"/>
      <c r="Z125" s="192"/>
      <c r="AF125" s="34"/>
      <c r="AG125" s="34"/>
      <c r="AH125" s="34"/>
      <c r="AI125" s="34"/>
      <c r="AJ125" s="34"/>
      <c r="AK125" s="34"/>
      <c r="AL125" s="195"/>
      <c r="AM125" s="195"/>
      <c r="AN125" s="80"/>
      <c r="AO125" s="80"/>
      <c r="AP125" s="80"/>
      <c r="AQ125" s="35"/>
    </row>
    <row r="126" spans="1:43" x14ac:dyDescent="0.2">
      <c r="A126" s="84">
        <v>119</v>
      </c>
      <c r="B126" s="84" t="str">
        <f ca="1"/>
        <v>Macao SAR, China</v>
      </c>
      <c r="C126" s="84" t="str">
        <f ca="1"/>
        <v>MAC</v>
      </c>
      <c r="D126" s="219" t="str">
        <f ca="1"/>
        <v>EAS           East Asia &amp; Pacific</v>
      </c>
      <c r="E126" s="219" t="str">
        <f ca="1"/>
        <v>NA</v>
      </c>
      <c r="F126" s="190" t="str">
        <f t="shared" ca="1" si="4"/>
        <v/>
      </c>
      <c r="G126" s="80" t="e">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#N/A</v>
      </c>
      <c r="H126" s="80" t="e" cm="1">
        <f t="array" ref="H126">IF(
    SUM(IF(
            ISNUMBER(
                IF(
                    $M$4:$Y$4,
                    (M126:Y126),
                    "")),
            1,
            0))
        =0,
    NA(),
    IF(
        Parameters!$D$15=1,
        IF(
            SUM(--(ISNUMBER(IF($M$4:$Y$4=1,(M126:Y126),""))))&gt;0,
            MAX(IF(
                ISNUMBER(M126:Y126),
                IF(
                    M$4:Y$4=1,
                    M126:Y126,
                    ""),
                "")),
            MAX(IF(
                ISNUMBER(M126:Y126),
                IF(
                    M$4:Y$4=2,
                    M126:Y126,
                    ""),
                ""))
        ),
        IF(
            Parameters!$D$16=1,
            IFERROR(
                AVERAGE(IF(
                    ISNUMBER(M126:Y126),
                    IF(
                        M$4:Y$4=1,
                        M126:Y126,
                        ""),
                    "")),
                AVERAGE(IF(
                    ISNUMBER(M126:Y126),
                    IF(
                        M$4:Y$4=2,
                        M126:Y126,
                        ""),
                    ""))
            ),
            IF(
                Parameters!$D$17=1,
                IFERROR(
                    IF(
                        OR(
                            IF(
                                ISNUMBER(M126:Y126),
                                IF(
                                    M$4:Y$4=1,
                                    M126:Y126,
                                    ""),
                                "")
                            =0),
                        0,
                        GEOMEAN(IF(
                            ISNUMBER(M126:Y126),
                            IF(
                                M$4:Y$4=1,
                                M126:Y126,
                                ""),
                            ""))
                    ),
                    IF(
                        OR(IF(
                            ISNUMBER(M126:Y126),
                            IF(
                                M$4:Y$4=2,
                                M126:Y126,
                                ""),
                            "")
                            =0),
                        0,
                        GEOMEAN(IF(
                            ISNUMBER(M126:Y126),
                            IF(
                                M$4:Y$4=2,
                                M126:Y126,
                                ""),
                            "")))
                )
            )
        )
    )
)</f>
        <v>#N/A</v>
      </c>
      <c r="I126" s="191" t="e" cm="1">
        <f t="array" ref="I126">IF(
    SUM(IF(
            ISNUMBER(
                IF(
                    $M$5:$Y$5,
                    (M126:Y126),
                    "")),
            1,
            0))
        =0,
    NA(),
    IF(
        Parameters!$D$15=1,
        IF(
            SUM(--(ISNUMBER(IF($M$5:$Y$5=1,(M126:Y126),""))))&gt;0,
            MAX(IF(
                ISNUMBER(M126:Y126),
                IF(
                    M$5:Y$5=1,
                    M126:Y126,
                    ""),
                "")),
            MAX(IF(
                ISNUMBER(M126:Y126),
                IF(
                    M$5:Y$5=2,
                    M126:Y126,
                    ""),
                ""))
        ),
        IF(
            Parameters!$D$16=1,
            IFERROR(
                AVERAGE(IF(
                    ISNUMBER(M126:Y126),
                    IF(
                        M$5:Y$5=1,
                        M126:Y126,
                        ""),
                    "")),
                AVERAGE(IF(
                    ISNUMBER(M126:Y126),
                    IF(
                        M$5:Y$5=2,
                        M126:Y126,
                        ""),
                    ""))
            ),
            IF(
                Parameters!$D$17=1,
                IFERROR(
                    IF(
                        OR(
                            IF(
                                ISNUMBER(M126:Y126),
                                IF(
                                    M$5:Y$5=1,
                                    M126:Y126,
                                    ""),
                                "")
                            =0),
                        0,
                        GEOMEAN(IF(
                            ISNUMBER(M126:Y126),
                            IF(
                                M$5:Y$5=1,
                                M126:Y126,
                                ""),
                            ""))
                    ),
                    IF(
                        OR(IF(
                            ISNUMBER(M126:Y126),
                            IF(
                                M$5:Y$5=2,
                                M126:Y126,
                                ""),
                            "")
                            =0),
                        0,
                        GEOMEAN(IF(
                            ISNUMBER(M126:Y126),
                            IF(
                                M$5:Y$5=2,
                                M126:Y126,
                                ""),
                            "")))
                )
            )
        )
    )
)</f>
        <v>#N/A</v>
      </c>
      <c r="J126" s="242" t="s">
        <v>409</v>
      </c>
      <c r="K126" s="242">
        <v>45218</v>
      </c>
      <c r="L126" s="91" t="s">
        <v>686</v>
      </c>
      <c r="M126" s="192" t="s">
        <v>409</v>
      </c>
      <c r="N126" s="192" t="s">
        <v>409</v>
      </c>
      <c r="O126" s="192" t="s">
        <v>409</v>
      </c>
      <c r="P126" s="192" t="s">
        <v>409</v>
      </c>
      <c r="Q126" s="192" t="s">
        <v>409</v>
      </c>
      <c r="R126" s="192" t="s">
        <v>409</v>
      </c>
      <c r="S126" s="192" t="s">
        <v>409</v>
      </c>
      <c r="T126" s="192" t="s">
        <v>409</v>
      </c>
      <c r="U126"/>
      <c r="V126"/>
      <c r="W126"/>
      <c r="X126"/>
      <c r="Y126" s="192"/>
      <c r="Z126" s="192"/>
      <c r="AF126" s="34"/>
      <c r="AG126" s="34"/>
      <c r="AH126" s="34"/>
      <c r="AI126" s="34"/>
      <c r="AJ126" s="34"/>
      <c r="AK126" s="34"/>
      <c r="AL126" s="195"/>
      <c r="AM126" s="195"/>
      <c r="AN126" s="80"/>
      <c r="AO126" s="80"/>
      <c r="AP126" s="80"/>
      <c r="AQ126" s="35"/>
    </row>
    <row r="127" spans="1:43" x14ac:dyDescent="0.2">
      <c r="A127" s="84">
        <v>120</v>
      </c>
      <c r="B127" s="84" t="str">
        <f ca="1"/>
        <v>St. Martin (French part)</v>
      </c>
      <c r="C127" s="84" t="str">
        <f ca="1"/>
        <v>MAF</v>
      </c>
      <c r="D127" s="219" t="str">
        <f ca="1"/>
        <v>LCN           Latin America &amp; Caribbean</v>
      </c>
      <c r="E127" s="219" t="str">
        <f ca="1"/>
        <v>NA</v>
      </c>
      <c r="F127" s="190"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$M$4:$Y$4,
                    (M127:Y127),
                    "")),
            1,
            0))
        =0,
    NA(),
    IF(
        Parameters!$D$15=1,
        IF(
            SUM(--(ISNUMBER(IF($M$4:$Y$4=1,(M127:Y127),""))))&gt;0,
            MAX(IF(
                ISNUMBER(M127:Y127),
                IF(
                    M$4:Y$4=1,
                    M127:Y127,
                    ""),
                "")),
            MAX(IF(
                ISNUMBER(M127:Y127),
                IF(
                    M$4:Y$4=2,
                    M127:Y127,
                    ""),
                ""))
        ),
        IF(
            Parameters!$D$16=1,
            IFERROR(
                AVERAGE(IF(
                    ISNUMBER(M127:Y127),
                    IF(
                        M$4:Y$4=1,
                        M127:Y127,
                        ""),
                    "")),
                AVERAGE(IF(
                    ISNUMBER(M127:Y127),
                    IF(
                        M$4:Y$4=2,
                        M127:Y127,
                        ""),
                    ""))
            ),
            IF(
                Parameters!$D$17=1,
                IFERROR(
                    IF(
                        OR(
                            IF(
                                ISNUMBER(M127:Y127),
                                IF(
                                    M$4:Y$4=1,
                                    M127:Y127,
                                    ""),
                                "")
                            =0),
                        0,
                        GEOMEAN(IF(
                            ISNUMBER(M127:Y127),
                            IF(
                                M$4:Y$4=1,
                                M127:Y127,
                                ""),
                            ""))
                    ),
                    IF(
                        OR(IF(
                            ISNUMBER(M127:Y127),
                            IF(
                                M$4:Y$4=2,
                                M127:Y127,
                                ""),
                            "")
                            =0),
                        0,
                        GEOMEAN(IF(
                            ISNUMBER(M127:Y127),
                            IF(
                                M$4:Y$4=2,
                                M127:Y127,
                                ""),
                            "")))
                )
            )
        )
    )
)</f>
        <v>#N/A</v>
      </c>
      <c r="I127" s="191" t="e" cm="1">
        <f t="array" ref="I127">IF(
    SUM(IF(
            ISNUMBER(
                IF(
                    $M$5:$Y$5,
                    (M127:Y127),
                    "")),
            1,
            0))
        =0,
    NA(),
    IF(
        Parameters!$D$15=1,
        IF(
            SUM(--(ISNUMBER(IF($M$5:$Y$5=1,(M127:Y127),""))))&gt;0,
            MAX(IF(
                ISNUMBER(M127:Y127),
                IF(
                    M$5:Y$5=1,
                    M127:Y127,
                    ""),
                "")),
            MAX(IF(
                ISNUMBER(M127:Y127),
                IF(
                    M$5:Y$5=2,
                    M127:Y127,
                    ""),
                ""))
        ),
        IF(
            Parameters!$D$16=1,
            IFERROR(
                AVERAGE(IF(
                    ISNUMBER(M127:Y127),
                    IF(
                        M$5:Y$5=1,
                        M127:Y127,
                        ""),
                    "")),
                AVERAGE(IF(
                    ISNUMBER(M127:Y127),
                    IF(
                        M$5:Y$5=2,
                        M127:Y127,
                        ""),
                    ""))
            ),
            IF(
                Parameters!$D$17=1,
                IFERROR(
                    IF(
                        OR(
                            IF(
                                ISNUMBER(M127:Y127),
                                IF(
                                    M$5:Y$5=1,
                                    M127:Y127,
                                    ""),
                                "")
                            =0),
                        0,
                        GEOMEAN(IF(
                            ISNUMBER(M127:Y127),
                            IF(
                                M$5:Y$5=1,
                                M127:Y127,
                                ""),
                            ""))
                    ),
                    IF(
                        OR(IF(
                            ISNUMBER(M127:Y127),
                            IF(
                                M$5:Y$5=2,
                                M127:Y127,
                                ""),
                            "")
                            =0),
                        0,
                        GEOMEAN(IF(
                            ISNUMBER(M127:Y127),
                            IF(
                                M$5:Y$5=2,
                                M127:Y127,
                                ""),
                            "")))
                )
            )
        )
    )
)</f>
        <v>#N/A</v>
      </c>
      <c r="J127" s="242" t="s">
        <v>409</v>
      </c>
      <c r="K127" s="242">
        <v>44887</v>
      </c>
      <c r="L127" s="91" t="s">
        <v>687</v>
      </c>
      <c r="M127" s="192" t="s">
        <v>409</v>
      </c>
      <c r="N127" s="192" t="s">
        <v>409</v>
      </c>
      <c r="O127" s="192" t="s">
        <v>409</v>
      </c>
      <c r="P127" s="192" t="s">
        <v>409</v>
      </c>
      <c r="Q127" s="192" t="s">
        <v>409</v>
      </c>
      <c r="R127" s="192" t="s">
        <v>409</v>
      </c>
      <c r="S127" s="192" t="s">
        <v>409</v>
      </c>
      <c r="T127" s="192" t="s">
        <v>409</v>
      </c>
      <c r="U127"/>
      <c r="V127"/>
      <c r="W127"/>
      <c r="X127"/>
      <c r="Y127" s="192"/>
      <c r="Z127" s="192"/>
      <c r="AF127" s="34"/>
      <c r="AG127" s="34"/>
      <c r="AH127" s="34"/>
      <c r="AI127" s="34"/>
      <c r="AJ127" s="34"/>
      <c r="AK127" s="34"/>
      <c r="AL127" s="195"/>
      <c r="AM127" s="195"/>
      <c r="AN127" s="80"/>
      <c r="AO127" s="80"/>
      <c r="AP127" s="80"/>
      <c r="AQ127" s="35"/>
    </row>
    <row r="128" spans="1:43"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$M$4:$Y$4,
                    (M128:Y128),
                    "")),
            1,
            0))
        =0,
    NA(),
    IF(
        Parameters!$D$15=1,
        IF(
            SUM(--(ISNUMBER(IF($M$4:$Y$4=1,(M128:Y128),""))))&gt;0,
            MAX(IF(
                ISNUMBER(M128:Y128),
                IF(
                    M$4:Y$4=1,
                    M128:Y128,
                    ""),
                "")),
            MAX(IF(
                ISNUMBER(M128:Y128),
                IF(
                    M$4:Y$4=2,
                    M128:Y128,
                    ""),
                ""))
        ),
        IF(
            Parameters!$D$16=1,
            IFERROR(
                AVERAGE(IF(
                    ISNUMBER(M128:Y128),
                    IF(
                        M$4:Y$4=1,
                        M128:Y128,
                        ""),
                    "")),
                AVERAGE(IF(
                    ISNUMBER(M128:Y128),
                    IF(
                        M$4:Y$4=2,
                        M128:Y128,
                        ""),
                    ""))
            ),
            IF(
                Parameters!$D$17=1,
                IFERROR(
                    IF(
                        OR(
                            IF(
                                ISNUMBER(M128:Y128),
                                IF(
                                    M$4:Y$4=1,
                                    M128:Y128,
                                    ""),
                                "")
                            =0),
                        0,
                        GEOMEAN(IF(
                            ISNUMBER(M128:Y128),
                            IF(
                                M$4:Y$4=1,
                                M128:Y128,
                                ""),
                            ""))
                    ),
                    IF(
                        OR(IF(
                            ISNUMBER(M128:Y128),
                            IF(
                                M$4:Y$4=2,
                                M128:Y128,
                                ""),
                            "")
                            =0),
                        0,
                        GEOMEAN(IF(
                            ISNUMBER(M128:Y128),
                            IF(
                                M$4:Y$4=2,
                                M128:Y128,
                                ""),
                            "")))
                )
            )
        )
    )
)</f>
        <v>5.71428571428571</v>
      </c>
      <c r="I128" s="191" cm="1">
        <f t="array" ref="I128">IF(
    SUM(IF(
            ISNUMBER(
                IF(
                    $M$5:$Y$5,
                    (M128:Y128),
                    "")),
            1,
            0))
        =0,
    NA(),
    IF(
        Parameters!$D$15=1,
        IF(
            SUM(--(ISNUMBER(IF($M$5:$Y$5=1,(M128:Y128),""))))&gt;0,
            MAX(IF(
                ISNUMBER(M128:Y128),
                IF(
                    M$5:Y$5=1,
                    M128:Y128,
                    ""),
                "")),
            MAX(IF(
                ISNUMBER(M128:Y128),
                IF(
                    M$5:Y$5=2,
                    M128:Y128,
                    ""),
                ""))
        ),
        IF(
            Parameters!$D$16=1,
            IFERROR(
                AVERAGE(IF(
                    ISNUMBER(M128:Y128),
                    IF(
                        M$5:Y$5=1,
                        M128:Y128,
                        ""),
                    "")),
                AVERAGE(IF(
                    ISNUMBER(M128:Y128),
                    IF(
                        M$5:Y$5=2,
                        M128:Y128,
                        ""),
                    ""))
            ),
            IF(
                Parameters!$D$17=1,
                IFERROR(
                    IF(
                        OR(
                            IF(
                                ISNUMBER(M128:Y128),
                                IF(
                                    M$5:Y$5=1,
                                    M128:Y128,
                                    ""),
                                "")
                            =0),
                        0,
                        GEOMEAN(IF(
                            ISNUMBER(M128:Y128),
                            IF(
                                M$5:Y$5=1,
                                M128:Y128,
                                ""),
                            ""))
                    ),
                    IF(
                        OR(IF(
                            ISNUMBER(M128:Y128),
                            IF(
                                M$5:Y$5=2,
                                M128:Y128,
                                ""),
                            "")
                            =0),
                        0,
                        GEOMEAN(IF(
                            ISNUMBER(M128:Y128),
                            IF(
                                M$5:Y$5=2,
                                M128:Y128,
                                ""),
                            "")))
                )
            )
        )
    )
)</f>
        <v>0</v>
      </c>
      <c r="J128" s="242">
        <v>45188</v>
      </c>
      <c r="K128" s="242">
        <v>44753</v>
      </c>
      <c r="L128" s="91" t="s">
        <v>205</v>
      </c>
      <c r="M128" s="192">
        <v>5.71428571428571</v>
      </c>
      <c r="N128" s="192" t="s">
        <v>409</v>
      </c>
      <c r="O128" s="192">
        <v>0</v>
      </c>
      <c r="P128" s="192" t="s">
        <v>409</v>
      </c>
      <c r="Q128" s="192">
        <v>4</v>
      </c>
      <c r="R128" s="192">
        <v>0</v>
      </c>
      <c r="S128" s="192">
        <v>-2.75735819203414E-2</v>
      </c>
      <c r="T128" s="192" t="s">
        <v>409</v>
      </c>
      <c r="U128"/>
      <c r="V128"/>
      <c r="W128"/>
      <c r="X128"/>
      <c r="Y128" s="192"/>
      <c r="Z128" s="192"/>
      <c r="AF128" s="34"/>
      <c r="AG128" s="34"/>
      <c r="AH128" s="34"/>
      <c r="AI128" s="34"/>
      <c r="AJ128" s="34"/>
      <c r="AK128" s="34"/>
      <c r="AL128" s="195"/>
      <c r="AM128" s="195"/>
      <c r="AN128" s="80"/>
      <c r="AO128" s="80"/>
      <c r="AP128" s="80"/>
      <c r="AQ128" s="35"/>
    </row>
    <row r="129" spans="1:43" x14ac:dyDescent="0.2">
      <c r="A129" s="84">
        <v>122</v>
      </c>
      <c r="B129" s="84" t="str">
        <f ca="1"/>
        <v>Monaco</v>
      </c>
      <c r="C129" s="84" t="str">
        <f ca="1"/>
        <v>MCO</v>
      </c>
      <c r="D129" s="219" t="str">
        <f ca="1"/>
        <v>ECS           Europe &amp; Central Asia</v>
      </c>
      <c r="E129" s="219" t="str">
        <f ca="1"/>
        <v>NA</v>
      </c>
      <c r="F129" s="190"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$M$4:$Y$4,
                    (M129:Y129),
                    "")),
            1,
            0))
        =0,
    NA(),
    IF(
        Parameters!$D$15=1,
        IF(
            SUM(--(ISNUMBER(IF($M$4:$Y$4=1,(M129:Y129),""))))&gt;0,
            MAX(IF(
                ISNUMBER(M129:Y129),
                IF(
                    M$4:Y$4=1,
                    M129:Y129,
                    ""),
                "")),
            MAX(IF(
                ISNUMBER(M129:Y129),
                IF(
                    M$4:Y$4=2,
                    M129:Y129,
                    ""),
                ""))
        ),
        IF(
            Parameters!$D$16=1,
            IFERROR(
                AVERAGE(IF(
                    ISNUMBER(M129:Y129),
                    IF(
                        M$4:Y$4=1,
                        M129:Y129,
                        ""),
                    "")),
                AVERAGE(IF(
                    ISNUMBER(M129:Y129),
                    IF(
                        M$4:Y$4=2,
                        M129:Y129,
                        ""),
                    ""))
            ),
            IF(
                Parameters!$D$17=1,
                IFERROR(
                    IF(
                        OR(
                            IF(
                                ISNUMBER(M129:Y129),
                                IF(
                                    M$4:Y$4=1,
                                    M129:Y129,
                                    ""),
                                "")
                            =0),
                        0,
                        GEOMEAN(IF(
                            ISNUMBER(M129:Y129),
                            IF(
                                M$4:Y$4=1,
                                M129:Y129,
                                ""),
                            ""))
                    ),
                    IF(
                        OR(IF(
                            ISNUMBER(M129:Y129),
                            IF(
                                M$4:Y$4=2,
                                M129:Y129,
                                ""),
                            "")
                            =0),
                        0,
                        GEOMEAN(IF(
                            ISNUMBER(M129:Y129),
                            IF(
                                M$4:Y$4=2,
                                M129:Y129,
                                ""),
                            "")))
                )
            )
        )
    )
)</f>
        <v>#N/A</v>
      </c>
      <c r="I129" s="191" t="e" cm="1">
        <f t="array" ref="I129">IF(
    SUM(IF(
            ISNUMBER(
                IF(
                    $M$5:$Y$5,
                    (M129:Y129),
                    "")),
            1,
            0))
        =0,
    NA(),
    IF(
        Parameters!$D$15=1,
        IF(
            SUM(--(ISNUMBER(IF($M$5:$Y$5=1,(M129:Y129),""))))&gt;0,
            MAX(IF(
                ISNUMBER(M129:Y129),
                IF(
                    M$5:Y$5=1,
                    M129:Y129,
                    ""),
                "")),
            MAX(IF(
                ISNUMBER(M129:Y129),
                IF(
                    M$5:Y$5=2,
                    M129:Y129,
                    ""),
                ""))
        ),
        IF(
            Parameters!$D$16=1,
            IFERROR(
                AVERAGE(IF(
                    ISNUMBER(M129:Y129),
                    IF(
                        M$5:Y$5=1,
                        M129:Y129,
                        ""),
                    "")),
                AVERAGE(IF(
                    ISNUMBER(M129:Y129),
                    IF(
                        M$5:Y$5=2,
                        M129:Y129,
                        ""),
                    ""))
            ),
            IF(
                Parameters!$D$17=1,
                IFERROR(
                    IF(
                        OR(
                            IF(
                                ISNUMBER(M129:Y129),
                                IF(
                                    M$5:Y$5=1,
                                    M129:Y129,
                                    ""),
                                "")
                            =0),
                        0,
                        GEOMEAN(IF(
                            ISNUMBER(M129:Y129),
                            IF(
                                M$5:Y$5=1,
                                M129:Y129,
                                ""),
                            ""))
                    ),
                    IF(
                        OR(IF(
                            ISNUMBER(M129:Y129),
                            IF(
                                M$5:Y$5=2,
                                M129:Y129,
                                ""),
                            "")
                            =0),
                        0,
                        GEOMEAN(IF(
                            ISNUMBER(M129:Y129),
                            IF(
                                M$5:Y$5=2,
                                M129:Y129,
                                ""),
                            "")))
                )
            )
        )
    )
)</f>
        <v>#N/A</v>
      </c>
      <c r="J129" s="242" t="s">
        <v>409</v>
      </c>
      <c r="K129" s="242">
        <v>44887</v>
      </c>
      <c r="L129" s="91" t="s">
        <v>688</v>
      </c>
      <c r="M129" s="192" t="s">
        <v>409</v>
      </c>
      <c r="N129" s="192" t="s">
        <v>409</v>
      </c>
      <c r="O129" s="192" t="s">
        <v>409</v>
      </c>
      <c r="P129" s="192" t="s">
        <v>409</v>
      </c>
      <c r="Q129" s="192" t="s">
        <v>409</v>
      </c>
      <c r="R129" s="192" t="s">
        <v>409</v>
      </c>
      <c r="S129" s="192" t="s">
        <v>409</v>
      </c>
      <c r="T129" s="192" t="s">
        <v>409</v>
      </c>
      <c r="U129"/>
      <c r="V129"/>
      <c r="W129"/>
      <c r="X129"/>
      <c r="Y129" s="192"/>
      <c r="Z129" s="192"/>
      <c r="AF129" s="34"/>
      <c r="AG129" s="34"/>
      <c r="AH129" s="34"/>
      <c r="AI129" s="34"/>
      <c r="AJ129" s="34"/>
      <c r="AK129" s="34"/>
      <c r="AL129" s="195"/>
      <c r="AM129" s="195"/>
      <c r="AN129" s="80"/>
      <c r="AO129" s="80"/>
      <c r="AP129" s="80"/>
      <c r="AQ129" s="35"/>
    </row>
    <row r="130" spans="1:43"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$M$4:$Y$4,
                    (M130:Y130),
                    "")),
            1,
            0))
        =0,
    NA(),
    IF(
        Parameters!$D$15=1,
        IF(
            SUM(--(ISNUMBER(IF($M$4:$Y$4=1,(M130:Y130),""))))&gt;0,
            MAX(IF(
                ISNUMBER(M130:Y130),
                IF(
                    M$4:Y$4=1,
                    M130:Y130,
                    ""),
                "")),
            MAX(IF(
                ISNUMBER(M130:Y130),
                IF(
                    M$4:Y$4=2,
                    M130:Y130,
                    ""),
                ""))
        ),
        IF(
            Parameters!$D$16=1,
            IFERROR(
                AVERAGE(IF(
                    ISNUMBER(M130:Y130),
                    IF(
                        M$4:Y$4=1,
                        M130:Y130,
                        ""),
                    "")),
                AVERAGE(IF(
                    ISNUMBER(M130:Y130),
                    IF(
                        M$4:Y$4=2,
                        M130:Y130,
                        ""),
                    ""))
            ),
            IF(
                Parameters!$D$17=1,
                IFERROR(
                    IF(
                        OR(
                            IF(
                                ISNUMBER(M130:Y130),
                                IF(
                                    M$4:Y$4=1,
                                    M130:Y130,
                                    ""),
                                "")
                            =0),
                        0,
                        GEOMEAN(IF(
                            ISNUMBER(M130:Y130),
                            IF(
                                M$4:Y$4=1,
                                M130:Y130,
                                ""),
                            ""))
                    ),
                    IF(
                        OR(IF(
                            ISNUMBER(M130:Y130),
                            IF(
                                M$4:Y$4=2,
                                M130:Y130,
                                ""),
                            "")
                            =0),
                        0,
                        GEOMEAN(IF(
                            ISNUMBER(M130:Y130),
                            IF(
                                M$4:Y$4=2,
                                M130:Y130,
                                ""),
                            "")))
                )
            )
        )
    )
)</f>
        <v>4.1428571428571397</v>
      </c>
      <c r="I130" s="191" cm="1">
        <f t="array" ref="I130">IF(
    SUM(IF(
            ISNUMBER(
                IF(
                    $M$5:$Y$5,
                    (M130:Y130),
                    "")),
            1,
            0))
        =0,
    NA(),
    IF(
        Parameters!$D$15=1,
        IF(
            SUM(--(ISNUMBER(IF($M$5:$Y$5=1,(M130:Y130),""))))&gt;0,
            MAX(IF(
                ISNUMBER(M130:Y130),
                IF(
                    M$5:Y$5=1,
                    M130:Y130,
                    ""),
                "")),
            MAX(IF(
                ISNUMBER(M130:Y130),
                IF(
                    M$5:Y$5=2,
                    M130:Y130,
                    ""),
                ""))
        ),
        IF(
            Parameters!$D$16=1,
            IFERROR(
                AVERAGE(IF(
                    ISNUMBER(M130:Y130),
                    IF(
                        M$5:Y$5=1,
                        M130:Y130,
                        ""),
                    "")),
                AVERAGE(IF(
                    ISNUMBER(M130:Y130),
                    IF(
                        M$5:Y$5=2,
                        M130:Y130,
                        ""),
                    ""))
            ),
            IF(
                Parameters!$D$17=1,
                IFERROR(
                    IF(
                        OR(
                            IF(
                                ISNUMBER(M130:Y130),
                                IF(
                                    M$5:Y$5=1,
                                    M130:Y130,
                                    ""),
                                "")
                            =0),
                        0,
                        GEOMEAN(IF(
                            ISNUMBER(M130:Y130),
                            IF(
                                M$5:Y$5=1,
                                M130:Y130,
                                ""),
                            ""))
                    ),
                    IF(
                        OR(IF(
                            ISNUMBER(M130:Y130),
                            IF(
                                M$5:Y$5=2,
                                M130:Y130,
                                ""),
                            "")
                            =0),
                        0,
                        GEOMEAN(IF(
                            ISNUMBER(M130:Y130),
                            IF(
                                M$5:Y$5=2,
                                M130:Y130,
                                ""),
                            "")))
                )
            )
        )
    )
)</f>
        <v>0</v>
      </c>
      <c r="J130" s="242">
        <v>45188</v>
      </c>
      <c r="K130" s="242">
        <v>45203</v>
      </c>
      <c r="L130" s="91" t="s">
        <v>206</v>
      </c>
      <c r="M130" s="192">
        <v>4.1428571428571397</v>
      </c>
      <c r="N130" s="192" t="s">
        <v>409</v>
      </c>
      <c r="O130" s="192">
        <v>0</v>
      </c>
      <c r="P130" s="192" t="s">
        <v>409</v>
      </c>
      <c r="Q130" s="192">
        <v>2.9</v>
      </c>
      <c r="R130" s="192">
        <v>0</v>
      </c>
      <c r="S130" s="192">
        <v>0</v>
      </c>
      <c r="T130" s="192" t="s">
        <v>409</v>
      </c>
      <c r="U130"/>
      <c r="V130"/>
      <c r="W130"/>
      <c r="X130"/>
      <c r="Y130" s="192"/>
      <c r="Z130" s="192"/>
      <c r="AF130" s="34"/>
      <c r="AG130" s="34"/>
      <c r="AH130" s="34"/>
      <c r="AI130" s="34"/>
      <c r="AJ130" s="34"/>
      <c r="AK130" s="34"/>
      <c r="AL130" s="195"/>
      <c r="AM130" s="195"/>
      <c r="AN130" s="80"/>
      <c r="AO130" s="80"/>
      <c r="AP130" s="80"/>
      <c r="AQ130" s="35"/>
    </row>
    <row r="131" spans="1:43"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$M$4:$Y$4,
                    (M131:Y131),
                    "")),
            1,
            0))
        =0,
    NA(),
    IF(
        Parameters!$D$15=1,
        IF(
            SUM(--(ISNUMBER(IF($M$4:$Y$4=1,(M131:Y131),""))))&gt;0,
            MAX(IF(
                ISNUMBER(M131:Y131),
                IF(
                    M$4:Y$4=1,
                    M131:Y131,
                    ""),
                "")),
            MAX(IF(
                ISNUMBER(M131:Y131),
                IF(
                    M$4:Y$4=2,
                    M131:Y131,
                    ""),
                ""))
        ),
        IF(
            Parameters!$D$16=1,
            IFERROR(
                AVERAGE(IF(
                    ISNUMBER(M131:Y131),
                    IF(
                        M$4:Y$4=1,
                        M131:Y131,
                        ""),
                    "")),
                AVERAGE(IF(
                    ISNUMBER(M131:Y131),
                    IF(
                        M$4:Y$4=2,
                        M131:Y131,
                        ""),
                    ""))
            ),
            IF(
                Parameters!$D$17=1,
                IFERROR(
                    IF(
                        OR(
                            IF(
                                ISNUMBER(M131:Y131),
                                IF(
                                    M$4:Y$4=1,
                                    M131:Y131,
                                    ""),
                                "")
                            =0),
                        0,
                        GEOMEAN(IF(
                            ISNUMBER(M131:Y131),
                            IF(
                                M$4:Y$4=1,
                                M131:Y131,
                                ""),
                            ""))
                    ),
                    IF(
                        OR(IF(
                            ISNUMBER(M131:Y131),
                            IF(
                                M$4:Y$4=2,
                                M131:Y131,
                                ""),
                            "")
                            =0),
                        0,
                        GEOMEAN(IF(
                            ISNUMBER(M131:Y131),
                            IF(
                                M$4:Y$4=2,
                                M131:Y131,
                                ""),
                            "")))
                )
            )
        )
    )
)</f>
        <v>9.5714285714285694</v>
      </c>
      <c r="I131" s="191" cm="1">
        <f t="array" ref="I131">IF(
    SUM(IF(
            ISNUMBER(
                IF(
                    $M$5:$Y$5,
                    (M131:Y131),
                    "")),
            1,
            0))
        =0,
    NA(),
    IF(
        Parameters!$D$15=1,
        IF(
            SUM(--(ISNUMBER(IF($M$5:$Y$5=1,(M131:Y131),""))))&gt;0,
            MAX(IF(
                ISNUMBER(M131:Y131),
                IF(
                    M$5:Y$5=1,
                    M131:Y131,
                    ""),
                "")),
            MAX(IF(
                ISNUMBER(M131:Y131),
                IF(
                    M$5:Y$5=2,
                    M131:Y131,
                    ""),
                ""))
        ),
        IF(
            Parameters!$D$16=1,
            IFERROR(
                AVERAGE(IF(
                    ISNUMBER(M131:Y131),
                    IF(
                        M$5:Y$5=1,
                        M131:Y131,
                        ""),
                    "")),
                AVERAGE(IF(
                    ISNUMBER(M131:Y131),
                    IF(
                        M$5:Y$5=2,
                        M131:Y131,
                        ""),
                    ""))
            ),
            IF(
                Parameters!$D$17=1,
                IFERROR(
                    IF(
                        OR(
                            IF(
                                ISNUMBER(M131:Y131),
                                IF(
                                    M$5:Y$5=1,
                                    M131:Y131,
                                    ""),
                                "")
                            =0),
                        0,
                        GEOMEAN(IF(
                            ISNUMBER(M131:Y131),
                            IF(
                                M$5:Y$5=1,
                                M131:Y131,
                                ""),
                            ""))
                    ),
                    IF(
                        OR(IF(
                            ISNUMBER(M131:Y131),
                            IF(
                                M$5:Y$5=2,
                                M131:Y131,
                                ""),
                            "")
                            =0),
                        0,
                        GEOMEAN(IF(
                            ISNUMBER(M131:Y131),
                            IF(
                                M$5:Y$5=2,
                                M131:Y131,
                                ""),
                            "")))
                )
            )
        )
    )
)</f>
        <v>0</v>
      </c>
      <c r="J131" s="242">
        <v>45188</v>
      </c>
      <c r="K131" s="242">
        <v>45455</v>
      </c>
      <c r="L131" s="91" t="s">
        <v>208</v>
      </c>
      <c r="M131" s="192">
        <v>9.5714285714285694</v>
      </c>
      <c r="N131" s="192" t="s">
        <v>409</v>
      </c>
      <c r="O131" s="192">
        <v>0</v>
      </c>
      <c r="P131" s="192" t="s">
        <v>409</v>
      </c>
      <c r="Q131" s="192">
        <v>6.7</v>
      </c>
      <c r="R131" s="192">
        <v>-0.40481482910278999</v>
      </c>
      <c r="S131" s="192">
        <v>-0.51204727688181595</v>
      </c>
      <c r="T131" s="192" t="s">
        <v>409</v>
      </c>
      <c r="U131"/>
      <c r="V131"/>
      <c r="W131"/>
      <c r="X131"/>
      <c r="Y131" s="192"/>
      <c r="Z131" s="192"/>
      <c r="AF131" s="34"/>
      <c r="AG131" s="34"/>
      <c r="AH131" s="34"/>
      <c r="AI131" s="34"/>
      <c r="AJ131" s="34"/>
      <c r="AK131" s="34"/>
      <c r="AL131" s="195"/>
      <c r="AM131" s="195"/>
      <c r="AN131" s="80"/>
      <c r="AO131" s="80"/>
      <c r="AP131" s="80"/>
      <c r="AQ131" s="35"/>
    </row>
    <row r="132" spans="1:43"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$M$4:$Y$4,
                    (M132:Y132),
                    "")),
            1,
            0))
        =0,
    NA(),
    IF(
        Parameters!$D$15=1,
        IF(
            SUM(--(ISNUMBER(IF($M$4:$Y$4=1,(M132:Y132),""))))&gt;0,
            MAX(IF(
                ISNUMBER(M132:Y132),
                IF(
                    M$4:Y$4=1,
                    M132:Y132,
                    ""),
                "")),
            MAX(IF(
                ISNUMBER(M132:Y132),
                IF(
                    M$4:Y$4=2,
                    M132:Y132,
                    ""),
                ""))
        ),
        IF(
            Parameters!$D$16=1,
            IFERROR(
                AVERAGE(IF(
                    ISNUMBER(M132:Y132),
                    IF(
                        M$4:Y$4=1,
                        M132:Y132,
                        ""),
                    "")),
                AVERAGE(IF(
                    ISNUMBER(M132:Y132),
                    IF(
                        M$4:Y$4=2,
                        M132:Y132,
                        ""),
                    ""))
            ),
            IF(
                Parameters!$D$17=1,
                IFERROR(
                    IF(
                        OR(
                            IF(
                                ISNUMBER(M132:Y132),
                                IF(
                                    M$4:Y$4=1,
                                    M132:Y132,
                                    ""),
                                "")
                            =0),
                        0,
                        GEOMEAN(IF(
                            ISNUMBER(M132:Y132),
                            IF(
                                M$4:Y$4=1,
                                M132:Y132,
                                ""),
                            ""))
                    ),
                    IF(
                        OR(IF(
                            ISNUMBER(M132:Y132),
                            IF(
                                M$4:Y$4=2,
                                M132:Y132,
                                ""),
                            "")
                            =0),
                        0,
                        GEOMEAN(IF(
                            ISNUMBER(M132:Y132),
                            IF(
                                M$4:Y$4=2,
                                M132:Y132,
                                ""),
                            "")))
                )
            )
        )
    )
)</f>
        <v>4.1428571428571397</v>
      </c>
      <c r="I132" s="191" t="e" cm="1">
        <f t="array" ref="I132">IF(
    SUM(IF(
            ISNUMBER(
                IF(
                    $M$5:$Y$5,
                    (M132:Y132),
                    "")),
            1,
            0))
        =0,
    NA(),
    IF(
        Parameters!$D$15=1,
        IF(
            SUM(--(ISNUMBER(IF($M$5:$Y$5=1,(M132:Y132),""))))&gt;0,
            MAX(IF(
                ISNUMBER(M132:Y132),
                IF(
                    M$5:Y$5=1,
                    M132:Y132,
                    ""),
                "")),
            MAX(IF(
                ISNUMBER(M132:Y132),
                IF(
                    M$5:Y$5=2,
                    M132:Y132,
                    ""),
                ""))
        ),
        IF(
            Parameters!$D$16=1,
            IFERROR(
                AVERAGE(IF(
                    ISNUMBER(M132:Y132),
                    IF(
                        M$5:Y$5=1,
                        M132:Y132,
                        ""),
                    "")),
                AVERAGE(IF(
                    ISNUMBER(M132:Y132),
                    IF(
                        M$5:Y$5=2,
                        M132:Y132,
                        ""),
                    ""))
            ),
            IF(
                Parameters!$D$17=1,
                IFERROR(
                    IF(
                        OR(
                            IF(
                                ISNUMBER(M132:Y132),
                                IF(
                                    M$5:Y$5=1,
                                    M132:Y132,
                                    ""),
                                "")
                            =0),
                        0,
                        GEOMEAN(IF(
                            ISNUMBER(M132:Y132),
                            IF(
                                M$5:Y$5=1,
                                M132:Y132,
                                ""),
                            ""))
                    ),
                    IF(
                        OR(IF(
                            ISNUMBER(M132:Y132),
                            IF(
                                M$5:Y$5=2,
                                M132:Y132,
                                ""),
                            "")
                            =0),
                        0,
                        GEOMEAN(IF(
                            ISNUMBER(M132:Y132),
                            IF(
                                M$5:Y$5=2,
                                M132:Y132,
                                ""),
                            "")))
                )
            )
        )
    )
)</f>
        <v>#N/A</v>
      </c>
      <c r="J132" s="242">
        <v>45188</v>
      </c>
      <c r="K132" s="242">
        <v>44753</v>
      </c>
      <c r="L132" s="91" t="s">
        <v>210</v>
      </c>
      <c r="M132" s="192">
        <v>4.1428571428571397</v>
      </c>
      <c r="N132" s="192" t="s">
        <v>409</v>
      </c>
      <c r="O132" s="192" t="s">
        <v>409</v>
      </c>
      <c r="P132" s="192" t="s">
        <v>409</v>
      </c>
      <c r="Q132" s="192">
        <v>2.9</v>
      </c>
      <c r="R132" s="192" t="s">
        <v>409</v>
      </c>
      <c r="S132" s="192" t="s">
        <v>409</v>
      </c>
      <c r="T132" s="192" t="s">
        <v>409</v>
      </c>
      <c r="U132"/>
      <c r="V132"/>
      <c r="W132"/>
      <c r="X132"/>
      <c r="Y132" s="192"/>
      <c r="Z132" s="192"/>
      <c r="AF132" s="34"/>
      <c r="AG132" s="34"/>
      <c r="AH132" s="34"/>
      <c r="AI132" s="34"/>
      <c r="AJ132" s="34"/>
      <c r="AK132" s="34"/>
      <c r="AL132" s="195"/>
      <c r="AM132" s="195"/>
      <c r="AN132" s="80"/>
      <c r="AO132" s="80"/>
      <c r="AP132" s="80"/>
      <c r="AQ132" s="35"/>
    </row>
    <row r="133" spans="1:43"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$M$4:$Y$4,
                    (M133:Y133),
                    "")),
            1,
            0))
        =0,
    NA(),
    IF(
        Parameters!$D$15=1,
        IF(
            SUM(--(ISNUMBER(IF($M$4:$Y$4=1,(M133:Y133),""))))&gt;0,
            MAX(IF(
                ISNUMBER(M133:Y133),
                IF(
                    M$4:Y$4=1,
                    M133:Y133,
                    ""),
                "")),
            MAX(IF(
                ISNUMBER(M133:Y133),
                IF(
                    M$4:Y$4=2,
                    M133:Y133,
                    ""),
                ""))
        ),
        IF(
            Parameters!$D$16=1,
            IFERROR(
                AVERAGE(IF(
                    ISNUMBER(M133:Y133),
                    IF(
                        M$4:Y$4=1,
                        M133:Y133,
                        ""),
                    "")),
                AVERAGE(IF(
                    ISNUMBER(M133:Y133),
                    IF(
                        M$4:Y$4=2,
                        M133:Y133,
                        ""),
                    ""))
            ),
            IF(
                Parameters!$D$17=1,
                IFERROR(
                    IF(
                        OR(
                            IF(
                                ISNUMBER(M133:Y133),
                                IF(
                                    M$4:Y$4=1,
                                    M133:Y133,
                                    ""),
                                "")
                            =0),
                        0,
                        GEOMEAN(IF(
                            ISNUMBER(M133:Y133),
                            IF(
                                M$4:Y$4=1,
                                M133:Y133,
                                ""),
                            ""))
                    ),
                    IF(
                        OR(IF(
                            ISNUMBER(M133:Y133),
                            IF(
                                M$4:Y$4=2,
                                M133:Y133,
                                ""),
                            "")
                            =0),
                        0,
                        GEOMEAN(IF(
                            ISNUMBER(M133:Y133),
                            IF(
                                M$4:Y$4=2,
                                M133:Y133,
                                ""),
                            "")))
                )
            )
        )
    )
)</f>
        <v>4.5714285714285703</v>
      </c>
      <c r="I133" s="191" cm="1">
        <f t="array" ref="I133">IF(
    SUM(IF(
            ISNUMBER(
                IF(
                    $M$5:$Y$5,
                    (M133:Y133),
                    "")),
            1,
            0))
        =0,
    NA(),
    IF(
        Parameters!$D$15=1,
        IF(
            SUM(--(ISNUMBER(IF($M$5:$Y$5=1,(M133:Y133),""))))&gt;0,
            MAX(IF(
                ISNUMBER(M133:Y133),
                IF(
                    M$5:Y$5=1,
                    M133:Y133,
                    ""),
                "")),
            MAX(IF(
                ISNUMBER(M133:Y133),
                IF(
                    M$5:Y$5=2,
                    M133:Y133,
                    ""),
                ""))
        ),
        IF(
            Parameters!$D$16=1,
            IFERROR(
                AVERAGE(IF(
                    ISNUMBER(M133:Y133),
                    IF(
                        M$5:Y$5=1,
                        M133:Y133,
                        ""),
                    "")),
                AVERAGE(IF(
                    ISNUMBER(M133:Y133),
                    IF(
                        M$5:Y$5=2,
                        M133:Y133,
                        ""),
                    ""))
            ),
            IF(
                Parameters!$D$17=1,
                IFERROR(
                    IF(
                        OR(
                            IF(
                                ISNUMBER(M133:Y133),
                                IF(
                                    M$5:Y$5=1,
                                    M133:Y133,
                                    ""),
                                "")
                            =0),
                        0,
                        GEOMEAN(IF(
                            ISNUMBER(M133:Y133),
                            IF(
                                M$5:Y$5=1,
                                M133:Y133,
                                ""),
                            ""))
                    ),
                    IF(
                        OR(IF(
                            ISNUMBER(M133:Y133),
                            IF(
                                M$5:Y$5=2,
                                M133:Y133,
                                ""),
                            "")
                            =0),
                        0,
                        GEOMEAN(IF(
                            ISNUMBER(M133:Y133),
                            IF(
                                M$5:Y$5=2,
                                M133:Y133,
                                ""),
                            "")))
                )
            )
        )
    )
)</f>
        <v>0</v>
      </c>
      <c r="J133" s="242">
        <v>45188</v>
      </c>
      <c r="K133" s="242">
        <v>45455</v>
      </c>
      <c r="L133" s="91" t="s">
        <v>212</v>
      </c>
      <c r="M133" s="192">
        <v>4.5714285714285703</v>
      </c>
      <c r="N133" s="192" t="s">
        <v>409</v>
      </c>
      <c r="O133" s="192">
        <v>0</v>
      </c>
      <c r="P133" s="192" t="s">
        <v>409</v>
      </c>
      <c r="Q133" s="192">
        <v>3.2</v>
      </c>
      <c r="R133" s="192" t="s">
        <v>409</v>
      </c>
      <c r="S133" s="192">
        <v>-9.4371369481086806E-2</v>
      </c>
      <c r="T133" s="192" t="s">
        <v>409</v>
      </c>
      <c r="U133"/>
      <c r="V133"/>
      <c r="W133"/>
      <c r="X133"/>
      <c r="Y133" s="192"/>
      <c r="Z133" s="192"/>
      <c r="AF133" s="34"/>
      <c r="AG133" s="34"/>
      <c r="AH133" s="34"/>
      <c r="AI133" s="34"/>
      <c r="AJ133" s="34"/>
      <c r="AK133" s="34"/>
      <c r="AL133" s="195"/>
      <c r="AM133" s="195"/>
      <c r="AN133" s="80"/>
      <c r="AO133" s="80"/>
      <c r="AP133" s="80"/>
      <c r="AQ133" s="35"/>
    </row>
    <row r="134" spans="1:43"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$M$4:$Y$4,
                    (M134:Y134),
                    "")),
            1,
            0))
        =0,
    NA(),
    IF(
        Parameters!$D$15=1,
        IF(
            SUM(--(ISNUMBER(IF($M$4:$Y$4=1,(M134:Y134),""))))&gt;0,
            MAX(IF(
                ISNUMBER(M134:Y134),
                IF(
                    M$4:Y$4=1,
                    M134:Y134,
                    ""),
                "")),
            MAX(IF(
                ISNUMBER(M134:Y134),
                IF(
                    M$4:Y$4=2,
                    M134:Y134,
                    ""),
                ""))
        ),
        IF(
            Parameters!$D$16=1,
            IFERROR(
                AVERAGE(IF(
                    ISNUMBER(M134:Y134),
                    IF(
                        M$4:Y$4=1,
                        M134:Y134,
                        ""),
                    "")),
                AVERAGE(IF(
                    ISNUMBER(M134:Y134),
                    IF(
                        M$4:Y$4=2,
                        M134:Y134,
                        ""),
                    ""))
            ),
            IF(
                Parameters!$D$17=1,
                IFERROR(
                    IF(
                        OR(
                            IF(
                                ISNUMBER(M134:Y134),
                                IF(
                                    M$4:Y$4=1,
                                    M134:Y134,
                                    ""),
                                "")
                            =0),
                        0,
                        GEOMEAN(IF(
                            ISNUMBER(M134:Y134),
                            IF(
                                M$4:Y$4=1,
                                M134:Y134,
                                ""),
                            ""))
                    ),
                    IF(
                        OR(IF(
                            ISNUMBER(M134:Y134),
                            IF(
                                M$4:Y$4=2,
                                M134:Y134,
                                ""),
                            "")
                            =0),
                        0,
                        GEOMEAN(IF(
                            ISNUMBER(M134:Y134),
                            IF(
                                M$4:Y$4=2,
                                M134:Y134,
                                ""),
                            "")))
                )
            )
        )
    )
)</f>
        <v>7.4285714285714199</v>
      </c>
      <c r="I134" s="191" t="e" cm="1">
        <f t="array" ref="I134">IF(
    SUM(IF(
            ISNUMBER(
                IF(
                    $M$5:$Y$5,
                    (M134:Y134),
                    "")),
            1,
            0))
        =0,
    NA(),
    IF(
        Parameters!$D$15=1,
        IF(
            SUM(--(ISNUMBER(IF($M$5:$Y$5=1,(M134:Y134),""))))&gt;0,
            MAX(IF(
                ISNUMBER(M134:Y134),
                IF(
                    M$5:Y$5=1,
                    M134:Y134,
                    ""),
                "")),
            MAX(IF(
                ISNUMBER(M134:Y134),
                IF(
                    M$5:Y$5=2,
                    M134:Y134,
                    ""),
                ""))
        ),
        IF(
            Parameters!$D$16=1,
            IFERROR(
                AVERAGE(IF(
                    ISNUMBER(M134:Y134),
                    IF(
                        M$5:Y$5=1,
                        M134:Y134,
                        ""),
                    "")),
                AVERAGE(IF(
                    ISNUMBER(M134:Y134),
                    IF(
                        M$5:Y$5=2,
                        M134:Y134,
                        ""),
                    ""))
            ),
            IF(
                Parameters!$D$17=1,
                IFERROR(
                    IF(
                        OR(
                            IF(
                                ISNUMBER(M134:Y134),
                                IF(
                                    M$5:Y$5=1,
                                    M134:Y134,
                                    ""),
                                "")
                            =0),
                        0,
                        GEOMEAN(IF(
                            ISNUMBER(M134:Y134),
                            IF(
                                M$5:Y$5=1,
                                M134:Y134,
                                ""),
                            ""))
                    ),
                    IF(
                        OR(IF(
                            ISNUMBER(M134:Y134),
                            IF(
                                M$5:Y$5=2,
                                M134:Y134,
                                ""),
                            "")
                            =0),
                        0,
                        GEOMEAN(IF(
                            ISNUMBER(M134:Y134),
                            IF(
                                M$5:Y$5=2,
                                M134:Y134,
                                ""),
                            "")))
                )
            )
        )
    )
)</f>
        <v>#N/A</v>
      </c>
      <c r="J134" s="242">
        <v>45188</v>
      </c>
      <c r="K134" s="242">
        <v>44753</v>
      </c>
      <c r="L134" s="91" t="s">
        <v>214</v>
      </c>
      <c r="M134" s="192">
        <v>7.4285714285714199</v>
      </c>
      <c r="N134" s="192" t="s">
        <v>409</v>
      </c>
      <c r="O134" s="192" t="s">
        <v>409</v>
      </c>
      <c r="P134" s="192" t="s">
        <v>409</v>
      </c>
      <c r="Q134" s="192">
        <v>5.2</v>
      </c>
      <c r="R134" s="192" t="s">
        <v>409</v>
      </c>
      <c r="S134" s="192" t="s">
        <v>409</v>
      </c>
      <c r="T134" s="192" t="s">
        <v>409</v>
      </c>
      <c r="U134"/>
      <c r="V134"/>
      <c r="W134"/>
      <c r="X134"/>
      <c r="Y134" s="192"/>
      <c r="Z134" s="192"/>
      <c r="AF134" s="34"/>
      <c r="AG134" s="34"/>
      <c r="AH134" s="34"/>
      <c r="AI134" s="34"/>
      <c r="AJ134" s="34"/>
      <c r="AK134" s="34"/>
      <c r="AL134" s="195"/>
      <c r="AM134" s="195"/>
      <c r="AN134" s="80"/>
      <c r="AO134" s="80"/>
      <c r="AP134" s="80"/>
      <c r="AQ134" s="35"/>
    </row>
    <row r="135" spans="1:43"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$M$4:$Y$4,
                    (M135:Y135),
                    "")),
            1,
            0))
        =0,
    NA(),
    IF(
        Parameters!$D$15=1,
        IF(
            SUM(--(ISNUMBER(IF($M$4:$Y$4=1,(M135:Y135),""))))&gt;0,
            MAX(IF(
                ISNUMBER(M135:Y135),
                IF(
                    M$4:Y$4=1,
                    M135:Y135,
                    ""),
                "")),
            MAX(IF(
                ISNUMBER(M135:Y135),
                IF(
                    M$4:Y$4=2,
                    M135:Y135,
                    ""),
                ""))
        ),
        IF(
            Parameters!$D$16=1,
            IFERROR(
                AVERAGE(IF(
                    ISNUMBER(M135:Y135),
                    IF(
                        M$4:Y$4=1,
                        M135:Y135,
                        ""),
                    "")),
                AVERAGE(IF(
                    ISNUMBER(M135:Y135),
                    IF(
                        M$4:Y$4=2,
                        M135:Y135,
                        ""),
                    ""))
            ),
            IF(
                Parameters!$D$17=1,
                IFERROR(
                    IF(
                        OR(
                            IF(
                                ISNUMBER(M135:Y135),
                                IF(
                                    M$4:Y$4=1,
                                    M135:Y135,
                                    ""),
                                "")
                            =0),
                        0,
                        GEOMEAN(IF(
                            ISNUMBER(M135:Y135),
                            IF(
                                M$4:Y$4=1,
                                M135:Y135,
                                ""),
                            ""))
                    ),
                    IF(
                        OR(IF(
                            ISNUMBER(M135:Y135),
                            IF(
                                M$4:Y$4=2,
                                M135:Y135,
                                ""),
                            "")
                            =0),
                        0,
                        GEOMEAN(IF(
                            ISNUMBER(M135:Y135),
                            IF(
                                M$4:Y$4=2,
                                M135:Y135,
                                ""),
                            "")))
                )
            )
        )
    )
)</f>
        <v>2.9999999999999898</v>
      </c>
      <c r="I135" s="191" t="e" cm="1">
        <f t="array" ref="I135">IF(
    SUM(IF(
            ISNUMBER(
                IF(
                    $M$5:$Y$5,
                    (M135:Y135),
                    "")),
            1,
            0))
        =0,
    NA(),
    IF(
        Parameters!$D$15=1,
        IF(
            SUM(--(ISNUMBER(IF($M$5:$Y$5=1,(M135:Y135),""))))&gt;0,
            MAX(IF(
                ISNUMBER(M135:Y135),
                IF(
                    M$5:Y$5=1,
                    M135:Y135,
                    ""),
                "")),
            MAX(IF(
                ISNUMBER(M135:Y135),
                IF(
                    M$5:Y$5=2,
                    M135:Y135,
                    ""),
                ""))
        ),
        IF(
            Parameters!$D$16=1,
            IFERROR(
                AVERAGE(IF(
                    ISNUMBER(M135:Y135),
                    IF(
                        M$5:Y$5=1,
                        M135:Y135,
                        ""),
                    "")),
                AVERAGE(IF(
                    ISNUMBER(M135:Y135),
                    IF(
                        M$5:Y$5=2,
                        M135:Y135,
                        ""),
                    ""))
            ),
            IF(
                Parameters!$D$17=1,
                IFERROR(
                    IF(
                        OR(
                            IF(
                                ISNUMBER(M135:Y135),
                                IF(
                                    M$5:Y$5=1,
                                    M135:Y135,
                                    ""),
                                "")
                            =0),
                        0,
                        GEOMEAN(IF(
                            ISNUMBER(M135:Y135),
                            IF(
                                M$5:Y$5=1,
                                M135:Y135,
                                ""),
                            ""))
                    ),
                    IF(
                        OR(IF(
                            ISNUMBER(M135:Y135),
                            IF(
                                M$5:Y$5=2,
                                M135:Y135,
                                ""),
                            "")
                            =0),
                        0,
                        GEOMEAN(IF(
                            ISNUMBER(M135:Y135),
                            IF(
                                M$5:Y$5=2,
                                M135:Y135,
                                ""),
                            "")))
                )
            )
        )
    )
)</f>
        <v>#N/A</v>
      </c>
      <c r="J135" s="242">
        <v>45188</v>
      </c>
      <c r="K135" s="242">
        <v>45218</v>
      </c>
      <c r="L135" s="91" t="s">
        <v>216</v>
      </c>
      <c r="M135" s="192">
        <v>2.9999999999999898</v>
      </c>
      <c r="N135" s="192" t="s">
        <v>409</v>
      </c>
      <c r="O135" s="192" t="s">
        <v>409</v>
      </c>
      <c r="P135" s="192" t="s">
        <v>409</v>
      </c>
      <c r="Q135" s="192">
        <v>2.1</v>
      </c>
      <c r="R135" s="192" t="s">
        <v>409</v>
      </c>
      <c r="S135" s="192" t="s">
        <v>409</v>
      </c>
      <c r="T135" s="192" t="s">
        <v>409</v>
      </c>
      <c r="U135"/>
      <c r="V135"/>
      <c r="W135"/>
      <c r="X135"/>
      <c r="Y135" s="192"/>
      <c r="Z135" s="192"/>
      <c r="AF135" s="34"/>
      <c r="AG135" s="34"/>
      <c r="AH135" s="34"/>
      <c r="AI135" s="34"/>
      <c r="AJ135" s="34"/>
      <c r="AK135" s="34"/>
      <c r="AL135" s="195"/>
      <c r="AM135" s="195"/>
      <c r="AN135" s="80"/>
      <c r="AO135" s="80"/>
      <c r="AP135" s="80"/>
      <c r="AQ135" s="35"/>
    </row>
    <row r="136" spans="1:43"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10</v>
      </c>
      <c r="H136" s="80" cm="1">
        <f t="array" ref="H136">IF(
    SUM(IF(
            ISNUMBER(
                IF(
                    $M$4:$Y$4,
                    (M136:Y136),
                    "")),
            1,
            0))
        =0,
    NA(),
    IF(
        Parameters!$D$15=1,
        IF(
            SUM(--(ISNUMBER(IF($M$4:$Y$4=1,(M136:Y136),""))))&gt;0,
            MAX(IF(
                ISNUMBER(M136:Y136),
                IF(
                    M$4:Y$4=1,
                    M136:Y136,
                    ""),
                "")),
            MAX(IF(
                ISNUMBER(M136:Y136),
                IF(
                    M$4:Y$4=2,
                    M136:Y136,
                    ""),
                ""))
        ),
        IF(
            Parameters!$D$16=1,
            IFERROR(
                AVERAGE(IF(
                    ISNUMBER(M136:Y136),
                    IF(
                        M$4:Y$4=1,
                        M136:Y136,
                        ""),
                    "")),
                AVERAGE(IF(
                    ISNUMBER(M136:Y136),
                    IF(
                        M$4:Y$4=2,
                        M136:Y136,
                        ""),
                    ""))
            ),
            IF(
                Parameters!$D$17=1,
                IFERROR(
                    IF(
                        OR(
                            IF(
                                ISNUMBER(M136:Y136),
                                IF(
                                    M$4:Y$4=1,
                                    M136:Y136,
                                    ""),
                                "")
                            =0),
                        0,
                        GEOMEAN(IF(
                            ISNUMBER(M136:Y136),
                            IF(
                                M$4:Y$4=1,
                                M136:Y136,
                                ""),
                            ""))
                    ),
                    IF(
                        OR(IF(
                            ISNUMBER(M136:Y136),
                            IF(
                                M$4:Y$4=2,
                                M136:Y136,
                                ""),
                            "")
                            =0),
                        0,
                        GEOMEAN(IF(
                            ISNUMBER(M136:Y136),
                            IF(
                                M$4:Y$4=2,
                                M136:Y136,
                                ""),
                            "")))
                )
            )
        )
    )
)</f>
        <v>10</v>
      </c>
      <c r="I136" s="191" cm="1">
        <f t="array" ref="I136">IF(
    SUM(IF(
            ISNUMBER(
                IF(
                    $M$5:$Y$5,
                    (M136:Y136),
                    "")),
            1,
            0))
        =0,
    NA(),
    IF(
        Parameters!$D$15=1,
        IF(
            SUM(--(ISNUMBER(IF($M$5:$Y$5=1,(M136:Y136),""))))&gt;0,
            MAX(IF(
                ISNUMBER(M136:Y136),
                IF(
                    M$5:Y$5=1,
                    M136:Y136,
                    ""),
                "")),
            MAX(IF(
                ISNUMBER(M136:Y136),
                IF(
                    M$5:Y$5=2,
                    M136:Y136,
                    ""),
                ""))
        ),
        IF(
            Parameters!$D$16=1,
            IFERROR(
                AVERAGE(IF(
                    ISNUMBER(M136:Y136),
                    IF(
                        M$5:Y$5=1,
                        M136:Y136,
                        ""),
                    "")),
                AVERAGE(IF(
                    ISNUMBER(M136:Y136),
                    IF(
                        M$5:Y$5=2,
                        M136:Y136,
                        ""),
                    ""))
            ),
            IF(
                Parameters!$D$17=1,
                IFERROR(
                    IF(
                        OR(
                            IF(
                                ISNUMBER(M136:Y136),
                                IF(
                                    M$5:Y$5=1,
                                    M136:Y136,
                                    ""),
                                "")
                            =0),
                        0,
                        GEOMEAN(IF(
                            ISNUMBER(M136:Y136),
                            IF(
                                M$5:Y$5=1,
                                M136:Y136,
                                ""),
                            ""))
                    ),
                    IF(
                        OR(IF(
                            ISNUMBER(M136:Y136),
                            IF(
                                M$5:Y$5=2,
                                M136:Y136,
                                ""),
                            "")
                            =0),
                        0,
                        GEOMEAN(IF(
                            ISNUMBER(M136:Y136),
                            IF(
                                M$5:Y$5=2,
                                M136:Y136,
                                ""),
                            "")))
                )
            )
        )
    )
)</f>
        <v>10</v>
      </c>
      <c r="J136" s="242">
        <v>45188</v>
      </c>
      <c r="K136" s="242">
        <v>45455</v>
      </c>
      <c r="L136" s="91" t="s">
        <v>218</v>
      </c>
      <c r="M136" s="192">
        <v>10</v>
      </c>
      <c r="N136" s="192" t="s">
        <v>409</v>
      </c>
      <c r="O136" s="192">
        <v>10</v>
      </c>
      <c r="P136" s="192" t="s">
        <v>409</v>
      </c>
      <c r="Q136" s="192">
        <v>7.1</v>
      </c>
      <c r="R136" s="192">
        <v>2.36508369445801</v>
      </c>
      <c r="S136" s="192">
        <v>-0.41851615905762102</v>
      </c>
      <c r="T136" s="192" t="s">
        <v>409</v>
      </c>
      <c r="U136"/>
      <c r="V136"/>
      <c r="W136"/>
      <c r="X136"/>
      <c r="Y136" s="192"/>
      <c r="Z136" s="192"/>
      <c r="AF136" s="34"/>
      <c r="AG136" s="34"/>
      <c r="AH136" s="34"/>
      <c r="AI136" s="34"/>
      <c r="AJ136" s="34"/>
      <c r="AK136" s="34"/>
      <c r="AL136" s="195"/>
      <c r="AM136" s="195"/>
      <c r="AN136" s="80"/>
      <c r="AO136" s="80"/>
      <c r="AP136" s="80"/>
      <c r="AQ136" s="35"/>
    </row>
    <row r="137" spans="1:43"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$M$4:$Y$4,
                    (M137:Y137),
                    "")),
            1,
            0))
        =0,
    NA(),
    IF(
        Parameters!$D$15=1,
        IF(
            SUM(--(ISNUMBER(IF($M$4:$Y$4=1,(M137:Y137),""))))&gt;0,
            MAX(IF(
                ISNUMBER(M137:Y137),
                IF(
                    M$4:Y$4=1,
                    M137:Y137,
                    ""),
                "")),
            MAX(IF(
                ISNUMBER(M137:Y137),
                IF(
                    M$4:Y$4=2,
                    M137:Y137,
                    ""),
                ""))
        ),
        IF(
            Parameters!$D$16=1,
            IFERROR(
                AVERAGE(IF(
                    ISNUMBER(M137:Y137),
                    IF(
                        M$4:Y$4=1,
                        M137:Y137,
                        ""),
                    "")),
                AVERAGE(IF(
                    ISNUMBER(M137:Y137),
                    IF(
                        M$4:Y$4=2,
                        M137:Y137,
                        ""),
                    ""))
            ),
            IF(
                Parameters!$D$17=1,
                IFERROR(
                    IF(
                        OR(
                            IF(
                                ISNUMBER(M137:Y137),
                                IF(
                                    M$4:Y$4=1,
                                    M137:Y137,
                                    ""),
                                "")
                            =0),
                        0,
                        GEOMEAN(IF(
                            ISNUMBER(M137:Y137),
                            IF(
                                M$4:Y$4=1,
                                M137:Y137,
                                ""),
                            ""))
                    ),
                    IF(
                        OR(IF(
                            ISNUMBER(M137:Y137),
                            IF(
                                M$4:Y$4=2,
                                M137:Y137,
                                ""),
                            "")
                            =0),
                        0,
                        GEOMEAN(IF(
                            ISNUMBER(M137:Y137),
                            IF(
                                M$4:Y$4=2,
                                M137:Y137,
                                ""),
                            "")))
                )
            )
        )
    )
)</f>
        <v>0.71428571428571297</v>
      </c>
      <c r="I137" s="191" t="e" cm="1">
        <f t="array" ref="I137">IF(
    SUM(IF(
            ISNUMBER(
                IF(
                    $M$5:$Y$5,
                    (M137:Y137),
                    "")),
            1,
            0))
        =0,
    NA(),
    IF(
        Parameters!$D$15=1,
        IF(
            SUM(--(ISNUMBER(IF($M$5:$Y$5=1,(M137:Y137),""))))&gt;0,
            MAX(IF(
                ISNUMBER(M137:Y137),
                IF(
                    M$5:Y$5=1,
                    M137:Y137,
                    ""),
                "")),
            MAX(IF(
                ISNUMBER(M137:Y137),
                IF(
                    M$5:Y$5=2,
                    M137:Y137,
                    ""),
                ""))
        ),
        IF(
            Parameters!$D$16=1,
            IFERROR(
                AVERAGE(IF(
                    ISNUMBER(M137:Y137),
                    IF(
                        M$5:Y$5=1,
                        M137:Y137,
                        ""),
                    "")),
                AVERAGE(IF(
                    ISNUMBER(M137:Y137),
                    IF(
                        M$5:Y$5=2,
                        M137:Y137,
                        ""),
                    ""))
            ),
            IF(
                Parameters!$D$17=1,
                IFERROR(
                    IF(
                        OR(
                            IF(
                                ISNUMBER(M137:Y137),
                                IF(
                                    M$5:Y$5=1,
                                    M137:Y137,
                                    ""),
                                "")
                            =0),
                        0,
                        GEOMEAN(IF(
                            ISNUMBER(M137:Y137),
                            IF(
                                M$5:Y$5=1,
                                M137:Y137,
                                ""),
                            ""))
                    ),
                    IF(
                        OR(IF(
                            ISNUMBER(M137:Y137),
                            IF(
                                M$5:Y$5=2,
                                M137:Y137,
                                ""),
                            "")
                            =0),
                        0,
                        GEOMEAN(IF(
                            ISNUMBER(M137:Y137),
                            IF(
                                M$5:Y$5=2,
                                M137:Y137,
                                ""),
                            "")))
                )
            )
        )
    )
)</f>
        <v>#N/A</v>
      </c>
      <c r="J137" s="242">
        <v>45188</v>
      </c>
      <c r="K137" s="242">
        <v>45218</v>
      </c>
      <c r="L137" s="91" t="s">
        <v>220</v>
      </c>
      <c r="M137" s="192">
        <v>0.71428571428571297</v>
      </c>
      <c r="N137" s="192" t="s">
        <v>409</v>
      </c>
      <c r="O137" s="192" t="s">
        <v>409</v>
      </c>
      <c r="P137" s="192" t="s">
        <v>409</v>
      </c>
      <c r="Q137" s="192">
        <v>0.5</v>
      </c>
      <c r="R137" s="192" t="s">
        <v>409</v>
      </c>
      <c r="S137" s="192" t="s">
        <v>409</v>
      </c>
      <c r="T137" s="192" t="s">
        <v>409</v>
      </c>
      <c r="U137"/>
      <c r="V137"/>
      <c r="W137"/>
      <c r="X137"/>
      <c r="Y137" s="192"/>
      <c r="Z137" s="192"/>
      <c r="AF137" s="34"/>
      <c r="AG137" s="34"/>
      <c r="AH137" s="34"/>
      <c r="AI137" s="34"/>
      <c r="AJ137" s="34"/>
      <c r="AK137" s="34"/>
      <c r="AL137" s="195"/>
      <c r="AM137" s="195"/>
      <c r="AN137" s="80"/>
      <c r="AO137" s="80"/>
      <c r="AP137" s="80"/>
      <c r="AQ137" s="35"/>
    </row>
    <row r="138" spans="1:43"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8.5356395693083709</v>
      </c>
      <c r="H138" s="80" cm="1">
        <f t="array" ref="H138">IF(
    SUM(IF(
            ISNUMBER(
                IF(
                    $M$4:$Y$4,
                    (M138:Y138),
                    "")),
            1,
            0))
        =0,
    NA(),
    IF(
        Parameters!$D$15=1,
        IF(
            SUM(--(ISNUMBER(IF($M$4:$Y$4=1,(M138:Y138),""))))&gt;0,
            MAX(IF(
                ISNUMBER(M138:Y138),
                IF(
                    M$4:Y$4=1,
                    M138:Y138,
                    ""),
                "")),
            MAX(IF(
                ISNUMBER(M138:Y138),
                IF(
                    M$4:Y$4=2,
                    M138:Y138,
                    ""),
                ""))
        ),
        IF(
            Parameters!$D$16=1,
            IFERROR(
                AVERAGE(IF(
                    ISNUMBER(M138:Y138),
                    IF(
                        M$4:Y$4=1,
                        M138:Y138,
                        ""),
                    "")),
                AVERAGE(IF(
                    ISNUMBER(M138:Y138),
                    IF(
                        M$4:Y$4=2,
                        M138:Y138,
                        ""),
                    ""))
            ),
            IF(
                Parameters!$D$17=1,
                IFERROR(
                    IF(
                        OR(
                            IF(
                                ISNUMBER(M138:Y138),
                                IF(
                                    M$4:Y$4=1,
                                    M138:Y138,
                                    ""),
                                "")
                            =0),
                        0,
                        GEOMEAN(IF(
                            ISNUMBER(M138:Y138),
                            IF(
                                M$4:Y$4=1,
                                M138:Y138,
                                ""),
                            ""))
                    ),
                    IF(
                        OR(IF(
                            ISNUMBER(M138:Y138),
                            IF(
                                M$4:Y$4=2,
                                M138:Y138,
                                ""),
                            "")
                            =0),
                        0,
                        GEOMEAN(IF(
                            ISNUMBER(M138:Y138),
                            IF(
                                M$4:Y$4=2,
                                M138:Y138,
                                ""),
                            "")))
                )
            )
        )
    )
)</f>
        <v>7.2857142857142803</v>
      </c>
      <c r="I138" s="191" cm="1">
        <f t="array" ref="I138">IF(
    SUM(IF(
            ISNUMBER(
                IF(
                    $M$5:$Y$5,
                    (M138:Y138),
                    "")),
            1,
            0))
        =0,
    NA(),
    IF(
        Parameters!$D$15=1,
        IF(
            SUM(--(ISNUMBER(IF($M$5:$Y$5=1,(M138:Y138),""))))&gt;0,
            MAX(IF(
                ISNUMBER(M138:Y138),
                IF(
                    M$5:Y$5=1,
                    M138:Y138,
                    ""),
                "")),
            MAX(IF(
                ISNUMBER(M138:Y138),
                IF(
                    M$5:Y$5=2,
                    M138:Y138,
                    ""),
                ""))
        ),
        IF(
            Parameters!$D$16=1,
            IFERROR(
                AVERAGE(IF(
                    ISNUMBER(M138:Y138),
                    IF(
                        M$5:Y$5=1,
                        M138:Y138,
                        ""),
                    "")),
                AVERAGE(IF(
                    ISNUMBER(M138:Y138),
                    IF(
                        M$5:Y$5=2,
                        M138:Y138,
                        ""),
                    ""))
            ),
            IF(
                Parameters!$D$17=1,
                IFERROR(
                    IF(
                        OR(
                            IF(
                                ISNUMBER(M138:Y138),
                                IF(
                                    M$5:Y$5=1,
                                    M138:Y138,
                                    ""),
                                "")
                            =0),
                        0,
                        GEOMEAN(IF(
                            ISNUMBER(M138:Y138),
                            IF(
                                M$5:Y$5=1,
                                M138:Y138,
                                ""),
                            ""))
                    ),
                    IF(
                        OR(IF(
                            ISNUMBER(M138:Y138),
                            IF(
                                M$5:Y$5=2,
                                M138:Y138,
                                ""),
                            "")
                            =0),
                        0,
                        GEOMEAN(IF(
                            ISNUMBER(M138:Y138),
                            IF(
                                M$5:Y$5=2,
                                M138:Y138,
                                ""),
                            "")))
                )
            )
        )
    )
)</f>
        <v>10</v>
      </c>
      <c r="J138" s="242">
        <v>45163</v>
      </c>
      <c r="K138" s="242">
        <v>45455</v>
      </c>
      <c r="L138" s="91" t="s">
        <v>222</v>
      </c>
      <c r="M138" s="192">
        <v>7.2857142857142803</v>
      </c>
      <c r="N138" s="192" t="s">
        <v>409</v>
      </c>
      <c r="O138" s="192" t="s">
        <v>409</v>
      </c>
      <c r="P138" s="192">
        <v>10</v>
      </c>
      <c r="Q138" s="192">
        <v>5.0999999999999996</v>
      </c>
      <c r="R138" s="192" t="s">
        <v>409</v>
      </c>
      <c r="S138" s="192" t="s">
        <v>409</v>
      </c>
      <c r="T138" s="192" t="s">
        <v>864</v>
      </c>
      <c r="U138"/>
      <c r="V138"/>
      <c r="W138"/>
      <c r="X138"/>
      <c r="Y138" s="192"/>
      <c r="Z138" s="192"/>
      <c r="AF138" s="34"/>
      <c r="AG138" s="34"/>
      <c r="AH138" s="34"/>
      <c r="AI138" s="34"/>
      <c r="AJ138" s="34"/>
      <c r="AK138" s="34"/>
      <c r="AL138" s="195"/>
      <c r="AM138" s="195"/>
      <c r="AN138" s="80"/>
      <c r="AO138" s="80"/>
      <c r="AP138" s="80"/>
      <c r="AQ138" s="35"/>
    </row>
    <row r="139" spans="1:43"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$M$4:$Y$4,
                    (M139:Y139),
                    "")),
            1,
            0))
        =0,
    NA(),
    IF(
        Parameters!$D$15=1,
        IF(
            SUM(--(ISNUMBER(IF($M$4:$Y$4=1,(M139:Y139),""))))&gt;0,
            MAX(IF(
                ISNUMBER(M139:Y139),
                IF(
                    M$4:Y$4=1,
                    M139:Y139,
                    ""),
                "")),
            MAX(IF(
                ISNUMBER(M139:Y139),
                IF(
                    M$4:Y$4=2,
                    M139:Y139,
                    ""),
                ""))
        ),
        IF(
            Parameters!$D$16=1,
            IFERROR(
                AVERAGE(IF(
                    ISNUMBER(M139:Y139),
                    IF(
                        M$4:Y$4=1,
                        M139:Y139,
                        ""),
                    "")),
                AVERAGE(IF(
                    ISNUMBER(M139:Y139),
                    IF(
                        M$4:Y$4=2,
                        M139:Y139,
                        ""),
                    ""))
            ),
            IF(
                Parameters!$D$17=1,
                IFERROR(
                    IF(
                        OR(
                            IF(
                                ISNUMBER(M139:Y139),
                                IF(
                                    M$4:Y$4=1,
                                    M139:Y139,
                                    ""),
                                "")
                            =0),
                        0,
                        GEOMEAN(IF(
                            ISNUMBER(M139:Y139),
                            IF(
                                M$4:Y$4=1,
                                M139:Y139,
                                ""),
                            ""))
                    ),
                    IF(
                        OR(IF(
                            ISNUMBER(M139:Y139),
                            IF(
                                M$4:Y$4=2,
                                M139:Y139,
                                ""),
                            "")
                            =0),
                        0,
                        GEOMEAN(IF(
                            ISNUMBER(M139:Y139),
                            IF(
                                M$4:Y$4=2,
                                M139:Y139,
                                ""),
                            "")))
                )
            )
        )
    )
)</f>
        <v>4.1428571428571397</v>
      </c>
      <c r="I139" s="191" cm="1">
        <f t="array" ref="I139">IF(
    SUM(IF(
            ISNUMBER(
                IF(
                    $M$5:$Y$5,
                    (M139:Y139),
                    "")),
            1,
            0))
        =0,
    NA(),
    IF(
        Parameters!$D$15=1,
        IF(
            SUM(--(ISNUMBER(IF($M$5:$Y$5=1,(M139:Y139),""))))&gt;0,
            MAX(IF(
                ISNUMBER(M139:Y139),
                IF(
                    M$5:Y$5=1,
                    M139:Y139,
                    ""),
                "")),
            MAX(IF(
                ISNUMBER(M139:Y139),
                IF(
                    M$5:Y$5=2,
                    M139:Y139,
                    ""),
                ""))
        ),
        IF(
            Parameters!$D$16=1,
            IFERROR(
                AVERAGE(IF(
                    ISNUMBER(M139:Y139),
                    IF(
                        M$5:Y$5=1,
                        M139:Y139,
                        ""),
                    "")),
                AVERAGE(IF(
                    ISNUMBER(M139:Y139),
                    IF(
                        M$5:Y$5=2,
                        M139:Y139,
                        ""),
                    ""))
            ),
            IF(
                Parameters!$D$17=1,
                IFERROR(
                    IF(
                        OR(
                            IF(
                                ISNUMBER(M139:Y139),
                                IF(
                                    M$5:Y$5=1,
                                    M139:Y139,
                                    ""),
                                "")
                            =0),
                        0,
                        GEOMEAN(IF(
                            ISNUMBER(M139:Y139),
                            IF(
                                M$5:Y$5=1,
                                M139:Y139,
                                ""),
                            ""))
                    ),
                    IF(
                        OR(IF(
                            ISNUMBER(M139:Y139),
                            IF(
                                M$5:Y$5=2,
                                M139:Y139,
                                ""),
                            "")
                            =0),
                        0,
                        GEOMEAN(IF(
                            ISNUMBER(M139:Y139),
                            IF(
                                M$5:Y$5=2,
                                M139:Y139,
                                ""),
                            "")))
                )
            )
        )
    )
)</f>
        <v>0</v>
      </c>
      <c r="J139" s="242">
        <v>45188</v>
      </c>
      <c r="K139" s="242">
        <v>45455</v>
      </c>
      <c r="L139" s="91" t="s">
        <v>224</v>
      </c>
      <c r="M139" s="192">
        <v>4.1428571428571397</v>
      </c>
      <c r="N139" s="192" t="s">
        <v>409</v>
      </c>
      <c r="O139" s="192">
        <v>0</v>
      </c>
      <c r="P139" s="192" t="s">
        <v>409</v>
      </c>
      <c r="Q139" s="192">
        <v>2.9</v>
      </c>
      <c r="R139" s="192">
        <v>-0.47839172184466999</v>
      </c>
      <c r="S139" s="192">
        <v>-0.150744989514351</v>
      </c>
      <c r="T139" s="192" t="s">
        <v>409</v>
      </c>
      <c r="U139"/>
      <c r="V139"/>
      <c r="W139"/>
      <c r="X139"/>
      <c r="Y139" s="192"/>
      <c r="Z139" s="192"/>
      <c r="AF139" s="34"/>
      <c r="AG139" s="34"/>
      <c r="AH139" s="34"/>
      <c r="AI139" s="34"/>
      <c r="AJ139" s="34"/>
      <c r="AK139" s="34"/>
      <c r="AL139" s="195"/>
      <c r="AM139" s="195"/>
      <c r="AN139" s="80"/>
      <c r="AO139" s="80"/>
      <c r="AP139" s="80"/>
      <c r="AQ139" s="35"/>
    </row>
    <row r="140" spans="1:43"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0.51217792863223266</v>
      </c>
      <c r="H140" s="80" cm="1">
        <f t="array" ref="H140">IF(
    SUM(IF(
            ISNUMBER(
                IF(
                    $M$4:$Y$4,
                    (M140:Y140),
                    "")),
            1,
            0))
        =0,
    NA(),
    IF(
        Parameters!$D$15=1,
        IF(
            SUM(--(ISNUMBER(IF($M$4:$Y$4=1,(M140:Y140),""))))&gt;0,
            MAX(IF(
                ISNUMBER(M140:Y140),
                IF(
                    M$4:Y$4=1,
                    M140:Y140,
                    ""),
                "")),
            MAX(IF(
                ISNUMBER(M140:Y140),
                IF(
                    M$4:Y$4=2,
                    M140:Y140,
                    ""),
                ""))
        ),
        IF(
            Parameters!$D$16=1,
            IFERROR(
                AVERAGE(IF(
                    ISNUMBER(M140:Y140),
                    IF(
                        M$4:Y$4=1,
                        M140:Y140,
                        ""),
                    "")),
                AVERAGE(IF(
                    ISNUMBER(M140:Y140),
                    IF(
                        M$4:Y$4=2,
                        M140:Y140,
                        ""),
                    ""))
            ),
            IF(
                Parameters!$D$17=1,
                IFERROR(
                    IF(
                        OR(
                            IF(
                                ISNUMBER(M140:Y140),
                                IF(
                                    M$4:Y$4=1,
                                    M140:Y140,
                                    ""),
                                "")
                            =0),
                        0,
                        GEOMEAN(IF(
                            ISNUMBER(M140:Y140),
                            IF(
                                M$4:Y$4=1,
                                M140:Y140,
                                ""),
                            ""))
                    ),
                    IF(
                        OR(IF(
                            ISNUMBER(M140:Y140),
                            IF(
                                M$4:Y$4=2,
                                M140:Y140,
                                ""),
                            "")
                            =0),
                        0,
                        GEOMEAN(IF(
                            ISNUMBER(M140:Y140),
                            IF(
                                M$4:Y$4=2,
                                M140:Y140,
                                ""),
                            "")))
                )
            )
        )
    )
)</f>
        <v>5.2857142857142803</v>
      </c>
      <c r="I140" s="191" cm="1">
        <f t="array" ref="I140">IF(
    SUM(IF(
            ISNUMBER(
                IF(
                    $M$5:$Y$5,
                    (M140:Y140),
                    "")),
            1,
            0))
        =0,
    NA(),
    IF(
        Parameters!$D$15=1,
        IF(
            SUM(--(ISNUMBER(IF($M$5:$Y$5=1,(M140:Y140),""))))&gt;0,
            MAX(IF(
                ISNUMBER(M140:Y140),
                IF(
                    M$5:Y$5=1,
                    M140:Y140,
                    ""),
                "")),
            MAX(IF(
                ISNUMBER(M140:Y140),
                IF(
                    M$5:Y$5=2,
                    M140:Y140,
                    ""),
                ""))
        ),
        IF(
            Parameters!$D$16=1,
            IFERROR(
                AVERAGE(IF(
                    ISNUMBER(M140:Y140),
                    IF(
                        M$5:Y$5=1,
                        M140:Y140,
                        ""),
                    "")),
                AVERAGE(IF(
                    ISNUMBER(M140:Y140),
                    IF(
                        M$5:Y$5=2,
                        M140:Y140,
                        ""),
                    ""))
            ),
            IF(
                Parameters!$D$17=1,
                IFERROR(
                    IF(
                        OR(
                            IF(
                                ISNUMBER(M140:Y140),
                                IF(
                                    M$5:Y$5=1,
                                    M140:Y140,
                                    ""),
                                "")
                            =0),
                        0,
                        GEOMEAN(IF(
                            ISNUMBER(M140:Y140),
                            IF(
                                M$5:Y$5=1,
                                M140:Y140,
                                ""),
                            ""))
                    ),
                    IF(
                        OR(IF(
                            ISNUMBER(M140:Y140),
                            IF(
                                M$5:Y$5=2,
                                M140:Y140,
                                ""),
                            "")
                            =0),
                        0,
                        GEOMEAN(IF(
                            ISNUMBER(M140:Y140),
                            IF(
                                M$5:Y$5=2,
                                M140:Y140,
                                ""),
                            "")))
                )
            )
        )
    )
)</f>
        <v>4.9629286866108999E-2</v>
      </c>
      <c r="J140" s="242">
        <v>45188</v>
      </c>
      <c r="K140" s="242">
        <v>45014</v>
      </c>
      <c r="L140" s="91" t="s">
        <v>226</v>
      </c>
      <c r="M140" s="192">
        <v>5.2857142857142803</v>
      </c>
      <c r="N140" s="192" t="s">
        <v>409</v>
      </c>
      <c r="O140" s="192">
        <v>4.9629286866108999E-2</v>
      </c>
      <c r="P140" s="192" t="s">
        <v>409</v>
      </c>
      <c r="Q140" s="192">
        <v>3.7</v>
      </c>
      <c r="R140" s="192">
        <v>2.3534683958088601E-3</v>
      </c>
      <c r="S140" s="192">
        <v>2.4814643433054302E-3</v>
      </c>
      <c r="T140" s="192" t="s">
        <v>409</v>
      </c>
      <c r="U140"/>
      <c r="V140"/>
      <c r="W140"/>
      <c r="X140"/>
      <c r="Y140" s="192"/>
      <c r="Z140" s="192"/>
      <c r="AF140" s="34"/>
      <c r="AG140" s="34"/>
      <c r="AH140" s="34"/>
      <c r="AI140" s="34"/>
      <c r="AJ140" s="34"/>
      <c r="AK140" s="34"/>
      <c r="AL140" s="195"/>
      <c r="AM140" s="195"/>
      <c r="AN140" s="80"/>
      <c r="AO140" s="80"/>
      <c r="AP140" s="80"/>
      <c r="AQ140" s="35"/>
    </row>
    <row r="141" spans="1:43" x14ac:dyDescent="0.2">
      <c r="A141" s="84">
        <v>134</v>
      </c>
      <c r="B141" s="84" t="str">
        <f ca="1"/>
        <v>Northern Mariana Islands</v>
      </c>
      <c r="C141" s="84" t="str">
        <f ca="1"/>
        <v>MNP</v>
      </c>
      <c r="D141" s="219" t="str">
        <f ca="1"/>
        <v>EAS           East Asia &amp; Pacific</v>
      </c>
      <c r="E141" s="219" t="str">
        <f ca="1"/>
        <v>NA</v>
      </c>
      <c r="F141" s="190"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$M$4:$Y$4,
                    (M141:Y141),
                    "")),
            1,
            0))
        =0,
    NA(),
    IF(
        Parameters!$D$15=1,
        IF(
            SUM(--(ISNUMBER(IF($M$4:$Y$4=1,(M141:Y141),""))))&gt;0,
            MAX(IF(
                ISNUMBER(M141:Y141),
                IF(
                    M$4:Y$4=1,
                    M141:Y141,
                    ""),
                "")),
            MAX(IF(
                ISNUMBER(M141:Y141),
                IF(
                    M$4:Y$4=2,
                    M141:Y141,
                    ""),
                ""))
        ),
        IF(
            Parameters!$D$16=1,
            IFERROR(
                AVERAGE(IF(
                    ISNUMBER(M141:Y141),
                    IF(
                        M$4:Y$4=1,
                        M141:Y141,
                        ""),
                    "")),
                AVERAGE(IF(
                    ISNUMBER(M141:Y141),
                    IF(
                        M$4:Y$4=2,
                        M141:Y141,
                        ""),
                    ""))
            ),
            IF(
                Parameters!$D$17=1,
                IFERROR(
                    IF(
                        OR(
                            IF(
                                ISNUMBER(M141:Y141),
                                IF(
                                    M$4:Y$4=1,
                                    M141:Y141,
                                    ""),
                                "")
                            =0),
                        0,
                        GEOMEAN(IF(
                            ISNUMBER(M141:Y141),
                            IF(
                                M$4:Y$4=1,
                                M141:Y141,
                                ""),
                            ""))
                    ),
                    IF(
                        OR(IF(
                            ISNUMBER(M141:Y141),
                            IF(
                                M$4:Y$4=2,
                                M141:Y141,
                                ""),
                            "")
                            =0),
                        0,
                        GEOMEAN(IF(
                            ISNUMBER(M141:Y141),
                            IF(
                                M$4:Y$4=2,
                                M141:Y141,
                                ""),
                            "")))
                )
            )
        )
    )
)</f>
        <v>#N/A</v>
      </c>
      <c r="I141" s="191" t="e" cm="1">
        <f t="array" ref="I141">IF(
    SUM(IF(
            ISNUMBER(
                IF(
                    $M$5:$Y$5,
                    (M141:Y141),
                    "")),
            1,
            0))
        =0,
    NA(),
    IF(
        Parameters!$D$15=1,
        IF(
            SUM(--(ISNUMBER(IF($M$5:$Y$5=1,(M141:Y141),""))))&gt;0,
            MAX(IF(
                ISNUMBER(M141:Y141),
                IF(
                    M$5:Y$5=1,
                    M141:Y141,
                    ""),
                "")),
            MAX(IF(
                ISNUMBER(M141:Y141),
                IF(
                    M$5:Y$5=2,
                    M141:Y141,
                    ""),
                ""))
        ),
        IF(
            Parameters!$D$16=1,
            IFERROR(
                AVERAGE(IF(
                    ISNUMBER(M141:Y141),
                    IF(
                        M$5:Y$5=1,
                        M141:Y141,
                        ""),
                    "")),
                AVERAGE(IF(
                    ISNUMBER(M141:Y141),
                    IF(
                        M$5:Y$5=2,
                        M141:Y141,
                        ""),
                    ""))
            ),
            IF(
                Parameters!$D$17=1,
                IFERROR(
                    IF(
                        OR(
                            IF(
                                ISNUMBER(M141:Y141),
                                IF(
                                    M$5:Y$5=1,
                                    M141:Y141,
                                    ""),
                                "")
                            =0),
                        0,
                        GEOMEAN(IF(
                            ISNUMBER(M141:Y141),
                            IF(
                                M$5:Y$5=1,
                                M141:Y141,
                                ""),
                            ""))
                    ),
                    IF(
                        OR(IF(
                            ISNUMBER(M141:Y141),
                            IF(
                                M$5:Y$5=2,
                                M141:Y141,
                                ""),
                            "")
                            =0),
                        0,
                        GEOMEAN(IF(
                            ISNUMBER(M141:Y141),
                            IF(
                                M$5:Y$5=2,
                                M141:Y141,
                                ""),
                            "")))
                )
            )
        )
    )
)</f>
        <v>#N/A</v>
      </c>
      <c r="J141" s="242" t="s">
        <v>409</v>
      </c>
      <c r="K141" s="242">
        <v>44887</v>
      </c>
      <c r="L141" s="91" t="s">
        <v>689</v>
      </c>
      <c r="M141" s="192" t="s">
        <v>409</v>
      </c>
      <c r="N141" s="192" t="s">
        <v>409</v>
      </c>
      <c r="O141" s="192" t="s">
        <v>409</v>
      </c>
      <c r="P141" s="192" t="s">
        <v>409</v>
      </c>
      <c r="Q141" s="192" t="s">
        <v>409</v>
      </c>
      <c r="R141" s="192" t="s">
        <v>409</v>
      </c>
      <c r="S141" s="192" t="s">
        <v>409</v>
      </c>
      <c r="T141" s="192" t="s">
        <v>409</v>
      </c>
      <c r="U141"/>
      <c r="V141"/>
      <c r="W141"/>
      <c r="X141"/>
      <c r="Y141" s="192"/>
      <c r="Z141" s="192"/>
      <c r="AF141" s="34"/>
      <c r="AG141" s="34"/>
      <c r="AH141" s="34"/>
      <c r="AI141" s="34"/>
      <c r="AJ141" s="34"/>
      <c r="AK141" s="34"/>
      <c r="AL141" s="195"/>
      <c r="AM141" s="195"/>
      <c r="AN141" s="80"/>
      <c r="AO141" s="80"/>
      <c r="AP141" s="80"/>
      <c r="AQ141" s="35"/>
    </row>
    <row r="142" spans="1:43"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$M$4:$Y$4,
                    (M142:Y142),
                    "")),
            1,
            0))
        =0,
    NA(),
    IF(
        Parameters!$D$15=1,
        IF(
            SUM(--(ISNUMBER(IF($M$4:$Y$4=1,(M142:Y142),""))))&gt;0,
            MAX(IF(
                ISNUMBER(M142:Y142),
                IF(
                    M$4:Y$4=1,
                    M142:Y142,
                    ""),
                "")),
            MAX(IF(
                ISNUMBER(M142:Y142),
                IF(
                    M$4:Y$4=2,
                    M142:Y142,
                    ""),
                ""))
        ),
        IF(
            Parameters!$D$16=1,
            IFERROR(
                AVERAGE(IF(
                    ISNUMBER(M142:Y142),
                    IF(
                        M$4:Y$4=1,
                        M142:Y142,
                        ""),
                    "")),
                AVERAGE(IF(
                    ISNUMBER(M142:Y142),
                    IF(
                        M$4:Y$4=2,
                        M142:Y142,
                        ""),
                    ""))
            ),
            IF(
                Parameters!$D$17=1,
                IFERROR(
                    IF(
                        OR(
                            IF(
                                ISNUMBER(M142:Y142),
                                IF(
                                    M$4:Y$4=1,
                                    M142:Y142,
                                    ""),
                                "")
                            =0),
                        0,
                        GEOMEAN(IF(
                            ISNUMBER(M142:Y142),
                            IF(
                                M$4:Y$4=1,
                                M142:Y142,
                                ""),
                            ""))
                    ),
                    IF(
                        OR(IF(
                            ISNUMBER(M142:Y142),
                            IF(
                                M$4:Y$4=2,
                                M142:Y142,
                                ""),
                            "")
                            =0),
                        0,
                        GEOMEAN(IF(
                            ISNUMBER(M142:Y142),
                            IF(
                                M$4:Y$4=2,
                                M142:Y142,
                                ""),
                            "")))
                )
            )
        )
    )
)</f>
        <v>10</v>
      </c>
      <c r="I142" s="191" cm="1">
        <f t="array" ref="I142">IF(
    SUM(IF(
            ISNUMBER(
                IF(
                    $M$5:$Y$5,
                    (M142:Y142),
                    "")),
            1,
            0))
        =0,
    NA(),
    IF(
        Parameters!$D$15=1,
        IF(
            SUM(--(ISNUMBER(IF($M$5:$Y$5=1,(M142:Y142),""))))&gt;0,
            MAX(IF(
                ISNUMBER(M142:Y142),
                IF(
                    M$5:Y$5=1,
                    M142:Y142,
                    ""),
                "")),
            MAX(IF(
                ISNUMBER(M142:Y142),
                IF(
                    M$5:Y$5=2,
                    M142:Y142,
                    ""),
                ""))
        ),
        IF(
            Parameters!$D$16=1,
            IFERROR(
                AVERAGE(IF(
                    ISNUMBER(M142:Y142),
                    IF(
                        M$5:Y$5=1,
                        M142:Y142,
                        ""),
                    "")),
                AVERAGE(IF(
                    ISNUMBER(M142:Y142),
                    IF(
                        M$5:Y$5=2,
                        M142:Y142,
                        ""),
                    ""))
            ),
            IF(
                Parameters!$D$17=1,
                IFERROR(
                    IF(
                        OR(
                            IF(
                                ISNUMBER(M142:Y142),
                                IF(
                                    M$5:Y$5=1,
                                    M142:Y142,
                                    ""),
                                "")
                            =0),
                        0,
                        GEOMEAN(IF(
                            ISNUMBER(M142:Y142),
                            IF(
                                M$5:Y$5=1,
                                M142:Y142,
                                ""),
                            ""))
                    ),
                    IF(
                        OR(IF(
                            ISNUMBER(M142:Y142),
                            IF(
                                M$5:Y$5=2,
                                M142:Y142,
                                ""),
                            "")
                            =0),
                        0,
                        GEOMEAN(IF(
                            ISNUMBER(M142:Y142),
                            IF(
                                M$5:Y$5=2,
                                M142:Y142,
                                ""),
                            "")))
                )
            )
        )
    )
)</f>
        <v>0</v>
      </c>
      <c r="J142" s="242">
        <v>45188</v>
      </c>
      <c r="K142" s="242">
        <v>45455</v>
      </c>
      <c r="L142" s="91" t="s">
        <v>228</v>
      </c>
      <c r="M142" s="192">
        <v>10</v>
      </c>
      <c r="N142" s="192" t="s">
        <v>409</v>
      </c>
      <c r="O142" s="192">
        <v>0</v>
      </c>
      <c r="P142" s="192" t="s">
        <v>409</v>
      </c>
      <c r="Q142" s="192">
        <v>7.7</v>
      </c>
      <c r="R142" s="192">
        <v>-0.443446447028222</v>
      </c>
      <c r="S142" s="192">
        <v>-1.0861144052693601</v>
      </c>
      <c r="T142" s="192" t="s">
        <v>409</v>
      </c>
      <c r="U142"/>
      <c r="V142"/>
      <c r="W142"/>
      <c r="X142"/>
      <c r="Y142" s="192"/>
      <c r="Z142" s="192"/>
      <c r="AF142" s="34"/>
      <c r="AG142" s="34"/>
      <c r="AH142" s="34"/>
      <c r="AI142" s="34"/>
      <c r="AJ142" s="34"/>
      <c r="AK142" s="34"/>
      <c r="AL142" s="195"/>
      <c r="AM142" s="195"/>
      <c r="AN142" s="80"/>
      <c r="AO142" s="80"/>
      <c r="AP142" s="80"/>
      <c r="AQ142" s="35"/>
    </row>
    <row r="143" spans="1:43"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4.3091112173675157</v>
      </c>
      <c r="H143" s="80" cm="1">
        <f t="array" ref="H143">IF(
    SUM(IF(
            ISNUMBER(
                IF(
                    $M$4:$Y$4,
                    (M143:Y143),
                    "")),
            1,
            0))
        =0,
    NA(),
    IF(
        Parameters!$D$15=1,
        IF(
            SUM(--(ISNUMBER(IF($M$4:$Y$4=1,(M143:Y143),""))))&gt;0,
            MAX(IF(
                ISNUMBER(M143:Y143),
                IF(
                    M$4:Y$4=1,
                    M143:Y143,
                    ""),
                "")),
            MAX(IF(
                ISNUMBER(M143:Y143),
                IF(
                    M$4:Y$4=2,
                    M143:Y143,
                    ""),
                ""))
        ),
        IF(
            Parameters!$D$16=1,
            IFERROR(
                AVERAGE(IF(
                    ISNUMBER(M143:Y143),
                    IF(
                        M$4:Y$4=1,
                        M143:Y143,
                        ""),
                    "")),
                AVERAGE(IF(
                    ISNUMBER(M143:Y143),
                    IF(
                        M$4:Y$4=2,
                        M143:Y143,
                        ""),
                    ""))
            ),
            IF(
                Parameters!$D$17=1,
                IFERROR(
                    IF(
                        OR(
                            IF(
                                ISNUMBER(M143:Y143),
                                IF(
                                    M$4:Y$4=1,
                                    M143:Y143,
                                    ""),
                                "")
                            =0),
                        0,
                        GEOMEAN(IF(
                            ISNUMBER(M143:Y143),
                            IF(
                                M$4:Y$4=1,
                                M143:Y143,
                                ""),
                            ""))
                    ),
                    IF(
                        OR(IF(
                            ISNUMBER(M143:Y143),
                            IF(
                                M$4:Y$4=2,
                                M143:Y143,
                                ""),
                            "")
                            =0),
                        0,
                        GEOMEAN(IF(
                            ISNUMBER(M143:Y143),
                            IF(
                                M$4:Y$4=2,
                                M143:Y143,
                                ""),
                            "")))
                )
            )
        )
    )
)</f>
        <v>9</v>
      </c>
      <c r="I143" s="191" cm="1">
        <f t="array" ref="I143">IF(
    SUM(IF(
            ISNUMBER(
                IF(
                    $M$5:$Y$5,
                    (M143:Y143),
                    "")),
            1,
            0))
        =0,
    NA(),
    IF(
        Parameters!$D$15=1,
        IF(
            SUM(--(ISNUMBER(IF($M$5:$Y$5=1,(M143:Y143),""))))&gt;0,
            MAX(IF(
                ISNUMBER(M143:Y143),
                IF(
                    M$5:Y$5=1,
                    M143:Y143,
                    ""),
                "")),
            MAX(IF(
                ISNUMBER(M143:Y143),
                IF(
                    M$5:Y$5=2,
                    M143:Y143,
                    ""),
                ""))
        ),
        IF(
            Parameters!$D$16=1,
            IFERROR(
                AVERAGE(IF(
                    ISNUMBER(M143:Y143),
                    IF(
                        M$5:Y$5=1,
                        M143:Y143,
                        ""),
                    "")),
                AVERAGE(IF(
                    ISNUMBER(M143:Y143),
                    IF(
                        M$5:Y$5=2,
                        M143:Y143,
                        ""),
                    ""))
            ),
            IF(
                Parameters!$D$17=1,
                IFERROR(
                    IF(
                        OR(
                            IF(
                                ISNUMBER(M143:Y143),
                                IF(
                                    M$5:Y$5=1,
                                    M143:Y143,
                                    ""),
                                "")
                            =0),
                        0,
                        GEOMEAN(IF(
                            ISNUMBER(M143:Y143),
                            IF(
                                M$5:Y$5=1,
                                M143:Y143,
                                ""),
                            ""))
                    ),
                    IF(
                        OR(IF(
                            ISNUMBER(M143:Y143),
                            IF(
                                M$5:Y$5=2,
                                M143:Y143,
                                ""),
                            "")
                            =0),
                        0,
                        GEOMEAN(IF(
                            ISNUMBER(M143:Y143),
                            IF(
                                M$5:Y$5=2,
                                M143:Y143,
                                ""),
                            "")))
                )
            )
        )
    )
)</f>
        <v>2.06315994262695</v>
      </c>
      <c r="J143" s="242">
        <v>45188</v>
      </c>
      <c r="K143" s="242">
        <v>45455</v>
      </c>
      <c r="L143" s="91" t="s">
        <v>230</v>
      </c>
      <c r="M143" s="192">
        <v>9</v>
      </c>
      <c r="N143" s="192" t="s">
        <v>409</v>
      </c>
      <c r="O143" s="192">
        <v>2.06315994262695</v>
      </c>
      <c r="P143" s="192" t="s">
        <v>409</v>
      </c>
      <c r="Q143" s="192">
        <v>6.3</v>
      </c>
      <c r="R143" s="192">
        <v>0.103157997131348</v>
      </c>
      <c r="S143" s="192">
        <v>3.3777236938476597E-2</v>
      </c>
      <c r="T143" s="192" t="s">
        <v>409</v>
      </c>
      <c r="U143"/>
      <c r="V143"/>
      <c r="W143"/>
      <c r="X143"/>
      <c r="Y143" s="192"/>
      <c r="Z143" s="192"/>
      <c r="AF143" s="34"/>
      <c r="AG143" s="34"/>
      <c r="AH143" s="34"/>
      <c r="AI143" s="34"/>
      <c r="AJ143" s="34"/>
      <c r="AK143" s="34"/>
      <c r="AL143" s="195"/>
      <c r="AM143" s="195"/>
      <c r="AN143" s="80"/>
      <c r="AO143" s="80"/>
      <c r="AP143" s="80"/>
      <c r="AQ143" s="35"/>
    </row>
    <row r="144" spans="1:43"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$M$4:$Y$4,
                    (M144:Y144),
                    "")),
            1,
            0))
        =0,
    NA(),
    IF(
        Parameters!$D$15=1,
        IF(
            SUM(--(ISNUMBER(IF($M$4:$Y$4=1,(M144:Y144),""))))&gt;0,
            MAX(IF(
                ISNUMBER(M144:Y144),
                IF(
                    M$4:Y$4=1,
                    M144:Y144,
                    ""),
                "")),
            MAX(IF(
                ISNUMBER(M144:Y144),
                IF(
                    M$4:Y$4=2,
                    M144:Y144,
                    ""),
                ""))
        ),
        IF(
            Parameters!$D$16=1,
            IFERROR(
                AVERAGE(IF(
                    ISNUMBER(M144:Y144),
                    IF(
                        M$4:Y$4=1,
                        M144:Y144,
                        ""),
                    "")),
                AVERAGE(IF(
                    ISNUMBER(M144:Y144),
                    IF(
                        M$4:Y$4=2,
                        M144:Y144,
                        ""),
                    ""))
            ),
            IF(
                Parameters!$D$17=1,
                IFERROR(
                    IF(
                        OR(
                            IF(
                                ISNUMBER(M144:Y144),
                                IF(
                                    M$4:Y$4=1,
                                    M144:Y144,
                                    ""),
                                "")
                            =0),
                        0,
                        GEOMEAN(IF(
                            ISNUMBER(M144:Y144),
                            IF(
                                M$4:Y$4=1,
                                M144:Y144,
                                ""),
                            ""))
                    ),
                    IF(
                        OR(IF(
                            ISNUMBER(M144:Y144),
                            IF(
                                M$4:Y$4=2,
                                M144:Y144,
                                ""),
                            "")
                            =0),
                        0,
                        GEOMEAN(IF(
                            ISNUMBER(M144:Y144),
                            IF(
                                M$4:Y$4=2,
                                M144:Y144,
                                ""),
                            "")))
                )
            )
        )
    )
)</f>
        <v>4.2857142857142803</v>
      </c>
      <c r="I144" s="191" t="e" cm="1">
        <f t="array" ref="I144">IF(
    SUM(IF(
            ISNUMBER(
                IF(
                    $M$5:$Y$5,
                    (M144:Y144),
                    "")),
            1,
            0))
        =0,
    NA(),
    IF(
        Parameters!$D$15=1,
        IF(
            SUM(--(ISNUMBER(IF($M$5:$Y$5=1,(M144:Y144),""))))&gt;0,
            MAX(IF(
                ISNUMBER(M144:Y144),
                IF(
                    M$5:Y$5=1,
                    M144:Y144,
                    ""),
                "")),
            MAX(IF(
                ISNUMBER(M144:Y144),
                IF(
                    M$5:Y$5=2,
                    M144:Y144,
                    ""),
                ""))
        ),
        IF(
            Parameters!$D$16=1,
            IFERROR(
                AVERAGE(IF(
                    ISNUMBER(M144:Y144),
                    IF(
                        M$5:Y$5=1,
                        M144:Y144,
                        ""),
                    "")),
                AVERAGE(IF(
                    ISNUMBER(M144:Y144),
                    IF(
                        M$5:Y$5=2,
                        M144:Y144,
                        ""),
                    ""))
            ),
            IF(
                Parameters!$D$17=1,
                IFERROR(
                    IF(
                        OR(
                            IF(
                                ISNUMBER(M144:Y144),
                                IF(
                                    M$5:Y$5=1,
                                    M144:Y144,
                                    ""),
                                "")
                            =0),
                        0,
                        GEOMEAN(IF(
                            ISNUMBER(M144:Y144),
                            IF(
                                M$5:Y$5=1,
                                M144:Y144,
                                ""),
                            ""))
                    ),
                    IF(
                        OR(IF(
                            ISNUMBER(M144:Y144),
                            IF(
                                M$5:Y$5=2,
                                M144:Y144,
                                ""),
                            "")
                            =0),
                        0,
                        GEOMEAN(IF(
                            ISNUMBER(M144:Y144),
                            IF(
                                M$5:Y$5=2,
                                M144:Y144,
                                ""),
                            "")))
                )
            )
        )
    )
)</f>
        <v>#N/A</v>
      </c>
      <c r="J144" s="242">
        <v>45188</v>
      </c>
      <c r="K144" s="242">
        <v>45218</v>
      </c>
      <c r="L144" s="91" t="s">
        <v>232</v>
      </c>
      <c r="M144" s="192">
        <v>4.2857142857142803</v>
      </c>
      <c r="N144" s="192" t="s">
        <v>409</v>
      </c>
      <c r="O144" s="192" t="s">
        <v>409</v>
      </c>
      <c r="P144" s="192" t="s">
        <v>409</v>
      </c>
      <c r="Q144" s="192">
        <v>3</v>
      </c>
      <c r="R144" s="192" t="s">
        <v>409</v>
      </c>
      <c r="S144" s="192" t="s">
        <v>409</v>
      </c>
      <c r="T144" s="192" t="s">
        <v>409</v>
      </c>
      <c r="U144"/>
      <c r="V144"/>
      <c r="W144"/>
      <c r="X144"/>
      <c r="Y144" s="192"/>
      <c r="Z144" s="192"/>
      <c r="AF144" s="34"/>
      <c r="AG144" s="34"/>
      <c r="AH144" s="34"/>
      <c r="AI144" s="34"/>
      <c r="AJ144" s="34"/>
      <c r="AK144" s="34"/>
      <c r="AL144" s="195"/>
      <c r="AM144" s="195"/>
      <c r="AN144" s="80"/>
      <c r="AO144" s="80"/>
      <c r="AP144" s="80"/>
      <c r="AQ144" s="35"/>
    </row>
    <row r="145" spans="1:43"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9.4868329805051381</v>
      </c>
      <c r="H145" s="80" cm="1">
        <f t="array" ref="H145">IF(
    SUM(IF(
            ISNUMBER(
                IF(
                    $M$4:$Y$4,
                    (M145:Y145),
                    "")),
            1,
            0))
        =0,
    NA(),
    IF(
        Parameters!$D$15=1,
        IF(
            SUM(--(ISNUMBER(IF($M$4:$Y$4=1,(M145:Y145),""))))&gt;0,
            MAX(IF(
                ISNUMBER(M145:Y145),
                IF(
                    M$4:Y$4=1,
                    M145:Y145,
                    ""),
                "")),
            MAX(IF(
                ISNUMBER(M145:Y145),
                IF(
                    M$4:Y$4=2,
                    M145:Y145,
                    ""),
                ""))
        ),
        IF(
            Parameters!$D$16=1,
            IFERROR(
                AVERAGE(IF(
                    ISNUMBER(M145:Y145),
                    IF(
                        M$4:Y$4=1,
                        M145:Y145,
                        ""),
                    "")),
                AVERAGE(IF(
                    ISNUMBER(M145:Y145),
                    IF(
                        M$4:Y$4=2,
                        M145:Y145,
                        ""),
                    ""))
            ),
            IF(
                Parameters!$D$17=1,
                IFERROR(
                    IF(
                        OR(
                            IF(
                                ISNUMBER(M145:Y145),
                                IF(
                                    M$4:Y$4=1,
                                    M145:Y145,
                                    ""),
                                "")
                            =0),
                        0,
                        GEOMEAN(IF(
                            ISNUMBER(M145:Y145),
                            IF(
                                M$4:Y$4=1,
                                M145:Y145,
                                ""),
                            ""))
                    ),
                    IF(
                        OR(IF(
                            ISNUMBER(M145:Y145),
                            IF(
                                M$4:Y$4=2,
                                M145:Y145,
                                ""),
                            "")
                            =0),
                        0,
                        GEOMEAN(IF(
                            ISNUMBER(M145:Y145),
                            IF(
                                M$4:Y$4=2,
                                M145:Y145,
                                ""),
                            "")))
                )
            )
        )
    )
)</f>
        <v>9</v>
      </c>
      <c r="I145" s="191" cm="1">
        <f t="array" ref="I145">IF(
    SUM(IF(
            ISNUMBER(
                IF(
                    $M$5:$Y$5,
                    (M145:Y145),
                    "")),
            1,
            0))
        =0,
    NA(),
    IF(
        Parameters!$D$15=1,
        IF(
            SUM(--(ISNUMBER(IF($M$5:$Y$5=1,(M145:Y145),""))))&gt;0,
            MAX(IF(
                ISNUMBER(M145:Y145),
                IF(
                    M$5:Y$5=1,
                    M145:Y145,
                    ""),
                "")),
            MAX(IF(
                ISNUMBER(M145:Y145),
                IF(
                    M$5:Y$5=2,
                    M145:Y145,
                    ""),
                ""))
        ),
        IF(
            Parameters!$D$16=1,
            IFERROR(
                AVERAGE(IF(
                    ISNUMBER(M145:Y145),
                    IF(
                        M$5:Y$5=1,
                        M145:Y145,
                        ""),
                    "")),
                AVERAGE(IF(
                    ISNUMBER(M145:Y145),
                    IF(
                        M$5:Y$5=2,
                        M145:Y145,
                        ""),
                    ""))
            ),
            IF(
                Parameters!$D$17=1,
                IFERROR(
                    IF(
                        OR(
                            IF(
                                ISNUMBER(M145:Y145),
                                IF(
                                    M$5:Y$5=1,
                                    M145:Y145,
                                    ""),
                                "")
                            =0),
                        0,
                        GEOMEAN(IF(
                            ISNUMBER(M145:Y145),
                            IF(
                                M$5:Y$5=1,
                                M145:Y145,
                                ""),
                            ""))
                    ),
                    IF(
                        OR(IF(
                            ISNUMBER(M145:Y145),
                            IF(
                                M$5:Y$5=2,
                                M145:Y145,
                                ""),
                            "")
                            =0),
                        0,
                        GEOMEAN(IF(
                            ISNUMBER(M145:Y145),
                            IF(
                                M$5:Y$5=2,
                                M145:Y145,
                                ""),
                            "")))
                )
            )
        )
    )
)</f>
        <v>10</v>
      </c>
      <c r="J145" s="242">
        <v>45188</v>
      </c>
      <c r="K145" s="242">
        <v>45455</v>
      </c>
      <c r="L145" s="91" t="s">
        <v>234</v>
      </c>
      <c r="M145" s="192">
        <v>9</v>
      </c>
      <c r="N145" s="192" t="s">
        <v>409</v>
      </c>
      <c r="O145" s="192">
        <v>10</v>
      </c>
      <c r="P145" s="192" t="s">
        <v>409</v>
      </c>
      <c r="Q145" s="192">
        <v>6.3</v>
      </c>
      <c r="R145" s="192">
        <v>0.64142691529615103</v>
      </c>
      <c r="S145" s="192">
        <v>0.39330106732495601</v>
      </c>
      <c r="T145" s="192" t="s">
        <v>409</v>
      </c>
      <c r="U145"/>
      <c r="V145"/>
      <c r="W145"/>
      <c r="X145"/>
      <c r="Y145" s="192"/>
      <c r="Z145" s="192"/>
      <c r="AF145" s="34"/>
      <c r="AG145" s="34"/>
      <c r="AH145" s="34"/>
      <c r="AI145" s="34"/>
      <c r="AJ145" s="34"/>
      <c r="AK145" s="34"/>
      <c r="AL145" s="195"/>
      <c r="AM145" s="195"/>
      <c r="AN145" s="80"/>
      <c r="AO145" s="80"/>
      <c r="AP145" s="80"/>
      <c r="AQ145" s="35"/>
    </row>
    <row r="146" spans="1:43"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$M$4:$Y$4,
                    (M146:Y146),
                    "")),
            1,
            0))
        =0,
    NA(),
    IF(
        Parameters!$D$15=1,
        IF(
            SUM(--(ISNUMBER(IF($M$4:$Y$4=1,(M146:Y146),""))))&gt;0,
            MAX(IF(
                ISNUMBER(M146:Y146),
                IF(
                    M$4:Y$4=1,
                    M146:Y146,
                    ""),
                "")),
            MAX(IF(
                ISNUMBER(M146:Y146),
                IF(
                    M$4:Y$4=2,
                    M146:Y146,
                    ""),
                ""))
        ),
        IF(
            Parameters!$D$16=1,
            IFERROR(
                AVERAGE(IF(
                    ISNUMBER(M146:Y146),
                    IF(
                        M$4:Y$4=1,
                        M146:Y146,
                        ""),
                    "")),
                AVERAGE(IF(
                    ISNUMBER(M146:Y146),
                    IF(
                        M$4:Y$4=2,
                        M146:Y146,
                        ""),
                    ""))
            ),
            IF(
                Parameters!$D$17=1,
                IFERROR(
                    IF(
                        OR(
                            IF(
                                ISNUMBER(M146:Y146),
                                IF(
                                    M$4:Y$4=1,
                                    M146:Y146,
                                    ""),
                                "")
                            =0),
                        0,
                        GEOMEAN(IF(
                            ISNUMBER(M146:Y146),
                            IF(
                                M$4:Y$4=1,
                                M146:Y146,
                                ""),
                            ""))
                    ),
                    IF(
                        OR(IF(
                            ISNUMBER(M146:Y146),
                            IF(
                                M$4:Y$4=2,
                                M146:Y146,
                                ""),
                            "")
                            =0),
                        0,
                        GEOMEAN(IF(
                            ISNUMBER(M146:Y146),
                            IF(
                                M$4:Y$4=2,
                                M146:Y146,
                                ""),
                            "")))
                )
            )
        )
    )
)</f>
        <v>2.71428571428571</v>
      </c>
      <c r="I146" s="191" t="e" cm="1">
        <f t="array" ref="I146">IF(
    SUM(IF(
            ISNUMBER(
                IF(
                    $M$5:$Y$5,
                    (M146:Y146),
                    "")),
            1,
            0))
        =0,
    NA(),
    IF(
        Parameters!$D$15=1,
        IF(
            SUM(--(ISNUMBER(IF($M$5:$Y$5=1,(M146:Y146),""))))&gt;0,
            MAX(IF(
                ISNUMBER(M146:Y146),
                IF(
                    M$5:Y$5=1,
                    M146:Y146,
                    ""),
                "")),
            MAX(IF(
                ISNUMBER(M146:Y146),
                IF(
                    M$5:Y$5=2,
                    M146:Y146,
                    ""),
                ""))
        ),
        IF(
            Parameters!$D$16=1,
            IFERROR(
                AVERAGE(IF(
                    ISNUMBER(M146:Y146),
                    IF(
                        M$5:Y$5=1,
                        M146:Y146,
                        ""),
                    "")),
                AVERAGE(IF(
                    ISNUMBER(M146:Y146),
                    IF(
                        M$5:Y$5=2,
                        M146:Y146,
                        ""),
                    ""))
            ),
            IF(
                Parameters!$D$17=1,
                IFERROR(
                    IF(
                        OR(
                            IF(
                                ISNUMBER(M146:Y146),
                                IF(
                                    M$5:Y$5=1,
                                    M146:Y146,
                                    ""),
                                "")
                            =0),
                        0,
                        GEOMEAN(IF(
                            ISNUMBER(M146:Y146),
                            IF(
                                M$5:Y$5=1,
                                M146:Y146,
                                ""),
                            ""))
                    ),
                    IF(
                        OR(IF(
                            ISNUMBER(M146:Y146),
                            IF(
                                M$5:Y$5=2,
                                M146:Y146,
                                ""),
                            "")
                            =0),
                        0,
                        GEOMEAN(IF(
                            ISNUMBER(M146:Y146),
                            IF(
                                M$5:Y$5=2,
                                M146:Y146,
                                ""),
                            "")))
                )
            )
        )
    )
)</f>
        <v>#N/A</v>
      </c>
      <c r="J146" s="242">
        <v>45188</v>
      </c>
      <c r="K146" s="242">
        <v>44753</v>
      </c>
      <c r="L146" s="91" t="s">
        <v>236</v>
      </c>
      <c r="M146" s="192">
        <v>2.71428571428571</v>
      </c>
      <c r="N146" s="192" t="s">
        <v>409</v>
      </c>
      <c r="O146" s="192" t="s">
        <v>409</v>
      </c>
      <c r="P146" s="192" t="s">
        <v>409</v>
      </c>
      <c r="Q146" s="192">
        <v>1.9</v>
      </c>
      <c r="R146" s="192" t="s">
        <v>409</v>
      </c>
      <c r="S146" s="192" t="s">
        <v>409</v>
      </c>
      <c r="T146" s="192" t="s">
        <v>409</v>
      </c>
      <c r="U146"/>
      <c r="V146"/>
      <c r="W146"/>
      <c r="X146"/>
      <c r="Y146" s="192"/>
      <c r="Z146" s="192"/>
      <c r="AF146" s="34"/>
      <c r="AG146" s="34"/>
      <c r="AH146" s="34"/>
      <c r="AI146" s="34"/>
      <c r="AJ146" s="34"/>
      <c r="AK146" s="34"/>
      <c r="AL146" s="195"/>
      <c r="AM146" s="195"/>
      <c r="AN146" s="80"/>
      <c r="AO146" s="80"/>
      <c r="AP146" s="80"/>
      <c r="AQ146" s="35"/>
    </row>
    <row r="147" spans="1:43"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$M$4:$Y$4,
                    (M147:Y147),
                    "")),
            1,
            0))
        =0,
    NA(),
    IF(
        Parameters!$D$15=1,
        IF(
            SUM(--(ISNUMBER(IF($M$4:$Y$4=1,(M147:Y147),""))))&gt;0,
            MAX(IF(
                ISNUMBER(M147:Y147),
                IF(
                    M$4:Y$4=1,
                    M147:Y147,
                    ""),
                "")),
            MAX(IF(
                ISNUMBER(M147:Y147),
                IF(
                    M$4:Y$4=2,
                    M147:Y147,
                    ""),
                ""))
        ),
        IF(
            Parameters!$D$16=1,
            IFERROR(
                AVERAGE(IF(
                    ISNUMBER(M147:Y147),
                    IF(
                        M$4:Y$4=1,
                        M147:Y147,
                        ""),
                    "")),
                AVERAGE(IF(
                    ISNUMBER(M147:Y147),
                    IF(
                        M$4:Y$4=2,
                        M147:Y147,
                        ""),
                    ""))
            ),
            IF(
                Parameters!$D$17=1,
                IFERROR(
                    IF(
                        OR(
                            IF(
                                ISNUMBER(M147:Y147),
                                IF(
                                    M$4:Y$4=1,
                                    M147:Y147,
                                    ""),
                                "")
                            =0),
                        0,
                        GEOMEAN(IF(
                            ISNUMBER(M147:Y147),
                            IF(
                                M$4:Y$4=1,
                                M147:Y147,
                                ""),
                            ""))
                    ),
                    IF(
                        OR(IF(
                            ISNUMBER(M147:Y147),
                            IF(
                                M$4:Y$4=2,
                                M147:Y147,
                                ""),
                            "")
                            =0),
                        0,
                        GEOMEAN(IF(
                            ISNUMBER(M147:Y147),
                            IF(
                                M$4:Y$4=2,
                                M147:Y147,
                                ""),
                            "")))
                )
            )
        )
    )
)</f>
        <v>8.2857142857142794</v>
      </c>
      <c r="I147" s="191" cm="1">
        <f t="array" ref="I147">IF(
    SUM(IF(
            ISNUMBER(
                IF(
                    $M$5:$Y$5,
                    (M147:Y147),
                    "")),
            1,
            0))
        =0,
    NA(),
    IF(
        Parameters!$D$15=1,
        IF(
            SUM(--(ISNUMBER(IF($M$5:$Y$5=1,(M147:Y147),""))))&gt;0,
            MAX(IF(
                ISNUMBER(M147:Y147),
                IF(
                    M$5:Y$5=1,
                    M147:Y147,
                    ""),
                "")),
            MAX(IF(
                ISNUMBER(M147:Y147),
                IF(
                    M$5:Y$5=2,
                    M147:Y147,
                    ""),
                ""))
        ),
        IF(
            Parameters!$D$16=1,
            IFERROR(
                AVERAGE(IF(
                    ISNUMBER(M147:Y147),
                    IF(
                        M$5:Y$5=1,
                        M147:Y147,
                        ""),
                    "")),
                AVERAGE(IF(
                    ISNUMBER(M147:Y147),
                    IF(
                        M$5:Y$5=2,
                        M147:Y147,
                        ""),
                    ""))
            ),
            IF(
                Parameters!$D$17=1,
                IFERROR(
                    IF(
                        OR(
                            IF(
                                ISNUMBER(M147:Y147),
                                IF(
                                    M$5:Y$5=1,
                                    M147:Y147,
                                    ""),
                                "")
                            =0),
                        0,
                        GEOMEAN(IF(
                            ISNUMBER(M147:Y147),
                            IF(
                                M$5:Y$5=1,
                                M147:Y147,
                                ""),
                            ""))
                    ),
                    IF(
                        OR(IF(
                            ISNUMBER(M147:Y147),
                            IF(
                                M$5:Y$5=2,
                                M147:Y147,
                                ""),
                            "")
                            =0),
                        0,
                        GEOMEAN(IF(
                            ISNUMBER(M147:Y147),
                            IF(
                                M$5:Y$5=2,
                                M147:Y147,
                                ""),
                            "")))
                )
            )
        )
    )
)</f>
        <v>0</v>
      </c>
      <c r="J147" s="242">
        <v>45188</v>
      </c>
      <c r="K147" s="242">
        <v>45455</v>
      </c>
      <c r="L147" s="91" t="s">
        <v>238</v>
      </c>
      <c r="M147" s="192">
        <v>8.2857142857142794</v>
      </c>
      <c r="N147" s="192" t="s">
        <v>409</v>
      </c>
      <c r="O147" s="192">
        <v>0</v>
      </c>
      <c r="P147" s="192" t="s">
        <v>409</v>
      </c>
      <c r="Q147" s="192">
        <v>5.8</v>
      </c>
      <c r="R147" s="192">
        <v>-0.88126600252749998</v>
      </c>
      <c r="S147" s="192">
        <v>-0.45041274865684899</v>
      </c>
      <c r="T147" s="192" t="s">
        <v>409</v>
      </c>
      <c r="U147"/>
      <c r="V147"/>
      <c r="W147"/>
      <c r="X147"/>
      <c r="Y147" s="192"/>
      <c r="Z147" s="192"/>
      <c r="AF147" s="34"/>
      <c r="AG147" s="34"/>
      <c r="AH147" s="34"/>
      <c r="AI147" s="34"/>
      <c r="AJ147" s="34"/>
      <c r="AK147" s="34"/>
      <c r="AL147" s="195"/>
      <c r="AM147" s="195"/>
      <c r="AN147" s="80"/>
      <c r="AO147" s="80"/>
      <c r="AP147" s="80"/>
      <c r="AQ147" s="35"/>
    </row>
    <row r="148" spans="1:43" x14ac:dyDescent="0.2">
      <c r="A148" s="84">
        <v>141</v>
      </c>
      <c r="B148" s="84" t="str">
        <f ca="1"/>
        <v>New Caledonia</v>
      </c>
      <c r="C148" s="84" t="str">
        <f ca="1"/>
        <v>NCL</v>
      </c>
      <c r="D148" s="219" t="str">
        <f ca="1"/>
        <v>EAS           East Asia &amp; Pacific</v>
      </c>
      <c r="E148" s="219" t="str">
        <f ca="1"/>
        <v>NA</v>
      </c>
      <c r="F148" s="190"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$M$4:$Y$4,
                    (M148:Y148),
                    "")),
            1,
            0))
        =0,
    NA(),
    IF(
        Parameters!$D$15=1,
        IF(
            SUM(--(ISNUMBER(IF($M$4:$Y$4=1,(M148:Y148),""))))&gt;0,
            MAX(IF(
                ISNUMBER(M148:Y148),
                IF(
                    M$4:Y$4=1,
                    M148:Y148,
                    ""),
                "")),
            MAX(IF(
                ISNUMBER(M148:Y148),
                IF(
                    M$4:Y$4=2,
                    M148:Y148,
                    ""),
                ""))
        ),
        IF(
            Parameters!$D$16=1,
            IFERROR(
                AVERAGE(IF(
                    ISNUMBER(M148:Y148),
                    IF(
                        M$4:Y$4=1,
                        M148:Y148,
                        ""),
                    "")),
                AVERAGE(IF(
                    ISNUMBER(M148:Y148),
                    IF(
                        M$4:Y$4=2,
                        M148:Y148,
                        ""),
                    ""))
            ),
            IF(
                Parameters!$D$17=1,
                IFERROR(
                    IF(
                        OR(
                            IF(
                                ISNUMBER(M148:Y148),
                                IF(
                                    M$4:Y$4=1,
                                    M148:Y148,
                                    ""),
                                "")
                            =0),
                        0,
                        GEOMEAN(IF(
                            ISNUMBER(M148:Y148),
                            IF(
                                M$4:Y$4=1,
                                M148:Y148,
                                ""),
                            ""))
                    ),
                    IF(
                        OR(IF(
                            ISNUMBER(M148:Y148),
                            IF(
                                M$4:Y$4=2,
                                M148:Y148,
                                ""),
                            "")
                            =0),
                        0,
                        GEOMEAN(IF(
                            ISNUMBER(M148:Y148),
                            IF(
                                M$4:Y$4=2,
                                M148:Y148,
                                ""),
                            "")))
                )
            )
        )
    )
)</f>
        <v>#N/A</v>
      </c>
      <c r="I148" s="191" t="e" cm="1">
        <f t="array" ref="I148">IF(
    SUM(IF(
            ISNUMBER(
                IF(
                    $M$5:$Y$5,
                    (M148:Y148),
                    "")),
            1,
            0))
        =0,
    NA(),
    IF(
        Parameters!$D$15=1,
        IF(
            SUM(--(ISNUMBER(IF($M$5:$Y$5=1,(M148:Y148),""))))&gt;0,
            MAX(IF(
                ISNUMBER(M148:Y148),
                IF(
                    M$5:Y$5=1,
                    M148:Y148,
                    ""),
                "")),
            MAX(IF(
                ISNUMBER(M148:Y148),
                IF(
                    M$5:Y$5=2,
                    M148:Y148,
                    ""),
                ""))
        ),
        IF(
            Parameters!$D$16=1,
            IFERROR(
                AVERAGE(IF(
                    ISNUMBER(M148:Y148),
                    IF(
                        M$5:Y$5=1,
                        M148:Y148,
                        ""),
                    "")),
                AVERAGE(IF(
                    ISNUMBER(M148:Y148),
                    IF(
                        M$5:Y$5=2,
                        M148:Y148,
                        ""),
                    ""))
            ),
            IF(
                Parameters!$D$17=1,
                IFERROR(
                    IF(
                        OR(
                            IF(
                                ISNUMBER(M148:Y148),
                                IF(
                                    M$5:Y$5=1,
                                    M148:Y148,
                                    ""),
                                "")
                            =0),
                        0,
                        GEOMEAN(IF(
                            ISNUMBER(M148:Y148),
                            IF(
                                M$5:Y$5=1,
                                M148:Y148,
                                ""),
                            ""))
                    ),
                    IF(
                        OR(IF(
                            ISNUMBER(M148:Y148),
                            IF(
                                M$5:Y$5=2,
                                M148:Y148,
                                ""),
                            "")
                            =0),
                        0,
                        GEOMEAN(IF(
                            ISNUMBER(M148:Y148),
                            IF(
                                M$5:Y$5=2,
                                M148:Y148,
                                ""),
                            "")))
                )
            )
        )
    )
)</f>
        <v>#N/A</v>
      </c>
      <c r="J148" s="242" t="s">
        <v>409</v>
      </c>
      <c r="K148" s="242">
        <v>44887</v>
      </c>
      <c r="L148" s="91" t="s">
        <v>690</v>
      </c>
      <c r="M148" s="192" t="s">
        <v>409</v>
      </c>
      <c r="N148" s="192" t="s">
        <v>409</v>
      </c>
      <c r="O148" s="192" t="s">
        <v>409</v>
      </c>
      <c r="P148" s="192" t="s">
        <v>409</v>
      </c>
      <c r="Q148" s="192" t="s">
        <v>409</v>
      </c>
      <c r="R148" s="192" t="s">
        <v>409</v>
      </c>
      <c r="S148" s="192" t="s">
        <v>409</v>
      </c>
      <c r="T148" s="192" t="s">
        <v>409</v>
      </c>
      <c r="U148"/>
      <c r="V148"/>
      <c r="W148"/>
      <c r="X148"/>
      <c r="Y148" s="192"/>
      <c r="Z148" s="192"/>
      <c r="AF148" s="34"/>
      <c r="AG148" s="34"/>
      <c r="AH148" s="34"/>
      <c r="AI148" s="34"/>
      <c r="AJ148" s="34"/>
      <c r="AK148" s="34"/>
      <c r="AL148" s="195"/>
      <c r="AM148" s="195"/>
      <c r="AN148" s="80"/>
      <c r="AO148" s="80"/>
      <c r="AP148" s="80"/>
      <c r="AQ148" s="35"/>
    </row>
    <row r="149" spans="1:43"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10</v>
      </c>
      <c r="H149" s="80" cm="1">
        <f t="array" ref="H149">IF(
    SUM(IF(
            ISNUMBER(
                IF(
                    $M$4:$Y$4,
                    (M149:Y149),
                    "")),
            1,
            0))
        =0,
    NA(),
    IF(
        Parameters!$D$15=1,
        IF(
            SUM(--(ISNUMBER(IF($M$4:$Y$4=1,(M149:Y149),""))))&gt;0,
            MAX(IF(
                ISNUMBER(M149:Y149),
                IF(
                    M$4:Y$4=1,
                    M149:Y149,
                    ""),
                "")),
            MAX(IF(
                ISNUMBER(M149:Y149),
                IF(
                    M$4:Y$4=2,
                    M149:Y149,
                    ""),
                ""))
        ),
        IF(
            Parameters!$D$16=1,
            IFERROR(
                AVERAGE(IF(
                    ISNUMBER(M149:Y149),
                    IF(
                        M$4:Y$4=1,
                        M149:Y149,
                        ""),
                    "")),
                AVERAGE(IF(
                    ISNUMBER(M149:Y149),
                    IF(
                        M$4:Y$4=2,
                        M149:Y149,
                        ""),
                    ""))
            ),
            IF(
                Parameters!$D$17=1,
                IFERROR(
                    IF(
                        OR(
                            IF(
                                ISNUMBER(M149:Y149),
                                IF(
                                    M$4:Y$4=1,
                                    M149:Y149,
                                    ""),
                                "")
                            =0),
                        0,
                        GEOMEAN(IF(
                            ISNUMBER(M149:Y149),
                            IF(
                                M$4:Y$4=1,
                                M149:Y149,
                                ""),
                            ""))
                    ),
                    IF(
                        OR(IF(
                            ISNUMBER(M149:Y149),
                            IF(
                                M$4:Y$4=2,
                                M149:Y149,
                                ""),
                            "")
                            =0),
                        0,
                        GEOMEAN(IF(
                            ISNUMBER(M149:Y149),
                            IF(
                                M$4:Y$4=2,
                                M149:Y149,
                                ""),
                            "")))
                )
            )
        )
    )
)</f>
        <v>10</v>
      </c>
      <c r="I149" s="191" cm="1">
        <f t="array" ref="I149">IF(
    SUM(IF(
            ISNUMBER(
                IF(
                    $M$5:$Y$5,
                    (M149:Y149),
                    "")),
            1,
            0))
        =0,
    NA(),
    IF(
        Parameters!$D$15=1,
        IF(
            SUM(--(ISNUMBER(IF($M$5:$Y$5=1,(M149:Y149),""))))&gt;0,
            MAX(IF(
                ISNUMBER(M149:Y149),
                IF(
                    M$5:Y$5=1,
                    M149:Y149,
                    ""),
                "")),
            MAX(IF(
                ISNUMBER(M149:Y149),
                IF(
                    M$5:Y$5=2,
                    M149:Y149,
                    ""),
                ""))
        ),
        IF(
            Parameters!$D$16=1,
            IFERROR(
                AVERAGE(IF(
                    ISNUMBER(M149:Y149),
                    IF(
                        M$5:Y$5=1,
                        M149:Y149,
                        ""),
                    "")),
                AVERAGE(IF(
                    ISNUMBER(M149:Y149),
                    IF(
                        M$5:Y$5=2,
                        M149:Y149,
                        ""),
                    ""))
            ),
            IF(
                Parameters!$D$17=1,
                IFERROR(
                    IF(
                        OR(
                            IF(
                                ISNUMBER(M149:Y149),
                                IF(
                                    M$5:Y$5=1,
                                    M149:Y149,
                                    ""),
                                "")
                            =0),
                        0,
                        GEOMEAN(IF(
                            ISNUMBER(M149:Y149),
                            IF(
                                M$5:Y$5=1,
                                M149:Y149,
                                ""),
                            ""))
                    ),
                    IF(
                        OR(IF(
                            ISNUMBER(M149:Y149),
                            IF(
                                M$5:Y$5=2,
                                M149:Y149,
                                ""),
                            "")
                            =0),
                        0,
                        GEOMEAN(IF(
                            ISNUMBER(M149:Y149),
                            IF(
                                M$5:Y$5=2,
                                M149:Y149,
                                ""),
                            "")))
                )
            )
        )
    )
)</f>
        <v>10</v>
      </c>
      <c r="J149" s="242">
        <v>45188</v>
      </c>
      <c r="K149" s="242">
        <v>45455</v>
      </c>
      <c r="L149" s="91" t="s">
        <v>240</v>
      </c>
      <c r="M149" s="192">
        <v>10</v>
      </c>
      <c r="N149" s="192" t="s">
        <v>409</v>
      </c>
      <c r="O149" s="192">
        <v>10</v>
      </c>
      <c r="P149" s="192" t="s">
        <v>409</v>
      </c>
      <c r="Q149" s="192">
        <v>7.5</v>
      </c>
      <c r="R149" s="192">
        <v>-8.3201083239896398</v>
      </c>
      <c r="S149" s="192">
        <v>0.94668871499978002</v>
      </c>
      <c r="T149" s="192" t="s">
        <v>409</v>
      </c>
      <c r="U149"/>
      <c r="V149"/>
      <c r="W149"/>
      <c r="X149"/>
      <c r="Y149" s="192"/>
      <c r="Z149" s="192"/>
      <c r="AF149" s="34"/>
      <c r="AG149" s="34"/>
      <c r="AH149" s="34"/>
      <c r="AI149" s="34"/>
      <c r="AJ149" s="34"/>
      <c r="AK149" s="34"/>
      <c r="AL149" s="195"/>
      <c r="AM149" s="195"/>
      <c r="AN149" s="80"/>
      <c r="AO149" s="80"/>
      <c r="AP149" s="80"/>
      <c r="AQ149" s="35"/>
    </row>
    <row r="150" spans="1:43"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8.9442719099991592</v>
      </c>
      <c r="H150" s="80" cm="1">
        <f t="array" ref="H150">IF(
    SUM(IF(
            ISNUMBER(
                IF(
                    $M$4:$Y$4,
                    (M150:Y150),
                    "")),
            1,
            0))
        =0,
    NA(),
    IF(
        Parameters!$D$15=1,
        IF(
            SUM(--(ISNUMBER(IF($M$4:$Y$4=1,(M150:Y150),""))))&gt;0,
            MAX(IF(
                ISNUMBER(M150:Y150),
                IF(
                    M$4:Y$4=1,
                    M150:Y150,
                    ""),
                "")),
            MAX(IF(
                ISNUMBER(M150:Y150),
                IF(
                    M$4:Y$4=2,
                    M150:Y150,
                    ""),
                ""))
        ),
        IF(
            Parameters!$D$16=1,
            IFERROR(
                AVERAGE(IF(
                    ISNUMBER(M150:Y150),
                    IF(
                        M$4:Y$4=1,
                        M150:Y150,
                        ""),
                    "")),
                AVERAGE(IF(
                    ISNUMBER(M150:Y150),
                    IF(
                        M$4:Y$4=2,
                        M150:Y150,
                        ""),
                    ""))
            ),
            IF(
                Parameters!$D$17=1,
                IFERROR(
                    IF(
                        OR(
                            IF(
                                ISNUMBER(M150:Y150),
                                IF(
                                    M$4:Y$4=1,
                                    M150:Y150,
                                    ""),
                                "")
                            =0),
                        0,
                        GEOMEAN(IF(
                            ISNUMBER(M150:Y150),
                            IF(
                                M$4:Y$4=1,
                                M150:Y150,
                                ""),
                            ""))
                    ),
                    IF(
                        OR(IF(
                            ISNUMBER(M150:Y150),
                            IF(
                                M$4:Y$4=2,
                                M150:Y150,
                                ""),
                            "")
                            =0),
                        0,
                        GEOMEAN(IF(
                            ISNUMBER(M150:Y150),
                            IF(
                                M$4:Y$4=2,
                                M150:Y150,
                                ""),
                            "")))
                )
            )
        )
    )
)</f>
        <v>8</v>
      </c>
      <c r="I150" s="191" cm="1">
        <f t="array" ref="I150">IF(
    SUM(IF(
            ISNUMBER(
                IF(
                    $M$5:$Y$5,
                    (M150:Y150),
                    "")),
            1,
            0))
        =0,
    NA(),
    IF(
        Parameters!$D$15=1,
        IF(
            SUM(--(ISNUMBER(IF($M$5:$Y$5=1,(M150:Y150),""))))&gt;0,
            MAX(IF(
                ISNUMBER(M150:Y150),
                IF(
                    M$5:Y$5=1,
                    M150:Y150,
                    ""),
                "")),
            MAX(IF(
                ISNUMBER(M150:Y150),
                IF(
                    M$5:Y$5=2,
                    M150:Y150,
                    ""),
                ""))
        ),
        IF(
            Parameters!$D$16=1,
            IFERROR(
                AVERAGE(IF(
                    ISNUMBER(M150:Y150),
                    IF(
                        M$5:Y$5=1,
                        M150:Y150,
                        ""),
                    "")),
                AVERAGE(IF(
                    ISNUMBER(M150:Y150),
                    IF(
                        M$5:Y$5=2,
                        M150:Y150,
                        ""),
                    ""))
            ),
            IF(
                Parameters!$D$17=1,
                IFERROR(
                    IF(
                        OR(
                            IF(
                                ISNUMBER(M150:Y150),
                                IF(
                                    M$5:Y$5=1,
                                    M150:Y150,
                                    ""),
                                "")
                            =0),
                        0,
                        GEOMEAN(IF(
                            ISNUMBER(M150:Y150),
                            IF(
                                M$5:Y$5=1,
                                M150:Y150,
                                ""),
                            ""))
                    ),
                    IF(
                        OR(IF(
                            ISNUMBER(M150:Y150),
                            IF(
                                M$5:Y$5=2,
                                M150:Y150,
                                ""),
                            "")
                            =0),
                        0,
                        GEOMEAN(IF(
                            ISNUMBER(M150:Y150),
                            IF(
                                M$5:Y$5=2,
                                M150:Y150,
                                ""),
                            "")))
                )
            )
        )
    )
)</f>
        <v>10</v>
      </c>
      <c r="J150" s="242">
        <v>45188</v>
      </c>
      <c r="K150" s="242">
        <v>45455</v>
      </c>
      <c r="L150" s="91" t="s">
        <v>242</v>
      </c>
      <c r="M150" s="192">
        <v>8</v>
      </c>
      <c r="N150" s="192" t="s">
        <v>409</v>
      </c>
      <c r="O150" s="192">
        <v>10</v>
      </c>
      <c r="P150" s="192" t="s">
        <v>409</v>
      </c>
      <c r="Q150" s="192">
        <v>5.6</v>
      </c>
      <c r="R150" s="192">
        <v>0.83343505859375</v>
      </c>
      <c r="S150" s="192">
        <v>0.35846710205077398</v>
      </c>
      <c r="T150" s="192" t="s">
        <v>409</v>
      </c>
      <c r="U150"/>
      <c r="V150"/>
      <c r="W150"/>
      <c r="X150"/>
      <c r="Y150" s="192"/>
      <c r="Z150" s="192"/>
      <c r="AF150" s="34"/>
      <c r="AG150" s="34"/>
      <c r="AH150" s="34"/>
      <c r="AI150" s="34"/>
      <c r="AJ150" s="34"/>
      <c r="AK150" s="34"/>
      <c r="AL150" s="195"/>
      <c r="AM150" s="195"/>
      <c r="AN150" s="80"/>
      <c r="AO150" s="80"/>
      <c r="AP150" s="80"/>
      <c r="AQ150" s="35"/>
    </row>
    <row r="151" spans="1:43"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$M$4:$Y$4,
                    (M151:Y151),
                    "")),
            1,
            0))
        =0,
    NA(),
    IF(
        Parameters!$D$15=1,
        IF(
            SUM(--(ISNUMBER(IF($M$4:$Y$4=1,(M151:Y151),""))))&gt;0,
            MAX(IF(
                ISNUMBER(M151:Y151),
                IF(
                    M$4:Y$4=1,
                    M151:Y151,
                    ""),
                "")),
            MAX(IF(
                ISNUMBER(M151:Y151),
                IF(
                    M$4:Y$4=2,
                    M151:Y151,
                    ""),
                ""))
        ),
        IF(
            Parameters!$D$16=1,
            IFERROR(
                AVERAGE(IF(
                    ISNUMBER(M151:Y151),
                    IF(
                        M$4:Y$4=1,
                        M151:Y151,
                        ""),
                    "")),
                AVERAGE(IF(
                    ISNUMBER(M151:Y151),
                    IF(
                        M$4:Y$4=2,
                        M151:Y151,
                        ""),
                    ""))
            ),
            IF(
                Parameters!$D$17=1,
                IFERROR(
                    IF(
                        OR(
                            IF(
                                ISNUMBER(M151:Y151),
                                IF(
                                    M$4:Y$4=1,
                                    M151:Y151,
                                    ""),
                                "")
                            =0),
                        0,
                        GEOMEAN(IF(
                            ISNUMBER(M151:Y151),
                            IF(
                                M$4:Y$4=1,
                                M151:Y151,
                                ""),
                            ""))
                    ),
                    IF(
                        OR(IF(
                            ISNUMBER(M151:Y151),
                            IF(
                                M$4:Y$4=2,
                                M151:Y151,
                                ""),
                            "")
                            =0),
                        0,
                        GEOMEAN(IF(
                            ISNUMBER(M151:Y151),
                            IF(
                                M$4:Y$4=2,
                                M151:Y151,
                                ""),
                            "")))
                )
            )
        )
    )
)</f>
        <v>7.8571428571428497</v>
      </c>
      <c r="I151" s="191" cm="1">
        <f t="array" ref="I151">IF(
    SUM(IF(
            ISNUMBER(
                IF(
                    $M$5:$Y$5,
                    (M151:Y151),
                    "")),
            1,
            0))
        =0,
    NA(),
    IF(
        Parameters!$D$15=1,
        IF(
            SUM(--(ISNUMBER(IF($M$5:$Y$5=1,(M151:Y151),""))))&gt;0,
            MAX(IF(
                ISNUMBER(M151:Y151),
                IF(
                    M$5:Y$5=1,
                    M151:Y151,
                    ""),
                "")),
            MAX(IF(
                ISNUMBER(M151:Y151),
                IF(
                    M$5:Y$5=2,
                    M151:Y151,
                    ""),
                ""))
        ),
        IF(
            Parameters!$D$16=1,
            IFERROR(
                AVERAGE(IF(
                    ISNUMBER(M151:Y151),
                    IF(
                        M$5:Y$5=1,
                        M151:Y151,
                        ""),
                    "")),
                AVERAGE(IF(
                    ISNUMBER(M151:Y151),
                    IF(
                        M$5:Y$5=2,
                        M151:Y151,
                        ""),
                    ""))
            ),
            IF(
                Parameters!$D$17=1,
                IFERROR(
                    IF(
                        OR(
                            IF(
                                ISNUMBER(M151:Y151),
                                IF(
                                    M$5:Y$5=1,
                                    M151:Y151,
                                    ""),
                                "")
                            =0),
                        0,
                        GEOMEAN(IF(
                            ISNUMBER(M151:Y151),
                            IF(
                                M$5:Y$5=1,
                                M151:Y151,
                                ""),
                            ""))
                    ),
                    IF(
                        OR(IF(
                            ISNUMBER(M151:Y151),
                            IF(
                                M$5:Y$5=2,
                                M151:Y151,
                                ""),
                            "")
                            =0),
                        0,
                        GEOMEAN(IF(
                            ISNUMBER(M151:Y151),
                            IF(
                                M$5:Y$5=2,
                                M151:Y151,
                                ""),
                            "")))
                )
            )
        )
    )
)</f>
        <v>0</v>
      </c>
      <c r="J151" s="242">
        <v>45188</v>
      </c>
      <c r="K151" s="242">
        <v>45455</v>
      </c>
      <c r="L151" s="91" t="s">
        <v>244</v>
      </c>
      <c r="M151" s="192">
        <v>7.8571428571428497</v>
      </c>
      <c r="N151" s="192" t="s">
        <v>409</v>
      </c>
      <c r="O151" s="192">
        <v>0</v>
      </c>
      <c r="P151" s="192" t="s">
        <v>409</v>
      </c>
      <c r="Q151" s="192">
        <v>5.5</v>
      </c>
      <c r="R151" s="192">
        <v>-0.57440614700317405</v>
      </c>
      <c r="S151" s="192">
        <v>-0.68911695480346702</v>
      </c>
      <c r="T151" s="192" t="s">
        <v>409</v>
      </c>
      <c r="U151"/>
      <c r="V151"/>
      <c r="W151"/>
      <c r="X151"/>
      <c r="Y151" s="192"/>
      <c r="Z151" s="192"/>
      <c r="AF151" s="34"/>
      <c r="AG151" s="34"/>
      <c r="AH151" s="34"/>
      <c r="AI151" s="34"/>
      <c r="AJ151" s="34"/>
      <c r="AK151" s="34"/>
      <c r="AL151" s="195"/>
      <c r="AM151" s="195"/>
      <c r="AN151" s="80"/>
      <c r="AO151" s="80"/>
      <c r="AP151" s="80"/>
      <c r="AQ151" s="35"/>
    </row>
    <row r="152" spans="1:43"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$M$4:$Y$4,
                    (M152:Y152),
                    "")),
            1,
            0))
        =0,
    NA(),
    IF(
        Parameters!$D$15=1,
        IF(
            SUM(--(ISNUMBER(IF($M$4:$Y$4=1,(M152:Y152),""))))&gt;0,
            MAX(IF(
                ISNUMBER(M152:Y152),
                IF(
                    M$4:Y$4=1,
                    M152:Y152,
                    ""),
                "")),
            MAX(IF(
                ISNUMBER(M152:Y152),
                IF(
                    M$4:Y$4=2,
                    M152:Y152,
                    ""),
                ""))
        ),
        IF(
            Parameters!$D$16=1,
            IFERROR(
                AVERAGE(IF(
                    ISNUMBER(M152:Y152),
                    IF(
                        M$4:Y$4=1,
                        M152:Y152,
                        ""),
                    "")),
                AVERAGE(IF(
                    ISNUMBER(M152:Y152),
                    IF(
                        M$4:Y$4=2,
                        M152:Y152,
                        ""),
                    ""))
            ),
            IF(
                Parameters!$D$17=1,
                IFERROR(
                    IF(
                        OR(
                            IF(
                                ISNUMBER(M152:Y152),
                                IF(
                                    M$4:Y$4=1,
                                    M152:Y152,
                                    ""),
                                "")
                            =0),
                        0,
                        GEOMEAN(IF(
                            ISNUMBER(M152:Y152),
                            IF(
                                M$4:Y$4=1,
                                M152:Y152,
                                ""),
                            ""))
                    ),
                    IF(
                        OR(IF(
                            ISNUMBER(M152:Y152),
                            IF(
                                M$4:Y$4=2,
                                M152:Y152,
                                ""),
                            "")
                            =0),
                        0,
                        GEOMEAN(IF(
                            ISNUMBER(M152:Y152),
                            IF(
                                M$4:Y$4=2,
                                M152:Y152,
                                ""),
                            "")))
                )
            )
        )
    )
)</f>
        <v>0.14285714285714199</v>
      </c>
      <c r="I152" s="191" t="e" cm="1">
        <f t="array" ref="I152">IF(
    SUM(IF(
            ISNUMBER(
                IF(
                    $M$5:$Y$5,
                    (M152:Y152),
                    "")),
            1,
            0))
        =0,
    NA(),
    IF(
        Parameters!$D$15=1,
        IF(
            SUM(--(ISNUMBER(IF($M$5:$Y$5=1,(M152:Y152),""))))&gt;0,
            MAX(IF(
                ISNUMBER(M152:Y152),
                IF(
                    M$5:Y$5=1,
                    M152:Y152,
                    ""),
                "")),
            MAX(IF(
                ISNUMBER(M152:Y152),
                IF(
                    M$5:Y$5=2,
                    M152:Y152,
                    ""),
                ""))
        ),
        IF(
            Parameters!$D$16=1,
            IFERROR(
                AVERAGE(IF(
                    ISNUMBER(M152:Y152),
                    IF(
                        M$5:Y$5=1,
                        M152:Y152,
                        ""),
                    "")),
                AVERAGE(IF(
                    ISNUMBER(M152:Y152),
                    IF(
                        M$5:Y$5=2,
                        M152:Y152,
                        ""),
                    ""))
            ),
            IF(
                Parameters!$D$17=1,
                IFERROR(
                    IF(
                        OR(
                            IF(
                                ISNUMBER(M152:Y152),
                                IF(
                                    M$5:Y$5=1,
                                    M152:Y152,
                                    ""),
                                "")
                            =0),
                        0,
                        GEOMEAN(IF(
                            ISNUMBER(M152:Y152),
                            IF(
                                M$5:Y$5=1,
                                M152:Y152,
                                ""),
                            ""))
                    ),
                    IF(
                        OR(IF(
                            ISNUMBER(M152:Y152),
                            IF(
                                M$5:Y$5=2,
                                M152:Y152,
                                ""),
                            "")
                            =0),
                        0,
                        GEOMEAN(IF(
                            ISNUMBER(M152:Y152),
                            IF(
                                M$5:Y$5=2,
                                M152:Y152,
                                ""),
                            "")))
                )
            )
        )
    )
)</f>
        <v>#N/A</v>
      </c>
      <c r="J152" s="242">
        <v>45188</v>
      </c>
      <c r="K152" s="242">
        <v>45218</v>
      </c>
      <c r="L152" s="91" t="s">
        <v>246</v>
      </c>
      <c r="M152" s="192">
        <v>0.14285714285714199</v>
      </c>
      <c r="N152" s="192" t="s">
        <v>409</v>
      </c>
      <c r="O152" s="192" t="s">
        <v>409</v>
      </c>
      <c r="P152" s="192" t="s">
        <v>409</v>
      </c>
      <c r="Q152" s="192">
        <v>0.1</v>
      </c>
      <c r="R152" s="192" t="s">
        <v>409</v>
      </c>
      <c r="S152" s="192" t="s">
        <v>409</v>
      </c>
      <c r="T152" s="192" t="s">
        <v>409</v>
      </c>
      <c r="U152"/>
      <c r="V152"/>
      <c r="W152"/>
      <c r="X152"/>
      <c r="Y152" s="192"/>
      <c r="Z152" s="192"/>
      <c r="AF152" s="34"/>
      <c r="AG152" s="34"/>
      <c r="AH152" s="34"/>
      <c r="AI152" s="34"/>
      <c r="AJ152" s="34"/>
      <c r="AK152" s="34"/>
      <c r="AL152" s="195"/>
      <c r="AM152" s="195"/>
      <c r="AN152" s="80"/>
      <c r="AO152" s="80"/>
      <c r="AP152" s="80"/>
      <c r="AQ152" s="35"/>
    </row>
    <row r="153" spans="1:43"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$M$4:$Y$4,
                    (M153:Y153),
                    "")),
            1,
            0))
        =0,
    NA(),
    IF(
        Parameters!$D$15=1,
        IF(
            SUM(--(ISNUMBER(IF($M$4:$Y$4=1,(M153:Y153),""))))&gt;0,
            MAX(IF(
                ISNUMBER(M153:Y153),
                IF(
                    M$4:Y$4=1,
                    M153:Y153,
                    ""),
                "")),
            MAX(IF(
                ISNUMBER(M153:Y153),
                IF(
                    M$4:Y$4=2,
                    M153:Y153,
                    ""),
                ""))
        ),
        IF(
            Parameters!$D$16=1,
            IFERROR(
                AVERAGE(IF(
                    ISNUMBER(M153:Y153),
                    IF(
                        M$4:Y$4=1,
                        M153:Y153,
                        ""),
                    "")),
                AVERAGE(IF(
                    ISNUMBER(M153:Y153),
                    IF(
                        M$4:Y$4=2,
                        M153:Y153,
                        ""),
                    ""))
            ),
            IF(
                Parameters!$D$17=1,
                IFERROR(
                    IF(
                        OR(
                            IF(
                                ISNUMBER(M153:Y153),
                                IF(
                                    M$4:Y$4=1,
                                    M153:Y153,
                                    ""),
                                "")
                            =0),
                        0,
                        GEOMEAN(IF(
                            ISNUMBER(M153:Y153),
                            IF(
                                M$4:Y$4=1,
                                M153:Y153,
                                ""),
                            ""))
                    ),
                    IF(
                        OR(IF(
                            ISNUMBER(M153:Y153),
                            IF(
                                M$4:Y$4=2,
                                M153:Y153,
                                ""),
                            "")
                            =0),
                        0,
                        GEOMEAN(IF(
                            ISNUMBER(M153:Y153),
                            IF(
                                M$4:Y$4=2,
                                M153:Y153,
                                ""),
                            "")))
                )
            )
        )
    )
)</f>
        <v>0.14285714285714199</v>
      </c>
      <c r="I153" s="191" t="e" cm="1">
        <f t="array" ref="I153">IF(
    SUM(IF(
            ISNUMBER(
                IF(
                    $M$5:$Y$5,
                    (M153:Y153),
                    "")),
            1,
            0))
        =0,
    NA(),
    IF(
        Parameters!$D$15=1,
        IF(
            SUM(--(ISNUMBER(IF($M$5:$Y$5=1,(M153:Y153),""))))&gt;0,
            MAX(IF(
                ISNUMBER(M153:Y153),
                IF(
                    M$5:Y$5=1,
                    M153:Y153,
                    ""),
                "")),
            MAX(IF(
                ISNUMBER(M153:Y153),
                IF(
                    M$5:Y$5=2,
                    M153:Y153,
                    ""),
                ""))
        ),
        IF(
            Parameters!$D$16=1,
            IFERROR(
                AVERAGE(IF(
                    ISNUMBER(M153:Y153),
                    IF(
                        M$5:Y$5=1,
                        M153:Y153,
                        ""),
                    "")),
                AVERAGE(IF(
                    ISNUMBER(M153:Y153),
                    IF(
                        M$5:Y$5=2,
                        M153:Y153,
                        ""),
                    ""))
            ),
            IF(
                Parameters!$D$17=1,
                IFERROR(
                    IF(
                        OR(
                            IF(
                                ISNUMBER(M153:Y153),
                                IF(
                                    M$5:Y$5=1,
                                    M153:Y153,
                                    ""),
                                "")
                            =0),
                        0,
                        GEOMEAN(IF(
                            ISNUMBER(M153:Y153),
                            IF(
                                M$5:Y$5=1,
                                M153:Y153,
                                ""),
                            ""))
                    ),
                    IF(
                        OR(IF(
                            ISNUMBER(M153:Y153),
                            IF(
                                M$5:Y$5=2,
                                M153:Y153,
                                ""),
                            "")
                            =0),
                        0,
                        GEOMEAN(IF(
                            ISNUMBER(M153:Y153),
                            IF(
                                M$5:Y$5=2,
                                M153:Y153,
                                ""),
                            "")))
                )
            )
        )
    )
)</f>
        <v>#N/A</v>
      </c>
      <c r="J153" s="242">
        <v>45163</v>
      </c>
      <c r="K153" s="242">
        <v>45218</v>
      </c>
      <c r="L153" s="91" t="s">
        <v>248</v>
      </c>
      <c r="M153" s="192">
        <v>0.14285714285714199</v>
      </c>
      <c r="N153" s="192" t="s">
        <v>409</v>
      </c>
      <c r="O153" s="192" t="s">
        <v>409</v>
      </c>
      <c r="P153" s="192" t="s">
        <v>409</v>
      </c>
      <c r="Q153" s="192">
        <v>0.1</v>
      </c>
      <c r="R153" s="192" t="s">
        <v>409</v>
      </c>
      <c r="S153" s="192" t="s">
        <v>409</v>
      </c>
      <c r="T153" s="192" t="s">
        <v>409</v>
      </c>
      <c r="U153"/>
      <c r="V153"/>
      <c r="W153"/>
      <c r="X153"/>
      <c r="Y153" s="192"/>
      <c r="Z153" s="192"/>
      <c r="AF153" s="34"/>
      <c r="AG153" s="34"/>
      <c r="AH153" s="34"/>
      <c r="AI153" s="34"/>
      <c r="AJ153" s="34"/>
      <c r="AK153" s="34"/>
      <c r="AL153" s="195"/>
      <c r="AM153" s="195"/>
      <c r="AN153" s="80"/>
      <c r="AO153" s="80"/>
      <c r="AP153" s="80"/>
      <c r="AQ153" s="35"/>
    </row>
    <row r="154" spans="1:43"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$M$4:$Y$4,
                    (M154:Y154),
                    "")),
            1,
            0))
        =0,
    NA(),
    IF(
        Parameters!$D$15=1,
        IF(
            SUM(--(ISNUMBER(IF($M$4:$Y$4=1,(M154:Y154),""))))&gt;0,
            MAX(IF(
                ISNUMBER(M154:Y154),
                IF(
                    M$4:Y$4=1,
                    M154:Y154,
                    ""),
                "")),
            MAX(IF(
                ISNUMBER(M154:Y154),
                IF(
                    M$4:Y$4=2,
                    M154:Y154,
                    ""),
                ""))
        ),
        IF(
            Parameters!$D$16=1,
            IFERROR(
                AVERAGE(IF(
                    ISNUMBER(M154:Y154),
                    IF(
                        M$4:Y$4=1,
                        M154:Y154,
                        ""),
                    "")),
                AVERAGE(IF(
                    ISNUMBER(M154:Y154),
                    IF(
                        M$4:Y$4=2,
                        M154:Y154,
                        ""),
                    ""))
            ),
            IF(
                Parameters!$D$17=1,
                IFERROR(
                    IF(
                        OR(
                            IF(
                                ISNUMBER(M154:Y154),
                                IF(
                                    M$4:Y$4=1,
                                    M154:Y154,
                                    ""),
                                "")
                            =0),
                        0,
                        GEOMEAN(IF(
                            ISNUMBER(M154:Y154),
                            IF(
                                M$4:Y$4=1,
                                M154:Y154,
                                ""),
                            ""))
                    ),
                    IF(
                        OR(IF(
                            ISNUMBER(M154:Y154),
                            IF(
                                M$4:Y$4=2,
                                M154:Y154,
                                ""),
                            "")
                            =0),
                        0,
                        GEOMEAN(IF(
                            ISNUMBER(M154:Y154),
                            IF(
                                M$4:Y$4=2,
                                M154:Y154,
                                ""),
                            "")))
                )
            )
        )
    )
)</f>
        <v>7.5714285714285703</v>
      </c>
      <c r="I154" s="191" t="e" cm="1">
        <f t="array" ref="I154">IF(
    SUM(IF(
            ISNUMBER(
                IF(
                    $M$5:$Y$5,
                    (M154:Y154),
                    "")),
            1,
            0))
        =0,
    NA(),
    IF(
        Parameters!$D$15=1,
        IF(
            SUM(--(ISNUMBER(IF($M$5:$Y$5=1,(M154:Y154),""))))&gt;0,
            MAX(IF(
                ISNUMBER(M154:Y154),
                IF(
                    M$5:Y$5=1,
                    M154:Y154,
                    ""),
                "")),
            MAX(IF(
                ISNUMBER(M154:Y154),
                IF(
                    M$5:Y$5=2,
                    M154:Y154,
                    ""),
                ""))
        ),
        IF(
            Parameters!$D$16=1,
            IFERROR(
                AVERAGE(IF(
                    ISNUMBER(M154:Y154),
                    IF(
                        M$5:Y$5=1,
                        M154:Y154,
                        ""),
                    "")),
                AVERAGE(IF(
                    ISNUMBER(M154:Y154),
                    IF(
                        M$5:Y$5=2,
                        M154:Y154,
                        ""),
                    ""))
            ),
            IF(
                Parameters!$D$17=1,
                IFERROR(
                    IF(
                        OR(
                            IF(
                                ISNUMBER(M154:Y154),
                                IF(
                                    M$5:Y$5=1,
                                    M154:Y154,
                                    ""),
                                "")
                            =0),
                        0,
                        GEOMEAN(IF(
                            ISNUMBER(M154:Y154),
                            IF(
                                M$5:Y$5=1,
                                M154:Y154,
                                ""),
                            ""))
                    ),
                    IF(
                        OR(IF(
                            ISNUMBER(M154:Y154),
                            IF(
                                M$5:Y$5=2,
                                M154:Y154,
                                ""),
                            "")
                            =0),
                        0,
                        GEOMEAN(IF(
                            ISNUMBER(M154:Y154),
                            IF(
                                M$5:Y$5=2,
                                M154:Y154,
                                ""),
                            "")))
                )
            )
        )
    )
)</f>
        <v>#N/A</v>
      </c>
      <c r="J154" s="242">
        <v>45188</v>
      </c>
      <c r="K154" s="242">
        <v>44753</v>
      </c>
      <c r="L154" s="91" t="s">
        <v>250</v>
      </c>
      <c r="M154" s="192">
        <v>7.5714285714285703</v>
      </c>
      <c r="N154" s="192" t="s">
        <v>409</v>
      </c>
      <c r="O154" s="192" t="s">
        <v>409</v>
      </c>
      <c r="P154" s="192" t="s">
        <v>409</v>
      </c>
      <c r="Q154" s="192">
        <v>5.3</v>
      </c>
      <c r="R154" s="192" t="s">
        <v>409</v>
      </c>
      <c r="S154" s="192" t="s">
        <v>409</v>
      </c>
      <c r="T154" s="192" t="s">
        <v>409</v>
      </c>
      <c r="U154"/>
      <c r="V154"/>
      <c r="W154"/>
      <c r="X154"/>
      <c r="Y154" s="192"/>
      <c r="Z154" s="192"/>
      <c r="AF154" s="34"/>
      <c r="AG154" s="34"/>
      <c r="AH154" s="34"/>
      <c r="AI154" s="34"/>
      <c r="AJ154" s="34"/>
      <c r="AK154" s="34"/>
      <c r="AL154" s="195"/>
      <c r="AM154" s="195"/>
      <c r="AN154" s="80"/>
      <c r="AO154" s="80"/>
      <c r="AP154" s="80"/>
      <c r="AQ154" s="35"/>
    </row>
    <row r="155" spans="1:43"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$M$4:$Y$4,
                    (M155:Y155),
                    "")),
            1,
            0))
        =0,
    NA(),
    IF(
        Parameters!$D$15=1,
        IF(
            SUM(--(ISNUMBER(IF($M$4:$Y$4=1,(M155:Y155),""))))&gt;0,
            MAX(IF(
                ISNUMBER(M155:Y155),
                IF(
                    M$4:Y$4=1,
                    M155:Y155,
                    ""),
                "")),
            MAX(IF(
                ISNUMBER(M155:Y155),
                IF(
                    M$4:Y$4=2,
                    M155:Y155,
                    ""),
                ""))
        ),
        IF(
            Parameters!$D$16=1,
            IFERROR(
                AVERAGE(IF(
                    ISNUMBER(M155:Y155),
                    IF(
                        M$4:Y$4=1,
                        M155:Y155,
                        ""),
                    "")),
                AVERAGE(IF(
                    ISNUMBER(M155:Y155),
                    IF(
                        M$4:Y$4=2,
                        M155:Y155,
                        ""),
                    ""))
            ),
            IF(
                Parameters!$D$17=1,
                IFERROR(
                    IF(
                        OR(
                            IF(
                                ISNUMBER(M155:Y155),
                                IF(
                                    M$4:Y$4=1,
                                    M155:Y155,
                                    ""),
                                "")
                            =0),
                        0,
                        GEOMEAN(IF(
                            ISNUMBER(M155:Y155),
                            IF(
                                M$4:Y$4=1,
                                M155:Y155,
                                ""),
                            ""))
                    ),
                    IF(
                        OR(IF(
                            ISNUMBER(M155:Y155),
                            IF(
                                M$4:Y$4=2,
                                M155:Y155,
                                ""),
                            "")
                            =0),
                        0,
                        GEOMEAN(IF(
                            ISNUMBER(M155:Y155),
                            IF(
                                M$4:Y$4=2,
                                M155:Y155,
                                ""),
                            "")))
                )
            )
        )
    )
)</f>
        <v>4.8571428571428497</v>
      </c>
      <c r="I155" s="191" t="e" cm="1">
        <f t="array" ref="I155">IF(
    SUM(IF(
            ISNUMBER(
                IF(
                    $M$5:$Y$5,
                    (M155:Y155),
                    "")),
            1,
            0))
        =0,
    NA(),
    IF(
        Parameters!$D$15=1,
        IF(
            SUM(--(ISNUMBER(IF($M$5:$Y$5=1,(M155:Y155),""))))&gt;0,
            MAX(IF(
                ISNUMBER(M155:Y155),
                IF(
                    M$5:Y$5=1,
                    M155:Y155,
                    ""),
                "")),
            MAX(IF(
                ISNUMBER(M155:Y155),
                IF(
                    M$5:Y$5=2,
                    M155:Y155,
                    ""),
                ""))
        ),
        IF(
            Parameters!$D$16=1,
            IFERROR(
                AVERAGE(IF(
                    ISNUMBER(M155:Y155),
                    IF(
                        M$5:Y$5=1,
                        M155:Y155,
                        ""),
                    "")),
                AVERAGE(IF(
                    ISNUMBER(M155:Y155),
                    IF(
                        M$5:Y$5=2,
                        M155:Y155,
                        ""),
                    ""))
            ),
            IF(
                Parameters!$D$17=1,
                IFERROR(
                    IF(
                        OR(
                            IF(
                                ISNUMBER(M155:Y155),
                                IF(
                                    M$5:Y$5=1,
                                    M155:Y155,
                                    ""),
                                "")
                            =0),
                        0,
                        GEOMEAN(IF(
                            ISNUMBER(M155:Y155),
                            IF(
                                M$5:Y$5=1,
                                M155:Y155,
                                ""),
                            ""))
                    ),
                    IF(
                        OR(IF(
                            ISNUMBER(M155:Y155),
                            IF(
                                M$5:Y$5=2,
                                M155:Y155,
                                ""),
                            "")
                            =0),
                        0,
                        GEOMEAN(IF(
                            ISNUMBER(M155:Y155),
                            IF(
                                M$5:Y$5=2,
                                M155:Y155,
                                ""),
                            "")))
                )
            )
        )
    )
)</f>
        <v>#N/A</v>
      </c>
      <c r="J155" s="242">
        <v>45188</v>
      </c>
      <c r="K155" s="242">
        <v>44753</v>
      </c>
      <c r="L155" s="91" t="s">
        <v>252</v>
      </c>
      <c r="M155" s="192">
        <v>4.8571428571428497</v>
      </c>
      <c r="N155" s="192" t="s">
        <v>409</v>
      </c>
      <c r="O155" s="192" t="s">
        <v>409</v>
      </c>
      <c r="P155" s="192" t="s">
        <v>409</v>
      </c>
      <c r="Q155" s="192">
        <v>3.4</v>
      </c>
      <c r="R155" s="192" t="s">
        <v>409</v>
      </c>
      <c r="S155" s="192" t="s">
        <v>409</v>
      </c>
      <c r="T155" s="192" t="s">
        <v>409</v>
      </c>
      <c r="U155"/>
      <c r="V155"/>
      <c r="W155"/>
      <c r="X155"/>
      <c r="Y155" s="192"/>
      <c r="Z155" s="192"/>
      <c r="AF155" s="34"/>
      <c r="AG155" s="34"/>
      <c r="AH155" s="34"/>
      <c r="AI155" s="34"/>
      <c r="AJ155" s="34"/>
      <c r="AK155" s="34"/>
      <c r="AL155" s="195"/>
      <c r="AM155" s="195"/>
      <c r="AN155" s="80"/>
      <c r="AO155" s="80"/>
      <c r="AP155" s="80"/>
      <c r="AQ155" s="35"/>
    </row>
    <row r="156" spans="1:43"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$M$4:$Y$4,
                    (M156:Y156),
                    "")),
            1,
            0))
        =0,
    NA(),
    IF(
        Parameters!$D$15=1,
        IF(
            SUM(--(ISNUMBER(IF($M$4:$Y$4=1,(M156:Y156),""))))&gt;0,
            MAX(IF(
                ISNUMBER(M156:Y156),
                IF(
                    M$4:Y$4=1,
                    M156:Y156,
                    ""),
                "")),
            MAX(IF(
                ISNUMBER(M156:Y156),
                IF(
                    M$4:Y$4=2,
                    M156:Y156,
                    ""),
                ""))
        ),
        IF(
            Parameters!$D$16=1,
            IFERROR(
                AVERAGE(IF(
                    ISNUMBER(M156:Y156),
                    IF(
                        M$4:Y$4=1,
                        M156:Y156,
                        ""),
                    "")),
                AVERAGE(IF(
                    ISNUMBER(M156:Y156),
                    IF(
                        M$4:Y$4=2,
                        M156:Y156,
                        ""),
                    ""))
            ),
            IF(
                Parameters!$D$17=1,
                IFERROR(
                    IF(
                        OR(
                            IF(
                                ISNUMBER(M156:Y156),
                                IF(
                                    M$4:Y$4=1,
                                    M156:Y156,
                                    ""),
                                "")
                            =0),
                        0,
                        GEOMEAN(IF(
                            ISNUMBER(M156:Y156),
                            IF(
                                M$4:Y$4=1,
                                M156:Y156,
                                ""),
                            ""))
                    ),
                    IF(
                        OR(IF(
                            ISNUMBER(M156:Y156),
                            IF(
                                M$4:Y$4=2,
                                M156:Y156,
                                ""),
                            "")
                            =0),
                        0,
                        GEOMEAN(IF(
                            ISNUMBER(M156:Y156),
                            IF(
                                M$4:Y$4=2,
                                M156:Y156,
                                ""),
                            "")))
                )
            )
        )
    )
)</f>
        <v>0.42857142857142799</v>
      </c>
      <c r="I156" s="191" t="e" cm="1">
        <f t="array" ref="I156">IF(
    SUM(IF(
            ISNUMBER(
                IF(
                    $M$5:$Y$5,
                    (M156:Y156),
                    "")),
            1,
            0))
        =0,
    NA(),
    IF(
        Parameters!$D$15=1,
        IF(
            SUM(--(ISNUMBER(IF($M$5:$Y$5=1,(M156:Y156),""))))&gt;0,
            MAX(IF(
                ISNUMBER(M156:Y156),
                IF(
                    M$5:Y$5=1,
                    M156:Y156,
                    ""),
                "")),
            MAX(IF(
                ISNUMBER(M156:Y156),
                IF(
                    M$5:Y$5=2,
                    M156:Y156,
                    ""),
                ""))
        ),
        IF(
            Parameters!$D$16=1,
            IFERROR(
                AVERAGE(IF(
                    ISNUMBER(M156:Y156),
                    IF(
                        M$5:Y$5=1,
                        M156:Y156,
                        ""),
                    "")),
                AVERAGE(IF(
                    ISNUMBER(M156:Y156),
                    IF(
                        M$5:Y$5=2,
                        M156:Y156,
                        ""),
                    ""))
            ),
            IF(
                Parameters!$D$17=1,
                IFERROR(
                    IF(
                        OR(
                            IF(
                                ISNUMBER(M156:Y156),
                                IF(
                                    M$5:Y$5=1,
                                    M156:Y156,
                                    ""),
                                "")
                            =0),
                        0,
                        GEOMEAN(IF(
                            ISNUMBER(M156:Y156),
                            IF(
                                M$5:Y$5=1,
                                M156:Y156,
                                ""),
                            ""))
                    ),
                    IF(
                        OR(IF(
                            ISNUMBER(M156:Y156),
                            IF(
                                M$5:Y$5=2,
                                M156:Y156,
                                ""),
                            "")
                            =0),
                        0,
                        GEOMEAN(IF(
                            ISNUMBER(M156:Y156),
                            IF(
                                M$5:Y$5=2,
                                M156:Y156,
                                ""),
                            "")))
                )
            )
        )
    )
)</f>
        <v>#N/A</v>
      </c>
      <c r="J156" s="242">
        <v>45163</v>
      </c>
      <c r="K156" s="242">
        <v>45218</v>
      </c>
      <c r="L156" s="91" t="s">
        <v>254</v>
      </c>
      <c r="M156" s="192">
        <v>0.42857142857142799</v>
      </c>
      <c r="N156" s="192" t="s">
        <v>409</v>
      </c>
      <c r="O156" s="192" t="s">
        <v>409</v>
      </c>
      <c r="P156" s="192" t="s">
        <v>409</v>
      </c>
      <c r="Q156" s="192">
        <v>0.3</v>
      </c>
      <c r="R156" s="192" t="s">
        <v>409</v>
      </c>
      <c r="S156" s="192" t="s">
        <v>409</v>
      </c>
      <c r="T156" s="192" t="s">
        <v>409</v>
      </c>
      <c r="U156"/>
      <c r="V156"/>
      <c r="W156"/>
      <c r="X156"/>
      <c r="Y156" s="192"/>
      <c r="Z156" s="192"/>
      <c r="AF156" s="34"/>
      <c r="AG156" s="34"/>
      <c r="AH156" s="34"/>
      <c r="AI156" s="34"/>
      <c r="AJ156" s="34"/>
      <c r="AK156" s="34"/>
      <c r="AL156" s="195"/>
      <c r="AM156" s="195"/>
      <c r="AN156" s="80"/>
      <c r="AO156" s="80"/>
      <c r="AP156" s="80"/>
      <c r="AQ156" s="35"/>
    </row>
    <row r="157" spans="1:43"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$M$4:$Y$4,
                    (M157:Y157),
                    "")),
            1,
            0))
        =0,
    NA(),
    IF(
        Parameters!$D$15=1,
        IF(
            SUM(--(ISNUMBER(IF($M$4:$Y$4=1,(M157:Y157),""))))&gt;0,
            MAX(IF(
                ISNUMBER(M157:Y157),
                IF(
                    M$4:Y$4=1,
                    M157:Y157,
                    ""),
                "")),
            MAX(IF(
                ISNUMBER(M157:Y157),
                IF(
                    M$4:Y$4=2,
                    M157:Y157,
                    ""),
                ""))
        ),
        IF(
            Parameters!$D$16=1,
            IFERROR(
                AVERAGE(IF(
                    ISNUMBER(M157:Y157),
                    IF(
                        M$4:Y$4=1,
                        M157:Y157,
                        ""),
                    "")),
                AVERAGE(IF(
                    ISNUMBER(M157:Y157),
                    IF(
                        M$4:Y$4=2,
                        M157:Y157,
                        ""),
                    ""))
            ),
            IF(
                Parameters!$D$17=1,
                IFERROR(
                    IF(
                        OR(
                            IF(
                                ISNUMBER(M157:Y157),
                                IF(
                                    M$4:Y$4=1,
                                    M157:Y157,
                                    ""),
                                "")
                            =0),
                        0,
                        GEOMEAN(IF(
                            ISNUMBER(M157:Y157),
                            IF(
                                M$4:Y$4=1,
                                M157:Y157,
                                ""),
                            ""))
                    ),
                    IF(
                        OR(IF(
                            ISNUMBER(M157:Y157),
                            IF(
                                M$4:Y$4=2,
                                M157:Y157,
                                ""),
                            "")
                            =0),
                        0,
                        GEOMEAN(IF(
                            ISNUMBER(M157:Y157),
                            IF(
                                M$4:Y$4=2,
                                M157:Y157,
                                ""),
                            "")))
                )
            )
        )
    )
)</f>
        <v>2.71428571428571</v>
      </c>
      <c r="I157" s="191" t="e" cm="1">
        <f t="array" ref="I157">IF(
    SUM(IF(
            ISNUMBER(
                IF(
                    $M$5:$Y$5,
                    (M157:Y157),
                    "")),
            1,
            0))
        =0,
    NA(),
    IF(
        Parameters!$D$15=1,
        IF(
            SUM(--(ISNUMBER(IF($M$5:$Y$5=1,(M157:Y157),""))))&gt;0,
            MAX(IF(
                ISNUMBER(M157:Y157),
                IF(
                    M$5:Y$5=1,
                    M157:Y157,
                    ""),
                "")),
            MAX(IF(
                ISNUMBER(M157:Y157),
                IF(
                    M$5:Y$5=2,
                    M157:Y157,
                    ""),
                ""))
        ),
        IF(
            Parameters!$D$16=1,
            IFERROR(
                AVERAGE(IF(
                    ISNUMBER(M157:Y157),
                    IF(
                        M$5:Y$5=1,
                        M157:Y157,
                        ""),
                    "")),
                AVERAGE(IF(
                    ISNUMBER(M157:Y157),
                    IF(
                        M$5:Y$5=2,
                        M157:Y157,
                        ""),
                    ""))
            ),
            IF(
                Parameters!$D$17=1,
                IFERROR(
                    IF(
                        OR(
                            IF(
                                ISNUMBER(M157:Y157),
                                IF(
                                    M$5:Y$5=1,
                                    M157:Y157,
                                    ""),
                                "")
                            =0),
                        0,
                        GEOMEAN(IF(
                            ISNUMBER(M157:Y157),
                            IF(
                                M$5:Y$5=1,
                                M157:Y157,
                                ""),
                            ""))
                    ),
                    IF(
                        OR(IF(
                            ISNUMBER(M157:Y157),
                            IF(
                                M$5:Y$5=2,
                                M157:Y157,
                                ""),
                            "")
                            =0),
                        0,
                        GEOMEAN(IF(
                            ISNUMBER(M157:Y157),
                            IF(
                                M$5:Y$5=2,
                                M157:Y157,
                                ""),
                            "")))
                )
            )
        )
    )
)</f>
        <v>#N/A</v>
      </c>
      <c r="J157" s="242">
        <v>44753</v>
      </c>
      <c r="K157" s="242">
        <v>44753</v>
      </c>
      <c r="L157" s="91" t="s">
        <v>256</v>
      </c>
      <c r="M157" s="192">
        <v>2.71428571428571</v>
      </c>
      <c r="N157" s="192" t="s">
        <v>409</v>
      </c>
      <c r="O157" s="192" t="s">
        <v>409</v>
      </c>
      <c r="P157" s="192" t="s">
        <v>409</v>
      </c>
      <c r="Q157" s="192">
        <v>1.9</v>
      </c>
      <c r="R157" s="192" t="s">
        <v>409</v>
      </c>
      <c r="S157" s="192" t="s">
        <v>409</v>
      </c>
      <c r="T157" s="192" t="s">
        <v>409</v>
      </c>
      <c r="U157"/>
      <c r="V157"/>
      <c r="W157"/>
      <c r="X157"/>
      <c r="Y157" s="192"/>
      <c r="Z157" s="192"/>
      <c r="AF157" s="34"/>
      <c r="AG157" s="34"/>
      <c r="AH157" s="34"/>
      <c r="AI157" s="34"/>
      <c r="AJ157" s="34"/>
      <c r="AK157" s="34"/>
      <c r="AL157" s="195"/>
      <c r="AM157" s="195"/>
      <c r="AN157" s="80"/>
      <c r="AO157" s="80"/>
      <c r="AP157" s="80"/>
      <c r="AQ157" s="35"/>
    </row>
    <row r="158" spans="1:43"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8.7013956187663197</v>
      </c>
      <c r="H158" s="80" cm="1">
        <f t="array" ref="H158">IF(
    SUM(IF(
            ISNUMBER(
                IF(
                    $M$4:$Y$4,
                    (M158:Y158),
                    "")),
            1,
            0))
        =0,
    NA(),
    IF(
        Parameters!$D$15=1,
        IF(
            SUM(--(ISNUMBER(IF($M$4:$Y$4=1,(M158:Y158),""))))&gt;0,
            MAX(IF(
                ISNUMBER(M158:Y158),
                IF(
                    M$4:Y$4=1,
                    M158:Y158,
                    ""),
                "")),
            MAX(IF(
                ISNUMBER(M158:Y158),
                IF(
                    M$4:Y$4=2,
                    M158:Y158,
                    ""),
                ""))
        ),
        IF(
            Parameters!$D$16=1,
            IFERROR(
                AVERAGE(IF(
                    ISNUMBER(M158:Y158),
                    IF(
                        M$4:Y$4=1,
                        M158:Y158,
                        ""),
                    "")),
                AVERAGE(IF(
                    ISNUMBER(M158:Y158),
                    IF(
                        M$4:Y$4=2,
                        M158:Y158,
                        ""),
                    ""))
            ),
            IF(
                Parameters!$D$17=1,
                IFERROR(
                    IF(
                        OR(
                            IF(
                                ISNUMBER(M158:Y158),
                                IF(
                                    M$4:Y$4=1,
                                    M158:Y158,
                                    ""),
                                "")
                            =0),
                        0,
                        GEOMEAN(IF(
                            ISNUMBER(M158:Y158),
                            IF(
                                M$4:Y$4=1,
                                M158:Y158,
                                ""),
                            ""))
                    ),
                    IF(
                        OR(IF(
                            ISNUMBER(M158:Y158),
                            IF(
                                M$4:Y$4=2,
                                M158:Y158,
                                ""),
                            "")
                            =0),
                        0,
                        GEOMEAN(IF(
                            ISNUMBER(M158:Y158),
                            IF(
                                M$4:Y$4=2,
                                M158:Y158,
                                ""),
                            "")))
                )
            )
        )
    )
)</f>
        <v>7.5714285714285703</v>
      </c>
      <c r="I158" s="191" cm="1">
        <f t="array" ref="I158">IF(
    SUM(IF(
            ISNUMBER(
                IF(
                    $M$5:$Y$5,
                    (M158:Y158),
                    "")),
            1,
            0))
        =0,
    NA(),
    IF(
        Parameters!$D$15=1,
        IF(
            SUM(--(ISNUMBER(IF($M$5:$Y$5=1,(M158:Y158),""))))&gt;0,
            MAX(IF(
                ISNUMBER(M158:Y158),
                IF(
                    M$5:Y$5=1,
                    M158:Y158,
                    ""),
                "")),
            MAX(IF(
                ISNUMBER(M158:Y158),
                IF(
                    M$5:Y$5=2,
                    M158:Y158,
                    ""),
                ""))
        ),
        IF(
            Parameters!$D$16=1,
            IFERROR(
                AVERAGE(IF(
                    ISNUMBER(M158:Y158),
                    IF(
                        M$5:Y$5=1,
                        M158:Y158,
                        ""),
                    "")),
                AVERAGE(IF(
                    ISNUMBER(M158:Y158),
                    IF(
                        M$5:Y$5=2,
                        M158:Y158,
                        ""),
                    ""))
            ),
            IF(
                Parameters!$D$17=1,
                IFERROR(
                    IF(
                        OR(
                            IF(
                                ISNUMBER(M158:Y158),
                                IF(
                                    M$5:Y$5=1,
                                    M158:Y158,
                                    ""),
                                "")
                            =0),
                        0,
                        GEOMEAN(IF(
                            ISNUMBER(M158:Y158),
                            IF(
                                M$5:Y$5=1,
                                M158:Y158,
                                ""),
                            ""))
                    ),
                    IF(
                        OR(IF(
                            ISNUMBER(M158:Y158),
                            IF(
                                M$5:Y$5=2,
                                M158:Y158,
                                ""),
                            "")
                            =0),
                        0,
                        GEOMEAN(IF(
                            ISNUMBER(M158:Y158),
                            IF(
                                M$5:Y$5=2,
                                M158:Y158,
                                ""),
                            "")))
                )
            )
        )
    )
)</f>
        <v>10</v>
      </c>
      <c r="J158" s="242">
        <v>44860</v>
      </c>
      <c r="K158" s="242">
        <v>45455</v>
      </c>
      <c r="L158" s="91" t="s">
        <v>258</v>
      </c>
      <c r="M158" s="192">
        <v>7.5714285714285703</v>
      </c>
      <c r="N158" s="192" t="s">
        <v>409</v>
      </c>
      <c r="O158" s="192">
        <v>10</v>
      </c>
      <c r="P158" s="192" t="s">
        <v>409</v>
      </c>
      <c r="Q158" s="192">
        <v>5.3</v>
      </c>
      <c r="R158" s="192">
        <v>3.1672137656133801</v>
      </c>
      <c r="S158" s="192">
        <v>0.57938181619722995</v>
      </c>
      <c r="T158" s="192" t="s">
        <v>409</v>
      </c>
      <c r="U158"/>
      <c r="V158"/>
      <c r="W158"/>
      <c r="X158"/>
      <c r="Y158" s="192"/>
      <c r="Z158" s="192"/>
      <c r="AF158" s="34"/>
      <c r="AG158" s="34"/>
      <c r="AH158" s="34"/>
      <c r="AI158" s="34"/>
      <c r="AJ158" s="34"/>
      <c r="AK158" s="34"/>
      <c r="AL158" s="195"/>
      <c r="AM158" s="195"/>
      <c r="AN158" s="80"/>
      <c r="AO158" s="80"/>
      <c r="AP158" s="80"/>
      <c r="AQ158" s="35"/>
    </row>
    <row r="159" spans="1:43"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3.627395898664715</v>
      </c>
      <c r="H159" s="80" cm="1">
        <f t="array" ref="H159">IF(
    SUM(IF(
            ISNUMBER(
                IF(
                    $M$4:$Y$4,
                    (M159:Y159),
                    "")),
            1,
            0))
        =0,
    NA(),
    IF(
        Parameters!$D$15=1,
        IF(
            SUM(--(ISNUMBER(IF($M$4:$Y$4=1,(M159:Y159),""))))&gt;0,
            MAX(IF(
                ISNUMBER(M159:Y159),
                IF(
                    M$4:Y$4=1,
                    M159:Y159,
                    ""),
                "")),
            MAX(IF(
                ISNUMBER(M159:Y159),
                IF(
                    M$4:Y$4=2,
                    M159:Y159,
                    ""),
                ""))
        ),
        IF(
            Parameters!$D$16=1,
            IFERROR(
                AVERAGE(IF(
                    ISNUMBER(M159:Y159),
                    IF(
                        M$4:Y$4=1,
                        M159:Y159,
                        ""),
                    "")),
                AVERAGE(IF(
                    ISNUMBER(M159:Y159),
                    IF(
                        M$4:Y$4=2,
                        M159:Y159,
                        ""),
                    ""))
            ),
            IF(
                Parameters!$D$17=1,
                IFERROR(
                    IF(
                        OR(
                            IF(
                                ISNUMBER(M159:Y159),
                                IF(
                                    M$4:Y$4=1,
                                    M159:Y159,
                                    ""),
                                "")
                            =0),
                        0,
                        GEOMEAN(IF(
                            ISNUMBER(M159:Y159),
                            IF(
                                M$4:Y$4=1,
                                M159:Y159,
                                ""),
                            ""))
                    ),
                    IF(
                        OR(IF(
                            ISNUMBER(M159:Y159),
                            IF(
                                M$4:Y$4=2,
                                M159:Y159,
                                ""),
                            "")
                            =0),
                        0,
                        GEOMEAN(IF(
                            ISNUMBER(M159:Y159),
                            IF(
                                M$4:Y$4=2,
                                M159:Y159,
                                ""),
                            "")))
                )
            )
        )
    )
)</f>
        <v>3.71428571428571</v>
      </c>
      <c r="I159" s="191" cm="1">
        <f t="array" ref="I159">IF(
    SUM(IF(
            ISNUMBER(
                IF(
                    $M$5:$Y$5,
                    (M159:Y159),
                    "")),
            1,
            0))
        =0,
    NA(),
    IF(
        Parameters!$D$15=1,
        IF(
            SUM(--(ISNUMBER(IF($M$5:$Y$5=1,(M159:Y159),""))))&gt;0,
            MAX(IF(
                ISNUMBER(M159:Y159),
                IF(
                    M$5:Y$5=1,
                    M159:Y159,
                    ""),
                "")),
            MAX(IF(
                ISNUMBER(M159:Y159),
                IF(
                    M$5:Y$5=2,
                    M159:Y159,
                    ""),
                ""))
        ),
        IF(
            Parameters!$D$16=1,
            IFERROR(
                AVERAGE(IF(
                    ISNUMBER(M159:Y159),
                    IF(
                        M$5:Y$5=1,
                        M159:Y159,
                        ""),
                    "")),
                AVERAGE(IF(
                    ISNUMBER(M159:Y159),
                    IF(
                        M$5:Y$5=2,
                        M159:Y159,
                        ""),
                    ""))
            ),
            IF(
                Parameters!$D$17=1,
                IFERROR(
                    IF(
                        OR(
                            IF(
                                ISNUMBER(M159:Y159),
                                IF(
                                    M$5:Y$5=1,
                                    M159:Y159,
                                    ""),
                                "")
                            =0),
                        0,
                        GEOMEAN(IF(
                            ISNUMBER(M159:Y159),
                            IF(
                                M$5:Y$5=1,
                                M159:Y159,
                                ""),
                            ""))
                    ),
                    IF(
                        OR(IF(
                            ISNUMBER(M159:Y159),
                            IF(
                                M$5:Y$5=2,
                                M159:Y159,
                                ""),
                            "")
                            =0),
                        0,
                        GEOMEAN(IF(
                            ISNUMBER(M159:Y159),
                            IF(
                                M$5:Y$5=2,
                                M159:Y159,
                                ""),
                            "")))
                )
            )
        )
    )
)</f>
        <v>3.5425387322902799</v>
      </c>
      <c r="J159" s="242">
        <v>45188</v>
      </c>
      <c r="K159" s="242">
        <v>45455</v>
      </c>
      <c r="L159" s="91" t="s">
        <v>260</v>
      </c>
      <c r="M159" s="192">
        <v>3.71428571428571</v>
      </c>
      <c r="N159" s="192" t="s">
        <v>409</v>
      </c>
      <c r="O159" s="192">
        <v>3.5425387322902799</v>
      </c>
      <c r="P159" s="192" t="s">
        <v>409</v>
      </c>
      <c r="Q159" s="192">
        <v>2.6</v>
      </c>
      <c r="R159" s="192">
        <v>0.17712693661451401</v>
      </c>
      <c r="S159" s="192">
        <v>-1.7548352479934901E-2</v>
      </c>
      <c r="T159" s="192" t="s">
        <v>409</v>
      </c>
      <c r="U159"/>
      <c r="V159"/>
      <c r="W159"/>
      <c r="X159"/>
      <c r="Y159" s="192"/>
      <c r="Z159" s="192"/>
      <c r="AF159" s="34"/>
      <c r="AG159" s="34"/>
      <c r="AH159" s="34"/>
      <c r="AI159" s="34"/>
      <c r="AJ159" s="34"/>
      <c r="AK159" s="34"/>
      <c r="AL159" s="195"/>
      <c r="AM159" s="195"/>
      <c r="AN159" s="80"/>
      <c r="AO159" s="80"/>
      <c r="AP159" s="80"/>
      <c r="AQ159" s="35"/>
    </row>
    <row r="160" spans="1:43"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$M$4:$Y$4,
                    (M160:Y160),
                    "")),
            1,
            0))
        =0,
    NA(),
    IF(
        Parameters!$D$15=1,
        IF(
            SUM(--(ISNUMBER(IF($M$4:$Y$4=1,(M160:Y160),""))))&gt;0,
            MAX(IF(
                ISNUMBER(M160:Y160),
                IF(
                    M$4:Y$4=1,
                    M160:Y160,
                    ""),
                "")),
            MAX(IF(
                ISNUMBER(M160:Y160),
                IF(
                    M$4:Y$4=2,
                    M160:Y160,
                    ""),
                ""))
        ),
        IF(
            Parameters!$D$16=1,
            IFERROR(
                AVERAGE(IF(
                    ISNUMBER(M160:Y160),
                    IF(
                        M$4:Y$4=1,
                        M160:Y160,
                        ""),
                    "")),
                AVERAGE(IF(
                    ISNUMBER(M160:Y160),
                    IF(
                        M$4:Y$4=2,
                        M160:Y160,
                        ""),
                    ""))
            ),
            IF(
                Parameters!$D$17=1,
                IFERROR(
                    IF(
                        OR(
                            IF(
                                ISNUMBER(M160:Y160),
                                IF(
                                    M$4:Y$4=1,
                                    M160:Y160,
                                    ""),
                                "")
                            =0),
                        0,
                        GEOMEAN(IF(
                            ISNUMBER(M160:Y160),
                            IF(
                                M$4:Y$4=1,
                                M160:Y160,
                                ""),
                            ""))
                    ),
                    IF(
                        OR(IF(
                            ISNUMBER(M160:Y160),
                            IF(
                                M$4:Y$4=2,
                                M160:Y160,
                                ""),
                            "")
                            =0),
                        0,
                        GEOMEAN(IF(
                            ISNUMBER(M160:Y160),
                            IF(
                                M$4:Y$4=2,
                                M160:Y160,
                                ""),
                            "")))
                )
            )
        )
    )
)</f>
        <v>4.71428571428571</v>
      </c>
      <c r="I160" s="191" cm="1">
        <f t="array" ref="I160">IF(
    SUM(IF(
            ISNUMBER(
                IF(
                    $M$5:$Y$5,
                    (M160:Y160),
                    "")),
            1,
            0))
        =0,
    NA(),
    IF(
        Parameters!$D$15=1,
        IF(
            SUM(--(ISNUMBER(IF($M$5:$Y$5=1,(M160:Y160),""))))&gt;0,
            MAX(IF(
                ISNUMBER(M160:Y160),
                IF(
                    M$5:Y$5=1,
                    M160:Y160,
                    ""),
                "")),
            MAX(IF(
                ISNUMBER(M160:Y160),
                IF(
                    M$5:Y$5=2,
                    M160:Y160,
                    ""),
                ""))
        ),
        IF(
            Parameters!$D$16=1,
            IFERROR(
                AVERAGE(IF(
                    ISNUMBER(M160:Y160),
                    IF(
                        M$5:Y$5=1,
                        M160:Y160,
                        ""),
                    "")),
                AVERAGE(IF(
                    ISNUMBER(M160:Y160),
                    IF(
                        M$5:Y$5=2,
                        M160:Y160,
                        ""),
                    ""))
            ),
            IF(
                Parameters!$D$17=1,
                IFERROR(
                    IF(
                        OR(
                            IF(
                                ISNUMBER(M160:Y160),
                                IF(
                                    M$5:Y$5=1,
                                    M160:Y160,
                                    ""),
                                "")
                            =0),
                        0,
                        GEOMEAN(IF(
                            ISNUMBER(M160:Y160),
                            IF(
                                M$5:Y$5=1,
                                M160:Y160,
                                ""),
                            ""))
                    ),
                    IF(
                        OR(IF(
                            ISNUMBER(M160:Y160),
                            IF(
                                M$5:Y$5=2,
                                M160:Y160,
                                ""),
                            "")
                            =0),
                        0,
                        GEOMEAN(IF(
                            ISNUMBER(M160:Y160),
                            IF(
                                M$5:Y$5=2,
                                M160:Y160,
                                ""),
                            "")))
                )
            )
        )
    )
)</f>
        <v>0</v>
      </c>
      <c r="J160" s="242">
        <v>45188</v>
      </c>
      <c r="K160" s="242">
        <v>45455</v>
      </c>
      <c r="L160" s="91" t="s">
        <v>262</v>
      </c>
      <c r="M160" s="192">
        <v>4.71428571428571</v>
      </c>
      <c r="N160" s="192" t="s">
        <v>409</v>
      </c>
      <c r="O160" s="192">
        <v>0</v>
      </c>
      <c r="P160" s="192" t="s">
        <v>409</v>
      </c>
      <c r="Q160" s="192">
        <v>3.3</v>
      </c>
      <c r="R160" s="192">
        <v>-0.48761613790893599</v>
      </c>
      <c r="S160" s="192">
        <v>-7.6913833618159604E-3</v>
      </c>
      <c r="T160" s="192" t="s">
        <v>409</v>
      </c>
      <c r="U160"/>
      <c r="V160"/>
      <c r="W160"/>
      <c r="X160"/>
      <c r="Y160" s="192"/>
      <c r="Z160" s="192"/>
      <c r="AF160" s="34"/>
      <c r="AG160" s="34"/>
      <c r="AH160" s="34"/>
      <c r="AI160" s="34"/>
      <c r="AJ160" s="34"/>
      <c r="AK160" s="34"/>
      <c r="AL160" s="195"/>
      <c r="AM160" s="195"/>
      <c r="AN160" s="80"/>
      <c r="AO160" s="80"/>
      <c r="AP160" s="80"/>
      <c r="AQ160" s="35"/>
    </row>
    <row r="161" spans="1:43"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$M$4:$Y$4,
                    (M161:Y161),
                    "")),
            1,
            0))
        =0,
    NA(),
    IF(
        Parameters!$D$15=1,
        IF(
            SUM(--(ISNUMBER(IF($M$4:$Y$4=1,(M161:Y161),""))))&gt;0,
            MAX(IF(
                ISNUMBER(M161:Y161),
                IF(
                    M$4:Y$4=1,
                    M161:Y161,
                    ""),
                "")),
            MAX(IF(
                ISNUMBER(M161:Y161),
                IF(
                    M$4:Y$4=2,
                    M161:Y161,
                    ""),
                ""))
        ),
        IF(
            Parameters!$D$16=1,
            IFERROR(
                AVERAGE(IF(
                    ISNUMBER(M161:Y161),
                    IF(
                        M$4:Y$4=1,
                        M161:Y161,
                        ""),
                    "")),
                AVERAGE(IF(
                    ISNUMBER(M161:Y161),
                    IF(
                        M$4:Y$4=2,
                        M161:Y161,
                        ""),
                    ""))
            ),
            IF(
                Parameters!$D$17=1,
                IFERROR(
                    IF(
                        OR(
                            IF(
                                ISNUMBER(M161:Y161),
                                IF(
                                    M$4:Y$4=1,
                                    M161:Y161,
                                    ""),
                                "")
                            =0),
                        0,
                        GEOMEAN(IF(
                            ISNUMBER(M161:Y161),
                            IF(
                                M$4:Y$4=1,
                                M161:Y161,
                                ""),
                            ""))
                    ),
                    IF(
                        OR(IF(
                            ISNUMBER(M161:Y161),
                            IF(
                                M$4:Y$4=2,
                                M161:Y161,
                                ""),
                            "")
                            =0),
                        0,
                        GEOMEAN(IF(
                            ISNUMBER(M161:Y161),
                            IF(
                                M$4:Y$4=2,
                                M161:Y161,
                                ""),
                            "")))
                )
            )
        )
    )
)</f>
        <v>5.1428571428571397</v>
      </c>
      <c r="I161" s="191" cm="1">
        <f t="array" ref="I161">IF(
    SUM(IF(
            ISNUMBER(
                IF(
                    $M$5:$Y$5,
                    (M161:Y161),
                    "")),
            1,
            0))
        =0,
    NA(),
    IF(
        Parameters!$D$15=1,
        IF(
            SUM(--(ISNUMBER(IF($M$5:$Y$5=1,(M161:Y161),""))))&gt;0,
            MAX(IF(
                ISNUMBER(M161:Y161),
                IF(
                    M$5:Y$5=1,
                    M161:Y161,
                    ""),
                "")),
            MAX(IF(
                ISNUMBER(M161:Y161),
                IF(
                    M$5:Y$5=2,
                    M161:Y161,
                    ""),
                ""))
        ),
        IF(
            Parameters!$D$16=1,
            IFERROR(
                AVERAGE(IF(
                    ISNUMBER(M161:Y161),
                    IF(
                        M$5:Y$5=1,
                        M161:Y161,
                        ""),
                    "")),
                AVERAGE(IF(
                    ISNUMBER(M161:Y161),
                    IF(
                        M$5:Y$5=2,
                        M161:Y161,
                        ""),
                    ""))
            ),
            IF(
                Parameters!$D$17=1,
                IFERROR(
                    IF(
                        OR(
                            IF(
                                ISNUMBER(M161:Y161),
                                IF(
                                    M$5:Y$5=1,
                                    M161:Y161,
                                    ""),
                                "")
                            =0),
                        0,
                        GEOMEAN(IF(
                            ISNUMBER(M161:Y161),
                            IF(
                                M$5:Y$5=1,
                                M161:Y161,
                                ""),
                            ""))
                    ),
                    IF(
                        OR(IF(
                            ISNUMBER(M161:Y161),
                            IF(
                                M$5:Y$5=2,
                                M161:Y161,
                                ""),
                            "")
                            =0),
                        0,
                        GEOMEAN(IF(
                            ISNUMBER(M161:Y161),
                            IF(
                                M$5:Y$5=2,
                                M161:Y161,
                                ""),
                            "")))
                )
            )
        )
    )
)</f>
        <v>0</v>
      </c>
      <c r="J161" s="242">
        <v>45188</v>
      </c>
      <c r="K161" s="242">
        <v>45455</v>
      </c>
      <c r="L161" s="91" t="s">
        <v>264</v>
      </c>
      <c r="M161" s="192">
        <v>5.1428571428571397</v>
      </c>
      <c r="N161" s="192" t="s">
        <v>409</v>
      </c>
      <c r="O161" s="192">
        <v>0</v>
      </c>
      <c r="P161" s="192" t="s">
        <v>409</v>
      </c>
      <c r="Q161" s="192">
        <v>3.6</v>
      </c>
      <c r="R161" s="192">
        <v>-0.69258971842378403</v>
      </c>
      <c r="S161" s="192">
        <v>-0.38503545068946698</v>
      </c>
      <c r="T161" s="192" t="s">
        <v>409</v>
      </c>
      <c r="U161"/>
      <c r="V161"/>
      <c r="W161"/>
      <c r="X161"/>
      <c r="Y161" s="192"/>
      <c r="Z161" s="192"/>
      <c r="AF161" s="34"/>
      <c r="AG161" s="34"/>
      <c r="AH161" s="34"/>
      <c r="AI161" s="34"/>
      <c r="AJ161" s="34"/>
      <c r="AK161" s="34"/>
      <c r="AL161" s="195"/>
      <c r="AM161" s="195"/>
      <c r="AN161" s="80"/>
      <c r="AO161" s="80"/>
      <c r="AP161" s="80"/>
      <c r="AQ161" s="35"/>
    </row>
    <row r="162" spans="1:43"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$M$4:$Y$4,
                    (M162:Y162),
                    "")),
            1,
            0))
        =0,
    NA(),
    IF(
        Parameters!$D$15=1,
        IF(
            SUM(--(ISNUMBER(IF($M$4:$Y$4=1,(M162:Y162),""))))&gt;0,
            MAX(IF(
                ISNUMBER(M162:Y162),
                IF(
                    M$4:Y$4=1,
                    M162:Y162,
                    ""),
                "")),
            MAX(IF(
                ISNUMBER(M162:Y162),
                IF(
                    M$4:Y$4=2,
                    M162:Y162,
                    ""),
                ""))
        ),
        IF(
            Parameters!$D$16=1,
            IFERROR(
                AVERAGE(IF(
                    ISNUMBER(M162:Y162),
                    IF(
                        M$4:Y$4=1,
                        M162:Y162,
                        ""),
                    "")),
                AVERAGE(IF(
                    ISNUMBER(M162:Y162),
                    IF(
                        M$4:Y$4=2,
                        M162:Y162,
                        ""),
                    ""))
            ),
            IF(
                Parameters!$D$17=1,
                IFERROR(
                    IF(
                        OR(
                            IF(
                                ISNUMBER(M162:Y162),
                                IF(
                                    M$4:Y$4=1,
                                    M162:Y162,
                                    ""),
                                "")
                            =0),
                        0,
                        GEOMEAN(IF(
                            ISNUMBER(M162:Y162),
                            IF(
                                M$4:Y$4=1,
                                M162:Y162,
                                ""),
                            ""))
                    ),
                    IF(
                        OR(IF(
                            ISNUMBER(M162:Y162),
                            IF(
                                M$4:Y$4=2,
                                M162:Y162,
                                ""),
                            "")
                            =0),
                        0,
                        GEOMEAN(IF(
                            ISNUMBER(M162:Y162),
                            IF(
                                M$4:Y$4=2,
                                M162:Y162,
                                ""),
                            "")))
                )
            )
        )
    )
)</f>
        <v>5.8571428571428497</v>
      </c>
      <c r="I162" s="191" t="e" cm="1">
        <f t="array" ref="I162">IF(
    SUM(IF(
            ISNUMBER(
                IF(
                    $M$5:$Y$5,
                    (M162:Y162),
                    "")),
            1,
            0))
        =0,
    NA(),
    IF(
        Parameters!$D$15=1,
        IF(
            SUM(--(ISNUMBER(IF($M$5:$Y$5=1,(M162:Y162),""))))&gt;0,
            MAX(IF(
                ISNUMBER(M162:Y162),
                IF(
                    M$5:Y$5=1,
                    M162:Y162,
                    ""),
                "")),
            MAX(IF(
                ISNUMBER(M162:Y162),
                IF(
                    M$5:Y$5=2,
                    M162:Y162,
                    ""),
                ""))
        ),
        IF(
            Parameters!$D$16=1,
            IFERROR(
                AVERAGE(IF(
                    ISNUMBER(M162:Y162),
                    IF(
                        M$5:Y$5=1,
                        M162:Y162,
                        ""),
                    "")),
                AVERAGE(IF(
                    ISNUMBER(M162:Y162),
                    IF(
                        M$5:Y$5=2,
                        M162:Y162,
                        ""),
                    ""))
            ),
            IF(
                Parameters!$D$17=1,
                IFERROR(
                    IF(
                        OR(
                            IF(
                                ISNUMBER(M162:Y162),
                                IF(
                                    M$5:Y$5=1,
                                    M162:Y162,
                                    ""),
                                "")
                            =0),
                        0,
                        GEOMEAN(IF(
                            ISNUMBER(M162:Y162),
                            IF(
                                M$5:Y$5=1,
                                M162:Y162,
                                ""),
                            ""))
                    ),
                    IF(
                        OR(IF(
                            ISNUMBER(M162:Y162),
                            IF(
                                M$5:Y$5=2,
                                M162:Y162,
                                ""),
                            "")
                            =0),
                        0,
                        GEOMEAN(IF(
                            ISNUMBER(M162:Y162),
                            IF(
                                M$5:Y$5=2,
                                M162:Y162,
                                ""),
                            "")))
                )
            )
        )
    )
)</f>
        <v>#N/A</v>
      </c>
      <c r="J162" s="242">
        <v>45163</v>
      </c>
      <c r="K162" s="242">
        <v>44753</v>
      </c>
      <c r="L162" s="91" t="s">
        <v>266</v>
      </c>
      <c r="M162" s="192">
        <v>5.8571428571428497</v>
      </c>
      <c r="N162" s="192" t="s">
        <v>409</v>
      </c>
      <c r="O162" s="192" t="s">
        <v>409</v>
      </c>
      <c r="P162" s="192" t="s">
        <v>409</v>
      </c>
      <c r="Q162" s="192">
        <v>4.0999999999999996</v>
      </c>
      <c r="R162" s="192" t="s">
        <v>409</v>
      </c>
      <c r="S162" s="192" t="s">
        <v>409</v>
      </c>
      <c r="T162" s="192" t="s">
        <v>409</v>
      </c>
      <c r="U162"/>
      <c r="V162"/>
      <c r="W162"/>
      <c r="X162"/>
      <c r="Y162" s="192"/>
      <c r="Z162" s="192"/>
      <c r="AF162" s="34"/>
      <c r="AG162" s="34"/>
      <c r="AH162" s="34"/>
      <c r="AI162" s="34"/>
      <c r="AJ162" s="34"/>
      <c r="AK162" s="34"/>
      <c r="AL162" s="195"/>
      <c r="AM162" s="195"/>
      <c r="AN162" s="80"/>
      <c r="AO162" s="80"/>
      <c r="AP162" s="80"/>
      <c r="AQ162" s="35"/>
    </row>
    <row r="163" spans="1:43"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8.0622577482985474</v>
      </c>
      <c r="H163" s="80" cm="1">
        <f t="array" ref="H163">IF(
    SUM(IF(
            ISNUMBER(
                IF(
                    $M$4:$Y$4,
                    (M163:Y163),
                    "")),
            1,
            0))
        =0,
    NA(),
    IF(
        Parameters!$D$15=1,
        IF(
            SUM(--(ISNUMBER(IF($M$4:$Y$4=1,(M163:Y163),""))))&gt;0,
            MAX(IF(
                ISNUMBER(M163:Y163),
                IF(
                    M$4:Y$4=1,
                    M163:Y163,
                    ""),
                "")),
            MAX(IF(
                ISNUMBER(M163:Y163),
                IF(
                    M$4:Y$4=2,
                    M163:Y163,
                    ""),
                ""))
        ),
        IF(
            Parameters!$D$16=1,
            IFERROR(
                AVERAGE(IF(
                    ISNUMBER(M163:Y163),
                    IF(
                        M$4:Y$4=1,
                        M163:Y163,
                        ""),
                    "")),
                AVERAGE(IF(
                    ISNUMBER(M163:Y163),
                    IF(
                        M$4:Y$4=2,
                        M163:Y163,
                        ""),
                    ""))
            ),
            IF(
                Parameters!$D$17=1,
                IFERROR(
                    IF(
                        OR(
                            IF(
                                ISNUMBER(M163:Y163),
                                IF(
                                    M$4:Y$4=1,
                                    M163:Y163,
                                    ""),
                                "")
                            =0),
                        0,
                        GEOMEAN(IF(
                            ISNUMBER(M163:Y163),
                            IF(
                                M$4:Y$4=1,
                                M163:Y163,
                                ""),
                            ""))
                    ),
                    IF(
                        OR(IF(
                            ISNUMBER(M163:Y163),
                            IF(
                                M$4:Y$4=2,
                                M163:Y163,
                                ""),
                            "")
                            =0),
                        0,
                        GEOMEAN(IF(
                            ISNUMBER(M163:Y163),
                            IF(
                                M$4:Y$4=2,
                                M163:Y163,
                                ""),
                            "")))
                )
            )
        )
    )
)</f>
        <v>9.2857142857142794</v>
      </c>
      <c r="I163" s="191" cm="1">
        <f t="array" ref="I163">IF(
    SUM(IF(
            ISNUMBER(
                IF(
                    $M$5:$Y$5,
                    (M163:Y163),
                    "")),
            1,
            0))
        =0,
    NA(),
    IF(
        Parameters!$D$15=1,
        IF(
            SUM(--(ISNUMBER(IF($M$5:$Y$5=1,(M163:Y163),""))))&gt;0,
            MAX(IF(
                ISNUMBER(M163:Y163),
                IF(
                    M$5:Y$5=1,
                    M163:Y163,
                    ""),
                "")),
            MAX(IF(
                ISNUMBER(M163:Y163),
                IF(
                    M$5:Y$5=2,
                    M163:Y163,
                    ""),
                ""))
        ),
        IF(
            Parameters!$D$16=1,
            IFERROR(
                AVERAGE(IF(
                    ISNUMBER(M163:Y163),
                    IF(
                        M$5:Y$5=1,
                        M163:Y163,
                        ""),
                    "")),
                AVERAGE(IF(
                    ISNUMBER(M163:Y163),
                    IF(
                        M$5:Y$5=2,
                        M163:Y163,
                        ""),
                    ""))
            ),
            IF(
                Parameters!$D$17=1,
                IFERROR(
                    IF(
                        OR(
                            IF(
                                ISNUMBER(M163:Y163),
                                IF(
                                    M$5:Y$5=1,
                                    M163:Y163,
                                    ""),
                                "")
                            =0),
                        0,
                        GEOMEAN(IF(
                            ISNUMBER(M163:Y163),
                            IF(
                                M$5:Y$5=1,
                                M163:Y163,
                                ""),
                            ""))
                    ),
                    IF(
                        OR(IF(
                            ISNUMBER(M163:Y163),
                            IF(
                                M$5:Y$5=2,
                                M163:Y163,
                                ""),
                            "")
                            =0),
                        0,
                        GEOMEAN(IF(
                            ISNUMBER(M163:Y163),
                            IF(
                                M$5:Y$5=2,
                                M163:Y163,
                                ""),
                            "")))
                )
            )
        )
    )
)</f>
        <v>7</v>
      </c>
      <c r="J163" s="242">
        <v>45188</v>
      </c>
      <c r="K163" s="242">
        <v>45455</v>
      </c>
      <c r="L163" s="91" t="s">
        <v>268</v>
      </c>
      <c r="M163" s="192">
        <v>9.2857142857142794</v>
      </c>
      <c r="N163" s="192" t="s">
        <v>409</v>
      </c>
      <c r="O163" s="192" t="s">
        <v>409</v>
      </c>
      <c r="P163" s="192">
        <v>7</v>
      </c>
      <c r="Q163" s="192">
        <v>6.5</v>
      </c>
      <c r="R163" s="192" t="s">
        <v>409</v>
      </c>
      <c r="S163" s="192" t="s">
        <v>409</v>
      </c>
      <c r="T163" s="192" t="s">
        <v>865</v>
      </c>
      <c r="U163"/>
      <c r="V163"/>
      <c r="W163"/>
      <c r="X163"/>
      <c r="Y163" s="192"/>
      <c r="Z163" s="192"/>
      <c r="AF163" s="34"/>
      <c r="AG163" s="34"/>
      <c r="AH163" s="34"/>
      <c r="AI163" s="34"/>
      <c r="AJ163" s="34"/>
      <c r="AK163" s="34"/>
      <c r="AL163" s="195"/>
      <c r="AM163" s="195"/>
      <c r="AN163" s="80"/>
      <c r="AO163" s="80"/>
      <c r="AP163" s="80"/>
      <c r="AQ163" s="35"/>
    </row>
    <row r="164" spans="1:43"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$M$4:$Y$4,
                    (M164:Y164),
                    "")),
            1,
            0))
        =0,
    NA(),
    IF(
        Parameters!$D$15=1,
        IF(
            SUM(--(ISNUMBER(IF($M$4:$Y$4=1,(M164:Y164),""))))&gt;0,
            MAX(IF(
                ISNUMBER(M164:Y164),
                IF(
                    M$4:Y$4=1,
                    M164:Y164,
                    ""),
                "")),
            MAX(IF(
                ISNUMBER(M164:Y164),
                IF(
                    M$4:Y$4=2,
                    M164:Y164,
                    ""),
                ""))
        ),
        IF(
            Parameters!$D$16=1,
            IFERROR(
                AVERAGE(IF(
                    ISNUMBER(M164:Y164),
                    IF(
                        M$4:Y$4=1,
                        M164:Y164,
                        ""),
                    "")),
                AVERAGE(IF(
                    ISNUMBER(M164:Y164),
                    IF(
                        M$4:Y$4=2,
                        M164:Y164,
                        ""),
                    ""))
            ),
            IF(
                Parameters!$D$17=1,
                IFERROR(
                    IF(
                        OR(
                            IF(
                                ISNUMBER(M164:Y164),
                                IF(
                                    M$4:Y$4=1,
                                    M164:Y164,
                                    ""),
                                "")
                            =0),
                        0,
                        GEOMEAN(IF(
                            ISNUMBER(M164:Y164),
                            IF(
                                M$4:Y$4=1,
                                M164:Y164,
                                ""),
                            ""))
                    ),
                    IF(
                        OR(IF(
                            ISNUMBER(M164:Y164),
                            IF(
                                M$4:Y$4=2,
                                M164:Y164,
                                ""),
                            "")
                            =0),
                        0,
                        GEOMEAN(IF(
                            ISNUMBER(M164:Y164),
                            IF(
                                M$4:Y$4=2,
                                M164:Y164,
                                ""),
                            "")))
                )
            )
        )
    )
)</f>
        <v>0.85714285714285499</v>
      </c>
      <c r="I164" s="191" t="e" cm="1">
        <f t="array" ref="I164">IF(
    SUM(IF(
            ISNUMBER(
                IF(
                    $M$5:$Y$5,
                    (M164:Y164),
                    "")),
            1,
            0))
        =0,
    NA(),
    IF(
        Parameters!$D$15=1,
        IF(
            SUM(--(ISNUMBER(IF($M$5:$Y$5=1,(M164:Y164),""))))&gt;0,
            MAX(IF(
                ISNUMBER(M164:Y164),
                IF(
                    M$5:Y$5=1,
                    M164:Y164,
                    ""),
                "")),
            MAX(IF(
                ISNUMBER(M164:Y164),
                IF(
                    M$5:Y$5=2,
                    M164:Y164,
                    ""),
                ""))
        ),
        IF(
            Parameters!$D$16=1,
            IFERROR(
                AVERAGE(IF(
                    ISNUMBER(M164:Y164),
                    IF(
                        M$5:Y$5=1,
                        M164:Y164,
                        ""),
                    "")),
                AVERAGE(IF(
                    ISNUMBER(M164:Y164),
                    IF(
                        M$5:Y$5=2,
                        M164:Y164,
                        ""),
                    ""))
            ),
            IF(
                Parameters!$D$17=1,
                IFERROR(
                    IF(
                        OR(
                            IF(
                                ISNUMBER(M164:Y164),
                                IF(
                                    M$5:Y$5=1,
                                    M164:Y164,
                                    ""),
                                "")
                            =0),
                        0,
                        GEOMEAN(IF(
                            ISNUMBER(M164:Y164),
                            IF(
                                M$5:Y$5=1,
                                M164:Y164,
                                ""),
                            ""))
                    ),
                    IF(
                        OR(IF(
                            ISNUMBER(M164:Y164),
                            IF(
                                M$5:Y$5=2,
                                M164:Y164,
                                ""),
                            "")
                            =0),
                        0,
                        GEOMEAN(IF(
                            ISNUMBER(M164:Y164),
                            IF(
                                M$5:Y$5=2,
                                M164:Y164,
                                ""),
                            "")))
                )
            )
        )
    )
)</f>
        <v>#N/A</v>
      </c>
      <c r="J164" s="242">
        <v>45188</v>
      </c>
      <c r="K164" s="242">
        <v>44753</v>
      </c>
      <c r="L164" s="91" t="s">
        <v>270</v>
      </c>
      <c r="M164" s="192">
        <v>0.85714285714285499</v>
      </c>
      <c r="N164" s="192" t="s">
        <v>409</v>
      </c>
      <c r="O164" s="192" t="s">
        <v>409</v>
      </c>
      <c r="P164" s="192" t="s">
        <v>409</v>
      </c>
      <c r="Q164" s="192">
        <v>0.6</v>
      </c>
      <c r="R164" s="192" t="s">
        <v>409</v>
      </c>
      <c r="S164" s="192" t="s">
        <v>409</v>
      </c>
      <c r="T164" s="192" t="s">
        <v>409</v>
      </c>
      <c r="U164"/>
      <c r="V164"/>
      <c r="W164"/>
      <c r="X164"/>
      <c r="Y164" s="192"/>
      <c r="Z164" s="192"/>
      <c r="AF164" s="34"/>
      <c r="AG164" s="34"/>
      <c r="AH164" s="34"/>
      <c r="AI164" s="34"/>
      <c r="AJ164" s="34"/>
      <c r="AK164" s="34"/>
      <c r="AL164" s="195"/>
      <c r="AM164" s="195"/>
      <c r="AN164" s="80"/>
      <c r="AO164" s="80"/>
      <c r="AP164" s="80"/>
      <c r="AQ164" s="35"/>
    </row>
    <row r="165" spans="1:43" x14ac:dyDescent="0.2">
      <c r="A165" s="84">
        <v>158</v>
      </c>
      <c r="B165" s="84" t="str">
        <f ca="1"/>
        <v>Puerto Rico</v>
      </c>
      <c r="C165" s="84" t="str">
        <f ca="1"/>
        <v>PRI</v>
      </c>
      <c r="D165" s="219" t="str">
        <f ca="1"/>
        <v>LCN           Latin America &amp; Caribbean</v>
      </c>
      <c r="E165" s="219" t="str">
        <f ca="1"/>
        <v>NA</v>
      </c>
      <c r="F165" s="190" t="str">
        <f t="shared" ca="1" si="5"/>
        <v/>
      </c>
      <c r="G165" s="80" t="e">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#N/A</v>
      </c>
      <c r="H165" s="80" t="e" cm="1">
        <f t="array" ref="H165">IF(
    SUM(IF(
            ISNUMBER(
                IF(
                    $M$4:$Y$4,
                    (M165:Y165),
                    "")),
            1,
            0))
        =0,
    NA(),
    IF(
        Parameters!$D$15=1,
        IF(
            SUM(--(ISNUMBER(IF($M$4:$Y$4=1,(M165:Y165),""))))&gt;0,
            MAX(IF(
                ISNUMBER(M165:Y165),
                IF(
                    M$4:Y$4=1,
                    M165:Y165,
                    ""),
                "")),
            MAX(IF(
                ISNUMBER(M165:Y165),
                IF(
                    M$4:Y$4=2,
                    M165:Y165,
                    ""),
                ""))
        ),
        IF(
            Parameters!$D$16=1,
            IFERROR(
                AVERAGE(IF(
                    ISNUMBER(M165:Y165),
                    IF(
                        M$4:Y$4=1,
                        M165:Y165,
                        ""),
                    "")),
                AVERAGE(IF(
                    ISNUMBER(M165:Y165),
                    IF(
                        M$4:Y$4=2,
                        M165:Y165,
                        ""),
                    ""))
            ),
            IF(
                Parameters!$D$17=1,
                IFERROR(
                    IF(
                        OR(
                            IF(
                                ISNUMBER(M165:Y165),
                                IF(
                                    M$4:Y$4=1,
                                    M165:Y165,
                                    ""),
                                "")
                            =0),
                        0,
                        GEOMEAN(IF(
                            ISNUMBER(M165:Y165),
                            IF(
                                M$4:Y$4=1,
                                M165:Y165,
                                ""),
                            ""))
                    ),
                    IF(
                        OR(IF(
                            ISNUMBER(M165:Y165),
                            IF(
                                M$4:Y$4=2,
                                M165:Y165,
                                ""),
                            "")
                            =0),
                        0,
                        GEOMEAN(IF(
                            ISNUMBER(M165:Y165),
                            IF(
                                M$4:Y$4=2,
                                M165:Y165,
                                ""),
                            "")))
                )
            )
        )
    )
)</f>
        <v>#N/A</v>
      </c>
      <c r="I165" s="191" t="e" cm="1">
        <f t="array" ref="I165">IF(
    SUM(IF(
            ISNUMBER(
                IF(
                    $M$5:$Y$5,
                    (M165:Y165),
                    "")),
            1,
            0))
        =0,
    NA(),
    IF(
        Parameters!$D$15=1,
        IF(
            SUM(--(ISNUMBER(IF($M$5:$Y$5=1,(M165:Y165),""))))&gt;0,
            MAX(IF(
                ISNUMBER(M165:Y165),
                IF(
                    M$5:Y$5=1,
                    M165:Y165,
                    ""),
                "")),
            MAX(IF(
                ISNUMBER(M165:Y165),
                IF(
                    M$5:Y$5=2,
                    M165:Y165,
                    ""),
                ""))
        ),
        IF(
            Parameters!$D$16=1,
            IFERROR(
                AVERAGE(IF(
                    ISNUMBER(M165:Y165),
                    IF(
                        M$5:Y$5=1,
                        M165:Y165,
                        ""),
                    "")),
                AVERAGE(IF(
                    ISNUMBER(M165:Y165),
                    IF(
                        M$5:Y$5=2,
                        M165:Y165,
                        ""),
                    ""))
            ),
            IF(
                Parameters!$D$17=1,
                IFERROR(
                    IF(
                        OR(
                            IF(
                                ISNUMBER(M165:Y165),
                                IF(
                                    M$5:Y$5=1,
                                    M165:Y165,
                                    ""),
                                "")
                            =0),
                        0,
                        GEOMEAN(IF(
                            ISNUMBER(M165:Y165),
                            IF(
                                M$5:Y$5=1,
                                M165:Y165,
                                ""),
                            ""))
                    ),
                    IF(
                        OR(IF(
                            ISNUMBER(M165:Y165),
                            IF(
                                M$5:Y$5=2,
                                M165:Y165,
                                ""),
                            "")
                            =0),
                        0,
                        GEOMEAN(IF(
                            ISNUMBER(M165:Y165),
                            IF(
                                M$5:Y$5=2,
                                M165:Y165,
                                ""),
                            "")))
                )
            )
        )
    )
)</f>
        <v>#N/A</v>
      </c>
      <c r="J165" s="242" t="s">
        <v>409</v>
      </c>
      <c r="K165" s="242">
        <v>45218</v>
      </c>
      <c r="L165" s="91" t="s">
        <v>691</v>
      </c>
      <c r="M165" s="192" t="s">
        <v>409</v>
      </c>
      <c r="N165" s="192" t="s">
        <v>409</v>
      </c>
      <c r="O165" s="192" t="s">
        <v>409</v>
      </c>
      <c r="P165" s="192" t="s">
        <v>409</v>
      </c>
      <c r="Q165" s="192" t="s">
        <v>409</v>
      </c>
      <c r="R165" s="192" t="s">
        <v>409</v>
      </c>
      <c r="S165" s="192" t="s">
        <v>409</v>
      </c>
      <c r="T165" s="192" t="s">
        <v>409</v>
      </c>
      <c r="U165"/>
      <c r="V165"/>
      <c r="W165"/>
      <c r="X165"/>
      <c r="Y165" s="192"/>
      <c r="Z165" s="192"/>
      <c r="AF165" s="34"/>
      <c r="AG165" s="34"/>
      <c r="AH165" s="34"/>
      <c r="AI165" s="34"/>
      <c r="AJ165" s="34"/>
      <c r="AK165" s="34"/>
      <c r="AL165" s="195"/>
      <c r="AM165" s="195"/>
      <c r="AN165" s="80"/>
      <c r="AO165" s="80"/>
      <c r="AP165" s="80"/>
      <c r="AQ165" s="35"/>
    </row>
    <row r="166" spans="1:43"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$M$4:$Y$4,
                    (M166:Y166),
                    "")),
            1,
            0))
        =0,
    NA(),
    IF(
        Parameters!$D$15=1,
        IF(
            SUM(--(ISNUMBER(IF($M$4:$Y$4=1,(M166:Y166),""))))&gt;0,
            MAX(IF(
                ISNUMBER(M166:Y166),
                IF(
                    M$4:Y$4=1,
                    M166:Y166,
                    ""),
                "")),
            MAX(IF(
                ISNUMBER(M166:Y166),
                IF(
                    M$4:Y$4=2,
                    M166:Y166,
                    ""),
                ""))
        ),
        IF(
            Parameters!$D$16=1,
            IFERROR(
                AVERAGE(IF(
                    ISNUMBER(M166:Y166),
                    IF(
                        M$4:Y$4=1,
                        M166:Y166,
                        ""),
                    "")),
                AVERAGE(IF(
                    ISNUMBER(M166:Y166),
                    IF(
                        M$4:Y$4=2,
                        M166:Y166,
                        ""),
                    ""))
            ),
            IF(
                Parameters!$D$17=1,
                IFERROR(
                    IF(
                        OR(
                            IF(
                                ISNUMBER(M166:Y166),
                                IF(
                                    M$4:Y$4=1,
                                    M166:Y166,
                                    ""),
                                "")
                            =0),
                        0,
                        GEOMEAN(IF(
                            ISNUMBER(M166:Y166),
                            IF(
                                M$4:Y$4=1,
                                M166:Y166,
                                ""),
                            ""))
                    ),
                    IF(
                        OR(IF(
                            ISNUMBER(M166:Y166),
                            IF(
                                M$4:Y$4=2,
                                M166:Y166,
                                ""),
                            "")
                            =0),
                        0,
                        GEOMEAN(IF(
                            ISNUMBER(M166:Y166),
                            IF(
                                M$4:Y$4=2,
                                M166:Y166,
                                ""),
                            "")))
                )
            )
        )
    )
)</f>
        <v>6.5714285714285703</v>
      </c>
      <c r="I166" s="191" t="e" cm="1">
        <f t="array" ref="I166">IF(
    SUM(IF(
            ISNUMBER(
                IF(
                    $M$5:$Y$5,
                    (M166:Y166),
                    "")),
            1,
            0))
        =0,
    NA(),
    IF(
        Parameters!$D$15=1,
        IF(
            SUM(--(ISNUMBER(IF($M$5:$Y$5=1,(M166:Y166),""))))&gt;0,
            MAX(IF(
                ISNUMBER(M166:Y166),
                IF(
                    M$5:Y$5=1,
                    M166:Y166,
                    ""),
                "")),
            MAX(IF(
                ISNUMBER(M166:Y166),
                IF(
                    M$5:Y$5=2,
                    M166:Y166,
                    ""),
                ""))
        ),
        IF(
            Parameters!$D$16=1,
            IFERROR(
                AVERAGE(IF(
                    ISNUMBER(M166:Y166),
                    IF(
                        M$5:Y$5=1,
                        M166:Y166,
                        ""),
                    "")),
                AVERAGE(IF(
                    ISNUMBER(M166:Y166),
                    IF(
                        M$5:Y$5=2,
                        M166:Y166,
                        ""),
                    ""))
            ),
            IF(
                Parameters!$D$17=1,
                IFERROR(
                    IF(
                        OR(
                            IF(
                                ISNUMBER(M166:Y166),
                                IF(
                                    M$5:Y$5=1,
                                    M166:Y166,
                                    ""),
                                "")
                            =0),
                        0,
                        GEOMEAN(IF(
                            ISNUMBER(M166:Y166),
                            IF(
                                M$5:Y$5=1,
                                M166:Y166,
                                ""),
                            ""))
                    ),
                    IF(
                        OR(IF(
                            ISNUMBER(M166:Y166),
                            IF(
                                M$5:Y$5=2,
                                M166:Y166,
                                ""),
                            "")
                            =0),
                        0,
                        GEOMEAN(IF(
                            ISNUMBER(M166:Y166),
                            IF(
                                M$5:Y$5=2,
                                M166:Y166,
                                ""),
                            "")))
                )
            )
        )
    )
)</f>
        <v>#N/A</v>
      </c>
      <c r="J166" s="242">
        <v>45188</v>
      </c>
      <c r="K166" s="242">
        <v>44753</v>
      </c>
      <c r="L166" s="91" t="s">
        <v>271</v>
      </c>
      <c r="M166" s="192">
        <v>6.5714285714285703</v>
      </c>
      <c r="N166" s="192" t="s">
        <v>409</v>
      </c>
      <c r="O166" s="192" t="s">
        <v>409</v>
      </c>
      <c r="P166" s="192" t="s">
        <v>409</v>
      </c>
      <c r="Q166" s="192">
        <v>4.5999999999999996</v>
      </c>
      <c r="R166" s="192" t="s">
        <v>409</v>
      </c>
      <c r="S166" s="192" t="s">
        <v>409</v>
      </c>
      <c r="T166" s="192" t="s">
        <v>409</v>
      </c>
      <c r="U166"/>
      <c r="V166"/>
      <c r="W166"/>
      <c r="X166"/>
      <c r="Y166" s="192"/>
      <c r="Z166" s="192"/>
      <c r="AF166" s="34"/>
      <c r="AG166" s="34"/>
      <c r="AH166" s="34"/>
      <c r="AI166" s="34"/>
      <c r="AJ166" s="34"/>
      <c r="AK166" s="34"/>
      <c r="AL166" s="195"/>
      <c r="AM166" s="195"/>
      <c r="AN166" s="80"/>
      <c r="AO166" s="80"/>
      <c r="AP166" s="80"/>
      <c r="AQ166" s="35"/>
    </row>
    <row r="167" spans="1:43"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$M$4:$Y$4,
                    (M167:Y167),
                    "")),
            1,
            0))
        =0,
    NA(),
    IF(
        Parameters!$D$15=1,
        IF(
            SUM(--(ISNUMBER(IF($M$4:$Y$4=1,(M167:Y167),""))))&gt;0,
            MAX(IF(
                ISNUMBER(M167:Y167),
                IF(
                    M$4:Y$4=1,
                    M167:Y167,
                    ""),
                "")),
            MAX(IF(
                ISNUMBER(M167:Y167),
                IF(
                    M$4:Y$4=2,
                    M167:Y167,
                    ""),
                ""))
        ),
        IF(
            Parameters!$D$16=1,
            IFERROR(
                AVERAGE(IF(
                    ISNUMBER(M167:Y167),
                    IF(
                        M$4:Y$4=1,
                        M167:Y167,
                        ""),
                    "")),
                AVERAGE(IF(
                    ISNUMBER(M167:Y167),
                    IF(
                        M$4:Y$4=2,
                        M167:Y167,
                        ""),
                    ""))
            ),
            IF(
                Parameters!$D$17=1,
                IFERROR(
                    IF(
                        OR(
                            IF(
                                ISNUMBER(M167:Y167),
                                IF(
                                    M$4:Y$4=1,
                                    M167:Y167,
                                    ""),
                                "")
                            =0),
                        0,
                        GEOMEAN(IF(
                            ISNUMBER(M167:Y167),
                            IF(
                                M$4:Y$4=1,
                                M167:Y167,
                                ""),
                            ""))
                    ),
                    IF(
                        OR(IF(
                            ISNUMBER(M167:Y167),
                            IF(
                                M$4:Y$4=2,
                                M167:Y167,
                                ""),
                            "")
                            =0),
                        0,
                        GEOMEAN(IF(
                            ISNUMBER(M167:Y167),
                            IF(
                                M$4:Y$4=2,
                                M167:Y167,
                                ""),
                            "")))
                )
            )
        )
    )
)</f>
        <v>1.28571428571428</v>
      </c>
      <c r="I167" s="191" t="e" cm="1">
        <f t="array" ref="I167">IF(
    SUM(IF(
            ISNUMBER(
                IF(
                    $M$5:$Y$5,
                    (M167:Y167),
                    "")),
            1,
            0))
        =0,
    NA(),
    IF(
        Parameters!$D$15=1,
        IF(
            SUM(--(ISNUMBER(IF($M$5:$Y$5=1,(M167:Y167),""))))&gt;0,
            MAX(IF(
                ISNUMBER(M167:Y167),
                IF(
                    M$5:Y$5=1,
                    M167:Y167,
                    ""),
                "")),
            MAX(IF(
                ISNUMBER(M167:Y167),
                IF(
                    M$5:Y$5=2,
                    M167:Y167,
                    ""),
                ""))
        ),
        IF(
            Parameters!$D$16=1,
            IFERROR(
                AVERAGE(IF(
                    ISNUMBER(M167:Y167),
                    IF(
                        M$5:Y$5=1,
                        M167:Y167,
                        ""),
                    "")),
                AVERAGE(IF(
                    ISNUMBER(M167:Y167),
                    IF(
                        M$5:Y$5=2,
                        M167:Y167,
                        ""),
                    ""))
            ),
            IF(
                Parameters!$D$17=1,
                IFERROR(
                    IF(
                        OR(
                            IF(
                                ISNUMBER(M167:Y167),
                                IF(
                                    M$5:Y$5=1,
                                    M167:Y167,
                                    ""),
                                "")
                            =0),
                        0,
                        GEOMEAN(IF(
                            ISNUMBER(M167:Y167),
                            IF(
                                M$5:Y$5=1,
                                M167:Y167,
                                ""),
                            ""))
                    ),
                    IF(
                        OR(IF(
                            ISNUMBER(M167:Y167),
                            IF(
                                M$5:Y$5=2,
                                M167:Y167,
                                ""),
                            "")
                            =0),
                        0,
                        GEOMEAN(IF(
                            ISNUMBER(M167:Y167),
                            IF(
                                M$5:Y$5=2,
                                M167:Y167,
                                ""),
                            "")))
                )
            )
        )
    )
)</f>
        <v>#N/A</v>
      </c>
      <c r="J167" s="242">
        <v>45188</v>
      </c>
      <c r="K167" s="242">
        <v>45218</v>
      </c>
      <c r="L167" s="91" t="s">
        <v>273</v>
      </c>
      <c r="M167" s="192">
        <v>1.28571428571428</v>
      </c>
      <c r="N167" s="192" t="s">
        <v>409</v>
      </c>
      <c r="O167" s="192" t="s">
        <v>409</v>
      </c>
      <c r="P167" s="192" t="s">
        <v>409</v>
      </c>
      <c r="Q167" s="192">
        <v>0.9</v>
      </c>
      <c r="R167" s="192" t="s">
        <v>409</v>
      </c>
      <c r="S167" s="192" t="s">
        <v>409</v>
      </c>
      <c r="T167" s="192" t="s">
        <v>409</v>
      </c>
      <c r="U167"/>
      <c r="V167"/>
      <c r="W167"/>
      <c r="X167"/>
      <c r="Y167" s="192"/>
      <c r="Z167" s="192"/>
      <c r="AF167" s="34"/>
      <c r="AG167" s="34"/>
      <c r="AH167" s="34"/>
      <c r="AI167" s="34"/>
      <c r="AJ167" s="34"/>
      <c r="AK167" s="34"/>
      <c r="AL167" s="195"/>
      <c r="AM167" s="195"/>
      <c r="AN167" s="80"/>
      <c r="AO167" s="80"/>
      <c r="AP167" s="80"/>
      <c r="AQ167" s="35"/>
    </row>
    <row r="168" spans="1:43"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7.1713716560063601</v>
      </c>
      <c r="H168" s="80" cm="1">
        <f t="array" ref="H168">IF(
    SUM(IF(
            ISNUMBER(
                IF(
                    $M$4:$Y$4,
                    (M168:Y168),
                    "")),
            1,
            0))
        =0,
    NA(),
    IF(
        Parameters!$D$15=1,
        IF(
            SUM(--(ISNUMBER(IF($M$4:$Y$4=1,(M168:Y168),""))))&gt;0,
            MAX(IF(
                ISNUMBER(M168:Y168),
                IF(
                    M$4:Y$4=1,
                    M168:Y168,
                    ""),
                "")),
            MAX(IF(
                ISNUMBER(M168:Y168),
                IF(
                    M$4:Y$4=2,
                    M168:Y168,
                    ""),
                ""))
        ),
        IF(
            Parameters!$D$16=1,
            IFERROR(
                AVERAGE(IF(
                    ISNUMBER(M168:Y168),
                    IF(
                        M$4:Y$4=1,
                        M168:Y168,
                        ""),
                    "")),
                AVERAGE(IF(
                    ISNUMBER(M168:Y168),
                    IF(
                        M$4:Y$4=2,
                        M168:Y168,
                        ""),
                    ""))
            ),
            IF(
                Parameters!$D$17=1,
                IFERROR(
                    IF(
                        OR(
                            IF(
                                ISNUMBER(M168:Y168),
                                IF(
                                    M$4:Y$4=1,
                                    M168:Y168,
                                    ""),
                                "")
                            =0),
                        0,
                        GEOMEAN(IF(
                            ISNUMBER(M168:Y168),
                            IF(
                                M$4:Y$4=1,
                                M168:Y168,
                                ""),
                            ""))
                    ),
                    IF(
                        OR(IF(
                            ISNUMBER(M168:Y168),
                            IF(
                                M$4:Y$4=2,
                                M168:Y168,
                                ""),
                            "")
                            =0),
                        0,
                        GEOMEAN(IF(
                            ISNUMBER(M168:Y168),
                            IF(
                                M$4:Y$4=2,
                                M168:Y168,
                                ""),
                            "")))
                )
            )
        )
    )
)</f>
        <v>5.1428571428571397</v>
      </c>
      <c r="I168" s="191" cm="1">
        <f t="array" ref="I168">IF(
    SUM(IF(
            ISNUMBER(
                IF(
                    $M$5:$Y$5,
                    (M168:Y168),
                    "")),
            1,
            0))
        =0,
    NA(),
    IF(
        Parameters!$D$15=1,
        IF(
            SUM(--(ISNUMBER(IF($M$5:$Y$5=1,(M168:Y168),""))))&gt;0,
            MAX(IF(
                ISNUMBER(M168:Y168),
                IF(
                    M$5:Y$5=1,
                    M168:Y168,
                    ""),
                "")),
            MAX(IF(
                ISNUMBER(M168:Y168),
                IF(
                    M$5:Y$5=2,
                    M168:Y168,
                    ""),
                ""))
        ),
        IF(
            Parameters!$D$16=1,
            IFERROR(
                AVERAGE(IF(
                    ISNUMBER(M168:Y168),
                    IF(
                        M$5:Y$5=1,
                        M168:Y168,
                        ""),
                    "")),
                AVERAGE(IF(
                    ISNUMBER(M168:Y168),
                    IF(
                        M$5:Y$5=2,
                        M168:Y168,
                        ""),
                    ""))
            ),
            IF(
                Parameters!$D$17=1,
                IFERROR(
                    IF(
                        OR(
                            IF(
                                ISNUMBER(M168:Y168),
                                IF(
                                    M$5:Y$5=1,
                                    M168:Y168,
                                    ""),
                                "")
                            =0),
                        0,
                        GEOMEAN(IF(
                            ISNUMBER(M168:Y168),
                            IF(
                                M$5:Y$5=1,
                                M168:Y168,
                                ""),
                            ""))
                    ),
                    IF(
                        OR(IF(
                            ISNUMBER(M168:Y168),
                            IF(
                                M$5:Y$5=2,
                                M168:Y168,
                                ""),
                            "")
                            =0),
                        0,
                        GEOMEAN(IF(
                            ISNUMBER(M168:Y168),
                            IF(
                                M$5:Y$5=2,
                                M168:Y168,
                                ""),
                            "")))
                )
            )
        )
    )
)</f>
        <v>10</v>
      </c>
      <c r="J168" s="242">
        <v>45019</v>
      </c>
      <c r="K168" s="242">
        <v>45455</v>
      </c>
      <c r="L168" s="91" t="s">
        <v>275</v>
      </c>
      <c r="M168" s="192">
        <v>5.1428571428571397</v>
      </c>
      <c r="N168" s="192" t="s">
        <v>409</v>
      </c>
      <c r="O168" s="192">
        <v>10</v>
      </c>
      <c r="P168" s="192" t="s">
        <v>409</v>
      </c>
      <c r="Q168" s="192">
        <v>3.6</v>
      </c>
      <c r="R168" s="192">
        <v>0.64037889999999997</v>
      </c>
      <c r="S168" s="192">
        <v>-5.2825793655395997E-2</v>
      </c>
      <c r="T168" s="192" t="s">
        <v>409</v>
      </c>
      <c r="U168"/>
      <c r="V168"/>
      <c r="W168"/>
      <c r="X168"/>
      <c r="Y168" s="192"/>
      <c r="Z168" s="192"/>
      <c r="AF168" s="34"/>
      <c r="AG168" s="34"/>
      <c r="AH168" s="34"/>
      <c r="AI168" s="34"/>
      <c r="AJ168" s="34"/>
      <c r="AK168" s="34"/>
      <c r="AL168" s="195"/>
      <c r="AM168" s="195"/>
      <c r="AN168" s="80"/>
      <c r="AO168" s="80"/>
      <c r="AP168" s="80"/>
      <c r="AQ168" s="35"/>
    </row>
    <row r="169" spans="1:43"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$M$4:$Y$4,
                    (M169:Y169),
                    "")),
            1,
            0))
        =0,
    NA(),
    IF(
        Parameters!$D$15=1,
        IF(
            SUM(--(ISNUMBER(IF($M$4:$Y$4=1,(M169:Y169),""))))&gt;0,
            MAX(IF(
                ISNUMBER(M169:Y169),
                IF(
                    M$4:Y$4=1,
                    M169:Y169,
                    ""),
                "")),
            MAX(IF(
                ISNUMBER(M169:Y169),
                IF(
                    M$4:Y$4=2,
                    M169:Y169,
                    ""),
                ""))
        ),
        IF(
            Parameters!$D$16=1,
            IFERROR(
                AVERAGE(IF(
                    ISNUMBER(M169:Y169),
                    IF(
                        M$4:Y$4=1,
                        M169:Y169,
                        ""),
                    "")),
                AVERAGE(IF(
                    ISNUMBER(M169:Y169),
                    IF(
                        M$4:Y$4=2,
                        M169:Y169,
                        ""),
                    ""))
            ),
            IF(
                Parameters!$D$17=1,
                IFERROR(
                    IF(
                        OR(
                            IF(
                                ISNUMBER(M169:Y169),
                                IF(
                                    M$4:Y$4=1,
                                    M169:Y169,
                                    ""),
                                "")
                            =0),
                        0,
                        GEOMEAN(IF(
                            ISNUMBER(M169:Y169),
                            IF(
                                M$4:Y$4=1,
                                M169:Y169,
                                ""),
                            ""))
                    ),
                    IF(
                        OR(IF(
                            ISNUMBER(M169:Y169),
                            IF(
                                M$4:Y$4=2,
                                M169:Y169,
                                ""),
                            "")
                            =0),
                        0,
                        GEOMEAN(IF(
                            ISNUMBER(M169:Y169),
                            IF(
                                M$4:Y$4=2,
                                M169:Y169,
                                ""),
                            "")))
                )
            )
        )
    )
)</f>
        <v>5.4285714285714199</v>
      </c>
      <c r="I169" s="191" cm="1">
        <f t="array" ref="I169">IF(
    SUM(IF(
            ISNUMBER(
                IF(
                    $M$5:$Y$5,
                    (M169:Y169),
                    "")),
            1,
            0))
        =0,
    NA(),
    IF(
        Parameters!$D$15=1,
        IF(
            SUM(--(ISNUMBER(IF($M$5:$Y$5=1,(M169:Y169),""))))&gt;0,
            MAX(IF(
                ISNUMBER(M169:Y169),
                IF(
                    M$5:Y$5=1,
                    M169:Y169,
                    ""),
                "")),
            MAX(IF(
                ISNUMBER(M169:Y169),
                IF(
                    M$5:Y$5=2,
                    M169:Y169,
                    ""),
                ""))
        ),
        IF(
            Parameters!$D$16=1,
            IFERROR(
                AVERAGE(IF(
                    ISNUMBER(M169:Y169),
                    IF(
                        M$5:Y$5=1,
                        M169:Y169,
                        ""),
                    "")),
                AVERAGE(IF(
                    ISNUMBER(M169:Y169),
                    IF(
                        M$5:Y$5=2,
                        M169:Y169,
                        ""),
                    ""))
            ),
            IF(
                Parameters!$D$17=1,
                IFERROR(
                    IF(
                        OR(
                            IF(
                                ISNUMBER(M169:Y169),
                                IF(
                                    M$5:Y$5=1,
                                    M169:Y169,
                                    ""),
                                "")
                            =0),
                        0,
                        GEOMEAN(IF(
                            ISNUMBER(M169:Y169),
                            IF(
                                M$5:Y$5=1,
                                M169:Y169,
                                ""),
                            ""))
                    ),
                    IF(
                        OR(IF(
                            ISNUMBER(M169:Y169),
                            IF(
                                M$5:Y$5=2,
                                M169:Y169,
                                ""),
                            "")
                            =0),
                        0,
                        GEOMEAN(IF(
                            ISNUMBER(M169:Y169),
                            IF(
                                M$5:Y$5=2,
                                M169:Y169,
                                ""),
                            "")))
                )
            )
        )
    )
)</f>
        <v>0</v>
      </c>
      <c r="J169" s="242">
        <v>45188</v>
      </c>
      <c r="K169" s="242">
        <v>45455</v>
      </c>
      <c r="L169" s="91" t="s">
        <v>692</v>
      </c>
      <c r="M169" s="192">
        <v>5.4285714285714199</v>
      </c>
      <c r="N169" s="192" t="s">
        <v>409</v>
      </c>
      <c r="O169" s="192">
        <v>0</v>
      </c>
      <c r="P169" s="192" t="s">
        <v>409</v>
      </c>
      <c r="Q169" s="192">
        <v>3.8</v>
      </c>
      <c r="R169" s="192">
        <v>-6.4708183780785897E-2</v>
      </c>
      <c r="S169" s="192">
        <v>0</v>
      </c>
      <c r="T169" s="192" t="s">
        <v>409</v>
      </c>
      <c r="U169"/>
      <c r="V169"/>
      <c r="W169"/>
      <c r="X169"/>
      <c r="Y169" s="192"/>
      <c r="Z169" s="192"/>
      <c r="AF169" s="34"/>
      <c r="AG169" s="34"/>
      <c r="AH169" s="34"/>
      <c r="AI169" s="34"/>
      <c r="AJ169" s="34"/>
      <c r="AK169" s="34"/>
      <c r="AL169" s="195"/>
      <c r="AM169" s="195"/>
      <c r="AN169" s="80"/>
      <c r="AO169" s="80"/>
      <c r="AP169" s="80"/>
      <c r="AQ169" s="35"/>
    </row>
    <row r="170" spans="1:43" x14ac:dyDescent="0.2">
      <c r="A170" s="84">
        <v>163</v>
      </c>
      <c r="B170" s="84" t="str">
        <f ca="1"/>
        <v>French Polynesia</v>
      </c>
      <c r="C170" s="84" t="str">
        <f ca="1"/>
        <v>PYF</v>
      </c>
      <c r="D170" s="219" t="str">
        <f ca="1"/>
        <v>EAS           East Asia &amp; Pacific</v>
      </c>
      <c r="E170" s="219" t="str">
        <f ca="1"/>
        <v>NA</v>
      </c>
      <c r="F170" s="190"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$M$4:$Y$4,
                    (M170:Y170),
                    "")),
            1,
            0))
        =0,
    NA(),
    IF(
        Parameters!$D$15=1,
        IF(
            SUM(--(ISNUMBER(IF($M$4:$Y$4=1,(M170:Y170),""))))&gt;0,
            MAX(IF(
                ISNUMBER(M170:Y170),
                IF(
                    M$4:Y$4=1,
                    M170:Y170,
                    ""),
                "")),
            MAX(IF(
                ISNUMBER(M170:Y170),
                IF(
                    M$4:Y$4=2,
                    M170:Y170,
                    ""),
                ""))
        ),
        IF(
            Parameters!$D$16=1,
            IFERROR(
                AVERAGE(IF(
                    ISNUMBER(M170:Y170),
                    IF(
                        M$4:Y$4=1,
                        M170:Y170,
                        ""),
                    "")),
                AVERAGE(IF(
                    ISNUMBER(M170:Y170),
                    IF(
                        M$4:Y$4=2,
                        M170:Y170,
                        ""),
                    ""))
            ),
            IF(
                Parameters!$D$17=1,
                IFERROR(
                    IF(
                        OR(
                            IF(
                                ISNUMBER(M170:Y170),
                                IF(
                                    M$4:Y$4=1,
                                    M170:Y170,
                                    ""),
                                "")
                            =0),
                        0,
                        GEOMEAN(IF(
                            ISNUMBER(M170:Y170),
                            IF(
                                M$4:Y$4=1,
                                M170:Y170,
                                ""),
                            ""))
                    ),
                    IF(
                        OR(IF(
                            ISNUMBER(M170:Y170),
                            IF(
                                M$4:Y$4=2,
                                M170:Y170,
                                ""),
                            "")
                            =0),
                        0,
                        GEOMEAN(IF(
                            ISNUMBER(M170:Y170),
                            IF(
                                M$4:Y$4=2,
                                M170:Y170,
                                ""),
                            "")))
                )
            )
        )
    )
)</f>
        <v>#N/A</v>
      </c>
      <c r="I170" s="191" t="e" cm="1">
        <f t="array" ref="I170">IF(
    SUM(IF(
            ISNUMBER(
                IF(
                    $M$5:$Y$5,
                    (M170:Y170),
                    "")),
            1,
            0))
        =0,
    NA(),
    IF(
        Parameters!$D$15=1,
        IF(
            SUM(--(ISNUMBER(IF($M$5:$Y$5=1,(M170:Y170),""))))&gt;0,
            MAX(IF(
                ISNUMBER(M170:Y170),
                IF(
                    M$5:Y$5=1,
                    M170:Y170,
                    ""),
                "")),
            MAX(IF(
                ISNUMBER(M170:Y170),
                IF(
                    M$5:Y$5=2,
                    M170:Y170,
                    ""),
                ""))
        ),
        IF(
            Parameters!$D$16=1,
            IFERROR(
                AVERAGE(IF(
                    ISNUMBER(M170:Y170),
                    IF(
                        M$5:Y$5=1,
                        M170:Y170,
                        ""),
                    "")),
                AVERAGE(IF(
                    ISNUMBER(M170:Y170),
                    IF(
                        M$5:Y$5=2,
                        M170:Y170,
                        ""),
                    ""))
            ),
            IF(
                Parameters!$D$17=1,
                IFERROR(
                    IF(
                        OR(
                            IF(
                                ISNUMBER(M170:Y170),
                                IF(
                                    M$5:Y$5=1,
                                    M170:Y170,
                                    ""),
                                "")
                            =0),
                        0,
                        GEOMEAN(IF(
                            ISNUMBER(M170:Y170),
                            IF(
                                M$5:Y$5=1,
                                M170:Y170,
                                ""),
                            ""))
                    ),
                    IF(
                        OR(IF(
                            ISNUMBER(M170:Y170),
                            IF(
                                M$5:Y$5=2,
                                M170:Y170,
                                ""),
                            "")
                            =0),
                        0,
                        GEOMEAN(IF(
                            ISNUMBER(M170:Y170),
                            IF(
                                M$5:Y$5=2,
                                M170:Y170,
                                ""),
                            "")))
                )
            )
        )
    )
)</f>
        <v>#N/A</v>
      </c>
      <c r="J170" s="242" t="s">
        <v>409</v>
      </c>
      <c r="K170" s="242">
        <v>44887</v>
      </c>
      <c r="L170" s="91" t="s">
        <v>693</v>
      </c>
      <c r="M170" s="192" t="s">
        <v>409</v>
      </c>
      <c r="N170" s="192" t="s">
        <v>409</v>
      </c>
      <c r="O170" s="192" t="s">
        <v>409</v>
      </c>
      <c r="P170" s="192" t="s">
        <v>409</v>
      </c>
      <c r="Q170" s="192" t="s">
        <v>409</v>
      </c>
      <c r="R170" s="192" t="s">
        <v>409</v>
      </c>
      <c r="S170" s="192" t="s">
        <v>409</v>
      </c>
      <c r="T170" s="192" t="s">
        <v>409</v>
      </c>
      <c r="U170"/>
      <c r="V170"/>
      <c r="W170"/>
      <c r="X170"/>
      <c r="Y170" s="192"/>
      <c r="Z170" s="192"/>
      <c r="AF170" s="34"/>
      <c r="AG170" s="34"/>
      <c r="AH170" s="34"/>
      <c r="AI170" s="34"/>
      <c r="AJ170" s="34"/>
      <c r="AK170" s="34"/>
      <c r="AL170" s="195"/>
      <c r="AM170" s="195"/>
      <c r="AN170" s="80"/>
      <c r="AO170" s="80"/>
      <c r="AP170" s="80"/>
      <c r="AQ170" s="35"/>
    </row>
    <row r="171" spans="1:43"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$M$4:$Y$4,
                    (M171:Y171),
                    "")),
            1,
            0))
        =0,
    NA(),
    IF(
        Parameters!$D$15=1,
        IF(
            SUM(--(ISNUMBER(IF($M$4:$Y$4=1,(M171:Y171),""))))&gt;0,
            MAX(IF(
                ISNUMBER(M171:Y171),
                IF(
                    M$4:Y$4=1,
                    M171:Y171,
                    ""),
                "")),
            MAX(IF(
                ISNUMBER(M171:Y171),
                IF(
                    M$4:Y$4=2,
                    M171:Y171,
                    ""),
                ""))
        ),
        IF(
            Parameters!$D$16=1,
            IFERROR(
                AVERAGE(IF(
                    ISNUMBER(M171:Y171),
                    IF(
                        M$4:Y$4=1,
                        M171:Y171,
                        ""),
                    "")),
                AVERAGE(IF(
                    ISNUMBER(M171:Y171),
                    IF(
                        M$4:Y$4=2,
                        M171:Y171,
                        ""),
                    ""))
            ),
            IF(
                Parameters!$D$17=1,
                IFERROR(
                    IF(
                        OR(
                            IF(
                                ISNUMBER(M171:Y171),
                                IF(
                                    M$4:Y$4=1,
                                    M171:Y171,
                                    ""),
                                "")
                            =0),
                        0,
                        GEOMEAN(IF(
                            ISNUMBER(M171:Y171),
                            IF(
                                M$4:Y$4=1,
                                M171:Y171,
                                ""),
                            ""))
                    ),
                    IF(
                        OR(IF(
                            ISNUMBER(M171:Y171),
                            IF(
                                M$4:Y$4=2,
                                M171:Y171,
                                ""),
                            "")
                            =0),
                        0,
                        GEOMEAN(IF(
                            ISNUMBER(M171:Y171),
                            IF(
                                M$4:Y$4=2,
                                M171:Y171,
                                ""),
                            "")))
                )
            )
        )
    )
)</f>
        <v>1.71428571428571</v>
      </c>
      <c r="I171" s="191" t="e" cm="1">
        <f t="array" ref="I171">IF(
    SUM(IF(
            ISNUMBER(
                IF(
                    $M$5:$Y$5,
                    (M171:Y171),
                    "")),
            1,
            0))
        =0,
    NA(),
    IF(
        Parameters!$D$15=1,
        IF(
            SUM(--(ISNUMBER(IF($M$5:$Y$5=1,(M171:Y171),""))))&gt;0,
            MAX(IF(
                ISNUMBER(M171:Y171),
                IF(
                    M$5:Y$5=1,
                    M171:Y171,
                    ""),
                "")),
            MAX(IF(
                ISNUMBER(M171:Y171),
                IF(
                    M$5:Y$5=2,
                    M171:Y171,
                    ""),
                ""))
        ),
        IF(
            Parameters!$D$16=1,
            IFERROR(
                AVERAGE(IF(
                    ISNUMBER(M171:Y171),
                    IF(
                        M$5:Y$5=1,
                        M171:Y171,
                        ""),
                    "")),
                AVERAGE(IF(
                    ISNUMBER(M171:Y171),
                    IF(
                        M$5:Y$5=2,
                        M171:Y171,
                        ""),
                    ""))
            ),
            IF(
                Parameters!$D$17=1,
                IFERROR(
                    IF(
                        OR(
                            IF(
                                ISNUMBER(M171:Y171),
                                IF(
                                    M$5:Y$5=1,
                                    M171:Y171,
                                    ""),
                                "")
                            =0),
                        0,
                        GEOMEAN(IF(
                            ISNUMBER(M171:Y171),
                            IF(
                                M$5:Y$5=1,
                                M171:Y171,
                                ""),
                            ""))
                    ),
                    IF(
                        OR(IF(
                            ISNUMBER(M171:Y171),
                            IF(
                                M$5:Y$5=2,
                                M171:Y171,
                                ""),
                            "")
                            =0),
                        0,
                        GEOMEAN(IF(
                            ISNUMBER(M171:Y171),
                            IF(
                                M$5:Y$5=2,
                                M171:Y171,
                                ""),
                            "")))
                )
            )
        )
    )
)</f>
        <v>#N/A</v>
      </c>
      <c r="J171" s="242">
        <v>44753</v>
      </c>
      <c r="K171" s="242">
        <v>44753</v>
      </c>
      <c r="L171" s="91" t="s">
        <v>277</v>
      </c>
      <c r="M171" s="192">
        <v>1.71428571428571</v>
      </c>
      <c r="N171" s="192" t="s">
        <v>409</v>
      </c>
      <c r="O171" s="192" t="s">
        <v>409</v>
      </c>
      <c r="P171" s="192" t="s">
        <v>409</v>
      </c>
      <c r="Q171" s="192">
        <v>1.2</v>
      </c>
      <c r="R171" s="192" t="s">
        <v>409</v>
      </c>
      <c r="S171" s="192" t="s">
        <v>409</v>
      </c>
      <c r="T171" s="192" t="s">
        <v>409</v>
      </c>
      <c r="U171"/>
      <c r="V171"/>
      <c r="W171"/>
      <c r="X171"/>
      <c r="Y171" s="192"/>
      <c r="Z171" s="192"/>
      <c r="AF171" s="34"/>
      <c r="AG171" s="34"/>
      <c r="AH171" s="34"/>
      <c r="AI171" s="34"/>
      <c r="AJ171" s="34"/>
      <c r="AK171" s="34"/>
      <c r="AL171" s="195"/>
      <c r="AM171" s="195"/>
      <c r="AN171" s="80"/>
      <c r="AO171" s="80"/>
      <c r="AP171" s="80"/>
      <c r="AQ171" s="35"/>
    </row>
    <row r="172" spans="1:43"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$M$4:$Y$4,
                    (M172:Y172),
                    "")),
            1,
            0))
        =0,
    NA(),
    IF(
        Parameters!$D$15=1,
        IF(
            SUM(--(ISNUMBER(IF($M$4:$Y$4=1,(M172:Y172),""))))&gt;0,
            MAX(IF(
                ISNUMBER(M172:Y172),
                IF(
                    M$4:Y$4=1,
                    M172:Y172,
                    ""),
                "")),
            MAX(IF(
                ISNUMBER(M172:Y172),
                IF(
                    M$4:Y$4=2,
                    M172:Y172,
                    ""),
                ""))
        ),
        IF(
            Parameters!$D$16=1,
            IFERROR(
                AVERAGE(IF(
                    ISNUMBER(M172:Y172),
                    IF(
                        M$4:Y$4=1,
                        M172:Y172,
                        ""),
                    "")),
                AVERAGE(IF(
                    ISNUMBER(M172:Y172),
                    IF(
                        M$4:Y$4=2,
                        M172:Y172,
                        ""),
                    ""))
            ),
            IF(
                Parameters!$D$17=1,
                IFERROR(
                    IF(
                        OR(
                            IF(
                                ISNUMBER(M172:Y172),
                                IF(
                                    M$4:Y$4=1,
                                    M172:Y172,
                                    ""),
                                "")
                            =0),
                        0,
                        GEOMEAN(IF(
                            ISNUMBER(M172:Y172),
                            IF(
                                M$4:Y$4=1,
                                M172:Y172,
                                ""),
                            ""))
                    ),
                    IF(
                        OR(IF(
                            ISNUMBER(M172:Y172),
                            IF(
                                M$4:Y$4=2,
                                M172:Y172,
                                ""),
                            "")
                            =0),
                        0,
                        GEOMEAN(IF(
                            ISNUMBER(M172:Y172),
                            IF(
                                M$4:Y$4=2,
                                M172:Y172,
                                ""),
                            "")))
                )
            )
        )
    )
)</f>
        <v>2.5714285714285698</v>
      </c>
      <c r="I172" s="191" cm="1">
        <f t="array" ref="I172">IF(
    SUM(IF(
            ISNUMBER(
                IF(
                    $M$5:$Y$5,
                    (M172:Y172),
                    "")),
            1,
            0))
        =0,
    NA(),
    IF(
        Parameters!$D$15=1,
        IF(
            SUM(--(ISNUMBER(IF($M$5:$Y$5=1,(M172:Y172),""))))&gt;0,
            MAX(IF(
                ISNUMBER(M172:Y172),
                IF(
                    M$5:Y$5=1,
                    M172:Y172,
                    ""),
                "")),
            MAX(IF(
                ISNUMBER(M172:Y172),
                IF(
                    M$5:Y$5=2,
                    M172:Y172,
                    ""),
                ""))
        ),
        IF(
            Parameters!$D$16=1,
            IFERROR(
                AVERAGE(IF(
                    ISNUMBER(M172:Y172),
                    IF(
                        M$5:Y$5=1,
                        M172:Y172,
                        ""),
                    "")),
                AVERAGE(IF(
                    ISNUMBER(M172:Y172),
                    IF(
                        M$5:Y$5=2,
                        M172:Y172,
                        ""),
                    ""))
            ),
            IF(
                Parameters!$D$17=1,
                IFERROR(
                    IF(
                        OR(
                            IF(
                                ISNUMBER(M172:Y172),
                                IF(
                                    M$5:Y$5=1,
                                    M172:Y172,
                                    ""),
                                "")
                            =0),
                        0,
                        GEOMEAN(IF(
                            ISNUMBER(M172:Y172),
                            IF(
                                M$5:Y$5=1,
                                M172:Y172,
                                ""),
                            ""))
                    ),
                    IF(
                        OR(IF(
                            ISNUMBER(M172:Y172),
                            IF(
                                M$5:Y$5=2,
                                M172:Y172,
                                ""),
                            "")
                            =0),
                        0,
                        GEOMEAN(IF(
                            ISNUMBER(M172:Y172),
                            IF(
                                M$5:Y$5=2,
                                M172:Y172,
                                ""),
                            "")))
                )
            )
        )
    )
)</f>
        <v>0</v>
      </c>
      <c r="J172" s="242">
        <v>45188</v>
      </c>
      <c r="K172" s="242">
        <v>45455</v>
      </c>
      <c r="L172" s="91" t="s">
        <v>279</v>
      </c>
      <c r="M172" s="192">
        <v>2.5714285714285698</v>
      </c>
      <c r="N172" s="192" t="s">
        <v>409</v>
      </c>
      <c r="O172" s="192">
        <v>0</v>
      </c>
      <c r="P172" s="192" t="s">
        <v>409</v>
      </c>
      <c r="Q172" s="192">
        <v>1.8</v>
      </c>
      <c r="R172" s="192">
        <v>-1.5125655040759901E-2</v>
      </c>
      <c r="S172" s="192">
        <v>-0.13375014372925201</v>
      </c>
      <c r="T172" s="192" t="s">
        <v>409</v>
      </c>
      <c r="U172"/>
      <c r="V172"/>
      <c r="W172"/>
      <c r="X172"/>
      <c r="Y172" s="192"/>
      <c r="Z172" s="192"/>
      <c r="AF172" s="34"/>
      <c r="AG172" s="34"/>
      <c r="AH172" s="34"/>
      <c r="AI172" s="34"/>
      <c r="AJ172" s="34"/>
      <c r="AK172" s="34"/>
      <c r="AL172" s="195"/>
      <c r="AM172" s="195"/>
      <c r="AN172" s="80"/>
      <c r="AO172" s="80"/>
      <c r="AP172" s="80"/>
      <c r="AQ172" s="35"/>
    </row>
    <row r="173" spans="1:43"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$M$4:$Y$4,
                    (M173:Y173),
                    "")),
            1,
            0))
        =0,
    NA(),
    IF(
        Parameters!$D$15=1,
        IF(
            SUM(--(ISNUMBER(IF($M$4:$Y$4=1,(M173:Y173),""))))&gt;0,
            MAX(IF(
                ISNUMBER(M173:Y173),
                IF(
                    M$4:Y$4=1,
                    M173:Y173,
                    ""),
                "")),
            MAX(IF(
                ISNUMBER(M173:Y173),
                IF(
                    M$4:Y$4=2,
                    M173:Y173,
                    ""),
                ""))
        ),
        IF(
            Parameters!$D$16=1,
            IFERROR(
                AVERAGE(IF(
                    ISNUMBER(M173:Y173),
                    IF(
                        M$4:Y$4=1,
                        M173:Y173,
                        ""),
                    "")),
                AVERAGE(IF(
                    ISNUMBER(M173:Y173),
                    IF(
                        M$4:Y$4=2,
                        M173:Y173,
                        ""),
                    ""))
            ),
            IF(
                Parameters!$D$17=1,
                IFERROR(
                    IF(
                        OR(
                            IF(
                                ISNUMBER(M173:Y173),
                                IF(
                                    M$4:Y$4=1,
                                    M173:Y173,
                                    ""),
                                "")
                            =0),
                        0,
                        GEOMEAN(IF(
                            ISNUMBER(M173:Y173),
                            IF(
                                M$4:Y$4=1,
                                M173:Y173,
                                ""),
                            ""))
                    ),
                    IF(
                        OR(IF(
                            ISNUMBER(M173:Y173),
                            IF(
                                M$4:Y$4=2,
                                M173:Y173,
                                ""),
                            "")
                            =0),
                        0,
                        GEOMEAN(IF(
                            ISNUMBER(M173:Y173),
                            IF(
                                M$4:Y$4=2,
                                M173:Y173,
                                ""),
                            "")))
                )
            )
        )
    )
)</f>
        <v>2.1428571428571401</v>
      </c>
      <c r="I173" s="191" t="e" cm="1">
        <f t="array" ref="I173">IF(
    SUM(IF(
            ISNUMBER(
                IF(
                    $M$5:$Y$5,
                    (M173:Y173),
                    "")),
            1,
            0))
        =0,
    NA(),
    IF(
        Parameters!$D$15=1,
        IF(
            SUM(--(ISNUMBER(IF($M$5:$Y$5=1,(M173:Y173),""))))&gt;0,
            MAX(IF(
                ISNUMBER(M173:Y173),
                IF(
                    M$5:Y$5=1,
                    M173:Y173,
                    ""),
                "")),
            MAX(IF(
                ISNUMBER(M173:Y173),
                IF(
                    M$5:Y$5=2,
                    M173:Y173,
                    ""),
                ""))
        ),
        IF(
            Parameters!$D$16=1,
            IFERROR(
                AVERAGE(IF(
                    ISNUMBER(M173:Y173),
                    IF(
                        M$5:Y$5=1,
                        M173:Y173,
                        ""),
                    "")),
                AVERAGE(IF(
                    ISNUMBER(M173:Y173),
                    IF(
                        M$5:Y$5=2,
                        M173:Y173,
                        ""),
                    ""))
            ),
            IF(
                Parameters!$D$17=1,
                IFERROR(
                    IF(
                        OR(
                            IF(
                                ISNUMBER(M173:Y173),
                                IF(
                                    M$5:Y$5=1,
                                    M173:Y173,
                                    ""),
                                "")
                            =0),
                        0,
                        GEOMEAN(IF(
                            ISNUMBER(M173:Y173),
                            IF(
                                M$5:Y$5=1,
                                M173:Y173,
                                ""),
                            ""))
                    ),
                    IF(
                        OR(IF(
                            ISNUMBER(M173:Y173),
                            IF(
                                M$5:Y$5=2,
                                M173:Y173,
                                ""),
                            "")
                            =0),
                        0,
                        GEOMEAN(IF(
                            ISNUMBER(M173:Y173),
                            IF(
                                M$5:Y$5=2,
                                M173:Y173,
                                ""),
                            "")))
                )
            )
        )
    )
)</f>
        <v>#N/A</v>
      </c>
      <c r="J173" s="242">
        <v>45163</v>
      </c>
      <c r="K173" s="242">
        <v>44887</v>
      </c>
      <c r="L173" s="91" t="s">
        <v>281</v>
      </c>
      <c r="M173" s="192">
        <v>2.1428571428571401</v>
      </c>
      <c r="N173" s="192" t="s">
        <v>409</v>
      </c>
      <c r="O173" s="192" t="s">
        <v>409</v>
      </c>
      <c r="P173" s="192" t="s">
        <v>409</v>
      </c>
      <c r="Q173" s="192">
        <v>1.5</v>
      </c>
      <c r="R173" s="192" t="s">
        <v>409</v>
      </c>
      <c r="S173" s="192" t="s">
        <v>409</v>
      </c>
      <c r="T173" s="192" t="s">
        <v>409</v>
      </c>
      <c r="U173"/>
      <c r="V173"/>
      <c r="W173"/>
      <c r="X173"/>
      <c r="Y173" s="192"/>
      <c r="Z173" s="192"/>
      <c r="AF173" s="34"/>
      <c r="AG173" s="34"/>
      <c r="AH173" s="34"/>
      <c r="AI173" s="34"/>
      <c r="AJ173" s="34"/>
      <c r="AK173" s="34"/>
      <c r="AL173" s="195"/>
      <c r="AM173" s="195"/>
      <c r="AN173" s="80"/>
      <c r="AO173" s="80"/>
      <c r="AP173" s="80"/>
      <c r="AQ173" s="35"/>
    </row>
    <row r="174" spans="1:43"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$M$4:$Y$4,
                    (M174:Y174),
                    "")),
            1,
            0))
        =0,
    NA(),
    IF(
        Parameters!$D$15=1,
        IF(
            SUM(--(ISNUMBER(IF($M$4:$Y$4=1,(M174:Y174),""))))&gt;0,
            MAX(IF(
                ISNUMBER(M174:Y174),
                IF(
                    M$4:Y$4=1,
                    M174:Y174,
                    ""),
                "")),
            MAX(IF(
                ISNUMBER(M174:Y174),
                IF(
                    M$4:Y$4=2,
                    M174:Y174,
                    ""),
                ""))
        ),
        IF(
            Parameters!$D$16=1,
            IFERROR(
                AVERAGE(IF(
                    ISNUMBER(M174:Y174),
                    IF(
                        M$4:Y$4=1,
                        M174:Y174,
                        ""),
                    "")),
                AVERAGE(IF(
                    ISNUMBER(M174:Y174),
                    IF(
                        M$4:Y$4=2,
                        M174:Y174,
                        ""),
                    ""))
            ),
            IF(
                Parameters!$D$17=1,
                IFERROR(
                    IF(
                        OR(
                            IF(
                                ISNUMBER(M174:Y174),
                                IF(
                                    M$4:Y$4=1,
                                    M174:Y174,
                                    ""),
                                "")
                            =0),
                        0,
                        GEOMEAN(IF(
                            ISNUMBER(M174:Y174),
                            IF(
                                M$4:Y$4=1,
                                M174:Y174,
                                ""),
                            ""))
                    ),
                    IF(
                        OR(IF(
                            ISNUMBER(M174:Y174),
                            IF(
                                M$4:Y$4=2,
                                M174:Y174,
                                ""),
                            "")
                            =0),
                        0,
                        GEOMEAN(IF(
                            ISNUMBER(M174:Y174),
                            IF(
                                M$4:Y$4=2,
                                M174:Y174,
                                ""),
                            "")))
                )
            )
        )
    )
)</f>
        <v>9.2857142857142794</v>
      </c>
      <c r="I174" s="191" cm="1">
        <f t="array" ref="I174">IF(
    SUM(IF(
            ISNUMBER(
                IF(
                    $M$5:$Y$5,
                    (M174:Y174),
                    "")),
            1,
            0))
        =0,
    NA(),
    IF(
        Parameters!$D$15=1,
        IF(
            SUM(--(ISNUMBER(IF($M$5:$Y$5=1,(M174:Y174),""))))&gt;0,
            MAX(IF(
                ISNUMBER(M174:Y174),
                IF(
                    M$5:Y$5=1,
                    M174:Y174,
                    ""),
                "")),
            MAX(IF(
                ISNUMBER(M174:Y174),
                IF(
                    M$5:Y$5=2,
                    M174:Y174,
                    ""),
                ""))
        ),
        IF(
            Parameters!$D$16=1,
            IFERROR(
                AVERAGE(IF(
                    ISNUMBER(M174:Y174),
                    IF(
                        M$5:Y$5=1,
                        M174:Y174,
                        ""),
                    "")),
                AVERAGE(IF(
                    ISNUMBER(M174:Y174),
                    IF(
                        M$5:Y$5=2,
                        M174:Y174,
                        ""),
                    ""))
            ),
            IF(
                Parameters!$D$17=1,
                IFERROR(
                    IF(
                        OR(
                            IF(
                                ISNUMBER(M174:Y174),
                                IF(
                                    M$5:Y$5=1,
                                    M174:Y174,
                                    ""),
                                "")
                            =0),
                        0,
                        GEOMEAN(IF(
                            ISNUMBER(M174:Y174),
                            IF(
                                M$5:Y$5=1,
                                M174:Y174,
                                ""),
                            ""))
                    ),
                    IF(
                        OR(IF(
                            ISNUMBER(M174:Y174),
                            IF(
                                M$5:Y$5=2,
                                M174:Y174,
                                ""),
                            "")
                            =0),
                        0,
                        GEOMEAN(IF(
                            ISNUMBER(M174:Y174),
                            IF(
                                M$5:Y$5=2,
                                M174:Y174,
                                ""),
                            "")))
                )
            )
        )
    )
)</f>
        <v>0</v>
      </c>
      <c r="J174" s="242">
        <v>45188</v>
      </c>
      <c r="K174" s="242">
        <v>45455</v>
      </c>
      <c r="L174" s="91" t="s">
        <v>283</v>
      </c>
      <c r="M174" s="192">
        <v>9.2857142857142794</v>
      </c>
      <c r="N174" s="192" t="s">
        <v>409</v>
      </c>
      <c r="O174" s="192">
        <v>0</v>
      </c>
      <c r="P174" s="192" t="s">
        <v>409</v>
      </c>
      <c r="Q174" s="192">
        <v>6.5</v>
      </c>
      <c r="R174" s="192">
        <v>-3.9380016034269101</v>
      </c>
      <c r="S174" s="192">
        <v>-1.3689643820431201</v>
      </c>
      <c r="T174" s="192" t="s">
        <v>409</v>
      </c>
      <c r="U174"/>
      <c r="V174"/>
      <c r="W174"/>
      <c r="X174"/>
      <c r="Y174" s="192"/>
      <c r="Z174" s="192"/>
      <c r="AF174" s="34"/>
      <c r="AG174" s="34"/>
      <c r="AH174" s="34"/>
      <c r="AI174" s="34"/>
      <c r="AJ174" s="34"/>
      <c r="AK174" s="34"/>
      <c r="AL174" s="195"/>
      <c r="AM174" s="195"/>
      <c r="AN174" s="80"/>
      <c r="AO174" s="80"/>
      <c r="AP174" s="80"/>
      <c r="AQ174" s="35"/>
    </row>
    <row r="175" spans="1:43"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$M$4:$Y$4,
                    (M175:Y175),
                    "")),
            1,
            0))
        =0,
    NA(),
    IF(
        Parameters!$D$15=1,
        IF(
            SUM(--(ISNUMBER(IF($M$4:$Y$4=1,(M175:Y175),""))))&gt;0,
            MAX(IF(
                ISNUMBER(M175:Y175),
                IF(
                    M$4:Y$4=1,
                    M175:Y175,
                    ""),
                "")),
            MAX(IF(
                ISNUMBER(M175:Y175),
                IF(
                    M$4:Y$4=2,
                    M175:Y175,
                    ""),
                ""))
        ),
        IF(
            Parameters!$D$16=1,
            IFERROR(
                AVERAGE(IF(
                    ISNUMBER(M175:Y175),
                    IF(
                        M$4:Y$4=1,
                        M175:Y175,
                        ""),
                    "")),
                AVERAGE(IF(
                    ISNUMBER(M175:Y175),
                    IF(
                        M$4:Y$4=2,
                        M175:Y175,
                        ""),
                    ""))
            ),
            IF(
                Parameters!$D$17=1,
                IFERROR(
                    IF(
                        OR(
                            IF(
                                ISNUMBER(M175:Y175),
                                IF(
                                    M$4:Y$4=1,
                                    M175:Y175,
                                    ""),
                                "")
                            =0),
                        0,
                        GEOMEAN(IF(
                            ISNUMBER(M175:Y175),
                            IF(
                                M$4:Y$4=1,
                                M175:Y175,
                                ""),
                            ""))
                    ),
                    IF(
                        OR(IF(
                            ISNUMBER(M175:Y175),
                            IF(
                                M$4:Y$4=2,
                                M175:Y175,
                                ""),
                            "")
                            =0),
                        0,
                        GEOMEAN(IF(
                            ISNUMBER(M175:Y175),
                            IF(
                                M$4:Y$4=2,
                                M175:Y175,
                                ""),
                            "")))
                )
            )
        )
    )
)</f>
        <v>1.5714285714285701</v>
      </c>
      <c r="I175" s="191" t="e" cm="1">
        <f t="array" ref="I175">IF(
    SUM(IF(
            ISNUMBER(
                IF(
                    $M$5:$Y$5,
                    (M175:Y175),
                    "")),
            1,
            0))
        =0,
    NA(),
    IF(
        Parameters!$D$15=1,
        IF(
            SUM(--(ISNUMBER(IF($M$5:$Y$5=1,(M175:Y175),""))))&gt;0,
            MAX(IF(
                ISNUMBER(M175:Y175),
                IF(
                    M$5:Y$5=1,
                    M175:Y175,
                    ""),
                "")),
            MAX(IF(
                ISNUMBER(M175:Y175),
                IF(
                    M$5:Y$5=2,
                    M175:Y175,
                    ""),
                ""))
        ),
        IF(
            Parameters!$D$16=1,
            IFERROR(
                AVERAGE(IF(
                    ISNUMBER(M175:Y175),
                    IF(
                        M$5:Y$5=1,
                        M175:Y175,
                        ""),
                    "")),
                AVERAGE(IF(
                    ISNUMBER(M175:Y175),
                    IF(
                        M$5:Y$5=2,
                        M175:Y175,
                        ""),
                    ""))
            ),
            IF(
                Parameters!$D$17=1,
                IFERROR(
                    IF(
                        OR(
                            IF(
                                ISNUMBER(M175:Y175),
                                IF(
                                    M$5:Y$5=1,
                                    M175:Y175,
                                    ""),
                                "")
                            =0),
                        0,
                        GEOMEAN(IF(
                            ISNUMBER(M175:Y175),
                            IF(
                                M$5:Y$5=1,
                                M175:Y175,
                                ""),
                            ""))
                    ),
                    IF(
                        OR(IF(
                            ISNUMBER(M175:Y175),
                            IF(
                                M$5:Y$5=2,
                                M175:Y175,
                                ""),
                            "")
                            =0),
                        0,
                        GEOMEAN(IF(
                            ISNUMBER(M175:Y175),
                            IF(
                                M$5:Y$5=2,
                                M175:Y175,
                                ""),
                            "")))
                )
            )
        )
    )
)</f>
        <v>#N/A</v>
      </c>
      <c r="J175" s="242">
        <v>45163</v>
      </c>
      <c r="K175" s="242">
        <v>44753</v>
      </c>
      <c r="L175" s="91" t="s">
        <v>285</v>
      </c>
      <c r="M175" s="192">
        <v>1.5714285714285701</v>
      </c>
      <c r="N175" s="192" t="s">
        <v>409</v>
      </c>
      <c r="O175" s="192" t="s">
        <v>409</v>
      </c>
      <c r="P175" s="192" t="s">
        <v>409</v>
      </c>
      <c r="Q175" s="192">
        <v>1.1000000000000001</v>
      </c>
      <c r="R175" s="192" t="s">
        <v>409</v>
      </c>
      <c r="S175" s="192" t="s">
        <v>409</v>
      </c>
      <c r="T175" s="192" t="s">
        <v>409</v>
      </c>
      <c r="U175"/>
      <c r="V175"/>
      <c r="W175"/>
      <c r="X175"/>
      <c r="Y175" s="192"/>
      <c r="Z175" s="192"/>
      <c r="AF175" s="34"/>
      <c r="AG175" s="34"/>
      <c r="AH175" s="34"/>
      <c r="AI175" s="34"/>
      <c r="AJ175" s="34"/>
      <c r="AK175" s="34"/>
      <c r="AL175" s="195"/>
      <c r="AM175" s="195"/>
      <c r="AN175" s="80"/>
      <c r="AO175" s="80"/>
      <c r="AP175" s="80"/>
      <c r="AQ175" s="35"/>
    </row>
    <row r="176" spans="1:43"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9.7100831245522397</v>
      </c>
      <c r="H176" s="80" cm="1">
        <f t="array" ref="H176">IF(
    SUM(IF(
            ISNUMBER(
                IF(
                    $M$4:$Y$4,
                    (M176:Y176),
                    "")),
            1,
            0))
        =0,
    NA(),
    IF(
        Parameters!$D$15=1,
        IF(
            SUM(--(ISNUMBER(IF($M$4:$Y$4=1,(M176:Y176),""))))&gt;0,
            MAX(IF(
                ISNUMBER(M176:Y176),
                IF(
                    M$4:Y$4=1,
                    M176:Y176,
                    ""),
                "")),
            MAX(IF(
                ISNUMBER(M176:Y176),
                IF(
                    M$4:Y$4=2,
                    M176:Y176,
                    ""),
                ""))
        ),
        IF(
            Parameters!$D$16=1,
            IFERROR(
                AVERAGE(IF(
                    ISNUMBER(M176:Y176),
                    IF(
                        M$4:Y$4=1,
                        M176:Y176,
                        ""),
                    "")),
                AVERAGE(IF(
                    ISNUMBER(M176:Y176),
                    IF(
                        M$4:Y$4=2,
                        M176:Y176,
                        ""),
                    ""))
            ),
            IF(
                Parameters!$D$17=1,
                IFERROR(
                    IF(
                        OR(
                            IF(
                                ISNUMBER(M176:Y176),
                                IF(
                                    M$4:Y$4=1,
                                    M176:Y176,
                                    ""),
                                "")
                            =0),
                        0,
                        GEOMEAN(IF(
                            ISNUMBER(M176:Y176),
                            IF(
                                M$4:Y$4=1,
                                M176:Y176,
                                ""),
                            ""))
                    ),
                    IF(
                        OR(IF(
                            ISNUMBER(M176:Y176),
                            IF(
                                M$4:Y$4=2,
                                M176:Y176,
                                ""),
                            "")
                            =0),
                        0,
                        GEOMEAN(IF(
                            ISNUMBER(M176:Y176),
                            IF(
                                M$4:Y$4=2,
                                M176:Y176,
                                ""),
                            "")))
                )
            )
        )
    )
)</f>
        <v>9.4285714285714199</v>
      </c>
      <c r="I176" s="191" cm="1">
        <f t="array" ref="I176">IF(
    SUM(IF(
            ISNUMBER(
                IF(
                    $M$5:$Y$5,
                    (M176:Y176),
                    "")),
            1,
            0))
        =0,
    NA(),
    IF(
        Parameters!$D$15=1,
        IF(
            SUM(--(ISNUMBER(IF($M$5:$Y$5=1,(M176:Y176),""))))&gt;0,
            MAX(IF(
                ISNUMBER(M176:Y176),
                IF(
                    M$5:Y$5=1,
                    M176:Y176,
                    ""),
                "")),
            MAX(IF(
                ISNUMBER(M176:Y176),
                IF(
                    M$5:Y$5=2,
                    M176:Y176,
                    ""),
                ""))
        ),
        IF(
            Parameters!$D$16=1,
            IFERROR(
                AVERAGE(IF(
                    ISNUMBER(M176:Y176),
                    IF(
                        M$5:Y$5=1,
                        M176:Y176,
                        ""),
                    "")),
                AVERAGE(IF(
                    ISNUMBER(M176:Y176),
                    IF(
                        M$5:Y$5=2,
                        M176:Y176,
                        ""),
                    ""))
            ),
            IF(
                Parameters!$D$17=1,
                IFERROR(
                    IF(
                        OR(
                            IF(
                                ISNUMBER(M176:Y176),
                                IF(
                                    M$5:Y$5=1,
                                    M176:Y176,
                                    ""),
                                "")
                            =0),
                        0,
                        GEOMEAN(IF(
                            ISNUMBER(M176:Y176),
                            IF(
                                M$5:Y$5=1,
                                M176:Y176,
                                ""),
                            ""))
                    ),
                    IF(
                        OR(IF(
                            ISNUMBER(M176:Y176),
                            IF(
                                M$5:Y$5=2,
                                M176:Y176,
                                ""),
                            "")
                            =0),
                        0,
                        GEOMEAN(IF(
                            ISNUMBER(M176:Y176),
                            IF(
                                M$5:Y$5=2,
                                M176:Y176,
                                ""),
                            "")))
                )
            )
        )
    )
)</f>
        <v>10</v>
      </c>
      <c r="J176" s="242">
        <v>45188</v>
      </c>
      <c r="K176" s="242">
        <v>45455</v>
      </c>
      <c r="L176" s="91" t="s">
        <v>287</v>
      </c>
      <c r="M176" s="192">
        <v>9.4285714285714199</v>
      </c>
      <c r="N176" s="192" t="s">
        <v>409</v>
      </c>
      <c r="O176" s="192">
        <v>10</v>
      </c>
      <c r="P176" s="192" t="s">
        <v>409</v>
      </c>
      <c r="Q176" s="192">
        <v>6.6</v>
      </c>
      <c r="R176" s="192">
        <v>2.6895107251096801</v>
      </c>
      <c r="S176" s="192">
        <v>1.69928254504166</v>
      </c>
      <c r="T176" s="192" t="s">
        <v>409</v>
      </c>
      <c r="U176"/>
      <c r="V176"/>
      <c r="W176"/>
      <c r="X176"/>
      <c r="Y176" s="192"/>
      <c r="Z176" s="192"/>
      <c r="AF176" s="34"/>
      <c r="AG176" s="34"/>
      <c r="AH176" s="34"/>
      <c r="AI176" s="34"/>
      <c r="AJ176" s="34"/>
      <c r="AK176" s="34"/>
      <c r="AL176" s="195"/>
      <c r="AM176" s="195"/>
      <c r="AN176" s="80"/>
      <c r="AO176" s="80"/>
      <c r="AP176" s="80"/>
      <c r="AQ176" s="35"/>
    </row>
    <row r="177" spans="1:43"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9.5618288746751485</v>
      </c>
      <c r="H177" s="80" cm="1">
        <f t="array" ref="H177">IF(
    SUM(IF(
            ISNUMBER(
                IF(
                    $M$4:$Y$4,
                    (M177:Y177),
                    "")),
            1,
            0))
        =0,
    NA(),
    IF(
        Parameters!$D$15=1,
        IF(
            SUM(--(ISNUMBER(IF($M$4:$Y$4=1,(M177:Y177),""))))&gt;0,
            MAX(IF(
                ISNUMBER(M177:Y177),
                IF(
                    M$4:Y$4=1,
                    M177:Y177,
                    ""),
                "")),
            MAX(IF(
                ISNUMBER(M177:Y177),
                IF(
                    M$4:Y$4=2,
                    M177:Y177,
                    ""),
                ""))
        ),
        IF(
            Parameters!$D$16=1,
            IFERROR(
                AVERAGE(IF(
                    ISNUMBER(M177:Y177),
                    IF(
                        M$4:Y$4=1,
                        M177:Y177,
                        ""),
                    "")),
                AVERAGE(IF(
                    ISNUMBER(M177:Y177),
                    IF(
                        M$4:Y$4=2,
                        M177:Y177,
                        ""),
                    ""))
            ),
            IF(
                Parameters!$D$17=1,
                IFERROR(
                    IF(
                        OR(
                            IF(
                                ISNUMBER(M177:Y177),
                                IF(
                                    M$4:Y$4=1,
                                    M177:Y177,
                                    ""),
                                "")
                            =0),
                        0,
                        GEOMEAN(IF(
                            ISNUMBER(M177:Y177),
                            IF(
                                M$4:Y$4=1,
                                M177:Y177,
                                ""),
                            ""))
                    ),
                    IF(
                        OR(IF(
                            ISNUMBER(M177:Y177),
                            IF(
                                M$4:Y$4=2,
                                M177:Y177,
                                ""),
                            "")
                            =0),
                        0,
                        GEOMEAN(IF(
                            ISNUMBER(M177:Y177),
                            IF(
                                M$4:Y$4=2,
                                M177:Y177,
                                ""),
                            "")))
                )
            )
        )
    )
)</f>
        <v>9.1428571428571406</v>
      </c>
      <c r="I177" s="191" cm="1">
        <f t="array" ref="I177">IF(
    SUM(IF(
            ISNUMBER(
                IF(
                    $M$5:$Y$5,
                    (M177:Y177),
                    "")),
            1,
            0))
        =0,
    NA(),
    IF(
        Parameters!$D$15=1,
        IF(
            SUM(--(ISNUMBER(IF($M$5:$Y$5=1,(M177:Y177),""))))&gt;0,
            MAX(IF(
                ISNUMBER(M177:Y177),
                IF(
                    M$5:Y$5=1,
                    M177:Y177,
                    ""),
                "")),
            MAX(IF(
                ISNUMBER(M177:Y177),
                IF(
                    M$5:Y$5=2,
                    M177:Y177,
                    ""),
                ""))
        ),
        IF(
            Parameters!$D$16=1,
            IFERROR(
                AVERAGE(IF(
                    ISNUMBER(M177:Y177),
                    IF(
                        M$5:Y$5=1,
                        M177:Y177,
                        ""),
                    "")),
                AVERAGE(IF(
                    ISNUMBER(M177:Y177),
                    IF(
                        M$5:Y$5=2,
                        M177:Y177,
                        ""),
                    ""))
            ),
            IF(
                Parameters!$D$17=1,
                IFERROR(
                    IF(
                        OR(
                            IF(
                                ISNUMBER(M177:Y177),
                                IF(
                                    M$5:Y$5=1,
                                    M177:Y177,
                                    ""),
                                "")
                            =0),
                        0,
                        GEOMEAN(IF(
                            ISNUMBER(M177:Y177),
                            IF(
                                M$5:Y$5=1,
                                M177:Y177,
                                ""),
                            ""))
                    ),
                    IF(
                        OR(IF(
                            ISNUMBER(M177:Y177),
                            IF(
                                M$5:Y$5=2,
                                M177:Y177,
                                ""),
                            "")
                            =0),
                        0,
                        GEOMEAN(IF(
                            ISNUMBER(M177:Y177),
                            IF(
                                M$5:Y$5=2,
                                M177:Y177,
                                ""),
                            "")))
                )
            )
        )
    )
)</f>
        <v>10</v>
      </c>
      <c r="J177" s="242">
        <v>45188</v>
      </c>
      <c r="K177" s="242">
        <v>45455</v>
      </c>
      <c r="L177" s="91" t="s">
        <v>289</v>
      </c>
      <c r="M177" s="192">
        <v>9.1428571428571406</v>
      </c>
      <c r="N177" s="192" t="s">
        <v>409</v>
      </c>
      <c r="O177" s="192">
        <v>10</v>
      </c>
      <c r="P177" s="192" t="s">
        <v>409</v>
      </c>
      <c r="Q177" s="192">
        <v>6.4</v>
      </c>
      <c r="R177" s="192">
        <v>0.83972644805908203</v>
      </c>
      <c r="S177" s="192">
        <v>-0.36870861053466802</v>
      </c>
      <c r="T177" s="192" t="s">
        <v>409</v>
      </c>
      <c r="U177"/>
      <c r="V177"/>
      <c r="W177"/>
      <c r="X177"/>
      <c r="Y177" s="192"/>
      <c r="Z177" s="192"/>
      <c r="AF177" s="34"/>
      <c r="AG177" s="34"/>
      <c r="AH177" s="34"/>
      <c r="AI177" s="34"/>
      <c r="AJ177" s="34"/>
      <c r="AK177" s="34"/>
      <c r="AL177" s="195"/>
      <c r="AM177" s="195"/>
      <c r="AN177" s="80"/>
      <c r="AO177" s="80"/>
      <c r="AP177" s="80"/>
      <c r="AQ177" s="35"/>
    </row>
    <row r="178" spans="1:43"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$M$4:$Y$4,
                    (M178:Y178),
                    "")),
            1,
            0))
        =0,
    NA(),
    IF(
        Parameters!$D$15=1,
        IF(
            SUM(--(ISNUMBER(IF($M$4:$Y$4=1,(M178:Y178),""))))&gt;0,
            MAX(IF(
                ISNUMBER(M178:Y178),
                IF(
                    M$4:Y$4=1,
                    M178:Y178,
                    ""),
                "")),
            MAX(IF(
                ISNUMBER(M178:Y178),
                IF(
                    M$4:Y$4=2,
                    M178:Y178,
                    ""),
                ""))
        ),
        IF(
            Parameters!$D$16=1,
            IFERROR(
                AVERAGE(IF(
                    ISNUMBER(M178:Y178),
                    IF(
                        M$4:Y$4=1,
                        M178:Y178,
                        ""),
                    "")),
                AVERAGE(IF(
                    ISNUMBER(M178:Y178),
                    IF(
                        M$4:Y$4=2,
                        M178:Y178,
                        ""),
                    ""))
            ),
            IF(
                Parameters!$D$17=1,
                IFERROR(
                    IF(
                        OR(
                            IF(
                                ISNUMBER(M178:Y178),
                                IF(
                                    M$4:Y$4=1,
                                    M178:Y178,
                                    ""),
                                "")
                            =0),
                        0,
                        GEOMEAN(IF(
                            ISNUMBER(M178:Y178),
                            IF(
                                M$4:Y$4=1,
                                M178:Y178,
                                ""),
                            ""))
                    ),
                    IF(
                        OR(IF(
                            ISNUMBER(M178:Y178),
                            IF(
                                M$4:Y$4=2,
                                M178:Y178,
                                ""),
                            "")
                            =0),
                        0,
                        GEOMEAN(IF(
                            ISNUMBER(M178:Y178),
                            IF(
                                M$4:Y$4=2,
                                M178:Y178,
                                ""),
                            "")))
                )
            )
        )
    )
)</f>
        <v>0.14285714285714199</v>
      </c>
      <c r="I178" s="191" t="e" cm="1">
        <f t="array" ref="I178">IF(
    SUM(IF(
            ISNUMBER(
                IF(
                    $M$5:$Y$5,
                    (M178:Y178),
                    "")),
            1,
            0))
        =0,
    NA(),
    IF(
        Parameters!$D$15=1,
        IF(
            SUM(--(ISNUMBER(IF($M$5:$Y$5=1,(M178:Y178),""))))&gt;0,
            MAX(IF(
                ISNUMBER(M178:Y178),
                IF(
                    M$5:Y$5=1,
                    M178:Y178,
                    ""),
                "")),
            MAX(IF(
                ISNUMBER(M178:Y178),
                IF(
                    M$5:Y$5=2,
                    M178:Y178,
                    ""),
                ""))
        ),
        IF(
            Parameters!$D$16=1,
            IFERROR(
                AVERAGE(IF(
                    ISNUMBER(M178:Y178),
                    IF(
                        M$5:Y$5=1,
                        M178:Y178,
                        ""),
                    "")),
                AVERAGE(IF(
                    ISNUMBER(M178:Y178),
                    IF(
                        M$5:Y$5=2,
                        M178:Y178,
                        ""),
                    ""))
            ),
            IF(
                Parameters!$D$17=1,
                IFERROR(
                    IF(
                        OR(
                            IF(
                                ISNUMBER(M178:Y178),
                                IF(
                                    M$5:Y$5=1,
                                    M178:Y178,
                                    ""),
                                "")
                            =0),
                        0,
                        GEOMEAN(IF(
                            ISNUMBER(M178:Y178),
                            IF(
                                M$5:Y$5=1,
                                M178:Y178,
                                ""),
                            ""))
                    ),
                    IF(
                        OR(IF(
                            ISNUMBER(M178:Y178),
                            IF(
                                M$5:Y$5=2,
                                M178:Y178,
                                ""),
                            "")
                            =0),
                        0,
                        GEOMEAN(IF(
                            ISNUMBER(M178:Y178),
                            IF(
                                M$5:Y$5=2,
                                M178:Y178,
                                ""),
                            "")))
                )
            )
        )
    )
)</f>
        <v>#N/A</v>
      </c>
      <c r="J178" s="242">
        <v>45163</v>
      </c>
      <c r="K178" s="242">
        <v>45218</v>
      </c>
      <c r="L178" s="91" t="s">
        <v>291</v>
      </c>
      <c r="M178" s="192">
        <v>0.14285714285714199</v>
      </c>
      <c r="N178" s="192" t="s">
        <v>409</v>
      </c>
      <c r="O178" s="192" t="s">
        <v>409</v>
      </c>
      <c r="P178" s="192" t="s">
        <v>409</v>
      </c>
      <c r="Q178" s="192">
        <v>0.1</v>
      </c>
      <c r="R178" s="192" t="s">
        <v>409</v>
      </c>
      <c r="S178" s="192" t="s">
        <v>409</v>
      </c>
      <c r="T178" s="192" t="s">
        <v>409</v>
      </c>
      <c r="U178"/>
      <c r="V178"/>
      <c r="W178"/>
      <c r="X178"/>
      <c r="Y178" s="192"/>
      <c r="Z178" s="192"/>
      <c r="AF178" s="34"/>
      <c r="AG178" s="34"/>
      <c r="AH178" s="34"/>
      <c r="AI178" s="34"/>
      <c r="AJ178" s="34"/>
      <c r="AK178" s="34"/>
      <c r="AL178" s="195"/>
      <c r="AM178" s="195"/>
      <c r="AN178" s="80"/>
      <c r="AO178" s="80"/>
      <c r="AP178" s="80"/>
      <c r="AQ178" s="35"/>
    </row>
    <row r="179" spans="1:43"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$M$4:$Y$4,
                    (M179:Y179),
                    "")),
            1,
            0))
        =0,
    NA(),
    IF(
        Parameters!$D$15=1,
        IF(
            SUM(--(ISNUMBER(IF($M$4:$Y$4=1,(M179:Y179),""))))&gt;0,
            MAX(IF(
                ISNUMBER(M179:Y179),
                IF(
                    M$4:Y$4=1,
                    M179:Y179,
                    ""),
                "")),
            MAX(IF(
                ISNUMBER(M179:Y179),
                IF(
                    M$4:Y$4=2,
                    M179:Y179,
                    ""),
                ""))
        ),
        IF(
            Parameters!$D$16=1,
            IFERROR(
                AVERAGE(IF(
                    ISNUMBER(M179:Y179),
                    IF(
                        M$4:Y$4=1,
                        M179:Y179,
                        ""),
                    "")),
                AVERAGE(IF(
                    ISNUMBER(M179:Y179),
                    IF(
                        M$4:Y$4=2,
                        M179:Y179,
                        ""),
                    ""))
            ),
            IF(
                Parameters!$D$17=1,
                IFERROR(
                    IF(
                        OR(
                            IF(
                                ISNUMBER(M179:Y179),
                                IF(
                                    M$4:Y$4=1,
                                    M179:Y179,
                                    ""),
                                "")
                            =0),
                        0,
                        GEOMEAN(IF(
                            ISNUMBER(M179:Y179),
                            IF(
                                M$4:Y$4=1,
                                M179:Y179,
                                ""),
                            ""))
                    ),
                    IF(
                        OR(IF(
                            ISNUMBER(M179:Y179),
                            IF(
                                M$4:Y$4=2,
                                M179:Y179,
                                ""),
                            "")
                            =0),
                        0,
                        GEOMEAN(IF(
                            ISNUMBER(M179:Y179),
                            IF(
                                M$4:Y$4=2,
                                M179:Y179,
                                ""),
                            "")))
                )
            )
        )
    )
)</f>
        <v>8.4285714285714199</v>
      </c>
      <c r="I179" s="191" t="e" cm="1">
        <f t="array" ref="I179">IF(
    SUM(IF(
            ISNUMBER(
                IF(
                    $M$5:$Y$5,
                    (M179:Y179),
                    "")),
            1,
            0))
        =0,
    NA(),
    IF(
        Parameters!$D$15=1,
        IF(
            SUM(--(ISNUMBER(IF($M$5:$Y$5=1,(M179:Y179),""))))&gt;0,
            MAX(IF(
                ISNUMBER(M179:Y179),
                IF(
                    M$5:Y$5=1,
                    M179:Y179,
                    ""),
                "")),
            MAX(IF(
                ISNUMBER(M179:Y179),
                IF(
                    M$5:Y$5=2,
                    M179:Y179,
                    ""),
                ""))
        ),
        IF(
            Parameters!$D$16=1,
            IFERROR(
                AVERAGE(IF(
                    ISNUMBER(M179:Y179),
                    IF(
                        M$5:Y$5=1,
                        M179:Y179,
                        ""),
                    "")),
                AVERAGE(IF(
                    ISNUMBER(M179:Y179),
                    IF(
                        M$5:Y$5=2,
                        M179:Y179,
                        ""),
                    ""))
            ),
            IF(
                Parameters!$D$17=1,
                IFERROR(
                    IF(
                        OR(
                            IF(
                                ISNUMBER(M179:Y179),
                                IF(
                                    M$5:Y$5=1,
                                    M179:Y179,
                                    ""),
                                "")
                            =0),
                        0,
                        GEOMEAN(IF(
                            ISNUMBER(M179:Y179),
                            IF(
                                M$5:Y$5=1,
                                M179:Y179,
                                ""),
                            ""))
                    ),
                    IF(
                        OR(IF(
                            ISNUMBER(M179:Y179),
                            IF(
                                M$5:Y$5=2,
                                M179:Y179,
                                ""),
                            "")
                            =0),
                        0,
                        GEOMEAN(IF(
                            ISNUMBER(M179:Y179),
                            IF(
                                M$5:Y$5=2,
                                M179:Y179,
                                ""),
                            "")))
                )
            )
        )
    )
)</f>
        <v>#N/A</v>
      </c>
      <c r="J179" s="242">
        <v>45188</v>
      </c>
      <c r="K179" s="242">
        <v>44753</v>
      </c>
      <c r="L179" s="91" t="s">
        <v>293</v>
      </c>
      <c r="M179" s="192">
        <v>8.4285714285714199</v>
      </c>
      <c r="N179" s="192" t="s">
        <v>409</v>
      </c>
      <c r="O179" s="192" t="s">
        <v>409</v>
      </c>
      <c r="P179" s="192" t="s">
        <v>409</v>
      </c>
      <c r="Q179" s="192">
        <v>5.9</v>
      </c>
      <c r="R179" s="192" t="s">
        <v>409</v>
      </c>
      <c r="S179" s="192" t="s">
        <v>409</v>
      </c>
      <c r="T179" s="192" t="s">
        <v>409</v>
      </c>
      <c r="U179"/>
      <c r="V179"/>
      <c r="W179"/>
      <c r="X179"/>
      <c r="Y179" s="192"/>
      <c r="Z179" s="192"/>
      <c r="AF179" s="34"/>
      <c r="AG179" s="34"/>
      <c r="AH179" s="34"/>
      <c r="AI179" s="34"/>
      <c r="AJ179" s="34"/>
      <c r="AK179" s="34"/>
      <c r="AL179" s="195"/>
      <c r="AM179" s="195"/>
      <c r="AN179" s="80"/>
      <c r="AO179" s="80"/>
      <c r="AP179" s="80"/>
      <c r="AQ179" s="35"/>
    </row>
    <row r="180" spans="1:43"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$M$4:$Y$4,
                    (M180:Y180),
                    "")),
            1,
            0))
        =0,
    NA(),
    IF(
        Parameters!$D$15=1,
        IF(
            SUM(--(ISNUMBER(IF($M$4:$Y$4=1,(M180:Y180),""))))&gt;0,
            MAX(IF(
                ISNUMBER(M180:Y180),
                IF(
                    M$4:Y$4=1,
                    M180:Y180,
                    ""),
                "")),
            MAX(IF(
                ISNUMBER(M180:Y180),
                IF(
                    M$4:Y$4=2,
                    M180:Y180,
                    ""),
                ""))
        ),
        IF(
            Parameters!$D$16=1,
            IFERROR(
                AVERAGE(IF(
                    ISNUMBER(M180:Y180),
                    IF(
                        M$4:Y$4=1,
                        M180:Y180,
                        ""),
                    "")),
                AVERAGE(IF(
                    ISNUMBER(M180:Y180),
                    IF(
                        M$4:Y$4=2,
                        M180:Y180,
                        ""),
                    ""))
            ),
            IF(
                Parameters!$D$17=1,
                IFERROR(
                    IF(
                        OR(
                            IF(
                                ISNUMBER(M180:Y180),
                                IF(
                                    M$4:Y$4=1,
                                    M180:Y180,
                                    ""),
                                "")
                            =0),
                        0,
                        GEOMEAN(IF(
                            ISNUMBER(M180:Y180),
                            IF(
                                M$4:Y$4=1,
                                M180:Y180,
                                ""),
                            ""))
                    ),
                    IF(
                        OR(IF(
                            ISNUMBER(M180:Y180),
                            IF(
                                M$4:Y$4=2,
                                M180:Y180,
                                ""),
                            "")
                            =0),
                        0,
                        GEOMEAN(IF(
                            ISNUMBER(M180:Y180),
                            IF(
                                M$4:Y$4=2,
                                M180:Y180,
                                ""),
                            "")))
                )
            )
        )
    )
)</f>
        <v>10</v>
      </c>
      <c r="I180" s="191" cm="1">
        <f t="array" ref="I180">IF(
    SUM(IF(
            ISNUMBER(
                IF(
                    $M$5:$Y$5,
                    (M180:Y180),
                    "")),
            1,
            0))
        =0,
    NA(),
    IF(
        Parameters!$D$15=1,
        IF(
            SUM(--(ISNUMBER(IF($M$5:$Y$5=1,(M180:Y180),""))))&gt;0,
            MAX(IF(
                ISNUMBER(M180:Y180),
                IF(
                    M$5:Y$5=1,
                    M180:Y180,
                    ""),
                "")),
            MAX(IF(
                ISNUMBER(M180:Y180),
                IF(
                    M$5:Y$5=2,
                    M180:Y180,
                    ""),
                ""))
        ),
        IF(
            Parameters!$D$16=1,
            IFERROR(
                AVERAGE(IF(
                    ISNUMBER(M180:Y180),
                    IF(
                        M$5:Y$5=1,
                        M180:Y180,
                        ""),
                    "")),
                AVERAGE(IF(
                    ISNUMBER(M180:Y180),
                    IF(
                        M$5:Y$5=2,
                        M180:Y180,
                        ""),
                    ""))
            ),
            IF(
                Parameters!$D$17=1,
                IFERROR(
                    IF(
                        OR(
                            IF(
                                ISNUMBER(M180:Y180),
                                IF(
                                    M$5:Y$5=1,
                                    M180:Y180,
                                    ""),
                                "")
                            =0),
                        0,
                        GEOMEAN(IF(
                            ISNUMBER(M180:Y180),
                            IF(
                                M$5:Y$5=1,
                                M180:Y180,
                                ""),
                            ""))
                    ),
                    IF(
                        OR(IF(
                            ISNUMBER(M180:Y180),
                            IF(
                                M$5:Y$5=2,
                                M180:Y180,
                                ""),
                            "")
                            =0),
                        0,
                        GEOMEAN(IF(
                            ISNUMBER(M180:Y180),
                            IF(
                                M$5:Y$5=2,
                                M180:Y180,
                                ""),
                            "")))
                )
            )
        )
    )
)</f>
        <v>0</v>
      </c>
      <c r="J180" s="242">
        <v>45188</v>
      </c>
      <c r="K180" s="242">
        <v>45455</v>
      </c>
      <c r="L180" s="91" t="s">
        <v>295</v>
      </c>
      <c r="M180" s="192">
        <v>10</v>
      </c>
      <c r="N180" s="192" t="s">
        <v>409</v>
      </c>
      <c r="O180" s="192">
        <v>0</v>
      </c>
      <c r="P180" s="192" t="s">
        <v>409</v>
      </c>
      <c r="Q180" s="192">
        <v>7.1</v>
      </c>
      <c r="R180" s="192">
        <v>-0.52687279704641898</v>
      </c>
      <c r="S180" s="192">
        <v>-0.33537502108827899</v>
      </c>
      <c r="T180" s="192" t="s">
        <v>409</v>
      </c>
      <c r="U180"/>
      <c r="V180"/>
      <c r="W180"/>
      <c r="X180"/>
      <c r="Y180" s="192"/>
      <c r="Z180" s="192"/>
      <c r="AF180" s="34"/>
      <c r="AG180" s="34"/>
      <c r="AH180" s="34"/>
      <c r="AI180" s="34"/>
      <c r="AJ180" s="34"/>
      <c r="AK180" s="34"/>
      <c r="AL180" s="195"/>
      <c r="AM180" s="195"/>
      <c r="AN180" s="80"/>
      <c r="AO180" s="80"/>
      <c r="AP180" s="80"/>
      <c r="AQ180" s="35"/>
    </row>
    <row r="181" spans="1:43"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1.7937293483671246</v>
      </c>
      <c r="H181" s="80" cm="1">
        <f t="array" ref="H181">IF(
    SUM(IF(
            ISNUMBER(
                IF(
                    $M$4:$Y$4,
                    (M181:Y181),
                    "")),
            1,
            0))
        =0,
    NA(),
    IF(
        Parameters!$D$15=1,
        IF(
            SUM(--(ISNUMBER(IF($M$4:$Y$4=1,(M181:Y181),""))))&gt;0,
            MAX(IF(
                ISNUMBER(M181:Y181),
                IF(
                    M$4:Y$4=1,
                    M181:Y181,
                    ""),
                "")),
            MAX(IF(
                ISNUMBER(M181:Y181),
                IF(
                    M$4:Y$4=2,
                    M181:Y181,
                    ""),
                ""))
        ),
        IF(
            Parameters!$D$16=1,
            IFERROR(
                AVERAGE(IF(
                    ISNUMBER(M181:Y181),
                    IF(
                        M$4:Y$4=1,
                        M181:Y181,
                        ""),
                    "")),
                AVERAGE(IF(
                    ISNUMBER(M181:Y181),
                    IF(
                        M$4:Y$4=2,
                        M181:Y181,
                        ""),
                    ""))
            ),
            IF(
                Parameters!$D$17=1,
                IFERROR(
                    IF(
                        OR(
                            IF(
                                ISNUMBER(M181:Y181),
                                IF(
                                    M$4:Y$4=1,
                                    M181:Y181,
                                    ""),
                                "")
                            =0),
                        0,
                        GEOMEAN(IF(
                            ISNUMBER(M181:Y181),
                            IF(
                                M$4:Y$4=1,
                                M181:Y181,
                                ""),
                            ""))
                    ),
                    IF(
                        OR(IF(
                            ISNUMBER(M181:Y181),
                            IF(
                                M$4:Y$4=2,
                                M181:Y181,
                                ""),
                            "")
                            =0),
                        0,
                        GEOMEAN(IF(
                            ISNUMBER(M181:Y181),
                            IF(
                                M$4:Y$4=2,
                                M181:Y181,
                                ""),
                            "")))
                )
            )
        )
    )
)</f>
        <v>6.4285714285714199</v>
      </c>
      <c r="I181" s="191" cm="1">
        <f t="array" ref="I181">IF(
    SUM(IF(
            ISNUMBER(
                IF(
                    $M$5:$Y$5,
                    (M181:Y181),
                    "")),
            1,
            0))
        =0,
    NA(),
    IF(
        Parameters!$D$15=1,
        IF(
            SUM(--(ISNUMBER(IF($M$5:$Y$5=1,(M181:Y181),""))))&gt;0,
            MAX(IF(
                ISNUMBER(M181:Y181),
                IF(
                    M$5:Y$5=1,
                    M181:Y181,
                    ""),
                "")),
            MAX(IF(
                ISNUMBER(M181:Y181),
                IF(
                    M$5:Y$5=2,
                    M181:Y181,
                    ""),
                ""))
        ),
        IF(
            Parameters!$D$16=1,
            IFERROR(
                AVERAGE(IF(
                    ISNUMBER(M181:Y181),
                    IF(
                        M$5:Y$5=1,
                        M181:Y181,
                        ""),
                    "")),
                AVERAGE(IF(
                    ISNUMBER(M181:Y181),
                    IF(
                        M$5:Y$5=2,
                        M181:Y181,
                        ""),
                    ""))
            ),
            IF(
                Parameters!$D$17=1,
                IFERROR(
                    IF(
                        OR(
                            IF(
                                ISNUMBER(M181:Y181),
                                IF(
                                    M$5:Y$5=1,
                                    M181:Y181,
                                    ""),
                                "")
                            =0),
                        0,
                        GEOMEAN(IF(
                            ISNUMBER(M181:Y181),
                            IF(
                                M$5:Y$5=1,
                                M181:Y181,
                                ""),
                            ""))
                    ),
                    IF(
                        OR(IF(
                            ISNUMBER(M181:Y181),
                            IF(
                                M$5:Y$5=2,
                                M181:Y181,
                                ""),
                            "")
                            =0),
                        0,
                        GEOMEAN(IF(
                            ISNUMBER(M181:Y181),
                            IF(
                                M$5:Y$5=2,
                                M181:Y181,
                                ""),
                            "")))
                )
            )
        )
    )
)</f>
        <v>0.50049455169677504</v>
      </c>
      <c r="J181" s="242">
        <v>45163</v>
      </c>
      <c r="K181" s="242">
        <v>45455</v>
      </c>
      <c r="L181" s="91" t="s">
        <v>297</v>
      </c>
      <c r="M181" s="192">
        <v>6.4285714285714199</v>
      </c>
      <c r="N181" s="192" t="s">
        <v>409</v>
      </c>
      <c r="O181" s="192">
        <v>0.50049455169677504</v>
      </c>
      <c r="P181" s="192" t="s">
        <v>409</v>
      </c>
      <c r="Q181" s="192">
        <v>4.5</v>
      </c>
      <c r="R181" s="192">
        <v>-0.22278800000000001</v>
      </c>
      <c r="S181" s="192">
        <v>2.5024727584838799E-2</v>
      </c>
      <c r="T181" s="192" t="s">
        <v>409</v>
      </c>
      <c r="U181"/>
      <c r="V181"/>
      <c r="W181"/>
      <c r="X181"/>
      <c r="Y181" s="192"/>
      <c r="Z181" s="192"/>
      <c r="AF181" s="34"/>
      <c r="AG181" s="34"/>
      <c r="AH181" s="34"/>
      <c r="AI181" s="34"/>
      <c r="AJ181" s="34"/>
      <c r="AK181" s="34"/>
      <c r="AL181" s="195"/>
      <c r="AM181" s="195"/>
      <c r="AN181" s="80"/>
      <c r="AO181" s="80"/>
      <c r="AP181" s="80"/>
      <c r="AQ181" s="35"/>
    </row>
    <row r="182" spans="1:43" x14ac:dyDescent="0.2">
      <c r="A182" s="84">
        <v>175</v>
      </c>
      <c r="B182" s="84" t="str">
        <f ca="1"/>
        <v>San Marino</v>
      </c>
      <c r="C182" s="84" t="str">
        <f ca="1"/>
        <v>SMR</v>
      </c>
      <c r="D182" s="219" t="str">
        <f ca="1"/>
        <v>ECS           Europe &amp; Central Asia</v>
      </c>
      <c r="E182" s="219" t="str">
        <f ca="1"/>
        <v>NA</v>
      </c>
      <c r="F182" s="190" t="str">
        <f t="shared" ca="1" si="5"/>
        <v/>
      </c>
      <c r="G182" s="80" t="e">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$M$4:$Y$4,
                    (M182:Y182),
                    "")),
            1,
            0))
        =0,
    NA(),
    IF(
        Parameters!$D$15=1,
        IF(
            SUM(--(ISNUMBER(IF($M$4:$Y$4=1,(M182:Y182),""))))&gt;0,
            MAX(IF(
                ISNUMBER(M182:Y182),
                IF(
                    M$4:Y$4=1,
                    M182:Y182,
                    ""),
                "")),
            MAX(IF(
                ISNUMBER(M182:Y182),
                IF(
                    M$4:Y$4=2,
                    M182:Y182,
                    ""),
                ""))
        ),
        IF(
            Parameters!$D$16=1,
            IFERROR(
                AVERAGE(IF(
                    ISNUMBER(M182:Y182),
                    IF(
                        M$4:Y$4=1,
                        M182:Y182,
                        ""),
                    "")),
                AVERAGE(IF(
                    ISNUMBER(M182:Y182),
                    IF(
                        M$4:Y$4=2,
                        M182:Y182,
                        ""),
                    ""))
            ),
            IF(
                Parameters!$D$17=1,
                IFERROR(
                    IF(
                        OR(
                            IF(
                                ISNUMBER(M182:Y182),
                                IF(
                                    M$4:Y$4=1,
                                    M182:Y182,
                                    ""),
                                "")
                            =0),
                        0,
                        GEOMEAN(IF(
                            ISNUMBER(M182:Y182),
                            IF(
                                M$4:Y$4=1,
                                M182:Y182,
                                ""),
                            ""))
                    ),
                    IF(
                        OR(IF(
                            ISNUMBER(M182:Y182),
                            IF(
                                M$4:Y$4=2,
                                M182:Y182,
                                ""),
                            "")
                            =0),
                        0,
                        GEOMEAN(IF(
                            ISNUMBER(M182:Y182),
                            IF(
                                M$4:Y$4=2,
                                M182:Y182,
                                ""),
                            "")))
                )
            )
        )
    )
)</f>
        <v>#N/A</v>
      </c>
      <c r="I182" s="191" t="e" cm="1">
        <f t="array" ref="I182">IF(
    SUM(IF(
            ISNUMBER(
                IF(
                    $M$5:$Y$5,
                    (M182:Y182),
                    "")),
            1,
            0))
        =0,
    NA(),
    IF(
        Parameters!$D$15=1,
        IF(
            SUM(--(ISNUMBER(IF($M$5:$Y$5=1,(M182:Y182),""))))&gt;0,
            MAX(IF(
                ISNUMBER(M182:Y182),
                IF(
                    M$5:Y$5=1,
                    M182:Y182,
                    ""),
                "")),
            MAX(IF(
                ISNUMBER(M182:Y182),
                IF(
                    M$5:Y$5=2,
                    M182:Y182,
                    ""),
                ""))
        ),
        IF(
            Parameters!$D$16=1,
            IFERROR(
                AVERAGE(IF(
                    ISNUMBER(M182:Y182),
                    IF(
                        M$5:Y$5=1,
                        M182:Y182,
                        ""),
                    "")),
                AVERAGE(IF(
                    ISNUMBER(M182:Y182),
                    IF(
                        M$5:Y$5=2,
                        M182:Y182,
                        ""),
                    ""))
            ),
            IF(
                Parameters!$D$17=1,
                IFERROR(
                    IF(
                        OR(
                            IF(
                                ISNUMBER(M182:Y182),
                                IF(
                                    M$5:Y$5=1,
                                    M182:Y182,
                                    ""),
                                "")
                            =0),
                        0,
                        GEOMEAN(IF(
                            ISNUMBER(M182:Y182),
                            IF(
                                M$5:Y$5=1,
                                M182:Y182,
                                ""),
                            ""))
                    ),
                    IF(
                        OR(IF(
                            ISNUMBER(M182:Y182),
                            IF(
                                M$5:Y$5=2,
                                M182:Y182,
                                ""),
                            "")
                            =0),
                        0,
                        GEOMEAN(IF(
                            ISNUMBER(M182:Y182),
                            IF(
                                M$5:Y$5=2,
                                M182:Y182,
                                ""),
                            "")))
                )
            )
        )
    )
)</f>
        <v>#N/A</v>
      </c>
      <c r="J182" s="242" t="s">
        <v>409</v>
      </c>
      <c r="K182" s="242">
        <v>45218</v>
      </c>
      <c r="L182" s="91" t="s">
        <v>694</v>
      </c>
      <c r="M182" s="192" t="s">
        <v>409</v>
      </c>
      <c r="N182" s="192" t="s">
        <v>409</v>
      </c>
      <c r="O182" s="192" t="s">
        <v>409</v>
      </c>
      <c r="P182" s="192" t="s">
        <v>409</v>
      </c>
      <c r="Q182" s="192" t="s">
        <v>409</v>
      </c>
      <c r="R182" s="192" t="s">
        <v>409</v>
      </c>
      <c r="S182" s="192" t="s">
        <v>409</v>
      </c>
      <c r="T182" s="192" t="s">
        <v>409</v>
      </c>
      <c r="U182"/>
      <c r="V182"/>
      <c r="W182"/>
      <c r="X182"/>
      <c r="Y182" s="192"/>
      <c r="Z182" s="192"/>
      <c r="AF182" s="34"/>
      <c r="AG182" s="34"/>
      <c r="AH182" s="34"/>
      <c r="AI182" s="34"/>
      <c r="AJ182" s="34"/>
      <c r="AK182" s="34"/>
      <c r="AL182" s="195"/>
      <c r="AM182" s="195"/>
      <c r="AN182" s="80"/>
      <c r="AO182" s="80"/>
      <c r="AP182" s="80"/>
      <c r="AQ182" s="35"/>
    </row>
    <row r="183" spans="1:43"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9.105598639025299</v>
      </c>
      <c r="H183" s="80" cm="1">
        <f t="array" ref="H183">IF(
    SUM(IF(
            ISNUMBER(
                IF(
                    $M$4:$Y$4,
                    (M183:Y183),
                    "")),
            1,
            0))
        =0,
    NA(),
    IF(
        Parameters!$D$15=1,
        IF(
            SUM(--(ISNUMBER(IF($M$4:$Y$4=1,(M183:Y183),""))))&gt;0,
            MAX(IF(
                ISNUMBER(M183:Y183),
                IF(
                    M$4:Y$4=1,
                    M183:Y183,
                    ""),
                "")),
            MAX(IF(
                ISNUMBER(M183:Y183),
                IF(
                    M$4:Y$4=2,
                    M183:Y183,
                    ""),
                ""))
        ),
        IF(
            Parameters!$D$16=1,
            IFERROR(
                AVERAGE(IF(
                    ISNUMBER(M183:Y183),
                    IF(
                        M$4:Y$4=1,
                        M183:Y183,
                        ""),
                    "")),
                AVERAGE(IF(
                    ISNUMBER(M183:Y183),
                    IF(
                        M$4:Y$4=2,
                        M183:Y183,
                        ""),
                    ""))
            ),
            IF(
                Parameters!$D$17=1,
                IFERROR(
                    IF(
                        OR(
                            IF(
                                ISNUMBER(M183:Y183),
                                IF(
                                    M$4:Y$4=1,
                                    M183:Y183,
                                    ""),
                                "")
                            =0),
                        0,
                        GEOMEAN(IF(
                            ISNUMBER(M183:Y183),
                            IF(
                                M$4:Y$4=1,
                                M183:Y183,
                                ""),
                            ""))
                    ),
                    IF(
                        OR(IF(
                            ISNUMBER(M183:Y183),
                            IF(
                                M$4:Y$4=2,
                                M183:Y183,
                                ""),
                            "")
                            =0),
                        0,
                        GEOMEAN(IF(
                            ISNUMBER(M183:Y183),
                            IF(
                                M$4:Y$4=2,
                                M183:Y183,
                                ""),
                            "")))
                )
            )
        )
    )
)</f>
        <v>10</v>
      </c>
      <c r="I183" s="191" cm="1">
        <f t="array" ref="I183">IF(
    SUM(IF(
            ISNUMBER(
                IF(
                    $M$5:$Y$5,
                    (M183:Y183),
                    "")),
            1,
            0))
        =0,
    NA(),
    IF(
        Parameters!$D$15=1,
        IF(
            SUM(--(ISNUMBER(IF($M$5:$Y$5=1,(M183:Y183),""))))&gt;0,
            MAX(IF(
                ISNUMBER(M183:Y183),
                IF(
                    M$5:Y$5=1,
                    M183:Y183,
                    ""),
                "")),
            MAX(IF(
                ISNUMBER(M183:Y183),
                IF(
                    M$5:Y$5=2,
                    M183:Y183,
                    ""),
                ""))
        ),
        IF(
            Parameters!$D$16=1,
            IFERROR(
                AVERAGE(IF(
                    ISNUMBER(M183:Y183),
                    IF(
                        M$5:Y$5=1,
                        M183:Y183,
                        ""),
                    "")),
                AVERAGE(IF(
                    ISNUMBER(M183:Y183),
                    IF(
                        M$5:Y$5=2,
                        M183:Y183,
                        ""),
                    ""))
            ),
            IF(
                Parameters!$D$17=1,
                IFERROR(
                    IF(
                        OR(
                            IF(
                                ISNUMBER(M183:Y183),
                                IF(
                                    M$5:Y$5=1,
                                    M183:Y183,
                                    ""),
                                "")
                            =0),
                        0,
                        GEOMEAN(IF(
                            ISNUMBER(M183:Y183),
                            IF(
                                M$5:Y$5=1,
                                M183:Y183,
                                ""),
                            ""))
                    ),
                    IF(
                        OR(IF(
                            ISNUMBER(M183:Y183),
                            IF(
                                M$5:Y$5=2,
                                M183:Y183,
                                ""),
                            "")
                            =0),
                        0,
                        GEOMEAN(IF(
                            ISNUMBER(M183:Y183),
                            IF(
                                M$5:Y$5=2,
                                M183:Y183,
                                ""),
                            "")))
                )
            )
        )
    )
)</f>
        <v>8.2911926575019397</v>
      </c>
      <c r="J183" s="242">
        <v>45188</v>
      </c>
      <c r="K183" s="242">
        <v>45455</v>
      </c>
      <c r="L183" s="91" t="s">
        <v>299</v>
      </c>
      <c r="M183" s="192">
        <v>10</v>
      </c>
      <c r="N183" s="192" t="s">
        <v>409</v>
      </c>
      <c r="O183" s="192">
        <v>8.2911926575019397</v>
      </c>
      <c r="P183" s="192" t="s">
        <v>409</v>
      </c>
      <c r="Q183" s="192">
        <v>7.4</v>
      </c>
      <c r="R183" s="192">
        <v>0.41455963287509701</v>
      </c>
      <c r="S183" s="192">
        <v>-0.243172837447617</v>
      </c>
      <c r="T183" s="192" t="s">
        <v>409</v>
      </c>
      <c r="U183"/>
      <c r="V183"/>
      <c r="W183"/>
      <c r="X183"/>
      <c r="Y183" s="192"/>
      <c r="Z183" s="192"/>
      <c r="AF183" s="34"/>
      <c r="AG183" s="34"/>
      <c r="AH183" s="34"/>
      <c r="AI183" s="34"/>
      <c r="AJ183" s="34"/>
      <c r="AK183" s="34"/>
      <c r="AL183" s="195"/>
      <c r="AM183" s="195"/>
      <c r="AN183" s="80"/>
      <c r="AO183" s="80"/>
      <c r="AP183" s="80"/>
      <c r="AQ183" s="35"/>
    </row>
    <row r="184" spans="1:43"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$M$4:$Y$4,
                    (M184:Y184),
                    "")),
            1,
            0))
        =0,
    NA(),
    IF(
        Parameters!$D$15=1,
        IF(
            SUM(--(ISNUMBER(IF($M$4:$Y$4=1,(M184:Y184),""))))&gt;0,
            MAX(IF(
                ISNUMBER(M184:Y184),
                IF(
                    M$4:Y$4=1,
                    M184:Y184,
                    ""),
                "")),
            MAX(IF(
                ISNUMBER(M184:Y184),
                IF(
                    M$4:Y$4=2,
                    M184:Y184,
                    ""),
                ""))
        ),
        IF(
            Parameters!$D$16=1,
            IFERROR(
                AVERAGE(IF(
                    ISNUMBER(M184:Y184),
                    IF(
                        M$4:Y$4=1,
                        M184:Y184,
                        ""),
                    "")),
                AVERAGE(IF(
                    ISNUMBER(M184:Y184),
                    IF(
                        M$4:Y$4=2,
                        M184:Y184,
                        ""),
                    ""))
            ),
            IF(
                Parameters!$D$17=1,
                IFERROR(
                    IF(
                        OR(
                            IF(
                                ISNUMBER(M184:Y184),
                                IF(
                                    M$4:Y$4=1,
                                    M184:Y184,
                                    ""),
                                "")
                            =0),
                        0,
                        GEOMEAN(IF(
                            ISNUMBER(M184:Y184),
                            IF(
                                M$4:Y$4=1,
                                M184:Y184,
                                ""),
                            ""))
                    ),
                    IF(
                        OR(IF(
                            ISNUMBER(M184:Y184),
                            IF(
                                M$4:Y$4=2,
                                M184:Y184,
                                ""),
                            "")
                            =0),
                        0,
                        GEOMEAN(IF(
                            ISNUMBER(M184:Y184),
                            IF(
                                M$4:Y$4=2,
                                M184:Y184,
                                ""),
                            "")))
                )
            )
        )
    )
)</f>
        <v>2.2857142857142798</v>
      </c>
      <c r="I184" s="191" cm="1">
        <f t="array" ref="I184">IF(
    SUM(IF(
            ISNUMBER(
                IF(
                    $M$5:$Y$5,
                    (M184:Y184),
                    "")),
            1,
            0))
        =0,
    NA(),
    IF(
        Parameters!$D$15=1,
        IF(
            SUM(--(ISNUMBER(IF($M$5:$Y$5=1,(M184:Y184),""))))&gt;0,
            MAX(IF(
                ISNUMBER(M184:Y184),
                IF(
                    M$5:Y$5=1,
                    M184:Y184,
                    ""),
                "")),
            MAX(IF(
                ISNUMBER(M184:Y184),
                IF(
                    M$5:Y$5=2,
                    M184:Y184,
                    ""),
                ""))
        ),
        IF(
            Parameters!$D$16=1,
            IFERROR(
                AVERAGE(IF(
                    ISNUMBER(M184:Y184),
                    IF(
                        M$5:Y$5=1,
                        M184:Y184,
                        ""),
                    "")),
                AVERAGE(IF(
                    ISNUMBER(M184:Y184),
                    IF(
                        M$5:Y$5=2,
                        M184:Y184,
                        ""),
                    ""))
            ),
            IF(
                Parameters!$D$17=1,
                IFERROR(
                    IF(
                        OR(
                            IF(
                                ISNUMBER(M184:Y184),
                                IF(
                                    M$5:Y$5=1,
                                    M184:Y184,
                                    ""),
                                "")
                            =0),
                        0,
                        GEOMEAN(IF(
                            ISNUMBER(M184:Y184),
                            IF(
                                M$5:Y$5=1,
                                M184:Y184,
                                ""),
                            ""))
                    ),
                    IF(
                        OR(IF(
                            ISNUMBER(M184:Y184),
                            IF(
                                M$5:Y$5=2,
                                M184:Y184,
                                ""),
                            "")
                            =0),
                        0,
                        GEOMEAN(IF(
                            ISNUMBER(M184:Y184),
                            IF(
                                M$5:Y$5=2,
                                M184:Y184,
                                ""),
                            "")))
                )
            )
        )
    )
)</f>
        <v>0</v>
      </c>
      <c r="J184" s="242">
        <v>45019</v>
      </c>
      <c r="K184" s="242">
        <v>44753</v>
      </c>
      <c r="L184" s="91" t="s">
        <v>301</v>
      </c>
      <c r="M184" s="192">
        <v>2.2857142857142798</v>
      </c>
      <c r="N184" s="192" t="s">
        <v>409</v>
      </c>
      <c r="O184" s="192">
        <v>0</v>
      </c>
      <c r="P184" s="192" t="s">
        <v>409</v>
      </c>
      <c r="Q184" s="192">
        <v>1.6</v>
      </c>
      <c r="R184" s="192">
        <v>-7.3563432749095006E-2</v>
      </c>
      <c r="S184" s="192">
        <v>0</v>
      </c>
      <c r="T184" s="192" t="s">
        <v>409</v>
      </c>
      <c r="U184"/>
      <c r="V184"/>
      <c r="W184"/>
      <c r="X184"/>
      <c r="Y184" s="192"/>
      <c r="Z184" s="192"/>
      <c r="AF184" s="34"/>
      <c r="AG184" s="34"/>
      <c r="AH184" s="34"/>
      <c r="AI184" s="34"/>
      <c r="AJ184" s="34"/>
      <c r="AK184" s="34"/>
      <c r="AL184" s="195"/>
      <c r="AM184" s="195"/>
      <c r="AN184" s="80"/>
      <c r="AO184" s="80"/>
      <c r="AP184" s="80"/>
      <c r="AQ184" s="35"/>
    </row>
    <row r="185" spans="1:43"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$M$4:$Y$4,
                    (M185:Y185),
                    "")),
            1,
            0))
        =0,
    NA(),
    IF(
        Parameters!$D$15=1,
        IF(
            SUM(--(ISNUMBER(IF($M$4:$Y$4=1,(M185:Y185),""))))&gt;0,
            MAX(IF(
                ISNUMBER(M185:Y185),
                IF(
                    M$4:Y$4=1,
                    M185:Y185,
                    ""),
                "")),
            MAX(IF(
                ISNUMBER(M185:Y185),
                IF(
                    M$4:Y$4=2,
                    M185:Y185,
                    ""),
                ""))
        ),
        IF(
            Parameters!$D$16=1,
            IFERROR(
                AVERAGE(IF(
                    ISNUMBER(M185:Y185),
                    IF(
                        M$4:Y$4=1,
                        M185:Y185,
                        ""),
                    "")),
                AVERAGE(IF(
                    ISNUMBER(M185:Y185),
                    IF(
                        M$4:Y$4=2,
                        M185:Y185,
                        ""),
                    ""))
            ),
            IF(
                Parameters!$D$17=1,
                IFERROR(
                    IF(
                        OR(
                            IF(
                                ISNUMBER(M185:Y185),
                                IF(
                                    M$4:Y$4=1,
                                    M185:Y185,
                                    ""),
                                "")
                            =0),
                        0,
                        GEOMEAN(IF(
                            ISNUMBER(M185:Y185),
                            IF(
                                M$4:Y$4=1,
                                M185:Y185,
                                ""),
                            ""))
                    ),
                    IF(
                        OR(IF(
                            ISNUMBER(M185:Y185),
                            IF(
                                M$4:Y$4=2,
                                M185:Y185,
                                ""),
                            "")
                            =0),
                        0,
                        GEOMEAN(IF(
                            ISNUMBER(M185:Y185),
                            IF(
                                M$4:Y$4=2,
                                M185:Y185,
                                ""),
                            "")))
                )
            )
        )
    )
)</f>
        <v>10</v>
      </c>
      <c r="I185" s="191" cm="1">
        <f t="array" ref="I185">IF(
    SUM(IF(
            ISNUMBER(
                IF(
                    $M$5:$Y$5,
                    (M185:Y185),
                    "")),
            1,
            0))
        =0,
    NA(),
    IF(
        Parameters!$D$15=1,
        IF(
            SUM(--(ISNUMBER(IF($M$5:$Y$5=1,(M185:Y185),""))))&gt;0,
            MAX(IF(
                ISNUMBER(M185:Y185),
                IF(
                    M$5:Y$5=1,
                    M185:Y185,
                    ""),
                "")),
            MAX(IF(
                ISNUMBER(M185:Y185),
                IF(
                    M$5:Y$5=2,
                    M185:Y185,
                    ""),
                ""))
        ),
        IF(
            Parameters!$D$16=1,
            IFERROR(
                AVERAGE(IF(
                    ISNUMBER(M185:Y185),
                    IF(
                        M$5:Y$5=1,
                        M185:Y185,
                        ""),
                    "")),
                AVERAGE(IF(
                    ISNUMBER(M185:Y185),
                    IF(
                        M$5:Y$5=2,
                        M185:Y185,
                        ""),
                    ""))
            ),
            IF(
                Parameters!$D$17=1,
                IFERROR(
                    IF(
                        OR(
                            IF(
                                ISNUMBER(M185:Y185),
                                IF(
                                    M$5:Y$5=1,
                                    M185:Y185,
                                    ""),
                                "")
                            =0),
                        0,
                        GEOMEAN(IF(
                            ISNUMBER(M185:Y185),
                            IF(
                                M$5:Y$5=1,
                                M185:Y185,
                                ""),
                            ""))
                    ),
                    IF(
                        OR(IF(
                            ISNUMBER(M185:Y185),
                            IF(
                                M$5:Y$5=2,
                                M185:Y185,
                                ""),
                            "")
                            =0),
                        0,
                        GEOMEAN(IF(
                            ISNUMBER(M185:Y185),
                            IF(
                                M$5:Y$5=2,
                                M185:Y185,
                                ""),
                            "")))
                )
            )
        )
    )
)</f>
        <v>10</v>
      </c>
      <c r="J185" s="242">
        <v>45163</v>
      </c>
      <c r="K185" s="242">
        <v>45455</v>
      </c>
      <c r="L185" s="91" t="s">
        <v>303</v>
      </c>
      <c r="M185" s="192">
        <v>10</v>
      </c>
      <c r="N185" s="192" t="s">
        <v>409</v>
      </c>
      <c r="O185" s="192">
        <v>10</v>
      </c>
      <c r="P185" s="192" t="s">
        <v>409</v>
      </c>
      <c r="Q185" s="192">
        <v>9.1</v>
      </c>
      <c r="R185" s="192">
        <v>1.2572177985108399</v>
      </c>
      <c r="S185" s="192">
        <v>0.67950777542016305</v>
      </c>
      <c r="T185" s="192" t="s">
        <v>409</v>
      </c>
      <c r="U185"/>
      <c r="V185"/>
      <c r="W185"/>
      <c r="X185"/>
      <c r="Y185" s="192"/>
      <c r="Z185" s="192"/>
      <c r="AF185" s="34"/>
      <c r="AG185" s="34"/>
      <c r="AH185" s="34"/>
      <c r="AI185" s="34"/>
      <c r="AJ185" s="34"/>
      <c r="AK185" s="34"/>
      <c r="AL185" s="195"/>
      <c r="AM185" s="195"/>
      <c r="AN185" s="80"/>
      <c r="AO185" s="80"/>
      <c r="AP185" s="80"/>
      <c r="AQ185" s="35"/>
    </row>
    <row r="186" spans="1:43"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4.8894214741716455</v>
      </c>
      <c r="H186" s="80" cm="1">
        <f t="array" ref="H186">IF(
    SUM(IF(
            ISNUMBER(
                IF(
                    $M$4:$Y$4,
                    (M186:Y186),
                    "")),
            1,
            0))
        =0,
    NA(),
    IF(
        Parameters!$D$15=1,
        IF(
            SUM(--(ISNUMBER(IF($M$4:$Y$4=1,(M186:Y186),""))))&gt;0,
            MAX(IF(
                ISNUMBER(M186:Y186),
                IF(
                    M$4:Y$4=1,
                    M186:Y186,
                    ""),
                "")),
            MAX(IF(
                ISNUMBER(M186:Y186),
                IF(
                    M$4:Y$4=2,
                    M186:Y186,
                    ""),
                ""))
        ),
        IF(
            Parameters!$D$16=1,
            IFERROR(
                AVERAGE(IF(
                    ISNUMBER(M186:Y186),
                    IF(
                        M$4:Y$4=1,
                        M186:Y186,
                        ""),
                    "")),
                AVERAGE(IF(
                    ISNUMBER(M186:Y186),
                    IF(
                        M$4:Y$4=2,
                        M186:Y186,
                        ""),
                    ""))
            ),
            IF(
                Parameters!$D$17=1,
                IFERROR(
                    IF(
                        OR(
                            IF(
                                ISNUMBER(M186:Y186),
                                IF(
                                    M$4:Y$4=1,
                                    M186:Y186,
                                    ""),
                                "")
                            =0),
                        0,
                        GEOMEAN(IF(
                            ISNUMBER(M186:Y186),
                            IF(
                                M$4:Y$4=1,
                                M186:Y186,
                                ""),
                            ""))
                    ),
                    IF(
                        OR(IF(
                            ISNUMBER(M186:Y186),
                            IF(
                                M$4:Y$4=2,
                                M186:Y186,
                                ""),
                            "")
                            =0),
                        0,
                        GEOMEAN(IF(
                            ISNUMBER(M186:Y186),
                            IF(
                                M$4:Y$4=2,
                                M186:Y186,
                                ""),
                            "")))
                )
            )
        )
    )
)</f>
        <v>8.4285714285714199</v>
      </c>
      <c r="I186" s="191" cm="1">
        <f t="array" ref="I186">IF(
    SUM(IF(
            ISNUMBER(
                IF(
                    $M$5:$Y$5,
                    (M186:Y186),
                    "")),
            1,
            0))
        =0,
    NA(),
    IF(
        Parameters!$D$15=1,
        IF(
            SUM(--(ISNUMBER(IF($M$5:$Y$5=1,(M186:Y186),""))))&gt;0,
            MAX(IF(
                ISNUMBER(M186:Y186),
                IF(
                    M$5:Y$5=1,
                    M186:Y186,
                    ""),
                "")),
            MAX(IF(
                ISNUMBER(M186:Y186),
                IF(
                    M$5:Y$5=2,
                    M186:Y186,
                    ""),
                ""))
        ),
        IF(
            Parameters!$D$16=1,
            IFERROR(
                AVERAGE(IF(
                    ISNUMBER(M186:Y186),
                    IF(
                        M$5:Y$5=1,
                        M186:Y186,
                        ""),
                    "")),
                AVERAGE(IF(
                    ISNUMBER(M186:Y186),
                    IF(
                        M$5:Y$5=2,
                        M186:Y186,
                        ""),
                    ""))
            ),
            IF(
                Parameters!$D$17=1,
                IFERROR(
                    IF(
                        OR(
                            IF(
                                ISNUMBER(M186:Y186),
                                IF(
                                    M$5:Y$5=1,
                                    M186:Y186,
                                    ""),
                                "")
                            =0),
                        0,
                        GEOMEAN(IF(
                            ISNUMBER(M186:Y186),
                            IF(
                                M$5:Y$5=1,
                                M186:Y186,
                                ""),
                            ""))
                    ),
                    IF(
                        OR(IF(
                            ISNUMBER(M186:Y186),
                            IF(
                                M$5:Y$5=2,
                                M186:Y186,
                                ""),
                            "")
                            =0),
                        0,
                        GEOMEAN(IF(
                            ISNUMBER(M186:Y186),
                            IF(
                                M$5:Y$5=2,
                                M186:Y186,
                                ""),
                            "")))
                )
            )
        )
    )
)</f>
        <v>2.8363575671972199</v>
      </c>
      <c r="J186" s="242">
        <v>45188</v>
      </c>
      <c r="K186" s="242">
        <v>45203</v>
      </c>
      <c r="L186" s="91" t="s">
        <v>304</v>
      </c>
      <c r="M186" s="192">
        <v>8.4285714285714199</v>
      </c>
      <c r="N186" s="192" t="s">
        <v>409</v>
      </c>
      <c r="O186" s="192">
        <v>2.8363575671972199</v>
      </c>
      <c r="P186" s="192" t="s">
        <v>409</v>
      </c>
      <c r="Q186" s="192">
        <v>5.9</v>
      </c>
      <c r="R186" s="192">
        <v>0.14181787835986101</v>
      </c>
      <c r="S186" s="192">
        <v>0.11355995171148001</v>
      </c>
      <c r="T186" s="192" t="s">
        <v>409</v>
      </c>
      <c r="U186"/>
      <c r="V186"/>
      <c r="W186"/>
      <c r="X186"/>
      <c r="Y186" s="192"/>
      <c r="Z186" s="192"/>
      <c r="AF186" s="34"/>
      <c r="AG186" s="34"/>
      <c r="AH186" s="34"/>
      <c r="AI186" s="34"/>
      <c r="AJ186" s="34"/>
      <c r="AK186" s="34"/>
      <c r="AL186" s="195"/>
      <c r="AM186" s="195"/>
      <c r="AN186" s="80"/>
      <c r="AO186" s="80"/>
      <c r="AP186" s="80"/>
      <c r="AQ186" s="35"/>
    </row>
    <row r="187" spans="1:43"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$M$4:$Y$4,
                    (M187:Y187),
                    "")),
            1,
            0))
        =0,
    NA(),
    IF(
        Parameters!$D$15=1,
        IF(
            SUM(--(ISNUMBER(IF($M$4:$Y$4=1,(M187:Y187),""))))&gt;0,
            MAX(IF(
                ISNUMBER(M187:Y187),
                IF(
                    M$4:Y$4=1,
                    M187:Y187,
                    ""),
                "")),
            MAX(IF(
                ISNUMBER(M187:Y187),
                IF(
                    M$4:Y$4=2,
                    M187:Y187,
                    ""),
                ""))
        ),
        IF(
            Parameters!$D$16=1,
            IFERROR(
                AVERAGE(IF(
                    ISNUMBER(M187:Y187),
                    IF(
                        M$4:Y$4=1,
                        M187:Y187,
                        ""),
                    "")),
                AVERAGE(IF(
                    ISNUMBER(M187:Y187),
                    IF(
                        M$4:Y$4=2,
                        M187:Y187,
                        ""),
                    ""))
            ),
            IF(
                Parameters!$D$17=1,
                IFERROR(
                    IF(
                        OR(
                            IF(
                                ISNUMBER(M187:Y187),
                                IF(
                                    M$4:Y$4=1,
                                    M187:Y187,
                                    ""),
                                "")
                            =0),
                        0,
                        GEOMEAN(IF(
                            ISNUMBER(M187:Y187),
                            IF(
                                M$4:Y$4=1,
                                M187:Y187,
                                ""),
                            ""))
                    ),
                    IF(
                        OR(IF(
                            ISNUMBER(M187:Y187),
                            IF(
                                M$4:Y$4=2,
                                M187:Y187,
                                ""),
                            "")
                            =0),
                        0,
                        GEOMEAN(IF(
                            ISNUMBER(M187:Y187),
                            IF(
                                M$4:Y$4=2,
                                M187:Y187,
                                ""),
                            "")))
                )
            )
        )
    )
)</f>
        <v>5.1428571428571397</v>
      </c>
      <c r="I187" s="191" t="e" cm="1">
        <f t="array" ref="I187">IF(
    SUM(IF(
            ISNUMBER(
                IF(
                    $M$5:$Y$5,
                    (M187:Y187),
                    "")),
            1,
            0))
        =0,
    NA(),
    IF(
        Parameters!$D$15=1,
        IF(
            SUM(--(ISNUMBER(IF($M$5:$Y$5=1,(M187:Y187),""))))&gt;0,
            MAX(IF(
                ISNUMBER(M187:Y187),
                IF(
                    M$5:Y$5=1,
                    M187:Y187,
                    ""),
                "")),
            MAX(IF(
                ISNUMBER(M187:Y187),
                IF(
                    M$5:Y$5=2,
                    M187:Y187,
                    ""),
                ""))
        ),
        IF(
            Parameters!$D$16=1,
            IFERROR(
                AVERAGE(IF(
                    ISNUMBER(M187:Y187),
                    IF(
                        M$5:Y$5=1,
                        M187:Y187,
                        ""),
                    "")),
                AVERAGE(IF(
                    ISNUMBER(M187:Y187),
                    IF(
                        M$5:Y$5=2,
                        M187:Y187,
                        ""),
                    ""))
            ),
            IF(
                Parameters!$D$17=1,
                IFERROR(
                    IF(
                        OR(
                            IF(
                                ISNUMBER(M187:Y187),
                                IF(
                                    M$5:Y$5=1,
                                    M187:Y187,
                                    ""),
                                "")
                            =0),
                        0,
                        GEOMEAN(IF(
                            ISNUMBER(M187:Y187),
                            IF(
                                M$5:Y$5=1,
                                M187:Y187,
                                ""),
                            ""))
                    ),
                    IF(
                        OR(IF(
                            ISNUMBER(M187:Y187),
                            IF(
                                M$5:Y$5=2,
                                M187:Y187,
                                ""),
                            "")
                            =0),
                        0,
                        GEOMEAN(IF(
                            ISNUMBER(M187:Y187),
                            IF(
                                M$5:Y$5=2,
                                M187:Y187,
                                ""),
                            "")))
                )
            )
        )
    )
)</f>
        <v>#N/A</v>
      </c>
      <c r="J187" s="242">
        <v>45188</v>
      </c>
      <c r="K187" s="242">
        <v>45218</v>
      </c>
      <c r="L187" s="91" t="s">
        <v>306</v>
      </c>
      <c r="M187" s="192">
        <v>5.1428571428571397</v>
      </c>
      <c r="N187" s="192" t="s">
        <v>409</v>
      </c>
      <c r="O187" s="192" t="s">
        <v>409</v>
      </c>
      <c r="P187" s="192" t="s">
        <v>409</v>
      </c>
      <c r="Q187" s="192">
        <v>3.6</v>
      </c>
      <c r="R187" s="192" t="s">
        <v>409</v>
      </c>
      <c r="S187" s="192" t="s">
        <v>409</v>
      </c>
      <c r="T187" s="192" t="s">
        <v>409</v>
      </c>
      <c r="U187"/>
      <c r="V187"/>
      <c r="W187"/>
      <c r="X187"/>
      <c r="Y187" s="192"/>
      <c r="Z187" s="192"/>
      <c r="AF187" s="34"/>
      <c r="AG187" s="34"/>
      <c r="AH187" s="34"/>
      <c r="AI187" s="34"/>
      <c r="AJ187" s="34"/>
      <c r="AK187" s="34"/>
      <c r="AL187" s="195"/>
      <c r="AM187" s="195"/>
      <c r="AN187" s="80"/>
      <c r="AO187" s="80"/>
      <c r="AP187" s="80"/>
      <c r="AQ187" s="35"/>
    </row>
    <row r="188" spans="1:43"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$M$4:$Y$4,
                    (M188:Y188),
                    "")),
            1,
            0))
        =0,
    NA(),
    IF(
        Parameters!$D$15=1,
        IF(
            SUM(--(ISNUMBER(IF($M$4:$Y$4=1,(M188:Y188),""))))&gt;0,
            MAX(IF(
                ISNUMBER(M188:Y188),
                IF(
                    M$4:Y$4=1,
                    M188:Y188,
                    ""),
                "")),
            MAX(IF(
                ISNUMBER(M188:Y188),
                IF(
                    M$4:Y$4=2,
                    M188:Y188,
                    ""),
                ""))
        ),
        IF(
            Parameters!$D$16=1,
            IFERROR(
                AVERAGE(IF(
                    ISNUMBER(M188:Y188),
                    IF(
                        M$4:Y$4=1,
                        M188:Y188,
                        ""),
                    "")),
                AVERAGE(IF(
                    ISNUMBER(M188:Y188),
                    IF(
                        M$4:Y$4=2,
                        M188:Y188,
                        ""),
                    ""))
            ),
            IF(
                Parameters!$D$17=1,
                IFERROR(
                    IF(
                        OR(
                            IF(
                                ISNUMBER(M188:Y188),
                                IF(
                                    M$4:Y$4=1,
                                    M188:Y188,
                                    ""),
                                "")
                            =0),
                        0,
                        GEOMEAN(IF(
                            ISNUMBER(M188:Y188),
                            IF(
                                M$4:Y$4=1,
                                M188:Y188,
                                ""),
                            ""))
                    ),
                    IF(
                        OR(IF(
                            ISNUMBER(M188:Y188),
                            IF(
                                M$4:Y$4=2,
                                M188:Y188,
                                ""),
                            "")
                            =0),
                        0,
                        GEOMEAN(IF(
                            ISNUMBER(M188:Y188),
                            IF(
                                M$4:Y$4=2,
                                M188:Y188,
                                ""),
                            "")))
                )
            )
        )
    )
)</f>
        <v>1.4285714285714199</v>
      </c>
      <c r="I188" s="191" t="e" cm="1">
        <f t="array" ref="I188">IF(
    SUM(IF(
            ISNUMBER(
                IF(
                    $M$5:$Y$5,
                    (M188:Y188),
                    "")),
            1,
            0))
        =0,
    NA(),
    IF(
        Parameters!$D$15=1,
        IF(
            SUM(--(ISNUMBER(IF($M$5:$Y$5=1,(M188:Y188),""))))&gt;0,
            MAX(IF(
                ISNUMBER(M188:Y188),
                IF(
                    M$5:Y$5=1,
                    M188:Y188,
                    ""),
                "")),
            MAX(IF(
                ISNUMBER(M188:Y188),
                IF(
                    M$5:Y$5=2,
                    M188:Y188,
                    ""),
                ""))
        ),
        IF(
            Parameters!$D$16=1,
            IFERROR(
                AVERAGE(IF(
                    ISNUMBER(M188:Y188),
                    IF(
                        M$5:Y$5=1,
                        M188:Y188,
                        ""),
                    "")),
                AVERAGE(IF(
                    ISNUMBER(M188:Y188),
                    IF(
                        M$5:Y$5=2,
                        M188:Y188,
                        ""),
                    ""))
            ),
            IF(
                Parameters!$D$17=1,
                IFERROR(
                    IF(
                        OR(
                            IF(
                                ISNUMBER(M188:Y188),
                                IF(
                                    M$5:Y$5=1,
                                    M188:Y188,
                                    ""),
                                "")
                            =0),
                        0,
                        GEOMEAN(IF(
                            ISNUMBER(M188:Y188),
                            IF(
                                M$5:Y$5=1,
                                M188:Y188,
                                ""),
                            ""))
                    ),
                    IF(
                        OR(IF(
                            ISNUMBER(M188:Y188),
                            IF(
                                M$5:Y$5=2,
                                M188:Y188,
                                ""),
                            "")
                            =0),
                        0,
                        GEOMEAN(IF(
                            ISNUMBER(M188:Y188),
                            IF(
                                M$5:Y$5=2,
                                M188:Y188,
                                ""),
                            "")))
                )
            )
        )
    )
)</f>
        <v>#N/A</v>
      </c>
      <c r="J188" s="242">
        <v>45188</v>
      </c>
      <c r="K188" s="242">
        <v>45218</v>
      </c>
      <c r="L188" s="91" t="s">
        <v>307</v>
      </c>
      <c r="M188" s="192">
        <v>1.4285714285714199</v>
      </c>
      <c r="N188" s="192" t="s">
        <v>409</v>
      </c>
      <c r="O188" s="192" t="s">
        <v>409</v>
      </c>
      <c r="P188" s="192" t="s">
        <v>409</v>
      </c>
      <c r="Q188" s="192">
        <v>1</v>
      </c>
      <c r="R188" s="192" t="s">
        <v>409</v>
      </c>
      <c r="S188" s="192" t="s">
        <v>409</v>
      </c>
      <c r="T188" s="192" t="s">
        <v>409</v>
      </c>
      <c r="U188"/>
      <c r="V188"/>
      <c r="W188"/>
      <c r="X188"/>
      <c r="Y188" s="192"/>
      <c r="Z188" s="192"/>
      <c r="AF188" s="34"/>
      <c r="AG188" s="34"/>
      <c r="AH188" s="34"/>
      <c r="AI188" s="34"/>
      <c r="AJ188" s="34"/>
      <c r="AK188" s="34"/>
      <c r="AL188" s="195"/>
      <c r="AM188" s="195"/>
      <c r="AN188" s="80"/>
      <c r="AO188" s="80"/>
      <c r="AP188" s="80"/>
      <c r="AQ188" s="35"/>
    </row>
    <row r="189" spans="1:43"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$M$4:$Y$4,
                    (M189:Y189),
                    "")),
            1,
            0))
        =0,
    NA(),
    IF(
        Parameters!$D$15=1,
        IF(
            SUM(--(ISNUMBER(IF($M$4:$Y$4=1,(M189:Y189),""))))&gt;0,
            MAX(IF(
                ISNUMBER(M189:Y189),
                IF(
                    M$4:Y$4=1,
                    M189:Y189,
                    ""),
                "")),
            MAX(IF(
                ISNUMBER(M189:Y189),
                IF(
                    M$4:Y$4=2,
                    M189:Y189,
                    ""),
                ""))
        ),
        IF(
            Parameters!$D$16=1,
            IFERROR(
                AVERAGE(IF(
                    ISNUMBER(M189:Y189),
                    IF(
                        M$4:Y$4=1,
                        M189:Y189,
                        ""),
                    "")),
                AVERAGE(IF(
                    ISNUMBER(M189:Y189),
                    IF(
                        M$4:Y$4=2,
                        M189:Y189,
                        ""),
                    ""))
            ),
            IF(
                Parameters!$D$17=1,
                IFERROR(
                    IF(
                        OR(
                            IF(
                                ISNUMBER(M189:Y189),
                                IF(
                                    M$4:Y$4=1,
                                    M189:Y189,
                                    ""),
                                "")
                            =0),
                        0,
                        GEOMEAN(IF(
                            ISNUMBER(M189:Y189),
                            IF(
                                M$4:Y$4=1,
                                M189:Y189,
                                ""),
                            ""))
                    ),
                    IF(
                        OR(IF(
                            ISNUMBER(M189:Y189),
                            IF(
                                M$4:Y$4=2,
                                M189:Y189,
                                ""),
                            "")
                            =0),
                        0,
                        GEOMEAN(IF(
                            ISNUMBER(M189:Y189),
                            IF(
                                M$4:Y$4=2,
                                M189:Y189,
                                ""),
                            "")))
                )
            )
        )
    )
)</f>
        <v>0.28571428571428598</v>
      </c>
      <c r="I189" s="191" t="e" cm="1">
        <f t="array" ref="I189">IF(
    SUM(IF(
            ISNUMBER(
                IF(
                    $M$5:$Y$5,
                    (M189:Y189),
                    "")),
            1,
            0))
        =0,
    NA(),
    IF(
        Parameters!$D$15=1,
        IF(
            SUM(--(ISNUMBER(IF($M$5:$Y$5=1,(M189:Y189),""))))&gt;0,
            MAX(IF(
                ISNUMBER(M189:Y189),
                IF(
                    M$5:Y$5=1,
                    M189:Y189,
                    ""),
                "")),
            MAX(IF(
                ISNUMBER(M189:Y189),
                IF(
                    M$5:Y$5=2,
                    M189:Y189,
                    ""),
                ""))
        ),
        IF(
            Parameters!$D$16=1,
            IFERROR(
                AVERAGE(IF(
                    ISNUMBER(M189:Y189),
                    IF(
                        M$5:Y$5=1,
                        M189:Y189,
                        ""),
                    "")),
                AVERAGE(IF(
                    ISNUMBER(M189:Y189),
                    IF(
                        M$5:Y$5=2,
                        M189:Y189,
                        ""),
                    ""))
            ),
            IF(
                Parameters!$D$17=1,
                IFERROR(
                    IF(
                        OR(
                            IF(
                                ISNUMBER(M189:Y189),
                                IF(
                                    M$5:Y$5=1,
                                    M189:Y189,
                                    ""),
                                "")
                            =0),
                        0,
                        GEOMEAN(IF(
                            ISNUMBER(M189:Y189),
                            IF(
                                M$5:Y$5=1,
                                M189:Y189,
                                ""),
                            ""))
                    ),
                    IF(
                        OR(IF(
                            ISNUMBER(M189:Y189),
                            IF(
                                M$5:Y$5=2,
                                M189:Y189,
                                ""),
                            "")
                            =0),
                        0,
                        GEOMEAN(IF(
                            ISNUMBER(M189:Y189),
                            IF(
                                M$5:Y$5=2,
                                M189:Y189,
                                ""),
                            "")))
                )
            )
        )
    )
)</f>
        <v>#N/A</v>
      </c>
      <c r="J189" s="242">
        <v>44753</v>
      </c>
      <c r="K189" s="242">
        <v>45218</v>
      </c>
      <c r="L189" s="91" t="s">
        <v>309</v>
      </c>
      <c r="M189" s="192">
        <v>0.28571428571428598</v>
      </c>
      <c r="N189" s="192" t="s">
        <v>409</v>
      </c>
      <c r="O189" s="192" t="s">
        <v>409</v>
      </c>
      <c r="P189" s="192" t="s">
        <v>409</v>
      </c>
      <c r="Q189" s="192">
        <v>0.2</v>
      </c>
      <c r="R189" s="192" t="s">
        <v>409</v>
      </c>
      <c r="S189" s="192" t="s">
        <v>409</v>
      </c>
      <c r="T189" s="192" t="s">
        <v>409</v>
      </c>
      <c r="U189"/>
      <c r="V189"/>
      <c r="W189"/>
      <c r="X189"/>
      <c r="Y189" s="192"/>
      <c r="Z189" s="192"/>
      <c r="AF189" s="34"/>
      <c r="AG189" s="34"/>
      <c r="AH189" s="34"/>
      <c r="AI189" s="34"/>
      <c r="AJ189" s="34"/>
      <c r="AK189" s="34"/>
      <c r="AL189" s="195"/>
      <c r="AM189" s="195"/>
      <c r="AN189" s="80"/>
      <c r="AO189" s="80"/>
      <c r="AP189" s="80"/>
      <c r="AQ189" s="35"/>
    </row>
    <row r="190" spans="1:43"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$M$4:$Y$4,
                    (M190:Y190),
                    "")),
            1,
            0))
        =0,
    NA(),
    IF(
        Parameters!$D$15=1,
        IF(
            SUM(--(ISNUMBER(IF($M$4:$Y$4=1,(M190:Y190),""))))&gt;0,
            MAX(IF(
                ISNUMBER(M190:Y190),
                IF(
                    M$4:Y$4=1,
                    M190:Y190,
                    ""),
                "")),
            MAX(IF(
                ISNUMBER(M190:Y190),
                IF(
                    M$4:Y$4=2,
                    M190:Y190,
                    ""),
                ""))
        ),
        IF(
            Parameters!$D$16=1,
            IFERROR(
                AVERAGE(IF(
                    ISNUMBER(M190:Y190),
                    IF(
                        M$4:Y$4=1,
                        M190:Y190,
                        ""),
                    "")),
                AVERAGE(IF(
                    ISNUMBER(M190:Y190),
                    IF(
                        M$4:Y$4=2,
                        M190:Y190,
                        ""),
                    ""))
            ),
            IF(
                Parameters!$D$17=1,
                IFERROR(
                    IF(
                        OR(
                            IF(
                                ISNUMBER(M190:Y190),
                                IF(
                                    M$4:Y$4=1,
                                    M190:Y190,
                                    ""),
                                "")
                            =0),
                        0,
                        GEOMEAN(IF(
                            ISNUMBER(M190:Y190),
                            IF(
                                M$4:Y$4=1,
                                M190:Y190,
                                ""),
                            ""))
                    ),
                    IF(
                        OR(IF(
                            ISNUMBER(M190:Y190),
                            IF(
                                M$4:Y$4=2,
                                M190:Y190,
                                ""),
                            "")
                            =0),
                        0,
                        GEOMEAN(IF(
                            ISNUMBER(M190:Y190),
                            IF(
                                M$4:Y$4=2,
                                M190:Y190,
                                ""),
                            "")))
                )
            )
        )
    )
)</f>
        <v>0.28571428571428598</v>
      </c>
      <c r="I190" s="191" t="e" cm="1">
        <f t="array" ref="I190">IF(
    SUM(IF(
            ISNUMBER(
                IF(
                    $M$5:$Y$5,
                    (M190:Y190),
                    "")),
            1,
            0))
        =0,
    NA(),
    IF(
        Parameters!$D$15=1,
        IF(
            SUM(--(ISNUMBER(IF($M$5:$Y$5=1,(M190:Y190),""))))&gt;0,
            MAX(IF(
                ISNUMBER(M190:Y190),
                IF(
                    M$5:Y$5=1,
                    M190:Y190,
                    ""),
                "")),
            MAX(IF(
                ISNUMBER(M190:Y190),
                IF(
                    M$5:Y$5=2,
                    M190:Y190,
                    ""),
                ""))
        ),
        IF(
            Parameters!$D$16=1,
            IFERROR(
                AVERAGE(IF(
                    ISNUMBER(M190:Y190),
                    IF(
                        M$5:Y$5=1,
                        M190:Y190,
                        ""),
                    "")),
                AVERAGE(IF(
                    ISNUMBER(M190:Y190),
                    IF(
                        M$5:Y$5=2,
                        M190:Y190,
                        ""),
                    ""))
            ),
            IF(
                Parameters!$D$17=1,
                IFERROR(
                    IF(
                        OR(
                            IF(
                                ISNUMBER(M190:Y190),
                                IF(
                                    M$5:Y$5=1,
                                    M190:Y190,
                                    ""),
                                "")
                            =0),
                        0,
                        GEOMEAN(IF(
                            ISNUMBER(M190:Y190),
                            IF(
                                M$5:Y$5=1,
                                M190:Y190,
                                ""),
                            ""))
                    ),
                    IF(
                        OR(IF(
                            ISNUMBER(M190:Y190),
                            IF(
                                M$5:Y$5=2,
                                M190:Y190,
                                ""),
                            "")
                            =0),
                        0,
                        GEOMEAN(IF(
                            ISNUMBER(M190:Y190),
                            IF(
                                M$5:Y$5=2,
                                M190:Y190,
                                ""),
                            "")))
                )
            )
        )
    )
)</f>
        <v>#N/A</v>
      </c>
      <c r="J190" s="242">
        <v>45163</v>
      </c>
      <c r="K190" s="242">
        <v>45218</v>
      </c>
      <c r="L190" s="91" t="s">
        <v>311</v>
      </c>
      <c r="M190" s="192">
        <v>0.28571428571428598</v>
      </c>
      <c r="N190" s="192" t="s">
        <v>409</v>
      </c>
      <c r="O190" s="192" t="s">
        <v>409</v>
      </c>
      <c r="P190" s="192" t="s">
        <v>409</v>
      </c>
      <c r="Q190" s="192">
        <v>0.2</v>
      </c>
      <c r="R190" s="192" t="s">
        <v>409</v>
      </c>
      <c r="S190" s="192" t="s">
        <v>409</v>
      </c>
      <c r="T190" s="192" t="s">
        <v>409</v>
      </c>
      <c r="U190"/>
      <c r="V190"/>
      <c r="W190"/>
      <c r="X190"/>
      <c r="Y190" s="192"/>
      <c r="Z190" s="192"/>
      <c r="AF190" s="34"/>
      <c r="AG190" s="34"/>
      <c r="AH190" s="34"/>
      <c r="AI190" s="34"/>
      <c r="AJ190" s="34"/>
      <c r="AK190" s="34"/>
      <c r="AL190" s="195"/>
      <c r="AM190" s="195"/>
      <c r="AN190" s="80"/>
      <c r="AO190" s="80"/>
      <c r="AP190" s="80"/>
      <c r="AQ190" s="35"/>
    </row>
    <row r="191" spans="1:43"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3.6521352365534421</v>
      </c>
      <c r="H191" s="80" cm="1">
        <f t="array" ref="H191">IF(
    SUM(IF(
            ISNUMBER(
                IF(
                    $M$4:$Y$4,
                    (M191:Y191),
                    "")),
            1,
            0))
        =0,
    NA(),
    IF(
        Parameters!$D$15=1,
        IF(
            SUM(--(ISNUMBER(IF($M$4:$Y$4=1,(M191:Y191),""))))&gt;0,
            MAX(IF(
                ISNUMBER(M191:Y191),
                IF(
                    M$4:Y$4=1,
                    M191:Y191,
                    ""),
                "")),
            MAX(IF(
                ISNUMBER(M191:Y191),
                IF(
                    M$4:Y$4=2,
                    M191:Y191,
                    ""),
                ""))
        ),
        IF(
            Parameters!$D$16=1,
            IFERROR(
                AVERAGE(IF(
                    ISNUMBER(M191:Y191),
                    IF(
                        M$4:Y$4=1,
                        M191:Y191,
                        ""),
                    "")),
                AVERAGE(IF(
                    ISNUMBER(M191:Y191),
                    IF(
                        M$4:Y$4=2,
                        M191:Y191,
                        ""),
                    ""))
            ),
            IF(
                Parameters!$D$17=1,
                IFERROR(
                    IF(
                        OR(
                            IF(
                                ISNUMBER(M191:Y191),
                                IF(
                                    M$4:Y$4=1,
                                    M191:Y191,
                                    ""),
                                "")
                            =0),
                        0,
                        GEOMEAN(IF(
                            ISNUMBER(M191:Y191),
                            IF(
                                M$4:Y$4=1,
                                M191:Y191,
                                ""),
                            ""))
                    ),
                    IF(
                        OR(IF(
                            ISNUMBER(M191:Y191),
                            IF(
                                M$4:Y$4=2,
                                M191:Y191,
                                ""),
                            "")
                            =0),
                        0,
                        GEOMEAN(IF(
                            ISNUMBER(M191:Y191),
                            IF(
                                M$4:Y$4=2,
                                M191:Y191,
                                ""),
                            "")))
                )
            )
        )
    )
)</f>
        <v>8.2857142857142794</v>
      </c>
      <c r="I191" s="191" cm="1">
        <f t="array" ref="I191">IF(
    SUM(IF(
            ISNUMBER(
                IF(
                    $M$5:$Y$5,
                    (M191:Y191),
                    "")),
            1,
            0))
        =0,
    NA(),
    IF(
        Parameters!$D$15=1,
        IF(
            SUM(--(ISNUMBER(IF($M$5:$Y$5=1,(M191:Y191),""))))&gt;0,
            MAX(IF(
                ISNUMBER(M191:Y191),
                IF(
                    M$5:Y$5=1,
                    M191:Y191,
                    ""),
                "")),
            MAX(IF(
                ISNUMBER(M191:Y191),
                IF(
                    M$5:Y$5=2,
                    M191:Y191,
                    ""),
                ""))
        ),
        IF(
            Parameters!$D$16=1,
            IFERROR(
                AVERAGE(IF(
                    ISNUMBER(M191:Y191),
                    IF(
                        M$5:Y$5=1,
                        M191:Y191,
                        ""),
                    "")),
                AVERAGE(IF(
                    ISNUMBER(M191:Y191),
                    IF(
                        M$5:Y$5=2,
                        M191:Y191,
                        ""),
                    ""))
            ),
            IF(
                Parameters!$D$17=1,
                IFERROR(
                    IF(
                        OR(
                            IF(
                                ISNUMBER(M191:Y191),
                                IF(
                                    M$5:Y$5=1,
                                    M191:Y191,
                                    ""),
                                "")
                            =0),
                        0,
                        GEOMEAN(IF(
                            ISNUMBER(M191:Y191),
                            IF(
                                M$5:Y$5=1,
                                M191:Y191,
                                ""),
                            ""))
                    ),
                    IF(
                        OR(IF(
                            ISNUMBER(M191:Y191),
                            IF(
                                M$5:Y$5=2,
                                M191:Y191,
                                ""),
                            "")
                            =0),
                        0,
                        GEOMEAN(IF(
                            ISNUMBER(M191:Y191),
                            IF(
                                M$5:Y$5=2,
                                M191:Y191,
                                ""),
                            "")))
                )
            )
        )
    )
)</f>
        <v>1.6097696983194301</v>
      </c>
      <c r="J191" s="242">
        <v>45188</v>
      </c>
      <c r="K191" s="242">
        <v>45455</v>
      </c>
      <c r="L191" s="91" t="s">
        <v>313</v>
      </c>
      <c r="M191" s="192">
        <v>8.2857142857142794</v>
      </c>
      <c r="N191" s="192" t="s">
        <v>409</v>
      </c>
      <c r="O191" s="192">
        <v>1.6097696983194301</v>
      </c>
      <c r="P191" s="192" t="s">
        <v>409</v>
      </c>
      <c r="Q191" s="192">
        <v>5.8</v>
      </c>
      <c r="R191" s="192">
        <v>8.0488484915971298E-2</v>
      </c>
      <c r="S191" s="192">
        <v>-0.90426860849403201</v>
      </c>
      <c r="T191" s="192" t="s">
        <v>409</v>
      </c>
      <c r="U191"/>
      <c r="V191"/>
      <c r="W191"/>
      <c r="X191"/>
      <c r="Y191" s="192"/>
      <c r="Z191" s="192"/>
      <c r="AF191" s="34"/>
      <c r="AG191" s="34"/>
      <c r="AH191" s="34"/>
      <c r="AI191" s="34"/>
      <c r="AJ191" s="34"/>
      <c r="AK191" s="34"/>
      <c r="AL191" s="195"/>
      <c r="AM191" s="195"/>
      <c r="AN191" s="80"/>
      <c r="AO191" s="80"/>
      <c r="AP191" s="80"/>
      <c r="AQ191" s="35"/>
    </row>
    <row r="192" spans="1:43" x14ac:dyDescent="0.2">
      <c r="A192" s="84">
        <v>185</v>
      </c>
      <c r="B192" s="84" t="str">
        <f ca="1"/>
        <v>Sint Maarten (Dutch part)</v>
      </c>
      <c r="C192" s="84" t="str">
        <f ca="1"/>
        <v>SXM</v>
      </c>
      <c r="D192" s="219" t="str">
        <f ca="1"/>
        <v>LCN           Latin America &amp; Caribbean</v>
      </c>
      <c r="E192" s="219" t="str">
        <f ca="1"/>
        <v>NA</v>
      </c>
      <c r="F192" s="190"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$M$4:$Y$4,
                    (M192:Y192),
                    "")),
            1,
            0))
        =0,
    NA(),
    IF(
        Parameters!$D$15=1,
        IF(
            SUM(--(ISNUMBER(IF($M$4:$Y$4=1,(M192:Y192),""))))&gt;0,
            MAX(IF(
                ISNUMBER(M192:Y192),
                IF(
                    M$4:Y$4=1,
                    M192:Y192,
                    ""),
                "")),
            MAX(IF(
                ISNUMBER(M192:Y192),
                IF(
                    M$4:Y$4=2,
                    M192:Y192,
                    ""),
                ""))
        ),
        IF(
            Parameters!$D$16=1,
            IFERROR(
                AVERAGE(IF(
                    ISNUMBER(M192:Y192),
                    IF(
                        M$4:Y$4=1,
                        M192:Y192,
                        ""),
                    "")),
                AVERAGE(IF(
                    ISNUMBER(M192:Y192),
                    IF(
                        M$4:Y$4=2,
                        M192:Y192,
                        ""),
                    ""))
            ),
            IF(
                Parameters!$D$17=1,
                IFERROR(
                    IF(
                        OR(
                            IF(
                                ISNUMBER(M192:Y192),
                                IF(
                                    M$4:Y$4=1,
                                    M192:Y192,
                                    ""),
                                "")
                            =0),
                        0,
                        GEOMEAN(IF(
                            ISNUMBER(M192:Y192),
                            IF(
                                M$4:Y$4=1,
                                M192:Y192,
                                ""),
                            ""))
                    ),
                    IF(
                        OR(IF(
                            ISNUMBER(M192:Y192),
                            IF(
                                M$4:Y$4=2,
                                M192:Y192,
                                ""),
                            "")
                            =0),
                        0,
                        GEOMEAN(IF(
                            ISNUMBER(M192:Y192),
                            IF(
                                M$4:Y$4=2,
                                M192:Y192,
                                ""),
                            "")))
                )
            )
        )
    )
)</f>
        <v>#N/A</v>
      </c>
      <c r="I192" s="191" t="e" cm="1">
        <f t="array" ref="I192">IF(
    SUM(IF(
            ISNUMBER(
                IF(
                    $M$5:$Y$5,
                    (M192:Y192),
                    "")),
            1,
            0))
        =0,
    NA(),
    IF(
        Parameters!$D$15=1,
        IF(
            SUM(--(ISNUMBER(IF($M$5:$Y$5=1,(M192:Y192),""))))&gt;0,
            MAX(IF(
                ISNUMBER(M192:Y192),
                IF(
                    M$5:Y$5=1,
                    M192:Y192,
                    ""),
                "")),
            MAX(IF(
                ISNUMBER(M192:Y192),
                IF(
                    M$5:Y$5=2,
                    M192:Y192,
                    ""),
                ""))
        ),
        IF(
            Parameters!$D$16=1,
            IFERROR(
                AVERAGE(IF(
                    ISNUMBER(M192:Y192),
                    IF(
                        M$5:Y$5=1,
                        M192:Y192,
                        ""),
                    "")),
                AVERAGE(IF(
                    ISNUMBER(M192:Y192),
                    IF(
                        M$5:Y$5=2,
                        M192:Y192,
                        ""),
                    ""))
            ),
            IF(
                Parameters!$D$17=1,
                IFERROR(
                    IF(
                        OR(
                            IF(
                                ISNUMBER(M192:Y192),
                                IF(
                                    M$5:Y$5=1,
                                    M192:Y192,
                                    ""),
                                "")
                            =0),
                        0,
                        GEOMEAN(IF(
                            ISNUMBER(M192:Y192),
                            IF(
                                M$5:Y$5=1,
                                M192:Y192,
                                ""),
                            ""))
                    ),
                    IF(
                        OR(IF(
                            ISNUMBER(M192:Y192),
                            IF(
                                M$5:Y$5=2,
                                M192:Y192,
                                ""),
                            "")
                            =0),
                        0,
                        GEOMEAN(IF(
                            ISNUMBER(M192:Y192),
                            IF(
                                M$5:Y$5=2,
                                M192:Y192,
                                ""),
                            "")))
                )
            )
        )
    )
)</f>
        <v>#N/A</v>
      </c>
      <c r="J192" s="242" t="s">
        <v>409</v>
      </c>
      <c r="K192" s="242" t="s">
        <v>409</v>
      </c>
      <c r="L192" s="91" t="s">
        <v>695</v>
      </c>
      <c r="M192" s="192" t="s">
        <v>409</v>
      </c>
      <c r="N192" s="192" t="s">
        <v>409</v>
      </c>
      <c r="O192" s="192" t="s">
        <v>409</v>
      </c>
      <c r="P192" s="192" t="s">
        <v>409</v>
      </c>
      <c r="Q192" s="192" t="s">
        <v>409</v>
      </c>
      <c r="R192" s="192" t="s">
        <v>409</v>
      </c>
      <c r="S192" s="192" t="s">
        <v>409</v>
      </c>
      <c r="T192" s="192" t="s">
        <v>409</v>
      </c>
      <c r="U192"/>
      <c r="V192"/>
      <c r="W192"/>
      <c r="X192"/>
      <c r="Y192" s="192"/>
      <c r="Z192" s="192"/>
      <c r="AF192" s="34"/>
      <c r="AG192" s="34"/>
      <c r="AH192" s="34"/>
      <c r="AI192" s="34"/>
      <c r="AJ192" s="34"/>
      <c r="AK192" s="34"/>
      <c r="AL192" s="195"/>
      <c r="AM192" s="195"/>
      <c r="AN192" s="80"/>
      <c r="AO192" s="80"/>
      <c r="AP192" s="80"/>
      <c r="AQ192" s="35"/>
    </row>
    <row r="193" spans="1:53"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$M$4:$Y$4,
                    (M193:Y193),
                    "")),
            1,
            0))
        =0,
    NA(),
    IF(
        Parameters!$D$15=1,
        IF(
            SUM(--(ISNUMBER(IF($M$4:$Y$4=1,(M193:Y193),""))))&gt;0,
            MAX(IF(
                ISNUMBER(M193:Y193),
                IF(
                    M$4:Y$4=1,
                    M193:Y193,
                    ""),
                "")),
            MAX(IF(
                ISNUMBER(M193:Y193),
                IF(
                    M$4:Y$4=2,
                    M193:Y193,
                    ""),
                ""))
        ),
        IF(
            Parameters!$D$16=1,
            IFERROR(
                AVERAGE(IF(
                    ISNUMBER(M193:Y193),
                    IF(
                        M$4:Y$4=1,
                        M193:Y193,
                        ""),
                    "")),
                AVERAGE(IF(
                    ISNUMBER(M193:Y193),
                    IF(
                        M$4:Y$4=2,
                        M193:Y193,
                        ""),
                    ""))
            ),
            IF(
                Parameters!$D$17=1,
                IFERROR(
                    IF(
                        OR(
                            IF(
                                ISNUMBER(M193:Y193),
                                IF(
                                    M$4:Y$4=1,
                                    M193:Y193,
                                    ""),
                                "")
                            =0),
                        0,
                        GEOMEAN(IF(
                            ISNUMBER(M193:Y193),
                            IF(
                                M$4:Y$4=1,
                                M193:Y193,
                                ""),
                            ""))
                    ),
                    IF(
                        OR(IF(
                            ISNUMBER(M193:Y193),
                            IF(
                                M$4:Y$4=2,
                                M193:Y193,
                                ""),
                            "")
                            =0),
                        0,
                        GEOMEAN(IF(
                            ISNUMBER(M193:Y193),
                            IF(
                                M$4:Y$4=2,
                                M193:Y193,
                                ""),
                            "")))
                )
            )
        )
    )
)</f>
        <v>2.1428571428571401</v>
      </c>
      <c r="I193" s="191" cm="1">
        <f t="array" ref="I193">IF(
    SUM(IF(
            ISNUMBER(
                IF(
                    $M$5:$Y$5,
                    (M193:Y193),
                    "")),
            1,
            0))
        =0,
    NA(),
    IF(
        Parameters!$D$15=1,
        IF(
            SUM(--(ISNUMBER(IF($M$5:$Y$5=1,(M193:Y193),""))))&gt;0,
            MAX(IF(
                ISNUMBER(M193:Y193),
                IF(
                    M$5:Y$5=1,
                    M193:Y193,
                    ""),
                "")),
            MAX(IF(
                ISNUMBER(M193:Y193),
                IF(
                    M$5:Y$5=2,
                    M193:Y193,
                    ""),
                ""))
        ),
        IF(
            Parameters!$D$16=1,
            IFERROR(
                AVERAGE(IF(
                    ISNUMBER(M193:Y193),
                    IF(
                        M$5:Y$5=1,
                        M193:Y193,
                        ""),
                    "")),
                AVERAGE(IF(
                    ISNUMBER(M193:Y193),
                    IF(
                        M$5:Y$5=2,
                        M193:Y193,
                        ""),
                    ""))
            ),
            IF(
                Parameters!$D$17=1,
                IFERROR(
                    IF(
                        OR(
                            IF(
                                ISNUMBER(M193:Y193),
                                IF(
                                    M$5:Y$5=1,
                                    M193:Y193,
                                    ""),
                                "")
                            =0),
                        0,
                        GEOMEAN(IF(
                            ISNUMBER(M193:Y193),
                            IF(
                                M$5:Y$5=1,
                                M193:Y193,
                                ""),
                            ""))
                    ),
                    IF(
                        OR(IF(
                            ISNUMBER(M193:Y193),
                            IF(
                                M$5:Y$5=2,
                                M193:Y193,
                                ""),
                            "")
                            =0),
                        0,
                        GEOMEAN(IF(
                            ISNUMBER(M193:Y193),
                            IF(
                                M$5:Y$5=2,
                                M193:Y193,
                                ""),
                            "")))
                )
            )
        )
    )
)</f>
        <v>0</v>
      </c>
      <c r="J193" s="242">
        <v>45163</v>
      </c>
      <c r="K193" s="242">
        <v>45203</v>
      </c>
      <c r="L193" s="91" t="s">
        <v>315</v>
      </c>
      <c r="M193" s="192">
        <v>2.1428571428571401</v>
      </c>
      <c r="N193" s="192" t="s">
        <v>409</v>
      </c>
      <c r="O193" s="192">
        <v>0</v>
      </c>
      <c r="P193" s="192" t="s">
        <v>409</v>
      </c>
      <c r="Q193" s="192">
        <v>1.5</v>
      </c>
      <c r="R193" s="192">
        <v>-5.8318885321750003E-2</v>
      </c>
      <c r="S193" s="192">
        <v>-5.3250567006319999E-2</v>
      </c>
      <c r="T193" s="192" t="s">
        <v>409</v>
      </c>
      <c r="U193"/>
      <c r="V193"/>
      <c r="W193"/>
      <c r="X193"/>
      <c r="Y193" s="192"/>
      <c r="Z193" s="192"/>
      <c r="AF193" s="34"/>
      <c r="AG193" s="34"/>
      <c r="AH193" s="34"/>
      <c r="AI193" s="34"/>
      <c r="AJ193" s="34"/>
      <c r="AK193" s="34"/>
      <c r="AL193" s="195"/>
      <c r="AM193" s="195"/>
      <c r="AN193" s="80"/>
      <c r="AO193" s="80"/>
      <c r="AP193" s="80"/>
      <c r="AQ193" s="35"/>
    </row>
    <row r="194" spans="1:53"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$M$4:$Y$4,
                    (M194:Y194),
                    "")),
            1,
            0))
        =0,
    NA(),
    IF(
        Parameters!$D$15=1,
        IF(
            SUM(--(ISNUMBER(IF($M$4:$Y$4=1,(M194:Y194),""))))&gt;0,
            MAX(IF(
                ISNUMBER(M194:Y194),
                IF(
                    M$4:Y$4=1,
                    M194:Y194,
                    ""),
                "")),
            MAX(IF(
                ISNUMBER(M194:Y194),
                IF(
                    M$4:Y$4=2,
                    M194:Y194,
                    ""),
                ""))
        ),
        IF(
            Parameters!$D$16=1,
            IFERROR(
                AVERAGE(IF(
                    ISNUMBER(M194:Y194),
                    IF(
                        M$4:Y$4=1,
                        M194:Y194,
                        ""),
                    "")),
                AVERAGE(IF(
                    ISNUMBER(M194:Y194),
                    IF(
                        M$4:Y$4=2,
                        M194:Y194,
                        ""),
                    ""))
            ),
            IF(
                Parameters!$D$17=1,
                IFERROR(
                    IF(
                        OR(
                            IF(
                                ISNUMBER(M194:Y194),
                                IF(
                                    M$4:Y$4=1,
                                    M194:Y194,
                                    ""),
                                "")
                            =0),
                        0,
                        GEOMEAN(IF(
                            ISNUMBER(M194:Y194),
                            IF(
                                M$4:Y$4=1,
                                M194:Y194,
                                ""),
                            ""))
                    ),
                    IF(
                        OR(IF(
                            ISNUMBER(M194:Y194),
                            IF(
                                M$4:Y$4=2,
                                M194:Y194,
                                ""),
                            "")
                            =0),
                        0,
                        GEOMEAN(IF(
                            ISNUMBER(M194:Y194),
                            IF(
                                M$4:Y$4=2,
                                M194:Y194,
                                ""),
                            "")))
                )
            )
        )
    )
)</f>
        <v>9.2857142857142794</v>
      </c>
      <c r="I194" s="191" t="e" cm="1">
        <f t="array" ref="I194">IF(
    SUM(IF(
            ISNUMBER(
                IF(
                    $M$5:$Y$5,
                    (M194:Y194),
                    "")),
            1,
            0))
        =0,
    NA(),
    IF(
        Parameters!$D$15=1,
        IF(
            SUM(--(ISNUMBER(IF($M$5:$Y$5=1,(M194:Y194),""))))&gt;0,
            MAX(IF(
                ISNUMBER(M194:Y194),
                IF(
                    M$5:Y$5=1,
                    M194:Y194,
                    ""),
                "")),
            MAX(IF(
                ISNUMBER(M194:Y194),
                IF(
                    M$5:Y$5=2,
                    M194:Y194,
                    ""),
                ""))
        ),
        IF(
            Parameters!$D$16=1,
            IFERROR(
                AVERAGE(IF(
                    ISNUMBER(M194:Y194),
                    IF(
                        M$5:Y$5=1,
                        M194:Y194,
                        ""),
                    "")),
                AVERAGE(IF(
                    ISNUMBER(M194:Y194),
                    IF(
                        M$5:Y$5=2,
                        M194:Y194,
                        ""),
                    ""))
            ),
            IF(
                Parameters!$D$17=1,
                IFERROR(
                    IF(
                        OR(
                            IF(
                                ISNUMBER(M194:Y194),
                                IF(
                                    M$5:Y$5=1,
                                    M194:Y194,
                                    ""),
                                "")
                            =0),
                        0,
                        GEOMEAN(IF(
                            ISNUMBER(M194:Y194),
                            IF(
                                M$5:Y$5=1,
                                M194:Y194,
                                ""),
                            ""))
                    ),
                    IF(
                        OR(IF(
                            ISNUMBER(M194:Y194),
                            IF(
                                M$5:Y$5=2,
                                M194:Y194,
                                ""),
                            "")
                            =0),
                        0,
                        GEOMEAN(IF(
                            ISNUMBER(M194:Y194),
                            IF(
                                M$5:Y$5=2,
                                M194:Y194,
                                ""),
                            "")))
                )
            )
        )
    )
)</f>
        <v>#N/A</v>
      </c>
      <c r="J194" s="242">
        <v>45188</v>
      </c>
      <c r="K194" s="242">
        <v>45201</v>
      </c>
      <c r="L194" s="91" t="s">
        <v>316</v>
      </c>
      <c r="M194" s="192">
        <v>9.2857142857142794</v>
      </c>
      <c r="N194" s="192" t="s">
        <v>409</v>
      </c>
      <c r="O194" s="192" t="s">
        <v>409</v>
      </c>
      <c r="P194" s="192" t="s">
        <v>409</v>
      </c>
      <c r="Q194" s="192">
        <v>6.5</v>
      </c>
      <c r="R194" s="192" t="s">
        <v>409</v>
      </c>
      <c r="S194" s="192" t="s">
        <v>409</v>
      </c>
      <c r="T194" s="192" t="s">
        <v>409</v>
      </c>
      <c r="U194"/>
      <c r="V194"/>
      <c r="W194"/>
      <c r="X194"/>
      <c r="Y194" s="192"/>
      <c r="Z194" s="192"/>
      <c r="AF194" s="34"/>
      <c r="AG194" s="34"/>
      <c r="AH194" s="34"/>
      <c r="AI194" s="34"/>
      <c r="AJ194" s="34"/>
      <c r="AK194" s="34"/>
      <c r="AL194" s="195"/>
      <c r="AM194" s="195"/>
      <c r="AN194" s="80"/>
      <c r="AO194" s="80"/>
      <c r="AP194" s="80"/>
      <c r="AQ194" s="35"/>
    </row>
    <row r="195" spans="1:53" x14ac:dyDescent="0.2">
      <c r="A195" s="84">
        <v>188</v>
      </c>
      <c r="B195" s="84" t="str">
        <f ca="1"/>
        <v>Turks and Caicos Islands</v>
      </c>
      <c r="C195" s="84" t="str">
        <f ca="1"/>
        <v>TCA</v>
      </c>
      <c r="D195" s="219" t="str">
        <f ca="1"/>
        <v>LCN           Latin America &amp; Caribbean</v>
      </c>
      <c r="E195" s="219" t="str">
        <f ca="1"/>
        <v>NA</v>
      </c>
      <c r="F195" s="190"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$M$4:$Y$4,
                    (M195:Y195),
                    "")),
            1,
            0))
        =0,
    NA(),
    IF(
        Parameters!$D$15=1,
        IF(
            SUM(--(ISNUMBER(IF($M$4:$Y$4=1,(M195:Y195),""))))&gt;0,
            MAX(IF(
                ISNUMBER(M195:Y195),
                IF(
                    M$4:Y$4=1,
                    M195:Y195,
                    ""),
                "")),
            MAX(IF(
                ISNUMBER(M195:Y195),
                IF(
                    M$4:Y$4=2,
                    M195:Y195,
                    ""),
                ""))
        ),
        IF(
            Parameters!$D$16=1,
            IFERROR(
                AVERAGE(IF(
                    ISNUMBER(M195:Y195),
                    IF(
                        M$4:Y$4=1,
                        M195:Y195,
                        ""),
                    "")),
                AVERAGE(IF(
                    ISNUMBER(M195:Y195),
                    IF(
                        M$4:Y$4=2,
                        M195:Y195,
                        ""),
                    ""))
            ),
            IF(
                Parameters!$D$17=1,
                IFERROR(
                    IF(
                        OR(
                            IF(
                                ISNUMBER(M195:Y195),
                                IF(
                                    M$4:Y$4=1,
                                    M195:Y195,
                                    ""),
                                "")
                            =0),
                        0,
                        GEOMEAN(IF(
                            ISNUMBER(M195:Y195),
                            IF(
                                M$4:Y$4=1,
                                M195:Y195,
                                ""),
                            ""))
                    ),
                    IF(
                        OR(IF(
                            ISNUMBER(M195:Y195),
                            IF(
                                M$4:Y$4=2,
                                M195:Y195,
                                ""),
                            "")
                            =0),
                        0,
                        GEOMEAN(IF(
                            ISNUMBER(M195:Y195),
                            IF(
                                M$4:Y$4=2,
                                M195:Y195,
                                ""),
                            "")))
                )
            )
        )
    )
)</f>
        <v>#N/A</v>
      </c>
      <c r="I195" s="191" t="e" cm="1">
        <f t="array" ref="I195">IF(
    SUM(IF(
            ISNUMBER(
                IF(
                    $M$5:$Y$5,
                    (M195:Y195),
                    "")),
            1,
            0))
        =0,
    NA(),
    IF(
        Parameters!$D$15=1,
        IF(
            SUM(--(ISNUMBER(IF($M$5:$Y$5=1,(M195:Y195),""))))&gt;0,
            MAX(IF(
                ISNUMBER(M195:Y195),
                IF(
                    M$5:Y$5=1,
                    M195:Y195,
                    ""),
                "")),
            MAX(IF(
                ISNUMBER(M195:Y195),
                IF(
                    M$5:Y$5=2,
                    M195:Y195,
                    ""),
                ""))
        ),
        IF(
            Parameters!$D$16=1,
            IFERROR(
                AVERAGE(IF(
                    ISNUMBER(M195:Y195),
                    IF(
                        M$5:Y$5=1,
                        M195:Y195,
                        ""),
                    "")),
                AVERAGE(IF(
                    ISNUMBER(M195:Y195),
                    IF(
                        M$5:Y$5=2,
                        M195:Y195,
                        ""),
                    ""))
            ),
            IF(
                Parameters!$D$17=1,
                IFERROR(
                    IF(
                        OR(
                            IF(
                                ISNUMBER(M195:Y195),
                                IF(
                                    M$5:Y$5=1,
                                    M195:Y195,
                                    ""),
                                "")
                            =0),
                        0,
                        GEOMEAN(IF(
                            ISNUMBER(M195:Y195),
                            IF(
                                M$5:Y$5=1,
                                M195:Y195,
                                ""),
                            ""))
                    ),
                    IF(
                        OR(IF(
                            ISNUMBER(M195:Y195),
                            IF(
                                M$5:Y$5=2,
                                M195:Y195,
                                ""),
                            "")
                            =0),
                        0,
                        GEOMEAN(IF(
                            ISNUMBER(M195:Y195),
                            IF(
                                M$5:Y$5=2,
                                M195:Y195,
                                ""),
                            "")))
                )
            )
        )
    )
)</f>
        <v>#N/A</v>
      </c>
      <c r="J195" s="242" t="s">
        <v>409</v>
      </c>
      <c r="K195" s="242">
        <v>44887</v>
      </c>
      <c r="L195" s="91" t="s">
        <v>696</v>
      </c>
      <c r="M195" s="192" t="s">
        <v>409</v>
      </c>
      <c r="N195" s="192" t="s">
        <v>409</v>
      </c>
      <c r="O195" s="192" t="s">
        <v>409</v>
      </c>
      <c r="P195" s="192" t="s">
        <v>409</v>
      </c>
      <c r="Q195" s="192" t="s">
        <v>409</v>
      </c>
      <c r="R195" s="192" t="s">
        <v>409</v>
      </c>
      <c r="S195" s="192" t="s">
        <v>409</v>
      </c>
      <c r="T195" s="192" t="s">
        <v>409</v>
      </c>
      <c r="U195"/>
      <c r="V195"/>
      <c r="W195"/>
      <c r="X195"/>
      <c r="Y195" s="192"/>
      <c r="Z195" s="192"/>
      <c r="AF195" s="34"/>
      <c r="AG195" s="34"/>
      <c r="AH195" s="34"/>
      <c r="AI195" s="34"/>
      <c r="AJ195" s="34"/>
      <c r="AK195" s="34"/>
      <c r="AL195" s="195"/>
      <c r="AM195" s="195"/>
      <c r="AN195" s="80"/>
      <c r="AO195" s="80"/>
      <c r="AP195" s="80"/>
      <c r="AQ195" s="35"/>
    </row>
    <row r="196" spans="1:53"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7.7725853606130952</v>
      </c>
      <c r="H196" s="80" cm="1">
        <f t="array" ref="H196">IF(
    SUM(IF(
            ISNUMBER(
                IF(
                    $M$4:$Y$4,
                    (M196:Y196),
                    "")),
            1,
            0))
        =0,
    NA(),
    IF(
        Parameters!$D$15=1,
        IF(
            SUM(--(ISNUMBER(IF($M$4:$Y$4=1,(M196:Y196),""))))&gt;0,
            MAX(IF(
                ISNUMBER(M196:Y196),
                IF(
                    M$4:Y$4=1,
                    M196:Y196,
                    ""),
                "")),
            MAX(IF(
                ISNUMBER(M196:Y196),
                IF(
                    M$4:Y$4=2,
                    M196:Y196,
                    ""),
                ""))
        ),
        IF(
            Parameters!$D$16=1,
            IFERROR(
                AVERAGE(IF(
                    ISNUMBER(M196:Y196),
                    IF(
                        M$4:Y$4=1,
                        M196:Y196,
                        ""),
                    "")),
                AVERAGE(IF(
                    ISNUMBER(M196:Y196),
                    IF(
                        M$4:Y$4=2,
                        M196:Y196,
                        ""),
                    ""))
            ),
            IF(
                Parameters!$D$17=1,
                IFERROR(
                    IF(
                        OR(
                            IF(
                                ISNUMBER(M196:Y196),
                                IF(
                                    M$4:Y$4=1,
                                    M196:Y196,
                                    ""),
                                "")
                            =0),
                        0,
                        GEOMEAN(IF(
                            ISNUMBER(M196:Y196),
                            IF(
                                M$4:Y$4=1,
                                M196:Y196,
                                ""),
                            ""))
                    ),
                    IF(
                        OR(IF(
                            ISNUMBER(M196:Y196),
                            IF(
                                M$4:Y$4=2,
                                M196:Y196,
                                ""),
                            "")
                            =0),
                        0,
                        GEOMEAN(IF(
                            ISNUMBER(M196:Y196),
                            IF(
                                M$4:Y$4=2,
                                M196:Y196,
                                ""),
                            "")))
                )
            )
        )
    )
)</f>
        <v>10</v>
      </c>
      <c r="I196" s="191" cm="1">
        <f t="array" ref="I196">IF(
    SUM(IF(
            ISNUMBER(
                IF(
                    $M$5:$Y$5,
                    (M196:Y196),
                    "")),
            1,
            0))
        =0,
    NA(),
    IF(
        Parameters!$D$15=1,
        IF(
            SUM(--(ISNUMBER(IF($M$5:$Y$5=1,(M196:Y196),""))))&gt;0,
            MAX(IF(
                ISNUMBER(M196:Y196),
                IF(
                    M$5:Y$5=1,
                    M196:Y196,
                    ""),
                "")),
            MAX(IF(
                ISNUMBER(M196:Y196),
                IF(
                    M$5:Y$5=2,
                    M196:Y196,
                    ""),
                ""))
        ),
        IF(
            Parameters!$D$16=1,
            IFERROR(
                AVERAGE(IF(
                    ISNUMBER(M196:Y196),
                    IF(
                        M$5:Y$5=1,
                        M196:Y196,
                        ""),
                    "")),
                AVERAGE(IF(
                    ISNUMBER(M196:Y196),
                    IF(
                        M$5:Y$5=2,
                        M196:Y196,
                        ""),
                    ""))
            ),
            IF(
                Parameters!$D$17=1,
                IFERROR(
                    IF(
                        OR(
                            IF(
                                ISNUMBER(M196:Y196),
                                IF(
                                    M$5:Y$5=1,
                                    M196:Y196,
                                    ""),
                                "")
                            =0),
                        0,
                        GEOMEAN(IF(
                            ISNUMBER(M196:Y196),
                            IF(
                                M$5:Y$5=1,
                                M196:Y196,
                                ""),
                            ""))
                    ),
                    IF(
                        OR(IF(
                            ISNUMBER(M196:Y196),
                            IF(
                                M$5:Y$5=2,
                                M196:Y196,
                                ""),
                            "")
                            =0),
                        0,
                        GEOMEAN(IF(
                            ISNUMBER(M196:Y196),
                            IF(
                                M$5:Y$5=2,
                                M196:Y196,
                                ""),
                            "")))
                )
            )
        )
    )
)</f>
        <v>6.0413083188016996</v>
      </c>
      <c r="J196" s="242">
        <v>45188</v>
      </c>
      <c r="K196" s="242">
        <v>45455</v>
      </c>
      <c r="L196" s="91" t="s">
        <v>318</v>
      </c>
      <c r="M196" s="192">
        <v>10</v>
      </c>
      <c r="N196" s="192" t="s">
        <v>409</v>
      </c>
      <c r="O196" s="192">
        <v>6.0413083188016996</v>
      </c>
      <c r="P196" s="192" t="s">
        <v>409</v>
      </c>
      <c r="Q196" s="192">
        <v>7.1</v>
      </c>
      <c r="R196" s="192">
        <v>0.30206541594008501</v>
      </c>
      <c r="S196" s="192">
        <v>0.17998255209511199</v>
      </c>
      <c r="T196" s="192" t="s">
        <v>409</v>
      </c>
      <c r="U196"/>
      <c r="V196"/>
      <c r="W196"/>
      <c r="X196"/>
      <c r="Y196" s="192"/>
      <c r="Z196" s="192"/>
      <c r="AF196" s="34"/>
      <c r="AG196" s="34"/>
      <c r="AH196" s="34"/>
      <c r="AI196" s="34"/>
      <c r="AJ196" s="34"/>
      <c r="AK196" s="34"/>
      <c r="AL196" s="195"/>
      <c r="AM196" s="195"/>
      <c r="AN196" s="80"/>
      <c r="AO196" s="80"/>
      <c r="AP196" s="80"/>
      <c r="AQ196" s="35"/>
    </row>
    <row r="197" spans="1:53"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$M$4:$Y$4,
                    (M197:Y197),
                    "")),
            1,
            0))
        =0,
    NA(),
    IF(
        Parameters!$D$15=1,
        IF(
            SUM(--(ISNUMBER(IF($M$4:$Y$4=1,(M197:Y197),""))))&gt;0,
            MAX(IF(
                ISNUMBER(M197:Y197),
                IF(
                    M$4:Y$4=1,
                    M197:Y197,
                    ""),
                "")),
            MAX(IF(
                ISNUMBER(M197:Y197),
                IF(
                    M$4:Y$4=2,
                    M197:Y197,
                    ""),
                ""))
        ),
        IF(
            Parameters!$D$16=1,
            IFERROR(
                AVERAGE(IF(
                    ISNUMBER(M197:Y197),
                    IF(
                        M$4:Y$4=1,
                        M197:Y197,
                        ""),
                    "")),
                AVERAGE(IF(
                    ISNUMBER(M197:Y197),
                    IF(
                        M$4:Y$4=2,
                        M197:Y197,
                        ""),
                    ""))
            ),
            IF(
                Parameters!$D$17=1,
                IFERROR(
                    IF(
                        OR(
                            IF(
                                ISNUMBER(M197:Y197),
                                IF(
                                    M$4:Y$4=1,
                                    M197:Y197,
                                    ""),
                                "")
                            =0),
                        0,
                        GEOMEAN(IF(
                            ISNUMBER(M197:Y197),
                            IF(
                                M$4:Y$4=1,
                                M197:Y197,
                                ""),
                            ""))
                    ),
                    IF(
                        OR(IF(
                            ISNUMBER(M197:Y197),
                            IF(
                                M$4:Y$4=2,
                                M197:Y197,
                                ""),
                            "")
                            =0),
                        0,
                        GEOMEAN(IF(
                            ISNUMBER(M197:Y197),
                            IF(
                                M$4:Y$4=2,
                                M197:Y197,
                                ""),
                            "")))
                )
            )
        )
    )
)</f>
        <v>8.71428571428571</v>
      </c>
      <c r="I197" s="191" cm="1">
        <f t="array" ref="I197">IF(
    SUM(IF(
            ISNUMBER(
                IF(
                    $M$5:$Y$5,
                    (M197:Y197),
                    "")),
            1,
            0))
        =0,
    NA(),
    IF(
        Parameters!$D$15=1,
        IF(
            SUM(--(ISNUMBER(IF($M$5:$Y$5=1,(M197:Y197),""))))&gt;0,
            MAX(IF(
                ISNUMBER(M197:Y197),
                IF(
                    M$5:Y$5=1,
                    M197:Y197,
                    ""),
                "")),
            MAX(IF(
                ISNUMBER(M197:Y197),
                IF(
                    M$5:Y$5=2,
                    M197:Y197,
                    ""),
                ""))
        ),
        IF(
            Parameters!$D$16=1,
            IFERROR(
                AVERAGE(IF(
                    ISNUMBER(M197:Y197),
                    IF(
                        M$5:Y$5=1,
                        M197:Y197,
                        ""),
                    "")),
                AVERAGE(IF(
                    ISNUMBER(M197:Y197),
                    IF(
                        M$5:Y$5=2,
                        M197:Y197,
                        ""),
                    ""))
            ),
            IF(
                Parameters!$D$17=1,
                IFERROR(
                    IF(
                        OR(
                            IF(
                                ISNUMBER(M197:Y197),
                                IF(
                                    M$5:Y$5=1,
                                    M197:Y197,
                                    ""),
                                "")
                            =0),
                        0,
                        GEOMEAN(IF(
                            ISNUMBER(M197:Y197),
                            IF(
                                M$5:Y$5=1,
                                M197:Y197,
                                ""),
                            ""))
                    ),
                    IF(
                        OR(IF(
                            ISNUMBER(M197:Y197),
                            IF(
                                M$5:Y$5=2,
                                M197:Y197,
                                ""),
                            "")
                            =0),
                        0,
                        GEOMEAN(IF(
                            ISNUMBER(M197:Y197),
                            IF(
                                M$5:Y$5=2,
                                M197:Y197,
                                ""),
                            "")))
                )
            )
        )
    )
)</f>
        <v>0</v>
      </c>
      <c r="J197" s="242">
        <v>45188</v>
      </c>
      <c r="K197" s="242">
        <v>45455</v>
      </c>
      <c r="L197" s="91" t="s">
        <v>320</v>
      </c>
      <c r="M197" s="192">
        <v>8.71428571428571</v>
      </c>
      <c r="N197" s="192" t="s">
        <v>409</v>
      </c>
      <c r="O197" s="192">
        <v>0</v>
      </c>
      <c r="P197" s="192" t="s">
        <v>409</v>
      </c>
      <c r="Q197" s="192">
        <v>6.1</v>
      </c>
      <c r="R197" s="192">
        <v>-2.9760360717769899E-2</v>
      </c>
      <c r="S197" s="192">
        <v>-0.73497390747071001</v>
      </c>
      <c r="T197" s="192" t="s">
        <v>409</v>
      </c>
      <c r="U197"/>
      <c r="V197"/>
      <c r="W197"/>
      <c r="X197"/>
      <c r="Y197" s="192"/>
      <c r="Z197" s="192"/>
      <c r="AF197" s="34"/>
      <c r="AG197" s="34"/>
      <c r="AH197" s="34"/>
      <c r="AI197" s="34"/>
      <c r="AJ197" s="34"/>
      <c r="AK197" s="34"/>
      <c r="AL197" s="195"/>
      <c r="AM197" s="195"/>
      <c r="AN197" s="80"/>
      <c r="AO197" s="80"/>
      <c r="AP197" s="80"/>
      <c r="AQ197" s="35"/>
    </row>
    <row r="198" spans="1:53"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$M$4:$Y$4,
                    (M198:Y198),
                    "")),
            1,
            0))
        =0,
    NA(),
    IF(
        Parameters!$D$15=1,
        IF(
            SUM(--(ISNUMBER(IF($M$4:$Y$4=1,(M198:Y198),""))))&gt;0,
            MAX(IF(
                ISNUMBER(M198:Y198),
                IF(
                    M$4:Y$4=1,
                    M198:Y198,
                    ""),
                "")),
            MAX(IF(
                ISNUMBER(M198:Y198),
                IF(
                    M$4:Y$4=2,
                    M198:Y198,
                    ""),
                ""))
        ),
        IF(
            Parameters!$D$16=1,
            IFERROR(
                AVERAGE(IF(
                    ISNUMBER(M198:Y198),
                    IF(
                        M$4:Y$4=1,
                        M198:Y198,
                        ""),
                    "")),
                AVERAGE(IF(
                    ISNUMBER(M198:Y198),
                    IF(
                        M$4:Y$4=2,
                        M198:Y198,
                        ""),
                    ""))
            ),
            IF(
                Parameters!$D$17=1,
                IFERROR(
                    IF(
                        OR(
                            IF(
                                ISNUMBER(M198:Y198),
                                IF(
                                    M$4:Y$4=1,
                                    M198:Y198,
                                    ""),
                                "")
                            =0),
                        0,
                        GEOMEAN(IF(
                            ISNUMBER(M198:Y198),
                            IF(
                                M$4:Y$4=1,
                                M198:Y198,
                                ""),
                            ""))
                    ),
                    IF(
                        OR(IF(
                            ISNUMBER(M198:Y198),
                            IF(
                                M$4:Y$4=2,
                                M198:Y198,
                                ""),
                            "")
                            =0),
                        0,
                        GEOMEAN(IF(
                            ISNUMBER(M198:Y198),
                            IF(
                                M$4:Y$4=2,
                                M198:Y198,
                                ""),
                            "")))
                )
            )
        )
    )
)</f>
        <v>2.5714285714285698</v>
      </c>
      <c r="I198" s="191" cm="1">
        <f t="array" ref="I198">IF(
    SUM(IF(
            ISNUMBER(
                IF(
                    $M$5:$Y$5,
                    (M198:Y198),
                    "")),
            1,
            0))
        =0,
    NA(),
    IF(
        Parameters!$D$15=1,
        IF(
            SUM(--(ISNUMBER(IF($M$5:$Y$5=1,(M198:Y198),""))))&gt;0,
            MAX(IF(
                ISNUMBER(M198:Y198),
                IF(
                    M$5:Y$5=1,
                    M198:Y198,
                    ""),
                "")),
            MAX(IF(
                ISNUMBER(M198:Y198),
                IF(
                    M$5:Y$5=2,
                    M198:Y198,
                    ""),
                ""))
        ),
        IF(
            Parameters!$D$16=1,
            IFERROR(
                AVERAGE(IF(
                    ISNUMBER(M198:Y198),
                    IF(
                        M$5:Y$5=1,
                        M198:Y198,
                        ""),
                    "")),
                AVERAGE(IF(
                    ISNUMBER(M198:Y198),
                    IF(
                        M$5:Y$5=2,
                        M198:Y198,
                        ""),
                    ""))
            ),
            IF(
                Parameters!$D$17=1,
                IFERROR(
                    IF(
                        OR(
                            IF(
                                ISNUMBER(M198:Y198),
                                IF(
                                    M$5:Y$5=1,
                                    M198:Y198,
                                    ""),
                                "")
                            =0),
                        0,
                        GEOMEAN(IF(
                            ISNUMBER(M198:Y198),
                            IF(
                                M$5:Y$5=1,
                                M198:Y198,
                                ""),
                            ""))
                    ),
                    IF(
                        OR(IF(
                            ISNUMBER(M198:Y198),
                            IF(
                                M$5:Y$5=2,
                                M198:Y198,
                                ""),
                            "")
                            =0),
                        0,
                        GEOMEAN(IF(
                            ISNUMBER(M198:Y198),
                            IF(
                                M$5:Y$5=2,
                                M198:Y198,
                                ""),
                            "")))
                )
            )
        )
    )
)</f>
        <v>0</v>
      </c>
      <c r="J198" s="242">
        <v>45188</v>
      </c>
      <c r="K198" s="242">
        <v>45014</v>
      </c>
      <c r="L198" s="91" t="s">
        <v>322</v>
      </c>
      <c r="M198" s="192">
        <v>2.5714285714285698</v>
      </c>
      <c r="N198" s="192" t="s">
        <v>409</v>
      </c>
      <c r="O198" s="192">
        <v>0</v>
      </c>
      <c r="P198" s="192" t="s">
        <v>409</v>
      </c>
      <c r="Q198" s="192">
        <v>1.8</v>
      </c>
      <c r="R198" s="192">
        <v>-2.5414710516494998E-3</v>
      </c>
      <c r="S198" s="192">
        <v>-2.7617959100949998E-3</v>
      </c>
      <c r="T198" s="192" t="s">
        <v>409</v>
      </c>
      <c r="U198"/>
      <c r="V198"/>
      <c r="W198"/>
      <c r="X198"/>
      <c r="AF198" s="80"/>
      <c r="AG198" s="80"/>
      <c r="AH198" s="80"/>
      <c r="AI198" s="80"/>
      <c r="AJ198" s="80"/>
      <c r="AK198" s="80"/>
      <c r="AL198" s="80"/>
      <c r="AM198" s="80"/>
      <c r="AN198" s="80"/>
      <c r="AO198" s="80"/>
      <c r="AP198" s="80"/>
      <c r="AQ198" s="81"/>
      <c r="AR198" s="81"/>
    </row>
    <row r="199" spans="1:53"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$M$4:$Y$4,
                    (M199:Y199),
                    "")),
            1,
            0))
        =0,
    NA(),
    IF(
        Parameters!$D$15=1,
        IF(
            SUM(--(ISNUMBER(IF($M$4:$Y$4=1,(M199:Y199),""))))&gt;0,
            MAX(IF(
                ISNUMBER(M199:Y199),
                IF(
                    M$4:Y$4=1,
                    M199:Y199,
                    ""),
                "")),
            MAX(IF(
                ISNUMBER(M199:Y199),
                IF(
                    M$4:Y$4=2,
                    M199:Y199,
                    ""),
                ""))
        ),
        IF(
            Parameters!$D$16=1,
            IFERROR(
                AVERAGE(IF(
                    ISNUMBER(M199:Y199),
                    IF(
                        M$4:Y$4=1,
                        M199:Y199,
                        ""),
                    "")),
                AVERAGE(IF(
                    ISNUMBER(M199:Y199),
                    IF(
                        M$4:Y$4=2,
                        M199:Y199,
                        ""),
                    ""))
            ),
            IF(
                Parameters!$D$17=1,
                IFERROR(
                    IF(
                        OR(
                            IF(
                                ISNUMBER(M199:Y199),
                                IF(
                                    M$4:Y$4=1,
                                    M199:Y199,
                                    ""),
                                "")
                            =0),
                        0,
                        GEOMEAN(IF(
                            ISNUMBER(M199:Y199),
                            IF(
                                M$4:Y$4=1,
                                M199:Y199,
                                ""),
                            ""))
                    ),
                    IF(
                        OR(IF(
                            ISNUMBER(M199:Y199),
                            IF(
                                M$4:Y$4=2,
                                M199:Y199,
                                ""),
                            "")
                            =0),
                        0,
                        GEOMEAN(IF(
                            ISNUMBER(M199:Y199),
                            IF(
                                M$4:Y$4=2,
                                M199:Y199,
                                ""),
                            "")))
                )
            )
        )
    )
)</f>
        <v>6.5714285714285703</v>
      </c>
      <c r="I199" s="191" cm="1">
        <f t="array" ref="I199">IF(
    SUM(IF(
            ISNUMBER(
                IF(
                    $M$5:$Y$5,
                    (M199:Y199),
                    "")),
            1,
            0))
        =0,
    NA(),
    IF(
        Parameters!$D$15=1,
        IF(
            SUM(--(ISNUMBER(IF($M$5:$Y$5=1,(M199:Y199),""))))&gt;0,
            MAX(IF(
                ISNUMBER(M199:Y199),
                IF(
                    M$5:Y$5=1,
                    M199:Y199,
                    ""),
                "")),
            MAX(IF(
                ISNUMBER(M199:Y199),
                IF(
                    M$5:Y$5=2,
                    M199:Y199,
                    ""),
                ""))
        ),
        IF(
            Parameters!$D$16=1,
            IFERROR(
                AVERAGE(IF(
                    ISNUMBER(M199:Y199),
                    IF(
                        M$5:Y$5=1,
                        M199:Y199,
                        ""),
                    "")),
                AVERAGE(IF(
                    ISNUMBER(M199:Y199),
                    IF(
                        M$5:Y$5=2,
                        M199:Y199,
                        ""),
                    ""))
            ),
            IF(
                Parameters!$D$17=1,
                IFERROR(
                    IF(
                        OR(
                            IF(
                                ISNUMBER(M199:Y199),
                                IF(
                                    M$5:Y$5=1,
                                    M199:Y199,
                                    ""),
                                "")
                            =0),
                        0,
                        GEOMEAN(IF(
                            ISNUMBER(M199:Y199),
                            IF(
                                M$5:Y$5=1,
                                M199:Y199,
                                ""),
                            ""))
                    ),
                    IF(
                        OR(IF(
                            ISNUMBER(M199:Y199),
                            IF(
                                M$5:Y$5=2,
                                M199:Y199,
                                ""),
                            "")
                            =0),
                        0,
                        GEOMEAN(IF(
                            ISNUMBER(M199:Y199),
                            IF(
                                M$5:Y$5=2,
                                M199:Y199,
                                ""),
                            "")))
                )
            )
        )
    )
)</f>
        <v>0</v>
      </c>
      <c r="J199" s="242">
        <v>45188</v>
      </c>
      <c r="K199" s="242">
        <v>45455</v>
      </c>
      <c r="L199" s="91" t="s">
        <v>324</v>
      </c>
      <c r="M199" s="192">
        <v>6.5714285714285703</v>
      </c>
      <c r="N199" s="192" t="s">
        <v>409</v>
      </c>
      <c r="O199" s="192">
        <v>0</v>
      </c>
      <c r="P199" s="192" t="s">
        <v>409</v>
      </c>
      <c r="Q199" s="192">
        <v>4.5999999999999996</v>
      </c>
      <c r="R199" s="192">
        <v>-0.44962735307100998</v>
      </c>
      <c r="S199" s="192">
        <v>-0.15781823250819799</v>
      </c>
      <c r="T199" s="192" t="s">
        <v>409</v>
      </c>
      <c r="U199"/>
      <c r="V199"/>
      <c r="W199"/>
      <c r="X199"/>
      <c r="AF199" s="80"/>
      <c r="AG199" s="80"/>
      <c r="AH199" s="80"/>
      <c r="AI199" s="80"/>
      <c r="AJ199" s="80"/>
      <c r="AK199" s="80"/>
      <c r="AL199" s="80"/>
      <c r="AM199" s="80"/>
      <c r="AN199" s="80"/>
      <c r="AO199" s="80"/>
      <c r="AP199" s="80"/>
      <c r="AQ199" s="80"/>
      <c r="AR199" s="81"/>
      <c r="AS199" s="81"/>
      <c r="AT199" s="81"/>
      <c r="AU199" s="81"/>
      <c r="AV199" s="81"/>
      <c r="AW199" s="81"/>
      <c r="AX199" s="81"/>
      <c r="AY199" s="81"/>
      <c r="AZ199" s="81"/>
      <c r="BA199" s="81"/>
    </row>
    <row r="200" spans="1:53"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$M$4:$Y$4,
                    (M200:Y200),
                    "")),
            1,
            0))
        =0,
    NA(),
    IF(
        Parameters!$D$15=1,
        IF(
            SUM(--(ISNUMBER(IF($M$4:$Y$4=1,(M200:Y200),""))))&gt;0,
            MAX(IF(
                ISNUMBER(M200:Y200),
                IF(
                    M$4:Y$4=1,
                    M200:Y200,
                    ""),
                "")),
            MAX(IF(
                ISNUMBER(M200:Y200),
                IF(
                    M$4:Y$4=2,
                    M200:Y200,
                    ""),
                ""))
        ),
        IF(
            Parameters!$D$16=1,
            IFERROR(
                AVERAGE(IF(
                    ISNUMBER(M200:Y200),
                    IF(
                        M$4:Y$4=1,
                        M200:Y200,
                        ""),
                    "")),
                AVERAGE(IF(
                    ISNUMBER(M200:Y200),
                    IF(
                        M$4:Y$4=2,
                        M200:Y200,
                        ""),
                    ""))
            ),
            IF(
                Parameters!$D$17=1,
                IFERROR(
                    IF(
                        OR(
                            IF(
                                ISNUMBER(M200:Y200),
                                IF(
                                    M$4:Y$4=1,
                                    M200:Y200,
                                    ""),
                                "")
                            =0),
                        0,
                        GEOMEAN(IF(
                            ISNUMBER(M200:Y200),
                            IF(
                                M$4:Y$4=1,
                                M200:Y200,
                                ""),
                            ""))
                    ),
                    IF(
                        OR(IF(
                            ISNUMBER(M200:Y200),
                            IF(
                                M$4:Y$4=2,
                                M200:Y200,
                                ""),
                            "")
                            =0),
                        0,
                        GEOMEAN(IF(
                            ISNUMBER(M200:Y200),
                            IF(
                                M$4:Y$4=2,
                                M200:Y200,
                                ""),
                            "")))
                )
            )
        )
    )
)</f>
        <v>2.1428571428571401</v>
      </c>
      <c r="I200" s="191" t="e" cm="1">
        <f t="array" ref="I200">IF(
    SUM(IF(
            ISNUMBER(
                IF(
                    $M$5:$Y$5,
                    (M200:Y200),
                    "")),
            1,
            0))
        =0,
    NA(),
    IF(
        Parameters!$D$15=1,
        IF(
            SUM(--(ISNUMBER(IF($M$5:$Y$5=1,(M200:Y200),""))))&gt;0,
            MAX(IF(
                ISNUMBER(M200:Y200),
                IF(
                    M$5:Y$5=1,
                    M200:Y200,
                    ""),
                "")),
            MAX(IF(
                ISNUMBER(M200:Y200),
                IF(
                    M$5:Y$5=2,
                    M200:Y200,
                    ""),
                ""))
        ),
        IF(
            Parameters!$D$16=1,
            IFERROR(
                AVERAGE(IF(
                    ISNUMBER(M200:Y200),
                    IF(
                        M$5:Y$5=1,
                        M200:Y200,
                        ""),
                    "")),
                AVERAGE(IF(
                    ISNUMBER(M200:Y200),
                    IF(
                        M$5:Y$5=2,
                        M200:Y200,
                        ""),
                    ""))
            ),
            IF(
                Parameters!$D$17=1,
                IFERROR(
                    IF(
                        OR(
                            IF(
                                ISNUMBER(M200:Y200),
                                IF(
                                    M$5:Y$5=1,
                                    M200:Y200,
                                    ""),
                                "")
                            =0),
                        0,
                        GEOMEAN(IF(
                            ISNUMBER(M200:Y200),
                            IF(
                                M$5:Y$5=1,
                                M200:Y200,
                                ""),
                            ""))
                    ),
                    IF(
                        OR(IF(
                            ISNUMBER(M200:Y200),
                            IF(
                                M$5:Y$5=2,
                                M200:Y200,
                                ""),
                            "")
                            =0),
                        0,
                        GEOMEAN(IF(
                            ISNUMBER(M200:Y200),
                            IF(
                                M$5:Y$5=2,
                                M200:Y200,
                                ""),
                            "")))
                )
            )
        )
    )
)</f>
        <v>#N/A</v>
      </c>
      <c r="J200" s="242">
        <v>45188</v>
      </c>
      <c r="K200" s="242">
        <v>44753</v>
      </c>
      <c r="L200" s="91" t="s">
        <v>326</v>
      </c>
      <c r="M200" s="192">
        <v>2.1428571428571401</v>
      </c>
      <c r="N200" s="192" t="s">
        <v>409</v>
      </c>
      <c r="O200" s="192" t="s">
        <v>409</v>
      </c>
      <c r="P200" s="192" t="s">
        <v>409</v>
      </c>
      <c r="Q200" s="192">
        <v>1.5</v>
      </c>
      <c r="R200" s="192" t="s">
        <v>409</v>
      </c>
      <c r="S200" s="192" t="s">
        <v>409</v>
      </c>
      <c r="T200" s="192" t="s">
        <v>409</v>
      </c>
      <c r="U200"/>
      <c r="V200"/>
      <c r="W200"/>
      <c r="X200"/>
      <c r="AF200" s="80"/>
      <c r="AG200" s="80"/>
      <c r="AH200" s="80"/>
      <c r="AI200" s="80"/>
      <c r="AJ200" s="80"/>
      <c r="AK200" s="80"/>
      <c r="AL200" s="80"/>
      <c r="AM200" s="80"/>
      <c r="AN200" s="80"/>
      <c r="AO200" s="80"/>
      <c r="AP200" s="80"/>
      <c r="AQ200" s="80"/>
      <c r="AR200" s="81"/>
      <c r="AS200" s="81"/>
      <c r="AT200" s="81"/>
      <c r="AU200" s="81"/>
      <c r="AV200" s="81"/>
      <c r="AW200" s="81"/>
      <c r="AX200" s="81"/>
      <c r="AY200" s="81"/>
      <c r="AZ200" s="81"/>
      <c r="BA200" s="81"/>
    </row>
    <row r="201" spans="1:53"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$M$4:$Y$4,
                    (M201:Y201),
                    "")),
            1,
            0))
        =0,
    NA(),
    IF(
        Parameters!$D$15=1,
        IF(
            SUM(--(ISNUMBER(IF($M$4:$Y$4=1,(M201:Y201),""))))&gt;0,
            MAX(IF(
                ISNUMBER(M201:Y201),
                IF(
                    M$4:Y$4=1,
                    M201:Y201,
                    ""),
                "")),
            MAX(IF(
                ISNUMBER(M201:Y201),
                IF(
                    M$4:Y$4=2,
                    M201:Y201,
                    ""),
                ""))
        ),
        IF(
            Parameters!$D$16=1,
            IFERROR(
                AVERAGE(IF(
                    ISNUMBER(M201:Y201),
                    IF(
                        M$4:Y$4=1,
                        M201:Y201,
                        ""),
                    "")),
                AVERAGE(IF(
                    ISNUMBER(M201:Y201),
                    IF(
                        M$4:Y$4=2,
                        M201:Y201,
                        ""),
                    ""))
            ),
            IF(
                Parameters!$D$17=1,
                IFERROR(
                    IF(
                        OR(
                            IF(
                                ISNUMBER(M201:Y201),
                                IF(
                                    M$4:Y$4=1,
                                    M201:Y201,
                                    ""),
                                "")
                            =0),
                        0,
                        GEOMEAN(IF(
                            ISNUMBER(M201:Y201),
                            IF(
                                M$4:Y$4=1,
                                M201:Y201,
                                ""),
                            ""))
                    ),
                    IF(
                        OR(IF(
                            ISNUMBER(M201:Y201),
                            IF(
                                M$4:Y$4=2,
                                M201:Y201,
                                ""),
                            "")
                            =0),
                        0,
                        GEOMEAN(IF(
                            ISNUMBER(M201:Y201),
                            IF(
                                M$4:Y$4=2,
                                M201:Y201,
                                ""),
                            "")))
                )
            )
        )
    )
)</f>
        <v>8.8571428571428505</v>
      </c>
      <c r="I201" s="191" cm="1">
        <f t="array" ref="I201">IF(
    SUM(IF(
            ISNUMBER(
                IF(
                    $M$5:$Y$5,
                    (M201:Y201),
                    "")),
            1,
            0))
        =0,
    NA(),
    IF(
        Parameters!$D$15=1,
        IF(
            SUM(--(ISNUMBER(IF($M$5:$Y$5=1,(M201:Y201),""))))&gt;0,
            MAX(IF(
                ISNUMBER(M201:Y201),
                IF(
                    M$5:Y$5=1,
                    M201:Y201,
                    ""),
                "")),
            MAX(IF(
                ISNUMBER(M201:Y201),
                IF(
                    M$5:Y$5=2,
                    M201:Y201,
                    ""),
                ""))
        ),
        IF(
            Parameters!$D$16=1,
            IFERROR(
                AVERAGE(IF(
                    ISNUMBER(M201:Y201),
                    IF(
                        M$5:Y$5=1,
                        M201:Y201,
                        ""),
                    "")),
                AVERAGE(IF(
                    ISNUMBER(M201:Y201),
                    IF(
                        M$5:Y$5=2,
                        M201:Y201,
                        ""),
                    ""))
            ),
            IF(
                Parameters!$D$17=1,
                IFERROR(
                    IF(
                        OR(
                            IF(
                                ISNUMBER(M201:Y201),
                                IF(
                                    M$5:Y$5=1,
                                    M201:Y201,
                                    ""),
                                "")
                            =0),
                        0,
                        GEOMEAN(IF(
                            ISNUMBER(M201:Y201),
                            IF(
                                M$5:Y$5=1,
                                M201:Y201,
                                ""),
                            ""))
                    ),
                    IF(
                        OR(IF(
                            ISNUMBER(M201:Y201),
                            IF(
                                M$5:Y$5=2,
                                M201:Y201,
                                ""),
                            "")
                            =0),
                        0,
                        GEOMEAN(IF(
                            ISNUMBER(M201:Y201),
                            IF(
                                M$5:Y$5=2,
                                M201:Y201,
                                ""),
                            "")))
                )
            )
        )
    )
)</f>
        <v>0</v>
      </c>
      <c r="J201" s="242">
        <v>45188</v>
      </c>
      <c r="K201" s="242">
        <v>45455</v>
      </c>
      <c r="L201" s="91" t="s">
        <v>328</v>
      </c>
      <c r="M201" s="192">
        <v>8.8571428571428505</v>
      </c>
      <c r="N201" s="192" t="s">
        <v>409</v>
      </c>
      <c r="O201" s="192">
        <v>0</v>
      </c>
      <c r="P201" s="192" t="s">
        <v>409</v>
      </c>
      <c r="Q201" s="192">
        <v>6.2</v>
      </c>
      <c r="R201" s="192">
        <v>-1.00307053588807</v>
      </c>
      <c r="S201" s="192">
        <v>-0.38541619623429901</v>
      </c>
      <c r="T201" s="192" t="s">
        <v>409</v>
      </c>
      <c r="U201"/>
      <c r="V201"/>
      <c r="W201"/>
      <c r="X201"/>
      <c r="AF201" s="181"/>
      <c r="AG201" s="181"/>
      <c r="AH201" s="181"/>
      <c r="AI201" s="181"/>
      <c r="AJ201" s="181"/>
      <c r="AK201" s="181"/>
      <c r="AL201" s="181" t="str">
        <f>IFERROR(INDEX('Data Dictionary'!$I$8:$I$37,MATCH(AL7,'Data Dictionary'!$K$8:$K$37,0)),"")</f>
        <v/>
      </c>
      <c r="AM201" s="80" t="str">
        <f>IFERROR(INDEX('Data Dictionary'!$I$8:$I$33,MATCH(AM7,'Data Dictionary'!$M$8:$M$33,0)),"")</f>
        <v/>
      </c>
      <c r="AN201" s="80" t="str">
        <f>IFERROR(INDEX('Data Dictionary'!$I$8:$I$33,MATCH(AN7,'Data Dictionary'!$M$8:$M$33,0)),"")</f>
        <v/>
      </c>
      <c r="AO201" s="80" t="str">
        <f>IFERROR(INDEX('Data Dictionary'!$I$8:$I$33,MATCH(AO7,'Data Dictionary'!$M$8:$M$33,0)),"")</f>
        <v/>
      </c>
      <c r="AP201" s="80" t="str">
        <f>IFERROR(INDEX('Data Dictionary'!$I$8:$I$33,MATCH(AP7,'Data Dictionary'!$M$8:$M$33,0)),"")</f>
        <v/>
      </c>
      <c r="AQ201" s="181" t="str">
        <f>IFERROR(INDEX('Data Dictionary'!$I$8:$I$33,MATCH(AQ7,'Data Dictionary'!$M$8:$M$33,0)),"")</f>
        <v/>
      </c>
      <c r="AR201" s="181" t="str">
        <f>IFERROR(INDEX('Data Dictionary'!$I$8:$I$33,MATCH(AR7,'Data Dictionary'!$M$8:$M$33,0)),"")</f>
        <v/>
      </c>
      <c r="AS201" s="81"/>
      <c r="AT201" s="81"/>
      <c r="AU201" s="81"/>
      <c r="AV201" s="81"/>
      <c r="AW201" s="81"/>
      <c r="AX201" s="81"/>
      <c r="AY201" s="81"/>
      <c r="AZ201" s="81"/>
      <c r="BA201" s="81"/>
    </row>
    <row r="202" spans="1:53"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$M$4:$Y$4,
                    (M202:Y202),
                    "")),
            1,
            0))
        =0,
    NA(),
    IF(
        Parameters!$D$15=1,
        IF(
            SUM(--(ISNUMBER(IF($M$4:$Y$4=1,(M202:Y202),""))))&gt;0,
            MAX(IF(
                ISNUMBER(M202:Y202),
                IF(
                    M$4:Y$4=1,
                    M202:Y202,
                    ""),
                "")),
            MAX(IF(
                ISNUMBER(M202:Y202),
                IF(
                    M$4:Y$4=2,
                    M202:Y202,
                    ""),
                ""))
        ),
        IF(
            Parameters!$D$16=1,
            IFERROR(
                AVERAGE(IF(
                    ISNUMBER(M202:Y202),
                    IF(
                        M$4:Y$4=1,
                        M202:Y202,
                        ""),
                    "")),
                AVERAGE(IF(
                    ISNUMBER(M202:Y202),
                    IF(
                        M$4:Y$4=2,
                        M202:Y202,
                        ""),
                    ""))
            ),
            IF(
                Parameters!$D$17=1,
                IFERROR(
                    IF(
                        OR(
                            IF(
                                ISNUMBER(M202:Y202),
                                IF(
                                    M$4:Y$4=1,
                                    M202:Y202,
                                    ""),
                                "")
                            =0),
                        0,
                        GEOMEAN(IF(
                            ISNUMBER(M202:Y202),
                            IF(
                                M$4:Y$4=1,
                                M202:Y202,
                                ""),
                            ""))
                    ),
                    IF(
                        OR(IF(
                            ISNUMBER(M202:Y202),
                            IF(
                                M$4:Y$4=2,
                                M202:Y202,
                                ""),
                            "")
                            =0),
                        0,
                        GEOMEAN(IF(
                            ISNUMBER(M202:Y202),
                            IF(
                                M$4:Y$4=2,
                                M202:Y202,
                                ""),
                            "")))
                )
            )
        )
    )
)</f>
        <v>7.2857142857142803</v>
      </c>
      <c r="I202" s="191" t="e" cm="1">
        <f t="array" ref="I202">IF(
    SUM(IF(
            ISNUMBER(
                IF(
                    $M$5:$Y$5,
                    (M202:Y202),
                    "")),
            1,
            0))
        =0,
    NA(),
    IF(
        Parameters!$D$15=1,
        IF(
            SUM(--(ISNUMBER(IF($M$5:$Y$5=1,(M202:Y202),""))))&gt;0,
            MAX(IF(
                ISNUMBER(M202:Y202),
                IF(
                    M$5:Y$5=1,
                    M202:Y202,
                    ""),
                "")),
            MAX(IF(
                ISNUMBER(M202:Y202),
                IF(
                    M$5:Y$5=2,
                    M202:Y202,
                    ""),
                ""))
        ),
        IF(
            Parameters!$D$16=1,
            IFERROR(
                AVERAGE(IF(
                    ISNUMBER(M202:Y202),
                    IF(
                        M$5:Y$5=1,
                        M202:Y202,
                        ""),
                    "")),
                AVERAGE(IF(
                    ISNUMBER(M202:Y202),
                    IF(
                        M$5:Y$5=2,
                        M202:Y202,
                        ""),
                    ""))
            ),
            IF(
                Parameters!$D$17=1,
                IFERROR(
                    IF(
                        OR(
                            IF(
                                ISNUMBER(M202:Y202),
                                IF(
                                    M$5:Y$5=1,
                                    M202:Y202,
                                    ""),
                                "")
                            =0),
                        0,
                        GEOMEAN(IF(
                            ISNUMBER(M202:Y202),
                            IF(
                                M$5:Y$5=1,
                                M202:Y202,
                                ""),
                            ""))
                    ),
                    IF(
                        OR(IF(
                            ISNUMBER(M202:Y202),
                            IF(
                                M$5:Y$5=2,
                                M202:Y202,
                                ""),
                            "")
                            =0),
                        0,
                        GEOMEAN(IF(
                            ISNUMBER(M202:Y202),
                            IF(
                                M$5:Y$5=2,
                                M202:Y202,
                                ""),
                            "")))
                )
            )
        )
    )
)</f>
        <v>#N/A</v>
      </c>
      <c r="J202" s="242">
        <v>45188</v>
      </c>
      <c r="K202" s="242">
        <v>44753</v>
      </c>
      <c r="L202" s="91" t="s">
        <v>330</v>
      </c>
      <c r="M202" s="192">
        <v>7.2857142857142803</v>
      </c>
      <c r="N202" s="192" t="s">
        <v>409</v>
      </c>
      <c r="O202" s="192" t="s">
        <v>409</v>
      </c>
      <c r="P202" s="192" t="s">
        <v>409</v>
      </c>
      <c r="Q202" s="192">
        <v>5.0999999999999996</v>
      </c>
      <c r="R202" s="192" t="s">
        <v>409</v>
      </c>
      <c r="S202" s="192" t="s">
        <v>409</v>
      </c>
      <c r="T202" s="192" t="s">
        <v>409</v>
      </c>
      <c r="U202"/>
      <c r="V202"/>
      <c r="W202"/>
      <c r="X202"/>
      <c r="AF202" s="181"/>
      <c r="AG202" s="181"/>
      <c r="AH202" s="181"/>
      <c r="AI202" s="181"/>
      <c r="AJ202" s="181"/>
      <c r="AK202" s="181"/>
      <c r="AL202" s="181" t="str">
        <f>IFERROR(INDEX('Data Dictionary'!$J$8:$J$37,MATCH(AL7,'Data Dictionary'!$K$8:$K$37,0)),"")</f>
        <v/>
      </c>
      <c r="AM202" s="80" t="str">
        <f>IFERROR(INDEX('Data Dictionary'!$J$8:$J$33,MATCH(AM7,'Data Dictionary'!$M$8:$M$33,0)),"")</f>
        <v/>
      </c>
      <c r="AN202" s="80" t="str">
        <f>IFERROR(INDEX('Data Dictionary'!$J$8:$J$33,MATCH(AN7,'Data Dictionary'!$M$8:$M$33,0)),"")</f>
        <v/>
      </c>
      <c r="AO202" s="80" t="str">
        <f>IFERROR(INDEX('Data Dictionary'!$J$8:$J$33,MATCH(AO7,'Data Dictionary'!$M$8:$M$33,0)),"")</f>
        <v/>
      </c>
      <c r="AP202" s="80" t="str">
        <f>IFERROR(INDEX('Data Dictionary'!$J$8:$J$33,MATCH(AP7,'Data Dictionary'!$M$8:$M$33,0)),"")</f>
        <v/>
      </c>
      <c r="AQ202" s="181" t="str">
        <f>IFERROR(INDEX('Data Dictionary'!$J$8:$J$33,MATCH(AQ7,'Data Dictionary'!$M$8:$M$33,0)),"")</f>
        <v/>
      </c>
      <c r="AR202" s="181" t="str">
        <f>IFERROR(INDEX('Data Dictionary'!$J$8:$J$33,MATCH(AR7,'Data Dictionary'!$M$8:$M$33,0)),"")</f>
        <v/>
      </c>
      <c r="AS202" s="81"/>
      <c r="AT202" s="81"/>
      <c r="AU202" s="81"/>
      <c r="AV202" s="81"/>
      <c r="AW202" s="81"/>
      <c r="AX202" s="81"/>
      <c r="AY202" s="81"/>
      <c r="AZ202" s="81"/>
      <c r="BA202" s="81"/>
    </row>
    <row r="203" spans="1:53"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$M$4:$Y$4,
                    (M203:Y203),
                    "")),
            1,
            0))
        =0,
    NA(),
    IF(
        Parameters!$D$15=1,
        IF(
            SUM(--(ISNUMBER(IF($M$4:$Y$4=1,(M203:Y203),""))))&gt;0,
            MAX(IF(
                ISNUMBER(M203:Y203),
                IF(
                    M$4:Y$4=1,
                    M203:Y203,
                    ""),
                "")),
            MAX(IF(
                ISNUMBER(M203:Y203),
                IF(
                    M$4:Y$4=2,
                    M203:Y203,
                    ""),
                ""))
        ),
        IF(
            Parameters!$D$16=1,
            IFERROR(
                AVERAGE(IF(
                    ISNUMBER(M203:Y203),
                    IF(
                        M$4:Y$4=1,
                        M203:Y203,
                        ""),
                    "")),
                AVERAGE(IF(
                    ISNUMBER(M203:Y203),
                    IF(
                        M$4:Y$4=2,
                        M203:Y203,
                        ""),
                    ""))
            ),
            IF(
                Parameters!$D$17=1,
                IFERROR(
                    IF(
                        OR(
                            IF(
                                ISNUMBER(M203:Y203),
                                IF(
                                    M$4:Y$4=1,
                                    M203:Y203,
                                    ""),
                                "")
                            =0),
                        0,
                        GEOMEAN(IF(
                            ISNUMBER(M203:Y203),
                            IF(
                                M$4:Y$4=1,
                                M203:Y203,
                                ""),
                            ""))
                    ),
                    IF(
                        OR(IF(
                            ISNUMBER(M203:Y203),
                            IF(
                                M$4:Y$4=2,
                                M203:Y203,
                                ""),
                            "")
                            =0),
                        0,
                        GEOMEAN(IF(
                            ISNUMBER(M203:Y203),
                            IF(
                                M$4:Y$4=2,
                                M203:Y203,
                                ""),
                            "")))
                )
            )
        )
    )
)</f>
        <v>2.8571428571428501</v>
      </c>
      <c r="I203" s="191" t="e" cm="1">
        <f t="array" ref="I203">IF(
    SUM(IF(
            ISNUMBER(
                IF(
                    $M$5:$Y$5,
                    (M203:Y203),
                    "")),
            1,
            0))
        =0,
    NA(),
    IF(
        Parameters!$D$15=1,
        IF(
            SUM(--(ISNUMBER(IF($M$5:$Y$5=1,(M203:Y203),""))))&gt;0,
            MAX(IF(
                ISNUMBER(M203:Y203),
                IF(
                    M$5:Y$5=1,
                    M203:Y203,
                    ""),
                "")),
            MAX(IF(
                ISNUMBER(M203:Y203),
                IF(
                    M$5:Y$5=2,
                    M203:Y203,
                    ""),
                ""))
        ),
        IF(
            Parameters!$D$16=1,
            IFERROR(
                AVERAGE(IF(
                    ISNUMBER(M203:Y203),
                    IF(
                        M$5:Y$5=1,
                        M203:Y203,
                        ""),
                    "")),
                AVERAGE(IF(
                    ISNUMBER(M203:Y203),
                    IF(
                        M$5:Y$5=2,
                        M203:Y203,
                        ""),
                    ""))
            ),
            IF(
                Parameters!$D$17=1,
                IFERROR(
                    IF(
                        OR(
                            IF(
                                ISNUMBER(M203:Y203),
                                IF(
                                    M$5:Y$5=1,
                                    M203:Y203,
                                    ""),
                                "")
                            =0),
                        0,
                        GEOMEAN(IF(
                            ISNUMBER(M203:Y203),
                            IF(
                                M$5:Y$5=1,
                                M203:Y203,
                                ""),
                            ""))
                    ),
                    IF(
                        OR(IF(
                            ISNUMBER(M203:Y203),
                            IF(
                                M$5:Y$5=2,
                                M203:Y203,
                                ""),
                            "")
                            =0),
                        0,
                        GEOMEAN(IF(
                            ISNUMBER(M203:Y203),
                            IF(
                                M$5:Y$5=2,
                                M203:Y203,
                                ""),
                            "")))
                )
            )
        )
    )
)</f>
        <v>#N/A</v>
      </c>
      <c r="J203" s="242">
        <v>45019</v>
      </c>
      <c r="K203" s="242">
        <v>44753</v>
      </c>
      <c r="L203" s="91" t="s">
        <v>332</v>
      </c>
      <c r="M203" s="192">
        <v>2.8571428571428501</v>
      </c>
      <c r="N203" s="192" t="s">
        <v>409</v>
      </c>
      <c r="O203" s="192" t="s">
        <v>409</v>
      </c>
      <c r="P203" s="192" t="s">
        <v>409</v>
      </c>
      <c r="Q203" s="192">
        <v>2</v>
      </c>
      <c r="R203" s="192" t="s">
        <v>409</v>
      </c>
      <c r="S203" s="192" t="s">
        <v>409</v>
      </c>
      <c r="T203" s="192" t="s">
        <v>409</v>
      </c>
      <c r="U203"/>
      <c r="V203"/>
      <c r="W203"/>
      <c r="X203"/>
      <c r="AF203" s="80"/>
      <c r="AG203" s="80"/>
      <c r="AH203" s="80"/>
      <c r="AI203" s="80"/>
      <c r="AJ203" s="80"/>
      <c r="AK203" s="80"/>
      <c r="AL203" s="80"/>
      <c r="AM203" s="80"/>
      <c r="AN203" s="80"/>
      <c r="AO203" s="80"/>
      <c r="AP203" s="80"/>
      <c r="AQ203" s="80"/>
      <c r="AR203" s="81"/>
      <c r="AS203" s="81"/>
      <c r="AT203" s="81"/>
      <c r="AU203" s="81"/>
      <c r="AV203" s="81"/>
      <c r="AW203" s="81"/>
      <c r="AX203" s="81"/>
      <c r="AY203" s="81"/>
      <c r="AZ203" s="81"/>
      <c r="BA203" s="81"/>
    </row>
    <row r="204" spans="1:53"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$M$4:$Y$4,
                    (M204:Y204),
                    "")),
            1,
            0))
        =0,
    NA(),
    IF(
        Parameters!$D$15=1,
        IF(
            SUM(--(ISNUMBER(IF($M$4:$Y$4=1,(M204:Y204),""))))&gt;0,
            MAX(IF(
                ISNUMBER(M204:Y204),
                IF(
                    M$4:Y$4=1,
                    M204:Y204,
                    ""),
                "")),
            MAX(IF(
                ISNUMBER(M204:Y204),
                IF(
                    M$4:Y$4=2,
                    M204:Y204,
                    ""),
                ""))
        ),
        IF(
            Parameters!$D$16=1,
            IFERROR(
                AVERAGE(IF(
                    ISNUMBER(M204:Y204),
                    IF(
                        M$4:Y$4=1,
                        M204:Y204,
                        ""),
                    "")),
                AVERAGE(IF(
                    ISNUMBER(M204:Y204),
                    IF(
                        M$4:Y$4=2,
                        M204:Y204,
                        ""),
                    ""))
            ),
            IF(
                Parameters!$D$17=1,
                IFERROR(
                    IF(
                        OR(
                            IF(
                                ISNUMBER(M204:Y204),
                                IF(
                                    M$4:Y$4=1,
                                    M204:Y204,
                                    ""),
                                "")
                            =0),
                        0,
                        GEOMEAN(IF(
                            ISNUMBER(M204:Y204),
                            IF(
                                M$4:Y$4=1,
                                M204:Y204,
                                ""),
                            ""))
                    ),
                    IF(
                        OR(IF(
                            ISNUMBER(M204:Y204),
                            IF(
                                M$4:Y$4=2,
                                M204:Y204,
                                ""),
                            "")
                            =0),
                        0,
                        GEOMEAN(IF(
                            ISNUMBER(M204:Y204),
                            IF(
                                M$4:Y$4=2,
                                M204:Y204,
                                ""),
                            "")))
                )
            )
        )
    )
)</f>
        <v>3.5714285714285698</v>
      </c>
      <c r="I204" s="191" cm="1">
        <f t="array" ref="I204">IF(
    SUM(IF(
            ISNUMBER(
                IF(
                    $M$5:$Y$5,
                    (M204:Y204),
                    "")),
            1,
            0))
        =0,
    NA(),
    IF(
        Parameters!$D$15=1,
        IF(
            SUM(--(ISNUMBER(IF($M$5:$Y$5=1,(M204:Y204),""))))&gt;0,
            MAX(IF(
                ISNUMBER(M204:Y204),
                IF(
                    M$5:Y$5=1,
                    M204:Y204,
                    ""),
                "")),
            MAX(IF(
                ISNUMBER(M204:Y204),
                IF(
                    M$5:Y$5=2,
                    M204:Y204,
                    ""),
                ""))
        ),
        IF(
            Parameters!$D$16=1,
            IFERROR(
                AVERAGE(IF(
                    ISNUMBER(M204:Y204),
                    IF(
                        M$5:Y$5=1,
                        M204:Y204,
                        ""),
                    "")),
                AVERAGE(IF(
                    ISNUMBER(M204:Y204),
                    IF(
                        M$5:Y$5=2,
                        M204:Y204,
                        ""),
                    ""))
            ),
            IF(
                Parameters!$D$17=1,
                IFERROR(
                    IF(
                        OR(
                            IF(
                                ISNUMBER(M204:Y204),
                                IF(
                                    M$5:Y$5=1,
                                    M204:Y204,
                                    ""),
                                "")
                            =0),
                        0,
                        GEOMEAN(IF(
                            ISNUMBER(M204:Y204),
                            IF(
                                M$5:Y$5=1,
                                M204:Y204,
                                ""),
                            ""))
                    ),
                    IF(
                        OR(IF(
                            ISNUMBER(M204:Y204),
                            IF(
                                M$5:Y$5=2,
                                M204:Y204,
                                ""),
                            "")
                            =0),
                        0,
                        GEOMEAN(IF(
                            ISNUMBER(M204:Y204),
                            IF(
                                M$5:Y$5=2,
                                M204:Y204,
                                ""),
                            "")))
                )
            )
        )
    )
)</f>
        <v>0</v>
      </c>
      <c r="J204" s="242">
        <v>45019</v>
      </c>
      <c r="K204" s="242">
        <v>44753</v>
      </c>
      <c r="L204" s="91" t="s">
        <v>334</v>
      </c>
      <c r="M204" s="192">
        <v>3.5714285714285698</v>
      </c>
      <c r="N204" s="192" t="s">
        <v>409</v>
      </c>
      <c r="O204" s="192">
        <v>0</v>
      </c>
      <c r="P204" s="192" t="s">
        <v>409</v>
      </c>
      <c r="Q204" s="192">
        <v>2.5</v>
      </c>
      <c r="R204" s="192">
        <v>-1.9862907063335E-2</v>
      </c>
      <c r="S204" s="192">
        <v>-2.7884359092456E-3</v>
      </c>
      <c r="T204" s="192" t="s">
        <v>409</v>
      </c>
      <c r="U204"/>
      <c r="V204"/>
      <c r="W204"/>
      <c r="X204"/>
      <c r="AF204" s="80"/>
      <c r="AG204" s="80"/>
      <c r="AH204" s="80"/>
      <c r="AI204" s="80"/>
      <c r="AJ204" s="80"/>
      <c r="AK204" s="80"/>
      <c r="AL204" s="80"/>
      <c r="AM204" s="80"/>
      <c r="AN204" s="80"/>
      <c r="AO204" s="80"/>
      <c r="AP204" s="80"/>
      <c r="AQ204" s="80"/>
      <c r="AR204" s="81"/>
      <c r="AS204" s="81"/>
      <c r="AT204" s="81"/>
      <c r="AU204" s="81"/>
      <c r="AV204" s="81"/>
      <c r="AW204" s="81"/>
      <c r="AX204" s="81"/>
      <c r="AY204" s="81"/>
      <c r="AZ204" s="81"/>
      <c r="BA204" s="81"/>
    </row>
    <row r="205" spans="1:53"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$M$4:$Y$4,
                    (M205:Y205),
                    "")),
            1,
            0))
        =0,
    NA(),
    IF(
        Parameters!$D$15=1,
        IF(
            SUM(--(ISNUMBER(IF($M$4:$Y$4=1,(M205:Y205),""))))&gt;0,
            MAX(IF(
                ISNUMBER(M205:Y205),
                IF(
                    M$4:Y$4=1,
                    M205:Y205,
                    ""),
                "")),
            MAX(IF(
                ISNUMBER(M205:Y205),
                IF(
                    M$4:Y$4=2,
                    M205:Y205,
                    ""),
                ""))
        ),
        IF(
            Parameters!$D$16=1,
            IFERROR(
                AVERAGE(IF(
                    ISNUMBER(M205:Y205),
                    IF(
                        M$4:Y$4=1,
                        M205:Y205,
                        ""),
                    "")),
                AVERAGE(IF(
                    ISNUMBER(M205:Y205),
                    IF(
                        M$4:Y$4=2,
                        M205:Y205,
                        ""),
                    ""))
            ),
            IF(
                Parameters!$D$17=1,
                IFERROR(
                    IF(
                        OR(
                            IF(
                                ISNUMBER(M205:Y205),
                                IF(
                                    M$4:Y$4=1,
                                    M205:Y205,
                                    ""),
                                "")
                            =0),
                        0,
                        GEOMEAN(IF(
                            ISNUMBER(M205:Y205),
                            IF(
                                M$4:Y$4=1,
                                M205:Y205,
                                ""),
                            ""))
                    ),
                    IF(
                        OR(IF(
                            ISNUMBER(M205:Y205),
                            IF(
                                M$4:Y$4=2,
                                M205:Y205,
                                ""),
                            "")
                            =0),
                        0,
                        GEOMEAN(IF(
                            ISNUMBER(M205:Y205),
                            IF(
                                M$4:Y$4=2,
                                M205:Y205,
                                ""),
                            "")))
                )
            )
        )
    )
)</f>
        <v>2.4285714285714199</v>
      </c>
      <c r="I205" s="191" cm="1">
        <f t="array" ref="I205">IF(
    SUM(IF(
            ISNUMBER(
                IF(
                    $M$5:$Y$5,
                    (M205:Y205),
                    "")),
            1,
            0))
        =0,
    NA(),
    IF(
        Parameters!$D$15=1,
        IF(
            SUM(--(ISNUMBER(IF($M$5:$Y$5=1,(M205:Y205),""))))&gt;0,
            MAX(IF(
                ISNUMBER(M205:Y205),
                IF(
                    M$5:Y$5=1,
                    M205:Y205,
                    ""),
                "")),
            MAX(IF(
                ISNUMBER(M205:Y205),
                IF(
                    M$5:Y$5=2,
                    M205:Y205,
                    ""),
                ""))
        ),
        IF(
            Parameters!$D$16=1,
            IFERROR(
                AVERAGE(IF(
                    ISNUMBER(M205:Y205),
                    IF(
                        M$5:Y$5=1,
                        M205:Y205,
                        ""),
                    "")),
                AVERAGE(IF(
                    ISNUMBER(M205:Y205),
                    IF(
                        M$5:Y$5=2,
                        M205:Y205,
                        ""),
                    ""))
            ),
            IF(
                Parameters!$D$17=1,
                IFERROR(
                    IF(
                        OR(
                            IF(
                                ISNUMBER(M205:Y205),
                                IF(
                                    M$5:Y$5=1,
                                    M205:Y205,
                                    ""),
                                "")
                            =0),
                        0,
                        GEOMEAN(IF(
                            ISNUMBER(M205:Y205),
                            IF(
                                M$5:Y$5=1,
                                M205:Y205,
                                ""),
                            ""))
                    ),
                    IF(
                        OR(IF(
                            ISNUMBER(M205:Y205),
                            IF(
                                M$5:Y$5=2,
                                M205:Y205,
                                ""),
                            "")
                            =0),
                        0,
                        GEOMEAN(IF(
                            ISNUMBER(M205:Y205),
                            IF(
                                M$5:Y$5=2,
                                M205:Y205,
                                ""),
                            "")))
                )
            )
        )
    )
)</f>
        <v>0</v>
      </c>
      <c r="J205" s="242">
        <v>45163</v>
      </c>
      <c r="K205" s="242">
        <v>45315</v>
      </c>
      <c r="L205" s="91" t="s">
        <v>335</v>
      </c>
      <c r="M205" s="192">
        <v>2.4285714285714199</v>
      </c>
      <c r="N205" s="192">
        <v>0</v>
      </c>
      <c r="O205" s="192" t="s">
        <v>409</v>
      </c>
      <c r="P205" s="192" t="s">
        <v>409</v>
      </c>
      <c r="Q205" s="192">
        <v>1.7</v>
      </c>
      <c r="R205" s="192" t="s">
        <v>409</v>
      </c>
      <c r="S205" s="192" t="s">
        <v>409</v>
      </c>
      <c r="T205" s="192" t="s">
        <v>409</v>
      </c>
      <c r="U205"/>
      <c r="V205"/>
      <c r="W205"/>
      <c r="X205"/>
      <c r="AF205" s="80"/>
      <c r="AG205" s="80"/>
      <c r="AH205" s="80"/>
      <c r="AI205" s="80"/>
      <c r="AJ205" s="80"/>
      <c r="AK205" s="80"/>
      <c r="AL205" s="80"/>
      <c r="AM205" s="80"/>
      <c r="AN205" s="80"/>
      <c r="AO205" s="80"/>
      <c r="AP205" s="80"/>
      <c r="AQ205" s="80"/>
      <c r="AR205" s="81"/>
      <c r="AS205" s="81"/>
      <c r="AT205" s="81"/>
      <c r="AU205" s="81"/>
      <c r="AV205" s="81"/>
      <c r="AW205" s="81"/>
      <c r="AX205" s="81"/>
      <c r="AY205" s="81"/>
      <c r="AZ205" s="81"/>
      <c r="BA205" s="81"/>
    </row>
    <row r="206" spans="1:53"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$M$4:$Y$4,
                    (M206:Y206),
                    "")),
            1,
            0))
        =0,
    NA(),
    IF(
        Parameters!$D$15=1,
        IF(
            SUM(--(ISNUMBER(IF($M$4:$Y$4=1,(M206:Y206),""))))&gt;0,
            MAX(IF(
                ISNUMBER(M206:Y206),
                IF(
                    M$4:Y$4=1,
                    M206:Y206,
                    ""),
                "")),
            MAX(IF(
                ISNUMBER(M206:Y206),
                IF(
                    M$4:Y$4=2,
                    M206:Y206,
                    ""),
                ""))
        ),
        IF(
            Parameters!$D$16=1,
            IFERROR(
                AVERAGE(IF(
                    ISNUMBER(M206:Y206),
                    IF(
                        M$4:Y$4=1,
                        M206:Y206,
                        ""),
                    "")),
                AVERAGE(IF(
                    ISNUMBER(M206:Y206),
                    IF(
                        M$4:Y$4=2,
                        M206:Y206,
                        ""),
                    ""))
            ),
            IF(
                Parameters!$D$17=1,
                IFERROR(
                    IF(
                        OR(
                            IF(
                                ISNUMBER(M206:Y206),
                                IF(
                                    M$4:Y$4=1,
                                    M206:Y206,
                                    ""),
                                "")
                            =0),
                        0,
                        GEOMEAN(IF(
                            ISNUMBER(M206:Y206),
                            IF(
                                M$4:Y$4=1,
                                M206:Y206,
                                ""),
                            ""))
                    ),
                    IF(
                        OR(IF(
                            ISNUMBER(M206:Y206),
                            IF(
                                M$4:Y$4=2,
                                M206:Y206,
                                ""),
                            "")
                            =0),
                        0,
                        GEOMEAN(IF(
                            ISNUMBER(M206:Y206),
                            IF(
                                M$4:Y$4=2,
                                M206:Y206,
                                ""),
                            "")))
                )
            )
        )
    )
)</f>
        <v>7</v>
      </c>
      <c r="I206" s="191" t="e" cm="1">
        <f t="array" ref="I206">IF(
    SUM(IF(
            ISNUMBER(
                IF(
                    $M$5:$Y$5,
                    (M206:Y206),
                    "")),
            1,
            0))
        =0,
    NA(),
    IF(
        Parameters!$D$15=1,
        IF(
            SUM(--(ISNUMBER(IF($M$5:$Y$5=1,(M206:Y206),""))))&gt;0,
            MAX(IF(
                ISNUMBER(M206:Y206),
                IF(
                    M$5:Y$5=1,
                    M206:Y206,
                    ""),
                "")),
            MAX(IF(
                ISNUMBER(M206:Y206),
                IF(
                    M$5:Y$5=2,
                    M206:Y206,
                    ""),
                ""))
        ),
        IF(
            Parameters!$D$16=1,
            IFERROR(
                AVERAGE(IF(
                    ISNUMBER(M206:Y206),
                    IF(
                        M$5:Y$5=1,
                        M206:Y206,
                        ""),
                    "")),
                AVERAGE(IF(
                    ISNUMBER(M206:Y206),
                    IF(
                        M$5:Y$5=2,
                        M206:Y206,
                        ""),
                    ""))
            ),
            IF(
                Parameters!$D$17=1,
                IFERROR(
                    IF(
                        OR(
                            IF(
                                ISNUMBER(M206:Y206),
                                IF(
                                    M$5:Y$5=1,
                                    M206:Y206,
                                    ""),
                                "")
                            =0),
                        0,
                        GEOMEAN(IF(
                            ISNUMBER(M206:Y206),
                            IF(
                                M$5:Y$5=1,
                                M206:Y206,
                                ""),
                            ""))
                    ),
                    IF(
                        OR(IF(
                            ISNUMBER(M206:Y206),
                            IF(
                                M$5:Y$5=2,
                                M206:Y206,
                                ""),
                            "")
                            =0),
                        0,
                        GEOMEAN(IF(
                            ISNUMBER(M206:Y206),
                            IF(
                                M$5:Y$5=2,
                                M206:Y206,
                                ""),
                            "")))
                )
            )
        )
    )
)</f>
        <v>#N/A</v>
      </c>
      <c r="J206" s="242">
        <v>45188</v>
      </c>
      <c r="K206" s="242">
        <v>44753</v>
      </c>
      <c r="L206" s="91" t="s">
        <v>337</v>
      </c>
      <c r="M206" s="192">
        <v>7</v>
      </c>
      <c r="N206" s="192" t="s">
        <v>409</v>
      </c>
      <c r="O206" s="192" t="s">
        <v>409</v>
      </c>
      <c r="P206" s="192" t="s">
        <v>409</v>
      </c>
      <c r="Q206" s="192">
        <v>4.9000000000000004</v>
      </c>
      <c r="R206" s="192" t="s">
        <v>409</v>
      </c>
      <c r="S206" s="192" t="s">
        <v>409</v>
      </c>
      <c r="T206" s="192" t="s">
        <v>409</v>
      </c>
      <c r="U206"/>
      <c r="V206"/>
      <c r="W206"/>
      <c r="X206"/>
    </row>
    <row r="207" spans="1:53" x14ac:dyDescent="0.2">
      <c r="A207" s="84">
        <v>200</v>
      </c>
      <c r="B207" s="35" t="str">
        <f ca="1"/>
        <v>Taiwan, China</v>
      </c>
      <c r="C207" s="35" t="str">
        <f ca="1"/>
        <v>TWN</v>
      </c>
      <c r="D207" s="35" t="str">
        <f ca="1"/>
        <v>EAS           East Asia &amp; Pacific</v>
      </c>
      <c r="E207" s="35" t="str">
        <f ca="1"/>
        <v>NA</v>
      </c>
      <c r="F207" s="190" t="str">
        <f t="shared" ca="1" si="6"/>
        <v/>
      </c>
      <c r="G207" s="80" t="e">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#N/A</v>
      </c>
      <c r="H207" s="80" t="e" cm="1">
        <f t="array" ref="H207">IF(
    SUM(IF(
            ISNUMBER(
                IF(
                    $M$4:$Y$4,
                    (M207:Y207),
                    "")),
            1,
            0))
        =0,
    NA(),
    IF(
        Parameters!$D$15=1,
        IF(
            SUM(--(ISNUMBER(IF($M$4:$Y$4=1,(M207:Y207),""))))&gt;0,
            MAX(IF(
                ISNUMBER(M207:Y207),
                IF(
                    M$4:Y$4=1,
                    M207:Y207,
                    ""),
                "")),
            MAX(IF(
                ISNUMBER(M207:Y207),
                IF(
                    M$4:Y$4=2,
                    M207:Y207,
                    ""),
                ""))
        ),
        IF(
            Parameters!$D$16=1,
            IFERROR(
                AVERAGE(IF(
                    ISNUMBER(M207:Y207),
                    IF(
                        M$4:Y$4=1,
                        M207:Y207,
                        ""),
                    "")),
                AVERAGE(IF(
                    ISNUMBER(M207:Y207),
                    IF(
                        M$4:Y$4=2,
                        M207:Y207,
                        ""),
                    ""))
            ),
            IF(
                Parameters!$D$17=1,
                IFERROR(
                    IF(
                        OR(
                            IF(
                                ISNUMBER(M207:Y207),
                                IF(
                                    M$4:Y$4=1,
                                    M207:Y207,
                                    ""),
                                "")
                            =0),
                        0,
                        GEOMEAN(IF(
                            ISNUMBER(M207:Y207),
                            IF(
                                M$4:Y$4=1,
                                M207:Y207,
                                ""),
                            ""))
                    ),
                    IF(
                        OR(IF(
                            ISNUMBER(M207:Y207),
                            IF(
                                M$4:Y$4=2,
                                M207:Y207,
                                ""),
                            "")
                            =0),
                        0,
                        GEOMEAN(IF(
                            ISNUMBER(M207:Y207),
                            IF(
                                M$4:Y$4=2,
                                M207:Y207,
                                ""),
                            "")))
                )
            )
        )
    )
)</f>
        <v>#N/A</v>
      </c>
      <c r="I207" s="191" t="e" cm="1">
        <f t="array" ref="I207">IF(
    SUM(IF(
            ISNUMBER(
                IF(
                    $M$5:$Y$5,
                    (M207:Y207),
                    "")),
            1,
            0))
        =0,
    NA(),
    IF(
        Parameters!$D$15=1,
        IF(
            SUM(--(ISNUMBER(IF($M$5:$Y$5=1,(M207:Y207),""))))&gt;0,
            MAX(IF(
                ISNUMBER(M207:Y207),
                IF(
                    M$5:Y$5=1,
                    M207:Y207,
                    ""),
                "")),
            MAX(IF(
                ISNUMBER(M207:Y207),
                IF(
                    M$5:Y$5=2,
                    M207:Y207,
                    ""),
                ""))
        ),
        IF(
            Parameters!$D$16=1,
            IFERROR(
                AVERAGE(IF(
                    ISNUMBER(M207:Y207),
                    IF(
                        M$5:Y$5=1,
                        M207:Y207,
                        ""),
                    "")),
                AVERAGE(IF(
                    ISNUMBER(M207:Y207),
                    IF(
                        M$5:Y$5=2,
                        M207:Y207,
                        ""),
                    ""))
            ),
            IF(
                Parameters!$D$17=1,
                IFERROR(
                    IF(
                        OR(
                            IF(
                                ISNUMBER(M207:Y207),
                                IF(
                                    M$5:Y$5=1,
                                    M207:Y207,
                                    ""),
                                "")
                            =0),
                        0,
                        GEOMEAN(IF(
                            ISNUMBER(M207:Y207),
                            IF(
                                M$5:Y$5=1,
                                M207:Y207,
                                ""),
                            ""))
                    ),
                    IF(
                        OR(IF(
                            ISNUMBER(M207:Y207),
                            IF(
                                M$5:Y$5=2,
                                M207:Y207,
                                ""),
                            "")
                            =0),
                        0,
                        GEOMEAN(IF(
                            ISNUMBER(M207:Y207),
                            IF(
                                M$5:Y$5=2,
                                M207:Y207,
                                ""),
                            "")))
                )
            )
        )
    )
)</f>
        <v>#N/A</v>
      </c>
      <c r="J207" s="242" t="s">
        <v>409</v>
      </c>
      <c r="K207" s="242">
        <v>45218</v>
      </c>
      <c r="L207" s="91" t="s">
        <v>697</v>
      </c>
      <c r="M207" s="192" t="s">
        <v>409</v>
      </c>
      <c r="N207" s="192" t="s">
        <v>409</v>
      </c>
      <c r="O207" s="192" t="s">
        <v>409</v>
      </c>
      <c r="P207" s="192" t="s">
        <v>409</v>
      </c>
      <c r="Q207" s="192" t="s">
        <v>409</v>
      </c>
      <c r="R207" s="192" t="s">
        <v>409</v>
      </c>
      <c r="S207" s="192" t="s">
        <v>409</v>
      </c>
      <c r="T207" s="192" t="s">
        <v>409</v>
      </c>
      <c r="U207"/>
      <c r="V207"/>
      <c r="W207"/>
      <c r="X207"/>
    </row>
    <row r="208" spans="1:53"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$M$4:$Y$4,
                    (M208:Y208),
                    "")),
            1,
            0))
        =0,
    NA(),
    IF(
        Parameters!$D$15=1,
        IF(
            SUM(--(ISNUMBER(IF($M$4:$Y$4=1,(M208:Y208),""))))&gt;0,
            MAX(IF(
                ISNUMBER(M208:Y208),
                IF(
                    M$4:Y$4=1,
                    M208:Y208,
                    ""),
                "")),
            MAX(IF(
                ISNUMBER(M208:Y208),
                IF(
                    M$4:Y$4=2,
                    M208:Y208,
                    ""),
                ""))
        ),
        IF(
            Parameters!$D$16=1,
            IFERROR(
                AVERAGE(IF(
                    ISNUMBER(M208:Y208),
                    IF(
                        M$4:Y$4=1,
                        M208:Y208,
                        ""),
                    "")),
                AVERAGE(IF(
                    ISNUMBER(M208:Y208),
                    IF(
                        M$4:Y$4=2,
                        M208:Y208,
                        ""),
                    ""))
            ),
            IF(
                Parameters!$D$17=1,
                IFERROR(
                    IF(
                        OR(
                            IF(
                                ISNUMBER(M208:Y208),
                                IF(
                                    M$4:Y$4=1,
                                    M208:Y208,
                                    ""),
                                "")
                            =0),
                        0,
                        GEOMEAN(IF(
                            ISNUMBER(M208:Y208),
                            IF(
                                M$4:Y$4=1,
                                M208:Y208,
                                ""),
                            ""))
                    ),
                    IF(
                        OR(IF(
                            ISNUMBER(M208:Y208),
                            IF(
                                M$4:Y$4=2,
                                M208:Y208,
                                ""),
                            "")
                            =0),
                        0,
                        GEOMEAN(IF(
                            ISNUMBER(M208:Y208),
                            IF(
                                M$4:Y$4=2,
                                M208:Y208,
                                ""),
                            "")))
                )
            )
        )
    )
)</f>
        <v>8.4285714285714199</v>
      </c>
      <c r="I208" s="191" cm="1">
        <f t="array" ref="I208">IF(
    SUM(IF(
            ISNUMBER(
                IF(
                    $M$5:$Y$5,
                    (M208:Y208),
                    "")),
            1,
            0))
        =0,
    NA(),
    IF(
        Parameters!$D$15=1,
        IF(
            SUM(--(ISNUMBER(IF($M$5:$Y$5=1,(M208:Y208),""))))&gt;0,
            MAX(IF(
                ISNUMBER(M208:Y208),
                IF(
                    M$5:Y$5=1,
                    M208:Y208,
                    ""),
                "")),
            MAX(IF(
                ISNUMBER(M208:Y208),
                IF(
                    M$5:Y$5=2,
                    M208:Y208,
                    ""),
                ""))
        ),
        IF(
            Parameters!$D$16=1,
            IFERROR(
                AVERAGE(IF(
                    ISNUMBER(M208:Y208),
                    IF(
                        M$5:Y$5=1,
                        M208:Y208,
                        ""),
                    "")),
                AVERAGE(IF(
                    ISNUMBER(M208:Y208),
                    IF(
                        M$5:Y$5=2,
                        M208:Y208,
                        ""),
                    ""))
            ),
            IF(
                Parameters!$D$17=1,
                IFERROR(
                    IF(
                        OR(
                            IF(
                                ISNUMBER(M208:Y208),
                                IF(
                                    M$5:Y$5=1,
                                    M208:Y208,
                                    ""),
                                "")
                            =0),
                        0,
                        GEOMEAN(IF(
                            ISNUMBER(M208:Y208),
                            IF(
                                M$5:Y$5=1,
                                M208:Y208,
                                ""),
                            ""))
                    ),
                    IF(
                        OR(IF(
                            ISNUMBER(M208:Y208),
                            IF(
                                M$5:Y$5=2,
                                M208:Y208,
                                ""),
                            "")
                            =0),
                        0,
                        GEOMEAN(IF(
                            ISNUMBER(M208:Y208),
                            IF(
                                M$5:Y$5=2,
                                M208:Y208,
                                ""),
                            "")))
                )
            )
        )
    )
)</f>
        <v>0</v>
      </c>
      <c r="J208" s="242">
        <v>45188</v>
      </c>
      <c r="K208" s="242">
        <v>45455</v>
      </c>
      <c r="L208" s="91" t="s">
        <v>339</v>
      </c>
      <c r="M208" s="192">
        <v>8.4285714285714199</v>
      </c>
      <c r="N208" s="192" t="s">
        <v>409</v>
      </c>
      <c r="O208" s="192">
        <v>0</v>
      </c>
      <c r="P208" s="192" t="s">
        <v>409</v>
      </c>
      <c r="Q208" s="192">
        <v>5.9</v>
      </c>
      <c r="R208" s="192">
        <v>-0.31974281433235802</v>
      </c>
      <c r="S208" s="192">
        <v>-0.43698841843233499</v>
      </c>
      <c r="T208" s="192" t="s">
        <v>409</v>
      </c>
      <c r="U208"/>
      <c r="V208"/>
      <c r="W208"/>
      <c r="X208"/>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$M$4:$Y$4,
                    (M209:Y209),
                    "")),
            1,
            0))
        =0,
    NA(),
    IF(
        Parameters!$D$15=1,
        IF(
            SUM(--(ISNUMBER(IF($M$4:$Y$4=1,(M209:Y209),""))))&gt;0,
            MAX(IF(
                ISNUMBER(M209:Y209),
                IF(
                    M$4:Y$4=1,
                    M209:Y209,
                    ""),
                "")),
            MAX(IF(
                ISNUMBER(M209:Y209),
                IF(
                    M$4:Y$4=2,
                    M209:Y209,
                    ""),
                ""))
        ),
        IF(
            Parameters!$D$16=1,
            IFERROR(
                AVERAGE(IF(
                    ISNUMBER(M209:Y209),
                    IF(
                        M$4:Y$4=1,
                        M209:Y209,
                        ""),
                    "")),
                AVERAGE(IF(
                    ISNUMBER(M209:Y209),
                    IF(
                        M$4:Y$4=2,
                        M209:Y209,
                        ""),
                    ""))
            ),
            IF(
                Parameters!$D$17=1,
                IFERROR(
                    IF(
                        OR(
                            IF(
                                ISNUMBER(M209:Y209),
                                IF(
                                    M$4:Y$4=1,
                                    M209:Y209,
                                    ""),
                                "")
                            =0),
                        0,
                        GEOMEAN(IF(
                            ISNUMBER(M209:Y209),
                            IF(
                                M$4:Y$4=1,
                                M209:Y209,
                                ""),
                            ""))
                    ),
                    IF(
                        OR(IF(
                            ISNUMBER(M209:Y209),
                            IF(
                                M$4:Y$4=2,
                                M209:Y209,
                                ""),
                            "")
                            =0),
                        0,
                        GEOMEAN(IF(
                            ISNUMBER(M209:Y209),
                            IF(
                                M$4:Y$4=2,
                                M209:Y209,
                                ""),
                            "")))
                )
            )
        )
    )
)</f>
        <v>9</v>
      </c>
      <c r="I209" s="191" cm="1">
        <f t="array" ref="I209">IF(
    SUM(IF(
            ISNUMBER(
                IF(
                    $M$5:$Y$5,
                    (M209:Y209),
                    "")),
            1,
            0))
        =0,
    NA(),
    IF(
        Parameters!$D$15=1,
        IF(
            SUM(--(ISNUMBER(IF($M$5:$Y$5=1,(M209:Y209),""))))&gt;0,
            MAX(IF(
                ISNUMBER(M209:Y209),
                IF(
                    M$5:Y$5=1,
                    M209:Y209,
                    ""),
                "")),
            MAX(IF(
                ISNUMBER(M209:Y209),
                IF(
                    M$5:Y$5=2,
                    M209:Y209,
                    ""),
                ""))
        ),
        IF(
            Parameters!$D$16=1,
            IFERROR(
                AVERAGE(IF(
                    ISNUMBER(M209:Y209),
                    IF(
                        M$5:Y$5=1,
                        M209:Y209,
                        ""),
                    "")),
                AVERAGE(IF(
                    ISNUMBER(M209:Y209),
                    IF(
                        M$5:Y$5=2,
                        M209:Y209,
                        ""),
                    ""))
            ),
            IF(
                Parameters!$D$17=1,
                IFERROR(
                    IF(
                        OR(
                            IF(
                                ISNUMBER(M209:Y209),
                                IF(
                                    M$5:Y$5=1,
                                    M209:Y209,
                                    ""),
                                "")
                            =0),
                        0,
                        GEOMEAN(IF(
                            ISNUMBER(M209:Y209),
                            IF(
                                M$5:Y$5=1,
                                M209:Y209,
                                ""),
                            ""))
                    ),
                    IF(
                        OR(IF(
                            ISNUMBER(M209:Y209),
                            IF(
                                M$5:Y$5=2,
                                M209:Y209,
                                ""),
                            "")
                            =0),
                        0,
                        GEOMEAN(IF(
                            ISNUMBER(M209:Y209),
                            IF(
                                M$5:Y$5=2,
                                M209:Y209,
                                ""),
                            "")))
                )
            )
        )
    )
)</f>
        <v>0</v>
      </c>
      <c r="J209" s="242">
        <v>45163</v>
      </c>
      <c r="K209" s="242">
        <v>45455</v>
      </c>
      <c r="L209" s="91" t="s">
        <v>341</v>
      </c>
      <c r="M209" s="192">
        <v>9</v>
      </c>
      <c r="N209" s="192" t="s">
        <v>409</v>
      </c>
      <c r="O209" s="192">
        <v>0</v>
      </c>
      <c r="P209" s="192" t="s">
        <v>409</v>
      </c>
      <c r="Q209" s="192">
        <v>6.3</v>
      </c>
      <c r="R209" s="192">
        <v>-7.4569041287489299E-2</v>
      </c>
      <c r="S209" s="192">
        <v>-0.33097602094408501</v>
      </c>
      <c r="T209" s="192" t="s">
        <v>409</v>
      </c>
      <c r="U209"/>
      <c r="V209"/>
      <c r="W209"/>
      <c r="X209"/>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5.4772255750516514</v>
      </c>
      <c r="H210" s="80" cm="1">
        <f t="array" ref="H210">IF(
    SUM(IF(
            ISNUMBER(
                IF(
                    $M$4:$Y$4,
                    (M210:Y210),
                    "")),
            1,
            0))
        =0,
    NA(),
    IF(
        Parameters!$D$15=1,
        IF(
            SUM(--(ISNUMBER(IF($M$4:$Y$4=1,(M210:Y210),""))))&gt;0,
            MAX(IF(
                ISNUMBER(M210:Y210),
                IF(
                    M$4:Y$4=1,
                    M210:Y210,
                    ""),
                "")),
            MAX(IF(
                ISNUMBER(M210:Y210),
                IF(
                    M$4:Y$4=2,
                    M210:Y210,
                    ""),
                ""))
        ),
        IF(
            Parameters!$D$16=1,
            IFERROR(
                AVERAGE(IF(
                    ISNUMBER(M210:Y210),
                    IF(
                        M$4:Y$4=1,
                        M210:Y210,
                        ""),
                    "")),
                AVERAGE(IF(
                    ISNUMBER(M210:Y210),
                    IF(
                        M$4:Y$4=2,
                        M210:Y210,
                        ""),
                    ""))
            ),
            IF(
                Parameters!$D$17=1,
                IFERROR(
                    IF(
                        OR(
                            IF(
                                ISNUMBER(M210:Y210),
                                IF(
                                    M$4:Y$4=1,
                                    M210:Y210,
                                    ""),
                                "")
                            =0),
                        0,
                        GEOMEAN(IF(
                            ISNUMBER(M210:Y210),
                            IF(
                                M$4:Y$4=1,
                                M210:Y210,
                                ""),
                            ""))
                    ),
                    IF(
                        OR(IF(
                            ISNUMBER(M210:Y210),
                            IF(
                                M$4:Y$4=2,
                                M210:Y210,
                                ""),
                            "")
                            =0),
                        0,
                        GEOMEAN(IF(
                            ISNUMBER(M210:Y210),
                            IF(
                                M$4:Y$4=2,
                                M210:Y210,
                                ""),
                            "")))
                )
            )
        )
    )
)</f>
        <v>2.9999999999999898</v>
      </c>
      <c r="I210" s="191" cm="1">
        <f t="array" ref="I210">IF(
    SUM(IF(
            ISNUMBER(
                IF(
                    $M$5:$Y$5,
                    (M210:Y210),
                    "")),
            1,
            0))
        =0,
    NA(),
    IF(
        Parameters!$D$15=1,
        IF(
            SUM(--(ISNUMBER(IF($M$5:$Y$5=1,(M210:Y210),""))))&gt;0,
            MAX(IF(
                ISNUMBER(M210:Y210),
                IF(
                    M$5:Y$5=1,
                    M210:Y210,
                    ""),
                "")),
            MAX(IF(
                ISNUMBER(M210:Y210),
                IF(
                    M$5:Y$5=2,
                    M210:Y210,
                    ""),
                ""))
        ),
        IF(
            Parameters!$D$16=1,
            IFERROR(
                AVERAGE(IF(
                    ISNUMBER(M210:Y210),
                    IF(
                        M$5:Y$5=1,
                        M210:Y210,
                        ""),
                    "")),
                AVERAGE(IF(
                    ISNUMBER(M210:Y210),
                    IF(
                        M$5:Y$5=2,
                        M210:Y210,
                        ""),
                    ""))
            ),
            IF(
                Parameters!$D$17=1,
                IFERROR(
                    IF(
                        OR(
                            IF(
                                ISNUMBER(M210:Y210),
                                IF(
                                    M$5:Y$5=1,
                                    M210:Y210,
                                    ""),
                                "")
                            =0),
                        0,
                        GEOMEAN(IF(
                            ISNUMBER(M210:Y210),
                            IF(
                                M$5:Y$5=1,
                                M210:Y210,
                                ""),
                            ""))
                    ),
                    IF(
                        OR(IF(
                            ISNUMBER(M210:Y210),
                            IF(
                                M$5:Y$5=2,
                                M210:Y210,
                                ""),
                            "")
                            =0),
                        0,
                        GEOMEAN(IF(
                            ISNUMBER(M210:Y210),
                            IF(
                                M$5:Y$5=2,
                                M210:Y210,
                                ""),
                            "")))
                )
            )
        )
    )
)</f>
        <v>10</v>
      </c>
      <c r="J210" s="242">
        <v>45188</v>
      </c>
      <c r="K210" s="242">
        <v>45455</v>
      </c>
      <c r="L210" s="91" t="s">
        <v>343</v>
      </c>
      <c r="M210" s="192">
        <v>2.9999999999999898</v>
      </c>
      <c r="N210" s="192" t="s">
        <v>409</v>
      </c>
      <c r="O210" s="192" t="s">
        <v>409</v>
      </c>
      <c r="P210" s="192">
        <v>10</v>
      </c>
      <c r="Q210" s="192">
        <v>2.1</v>
      </c>
      <c r="R210" s="192" t="s">
        <v>409</v>
      </c>
      <c r="S210" s="192" t="s">
        <v>409</v>
      </c>
      <c r="T210" s="192" t="s">
        <v>866</v>
      </c>
      <c r="U210"/>
      <c r="V210"/>
      <c r="W210"/>
      <c r="X210"/>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1.4874464746303968</v>
      </c>
      <c r="H211" s="80" cm="1">
        <f t="array" ref="H211">IF(
    SUM(IF(
            ISNUMBER(
                IF(
                    $M$4:$Y$4,
                    (M211:Y211),
                    "")),
            1,
            0))
        =0,
    NA(),
    IF(
        Parameters!$D$15=1,
        IF(
            SUM(--(ISNUMBER(IF($M$4:$Y$4=1,(M211:Y211),""))))&gt;0,
            MAX(IF(
                ISNUMBER(M211:Y211),
                IF(
                    M$4:Y$4=1,
                    M211:Y211,
                    ""),
                "")),
            MAX(IF(
                ISNUMBER(M211:Y211),
                IF(
                    M$4:Y$4=2,
                    M211:Y211,
                    ""),
                ""))
        ),
        IF(
            Parameters!$D$16=1,
            IFERROR(
                AVERAGE(IF(
                    ISNUMBER(M211:Y211),
                    IF(
                        M$4:Y$4=1,
                        M211:Y211,
                        ""),
                    "")),
                AVERAGE(IF(
                    ISNUMBER(M211:Y211),
                    IF(
                        M$4:Y$4=2,
                        M211:Y211,
                        ""),
                    ""))
            ),
            IF(
                Parameters!$D$17=1,
                IFERROR(
                    IF(
                        OR(
                            IF(
                                ISNUMBER(M211:Y211),
                                IF(
                                    M$4:Y$4=1,
                                    M211:Y211,
                                    ""),
                                "")
                            =0),
                        0,
                        GEOMEAN(IF(
                            ISNUMBER(M211:Y211),
                            IF(
                                M$4:Y$4=1,
                                M211:Y211,
                                ""),
                            ""))
                    ),
                    IF(
                        OR(IF(
                            ISNUMBER(M211:Y211),
                            IF(
                                M$4:Y$4=2,
                                M211:Y211,
                                ""),
                            "")
                            =0),
                        0,
                        GEOMEAN(IF(
                            ISNUMBER(M211:Y211),
                            IF(
                                M$4:Y$4=2,
                                M211:Y211,
                                ""),
                            "")))
                )
            )
        )
    )
)</f>
        <v>2.5714285714285698</v>
      </c>
      <c r="I211" s="191" cm="1">
        <f t="array" ref="I211">IF(
    SUM(IF(
            ISNUMBER(
                IF(
                    $M$5:$Y$5,
                    (M211:Y211),
                    "")),
            1,
            0))
        =0,
    NA(),
    IF(
        Parameters!$D$15=1,
        IF(
            SUM(--(ISNUMBER(IF($M$5:$Y$5=1,(M211:Y211),""))))&gt;0,
            MAX(IF(
                ISNUMBER(M211:Y211),
                IF(
                    M$5:Y$5=1,
                    M211:Y211,
                    ""),
                "")),
            MAX(IF(
                ISNUMBER(M211:Y211),
                IF(
                    M$5:Y$5=2,
                    M211:Y211,
                    ""),
                ""))
        ),
        IF(
            Parameters!$D$16=1,
            IFERROR(
                AVERAGE(IF(
                    ISNUMBER(M211:Y211),
                    IF(
                        M$5:Y$5=1,
                        M211:Y211,
                        ""),
                    "")),
                AVERAGE(IF(
                    ISNUMBER(M211:Y211),
                    IF(
                        M$5:Y$5=2,
                        M211:Y211,
                        ""),
                    ""))
            ),
            IF(
                Parameters!$D$17=1,
                IFERROR(
                    IF(
                        OR(
                            IF(
                                ISNUMBER(M211:Y211),
                                IF(
                                    M$5:Y$5=1,
                                    M211:Y211,
                                    ""),
                                "")
                            =0),
                        0,
                        GEOMEAN(IF(
                            ISNUMBER(M211:Y211),
                            IF(
                                M$5:Y$5=1,
                                M211:Y211,
                                ""),
                            ""))
                    ),
                    IF(
                        OR(IF(
                            ISNUMBER(M211:Y211),
                            IF(
                                M$5:Y$5=2,
                                M211:Y211,
                                ""),
                            "")
                            =0),
                        0,
                        GEOMEAN(IF(
                            ISNUMBER(M211:Y211),
                            IF(
                                M$5:Y$5=2,
                                M211:Y211,
                                ""),
                            "")))
                )
            )
        )
    )
)</f>
        <v>0.86041550579071002</v>
      </c>
      <c r="J211" s="242">
        <v>44753</v>
      </c>
      <c r="K211" s="242">
        <v>45014</v>
      </c>
      <c r="L211" s="91" t="s">
        <v>345</v>
      </c>
      <c r="M211" s="192">
        <v>2.5714285714285698</v>
      </c>
      <c r="N211" s="192" t="s">
        <v>409</v>
      </c>
      <c r="O211" s="192">
        <v>0.86041550579071002</v>
      </c>
      <c r="P211" s="192" t="s">
        <v>409</v>
      </c>
      <c r="Q211" s="192">
        <v>1.8</v>
      </c>
      <c r="R211" s="192">
        <v>4.3020775289535497E-2</v>
      </c>
      <c r="S211" s="192">
        <v>-4.2015098035335499E-2</v>
      </c>
      <c r="T211" s="192" t="s">
        <v>409</v>
      </c>
      <c r="U211"/>
      <c r="V211"/>
      <c r="W211"/>
      <c r="X211"/>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$M$4:$Y$4,
                    (M212:Y212),
                    "")),
            1,
            0))
        =0,
    NA(),
    IF(
        Parameters!$D$15=1,
        IF(
            SUM(--(ISNUMBER(IF($M$4:$Y$4=1,(M212:Y212),""))))&gt;0,
            MAX(IF(
                ISNUMBER(M212:Y212),
                IF(
                    M$4:Y$4=1,
                    M212:Y212,
                    ""),
                "")),
            MAX(IF(
                ISNUMBER(M212:Y212),
                IF(
                    M$4:Y$4=2,
                    M212:Y212,
                    ""),
                ""))
        ),
        IF(
            Parameters!$D$16=1,
            IFERROR(
                AVERAGE(IF(
                    ISNUMBER(M212:Y212),
                    IF(
                        M$4:Y$4=1,
                        M212:Y212,
                        ""),
                    "")),
                AVERAGE(IF(
                    ISNUMBER(M212:Y212),
                    IF(
                        M$4:Y$4=2,
                        M212:Y212,
                        ""),
                    ""))
            ),
            IF(
                Parameters!$D$17=1,
                IFERROR(
                    IF(
                        OR(
                            IF(
                                ISNUMBER(M212:Y212),
                                IF(
                                    M$4:Y$4=1,
                                    M212:Y212,
                                    ""),
                                "")
                            =0),
                        0,
                        GEOMEAN(IF(
                            ISNUMBER(M212:Y212),
                            IF(
                                M$4:Y$4=1,
                                M212:Y212,
                                ""),
                            ""))
                    ),
                    IF(
                        OR(IF(
                            ISNUMBER(M212:Y212),
                            IF(
                                M$4:Y$4=2,
                                M212:Y212,
                                ""),
                            "")
                            =0),
                        0,
                        GEOMEAN(IF(
                            ISNUMBER(M212:Y212),
                            IF(
                                M$4:Y$4=2,
                                M212:Y212,
                                ""),
                            "")))
                )
            )
        )
    )
)</f>
        <v>1.1428571428571399</v>
      </c>
      <c r="I212" s="191" t="e" cm="1">
        <f t="array" ref="I212">IF(
    SUM(IF(
            ISNUMBER(
                IF(
                    $M$5:$Y$5,
                    (M212:Y212),
                    "")),
            1,
            0))
        =0,
    NA(),
    IF(
        Parameters!$D$15=1,
        IF(
            SUM(--(ISNUMBER(IF($M$5:$Y$5=1,(M212:Y212),""))))&gt;0,
            MAX(IF(
                ISNUMBER(M212:Y212),
                IF(
                    M$5:Y$5=1,
                    M212:Y212,
                    ""),
                "")),
            MAX(IF(
                ISNUMBER(M212:Y212),
                IF(
                    M$5:Y$5=2,
                    M212:Y212,
                    ""),
                ""))
        ),
        IF(
            Parameters!$D$16=1,
            IFERROR(
                AVERAGE(IF(
                    ISNUMBER(M212:Y212),
                    IF(
                        M$5:Y$5=1,
                        M212:Y212,
                        ""),
                    "")),
                AVERAGE(IF(
                    ISNUMBER(M212:Y212),
                    IF(
                        M$5:Y$5=2,
                        M212:Y212,
                        ""),
                    ""))
            ),
            IF(
                Parameters!$D$17=1,
                IFERROR(
                    IF(
                        OR(
                            IF(
                                ISNUMBER(M212:Y212),
                                IF(
                                    M$5:Y$5=1,
                                    M212:Y212,
                                    ""),
                                "")
                            =0),
                        0,
                        GEOMEAN(IF(
                            ISNUMBER(M212:Y212),
                            IF(
                                M$5:Y$5=1,
                                M212:Y212,
                                ""),
                            ""))
                    ),
                    IF(
                        OR(IF(
                            ISNUMBER(M212:Y212),
                            IF(
                                M$5:Y$5=2,
                                M212:Y212,
                                ""),
                            "")
                            =0),
                        0,
                        GEOMEAN(IF(
                            ISNUMBER(M212:Y212),
                            IF(
                                M$5:Y$5=2,
                                M212:Y212,
                                ""),
                            "")))
                )
            )
        )
    )
)</f>
        <v>#N/A</v>
      </c>
      <c r="J212" s="242">
        <v>45163</v>
      </c>
      <c r="K212" s="242">
        <v>45218</v>
      </c>
      <c r="L212" s="91" t="s">
        <v>346</v>
      </c>
      <c r="M212" s="192">
        <v>1.1428571428571399</v>
      </c>
      <c r="N212" s="192" t="s">
        <v>409</v>
      </c>
      <c r="O212" s="192" t="s">
        <v>409</v>
      </c>
      <c r="P212" s="192" t="s">
        <v>409</v>
      </c>
      <c r="Q212" s="192">
        <v>0.8</v>
      </c>
      <c r="R212" s="192" t="s">
        <v>409</v>
      </c>
      <c r="S212" s="192" t="s">
        <v>409</v>
      </c>
      <c r="T212" s="192" t="s">
        <v>409</v>
      </c>
      <c r="U212"/>
      <c r="V212"/>
      <c r="W212"/>
      <c r="X212"/>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$M$4:$Y$4,
                    (M213:Y213),
                    "")),
            1,
            0))
        =0,
    NA(),
    IF(
        Parameters!$D$15=1,
        IF(
            SUM(--(ISNUMBER(IF($M$4:$Y$4=1,(M213:Y213),""))))&gt;0,
            MAX(IF(
                ISNUMBER(M213:Y213),
                IF(
                    M$4:Y$4=1,
                    M213:Y213,
                    ""),
                "")),
            MAX(IF(
                ISNUMBER(M213:Y213),
                IF(
                    M$4:Y$4=2,
                    M213:Y213,
                    ""),
                ""))
        ),
        IF(
            Parameters!$D$16=1,
            IFERROR(
                AVERAGE(IF(
                    ISNUMBER(M213:Y213),
                    IF(
                        M$4:Y$4=1,
                        M213:Y213,
                        ""),
                    "")),
                AVERAGE(IF(
                    ISNUMBER(M213:Y213),
                    IF(
                        M$4:Y$4=2,
                        M213:Y213,
                        ""),
                    ""))
            ),
            IF(
                Parameters!$D$17=1,
                IFERROR(
                    IF(
                        OR(
                            IF(
                                ISNUMBER(M213:Y213),
                                IF(
                                    M$4:Y$4=1,
                                    M213:Y213,
                                    ""),
                                "")
                            =0),
                        0,
                        GEOMEAN(IF(
                            ISNUMBER(M213:Y213),
                            IF(
                                M$4:Y$4=1,
                                M213:Y213,
                                ""),
                            ""))
                    ),
                    IF(
                        OR(IF(
                            ISNUMBER(M213:Y213),
                            IF(
                                M$4:Y$4=2,
                                M213:Y213,
                                ""),
                            "")
                            =0),
                        0,
                        GEOMEAN(IF(
                            ISNUMBER(M213:Y213),
                            IF(
                                M$4:Y$4=2,
                                M213:Y213,
                                ""),
                            "")))
                )
            )
        )
    )
)</f>
        <v>4.5714285714285703</v>
      </c>
      <c r="I213" s="191" t="e" cm="1">
        <f t="array" ref="I213">IF(
    SUM(IF(
            ISNUMBER(
                IF(
                    $M$5:$Y$5,
                    (M213:Y213),
                    "")),
            1,
            0))
        =0,
    NA(),
    IF(
        Parameters!$D$15=1,
        IF(
            SUM(--(ISNUMBER(IF($M$5:$Y$5=1,(M213:Y213),""))))&gt;0,
            MAX(IF(
                ISNUMBER(M213:Y213),
                IF(
                    M$5:Y$5=1,
                    M213:Y213,
                    ""),
                "")),
            MAX(IF(
                ISNUMBER(M213:Y213),
                IF(
                    M$5:Y$5=2,
                    M213:Y213,
                    ""),
                ""))
        ),
        IF(
            Parameters!$D$16=1,
            IFERROR(
                AVERAGE(IF(
                    ISNUMBER(M213:Y213),
                    IF(
                        M$5:Y$5=1,
                        M213:Y213,
                        ""),
                    "")),
                AVERAGE(IF(
                    ISNUMBER(M213:Y213),
                    IF(
                        M$5:Y$5=2,
                        M213:Y213,
                        ""),
                    ""))
            ),
            IF(
                Parameters!$D$17=1,
                IFERROR(
                    IF(
                        OR(
                            IF(
                                ISNUMBER(M213:Y213),
                                IF(
                                    M$5:Y$5=1,
                                    M213:Y213,
                                    ""),
                                "")
                            =0),
                        0,
                        GEOMEAN(IF(
                            ISNUMBER(M213:Y213),
                            IF(
                                M$5:Y$5=1,
                                M213:Y213,
                                ""),
                            ""))
                    ),
                    IF(
                        OR(IF(
                            ISNUMBER(M213:Y213),
                            IF(
                                M$5:Y$5=2,
                                M213:Y213,
                                ""),
                            "")
                            =0),
                        0,
                        GEOMEAN(IF(
                            ISNUMBER(M213:Y213),
                            IF(
                                M$5:Y$5=2,
                                M213:Y213,
                                ""),
                            "")))
                )
            )
        )
    )
)</f>
        <v>#N/A</v>
      </c>
      <c r="J213" s="242">
        <v>45188</v>
      </c>
      <c r="K213" s="242">
        <v>45218</v>
      </c>
      <c r="L213" s="91" t="s">
        <v>348</v>
      </c>
      <c r="M213" s="192">
        <v>4.5714285714285703</v>
      </c>
      <c r="N213" s="192" t="s">
        <v>409</v>
      </c>
      <c r="O213" s="192" t="s">
        <v>409</v>
      </c>
      <c r="P213" s="192" t="s">
        <v>409</v>
      </c>
      <c r="Q213" s="192">
        <v>3.2</v>
      </c>
      <c r="R213" s="192" t="s">
        <v>409</v>
      </c>
      <c r="S213" s="192" t="s">
        <v>409</v>
      </c>
      <c r="T213" s="192" t="s">
        <v>409</v>
      </c>
      <c r="U213"/>
      <c r="V213"/>
      <c r="W213"/>
      <c r="X213"/>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$M$4:$Y$4,
                    (M214:Y214),
                    "")),
            1,
            0))
        =0,
    NA(),
    IF(
        Parameters!$D$15=1,
        IF(
            SUM(--(ISNUMBER(IF($M$4:$Y$4=1,(M214:Y214),""))))&gt;0,
            MAX(IF(
                ISNUMBER(M214:Y214),
                IF(
                    M$4:Y$4=1,
                    M214:Y214,
                    ""),
                "")),
            MAX(IF(
                ISNUMBER(M214:Y214),
                IF(
                    M$4:Y$4=2,
                    M214:Y214,
                    ""),
                ""))
        ),
        IF(
            Parameters!$D$16=1,
            IFERROR(
                AVERAGE(IF(
                    ISNUMBER(M214:Y214),
                    IF(
                        M$4:Y$4=1,
                        M214:Y214,
                        ""),
                    "")),
                AVERAGE(IF(
                    ISNUMBER(M214:Y214),
                    IF(
                        M$4:Y$4=2,
                        M214:Y214,
                        ""),
                    ""))
            ),
            IF(
                Parameters!$D$17=1,
                IFERROR(
                    IF(
                        OR(
                            IF(
                                ISNUMBER(M214:Y214),
                                IF(
                                    M$4:Y$4=1,
                                    M214:Y214,
                                    ""),
                                "")
                            =0),
                        0,
                        GEOMEAN(IF(
                            ISNUMBER(M214:Y214),
                            IF(
                                M$4:Y$4=1,
                                M214:Y214,
                                ""),
                            ""))
                    ),
                    IF(
                        OR(IF(
                            ISNUMBER(M214:Y214),
                            IF(
                                M$4:Y$4=2,
                                M214:Y214,
                                ""),
                            "")
                            =0),
                        0,
                        GEOMEAN(IF(
                            ISNUMBER(M214:Y214),
                            IF(
                                M$4:Y$4=2,
                                M214:Y214,
                                ""),
                            "")))
                )
            )
        )
    )
)</f>
        <v>6.71428571428571</v>
      </c>
      <c r="I214" s="191" t="e" cm="1">
        <f t="array" ref="I214">IF(
    SUM(IF(
            ISNUMBER(
                IF(
                    $M$5:$Y$5,
                    (M214:Y214),
                    "")),
            1,
            0))
        =0,
    NA(),
    IF(
        Parameters!$D$15=1,
        IF(
            SUM(--(ISNUMBER(IF($M$5:$Y$5=1,(M214:Y214),""))))&gt;0,
            MAX(IF(
                ISNUMBER(M214:Y214),
                IF(
                    M$5:Y$5=1,
                    M214:Y214,
                    ""),
                "")),
            MAX(IF(
                ISNUMBER(M214:Y214),
                IF(
                    M$5:Y$5=2,
                    M214:Y214,
                    ""),
                ""))
        ),
        IF(
            Parameters!$D$16=1,
            IFERROR(
                AVERAGE(IF(
                    ISNUMBER(M214:Y214),
                    IF(
                        M$5:Y$5=1,
                        M214:Y214,
                        ""),
                    "")),
                AVERAGE(IF(
                    ISNUMBER(M214:Y214),
                    IF(
                        M$5:Y$5=2,
                        M214:Y214,
                        ""),
                    ""))
            ),
            IF(
                Parameters!$D$17=1,
                IFERROR(
                    IF(
                        OR(
                            IF(
                                ISNUMBER(M214:Y214),
                                IF(
                                    M$5:Y$5=1,
                                    M214:Y214,
                                    ""),
                                "")
                            =0),
                        0,
                        GEOMEAN(IF(
                            ISNUMBER(M214:Y214),
                            IF(
                                M$5:Y$5=1,
                                M214:Y214,
                                ""),
                            ""))
                    ),
                    IF(
                        OR(IF(
                            ISNUMBER(M214:Y214),
                            IF(
                                M$5:Y$5=2,
                                M214:Y214,
                                ""),
                            "")
                            =0),
                        0,
                        GEOMEAN(IF(
                            ISNUMBER(M214:Y214),
                            IF(
                                M$5:Y$5=2,
                                M214:Y214,
                                ""),
                            "")))
                )
            )
        )
    )
)</f>
        <v>#N/A</v>
      </c>
      <c r="J214" s="242">
        <v>45188</v>
      </c>
      <c r="K214" s="242">
        <v>44753</v>
      </c>
      <c r="L214" s="91" t="s">
        <v>349</v>
      </c>
      <c r="M214" s="192">
        <v>6.71428571428571</v>
      </c>
      <c r="N214" s="192" t="s">
        <v>409</v>
      </c>
      <c r="O214" s="192" t="s">
        <v>409</v>
      </c>
      <c r="P214" s="192" t="s">
        <v>409</v>
      </c>
      <c r="Q214" s="192">
        <v>4.7</v>
      </c>
      <c r="R214" s="192" t="s">
        <v>409</v>
      </c>
      <c r="S214" s="192" t="s">
        <v>409</v>
      </c>
      <c r="T214" s="192" t="s">
        <v>409</v>
      </c>
      <c r="U214"/>
      <c r="V214"/>
      <c r="W214"/>
      <c r="X214"/>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$M$4:$Y$4,
                    (M215:Y215),
                    "")),
            1,
            0))
        =0,
    NA(),
    IF(
        Parameters!$D$15=1,
        IF(
            SUM(--(ISNUMBER(IF($M$4:$Y$4=1,(M215:Y215),""))))&gt;0,
            MAX(IF(
                ISNUMBER(M215:Y215),
                IF(
                    M$4:Y$4=1,
                    M215:Y215,
                    ""),
                "")),
            MAX(IF(
                ISNUMBER(M215:Y215),
                IF(
                    M$4:Y$4=2,
                    M215:Y215,
                    ""),
                ""))
        ),
        IF(
            Parameters!$D$16=1,
            IFERROR(
                AVERAGE(IF(
                    ISNUMBER(M215:Y215),
                    IF(
                        M$4:Y$4=1,
                        M215:Y215,
                        ""),
                    "")),
                AVERAGE(IF(
                    ISNUMBER(M215:Y215),
                    IF(
                        M$4:Y$4=2,
                        M215:Y215,
                        ""),
                    ""))
            ),
            IF(
                Parameters!$D$17=1,
                IFERROR(
                    IF(
                        OR(
                            IF(
                                ISNUMBER(M215:Y215),
                                IF(
                                    M$4:Y$4=1,
                                    M215:Y215,
                                    ""),
                                "")
                            =0),
                        0,
                        GEOMEAN(IF(
                            ISNUMBER(M215:Y215),
                            IF(
                                M$4:Y$4=1,
                                M215:Y215,
                                ""),
                            ""))
                    ),
                    IF(
                        OR(IF(
                            ISNUMBER(M215:Y215),
                            IF(
                                M$4:Y$4=2,
                                M215:Y215,
                                ""),
                            "")
                            =0),
                        0,
                        GEOMEAN(IF(
                            ISNUMBER(M215:Y215),
                            IF(
                                M$4:Y$4=2,
                                M215:Y215,
                                ""),
                            "")))
                )
            )
        )
    )
)</f>
        <v>5.8571428571428497</v>
      </c>
      <c r="I215" s="191" t="e" cm="1">
        <f t="array" ref="I215">IF(
    SUM(IF(
            ISNUMBER(
                IF(
                    $M$5:$Y$5,
                    (M215:Y215),
                    "")),
            1,
            0))
        =0,
    NA(),
    IF(
        Parameters!$D$15=1,
        IF(
            SUM(--(ISNUMBER(IF($M$5:$Y$5=1,(M215:Y215),""))))&gt;0,
            MAX(IF(
                ISNUMBER(M215:Y215),
                IF(
                    M$5:Y$5=1,
                    M215:Y215,
                    ""),
                "")),
            MAX(IF(
                ISNUMBER(M215:Y215),
                IF(
                    M$5:Y$5=2,
                    M215:Y215,
                    ""),
                ""))
        ),
        IF(
            Parameters!$D$16=1,
            IFERROR(
                AVERAGE(IF(
                    ISNUMBER(M215:Y215),
                    IF(
                        M$5:Y$5=1,
                        M215:Y215,
                        ""),
                    "")),
                AVERAGE(IF(
                    ISNUMBER(M215:Y215),
                    IF(
                        M$5:Y$5=2,
                        M215:Y215,
                        ""),
                    ""))
            ),
            IF(
                Parameters!$D$17=1,
                IFERROR(
                    IF(
                        OR(
                            IF(
                                ISNUMBER(M215:Y215),
                                IF(
                                    M$5:Y$5=1,
                                    M215:Y215,
                                    ""),
                                "")
                            =0),
                        0,
                        GEOMEAN(IF(
                            ISNUMBER(M215:Y215),
                            IF(
                                M$5:Y$5=1,
                                M215:Y215,
                                ""),
                            ""))
                    ),
                    IF(
                        OR(IF(
                            ISNUMBER(M215:Y215),
                            IF(
                                M$5:Y$5=2,
                                M215:Y215,
                                ""),
                            "")
                            =0),
                        0,
                        GEOMEAN(IF(
                            ISNUMBER(M215:Y215),
                            IF(
                                M$5:Y$5=2,
                                M215:Y215,
                                ""),
                            "")))
                )
            )
        )
    )
)</f>
        <v>#N/A</v>
      </c>
      <c r="J215" s="242">
        <v>45188</v>
      </c>
      <c r="K215" s="242">
        <v>44753</v>
      </c>
      <c r="L215" s="91" t="s">
        <v>350</v>
      </c>
      <c r="M215" s="192">
        <v>5.8571428571428497</v>
      </c>
      <c r="N215" s="192" t="s">
        <v>409</v>
      </c>
      <c r="O215" s="192" t="s">
        <v>409</v>
      </c>
      <c r="P215" s="192" t="s">
        <v>409</v>
      </c>
      <c r="Q215" s="192">
        <v>4.0999999999999996</v>
      </c>
      <c r="R215" s="192" t="s">
        <v>409</v>
      </c>
      <c r="S215" s="192" t="s">
        <v>409</v>
      </c>
      <c r="T215" s="192" t="s">
        <v>409</v>
      </c>
      <c r="U215"/>
      <c r="V215"/>
      <c r="W215"/>
      <c r="X215"/>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$M$4:$Y$4,
                    (M216:Y216),
                    "")),
            1,
            0))
        =0,
    NA(),
    IF(
        Parameters!$D$15=1,
        IF(
            SUM(--(ISNUMBER(IF($M$4:$Y$4=1,(M216:Y216),""))))&gt;0,
            MAX(IF(
                ISNUMBER(M216:Y216),
                IF(
                    M$4:Y$4=1,
                    M216:Y216,
                    ""),
                "")),
            MAX(IF(
                ISNUMBER(M216:Y216),
                IF(
                    M$4:Y$4=2,
                    M216:Y216,
                    ""),
                ""))
        ),
        IF(
            Parameters!$D$16=1,
            IFERROR(
                AVERAGE(IF(
                    ISNUMBER(M216:Y216),
                    IF(
                        M$4:Y$4=1,
                        M216:Y216,
                        ""),
                    "")),
                AVERAGE(IF(
                    ISNUMBER(M216:Y216),
                    IF(
                        M$4:Y$4=2,
                        M216:Y216,
                        ""),
                    ""))
            ),
            IF(
                Parameters!$D$17=1,
                IFERROR(
                    IF(
                        OR(
                            IF(
                                ISNUMBER(M216:Y216),
                                IF(
                                    M$4:Y$4=1,
                                    M216:Y216,
                                    ""),
                                "")
                            =0),
                        0,
                        GEOMEAN(IF(
                            ISNUMBER(M216:Y216),
                            IF(
                                M$4:Y$4=1,
                                M216:Y216,
                                ""),
                            ""))
                    ),
                    IF(
                        OR(IF(
                            ISNUMBER(M216:Y216),
                            IF(
                                M$4:Y$4=2,
                                M216:Y216,
                                ""),
                            "")
                            =0),
                        0,
                        GEOMEAN(IF(
                            ISNUMBER(M216:Y216),
                            IF(
                                M$4:Y$4=2,
                                M216:Y216,
                                ""),
                            "")))
                )
            )
        )
    )
)</f>
        <v>#N/A</v>
      </c>
      <c r="I216" s="191" t="e" cm="1">
        <f t="array" ref="I216">IF(
    SUM(IF(
            ISNUMBER(
                IF(
                    $M$5:$Y$5,
                    (M216:Y216),
                    "")),
            1,
            0))
        =0,
    NA(),
    IF(
        Parameters!$D$15=1,
        IF(
            SUM(--(ISNUMBER(IF($M$5:$Y$5=1,(M216:Y216),""))))&gt;0,
            MAX(IF(
                ISNUMBER(M216:Y216),
                IF(
                    M$5:Y$5=1,
                    M216:Y216,
                    ""),
                "")),
            MAX(IF(
                ISNUMBER(M216:Y216),
                IF(
                    M$5:Y$5=2,
                    M216:Y216,
                    ""),
                ""))
        ),
        IF(
            Parameters!$D$16=1,
            IFERROR(
                AVERAGE(IF(
                    ISNUMBER(M216:Y216),
                    IF(
                        M$5:Y$5=1,
                        M216:Y216,
                        ""),
                    "")),
                AVERAGE(IF(
                    ISNUMBER(M216:Y216),
                    IF(
                        M$5:Y$5=2,
                        M216:Y216,
                        ""),
                    ""))
            ),
            IF(
                Parameters!$D$17=1,
                IFERROR(
                    IF(
                        OR(
                            IF(
                                ISNUMBER(M216:Y216),
                                IF(
                                    M$5:Y$5=1,
                                    M216:Y216,
                                    ""),
                                "")
                            =0),
                        0,
                        GEOMEAN(IF(
                            ISNUMBER(M216:Y216),
                            IF(
                                M$5:Y$5=1,
                                M216:Y216,
                                ""),
                            ""))
                    ),
                    IF(
                        OR(IF(
                            ISNUMBER(M216:Y216),
                            IF(
                                M$5:Y$5=2,
                                M216:Y216,
                                ""),
                            "")
                            =0),
                        0,
                        GEOMEAN(IF(
                            ISNUMBER(M216:Y216),
                            IF(
                                M$5:Y$5=2,
                                M216:Y216,
                                ""),
                            "")))
                )
            )
        )
    )
)</f>
        <v>#N/A</v>
      </c>
      <c r="J216" s="242" t="s">
        <v>409</v>
      </c>
      <c r="K216" s="242">
        <v>44887</v>
      </c>
      <c r="L216" s="91" t="s">
        <v>698</v>
      </c>
      <c r="M216" s="192" t="s">
        <v>409</v>
      </c>
      <c r="N216" s="192" t="s">
        <v>409</v>
      </c>
      <c r="O216" s="192" t="s">
        <v>409</v>
      </c>
      <c r="P216" s="192" t="s">
        <v>409</v>
      </c>
      <c r="Q216" s="192" t="s">
        <v>409</v>
      </c>
      <c r="R216" s="192" t="s">
        <v>409</v>
      </c>
      <c r="S216" s="192" t="s">
        <v>409</v>
      </c>
      <c r="T216" s="192" t="s">
        <v>409</v>
      </c>
      <c r="U216"/>
      <c r="V216"/>
      <c r="W216"/>
      <c r="X216"/>
    </row>
    <row r="217" spans="1:24" x14ac:dyDescent="0.2">
      <c r="A217" s="84">
        <v>210</v>
      </c>
      <c r="B217" s="35" t="str">
        <f ca="1"/>
        <v>Virgin Islands (U.S.)</v>
      </c>
      <c r="C217" s="35" t="str">
        <f ca="1"/>
        <v>VIR</v>
      </c>
      <c r="D217" s="35" t="str">
        <f ca="1"/>
        <v>LCN           Latin America &amp; Caribbean</v>
      </c>
      <c r="E217" s="35" t="str">
        <f ca="1"/>
        <v>NA</v>
      </c>
      <c r="F217" s="190"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$M$4:$Y$4,
                    (M217:Y217),
                    "")),
            1,
            0))
        =0,
    NA(),
    IF(
        Parameters!$D$15=1,
        IF(
            SUM(--(ISNUMBER(IF($M$4:$Y$4=1,(M217:Y217),""))))&gt;0,
            MAX(IF(
                ISNUMBER(M217:Y217),
                IF(
                    M$4:Y$4=1,
                    M217:Y217,
                    ""),
                "")),
            MAX(IF(
                ISNUMBER(M217:Y217),
                IF(
                    M$4:Y$4=2,
                    M217:Y217,
                    ""),
                ""))
        ),
        IF(
            Parameters!$D$16=1,
            IFERROR(
                AVERAGE(IF(
                    ISNUMBER(M217:Y217),
                    IF(
                        M$4:Y$4=1,
                        M217:Y217,
                        ""),
                    "")),
                AVERAGE(IF(
                    ISNUMBER(M217:Y217),
                    IF(
                        M$4:Y$4=2,
                        M217:Y217,
                        ""),
                    ""))
            ),
            IF(
                Parameters!$D$17=1,
                IFERROR(
                    IF(
                        OR(
                            IF(
                                ISNUMBER(M217:Y217),
                                IF(
                                    M$4:Y$4=1,
                                    M217:Y217,
                                    ""),
                                "")
                            =0),
                        0,
                        GEOMEAN(IF(
                            ISNUMBER(M217:Y217),
                            IF(
                                M$4:Y$4=1,
                                M217:Y217,
                                ""),
                            ""))
                    ),
                    IF(
                        OR(IF(
                            ISNUMBER(M217:Y217),
                            IF(
                                M$4:Y$4=2,
                                M217:Y217,
                                ""),
                            "")
                            =0),
                        0,
                        GEOMEAN(IF(
                            ISNUMBER(M217:Y217),
                            IF(
                                M$4:Y$4=2,
                                M217:Y217,
                                ""),
                            "")))
                )
            )
        )
    )
)</f>
        <v>#N/A</v>
      </c>
      <c r="I217" s="191" t="e" cm="1">
        <f t="array" ref="I217">IF(
    SUM(IF(
            ISNUMBER(
                IF(
                    $M$5:$Y$5,
                    (M217:Y217),
                    "")),
            1,
            0))
        =0,
    NA(),
    IF(
        Parameters!$D$15=1,
        IF(
            SUM(--(ISNUMBER(IF($M$5:$Y$5=1,(M217:Y217),""))))&gt;0,
            MAX(IF(
                ISNUMBER(M217:Y217),
                IF(
                    M$5:Y$5=1,
                    M217:Y217,
                    ""),
                "")),
            MAX(IF(
                ISNUMBER(M217:Y217),
                IF(
                    M$5:Y$5=2,
                    M217:Y217,
                    ""),
                ""))
        ),
        IF(
            Parameters!$D$16=1,
            IFERROR(
                AVERAGE(IF(
                    ISNUMBER(M217:Y217),
                    IF(
                        M$5:Y$5=1,
                        M217:Y217,
                        ""),
                    "")),
                AVERAGE(IF(
                    ISNUMBER(M217:Y217),
                    IF(
                        M$5:Y$5=2,
                        M217:Y217,
                        ""),
                    ""))
            ),
            IF(
                Parameters!$D$17=1,
                IFERROR(
                    IF(
                        OR(
                            IF(
                                ISNUMBER(M217:Y217),
                                IF(
                                    M$5:Y$5=1,
                                    M217:Y217,
                                    ""),
                                "")
                            =0),
                        0,
                        GEOMEAN(IF(
                            ISNUMBER(M217:Y217),
                            IF(
                                M$5:Y$5=1,
                                M217:Y217,
                                ""),
                            ""))
                    ),
                    IF(
                        OR(IF(
                            ISNUMBER(M217:Y217),
                            IF(
                                M$5:Y$5=2,
                                M217:Y217,
                                ""),
                            "")
                            =0),
                        0,
                        GEOMEAN(IF(
                            ISNUMBER(M217:Y217),
                            IF(
                                M$5:Y$5=2,
                                M217:Y217,
                                ""),
                            "")))
                )
            )
        )
    )
)</f>
        <v>#N/A</v>
      </c>
      <c r="J217" s="242" t="s">
        <v>409</v>
      </c>
      <c r="K217" s="242">
        <v>44887</v>
      </c>
      <c r="L217" s="91" t="s">
        <v>699</v>
      </c>
      <c r="M217" s="192" t="s">
        <v>409</v>
      </c>
      <c r="N217" s="192" t="s">
        <v>409</v>
      </c>
      <c r="O217" s="192" t="s">
        <v>409</v>
      </c>
      <c r="P217" s="192" t="s">
        <v>409</v>
      </c>
      <c r="Q217" s="192" t="s">
        <v>409</v>
      </c>
      <c r="R217" s="192" t="s">
        <v>409</v>
      </c>
      <c r="S217" s="192" t="s">
        <v>409</v>
      </c>
      <c r="T217" s="192" t="s">
        <v>409</v>
      </c>
      <c r="U217"/>
      <c r="V217"/>
      <c r="W217"/>
      <c r="X217"/>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$M$4:$Y$4,
                    (M218:Y218),
                    "")),
            1,
            0))
        =0,
    NA(),
    IF(
        Parameters!$D$15=1,
        IF(
            SUM(--(ISNUMBER(IF($M$4:$Y$4=1,(M218:Y218),""))))&gt;0,
            MAX(IF(
                ISNUMBER(M218:Y218),
                IF(
                    M$4:Y$4=1,
                    M218:Y218,
                    ""),
                "")),
            MAX(IF(
                ISNUMBER(M218:Y218),
                IF(
                    M$4:Y$4=2,
                    M218:Y218,
                    ""),
                ""))
        ),
        IF(
            Parameters!$D$16=1,
            IFERROR(
                AVERAGE(IF(
                    ISNUMBER(M218:Y218),
                    IF(
                        M$4:Y$4=1,
                        M218:Y218,
                        ""),
                    "")),
                AVERAGE(IF(
                    ISNUMBER(M218:Y218),
                    IF(
                        M$4:Y$4=2,
                        M218:Y218,
                        ""),
                    ""))
            ),
            IF(
                Parameters!$D$17=1,
                IFERROR(
                    IF(
                        OR(
                            IF(
                                ISNUMBER(M218:Y218),
                                IF(
                                    M$4:Y$4=1,
                                    M218:Y218,
                                    ""),
                                "")
                            =0),
                        0,
                        GEOMEAN(IF(
                            ISNUMBER(M218:Y218),
                            IF(
                                M$4:Y$4=1,
                                M218:Y218,
                                ""),
                            ""))
                    ),
                    IF(
                        OR(IF(
                            ISNUMBER(M218:Y218),
                            IF(
                                M$4:Y$4=2,
                                M218:Y218,
                                ""),
                            "")
                            =0),
                        0,
                        GEOMEAN(IF(
                            ISNUMBER(M218:Y218),
                            IF(
                                M$4:Y$4=2,
                                M218:Y218,
                                ""),
                            "")))
                )
            )
        )
    )
)</f>
        <v>4</v>
      </c>
      <c r="I218" s="191" cm="1">
        <f t="array" ref="I218">IF(
    SUM(IF(
            ISNUMBER(
                IF(
                    $M$5:$Y$5,
                    (M218:Y218),
                    "")),
            1,
            0))
        =0,
    NA(),
    IF(
        Parameters!$D$15=1,
        IF(
            SUM(--(ISNUMBER(IF($M$5:$Y$5=1,(M218:Y218),""))))&gt;0,
            MAX(IF(
                ISNUMBER(M218:Y218),
                IF(
                    M$5:Y$5=1,
                    M218:Y218,
                    ""),
                "")),
            MAX(IF(
                ISNUMBER(M218:Y218),
                IF(
                    M$5:Y$5=2,
                    M218:Y218,
                    ""),
                ""))
        ),
        IF(
            Parameters!$D$16=1,
            IFERROR(
                AVERAGE(IF(
                    ISNUMBER(M218:Y218),
                    IF(
                        M$5:Y$5=1,
                        M218:Y218,
                        ""),
                    "")),
                AVERAGE(IF(
                    ISNUMBER(M218:Y218),
                    IF(
                        M$5:Y$5=2,
                        M218:Y218,
                        ""),
                    ""))
            ),
            IF(
                Parameters!$D$17=1,
                IFERROR(
                    IF(
                        OR(
                            IF(
                                ISNUMBER(M218:Y218),
                                IF(
                                    M$5:Y$5=1,
                                    M218:Y218,
                                    ""),
                                "")
                            =0),
                        0,
                        GEOMEAN(IF(
                            ISNUMBER(M218:Y218),
                            IF(
                                M$5:Y$5=1,
                                M218:Y218,
                                ""),
                            ""))
                    ),
                    IF(
                        OR(IF(
                            ISNUMBER(M218:Y218),
                            IF(
                                M$5:Y$5=2,
                                M218:Y218,
                                ""),
                            "")
                            =0),
                        0,
                        GEOMEAN(IF(
                            ISNUMBER(M218:Y218),
                            IF(
                                M$5:Y$5=2,
                                M218:Y218,
                                ""),
                            "")))
                )
            )
        )
    )
)</f>
        <v>0</v>
      </c>
      <c r="J218" s="242">
        <v>45188</v>
      </c>
      <c r="K218" s="242">
        <v>45455</v>
      </c>
      <c r="L218" s="91" t="s">
        <v>351</v>
      </c>
      <c r="M218" s="192">
        <v>4</v>
      </c>
      <c r="N218" s="192" t="s">
        <v>409</v>
      </c>
      <c r="O218" s="192">
        <v>0</v>
      </c>
      <c r="P218" s="192" t="s">
        <v>409</v>
      </c>
      <c r="Q218" s="192">
        <v>2.8</v>
      </c>
      <c r="R218" s="192">
        <v>-9.3924130678958204E-2</v>
      </c>
      <c r="S218" s="192">
        <v>-4.40845105514059E-2</v>
      </c>
      <c r="T218" s="192" t="s">
        <v>409</v>
      </c>
      <c r="U218"/>
      <c r="V218"/>
      <c r="W218"/>
      <c r="X218"/>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$M$4:$Y$4,
                    (M219:Y219),
                    "")),
            1,
            0))
        =0,
    NA(),
    IF(
        Parameters!$D$15=1,
        IF(
            SUM(--(ISNUMBER(IF($M$4:$Y$4=1,(M219:Y219),""))))&gt;0,
            MAX(IF(
                ISNUMBER(M219:Y219),
                IF(
                    M$4:Y$4=1,
                    M219:Y219,
                    ""),
                "")),
            MAX(IF(
                ISNUMBER(M219:Y219),
                IF(
                    M$4:Y$4=2,
                    M219:Y219,
                    ""),
                ""))
        ),
        IF(
            Parameters!$D$16=1,
            IFERROR(
                AVERAGE(IF(
                    ISNUMBER(M219:Y219),
                    IF(
                        M$4:Y$4=1,
                        M219:Y219,
                        ""),
                    "")),
                AVERAGE(IF(
                    ISNUMBER(M219:Y219),
                    IF(
                        M$4:Y$4=2,
                        M219:Y219,
                        ""),
                    ""))
            ),
            IF(
                Parameters!$D$17=1,
                IFERROR(
                    IF(
                        OR(
                            IF(
                                ISNUMBER(M219:Y219),
                                IF(
                                    M$4:Y$4=1,
                                    M219:Y219,
                                    ""),
                                "")
                            =0),
                        0,
                        GEOMEAN(IF(
                            ISNUMBER(M219:Y219),
                            IF(
                                M$4:Y$4=1,
                                M219:Y219,
                                ""),
                            ""))
                    ),
                    IF(
                        OR(IF(
                            ISNUMBER(M219:Y219),
                            IF(
                                M$4:Y$4=2,
                                M219:Y219,
                                ""),
                            "")
                            =0),
                        0,
                        GEOMEAN(IF(
                            ISNUMBER(M219:Y219),
                            IF(
                                M$4:Y$4=2,
                                M219:Y219,
                                ""),
                            "")))
                )
            )
        )
    )
)</f>
        <v>7.5714285714285703</v>
      </c>
      <c r="I219" s="191" t="e" cm="1">
        <f t="array" ref="I219">IF(
    SUM(IF(
            ISNUMBER(
                IF(
                    $M$5:$Y$5,
                    (M219:Y219),
                    "")),
            1,
            0))
        =0,
    NA(),
    IF(
        Parameters!$D$15=1,
        IF(
            SUM(--(ISNUMBER(IF($M$5:$Y$5=1,(M219:Y219),""))))&gt;0,
            MAX(IF(
                ISNUMBER(M219:Y219),
                IF(
                    M$5:Y$5=1,
                    M219:Y219,
                    ""),
                "")),
            MAX(IF(
                ISNUMBER(M219:Y219),
                IF(
                    M$5:Y$5=2,
                    M219:Y219,
                    ""),
                ""))
        ),
        IF(
            Parameters!$D$16=1,
            IFERROR(
                AVERAGE(IF(
                    ISNUMBER(M219:Y219),
                    IF(
                        M$5:Y$5=1,
                        M219:Y219,
                        ""),
                    "")),
                AVERAGE(IF(
                    ISNUMBER(M219:Y219),
                    IF(
                        M$5:Y$5=2,
                        M219:Y219,
                        ""),
                    ""))
            ),
            IF(
                Parameters!$D$17=1,
                IFERROR(
                    IF(
                        OR(
                            IF(
                                ISNUMBER(M219:Y219),
                                IF(
                                    M$5:Y$5=1,
                                    M219:Y219,
                                    ""),
                                "")
                            =0),
                        0,
                        GEOMEAN(IF(
                            ISNUMBER(M219:Y219),
                            IF(
                                M$5:Y$5=1,
                                M219:Y219,
                                ""),
                            ""))
                    ),
                    IF(
                        OR(IF(
                            ISNUMBER(M219:Y219),
                            IF(
                                M$5:Y$5=2,
                                M219:Y219,
                                ""),
                            "")
                            =0),
                        0,
                        GEOMEAN(IF(
                            ISNUMBER(M219:Y219),
                            IF(
                                M$5:Y$5=2,
                                M219:Y219,
                                ""),
                            "")))
                )
            )
        )
    )
)</f>
        <v>#N/A</v>
      </c>
      <c r="J219" s="242">
        <v>45188</v>
      </c>
      <c r="K219" s="242">
        <v>44753</v>
      </c>
      <c r="L219" s="91" t="s">
        <v>353</v>
      </c>
      <c r="M219" s="192">
        <v>7.5714285714285703</v>
      </c>
      <c r="N219" s="192" t="s">
        <v>409</v>
      </c>
      <c r="O219" s="192" t="s">
        <v>409</v>
      </c>
      <c r="P219" s="192" t="s">
        <v>409</v>
      </c>
      <c r="Q219" s="192">
        <v>5.3</v>
      </c>
      <c r="R219" s="192" t="s">
        <v>409</v>
      </c>
      <c r="S219" s="192" t="s">
        <v>409</v>
      </c>
      <c r="T219" s="192" t="s">
        <v>409</v>
      </c>
      <c r="U219"/>
      <c r="V219"/>
      <c r="W219"/>
      <c r="X219"/>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$M$4:$Y$4,
                    (M220:Y220),
                    "")),
            1,
            0))
        =0,
    NA(),
    IF(
        Parameters!$D$15=1,
        IF(
            SUM(--(ISNUMBER(IF($M$4:$Y$4=1,(M220:Y220),""))))&gt;0,
            MAX(IF(
                ISNUMBER(M220:Y220),
                IF(
                    M$4:Y$4=1,
                    M220:Y220,
                    ""),
                "")),
            MAX(IF(
                ISNUMBER(M220:Y220),
                IF(
                    M$4:Y$4=2,
                    M220:Y220,
                    ""),
                ""))
        ),
        IF(
            Parameters!$D$16=1,
            IFERROR(
                AVERAGE(IF(
                    ISNUMBER(M220:Y220),
                    IF(
                        M$4:Y$4=1,
                        M220:Y220,
                        ""),
                    "")),
                AVERAGE(IF(
                    ISNUMBER(M220:Y220),
                    IF(
                        M$4:Y$4=2,
                        M220:Y220,
                        ""),
                    ""))
            ),
            IF(
                Parameters!$D$17=1,
                IFERROR(
                    IF(
                        OR(
                            IF(
                                ISNUMBER(M220:Y220),
                                IF(
                                    M$4:Y$4=1,
                                    M220:Y220,
                                    ""),
                                "")
                            =0),
                        0,
                        GEOMEAN(IF(
                            ISNUMBER(M220:Y220),
                            IF(
                                M$4:Y$4=1,
                                M220:Y220,
                                ""),
                            ""))
                    ),
                    IF(
                        OR(IF(
                            ISNUMBER(M220:Y220),
                            IF(
                                M$4:Y$4=2,
                                M220:Y220,
                                ""),
                            "")
                            =0),
                        0,
                        GEOMEAN(IF(
                            ISNUMBER(M220:Y220),
                            IF(
                                M$4:Y$4=2,
                                M220:Y220,
                                ""),
                            "")))
                )
            )
        )
    )
)</f>
        <v>8.1428571428571406</v>
      </c>
      <c r="I220" s="191" t="e" cm="1">
        <f t="array" ref="I220">IF(
    SUM(IF(
            ISNUMBER(
                IF(
                    $M$5:$Y$5,
                    (M220:Y220),
                    "")),
            1,
            0))
        =0,
    NA(),
    IF(
        Parameters!$D$15=1,
        IF(
            SUM(--(ISNUMBER(IF($M$5:$Y$5=1,(M220:Y220),""))))&gt;0,
            MAX(IF(
                ISNUMBER(M220:Y220),
                IF(
                    M$5:Y$5=1,
                    M220:Y220,
                    ""),
                "")),
            MAX(IF(
                ISNUMBER(M220:Y220),
                IF(
                    M$5:Y$5=2,
                    M220:Y220,
                    ""),
                ""))
        ),
        IF(
            Parameters!$D$16=1,
            IFERROR(
                AVERAGE(IF(
                    ISNUMBER(M220:Y220),
                    IF(
                        M$5:Y$5=1,
                        M220:Y220,
                        ""),
                    "")),
                AVERAGE(IF(
                    ISNUMBER(M220:Y220),
                    IF(
                        M$5:Y$5=2,
                        M220:Y220,
                        ""),
                    ""))
            ),
            IF(
                Parameters!$D$17=1,
                IFERROR(
                    IF(
                        OR(
                            IF(
                                ISNUMBER(M220:Y220),
                                IF(
                                    M$5:Y$5=1,
                                    M220:Y220,
                                    ""),
                                "")
                            =0),
                        0,
                        GEOMEAN(IF(
                            ISNUMBER(M220:Y220),
                            IF(
                                M$5:Y$5=1,
                                M220:Y220,
                                ""),
                            ""))
                    ),
                    IF(
                        OR(IF(
                            ISNUMBER(M220:Y220),
                            IF(
                                M$5:Y$5=2,
                                M220:Y220,
                                ""),
                            "")
                            =0),
                        0,
                        GEOMEAN(IF(
                            ISNUMBER(M220:Y220),
                            IF(
                                M$5:Y$5=2,
                                M220:Y220,
                                ""),
                            "")))
                )
            )
        )
    )
)</f>
        <v>#N/A</v>
      </c>
      <c r="J220" s="242">
        <v>45188</v>
      </c>
      <c r="K220" s="242">
        <v>44753</v>
      </c>
      <c r="L220" s="91" t="s">
        <v>355</v>
      </c>
      <c r="M220" s="192">
        <v>8.1428571428571406</v>
      </c>
      <c r="N220" s="192" t="s">
        <v>409</v>
      </c>
      <c r="O220" s="192" t="s">
        <v>409</v>
      </c>
      <c r="P220" s="192" t="s">
        <v>409</v>
      </c>
      <c r="Q220" s="192">
        <v>5.7</v>
      </c>
      <c r="R220" s="192" t="s">
        <v>409</v>
      </c>
      <c r="S220" s="192" t="s">
        <v>409</v>
      </c>
      <c r="T220" s="192" t="s">
        <v>409</v>
      </c>
      <c r="U220"/>
      <c r="V220"/>
      <c r="W220"/>
      <c r="X220"/>
    </row>
    <row r="221" spans="1:24" x14ac:dyDescent="0.2">
      <c r="A221" s="84">
        <v>214</v>
      </c>
      <c r="B221" s="35" t="str">
        <f ca="1"/>
        <v>Kosovo</v>
      </c>
      <c r="C221" s="35" t="str">
        <f ca="1"/>
        <v>XKX</v>
      </c>
      <c r="D221" s="35" t="str">
        <f ca="1"/>
        <v>ECS           Europe &amp; Central Asia</v>
      </c>
      <c r="E221" s="35" t="str">
        <f ca="1"/>
        <v>IDA</v>
      </c>
      <c r="F221" s="190"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$M$4:$Y$4,
                    (M221:Y221),
                    "")),
            1,
            0))
        =0,
    NA(),
    IF(
        Parameters!$D$15=1,
        IF(
            SUM(--(ISNUMBER(IF($M$4:$Y$4=1,(M221:Y221),""))))&gt;0,
            MAX(IF(
                ISNUMBER(M221:Y221),
                IF(
                    M$4:Y$4=1,
                    M221:Y221,
                    ""),
                "")),
            MAX(IF(
                ISNUMBER(M221:Y221),
                IF(
                    M$4:Y$4=2,
                    M221:Y221,
                    ""),
                ""))
        ),
        IF(
            Parameters!$D$16=1,
            IFERROR(
                AVERAGE(IF(
                    ISNUMBER(M221:Y221),
                    IF(
                        M$4:Y$4=1,
                        M221:Y221,
                        ""),
                    "")),
                AVERAGE(IF(
                    ISNUMBER(M221:Y221),
                    IF(
                        M$4:Y$4=2,
                        M221:Y221,
                        ""),
                    ""))
            ),
            IF(
                Parameters!$D$17=1,
                IFERROR(
                    IF(
                        OR(
                            IF(
                                ISNUMBER(M221:Y221),
                                IF(
                                    M$4:Y$4=1,
                                    M221:Y221,
                                    ""),
                                "")
                            =0),
                        0,
                        GEOMEAN(IF(
                            ISNUMBER(M221:Y221),
                            IF(
                                M$4:Y$4=1,
                                M221:Y221,
                                ""),
                            ""))
                    ),
                    IF(
                        OR(IF(
                            ISNUMBER(M221:Y221),
                            IF(
                                M$4:Y$4=2,
                                M221:Y221,
                                ""),
                            "")
                            =0),
                        0,
                        GEOMEAN(IF(
                            ISNUMBER(M221:Y221),
                            IF(
                                M$4:Y$4=2,
                                M221:Y221,
                                ""),
                            "")))
                )
            )
        )
    )
)</f>
        <v>#N/A</v>
      </c>
      <c r="I221" s="191" t="e" cm="1">
        <f t="array" ref="I221">IF(
    SUM(IF(
            ISNUMBER(
                IF(
                    $M$5:$Y$5,
                    (M221:Y221),
                    "")),
            1,
            0))
        =0,
    NA(),
    IF(
        Parameters!$D$15=1,
        IF(
            SUM(--(ISNUMBER(IF($M$5:$Y$5=1,(M221:Y221),""))))&gt;0,
            MAX(IF(
                ISNUMBER(M221:Y221),
                IF(
                    M$5:Y$5=1,
                    M221:Y221,
                    ""),
                "")),
            MAX(IF(
                ISNUMBER(M221:Y221),
                IF(
                    M$5:Y$5=2,
                    M221:Y221,
                    ""),
                ""))
        ),
        IF(
            Parameters!$D$16=1,
            IFERROR(
                AVERAGE(IF(
                    ISNUMBER(M221:Y221),
                    IF(
                        M$5:Y$5=1,
                        M221:Y221,
                        ""),
                    "")),
                AVERAGE(IF(
                    ISNUMBER(M221:Y221),
                    IF(
                        M$5:Y$5=2,
                        M221:Y221,
                        ""),
                    ""))
            ),
            IF(
                Parameters!$D$17=1,
                IFERROR(
                    IF(
                        OR(
                            IF(
                                ISNUMBER(M221:Y221),
                                IF(
                                    M$5:Y$5=1,
                                    M221:Y221,
                                    ""),
                                "")
                            =0),
                        0,
                        GEOMEAN(IF(
                            ISNUMBER(M221:Y221),
                            IF(
                                M$5:Y$5=1,
                                M221:Y221,
                                ""),
                            ""))
                    ),
                    IF(
                        OR(IF(
                            ISNUMBER(M221:Y221),
                            IF(
                                M$5:Y$5=2,
                                M221:Y221,
                                ""),
                            "")
                            =0),
                        0,
                        GEOMEAN(IF(
                            ISNUMBER(M221:Y221),
                            IF(
                                M$5:Y$5=2,
                                M221:Y221,
                                ""),
                            "")))
                )
            )
        )
    )
)</f>
        <v>#N/A</v>
      </c>
      <c r="J221" s="242" t="s">
        <v>409</v>
      </c>
      <c r="K221" s="242" t="s">
        <v>409</v>
      </c>
      <c r="L221" s="91" t="s">
        <v>700</v>
      </c>
      <c r="M221" s="192" t="s">
        <v>409</v>
      </c>
      <c r="N221" s="192" t="s">
        <v>409</v>
      </c>
      <c r="O221" s="192" t="s">
        <v>409</v>
      </c>
      <c r="P221" s="192" t="s">
        <v>409</v>
      </c>
      <c r="Q221" s="192" t="s">
        <v>409</v>
      </c>
      <c r="R221" s="192" t="s">
        <v>409</v>
      </c>
      <c r="S221" s="192" t="s">
        <v>409</v>
      </c>
      <c r="T221" s="192" t="s">
        <v>409</v>
      </c>
      <c r="U221"/>
      <c r="V221"/>
      <c r="W221"/>
      <c r="X221"/>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$M$4:$Y$4,
                    (M222:Y222),
                    "")),
            1,
            0))
        =0,
    NA(),
    IF(
        Parameters!$D$15=1,
        IF(
            SUM(--(ISNUMBER(IF($M$4:$Y$4=1,(M222:Y222),""))))&gt;0,
            MAX(IF(
                ISNUMBER(M222:Y222),
                IF(
                    M$4:Y$4=1,
                    M222:Y222,
                    ""),
                "")),
            MAX(IF(
                ISNUMBER(M222:Y222),
                IF(
                    M$4:Y$4=2,
                    M222:Y222,
                    ""),
                ""))
        ),
        IF(
            Parameters!$D$16=1,
            IFERROR(
                AVERAGE(IF(
                    ISNUMBER(M222:Y222),
                    IF(
                        M$4:Y$4=1,
                        M222:Y222,
                        ""),
                    "")),
                AVERAGE(IF(
                    ISNUMBER(M222:Y222),
                    IF(
                        M$4:Y$4=2,
                        M222:Y222,
                        ""),
                    ""))
            ),
            IF(
                Parameters!$D$17=1,
                IFERROR(
                    IF(
                        OR(
                            IF(
                                ISNUMBER(M222:Y222),
                                IF(
                                    M$4:Y$4=1,
                                    M222:Y222,
                                    ""),
                                "")
                            =0),
                        0,
                        GEOMEAN(IF(
                            ISNUMBER(M222:Y222),
                            IF(
                                M$4:Y$4=1,
                                M222:Y222,
                                ""),
                            ""))
                    ),
                    IF(
                        OR(IF(
                            ISNUMBER(M222:Y222),
                            IF(
                                M$4:Y$4=2,
                                M222:Y222,
                                ""),
                            "")
                            =0),
                        0,
                        GEOMEAN(IF(
                            ISNUMBER(M222:Y222),
                            IF(
                                M$4:Y$4=2,
                                M222:Y222,
                                ""),
                            "")))
                )
            )
        )
    )
)</f>
        <v>10</v>
      </c>
      <c r="I222" s="191" t="e" cm="1">
        <f t="array" ref="I222">IF(
    SUM(IF(
            ISNUMBER(
                IF(
                    $M$5:$Y$5,
                    (M222:Y222),
                    "")),
            1,
            0))
        =0,
    NA(),
    IF(
        Parameters!$D$15=1,
        IF(
            SUM(--(ISNUMBER(IF($M$5:$Y$5=1,(M222:Y222),""))))&gt;0,
            MAX(IF(
                ISNUMBER(M222:Y222),
                IF(
                    M$5:Y$5=1,
                    M222:Y222,
                    ""),
                "")),
            MAX(IF(
                ISNUMBER(M222:Y222),
                IF(
                    M$5:Y$5=2,
                    M222:Y222,
                    ""),
                ""))
        ),
        IF(
            Parameters!$D$16=1,
            IFERROR(
                AVERAGE(IF(
                    ISNUMBER(M222:Y222),
                    IF(
                        M$5:Y$5=1,
                        M222:Y222,
                        ""),
                    "")),
                AVERAGE(IF(
                    ISNUMBER(M222:Y222),
                    IF(
                        M$5:Y$5=2,
                        M222:Y222,
                        ""),
                    ""))
            ),
            IF(
                Parameters!$D$17=1,
                IFERROR(
                    IF(
                        OR(
                            IF(
                                ISNUMBER(M222:Y222),
                                IF(
                                    M$5:Y$5=1,
                                    M222:Y222,
                                    ""),
                                "")
                            =0),
                        0,
                        GEOMEAN(IF(
                            ISNUMBER(M222:Y222),
                            IF(
                                M$5:Y$5=1,
                                M222:Y222,
                                ""),
                            ""))
                    ),
                    IF(
                        OR(IF(
                            ISNUMBER(M222:Y222),
                            IF(
                                M$5:Y$5=2,
                                M222:Y222,
                                ""),
                            "")
                            =0),
                        0,
                        GEOMEAN(IF(
                            ISNUMBER(M222:Y222),
                            IF(
                                M$5:Y$5=2,
                                M222:Y222,
                                ""),
                            "")))
                )
            )
        )
    )
)</f>
        <v>#N/A</v>
      </c>
      <c r="J222" s="242">
        <v>45188</v>
      </c>
      <c r="K222" s="242">
        <v>45393</v>
      </c>
      <c r="L222" s="91" t="s">
        <v>356</v>
      </c>
      <c r="M222" s="192">
        <v>10</v>
      </c>
      <c r="N222" s="192" t="s">
        <v>409</v>
      </c>
      <c r="O222" s="192" t="s">
        <v>409</v>
      </c>
      <c r="P222" s="192" t="s">
        <v>409</v>
      </c>
      <c r="Q222" s="192">
        <v>7.7</v>
      </c>
      <c r="R222" s="192" t="s">
        <v>409</v>
      </c>
      <c r="S222" s="192" t="s">
        <v>409</v>
      </c>
      <c r="T222" s="192" t="s">
        <v>409</v>
      </c>
      <c r="U222"/>
      <c r="V222"/>
      <c r="W222"/>
      <c r="X222"/>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4.0286532649336602</v>
      </c>
      <c r="H223" s="80" cm="1">
        <f t="array" ref="H223">IF(
    SUM(IF(
            ISNUMBER(
                IF(
                    $M$4:$Y$4,
                    (M223:Y223),
                    "")),
            1,
            0))
        =0,
    NA(),
    IF(
        Parameters!$D$15=1,
        IF(
            SUM(--(ISNUMBER(IF($M$4:$Y$4=1,(M223:Y223),""))))&gt;0,
            MAX(IF(
                ISNUMBER(M223:Y223),
                IF(
                    M$4:Y$4=1,
                    M223:Y223,
                    ""),
                "")),
            MAX(IF(
                ISNUMBER(M223:Y223),
                IF(
                    M$4:Y$4=2,
                    M223:Y223,
                    ""),
                ""))
        ),
        IF(
            Parameters!$D$16=1,
            IFERROR(
                AVERAGE(IF(
                    ISNUMBER(M223:Y223),
                    IF(
                        M$4:Y$4=1,
                        M223:Y223,
                        ""),
                    "")),
                AVERAGE(IF(
                    ISNUMBER(M223:Y223),
                    IF(
                        M$4:Y$4=2,
                        M223:Y223,
                        ""),
                    ""))
            ),
            IF(
                Parameters!$D$17=1,
                IFERROR(
                    IF(
                        OR(
                            IF(
                                ISNUMBER(M223:Y223),
                                IF(
                                    M$4:Y$4=1,
                                    M223:Y223,
                                    ""),
                                "")
                            =0),
                        0,
                        GEOMEAN(IF(
                            ISNUMBER(M223:Y223),
                            IF(
                                M$4:Y$4=1,
                                M223:Y223,
                                ""),
                            ""))
                    ),
                    IF(
                        OR(IF(
                            ISNUMBER(M223:Y223),
                            IF(
                                M$4:Y$4=2,
                                M223:Y223,
                                ""),
                            "")
                            =0),
                        0,
                        GEOMEAN(IF(
                            ISNUMBER(M223:Y223),
                            IF(
                                M$4:Y$4=2,
                                M223:Y223,
                                ""),
                            "")))
                )
            )
        )
    )
)</f>
        <v>6</v>
      </c>
      <c r="I223" s="191" cm="1">
        <f t="array" ref="I223">IF(
    SUM(IF(
            ISNUMBER(
                IF(
                    $M$5:$Y$5,
                    (M223:Y223),
                    "")),
            1,
            0))
        =0,
    NA(),
    IF(
        Parameters!$D$15=1,
        IF(
            SUM(--(ISNUMBER(IF($M$5:$Y$5=1,(M223:Y223),""))))&gt;0,
            MAX(IF(
                ISNUMBER(M223:Y223),
                IF(
                    M$5:Y$5=1,
                    M223:Y223,
                    ""),
                "")),
            MAX(IF(
                ISNUMBER(M223:Y223),
                IF(
                    M$5:Y$5=2,
                    M223:Y223,
                    ""),
                ""))
        ),
        IF(
            Parameters!$D$16=1,
            IFERROR(
                AVERAGE(IF(
                    ISNUMBER(M223:Y223),
                    IF(
                        M$5:Y$5=1,
                        M223:Y223,
                        ""),
                    "")),
                AVERAGE(IF(
                    ISNUMBER(M223:Y223),
                    IF(
                        M$5:Y$5=2,
                        M223:Y223,
                        ""),
                    ""))
            ),
            IF(
                Parameters!$D$17=1,
                IFERROR(
                    IF(
                        OR(
                            IF(
                                ISNUMBER(M223:Y223),
                                IF(
                                    M$5:Y$5=1,
                                    M223:Y223,
                                    ""),
                                "")
                            =0),
                        0,
                        GEOMEAN(IF(
                            ISNUMBER(M223:Y223),
                            IF(
                                M$5:Y$5=1,
                                M223:Y223,
                                ""),
                            ""))
                    ),
                    IF(
                        OR(IF(
                            ISNUMBER(M223:Y223),
                            IF(
                                M$5:Y$5=2,
                                M223:Y223,
                                ""),
                            "")
                            =0),
                        0,
                        GEOMEAN(IF(
                            ISNUMBER(M223:Y223),
                            IF(
                                M$5:Y$5=2,
                                M223:Y223,
                                ""),
                            "")))
                )
            )
        )
    )
)</f>
        <v>2.7050078548434402</v>
      </c>
      <c r="J223" s="242" t="s">
        <v>409</v>
      </c>
      <c r="K223" s="242">
        <v>44753</v>
      </c>
      <c r="L223" s="91" t="s">
        <v>358</v>
      </c>
      <c r="M223" s="192">
        <v>6</v>
      </c>
      <c r="N223" s="192" t="s">
        <v>409</v>
      </c>
      <c r="O223" s="192">
        <v>2.7050078548434402</v>
      </c>
      <c r="P223" s="192" t="s">
        <v>409</v>
      </c>
      <c r="Q223" s="192">
        <v>4.2</v>
      </c>
      <c r="R223" s="192">
        <v>-0.26876671536101099</v>
      </c>
      <c r="S223" s="192">
        <v>0.13525039274217199</v>
      </c>
      <c r="T223" s="192" t="s">
        <v>409</v>
      </c>
      <c r="U223"/>
      <c r="V223"/>
      <c r="W223"/>
      <c r="X223"/>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$M$4:$Y$4,
                    (M224:Y224),
                    "")),
            1,
            0))
        =0,
    NA(),
    IF(
        Parameters!$D$15=1,
        IF(
            SUM(--(ISNUMBER(IF($M$4:$Y$4=1,(M224:Y224),""))))&gt;0,
            MAX(IF(
                ISNUMBER(M224:Y224),
                IF(
                    M$4:Y$4=1,
                    M224:Y224,
                    ""),
                "")),
            MAX(IF(
                ISNUMBER(M224:Y224),
                IF(
                    M$4:Y$4=2,
                    M224:Y224,
                    ""),
                ""))
        ),
        IF(
            Parameters!$D$16=1,
            IFERROR(
                AVERAGE(IF(
                    ISNUMBER(M224:Y224),
                    IF(
                        M$4:Y$4=1,
                        M224:Y224,
                        ""),
                    "")),
                AVERAGE(IF(
                    ISNUMBER(M224:Y224),
                    IF(
                        M$4:Y$4=2,
                        M224:Y224,
                        ""),
                    ""))
            ),
            IF(
                Parameters!$D$17=1,
                IFERROR(
                    IF(
                        OR(
                            IF(
                                ISNUMBER(M224:Y224),
                                IF(
                                    M$4:Y$4=1,
                                    M224:Y224,
                                    ""),
                                "")
                            =0),
                        0,
                        GEOMEAN(IF(
                            ISNUMBER(M224:Y224),
                            IF(
                                M$4:Y$4=1,
                                M224:Y224,
                                ""),
                            ""))
                    ),
                    IF(
                        OR(IF(
                            ISNUMBER(M224:Y224),
                            IF(
                                M$4:Y$4=2,
                                M224:Y224,
                                ""),
                            "")
                            =0),
                        0,
                        GEOMEAN(IF(
                            ISNUMBER(M224:Y224),
                            IF(
                                M$4:Y$4=2,
                                M224:Y224,
                                ""),
                            "")))
                )
            )
        )
    )
)</f>
        <v>9.1428571428571406</v>
      </c>
      <c r="I224" s="191" cm="1">
        <f t="array" ref="I224">IF(
    SUM(IF(
            ISNUMBER(
                IF(
                    $M$5:$Y$5,
                    (M224:Y224),
                    "")),
            1,
            0))
        =0,
    NA(),
    IF(
        Parameters!$D$15=1,
        IF(
            SUM(--(ISNUMBER(IF($M$5:$Y$5=1,(M224:Y224),""))))&gt;0,
            MAX(IF(
                ISNUMBER(M224:Y224),
                IF(
                    M$5:Y$5=1,
                    M224:Y224,
                    ""),
                "")),
            MAX(IF(
                ISNUMBER(M224:Y224),
                IF(
                    M$5:Y$5=2,
                    M224:Y224,
                    ""),
                ""))
        ),
        IF(
            Parameters!$D$16=1,
            IFERROR(
                AVERAGE(IF(
                    ISNUMBER(M224:Y224),
                    IF(
                        M$5:Y$5=1,
                        M224:Y224,
                        ""),
                    "")),
                AVERAGE(IF(
                    ISNUMBER(M224:Y224),
                    IF(
                        M$5:Y$5=2,
                        M224:Y224,
                        ""),
                    ""))
            ),
            IF(
                Parameters!$D$17=1,
                IFERROR(
                    IF(
                        OR(
                            IF(
                                ISNUMBER(M224:Y224),
                                IF(
                                    M$5:Y$5=1,
                                    M224:Y224,
                                    ""),
                                "")
                            =0),
                        0,
                        GEOMEAN(IF(
                            ISNUMBER(M224:Y224),
                            IF(
                                M$5:Y$5=1,
                                M224:Y224,
                                ""),
                            ""))
                    ),
                    IF(
                        OR(IF(
                            ISNUMBER(M224:Y224),
                            IF(
                                M$5:Y$5=2,
                                M224:Y224,
                                ""),
                            "")
                            =0),
                        0,
                        GEOMEAN(IF(
                            ISNUMBER(M224:Y224),
                            IF(
                                M$5:Y$5=2,
                                M224:Y224,
                                ""),
                            "")))
                )
            )
        )
    )
)</f>
        <v>0</v>
      </c>
      <c r="J224" s="242">
        <v>45188</v>
      </c>
      <c r="K224" s="242">
        <v>45455</v>
      </c>
      <c r="L224" s="91" t="s">
        <v>360</v>
      </c>
      <c r="M224" s="192">
        <v>9.1428571428571406</v>
      </c>
      <c r="N224" s="192" t="s">
        <v>409</v>
      </c>
      <c r="O224" s="192">
        <v>0</v>
      </c>
      <c r="P224" s="192" t="s">
        <v>409</v>
      </c>
      <c r="Q224" s="192">
        <v>6.4</v>
      </c>
      <c r="R224" s="192">
        <v>-0.45131990297284102</v>
      </c>
      <c r="S224" s="192">
        <v>-0.120657629923706</v>
      </c>
      <c r="T224" s="192" t="s">
        <v>409</v>
      </c>
      <c r="U224"/>
      <c r="V224"/>
      <c r="W224"/>
      <c r="X224"/>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$M$4:$Y$4,
                    (M225:Y225),
                    "")),
            1,
            0))
        =0,
    NA(),
    IF(
        Parameters!$D$15=1,
        IF(
            SUM(--(ISNUMBER(IF($M$4:$Y$4=1,(M225:Y225),""))))&gt;0,
            MAX(IF(
                ISNUMBER(M225:Y225),
                IF(
                    M$4:Y$4=1,
                    M225:Y225,
                    ""),
                "")),
            MAX(IF(
                ISNUMBER(M225:Y225),
                IF(
                    M$4:Y$4=2,
                    M225:Y225,
                    ""),
                ""))
        ),
        IF(
            Parameters!$D$16=1,
            IFERROR(
                AVERAGE(IF(
                    ISNUMBER(M225:Y225),
                    IF(
                        M$4:Y$4=1,
                        M225:Y225,
                        ""),
                    "")),
                AVERAGE(IF(
                    ISNUMBER(M225:Y225),
                    IF(
                        M$4:Y$4=2,
                        M225:Y225,
                        ""),
                    ""))
            ),
            IF(
                Parameters!$D$17=1,
                IFERROR(
                    IF(
                        OR(
                            IF(
                                ISNUMBER(M225:Y225),
                                IF(
                                    M$4:Y$4=1,
                                    M225:Y225,
                                    ""),
                                "")
                            =0),
                        0,
                        GEOMEAN(IF(
                            ISNUMBER(M225:Y225),
                            IF(
                                M$4:Y$4=1,
                                M225:Y225,
                                ""),
                            ""))
                    ),
                    IF(
                        OR(IF(
                            ISNUMBER(M225:Y225),
                            IF(
                                M$4:Y$4=2,
                                M225:Y225,
                                ""),
                            "")
                            =0),
                        0,
                        GEOMEAN(IF(
                            ISNUMBER(M225:Y225),
                            IF(
                                M$4:Y$4=2,
                                M225:Y225,
                                ""),
                            "")))
                )
            )
        )
    )
)</f>
        <v>8.4285714285714199</v>
      </c>
      <c r="I225" s="191" cm="1">
        <f t="array" ref="I225">IF(
    SUM(IF(
            ISNUMBER(
                IF(
                    $M$5:$Y$5,
                    (M225:Y225),
                    "")),
            1,
            0))
        =0,
    NA(),
    IF(
        Parameters!$D$15=1,
        IF(
            SUM(--(ISNUMBER(IF($M$5:$Y$5=1,(M225:Y225),""))))&gt;0,
            MAX(IF(
                ISNUMBER(M225:Y225),
                IF(
                    M$5:Y$5=1,
                    M225:Y225,
                    ""),
                "")),
            MAX(IF(
                ISNUMBER(M225:Y225),
                IF(
                    M$5:Y$5=2,
                    M225:Y225,
                    ""),
                ""))
        ),
        IF(
            Parameters!$D$16=1,
            IFERROR(
                AVERAGE(IF(
                    ISNUMBER(M225:Y225),
                    IF(
                        M$5:Y$5=1,
                        M225:Y225,
                        ""),
                    "")),
                AVERAGE(IF(
                    ISNUMBER(M225:Y225),
                    IF(
                        M$5:Y$5=2,
                        M225:Y225,
                        ""),
                    ""))
            ),
            IF(
                Parameters!$D$17=1,
                IFERROR(
                    IF(
                        OR(
                            IF(
                                ISNUMBER(M225:Y225),
                                IF(
                                    M$5:Y$5=1,
                                    M225:Y225,
                                    ""),
                                "")
                            =0),
                        0,
                        GEOMEAN(IF(
                            ISNUMBER(M225:Y225),
                            IF(
                                M$5:Y$5=1,
                                M225:Y225,
                                ""),
                            ""))
                    ),
                    IF(
                        OR(IF(
                            ISNUMBER(M225:Y225),
                            IF(
                                M$5:Y$5=2,
                                M225:Y225,
                                ""),
                            "")
                            =0),
                        0,
                        GEOMEAN(IF(
                            ISNUMBER(M225:Y225),
                            IF(
                                M$5:Y$5=2,
                                M225:Y225,
                                ""),
                            "")))
                )
            )
        )
    )
)</f>
        <v>0</v>
      </c>
      <c r="J225" s="242">
        <v>45188</v>
      </c>
      <c r="K225" s="242">
        <v>45455</v>
      </c>
      <c r="L225" s="91" t="s">
        <v>362</v>
      </c>
      <c r="M225" s="192">
        <v>8.4285714285714199</v>
      </c>
      <c r="N225" s="192" t="s">
        <v>409</v>
      </c>
      <c r="O225" s="192">
        <v>0</v>
      </c>
      <c r="P225" s="192" t="s">
        <v>409</v>
      </c>
      <c r="Q225" s="192">
        <v>5.9</v>
      </c>
      <c r="R225" s="192">
        <v>-1.72252548910208</v>
      </c>
      <c r="S225" s="192">
        <v>-0.92646418137207598</v>
      </c>
      <c r="T225" s="192" t="s">
        <v>409</v>
      </c>
      <c r="U225"/>
      <c r="V225"/>
      <c r="W225"/>
      <c r="X225"/>
    </row>
    <row r="226" spans="1:24" x14ac:dyDescent="0.2">
      <c r="L226" s="79"/>
      <c r="M226" s="80"/>
      <c r="N226" s="80"/>
      <c r="O226" s="80"/>
      <c r="P226" s="80"/>
      <c r="Q226" s="80"/>
      <c r="R226" s="80"/>
      <c r="S226" s="80"/>
      <c r="T226" s="80"/>
      <c r="U226" s="80"/>
      <c r="V226" s="87"/>
      <c r="W226" s="87"/>
      <c r="X226" s="87"/>
    </row>
    <row r="227" spans="1:24" x14ac:dyDescent="0.2">
      <c r="J227" s="241"/>
      <c r="K227" s="241"/>
      <c r="L227" s="79"/>
      <c r="M227" s="80"/>
      <c r="N227" s="80"/>
      <c r="O227" s="80"/>
      <c r="P227" s="80"/>
      <c r="Q227" s="80"/>
      <c r="R227" s="80"/>
      <c r="S227" s="80"/>
      <c r="T227" s="80"/>
      <c r="U227" s="80"/>
      <c r="V227" s="87"/>
      <c r="W227" s="87"/>
      <c r="X227" s="87"/>
    </row>
    <row r="228" spans="1:24" x14ac:dyDescent="0.2">
      <c r="J228" s="241"/>
      <c r="K228" s="241"/>
      <c r="L228" s="79"/>
      <c r="M228" s="80"/>
      <c r="N228" s="80"/>
      <c r="O228" s="80"/>
      <c r="P228" s="80"/>
      <c r="Q228" s="80"/>
      <c r="R228" s="80"/>
      <c r="S228" s="80"/>
      <c r="T228" s="80"/>
      <c r="U228" s="80"/>
      <c r="V228" s="87"/>
      <c r="W228" s="87"/>
      <c r="X228" s="87"/>
    </row>
    <row r="229" spans="1:24" x14ac:dyDescent="0.2">
      <c r="J229" s="241"/>
      <c r="K229" s="241"/>
      <c r="L229" s="91"/>
      <c r="M229" s="181"/>
      <c r="N229" s="181"/>
      <c r="O229" s="181"/>
      <c r="P229" s="181"/>
      <c r="Q229" s="181"/>
      <c r="R229" s="181"/>
      <c r="S229" s="181"/>
      <c r="T229" s="181"/>
      <c r="U229" s="181"/>
      <c r="V229" s="202"/>
      <c r="W229" s="202"/>
      <c r="X229" s="202"/>
    </row>
    <row r="230" spans="1:24" x14ac:dyDescent="0.2">
      <c r="J230" s="241"/>
      <c r="K230" s="241"/>
      <c r="L230" s="91"/>
      <c r="M230" s="181"/>
      <c r="N230" s="181"/>
      <c r="O230" s="181"/>
      <c r="P230" s="181"/>
      <c r="Q230" s="181"/>
      <c r="R230" s="181"/>
      <c r="S230" s="181"/>
      <c r="T230" s="181"/>
      <c r="U230" s="181"/>
      <c r="V230" s="202"/>
      <c r="W230" s="202"/>
      <c r="X230" s="202"/>
    </row>
    <row r="231" spans="1:24" x14ac:dyDescent="0.2">
      <c r="J231" s="241"/>
      <c r="K231" s="241"/>
      <c r="L231" s="79"/>
      <c r="M231" s="80"/>
      <c r="N231" s="80"/>
      <c r="O231" s="80"/>
      <c r="P231" s="80"/>
      <c r="Q231" s="80"/>
      <c r="R231" s="80"/>
      <c r="S231" s="80"/>
      <c r="T231" s="80"/>
      <c r="U231" s="80"/>
      <c r="V231" s="87"/>
      <c r="W231" s="87"/>
      <c r="X231" s="87"/>
    </row>
    <row r="232" spans="1:24" x14ac:dyDescent="0.2">
      <c r="J232" s="241"/>
      <c r="K232" s="241"/>
      <c r="L232" s="79"/>
      <c r="M232" s="80"/>
      <c r="N232" s="80"/>
      <c r="O232" s="80"/>
      <c r="P232" s="80"/>
      <c r="R232" s="80"/>
      <c r="S232" s="80"/>
      <c r="T232" s="80"/>
      <c r="U232" s="80"/>
      <c r="V232" s="87"/>
      <c r="W232" s="87"/>
      <c r="X232" s="87"/>
    </row>
    <row r="233" spans="1:24" x14ac:dyDescent="0.2">
      <c r="J233" s="241"/>
      <c r="K233" s="241"/>
      <c r="L233" s="79"/>
      <c r="M233" s="80"/>
      <c r="N233" s="80">
        <f>COUNTIF(N8:N225,10)</f>
        <v>0</v>
      </c>
      <c r="O233" s="80">
        <f>COUNTIF(O8:O225,10)</f>
        <v>19</v>
      </c>
      <c r="P233" s="80">
        <f>COUNTIF(P8:P225,10)</f>
        <v>3</v>
      </c>
      <c r="Q233" s="80">
        <f>COUNTIF(Q8:Q225,1)</f>
        <v>3</v>
      </c>
      <c r="R233" s="80">
        <f>COUNTIF(R8:R225,"&gt;=.7")</f>
        <v>11</v>
      </c>
      <c r="S233" s="80">
        <f>COUNTIF(S8:S225,"&gt;=.7")</f>
        <v>8</v>
      </c>
      <c r="T233" s="80">
        <f>COUNTIF(T8:T225,"High")</f>
        <v>0</v>
      </c>
      <c r="U233" s="80">
        <f>COUNTIF(U8:U225,"&gt;.6")</f>
        <v>0</v>
      </c>
      <c r="V233" s="80">
        <f>COUNTIF(V8:V225,"&gt;.35")</f>
        <v>0</v>
      </c>
      <c r="W233" s="87"/>
      <c r="X233" s="87"/>
    </row>
    <row r="234" spans="1:24" x14ac:dyDescent="0.2">
      <c r="N234" s="80">
        <f>COUNTIF(N9:N226,"&gt;9.9")</f>
        <v>0</v>
      </c>
      <c r="O234" s="80">
        <f>COUNTIF(O9:O226,"&gt;9.9")</f>
        <v>19</v>
      </c>
      <c r="P234" s="80">
        <f>COUNTIF(P9:P226,"&gt;=9.95")</f>
        <v>3</v>
      </c>
      <c r="Q234" s="80">
        <f>COUNTIF(Q9:Q226,"&gt;=9.95")</f>
        <v>0</v>
      </c>
      <c r="R234" s="80">
        <f>COUNTIF(R9:R226,"&gt;=1.4")</f>
        <v>6</v>
      </c>
      <c r="S234" s="80">
        <f>COUNTIF(S9:S226,"&gt;=1.4")</f>
        <v>3</v>
      </c>
      <c r="T234" s="80">
        <f>COUNTIF(T9:T226,"&gt;=9.95")</f>
        <v>0</v>
      </c>
      <c r="U234" s="80">
        <f>COUNTIF(U9:U226,"&gt;=1")</f>
        <v>0</v>
      </c>
      <c r="V234" s="80">
        <f>COUNTIF(V8:V225,"&gt;.7")</f>
        <v>0</v>
      </c>
      <c r="W234" s="87"/>
      <c r="X234" s="87"/>
    </row>
  </sheetData>
  <conditionalFormatting sqref="G1:G5">
    <cfRule type="cellIs" dxfId="178" priority="25" stopIfTrue="1" operator="greaterThanOrEqual">
      <formula>0</formula>
    </cfRule>
  </conditionalFormatting>
  <conditionalFormatting sqref="G8:G225">
    <cfRule type="cellIs" dxfId="175" priority="4" stopIfTrue="1" operator="greaterThanOrEqual">
      <formula>0</formula>
    </cfRule>
  </conditionalFormatting>
  <conditionalFormatting sqref="G1:H5">
    <cfRule type="expression" dxfId="174" priority="11" stopIfTrue="1">
      <formula>G1=""</formula>
    </cfRule>
  </conditionalFormatting>
  <conditionalFormatting sqref="G8:H225">
    <cfRule type="expression" dxfId="173" priority="1" stopIfTrue="1">
      <formula>G8=""</formula>
    </cfRule>
  </conditionalFormatting>
  <conditionalFormatting sqref="H1:H5">
    <cfRule type="cellIs" dxfId="172" priority="16" operator="between">
      <formula>0</formula>
      <formula>6.999</formula>
    </cfRule>
    <cfRule type="cellIs" dxfId="171" priority="17" operator="between">
      <formula>7</formula>
      <formula>9.99</formula>
    </cfRule>
    <cfRule type="expression" dxfId="170" priority="18">
      <formula>H1=10</formula>
    </cfRule>
  </conditionalFormatting>
  <conditionalFormatting sqref="H8:H225">
    <cfRule type="cellIs" dxfId="166" priority="71" operator="between">
      <formula>0</formula>
      <formula>6.999</formula>
    </cfRule>
    <cfRule type="cellIs" dxfId="165" priority="72" operator="between">
      <formula>7</formula>
      <formula>9.99</formula>
    </cfRule>
    <cfRule type="expression" dxfId="164" priority="73">
      <formula>H8=10</formula>
    </cfRule>
  </conditionalFormatting>
  <conditionalFormatting sqref="I2:I3">
    <cfRule type="expression" dxfId="160" priority="26">
      <formula>I2=""</formula>
    </cfRule>
    <cfRule type="cellIs" dxfId="159" priority="27" operator="between">
      <formula>0</formula>
      <formula>6.999</formula>
    </cfRule>
    <cfRule type="cellIs" dxfId="158" priority="28" operator="between">
      <formula>7</formula>
      <formula>9.99</formula>
    </cfRule>
    <cfRule type="expression" dxfId="157" priority="29">
      <formula>I2=10</formula>
    </cfRule>
  </conditionalFormatting>
  <conditionalFormatting sqref="I2:I5">
    <cfRule type="expression" dxfId="156" priority="12">
      <formula>I2=""</formula>
    </cfRule>
    <cfRule type="cellIs" dxfId="155" priority="13" operator="between">
      <formula>0</formula>
      <formula>6.999</formula>
    </cfRule>
    <cfRule type="cellIs" dxfId="154" priority="14" operator="between">
      <formula>7</formula>
      <formula>9.99</formula>
    </cfRule>
    <cfRule type="expression" dxfId="153" priority="15">
      <formula>I2=10</formula>
    </cfRule>
  </conditionalFormatting>
  <conditionalFormatting sqref="I4:I5">
    <cfRule type="expression" dxfId="152" priority="7">
      <formula>I4=""</formula>
    </cfRule>
    <cfRule type="cellIs" dxfId="151" priority="8" operator="between">
      <formula>0</formula>
      <formula>6.999</formula>
    </cfRule>
    <cfRule type="cellIs" dxfId="150" priority="9" operator="between">
      <formula>7</formula>
      <formula>9.99</formula>
    </cfRule>
    <cfRule type="expression" dxfId="149" priority="10">
      <formula>I4=10</formula>
    </cfRule>
  </conditionalFormatting>
  <conditionalFormatting sqref="I8:I225">
    <cfRule type="expression" dxfId="148" priority="66">
      <formula>I8=""</formula>
    </cfRule>
    <cfRule type="cellIs" dxfId="145" priority="69" stopIfTrue="1" operator="greaterThanOrEqual">
      <formula>0</formula>
    </cfRule>
  </conditionalFormatting>
  <conditionalFormatting sqref="J8:K225">
    <cfRule type="colorScale" priority="888">
      <colorScale>
        <cfvo type="min"/>
        <cfvo type="max"/>
        <color rgb="FFFCDCDF"/>
        <color rgb="FFF2676B"/>
      </colorScale>
    </cfRule>
  </conditionalFormatting>
  <conditionalFormatting sqref="J9:K9">
    <cfRule type="colorScale" priority="37">
      <colorScale>
        <cfvo type="min"/>
        <cfvo type="max"/>
        <color rgb="FFFCDCDF"/>
        <color rgb="FFF2676B"/>
      </colorScale>
    </cfRule>
  </conditionalFormatting>
  <conditionalFormatting sqref="L8:L15 L17:L225">
    <cfRule type="expression" dxfId="144" priority="42">
      <formula>$L8&lt;&gt;$C8</formula>
    </cfRule>
  </conditionalFormatting>
  <conditionalFormatting sqref="M8:T225 Y8:Z197">
    <cfRule type="colorScale" priority="39">
      <colorScale>
        <cfvo type="num" val="0"/>
        <cfvo type="num" val="10"/>
        <color rgb="FFFCFCFF"/>
        <color rgb="FFFFFF00"/>
      </colorScale>
    </cfRule>
  </conditionalFormatting>
  <conditionalFormatting sqref="M2:V3 W3:Z3">
    <cfRule type="expression" dxfId="143" priority="30">
      <formula>M2=L2</formula>
    </cfRule>
    <cfRule type="expression" dxfId="142" priority="31">
      <formula>M2&lt;&gt;L2</formula>
    </cfRule>
    <cfRule type="expression" dxfId="141" priority="32">
      <formula>M2=L2</formula>
    </cfRule>
  </conditionalFormatting>
  <conditionalFormatting sqref="M6:Z6">
    <cfRule type="expression" dxfId="140" priority="22">
      <formula>ISNUMBER(SEARCH("_raw",M$7))</formula>
    </cfRule>
  </conditionalFormatting>
  <conditionalFormatting sqref="W2:AD3">
    <cfRule type="expression" dxfId="139" priority="33">
      <formula>W2=R2</formula>
    </cfRule>
    <cfRule type="expression" dxfId="138" priority="34">
      <formula>W2&lt;&gt;R2</formula>
    </cfRule>
    <cfRule type="expression" dxfId="137" priority="35">
      <formula>W2=R2</formula>
    </cfRule>
  </conditionalFormatting>
  <conditionalFormatting sqref="Y8:Z197 M8:T225">
    <cfRule type="expression" dxfId="136" priority="38" stopIfTrue="1">
      <formula>ISNUMBER(SEARCH("_raw",M$7))</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3" stopIfTrue="1" operator="greaterThanOrEqual" id="{25607E25-314D-BA49-BEF4-87348BA5DDC8}">
            <xm:f>Parameters!$D$37</xm:f>
            <x14:dxf>
              <font>
                <sz val="12"/>
                <color rgb="FF000000"/>
                <name val="Arial"/>
              </font>
              <fill>
                <patternFill patternType="solid">
                  <bgColor rgb="FFE35A3A"/>
                </patternFill>
              </fill>
            </x14:dxf>
          </x14:cfRule>
          <x14:cfRule type="cellIs" priority="24" stopIfTrue="1" operator="greaterThanOrEqual" id="{ADFDB0AD-0C93-AC4A-9038-761967B8199D}">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2" stopIfTrue="1" operator="greaterThanOrEqual" id="{EDDC596B-FD1B-8845-BDC8-5622695C43F4}">
            <xm:f>Parameters!$D$37</xm:f>
            <x14:dxf>
              <font>
                <sz val="12"/>
                <color rgb="FF000000"/>
                <name val="Arial"/>
              </font>
              <fill>
                <patternFill patternType="solid">
                  <bgColor rgb="FFE35A3A"/>
                </patternFill>
              </fill>
            </x14:dxf>
          </x14:cfRule>
          <x14:cfRule type="cellIs" priority="3" stopIfTrue="1" operator="greaterThanOrEqual" id="{CFDEB44D-011D-D344-9D0B-7C29EC023224}">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9" stopIfTrue="1" operator="greaterThanOrEqual" id="{F8B8933E-1D9A-C34E-8A17-F237A1125386}">
            <xm:f>Parameters!$D$41</xm:f>
            <x14:dxf>
              <font>
                <sz val="12"/>
                <color rgb="FF000000"/>
                <name val="Arial"/>
              </font>
              <fill>
                <patternFill patternType="solid">
                  <bgColor rgb="FFF2676B"/>
                </patternFill>
              </fill>
            </x14:dxf>
          </x14:cfRule>
          <x14:cfRule type="cellIs" priority="20" stopIfTrue="1" operator="greaterThanOrEqual" id="{DCD29384-F343-D840-B85C-79CAC66D697E}">
            <xm:f>Parameters!$D$42</xm:f>
            <x14:dxf>
              <font>
                <sz val="12"/>
                <color rgb="FF000000"/>
                <name val="Arial"/>
              </font>
              <fill>
                <patternFill patternType="solid">
                  <bgColor rgb="FFF7A9AC"/>
                </patternFill>
              </fill>
            </x14:dxf>
          </x14:cfRule>
          <x14:cfRule type="cellIs" priority="21" stopIfTrue="1" operator="between" id="{7BF20AE8-A334-2343-9844-097BDBECC97D}">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74" stopIfTrue="1" operator="greaterThanOrEqual" id="{7E1F1194-0AFF-C34A-8991-A21F54718FB3}">
            <xm:f>Parameters!$D$41</xm:f>
            <x14:dxf>
              <font>
                <sz val="12"/>
                <color rgb="FF000000"/>
                <name val="Arial"/>
              </font>
              <fill>
                <patternFill patternType="solid">
                  <bgColor rgb="FFF2676B"/>
                </patternFill>
              </fill>
            </x14:dxf>
          </x14:cfRule>
          <x14:cfRule type="cellIs" priority="75" stopIfTrue="1" operator="greaterThanOrEqual" id="{3030B90D-AC96-F54F-910A-1B5B157E6212}">
            <xm:f>Parameters!$D$42</xm:f>
            <x14:dxf>
              <font>
                <sz val="12"/>
                <color rgb="FF000000"/>
                <name val="Arial"/>
              </font>
              <fill>
                <patternFill patternType="solid">
                  <bgColor rgb="FFF7A9AC"/>
                </patternFill>
              </fill>
            </x14:dxf>
          </x14:cfRule>
          <x14:cfRule type="cellIs" priority="76" stopIfTrue="1" operator="between" id="{442B6125-5959-B74F-97CB-7C9C322D96A2}">
            <xm:f>0</xm:f>
            <xm:f>Parameters!$D$42</xm:f>
            <x14:dxf>
              <font>
                <sz val="12"/>
                <color rgb="FF000000"/>
                <name val="Arial"/>
              </font>
              <fill>
                <patternFill patternType="solid">
                  <bgColor rgb="FFFCDCDF"/>
                </patternFill>
              </fill>
            </x14:dxf>
          </x14:cfRule>
          <xm:sqref>H8:H225</xm:sqref>
        </x14:conditionalFormatting>
        <x14:conditionalFormatting xmlns:xm="http://schemas.microsoft.com/office/excel/2006/main">
          <x14:cfRule type="cellIs" priority="67" stopIfTrue="1" operator="greaterThanOrEqual" id="{D43C87BD-83C2-2D49-A658-019411BE123C}">
            <xm:f>Parameters!$D$37</xm:f>
            <x14:dxf>
              <font>
                <sz val="12"/>
                <color rgb="FF000000"/>
                <name val="Arial"/>
              </font>
              <fill>
                <patternFill patternType="solid">
                  <bgColor rgb="FFE06C25"/>
                </patternFill>
              </fill>
            </x14:dxf>
          </x14:cfRule>
          <x14:cfRule type="cellIs" priority="68" stopIfTrue="1" operator="greaterThanOrEqual" id="{4D0B9169-A8BE-CF48-B801-F5D32B6A51C8}">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5" id="{22366C8C-4FAF-6B45-BA8D-6EE2D2B46C97}">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895664FA-4518-A24D-9B54-97B3D018295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C663B-9618-724B-AB41-6B645AF13362}">
  <dimension ref="A1:AN233"/>
  <sheetViews>
    <sheetView topLeftCell="I1" zoomScaleNormal="100" workbookViewId="0">
      <selection activeCell="N7" sqref="N7"/>
    </sheetView>
  </sheetViews>
  <sheetFormatPr baseColWidth="10" defaultColWidth="8.7109375" defaultRowHeight="16" x14ac:dyDescent="0.2"/>
  <cols>
    <col min="1" max="1" width="5.28515625" style="35" customWidth="1"/>
    <col min="2" max="2" width="22.7109375" style="35" customWidth="1"/>
    <col min="3"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7.5703125" style="86" bestFit="1" customWidth="1"/>
    <col min="14" max="14" width="22.85546875" style="86" bestFit="1" customWidth="1"/>
    <col min="15" max="15" width="11.85546875" style="86" bestFit="1" customWidth="1"/>
    <col min="16" max="16" width="10.28515625" style="86" bestFit="1" customWidth="1"/>
    <col min="17" max="17" width="17.140625" style="86" bestFit="1" customWidth="1"/>
    <col min="18" max="18" width="14.7109375" style="86" bestFit="1" customWidth="1"/>
    <col min="19" max="19" width="16.5703125" style="86" bestFit="1" customWidth="1"/>
    <col min="20" max="20" width="80.5703125" style="86" bestFit="1" customWidth="1"/>
    <col min="21" max="21" width="15" style="86" bestFit="1" customWidth="1"/>
    <col min="22" max="22" width="55.7109375" style="86" bestFit="1" customWidth="1"/>
    <col min="23" max="23" width="29.140625" style="86" customWidth="1"/>
    <col min="24" max="24" width="17.42578125" style="86" bestFit="1" customWidth="1"/>
    <col min="25" max="30" width="8.7109375" style="86" customWidth="1"/>
    <col min="31" max="31" width="8.7109375" style="86"/>
    <col min="32"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426</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Raw Values</v>
      </c>
      <c r="T2" s="177" t="str">
        <f t="shared" si="0"/>
        <v>Raw Values</v>
      </c>
      <c r="U2" s="177" t="str">
        <f t="shared" si="0"/>
        <v>Raw Values</v>
      </c>
      <c r="V2" s="177" t="str">
        <f t="shared" si="0"/>
        <v>Raw Values</v>
      </c>
      <c r="W2" s="177"/>
      <c r="X2" s="177"/>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Emerging</v>
      </c>
      <c r="S3" s="178" t="str">
        <f t="shared" si="1"/>
        <v/>
      </c>
      <c r="T3" s="178" t="str">
        <f t="shared" si="1"/>
        <v/>
      </c>
      <c r="U3" s="178" t="str">
        <f t="shared" si="1"/>
        <v/>
      </c>
      <c r="V3" s="178" t="str">
        <f>IF(V4=1,"Underlying",IF(V5=1,"Emerging",""))</f>
        <v/>
      </c>
      <c r="W3" s="178"/>
      <c r="X3" s="178"/>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Dictionary'!$I$8:$I$37,MATCH(M7,'Data Dictionary'!$K$8:$K$37,0)),"")</f>
        <v>1</v>
      </c>
      <c r="N4" s="180">
        <f>IFERROR(INDEX('Data Dictionary'!$I$8:$I$37,MATCH(N7,'Data Dictionary'!$K$8:$K$37,0)),"")</f>
        <v>0</v>
      </c>
      <c r="O4" s="180">
        <f>IFERROR(INDEX('Data Dictionary'!$I$8:$I$37,MATCH(O7,'Data Dictionary'!$K$8:$K$37,0)),"")</f>
        <v>0</v>
      </c>
      <c r="P4" s="180">
        <f>IFERROR(INDEX('Data Dictionary'!$I$8:$I$37,MATCH(P7,'Data Dictionary'!$K$8:$K$37,0)),"")</f>
        <v>0</v>
      </c>
      <c r="Q4" s="180">
        <f>IFERROR(INDEX('Data Dictionary'!$I$8:$I$37,MATCH(Q7,'Data Dictionary'!$K$8:$K$37,0)),"")</f>
        <v>0</v>
      </c>
      <c r="R4" s="180">
        <f>IFERROR(INDEX('Data Dictionary'!$I$8:$I$37,MATCH(R7,'Data Dictionary'!$K$8:$K$37,0)),"")</f>
        <v>0</v>
      </c>
      <c r="S4" s="180" t="str">
        <f>IFERROR(INDEX('Data Dictionary'!$I$8:$I$37,MATCH(S7,'Data Dictionary'!$K$8:$K$37,0)),"")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454</v>
      </c>
      <c r="L5" s="91"/>
      <c r="M5" s="181">
        <f>IFERROR(INDEX('Data Dictionary'!$J$8:$J$37,MATCH(M7,'Data Dictionary'!$K$8:$K$37,0)),"")</f>
        <v>0</v>
      </c>
      <c r="N5" s="181">
        <f>IFERROR(INDEX('Data Dictionary'!$J$8:$J$37,MATCH(N7,'Data Dictionary'!$K$8:$K$37,0)),"")</f>
        <v>1</v>
      </c>
      <c r="O5" s="181">
        <f>IFERROR(INDEX('Data Dictionary'!$J$8:$J$37,MATCH(O7,'Data Dictionary'!$K$8:$K$37,0)),"")</f>
        <v>1</v>
      </c>
      <c r="P5" s="181">
        <f>IFERROR(INDEX('Data Dictionary'!$J$8:$J$37,MATCH(P7,'Data Dictionary'!$K$8:$K$37,0)),"")</f>
        <v>1</v>
      </c>
      <c r="Q5" s="181">
        <f>IFERROR(INDEX('Data Dictionary'!$J$8:$J$37,MATCH(Q7,'Data Dictionary'!$K$8:$K$37,0)),"")</f>
        <v>1</v>
      </c>
      <c r="R5" s="181">
        <f>IFERROR(INDEX('Data Dictionary'!$J$8:$J$37,MATCH(R7,'Data Dictionary'!$K$8:$K$37,0)),"")</f>
        <v>1</v>
      </c>
      <c r="S5" s="181" t="str">
        <f>IFERROR(INDEX('Data Dictionary'!$J$8:$J$37,MATCH(S7,'Data Dictionary'!$K$8:$K$37,0)),"")</f>
        <v/>
      </c>
      <c r="T5" s="181"/>
      <c r="U5" s="181"/>
      <c r="V5" s="181"/>
      <c r="W5" s="181"/>
      <c r="X5" s="181"/>
      <c r="Y5" s="181"/>
      <c r="Z5" s="181"/>
      <c r="AA5" s="92"/>
      <c r="AB5" s="92"/>
      <c r="AC5" s="87"/>
      <c r="AD5" s="89"/>
      <c r="AE5" s="89"/>
      <c r="AF5" s="89"/>
      <c r="AG5" s="89"/>
      <c r="AH5" s="89"/>
      <c r="AI5" s="89"/>
      <c r="AJ5" s="89"/>
      <c r="AK5" s="89"/>
      <c r="AL5" s="93"/>
    </row>
    <row r="6" spans="1:38" ht="29" x14ac:dyDescent="0.2">
      <c r="A6" s="197" t="s">
        <v>0</v>
      </c>
      <c r="B6" s="182" t="s">
        <v>1</v>
      </c>
      <c r="C6" s="183" t="s">
        <v>2</v>
      </c>
      <c r="D6" s="182" t="s">
        <v>427</v>
      </c>
      <c r="E6" s="183" t="s">
        <v>428</v>
      </c>
      <c r="F6" s="101" t="s">
        <v>3</v>
      </c>
      <c r="G6" s="184" t="s">
        <v>4</v>
      </c>
      <c r="H6" s="185" t="s">
        <v>5</v>
      </c>
      <c r="I6" s="186" t="s">
        <v>440</v>
      </c>
      <c r="J6" s="240" t="s">
        <v>607</v>
      </c>
      <c r="K6" s="240" t="s">
        <v>608</v>
      </c>
      <c r="L6" s="203"/>
      <c r="M6" s="246" t="str">
        <f>IFERROR(INDEX('Data Dictionary'!$E$8:$E$37,MATCH(M7,'Data Dictionary'!$K$8:$K$37,0)),IFERROR(CONCATENATE(INDEX('Data Dictionary'!$E$8:$E$37,MATCH(LEFT(M7, SEARCH("_raw",M7,1)-1),'Data Dictionary'!$L$8:$L$37,0))," (Raw)"),""))</f>
        <v>INFORM Natural Multi-hazard Rating</v>
      </c>
      <c r="N6" s="246" t="str">
        <f>IFERROR(INDEX('Data Dictionary'!$E$8:$E$37,MATCH(N7,'Data Dictionary'!$K$8:$K$37,0)),IFERROR(CONCATENATE(INDEX('Data Dictionary'!$E$8:$E$37,MATCH(LEFT(N7, SEARCH("_raw",N7,1)-1),'Data Dictionary'!$L$8:$L$37,0))," (Raw)"),""))</f>
        <v>GDACS Live Hazard Tracker</v>
      </c>
      <c r="O6" s="246" t="str">
        <f>IFERROR(INDEX('Data Dictionary'!$E$8:$E$37,MATCH(O7,'Data Dictionary'!$K$8:$K$37,0)),IFERROR(CONCATENATE(INDEX('Data Dictionary'!$E$8:$E$37,MATCH(LEFT(O7, SEARCH("_raw",O7,1)-1),'Data Dictionary'!$L$8:$L$37,0))," (Raw)"),""))</f>
        <v>Locust Threat Level</v>
      </c>
      <c r="P6" s="246" t="str">
        <f>IFERROR(INDEX('Data Dictionary'!$E$8:$E$37,MATCH(P7,'Data Dictionary'!$K$8:$K$37,0)),IFERROR(CONCATENATE(INDEX('Data Dictionary'!$E$8:$E$37,MATCH(LEFT(P7, SEARCH("_raw",P7,1)-1),'Data Dictionary'!$L$8:$L$37,0))," (Raw)"),""))</f>
        <v>INFORM Severity</v>
      </c>
      <c r="Q6" s="246" t="str">
        <f>IFERROR(INDEX('Data Dictionary'!$E$8:$E$37,MATCH(Q7,'Data Dictionary'!$K$8:$K$37,0)),IFERROR(CONCATENATE(INDEX('Data Dictionary'!$E$8:$E$37,MATCH(LEFT(Q7, SEARCH("_raw",Q7,1)-1),'Data Dictionary'!$L$8:$L$37,0))," (Raw)"),""))</f>
        <v>Seasonal Forecast Index</v>
      </c>
      <c r="R6" s="246" t="str">
        <f>IFERROR(INDEX('Data Dictionary'!$E$8:$E$37,MATCH(R7,'Data Dictionary'!$K$8:$K$37,0)),IFERROR(CONCATENATE(INDEX('Data Dictionary'!$E$8:$E$37,MATCH(LEFT(R7, SEARCH("_raw",R7,1)-1),'Data Dictionary'!$L$8:$L$37,0))," (Raw)"),""))</f>
        <v>ACAPS Risk List (Natural Hazard)</v>
      </c>
      <c r="S6" s="246" t="str">
        <f>IFERROR(INDEX('Data Dictionary'!$E$8:$E$37,MATCH(S7,'Data Dictionary'!$K$8:$K$37,0)),IFERROR(CONCATENATE(INDEX('Data Dictionary'!$E$8:$E$37,MATCH(LEFT(S7, SEARCH("_raw",S7,1)-1),'Data Dictionary'!$L$8:$L$37,0))," (Raw)"),""))</f>
        <v>INFORM Natural Multi-hazard Rating (Raw)</v>
      </c>
      <c r="T6" s="246" t="str">
        <f>IFERROR(INDEX('Data Dictionary'!$E$8:$E$37,MATCH(T7,'Data Dictionary'!$K$8:$K$37,0)),IFERROR(CONCATENATE(INDEX('Data Dictionary'!$E$8:$E$37,MATCH(LEFT(T7, SEARCH("_raw",T7,1)-1),'Data Dictionary'!$L$8:$L$37,0))," (Raw)"),""))</f>
        <v>GDACS Live Hazard Tracker (Raw)</v>
      </c>
      <c r="U6" s="246" t="str">
        <f>IFERROR(INDEX('Data Dictionary'!$E$8:$E$37,MATCH(U7,'Data Dictionary'!$K$8:$K$37,0)),IFERROR(CONCATENATE(INDEX('Data Dictionary'!$E$8:$E$37,MATCH(LEFT(U7, SEARCH("_raw",U7,1)-1),'Data Dictionary'!$L$8:$L$37,0))," (Raw)"),""))</f>
        <v>Locust Threat Level (Raw)</v>
      </c>
      <c r="V6" s="246" t="str">
        <f>IFERROR(INDEX('Data Dictionary'!$E$8:$E$37,MATCH(V7,'Data Dictionary'!$K$8:$K$37,0)),IFERROR(CONCATENATE(INDEX('Data Dictionary'!$E$8:$E$37,MATCH(LEFT(V7, SEARCH("_raw",V7,1)-1),'Data Dictionary'!$L$8:$L$37,0))," (Raw)"),""))</f>
        <v>INFORM Severity (Raw)</v>
      </c>
      <c r="W6" s="246"/>
      <c r="X6" s="246"/>
      <c r="Y6" s="246"/>
      <c r="Z6" s="246"/>
      <c r="AA6" s="99"/>
      <c r="AB6" s="99"/>
      <c r="AC6" s="99"/>
      <c r="AD6" s="35"/>
      <c r="AE6" s="35"/>
    </row>
    <row r="7" spans="1:38" s="94" customFormat="1" ht="29" x14ac:dyDescent="0.2">
      <c r="A7" s="198"/>
      <c r="B7" s="188"/>
      <c r="C7" s="188"/>
      <c r="D7" s="218"/>
      <c r="E7" s="218"/>
      <c r="F7" s="102"/>
      <c r="G7" s="189"/>
      <c r="H7" s="189"/>
      <c r="I7" s="189"/>
      <c r="J7" s="243" t="s">
        <v>605</v>
      </c>
      <c r="K7" s="243" t="s">
        <v>606</v>
      </c>
      <c r="L7" s="244" t="s">
        <v>2</v>
      </c>
      <c r="M7" s="247" t="s">
        <v>389</v>
      </c>
      <c r="N7" s="247" t="s">
        <v>395</v>
      </c>
      <c r="O7" s="247" t="s">
        <v>396</v>
      </c>
      <c r="P7" s="247" t="s">
        <v>762</v>
      </c>
      <c r="Q7" s="247" t="s">
        <v>394</v>
      </c>
      <c r="R7" s="247" t="s">
        <v>619</v>
      </c>
      <c r="S7" s="247" t="s">
        <v>475</v>
      </c>
      <c r="T7" s="247" t="s">
        <v>474</v>
      </c>
      <c r="U7" s="247" t="s">
        <v>476</v>
      </c>
      <c r="V7" s="247" t="s">
        <v>763</v>
      </c>
      <c r="W7" s="247" t="s">
        <v>524</v>
      </c>
      <c r="X7" s="247" t="s">
        <v>620</v>
      </c>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10</v>
      </c>
      <c r="H8" s="80" t="e" cm="1">
        <f t="array" ref="H8">IF(
    SUM(IF(
            ISNUMBER(
                IF(
                    $M$4:$V$4,
                    (M8:V8),
                    "")),
            1,
            0))
        =0,
    NA(),
    IF(
        Parameters!$D$15=1,
        IF(
            SUM(--(ISNUMBER(IF($M$4:$V$4=1,(M8:V8),""))))&gt;0,
            MAX(IF(
                ISNUMBER(M8:V8),
                IF(
                    M$4:V$4=1,
                    M8:V8,
                    ""),
                "")),
            MAX(IF(
                ISNUMBER(M8:V8),
                IF(
                    M$4:V$4=2,
                    M8:V8,
                    ""),
                ""))
        ),
        IF(
            Parameters!$D$16=1,
            IFERROR(
                AVERAGE(IF(
                    ISNUMBER(M8:V8),
                    IF(
                        M$4:V$4=1,
                        M8:V8,
                        ""),
                    "")),
                AVERAGE(IF(
                    ISNUMBER(M8:V8),
                    IF(
                        M$4:V$4=2,
                        M8:V8,
                        ""),
                    ""))
            ),
            IF(
                Parameters!$D$17=1,
                IFERROR(
                    IF(
                        OR(
                            IF(
                                ISNUMBER(M8:V8),
                                IF(
                                    M$4:V$4=1,
                                    M8:V8,
                                    ""),
                                "")
                            =0),
                        0,
                        GEOMEAN(IF(
                            ISNUMBER(M8:V8),
                            IF(
                                M$4:V$4=1,
                                M8:V8,
                                ""),
                            ""))
                    ),
                    IF(
                        OR(IF(
                            ISNUMBER(M8:V8),
                            IF(
                                M$4:V$4=2,
                                M8:V8,
                                ""),
                            "")
                            =0),
                        0,
                        GEOMEAN(IF(
                            ISNUMBER(M8:V8),
                            IF(
                                M$4:V$4=2,
                                M8:V8,
                                ""),
                            "")))
                )
            )
        )
    )
)</f>
        <v>#N/A</v>
      </c>
      <c r="I8" s="191" cm="1">
        <f t="array" ref="I8">IF(
    SUM(IF(
            ISNUMBER(
                IF(
                    $M$5:$V$5,
                    (M8:V8),
                    "")),
            1,
            0))
        =0,
    NA(),
    IF(
        Parameters!$D$15=1,
        IF(
            SUM(--(ISNUMBER(IF($M$5:$V$5=1,(M8:V8),""))))&gt;0,
            MAX(IF(
                ISNUMBER(M8:V8),
                IF(
                    M$5:V$5=1,
                    M8:V8,
                    ""),
                "")),
            MAX(IF(
                ISNUMBER(M8:V8),
                IF(
                    M$5:V$5=2,
                    M8:V8,
                    ""),
                ""))
        ),
        IF(
            Parameters!$D$16=1,
            IFERROR(
                AVERAGE(IF(
                    ISNUMBER(M8:V8),
                    IF(
                        M$5:V$5=1,
                        M8:V8,
                        ""),
                    "")),
                AVERAGE(IF(
                    ISNUMBER(M8:V8),
                    IF(
                        M$5:V$5=2,
                        M8:V8,
                        ""),
                    ""))
            ),
            IF(
                Parameters!$D$17=1,
                IFERROR(
                    IF(
                        OR(
                            IF(
                                ISNUMBER(M8:V8),
                                IF(
                                    M$5:V$5=1,
                                    M8:V8,
                                    ""),
                                "")
                            =0),
                        0,
                        GEOMEAN(IF(
                            ISNUMBER(M8:V8),
                            IF(
                                M$5:V$5=1,
                                M8:V8,
                                ""),
                            ""))
                    ),
                    IF(
                        OR(IF(
                            ISNUMBER(M8:V8),
                            IF(
                                M$5:V$5=2,
                                M8:V8,
                                ""),
                            "")
                            =0),
                        0,
                        GEOMEAN(IF(
                            ISNUMBER(M8:V8),
                            IF(
                                M$5:V$5=2,
                                M8:V8,
                                ""),
                            "")))
                )
            )
        )
    )
)</f>
        <v>10</v>
      </c>
      <c r="J8" s="242">
        <v>44887</v>
      </c>
      <c r="K8" s="242">
        <v>45337</v>
      </c>
      <c r="L8" s="91" t="s">
        <v>673</v>
      </c>
      <c r="M8" s="192" t="s">
        <v>409</v>
      </c>
      <c r="N8" s="192" t="s">
        <v>409</v>
      </c>
      <c r="O8" s="192">
        <v>0</v>
      </c>
      <c r="P8" s="192">
        <v>0</v>
      </c>
      <c r="Q8" s="192">
        <v>10</v>
      </c>
      <c r="R8" s="192" t="s">
        <v>409</v>
      </c>
      <c r="S8" s="192" t="s">
        <v>409</v>
      </c>
      <c r="T8" s="192" t="s">
        <v>409</v>
      </c>
      <c r="U8" s="192">
        <v>0</v>
      </c>
      <c r="V8" s="192" t="s">
        <v>409</v>
      </c>
      <c r="W8" s="192">
        <v>1</v>
      </c>
      <c r="X8" s="192" t="s">
        <v>409</v>
      </c>
      <c r="Y8" s="192"/>
      <c r="Z8" s="192"/>
      <c r="AA8" s="103"/>
      <c r="AB8" s="103"/>
      <c r="AC8" s="103"/>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8.8506120315678345</v>
      </c>
      <c r="H9" s="80" cm="1">
        <f t="array" ref="H9">IF(
    SUM(IF(
            ISNUMBER(
                IF(
                    $M$4:$V$4,
                    (M9:V9),
                    "")),
            1,
            0))
        =0,
    NA(),
    IF(
        Parameters!$D$15=1,
        IF(
            SUM(--(ISNUMBER(IF($M$4:$V$4=1,(M9:V9),""))))&gt;0,
            MAX(IF(
                ISNUMBER(M9:V9),
                IF(
                    M$4:V$4=1,
                    M9:V9,
                    ""),
                "")),
            MAX(IF(
                ISNUMBER(M9:V9),
                IF(
                    M$4:V$4=2,
                    M9:V9,
                    ""),
                ""))
        ),
        IF(
            Parameters!$D$16=1,
            IFERROR(
                AVERAGE(IF(
                    ISNUMBER(M9:V9),
                    IF(
                        M$4:V$4=1,
                        M9:V9,
                        ""),
                    "")),
                AVERAGE(IF(
                    ISNUMBER(M9:V9),
                    IF(
                        M$4:V$4=2,
                        M9:V9,
                        ""),
                    ""))
            ),
            IF(
                Parameters!$D$17=1,
                IFERROR(
                    IF(
                        OR(
                            IF(
                                ISNUMBER(M9:V9),
                                IF(
                                    M$4:V$4=1,
                                    M9:V9,
                                    ""),
                                "")
                            =0),
                        0,
                        GEOMEAN(IF(
                            ISNUMBER(M9:V9),
                            IF(
                                M$4:V$4=1,
                                M9:V9,
                                ""),
                            ""))
                    ),
                    IF(
                        OR(IF(
                            ISNUMBER(M9:V9),
                            IF(
                                M$4:V$4=2,
                                M9:V9,
                                ""),
                            "")
                            =0),
                        0,
                        GEOMEAN(IF(
                            ISNUMBER(M9:V9),
                            IF(
                                M$4:V$4=2,
                                M9:V9,
                                ""),
                            "")))
                )
            )
        )
    )
)</f>
        <v>7.8333333333333304</v>
      </c>
      <c r="I9" s="191" cm="1">
        <f t="array" ref="I9">IF(
    SUM(IF(
            ISNUMBER(
                IF(
                    $M$5:$V$5,
                    (M9:V9),
                    "")),
            1,
            0))
        =0,
    NA(),
    IF(
        Parameters!$D$15=1,
        IF(
            SUM(--(ISNUMBER(IF($M$5:$V$5=1,(M9:V9),""))))&gt;0,
            MAX(IF(
                ISNUMBER(M9:V9),
                IF(
                    M$5:V$5=1,
                    M9:V9,
                    ""),
                "")),
            MAX(IF(
                ISNUMBER(M9:V9),
                IF(
                    M$5:V$5=2,
                    M9:V9,
                    ""),
                ""))
        ),
        IF(
            Parameters!$D$16=1,
            IFERROR(
                AVERAGE(IF(
                    ISNUMBER(M9:V9),
                    IF(
                        M$5:V$5=1,
                        M9:V9,
                        ""),
                    "")),
                AVERAGE(IF(
                    ISNUMBER(M9:V9),
                    IF(
                        M$5:V$5=2,
                        M9:V9,
                        ""),
                    ""))
            ),
            IF(
                Parameters!$D$17=1,
                IFERROR(
                    IF(
                        OR(
                            IF(
                                ISNUMBER(M9:V9),
                                IF(
                                    M$5:V$5=1,
                                    M9:V9,
                                    ""),
                                "")
                            =0),
                        0,
                        GEOMEAN(IF(
                            ISNUMBER(M9:V9),
                            IF(
                                M$5:V$5=1,
                                M9:V9,
                                ""),
                            ""))
                    ),
                    IF(
                        OR(IF(
                            ISNUMBER(M9:V9),
                            IF(
                                M$5:V$5=2,
                                M9:V9,
                                ""),
                            "")
                            =0),
                        0,
                        GEOMEAN(IF(
                            ISNUMBER(M9:V9),
                            IF(
                                M$5:V$5=2,
                                M9:V9,
                                ""),
                            "")))
                )
            )
        )
    )
)</f>
        <v>10</v>
      </c>
      <c r="J9" s="242">
        <v>45188</v>
      </c>
      <c r="K9" s="242">
        <v>45370</v>
      </c>
      <c r="L9" s="91" t="s">
        <v>7</v>
      </c>
      <c r="M9" s="192">
        <v>7.8333333333333304</v>
      </c>
      <c r="N9" s="192" t="s">
        <v>409</v>
      </c>
      <c r="O9" s="192">
        <v>0</v>
      </c>
      <c r="P9" s="192">
        <v>10</v>
      </c>
      <c r="Q9" s="192">
        <v>0</v>
      </c>
      <c r="R9" s="192" t="s">
        <v>409</v>
      </c>
      <c r="S9" s="192">
        <v>5.7</v>
      </c>
      <c r="T9" s="192" t="s">
        <v>409</v>
      </c>
      <c r="U9" s="192">
        <v>0</v>
      </c>
      <c r="V9" s="192" t="s">
        <v>816</v>
      </c>
      <c r="W9" s="192">
        <v>0</v>
      </c>
      <c r="X9" s="192" t="s">
        <v>409</v>
      </c>
      <c r="Y9" s="192"/>
      <c r="Z9" s="192"/>
      <c r="AA9" s="80"/>
      <c r="AB9" s="80"/>
      <c r="AC9" s="80"/>
    </row>
    <row r="10" spans="1:38"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5.627314338711372</v>
      </c>
      <c r="H10" s="80" cm="1">
        <f t="array" ref="H10">IF(
    SUM(IF(
            ISNUMBER(
                IF(
                    $M$4:$V$4,
                    (M10:V10),
                    "")),
            1,
            0))
        =0,
    NA(),
    IF(
        Parameters!$D$15=1,
        IF(
            SUM(--(ISNUMBER(IF($M$4:$V$4=1,(M10:V10),""))))&gt;0,
            MAX(IF(
                ISNUMBER(M10:V10),
                IF(
                    M$4:V$4=1,
                    M10:V10,
                    ""),
                "")),
            MAX(IF(
                ISNUMBER(M10:V10),
                IF(
                    M$4:V$4=2,
                    M10:V10,
                    ""),
                ""))
        ),
        IF(
            Parameters!$D$16=1,
            IFERROR(
                AVERAGE(IF(
                    ISNUMBER(M10:V10),
                    IF(
                        M$4:V$4=1,
                        M10:V10,
                        ""),
                    "")),
                AVERAGE(IF(
                    ISNUMBER(M10:V10),
                    IF(
                        M$4:V$4=2,
                        M10:V10,
                        ""),
                    ""))
            ),
            IF(
                Parameters!$D$17=1,
                IFERROR(
                    IF(
                        OR(
                            IF(
                                ISNUMBER(M10:V10),
                                IF(
                                    M$4:V$4=1,
                                    M10:V10,
                                    ""),
                                "")
                            =0),
                        0,
                        GEOMEAN(IF(
                            ISNUMBER(M10:V10),
                            IF(
                                M$4:V$4=1,
                                M10:V10,
                                ""),
                            ""))
                    ),
                    IF(
                        OR(IF(
                            ISNUMBER(M10:V10),
                            IF(
                                M$4:V$4=2,
                                M10:V10,
                                ""),
                            "")
                            =0),
                        0,
                        GEOMEAN(IF(
                            ISNUMBER(M10:V10),
                            IF(
                                M$4:V$4=2,
                                M10:V10,
                                ""),
                            "")))
                )
            )
        )
    )
)</f>
        <v>3.1666666666666599</v>
      </c>
      <c r="I10" s="191" cm="1">
        <f t="array" ref="I10">IF(
    SUM(IF(
            ISNUMBER(
                IF(
                    $M$5:$V$5,
                    (M10:V10),
                    "")),
            1,
            0))
        =0,
    NA(),
    IF(
        Parameters!$D$15=1,
        IF(
            SUM(--(ISNUMBER(IF($M$5:$V$5=1,(M10:V10),""))))&gt;0,
            MAX(IF(
                ISNUMBER(M10:V10),
                IF(
                    M$5:V$5=1,
                    M10:V10,
                    ""),
                "")),
            MAX(IF(
                ISNUMBER(M10:V10),
                IF(
                    M$5:V$5=2,
                    M10:V10,
                    ""),
                ""))
        ),
        IF(
            Parameters!$D$16=1,
            IFERROR(
                AVERAGE(IF(
                    ISNUMBER(M10:V10),
                    IF(
                        M$5:V$5=1,
                        M10:V10,
                        ""),
                    "")),
                AVERAGE(IF(
                    ISNUMBER(M10:V10),
                    IF(
                        M$5:V$5=2,
                        M10:V10,
                        ""),
                    ""))
            ),
            IF(
                Parameters!$D$17=1,
                IFERROR(
                    IF(
                        OR(
                            IF(
                                ISNUMBER(M10:V10),
                                IF(
                                    M$5:V$5=1,
                                    M10:V10,
                                    ""),
                                "")
                            =0),
                        0,
                        GEOMEAN(IF(
                            ISNUMBER(M10:V10),
                            IF(
                                M$5:V$5=1,
                                M10:V10,
                                ""),
                            ""))
                    ),
                    IF(
                        OR(IF(
                            ISNUMBER(M10:V10),
                            IF(
                                M$5:V$5=2,
                                M10:V10,
                                ""),
                            "")
                            =0),
                        0,
                        GEOMEAN(IF(
                            ISNUMBER(M10:V10),
                            IF(
                                M$5:V$5=2,
                                M10:V10,
                                ""),
                            "")))
                )
            )
        )
    )
)</f>
        <v>10</v>
      </c>
      <c r="J10" s="242">
        <v>45188</v>
      </c>
      <c r="K10" s="242">
        <v>45454</v>
      </c>
      <c r="L10" s="91" t="s">
        <v>9</v>
      </c>
      <c r="M10" s="192">
        <v>3.1666666666666599</v>
      </c>
      <c r="N10" s="192">
        <v>10</v>
      </c>
      <c r="O10" s="192">
        <v>0</v>
      </c>
      <c r="P10" s="192">
        <v>10</v>
      </c>
      <c r="Q10" s="192">
        <v>0</v>
      </c>
      <c r="R10" s="192" t="s">
        <v>409</v>
      </c>
      <c r="S10" s="192">
        <v>2.9</v>
      </c>
      <c r="T10" s="192" t="s">
        <v>842</v>
      </c>
      <c r="U10" s="192">
        <v>0</v>
      </c>
      <c r="V10" s="192" t="s">
        <v>817</v>
      </c>
      <c r="W10" s="192">
        <v>0</v>
      </c>
      <c r="X10" s="192" t="s">
        <v>409</v>
      </c>
      <c r="Y10" s="192"/>
      <c r="Z10" s="192"/>
      <c r="AA10" s="80"/>
      <c r="AB10" s="80"/>
      <c r="AC10" s="80"/>
    </row>
    <row r="11" spans="1:38"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$M$4:$V$4,
                    (M11:V11),
                    "")),
            1,
            0))
        =0,
    NA(),
    IF(
        Parameters!$D$15=1,
        IF(
            SUM(--(ISNUMBER(IF($M$4:$V$4=1,(M11:V11),""))))&gt;0,
            MAX(IF(
                ISNUMBER(M11:V11),
                IF(
                    M$4:V$4=1,
                    M11:V11,
                    ""),
                "")),
            MAX(IF(
                ISNUMBER(M11:V11),
                IF(
                    M$4:V$4=2,
                    M11:V11,
                    ""),
                ""))
        ),
        IF(
            Parameters!$D$16=1,
            IFERROR(
                AVERAGE(IF(
                    ISNUMBER(M11:V11),
                    IF(
                        M$4:V$4=1,
                        M11:V11,
                        ""),
                    "")),
                AVERAGE(IF(
                    ISNUMBER(M11:V11),
                    IF(
                        M$4:V$4=2,
                        M11:V11,
                        ""),
                    ""))
            ),
            IF(
                Parameters!$D$17=1,
                IFERROR(
                    IF(
                        OR(
                            IF(
                                ISNUMBER(M11:V11),
                                IF(
                                    M$4:V$4=1,
                                    M11:V11,
                                    ""),
                                "")
                            =0),
                        0,
                        GEOMEAN(IF(
                            ISNUMBER(M11:V11),
                            IF(
                                M$4:V$4=1,
                                M11:V11,
                                ""),
                            ""))
                    ),
                    IF(
                        OR(IF(
                            ISNUMBER(M11:V11),
                            IF(
                                M$4:V$4=2,
                                M11:V11,
                                ""),
                            "")
                            =0),
                        0,
                        GEOMEAN(IF(
                            ISNUMBER(M11:V11),
                            IF(
                                M$4:V$4=2,
                                M11:V11,
                                ""),
                            "")))
                )
            )
        )
    )
)</f>
        <v>7.8333333333333304</v>
      </c>
      <c r="I11" s="191" cm="1">
        <f t="array" ref="I11">IF(
    SUM(IF(
            ISNUMBER(
                IF(
                    $M$5:$V$5,
                    (M11:V11),
                    "")),
            1,
            0))
        =0,
    NA(),
    IF(
        Parameters!$D$15=1,
        IF(
            SUM(--(ISNUMBER(IF($M$5:$V$5=1,(M11:V11),""))))&gt;0,
            MAX(IF(
                ISNUMBER(M11:V11),
                IF(
                    M$5:V$5=1,
                    M11:V11,
                    ""),
                "")),
            MAX(IF(
                ISNUMBER(M11:V11),
                IF(
                    M$5:V$5=2,
                    M11:V11,
                    ""),
                ""))
        ),
        IF(
            Parameters!$D$16=1,
            IFERROR(
                AVERAGE(IF(
                    ISNUMBER(M11:V11),
                    IF(
                        M$5:V$5=1,
                        M11:V11,
                        ""),
                    "")),
                AVERAGE(IF(
                    ISNUMBER(M11:V11),
                    IF(
                        M$5:V$5=2,
                        M11:V11,
                        ""),
                    ""))
            ),
            IF(
                Parameters!$D$17=1,
                IFERROR(
                    IF(
                        OR(
                            IF(
                                ISNUMBER(M11:V11),
                                IF(
                                    M$5:V$5=1,
                                    M11:V11,
                                    ""),
                                "")
                            =0),
                        0,
                        GEOMEAN(IF(
                            ISNUMBER(M11:V11),
                            IF(
                                M$5:V$5=1,
                                M11:V11,
                                ""),
                            ""))
                    ),
                    IF(
                        OR(IF(
                            ISNUMBER(M11:V11),
                            IF(
                                M$5:V$5=2,
                                M11:V11,
                                ""),
                            "")
                            =0),
                        0,
                        GEOMEAN(IF(
                            ISNUMBER(M11:V11),
                            IF(
                                M$5:V$5=2,
                                M11:V11,
                                ""),
                            "")))
                )
            )
        )
    )
)</f>
        <v>0</v>
      </c>
      <c r="J11" s="242">
        <v>45188</v>
      </c>
      <c r="K11" s="242">
        <v>44831</v>
      </c>
      <c r="L11" s="91" t="s">
        <v>11</v>
      </c>
      <c r="M11" s="192">
        <v>7.8333333333333304</v>
      </c>
      <c r="N11" s="192" t="s">
        <v>409</v>
      </c>
      <c r="O11" s="192">
        <v>0</v>
      </c>
      <c r="P11" s="192">
        <v>0</v>
      </c>
      <c r="Q11" s="192">
        <v>0</v>
      </c>
      <c r="R11" s="192" t="s">
        <v>409</v>
      </c>
      <c r="S11" s="192">
        <v>5.7</v>
      </c>
      <c r="T11" s="192" t="s">
        <v>409</v>
      </c>
      <c r="U11" s="192">
        <v>0</v>
      </c>
      <c r="V11" s="192" t="s">
        <v>409</v>
      </c>
      <c r="W11" s="192">
        <v>0</v>
      </c>
      <c r="X11" s="192" t="s">
        <v>409</v>
      </c>
      <c r="Y11" s="192"/>
      <c r="Z11" s="192"/>
      <c r="AA11" s="80"/>
      <c r="AB11" s="80"/>
      <c r="AC11" s="80"/>
    </row>
    <row r="12" spans="1:38"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$M$4:$V$4,
                    (M12:V12),
                    "")),
            1,
            0))
        =0,
    NA(),
    IF(
        Parameters!$D$15=1,
        IF(
            SUM(--(ISNUMBER(IF($M$4:$V$4=1,(M12:V12),""))))&gt;0,
            MAX(IF(
                ISNUMBER(M12:V12),
                IF(
                    M$4:V$4=1,
                    M12:V12,
                    ""),
                "")),
            MAX(IF(
                ISNUMBER(M12:V12),
                IF(
                    M$4:V$4=2,
                    M12:V12,
                    ""),
                ""))
        ),
        IF(
            Parameters!$D$16=1,
            IFERROR(
                AVERAGE(IF(
                    ISNUMBER(M12:V12),
                    IF(
                        M$4:V$4=1,
                        M12:V12,
                        ""),
                    "")),
                AVERAGE(IF(
                    ISNUMBER(M12:V12),
                    IF(
                        M$4:V$4=2,
                        M12:V12,
                        ""),
                    ""))
            ),
            IF(
                Parameters!$D$17=1,
                IFERROR(
                    IF(
                        OR(
                            IF(
                                ISNUMBER(M12:V12),
                                IF(
                                    M$4:V$4=1,
                                    M12:V12,
                                    ""),
                                "")
                            =0),
                        0,
                        GEOMEAN(IF(
                            ISNUMBER(M12:V12),
                            IF(
                                M$4:V$4=1,
                                M12:V12,
                                ""),
                            ""))
                    ),
                    IF(
                        OR(IF(
                            ISNUMBER(M12:V12),
                            IF(
                                M$4:V$4=2,
                                M12:V12,
                                ""),
                            "")
                            =0),
                        0,
                        GEOMEAN(IF(
                            ISNUMBER(M12:V12),
                            IF(
                                M$4:V$4=2,
                                M12:V12,
                                ""),
                            "")))
                )
            )
        )
    )
)</f>
        <v>#N/A</v>
      </c>
      <c r="I12" s="191" cm="1">
        <f t="array" ref="I12">IF(
    SUM(IF(
            ISNUMBER(
                IF(
                    $M$5:$V$5,
                    (M12:V12),
                    "")),
            1,
            0))
        =0,
    NA(),
    IF(
        Parameters!$D$15=1,
        IF(
            SUM(--(ISNUMBER(IF($M$5:$V$5=1,(M12:V12),""))))&gt;0,
            MAX(IF(
                ISNUMBER(M12:V12),
                IF(
                    M$5:V$5=1,
                    M12:V12,
                    ""),
                "")),
            MAX(IF(
                ISNUMBER(M12:V12),
                IF(
                    M$5:V$5=2,
                    M12:V12,
                    ""),
                ""))
        ),
        IF(
            Parameters!$D$16=1,
            IFERROR(
                AVERAGE(IF(
                    ISNUMBER(M12:V12),
                    IF(
                        M$5:V$5=1,
                        M12:V12,
                        ""),
                    "")),
                AVERAGE(IF(
                    ISNUMBER(M12:V12),
                    IF(
                        M$5:V$5=2,
                        M12:V12,
                        ""),
                    ""))
            ),
            IF(
                Parameters!$D$17=1,
                IFERROR(
                    IF(
                        OR(
                            IF(
                                ISNUMBER(M12:V12),
                                IF(
                                    M$5:V$5=1,
                                    M12:V12,
                                    ""),
                                "")
                            =0),
                        0,
                        GEOMEAN(IF(
                            ISNUMBER(M12:V12),
                            IF(
                                M$5:V$5=1,
                                M12:V12,
                                ""),
                            ""))
                    ),
                    IF(
                        OR(IF(
                            ISNUMBER(M12:V12),
                            IF(
                                M$5:V$5=2,
                                M12:V12,
                                ""),
                            "")
                            =0),
                        0,
                        GEOMEAN(IF(
                            ISNUMBER(M12:V12),
                            IF(
                                M$5:V$5=2,
                                M12:V12,
                                ""),
                            "")))
                )
            )
        )
    )
)</f>
        <v>0</v>
      </c>
      <c r="J12" s="242" t="s">
        <v>409</v>
      </c>
      <c r="K12" s="242">
        <v>45307</v>
      </c>
      <c r="L12" s="91" t="s">
        <v>674</v>
      </c>
      <c r="M12" s="192" t="s">
        <v>409</v>
      </c>
      <c r="N12" s="192" t="s">
        <v>409</v>
      </c>
      <c r="O12" s="192">
        <v>0</v>
      </c>
      <c r="P12" s="192">
        <v>0</v>
      </c>
      <c r="Q12" s="192">
        <v>0</v>
      </c>
      <c r="R12" s="192" t="s">
        <v>409</v>
      </c>
      <c r="S12" s="192" t="s">
        <v>409</v>
      </c>
      <c r="T12" s="192" t="s">
        <v>409</v>
      </c>
      <c r="U12" s="192">
        <v>0</v>
      </c>
      <c r="V12" s="192" t="s">
        <v>409</v>
      </c>
      <c r="W12" s="192">
        <v>0</v>
      </c>
      <c r="X12" s="192" t="s">
        <v>409</v>
      </c>
      <c r="Y12" s="192"/>
      <c r="Z12" s="192"/>
      <c r="AA12" s="80"/>
      <c r="AB12" s="80"/>
      <c r="AC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$M$4:$V$4,
                    (M13:V13),
                    "")),
            1,
            0))
        =0,
    NA(),
    IF(
        Parameters!$D$15=1,
        IF(
            SUM(--(ISNUMBER(IF($M$4:$V$4=1,(M13:V13),""))))&gt;0,
            MAX(IF(
                ISNUMBER(M13:V13),
                IF(
                    M$4:V$4=1,
                    M13:V13,
                    ""),
                "")),
            MAX(IF(
                ISNUMBER(M13:V13),
                IF(
                    M$4:V$4=2,
                    M13:V13,
                    ""),
                ""))
        ),
        IF(
            Parameters!$D$16=1,
            IFERROR(
                AVERAGE(IF(
                    ISNUMBER(M13:V13),
                    IF(
                        M$4:V$4=1,
                        M13:V13,
                        ""),
                    "")),
                AVERAGE(IF(
                    ISNUMBER(M13:V13),
                    IF(
                        M$4:V$4=2,
                        M13:V13,
                        ""),
                    ""))
            ),
            IF(
                Parameters!$D$17=1,
                IFERROR(
                    IF(
                        OR(
                            IF(
                                ISNUMBER(M13:V13),
                                IF(
                                    M$4:V$4=1,
                                    M13:V13,
                                    ""),
                                "")
                            =0),
                        0,
                        GEOMEAN(IF(
                            ISNUMBER(M13:V13),
                            IF(
                                M$4:V$4=1,
                                M13:V13,
                                ""),
                            ""))
                    ),
                    IF(
                        OR(IF(
                            ISNUMBER(M13:V13),
                            IF(
                                M$4:V$4=2,
                                M13:V13,
                                ""),
                            "")
                            =0),
                        0,
                        GEOMEAN(IF(
                            ISNUMBER(M13:V13),
                            IF(
                                M$4:V$4=2,
                                M13:V13,
                                ""),
                            "")))
                )
            )
        )
    )
)</f>
        <v>5.6666666666666599</v>
      </c>
      <c r="I13" s="191" cm="1">
        <f t="array" ref="I13">IF(
    SUM(IF(
            ISNUMBER(
                IF(
                    $M$5:$V$5,
                    (M13:V13),
                    "")),
            1,
            0))
        =0,
    NA(),
    IF(
        Parameters!$D$15=1,
        IF(
            SUM(--(ISNUMBER(IF($M$5:$V$5=1,(M13:V13),""))))&gt;0,
            MAX(IF(
                ISNUMBER(M13:V13),
                IF(
                    M$5:V$5=1,
                    M13:V13,
                    ""),
                "")),
            MAX(IF(
                ISNUMBER(M13:V13),
                IF(
                    M$5:V$5=2,
                    M13:V13,
                    ""),
                ""))
        ),
        IF(
            Parameters!$D$16=1,
            IFERROR(
                AVERAGE(IF(
                    ISNUMBER(M13:V13),
                    IF(
                        M$5:V$5=1,
                        M13:V13,
                        ""),
                    "")),
                AVERAGE(IF(
                    ISNUMBER(M13:V13),
                    IF(
                        M$5:V$5=2,
                        M13:V13,
                        ""),
                    ""))
            ),
            IF(
                Parameters!$D$17=1,
                IFERROR(
                    IF(
                        OR(
                            IF(
                                ISNUMBER(M13:V13),
                                IF(
                                    M$5:V$5=1,
                                    M13:V13,
                                    ""),
                                "")
                            =0),
                        0,
                        GEOMEAN(IF(
                            ISNUMBER(M13:V13),
                            IF(
                                M$5:V$5=1,
                                M13:V13,
                                ""),
                            ""))
                    ),
                    IF(
                        OR(IF(
                            ISNUMBER(M13:V13),
                            IF(
                                M$5:V$5=2,
                                M13:V13,
                                ""),
                            "")
                            =0),
                        0,
                        GEOMEAN(IF(
                            ISNUMBER(M13:V13),
                            IF(
                                M$5:V$5=2,
                                M13:V13,
                                ""),
                            "")))
                )
            )
        )
    )
)</f>
        <v>0</v>
      </c>
      <c r="J13" s="242">
        <v>45188</v>
      </c>
      <c r="K13" s="242">
        <v>44753</v>
      </c>
      <c r="L13" s="91" t="s">
        <v>13</v>
      </c>
      <c r="M13" s="192">
        <v>5.6666666666666599</v>
      </c>
      <c r="N13" s="192" t="s">
        <v>409</v>
      </c>
      <c r="O13" s="192">
        <v>0</v>
      </c>
      <c r="P13" s="192">
        <v>0</v>
      </c>
      <c r="Q13" s="192" t="s">
        <v>409</v>
      </c>
      <c r="R13" s="192" t="s">
        <v>409</v>
      </c>
      <c r="S13" s="192">
        <v>4.4000000000000004</v>
      </c>
      <c r="T13" s="192" t="s">
        <v>409</v>
      </c>
      <c r="U13" s="192">
        <v>0</v>
      </c>
      <c r="V13" s="192" t="s">
        <v>409</v>
      </c>
      <c r="W13" s="192" t="s">
        <v>409</v>
      </c>
      <c r="X13" s="192" t="s">
        <v>409</v>
      </c>
      <c r="Y13" s="192"/>
      <c r="Z13" s="192"/>
      <c r="AA13" s="80"/>
      <c r="AB13" s="80"/>
      <c r="AC13" s="80"/>
    </row>
    <row r="14" spans="1:38"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7.416198487095663</v>
      </c>
      <c r="H14" s="80" cm="1">
        <f t="array" ref="H14">IF(
    SUM(IF(
            ISNUMBER(
                IF(
                    $M$4:$V$4,
                    (M14:V14),
                    "")),
            1,
            0))
        =0,
    NA(),
    IF(
        Parameters!$D$15=1,
        IF(
            SUM(--(ISNUMBER(IF($M$4:$V$4=1,(M14:V14),""))))&gt;0,
            MAX(IF(
                ISNUMBER(M14:V14),
                IF(
                    M$4:V$4=1,
                    M14:V14,
                    ""),
                "")),
            MAX(IF(
                ISNUMBER(M14:V14),
                IF(
                    M$4:V$4=2,
                    M14:V14,
                    ""),
                ""))
        ),
        IF(
            Parameters!$D$16=1,
            IFERROR(
                AVERAGE(IF(
                    ISNUMBER(M14:V14),
                    IF(
                        M$4:V$4=1,
                        M14:V14,
                        ""),
                    "")),
                AVERAGE(IF(
                    ISNUMBER(M14:V14),
                    IF(
                        M$4:V$4=2,
                        M14:V14,
                        ""),
                    ""))
            ),
            IF(
                Parameters!$D$17=1,
                IFERROR(
                    IF(
                        OR(
                            IF(
                                ISNUMBER(M14:V14),
                                IF(
                                    M$4:V$4=1,
                                    M14:V14,
                                    ""),
                                "")
                            =0),
                        0,
                        GEOMEAN(IF(
                            ISNUMBER(M14:V14),
                            IF(
                                M$4:V$4=1,
                                M14:V14,
                                ""),
                            ""))
                    ),
                    IF(
                        OR(IF(
                            ISNUMBER(M14:V14),
                            IF(
                                M$4:V$4=2,
                                M14:V14,
                                ""),
                            "")
                            =0),
                        0,
                        GEOMEAN(IF(
                            ISNUMBER(M14:V14),
                            IF(
                                M$4:V$4=2,
                                M14:V14,
                                ""),
                            "")))
                )
            )
        )
    )
)</f>
        <v>5.5</v>
      </c>
      <c r="I14" s="191" cm="1">
        <f t="array" ref="I14">IF(
    SUM(IF(
            ISNUMBER(
                IF(
                    $M$5:$V$5,
                    (M14:V14),
                    "")),
            1,
            0))
        =0,
    NA(),
    IF(
        Parameters!$D$15=1,
        IF(
            SUM(--(ISNUMBER(IF($M$5:$V$5=1,(M14:V14),""))))&gt;0,
            MAX(IF(
                ISNUMBER(M14:V14),
                IF(
                    M$5:V$5=1,
                    M14:V14,
                    ""),
                "")),
            MAX(IF(
                ISNUMBER(M14:V14),
                IF(
                    M$5:V$5=2,
                    M14:V14,
                    ""),
                ""))
        ),
        IF(
            Parameters!$D$16=1,
            IFERROR(
                AVERAGE(IF(
                    ISNUMBER(M14:V14),
                    IF(
                        M$5:V$5=1,
                        M14:V14,
                        ""),
                    "")),
                AVERAGE(IF(
                    ISNUMBER(M14:V14),
                    IF(
                        M$5:V$5=2,
                        M14:V14,
                        ""),
                    ""))
            ),
            IF(
                Parameters!$D$17=1,
                IFERROR(
                    IF(
                        OR(
                            IF(
                                ISNUMBER(M14:V14),
                                IF(
                                    M$5:V$5=1,
                                    M14:V14,
                                    ""),
                                "")
                            =0),
                        0,
                        GEOMEAN(IF(
                            ISNUMBER(M14:V14),
                            IF(
                                M$5:V$5=1,
                                M14:V14,
                                ""),
                            ""))
                    ),
                    IF(
                        OR(IF(
                            ISNUMBER(M14:V14),
                            IF(
                                M$5:V$5=2,
                                M14:V14,
                                ""),
                            "")
                            =0),
                        0,
                        GEOMEAN(IF(
                            ISNUMBER(M14:V14),
                            IF(
                                M$5:V$5=2,
                                M14:V14,
                                ""),
                            "")))
                )
            )
        )
    )
)</f>
        <v>10</v>
      </c>
      <c r="J14" s="242">
        <v>45163</v>
      </c>
      <c r="K14" s="242">
        <v>45454</v>
      </c>
      <c r="L14" s="91" t="s">
        <v>15</v>
      </c>
      <c r="M14" s="192">
        <v>5.5</v>
      </c>
      <c r="N14" s="192">
        <v>10</v>
      </c>
      <c r="O14" s="192">
        <v>0</v>
      </c>
      <c r="P14" s="192">
        <v>0</v>
      </c>
      <c r="Q14" s="192">
        <v>0</v>
      </c>
      <c r="R14" s="192" t="s">
        <v>409</v>
      </c>
      <c r="S14" s="192">
        <v>4.3</v>
      </c>
      <c r="T14" s="192" t="s">
        <v>843</v>
      </c>
      <c r="U14" s="192">
        <v>0</v>
      </c>
      <c r="V14" s="192" t="s">
        <v>409</v>
      </c>
      <c r="W14" s="192">
        <v>0.1</v>
      </c>
      <c r="X14" s="192" t="s">
        <v>409</v>
      </c>
      <c r="Y14" s="192"/>
      <c r="Z14" s="192"/>
      <c r="AA14" s="80"/>
      <c r="AB14" s="80"/>
      <c r="AC14" s="80"/>
    </row>
    <row r="15" spans="1:38"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$M$4:$V$4,
                    (M15:V15),
                    "")),
            1,
            0))
        =0,
    NA(),
    IF(
        Parameters!$D$15=1,
        IF(
            SUM(--(ISNUMBER(IF($M$4:$V$4=1,(M15:V15),""))))&gt;0,
            MAX(IF(
                ISNUMBER(M15:V15),
                IF(
                    M$4:V$4=1,
                    M15:V15,
                    ""),
                "")),
            MAX(IF(
                ISNUMBER(M15:V15),
                IF(
                    M$4:V$4=2,
                    M15:V15,
                    ""),
                ""))
        ),
        IF(
            Parameters!$D$16=1,
            IFERROR(
                AVERAGE(IF(
                    ISNUMBER(M15:V15),
                    IF(
                        M$4:V$4=1,
                        M15:V15,
                        ""),
                    "")),
                AVERAGE(IF(
                    ISNUMBER(M15:V15),
                    IF(
                        M$4:V$4=2,
                        M15:V15,
                        ""),
                    ""))
            ),
            IF(
                Parameters!$D$17=1,
                IFERROR(
                    IF(
                        OR(
                            IF(
                                ISNUMBER(M15:V15),
                                IF(
                                    M$4:V$4=1,
                                    M15:V15,
                                    ""),
                                "")
                            =0),
                        0,
                        GEOMEAN(IF(
                            ISNUMBER(M15:V15),
                            IF(
                                M$4:V$4=1,
                                M15:V15,
                                ""),
                            ""))
                    ),
                    IF(
                        OR(IF(
                            ISNUMBER(M15:V15),
                            IF(
                                M$4:V$4=2,
                                M15:V15,
                                ""),
                            "")
                            =0),
                        0,
                        GEOMEAN(IF(
                            ISNUMBER(M15:V15),
                            IF(
                                M$4:V$4=2,
                                M15:V15,
                                ""),
                            "")))
                )
            )
        )
    )
)</f>
        <v>4.1666666666666599</v>
      </c>
      <c r="I15" s="191" cm="1">
        <f t="array" ref="I15">IF(
    SUM(IF(
            ISNUMBER(
                IF(
                    $M$5:$V$5,
                    (M15:V15),
                    "")),
            1,
            0))
        =0,
    NA(),
    IF(
        Parameters!$D$15=1,
        IF(
            SUM(--(ISNUMBER(IF($M$5:$V$5=1,(M15:V15),""))))&gt;0,
            MAX(IF(
                ISNUMBER(M15:V15),
                IF(
                    M$5:V$5=1,
                    M15:V15,
                    ""),
                "")),
            MAX(IF(
                ISNUMBER(M15:V15),
                IF(
                    M$5:V$5=2,
                    M15:V15,
                    ""),
                ""))
        ),
        IF(
            Parameters!$D$16=1,
            IFERROR(
                AVERAGE(IF(
                    ISNUMBER(M15:V15),
                    IF(
                        M$5:V$5=1,
                        M15:V15,
                        ""),
                    "")),
                AVERAGE(IF(
                    ISNUMBER(M15:V15),
                    IF(
                        M$5:V$5=2,
                        M15:V15,
                        ""),
                    ""))
            ),
            IF(
                Parameters!$D$17=1,
                IFERROR(
                    IF(
                        OR(
                            IF(
                                ISNUMBER(M15:V15),
                                IF(
                                    M$5:V$5=1,
                                    M15:V15,
                                    ""),
                                "")
                            =0),
                        0,
                        GEOMEAN(IF(
                            ISNUMBER(M15:V15),
                            IF(
                                M$5:V$5=1,
                                M15:V15,
                                ""),
                            ""))
                    ),
                    IF(
                        OR(IF(
                            ISNUMBER(M15:V15),
                            IF(
                                M$5:V$5=2,
                                M15:V15,
                                ""),
                            "")
                            =0),
                        0,
                        GEOMEAN(IF(
                            ISNUMBER(M15:V15),
                            IF(
                                M$5:V$5=2,
                                M15:V15,
                                ""),
                            "")))
                )
            )
        )
    )
)</f>
        <v>0</v>
      </c>
      <c r="J15" s="242">
        <v>45188</v>
      </c>
      <c r="K15" s="242">
        <v>45294</v>
      </c>
      <c r="L15" s="91" t="s">
        <v>17</v>
      </c>
      <c r="M15" s="192">
        <v>4.1666666666666599</v>
      </c>
      <c r="N15" s="192" t="s">
        <v>409</v>
      </c>
      <c r="O15" s="192">
        <v>0</v>
      </c>
      <c r="P15" s="192">
        <v>0</v>
      </c>
      <c r="Q15" s="192">
        <v>0</v>
      </c>
      <c r="R15" s="192" t="s">
        <v>409</v>
      </c>
      <c r="S15" s="192">
        <v>3.5</v>
      </c>
      <c r="T15" s="192" t="s">
        <v>409</v>
      </c>
      <c r="U15" s="192">
        <v>0</v>
      </c>
      <c r="V15" s="192" t="s">
        <v>409</v>
      </c>
      <c r="W15" s="192">
        <v>0</v>
      </c>
      <c r="X15" s="192" t="s">
        <v>409</v>
      </c>
      <c r="Y15" s="192"/>
      <c r="Z15" s="192"/>
      <c r="AA15" s="80"/>
      <c r="AB15" s="80"/>
      <c r="AC15" s="80"/>
    </row>
    <row r="16" spans="1:38" x14ac:dyDescent="0.2">
      <c r="A16" s="84">
        <v>9</v>
      </c>
      <c r="B16" s="84" t="str">
        <f ca="1"/>
        <v>American Samoa</v>
      </c>
      <c r="C16" s="84" t="str">
        <f ca="1"/>
        <v>ASM</v>
      </c>
      <c r="D16" s="219" t="str">
        <f ca="1"/>
        <v>EAS           East Asia &amp; Pacific</v>
      </c>
      <c r="E16" s="219" t="str">
        <f ca="1"/>
        <v>NA</v>
      </c>
      <c r="F16" s="190" t="str">
        <f t="shared" ca="1" si="3"/>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$M$4:$V$4,
                    (M16:V16),
                    "")),
            1,
            0))
        =0,
    NA(),
    IF(
        Parameters!$D$15=1,
        IF(
            SUM(--(ISNUMBER(IF($M$4:$V$4=1,(M16:V16),""))))&gt;0,
            MAX(IF(
                ISNUMBER(M16:V16),
                IF(
                    M$4:V$4=1,
                    M16:V16,
                    ""),
                "")),
            MAX(IF(
                ISNUMBER(M16:V16),
                IF(
                    M$4:V$4=2,
                    M16:V16,
                    ""),
                ""))
        ),
        IF(
            Parameters!$D$16=1,
            IFERROR(
                AVERAGE(IF(
                    ISNUMBER(M16:V16),
                    IF(
                        M$4:V$4=1,
                        M16:V16,
                        ""),
                    "")),
                AVERAGE(IF(
                    ISNUMBER(M16:V16),
                    IF(
                        M$4:V$4=2,
                        M16:V16,
                        ""),
                    ""))
            ),
            IF(
                Parameters!$D$17=1,
                IFERROR(
                    IF(
                        OR(
                            IF(
                                ISNUMBER(M16:V16),
                                IF(
                                    M$4:V$4=1,
                                    M16:V16,
                                    ""),
                                "")
                            =0),
                        0,
                        GEOMEAN(IF(
                            ISNUMBER(M16:V16),
                            IF(
                                M$4:V$4=1,
                                M16:V16,
                                ""),
                            ""))
                    ),
                    IF(
                        OR(IF(
                            ISNUMBER(M16:V16),
                            IF(
                                M$4:V$4=2,
                                M16:V16,
                                ""),
                            "")
                            =0),
                        0,
                        GEOMEAN(IF(
                            ISNUMBER(M16:V16),
                            IF(
                                M$4:V$4=2,
                                M16:V16,
                                ""),
                            "")))
                )
            )
        )
    )
)</f>
        <v>#N/A</v>
      </c>
      <c r="I16" s="191" cm="1">
        <f t="array" ref="I16">IF(
    SUM(IF(
            ISNUMBER(
                IF(
                    $M$5:$V$5,
                    (M16:V16),
                    "")),
            1,
            0))
        =0,
    NA(),
    IF(
        Parameters!$D$15=1,
        IF(
            SUM(--(ISNUMBER(IF($M$5:$V$5=1,(M16:V16),""))))&gt;0,
            MAX(IF(
                ISNUMBER(M16:V16),
                IF(
                    M$5:V$5=1,
                    M16:V16,
                    ""),
                "")),
            MAX(IF(
                ISNUMBER(M16:V16),
                IF(
                    M$5:V$5=2,
                    M16:V16,
                    ""),
                ""))
        ),
        IF(
            Parameters!$D$16=1,
            IFERROR(
                AVERAGE(IF(
                    ISNUMBER(M16:V16),
                    IF(
                        M$5:V$5=1,
                        M16:V16,
                        ""),
                    "")),
                AVERAGE(IF(
                    ISNUMBER(M16:V16),
                    IF(
                        M$5:V$5=2,
                        M16:V16,
                        ""),
                    ""))
            ),
            IF(
                Parameters!$D$17=1,
                IFERROR(
                    IF(
                        OR(
                            IF(
                                ISNUMBER(M16:V16),
                                IF(
                                    M$5:V$5=1,
                                    M16:V16,
                                    ""),
                                "")
                            =0),
                        0,
                        GEOMEAN(IF(
                            ISNUMBER(M16:V16),
                            IF(
                                M$5:V$5=1,
                                M16:V16,
                                ""),
                            ""))
                    ),
                    IF(
                        OR(IF(
                            ISNUMBER(M16:V16),
                            IF(
                                M$5:V$5=2,
                                M16:V16,
                                ""),
                            "")
                            =0),
                        0,
                        GEOMEAN(IF(
                            ISNUMBER(M16:V16),
                            IF(
                                M$5:V$5=2,
                                M16:V16,
                                ""),
                            "")))
                )
            )
        )
    )
)</f>
        <v>0</v>
      </c>
      <c r="J16" s="242" t="s">
        <v>409</v>
      </c>
      <c r="K16" s="242">
        <v>45440</v>
      </c>
      <c r="L16" s="239" t="s">
        <v>675</v>
      </c>
      <c r="M16" s="192" t="s">
        <v>409</v>
      </c>
      <c r="N16" s="192" t="s">
        <v>409</v>
      </c>
      <c r="O16" s="192">
        <v>0</v>
      </c>
      <c r="P16" s="192">
        <v>0</v>
      </c>
      <c r="Q16" s="192">
        <v>0</v>
      </c>
      <c r="R16" s="192" t="s">
        <v>409</v>
      </c>
      <c r="S16" s="192" t="s">
        <v>409</v>
      </c>
      <c r="T16" s="192" t="s">
        <v>409</v>
      </c>
      <c r="U16" s="192">
        <v>0</v>
      </c>
      <c r="V16" s="192" t="s">
        <v>409</v>
      </c>
      <c r="W16" s="192">
        <v>0</v>
      </c>
      <c r="X16" s="192" t="s">
        <v>409</v>
      </c>
      <c r="Y16" s="192"/>
      <c r="Z16" s="192"/>
      <c r="AA16" s="80"/>
      <c r="AB16" s="80"/>
      <c r="AC16" s="80"/>
    </row>
    <row r="17" spans="1:29"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6.7082039324993685</v>
      </c>
      <c r="H17" s="80" cm="1">
        <f t="array" ref="H17">IF(
    SUM(IF(
            ISNUMBER(
                IF(
                    $M$4:$V$4,
                    (M17:V17),
                    "")),
            1,
            0))
        =0,
    NA(),
    IF(
        Parameters!$D$15=1,
        IF(
            SUM(--(ISNUMBER(IF($M$4:$V$4=1,(M17:V17),""))))&gt;0,
            MAX(IF(
                ISNUMBER(M17:V17),
                IF(
                    M$4:V$4=1,
                    M17:V17,
                    ""),
                "")),
            MAX(IF(
                ISNUMBER(M17:V17),
                IF(
                    M$4:V$4=2,
                    M17:V17,
                    ""),
                ""))
        ),
        IF(
            Parameters!$D$16=1,
            IFERROR(
                AVERAGE(IF(
                    ISNUMBER(M17:V17),
                    IF(
                        M$4:V$4=1,
                        M17:V17,
                        ""),
                    "")),
                AVERAGE(IF(
                    ISNUMBER(M17:V17),
                    IF(
                        M$4:V$4=2,
                        M17:V17,
                        ""),
                    ""))
            ),
            IF(
                Parameters!$D$17=1,
                IFERROR(
                    IF(
                        OR(
                            IF(
                                ISNUMBER(M17:V17),
                                IF(
                                    M$4:V$4=1,
                                    M17:V17,
                                    ""),
                                "")
                            =0),
                        0,
                        GEOMEAN(IF(
                            ISNUMBER(M17:V17),
                            IF(
                                M$4:V$4=1,
                                M17:V17,
                                ""),
                            ""))
                    ),
                    IF(
                        OR(IF(
                            ISNUMBER(M17:V17),
                            IF(
                                M$4:V$4=2,
                                M17:V17,
                                ""),
                            "")
                            =0),
                        0,
                        GEOMEAN(IF(
                            ISNUMBER(M17:V17),
                            IF(
                                M$4:V$4=2,
                                M17:V17,
                                ""),
                            "")))
                )
            )
        )
    )
)</f>
        <v>4.5</v>
      </c>
      <c r="I17" s="191" cm="1">
        <f t="array" ref="I17">IF(
    SUM(IF(
            ISNUMBER(
                IF(
                    $M$5:$V$5,
                    (M17:V17),
                    "")),
            1,
            0))
        =0,
    NA(),
    IF(
        Parameters!$D$15=1,
        IF(
            SUM(--(ISNUMBER(IF($M$5:$V$5=1,(M17:V17),""))))&gt;0,
            MAX(IF(
                ISNUMBER(M17:V17),
                IF(
                    M$5:V$5=1,
                    M17:V17,
                    ""),
                "")),
            MAX(IF(
                ISNUMBER(M17:V17),
                IF(
                    M$5:V$5=2,
                    M17:V17,
                    ""),
                ""))
        ),
        IF(
            Parameters!$D$16=1,
            IFERROR(
                AVERAGE(IF(
                    ISNUMBER(M17:V17),
                    IF(
                        M$5:V$5=1,
                        M17:V17,
                        ""),
                    "")),
                AVERAGE(IF(
                    ISNUMBER(M17:V17),
                    IF(
                        M$5:V$5=2,
                        M17:V17,
                        ""),
                    ""))
            ),
            IF(
                Parameters!$D$17=1,
                IFERROR(
                    IF(
                        OR(
                            IF(
                                ISNUMBER(M17:V17),
                                IF(
                                    M$5:V$5=1,
                                    M17:V17,
                                    ""),
                                "")
                            =0),
                        0,
                        GEOMEAN(IF(
                            ISNUMBER(M17:V17),
                            IF(
                                M$5:V$5=1,
                                M17:V17,
                                ""),
                            ""))
                    ),
                    IF(
                        OR(IF(
                            ISNUMBER(M17:V17),
                            IF(
                                M$5:V$5=2,
                                M17:V17,
                                ""),
                            "")
                            =0),
                        0,
                        GEOMEAN(IF(
                            ISNUMBER(M17:V17),
                            IF(
                                M$5:V$5=2,
                                M17:V17,
                                ""),
                            "")))
                )
            )
        )
    )
)</f>
        <v>10</v>
      </c>
      <c r="J17" s="242">
        <v>44860</v>
      </c>
      <c r="K17" s="242">
        <v>45337</v>
      </c>
      <c r="L17" s="91" t="s">
        <v>19</v>
      </c>
      <c r="M17" s="192">
        <v>4.5</v>
      </c>
      <c r="N17" s="192" t="s">
        <v>409</v>
      </c>
      <c r="O17" s="192">
        <v>0</v>
      </c>
      <c r="P17" s="192">
        <v>0</v>
      </c>
      <c r="Q17" s="192">
        <v>10</v>
      </c>
      <c r="R17" s="192" t="s">
        <v>409</v>
      </c>
      <c r="S17" s="192">
        <v>3.7</v>
      </c>
      <c r="T17" s="192" t="s">
        <v>409</v>
      </c>
      <c r="U17" s="192">
        <v>0</v>
      </c>
      <c r="V17" s="192" t="s">
        <v>409</v>
      </c>
      <c r="W17" s="192">
        <v>1</v>
      </c>
      <c r="X17" s="192" t="s">
        <v>409</v>
      </c>
      <c r="Y17" s="192"/>
      <c r="Z17" s="192"/>
      <c r="AA17" s="80"/>
      <c r="AB17" s="80"/>
      <c r="AC17" s="80"/>
    </row>
    <row r="18" spans="1:29"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$M$4:$V$4,
                    (M18:V18),
                    "")),
            1,
            0))
        =0,
    NA(),
    IF(
        Parameters!$D$15=1,
        IF(
            SUM(--(ISNUMBER(IF($M$4:$V$4=1,(M18:V18),""))))&gt;0,
            MAX(IF(
                ISNUMBER(M18:V18),
                IF(
                    M$4:V$4=1,
                    M18:V18,
                    ""),
                "")),
            MAX(IF(
                ISNUMBER(M18:V18),
                IF(
                    M$4:V$4=2,
                    M18:V18,
                    ""),
                ""))
        ),
        IF(
            Parameters!$D$16=1,
            IFERROR(
                AVERAGE(IF(
                    ISNUMBER(M18:V18),
                    IF(
                        M$4:V$4=1,
                        M18:V18,
                        ""),
                    "")),
                AVERAGE(IF(
                    ISNUMBER(M18:V18),
                    IF(
                        M$4:V$4=2,
                        M18:V18,
                        ""),
                    ""))
            ),
            IF(
                Parameters!$D$17=1,
                IFERROR(
                    IF(
                        OR(
                            IF(
                                ISNUMBER(M18:V18),
                                IF(
                                    M$4:V$4=1,
                                    M18:V18,
                                    ""),
                                "")
                            =0),
                        0,
                        GEOMEAN(IF(
                            ISNUMBER(M18:V18),
                            IF(
                                M$4:V$4=1,
                                M18:V18,
                                ""),
                            ""))
                    ),
                    IF(
                        OR(IF(
                            ISNUMBER(M18:V18),
                            IF(
                                M$4:V$4=2,
                                M18:V18,
                                ""),
                            "")
                            =0),
                        0,
                        GEOMEAN(IF(
                            ISNUMBER(M18:V18),
                            IF(
                                M$4:V$4=2,
                                M18:V18,
                                ""),
                            "")))
                )
            )
        )
    )
)</f>
        <v>6.1666666666666599</v>
      </c>
      <c r="I18" s="191" cm="1">
        <f t="array" ref="I18">IF(
    SUM(IF(
            ISNUMBER(
                IF(
                    $M$5:$V$5,
                    (M18:V18),
                    "")),
            1,
            0))
        =0,
    NA(),
    IF(
        Parameters!$D$15=1,
        IF(
            SUM(--(ISNUMBER(IF($M$5:$V$5=1,(M18:V18),""))))&gt;0,
            MAX(IF(
                ISNUMBER(M18:V18),
                IF(
                    M$5:V$5=1,
                    M18:V18,
                    ""),
                "")),
            MAX(IF(
                ISNUMBER(M18:V18),
                IF(
                    M$5:V$5=2,
                    M18:V18,
                    ""),
                ""))
        ),
        IF(
            Parameters!$D$16=1,
            IFERROR(
                AVERAGE(IF(
                    ISNUMBER(M18:V18),
                    IF(
                        M$5:V$5=1,
                        M18:V18,
                        ""),
                    "")),
                AVERAGE(IF(
                    ISNUMBER(M18:V18),
                    IF(
                        M$5:V$5=2,
                        M18:V18,
                        ""),
                    ""))
            ),
            IF(
                Parameters!$D$17=1,
                IFERROR(
                    IF(
                        OR(
                            IF(
                                ISNUMBER(M18:V18),
                                IF(
                                    M$5:V$5=1,
                                    M18:V18,
                                    ""),
                                "")
                            =0),
                        0,
                        GEOMEAN(IF(
                            ISNUMBER(M18:V18),
                            IF(
                                M$5:V$5=1,
                                M18:V18,
                                ""),
                            ""))
                    ),
                    IF(
                        OR(IF(
                            ISNUMBER(M18:V18),
                            IF(
                                M$5:V$5=2,
                                M18:V18,
                                ""),
                            "")
                            =0),
                        0,
                        GEOMEAN(IF(
                            ISNUMBER(M18:V18),
                            IF(
                                M$5:V$5=2,
                                M18:V18,
                                ""),
                            "")))
                )
            )
        )
    )
)</f>
        <v>0</v>
      </c>
      <c r="J18" s="242">
        <v>45188</v>
      </c>
      <c r="K18" s="242">
        <v>45370</v>
      </c>
      <c r="L18" s="91" t="s">
        <v>21</v>
      </c>
      <c r="M18" s="192">
        <v>6.1666666666666599</v>
      </c>
      <c r="N18" s="192" t="s">
        <v>409</v>
      </c>
      <c r="O18" s="192">
        <v>0</v>
      </c>
      <c r="P18" s="192">
        <v>0</v>
      </c>
      <c r="Q18" s="192">
        <v>0</v>
      </c>
      <c r="R18" s="192" t="s">
        <v>409</v>
      </c>
      <c r="S18" s="192">
        <v>4.7</v>
      </c>
      <c r="T18" s="192" t="s">
        <v>409</v>
      </c>
      <c r="U18" s="192">
        <v>0</v>
      </c>
      <c r="V18" s="192" t="s">
        <v>409</v>
      </c>
      <c r="W18" s="192">
        <v>0</v>
      </c>
      <c r="X18" s="192" t="s">
        <v>409</v>
      </c>
      <c r="Y18" s="192"/>
      <c r="Z18" s="192"/>
      <c r="AA18" s="80"/>
      <c r="AB18" s="80"/>
      <c r="AC18" s="80"/>
    </row>
    <row r="19" spans="1:29"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$M$4:$V$4,
                    (M19:V19),
                    "")),
            1,
            0))
        =0,
    NA(),
    IF(
        Parameters!$D$15=1,
        IF(
            SUM(--(ISNUMBER(IF($M$4:$V$4=1,(M19:V19),""))))&gt;0,
            MAX(IF(
                ISNUMBER(M19:V19),
                IF(
                    M$4:V$4=1,
                    M19:V19,
                    ""),
                "")),
            MAX(IF(
                ISNUMBER(M19:V19),
                IF(
                    M$4:V$4=2,
                    M19:V19,
                    ""),
                ""))
        ),
        IF(
            Parameters!$D$16=1,
            IFERROR(
                AVERAGE(IF(
                    ISNUMBER(M19:V19),
                    IF(
                        M$4:V$4=1,
                        M19:V19,
                        ""),
                    "")),
                AVERAGE(IF(
                    ISNUMBER(M19:V19),
                    IF(
                        M$4:V$4=2,
                        M19:V19,
                        ""),
                    ""))
            ),
            IF(
                Parameters!$D$17=1,
                IFERROR(
                    IF(
                        OR(
                            IF(
                                ISNUMBER(M19:V19),
                                IF(
                                    M$4:V$4=1,
                                    M19:V19,
                                    ""),
                                "")
                            =0),
                        0,
                        GEOMEAN(IF(
                            ISNUMBER(M19:V19),
                            IF(
                                M$4:V$4=1,
                                M19:V19,
                                ""),
                            ""))
                    ),
                    IF(
                        OR(IF(
                            ISNUMBER(M19:V19),
                            IF(
                                M$4:V$4=2,
                                M19:V19,
                                ""),
                            "")
                            =0),
                        0,
                        GEOMEAN(IF(
                            ISNUMBER(M19:V19),
                            IF(
                                M$4:V$4=2,
                                M19:V19,
                                ""),
                            "")))
                )
            )
        )
    )
)</f>
        <v>2.5</v>
      </c>
      <c r="I19" s="191" cm="1">
        <f t="array" ref="I19">IF(
    SUM(IF(
            ISNUMBER(
                IF(
                    $M$5:$V$5,
                    (M19:V19),
                    "")),
            1,
            0))
        =0,
    NA(),
    IF(
        Parameters!$D$15=1,
        IF(
            SUM(--(ISNUMBER(IF($M$5:$V$5=1,(M19:V19),""))))&gt;0,
            MAX(IF(
                ISNUMBER(M19:V19),
                IF(
                    M$5:V$5=1,
                    M19:V19,
                    ""),
                "")),
            MAX(IF(
                ISNUMBER(M19:V19),
                IF(
                    M$5:V$5=2,
                    M19:V19,
                    ""),
                ""))
        ),
        IF(
            Parameters!$D$16=1,
            IFERROR(
                AVERAGE(IF(
                    ISNUMBER(M19:V19),
                    IF(
                        M$5:V$5=1,
                        M19:V19,
                        ""),
                    "")),
                AVERAGE(IF(
                    ISNUMBER(M19:V19),
                    IF(
                        M$5:V$5=2,
                        M19:V19,
                        ""),
                    ""))
            ),
            IF(
                Parameters!$D$17=1,
                IFERROR(
                    IF(
                        OR(
                            IF(
                                ISNUMBER(M19:V19),
                                IF(
                                    M$5:V$5=1,
                                    M19:V19,
                                    ""),
                                "")
                            =0),
                        0,
                        GEOMEAN(IF(
                            ISNUMBER(M19:V19),
                            IF(
                                M$5:V$5=1,
                                M19:V19,
                                ""),
                            ""))
                    ),
                    IF(
                        OR(IF(
                            ISNUMBER(M19:V19),
                            IF(
                                M$5:V$5=2,
                                M19:V19,
                                ""),
                            "")
                            =0),
                        0,
                        GEOMEAN(IF(
                            ISNUMBER(M19:V19),
                            IF(
                                M$5:V$5=2,
                                M19:V19,
                                ""),
                            "")))
                )
            )
        )
    )
)</f>
        <v>0</v>
      </c>
      <c r="J19" s="242">
        <v>44860</v>
      </c>
      <c r="K19" s="242">
        <v>44852</v>
      </c>
      <c r="L19" s="91" t="s">
        <v>23</v>
      </c>
      <c r="M19" s="192">
        <v>2.5</v>
      </c>
      <c r="N19" s="192" t="s">
        <v>409</v>
      </c>
      <c r="O19" s="192">
        <v>0</v>
      </c>
      <c r="P19" s="192">
        <v>0</v>
      </c>
      <c r="Q19" s="192">
        <v>0</v>
      </c>
      <c r="R19" s="192" t="s">
        <v>409</v>
      </c>
      <c r="S19" s="192">
        <v>2.5</v>
      </c>
      <c r="T19" s="192" t="s">
        <v>409</v>
      </c>
      <c r="U19" s="192">
        <v>0</v>
      </c>
      <c r="V19" s="192" t="s">
        <v>409</v>
      </c>
      <c r="W19" s="192">
        <v>0</v>
      </c>
      <c r="X19" s="192" t="s">
        <v>409</v>
      </c>
      <c r="Y19" s="192"/>
      <c r="Z19" s="192"/>
      <c r="AA19" s="80"/>
      <c r="AB19" s="80"/>
      <c r="AC19" s="80"/>
    </row>
    <row r="20" spans="1:29"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$M$4:$V$4,
                    (M20:V20),
                    "")),
            1,
            0))
        =0,
    NA(),
    IF(
        Parameters!$D$15=1,
        IF(
            SUM(--(ISNUMBER(IF($M$4:$V$4=1,(M20:V20),""))))&gt;0,
            MAX(IF(
                ISNUMBER(M20:V20),
                IF(
                    M$4:V$4=1,
                    M20:V20,
                    ""),
                "")),
            MAX(IF(
                ISNUMBER(M20:V20),
                IF(
                    M$4:V$4=2,
                    M20:V20,
                    ""),
                ""))
        ),
        IF(
            Parameters!$D$16=1,
            IFERROR(
                AVERAGE(IF(
                    ISNUMBER(M20:V20),
                    IF(
                        M$4:V$4=1,
                        M20:V20,
                        ""),
                    "")),
                AVERAGE(IF(
                    ISNUMBER(M20:V20),
                    IF(
                        M$4:V$4=2,
                        M20:V20,
                        ""),
                    ""))
            ),
            IF(
                Parameters!$D$17=1,
                IFERROR(
                    IF(
                        OR(
                            IF(
                                ISNUMBER(M20:V20),
                                IF(
                                    M$4:V$4=1,
                                    M20:V20,
                                    ""),
                                "")
                            =0),
                        0,
                        GEOMEAN(IF(
                            ISNUMBER(M20:V20),
                            IF(
                                M$4:V$4=1,
                                M20:V20,
                                ""),
                            ""))
                    ),
                    IF(
                        OR(IF(
                            ISNUMBER(M20:V20),
                            IF(
                                M$4:V$4=2,
                                M20:V20,
                                ""),
                            "")
                            =0),
                        0,
                        GEOMEAN(IF(
                            ISNUMBER(M20:V20),
                            IF(
                                M$4:V$4=2,
                                M20:V20,
                                ""),
                            "")))
                )
            )
        )
    )
)</f>
        <v>5</v>
      </c>
      <c r="I20" s="191" cm="1">
        <f t="array" ref="I20">IF(
    SUM(IF(
            ISNUMBER(
                IF(
                    $M$5:$V$5,
                    (M20:V20),
                    "")),
            1,
            0))
        =0,
    NA(),
    IF(
        Parameters!$D$15=1,
        IF(
            SUM(--(ISNUMBER(IF($M$5:$V$5=1,(M20:V20),""))))&gt;0,
            MAX(IF(
                ISNUMBER(M20:V20),
                IF(
                    M$5:V$5=1,
                    M20:V20,
                    ""),
                "")),
            MAX(IF(
                ISNUMBER(M20:V20),
                IF(
                    M$5:V$5=2,
                    M20:V20,
                    ""),
                ""))
        ),
        IF(
            Parameters!$D$16=1,
            IFERROR(
                AVERAGE(IF(
                    ISNUMBER(M20:V20),
                    IF(
                        M$5:V$5=1,
                        M20:V20,
                        ""),
                    "")),
                AVERAGE(IF(
                    ISNUMBER(M20:V20),
                    IF(
                        M$5:V$5=2,
                        M20:V20,
                        ""),
                    ""))
            ),
            IF(
                Parameters!$D$17=1,
                IFERROR(
                    IF(
                        OR(
                            IF(
                                ISNUMBER(M20:V20),
                                IF(
                                    M$5:V$5=1,
                                    M20:V20,
                                    ""),
                                "")
                            =0),
                        0,
                        GEOMEAN(IF(
                            ISNUMBER(M20:V20),
                            IF(
                                M$5:V$5=1,
                                M20:V20,
                                ""),
                            ""))
                    ),
                    IF(
                        OR(IF(
                            ISNUMBER(M20:V20),
                            IF(
                                M$5:V$5=2,
                                M20:V20,
                                ""),
                            "")
                            =0),
                        0,
                        GEOMEAN(IF(
                            ISNUMBER(M20:V20),
                            IF(
                                M$5:V$5=2,
                                M20:V20,
                                ""),
                            "")))
                )
            )
        )
    )
)</f>
        <v>0</v>
      </c>
      <c r="J20" s="242">
        <v>45188</v>
      </c>
      <c r="K20" s="242">
        <v>45440</v>
      </c>
      <c r="L20" s="91" t="s">
        <v>25</v>
      </c>
      <c r="M20" s="192">
        <v>5</v>
      </c>
      <c r="N20" s="192" t="s">
        <v>409</v>
      </c>
      <c r="O20" s="192">
        <v>0</v>
      </c>
      <c r="P20" s="192">
        <v>0</v>
      </c>
      <c r="Q20" s="192">
        <v>0</v>
      </c>
      <c r="R20" s="192" t="s">
        <v>409</v>
      </c>
      <c r="S20" s="192">
        <v>4</v>
      </c>
      <c r="T20" s="192" t="s">
        <v>409</v>
      </c>
      <c r="U20" s="192">
        <v>0</v>
      </c>
      <c r="V20" s="192" t="s">
        <v>409</v>
      </c>
      <c r="W20" s="192">
        <v>9.0909090909090898E-2</v>
      </c>
      <c r="X20" s="192" t="s">
        <v>409</v>
      </c>
      <c r="Y20" s="192"/>
      <c r="Z20" s="192"/>
      <c r="AA20" s="80"/>
      <c r="AB20" s="80"/>
      <c r="AC20" s="80"/>
    </row>
    <row r="21" spans="1:29"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5.7735026918962546</v>
      </c>
      <c r="H21" s="80" cm="1">
        <f t="array" ref="H21">IF(
    SUM(IF(
            ISNUMBER(
                IF(
                    $M$4:$V$4,
                    (M21:V21),
                    "")),
            1,
            0))
        =0,
    NA(),
    IF(
        Parameters!$D$15=1,
        IF(
            SUM(--(ISNUMBER(IF($M$4:$V$4=1,(M21:V21),""))))&gt;0,
            MAX(IF(
                ISNUMBER(M21:V21),
                IF(
                    M$4:V$4=1,
                    M21:V21,
                    ""),
                "")),
            MAX(IF(
                ISNUMBER(M21:V21),
                IF(
                    M$4:V$4=2,
                    M21:V21,
                    ""),
                ""))
        ),
        IF(
            Parameters!$D$16=1,
            IFERROR(
                AVERAGE(IF(
                    ISNUMBER(M21:V21),
                    IF(
                        M$4:V$4=1,
                        M21:V21,
                        ""),
                    "")),
                AVERAGE(IF(
                    ISNUMBER(M21:V21),
                    IF(
                        M$4:V$4=2,
                        M21:V21,
                        ""),
                    ""))
            ),
            IF(
                Parameters!$D$17=1,
                IFERROR(
                    IF(
                        OR(
                            IF(
                                ISNUMBER(M21:V21),
                                IF(
                                    M$4:V$4=1,
                                    M21:V21,
                                    ""),
                                "")
                            =0),
                        0,
                        GEOMEAN(IF(
                            ISNUMBER(M21:V21),
                            IF(
                                M$4:V$4=1,
                                M21:V21,
                                ""),
                            ""))
                    ),
                    IF(
                        OR(IF(
                            ISNUMBER(M21:V21),
                            IF(
                                M$4:V$4=2,
                                M21:V21,
                                ""),
                            "")
                            =0),
                        0,
                        GEOMEAN(IF(
                            ISNUMBER(M21:V21),
                            IF(
                                M$4:V$4=2,
                                M21:V21,
                                ""),
                            "")))
                )
            )
        )
    )
)</f>
        <v>3.3333333333333299</v>
      </c>
      <c r="I21" s="191" cm="1">
        <f t="array" ref="I21">IF(
    SUM(IF(
            ISNUMBER(
                IF(
                    $M$5:$V$5,
                    (M21:V21),
                    "")),
            1,
            0))
        =0,
    NA(),
    IF(
        Parameters!$D$15=1,
        IF(
            SUM(--(ISNUMBER(IF($M$5:$V$5=1,(M21:V21),""))))&gt;0,
            MAX(IF(
                ISNUMBER(M21:V21),
                IF(
                    M$5:V$5=1,
                    M21:V21,
                    ""),
                "")),
            MAX(IF(
                ISNUMBER(M21:V21),
                IF(
                    M$5:V$5=2,
                    M21:V21,
                    ""),
                ""))
        ),
        IF(
            Parameters!$D$16=1,
            IFERROR(
                AVERAGE(IF(
                    ISNUMBER(M21:V21),
                    IF(
                        M$5:V$5=1,
                        M21:V21,
                        ""),
                    "")),
                AVERAGE(IF(
                    ISNUMBER(M21:V21),
                    IF(
                        M$5:V$5=2,
                        M21:V21,
                        ""),
                    ""))
            ),
            IF(
                Parameters!$D$17=1,
                IFERROR(
                    IF(
                        OR(
                            IF(
                                ISNUMBER(M21:V21),
                                IF(
                                    M$5:V$5=1,
                                    M21:V21,
                                    ""),
                                "")
                            =0),
                        0,
                        GEOMEAN(IF(
                            ISNUMBER(M21:V21),
                            IF(
                                M$5:V$5=1,
                                M21:V21,
                                ""),
                            ""))
                    ),
                    IF(
                        OR(IF(
                            ISNUMBER(M21:V21),
                            IF(
                                M$5:V$5=2,
                                M21:V21,
                                ""),
                            "")
                            =0),
                        0,
                        GEOMEAN(IF(
                            ISNUMBER(M21:V21),
                            IF(
                                M$5:V$5=2,
                                M21:V21,
                                ""),
                            "")))
                )
            )
        )
    )
)</f>
        <v>10</v>
      </c>
      <c r="J21" s="242">
        <v>45188</v>
      </c>
      <c r="K21" s="242">
        <v>45370</v>
      </c>
      <c r="L21" s="91" t="s">
        <v>27</v>
      </c>
      <c r="M21" s="192">
        <v>3.3333333333333299</v>
      </c>
      <c r="N21" s="192" t="s">
        <v>409</v>
      </c>
      <c r="O21" s="192">
        <v>0</v>
      </c>
      <c r="P21" s="192">
        <v>10</v>
      </c>
      <c r="Q21" s="192">
        <v>0</v>
      </c>
      <c r="R21" s="192" t="s">
        <v>409</v>
      </c>
      <c r="S21" s="192">
        <v>3</v>
      </c>
      <c r="T21" s="192" t="s">
        <v>409</v>
      </c>
      <c r="U21" s="192">
        <v>0</v>
      </c>
      <c r="V21" s="192" t="s">
        <v>818</v>
      </c>
      <c r="W21" s="192">
        <v>0</v>
      </c>
      <c r="X21" s="192" t="s">
        <v>409</v>
      </c>
      <c r="Y21" s="192"/>
      <c r="Z21" s="192"/>
      <c r="AA21" s="80"/>
      <c r="AB21" s="80"/>
      <c r="AC21" s="80"/>
    </row>
    <row r="22" spans="1:29"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$M$4:$V$4,
                    (M22:V22),
                    "")),
            1,
            0))
        =0,
    NA(),
    IF(
        Parameters!$D$15=1,
        IF(
            SUM(--(ISNUMBER(IF($M$4:$V$4=1,(M22:V22),""))))&gt;0,
            MAX(IF(
                ISNUMBER(M22:V22),
                IF(
                    M$4:V$4=1,
                    M22:V22,
                    ""),
                "")),
            MAX(IF(
                ISNUMBER(M22:V22),
                IF(
                    M$4:V$4=2,
                    M22:V22,
                    ""),
                ""))
        ),
        IF(
            Parameters!$D$16=1,
            IFERROR(
                AVERAGE(IF(
                    ISNUMBER(M22:V22),
                    IF(
                        M$4:V$4=1,
                        M22:V22,
                        ""),
                    "")),
                AVERAGE(IF(
                    ISNUMBER(M22:V22),
                    IF(
                        M$4:V$4=2,
                        M22:V22,
                        ""),
                    ""))
            ),
            IF(
                Parameters!$D$17=1,
                IFERROR(
                    IF(
                        OR(
                            IF(
                                ISNUMBER(M22:V22),
                                IF(
                                    M$4:V$4=1,
                                    M22:V22,
                                    ""),
                                "")
                            =0),
                        0,
                        GEOMEAN(IF(
                            ISNUMBER(M22:V22),
                            IF(
                                M$4:V$4=1,
                                M22:V22,
                                ""),
                            ""))
                    ),
                    IF(
                        OR(IF(
                            ISNUMBER(M22:V22),
                            IF(
                                M$4:V$4=2,
                                M22:V22,
                                ""),
                            "")
                            =0),
                        0,
                        GEOMEAN(IF(
                            ISNUMBER(M22:V22),
                            IF(
                                M$4:V$4=2,
                                M22:V22,
                                ""),
                            "")))
                )
            )
        )
    )
)</f>
        <v>4</v>
      </c>
      <c r="I22" s="191" cm="1">
        <f t="array" ref="I22">IF(
    SUM(IF(
            ISNUMBER(
                IF(
                    $M$5:$V$5,
                    (M22:V22),
                    "")),
            1,
            0))
        =0,
    NA(),
    IF(
        Parameters!$D$15=1,
        IF(
            SUM(--(ISNUMBER(IF($M$5:$V$5=1,(M22:V22),""))))&gt;0,
            MAX(IF(
                ISNUMBER(M22:V22),
                IF(
                    M$5:V$5=1,
                    M22:V22,
                    ""),
                "")),
            MAX(IF(
                ISNUMBER(M22:V22),
                IF(
                    M$5:V$5=2,
                    M22:V22,
                    ""),
                ""))
        ),
        IF(
            Parameters!$D$16=1,
            IFERROR(
                AVERAGE(IF(
                    ISNUMBER(M22:V22),
                    IF(
                        M$5:V$5=1,
                        M22:V22,
                        ""),
                    "")),
                AVERAGE(IF(
                    ISNUMBER(M22:V22),
                    IF(
                        M$5:V$5=2,
                        M22:V22,
                        ""),
                    ""))
            ),
            IF(
                Parameters!$D$17=1,
                IFERROR(
                    IF(
                        OR(
                            IF(
                                ISNUMBER(M22:V22),
                                IF(
                                    M$5:V$5=1,
                                    M22:V22,
                                    ""),
                                "")
                            =0),
                        0,
                        GEOMEAN(IF(
                            ISNUMBER(M22:V22),
                            IF(
                                M$5:V$5=1,
                                M22:V22,
                                ""),
                            ""))
                    ),
                    IF(
                        OR(IF(
                            ISNUMBER(M22:V22),
                            IF(
                                M$5:V$5=2,
                                M22:V22,
                                ""),
                            "")
                            =0),
                        0,
                        GEOMEAN(IF(
                            ISNUMBER(M22:V22),
                            IF(
                                M$5:V$5=2,
                                M22:V22,
                                ""),
                            "")))
                )
            )
        )
    )
)</f>
        <v>0</v>
      </c>
      <c r="J22" s="242">
        <v>45188</v>
      </c>
      <c r="K22" s="242">
        <v>44852</v>
      </c>
      <c r="L22" s="91" t="s">
        <v>29</v>
      </c>
      <c r="M22" s="192">
        <v>4</v>
      </c>
      <c r="N22" s="192" t="s">
        <v>409</v>
      </c>
      <c r="O22" s="192">
        <v>0</v>
      </c>
      <c r="P22" s="192">
        <v>0</v>
      </c>
      <c r="Q22" s="192">
        <v>0</v>
      </c>
      <c r="R22" s="192" t="s">
        <v>409</v>
      </c>
      <c r="S22" s="192">
        <v>3.4</v>
      </c>
      <c r="T22" s="192" t="s">
        <v>409</v>
      </c>
      <c r="U22" s="192">
        <v>0</v>
      </c>
      <c r="V22" s="192" t="s">
        <v>409</v>
      </c>
      <c r="W22" s="192">
        <v>0</v>
      </c>
      <c r="X22" s="192" t="s">
        <v>409</v>
      </c>
      <c r="Y22" s="192"/>
      <c r="Z22" s="192"/>
      <c r="AA22" s="80"/>
      <c r="AB22" s="80"/>
      <c r="AC22" s="80"/>
    </row>
    <row r="23" spans="1:29"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$M$4:$V$4,
                    (M23:V23),
                    "")),
            1,
            0))
        =0,
    NA(),
    IF(
        Parameters!$D$15=1,
        IF(
            SUM(--(ISNUMBER(IF($M$4:$V$4=1,(M23:V23),""))))&gt;0,
            MAX(IF(
                ISNUMBER(M23:V23),
                IF(
                    M$4:V$4=1,
                    M23:V23,
                    ""),
                "")),
            MAX(IF(
                ISNUMBER(M23:V23),
                IF(
                    M$4:V$4=2,
                    M23:V23,
                    ""),
                ""))
        ),
        IF(
            Parameters!$D$16=1,
            IFERROR(
                AVERAGE(IF(
                    ISNUMBER(M23:V23),
                    IF(
                        M$4:V$4=1,
                        M23:V23,
                        ""),
                    "")),
                AVERAGE(IF(
                    ISNUMBER(M23:V23),
                    IF(
                        M$4:V$4=2,
                        M23:V23,
                        ""),
                    ""))
            ),
            IF(
                Parameters!$D$17=1,
                IFERROR(
                    IF(
                        OR(
                            IF(
                                ISNUMBER(M23:V23),
                                IF(
                                    M$4:V$4=1,
                                    M23:V23,
                                    ""),
                                "")
                            =0),
                        0,
                        GEOMEAN(IF(
                            ISNUMBER(M23:V23),
                            IF(
                                M$4:V$4=1,
                                M23:V23,
                                ""),
                            ""))
                    ),
                    IF(
                        OR(IF(
                            ISNUMBER(M23:V23),
                            IF(
                                M$4:V$4=2,
                                M23:V23,
                                ""),
                            "")
                            =0),
                        0,
                        GEOMEAN(IF(
                            ISNUMBER(M23:V23),
                            IF(
                                M$4:V$4=2,
                                M23:V23,
                                ""),
                            "")))
                )
            )
        )
    )
)</f>
        <v>3.5</v>
      </c>
      <c r="I23" s="191" cm="1">
        <f t="array" ref="I23">IF(
    SUM(IF(
            ISNUMBER(
                IF(
                    $M$5:$V$5,
                    (M23:V23),
                    "")),
            1,
            0))
        =0,
    NA(),
    IF(
        Parameters!$D$15=1,
        IF(
            SUM(--(ISNUMBER(IF($M$5:$V$5=1,(M23:V23),""))))&gt;0,
            MAX(IF(
                ISNUMBER(M23:V23),
                IF(
                    M$5:V$5=1,
                    M23:V23,
                    ""),
                "")),
            MAX(IF(
                ISNUMBER(M23:V23),
                IF(
                    M$5:V$5=2,
                    M23:V23,
                    ""),
                ""))
        ),
        IF(
            Parameters!$D$16=1,
            IFERROR(
                AVERAGE(IF(
                    ISNUMBER(M23:V23),
                    IF(
                        M$5:V$5=1,
                        M23:V23,
                        ""),
                    "")),
                AVERAGE(IF(
                    ISNUMBER(M23:V23),
                    IF(
                        M$5:V$5=2,
                        M23:V23,
                        ""),
                    ""))
            ),
            IF(
                Parameters!$D$17=1,
                IFERROR(
                    IF(
                        OR(
                            IF(
                                ISNUMBER(M23:V23),
                                IF(
                                    M$5:V$5=1,
                                    M23:V23,
                                    ""),
                                "")
                            =0),
                        0,
                        GEOMEAN(IF(
                            ISNUMBER(M23:V23),
                            IF(
                                M$5:V$5=1,
                                M23:V23,
                                ""),
                            ""))
                    ),
                    IF(
                        OR(IF(
                            ISNUMBER(M23:V23),
                            IF(
                                M$5:V$5=2,
                                M23:V23,
                                ""),
                            "")
                            =0),
                        0,
                        GEOMEAN(IF(
                            ISNUMBER(M23:V23),
                            IF(
                                M$5:V$5=2,
                                M23:V23,
                                ""),
                            "")))
                )
            )
        )
    )
)</f>
        <v>0</v>
      </c>
      <c r="J23" s="242">
        <v>45188</v>
      </c>
      <c r="K23" s="242">
        <v>45440</v>
      </c>
      <c r="L23" s="91" t="s">
        <v>31</v>
      </c>
      <c r="M23" s="192">
        <v>3.5</v>
      </c>
      <c r="N23" s="192" t="s">
        <v>409</v>
      </c>
      <c r="O23" s="192">
        <v>0</v>
      </c>
      <c r="P23" s="192">
        <v>0</v>
      </c>
      <c r="Q23" s="192">
        <v>0</v>
      </c>
      <c r="R23" s="192" t="s">
        <v>409</v>
      </c>
      <c r="S23" s="192">
        <v>3.1</v>
      </c>
      <c r="T23" s="192" t="s">
        <v>409</v>
      </c>
      <c r="U23" s="192">
        <v>0</v>
      </c>
      <c r="V23" s="192" t="s">
        <v>409</v>
      </c>
      <c r="W23" s="192">
        <v>0.14285714285714199</v>
      </c>
      <c r="X23" s="192" t="s">
        <v>409</v>
      </c>
      <c r="Y23" s="192"/>
      <c r="Z23" s="192"/>
      <c r="AA23" s="80"/>
      <c r="AB23" s="80"/>
      <c r="AC23" s="80"/>
    </row>
    <row r="24" spans="1:29"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$M$4:$V$4,
                    (M24:V24),
                    "")),
            1,
            0))
        =0,
    NA(),
    IF(
        Parameters!$D$15=1,
        IF(
            SUM(--(ISNUMBER(IF($M$4:$V$4=1,(M24:V24),""))))&gt;0,
            MAX(IF(
                ISNUMBER(M24:V24),
                IF(
                    M$4:V$4=1,
                    M24:V24,
                    ""),
                "")),
            MAX(IF(
                ISNUMBER(M24:V24),
                IF(
                    M$4:V$4=2,
                    M24:V24,
                    ""),
                ""))
        ),
        IF(
            Parameters!$D$16=1,
            IFERROR(
                AVERAGE(IF(
                    ISNUMBER(M24:V24),
                    IF(
                        M$4:V$4=1,
                        M24:V24,
                        ""),
                    "")),
                AVERAGE(IF(
                    ISNUMBER(M24:V24),
                    IF(
                        M$4:V$4=2,
                        M24:V24,
                        ""),
                    ""))
            ),
            IF(
                Parameters!$D$17=1,
                IFERROR(
                    IF(
                        OR(
                            IF(
                                ISNUMBER(M24:V24),
                                IF(
                                    M$4:V$4=1,
                                    M24:V24,
                                    ""),
                                "")
                            =0),
                        0,
                        GEOMEAN(IF(
                            ISNUMBER(M24:V24),
                            IF(
                                M$4:V$4=1,
                                M24:V24,
                                ""),
                            ""))
                    ),
                    IF(
                        OR(IF(
                            ISNUMBER(M24:V24),
                            IF(
                                M$4:V$4=2,
                                M24:V24,
                                ""),
                            "")
                            =0),
                        0,
                        GEOMEAN(IF(
                            ISNUMBER(M24:V24),
                            IF(
                                M$4:V$4=2,
                                M24:V24,
                                ""),
                            "")))
                )
            )
        )
    )
)</f>
        <v>2.6666666666666599</v>
      </c>
      <c r="I24" s="191" cm="1">
        <f t="array" ref="I24">IF(
    SUM(IF(
            ISNUMBER(
                IF(
                    $M$5:$V$5,
                    (M24:V24),
                    "")),
            1,
            0))
        =0,
    NA(),
    IF(
        Parameters!$D$15=1,
        IF(
            SUM(--(ISNUMBER(IF($M$5:$V$5=1,(M24:V24),""))))&gt;0,
            MAX(IF(
                ISNUMBER(M24:V24),
                IF(
                    M$5:V$5=1,
                    M24:V24,
                    ""),
                "")),
            MAX(IF(
                ISNUMBER(M24:V24),
                IF(
                    M$5:V$5=2,
                    M24:V24,
                    ""),
                ""))
        ),
        IF(
            Parameters!$D$16=1,
            IFERROR(
                AVERAGE(IF(
                    ISNUMBER(M24:V24),
                    IF(
                        M$5:V$5=1,
                        M24:V24,
                        ""),
                    "")),
                AVERAGE(IF(
                    ISNUMBER(M24:V24),
                    IF(
                        M$5:V$5=2,
                        M24:V24,
                        ""),
                    ""))
            ),
            IF(
                Parameters!$D$17=1,
                IFERROR(
                    IF(
                        OR(
                            IF(
                                ISNUMBER(M24:V24),
                                IF(
                                    M$5:V$5=1,
                                    M24:V24,
                                    ""),
                                "")
                            =0),
                        0,
                        GEOMEAN(IF(
                            ISNUMBER(M24:V24),
                            IF(
                                M$5:V$5=1,
                                M24:V24,
                                ""),
                            ""))
                    ),
                    IF(
                        OR(IF(
                            ISNUMBER(M24:V24),
                            IF(
                                M$5:V$5=2,
                                M24:V24,
                                ""),
                            "")
                            =0),
                        0,
                        GEOMEAN(IF(
                            ISNUMBER(M24:V24),
                            IF(
                                M$5:V$5=2,
                                M24:V24,
                                ""),
                            "")))
                )
            )
        )
    )
)</f>
        <v>0</v>
      </c>
      <c r="J24" s="242">
        <v>45188</v>
      </c>
      <c r="K24" s="242">
        <v>45440</v>
      </c>
      <c r="L24" s="91" t="s">
        <v>33</v>
      </c>
      <c r="M24" s="192">
        <v>2.6666666666666599</v>
      </c>
      <c r="N24" s="192" t="s">
        <v>409</v>
      </c>
      <c r="O24" s="192">
        <v>0</v>
      </c>
      <c r="P24" s="192">
        <v>0</v>
      </c>
      <c r="Q24" s="192">
        <v>0</v>
      </c>
      <c r="R24" s="192" t="s">
        <v>409</v>
      </c>
      <c r="S24" s="192">
        <v>2.6</v>
      </c>
      <c r="T24" s="192" t="s">
        <v>409</v>
      </c>
      <c r="U24" s="192">
        <v>0</v>
      </c>
      <c r="V24" s="192" t="s">
        <v>409</v>
      </c>
      <c r="W24" s="192">
        <v>0.29729729729729698</v>
      </c>
      <c r="X24" s="192" t="s">
        <v>409</v>
      </c>
      <c r="Y24" s="192"/>
      <c r="Z24" s="192"/>
      <c r="AA24" s="80"/>
      <c r="AB24" s="80"/>
      <c r="AC24" s="80"/>
    </row>
    <row r="25" spans="1:29"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10</v>
      </c>
      <c r="H25" s="80" cm="1">
        <f t="array" ref="H25">IF(
    SUM(IF(
            ISNUMBER(
                IF(
                    $M$4:$V$4,
                    (M25:V25),
                    "")),
            1,
            0))
        =0,
    NA(),
    IF(
        Parameters!$D$15=1,
        IF(
            SUM(--(ISNUMBER(IF($M$4:$V$4=1,(M25:V25),""))))&gt;0,
            MAX(IF(
                ISNUMBER(M25:V25),
                IF(
                    M$4:V$4=1,
                    M25:V25,
                    ""),
                "")),
            MAX(IF(
                ISNUMBER(M25:V25),
                IF(
                    M$4:V$4=2,
                    M25:V25,
                    ""),
                ""))
        ),
        IF(
            Parameters!$D$16=1,
            IFERROR(
                AVERAGE(IF(
                    ISNUMBER(M25:V25),
                    IF(
                        M$4:V$4=1,
                        M25:V25,
                        ""),
                    "")),
                AVERAGE(IF(
                    ISNUMBER(M25:V25),
                    IF(
                        M$4:V$4=2,
                        M25:V25,
                        ""),
                    ""))
            ),
            IF(
                Parameters!$D$17=1,
                IFERROR(
                    IF(
                        OR(
                            IF(
                                ISNUMBER(M25:V25),
                                IF(
                                    M$4:V$4=1,
                                    M25:V25,
                                    ""),
                                "")
                            =0),
                        0,
                        GEOMEAN(IF(
                            ISNUMBER(M25:V25),
                            IF(
                                M$4:V$4=1,
                                M25:V25,
                                ""),
                            ""))
                    ),
                    IF(
                        OR(IF(
                            ISNUMBER(M25:V25),
                            IF(
                                M$4:V$4=2,
                                M25:V25,
                                ""),
                            "")
                            =0),
                        0,
                        GEOMEAN(IF(
                            ISNUMBER(M25:V25),
                            IF(
                                M$4:V$4=2,
                                M25:V25,
                                ""),
                            "")))
                )
            )
        )
    )
)</f>
        <v>10</v>
      </c>
      <c r="I25" s="191" cm="1">
        <f t="array" ref="I25">IF(
    SUM(IF(
            ISNUMBER(
                IF(
                    $M$5:$V$5,
                    (M25:V25),
                    "")),
            1,
            0))
        =0,
    NA(),
    IF(
        Parameters!$D$15=1,
        IF(
            SUM(--(ISNUMBER(IF($M$5:$V$5=1,(M25:V25),""))))&gt;0,
            MAX(IF(
                ISNUMBER(M25:V25),
                IF(
                    M$5:V$5=1,
                    M25:V25,
                    ""),
                "")),
            MAX(IF(
                ISNUMBER(M25:V25),
                IF(
                    M$5:V$5=2,
                    M25:V25,
                    ""),
                ""))
        ),
        IF(
            Parameters!$D$16=1,
            IFERROR(
                AVERAGE(IF(
                    ISNUMBER(M25:V25),
                    IF(
                        M$5:V$5=1,
                        M25:V25,
                        ""),
                    "")),
                AVERAGE(IF(
                    ISNUMBER(M25:V25),
                    IF(
                        M$5:V$5=2,
                        M25:V25,
                        ""),
                    ""))
            ),
            IF(
                Parameters!$D$17=1,
                IFERROR(
                    IF(
                        OR(
                            IF(
                                ISNUMBER(M25:V25),
                                IF(
                                    M$5:V$5=1,
                                    M25:V25,
                                    ""),
                                "")
                            =0),
                        0,
                        GEOMEAN(IF(
                            ISNUMBER(M25:V25),
                            IF(
                                M$5:V$5=1,
                                M25:V25,
                                ""),
                            ""))
                    ),
                    IF(
                        OR(IF(
                            ISNUMBER(M25:V25),
                            IF(
                                M$5:V$5=2,
                                M25:V25,
                                ""),
                            "")
                            =0),
                        0,
                        GEOMEAN(IF(
                            ISNUMBER(M25:V25),
                            IF(
                                M$5:V$5=2,
                                M25:V25,
                                ""),
                            "")))
                )
            )
        )
    )
)</f>
        <v>10</v>
      </c>
      <c r="J25" s="242">
        <v>45188</v>
      </c>
      <c r="K25" s="242">
        <v>45454</v>
      </c>
      <c r="L25" s="91" t="s">
        <v>35</v>
      </c>
      <c r="M25" s="192">
        <v>10</v>
      </c>
      <c r="N25" s="192">
        <v>10</v>
      </c>
      <c r="O25" s="192">
        <v>0</v>
      </c>
      <c r="P25" s="192">
        <v>10</v>
      </c>
      <c r="Q25" s="192">
        <v>0</v>
      </c>
      <c r="R25" s="192" t="s">
        <v>409</v>
      </c>
      <c r="S25" s="192">
        <v>8.1999999999999993</v>
      </c>
      <c r="T25" s="192" t="s">
        <v>844</v>
      </c>
      <c r="U25" s="192">
        <v>0</v>
      </c>
      <c r="V25" s="192" t="s">
        <v>845</v>
      </c>
      <c r="W25" s="192">
        <v>0</v>
      </c>
      <c r="X25" s="192" t="s">
        <v>409</v>
      </c>
      <c r="Y25" s="192"/>
      <c r="Z25" s="192"/>
      <c r="AA25" s="80"/>
      <c r="AB25" s="80"/>
      <c r="AC25" s="80"/>
    </row>
    <row r="26" spans="1:29"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$M$4:$V$4,
                    (M26:V26),
                    "")),
            1,
            0))
        =0,
    NA(),
    IF(
        Parameters!$D$15=1,
        IF(
            SUM(--(ISNUMBER(IF($M$4:$V$4=1,(M26:V26),""))))&gt;0,
            MAX(IF(
                ISNUMBER(M26:V26),
                IF(
                    M$4:V$4=1,
                    M26:V26,
                    ""),
                "")),
            MAX(IF(
                ISNUMBER(M26:V26),
                IF(
                    M$4:V$4=2,
                    M26:V26,
                    ""),
                ""))
        ),
        IF(
            Parameters!$D$16=1,
            IFERROR(
                AVERAGE(IF(
                    ISNUMBER(M26:V26),
                    IF(
                        M$4:V$4=1,
                        M26:V26,
                        ""),
                    "")),
                AVERAGE(IF(
                    ISNUMBER(M26:V26),
                    IF(
                        M$4:V$4=2,
                        M26:V26,
                        ""),
                    ""))
            ),
            IF(
                Parameters!$D$17=1,
                IFERROR(
                    IF(
                        OR(
                            IF(
                                ISNUMBER(M26:V26),
                                IF(
                                    M$4:V$4=1,
                                    M26:V26,
                                    ""),
                                "")
                            =0),
                        0,
                        GEOMEAN(IF(
                            ISNUMBER(M26:V26),
                            IF(
                                M$4:V$4=1,
                                M26:V26,
                                ""),
                            ""))
                    ),
                    IF(
                        OR(IF(
                            ISNUMBER(M26:V26),
                            IF(
                                M$4:V$4=2,
                                M26:V26,
                                ""),
                            "")
                            =0),
                        0,
                        GEOMEAN(IF(
                            ISNUMBER(M26:V26),
                            IF(
                                M$4:V$4=2,
                                M26:V26,
                                ""),
                            "")))
                )
            )
        )
    )
)</f>
        <v>3.8333333333333299</v>
      </c>
      <c r="I26" s="191" cm="1">
        <f t="array" ref="I26">IF(
    SUM(IF(
            ISNUMBER(
                IF(
                    $M$5:$V$5,
                    (M26:V26),
                    "")),
            1,
            0))
        =0,
    NA(),
    IF(
        Parameters!$D$15=1,
        IF(
            SUM(--(ISNUMBER(IF($M$5:$V$5=1,(M26:V26),""))))&gt;0,
            MAX(IF(
                ISNUMBER(M26:V26),
                IF(
                    M$5:V$5=1,
                    M26:V26,
                    ""),
                "")),
            MAX(IF(
                ISNUMBER(M26:V26),
                IF(
                    M$5:V$5=2,
                    M26:V26,
                    ""),
                ""))
        ),
        IF(
            Parameters!$D$16=1,
            IFERROR(
                AVERAGE(IF(
                    ISNUMBER(M26:V26),
                    IF(
                        M$5:V$5=1,
                        M26:V26,
                        ""),
                    "")),
                AVERAGE(IF(
                    ISNUMBER(M26:V26),
                    IF(
                        M$5:V$5=2,
                        M26:V26,
                        ""),
                    ""))
            ),
            IF(
                Parameters!$D$17=1,
                IFERROR(
                    IF(
                        OR(
                            IF(
                                ISNUMBER(M26:V26),
                                IF(
                                    M$5:V$5=1,
                                    M26:V26,
                                    ""),
                                "")
                            =0),
                        0,
                        GEOMEAN(IF(
                            ISNUMBER(M26:V26),
                            IF(
                                M$5:V$5=1,
                                M26:V26,
                                ""),
                            ""))
                    ),
                    IF(
                        OR(IF(
                            ISNUMBER(M26:V26),
                            IF(
                                M$5:V$5=2,
                                M26:V26,
                                ""),
                            "")
                            =0),
                        0,
                        GEOMEAN(IF(
                            ISNUMBER(M26:V26),
                            IF(
                                M$5:V$5=2,
                                M26:V26,
                                ""),
                            "")))
                )
            )
        )
    )
)</f>
        <v>0</v>
      </c>
      <c r="J26" s="242">
        <v>45188</v>
      </c>
      <c r="K26" s="242">
        <v>44860</v>
      </c>
      <c r="L26" s="91" t="s">
        <v>37</v>
      </c>
      <c r="M26" s="192">
        <v>3.8333333333333299</v>
      </c>
      <c r="N26" s="192" t="s">
        <v>409</v>
      </c>
      <c r="O26" s="192">
        <v>0</v>
      </c>
      <c r="P26" s="192">
        <v>0</v>
      </c>
      <c r="Q26" s="192">
        <v>0</v>
      </c>
      <c r="R26" s="192" t="s">
        <v>409</v>
      </c>
      <c r="S26" s="192">
        <v>3.3</v>
      </c>
      <c r="T26" s="192" t="s">
        <v>409</v>
      </c>
      <c r="U26" s="192">
        <v>0</v>
      </c>
      <c r="V26" s="192" t="s">
        <v>409</v>
      </c>
      <c r="W26" s="192">
        <v>0</v>
      </c>
      <c r="X26" s="192" t="s">
        <v>409</v>
      </c>
      <c r="Y26" s="192"/>
      <c r="Z26" s="192"/>
      <c r="AA26" s="80"/>
      <c r="AB26" s="80"/>
      <c r="AC26" s="80"/>
    </row>
    <row r="27" spans="1:29"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$M$4:$V$4,
                    (M27:V27),
                    "")),
            1,
            0))
        =0,
    NA(),
    IF(
        Parameters!$D$15=1,
        IF(
            SUM(--(ISNUMBER(IF($M$4:$V$4=1,(M27:V27),""))))&gt;0,
            MAX(IF(
                ISNUMBER(M27:V27),
                IF(
                    M$4:V$4=1,
                    M27:V27,
                    ""),
                "")),
            MAX(IF(
                ISNUMBER(M27:V27),
                IF(
                    M$4:V$4=2,
                    M27:V27,
                    ""),
                ""))
        ),
        IF(
            Parameters!$D$16=1,
            IFERROR(
                AVERAGE(IF(
                    ISNUMBER(M27:V27),
                    IF(
                        M$4:V$4=1,
                        M27:V27,
                        ""),
                    "")),
                AVERAGE(IF(
                    ISNUMBER(M27:V27),
                    IF(
                        M$4:V$4=2,
                        M27:V27,
                        ""),
                    ""))
            ),
            IF(
                Parameters!$D$17=1,
                IFERROR(
                    IF(
                        OR(
                            IF(
                                ISNUMBER(M27:V27),
                                IF(
                                    M$4:V$4=1,
                                    M27:V27,
                                    ""),
                                "")
                            =0),
                        0,
                        GEOMEAN(IF(
                            ISNUMBER(M27:V27),
                            IF(
                                M$4:V$4=1,
                                M27:V27,
                                ""),
                            ""))
                    ),
                    IF(
                        OR(IF(
                            ISNUMBER(M27:V27),
                            IF(
                                M$4:V$4=2,
                                M27:V27,
                                ""),
                            "")
                            =0),
                        0,
                        GEOMEAN(IF(
                            ISNUMBER(M27:V27),
                            IF(
                                M$4:V$4=2,
                                M27:V27,
                                ""),
                            "")))
                )
            )
        )
    )
)</f>
        <v>0.83333333333333304</v>
      </c>
      <c r="I27" s="191" cm="1">
        <f t="array" ref="I27">IF(
    SUM(IF(
            ISNUMBER(
                IF(
                    $M$5:$V$5,
                    (M27:V27),
                    "")),
            1,
            0))
        =0,
    NA(),
    IF(
        Parameters!$D$15=1,
        IF(
            SUM(--(ISNUMBER(IF($M$5:$V$5=1,(M27:V27),""))))&gt;0,
            MAX(IF(
                ISNUMBER(M27:V27),
                IF(
                    M$5:V$5=1,
                    M27:V27,
                    ""),
                "")),
            MAX(IF(
                ISNUMBER(M27:V27),
                IF(
                    M$5:V$5=2,
                    M27:V27,
                    ""),
                ""))
        ),
        IF(
            Parameters!$D$16=1,
            IFERROR(
                AVERAGE(IF(
                    ISNUMBER(M27:V27),
                    IF(
                        M$5:V$5=1,
                        M27:V27,
                        ""),
                    "")),
                AVERAGE(IF(
                    ISNUMBER(M27:V27),
                    IF(
                        M$5:V$5=2,
                        M27:V27,
                        ""),
                    ""))
            ),
            IF(
                Parameters!$D$17=1,
                IFERROR(
                    IF(
                        OR(
                            IF(
                                ISNUMBER(M27:V27),
                                IF(
                                    M$5:V$5=1,
                                    M27:V27,
                                    ""),
                                "")
                            =0),
                        0,
                        GEOMEAN(IF(
                            ISNUMBER(M27:V27),
                            IF(
                                M$5:V$5=1,
                                M27:V27,
                                ""),
                            ""))
                    ),
                    IF(
                        OR(IF(
                            ISNUMBER(M27:V27),
                            IF(
                                M$5:V$5=2,
                                M27:V27,
                                ""),
                            "")
                            =0),
                        0,
                        GEOMEAN(IF(
                            ISNUMBER(M27:V27),
                            IF(
                                M$5:V$5=2,
                                M27:V27,
                                ""),
                            "")))
                )
            )
        )
    )
)</f>
        <v>0</v>
      </c>
      <c r="J27" s="242">
        <v>45188</v>
      </c>
      <c r="K27" s="242">
        <v>44753</v>
      </c>
      <c r="L27" s="91" t="s">
        <v>39</v>
      </c>
      <c r="M27" s="192">
        <v>0.83333333333333304</v>
      </c>
      <c r="N27" s="192" t="s">
        <v>409</v>
      </c>
      <c r="O27" s="192">
        <v>0</v>
      </c>
      <c r="P27" s="192">
        <v>0</v>
      </c>
      <c r="Q27" s="192" t="s">
        <v>409</v>
      </c>
      <c r="R27" s="192" t="s">
        <v>409</v>
      </c>
      <c r="S27" s="192">
        <v>1.5</v>
      </c>
      <c r="T27" s="192" t="s">
        <v>409</v>
      </c>
      <c r="U27" s="192">
        <v>0</v>
      </c>
      <c r="V27" s="192" t="s">
        <v>409</v>
      </c>
      <c r="W27" s="192" t="s">
        <v>409</v>
      </c>
      <c r="X27" s="192" t="s">
        <v>409</v>
      </c>
      <c r="Y27" s="192"/>
      <c r="Z27" s="192"/>
      <c r="AA27" s="80"/>
      <c r="AB27" s="80"/>
      <c r="AC27" s="80"/>
    </row>
    <row r="28" spans="1:29"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$M$4:$V$4,
                    (M28:V28),
                    "")),
            1,
            0))
        =0,
    NA(),
    IF(
        Parameters!$D$15=1,
        IF(
            SUM(--(ISNUMBER(IF($M$4:$V$4=1,(M28:V28),""))))&gt;0,
            MAX(IF(
                ISNUMBER(M28:V28),
                IF(
                    M$4:V$4=1,
                    M28:V28,
                    ""),
                "")),
            MAX(IF(
                ISNUMBER(M28:V28),
                IF(
                    M$4:V$4=2,
                    M28:V28,
                    ""),
                ""))
        ),
        IF(
            Parameters!$D$16=1,
            IFERROR(
                AVERAGE(IF(
                    ISNUMBER(M28:V28),
                    IF(
                        M$4:V$4=1,
                        M28:V28,
                        ""),
                    "")),
                AVERAGE(IF(
                    ISNUMBER(M28:V28),
                    IF(
                        M$4:V$4=2,
                        M28:V28,
                        ""),
                    ""))
            ),
            IF(
                Parameters!$D$17=1,
                IFERROR(
                    IF(
                        OR(
                            IF(
                                ISNUMBER(M28:V28),
                                IF(
                                    M$4:V$4=1,
                                    M28:V28,
                                    ""),
                                "")
                            =0),
                        0,
                        GEOMEAN(IF(
                            ISNUMBER(M28:V28),
                            IF(
                                M$4:V$4=1,
                                M28:V28,
                                ""),
                            ""))
                    ),
                    IF(
                        OR(IF(
                            ISNUMBER(M28:V28),
                            IF(
                                M$4:V$4=2,
                                M28:V28,
                                ""),
                            "")
                            =0),
                        0,
                        GEOMEAN(IF(
                            ISNUMBER(M28:V28),
                            IF(
                                M$4:V$4=2,
                                M28:V28,
                                ""),
                            "")))
                )
            )
        )
    )
)</f>
        <v>3.6666666666666599</v>
      </c>
      <c r="I28" s="191" cm="1">
        <f t="array" ref="I28">IF(
    SUM(IF(
            ISNUMBER(
                IF(
                    $M$5:$V$5,
                    (M28:V28),
                    "")),
            1,
            0))
        =0,
    NA(),
    IF(
        Parameters!$D$15=1,
        IF(
            SUM(--(ISNUMBER(IF($M$5:$V$5=1,(M28:V28),""))))&gt;0,
            MAX(IF(
                ISNUMBER(M28:V28),
                IF(
                    M$5:V$5=1,
                    M28:V28,
                    ""),
                "")),
            MAX(IF(
                ISNUMBER(M28:V28),
                IF(
                    M$5:V$5=2,
                    M28:V28,
                    ""),
                ""))
        ),
        IF(
            Parameters!$D$16=1,
            IFERROR(
                AVERAGE(IF(
                    ISNUMBER(M28:V28),
                    IF(
                        M$5:V$5=1,
                        M28:V28,
                        ""),
                    "")),
                AVERAGE(IF(
                    ISNUMBER(M28:V28),
                    IF(
                        M$5:V$5=2,
                        M28:V28,
                        ""),
                    ""))
            ),
            IF(
                Parameters!$D$17=1,
                IFERROR(
                    IF(
                        OR(
                            IF(
                                ISNUMBER(M28:V28),
                                IF(
                                    M$5:V$5=1,
                                    M28:V28,
                                    ""),
                                "")
                            =0),
                        0,
                        GEOMEAN(IF(
                            ISNUMBER(M28:V28),
                            IF(
                                M$5:V$5=1,
                                M28:V28,
                                ""),
                            ""))
                    ),
                    IF(
                        OR(IF(
                            ISNUMBER(M28:V28),
                            IF(
                                M$5:V$5=2,
                                M28:V28,
                                ""),
                            "")
                            =0),
                        0,
                        GEOMEAN(IF(
                            ISNUMBER(M28:V28),
                            IF(
                                M$5:V$5=2,
                                M28:V28,
                                ""),
                            "")))
                )
            )
        )
    )
)</f>
        <v>0</v>
      </c>
      <c r="J28" s="242">
        <v>45188</v>
      </c>
      <c r="K28" s="242">
        <v>45307</v>
      </c>
      <c r="L28" s="91" t="s">
        <v>40</v>
      </c>
      <c r="M28" s="192">
        <v>3.6666666666666599</v>
      </c>
      <c r="N28" s="192" t="s">
        <v>409</v>
      </c>
      <c r="O28" s="192">
        <v>0</v>
      </c>
      <c r="P28" s="192">
        <v>0</v>
      </c>
      <c r="Q28" s="192">
        <v>0</v>
      </c>
      <c r="R28" s="192" t="s">
        <v>409</v>
      </c>
      <c r="S28" s="192">
        <v>3.2</v>
      </c>
      <c r="T28" s="192" t="s">
        <v>409</v>
      </c>
      <c r="U28" s="192">
        <v>0</v>
      </c>
      <c r="V28" s="192" t="s">
        <v>409</v>
      </c>
      <c r="W28" s="192">
        <v>0</v>
      </c>
      <c r="X28" s="192" t="s">
        <v>409</v>
      </c>
      <c r="Y28" s="192"/>
      <c r="Z28" s="192"/>
      <c r="AA28" s="80"/>
      <c r="AB28" s="80"/>
      <c r="AC28" s="80"/>
    </row>
    <row r="29" spans="1:29"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$M$4:$V$4,
                    (M29:V29),
                    "")),
            1,
            0))
        =0,
    NA(),
    IF(
        Parameters!$D$15=1,
        IF(
            SUM(--(ISNUMBER(IF($M$4:$V$4=1,(M29:V29),""))))&gt;0,
            MAX(IF(
                ISNUMBER(M29:V29),
                IF(
                    M$4:V$4=1,
                    M29:V29,
                    ""),
                "")),
            MAX(IF(
                ISNUMBER(M29:V29),
                IF(
                    M$4:V$4=2,
                    M29:V29,
                    ""),
                ""))
        ),
        IF(
            Parameters!$D$16=1,
            IFERROR(
                AVERAGE(IF(
                    ISNUMBER(M29:V29),
                    IF(
                        M$4:V$4=1,
                        M29:V29,
                        ""),
                    "")),
                AVERAGE(IF(
                    ISNUMBER(M29:V29),
                    IF(
                        M$4:V$4=2,
                        M29:V29,
                        ""),
                    ""))
            ),
            IF(
                Parameters!$D$17=1,
                IFERROR(
                    IF(
                        OR(
                            IF(
                                ISNUMBER(M29:V29),
                                IF(
                                    M$4:V$4=1,
                                    M29:V29,
                                    ""),
                                "")
                            =0),
                        0,
                        GEOMEAN(IF(
                            ISNUMBER(M29:V29),
                            IF(
                                M$4:V$4=1,
                                M29:V29,
                                ""),
                            ""))
                    ),
                    IF(
                        OR(IF(
                            ISNUMBER(M29:V29),
                            IF(
                                M$4:V$4=2,
                                M29:V29,
                                ""),
                            "")
                            =0),
                        0,
                        GEOMEAN(IF(
                            ISNUMBER(M29:V29),
                            IF(
                                M$4:V$4=2,
                                M29:V29,
                                ""),
                            "")))
                )
            )
        )
    )
)</f>
        <v>2.9999999999999898</v>
      </c>
      <c r="I29" s="191" cm="1">
        <f t="array" ref="I29">IF(
    SUM(IF(
            ISNUMBER(
                IF(
                    $M$5:$V$5,
                    (M29:V29),
                    "")),
            1,
            0))
        =0,
    NA(),
    IF(
        Parameters!$D$15=1,
        IF(
            SUM(--(ISNUMBER(IF($M$5:$V$5=1,(M29:V29),""))))&gt;0,
            MAX(IF(
                ISNUMBER(M29:V29),
                IF(
                    M$5:V$5=1,
                    M29:V29,
                    ""),
                "")),
            MAX(IF(
                ISNUMBER(M29:V29),
                IF(
                    M$5:V$5=2,
                    M29:V29,
                    ""),
                ""))
        ),
        IF(
            Parameters!$D$16=1,
            IFERROR(
                AVERAGE(IF(
                    ISNUMBER(M29:V29),
                    IF(
                        M$5:V$5=1,
                        M29:V29,
                        ""),
                    "")),
                AVERAGE(IF(
                    ISNUMBER(M29:V29),
                    IF(
                        M$5:V$5=2,
                        M29:V29,
                        ""),
                    ""))
            ),
            IF(
                Parameters!$D$17=1,
                IFERROR(
                    IF(
                        OR(
                            IF(
                                ISNUMBER(M29:V29),
                                IF(
                                    M$5:V$5=1,
                                    M29:V29,
                                    ""),
                                "")
                            =0),
                        0,
                        GEOMEAN(IF(
                            ISNUMBER(M29:V29),
                            IF(
                                M$5:V$5=1,
                                M29:V29,
                                ""),
                            ""))
                    ),
                    IF(
                        OR(IF(
                            ISNUMBER(M29:V29),
                            IF(
                                M$5:V$5=2,
                                M29:V29,
                                ""),
                            "")
                            =0),
                        0,
                        GEOMEAN(IF(
                            ISNUMBER(M29:V29),
                            IF(
                                M$5:V$5=2,
                                M29:V29,
                                ""),
                            "")))
                )
            )
        )
    )
)</f>
        <v>0</v>
      </c>
      <c r="J29" s="242">
        <v>45188</v>
      </c>
      <c r="K29" s="242">
        <v>44753</v>
      </c>
      <c r="L29" s="91" t="s">
        <v>42</v>
      </c>
      <c r="M29" s="192">
        <v>2.9999999999999898</v>
      </c>
      <c r="N29" s="192" t="s">
        <v>409</v>
      </c>
      <c r="O29" s="192">
        <v>0</v>
      </c>
      <c r="P29" s="192">
        <v>0</v>
      </c>
      <c r="Q29" s="192">
        <v>0</v>
      </c>
      <c r="R29" s="192" t="s">
        <v>409</v>
      </c>
      <c r="S29" s="192">
        <v>2.8</v>
      </c>
      <c r="T29" s="192" t="s">
        <v>409</v>
      </c>
      <c r="U29" s="192">
        <v>0</v>
      </c>
      <c r="V29" s="192" t="s">
        <v>409</v>
      </c>
      <c r="W29" s="192">
        <v>0</v>
      </c>
      <c r="X29" s="192" t="s">
        <v>409</v>
      </c>
      <c r="Y29" s="192"/>
      <c r="Z29" s="192"/>
      <c r="AA29" s="80"/>
      <c r="AB29" s="80"/>
      <c r="AC29" s="80"/>
    </row>
    <row r="30" spans="1:29"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$M$4:$V$4,
                    (M30:V30),
                    "")),
            1,
            0))
        =0,
    NA(),
    IF(
        Parameters!$D$15=1,
        IF(
            SUM(--(ISNUMBER(IF($M$4:$V$4=1,(M30:V30),""))))&gt;0,
            MAX(IF(
                ISNUMBER(M30:V30),
                IF(
                    M$4:V$4=1,
                    M30:V30,
                    ""),
                "")),
            MAX(IF(
                ISNUMBER(M30:V30),
                IF(
                    M$4:V$4=2,
                    M30:V30,
                    ""),
                ""))
        ),
        IF(
            Parameters!$D$16=1,
            IFERROR(
                AVERAGE(IF(
                    ISNUMBER(M30:V30),
                    IF(
                        M$4:V$4=1,
                        M30:V30,
                        ""),
                    "")),
                AVERAGE(IF(
                    ISNUMBER(M30:V30),
                    IF(
                        M$4:V$4=2,
                        M30:V30,
                        ""),
                    ""))
            ),
            IF(
                Parameters!$D$17=1,
                IFERROR(
                    IF(
                        OR(
                            IF(
                                ISNUMBER(M30:V30),
                                IF(
                                    M$4:V$4=1,
                                    M30:V30,
                                    ""),
                                "")
                            =0),
                        0,
                        GEOMEAN(IF(
                            ISNUMBER(M30:V30),
                            IF(
                                M$4:V$4=1,
                                M30:V30,
                                ""),
                            ""))
                    ),
                    IF(
                        OR(IF(
                            ISNUMBER(M30:V30),
                            IF(
                                M$4:V$4=2,
                                M30:V30,
                                ""),
                            "")
                            =0),
                        0,
                        GEOMEAN(IF(
                            ISNUMBER(M30:V30),
                            IF(
                                M$4:V$4=2,
                                M30:V30,
                                ""),
                            "")))
                )
            )
        )
    )
)</f>
        <v>1.1666666666666601</v>
      </c>
      <c r="I30" s="191" cm="1">
        <f t="array" ref="I30">IF(
    SUM(IF(
            ISNUMBER(
                IF(
                    $M$5:$V$5,
                    (M30:V30),
                    "")),
            1,
            0))
        =0,
    NA(),
    IF(
        Parameters!$D$15=1,
        IF(
            SUM(--(ISNUMBER(IF($M$5:$V$5=1,(M30:V30),""))))&gt;0,
            MAX(IF(
                ISNUMBER(M30:V30),
                IF(
                    M$5:V$5=1,
                    M30:V30,
                    ""),
                "")),
            MAX(IF(
                ISNUMBER(M30:V30),
                IF(
                    M$5:V$5=2,
                    M30:V30,
                    ""),
                ""))
        ),
        IF(
            Parameters!$D$16=1,
            IFERROR(
                AVERAGE(IF(
                    ISNUMBER(M30:V30),
                    IF(
                        M$5:V$5=1,
                        M30:V30,
                        ""),
                    "")),
                AVERAGE(IF(
                    ISNUMBER(M30:V30),
                    IF(
                        M$5:V$5=2,
                        M30:V30,
                        ""),
                    ""))
            ),
            IF(
                Parameters!$D$17=1,
                IFERROR(
                    IF(
                        OR(
                            IF(
                                ISNUMBER(M30:V30),
                                IF(
                                    M$5:V$5=1,
                                    M30:V30,
                                    ""),
                                "")
                            =0),
                        0,
                        GEOMEAN(IF(
                            ISNUMBER(M30:V30),
                            IF(
                                M$5:V$5=1,
                                M30:V30,
                                ""),
                            ""))
                    ),
                    IF(
                        OR(IF(
                            ISNUMBER(M30:V30),
                            IF(
                                M$5:V$5=2,
                                M30:V30,
                                ""),
                            "")
                            =0),
                        0,
                        GEOMEAN(IF(
                            ISNUMBER(M30:V30),
                            IF(
                                M$5:V$5=2,
                                M30:V30,
                                ""),
                            "")))
                )
            )
        )
    )
)</f>
        <v>0</v>
      </c>
      <c r="J30" s="242">
        <v>45188</v>
      </c>
      <c r="K30" s="242">
        <v>44753</v>
      </c>
      <c r="L30" s="91" t="s">
        <v>44</v>
      </c>
      <c r="M30" s="192">
        <v>1.1666666666666601</v>
      </c>
      <c r="N30" s="192" t="s">
        <v>409</v>
      </c>
      <c r="O30" s="192">
        <v>0</v>
      </c>
      <c r="P30" s="192">
        <v>0</v>
      </c>
      <c r="Q30" s="192">
        <v>0</v>
      </c>
      <c r="R30" s="192" t="s">
        <v>409</v>
      </c>
      <c r="S30" s="192">
        <v>1.7</v>
      </c>
      <c r="T30" s="192" t="s">
        <v>409</v>
      </c>
      <c r="U30" s="192">
        <v>0</v>
      </c>
      <c r="V30" s="192" t="s">
        <v>409</v>
      </c>
      <c r="W30" s="192">
        <v>0</v>
      </c>
      <c r="X30" s="192" t="s">
        <v>409</v>
      </c>
      <c r="Y30" s="192"/>
      <c r="Z30" s="192"/>
      <c r="AA30" s="80"/>
      <c r="AB30" s="80"/>
      <c r="AC30" s="80"/>
    </row>
    <row r="31" spans="1:29"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6.7082039324993685</v>
      </c>
      <c r="H31" s="80" cm="1">
        <f t="array" ref="H31">IF(
    SUM(IF(
            ISNUMBER(
                IF(
                    $M$4:$V$4,
                    (M31:V31),
                    "")),
            1,
            0))
        =0,
    NA(),
    IF(
        Parameters!$D$15=1,
        IF(
            SUM(--(ISNUMBER(IF($M$4:$V$4=1,(M31:V31),""))))&gt;0,
            MAX(IF(
                ISNUMBER(M31:V31),
                IF(
                    M$4:V$4=1,
                    M31:V31,
                    ""),
                "")),
            MAX(IF(
                ISNUMBER(M31:V31),
                IF(
                    M$4:V$4=2,
                    M31:V31,
                    ""),
                ""))
        ),
        IF(
            Parameters!$D$16=1,
            IFERROR(
                AVERAGE(IF(
                    ISNUMBER(M31:V31),
                    IF(
                        M$4:V$4=1,
                        M31:V31,
                        ""),
                    "")),
                AVERAGE(IF(
                    ISNUMBER(M31:V31),
                    IF(
                        M$4:V$4=2,
                        M31:V31,
                        ""),
                    ""))
            ),
            IF(
                Parameters!$D$17=1,
                IFERROR(
                    IF(
                        OR(
                            IF(
                                ISNUMBER(M31:V31),
                                IF(
                                    M$4:V$4=1,
                                    M31:V31,
                                    ""),
                                "")
                            =0),
                        0,
                        GEOMEAN(IF(
                            ISNUMBER(M31:V31),
                            IF(
                                M$4:V$4=1,
                                M31:V31,
                                ""),
                            ""))
                    ),
                    IF(
                        OR(IF(
                            ISNUMBER(M31:V31),
                            IF(
                                M$4:V$4=2,
                                M31:V31,
                                ""),
                            "")
                            =0),
                        0,
                        GEOMEAN(IF(
                            ISNUMBER(M31:V31),
                            IF(
                                M$4:V$4=2,
                                M31:V31,
                                ""),
                            "")))
                )
            )
        )
    )
)</f>
        <v>4.5</v>
      </c>
      <c r="I31" s="191" cm="1">
        <f t="array" ref="I31">IF(
    SUM(IF(
            ISNUMBER(
                IF(
                    $M$5:$V$5,
                    (M31:V31),
                    "")),
            1,
            0))
        =0,
    NA(),
    IF(
        Parameters!$D$15=1,
        IF(
            SUM(--(ISNUMBER(IF($M$5:$V$5=1,(M31:V31),""))))&gt;0,
            MAX(IF(
                ISNUMBER(M31:V31),
                IF(
                    M$5:V$5=1,
                    M31:V31,
                    ""),
                "")),
            MAX(IF(
                ISNUMBER(M31:V31),
                IF(
                    M$5:V$5=2,
                    M31:V31,
                    ""),
                ""))
        ),
        IF(
            Parameters!$D$16=1,
            IFERROR(
                AVERAGE(IF(
                    ISNUMBER(M31:V31),
                    IF(
                        M$5:V$5=1,
                        M31:V31,
                        ""),
                    "")),
                AVERAGE(IF(
                    ISNUMBER(M31:V31),
                    IF(
                        M$5:V$5=2,
                        M31:V31,
                        ""),
                    ""))
            ),
            IF(
                Parameters!$D$17=1,
                IFERROR(
                    IF(
                        OR(
                            IF(
                                ISNUMBER(M31:V31),
                                IF(
                                    M$5:V$5=1,
                                    M31:V31,
                                    ""),
                                "")
                            =0),
                        0,
                        GEOMEAN(IF(
                            ISNUMBER(M31:V31),
                            IF(
                                M$5:V$5=1,
                                M31:V31,
                                ""),
                            ""))
                    ),
                    IF(
                        OR(IF(
                            ISNUMBER(M31:V31),
                            IF(
                                M$5:V$5=2,
                                M31:V31,
                                ""),
                            "")
                            =0),
                        0,
                        GEOMEAN(IF(
                            ISNUMBER(M31:V31),
                            IF(
                                M$5:V$5=2,
                                M31:V31,
                                ""),
                            "")))
                )
            )
        )
    )
)</f>
        <v>10</v>
      </c>
      <c r="J31" s="242">
        <v>45188</v>
      </c>
      <c r="K31" s="242">
        <v>45454</v>
      </c>
      <c r="L31" s="91" t="s">
        <v>46</v>
      </c>
      <c r="M31" s="192">
        <v>4.5</v>
      </c>
      <c r="N31" s="192">
        <v>10</v>
      </c>
      <c r="O31" s="192">
        <v>0</v>
      </c>
      <c r="P31" s="192">
        <v>0</v>
      </c>
      <c r="Q31" s="192">
        <v>10</v>
      </c>
      <c r="R31" s="192" t="s">
        <v>409</v>
      </c>
      <c r="S31" s="192">
        <v>3.7</v>
      </c>
      <c r="T31" s="192" t="s">
        <v>846</v>
      </c>
      <c r="U31" s="192">
        <v>0</v>
      </c>
      <c r="V31" s="192" t="s">
        <v>409</v>
      </c>
      <c r="W31" s="192">
        <v>1</v>
      </c>
      <c r="X31" s="192" t="s">
        <v>409</v>
      </c>
      <c r="Y31" s="192"/>
      <c r="Z31" s="192"/>
      <c r="AA31" s="80"/>
      <c r="AB31" s="80"/>
      <c r="AC31" s="80"/>
    </row>
    <row r="32" spans="1:29" x14ac:dyDescent="0.2">
      <c r="A32" s="84">
        <v>25</v>
      </c>
      <c r="B32" s="84" t="str">
        <f ca="1"/>
        <v>Bermuda</v>
      </c>
      <c r="C32" s="84" t="str">
        <f ca="1"/>
        <v>BMU</v>
      </c>
      <c r="D32" s="219" t="str">
        <f ca="1"/>
        <v>NAC           North America</v>
      </c>
      <c r="E32" s="219" t="str">
        <f ca="1"/>
        <v>NA</v>
      </c>
      <c r="F32" s="190" t="str">
        <f t="shared" ca="1" si="3"/>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$M$4:$V$4,
                    (M32:V32),
                    "")),
            1,
            0))
        =0,
    NA(),
    IF(
        Parameters!$D$15=1,
        IF(
            SUM(--(ISNUMBER(IF($M$4:$V$4=1,(M32:V32),""))))&gt;0,
            MAX(IF(
                ISNUMBER(M32:V32),
                IF(
                    M$4:V$4=1,
                    M32:V32,
                    ""),
                "")),
            MAX(IF(
                ISNUMBER(M32:V32),
                IF(
                    M$4:V$4=2,
                    M32:V32,
                    ""),
                ""))
        ),
        IF(
            Parameters!$D$16=1,
            IFERROR(
                AVERAGE(IF(
                    ISNUMBER(M32:V32),
                    IF(
                        M$4:V$4=1,
                        M32:V32,
                        ""),
                    "")),
                AVERAGE(IF(
                    ISNUMBER(M32:V32),
                    IF(
                        M$4:V$4=2,
                        M32:V32,
                        ""),
                    ""))
            ),
            IF(
                Parameters!$D$17=1,
                IFERROR(
                    IF(
                        OR(
                            IF(
                                ISNUMBER(M32:V32),
                                IF(
                                    M$4:V$4=1,
                                    M32:V32,
                                    ""),
                                "")
                            =0),
                        0,
                        GEOMEAN(IF(
                            ISNUMBER(M32:V32),
                            IF(
                                M$4:V$4=1,
                                M32:V32,
                                ""),
                            ""))
                    ),
                    IF(
                        OR(IF(
                            ISNUMBER(M32:V32),
                            IF(
                                M$4:V$4=2,
                                M32:V32,
                                ""),
                            "")
                            =0),
                        0,
                        GEOMEAN(IF(
                            ISNUMBER(M32:V32),
                            IF(
                                M$4:V$4=2,
                                M32:V32,
                                ""),
                            "")))
                )
            )
        )
    )
)</f>
        <v>#N/A</v>
      </c>
      <c r="I32" s="191" cm="1">
        <f t="array" ref="I32">IF(
    SUM(IF(
            ISNUMBER(
                IF(
                    $M$5:$V$5,
                    (M32:V32),
                    "")),
            1,
            0))
        =0,
    NA(),
    IF(
        Parameters!$D$15=1,
        IF(
            SUM(--(ISNUMBER(IF($M$5:$V$5=1,(M32:V32),""))))&gt;0,
            MAX(IF(
                ISNUMBER(M32:V32),
                IF(
                    M$5:V$5=1,
                    M32:V32,
                    ""),
                "")),
            MAX(IF(
                ISNUMBER(M32:V32),
                IF(
                    M$5:V$5=2,
                    M32:V32,
                    ""),
                ""))
        ),
        IF(
            Parameters!$D$16=1,
            IFERROR(
                AVERAGE(IF(
                    ISNUMBER(M32:V32),
                    IF(
                        M$5:V$5=1,
                        M32:V32,
                        ""),
                    "")),
                AVERAGE(IF(
                    ISNUMBER(M32:V32),
                    IF(
                        M$5:V$5=2,
                        M32:V32,
                        ""),
                    ""))
            ),
            IF(
                Parameters!$D$17=1,
                IFERROR(
                    IF(
                        OR(
                            IF(
                                ISNUMBER(M32:V32),
                                IF(
                                    M$5:V$5=1,
                                    M32:V32,
                                    ""),
                                "")
                            =0),
                        0,
                        GEOMEAN(IF(
                            ISNUMBER(M32:V32),
                            IF(
                                M$5:V$5=1,
                                M32:V32,
                                ""),
                            ""))
                    ),
                    IF(
                        OR(IF(
                            ISNUMBER(M32:V32),
                            IF(
                                M$5:V$5=2,
                                M32:V32,
                                ""),
                            "")
                            =0),
                        0,
                        GEOMEAN(IF(
                            ISNUMBER(M32:V32),
                            IF(
                                M$5:V$5=2,
                                M32:V32,
                                ""),
                            "")))
                )
            )
        )
    )
)</f>
        <v>0</v>
      </c>
      <c r="J32" s="242" t="s">
        <v>409</v>
      </c>
      <c r="K32" s="242">
        <v>45337</v>
      </c>
      <c r="L32" s="91" t="s">
        <v>676</v>
      </c>
      <c r="M32" s="192" t="s">
        <v>409</v>
      </c>
      <c r="N32" s="192" t="s">
        <v>409</v>
      </c>
      <c r="O32" s="192">
        <v>0</v>
      </c>
      <c r="P32" s="192">
        <v>0</v>
      </c>
      <c r="Q32" s="192">
        <v>0</v>
      </c>
      <c r="R32" s="192" t="s">
        <v>409</v>
      </c>
      <c r="S32" s="192" t="s">
        <v>409</v>
      </c>
      <c r="T32" s="192" t="s">
        <v>409</v>
      </c>
      <c r="U32" s="192">
        <v>0</v>
      </c>
      <c r="V32" s="192" t="s">
        <v>409</v>
      </c>
      <c r="W32" s="192">
        <v>0</v>
      </c>
      <c r="X32" s="192" t="s">
        <v>409</v>
      </c>
      <c r="Y32" s="192"/>
      <c r="Z32" s="192"/>
      <c r="AA32" s="80"/>
      <c r="AB32" s="80"/>
      <c r="AC32" s="80"/>
    </row>
    <row r="33" spans="1:29"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7.3029674334022125</v>
      </c>
      <c r="H33" s="80" cm="1">
        <f t="array" ref="H33">IF(
    SUM(IF(
            ISNUMBER(
                IF(
                    $M$4:$V$4,
                    (M33:V33),
                    "")),
            1,
            0))
        =0,
    NA(),
    IF(
        Parameters!$D$15=1,
        IF(
            SUM(--(ISNUMBER(IF($M$4:$V$4=1,(M33:V33),""))))&gt;0,
            MAX(IF(
                ISNUMBER(M33:V33),
                IF(
                    M$4:V$4=1,
                    M33:V33,
                    ""),
                "")),
            MAX(IF(
                ISNUMBER(M33:V33),
                IF(
                    M$4:V$4=2,
                    M33:V33,
                    ""),
                ""))
        ),
        IF(
            Parameters!$D$16=1,
            IFERROR(
                AVERAGE(IF(
                    ISNUMBER(M33:V33),
                    IF(
                        M$4:V$4=1,
                        M33:V33,
                        ""),
                    "")),
                AVERAGE(IF(
                    ISNUMBER(M33:V33),
                    IF(
                        M$4:V$4=2,
                        M33:V33,
                        ""),
                    ""))
            ),
            IF(
                Parameters!$D$17=1,
                IFERROR(
                    IF(
                        OR(
                            IF(
                                ISNUMBER(M33:V33),
                                IF(
                                    M$4:V$4=1,
                                    M33:V33,
                                    ""),
                                "")
                            =0),
                        0,
                        GEOMEAN(IF(
                            ISNUMBER(M33:V33),
                            IF(
                                M$4:V$4=1,
                                M33:V33,
                                ""),
                            ""))
                    ),
                    IF(
                        OR(IF(
                            ISNUMBER(M33:V33),
                            IF(
                                M$4:V$4=2,
                                M33:V33,
                                ""),
                            "")
                            =0),
                        0,
                        GEOMEAN(IF(
                            ISNUMBER(M33:V33),
                            IF(
                                M$4:V$4=2,
                                M33:V33,
                                ""),
                            "")))
                )
            )
        )
    )
)</f>
        <v>5.3333333333333304</v>
      </c>
      <c r="I33" s="191" cm="1">
        <f t="array" ref="I33">IF(
    SUM(IF(
            ISNUMBER(
                IF(
                    $M$5:$V$5,
                    (M33:V33),
                    "")),
            1,
            0))
        =0,
    NA(),
    IF(
        Parameters!$D$15=1,
        IF(
            SUM(--(ISNUMBER(IF($M$5:$V$5=1,(M33:V33),""))))&gt;0,
            MAX(IF(
                ISNUMBER(M33:V33),
                IF(
                    M$5:V$5=1,
                    M33:V33,
                    ""),
                "")),
            MAX(IF(
                ISNUMBER(M33:V33),
                IF(
                    M$5:V$5=2,
                    M33:V33,
                    ""),
                ""))
        ),
        IF(
            Parameters!$D$16=1,
            IFERROR(
                AVERAGE(IF(
                    ISNUMBER(M33:V33),
                    IF(
                        M$5:V$5=1,
                        M33:V33,
                        ""),
                    "")),
                AVERAGE(IF(
                    ISNUMBER(M33:V33),
                    IF(
                        M$5:V$5=2,
                        M33:V33,
                        ""),
                    ""))
            ),
            IF(
                Parameters!$D$17=1,
                IFERROR(
                    IF(
                        OR(
                            IF(
                                ISNUMBER(M33:V33),
                                IF(
                                    M$5:V$5=1,
                                    M33:V33,
                                    ""),
                                "")
                            =0),
                        0,
                        GEOMEAN(IF(
                            ISNUMBER(M33:V33),
                            IF(
                                M$5:V$5=1,
                                M33:V33,
                                ""),
                            ""))
                    ),
                    IF(
                        OR(IF(
                            ISNUMBER(M33:V33),
                            IF(
                                M$5:V$5=2,
                                M33:V33,
                                ""),
                            "")
                            =0),
                        0,
                        GEOMEAN(IF(
                            ISNUMBER(M33:V33),
                            IF(
                                M$5:V$5=2,
                                M33:V33,
                                ""),
                            "")))
                )
            )
        )
    )
)</f>
        <v>10</v>
      </c>
      <c r="J33" s="242">
        <v>45188</v>
      </c>
      <c r="K33" s="242">
        <v>45454</v>
      </c>
      <c r="L33" s="91" t="s">
        <v>48</v>
      </c>
      <c r="M33" s="192">
        <v>5.3333333333333304</v>
      </c>
      <c r="N33" s="192">
        <v>10</v>
      </c>
      <c r="O33" s="192">
        <v>0</v>
      </c>
      <c r="P33" s="192">
        <v>0</v>
      </c>
      <c r="Q33" s="192">
        <v>10</v>
      </c>
      <c r="R33" s="192" t="s">
        <v>409</v>
      </c>
      <c r="S33" s="192">
        <v>4.2</v>
      </c>
      <c r="T33" s="192" t="s">
        <v>847</v>
      </c>
      <c r="U33" s="192">
        <v>0</v>
      </c>
      <c r="V33" s="192" t="s">
        <v>409</v>
      </c>
      <c r="W33" s="192">
        <v>0.90196078431372495</v>
      </c>
      <c r="X33" s="192" t="s">
        <v>409</v>
      </c>
      <c r="Y33" s="192"/>
      <c r="Z33" s="192"/>
      <c r="AA33" s="80"/>
      <c r="AB33" s="80"/>
      <c r="AC33" s="80"/>
    </row>
    <row r="34" spans="1:29"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7.0710678118654755</v>
      </c>
      <c r="H34" s="80" cm="1">
        <f t="array" ref="H34">IF(
    SUM(IF(
            ISNUMBER(
                IF(
                    $M$4:$V$4,
                    (M34:V34),
                    "")),
            1,
            0))
        =0,
    NA(),
    IF(
        Parameters!$D$15=1,
        IF(
            SUM(--(ISNUMBER(IF($M$4:$V$4=1,(M34:V34),""))))&gt;0,
            MAX(IF(
                ISNUMBER(M34:V34),
                IF(
                    M$4:V$4=1,
                    M34:V34,
                    ""),
                "")),
            MAX(IF(
                ISNUMBER(M34:V34),
                IF(
                    M$4:V$4=2,
                    M34:V34,
                    ""),
                ""))
        ),
        IF(
            Parameters!$D$16=1,
            IFERROR(
                AVERAGE(IF(
                    ISNUMBER(M34:V34),
                    IF(
                        M$4:V$4=1,
                        M34:V34,
                        ""),
                    "")),
                AVERAGE(IF(
                    ISNUMBER(M34:V34),
                    IF(
                        M$4:V$4=2,
                        M34:V34,
                        ""),
                    ""))
            ),
            IF(
                Parameters!$D$17=1,
                IFERROR(
                    IF(
                        OR(
                            IF(
                                ISNUMBER(M34:V34),
                                IF(
                                    M$4:V$4=1,
                                    M34:V34,
                                    ""),
                                "")
                            =0),
                        0,
                        GEOMEAN(IF(
                            ISNUMBER(M34:V34),
                            IF(
                                M$4:V$4=1,
                                M34:V34,
                                ""),
                            ""))
                    ),
                    IF(
                        OR(IF(
                            ISNUMBER(M34:V34),
                            IF(
                                M$4:V$4=2,
                                M34:V34,
                                ""),
                            "")
                            =0),
                        0,
                        GEOMEAN(IF(
                            ISNUMBER(M34:V34),
                            IF(
                                M$4:V$4=2,
                                M34:V34,
                                ""),
                            "")))
                )
            )
        )
    )
)</f>
        <v>5</v>
      </c>
      <c r="I34" s="191" cm="1">
        <f t="array" ref="I34">IF(
    SUM(IF(
            ISNUMBER(
                IF(
                    $M$5:$V$5,
                    (M34:V34),
                    "")),
            1,
            0))
        =0,
    NA(),
    IF(
        Parameters!$D$15=1,
        IF(
            SUM(--(ISNUMBER(IF($M$5:$V$5=1,(M34:V34),""))))&gt;0,
            MAX(IF(
                ISNUMBER(M34:V34),
                IF(
                    M$5:V$5=1,
                    M34:V34,
                    ""),
                "")),
            MAX(IF(
                ISNUMBER(M34:V34),
                IF(
                    M$5:V$5=2,
                    M34:V34,
                    ""),
                ""))
        ),
        IF(
            Parameters!$D$16=1,
            IFERROR(
                AVERAGE(IF(
                    ISNUMBER(M34:V34),
                    IF(
                        M$5:V$5=1,
                        M34:V34,
                        ""),
                    "")),
                AVERAGE(IF(
                    ISNUMBER(M34:V34),
                    IF(
                        M$5:V$5=2,
                        M34:V34,
                        ""),
                    ""))
            ),
            IF(
                Parameters!$D$17=1,
                IFERROR(
                    IF(
                        OR(
                            IF(
                                ISNUMBER(M34:V34),
                                IF(
                                    M$5:V$5=1,
                                    M34:V34,
                                    ""),
                                "")
                            =0),
                        0,
                        GEOMEAN(IF(
                            ISNUMBER(M34:V34),
                            IF(
                                M$5:V$5=1,
                                M34:V34,
                                ""),
                            ""))
                    ),
                    IF(
                        OR(IF(
                            ISNUMBER(M34:V34),
                            IF(
                                M$5:V$5=2,
                                M34:V34,
                                ""),
                            "")
                            =0),
                        0,
                        GEOMEAN(IF(
                            ISNUMBER(M34:V34),
                            IF(
                                M$5:V$5=2,
                                M34:V34,
                                ""),
                            "")))
                )
            )
        )
    )
)</f>
        <v>10</v>
      </c>
      <c r="J34" s="242">
        <v>44753</v>
      </c>
      <c r="K34" s="242">
        <v>45454</v>
      </c>
      <c r="L34" s="91" t="s">
        <v>50</v>
      </c>
      <c r="M34" s="192">
        <v>5</v>
      </c>
      <c r="N34" s="192">
        <v>10</v>
      </c>
      <c r="O34" s="192">
        <v>0</v>
      </c>
      <c r="P34" s="192">
        <v>0</v>
      </c>
      <c r="Q34" s="192">
        <v>0</v>
      </c>
      <c r="R34" s="192" t="s">
        <v>409</v>
      </c>
      <c r="S34" s="192">
        <v>4</v>
      </c>
      <c r="T34" s="192" t="s">
        <v>847</v>
      </c>
      <c r="U34" s="192">
        <v>0</v>
      </c>
      <c r="V34" s="192" t="s">
        <v>409</v>
      </c>
      <c r="W34" s="192">
        <v>0.32288401253918497</v>
      </c>
      <c r="X34" s="192" t="s">
        <v>409</v>
      </c>
      <c r="Y34" s="192"/>
      <c r="Z34" s="192"/>
      <c r="AA34" s="80"/>
      <c r="AB34" s="80"/>
      <c r="AC34" s="80"/>
    </row>
    <row r="35" spans="1:29"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6.9522178715380676</v>
      </c>
      <c r="H35" s="80" cm="1">
        <f t="array" ref="H35">IF(
    SUM(IF(
            ISNUMBER(
                IF(
                    $M$4:$V$4,
                    (M35:V35),
                    "")),
            1,
            0))
        =0,
    NA(),
    IF(
        Parameters!$D$15=1,
        IF(
            SUM(--(ISNUMBER(IF($M$4:$V$4=1,(M35:V35),""))))&gt;0,
            MAX(IF(
                ISNUMBER(M35:V35),
                IF(
                    M$4:V$4=1,
                    M35:V35,
                    ""),
                "")),
            MAX(IF(
                ISNUMBER(M35:V35),
                IF(
                    M$4:V$4=2,
                    M35:V35,
                    ""),
                ""))
        ),
        IF(
            Parameters!$D$16=1,
            IFERROR(
                AVERAGE(IF(
                    ISNUMBER(M35:V35),
                    IF(
                        M$4:V$4=1,
                        M35:V35,
                        ""),
                    "")),
                AVERAGE(IF(
                    ISNUMBER(M35:V35),
                    IF(
                        M$4:V$4=2,
                        M35:V35,
                        ""),
                    ""))
            ),
            IF(
                Parameters!$D$17=1,
                IFERROR(
                    IF(
                        OR(
                            IF(
                                ISNUMBER(M35:V35),
                                IF(
                                    M$4:V$4=1,
                                    M35:V35,
                                    ""),
                                "")
                            =0),
                        0,
                        GEOMEAN(IF(
                            ISNUMBER(M35:V35),
                            IF(
                                M$4:V$4=1,
                                M35:V35,
                                ""),
                            ""))
                    ),
                    IF(
                        OR(IF(
                            ISNUMBER(M35:V35),
                            IF(
                                M$4:V$4=2,
                                M35:V35,
                                ""),
                            "")
                            =0),
                        0,
                        GEOMEAN(IF(
                            ISNUMBER(M35:V35),
                            IF(
                                M$4:V$4=2,
                                M35:V35,
                                ""),
                            "")))
                )
            )
        )
    )
)</f>
        <v>4.8333333333333304</v>
      </c>
      <c r="I35" s="191" cm="1">
        <f t="array" ref="I35">IF(
    SUM(IF(
            ISNUMBER(
                IF(
                    $M$5:$V$5,
                    (M35:V35),
                    "")),
            1,
            0))
        =0,
    NA(),
    IF(
        Parameters!$D$15=1,
        IF(
            SUM(--(ISNUMBER(IF($M$5:$V$5=1,(M35:V35),""))))&gt;0,
            MAX(IF(
                ISNUMBER(M35:V35),
                IF(
                    M$5:V$5=1,
                    M35:V35,
                    ""),
                "")),
            MAX(IF(
                ISNUMBER(M35:V35),
                IF(
                    M$5:V$5=2,
                    M35:V35,
                    ""),
                ""))
        ),
        IF(
            Parameters!$D$16=1,
            IFERROR(
                AVERAGE(IF(
                    ISNUMBER(M35:V35),
                    IF(
                        M$5:V$5=1,
                        M35:V35,
                        ""),
                    "")),
                AVERAGE(IF(
                    ISNUMBER(M35:V35),
                    IF(
                        M$5:V$5=2,
                        M35:V35,
                        ""),
                    ""))
            ),
            IF(
                Parameters!$D$17=1,
                IFERROR(
                    IF(
                        OR(
                            IF(
                                ISNUMBER(M35:V35),
                                IF(
                                    M$5:V$5=1,
                                    M35:V35,
                                    ""),
                                "")
                            =0),
                        0,
                        GEOMEAN(IF(
                            ISNUMBER(M35:V35),
                            IF(
                                M$5:V$5=1,
                                M35:V35,
                                ""),
                            ""))
                    ),
                    IF(
                        OR(IF(
                            ISNUMBER(M35:V35),
                            IF(
                                M$5:V$5=2,
                                M35:V35,
                                ""),
                            "")
                            =0),
                        0,
                        GEOMEAN(IF(
                            ISNUMBER(M35:V35),
                            IF(
                                M$5:V$5=2,
                                M35:V35,
                                ""),
                            "")))
                )
            )
        )
    )
)</f>
        <v>10</v>
      </c>
      <c r="J35" s="242">
        <v>45188</v>
      </c>
      <c r="K35" s="242">
        <v>45337</v>
      </c>
      <c r="L35" s="91" t="s">
        <v>52</v>
      </c>
      <c r="M35" s="192">
        <v>4.8333333333333304</v>
      </c>
      <c r="N35" s="192" t="s">
        <v>409</v>
      </c>
      <c r="O35" s="192">
        <v>0</v>
      </c>
      <c r="P35" s="192">
        <v>0</v>
      </c>
      <c r="Q35" s="192">
        <v>10</v>
      </c>
      <c r="R35" s="192" t="s">
        <v>409</v>
      </c>
      <c r="S35" s="192">
        <v>3.9</v>
      </c>
      <c r="T35" s="192" t="s">
        <v>409</v>
      </c>
      <c r="U35" s="192">
        <v>0</v>
      </c>
      <c r="V35" s="192" t="s">
        <v>409</v>
      </c>
      <c r="W35" s="192">
        <v>1</v>
      </c>
      <c r="X35" s="192" t="s">
        <v>409</v>
      </c>
      <c r="Y35" s="192"/>
      <c r="Z35" s="192"/>
      <c r="AA35" s="80"/>
      <c r="AB35" s="80"/>
      <c r="AC35" s="80"/>
    </row>
    <row r="36" spans="1:29"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5</v>
      </c>
      <c r="H36" s="80" cm="1">
        <f t="array" ref="H36">IF(
    SUM(IF(
            ISNUMBER(
                IF(
                    $M$4:$V$4,
                    (M36:V36),
                    "")),
            1,
            0))
        =0,
    NA(),
    IF(
        Parameters!$D$15=1,
        IF(
            SUM(--(ISNUMBER(IF($M$4:$V$4=1,(M36:V36),""))))&gt;0,
            MAX(IF(
                ISNUMBER(M36:V36),
                IF(
                    M$4:V$4=1,
                    M36:V36,
                    ""),
                "")),
            MAX(IF(
                ISNUMBER(M36:V36),
                IF(
                    M$4:V$4=2,
                    M36:V36,
                    ""),
                ""))
        ),
        IF(
            Parameters!$D$16=1,
            IFERROR(
                AVERAGE(IF(
                    ISNUMBER(M36:V36),
                    IF(
                        M$4:V$4=1,
                        M36:V36,
                        ""),
                    "")),
                AVERAGE(IF(
                    ISNUMBER(M36:V36),
                    IF(
                        M$4:V$4=2,
                        M36:V36,
                        ""),
                    ""))
            ),
            IF(
                Parameters!$D$17=1,
                IFERROR(
                    IF(
                        OR(
                            IF(
                                ISNUMBER(M36:V36),
                                IF(
                                    M$4:V$4=1,
                                    M36:V36,
                                    ""),
                                "")
                            =0),
                        0,
                        GEOMEAN(IF(
                            ISNUMBER(M36:V36),
                            IF(
                                M$4:V$4=1,
                                M36:V36,
                                ""),
                            ""))
                    ),
                    IF(
                        OR(IF(
                            ISNUMBER(M36:V36),
                            IF(
                                M$4:V$4=2,
                                M36:V36,
                                ""),
                            "")
                            =0),
                        0,
                        GEOMEAN(IF(
                            ISNUMBER(M36:V36),
                            IF(
                                M$4:V$4=2,
                                M36:V36,
                                ""),
                            "")))
                )
            )
        )
    )
)</f>
        <v>2.5</v>
      </c>
      <c r="I36" s="191" cm="1">
        <f t="array" ref="I36">IF(
    SUM(IF(
            ISNUMBER(
                IF(
                    $M$5:$V$5,
                    (M36:V36),
                    "")),
            1,
            0))
        =0,
    NA(),
    IF(
        Parameters!$D$15=1,
        IF(
            SUM(--(ISNUMBER(IF($M$5:$V$5=1,(M36:V36),""))))&gt;0,
            MAX(IF(
                ISNUMBER(M36:V36),
                IF(
                    M$5:V$5=1,
                    M36:V36,
                    ""),
                "")),
            MAX(IF(
                ISNUMBER(M36:V36),
                IF(
                    M$5:V$5=2,
                    M36:V36,
                    ""),
                ""))
        ),
        IF(
            Parameters!$D$16=1,
            IFERROR(
                AVERAGE(IF(
                    ISNUMBER(M36:V36),
                    IF(
                        M$5:V$5=1,
                        M36:V36,
                        ""),
                    "")),
                AVERAGE(IF(
                    ISNUMBER(M36:V36),
                    IF(
                        M$5:V$5=2,
                        M36:V36,
                        ""),
                    ""))
            ),
            IF(
                Parameters!$D$17=1,
                IFERROR(
                    IF(
                        OR(
                            IF(
                                ISNUMBER(M36:V36),
                                IF(
                                    M$5:V$5=1,
                                    M36:V36,
                                    ""),
                                "")
                            =0),
                        0,
                        GEOMEAN(IF(
                            ISNUMBER(M36:V36),
                            IF(
                                M$5:V$5=1,
                                M36:V36,
                                ""),
                            ""))
                    ),
                    IF(
                        OR(IF(
                            ISNUMBER(M36:V36),
                            IF(
                                M$5:V$5=2,
                                M36:V36,
                                ""),
                            "")
                            =0),
                        0,
                        GEOMEAN(IF(
                            ISNUMBER(M36:V36),
                            IF(
                                M$5:V$5=2,
                                M36:V36,
                                ""),
                            "")))
                )
            )
        )
    )
)</f>
        <v>10</v>
      </c>
      <c r="J36" s="242">
        <v>45188</v>
      </c>
      <c r="K36" s="242">
        <v>45418</v>
      </c>
      <c r="L36" s="91" t="s">
        <v>54</v>
      </c>
      <c r="M36" s="192">
        <v>2.5</v>
      </c>
      <c r="N36" s="192" t="s">
        <v>409</v>
      </c>
      <c r="O36" s="192">
        <v>0</v>
      </c>
      <c r="P36" s="192">
        <v>0</v>
      </c>
      <c r="Q36" s="192">
        <v>10</v>
      </c>
      <c r="R36" s="192" t="s">
        <v>409</v>
      </c>
      <c r="S36" s="192">
        <v>2.5</v>
      </c>
      <c r="T36" s="192" t="s">
        <v>409</v>
      </c>
      <c r="U36" s="192">
        <v>0</v>
      </c>
      <c r="V36" s="192" t="s">
        <v>409</v>
      </c>
      <c r="W36" s="192">
        <v>1</v>
      </c>
      <c r="X36" s="192" t="s">
        <v>409</v>
      </c>
      <c r="Y36" s="192"/>
      <c r="Z36" s="192"/>
      <c r="AA36" s="80"/>
      <c r="AB36" s="80"/>
      <c r="AC36" s="80"/>
    </row>
    <row r="37" spans="1:29"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5.4772255750516514</v>
      </c>
      <c r="H37" s="80" cm="1">
        <f t="array" ref="H37">IF(
    SUM(IF(
            ISNUMBER(
                IF(
                    $M$4:$V$4,
                    (M37:V37),
                    "")),
            1,
            0))
        =0,
    NA(),
    IF(
        Parameters!$D$15=1,
        IF(
            SUM(--(ISNUMBER(IF($M$4:$V$4=1,(M37:V37),""))))&gt;0,
            MAX(IF(
                ISNUMBER(M37:V37),
                IF(
                    M$4:V$4=1,
                    M37:V37,
                    ""),
                "")),
            MAX(IF(
                ISNUMBER(M37:V37),
                IF(
                    M$4:V$4=2,
                    M37:V37,
                    ""),
                ""))
        ),
        IF(
            Parameters!$D$16=1,
            IFERROR(
                AVERAGE(IF(
                    ISNUMBER(M37:V37),
                    IF(
                        M$4:V$4=1,
                        M37:V37,
                        ""),
                    "")),
                AVERAGE(IF(
                    ISNUMBER(M37:V37),
                    IF(
                        M$4:V$4=2,
                        M37:V37,
                        ""),
                    ""))
            ),
            IF(
                Parameters!$D$17=1,
                IFERROR(
                    IF(
                        OR(
                            IF(
                                ISNUMBER(M37:V37),
                                IF(
                                    M$4:V$4=1,
                                    M37:V37,
                                    ""),
                                "")
                            =0),
                        0,
                        GEOMEAN(IF(
                            ISNUMBER(M37:V37),
                            IF(
                                M$4:V$4=1,
                                M37:V37,
                                ""),
                            ""))
                    ),
                    IF(
                        OR(IF(
                            ISNUMBER(M37:V37),
                            IF(
                                M$4:V$4=2,
                                M37:V37,
                                ""),
                            "")
                            =0),
                        0,
                        GEOMEAN(IF(
                            ISNUMBER(M37:V37),
                            IF(
                                M$4:V$4=2,
                                M37:V37,
                                ""),
                            "")))
                )
            )
        )
    )
)</f>
        <v>2.9999999999999898</v>
      </c>
      <c r="I37" s="191" cm="1">
        <f t="array" ref="I37">IF(
    SUM(IF(
            ISNUMBER(
                IF(
                    $M$5:$V$5,
                    (M37:V37),
                    "")),
            1,
            0))
        =0,
    NA(),
    IF(
        Parameters!$D$15=1,
        IF(
            SUM(--(ISNUMBER(IF($M$5:$V$5=1,(M37:V37),""))))&gt;0,
            MAX(IF(
                ISNUMBER(M37:V37),
                IF(
                    M$5:V$5=1,
                    M37:V37,
                    ""),
                "")),
            MAX(IF(
                ISNUMBER(M37:V37),
                IF(
                    M$5:V$5=2,
                    M37:V37,
                    ""),
                ""))
        ),
        IF(
            Parameters!$D$16=1,
            IFERROR(
                AVERAGE(IF(
                    ISNUMBER(M37:V37),
                    IF(
                        M$5:V$5=1,
                        M37:V37,
                        ""),
                    "")),
                AVERAGE(IF(
                    ISNUMBER(M37:V37),
                    IF(
                        M$5:V$5=2,
                        M37:V37,
                        ""),
                    ""))
            ),
            IF(
                Parameters!$D$17=1,
                IFERROR(
                    IF(
                        OR(
                            IF(
                                ISNUMBER(M37:V37),
                                IF(
                                    M$5:V$5=1,
                                    M37:V37,
                                    ""),
                                "")
                            =0),
                        0,
                        GEOMEAN(IF(
                            ISNUMBER(M37:V37),
                            IF(
                                M$5:V$5=1,
                                M37:V37,
                                ""),
                            ""))
                    ),
                    IF(
                        OR(IF(
                            ISNUMBER(M37:V37),
                            IF(
                                M$5:V$5=2,
                                M37:V37,
                                ""),
                            "")
                            =0),
                        0,
                        GEOMEAN(IF(
                            ISNUMBER(M37:V37),
                            IF(
                                M$5:V$5=2,
                                M37:V37,
                                ""),
                            "")))
                )
            )
        )
    )
)</f>
        <v>10</v>
      </c>
      <c r="J37" s="242">
        <v>45188</v>
      </c>
      <c r="K37" s="242">
        <v>45454</v>
      </c>
      <c r="L37" s="91" t="s">
        <v>56</v>
      </c>
      <c r="M37" s="192">
        <v>2.9999999999999898</v>
      </c>
      <c r="N37" s="192">
        <v>10</v>
      </c>
      <c r="O37" s="192">
        <v>0</v>
      </c>
      <c r="P37" s="192">
        <v>0</v>
      </c>
      <c r="Q37" s="192">
        <v>0</v>
      </c>
      <c r="R37" s="192" t="s">
        <v>409</v>
      </c>
      <c r="S37" s="192">
        <v>2.8</v>
      </c>
      <c r="T37" s="192" t="s">
        <v>848</v>
      </c>
      <c r="U37" s="192">
        <v>0</v>
      </c>
      <c r="V37" s="192" t="s">
        <v>409</v>
      </c>
      <c r="W37" s="192">
        <v>0</v>
      </c>
      <c r="X37" s="192" t="s">
        <v>409</v>
      </c>
      <c r="Y37" s="192"/>
      <c r="Z37" s="192"/>
      <c r="AA37" s="80"/>
      <c r="AB37" s="80"/>
      <c r="AC37" s="80"/>
    </row>
    <row r="38" spans="1:29"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4.0824829046386224</v>
      </c>
      <c r="H38" s="80" cm="1">
        <f t="array" ref="H38">IF(
    SUM(IF(
            ISNUMBER(
                IF(
                    $M$4:$V$4,
                    (M38:V38),
                    "")),
            1,
            0))
        =0,
    NA(),
    IF(
        Parameters!$D$15=1,
        IF(
            SUM(--(ISNUMBER(IF($M$4:$V$4=1,(M38:V38),""))))&gt;0,
            MAX(IF(
                ISNUMBER(M38:V38),
                IF(
                    M$4:V$4=1,
                    M38:V38,
                    ""),
                "")),
            MAX(IF(
                ISNUMBER(M38:V38),
                IF(
                    M$4:V$4=2,
                    M38:V38,
                    ""),
                ""))
        ),
        IF(
            Parameters!$D$16=1,
            IFERROR(
                AVERAGE(IF(
                    ISNUMBER(M38:V38),
                    IF(
                        M$4:V$4=1,
                        M38:V38,
                        ""),
                    "")),
                AVERAGE(IF(
                    ISNUMBER(M38:V38),
                    IF(
                        M$4:V$4=2,
                        M38:V38,
                        ""),
                    ""))
            ),
            IF(
                Parameters!$D$17=1,
                IFERROR(
                    IF(
                        OR(
                            IF(
                                ISNUMBER(M38:V38),
                                IF(
                                    M$4:V$4=1,
                                    M38:V38,
                                    ""),
                                "")
                            =0),
                        0,
                        GEOMEAN(IF(
                            ISNUMBER(M38:V38),
                            IF(
                                M$4:V$4=1,
                                M38:V38,
                                ""),
                            ""))
                    ),
                    IF(
                        OR(IF(
                            ISNUMBER(M38:V38),
                            IF(
                                M$4:V$4=2,
                                M38:V38,
                                ""),
                            "")
                            =0),
                        0,
                        GEOMEAN(IF(
                            ISNUMBER(M38:V38),
                            IF(
                                M$4:V$4=2,
                                M38:V38,
                                ""),
                            "")))
                )
            )
        )
    )
)</f>
        <v>1.6666666666666601</v>
      </c>
      <c r="I38" s="191" cm="1">
        <f t="array" ref="I38">IF(
    SUM(IF(
            ISNUMBER(
                IF(
                    $M$5:$V$5,
                    (M38:V38),
                    "")),
            1,
            0))
        =0,
    NA(),
    IF(
        Parameters!$D$15=1,
        IF(
            SUM(--(ISNUMBER(IF($M$5:$V$5=1,(M38:V38),""))))&gt;0,
            MAX(IF(
                ISNUMBER(M38:V38),
                IF(
                    M$5:V$5=1,
                    M38:V38,
                    ""),
                "")),
            MAX(IF(
                ISNUMBER(M38:V38),
                IF(
                    M$5:V$5=2,
                    M38:V38,
                    ""),
                ""))
        ),
        IF(
            Parameters!$D$16=1,
            IFERROR(
                AVERAGE(IF(
                    ISNUMBER(M38:V38),
                    IF(
                        M$5:V$5=1,
                        M38:V38,
                        ""),
                    "")),
                AVERAGE(IF(
                    ISNUMBER(M38:V38),
                    IF(
                        M$5:V$5=2,
                        M38:V38,
                        ""),
                    ""))
            ),
            IF(
                Parameters!$D$17=1,
                IFERROR(
                    IF(
                        OR(
                            IF(
                                ISNUMBER(M38:V38),
                                IF(
                                    M$5:V$5=1,
                                    M38:V38,
                                    ""),
                                "")
                            =0),
                        0,
                        GEOMEAN(IF(
                            ISNUMBER(M38:V38),
                            IF(
                                M$5:V$5=1,
                                M38:V38,
                                ""),
                            ""))
                    ),
                    IF(
                        OR(IF(
                            ISNUMBER(M38:V38),
                            IF(
                                M$5:V$5=2,
                                M38:V38,
                                ""),
                            "")
                            =0),
                        0,
                        GEOMEAN(IF(
                            ISNUMBER(M38:V38),
                            IF(
                                M$5:V$5=2,
                                M38:V38,
                                ""),
                            "")))
                )
            )
        )
    )
)</f>
        <v>10</v>
      </c>
      <c r="J38" s="242">
        <v>45188</v>
      </c>
      <c r="K38" s="242">
        <v>45454</v>
      </c>
      <c r="L38" s="91" t="s">
        <v>58</v>
      </c>
      <c r="M38" s="192">
        <v>1.6666666666666601</v>
      </c>
      <c r="N38" s="192">
        <v>10</v>
      </c>
      <c r="O38" s="192">
        <v>0</v>
      </c>
      <c r="P38" s="192">
        <v>0</v>
      </c>
      <c r="Q38" s="192" t="s">
        <v>409</v>
      </c>
      <c r="R38" s="192" t="s">
        <v>409</v>
      </c>
      <c r="S38" s="192">
        <v>2</v>
      </c>
      <c r="T38" s="192" t="s">
        <v>849</v>
      </c>
      <c r="U38" s="192">
        <v>0</v>
      </c>
      <c r="V38" s="192" t="s">
        <v>409</v>
      </c>
      <c r="W38" s="192" t="s">
        <v>409</v>
      </c>
      <c r="X38" s="192" t="s">
        <v>409</v>
      </c>
      <c r="Y38" s="192"/>
      <c r="Z38" s="192"/>
      <c r="AA38" s="80"/>
      <c r="AB38" s="80"/>
      <c r="AC38" s="80"/>
    </row>
    <row r="39" spans="1:29"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$M$4:$V$4,
                    (M39:V39),
                    "")),
            1,
            0))
        =0,
    NA(),
    IF(
        Parameters!$D$15=1,
        IF(
            SUM(--(ISNUMBER(IF($M$4:$V$4=1,(M39:V39),""))))&gt;0,
            MAX(IF(
                ISNUMBER(M39:V39),
                IF(
                    M$4:V$4=1,
                    M39:V39,
                    ""),
                "")),
            MAX(IF(
                ISNUMBER(M39:V39),
                IF(
                    M$4:V$4=2,
                    M39:V39,
                    ""),
                ""))
        ),
        IF(
            Parameters!$D$16=1,
            IFERROR(
                AVERAGE(IF(
                    ISNUMBER(M39:V39),
                    IF(
                        M$4:V$4=1,
                        M39:V39,
                        ""),
                    "")),
                AVERAGE(IF(
                    ISNUMBER(M39:V39),
                    IF(
                        M$4:V$4=2,
                        M39:V39,
                        ""),
                    ""))
            ),
            IF(
                Parameters!$D$17=1,
                IFERROR(
                    IF(
                        OR(
                            IF(
                                ISNUMBER(M39:V39),
                                IF(
                                    M$4:V$4=1,
                                    M39:V39,
                                    ""),
                                "")
                            =0),
                        0,
                        GEOMEAN(IF(
                            ISNUMBER(M39:V39),
                            IF(
                                M$4:V$4=1,
                                M39:V39,
                                ""),
                            ""))
                    ),
                    IF(
                        OR(IF(
                            ISNUMBER(M39:V39),
                            IF(
                                M$4:V$4=2,
                                M39:V39,
                                ""),
                            "")
                            =0),
                        0,
                        GEOMEAN(IF(
                            ISNUMBER(M39:V39),
                            IF(
                                M$4:V$4=2,
                                M39:V39,
                                ""),
                            "")))
                )
            )
        )
    )
)</f>
        <v>3.6666666666666599</v>
      </c>
      <c r="I39" s="191" cm="1">
        <f t="array" ref="I39">IF(
    SUM(IF(
            ISNUMBER(
                IF(
                    $M$5:$V$5,
                    (M39:V39),
                    "")),
            1,
            0))
        =0,
    NA(),
    IF(
        Parameters!$D$15=1,
        IF(
            SUM(--(ISNUMBER(IF($M$5:$V$5=1,(M39:V39),""))))&gt;0,
            MAX(IF(
                ISNUMBER(M39:V39),
                IF(
                    M$5:V$5=1,
                    M39:V39,
                    ""),
                "")),
            MAX(IF(
                ISNUMBER(M39:V39),
                IF(
                    M$5:V$5=2,
                    M39:V39,
                    ""),
                ""))
        ),
        IF(
            Parameters!$D$16=1,
            IFERROR(
                AVERAGE(IF(
                    ISNUMBER(M39:V39),
                    IF(
                        M$5:V$5=1,
                        M39:V39,
                        ""),
                    "")),
                AVERAGE(IF(
                    ISNUMBER(M39:V39),
                    IF(
                        M$5:V$5=2,
                        M39:V39,
                        ""),
                    ""))
            ),
            IF(
                Parameters!$D$17=1,
                IFERROR(
                    IF(
                        OR(
                            IF(
                                ISNUMBER(M39:V39),
                                IF(
                                    M$5:V$5=1,
                                    M39:V39,
                                    ""),
                                "")
                            =0),
                        0,
                        GEOMEAN(IF(
                            ISNUMBER(M39:V39),
                            IF(
                                M$5:V$5=1,
                                M39:V39,
                                ""),
                            ""))
                    ),
                    IF(
                        OR(IF(
                            ISNUMBER(M39:V39),
                            IF(
                                M$5:V$5=2,
                                M39:V39,
                                ""),
                            "")
                            =0),
                        0,
                        GEOMEAN(IF(
                            ISNUMBER(M39:V39),
                            IF(
                                M$5:V$5=2,
                                M39:V39,
                                ""),
                            "")))
                )
            )
        )
    )
)</f>
        <v>0</v>
      </c>
      <c r="J39" s="242">
        <v>45188</v>
      </c>
      <c r="K39" s="242">
        <v>45294</v>
      </c>
      <c r="L39" s="91" t="s">
        <v>60</v>
      </c>
      <c r="M39" s="192">
        <v>3.6666666666666599</v>
      </c>
      <c r="N39" s="192" t="s">
        <v>409</v>
      </c>
      <c r="O39" s="192">
        <v>0</v>
      </c>
      <c r="P39" s="192">
        <v>0</v>
      </c>
      <c r="Q39" s="192">
        <v>0</v>
      </c>
      <c r="R39" s="192" t="s">
        <v>409</v>
      </c>
      <c r="S39" s="192">
        <v>3.2</v>
      </c>
      <c r="T39" s="192" t="s">
        <v>409</v>
      </c>
      <c r="U39" s="192">
        <v>0</v>
      </c>
      <c r="V39" s="192" t="s">
        <v>409</v>
      </c>
      <c r="W39" s="192">
        <v>0</v>
      </c>
      <c r="X39" s="192" t="s">
        <v>409</v>
      </c>
      <c r="Y39" s="192"/>
      <c r="Z39" s="192"/>
      <c r="AA39" s="80"/>
      <c r="AB39" s="80"/>
      <c r="AC39" s="80"/>
    </row>
    <row r="40" spans="1:29"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$M$4:$V$4,
                    (M40:V40),
                    "")),
            1,
            0))
        =0,
    NA(),
    IF(
        Parameters!$D$15=1,
        IF(
            SUM(--(ISNUMBER(IF($M$4:$V$4=1,(M40:V40),""))))&gt;0,
            MAX(IF(
                ISNUMBER(M40:V40),
                IF(
                    M$4:V$4=1,
                    M40:V40,
                    ""),
                "")),
            MAX(IF(
                ISNUMBER(M40:V40),
                IF(
                    M$4:V$4=2,
                    M40:V40,
                    ""),
                ""))
        ),
        IF(
            Parameters!$D$16=1,
            IFERROR(
                AVERAGE(IF(
                    ISNUMBER(M40:V40),
                    IF(
                        M$4:V$4=1,
                        M40:V40,
                        ""),
                    "")),
                AVERAGE(IF(
                    ISNUMBER(M40:V40),
                    IF(
                        M$4:V$4=2,
                        M40:V40,
                        ""),
                    ""))
            ),
            IF(
                Parameters!$D$17=1,
                IFERROR(
                    IF(
                        OR(
                            IF(
                                ISNUMBER(M40:V40),
                                IF(
                                    M$4:V$4=1,
                                    M40:V40,
                                    ""),
                                "")
                            =0),
                        0,
                        GEOMEAN(IF(
                            ISNUMBER(M40:V40),
                            IF(
                                M$4:V$4=1,
                                M40:V40,
                                ""),
                            ""))
                    ),
                    IF(
                        OR(IF(
                            ISNUMBER(M40:V40),
                            IF(
                                M$4:V$4=2,
                                M40:V40,
                                ""),
                            "")
                            =0),
                        0,
                        GEOMEAN(IF(
                            ISNUMBER(M40:V40),
                            IF(
                                M$4:V$4=2,
                                M40:V40,
                                ""),
                            "")))
                )
            )
        )
    )
)</f>
        <v>5.5</v>
      </c>
      <c r="I40" s="191" cm="1">
        <f t="array" ref="I40">IF(
    SUM(IF(
            ISNUMBER(
                IF(
                    $M$5:$V$5,
                    (M40:V40),
                    "")),
            1,
            0))
        =0,
    NA(),
    IF(
        Parameters!$D$15=1,
        IF(
            SUM(--(ISNUMBER(IF($M$5:$V$5=1,(M40:V40),""))))&gt;0,
            MAX(IF(
                ISNUMBER(M40:V40),
                IF(
                    M$5:V$5=1,
                    M40:V40,
                    ""),
                "")),
            MAX(IF(
                ISNUMBER(M40:V40),
                IF(
                    M$5:V$5=2,
                    M40:V40,
                    ""),
                ""))
        ),
        IF(
            Parameters!$D$16=1,
            IFERROR(
                AVERAGE(IF(
                    ISNUMBER(M40:V40),
                    IF(
                        M$5:V$5=1,
                        M40:V40,
                        ""),
                    "")),
                AVERAGE(IF(
                    ISNUMBER(M40:V40),
                    IF(
                        M$5:V$5=2,
                        M40:V40,
                        ""),
                    ""))
            ),
            IF(
                Parameters!$D$17=1,
                IFERROR(
                    IF(
                        OR(
                            IF(
                                ISNUMBER(M40:V40),
                                IF(
                                    M$5:V$5=1,
                                    M40:V40,
                                    ""),
                                "")
                            =0),
                        0,
                        GEOMEAN(IF(
                            ISNUMBER(M40:V40),
                            IF(
                                M$5:V$5=1,
                                M40:V40,
                                ""),
                            ""))
                    ),
                    IF(
                        OR(IF(
                            ISNUMBER(M40:V40),
                            IF(
                                M$5:V$5=2,
                                M40:V40,
                                ""),
                            "")
                            =0),
                        0,
                        GEOMEAN(IF(
                            ISNUMBER(M40:V40),
                            IF(
                                M$5:V$5=2,
                                M40:V40,
                                ""),
                            "")))
                )
            )
        )
    )
)</f>
        <v>0</v>
      </c>
      <c r="J40" s="242">
        <v>45163</v>
      </c>
      <c r="K40" s="242">
        <v>45154</v>
      </c>
      <c r="L40" s="91" t="s">
        <v>62</v>
      </c>
      <c r="M40" s="192">
        <v>5.5</v>
      </c>
      <c r="N40" s="192" t="s">
        <v>409</v>
      </c>
      <c r="O40" s="192">
        <v>0</v>
      </c>
      <c r="P40" s="192">
        <v>0</v>
      </c>
      <c r="Q40" s="192">
        <v>0</v>
      </c>
      <c r="R40" s="192" t="s">
        <v>409</v>
      </c>
      <c r="S40" s="192">
        <v>4.3</v>
      </c>
      <c r="T40" s="192" t="s">
        <v>409</v>
      </c>
      <c r="U40" s="192">
        <v>0</v>
      </c>
      <c r="V40" s="192" t="s">
        <v>409</v>
      </c>
      <c r="W40" s="192">
        <v>2.9126213592233E-2</v>
      </c>
      <c r="X40" s="192" t="s">
        <v>409</v>
      </c>
      <c r="Y40" s="192"/>
      <c r="Z40" s="192"/>
      <c r="AA40" s="80"/>
      <c r="AB40" s="80"/>
      <c r="AC40" s="80"/>
    </row>
    <row r="41" spans="1:29"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$M$4:$V$4,
                    (M41:V41),
                    "")),
            1,
            0))
        =0,
    NA(),
    IF(
        Parameters!$D$15=1,
        IF(
            SUM(--(ISNUMBER(IF($M$4:$V$4=1,(M41:V41),""))))&gt;0,
            MAX(IF(
                ISNUMBER(M41:V41),
                IF(
                    M$4:V$4=1,
                    M41:V41,
                    ""),
                "")),
            MAX(IF(
                ISNUMBER(M41:V41),
                IF(
                    M$4:V$4=2,
                    M41:V41,
                    ""),
                ""))
        ),
        IF(
            Parameters!$D$16=1,
            IFERROR(
                AVERAGE(IF(
                    ISNUMBER(M41:V41),
                    IF(
                        M$4:V$4=1,
                        M41:V41,
                        ""),
                    "")),
                AVERAGE(IF(
                    ISNUMBER(M41:V41),
                    IF(
                        M$4:V$4=2,
                        M41:V41,
                        ""),
                    ""))
            ),
            IF(
                Parameters!$D$17=1,
                IFERROR(
                    IF(
                        OR(
                            IF(
                                ISNUMBER(M41:V41),
                                IF(
                                    M$4:V$4=1,
                                    M41:V41,
                                    ""),
                                "")
                            =0),
                        0,
                        GEOMEAN(IF(
                            ISNUMBER(M41:V41),
                            IF(
                                M$4:V$4=1,
                                M41:V41,
                                ""),
                            ""))
                    ),
                    IF(
                        OR(IF(
                            ISNUMBER(M41:V41),
                            IF(
                                M$4:V$4=2,
                                M41:V41,
                                ""),
                            "")
                            =0),
                        0,
                        GEOMEAN(IF(
                            ISNUMBER(M41:V41),
                            IF(
                                M$4:V$4=2,
                                M41:V41,
                                ""),
                            "")))
                )
            )
        )
    )
)</f>
        <v>2</v>
      </c>
      <c r="I41" s="191" cm="1">
        <f t="array" ref="I41">IF(
    SUM(IF(
            ISNUMBER(
                IF(
                    $M$5:$V$5,
                    (M41:V41),
                    "")),
            1,
            0))
        =0,
    NA(),
    IF(
        Parameters!$D$15=1,
        IF(
            SUM(--(ISNUMBER(IF($M$5:$V$5=1,(M41:V41),""))))&gt;0,
            MAX(IF(
                ISNUMBER(M41:V41),
                IF(
                    M$5:V$5=1,
                    M41:V41,
                    ""),
                "")),
            MAX(IF(
                ISNUMBER(M41:V41),
                IF(
                    M$5:V$5=2,
                    M41:V41,
                    ""),
                ""))
        ),
        IF(
            Parameters!$D$16=1,
            IFERROR(
                AVERAGE(IF(
                    ISNUMBER(M41:V41),
                    IF(
                        M$5:V$5=1,
                        M41:V41,
                        ""),
                    "")),
                AVERAGE(IF(
                    ISNUMBER(M41:V41),
                    IF(
                        M$5:V$5=2,
                        M41:V41,
                        ""),
                    ""))
            ),
            IF(
                Parameters!$D$17=1,
                IFERROR(
                    IF(
                        OR(
                            IF(
                                ISNUMBER(M41:V41),
                                IF(
                                    M$5:V$5=1,
                                    M41:V41,
                                    ""),
                                "")
                            =0),
                        0,
                        GEOMEAN(IF(
                            ISNUMBER(M41:V41),
                            IF(
                                M$5:V$5=1,
                                M41:V41,
                                ""),
                            ""))
                    ),
                    IF(
                        OR(IF(
                            ISNUMBER(M41:V41),
                            IF(
                                M$5:V$5=2,
                                M41:V41,
                                ""),
                            "")
                            =0),
                        0,
                        GEOMEAN(IF(
                            ISNUMBER(M41:V41),
                            IF(
                                M$5:V$5=2,
                                M41:V41,
                                ""),
                            "")))
                )
            )
        )
    )
)</f>
        <v>0</v>
      </c>
      <c r="J41" s="242">
        <v>45188</v>
      </c>
      <c r="K41" s="242">
        <v>45259</v>
      </c>
      <c r="L41" s="91" t="s">
        <v>64</v>
      </c>
      <c r="M41" s="192">
        <v>2</v>
      </c>
      <c r="N41" s="192" t="s">
        <v>409</v>
      </c>
      <c r="O41" s="192">
        <v>0</v>
      </c>
      <c r="P41" s="192">
        <v>0</v>
      </c>
      <c r="Q41" s="192">
        <v>0</v>
      </c>
      <c r="R41" s="192" t="s">
        <v>409</v>
      </c>
      <c r="S41" s="192">
        <v>2.2000000000000002</v>
      </c>
      <c r="T41" s="192" t="s">
        <v>409</v>
      </c>
      <c r="U41" s="192">
        <v>0</v>
      </c>
      <c r="V41" s="192" t="s">
        <v>409</v>
      </c>
      <c r="W41" s="192">
        <v>0</v>
      </c>
      <c r="X41" s="192" t="s">
        <v>409</v>
      </c>
      <c r="Y41" s="192"/>
      <c r="Z41" s="192"/>
      <c r="AA41" s="80"/>
      <c r="AB41" s="80"/>
      <c r="AC41" s="80"/>
    </row>
    <row r="42" spans="1:29" x14ac:dyDescent="0.2">
      <c r="A42" s="84">
        <v>35</v>
      </c>
      <c r="B42" s="84" t="str">
        <f ca="1"/>
        <v>Channel Islands</v>
      </c>
      <c r="C42" s="84" t="str">
        <f ca="1"/>
        <v>CHI</v>
      </c>
      <c r="D42" s="219" t="str">
        <f ca="1"/>
        <v>ECS           Europe &amp; Central Asia</v>
      </c>
      <c r="E42" s="219" t="str">
        <f ca="1"/>
        <v>NA</v>
      </c>
      <c r="F42" s="190" t="str">
        <f t="shared" ca="1" si="3"/>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$M$4:$V$4,
                    (M42:V42),
                    "")),
            1,
            0))
        =0,
    NA(),
    IF(
        Parameters!$D$15=1,
        IF(
            SUM(--(ISNUMBER(IF($M$4:$V$4=1,(M42:V42),""))))&gt;0,
            MAX(IF(
                ISNUMBER(M42:V42),
                IF(
                    M$4:V$4=1,
                    M42:V42,
                    ""),
                "")),
            MAX(IF(
                ISNUMBER(M42:V42),
                IF(
                    M$4:V$4=2,
                    M42:V42,
                    ""),
                ""))
        ),
        IF(
            Parameters!$D$16=1,
            IFERROR(
                AVERAGE(IF(
                    ISNUMBER(M42:V42),
                    IF(
                        M$4:V$4=1,
                        M42:V42,
                        ""),
                    "")),
                AVERAGE(IF(
                    ISNUMBER(M42:V42),
                    IF(
                        M$4:V$4=2,
                        M42:V42,
                        ""),
                    ""))
            ),
            IF(
                Parameters!$D$17=1,
                IFERROR(
                    IF(
                        OR(
                            IF(
                                ISNUMBER(M42:V42),
                                IF(
                                    M$4:V$4=1,
                                    M42:V42,
                                    ""),
                                "")
                            =0),
                        0,
                        GEOMEAN(IF(
                            ISNUMBER(M42:V42),
                            IF(
                                M$4:V$4=1,
                                M42:V42,
                                ""),
                            ""))
                    ),
                    IF(
                        OR(IF(
                            ISNUMBER(M42:V42),
                            IF(
                                M$4:V$4=2,
                                M42:V42,
                                ""),
                            "")
                            =0),
                        0,
                        GEOMEAN(IF(
                            ISNUMBER(M42:V42),
                            IF(
                                M$4:V$4=2,
                                M42:V42,
                                ""),
                            "")))
                )
            )
        )
    )
)</f>
        <v>#N/A</v>
      </c>
      <c r="I42" s="191" cm="1">
        <f t="array" ref="I42">IF(
    SUM(IF(
            ISNUMBER(
                IF(
                    $M$5:$V$5,
                    (M42:V42),
                    "")),
            1,
            0))
        =0,
    NA(),
    IF(
        Parameters!$D$15=1,
        IF(
            SUM(--(ISNUMBER(IF($M$5:$V$5=1,(M42:V42),""))))&gt;0,
            MAX(IF(
                ISNUMBER(M42:V42),
                IF(
                    M$5:V$5=1,
                    M42:V42,
                    ""),
                "")),
            MAX(IF(
                ISNUMBER(M42:V42),
                IF(
                    M$5:V$5=2,
                    M42:V42,
                    ""),
                ""))
        ),
        IF(
            Parameters!$D$16=1,
            IFERROR(
                AVERAGE(IF(
                    ISNUMBER(M42:V42),
                    IF(
                        M$5:V$5=1,
                        M42:V42,
                        ""),
                    "")),
                AVERAGE(IF(
                    ISNUMBER(M42:V42),
                    IF(
                        M$5:V$5=2,
                        M42:V42,
                        ""),
                    ""))
            ),
            IF(
                Parameters!$D$17=1,
                IFERROR(
                    IF(
                        OR(
                            IF(
                                ISNUMBER(M42:V42),
                                IF(
                                    M$5:V$5=1,
                                    M42:V42,
                                    ""),
                                "")
                            =0),
                        0,
                        GEOMEAN(IF(
                            ISNUMBER(M42:V42),
                            IF(
                                M$5:V$5=1,
                                M42:V42,
                                ""),
                            ""))
                    ),
                    IF(
                        OR(IF(
                            ISNUMBER(M42:V42),
                            IF(
                                M$5:V$5=2,
                                M42:V42,
                                ""),
                            "")
                            =0),
                        0,
                        GEOMEAN(IF(
                            ISNUMBER(M42:V42),
                            IF(
                                M$5:V$5=2,
                                M42:V42,
                                ""),
                            "")))
                )
            )
        )
    )
)</f>
        <v>0</v>
      </c>
      <c r="J42" s="242" t="s">
        <v>409</v>
      </c>
      <c r="K42" s="242">
        <v>45307</v>
      </c>
      <c r="L42" s="91" t="s">
        <v>677</v>
      </c>
      <c r="M42" s="192" t="s">
        <v>409</v>
      </c>
      <c r="N42" s="192" t="s">
        <v>409</v>
      </c>
      <c r="O42" s="192">
        <v>0</v>
      </c>
      <c r="P42" s="192">
        <v>0</v>
      </c>
      <c r="Q42" s="192" t="s">
        <v>409</v>
      </c>
      <c r="R42" s="192" t="s">
        <v>409</v>
      </c>
      <c r="S42" s="192" t="s">
        <v>409</v>
      </c>
      <c r="T42" s="192" t="s">
        <v>409</v>
      </c>
      <c r="U42" s="192">
        <v>0</v>
      </c>
      <c r="V42" s="192" t="s">
        <v>409</v>
      </c>
      <c r="W42" s="192" t="s">
        <v>409</v>
      </c>
      <c r="X42" s="192" t="s">
        <v>409</v>
      </c>
      <c r="Y42" s="192"/>
      <c r="Z42" s="192"/>
      <c r="AA42" s="80"/>
      <c r="AB42" s="80"/>
      <c r="AC42" s="80"/>
    </row>
    <row r="43" spans="1:29"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8.6602540378443873</v>
      </c>
      <c r="H43" s="80" cm="1">
        <f t="array" ref="H43">IF(
    SUM(IF(
            ISNUMBER(
                IF(
                    $M$4:$V$4,
                    (M43:V43),
                    "")),
            1,
            0))
        =0,
    NA(),
    IF(
        Parameters!$D$15=1,
        IF(
            SUM(--(ISNUMBER(IF($M$4:$V$4=1,(M43:V43),""))))&gt;0,
            MAX(IF(
                ISNUMBER(M43:V43),
                IF(
                    M$4:V$4=1,
                    M43:V43,
                    ""),
                "")),
            MAX(IF(
                ISNUMBER(M43:V43),
                IF(
                    M$4:V$4=2,
                    M43:V43,
                    ""),
                ""))
        ),
        IF(
            Parameters!$D$16=1,
            IFERROR(
                AVERAGE(IF(
                    ISNUMBER(M43:V43),
                    IF(
                        M$4:V$4=1,
                        M43:V43,
                        ""),
                    "")),
                AVERAGE(IF(
                    ISNUMBER(M43:V43),
                    IF(
                        M$4:V$4=2,
                        M43:V43,
                        ""),
                    ""))
            ),
            IF(
                Parameters!$D$17=1,
                IFERROR(
                    IF(
                        OR(
                            IF(
                                ISNUMBER(M43:V43),
                                IF(
                                    M$4:V$4=1,
                                    M43:V43,
                                    ""),
                                "")
                            =0),
                        0,
                        GEOMEAN(IF(
                            ISNUMBER(M43:V43),
                            IF(
                                M$4:V$4=1,
                                M43:V43,
                                ""),
                            ""))
                    ),
                    IF(
                        OR(IF(
                            ISNUMBER(M43:V43),
                            IF(
                                M$4:V$4=2,
                                M43:V43,
                                ""),
                            "")
                            =0),
                        0,
                        GEOMEAN(IF(
                            ISNUMBER(M43:V43),
                            IF(
                                M$4:V$4=2,
                                M43:V43,
                                ""),
                            "")))
                )
            )
        )
    )
)</f>
        <v>7.5</v>
      </c>
      <c r="I43" s="191" cm="1">
        <f t="array" ref="I43">IF(
    SUM(IF(
            ISNUMBER(
                IF(
                    $M$5:$V$5,
                    (M43:V43),
                    "")),
            1,
            0))
        =0,
    NA(),
    IF(
        Parameters!$D$15=1,
        IF(
            SUM(--(ISNUMBER(IF($M$5:$V$5=1,(M43:V43),""))))&gt;0,
            MAX(IF(
                ISNUMBER(M43:V43),
                IF(
                    M$5:V$5=1,
                    M43:V43,
                    ""),
                "")),
            MAX(IF(
                ISNUMBER(M43:V43),
                IF(
                    M$5:V$5=2,
                    M43:V43,
                    ""),
                ""))
        ),
        IF(
            Parameters!$D$16=1,
            IFERROR(
                AVERAGE(IF(
                    ISNUMBER(M43:V43),
                    IF(
                        M$5:V$5=1,
                        M43:V43,
                        ""),
                    "")),
                AVERAGE(IF(
                    ISNUMBER(M43:V43),
                    IF(
                        M$5:V$5=2,
                        M43:V43,
                        ""),
                    ""))
            ),
            IF(
                Parameters!$D$17=1,
                IFERROR(
                    IF(
                        OR(
                            IF(
                                ISNUMBER(M43:V43),
                                IF(
                                    M$5:V$5=1,
                                    M43:V43,
                                    ""),
                                "")
                            =0),
                        0,
                        GEOMEAN(IF(
                            ISNUMBER(M43:V43),
                            IF(
                                M$5:V$5=1,
                                M43:V43,
                                ""),
                            ""))
                    ),
                    IF(
                        OR(IF(
                            ISNUMBER(M43:V43),
                            IF(
                                M$5:V$5=2,
                                M43:V43,
                                ""),
                            "")
                            =0),
                        0,
                        GEOMEAN(IF(
                            ISNUMBER(M43:V43),
                            IF(
                                M$5:V$5=2,
                                M43:V43,
                                ""),
                            "")))
                )
            )
        )
    )
)</f>
        <v>10</v>
      </c>
      <c r="J43" s="242">
        <v>45188</v>
      </c>
      <c r="K43" s="242">
        <v>45440</v>
      </c>
      <c r="L43" s="91" t="s">
        <v>66</v>
      </c>
      <c r="M43" s="192">
        <v>7.5</v>
      </c>
      <c r="N43" s="192" t="s">
        <v>409</v>
      </c>
      <c r="O43" s="192">
        <v>0</v>
      </c>
      <c r="P43" s="192">
        <v>0</v>
      </c>
      <c r="Q43" s="192">
        <v>10</v>
      </c>
      <c r="R43" s="192" t="s">
        <v>409</v>
      </c>
      <c r="S43" s="192">
        <v>5.5</v>
      </c>
      <c r="T43" s="192" t="s">
        <v>409</v>
      </c>
      <c r="U43" s="192">
        <v>0</v>
      </c>
      <c r="V43" s="192" t="s">
        <v>409</v>
      </c>
      <c r="W43" s="192">
        <v>0.45454545454545398</v>
      </c>
      <c r="X43" s="192" t="s">
        <v>409</v>
      </c>
      <c r="Y43" s="192"/>
      <c r="Z43" s="192"/>
      <c r="AA43" s="80"/>
      <c r="AB43" s="80"/>
      <c r="AC43" s="80"/>
    </row>
    <row r="44" spans="1:29"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10</v>
      </c>
      <c r="H44" s="80" cm="1">
        <f t="array" ref="H44">IF(
    SUM(IF(
            ISNUMBER(
                IF(
                    $M$4:$V$4,
                    (M44:V44),
                    "")),
            1,
            0))
        =0,
    NA(),
    IF(
        Parameters!$D$15=1,
        IF(
            SUM(--(ISNUMBER(IF($M$4:$V$4=1,(M44:V44),""))))&gt;0,
            MAX(IF(
                ISNUMBER(M44:V44),
                IF(
                    M$4:V$4=1,
                    M44:V44,
                    ""),
                "")),
            MAX(IF(
                ISNUMBER(M44:V44),
                IF(
                    M$4:V$4=2,
                    M44:V44,
                    ""),
                ""))
        ),
        IF(
            Parameters!$D$16=1,
            IFERROR(
                AVERAGE(IF(
                    ISNUMBER(M44:V44),
                    IF(
                        M$4:V$4=1,
                        M44:V44,
                        ""),
                    "")),
                AVERAGE(IF(
                    ISNUMBER(M44:V44),
                    IF(
                        M$4:V$4=2,
                        M44:V44,
                        ""),
                    ""))
            ),
            IF(
                Parameters!$D$17=1,
                IFERROR(
                    IF(
                        OR(
                            IF(
                                ISNUMBER(M44:V44),
                                IF(
                                    M$4:V$4=1,
                                    M44:V44,
                                    ""),
                                "")
                            =0),
                        0,
                        GEOMEAN(IF(
                            ISNUMBER(M44:V44),
                            IF(
                                M$4:V$4=1,
                                M44:V44,
                                ""),
                            ""))
                    ),
                    IF(
                        OR(IF(
                            ISNUMBER(M44:V44),
                            IF(
                                M$4:V$4=2,
                                M44:V44,
                                ""),
                            "")
                            =0),
                        0,
                        GEOMEAN(IF(
                            ISNUMBER(M44:V44),
                            IF(
                                M$4:V$4=2,
                                M44:V44,
                                ""),
                            "")))
                )
            )
        )
    )
)</f>
        <v>10</v>
      </c>
      <c r="I44" s="191" cm="1">
        <f t="array" ref="I44">IF(
    SUM(IF(
            ISNUMBER(
                IF(
                    $M$5:$V$5,
                    (M44:V44),
                    "")),
            1,
            0))
        =0,
    NA(),
    IF(
        Parameters!$D$15=1,
        IF(
            SUM(--(ISNUMBER(IF($M$5:$V$5=1,(M44:V44),""))))&gt;0,
            MAX(IF(
                ISNUMBER(M44:V44),
                IF(
                    M$5:V$5=1,
                    M44:V44,
                    ""),
                "")),
            MAX(IF(
                ISNUMBER(M44:V44),
                IF(
                    M$5:V$5=2,
                    M44:V44,
                    ""),
                ""))
        ),
        IF(
            Parameters!$D$16=1,
            IFERROR(
                AVERAGE(IF(
                    ISNUMBER(M44:V44),
                    IF(
                        M$5:V$5=1,
                        M44:V44,
                        ""),
                    "")),
                AVERAGE(IF(
                    ISNUMBER(M44:V44),
                    IF(
                        M$5:V$5=2,
                        M44:V44,
                        ""),
                    ""))
            ),
            IF(
                Parameters!$D$17=1,
                IFERROR(
                    IF(
                        OR(
                            IF(
                                ISNUMBER(M44:V44),
                                IF(
                                    M$5:V$5=1,
                                    M44:V44,
                                    ""),
                                "")
                            =0),
                        0,
                        GEOMEAN(IF(
                            ISNUMBER(M44:V44),
                            IF(
                                M$5:V$5=1,
                                M44:V44,
                                ""),
                            ""))
                    ),
                    IF(
                        OR(IF(
                            ISNUMBER(M44:V44),
                            IF(
                                M$5:V$5=2,
                                M44:V44,
                                ""),
                            "")
                            =0),
                        0,
                        GEOMEAN(IF(
                            ISNUMBER(M44:V44),
                            IF(
                                M$5:V$5=2,
                                M44:V44,
                                ""),
                            "")))
                )
            )
        )
    )
)</f>
        <v>10</v>
      </c>
      <c r="J44" s="242">
        <v>45188</v>
      </c>
      <c r="K44" s="242">
        <v>45454</v>
      </c>
      <c r="L44" s="91" t="s">
        <v>68</v>
      </c>
      <c r="M44" s="192">
        <v>10</v>
      </c>
      <c r="N44" s="192">
        <v>10</v>
      </c>
      <c r="O44" s="192">
        <v>0</v>
      </c>
      <c r="P44" s="192">
        <v>0</v>
      </c>
      <c r="Q44" s="192">
        <v>0</v>
      </c>
      <c r="R44" s="192" t="s">
        <v>409</v>
      </c>
      <c r="S44" s="192">
        <v>7.8</v>
      </c>
      <c r="T44" s="192" t="s">
        <v>850</v>
      </c>
      <c r="U44" s="192">
        <v>0</v>
      </c>
      <c r="V44" s="192" t="s">
        <v>409</v>
      </c>
      <c r="W44" s="192">
        <v>8.6330935251798507E-3</v>
      </c>
      <c r="X44" s="192" t="s">
        <v>409</v>
      </c>
      <c r="Y44" s="192"/>
      <c r="Z44" s="192"/>
      <c r="AA44" s="80"/>
      <c r="AB44" s="80"/>
      <c r="AC44" s="80"/>
    </row>
    <row r="45" spans="1:29"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$M$4:$V$4,
                    (M45:V45),
                    "")),
            1,
            0))
        =0,
    NA(),
    IF(
        Parameters!$D$15=1,
        IF(
            SUM(--(ISNUMBER(IF($M$4:$V$4=1,(M45:V45),""))))&gt;0,
            MAX(IF(
                ISNUMBER(M45:V45),
                IF(
                    M$4:V$4=1,
                    M45:V45,
                    ""),
                "")),
            MAX(IF(
                ISNUMBER(M45:V45),
                IF(
                    M$4:V$4=2,
                    M45:V45,
                    ""),
                ""))
        ),
        IF(
            Parameters!$D$16=1,
            IFERROR(
                AVERAGE(IF(
                    ISNUMBER(M45:V45),
                    IF(
                        M$4:V$4=1,
                        M45:V45,
                        ""),
                    "")),
                AVERAGE(IF(
                    ISNUMBER(M45:V45),
                    IF(
                        M$4:V$4=2,
                        M45:V45,
                        ""),
                    ""))
            ),
            IF(
                Parameters!$D$17=1,
                IFERROR(
                    IF(
                        OR(
                            IF(
                                ISNUMBER(M45:V45),
                                IF(
                                    M$4:V$4=1,
                                    M45:V45,
                                    ""),
                                "")
                            =0),
                        0,
                        GEOMEAN(IF(
                            ISNUMBER(M45:V45),
                            IF(
                                M$4:V$4=1,
                                M45:V45,
                                ""),
                            ""))
                    ),
                    IF(
                        OR(IF(
                            ISNUMBER(M45:V45),
                            IF(
                                M$4:V$4=2,
                                M45:V45,
                                ""),
                            "")
                            =0),
                        0,
                        GEOMEAN(IF(
                            ISNUMBER(M45:V45),
                            IF(
                                M$4:V$4=2,
                                M45:V45,
                                ""),
                            "")))
                )
            )
        )
    )
)</f>
        <v>3.1666666666666599</v>
      </c>
      <c r="I45" s="191" cm="1">
        <f t="array" ref="I45">IF(
    SUM(IF(
            ISNUMBER(
                IF(
                    $M$5:$V$5,
                    (M45:V45),
                    "")),
            1,
            0))
        =0,
    NA(),
    IF(
        Parameters!$D$15=1,
        IF(
            SUM(--(ISNUMBER(IF($M$5:$V$5=1,(M45:V45),""))))&gt;0,
            MAX(IF(
                ISNUMBER(M45:V45),
                IF(
                    M$5:V$5=1,
                    M45:V45,
                    ""),
                "")),
            MAX(IF(
                ISNUMBER(M45:V45),
                IF(
                    M$5:V$5=2,
                    M45:V45,
                    ""),
                ""))
        ),
        IF(
            Parameters!$D$16=1,
            IFERROR(
                AVERAGE(IF(
                    ISNUMBER(M45:V45),
                    IF(
                        M$5:V$5=1,
                        M45:V45,
                        ""),
                    "")),
                AVERAGE(IF(
                    ISNUMBER(M45:V45),
                    IF(
                        M$5:V$5=2,
                        M45:V45,
                        ""),
                    ""))
            ),
            IF(
                Parameters!$D$17=1,
                IFERROR(
                    IF(
                        OR(
                            IF(
                                ISNUMBER(M45:V45),
                                IF(
                                    M$5:V$5=1,
                                    M45:V45,
                                    ""),
                                "")
                            =0),
                        0,
                        GEOMEAN(IF(
                            ISNUMBER(M45:V45),
                            IF(
                                M$5:V$5=1,
                                M45:V45,
                                ""),
                            ""))
                    ),
                    IF(
                        OR(IF(
                            ISNUMBER(M45:V45),
                            IF(
                                M$5:V$5=2,
                                M45:V45,
                                ""),
                            "")
                            =0),
                        0,
                        GEOMEAN(IF(
                            ISNUMBER(M45:V45),
                            IF(
                                M$5:V$5=2,
                                M45:V45,
                                ""),
                            "")))
                )
            )
        )
    )
)</f>
        <v>0</v>
      </c>
      <c r="J45" s="242">
        <v>45188</v>
      </c>
      <c r="K45" s="242">
        <v>45001</v>
      </c>
      <c r="L45" s="91" t="s">
        <v>69</v>
      </c>
      <c r="M45" s="192">
        <v>3.1666666666666599</v>
      </c>
      <c r="N45" s="192" t="s">
        <v>409</v>
      </c>
      <c r="O45" s="192">
        <v>0</v>
      </c>
      <c r="P45" s="192">
        <v>0</v>
      </c>
      <c r="Q45" s="192">
        <v>0</v>
      </c>
      <c r="R45" s="192" t="s">
        <v>409</v>
      </c>
      <c r="S45" s="192">
        <v>2.9</v>
      </c>
      <c r="T45" s="192" t="s">
        <v>409</v>
      </c>
      <c r="U45" s="192">
        <v>0</v>
      </c>
      <c r="V45" s="192" t="s">
        <v>409</v>
      </c>
      <c r="W45" s="192">
        <v>0</v>
      </c>
      <c r="X45" s="192" t="s">
        <v>409</v>
      </c>
      <c r="Y45" s="192"/>
      <c r="Z45" s="192"/>
      <c r="AA45" s="80"/>
      <c r="AB45" s="80"/>
      <c r="AC45" s="80"/>
    </row>
    <row r="46" spans="1:29"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$M$4:$V$4,
                    (M46:V46),
                    "")),
            1,
            0))
        =0,
    NA(),
    IF(
        Parameters!$D$15=1,
        IF(
            SUM(--(ISNUMBER(IF($M$4:$V$4=1,(M46:V46),""))))&gt;0,
            MAX(IF(
                ISNUMBER(M46:V46),
                IF(
                    M$4:V$4=1,
                    M46:V46,
                    ""),
                "")),
            MAX(IF(
                ISNUMBER(M46:V46),
                IF(
                    M$4:V$4=2,
                    M46:V46,
                    ""),
                ""))
        ),
        IF(
            Parameters!$D$16=1,
            IFERROR(
                AVERAGE(IF(
                    ISNUMBER(M46:V46),
                    IF(
                        M$4:V$4=1,
                        M46:V46,
                        ""),
                    "")),
                AVERAGE(IF(
                    ISNUMBER(M46:V46),
                    IF(
                        M$4:V$4=2,
                        M46:V46,
                        ""),
                    ""))
            ),
            IF(
                Parameters!$D$17=1,
                IFERROR(
                    IF(
                        OR(
                            IF(
                                ISNUMBER(M46:V46),
                                IF(
                                    M$4:V$4=1,
                                    M46:V46,
                                    ""),
                                "")
                            =0),
                        0,
                        GEOMEAN(IF(
                            ISNUMBER(M46:V46),
                            IF(
                                M$4:V$4=1,
                                M46:V46,
                                ""),
                            ""))
                    ),
                    IF(
                        OR(IF(
                            ISNUMBER(M46:V46),
                            IF(
                                M$4:V$4=2,
                                M46:V46,
                                ""),
                            "")
                            =0),
                        0,
                        GEOMEAN(IF(
                            ISNUMBER(M46:V46),
                            IF(
                                M$4:V$4=2,
                                M46:V46,
                                ""),
                            "")))
                )
            )
        )
    )
)</f>
        <v>4.6666666666666599</v>
      </c>
      <c r="I46" s="191" cm="1">
        <f t="array" ref="I46">IF(
    SUM(IF(
            ISNUMBER(
                IF(
                    $M$5:$V$5,
                    (M46:V46),
                    "")),
            1,
            0))
        =0,
    NA(),
    IF(
        Parameters!$D$15=1,
        IF(
            SUM(--(ISNUMBER(IF($M$5:$V$5=1,(M46:V46),""))))&gt;0,
            MAX(IF(
                ISNUMBER(M46:V46),
                IF(
                    M$5:V$5=1,
                    M46:V46,
                    ""),
                "")),
            MAX(IF(
                ISNUMBER(M46:V46),
                IF(
                    M$5:V$5=2,
                    M46:V46,
                    ""),
                ""))
        ),
        IF(
            Parameters!$D$16=1,
            IFERROR(
                AVERAGE(IF(
                    ISNUMBER(M46:V46),
                    IF(
                        M$5:V$5=1,
                        M46:V46,
                        ""),
                    "")),
                AVERAGE(IF(
                    ISNUMBER(M46:V46),
                    IF(
                        M$5:V$5=2,
                        M46:V46,
                        ""),
                    ""))
            ),
            IF(
                Parameters!$D$17=1,
                IFERROR(
                    IF(
                        OR(
                            IF(
                                ISNUMBER(M46:V46),
                                IF(
                                    M$5:V$5=1,
                                    M46:V46,
                                    ""),
                                "")
                            =0),
                        0,
                        GEOMEAN(IF(
                            ISNUMBER(M46:V46),
                            IF(
                                M$5:V$5=1,
                                M46:V46,
                                ""),
                            ""))
                    ),
                    IF(
                        OR(IF(
                            ISNUMBER(M46:V46),
                            IF(
                                M$5:V$5=2,
                                M46:V46,
                                ""),
                            "")
                            =0),
                        0,
                        GEOMEAN(IF(
                            ISNUMBER(M46:V46),
                            IF(
                                M$5:V$5=2,
                                M46:V46,
                                ""),
                            "")))
                )
            )
        )
    )
)</f>
        <v>0</v>
      </c>
      <c r="J46" s="242">
        <v>45163</v>
      </c>
      <c r="K46" s="242">
        <v>45440</v>
      </c>
      <c r="L46" s="91" t="s">
        <v>71</v>
      </c>
      <c r="M46" s="192">
        <v>4.6666666666666599</v>
      </c>
      <c r="N46" s="192" t="s">
        <v>409</v>
      </c>
      <c r="O46" s="192">
        <v>0</v>
      </c>
      <c r="P46" s="192">
        <v>0</v>
      </c>
      <c r="Q46" s="192">
        <v>0</v>
      </c>
      <c r="R46" s="192" t="s">
        <v>409</v>
      </c>
      <c r="S46" s="192">
        <v>3.8</v>
      </c>
      <c r="T46" s="192" t="s">
        <v>409</v>
      </c>
      <c r="U46" s="192">
        <v>0</v>
      </c>
      <c r="V46" s="192" t="s">
        <v>409</v>
      </c>
      <c r="W46" s="192">
        <v>0.10256410256410201</v>
      </c>
      <c r="X46" s="192" t="s">
        <v>409</v>
      </c>
      <c r="Y46" s="192"/>
      <c r="Z46" s="192"/>
      <c r="AA46" s="80"/>
      <c r="AB46" s="80"/>
      <c r="AC46" s="80"/>
    </row>
    <row r="47" spans="1:29"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7.0710678118654755</v>
      </c>
      <c r="H47" s="80" cm="1">
        <f t="array" ref="H47">IF(
    SUM(IF(
            ISNUMBER(
                IF(
                    $M$4:$V$4,
                    (M47:V47),
                    "")),
            1,
            0))
        =0,
    NA(),
    IF(
        Parameters!$D$15=1,
        IF(
            SUM(--(ISNUMBER(IF($M$4:$V$4=1,(M47:V47),""))))&gt;0,
            MAX(IF(
                ISNUMBER(M47:V47),
                IF(
                    M$4:V$4=1,
                    M47:V47,
                    ""),
                "")),
            MAX(IF(
                ISNUMBER(M47:V47),
                IF(
                    M$4:V$4=2,
                    M47:V47,
                    ""),
                ""))
        ),
        IF(
            Parameters!$D$16=1,
            IFERROR(
                AVERAGE(IF(
                    ISNUMBER(M47:V47),
                    IF(
                        M$4:V$4=1,
                        M47:V47,
                        ""),
                    "")),
                AVERAGE(IF(
                    ISNUMBER(M47:V47),
                    IF(
                        M$4:V$4=2,
                        M47:V47,
                        ""),
                    ""))
            ),
            IF(
                Parameters!$D$17=1,
                IFERROR(
                    IF(
                        OR(
                            IF(
                                ISNUMBER(M47:V47),
                                IF(
                                    M$4:V$4=1,
                                    M47:V47,
                                    ""),
                                "")
                            =0),
                        0,
                        GEOMEAN(IF(
                            ISNUMBER(M47:V47),
                            IF(
                                M$4:V$4=1,
                                M47:V47,
                                ""),
                            ""))
                    ),
                    IF(
                        OR(IF(
                            ISNUMBER(M47:V47),
                            IF(
                                M$4:V$4=2,
                                M47:V47,
                                ""),
                            "")
                            =0),
                        0,
                        GEOMEAN(IF(
                            ISNUMBER(M47:V47),
                            IF(
                                M$4:V$4=2,
                                M47:V47,
                                ""),
                            "")))
                )
            )
        )
    )
)</f>
        <v>5</v>
      </c>
      <c r="I47" s="191" cm="1">
        <f t="array" ref="I47">IF(
    SUM(IF(
            ISNUMBER(
                IF(
                    $M$5:$V$5,
                    (M47:V47),
                    "")),
            1,
            0))
        =0,
    NA(),
    IF(
        Parameters!$D$15=1,
        IF(
            SUM(--(ISNUMBER(IF($M$5:$V$5=1,(M47:V47),""))))&gt;0,
            MAX(IF(
                ISNUMBER(M47:V47),
                IF(
                    M$5:V$5=1,
                    M47:V47,
                    ""),
                "")),
            MAX(IF(
                ISNUMBER(M47:V47),
                IF(
                    M$5:V$5=2,
                    M47:V47,
                    ""),
                ""))
        ),
        IF(
            Parameters!$D$16=1,
            IFERROR(
                AVERAGE(IF(
                    ISNUMBER(M47:V47),
                    IF(
                        M$5:V$5=1,
                        M47:V47,
                        ""),
                    "")),
                AVERAGE(IF(
                    ISNUMBER(M47:V47),
                    IF(
                        M$5:V$5=2,
                        M47:V47,
                        ""),
                    ""))
            ),
            IF(
                Parameters!$D$17=1,
                IFERROR(
                    IF(
                        OR(
                            IF(
                                ISNUMBER(M47:V47),
                                IF(
                                    M$5:V$5=1,
                                    M47:V47,
                                    ""),
                                "")
                            =0),
                        0,
                        GEOMEAN(IF(
                            ISNUMBER(M47:V47),
                            IF(
                                M$5:V$5=1,
                                M47:V47,
                                ""),
                            ""))
                    ),
                    IF(
                        OR(IF(
                            ISNUMBER(M47:V47),
                            IF(
                                M$5:V$5=2,
                                M47:V47,
                                ""),
                            "")
                            =0),
                        0,
                        GEOMEAN(IF(
                            ISNUMBER(M47:V47),
                            IF(
                                M$5:V$5=2,
                                M47:V47,
                                ""),
                            "")))
                )
            )
        )
    )
)</f>
        <v>10</v>
      </c>
      <c r="J47" s="242">
        <v>45188</v>
      </c>
      <c r="K47" s="242">
        <v>45454</v>
      </c>
      <c r="L47" s="91" t="s">
        <v>72</v>
      </c>
      <c r="M47" s="192">
        <v>5</v>
      </c>
      <c r="N47" s="192">
        <v>10</v>
      </c>
      <c r="O47" s="192">
        <v>0</v>
      </c>
      <c r="P47" s="192">
        <v>0</v>
      </c>
      <c r="Q47" s="192">
        <v>0</v>
      </c>
      <c r="R47" s="192" t="s">
        <v>409</v>
      </c>
      <c r="S47" s="192">
        <v>4</v>
      </c>
      <c r="T47" s="192" t="s">
        <v>842</v>
      </c>
      <c r="U47" s="192">
        <v>0</v>
      </c>
      <c r="V47" s="192" t="s">
        <v>409</v>
      </c>
      <c r="W47" s="192">
        <v>0</v>
      </c>
      <c r="X47" s="192" t="s">
        <v>409</v>
      </c>
      <c r="Y47" s="192"/>
      <c r="Z47" s="192"/>
      <c r="AA47" s="80"/>
      <c r="AB47" s="80"/>
      <c r="AC47" s="80"/>
    </row>
    <row r="48" spans="1:29"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$M$4:$V$4,
                    (M48:V48),
                    "")),
            1,
            0))
        =0,
    NA(),
    IF(
        Parameters!$D$15=1,
        IF(
            SUM(--(ISNUMBER(IF($M$4:$V$4=1,(M48:V48),""))))&gt;0,
            MAX(IF(
                ISNUMBER(M48:V48),
                IF(
                    M$4:V$4=1,
                    M48:V48,
                    ""),
                "")),
            MAX(IF(
                ISNUMBER(M48:V48),
                IF(
                    M$4:V$4=2,
                    M48:V48,
                    ""),
                ""))
        ),
        IF(
            Parameters!$D$16=1,
            IFERROR(
                AVERAGE(IF(
                    ISNUMBER(M48:V48),
                    IF(
                        M$4:V$4=1,
                        M48:V48,
                        ""),
                    "")),
                AVERAGE(IF(
                    ISNUMBER(M48:V48),
                    IF(
                        M$4:V$4=2,
                        M48:V48,
                        ""),
                    ""))
            ),
            IF(
                Parameters!$D$17=1,
                IFERROR(
                    IF(
                        OR(
                            IF(
                                ISNUMBER(M48:V48),
                                IF(
                                    M$4:V$4=1,
                                    M48:V48,
                                    ""),
                                "")
                            =0),
                        0,
                        GEOMEAN(IF(
                            ISNUMBER(M48:V48),
                            IF(
                                M$4:V$4=1,
                                M48:V48,
                                ""),
                            ""))
                    ),
                    IF(
                        OR(IF(
                            ISNUMBER(M48:V48),
                            IF(
                                M$4:V$4=2,
                                M48:V48,
                                ""),
                            "")
                            =0),
                        0,
                        GEOMEAN(IF(
                            ISNUMBER(M48:V48),
                            IF(
                                M$4:V$4=2,
                                M48:V48,
                                ""),
                            "")))
                )
            )
        )
    )
)</f>
        <v>3.6666666666666599</v>
      </c>
      <c r="I48" s="191" cm="1">
        <f t="array" ref="I48">IF(
    SUM(IF(
            ISNUMBER(
                IF(
                    $M$5:$V$5,
                    (M48:V48),
                    "")),
            1,
            0))
        =0,
    NA(),
    IF(
        Parameters!$D$15=1,
        IF(
            SUM(--(ISNUMBER(IF($M$5:$V$5=1,(M48:V48),""))))&gt;0,
            MAX(IF(
                ISNUMBER(M48:V48),
                IF(
                    M$5:V$5=1,
                    M48:V48,
                    ""),
                "")),
            MAX(IF(
                ISNUMBER(M48:V48),
                IF(
                    M$5:V$5=2,
                    M48:V48,
                    ""),
                ""))
        ),
        IF(
            Parameters!$D$16=1,
            IFERROR(
                AVERAGE(IF(
                    ISNUMBER(M48:V48),
                    IF(
                        M$5:V$5=1,
                        M48:V48,
                        ""),
                    "")),
                AVERAGE(IF(
                    ISNUMBER(M48:V48),
                    IF(
                        M$5:V$5=2,
                        M48:V48,
                        ""),
                    ""))
            ),
            IF(
                Parameters!$D$17=1,
                IFERROR(
                    IF(
                        OR(
                            IF(
                                ISNUMBER(M48:V48),
                                IF(
                                    M$5:V$5=1,
                                    M48:V48,
                                    ""),
                                "")
                            =0),
                        0,
                        GEOMEAN(IF(
                            ISNUMBER(M48:V48),
                            IF(
                                M$5:V$5=1,
                                M48:V48,
                                ""),
                            ""))
                    ),
                    IF(
                        OR(IF(
                            ISNUMBER(M48:V48),
                            IF(
                                M$5:V$5=2,
                                M48:V48,
                                ""),
                            "")
                            =0),
                        0,
                        GEOMEAN(IF(
                            ISNUMBER(M48:V48),
                            IF(
                                M$5:V$5=2,
                                M48:V48,
                                ""),
                            "")))
                )
            )
        )
    )
)</f>
        <v>0</v>
      </c>
      <c r="J48" s="242">
        <v>45188</v>
      </c>
      <c r="K48" s="242">
        <v>44753</v>
      </c>
      <c r="L48" s="91" t="s">
        <v>73</v>
      </c>
      <c r="M48" s="192">
        <v>3.6666666666666599</v>
      </c>
      <c r="N48" s="192" t="s">
        <v>409</v>
      </c>
      <c r="O48" s="192">
        <v>0</v>
      </c>
      <c r="P48" s="192">
        <v>0</v>
      </c>
      <c r="Q48" s="192">
        <v>0</v>
      </c>
      <c r="R48" s="192" t="s">
        <v>409</v>
      </c>
      <c r="S48" s="192">
        <v>3.2</v>
      </c>
      <c r="T48" s="192" t="s">
        <v>409</v>
      </c>
      <c r="U48" s="192">
        <v>0</v>
      </c>
      <c r="V48" s="192" t="s">
        <v>409</v>
      </c>
      <c r="W48" s="192">
        <v>0</v>
      </c>
      <c r="X48" s="192" t="s">
        <v>409</v>
      </c>
      <c r="Y48" s="192"/>
      <c r="Z48" s="192"/>
      <c r="AA48" s="80"/>
      <c r="AB48" s="80"/>
      <c r="AC48" s="80"/>
    </row>
    <row r="49" spans="1:29"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9.3985814532477878</v>
      </c>
      <c r="H49" s="80" cm="1">
        <f t="array" ref="H49">IF(
    SUM(IF(
            ISNUMBER(
                IF(
                    $M$4:$V$4,
                    (M49:V49),
                    "")),
            1,
            0))
        =0,
    NA(),
    IF(
        Parameters!$D$15=1,
        IF(
            SUM(--(ISNUMBER(IF($M$4:$V$4=1,(M49:V49),""))))&gt;0,
            MAX(IF(
                ISNUMBER(M49:V49),
                IF(
                    M$4:V$4=1,
                    M49:V49,
                    ""),
                "")),
            MAX(IF(
                ISNUMBER(M49:V49),
                IF(
                    M$4:V$4=2,
                    M49:V49,
                    ""),
                ""))
        ),
        IF(
            Parameters!$D$16=1,
            IFERROR(
                AVERAGE(IF(
                    ISNUMBER(M49:V49),
                    IF(
                        M$4:V$4=1,
                        M49:V49,
                        ""),
                    "")),
                AVERAGE(IF(
                    ISNUMBER(M49:V49),
                    IF(
                        M$4:V$4=2,
                        M49:V49,
                        ""),
                    ""))
            ),
            IF(
                Parameters!$D$17=1,
                IFERROR(
                    IF(
                        OR(
                            IF(
                                ISNUMBER(M49:V49),
                                IF(
                                    M$4:V$4=1,
                                    M49:V49,
                                    ""),
                                "")
                            =0),
                        0,
                        GEOMEAN(IF(
                            ISNUMBER(M49:V49),
                            IF(
                                M$4:V$4=1,
                                M49:V49,
                                ""),
                            ""))
                    ),
                    IF(
                        OR(IF(
                            ISNUMBER(M49:V49),
                            IF(
                                M$4:V$4=2,
                                M49:V49,
                                ""),
                            "")
                            =0),
                        0,
                        GEOMEAN(IF(
                            ISNUMBER(M49:V49),
                            IF(
                                M$4:V$4=2,
                                M49:V49,
                                ""),
                            "")))
                )
            )
        )
    )
)</f>
        <v>8.8333333333333304</v>
      </c>
      <c r="I49" s="191" cm="1">
        <f t="array" ref="I49">IF(
    SUM(IF(
            ISNUMBER(
                IF(
                    $M$5:$V$5,
                    (M49:V49),
                    "")),
            1,
            0))
        =0,
    NA(),
    IF(
        Parameters!$D$15=1,
        IF(
            SUM(--(ISNUMBER(IF($M$5:$V$5=1,(M49:V49),""))))&gt;0,
            MAX(IF(
                ISNUMBER(M49:V49),
                IF(
                    M$5:V$5=1,
                    M49:V49,
                    ""),
                "")),
            MAX(IF(
                ISNUMBER(M49:V49),
                IF(
                    M$5:V$5=2,
                    M49:V49,
                    ""),
                ""))
        ),
        IF(
            Parameters!$D$16=1,
            IFERROR(
                AVERAGE(IF(
                    ISNUMBER(M49:V49),
                    IF(
                        M$5:V$5=1,
                        M49:V49,
                        ""),
                    "")),
                AVERAGE(IF(
                    ISNUMBER(M49:V49),
                    IF(
                        M$5:V$5=2,
                        M49:V49,
                        ""),
                    ""))
            ),
            IF(
                Parameters!$D$17=1,
                IFERROR(
                    IF(
                        OR(
                            IF(
                                ISNUMBER(M49:V49),
                                IF(
                                    M$5:V$5=1,
                                    M49:V49,
                                    ""),
                                "")
                            =0),
                        0,
                        GEOMEAN(IF(
                            ISNUMBER(M49:V49),
                            IF(
                                M$5:V$5=1,
                                M49:V49,
                                ""),
                            ""))
                    ),
                    IF(
                        OR(IF(
                            ISNUMBER(M49:V49),
                            IF(
                                M$5:V$5=2,
                                M49:V49,
                                ""),
                            "")
                            =0),
                        0,
                        GEOMEAN(IF(
                            ISNUMBER(M49:V49),
                            IF(
                                M$5:V$5=2,
                                M49:V49,
                                ""),
                            "")))
                )
            )
        )
    )
)</f>
        <v>10</v>
      </c>
      <c r="J49" s="242">
        <v>45188</v>
      </c>
      <c r="K49" s="242">
        <v>45454</v>
      </c>
      <c r="L49" s="91" t="s">
        <v>75</v>
      </c>
      <c r="M49" s="192">
        <v>8.8333333333333304</v>
      </c>
      <c r="N49" s="192">
        <v>10</v>
      </c>
      <c r="O49" s="192">
        <v>0</v>
      </c>
      <c r="P49" s="192">
        <v>10</v>
      </c>
      <c r="Q49" s="192">
        <v>10</v>
      </c>
      <c r="R49" s="192" t="s">
        <v>409</v>
      </c>
      <c r="S49" s="192">
        <v>6.3</v>
      </c>
      <c r="T49" s="192" t="s">
        <v>847</v>
      </c>
      <c r="U49" s="192">
        <v>0</v>
      </c>
      <c r="V49" s="192" t="s">
        <v>851</v>
      </c>
      <c r="W49" s="192">
        <v>0.53731343283582</v>
      </c>
      <c r="X49" s="192" t="s">
        <v>409</v>
      </c>
      <c r="Y49" s="192"/>
      <c r="Z49" s="192"/>
      <c r="AA49" s="80"/>
      <c r="AB49" s="80"/>
      <c r="AC49" s="80"/>
    </row>
    <row r="50" spans="1:29"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$M$4:$V$4,
                    (M50:V50),
                    "")),
            1,
            0))
        =0,
    NA(),
    IF(
        Parameters!$D$15=1,
        IF(
            SUM(--(ISNUMBER(IF($M$4:$V$4=1,(M50:V50),""))))&gt;0,
            MAX(IF(
                ISNUMBER(M50:V50),
                IF(
                    M$4:V$4=1,
                    M50:V50,
                    ""),
                "")),
            MAX(IF(
                ISNUMBER(M50:V50),
                IF(
                    M$4:V$4=2,
                    M50:V50,
                    ""),
                ""))
        ),
        IF(
            Parameters!$D$16=1,
            IFERROR(
                AVERAGE(IF(
                    ISNUMBER(M50:V50),
                    IF(
                        M$4:V$4=1,
                        M50:V50,
                        ""),
                    "")),
                AVERAGE(IF(
                    ISNUMBER(M50:V50),
                    IF(
                        M$4:V$4=2,
                        M50:V50,
                        ""),
                    ""))
            ),
            IF(
                Parameters!$D$17=1,
                IFERROR(
                    IF(
                        OR(
                            IF(
                                ISNUMBER(M50:V50),
                                IF(
                                    M$4:V$4=1,
                                    M50:V50,
                                    ""),
                                "")
                            =0),
                        0,
                        GEOMEAN(IF(
                            ISNUMBER(M50:V50),
                            IF(
                                M$4:V$4=1,
                                M50:V50,
                                ""),
                            ""))
                    ),
                    IF(
                        OR(IF(
                            ISNUMBER(M50:V50),
                            IF(
                                M$4:V$4=2,
                                M50:V50,
                                ""),
                            "")
                            =0),
                        0,
                        GEOMEAN(IF(
                            ISNUMBER(M50:V50),
                            IF(
                                M$4:V$4=2,
                                M50:V50,
                                ""),
                            "")))
                )
            )
        )
    )
)</f>
        <v>1.6666666666666601</v>
      </c>
      <c r="I50" s="191" cm="1">
        <f t="array" ref="I50">IF(
    SUM(IF(
            ISNUMBER(
                IF(
                    $M$5:$V$5,
                    (M50:V50),
                    "")),
            1,
            0))
        =0,
    NA(),
    IF(
        Parameters!$D$15=1,
        IF(
            SUM(--(ISNUMBER(IF($M$5:$V$5=1,(M50:V50),""))))&gt;0,
            MAX(IF(
                ISNUMBER(M50:V50),
                IF(
                    M$5:V$5=1,
                    M50:V50,
                    ""),
                "")),
            MAX(IF(
                ISNUMBER(M50:V50),
                IF(
                    M$5:V$5=2,
                    M50:V50,
                    ""),
                ""))
        ),
        IF(
            Parameters!$D$16=1,
            IFERROR(
                AVERAGE(IF(
                    ISNUMBER(M50:V50),
                    IF(
                        M$5:V$5=1,
                        M50:V50,
                        ""),
                    "")),
                AVERAGE(IF(
                    ISNUMBER(M50:V50),
                    IF(
                        M$5:V$5=2,
                        M50:V50,
                        ""),
                    ""))
            ),
            IF(
                Parameters!$D$17=1,
                IFERROR(
                    IF(
                        OR(
                            IF(
                                ISNUMBER(M50:V50),
                                IF(
                                    M$5:V$5=1,
                                    M50:V50,
                                    ""),
                                "")
                            =0),
                        0,
                        GEOMEAN(IF(
                            ISNUMBER(M50:V50),
                            IF(
                                M$5:V$5=1,
                                M50:V50,
                                ""),
                            ""))
                    ),
                    IF(
                        OR(IF(
                            ISNUMBER(M50:V50),
                            IF(
                                M$5:V$5=2,
                                M50:V50,
                                ""),
                            "")
                            =0),
                        0,
                        GEOMEAN(IF(
                            ISNUMBER(M50:V50),
                            IF(
                                M$5:V$5=2,
                                M50:V50,
                                ""),
                            "")))
                )
            )
        )
    )
)</f>
        <v>0</v>
      </c>
      <c r="J50" s="242">
        <v>45188</v>
      </c>
      <c r="K50" s="242">
        <v>45370</v>
      </c>
      <c r="L50" s="91" t="s">
        <v>77</v>
      </c>
      <c r="M50" s="192">
        <v>1.6666666666666601</v>
      </c>
      <c r="N50" s="192" t="s">
        <v>409</v>
      </c>
      <c r="O50" s="192">
        <v>0</v>
      </c>
      <c r="P50" s="192">
        <v>0</v>
      </c>
      <c r="Q50" s="192">
        <v>0</v>
      </c>
      <c r="R50" s="192" t="s">
        <v>409</v>
      </c>
      <c r="S50" s="192">
        <v>2</v>
      </c>
      <c r="T50" s="192" t="s">
        <v>409</v>
      </c>
      <c r="U50" s="192">
        <v>0</v>
      </c>
      <c r="V50" s="192" t="s">
        <v>409</v>
      </c>
      <c r="W50" s="192">
        <v>0</v>
      </c>
      <c r="X50" s="192" t="s">
        <v>409</v>
      </c>
      <c r="Y50" s="192"/>
      <c r="Z50" s="192"/>
      <c r="AA50" s="80"/>
      <c r="AB50" s="80"/>
      <c r="AC50" s="80"/>
    </row>
    <row r="51" spans="1:29"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$M$4:$V$4,
                    (M51:V51),
                    "")),
            1,
            0))
        =0,
    NA(),
    IF(
        Parameters!$D$15=1,
        IF(
            SUM(--(ISNUMBER(IF($M$4:$V$4=1,(M51:V51),""))))&gt;0,
            MAX(IF(
                ISNUMBER(M51:V51),
                IF(
                    M$4:V$4=1,
                    M51:V51,
                    ""),
                "")),
            MAX(IF(
                ISNUMBER(M51:V51),
                IF(
                    M$4:V$4=2,
                    M51:V51,
                    ""),
                ""))
        ),
        IF(
            Parameters!$D$16=1,
            IFERROR(
                AVERAGE(IF(
                    ISNUMBER(M51:V51),
                    IF(
                        M$4:V$4=1,
                        M51:V51,
                        ""),
                    "")),
                AVERAGE(IF(
                    ISNUMBER(M51:V51),
                    IF(
                        M$4:V$4=2,
                        M51:V51,
                        ""),
                    ""))
            ),
            IF(
                Parameters!$D$17=1,
                IFERROR(
                    IF(
                        OR(
                            IF(
                                ISNUMBER(M51:V51),
                                IF(
                                    M$4:V$4=1,
                                    M51:V51,
                                    ""),
                                "")
                            =0),
                        0,
                        GEOMEAN(IF(
                            ISNUMBER(M51:V51),
                            IF(
                                M$4:V$4=1,
                                M51:V51,
                                ""),
                            ""))
                    ),
                    IF(
                        OR(IF(
                            ISNUMBER(M51:V51),
                            IF(
                                M$4:V$4=2,
                                M51:V51,
                                ""),
                            "")
                            =0),
                        0,
                        GEOMEAN(IF(
                            ISNUMBER(M51:V51),
                            IF(
                                M$4:V$4=2,
                                M51:V51,
                                ""),
                            "")))
                )
            )
        )
    )
)</f>
        <v>1</v>
      </c>
      <c r="I51" s="191" cm="1">
        <f t="array" ref="I51">IF(
    SUM(IF(
            ISNUMBER(
                IF(
                    $M$5:$V$5,
                    (M51:V51),
                    "")),
            1,
            0))
        =0,
    NA(),
    IF(
        Parameters!$D$15=1,
        IF(
            SUM(--(ISNUMBER(IF($M$5:$V$5=1,(M51:V51),""))))&gt;0,
            MAX(IF(
                ISNUMBER(M51:V51),
                IF(
                    M$5:V$5=1,
                    M51:V51,
                    ""),
                "")),
            MAX(IF(
                ISNUMBER(M51:V51),
                IF(
                    M$5:V$5=2,
                    M51:V51,
                    ""),
                ""))
        ),
        IF(
            Parameters!$D$16=1,
            IFERROR(
                AVERAGE(IF(
                    ISNUMBER(M51:V51),
                    IF(
                        M$5:V$5=1,
                        M51:V51,
                        ""),
                    "")),
                AVERAGE(IF(
                    ISNUMBER(M51:V51),
                    IF(
                        M$5:V$5=2,
                        M51:V51,
                        ""),
                    ""))
            ),
            IF(
                Parameters!$D$17=1,
                IFERROR(
                    IF(
                        OR(
                            IF(
                                ISNUMBER(M51:V51),
                                IF(
                                    M$5:V$5=1,
                                    M51:V51,
                                    ""),
                                "")
                            =0),
                        0,
                        GEOMEAN(IF(
                            ISNUMBER(M51:V51),
                            IF(
                                M$5:V$5=1,
                                M51:V51,
                                ""),
                            ""))
                    ),
                    IF(
                        OR(IF(
                            ISNUMBER(M51:V51),
                            IF(
                                M$5:V$5=2,
                                M51:V51,
                                ""),
                            "")
                            =0),
                        0,
                        GEOMEAN(IF(
                            ISNUMBER(M51:V51),
                            IF(
                                M$5:V$5=2,
                                M51:V51,
                                ""),
                            "")))
                )
            )
        )
    )
)</f>
        <v>0</v>
      </c>
      <c r="J51" s="242">
        <v>45188</v>
      </c>
      <c r="K51" s="242">
        <v>45218</v>
      </c>
      <c r="L51" s="91" t="s">
        <v>79</v>
      </c>
      <c r="M51" s="192">
        <v>1</v>
      </c>
      <c r="N51" s="192" t="s">
        <v>409</v>
      </c>
      <c r="O51" s="192">
        <v>0</v>
      </c>
      <c r="P51" s="192">
        <v>0</v>
      </c>
      <c r="Q51" s="192">
        <v>0</v>
      </c>
      <c r="R51" s="192" t="s">
        <v>409</v>
      </c>
      <c r="S51" s="192">
        <v>1.6</v>
      </c>
      <c r="T51" s="192" t="s">
        <v>409</v>
      </c>
      <c r="U51" s="192">
        <v>0</v>
      </c>
      <c r="V51" s="192" t="s">
        <v>409</v>
      </c>
      <c r="W51" s="192">
        <v>0</v>
      </c>
      <c r="X51" s="192" t="s">
        <v>409</v>
      </c>
      <c r="Y51" s="192"/>
      <c r="Z51" s="192"/>
      <c r="AA51" s="80"/>
      <c r="AB51" s="80"/>
      <c r="AC51" s="80"/>
    </row>
    <row r="52" spans="1:29"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8.4656167328001928</v>
      </c>
      <c r="H52" s="80" cm="1">
        <f t="array" ref="H52">IF(
    SUM(IF(
            ISNUMBER(
                IF(
                    $M$4:$V$4,
                    (M52:V52),
                    "")),
            1,
            0))
        =0,
    NA(),
    IF(
        Parameters!$D$15=1,
        IF(
            SUM(--(ISNUMBER(IF($M$4:$V$4=1,(M52:V52),""))))&gt;0,
            MAX(IF(
                ISNUMBER(M52:V52),
                IF(
                    M$4:V$4=1,
                    M52:V52,
                    ""),
                "")),
            MAX(IF(
                ISNUMBER(M52:V52),
                IF(
                    M$4:V$4=2,
                    M52:V52,
                    ""),
                ""))
        ),
        IF(
            Parameters!$D$16=1,
            IFERROR(
                AVERAGE(IF(
                    ISNUMBER(M52:V52),
                    IF(
                        M$4:V$4=1,
                        M52:V52,
                        ""),
                    "")),
                AVERAGE(IF(
                    ISNUMBER(M52:V52),
                    IF(
                        M$4:V$4=2,
                        M52:V52,
                        ""),
                    ""))
            ),
            IF(
                Parameters!$D$17=1,
                IFERROR(
                    IF(
                        OR(
                            IF(
                                ISNUMBER(M52:V52),
                                IF(
                                    M$4:V$4=1,
                                    M52:V52,
                                    ""),
                                "")
                            =0),
                        0,
                        GEOMEAN(IF(
                            ISNUMBER(M52:V52),
                            IF(
                                M$4:V$4=1,
                                M52:V52,
                                ""),
                            ""))
                    ),
                    IF(
                        OR(IF(
                            ISNUMBER(M52:V52),
                            IF(
                                M$4:V$4=2,
                                M52:V52,
                                ""),
                            "")
                            =0),
                        0,
                        GEOMEAN(IF(
                            ISNUMBER(M52:V52),
                            IF(
                                M$4:V$4=2,
                                M52:V52,
                                ""),
                            "")))
                )
            )
        )
    )
)</f>
        <v>7.1666666666666599</v>
      </c>
      <c r="I52" s="191" cm="1">
        <f t="array" ref="I52">IF(
    SUM(IF(
            ISNUMBER(
                IF(
                    $M$5:$V$5,
                    (M52:V52),
                    "")),
            1,
            0))
        =0,
    NA(),
    IF(
        Parameters!$D$15=1,
        IF(
            SUM(--(ISNUMBER(IF($M$5:$V$5=1,(M52:V52),""))))&gt;0,
            MAX(IF(
                ISNUMBER(M52:V52),
                IF(
                    M$5:V$5=1,
                    M52:V52,
                    ""),
                "")),
            MAX(IF(
                ISNUMBER(M52:V52),
                IF(
                    M$5:V$5=2,
                    M52:V52,
                    ""),
                ""))
        ),
        IF(
            Parameters!$D$16=1,
            IFERROR(
                AVERAGE(IF(
                    ISNUMBER(M52:V52),
                    IF(
                        M$5:V$5=1,
                        M52:V52,
                        ""),
                    "")),
                AVERAGE(IF(
                    ISNUMBER(M52:V52),
                    IF(
                        M$5:V$5=2,
                        M52:V52,
                        ""),
                    ""))
            ),
            IF(
                Parameters!$D$17=1,
                IFERROR(
                    IF(
                        OR(
                            IF(
                                ISNUMBER(M52:V52),
                                IF(
                                    M$5:V$5=1,
                                    M52:V52,
                                    ""),
                                "")
                            =0),
                        0,
                        GEOMEAN(IF(
                            ISNUMBER(M52:V52),
                            IF(
                                M$5:V$5=1,
                                M52:V52,
                                ""),
                            ""))
                    ),
                    IF(
                        OR(IF(
                            ISNUMBER(M52:V52),
                            IF(
                                M$5:V$5=2,
                                M52:V52,
                                ""),
                            "")
                            =0),
                        0,
                        GEOMEAN(IF(
                            ISNUMBER(M52:V52),
                            IF(
                                M$5:V$5=2,
                                M52:V52,
                                ""),
                            "")))
                )
            )
        )
    )
)</f>
        <v>10</v>
      </c>
      <c r="J52" s="242">
        <v>45188</v>
      </c>
      <c r="K52" s="242">
        <v>45440</v>
      </c>
      <c r="L52" s="91" t="s">
        <v>81</v>
      </c>
      <c r="M52" s="192">
        <v>7.1666666666666599</v>
      </c>
      <c r="N52" s="192" t="s">
        <v>409</v>
      </c>
      <c r="O52" s="192">
        <v>0</v>
      </c>
      <c r="P52" s="192">
        <v>0</v>
      </c>
      <c r="Q52" s="192">
        <v>10</v>
      </c>
      <c r="R52" s="192" t="s">
        <v>409</v>
      </c>
      <c r="S52" s="192">
        <v>5.3</v>
      </c>
      <c r="T52" s="192" t="s">
        <v>409</v>
      </c>
      <c r="U52" s="192">
        <v>0</v>
      </c>
      <c r="V52" s="192" t="s">
        <v>409</v>
      </c>
      <c r="W52" s="192">
        <v>0.55555555555555503</v>
      </c>
      <c r="X52" s="192" t="s">
        <v>409</v>
      </c>
      <c r="Y52" s="192"/>
      <c r="Z52" s="192"/>
      <c r="AA52" s="80"/>
      <c r="AB52" s="80"/>
      <c r="AC52" s="80"/>
    </row>
    <row r="53" spans="1:29"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$M$4:$V$4,
                    (M53:V53),
                    "")),
            1,
            0))
        =0,
    NA(),
    IF(
        Parameters!$D$15=1,
        IF(
            SUM(--(ISNUMBER(IF($M$4:$V$4=1,(M53:V53),""))))&gt;0,
            MAX(IF(
                ISNUMBER(M53:V53),
                IF(
                    M$4:V$4=1,
                    M53:V53,
                    ""),
                "")),
            MAX(IF(
                ISNUMBER(M53:V53),
                IF(
                    M$4:V$4=2,
                    M53:V53,
                    ""),
                ""))
        ),
        IF(
            Parameters!$D$16=1,
            IFERROR(
                AVERAGE(IF(
                    ISNUMBER(M53:V53),
                    IF(
                        M$4:V$4=1,
                        M53:V53,
                        ""),
                    "")),
                AVERAGE(IF(
                    ISNUMBER(M53:V53),
                    IF(
                        M$4:V$4=2,
                        M53:V53,
                        ""),
                    ""))
            ),
            IF(
                Parameters!$D$17=1,
                IFERROR(
                    IF(
                        OR(
                            IF(
                                ISNUMBER(M53:V53),
                                IF(
                                    M$4:V$4=1,
                                    M53:V53,
                                    ""),
                                "")
                            =0),
                        0,
                        GEOMEAN(IF(
                            ISNUMBER(M53:V53),
                            IF(
                                M$4:V$4=1,
                                M53:V53,
                                ""),
                            ""))
                    ),
                    IF(
                        OR(IF(
                            ISNUMBER(M53:V53),
                            IF(
                                M$4:V$4=2,
                                M53:V53,
                                ""),
                            "")
                            =0),
                        0,
                        GEOMEAN(IF(
                            ISNUMBER(M53:V53),
                            IF(
                                M$4:V$4=2,
                                M53:V53,
                                ""),
                            "")))
                )
            )
        )
    )
)</f>
        <v>6.3333333333333304</v>
      </c>
      <c r="I53" s="191" cm="1">
        <f t="array" ref="I53">IF(
    SUM(IF(
            ISNUMBER(
                IF(
                    $M$5:$V$5,
                    (M53:V53),
                    "")),
            1,
            0))
        =0,
    NA(),
    IF(
        Parameters!$D$15=1,
        IF(
            SUM(--(ISNUMBER(IF($M$5:$V$5=1,(M53:V53),""))))&gt;0,
            MAX(IF(
                ISNUMBER(M53:V53),
                IF(
                    M$5:V$5=1,
                    M53:V53,
                    ""),
                "")),
            MAX(IF(
                ISNUMBER(M53:V53),
                IF(
                    M$5:V$5=2,
                    M53:V53,
                    ""),
                ""))
        ),
        IF(
            Parameters!$D$16=1,
            IFERROR(
                AVERAGE(IF(
                    ISNUMBER(M53:V53),
                    IF(
                        M$5:V$5=1,
                        M53:V53,
                        ""),
                    "")),
                AVERAGE(IF(
                    ISNUMBER(M53:V53),
                    IF(
                        M$5:V$5=2,
                        M53:V53,
                        ""),
                    ""))
            ),
            IF(
                Parameters!$D$17=1,
                IFERROR(
                    IF(
                        OR(
                            IF(
                                ISNUMBER(M53:V53),
                                IF(
                                    M$5:V$5=1,
                                    M53:V53,
                                    ""),
                                "")
                            =0),
                        0,
                        GEOMEAN(IF(
                            ISNUMBER(M53:V53),
                            IF(
                                M$5:V$5=1,
                                M53:V53,
                                ""),
                            ""))
                    ),
                    IF(
                        OR(IF(
                            ISNUMBER(M53:V53),
                            IF(
                                M$5:V$5=2,
                                M53:V53,
                                ""),
                            "")
                            =0),
                        0,
                        GEOMEAN(IF(
                            ISNUMBER(M53:V53),
                            IF(
                                M$5:V$5=2,
                                M53:V53,
                                ""),
                            "")))
                )
            )
        )
    )
)</f>
        <v>0</v>
      </c>
      <c r="J53" s="242">
        <v>45188</v>
      </c>
      <c r="K53" s="242">
        <v>45440</v>
      </c>
      <c r="L53" s="91" t="s">
        <v>83</v>
      </c>
      <c r="M53" s="192">
        <v>6.3333333333333304</v>
      </c>
      <c r="N53" s="192" t="s">
        <v>409</v>
      </c>
      <c r="O53" s="192">
        <v>0</v>
      </c>
      <c r="P53" s="192">
        <v>0</v>
      </c>
      <c r="Q53" s="192">
        <v>0</v>
      </c>
      <c r="R53" s="192" t="s">
        <v>409</v>
      </c>
      <c r="S53" s="192">
        <v>4.8</v>
      </c>
      <c r="T53" s="192" t="s">
        <v>409</v>
      </c>
      <c r="U53" s="192">
        <v>0</v>
      </c>
      <c r="V53" s="192" t="s">
        <v>409</v>
      </c>
      <c r="W53" s="192">
        <v>0.32</v>
      </c>
      <c r="X53" s="192" t="s">
        <v>409</v>
      </c>
      <c r="Y53" s="192"/>
      <c r="Z53" s="192"/>
      <c r="AA53" s="80"/>
      <c r="AB53" s="80"/>
      <c r="AC53" s="80"/>
    </row>
    <row r="54" spans="1:29" x14ac:dyDescent="0.2">
      <c r="A54" s="84">
        <v>47</v>
      </c>
      <c r="B54" s="84" t="str">
        <f ca="1"/>
        <v>Curaçao</v>
      </c>
      <c r="C54" s="84" t="str">
        <f ca="1"/>
        <v>CUW</v>
      </c>
      <c r="D54" s="219" t="str">
        <f ca="1"/>
        <v>LCN           Latin America &amp; Caribbean</v>
      </c>
      <c r="E54" s="219" t="str">
        <f ca="1"/>
        <v>NA</v>
      </c>
      <c r="F54" s="190" t="str">
        <f t="shared" ca="1" si="3"/>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$M$4:$V$4,
                    (M54:V54),
                    "")),
            1,
            0))
        =0,
    NA(),
    IF(
        Parameters!$D$15=1,
        IF(
            SUM(--(ISNUMBER(IF($M$4:$V$4=1,(M54:V54),""))))&gt;0,
            MAX(IF(
                ISNUMBER(M54:V54),
                IF(
                    M$4:V$4=1,
                    M54:V54,
                    ""),
                "")),
            MAX(IF(
                ISNUMBER(M54:V54),
                IF(
                    M$4:V$4=2,
                    M54:V54,
                    ""),
                ""))
        ),
        IF(
            Parameters!$D$16=1,
            IFERROR(
                AVERAGE(IF(
                    ISNUMBER(M54:V54),
                    IF(
                        M$4:V$4=1,
                        M54:V54,
                        ""),
                    "")),
                AVERAGE(IF(
                    ISNUMBER(M54:V54),
                    IF(
                        M$4:V$4=2,
                        M54:V54,
                        ""),
                    ""))
            ),
            IF(
                Parameters!$D$17=1,
                IFERROR(
                    IF(
                        OR(
                            IF(
                                ISNUMBER(M54:V54),
                                IF(
                                    M$4:V$4=1,
                                    M54:V54,
                                    ""),
                                "")
                            =0),
                        0,
                        GEOMEAN(IF(
                            ISNUMBER(M54:V54),
                            IF(
                                M$4:V$4=1,
                                M54:V54,
                                ""),
                            ""))
                    ),
                    IF(
                        OR(IF(
                            ISNUMBER(M54:V54),
                            IF(
                                M$4:V$4=2,
                                M54:V54,
                                ""),
                            "")
                            =0),
                        0,
                        GEOMEAN(IF(
                            ISNUMBER(M54:V54),
                            IF(
                                M$4:V$4=2,
                                M54:V54,
                                ""),
                            "")))
                )
            )
        )
    )
)</f>
        <v>#N/A</v>
      </c>
      <c r="I54" s="191" cm="1">
        <f t="array" ref="I54">IF(
    SUM(IF(
            ISNUMBER(
                IF(
                    $M$5:$V$5,
                    (M54:V54),
                    "")),
            1,
            0))
        =0,
    NA(),
    IF(
        Parameters!$D$15=1,
        IF(
            SUM(--(ISNUMBER(IF($M$5:$V$5=1,(M54:V54),""))))&gt;0,
            MAX(IF(
                ISNUMBER(M54:V54),
                IF(
                    M$5:V$5=1,
                    M54:V54,
                    ""),
                "")),
            MAX(IF(
                ISNUMBER(M54:V54),
                IF(
                    M$5:V$5=2,
                    M54:V54,
                    ""),
                ""))
        ),
        IF(
            Parameters!$D$16=1,
            IFERROR(
                AVERAGE(IF(
                    ISNUMBER(M54:V54),
                    IF(
                        M$5:V$5=1,
                        M54:V54,
                        ""),
                    "")),
                AVERAGE(IF(
                    ISNUMBER(M54:V54),
                    IF(
                        M$5:V$5=2,
                        M54:V54,
                        ""),
                    ""))
            ),
            IF(
                Parameters!$D$17=1,
                IFERROR(
                    IF(
                        OR(
                            IF(
                                ISNUMBER(M54:V54),
                                IF(
                                    M$5:V$5=1,
                                    M54:V54,
                                    ""),
                                "")
                            =0),
                        0,
                        GEOMEAN(IF(
                            ISNUMBER(M54:V54),
                            IF(
                                M$5:V$5=1,
                                M54:V54,
                                ""),
                            ""))
                    ),
                    IF(
                        OR(IF(
                            ISNUMBER(M54:V54),
                            IF(
                                M$5:V$5=2,
                                M54:V54,
                                ""),
                            "")
                            =0),
                        0,
                        GEOMEAN(IF(
                            ISNUMBER(M54:V54),
                            IF(
                                M$5:V$5=2,
                                M54:V54,
                                ""),
                            "")))
                )
            )
        )
    )
)</f>
        <v>0</v>
      </c>
      <c r="J54" s="242" t="s">
        <v>409</v>
      </c>
      <c r="K54" s="242">
        <v>45307</v>
      </c>
      <c r="L54" s="91" t="s">
        <v>678</v>
      </c>
      <c r="M54" s="192" t="s">
        <v>409</v>
      </c>
      <c r="N54" s="192" t="s">
        <v>409</v>
      </c>
      <c r="O54" s="192">
        <v>0</v>
      </c>
      <c r="P54" s="192">
        <v>0</v>
      </c>
      <c r="Q54" s="192" t="s">
        <v>409</v>
      </c>
      <c r="R54" s="192" t="s">
        <v>409</v>
      </c>
      <c r="S54" s="192" t="s">
        <v>409</v>
      </c>
      <c r="T54" s="192" t="s">
        <v>409</v>
      </c>
      <c r="U54" s="192">
        <v>0</v>
      </c>
      <c r="V54" s="192" t="s">
        <v>409</v>
      </c>
      <c r="W54" s="192" t="s">
        <v>409</v>
      </c>
      <c r="X54" s="192" t="s">
        <v>409</v>
      </c>
      <c r="Y54" s="192"/>
      <c r="Z54" s="192"/>
      <c r="AA54" s="80"/>
      <c r="AB54" s="80"/>
      <c r="AC54" s="80"/>
    </row>
    <row r="55" spans="1:29" x14ac:dyDescent="0.2">
      <c r="A55" s="84">
        <v>48</v>
      </c>
      <c r="B55" s="84" t="str">
        <f ca="1"/>
        <v>Cayman Islands</v>
      </c>
      <c r="C55" s="84" t="str">
        <f ca="1"/>
        <v>CYM</v>
      </c>
      <c r="D55" s="219" t="str">
        <f ca="1"/>
        <v>LCN           Latin America &amp; Caribbean</v>
      </c>
      <c r="E55" s="219" t="str">
        <f ca="1"/>
        <v>NA</v>
      </c>
      <c r="F55" s="190" t="str">
        <f t="shared" ca="1" si="3"/>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10</v>
      </c>
      <c r="H55" s="80" t="e" cm="1">
        <f t="array" ref="H55">IF(
    SUM(IF(
            ISNUMBER(
                IF(
                    $M$4:$V$4,
                    (M55:V55),
                    "")),
            1,
            0))
        =0,
    NA(),
    IF(
        Parameters!$D$15=1,
        IF(
            SUM(--(ISNUMBER(IF($M$4:$V$4=1,(M55:V55),""))))&gt;0,
            MAX(IF(
                ISNUMBER(M55:V55),
                IF(
                    M$4:V$4=1,
                    M55:V55,
                    ""),
                "")),
            MAX(IF(
                ISNUMBER(M55:V55),
                IF(
                    M$4:V$4=2,
                    M55:V55,
                    ""),
                ""))
        ),
        IF(
            Parameters!$D$16=1,
            IFERROR(
                AVERAGE(IF(
                    ISNUMBER(M55:V55),
                    IF(
                        M$4:V$4=1,
                        M55:V55,
                        ""),
                    "")),
                AVERAGE(IF(
                    ISNUMBER(M55:V55),
                    IF(
                        M$4:V$4=2,
                        M55:V55,
                        ""),
                    ""))
            ),
            IF(
                Parameters!$D$17=1,
                IFERROR(
                    IF(
                        OR(
                            IF(
                                ISNUMBER(M55:V55),
                                IF(
                                    M$4:V$4=1,
                                    M55:V55,
                                    ""),
                                "")
                            =0),
                        0,
                        GEOMEAN(IF(
                            ISNUMBER(M55:V55),
                            IF(
                                M$4:V$4=1,
                                M55:V55,
                                ""),
                            ""))
                    ),
                    IF(
                        OR(IF(
                            ISNUMBER(M55:V55),
                            IF(
                                M$4:V$4=2,
                                M55:V55,
                                ""),
                            "")
                            =0),
                        0,
                        GEOMEAN(IF(
                            ISNUMBER(M55:V55),
                            IF(
                                M$4:V$4=2,
                                M55:V55,
                                ""),
                            "")))
                )
            )
        )
    )
)</f>
        <v>#N/A</v>
      </c>
      <c r="I55" s="191" cm="1">
        <f t="array" ref="I55">IF(
    SUM(IF(
            ISNUMBER(
                IF(
                    $M$5:$V$5,
                    (M55:V55),
                    "")),
            1,
            0))
        =0,
    NA(),
    IF(
        Parameters!$D$15=1,
        IF(
            SUM(--(ISNUMBER(IF($M$5:$V$5=1,(M55:V55),""))))&gt;0,
            MAX(IF(
                ISNUMBER(M55:V55),
                IF(
                    M$5:V$5=1,
                    M55:V55,
                    ""),
                "")),
            MAX(IF(
                ISNUMBER(M55:V55),
                IF(
                    M$5:V$5=2,
                    M55:V55,
                    ""),
                ""))
        ),
        IF(
            Parameters!$D$16=1,
            IFERROR(
                AVERAGE(IF(
                    ISNUMBER(M55:V55),
                    IF(
                        M$5:V$5=1,
                        M55:V55,
                        ""),
                    "")),
                AVERAGE(IF(
                    ISNUMBER(M55:V55),
                    IF(
                        M$5:V$5=2,
                        M55:V55,
                        ""),
                    ""))
            ),
            IF(
                Parameters!$D$17=1,
                IFERROR(
                    IF(
                        OR(
                            IF(
                                ISNUMBER(M55:V55),
                                IF(
                                    M$5:V$5=1,
                                    M55:V55,
                                    ""),
                                "")
                            =0),
                        0,
                        GEOMEAN(IF(
                            ISNUMBER(M55:V55),
                            IF(
                                M$5:V$5=1,
                                M55:V55,
                                ""),
                            ""))
                    ),
                    IF(
                        OR(IF(
                            ISNUMBER(M55:V55),
                            IF(
                                M$5:V$5=2,
                                M55:V55,
                                ""),
                            "")
                            =0),
                        0,
                        GEOMEAN(IF(
                            ISNUMBER(M55:V55),
                            IF(
                                M$5:V$5=2,
                                M55:V55,
                                ""),
                            "")))
                )
            )
        )
    )
)</f>
        <v>10</v>
      </c>
      <c r="J55" s="242">
        <v>44887</v>
      </c>
      <c r="K55" s="242">
        <v>45440</v>
      </c>
      <c r="L55" s="91" t="s">
        <v>679</v>
      </c>
      <c r="M55" s="192" t="s">
        <v>409</v>
      </c>
      <c r="N55" s="192" t="s">
        <v>409</v>
      </c>
      <c r="O55" s="192">
        <v>0</v>
      </c>
      <c r="P55" s="192">
        <v>0</v>
      </c>
      <c r="Q55" s="192">
        <v>10</v>
      </c>
      <c r="R55" s="192" t="s">
        <v>409</v>
      </c>
      <c r="S55" s="192" t="s">
        <v>409</v>
      </c>
      <c r="T55" s="192" t="s">
        <v>409</v>
      </c>
      <c r="U55" s="192">
        <v>0</v>
      </c>
      <c r="V55" s="192" t="s">
        <v>409</v>
      </c>
      <c r="W55" s="192">
        <v>1</v>
      </c>
      <c r="X55" s="192" t="s">
        <v>409</v>
      </c>
      <c r="Y55" s="192"/>
      <c r="Z55" s="192"/>
      <c r="AA55" s="80"/>
      <c r="AB55" s="80"/>
      <c r="AC55" s="80"/>
    </row>
    <row r="56" spans="1:29"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5.7735026918962546</v>
      </c>
      <c r="H56" s="80" cm="1">
        <f t="array" ref="H56">IF(
    SUM(IF(
            ISNUMBER(
                IF(
                    $M$4:$V$4,
                    (M56:V56),
                    "")),
            1,
            0))
        =0,
    NA(),
    IF(
        Parameters!$D$15=1,
        IF(
            SUM(--(ISNUMBER(IF($M$4:$V$4=1,(M56:V56),""))))&gt;0,
            MAX(IF(
                ISNUMBER(M56:V56),
                IF(
                    M$4:V$4=1,
                    M56:V56,
                    ""),
                "")),
            MAX(IF(
                ISNUMBER(M56:V56),
                IF(
                    M$4:V$4=2,
                    M56:V56,
                    ""),
                ""))
        ),
        IF(
            Parameters!$D$16=1,
            IFERROR(
                AVERAGE(IF(
                    ISNUMBER(M56:V56),
                    IF(
                        M$4:V$4=1,
                        M56:V56,
                        ""),
                    "")),
                AVERAGE(IF(
                    ISNUMBER(M56:V56),
                    IF(
                        M$4:V$4=2,
                        M56:V56,
                        ""),
                    ""))
            ),
            IF(
                Parameters!$D$17=1,
                IFERROR(
                    IF(
                        OR(
                            IF(
                                ISNUMBER(M56:V56),
                                IF(
                                    M$4:V$4=1,
                                    M56:V56,
                                    ""),
                                "")
                            =0),
                        0,
                        GEOMEAN(IF(
                            ISNUMBER(M56:V56),
                            IF(
                                M$4:V$4=1,
                                M56:V56,
                                ""),
                            ""))
                    ),
                    IF(
                        OR(IF(
                            ISNUMBER(M56:V56),
                            IF(
                                M$4:V$4=2,
                                M56:V56,
                                ""),
                            "")
                            =0),
                        0,
                        GEOMEAN(IF(
                            ISNUMBER(M56:V56),
                            IF(
                                M$4:V$4=2,
                                M56:V56,
                                ""),
                            "")))
                )
            )
        )
    )
)</f>
        <v>3.3333333333333299</v>
      </c>
      <c r="I56" s="191" cm="1">
        <f t="array" ref="I56">IF(
    SUM(IF(
            ISNUMBER(
                IF(
                    $M$5:$V$5,
                    (M56:V56),
                    "")),
            1,
            0))
        =0,
    NA(),
    IF(
        Parameters!$D$15=1,
        IF(
            SUM(--(ISNUMBER(IF($M$5:$V$5=1,(M56:V56),""))))&gt;0,
            MAX(IF(
                ISNUMBER(M56:V56),
                IF(
                    M$5:V$5=1,
                    M56:V56,
                    ""),
                "")),
            MAX(IF(
                ISNUMBER(M56:V56),
                IF(
                    M$5:V$5=2,
                    M56:V56,
                    ""),
                ""))
        ),
        IF(
            Parameters!$D$16=1,
            IFERROR(
                AVERAGE(IF(
                    ISNUMBER(M56:V56),
                    IF(
                        M$5:V$5=1,
                        M56:V56,
                        ""),
                    "")),
                AVERAGE(IF(
                    ISNUMBER(M56:V56),
                    IF(
                        M$5:V$5=2,
                        M56:V56,
                        ""),
                    ""))
            ),
            IF(
                Parameters!$D$17=1,
                IFERROR(
                    IF(
                        OR(
                            IF(
                                ISNUMBER(M56:V56),
                                IF(
                                    M$5:V$5=1,
                                    M56:V56,
                                    ""),
                                "")
                            =0),
                        0,
                        GEOMEAN(IF(
                            ISNUMBER(M56:V56),
                            IF(
                                M$5:V$5=1,
                                M56:V56,
                                ""),
                            ""))
                    ),
                    IF(
                        OR(IF(
                            ISNUMBER(M56:V56),
                            IF(
                                M$5:V$5=2,
                                M56:V56,
                                ""),
                            "")
                            =0),
                        0,
                        GEOMEAN(IF(
                            ISNUMBER(M56:V56),
                            IF(
                                M$5:V$5=2,
                                M56:V56,
                                ""),
                            "")))
                )
            )
        )
    )
)</f>
        <v>10</v>
      </c>
      <c r="J56" s="242">
        <v>45188</v>
      </c>
      <c r="K56" s="242">
        <v>45455</v>
      </c>
      <c r="L56" s="91" t="s">
        <v>85</v>
      </c>
      <c r="M56" s="192">
        <v>3.3333333333333299</v>
      </c>
      <c r="N56" s="192">
        <v>10</v>
      </c>
      <c r="O56" s="192">
        <v>0</v>
      </c>
      <c r="P56" s="192">
        <v>0</v>
      </c>
      <c r="Q56" s="192">
        <v>0</v>
      </c>
      <c r="R56" s="192" t="s">
        <v>409</v>
      </c>
      <c r="S56" s="192">
        <v>3</v>
      </c>
      <c r="T56" s="192" t="s">
        <v>852</v>
      </c>
      <c r="U56" s="192">
        <v>0</v>
      </c>
      <c r="V56" s="192" t="s">
        <v>409</v>
      </c>
      <c r="W56" s="192">
        <v>0</v>
      </c>
      <c r="X56" s="192" t="s">
        <v>409</v>
      </c>
      <c r="Y56" s="192"/>
      <c r="Z56" s="192"/>
      <c r="AA56" s="80"/>
      <c r="AB56" s="80"/>
      <c r="AC56" s="80"/>
    </row>
    <row r="57" spans="1:29"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$M$4:$V$4,
                    (M57:V57),
                    "")),
            1,
            0))
        =0,
    NA(),
    IF(
        Parameters!$D$15=1,
        IF(
            SUM(--(ISNUMBER(IF($M$4:$V$4=1,(M57:V57),""))))&gt;0,
            MAX(IF(
                ISNUMBER(M57:V57),
                IF(
                    M$4:V$4=1,
                    M57:V57,
                    ""),
                "")),
            MAX(IF(
                ISNUMBER(M57:V57),
                IF(
                    M$4:V$4=2,
                    M57:V57,
                    ""),
                ""))
        ),
        IF(
            Parameters!$D$16=1,
            IFERROR(
                AVERAGE(IF(
                    ISNUMBER(M57:V57),
                    IF(
                        M$4:V$4=1,
                        M57:V57,
                        ""),
                    "")),
                AVERAGE(IF(
                    ISNUMBER(M57:V57),
                    IF(
                        M$4:V$4=2,
                        M57:V57,
                        ""),
                    ""))
            ),
            IF(
                Parameters!$D$17=1,
                IFERROR(
                    IF(
                        OR(
                            IF(
                                ISNUMBER(M57:V57),
                                IF(
                                    M$4:V$4=1,
                                    M57:V57,
                                    ""),
                                "")
                            =0),
                        0,
                        GEOMEAN(IF(
                            ISNUMBER(M57:V57),
                            IF(
                                M$4:V$4=1,
                                M57:V57,
                                ""),
                            ""))
                    ),
                    IF(
                        OR(IF(
                            ISNUMBER(M57:V57),
                            IF(
                                M$4:V$4=2,
                                M57:V57,
                                ""),
                            "")
                            =0),
                        0,
                        GEOMEAN(IF(
                            ISNUMBER(M57:V57),
                            IF(
                                M$4:V$4=2,
                                M57:V57,
                                ""),
                            "")))
                )
            )
        )
    )
)</f>
        <v>1</v>
      </c>
      <c r="I57" s="191" cm="1">
        <f t="array" ref="I57">IF(
    SUM(IF(
            ISNUMBER(
                IF(
                    $M$5:$V$5,
                    (M57:V57),
                    "")),
            1,
            0))
        =0,
    NA(),
    IF(
        Parameters!$D$15=1,
        IF(
            SUM(--(ISNUMBER(IF($M$5:$V$5=1,(M57:V57),""))))&gt;0,
            MAX(IF(
                ISNUMBER(M57:V57),
                IF(
                    M$5:V$5=1,
                    M57:V57,
                    ""),
                "")),
            MAX(IF(
                ISNUMBER(M57:V57),
                IF(
                    M$5:V$5=2,
                    M57:V57,
                    ""),
                ""))
        ),
        IF(
            Parameters!$D$16=1,
            IFERROR(
                AVERAGE(IF(
                    ISNUMBER(M57:V57),
                    IF(
                        M$5:V$5=1,
                        M57:V57,
                        ""),
                    "")),
                AVERAGE(IF(
                    ISNUMBER(M57:V57),
                    IF(
                        M$5:V$5=2,
                        M57:V57,
                        ""),
                    ""))
            ),
            IF(
                Parameters!$D$17=1,
                IFERROR(
                    IF(
                        OR(
                            IF(
                                ISNUMBER(M57:V57),
                                IF(
                                    M$5:V$5=1,
                                    M57:V57,
                                    ""),
                                "")
                            =0),
                        0,
                        GEOMEAN(IF(
                            ISNUMBER(M57:V57),
                            IF(
                                M$5:V$5=1,
                                M57:V57,
                                ""),
                            ""))
                    ),
                    IF(
                        OR(IF(
                            ISNUMBER(M57:V57),
                            IF(
                                M$5:V$5=2,
                                M57:V57,
                                ""),
                            "")
                            =0),
                        0,
                        GEOMEAN(IF(
                            ISNUMBER(M57:V57),
                            IF(
                                M$5:V$5=2,
                                M57:V57,
                                ""),
                            "")))
                )
            )
        )
    )
)</f>
        <v>0</v>
      </c>
      <c r="J57" s="242">
        <v>45188</v>
      </c>
      <c r="K57" s="242">
        <v>45154</v>
      </c>
      <c r="L57" s="91" t="s">
        <v>87</v>
      </c>
      <c r="M57" s="192">
        <v>1</v>
      </c>
      <c r="N57" s="192" t="s">
        <v>409</v>
      </c>
      <c r="O57" s="192">
        <v>0</v>
      </c>
      <c r="P57" s="192">
        <v>0</v>
      </c>
      <c r="Q57" s="192">
        <v>0</v>
      </c>
      <c r="R57" s="192" t="s">
        <v>409</v>
      </c>
      <c r="S57" s="192">
        <v>1.6</v>
      </c>
      <c r="T57" s="192" t="s">
        <v>409</v>
      </c>
      <c r="U57" s="192">
        <v>0</v>
      </c>
      <c r="V57" s="192" t="s">
        <v>409</v>
      </c>
      <c r="W57" s="192">
        <v>0</v>
      </c>
      <c r="X57" s="192" t="s">
        <v>409</v>
      </c>
      <c r="Y57" s="192"/>
      <c r="Z57" s="192"/>
      <c r="AA57" s="80"/>
      <c r="AB57" s="80"/>
      <c r="AC57" s="80"/>
    </row>
    <row r="58" spans="1:29"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$M$4:$V$4,
                    (M58:V58),
                    "")),
            1,
            0))
        =0,
    NA(),
    IF(
        Parameters!$D$15=1,
        IF(
            SUM(--(ISNUMBER(IF($M$4:$V$4=1,(M58:V58),""))))&gt;0,
            MAX(IF(
                ISNUMBER(M58:V58),
                IF(
                    M$4:V$4=1,
                    M58:V58,
                    ""),
                "")),
            MAX(IF(
                ISNUMBER(M58:V58),
                IF(
                    M$4:V$4=2,
                    M58:V58,
                    ""),
                ""))
        ),
        IF(
            Parameters!$D$16=1,
            IFERROR(
                AVERAGE(IF(
                    ISNUMBER(M58:V58),
                    IF(
                        M$4:V$4=1,
                        M58:V58,
                        ""),
                    "")),
                AVERAGE(IF(
                    ISNUMBER(M58:V58),
                    IF(
                        M$4:V$4=2,
                        M58:V58,
                        ""),
                    ""))
            ),
            IF(
                Parameters!$D$17=1,
                IFERROR(
                    IF(
                        OR(
                            IF(
                                ISNUMBER(M58:V58),
                                IF(
                                    M$4:V$4=1,
                                    M58:V58,
                                    ""),
                                "")
                            =0),
                        0,
                        GEOMEAN(IF(
                            ISNUMBER(M58:V58),
                            IF(
                                M$4:V$4=1,
                                M58:V58,
                                ""),
                            ""))
                    ),
                    IF(
                        OR(IF(
                            ISNUMBER(M58:V58),
                            IF(
                                M$4:V$4=2,
                                M58:V58,
                                ""),
                            "")
                            =0),
                        0,
                        GEOMEAN(IF(
                            ISNUMBER(M58:V58),
                            IF(
                                M$4:V$4=2,
                                M58:V58,
                                ""),
                            "")))
                )
            )
        )
    )
)</f>
        <v>5.1666666666666599</v>
      </c>
      <c r="I58" s="191" cm="1">
        <f t="array" ref="I58">IF(
    SUM(IF(
            ISNUMBER(
                IF(
                    $M$5:$V$5,
                    (M58:V58),
                    "")),
            1,
            0))
        =0,
    NA(),
    IF(
        Parameters!$D$15=1,
        IF(
            SUM(--(ISNUMBER(IF($M$5:$V$5=1,(M58:V58),""))))&gt;0,
            MAX(IF(
                ISNUMBER(M58:V58),
                IF(
                    M$5:V$5=1,
                    M58:V58,
                    ""),
                "")),
            MAX(IF(
                ISNUMBER(M58:V58),
                IF(
                    M$5:V$5=2,
                    M58:V58,
                    ""),
                ""))
        ),
        IF(
            Parameters!$D$16=1,
            IFERROR(
                AVERAGE(IF(
                    ISNUMBER(M58:V58),
                    IF(
                        M$5:V$5=1,
                        M58:V58,
                        ""),
                    "")),
                AVERAGE(IF(
                    ISNUMBER(M58:V58),
                    IF(
                        M$5:V$5=2,
                        M58:V58,
                        ""),
                    ""))
            ),
            IF(
                Parameters!$D$17=1,
                IFERROR(
                    IF(
                        OR(
                            IF(
                                ISNUMBER(M58:V58),
                                IF(
                                    M$5:V$5=1,
                                    M58:V58,
                                    ""),
                                "")
                            =0),
                        0,
                        GEOMEAN(IF(
                            ISNUMBER(M58:V58),
                            IF(
                                M$5:V$5=1,
                                M58:V58,
                                ""),
                            ""))
                    ),
                    IF(
                        OR(IF(
                            ISNUMBER(M58:V58),
                            IF(
                                M$5:V$5=2,
                                M58:V58,
                                ""),
                            "")
                            =0),
                        0,
                        GEOMEAN(IF(
                            ISNUMBER(M58:V58),
                            IF(
                                M$5:V$5=2,
                                M58:V58,
                                ""),
                            "")))
                )
            )
        )
    )
)</f>
        <v>0</v>
      </c>
      <c r="J58" s="242">
        <v>45188</v>
      </c>
      <c r="K58" s="242">
        <v>45154</v>
      </c>
      <c r="L58" s="91" t="s">
        <v>89</v>
      </c>
      <c r="M58" s="192">
        <v>5.1666666666666599</v>
      </c>
      <c r="N58" s="192" t="s">
        <v>409</v>
      </c>
      <c r="O58" s="192">
        <v>0</v>
      </c>
      <c r="P58" s="192">
        <v>0</v>
      </c>
      <c r="Q58" s="192">
        <v>0</v>
      </c>
      <c r="R58" s="192" t="s">
        <v>409</v>
      </c>
      <c r="S58" s="192">
        <v>4.0999999999999996</v>
      </c>
      <c r="T58" s="192" t="s">
        <v>409</v>
      </c>
      <c r="U58" s="192">
        <v>0</v>
      </c>
      <c r="V58" s="192" t="s">
        <v>409</v>
      </c>
      <c r="W58" s="192">
        <v>0</v>
      </c>
      <c r="X58" s="192" t="s">
        <v>409</v>
      </c>
      <c r="Y58" s="192"/>
      <c r="Z58" s="192"/>
      <c r="AA58" s="80"/>
      <c r="AB58" s="80"/>
      <c r="AC58" s="80"/>
    </row>
    <row r="59" spans="1:29"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7.8528126595931598</v>
      </c>
      <c r="H59" s="80" cm="1">
        <f t="array" ref="H59">IF(
    SUM(IF(
            ISNUMBER(
                IF(
                    $M$4:$V$4,
                    (M59:V59),
                    "")),
            1,
            0))
        =0,
    NA(),
    IF(
        Parameters!$D$15=1,
        IF(
            SUM(--(ISNUMBER(IF($M$4:$V$4=1,(M59:V59),""))))&gt;0,
            MAX(IF(
                ISNUMBER(M59:V59),
                IF(
                    M$4:V$4=1,
                    M59:V59,
                    ""),
                "")),
            MAX(IF(
                ISNUMBER(M59:V59),
                IF(
                    M$4:V$4=2,
                    M59:V59,
                    ""),
                ""))
        ),
        IF(
            Parameters!$D$16=1,
            IFERROR(
                AVERAGE(IF(
                    ISNUMBER(M59:V59),
                    IF(
                        M$4:V$4=1,
                        M59:V59,
                        ""),
                    "")),
                AVERAGE(IF(
                    ISNUMBER(M59:V59),
                    IF(
                        M$4:V$4=2,
                        M59:V59,
                        ""),
                    ""))
            ),
            IF(
                Parameters!$D$17=1,
                IFERROR(
                    IF(
                        OR(
                            IF(
                                ISNUMBER(M59:V59),
                                IF(
                                    M$4:V$4=1,
                                    M59:V59,
                                    ""),
                                "")
                            =0),
                        0,
                        GEOMEAN(IF(
                            ISNUMBER(M59:V59),
                            IF(
                                M$4:V$4=1,
                                M59:V59,
                                ""),
                            ""))
                    ),
                    IF(
                        OR(IF(
                            ISNUMBER(M59:V59),
                            IF(
                                M$4:V$4=2,
                                M59:V59,
                                ""),
                            "")
                            =0),
                        0,
                        GEOMEAN(IF(
                            ISNUMBER(M59:V59),
                            IF(
                                M$4:V$4=2,
                                M59:V59,
                                ""),
                            "")))
                )
            )
        )
    )
)</f>
        <v>6.1666666666666599</v>
      </c>
      <c r="I59" s="191" cm="1">
        <f t="array" ref="I59">IF(
    SUM(IF(
            ISNUMBER(
                IF(
                    $M$5:$V$5,
                    (M59:V59),
                    "")),
            1,
            0))
        =0,
    NA(),
    IF(
        Parameters!$D$15=1,
        IF(
            SUM(--(ISNUMBER(IF($M$5:$V$5=1,(M59:V59),""))))&gt;0,
            MAX(IF(
                ISNUMBER(M59:V59),
                IF(
                    M$5:V$5=1,
                    M59:V59,
                    ""),
                "")),
            MAX(IF(
                ISNUMBER(M59:V59),
                IF(
                    M$5:V$5=2,
                    M59:V59,
                    ""),
                ""))
        ),
        IF(
            Parameters!$D$16=1,
            IFERROR(
                AVERAGE(IF(
                    ISNUMBER(M59:V59),
                    IF(
                        M$5:V$5=1,
                        M59:V59,
                        ""),
                    "")),
                AVERAGE(IF(
                    ISNUMBER(M59:V59),
                    IF(
                        M$5:V$5=2,
                        M59:V59,
                        ""),
                    ""))
            ),
            IF(
                Parameters!$D$17=1,
                IFERROR(
                    IF(
                        OR(
                            IF(
                                ISNUMBER(M59:V59),
                                IF(
                                    M$5:V$5=1,
                                    M59:V59,
                                    ""),
                                "")
                            =0),
                        0,
                        GEOMEAN(IF(
                            ISNUMBER(M59:V59),
                            IF(
                                M$5:V$5=1,
                                M59:V59,
                                ""),
                            ""))
                    ),
                    IF(
                        OR(IF(
                            ISNUMBER(M59:V59),
                            IF(
                                M$5:V$5=2,
                                M59:V59,
                                ""),
                            "")
                            =0),
                        0,
                        GEOMEAN(IF(
                            ISNUMBER(M59:V59),
                            IF(
                                M$5:V$5=2,
                                M59:V59,
                                ""),
                            "")))
                )
            )
        )
    )
)</f>
        <v>10</v>
      </c>
      <c r="J59" s="242">
        <v>45188</v>
      </c>
      <c r="K59" s="242">
        <v>45440</v>
      </c>
      <c r="L59" s="91" t="s">
        <v>91</v>
      </c>
      <c r="M59" s="192">
        <v>6.1666666666666599</v>
      </c>
      <c r="N59" s="192" t="s">
        <v>409</v>
      </c>
      <c r="O59" s="192">
        <v>0</v>
      </c>
      <c r="P59" s="192">
        <v>0</v>
      </c>
      <c r="Q59" s="192">
        <v>10</v>
      </c>
      <c r="R59" s="192" t="s">
        <v>409</v>
      </c>
      <c r="S59" s="192">
        <v>4.7</v>
      </c>
      <c r="T59" s="192" t="s">
        <v>409</v>
      </c>
      <c r="U59" s="192">
        <v>0</v>
      </c>
      <c r="V59" s="192" t="s">
        <v>409</v>
      </c>
      <c r="W59" s="192">
        <v>1</v>
      </c>
      <c r="X59" s="192" t="s">
        <v>409</v>
      </c>
      <c r="Y59" s="192"/>
      <c r="Z59" s="192"/>
      <c r="AA59" s="80"/>
      <c r="AB59" s="80"/>
      <c r="AC59" s="80"/>
    </row>
    <row r="60" spans="1:29"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6.8313005106397275</v>
      </c>
      <c r="H60" s="80" cm="1">
        <f t="array" ref="H60">IF(
    SUM(IF(
            ISNUMBER(
                IF(
                    $M$4:$V$4,
                    (M60:V60),
                    "")),
            1,
            0))
        =0,
    NA(),
    IF(
        Parameters!$D$15=1,
        IF(
            SUM(--(ISNUMBER(IF($M$4:$V$4=1,(M60:V60),""))))&gt;0,
            MAX(IF(
                ISNUMBER(M60:V60),
                IF(
                    M$4:V$4=1,
                    M60:V60,
                    ""),
                "")),
            MAX(IF(
                ISNUMBER(M60:V60),
                IF(
                    M$4:V$4=2,
                    M60:V60,
                    ""),
                ""))
        ),
        IF(
            Parameters!$D$16=1,
            IFERROR(
                AVERAGE(IF(
                    ISNUMBER(M60:V60),
                    IF(
                        M$4:V$4=1,
                        M60:V60,
                        ""),
                    "")),
                AVERAGE(IF(
                    ISNUMBER(M60:V60),
                    IF(
                        M$4:V$4=2,
                        M60:V60,
                        ""),
                    ""))
            ),
            IF(
                Parameters!$D$17=1,
                IFERROR(
                    IF(
                        OR(
                            IF(
                                ISNUMBER(M60:V60),
                                IF(
                                    M$4:V$4=1,
                                    M60:V60,
                                    ""),
                                "")
                            =0),
                        0,
                        GEOMEAN(IF(
                            ISNUMBER(M60:V60),
                            IF(
                                M$4:V$4=1,
                                M60:V60,
                                ""),
                            ""))
                    ),
                    IF(
                        OR(IF(
                            ISNUMBER(M60:V60),
                            IF(
                                M$4:V$4=2,
                                M60:V60,
                                ""),
                            "")
                            =0),
                        0,
                        GEOMEAN(IF(
                            ISNUMBER(M60:V60),
                            IF(
                                M$4:V$4=2,
                                M60:V60,
                                ""),
                            "")))
                )
            )
        )
    )
)</f>
        <v>4.6666666666666599</v>
      </c>
      <c r="I60" s="191" cm="1">
        <f t="array" ref="I60">IF(
    SUM(IF(
            ISNUMBER(
                IF(
                    $M$5:$V$5,
                    (M60:V60),
                    "")),
            1,
            0))
        =0,
    NA(),
    IF(
        Parameters!$D$15=1,
        IF(
            SUM(--(ISNUMBER(IF($M$5:$V$5=1,(M60:V60),""))))&gt;0,
            MAX(IF(
                ISNUMBER(M60:V60),
                IF(
                    M$5:V$5=1,
                    M60:V60,
                    ""),
                "")),
            MAX(IF(
                ISNUMBER(M60:V60),
                IF(
                    M$5:V$5=2,
                    M60:V60,
                    ""),
                ""))
        ),
        IF(
            Parameters!$D$16=1,
            IFERROR(
                AVERAGE(IF(
                    ISNUMBER(M60:V60),
                    IF(
                        M$5:V$5=1,
                        M60:V60,
                        ""),
                    "")),
                AVERAGE(IF(
                    ISNUMBER(M60:V60),
                    IF(
                        M$5:V$5=2,
                        M60:V60,
                        ""),
                    ""))
            ),
            IF(
                Parameters!$D$17=1,
                IFERROR(
                    IF(
                        OR(
                            IF(
                                ISNUMBER(M60:V60),
                                IF(
                                    M$5:V$5=1,
                                    M60:V60,
                                    ""),
                                "")
                            =0),
                        0,
                        GEOMEAN(IF(
                            ISNUMBER(M60:V60),
                            IF(
                                M$5:V$5=1,
                                M60:V60,
                                ""),
                            ""))
                    ),
                    IF(
                        OR(IF(
                            ISNUMBER(M60:V60),
                            IF(
                                M$5:V$5=2,
                                M60:V60,
                                ""),
                            "")
                            =0),
                        0,
                        GEOMEAN(IF(
                            ISNUMBER(M60:V60),
                            IF(
                                M$5:V$5=2,
                                M60:V60,
                                ""),
                            "")))
                )
            )
        )
    )
)</f>
        <v>10</v>
      </c>
      <c r="J60" s="242">
        <v>45188</v>
      </c>
      <c r="K60" s="242">
        <v>45337</v>
      </c>
      <c r="L60" s="91" t="s">
        <v>93</v>
      </c>
      <c r="M60" s="192">
        <v>4.6666666666666599</v>
      </c>
      <c r="N60" s="192" t="s">
        <v>409</v>
      </c>
      <c r="O60" s="192">
        <v>0</v>
      </c>
      <c r="P60" s="192">
        <v>0</v>
      </c>
      <c r="Q60" s="192">
        <v>10</v>
      </c>
      <c r="R60" s="192" t="s">
        <v>409</v>
      </c>
      <c r="S60" s="192">
        <v>3.8</v>
      </c>
      <c r="T60" s="192" t="s">
        <v>409</v>
      </c>
      <c r="U60" s="192">
        <v>0</v>
      </c>
      <c r="V60" s="192" t="s">
        <v>409</v>
      </c>
      <c r="W60" s="192">
        <v>1</v>
      </c>
      <c r="X60" s="192" t="s">
        <v>409</v>
      </c>
      <c r="Y60" s="192"/>
      <c r="Z60" s="192"/>
      <c r="AA60" s="80"/>
      <c r="AB60" s="80"/>
      <c r="AC60" s="80"/>
    </row>
    <row r="61" spans="1:29"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$M$4:$V$4,
                    (M61:V61),
                    "")),
            1,
            0))
        =0,
    NA(),
    IF(
        Parameters!$D$15=1,
        IF(
            SUM(--(ISNUMBER(IF($M$4:$V$4=1,(M61:V61),""))))&gt;0,
            MAX(IF(
                ISNUMBER(M61:V61),
                IF(
                    M$4:V$4=1,
                    M61:V61,
                    ""),
                "")),
            MAX(IF(
                ISNUMBER(M61:V61),
                IF(
                    M$4:V$4=2,
                    M61:V61,
                    ""),
                ""))
        ),
        IF(
            Parameters!$D$16=1,
            IFERROR(
                AVERAGE(IF(
                    ISNUMBER(M61:V61),
                    IF(
                        M$4:V$4=1,
                        M61:V61,
                        ""),
                    "")),
                AVERAGE(IF(
                    ISNUMBER(M61:V61),
                    IF(
                        M$4:V$4=2,
                        M61:V61,
                        ""),
                    ""))
            ),
            IF(
                Parameters!$D$17=1,
                IFERROR(
                    IF(
                        OR(
                            IF(
                                ISNUMBER(M61:V61),
                                IF(
                                    M$4:V$4=1,
                                    M61:V61,
                                    ""),
                                "")
                            =0),
                        0,
                        GEOMEAN(IF(
                            ISNUMBER(M61:V61),
                            IF(
                                M$4:V$4=1,
                                M61:V61,
                                ""),
                            ""))
                    ),
                    IF(
                        OR(IF(
                            ISNUMBER(M61:V61),
                            IF(
                                M$4:V$4=2,
                                M61:V61,
                                ""),
                            "")
                            =0),
                        0,
                        GEOMEAN(IF(
                            ISNUMBER(M61:V61),
                            IF(
                                M$4:V$4=2,
                                M61:V61,
                                ""),
                            "")))
                )
            )
        )
    )
)</f>
        <v>1.6666666666666601</v>
      </c>
      <c r="I61" s="191" cm="1">
        <f t="array" ref="I61">IF(
    SUM(IF(
            ISNUMBER(
                IF(
                    $M$5:$V$5,
                    (M61:V61),
                    "")),
            1,
            0))
        =0,
    NA(),
    IF(
        Parameters!$D$15=1,
        IF(
            SUM(--(ISNUMBER(IF($M$5:$V$5=1,(M61:V61),""))))&gt;0,
            MAX(IF(
                ISNUMBER(M61:V61),
                IF(
                    M$5:V$5=1,
                    M61:V61,
                    ""),
                "")),
            MAX(IF(
                ISNUMBER(M61:V61),
                IF(
                    M$5:V$5=2,
                    M61:V61,
                    ""),
                ""))
        ),
        IF(
            Parameters!$D$16=1,
            IFERROR(
                AVERAGE(IF(
                    ISNUMBER(M61:V61),
                    IF(
                        M$5:V$5=1,
                        M61:V61,
                        ""),
                    "")),
                AVERAGE(IF(
                    ISNUMBER(M61:V61),
                    IF(
                        M$5:V$5=2,
                        M61:V61,
                        ""),
                    ""))
            ),
            IF(
                Parameters!$D$17=1,
                IFERROR(
                    IF(
                        OR(
                            IF(
                                ISNUMBER(M61:V61),
                                IF(
                                    M$5:V$5=1,
                                    M61:V61,
                                    ""),
                                "")
                            =0),
                        0,
                        GEOMEAN(IF(
                            ISNUMBER(M61:V61),
                            IF(
                                M$5:V$5=1,
                                M61:V61,
                                ""),
                            ""))
                    ),
                    IF(
                        OR(IF(
                            ISNUMBER(M61:V61),
                            IF(
                                M$5:V$5=2,
                                M61:V61,
                                ""),
                            "")
                            =0),
                        0,
                        GEOMEAN(IF(
                            ISNUMBER(M61:V61),
                            IF(
                                M$5:V$5=2,
                                M61:V61,
                                ""),
                            "")))
                )
            )
        )
    )
)</f>
        <v>0</v>
      </c>
      <c r="J61" s="242">
        <v>45188</v>
      </c>
      <c r="K61" s="242">
        <v>45014</v>
      </c>
      <c r="L61" s="91" t="s">
        <v>95</v>
      </c>
      <c r="M61" s="192">
        <v>1.6666666666666601</v>
      </c>
      <c r="N61" s="192" t="s">
        <v>409</v>
      </c>
      <c r="O61" s="192">
        <v>0</v>
      </c>
      <c r="P61" s="192">
        <v>0</v>
      </c>
      <c r="Q61" s="192">
        <v>0</v>
      </c>
      <c r="R61" s="192" t="s">
        <v>409</v>
      </c>
      <c r="S61" s="192">
        <v>2</v>
      </c>
      <c r="T61" s="192" t="s">
        <v>409</v>
      </c>
      <c r="U61" s="192">
        <v>0</v>
      </c>
      <c r="V61" s="192" t="s">
        <v>409</v>
      </c>
      <c r="W61" s="192">
        <v>0</v>
      </c>
      <c r="X61" s="192" t="s">
        <v>409</v>
      </c>
      <c r="Y61" s="192"/>
      <c r="Z61" s="192"/>
      <c r="AA61" s="80"/>
      <c r="AB61" s="80"/>
      <c r="AC61" s="80"/>
    </row>
    <row r="62" spans="1:29"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9.5742710775633775</v>
      </c>
      <c r="H62" s="80" cm="1">
        <f t="array" ref="H62">IF(
    SUM(IF(
            ISNUMBER(
                IF(
                    $M$4:$V$4,
                    (M62:V62),
                    "")),
            1,
            0))
        =0,
    NA(),
    IF(
        Parameters!$D$15=1,
        IF(
            SUM(--(ISNUMBER(IF($M$4:$V$4=1,(M62:V62),""))))&gt;0,
            MAX(IF(
                ISNUMBER(M62:V62),
                IF(
                    M$4:V$4=1,
                    M62:V62,
                    ""),
                "")),
            MAX(IF(
                ISNUMBER(M62:V62),
                IF(
                    M$4:V$4=2,
                    M62:V62,
                    ""),
                ""))
        ),
        IF(
            Parameters!$D$16=1,
            IFERROR(
                AVERAGE(IF(
                    ISNUMBER(M62:V62),
                    IF(
                        M$4:V$4=1,
                        M62:V62,
                        ""),
                    "")),
                AVERAGE(IF(
                    ISNUMBER(M62:V62),
                    IF(
                        M$4:V$4=2,
                        M62:V62,
                        ""),
                    ""))
            ),
            IF(
                Parameters!$D$17=1,
                IFERROR(
                    IF(
                        OR(
                            IF(
                                ISNUMBER(M62:V62),
                                IF(
                                    M$4:V$4=1,
                                    M62:V62,
                                    ""),
                                "")
                            =0),
                        0,
                        GEOMEAN(IF(
                            ISNUMBER(M62:V62),
                            IF(
                                M$4:V$4=1,
                                M62:V62,
                                ""),
                            ""))
                    ),
                    IF(
                        OR(IF(
                            ISNUMBER(M62:V62),
                            IF(
                                M$4:V$4=2,
                                M62:V62,
                                ""),
                            "")
                            =0),
                        0,
                        GEOMEAN(IF(
                            ISNUMBER(M62:V62),
                            IF(
                                M$4:V$4=2,
                                M62:V62,
                                ""),
                            "")))
                )
            )
        )
    )
)</f>
        <v>9.1666666666666607</v>
      </c>
      <c r="I62" s="191" cm="1">
        <f t="array" ref="I62">IF(
    SUM(IF(
            ISNUMBER(
                IF(
                    $M$5:$V$5,
                    (M62:V62),
                    "")),
            1,
            0))
        =0,
    NA(),
    IF(
        Parameters!$D$15=1,
        IF(
            SUM(--(ISNUMBER(IF($M$5:$V$5=1,(M62:V62),""))))&gt;0,
            MAX(IF(
                ISNUMBER(M62:V62),
                IF(
                    M$5:V$5=1,
                    M62:V62,
                    ""),
                "")),
            MAX(IF(
                ISNUMBER(M62:V62),
                IF(
                    M$5:V$5=2,
                    M62:V62,
                    ""),
                ""))
        ),
        IF(
            Parameters!$D$16=1,
            IFERROR(
                AVERAGE(IF(
                    ISNUMBER(M62:V62),
                    IF(
                        M$5:V$5=1,
                        M62:V62,
                        ""),
                    "")),
                AVERAGE(IF(
                    ISNUMBER(M62:V62),
                    IF(
                        M$5:V$5=2,
                        M62:V62,
                        ""),
                    ""))
            ),
            IF(
                Parameters!$D$17=1,
                IFERROR(
                    IF(
                        OR(
                            IF(
                                ISNUMBER(M62:V62),
                                IF(
                                    M$5:V$5=1,
                                    M62:V62,
                                    ""),
                                "")
                            =0),
                        0,
                        GEOMEAN(IF(
                            ISNUMBER(M62:V62),
                            IF(
                                M$5:V$5=1,
                                M62:V62,
                                ""),
                            ""))
                    ),
                    IF(
                        OR(IF(
                            ISNUMBER(M62:V62),
                            IF(
                                M$5:V$5=2,
                                M62:V62,
                                ""),
                            "")
                            =0),
                        0,
                        GEOMEAN(IF(
                            ISNUMBER(M62:V62),
                            IF(
                                M$5:V$5=2,
                                M62:V62,
                                ""),
                            "")))
                )
            )
        )
    )
)</f>
        <v>10</v>
      </c>
      <c r="J62" s="242">
        <v>45188</v>
      </c>
      <c r="K62" s="242">
        <v>45440</v>
      </c>
      <c r="L62" s="91" t="s">
        <v>97</v>
      </c>
      <c r="M62" s="192">
        <v>9.1666666666666607</v>
      </c>
      <c r="N62" s="192" t="s">
        <v>409</v>
      </c>
      <c r="O62" s="192">
        <v>0</v>
      </c>
      <c r="P62" s="192">
        <v>0</v>
      </c>
      <c r="Q62" s="192">
        <v>10</v>
      </c>
      <c r="R62" s="192" t="s">
        <v>409</v>
      </c>
      <c r="S62" s="192">
        <v>6.5</v>
      </c>
      <c r="T62" s="192" t="s">
        <v>409</v>
      </c>
      <c r="U62" s="192">
        <v>0</v>
      </c>
      <c r="V62" s="192" t="s">
        <v>409</v>
      </c>
      <c r="W62" s="192">
        <v>1</v>
      </c>
      <c r="X62" s="192" t="s">
        <v>409</v>
      </c>
      <c r="Y62" s="192"/>
      <c r="Z62" s="192"/>
      <c r="AA62" s="80"/>
      <c r="AB62" s="80"/>
      <c r="AC62" s="80"/>
    </row>
    <row r="63" spans="1:29"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6.0553007081949781</v>
      </c>
      <c r="H63" s="80" cm="1">
        <f t="array" ref="H63">IF(
    SUM(IF(
            ISNUMBER(
                IF(
                    $M$4:$V$4,
                    (M63:V63),
                    "")),
            1,
            0))
        =0,
    NA(),
    IF(
        Parameters!$D$15=1,
        IF(
            SUM(--(ISNUMBER(IF($M$4:$V$4=1,(M63:V63),""))))&gt;0,
            MAX(IF(
                ISNUMBER(M63:V63),
                IF(
                    M$4:V$4=1,
                    M63:V63,
                    ""),
                "")),
            MAX(IF(
                ISNUMBER(M63:V63),
                IF(
                    M$4:V$4=2,
                    M63:V63,
                    ""),
                ""))
        ),
        IF(
            Parameters!$D$16=1,
            IFERROR(
                AVERAGE(IF(
                    ISNUMBER(M63:V63),
                    IF(
                        M$4:V$4=1,
                        M63:V63,
                        ""),
                    "")),
                AVERAGE(IF(
                    ISNUMBER(M63:V63),
                    IF(
                        M$4:V$4=2,
                        M63:V63,
                        ""),
                    ""))
            ),
            IF(
                Parameters!$D$17=1,
                IFERROR(
                    IF(
                        OR(
                            IF(
                                ISNUMBER(M63:V63),
                                IF(
                                    M$4:V$4=1,
                                    M63:V63,
                                    ""),
                                "")
                            =0),
                        0,
                        GEOMEAN(IF(
                            ISNUMBER(M63:V63),
                            IF(
                                M$4:V$4=1,
                                M63:V63,
                                ""),
                            ""))
                    ),
                    IF(
                        OR(IF(
                            ISNUMBER(M63:V63),
                            IF(
                                M$4:V$4=2,
                                M63:V63,
                                ""),
                            "")
                            =0),
                        0,
                        GEOMEAN(IF(
                            ISNUMBER(M63:V63),
                            IF(
                                M$4:V$4=2,
                                M63:V63,
                                ""),
                            "")))
                )
            )
        )
    )
)</f>
        <v>3.6666666666666599</v>
      </c>
      <c r="I63" s="191" cm="1">
        <f t="array" ref="I63">IF(
    SUM(IF(
            ISNUMBER(
                IF(
                    $M$5:$V$5,
                    (M63:V63),
                    "")),
            1,
            0))
        =0,
    NA(),
    IF(
        Parameters!$D$15=1,
        IF(
            SUM(--(ISNUMBER(IF($M$5:$V$5=1,(M63:V63),""))))&gt;0,
            MAX(IF(
                ISNUMBER(M63:V63),
                IF(
                    M$5:V$5=1,
                    M63:V63,
                    ""),
                "")),
            MAX(IF(
                ISNUMBER(M63:V63),
                IF(
                    M$5:V$5=2,
                    M63:V63,
                    ""),
                ""))
        ),
        IF(
            Parameters!$D$16=1,
            IFERROR(
                AVERAGE(IF(
                    ISNUMBER(M63:V63),
                    IF(
                        M$5:V$5=1,
                        M63:V63,
                        ""),
                    "")),
                AVERAGE(IF(
                    ISNUMBER(M63:V63),
                    IF(
                        M$5:V$5=2,
                        M63:V63,
                        ""),
                    ""))
            ),
            IF(
                Parameters!$D$17=1,
                IFERROR(
                    IF(
                        OR(
                            IF(
                                ISNUMBER(M63:V63),
                                IF(
                                    M$5:V$5=1,
                                    M63:V63,
                                    ""),
                                "")
                            =0),
                        0,
                        GEOMEAN(IF(
                            ISNUMBER(M63:V63),
                            IF(
                                M$5:V$5=1,
                                M63:V63,
                                ""),
                            ""))
                    ),
                    IF(
                        OR(IF(
                            ISNUMBER(M63:V63),
                            IF(
                                M$5:V$5=2,
                                M63:V63,
                                ""),
                            "")
                            =0),
                        0,
                        GEOMEAN(IF(
                            ISNUMBER(M63:V63),
                            IF(
                                M$5:V$5=2,
                                M63:V63,
                                ""),
                            "")))
                )
            )
        )
    )
)</f>
        <v>10</v>
      </c>
      <c r="J63" s="242">
        <v>45188</v>
      </c>
      <c r="K63" s="242">
        <v>45454</v>
      </c>
      <c r="L63" s="91" t="s">
        <v>99</v>
      </c>
      <c r="M63" s="192">
        <v>3.6666666666666599</v>
      </c>
      <c r="N63" s="192">
        <v>10</v>
      </c>
      <c r="O63" s="192">
        <v>0</v>
      </c>
      <c r="P63" s="192">
        <v>0</v>
      </c>
      <c r="Q63" s="192">
        <v>0</v>
      </c>
      <c r="R63" s="192" t="s">
        <v>409</v>
      </c>
      <c r="S63" s="192">
        <v>3.2</v>
      </c>
      <c r="T63" s="192" t="s">
        <v>853</v>
      </c>
      <c r="U63" s="192">
        <v>0</v>
      </c>
      <c r="V63" s="192" t="s">
        <v>409</v>
      </c>
      <c r="W63" s="192">
        <v>0.17073170731707299</v>
      </c>
      <c r="X63" s="192" t="s">
        <v>409</v>
      </c>
      <c r="Y63" s="192"/>
      <c r="Z63" s="192"/>
      <c r="AA63" s="80"/>
      <c r="AB63" s="80"/>
      <c r="AC63" s="80"/>
    </row>
    <row r="64" spans="1:29"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$M$4:$V$4,
                    (M64:V64),
                    "")),
            1,
            0))
        =0,
    NA(),
    IF(
        Parameters!$D$15=1,
        IF(
            SUM(--(ISNUMBER(IF($M$4:$V$4=1,(M64:V64),""))))&gt;0,
            MAX(IF(
                ISNUMBER(M64:V64),
                IF(
                    M$4:V$4=1,
                    M64:V64,
                    ""),
                "")),
            MAX(IF(
                ISNUMBER(M64:V64),
                IF(
                    M$4:V$4=2,
                    M64:V64,
                    ""),
                ""))
        ),
        IF(
            Parameters!$D$16=1,
            IFERROR(
                AVERAGE(IF(
                    ISNUMBER(M64:V64),
                    IF(
                        M$4:V$4=1,
                        M64:V64,
                        ""),
                    "")),
                AVERAGE(IF(
                    ISNUMBER(M64:V64),
                    IF(
                        M$4:V$4=2,
                        M64:V64,
                        ""),
                    ""))
            ),
            IF(
                Parameters!$D$17=1,
                IFERROR(
                    IF(
                        OR(
                            IF(
                                ISNUMBER(M64:V64),
                                IF(
                                    M$4:V$4=1,
                                    M64:V64,
                                    ""),
                                "")
                            =0),
                        0,
                        GEOMEAN(IF(
                            ISNUMBER(M64:V64),
                            IF(
                                M$4:V$4=1,
                                M64:V64,
                                ""),
                            ""))
                    ),
                    IF(
                        OR(IF(
                            ISNUMBER(M64:V64),
                            IF(
                                M$4:V$4=2,
                                M64:V64,
                                ""),
                            "")
                            =0),
                        0,
                        GEOMEAN(IF(
                            ISNUMBER(M64:V64),
                            IF(
                                M$4:V$4=2,
                                M64:V64,
                                ""),
                            "")))
                )
            )
        )
    )
)</f>
        <v>9.1666666666666607</v>
      </c>
      <c r="I64" s="191" cm="1">
        <f t="array" ref="I64">IF(
    SUM(IF(
            ISNUMBER(
                IF(
                    $M$5:$V$5,
                    (M64:V64),
                    "")),
            1,
            0))
        =0,
    NA(),
    IF(
        Parameters!$D$15=1,
        IF(
            SUM(--(ISNUMBER(IF($M$5:$V$5=1,(M64:V64),""))))&gt;0,
            MAX(IF(
                ISNUMBER(M64:V64),
                IF(
                    M$5:V$5=1,
                    M64:V64,
                    ""),
                "")),
            MAX(IF(
                ISNUMBER(M64:V64),
                IF(
                    M$5:V$5=2,
                    M64:V64,
                    ""),
                ""))
        ),
        IF(
            Parameters!$D$16=1,
            IFERROR(
                AVERAGE(IF(
                    ISNUMBER(M64:V64),
                    IF(
                        M$5:V$5=1,
                        M64:V64,
                        ""),
                    "")),
                AVERAGE(IF(
                    ISNUMBER(M64:V64),
                    IF(
                        M$5:V$5=2,
                        M64:V64,
                        ""),
                    ""))
            ),
            IF(
                Parameters!$D$17=1,
                IFERROR(
                    IF(
                        OR(
                            IF(
                                ISNUMBER(M64:V64),
                                IF(
                                    M$5:V$5=1,
                                    M64:V64,
                                    ""),
                                "")
                            =0),
                        0,
                        GEOMEAN(IF(
                            ISNUMBER(M64:V64),
                            IF(
                                M$5:V$5=1,
                                M64:V64,
                                ""),
                            ""))
                    ),
                    IF(
                        OR(IF(
                            ISNUMBER(M64:V64),
                            IF(
                                M$5:V$5=2,
                                M64:V64,
                                ""),
                            "")
                            =0),
                        0,
                        GEOMEAN(IF(
                            ISNUMBER(M64:V64),
                            IF(
                                M$5:V$5=2,
                                M64:V64,
                                ""),
                            "")))
                )
            )
        )
    )
)</f>
        <v>0</v>
      </c>
      <c r="J64" s="242">
        <v>45188</v>
      </c>
      <c r="K64" s="242">
        <v>45440</v>
      </c>
      <c r="L64" s="91" t="s">
        <v>101</v>
      </c>
      <c r="M64" s="192">
        <v>9.1666666666666607</v>
      </c>
      <c r="N64" s="192" t="s">
        <v>409</v>
      </c>
      <c r="O64" s="192">
        <v>0</v>
      </c>
      <c r="P64" s="192">
        <v>0</v>
      </c>
      <c r="Q64" s="192">
        <v>0</v>
      </c>
      <c r="R64" s="192" t="s">
        <v>409</v>
      </c>
      <c r="S64" s="192">
        <v>6.5</v>
      </c>
      <c r="T64" s="192" t="s">
        <v>409</v>
      </c>
      <c r="U64" s="192">
        <v>0</v>
      </c>
      <c r="V64" s="192" t="s">
        <v>409</v>
      </c>
      <c r="W64" s="192">
        <v>0.14285714285714199</v>
      </c>
      <c r="X64" s="192" t="s">
        <v>409</v>
      </c>
      <c r="Y64" s="192"/>
      <c r="Z64" s="192"/>
      <c r="AA64" s="80"/>
      <c r="AB64" s="80"/>
      <c r="AC64" s="80"/>
    </row>
    <row r="65" spans="1:29"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$M$4:$V$4,
                    (M65:V65),
                    "")),
            1,
            0))
        =0,
    NA(),
    IF(
        Parameters!$D$15=1,
        IF(
            SUM(--(ISNUMBER(IF($M$4:$V$4=1,(M65:V65),""))))&gt;0,
            MAX(IF(
                ISNUMBER(M65:V65),
                IF(
                    M$4:V$4=1,
                    M65:V65,
                    ""),
                "")),
            MAX(IF(
                ISNUMBER(M65:V65),
                IF(
                    M$4:V$4=2,
                    M65:V65,
                    ""),
                ""))
        ),
        IF(
            Parameters!$D$16=1,
            IFERROR(
                AVERAGE(IF(
                    ISNUMBER(M65:V65),
                    IF(
                        M$4:V$4=1,
                        M65:V65,
                        ""),
                    "")),
                AVERAGE(IF(
                    ISNUMBER(M65:V65),
                    IF(
                        M$4:V$4=2,
                        M65:V65,
                        ""),
                    ""))
            ),
            IF(
                Parameters!$D$17=1,
                IFERROR(
                    IF(
                        OR(
                            IF(
                                ISNUMBER(M65:V65),
                                IF(
                                    M$4:V$4=1,
                                    M65:V65,
                                    ""),
                                "")
                            =0),
                        0,
                        GEOMEAN(IF(
                            ISNUMBER(M65:V65),
                            IF(
                                M$4:V$4=1,
                                M65:V65,
                                ""),
                            ""))
                    ),
                    IF(
                        OR(IF(
                            ISNUMBER(M65:V65),
                            IF(
                                M$4:V$4=2,
                                M65:V65,
                                ""),
                            "")
                            =0),
                        0,
                        GEOMEAN(IF(
                            ISNUMBER(M65:V65),
                            IF(
                                M$4:V$4=2,
                                M65:V65,
                                ""),
                            "")))
                )
            )
        )
    )
)</f>
        <v>8.5</v>
      </c>
      <c r="I65" s="191" cm="1">
        <f t="array" ref="I65">IF(
    SUM(IF(
            ISNUMBER(
                IF(
                    $M$5:$V$5,
                    (M65:V65),
                    "")),
            1,
            0))
        =0,
    NA(),
    IF(
        Parameters!$D$15=1,
        IF(
            SUM(--(ISNUMBER(IF($M$5:$V$5=1,(M65:V65),""))))&gt;0,
            MAX(IF(
                ISNUMBER(M65:V65),
                IF(
                    M$5:V$5=1,
                    M65:V65,
                    ""),
                "")),
            MAX(IF(
                ISNUMBER(M65:V65),
                IF(
                    M$5:V$5=2,
                    M65:V65,
                    ""),
                ""))
        ),
        IF(
            Parameters!$D$16=1,
            IFERROR(
                AVERAGE(IF(
                    ISNUMBER(M65:V65),
                    IF(
                        M$5:V$5=1,
                        M65:V65,
                        ""),
                    "")),
                AVERAGE(IF(
                    ISNUMBER(M65:V65),
                    IF(
                        M$5:V$5=2,
                        M65:V65,
                        ""),
                    ""))
            ),
            IF(
                Parameters!$D$17=1,
                IFERROR(
                    IF(
                        OR(
                            IF(
                                ISNUMBER(M65:V65),
                                IF(
                                    M$5:V$5=1,
                                    M65:V65,
                                    ""),
                                "")
                            =0),
                        0,
                        GEOMEAN(IF(
                            ISNUMBER(M65:V65),
                            IF(
                                M$5:V$5=1,
                                M65:V65,
                                ""),
                            ""))
                    ),
                    IF(
                        OR(IF(
                            ISNUMBER(M65:V65),
                            IF(
                                M$5:V$5=2,
                                M65:V65,
                                ""),
                            "")
                            =0),
                        0,
                        GEOMEAN(IF(
                            ISNUMBER(M65:V65),
                            IF(
                                M$5:V$5=2,
                                M65:V65,
                                ""),
                            "")))
                )
            )
        )
    )
)</f>
        <v>0</v>
      </c>
      <c r="J65" s="242">
        <v>45188</v>
      </c>
      <c r="K65" s="242">
        <v>45454</v>
      </c>
      <c r="L65" s="91" t="s">
        <v>102</v>
      </c>
      <c r="M65" s="192">
        <v>8.5</v>
      </c>
      <c r="N65" s="192" t="s">
        <v>409</v>
      </c>
      <c r="O65" s="192">
        <v>0</v>
      </c>
      <c r="P65" s="192">
        <v>0</v>
      </c>
      <c r="Q65" s="192">
        <v>0</v>
      </c>
      <c r="R65" s="192" t="s">
        <v>409</v>
      </c>
      <c r="S65" s="192">
        <v>6.1</v>
      </c>
      <c r="T65" s="192" t="s">
        <v>409</v>
      </c>
      <c r="U65" s="192">
        <v>0</v>
      </c>
      <c r="V65" s="192" t="s">
        <v>409</v>
      </c>
      <c r="W65" s="192">
        <v>0</v>
      </c>
      <c r="X65" s="192" t="s">
        <v>409</v>
      </c>
      <c r="Y65" s="192"/>
      <c r="Z65" s="192"/>
      <c r="AA65" s="80"/>
      <c r="AB65" s="80"/>
      <c r="AC65" s="80"/>
    </row>
    <row r="66" spans="1:29"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$M$4:$V$4,
                    (M66:V66),
                    "")),
            1,
            0))
        =0,
    NA(),
    IF(
        Parameters!$D$15=1,
        IF(
            SUM(--(ISNUMBER(IF($M$4:$V$4=1,(M66:V66),""))))&gt;0,
            MAX(IF(
                ISNUMBER(M66:V66),
                IF(
                    M$4:V$4=1,
                    M66:V66,
                    ""),
                "")),
            MAX(IF(
                ISNUMBER(M66:V66),
                IF(
                    M$4:V$4=2,
                    M66:V66,
                    ""),
                ""))
        ),
        IF(
            Parameters!$D$16=1,
            IFERROR(
                AVERAGE(IF(
                    ISNUMBER(M66:V66),
                    IF(
                        M$4:V$4=1,
                        M66:V66,
                        ""),
                    "")),
                AVERAGE(IF(
                    ISNUMBER(M66:V66),
                    IF(
                        M$4:V$4=2,
                        M66:V66,
                        ""),
                    ""))
            ),
            IF(
                Parameters!$D$17=1,
                IFERROR(
                    IF(
                        OR(
                            IF(
                                ISNUMBER(M66:V66),
                                IF(
                                    M$4:V$4=1,
                                    M66:V66,
                                    ""),
                                "")
                            =0),
                        0,
                        GEOMEAN(IF(
                            ISNUMBER(M66:V66),
                            IF(
                                M$4:V$4=1,
                                M66:V66,
                                ""),
                            ""))
                    ),
                    IF(
                        OR(IF(
                            ISNUMBER(M66:V66),
                            IF(
                                M$4:V$4=2,
                                M66:V66,
                                ""),
                            "")
                            =0),
                        0,
                        GEOMEAN(IF(
                            ISNUMBER(M66:V66),
                            IF(
                                M$4:V$4=2,
                                M66:V66,
                                ""),
                            "")))
                )
            )
        )
    )
)</f>
        <v>3.5</v>
      </c>
      <c r="I66" s="191" cm="1">
        <f t="array" ref="I66">IF(
    SUM(IF(
            ISNUMBER(
                IF(
                    $M$5:$V$5,
                    (M66:V66),
                    "")),
            1,
            0))
        =0,
    NA(),
    IF(
        Parameters!$D$15=1,
        IF(
            SUM(--(ISNUMBER(IF($M$5:$V$5=1,(M66:V66),""))))&gt;0,
            MAX(IF(
                ISNUMBER(M66:V66),
                IF(
                    M$5:V$5=1,
                    M66:V66,
                    ""),
                "")),
            MAX(IF(
                ISNUMBER(M66:V66),
                IF(
                    M$5:V$5=2,
                    M66:V66,
                    ""),
                ""))
        ),
        IF(
            Parameters!$D$16=1,
            IFERROR(
                AVERAGE(IF(
                    ISNUMBER(M66:V66),
                    IF(
                        M$5:V$5=1,
                        M66:V66,
                        ""),
                    "")),
                AVERAGE(IF(
                    ISNUMBER(M66:V66),
                    IF(
                        M$5:V$5=2,
                        M66:V66,
                        ""),
                    ""))
            ),
            IF(
                Parameters!$D$17=1,
                IFERROR(
                    IF(
                        OR(
                            IF(
                                ISNUMBER(M66:V66),
                                IF(
                                    M$5:V$5=1,
                                    M66:V66,
                                    ""),
                                "")
                            =0),
                        0,
                        GEOMEAN(IF(
                            ISNUMBER(M66:V66),
                            IF(
                                M$5:V$5=1,
                                M66:V66,
                                ""),
                            ""))
                    ),
                    IF(
                        OR(IF(
                            ISNUMBER(M66:V66),
                            IF(
                                M$5:V$5=2,
                                M66:V66,
                                ""),
                            "")
                            =0),
                        0,
                        GEOMEAN(IF(
                            ISNUMBER(M66:V66),
                            IF(
                                M$5:V$5=2,
                                M66:V66,
                                ""),
                            "")))
                )
            )
        )
    )
)</f>
        <v>0</v>
      </c>
      <c r="J66" s="242">
        <v>45188</v>
      </c>
      <c r="K66" s="242">
        <v>45440</v>
      </c>
      <c r="L66" s="91" t="s">
        <v>104</v>
      </c>
      <c r="M66" s="192">
        <v>3.5</v>
      </c>
      <c r="N66" s="192" t="s">
        <v>409</v>
      </c>
      <c r="O66" s="192">
        <v>0</v>
      </c>
      <c r="P66" s="192">
        <v>0</v>
      </c>
      <c r="Q66" s="192">
        <v>0</v>
      </c>
      <c r="R66" s="192" t="s">
        <v>409</v>
      </c>
      <c r="S66" s="192">
        <v>3.1</v>
      </c>
      <c r="T66" s="192" t="s">
        <v>409</v>
      </c>
      <c r="U66" s="192">
        <v>0</v>
      </c>
      <c r="V66" s="192" t="s">
        <v>409</v>
      </c>
      <c r="W66" s="192">
        <v>0.21052631578947301</v>
      </c>
      <c r="X66" s="192" t="s">
        <v>409</v>
      </c>
      <c r="Y66" s="192"/>
      <c r="Z66" s="192"/>
      <c r="AA66" s="80"/>
      <c r="AB66" s="80"/>
      <c r="AC66" s="80"/>
    </row>
    <row r="67" spans="1:29"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6.8313005106397275</v>
      </c>
      <c r="H67" s="80" cm="1">
        <f t="array" ref="H67">IF(
    SUM(IF(
            ISNUMBER(
                IF(
                    $M$4:$V$4,
                    (M67:V67),
                    "")),
            1,
            0))
        =0,
    NA(),
    IF(
        Parameters!$D$15=1,
        IF(
            SUM(--(ISNUMBER(IF($M$4:$V$4=1,(M67:V67),""))))&gt;0,
            MAX(IF(
                ISNUMBER(M67:V67),
                IF(
                    M$4:V$4=1,
                    M67:V67,
                    ""),
                "")),
            MAX(IF(
                ISNUMBER(M67:V67),
                IF(
                    M$4:V$4=2,
                    M67:V67,
                    ""),
                ""))
        ),
        IF(
            Parameters!$D$16=1,
            IFERROR(
                AVERAGE(IF(
                    ISNUMBER(M67:V67),
                    IF(
                        M$4:V$4=1,
                        M67:V67,
                        ""),
                    "")),
                AVERAGE(IF(
                    ISNUMBER(M67:V67),
                    IF(
                        M$4:V$4=2,
                        M67:V67,
                        ""),
                    ""))
            ),
            IF(
                Parameters!$D$17=1,
                IFERROR(
                    IF(
                        OR(
                            IF(
                                ISNUMBER(M67:V67),
                                IF(
                                    M$4:V$4=1,
                                    M67:V67,
                                    ""),
                                "")
                            =0),
                        0,
                        GEOMEAN(IF(
                            ISNUMBER(M67:V67),
                            IF(
                                M$4:V$4=1,
                                M67:V67,
                                ""),
                            ""))
                    ),
                    IF(
                        OR(IF(
                            ISNUMBER(M67:V67),
                            IF(
                                M$4:V$4=2,
                                M67:V67,
                                ""),
                            "")
                            =0),
                        0,
                        GEOMEAN(IF(
                            ISNUMBER(M67:V67),
                            IF(
                                M$4:V$4=2,
                                M67:V67,
                                ""),
                            "")))
                )
            )
        )
    )
)</f>
        <v>4.6666666666666599</v>
      </c>
      <c r="I67" s="191" cm="1">
        <f t="array" ref="I67">IF(
    SUM(IF(
            ISNUMBER(
                IF(
                    $M$5:$V$5,
                    (M67:V67),
                    "")),
            1,
            0))
        =0,
    NA(),
    IF(
        Parameters!$D$15=1,
        IF(
            SUM(--(ISNUMBER(IF($M$5:$V$5=1,(M67:V67),""))))&gt;0,
            MAX(IF(
                ISNUMBER(M67:V67),
                IF(
                    M$5:V$5=1,
                    M67:V67,
                    ""),
                "")),
            MAX(IF(
                ISNUMBER(M67:V67),
                IF(
                    M$5:V$5=2,
                    M67:V67,
                    ""),
                ""))
        ),
        IF(
            Parameters!$D$16=1,
            IFERROR(
                AVERAGE(IF(
                    ISNUMBER(M67:V67),
                    IF(
                        M$5:V$5=1,
                        M67:V67,
                        ""),
                    "")),
                AVERAGE(IF(
                    ISNUMBER(M67:V67),
                    IF(
                        M$5:V$5=2,
                        M67:V67,
                        ""),
                    ""))
            ),
            IF(
                Parameters!$D$17=1,
                IFERROR(
                    IF(
                        OR(
                            IF(
                                ISNUMBER(M67:V67),
                                IF(
                                    M$5:V$5=1,
                                    M67:V67,
                                    ""),
                                "")
                            =0),
                        0,
                        GEOMEAN(IF(
                            ISNUMBER(M67:V67),
                            IF(
                                M$5:V$5=1,
                                M67:V67,
                                ""),
                            ""))
                    ),
                    IF(
                        OR(IF(
                            ISNUMBER(M67:V67),
                            IF(
                                M$5:V$5=2,
                                M67:V67,
                                ""),
                            "")
                            =0),
                        0,
                        GEOMEAN(IF(
                            ISNUMBER(M67:V67),
                            IF(
                                M$5:V$5=2,
                                M67:V67,
                                ""),
                            "")))
                )
            )
        )
    )
)</f>
        <v>10</v>
      </c>
      <c r="J67" s="242">
        <v>45188</v>
      </c>
      <c r="K67" s="242">
        <v>45454</v>
      </c>
      <c r="L67" s="91" t="s">
        <v>106</v>
      </c>
      <c r="M67" s="192">
        <v>4.6666666666666599</v>
      </c>
      <c r="N67" s="192">
        <v>10</v>
      </c>
      <c r="O67" s="192">
        <v>0</v>
      </c>
      <c r="P67" s="192">
        <v>0</v>
      </c>
      <c r="Q67" s="192">
        <v>0</v>
      </c>
      <c r="R67" s="192" t="s">
        <v>409</v>
      </c>
      <c r="S67" s="192">
        <v>3.8</v>
      </c>
      <c r="T67" s="192" t="s">
        <v>854</v>
      </c>
      <c r="U67" s="192">
        <v>0</v>
      </c>
      <c r="V67" s="192" t="s">
        <v>409</v>
      </c>
      <c r="W67" s="192">
        <v>4.1095890410958902E-2</v>
      </c>
      <c r="X67" s="192" t="s">
        <v>409</v>
      </c>
      <c r="Y67" s="192"/>
      <c r="Z67" s="192"/>
      <c r="AA67" s="80"/>
      <c r="AB67" s="80"/>
      <c r="AC67" s="80"/>
    </row>
    <row r="68" spans="1:29"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$M$4:$V$4,
                    (M68:V68),
                    "")),
            1,
            0))
        =0,
    NA(),
    IF(
        Parameters!$D$15=1,
        IF(
            SUM(--(ISNUMBER(IF($M$4:$V$4=1,(M68:V68),""))))&gt;0,
            MAX(IF(
                ISNUMBER(M68:V68),
                IF(
                    M$4:V$4=1,
                    M68:V68,
                    ""),
                "")),
            MAX(IF(
                ISNUMBER(M68:V68),
                IF(
                    M$4:V$4=2,
                    M68:V68,
                    ""),
                ""))
        ),
        IF(
            Parameters!$D$16=1,
            IFERROR(
                AVERAGE(IF(
                    ISNUMBER(M68:V68),
                    IF(
                        M$4:V$4=1,
                        M68:V68,
                        ""),
                    "")),
                AVERAGE(IF(
                    ISNUMBER(M68:V68),
                    IF(
                        M$4:V$4=2,
                        M68:V68,
                        ""),
                    ""))
            ),
            IF(
                Parameters!$D$17=1,
                IFERROR(
                    IF(
                        OR(
                            IF(
                                ISNUMBER(M68:V68),
                                IF(
                                    M$4:V$4=1,
                                    M68:V68,
                                    ""),
                                "")
                            =0),
                        0,
                        GEOMEAN(IF(
                            ISNUMBER(M68:V68),
                            IF(
                                M$4:V$4=1,
                                M68:V68,
                                ""),
                            ""))
                    ),
                    IF(
                        OR(IF(
                            ISNUMBER(M68:V68),
                            IF(
                                M$4:V$4=2,
                                M68:V68,
                                ""),
                            "")
                            =0),
                        0,
                        GEOMEAN(IF(
                            ISNUMBER(M68:V68),
                            IF(
                                M$4:V$4=2,
                                M68:V68,
                                ""),
                            "")))
                )
            )
        )
    )
)</f>
        <v>0.83333333333333304</v>
      </c>
      <c r="I68" s="191" cm="1">
        <f t="array" ref="I68">IF(
    SUM(IF(
            ISNUMBER(
                IF(
                    $M$5:$V$5,
                    (M68:V68),
                    "")),
            1,
            0))
        =0,
    NA(),
    IF(
        Parameters!$D$15=1,
        IF(
            SUM(--(ISNUMBER(IF($M$5:$V$5=1,(M68:V68),""))))&gt;0,
            MAX(IF(
                ISNUMBER(M68:V68),
                IF(
                    M$5:V$5=1,
                    M68:V68,
                    ""),
                "")),
            MAX(IF(
                ISNUMBER(M68:V68),
                IF(
                    M$5:V$5=2,
                    M68:V68,
                    ""),
                ""))
        ),
        IF(
            Parameters!$D$16=1,
            IFERROR(
                AVERAGE(IF(
                    ISNUMBER(M68:V68),
                    IF(
                        M$5:V$5=1,
                        M68:V68,
                        ""),
                    "")),
                AVERAGE(IF(
                    ISNUMBER(M68:V68),
                    IF(
                        M$5:V$5=2,
                        M68:V68,
                        ""),
                    ""))
            ),
            IF(
                Parameters!$D$17=1,
                IFERROR(
                    IF(
                        OR(
                            IF(
                                ISNUMBER(M68:V68),
                                IF(
                                    M$5:V$5=1,
                                    M68:V68,
                                    ""),
                                "")
                            =0),
                        0,
                        GEOMEAN(IF(
                            ISNUMBER(M68:V68),
                            IF(
                                M$5:V$5=1,
                                M68:V68,
                                ""),
                            ""))
                    ),
                    IF(
                        OR(IF(
                            ISNUMBER(M68:V68),
                            IF(
                                M$5:V$5=2,
                                M68:V68,
                                ""),
                            "")
                            =0),
                        0,
                        GEOMEAN(IF(
                            ISNUMBER(M68:V68),
                            IF(
                                M$5:V$5=2,
                                M68:V68,
                                ""),
                            "")))
                )
            )
        )
    )
)</f>
        <v>0</v>
      </c>
      <c r="J68" s="242">
        <v>45188</v>
      </c>
      <c r="K68" s="242">
        <v>45440</v>
      </c>
      <c r="L68" s="91" t="s">
        <v>108</v>
      </c>
      <c r="M68" s="192">
        <v>0.83333333333333304</v>
      </c>
      <c r="N68" s="192" t="s">
        <v>409</v>
      </c>
      <c r="O68" s="192">
        <v>0</v>
      </c>
      <c r="P68" s="192">
        <v>0</v>
      </c>
      <c r="Q68" s="192">
        <v>0</v>
      </c>
      <c r="R68" s="192" t="s">
        <v>409</v>
      </c>
      <c r="S68" s="192">
        <v>1.5</v>
      </c>
      <c r="T68" s="192" t="s">
        <v>409</v>
      </c>
      <c r="U68" s="192">
        <v>0</v>
      </c>
      <c r="V68" s="192" t="s">
        <v>409</v>
      </c>
      <c r="W68" s="192">
        <v>0</v>
      </c>
      <c r="X68" s="192" t="s">
        <v>409</v>
      </c>
      <c r="Y68" s="192"/>
      <c r="Z68" s="192"/>
      <c r="AA68" s="80"/>
      <c r="AB68" s="80"/>
      <c r="AC68" s="80"/>
    </row>
    <row r="69" spans="1:29"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6.7082039324993685</v>
      </c>
      <c r="H69" s="80" cm="1">
        <f t="array" ref="H69">IF(
    SUM(IF(
            ISNUMBER(
                IF(
                    $M$4:$V$4,
                    (M69:V69),
                    "")),
            1,
            0))
        =0,
    NA(),
    IF(
        Parameters!$D$15=1,
        IF(
            SUM(--(ISNUMBER(IF($M$4:$V$4=1,(M69:V69),""))))&gt;0,
            MAX(IF(
                ISNUMBER(M69:V69),
                IF(
                    M$4:V$4=1,
                    M69:V69,
                    ""),
                "")),
            MAX(IF(
                ISNUMBER(M69:V69),
                IF(
                    M$4:V$4=2,
                    M69:V69,
                    ""),
                ""))
        ),
        IF(
            Parameters!$D$16=1,
            IFERROR(
                AVERAGE(IF(
                    ISNUMBER(M69:V69),
                    IF(
                        M$4:V$4=1,
                        M69:V69,
                        ""),
                    "")),
                AVERAGE(IF(
                    ISNUMBER(M69:V69),
                    IF(
                        M$4:V$4=2,
                        M69:V69,
                        ""),
                    ""))
            ),
            IF(
                Parameters!$D$17=1,
                IFERROR(
                    IF(
                        OR(
                            IF(
                                ISNUMBER(M69:V69),
                                IF(
                                    M$4:V$4=1,
                                    M69:V69,
                                    ""),
                                "")
                            =0),
                        0,
                        GEOMEAN(IF(
                            ISNUMBER(M69:V69),
                            IF(
                                M$4:V$4=1,
                                M69:V69,
                                ""),
                            ""))
                    ),
                    IF(
                        OR(IF(
                            ISNUMBER(M69:V69),
                            IF(
                                M$4:V$4=2,
                                M69:V69,
                                ""),
                            "")
                            =0),
                        0,
                        GEOMEAN(IF(
                            ISNUMBER(M69:V69),
                            IF(
                                M$4:V$4=2,
                                M69:V69,
                                ""),
                            "")))
                )
            )
        )
    )
)</f>
        <v>4.5</v>
      </c>
      <c r="I69" s="191" cm="1">
        <f t="array" ref="I69">IF(
    SUM(IF(
            ISNUMBER(
                IF(
                    $M$5:$V$5,
                    (M69:V69),
                    "")),
            1,
            0))
        =0,
    NA(),
    IF(
        Parameters!$D$15=1,
        IF(
            SUM(--(ISNUMBER(IF($M$5:$V$5=1,(M69:V69),""))))&gt;0,
            MAX(IF(
                ISNUMBER(M69:V69),
                IF(
                    M$5:V$5=1,
                    M69:V69,
                    ""),
                "")),
            MAX(IF(
                ISNUMBER(M69:V69),
                IF(
                    M$5:V$5=2,
                    M69:V69,
                    ""),
                ""))
        ),
        IF(
            Parameters!$D$16=1,
            IFERROR(
                AVERAGE(IF(
                    ISNUMBER(M69:V69),
                    IF(
                        M$5:V$5=1,
                        M69:V69,
                        ""),
                    "")),
                AVERAGE(IF(
                    ISNUMBER(M69:V69),
                    IF(
                        M$5:V$5=2,
                        M69:V69,
                        ""),
                    ""))
            ),
            IF(
                Parameters!$D$17=1,
                IFERROR(
                    IF(
                        OR(
                            IF(
                                ISNUMBER(M69:V69),
                                IF(
                                    M$5:V$5=1,
                                    M69:V69,
                                    ""),
                                "")
                            =0),
                        0,
                        GEOMEAN(IF(
                            ISNUMBER(M69:V69),
                            IF(
                                M$5:V$5=1,
                                M69:V69,
                                ""),
                            ""))
                    ),
                    IF(
                        OR(IF(
                            ISNUMBER(M69:V69),
                            IF(
                                M$5:V$5=2,
                                M69:V69,
                                ""),
                            "")
                            =0),
                        0,
                        GEOMEAN(IF(
                            ISNUMBER(M69:V69),
                            IF(
                                M$5:V$5=2,
                                M69:V69,
                                ""),
                            "")))
                )
            )
        )
    )
)</f>
        <v>10</v>
      </c>
      <c r="J69" s="242">
        <v>45188</v>
      </c>
      <c r="K69" s="242">
        <v>45440</v>
      </c>
      <c r="L69" s="91" t="s">
        <v>110</v>
      </c>
      <c r="M69" s="192">
        <v>4.5</v>
      </c>
      <c r="N69" s="192" t="s">
        <v>409</v>
      </c>
      <c r="O69" s="192">
        <v>0</v>
      </c>
      <c r="P69" s="192">
        <v>10</v>
      </c>
      <c r="Q69" s="192">
        <v>0</v>
      </c>
      <c r="R69" s="192" t="s">
        <v>409</v>
      </c>
      <c r="S69" s="192">
        <v>3.7</v>
      </c>
      <c r="T69" s="192" t="s">
        <v>409</v>
      </c>
      <c r="U69" s="192">
        <v>0</v>
      </c>
      <c r="V69" s="192" t="s">
        <v>855</v>
      </c>
      <c r="W69" s="192">
        <v>0.28571428571428498</v>
      </c>
      <c r="X69" s="192" t="s">
        <v>409</v>
      </c>
      <c r="Y69" s="192"/>
      <c r="Z69" s="192"/>
      <c r="AA69" s="80"/>
      <c r="AB69" s="80"/>
      <c r="AC69" s="80"/>
    </row>
    <row r="70" spans="1:29"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$M$4:$V$4,
                    (M70:V70),
                    "")),
            1,
            0))
        =0,
    NA(),
    IF(
        Parameters!$D$15=1,
        IF(
            SUM(--(ISNUMBER(IF($M$4:$V$4=1,(M70:V70),""))))&gt;0,
            MAX(IF(
                ISNUMBER(M70:V70),
                IF(
                    M$4:V$4=1,
                    M70:V70,
                    ""),
                "")),
            MAX(IF(
                ISNUMBER(M70:V70),
                IF(
                    M$4:V$4=2,
                    M70:V70,
                    ""),
                ""))
        ),
        IF(
            Parameters!$D$16=1,
            IFERROR(
                AVERAGE(IF(
                    ISNUMBER(M70:V70),
                    IF(
                        M$4:V$4=1,
                        M70:V70,
                        ""),
                    "")),
                AVERAGE(IF(
                    ISNUMBER(M70:V70),
                    IF(
                        M$4:V$4=2,
                        M70:V70,
                        ""),
                    ""))
            ),
            IF(
                Parameters!$D$17=1,
                IFERROR(
                    IF(
                        OR(
                            IF(
                                ISNUMBER(M70:V70),
                                IF(
                                    M$4:V$4=1,
                                    M70:V70,
                                    ""),
                                "")
                            =0),
                        0,
                        GEOMEAN(IF(
                            ISNUMBER(M70:V70),
                            IF(
                                M$4:V$4=1,
                                M70:V70,
                                ""),
                            ""))
                    ),
                    IF(
                        OR(IF(
                            ISNUMBER(M70:V70),
                            IF(
                                M$4:V$4=2,
                                M70:V70,
                                ""),
                            "")
                            =0),
                        0,
                        GEOMEAN(IF(
                            ISNUMBER(M70:V70),
                            IF(
                                M$4:V$4=2,
                                M70:V70,
                                ""),
                            "")))
                )
            )
        )
    )
)</f>
        <v>2.1666666666666599</v>
      </c>
      <c r="I70" s="191" cm="1">
        <f t="array" ref="I70">IF(
    SUM(IF(
            ISNUMBER(
                IF(
                    $M$5:$V$5,
                    (M70:V70),
                    "")),
            1,
            0))
        =0,
    NA(),
    IF(
        Parameters!$D$15=1,
        IF(
            SUM(--(ISNUMBER(IF($M$5:$V$5=1,(M70:V70),""))))&gt;0,
            MAX(IF(
                ISNUMBER(M70:V70),
                IF(
                    M$5:V$5=1,
                    M70:V70,
                    ""),
                "")),
            MAX(IF(
                ISNUMBER(M70:V70),
                IF(
                    M$5:V$5=2,
                    M70:V70,
                    ""),
                ""))
        ),
        IF(
            Parameters!$D$16=1,
            IFERROR(
                AVERAGE(IF(
                    ISNUMBER(M70:V70),
                    IF(
                        M$5:V$5=1,
                        M70:V70,
                        ""),
                    "")),
                AVERAGE(IF(
                    ISNUMBER(M70:V70),
                    IF(
                        M$5:V$5=2,
                        M70:V70,
                        ""),
                    ""))
            ),
            IF(
                Parameters!$D$17=1,
                IFERROR(
                    IF(
                        OR(
                            IF(
                                ISNUMBER(M70:V70),
                                IF(
                                    M$5:V$5=1,
                                    M70:V70,
                                    ""),
                                "")
                            =0),
                        0,
                        GEOMEAN(IF(
                            ISNUMBER(M70:V70),
                            IF(
                                M$5:V$5=1,
                                M70:V70,
                                ""),
                            ""))
                    ),
                    IF(
                        OR(IF(
                            ISNUMBER(M70:V70),
                            IF(
                                M$5:V$5=2,
                                M70:V70,
                                ""),
                            "")
                            =0),
                        0,
                        GEOMEAN(IF(
                            ISNUMBER(M70:V70),
                            IF(
                                M$5:V$5=2,
                                M70:V70,
                                ""),
                            "")))
                )
            )
        )
    )
)</f>
        <v>0</v>
      </c>
      <c r="J70" s="242">
        <v>45188</v>
      </c>
      <c r="K70" s="242">
        <v>45016</v>
      </c>
      <c r="L70" s="91" t="s">
        <v>112</v>
      </c>
      <c r="M70" s="192">
        <v>2.1666666666666599</v>
      </c>
      <c r="N70" s="192" t="s">
        <v>409</v>
      </c>
      <c r="O70" s="192">
        <v>0</v>
      </c>
      <c r="P70" s="192">
        <v>0</v>
      </c>
      <c r="Q70" s="192">
        <v>0</v>
      </c>
      <c r="R70" s="192" t="s">
        <v>409</v>
      </c>
      <c r="S70" s="192">
        <v>2.2999999999999998</v>
      </c>
      <c r="T70" s="192" t="s">
        <v>409</v>
      </c>
      <c r="U70" s="192">
        <v>0</v>
      </c>
      <c r="V70" s="192" t="s">
        <v>409</v>
      </c>
      <c r="W70" s="192">
        <v>0</v>
      </c>
      <c r="X70" s="192" t="s">
        <v>409</v>
      </c>
      <c r="Y70" s="192"/>
      <c r="Z70" s="192"/>
      <c r="AA70" s="80"/>
      <c r="AB70" s="80"/>
      <c r="AC70" s="80"/>
    </row>
    <row r="71" spans="1:29"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$M$4:$V$4,
                    (M71:V71),
                    "")),
            1,
            0))
        =0,
    NA(),
    IF(
        Parameters!$D$15=1,
        IF(
            SUM(--(ISNUMBER(IF($M$4:$V$4=1,(M71:V71),""))))&gt;0,
            MAX(IF(
                ISNUMBER(M71:V71),
                IF(
                    M$4:V$4=1,
                    M71:V71,
                    ""),
                "")),
            MAX(IF(
                ISNUMBER(M71:V71),
                IF(
                    M$4:V$4=2,
                    M71:V71,
                    ""),
                ""))
        ),
        IF(
            Parameters!$D$16=1,
            IFERROR(
                AVERAGE(IF(
                    ISNUMBER(M71:V71),
                    IF(
                        M$4:V$4=1,
                        M71:V71,
                        ""),
                    "")),
                AVERAGE(IF(
                    ISNUMBER(M71:V71),
                    IF(
                        M$4:V$4=2,
                        M71:V71,
                        ""),
                    ""))
            ),
            IF(
                Parameters!$D$17=1,
                IFERROR(
                    IF(
                        OR(
                            IF(
                                ISNUMBER(M71:V71),
                                IF(
                                    M$4:V$4=1,
                                    M71:V71,
                                    ""),
                                "")
                            =0),
                        0,
                        GEOMEAN(IF(
                            ISNUMBER(M71:V71),
                            IF(
                                M$4:V$4=1,
                                M71:V71,
                                ""),
                            ""))
                    ),
                    IF(
                        OR(IF(
                            ISNUMBER(M71:V71),
                            IF(
                                M$4:V$4=2,
                                M71:V71,
                                ""),
                            "")
                            =0),
                        0,
                        GEOMEAN(IF(
                            ISNUMBER(M71:V71),
                            IF(
                                M$4:V$4=2,
                                M71:V71,
                                ""),
                            "")))
                )
            )
        )
    )
)</f>
        <v>6.5</v>
      </c>
      <c r="I71" s="191" cm="1">
        <f t="array" ref="I71">IF(
    SUM(IF(
            ISNUMBER(
                IF(
                    $M$5:$V$5,
                    (M71:V71),
                    "")),
            1,
            0))
        =0,
    NA(),
    IF(
        Parameters!$D$15=1,
        IF(
            SUM(--(ISNUMBER(IF($M$5:$V$5=1,(M71:V71),""))))&gt;0,
            MAX(IF(
                ISNUMBER(M71:V71),
                IF(
                    M$5:V$5=1,
                    M71:V71,
                    ""),
                "")),
            MAX(IF(
                ISNUMBER(M71:V71),
                IF(
                    M$5:V$5=2,
                    M71:V71,
                    ""),
                ""))
        ),
        IF(
            Parameters!$D$16=1,
            IFERROR(
                AVERAGE(IF(
                    ISNUMBER(M71:V71),
                    IF(
                        M$5:V$5=1,
                        M71:V71,
                        ""),
                    "")),
                AVERAGE(IF(
                    ISNUMBER(M71:V71),
                    IF(
                        M$5:V$5=2,
                        M71:V71,
                        ""),
                    ""))
            ),
            IF(
                Parameters!$D$17=1,
                IFERROR(
                    IF(
                        OR(
                            IF(
                                ISNUMBER(M71:V71),
                                IF(
                                    M$5:V$5=1,
                                    M71:V71,
                                    ""),
                                "")
                            =0),
                        0,
                        GEOMEAN(IF(
                            ISNUMBER(M71:V71),
                            IF(
                                M$5:V$5=1,
                                M71:V71,
                                ""),
                            ""))
                    ),
                    IF(
                        OR(IF(
                            ISNUMBER(M71:V71),
                            IF(
                                M$5:V$5=2,
                                M71:V71,
                                ""),
                            "")
                            =0),
                        0,
                        GEOMEAN(IF(
                            ISNUMBER(M71:V71),
                            IF(
                                M$5:V$5=2,
                                M71:V71,
                                ""),
                            "")))
                )
            )
        )
    )
)</f>
        <v>0</v>
      </c>
      <c r="J71" s="242">
        <v>45188</v>
      </c>
      <c r="K71" s="242">
        <v>45440</v>
      </c>
      <c r="L71" s="91" t="s">
        <v>114</v>
      </c>
      <c r="M71" s="192">
        <v>6.5</v>
      </c>
      <c r="N71" s="192" t="s">
        <v>409</v>
      </c>
      <c r="O71" s="192">
        <v>0</v>
      </c>
      <c r="P71" s="192">
        <v>0</v>
      </c>
      <c r="Q71" s="192">
        <v>0</v>
      </c>
      <c r="R71" s="192" t="s">
        <v>409</v>
      </c>
      <c r="S71" s="192">
        <v>4.9000000000000004</v>
      </c>
      <c r="T71" s="192" t="s">
        <v>409</v>
      </c>
      <c r="U71" s="192">
        <v>0</v>
      </c>
      <c r="V71" s="192" t="s">
        <v>409</v>
      </c>
      <c r="W71" s="192">
        <v>0.33333333333333298</v>
      </c>
      <c r="X71" s="192" t="s">
        <v>409</v>
      </c>
      <c r="Y71" s="192"/>
      <c r="Z71" s="192"/>
      <c r="AA71" s="80"/>
      <c r="AB71" s="80"/>
      <c r="AC71" s="80"/>
    </row>
    <row r="72" spans="1:29"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$M$4:$V$4,
                    (M72:V72),
                    "")),
            1,
            0))
        =0,
    NA(),
    IF(
        Parameters!$D$15=1,
        IF(
            SUM(--(ISNUMBER(IF($M$4:$V$4=1,(M72:V72),""))))&gt;0,
            MAX(IF(
                ISNUMBER(M72:V72),
                IF(
                    M$4:V$4=1,
                    M72:V72,
                    ""),
                "")),
            MAX(IF(
                ISNUMBER(M72:V72),
                IF(
                    M$4:V$4=2,
                    M72:V72,
                    ""),
                ""))
        ),
        IF(
            Parameters!$D$16=1,
            IFERROR(
                AVERAGE(IF(
                    ISNUMBER(M72:V72),
                    IF(
                        M$4:V$4=1,
                        M72:V72,
                        ""),
                    "")),
                AVERAGE(IF(
                    ISNUMBER(M72:V72),
                    IF(
                        M$4:V$4=2,
                        M72:V72,
                        ""),
                    ""))
            ),
            IF(
                Parameters!$D$17=1,
                IFERROR(
                    IF(
                        OR(
                            IF(
                                ISNUMBER(M72:V72),
                                IF(
                                    M$4:V$4=1,
                                    M72:V72,
                                    ""),
                                "")
                            =0),
                        0,
                        GEOMEAN(IF(
                            ISNUMBER(M72:V72),
                            IF(
                                M$4:V$4=1,
                                M72:V72,
                                ""),
                            ""))
                    ),
                    IF(
                        OR(IF(
                            ISNUMBER(M72:V72),
                            IF(
                                M$4:V$4=2,
                                M72:V72,
                                ""),
                            "")
                            =0),
                        0,
                        GEOMEAN(IF(
                            ISNUMBER(M72:V72),
                            IF(
                                M$4:V$4=2,
                                M72:V72,
                                ""),
                            "")))
                )
            )
        )
    )
)</f>
        <v>4.8333333333333304</v>
      </c>
      <c r="I72" s="191" cm="1">
        <f t="array" ref="I72">IF(
    SUM(IF(
            ISNUMBER(
                IF(
                    $M$5:$V$5,
                    (M72:V72),
                    "")),
            1,
            0))
        =0,
    NA(),
    IF(
        Parameters!$D$15=1,
        IF(
            SUM(--(ISNUMBER(IF($M$5:$V$5=1,(M72:V72),""))))&gt;0,
            MAX(IF(
                ISNUMBER(M72:V72),
                IF(
                    M$5:V$5=1,
                    M72:V72,
                    ""),
                "")),
            MAX(IF(
                ISNUMBER(M72:V72),
                IF(
                    M$5:V$5=2,
                    M72:V72,
                    ""),
                ""))
        ),
        IF(
            Parameters!$D$16=1,
            IFERROR(
                AVERAGE(IF(
                    ISNUMBER(M72:V72),
                    IF(
                        M$5:V$5=1,
                        M72:V72,
                        ""),
                    "")),
                AVERAGE(IF(
                    ISNUMBER(M72:V72),
                    IF(
                        M$5:V$5=2,
                        M72:V72,
                        ""),
                    ""))
            ),
            IF(
                Parameters!$D$17=1,
                IFERROR(
                    IF(
                        OR(
                            IF(
                                ISNUMBER(M72:V72),
                                IF(
                                    M$5:V$5=1,
                                    M72:V72,
                                    ""),
                                "")
                            =0),
                        0,
                        GEOMEAN(IF(
                            ISNUMBER(M72:V72),
                            IF(
                                M$5:V$5=1,
                                M72:V72,
                                ""),
                            ""))
                    ),
                    IF(
                        OR(IF(
                            ISNUMBER(M72:V72),
                            IF(
                                M$5:V$5=2,
                                M72:V72,
                                ""),
                            "")
                            =0),
                        0,
                        GEOMEAN(IF(
                            ISNUMBER(M72:V72),
                            IF(
                                M$5:V$5=2,
                                M72:V72,
                                ""),
                            "")))
                )
            )
        )
    )
)</f>
        <v>0</v>
      </c>
      <c r="J72" s="242">
        <v>45188</v>
      </c>
      <c r="K72" s="242">
        <v>45259</v>
      </c>
      <c r="L72" s="91" t="s">
        <v>116</v>
      </c>
      <c r="M72" s="192">
        <v>4.8333333333333304</v>
      </c>
      <c r="N72" s="192" t="s">
        <v>409</v>
      </c>
      <c r="O72" s="192">
        <v>0</v>
      </c>
      <c r="P72" s="192">
        <v>0</v>
      </c>
      <c r="Q72" s="192">
        <v>0</v>
      </c>
      <c r="R72" s="192" t="s">
        <v>409</v>
      </c>
      <c r="S72" s="192">
        <v>3.9</v>
      </c>
      <c r="T72" s="192" t="s">
        <v>409</v>
      </c>
      <c r="U72" s="192">
        <v>0</v>
      </c>
      <c r="V72" s="192" t="s">
        <v>409</v>
      </c>
      <c r="W72" s="192">
        <v>0</v>
      </c>
      <c r="X72" s="192" t="s">
        <v>409</v>
      </c>
      <c r="Y72" s="192"/>
      <c r="Z72" s="192"/>
      <c r="AA72" s="80"/>
      <c r="AB72" s="80"/>
      <c r="AC72" s="80"/>
    </row>
    <row r="73" spans="1:29"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$M$4:$V$4,
                    (M73:V73),
                    "")),
            1,
            0))
        =0,
    NA(),
    IF(
        Parameters!$D$15=1,
        IF(
            SUM(--(ISNUMBER(IF($M$4:$V$4=1,(M73:V73),""))))&gt;0,
            MAX(IF(
                ISNUMBER(M73:V73),
                IF(
                    M$4:V$4=1,
                    M73:V73,
                    ""),
                "")),
            MAX(IF(
                ISNUMBER(M73:V73),
                IF(
                    M$4:V$4=2,
                    M73:V73,
                    ""),
                ""))
        ),
        IF(
            Parameters!$D$16=1,
            IFERROR(
                AVERAGE(IF(
                    ISNUMBER(M73:V73),
                    IF(
                        M$4:V$4=1,
                        M73:V73,
                        ""),
                    "")),
                AVERAGE(IF(
                    ISNUMBER(M73:V73),
                    IF(
                        M$4:V$4=2,
                        M73:V73,
                        ""),
                    ""))
            ),
            IF(
                Parameters!$D$17=1,
                IFERROR(
                    IF(
                        OR(
                            IF(
                                ISNUMBER(M73:V73),
                                IF(
                                    M$4:V$4=1,
                                    M73:V73,
                                    ""),
                                "")
                            =0),
                        0,
                        GEOMEAN(IF(
                            ISNUMBER(M73:V73),
                            IF(
                                M$4:V$4=1,
                                M73:V73,
                                ""),
                            ""))
                    ),
                    IF(
                        OR(IF(
                            ISNUMBER(M73:V73),
                            IF(
                                M$4:V$4=2,
                                M73:V73,
                                ""),
                            "")
                            =0),
                        0,
                        GEOMEAN(IF(
                            ISNUMBER(M73:V73),
                            IF(
                                M$4:V$4=2,
                                M73:V73,
                                ""),
                            "")))
                )
            )
        )
    )
)</f>
        <v>#N/A</v>
      </c>
      <c r="I73" s="191" cm="1">
        <f t="array" ref="I73">IF(
    SUM(IF(
            ISNUMBER(
                IF(
                    $M$5:$V$5,
                    (M73:V73),
                    "")),
            1,
            0))
        =0,
    NA(),
    IF(
        Parameters!$D$15=1,
        IF(
            SUM(--(ISNUMBER(IF($M$5:$V$5=1,(M73:V73),""))))&gt;0,
            MAX(IF(
                ISNUMBER(M73:V73),
                IF(
                    M$5:V$5=1,
                    M73:V73,
                    ""),
                "")),
            MAX(IF(
                ISNUMBER(M73:V73),
                IF(
                    M$5:V$5=2,
                    M73:V73,
                    ""),
                ""))
        ),
        IF(
            Parameters!$D$16=1,
            IFERROR(
                AVERAGE(IF(
                    ISNUMBER(M73:V73),
                    IF(
                        M$5:V$5=1,
                        M73:V73,
                        ""),
                    "")),
                AVERAGE(IF(
                    ISNUMBER(M73:V73),
                    IF(
                        M$5:V$5=2,
                        M73:V73,
                        ""),
                    ""))
            ),
            IF(
                Parameters!$D$17=1,
                IFERROR(
                    IF(
                        OR(
                            IF(
                                ISNUMBER(M73:V73),
                                IF(
                                    M$5:V$5=1,
                                    M73:V73,
                                    ""),
                                "")
                            =0),
                        0,
                        GEOMEAN(IF(
                            ISNUMBER(M73:V73),
                            IF(
                                M$5:V$5=1,
                                M73:V73,
                                ""),
                            ""))
                    ),
                    IF(
                        OR(IF(
                            ISNUMBER(M73:V73),
                            IF(
                                M$5:V$5=2,
                                M73:V73,
                                ""),
                            "")
                            =0),
                        0,
                        GEOMEAN(IF(
                            ISNUMBER(M73:V73),
                            IF(
                                M$5:V$5=2,
                                M73:V73,
                                ""),
                            "")))
                )
            )
        )
    )
)</f>
        <v>0</v>
      </c>
      <c r="J73" s="242" t="s">
        <v>409</v>
      </c>
      <c r="K73" s="242">
        <v>45418</v>
      </c>
      <c r="L73" s="91" t="s">
        <v>680</v>
      </c>
      <c r="M73" s="192" t="s">
        <v>409</v>
      </c>
      <c r="N73" s="192" t="s">
        <v>409</v>
      </c>
      <c r="O73" s="192">
        <v>0</v>
      </c>
      <c r="P73" s="192">
        <v>0</v>
      </c>
      <c r="Q73" s="192">
        <v>0</v>
      </c>
      <c r="R73" s="192" t="s">
        <v>409</v>
      </c>
      <c r="S73" s="192" t="s">
        <v>409</v>
      </c>
      <c r="T73" s="192" t="s">
        <v>409</v>
      </c>
      <c r="U73" s="192">
        <v>0</v>
      </c>
      <c r="V73" s="192" t="s">
        <v>409</v>
      </c>
      <c r="W73" s="192">
        <v>0</v>
      </c>
      <c r="X73" s="192" t="s">
        <v>409</v>
      </c>
      <c r="Y73" s="192"/>
      <c r="Z73" s="192"/>
      <c r="AA73" s="80"/>
      <c r="AB73" s="80"/>
      <c r="AC73" s="80"/>
    </row>
    <row r="74" spans="1:29"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$M$4:$V$4,
                    (M74:V74),
                    "")),
            1,
            0))
        =0,
    NA(),
    IF(
        Parameters!$D$15=1,
        IF(
            SUM(--(ISNUMBER(IF($M$4:$V$4=1,(M74:V74),""))))&gt;0,
            MAX(IF(
                ISNUMBER(M74:V74),
                IF(
                    M$4:V$4=1,
                    M74:V74,
                    ""),
                "")),
            MAX(IF(
                ISNUMBER(M74:V74),
                IF(
                    M$4:V$4=2,
                    M74:V74,
                    ""),
                ""))
        ),
        IF(
            Parameters!$D$16=1,
            IFERROR(
                AVERAGE(IF(
                    ISNUMBER(M74:V74),
                    IF(
                        M$4:V$4=1,
                        M74:V74,
                        ""),
                    "")),
                AVERAGE(IF(
                    ISNUMBER(M74:V74),
                    IF(
                        M$4:V$4=2,
                        M74:V74,
                        ""),
                    ""))
            ),
            IF(
                Parameters!$D$17=1,
                IFERROR(
                    IF(
                        OR(
                            IF(
                                ISNUMBER(M74:V74),
                                IF(
                                    M$4:V$4=1,
                                    M74:V74,
                                    ""),
                                "")
                            =0),
                        0,
                        GEOMEAN(IF(
                            ISNUMBER(M74:V74),
                            IF(
                                M$4:V$4=1,
                                M74:V74,
                                ""),
                            ""))
                    ),
                    IF(
                        OR(IF(
                            ISNUMBER(M74:V74),
                            IF(
                                M$4:V$4=2,
                                M74:V74,
                                ""),
                            "")
                            =0),
                        0,
                        GEOMEAN(IF(
                            ISNUMBER(M74:V74),
                            IF(
                                M$4:V$4=2,
                                M74:V74,
                                ""),
                            "")))
                )
            )
        )
    )
)</f>
        <v>3.5</v>
      </c>
      <c r="I74" s="191" cm="1">
        <f t="array" ref="I74">IF(
    SUM(IF(
            ISNUMBER(
                IF(
                    $M$5:$V$5,
                    (M74:V74),
                    "")),
            1,
            0))
        =0,
    NA(),
    IF(
        Parameters!$D$15=1,
        IF(
            SUM(--(ISNUMBER(IF($M$5:$V$5=1,(M74:V74),""))))&gt;0,
            MAX(IF(
                ISNUMBER(M74:V74),
                IF(
                    M$5:V$5=1,
                    M74:V74,
                    ""),
                "")),
            MAX(IF(
                ISNUMBER(M74:V74),
                IF(
                    M$5:V$5=2,
                    M74:V74,
                    ""),
                ""))
        ),
        IF(
            Parameters!$D$16=1,
            IFERROR(
                AVERAGE(IF(
                    ISNUMBER(M74:V74),
                    IF(
                        M$5:V$5=1,
                        M74:V74,
                        ""),
                    "")),
                AVERAGE(IF(
                    ISNUMBER(M74:V74),
                    IF(
                        M$5:V$5=2,
                        M74:V74,
                        ""),
                    ""))
            ),
            IF(
                Parameters!$D$17=1,
                IFERROR(
                    IF(
                        OR(
                            IF(
                                ISNUMBER(M74:V74),
                                IF(
                                    M$5:V$5=1,
                                    M74:V74,
                                    ""),
                                "")
                            =0),
                        0,
                        GEOMEAN(IF(
                            ISNUMBER(M74:V74),
                            IF(
                                M$5:V$5=1,
                                M74:V74,
                                ""),
                            ""))
                    ),
                    IF(
                        OR(IF(
                            ISNUMBER(M74:V74),
                            IF(
                                M$5:V$5=2,
                                M74:V74,
                                ""),
                            "")
                            =0),
                        0,
                        GEOMEAN(IF(
                            ISNUMBER(M74:V74),
                            IF(
                                M$5:V$5=2,
                                M74:V74,
                                ""),
                            "")))
                )
            )
        )
    )
)</f>
        <v>0</v>
      </c>
      <c r="J74" s="242">
        <v>45188</v>
      </c>
      <c r="K74" s="242">
        <v>45440</v>
      </c>
      <c r="L74" s="91" t="s">
        <v>117</v>
      </c>
      <c r="M74" s="192">
        <v>3.5</v>
      </c>
      <c r="N74" s="192" t="s">
        <v>409</v>
      </c>
      <c r="O74" s="192">
        <v>0</v>
      </c>
      <c r="P74" s="192">
        <v>0</v>
      </c>
      <c r="Q74" s="192">
        <v>0</v>
      </c>
      <c r="R74" s="192" t="s">
        <v>409</v>
      </c>
      <c r="S74" s="192">
        <v>3.1</v>
      </c>
      <c r="T74" s="192" t="s">
        <v>409</v>
      </c>
      <c r="U74" s="192">
        <v>0</v>
      </c>
      <c r="V74" s="192" t="s">
        <v>409</v>
      </c>
      <c r="W74" s="192">
        <v>0.33333333333333298</v>
      </c>
      <c r="X74" s="192" t="s">
        <v>409</v>
      </c>
      <c r="Y74" s="192"/>
      <c r="Z74" s="192"/>
      <c r="AA74" s="80"/>
      <c r="AB74" s="80"/>
      <c r="AC74" s="80"/>
    </row>
    <row r="75" spans="1:29"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$M$4:$V$4,
                    (M75:V75),
                    "")),
            1,
            0))
        =0,
    NA(),
    IF(
        Parameters!$D$15=1,
        IF(
            SUM(--(ISNUMBER(IF($M$4:$V$4=1,(M75:V75),""))))&gt;0,
            MAX(IF(
                ISNUMBER(M75:V75),
                IF(
                    M$4:V$4=1,
                    M75:V75,
                    ""),
                "")),
            MAX(IF(
                ISNUMBER(M75:V75),
                IF(
                    M$4:V$4=2,
                    M75:V75,
                    ""),
                ""))
        ),
        IF(
            Parameters!$D$16=1,
            IFERROR(
                AVERAGE(IF(
                    ISNUMBER(M75:V75),
                    IF(
                        M$4:V$4=1,
                        M75:V75,
                        ""),
                    "")),
                AVERAGE(IF(
                    ISNUMBER(M75:V75),
                    IF(
                        M$4:V$4=2,
                        M75:V75,
                        ""),
                    ""))
            ),
            IF(
                Parameters!$D$17=1,
                IFERROR(
                    IF(
                        OR(
                            IF(
                                ISNUMBER(M75:V75),
                                IF(
                                    M$4:V$4=1,
                                    M75:V75,
                                    ""),
                                "")
                            =0),
                        0,
                        GEOMEAN(IF(
                            ISNUMBER(M75:V75),
                            IF(
                                M$4:V$4=1,
                                M75:V75,
                                ""),
                            ""))
                    ),
                    IF(
                        OR(IF(
                            ISNUMBER(M75:V75),
                            IF(
                                M$4:V$4=2,
                                M75:V75,
                                ""),
                            "")
                            =0),
                        0,
                        GEOMEAN(IF(
                            ISNUMBER(M75:V75),
                            IF(
                                M$4:V$4=2,
                                M75:V75,
                                ""),
                            "")))
                )
            )
        )
    )
)</f>
        <v>3.5</v>
      </c>
      <c r="I75" s="191" cm="1">
        <f t="array" ref="I75">IF(
    SUM(IF(
            ISNUMBER(
                IF(
                    $M$5:$V$5,
                    (M75:V75),
                    "")),
            1,
            0))
        =0,
    NA(),
    IF(
        Parameters!$D$15=1,
        IF(
            SUM(--(ISNUMBER(IF($M$5:$V$5=1,(M75:V75),""))))&gt;0,
            MAX(IF(
                ISNUMBER(M75:V75),
                IF(
                    M$5:V$5=1,
                    M75:V75,
                    ""),
                "")),
            MAX(IF(
                ISNUMBER(M75:V75),
                IF(
                    M$5:V$5=2,
                    M75:V75,
                    ""),
                ""))
        ),
        IF(
            Parameters!$D$16=1,
            IFERROR(
                AVERAGE(IF(
                    ISNUMBER(M75:V75),
                    IF(
                        M$5:V$5=1,
                        M75:V75,
                        ""),
                    "")),
                AVERAGE(IF(
                    ISNUMBER(M75:V75),
                    IF(
                        M$5:V$5=2,
                        M75:V75,
                        ""),
                    ""))
            ),
            IF(
                Parameters!$D$17=1,
                IFERROR(
                    IF(
                        OR(
                            IF(
                                ISNUMBER(M75:V75),
                                IF(
                                    M$5:V$5=1,
                                    M75:V75,
                                    ""),
                                "")
                            =0),
                        0,
                        GEOMEAN(IF(
                            ISNUMBER(M75:V75),
                            IF(
                                M$5:V$5=1,
                                M75:V75,
                                ""),
                            ""))
                    ),
                    IF(
                        OR(IF(
                            ISNUMBER(M75:V75),
                            IF(
                                M$5:V$5=2,
                                M75:V75,
                                ""),
                            "")
                            =0),
                        0,
                        GEOMEAN(IF(
                            ISNUMBER(M75:V75),
                            IF(
                                M$5:V$5=2,
                                M75:V75,
                                ""),
                            "")))
                )
            )
        )
    )
)</f>
        <v>0</v>
      </c>
      <c r="J75" s="242">
        <v>45188</v>
      </c>
      <c r="K75" s="242">
        <v>45307</v>
      </c>
      <c r="L75" s="91" t="s">
        <v>119</v>
      </c>
      <c r="M75" s="192">
        <v>3.5</v>
      </c>
      <c r="N75" s="192" t="s">
        <v>409</v>
      </c>
      <c r="O75" s="192">
        <v>0</v>
      </c>
      <c r="P75" s="192">
        <v>0</v>
      </c>
      <c r="Q75" s="192">
        <v>0</v>
      </c>
      <c r="R75" s="192" t="s">
        <v>409</v>
      </c>
      <c r="S75" s="192">
        <v>3.1</v>
      </c>
      <c r="T75" s="192" t="s">
        <v>409</v>
      </c>
      <c r="U75" s="192">
        <v>0</v>
      </c>
      <c r="V75" s="192" t="s">
        <v>409</v>
      </c>
      <c r="W75" s="192">
        <v>0</v>
      </c>
      <c r="X75" s="192" t="s">
        <v>409</v>
      </c>
      <c r="Y75" s="192"/>
      <c r="Z75" s="192"/>
      <c r="AA75" s="80"/>
      <c r="AB75" s="80"/>
      <c r="AC75" s="80"/>
    </row>
    <row r="76" spans="1:29"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$M$4:$V$4,
                    (M76:V76),
                    "")),
            1,
            0))
        =0,
    NA(),
    IF(
        Parameters!$D$15=1,
        IF(
            SUM(--(ISNUMBER(IF($M$4:$V$4=1,(M76:V76),""))))&gt;0,
            MAX(IF(
                ISNUMBER(M76:V76),
                IF(
                    M$4:V$4=1,
                    M76:V76,
                    ""),
                "")),
            MAX(IF(
                ISNUMBER(M76:V76),
                IF(
                    M$4:V$4=2,
                    M76:V76,
                    ""),
                ""))
        ),
        IF(
            Parameters!$D$16=1,
            IFERROR(
                AVERAGE(IF(
                    ISNUMBER(M76:V76),
                    IF(
                        M$4:V$4=1,
                        M76:V76,
                        ""),
                    "")),
                AVERAGE(IF(
                    ISNUMBER(M76:V76),
                    IF(
                        M$4:V$4=2,
                        M76:V76,
                        ""),
                    ""))
            ),
            IF(
                Parameters!$D$17=1,
                IFERROR(
                    IF(
                        OR(
                            IF(
                                ISNUMBER(M76:V76),
                                IF(
                                    M$4:V$4=1,
                                    M76:V76,
                                    ""),
                                "")
                            =0),
                        0,
                        GEOMEAN(IF(
                            ISNUMBER(M76:V76),
                            IF(
                                M$4:V$4=1,
                                M76:V76,
                                ""),
                            ""))
                    ),
                    IF(
                        OR(IF(
                            ISNUMBER(M76:V76),
                            IF(
                                M$4:V$4=2,
                                M76:V76,
                                ""),
                            "")
                            =0),
                        0,
                        GEOMEAN(IF(
                            ISNUMBER(M76:V76),
                            IF(
                                M$4:V$4=2,
                                M76:V76,
                                ""),
                            "")))
                )
            )
        )
    )
)</f>
        <v>4</v>
      </c>
      <c r="I76" s="191" cm="1">
        <f t="array" ref="I76">IF(
    SUM(IF(
            ISNUMBER(
                IF(
                    $M$5:$V$5,
                    (M76:V76),
                    "")),
            1,
            0))
        =0,
    NA(),
    IF(
        Parameters!$D$15=1,
        IF(
            SUM(--(ISNUMBER(IF($M$5:$V$5=1,(M76:V76),""))))&gt;0,
            MAX(IF(
                ISNUMBER(M76:V76),
                IF(
                    M$5:V$5=1,
                    M76:V76,
                    ""),
                "")),
            MAX(IF(
                ISNUMBER(M76:V76),
                IF(
                    M$5:V$5=2,
                    M76:V76,
                    ""),
                ""))
        ),
        IF(
            Parameters!$D$16=1,
            IFERROR(
                AVERAGE(IF(
                    ISNUMBER(M76:V76),
                    IF(
                        M$5:V$5=1,
                        M76:V76,
                        ""),
                    "")),
                AVERAGE(IF(
                    ISNUMBER(M76:V76),
                    IF(
                        M$5:V$5=2,
                        M76:V76,
                        ""),
                    ""))
            ),
            IF(
                Parameters!$D$17=1,
                IFERROR(
                    IF(
                        OR(
                            IF(
                                ISNUMBER(M76:V76),
                                IF(
                                    M$5:V$5=1,
                                    M76:V76,
                                    ""),
                                "")
                            =0),
                        0,
                        GEOMEAN(IF(
                            ISNUMBER(M76:V76),
                            IF(
                                M$5:V$5=1,
                                M76:V76,
                                ""),
                            ""))
                    ),
                    IF(
                        OR(IF(
                            ISNUMBER(M76:V76),
                            IF(
                                M$5:V$5=2,
                                M76:V76,
                                ""),
                            "")
                            =0),
                        0,
                        GEOMEAN(IF(
                            ISNUMBER(M76:V76),
                            IF(
                                M$5:V$5=2,
                                M76:V76,
                                ""),
                            "")))
                )
            )
        )
    )
)</f>
        <v>0</v>
      </c>
      <c r="J76" s="242">
        <v>45188</v>
      </c>
      <c r="K76" s="242">
        <v>44802</v>
      </c>
      <c r="L76" s="91" t="s">
        <v>121</v>
      </c>
      <c r="M76" s="192">
        <v>4</v>
      </c>
      <c r="N76" s="192" t="s">
        <v>409</v>
      </c>
      <c r="O76" s="192">
        <v>0</v>
      </c>
      <c r="P76" s="192">
        <v>0</v>
      </c>
      <c r="Q76" s="192">
        <v>0</v>
      </c>
      <c r="R76" s="192" t="s">
        <v>409</v>
      </c>
      <c r="S76" s="192">
        <v>3.4</v>
      </c>
      <c r="T76" s="192" t="s">
        <v>409</v>
      </c>
      <c r="U76" s="192">
        <v>0</v>
      </c>
      <c r="V76" s="192" t="s">
        <v>409</v>
      </c>
      <c r="W76" s="192">
        <v>0</v>
      </c>
      <c r="X76" s="192" t="s">
        <v>409</v>
      </c>
      <c r="Y76" s="192"/>
      <c r="Z76" s="192"/>
      <c r="AA76" s="80"/>
      <c r="AB76" s="80"/>
      <c r="AC76" s="80"/>
    </row>
    <row r="77" spans="1:29"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$M$4:$V$4,
                    (M77:V77),
                    "")),
            1,
            0))
        =0,
    NA(),
    IF(
        Parameters!$D$15=1,
        IF(
            SUM(--(ISNUMBER(IF($M$4:$V$4=1,(M77:V77),""))))&gt;0,
            MAX(IF(
                ISNUMBER(M77:V77),
                IF(
                    M$4:V$4=1,
                    M77:V77,
                    ""),
                "")),
            MAX(IF(
                ISNUMBER(M77:V77),
                IF(
                    M$4:V$4=2,
                    M77:V77,
                    ""),
                ""))
        ),
        IF(
            Parameters!$D$16=1,
            IFERROR(
                AVERAGE(IF(
                    ISNUMBER(M77:V77),
                    IF(
                        M$4:V$4=1,
                        M77:V77,
                        ""),
                    "")),
                AVERAGE(IF(
                    ISNUMBER(M77:V77),
                    IF(
                        M$4:V$4=2,
                        M77:V77,
                        ""),
                    ""))
            ),
            IF(
                Parameters!$D$17=1,
                IFERROR(
                    IF(
                        OR(
                            IF(
                                ISNUMBER(M77:V77),
                                IF(
                                    M$4:V$4=1,
                                    M77:V77,
                                    ""),
                                "")
                            =0),
                        0,
                        GEOMEAN(IF(
                            ISNUMBER(M77:V77),
                            IF(
                                M$4:V$4=1,
                                M77:V77,
                                ""),
                            ""))
                    ),
                    IF(
                        OR(IF(
                            ISNUMBER(M77:V77),
                            IF(
                                M$4:V$4=2,
                                M77:V77,
                                ""),
                            "")
                            =0),
                        0,
                        GEOMEAN(IF(
                            ISNUMBER(M77:V77),
                            IF(
                                M$4:V$4=2,
                                M77:V77,
                                ""),
                            "")))
                )
            )
        )
    )
)</f>
        <v>5.8333333333333304</v>
      </c>
      <c r="I77" s="191" cm="1">
        <f t="array" ref="I77">IF(
    SUM(IF(
            ISNUMBER(
                IF(
                    $M$5:$V$5,
                    (M77:V77),
                    "")),
            1,
            0))
        =0,
    NA(),
    IF(
        Parameters!$D$15=1,
        IF(
            SUM(--(ISNUMBER(IF($M$5:$V$5=1,(M77:V77),""))))&gt;0,
            MAX(IF(
                ISNUMBER(M77:V77),
                IF(
                    M$5:V$5=1,
                    M77:V77,
                    ""),
                "")),
            MAX(IF(
                ISNUMBER(M77:V77),
                IF(
                    M$5:V$5=2,
                    M77:V77,
                    ""),
                ""))
        ),
        IF(
            Parameters!$D$16=1,
            IFERROR(
                AVERAGE(IF(
                    ISNUMBER(M77:V77),
                    IF(
                        M$5:V$5=1,
                        M77:V77,
                        ""),
                    "")),
                AVERAGE(IF(
                    ISNUMBER(M77:V77),
                    IF(
                        M$5:V$5=2,
                        M77:V77,
                        ""),
                    ""))
            ),
            IF(
                Parameters!$D$17=1,
                IFERROR(
                    IF(
                        OR(
                            IF(
                                ISNUMBER(M77:V77),
                                IF(
                                    M$5:V$5=1,
                                    M77:V77,
                                    ""),
                                "")
                            =0),
                        0,
                        GEOMEAN(IF(
                            ISNUMBER(M77:V77),
                            IF(
                                M$5:V$5=1,
                                M77:V77,
                                ""),
                            ""))
                    ),
                    IF(
                        OR(IF(
                            ISNUMBER(M77:V77),
                            IF(
                                M$5:V$5=2,
                                M77:V77,
                                ""),
                            "")
                            =0),
                        0,
                        GEOMEAN(IF(
                            ISNUMBER(M77:V77),
                            IF(
                                M$5:V$5=2,
                                M77:V77,
                                ""),
                            "")))
                )
            )
        )
    )
)</f>
        <v>0</v>
      </c>
      <c r="J77" s="242">
        <v>45188</v>
      </c>
      <c r="K77" s="242">
        <v>45259</v>
      </c>
      <c r="L77" s="91" t="s">
        <v>123</v>
      </c>
      <c r="M77" s="192">
        <v>5.8333333333333304</v>
      </c>
      <c r="N77" s="192" t="s">
        <v>409</v>
      </c>
      <c r="O77" s="192">
        <v>0</v>
      </c>
      <c r="P77" s="192">
        <v>0</v>
      </c>
      <c r="Q77" s="192">
        <v>0</v>
      </c>
      <c r="R77" s="192" t="s">
        <v>409</v>
      </c>
      <c r="S77" s="192">
        <v>4.5</v>
      </c>
      <c r="T77" s="192" t="s">
        <v>409</v>
      </c>
      <c r="U77" s="192">
        <v>0</v>
      </c>
      <c r="V77" s="192" t="s">
        <v>409</v>
      </c>
      <c r="W77" s="192">
        <v>0</v>
      </c>
      <c r="X77" s="192" t="s">
        <v>409</v>
      </c>
      <c r="Y77" s="192"/>
      <c r="Z77" s="192"/>
      <c r="AA77" s="80"/>
      <c r="AB77" s="80"/>
      <c r="AC77" s="80"/>
    </row>
    <row r="78" spans="1:29"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$M$4:$V$4,
                    (M78:V78),
                    "")),
            1,
            0))
        =0,
    NA(),
    IF(
        Parameters!$D$15=1,
        IF(
            SUM(--(ISNUMBER(IF($M$4:$V$4=1,(M78:V78),""))))&gt;0,
            MAX(IF(
                ISNUMBER(M78:V78),
                IF(
                    M$4:V$4=1,
                    M78:V78,
                    ""),
                "")),
            MAX(IF(
                ISNUMBER(M78:V78),
                IF(
                    M$4:V$4=2,
                    M78:V78,
                    ""),
                ""))
        ),
        IF(
            Parameters!$D$16=1,
            IFERROR(
                AVERAGE(IF(
                    ISNUMBER(M78:V78),
                    IF(
                        M$4:V$4=1,
                        M78:V78,
                        ""),
                    "")),
                AVERAGE(IF(
                    ISNUMBER(M78:V78),
                    IF(
                        M$4:V$4=2,
                        M78:V78,
                        ""),
                    ""))
            ),
            IF(
                Parameters!$D$17=1,
                IFERROR(
                    IF(
                        OR(
                            IF(
                                ISNUMBER(M78:V78),
                                IF(
                                    M$4:V$4=1,
                                    M78:V78,
                                    ""),
                                "")
                            =0),
                        0,
                        GEOMEAN(IF(
                            ISNUMBER(M78:V78),
                            IF(
                                M$4:V$4=1,
                                M78:V78,
                                ""),
                            ""))
                    ),
                    IF(
                        OR(IF(
                            ISNUMBER(M78:V78),
                            IF(
                                M$4:V$4=2,
                                M78:V78,
                                ""),
                            "")
                            =0),
                        0,
                        GEOMEAN(IF(
                            ISNUMBER(M78:V78),
                            IF(
                                M$4:V$4=2,
                                M78:V78,
                                ""),
                            "")))
                )
            )
        )
    )
)</f>
        <v>3.6666666666666599</v>
      </c>
      <c r="I78" s="191" cm="1">
        <f t="array" ref="I78">IF(
    SUM(IF(
            ISNUMBER(
                IF(
                    $M$5:$V$5,
                    (M78:V78),
                    "")),
            1,
            0))
        =0,
    NA(),
    IF(
        Parameters!$D$15=1,
        IF(
            SUM(--(ISNUMBER(IF($M$5:$V$5=1,(M78:V78),""))))&gt;0,
            MAX(IF(
                ISNUMBER(M78:V78),
                IF(
                    M$5:V$5=1,
                    M78:V78,
                    ""),
                "")),
            MAX(IF(
                ISNUMBER(M78:V78),
                IF(
                    M$5:V$5=2,
                    M78:V78,
                    ""),
                ""))
        ),
        IF(
            Parameters!$D$16=1,
            IFERROR(
                AVERAGE(IF(
                    ISNUMBER(M78:V78),
                    IF(
                        M$5:V$5=1,
                        M78:V78,
                        ""),
                    "")),
                AVERAGE(IF(
                    ISNUMBER(M78:V78),
                    IF(
                        M$5:V$5=2,
                        M78:V78,
                        ""),
                    ""))
            ),
            IF(
                Parameters!$D$17=1,
                IFERROR(
                    IF(
                        OR(
                            IF(
                                ISNUMBER(M78:V78),
                                IF(
                                    M$5:V$5=1,
                                    M78:V78,
                                    ""),
                                "")
                            =0),
                        0,
                        GEOMEAN(IF(
                            ISNUMBER(M78:V78),
                            IF(
                                M$5:V$5=1,
                                M78:V78,
                                ""),
                            ""))
                    ),
                    IF(
                        OR(IF(
                            ISNUMBER(M78:V78),
                            IF(
                                M$5:V$5=2,
                                M78:V78,
                                ""),
                            "")
                            =0),
                        0,
                        GEOMEAN(IF(
                            ISNUMBER(M78:V78),
                            IF(
                                M$5:V$5=2,
                                M78:V78,
                                ""),
                            "")))
                )
            )
        )
    )
)</f>
        <v>0</v>
      </c>
      <c r="J78" s="242">
        <v>45188</v>
      </c>
      <c r="K78" s="242">
        <v>45001</v>
      </c>
      <c r="L78" s="91" t="s">
        <v>125</v>
      </c>
      <c r="M78" s="192">
        <v>3.6666666666666599</v>
      </c>
      <c r="N78" s="192" t="s">
        <v>409</v>
      </c>
      <c r="O78" s="192">
        <v>0</v>
      </c>
      <c r="P78" s="192">
        <v>0</v>
      </c>
      <c r="Q78" s="192">
        <v>0</v>
      </c>
      <c r="R78" s="192" t="s">
        <v>409</v>
      </c>
      <c r="S78" s="192">
        <v>3.2</v>
      </c>
      <c r="T78" s="192" t="s">
        <v>409</v>
      </c>
      <c r="U78" s="192">
        <v>0</v>
      </c>
      <c r="V78" s="192" t="s">
        <v>409</v>
      </c>
      <c r="W78" s="192">
        <v>0</v>
      </c>
      <c r="X78" s="192" t="s">
        <v>409</v>
      </c>
      <c r="Y78" s="192"/>
      <c r="Z78" s="192"/>
      <c r="AA78" s="80"/>
      <c r="AB78" s="80"/>
      <c r="AC78" s="80"/>
    </row>
    <row r="79" spans="1:29" x14ac:dyDescent="0.2">
      <c r="A79" s="84">
        <v>72</v>
      </c>
      <c r="B79" s="84" t="str">
        <f ca="1"/>
        <v>Gibraltar</v>
      </c>
      <c r="C79" s="84" t="str">
        <f ca="1"/>
        <v>GIB</v>
      </c>
      <c r="D79" s="219" t="str">
        <f ca="1"/>
        <v>ECS           Europe &amp; Central Asia</v>
      </c>
      <c r="E79" s="219" t="str">
        <f ca="1"/>
        <v>NA</v>
      </c>
      <c r="F79" s="190" t="str">
        <f t="shared" ca="1" si="4"/>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$M$4:$V$4,
                    (M79:V79),
                    "")),
            1,
            0))
        =0,
    NA(),
    IF(
        Parameters!$D$15=1,
        IF(
            SUM(--(ISNUMBER(IF($M$4:$V$4=1,(M79:V79),""))))&gt;0,
            MAX(IF(
                ISNUMBER(M79:V79),
                IF(
                    M$4:V$4=1,
                    M79:V79,
                    ""),
                "")),
            MAX(IF(
                ISNUMBER(M79:V79),
                IF(
                    M$4:V$4=2,
                    M79:V79,
                    ""),
                ""))
        ),
        IF(
            Parameters!$D$16=1,
            IFERROR(
                AVERAGE(IF(
                    ISNUMBER(M79:V79),
                    IF(
                        M$4:V$4=1,
                        M79:V79,
                        ""),
                    "")),
                AVERAGE(IF(
                    ISNUMBER(M79:V79),
                    IF(
                        M$4:V$4=2,
                        M79:V79,
                        ""),
                    ""))
            ),
            IF(
                Parameters!$D$17=1,
                IFERROR(
                    IF(
                        OR(
                            IF(
                                ISNUMBER(M79:V79),
                                IF(
                                    M$4:V$4=1,
                                    M79:V79,
                                    ""),
                                "")
                            =0),
                        0,
                        GEOMEAN(IF(
                            ISNUMBER(M79:V79),
                            IF(
                                M$4:V$4=1,
                                M79:V79,
                                ""),
                            ""))
                    ),
                    IF(
                        OR(IF(
                            ISNUMBER(M79:V79),
                            IF(
                                M$4:V$4=2,
                                M79:V79,
                                ""),
                            "")
                            =0),
                        0,
                        GEOMEAN(IF(
                            ISNUMBER(M79:V79),
                            IF(
                                M$4:V$4=2,
                                M79:V79,
                                ""),
                            "")))
                )
            )
        )
    )
)</f>
        <v>#N/A</v>
      </c>
      <c r="I79" s="191" cm="1">
        <f t="array" ref="I79">IF(
    SUM(IF(
            ISNUMBER(
                IF(
                    $M$5:$V$5,
                    (M79:V79),
                    "")),
            1,
            0))
        =0,
    NA(),
    IF(
        Parameters!$D$15=1,
        IF(
            SUM(--(ISNUMBER(IF($M$5:$V$5=1,(M79:V79),""))))&gt;0,
            MAX(IF(
                ISNUMBER(M79:V79),
                IF(
                    M$5:V$5=1,
                    M79:V79,
                    ""),
                "")),
            MAX(IF(
                ISNUMBER(M79:V79),
                IF(
                    M$5:V$5=2,
                    M79:V79,
                    ""),
                ""))
        ),
        IF(
            Parameters!$D$16=1,
            IFERROR(
                AVERAGE(IF(
                    ISNUMBER(M79:V79),
                    IF(
                        M$5:V$5=1,
                        M79:V79,
                        ""),
                    "")),
                AVERAGE(IF(
                    ISNUMBER(M79:V79),
                    IF(
                        M$5:V$5=2,
                        M79:V79,
                        ""),
                    ""))
            ),
            IF(
                Parameters!$D$17=1,
                IFERROR(
                    IF(
                        OR(
                            IF(
                                ISNUMBER(M79:V79),
                                IF(
                                    M$5:V$5=1,
                                    M79:V79,
                                    ""),
                                "")
                            =0),
                        0,
                        GEOMEAN(IF(
                            ISNUMBER(M79:V79),
                            IF(
                                M$5:V$5=1,
                                M79:V79,
                                ""),
                            ""))
                    ),
                    IF(
                        OR(IF(
                            ISNUMBER(M79:V79),
                            IF(
                                M$5:V$5=2,
                                M79:V79,
                                ""),
                            "")
                            =0),
                        0,
                        GEOMEAN(IF(
                            ISNUMBER(M79:V79),
                            IF(
                                M$5:V$5=2,
                                M79:V79,
                                ""),
                            "")))
                )
            )
        )
    )
)</f>
        <v>0</v>
      </c>
      <c r="J79" s="242" t="s">
        <v>409</v>
      </c>
      <c r="K79" s="242">
        <v>45307</v>
      </c>
      <c r="L79" s="91" t="s">
        <v>681</v>
      </c>
      <c r="M79" s="192" t="s">
        <v>409</v>
      </c>
      <c r="N79" s="192" t="s">
        <v>409</v>
      </c>
      <c r="O79" s="192">
        <v>0</v>
      </c>
      <c r="P79" s="192">
        <v>0</v>
      </c>
      <c r="Q79" s="192" t="s">
        <v>409</v>
      </c>
      <c r="R79" s="192" t="s">
        <v>409</v>
      </c>
      <c r="S79" s="192" t="s">
        <v>409</v>
      </c>
      <c r="T79" s="192" t="s">
        <v>409</v>
      </c>
      <c r="U79" s="192">
        <v>0</v>
      </c>
      <c r="V79" s="192" t="s">
        <v>409</v>
      </c>
      <c r="W79" s="192" t="s">
        <v>409</v>
      </c>
      <c r="X79" s="192" t="s">
        <v>409</v>
      </c>
      <c r="Y79" s="192"/>
      <c r="Z79" s="192"/>
      <c r="AA79" s="80"/>
      <c r="AB79" s="80"/>
      <c r="AC79" s="80"/>
    </row>
    <row r="80" spans="1:29"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$M$4:$V$4,
                    (M80:V80),
                    "")),
            1,
            0))
        =0,
    NA(),
    IF(
        Parameters!$D$15=1,
        IF(
            SUM(--(ISNUMBER(IF($M$4:$V$4=1,(M80:V80),""))))&gt;0,
            MAX(IF(
                ISNUMBER(M80:V80),
                IF(
                    M$4:V$4=1,
                    M80:V80,
                    ""),
                "")),
            MAX(IF(
                ISNUMBER(M80:V80),
                IF(
                    M$4:V$4=2,
                    M80:V80,
                    ""),
                ""))
        ),
        IF(
            Parameters!$D$16=1,
            IFERROR(
                AVERAGE(IF(
                    ISNUMBER(M80:V80),
                    IF(
                        M$4:V$4=1,
                        M80:V80,
                        ""),
                    "")),
                AVERAGE(IF(
                    ISNUMBER(M80:V80),
                    IF(
                        M$4:V$4=2,
                        M80:V80,
                        ""),
                    ""))
            ),
            IF(
                Parameters!$D$17=1,
                IFERROR(
                    IF(
                        OR(
                            IF(
                                ISNUMBER(M80:V80),
                                IF(
                                    M$4:V$4=1,
                                    M80:V80,
                                    ""),
                                "")
                            =0),
                        0,
                        GEOMEAN(IF(
                            ISNUMBER(M80:V80),
                            IF(
                                M$4:V$4=1,
                                M80:V80,
                                ""),
                            ""))
                    ),
                    IF(
                        OR(IF(
                            ISNUMBER(M80:V80),
                            IF(
                                M$4:V$4=2,
                                M80:V80,
                                ""),
                            "")
                            =0),
                        0,
                        GEOMEAN(IF(
                            ISNUMBER(M80:V80),
                            IF(
                                M$4:V$4=2,
                                M80:V80,
                                ""),
                            "")))
                )
            )
        )
    )
)</f>
        <v>4.5</v>
      </c>
      <c r="I80" s="191" cm="1">
        <f t="array" ref="I80">IF(
    SUM(IF(
            ISNUMBER(
                IF(
                    $M$5:$V$5,
                    (M80:V80),
                    "")),
            1,
            0))
        =0,
    NA(),
    IF(
        Parameters!$D$15=1,
        IF(
            SUM(--(ISNUMBER(IF($M$5:$V$5=1,(M80:V80),""))))&gt;0,
            MAX(IF(
                ISNUMBER(M80:V80),
                IF(
                    M$5:V$5=1,
                    M80:V80,
                    ""),
                "")),
            MAX(IF(
                ISNUMBER(M80:V80),
                IF(
                    M$5:V$5=2,
                    M80:V80,
                    ""),
                ""))
        ),
        IF(
            Parameters!$D$16=1,
            IFERROR(
                AVERAGE(IF(
                    ISNUMBER(M80:V80),
                    IF(
                        M$5:V$5=1,
                        M80:V80,
                        ""),
                    "")),
                AVERAGE(IF(
                    ISNUMBER(M80:V80),
                    IF(
                        M$5:V$5=2,
                        M80:V80,
                        ""),
                    ""))
            ),
            IF(
                Parameters!$D$17=1,
                IFERROR(
                    IF(
                        OR(
                            IF(
                                ISNUMBER(M80:V80),
                                IF(
                                    M$5:V$5=1,
                                    M80:V80,
                                    ""),
                                "")
                            =0),
                        0,
                        GEOMEAN(IF(
                            ISNUMBER(M80:V80),
                            IF(
                                M$5:V$5=1,
                                M80:V80,
                                ""),
                            ""))
                    ),
                    IF(
                        OR(IF(
                            ISNUMBER(M80:V80),
                            IF(
                                M$5:V$5=2,
                                M80:V80,
                                ""),
                            "")
                            =0),
                        0,
                        GEOMEAN(IF(
                            ISNUMBER(M80:V80),
                            IF(
                                M$5:V$5=2,
                                M80:V80,
                                ""),
                            "")))
                )
            )
        )
    )
)</f>
        <v>0</v>
      </c>
      <c r="J80" s="242">
        <v>45188</v>
      </c>
      <c r="K80" s="242">
        <v>45259</v>
      </c>
      <c r="L80" s="91" t="s">
        <v>127</v>
      </c>
      <c r="M80" s="192">
        <v>4.5</v>
      </c>
      <c r="N80" s="192" t="s">
        <v>409</v>
      </c>
      <c r="O80" s="192">
        <v>0</v>
      </c>
      <c r="P80" s="192">
        <v>0</v>
      </c>
      <c r="Q80" s="192">
        <v>0</v>
      </c>
      <c r="R80" s="192" t="s">
        <v>409</v>
      </c>
      <c r="S80" s="192">
        <v>3.7</v>
      </c>
      <c r="T80" s="192" t="s">
        <v>409</v>
      </c>
      <c r="U80" s="192">
        <v>0</v>
      </c>
      <c r="V80" s="192" t="s">
        <v>409</v>
      </c>
      <c r="W80" s="192">
        <v>0</v>
      </c>
      <c r="X80" s="192" t="s">
        <v>409</v>
      </c>
      <c r="Y80" s="192"/>
      <c r="Z80" s="192"/>
      <c r="AA80" s="80"/>
      <c r="AB80" s="80"/>
      <c r="AC80" s="80"/>
    </row>
    <row r="81" spans="1:29"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$M$4:$V$4,
                    (M81:V81),
                    "")),
            1,
            0))
        =0,
    NA(),
    IF(
        Parameters!$D$15=1,
        IF(
            SUM(--(ISNUMBER(IF($M$4:$V$4=1,(M81:V81),""))))&gt;0,
            MAX(IF(
                ISNUMBER(M81:V81),
                IF(
                    M$4:V$4=1,
                    M81:V81,
                    ""),
                "")),
            MAX(IF(
                ISNUMBER(M81:V81),
                IF(
                    M$4:V$4=2,
                    M81:V81,
                    ""),
                ""))
        ),
        IF(
            Parameters!$D$16=1,
            IFERROR(
                AVERAGE(IF(
                    ISNUMBER(M81:V81),
                    IF(
                        M$4:V$4=1,
                        M81:V81,
                        ""),
                    "")),
                AVERAGE(IF(
                    ISNUMBER(M81:V81),
                    IF(
                        M$4:V$4=2,
                        M81:V81,
                        ""),
                    ""))
            ),
            IF(
                Parameters!$D$17=1,
                IFERROR(
                    IF(
                        OR(
                            IF(
                                ISNUMBER(M81:V81),
                                IF(
                                    M$4:V$4=1,
                                    M81:V81,
                                    ""),
                                "")
                            =0),
                        0,
                        GEOMEAN(IF(
                            ISNUMBER(M81:V81),
                            IF(
                                M$4:V$4=1,
                                M81:V81,
                                ""),
                            ""))
                    ),
                    IF(
                        OR(IF(
                            ISNUMBER(M81:V81),
                            IF(
                                M$4:V$4=2,
                                M81:V81,
                                ""),
                            "")
                            =0),
                        0,
                        GEOMEAN(IF(
                            ISNUMBER(M81:V81),
                            IF(
                                M$4:V$4=2,
                                M81:V81,
                                ""),
                            "")))
                )
            )
        )
    )
)</f>
        <v>2.8333333333333299</v>
      </c>
      <c r="I81" s="191" cm="1">
        <f t="array" ref="I81">IF(
    SUM(IF(
            ISNUMBER(
                IF(
                    $M$5:$V$5,
                    (M81:V81),
                    "")),
            1,
            0))
        =0,
    NA(),
    IF(
        Parameters!$D$15=1,
        IF(
            SUM(--(ISNUMBER(IF($M$5:$V$5=1,(M81:V81),""))))&gt;0,
            MAX(IF(
                ISNUMBER(M81:V81),
                IF(
                    M$5:V$5=1,
                    M81:V81,
                    ""),
                "")),
            MAX(IF(
                ISNUMBER(M81:V81),
                IF(
                    M$5:V$5=2,
                    M81:V81,
                    ""),
                ""))
        ),
        IF(
            Parameters!$D$16=1,
            IFERROR(
                AVERAGE(IF(
                    ISNUMBER(M81:V81),
                    IF(
                        M$5:V$5=1,
                        M81:V81,
                        ""),
                    "")),
                AVERAGE(IF(
                    ISNUMBER(M81:V81),
                    IF(
                        M$5:V$5=2,
                        M81:V81,
                        ""),
                    ""))
            ),
            IF(
                Parameters!$D$17=1,
                IFERROR(
                    IF(
                        OR(
                            IF(
                                ISNUMBER(M81:V81),
                                IF(
                                    M$5:V$5=1,
                                    M81:V81,
                                    ""),
                                "")
                            =0),
                        0,
                        GEOMEAN(IF(
                            ISNUMBER(M81:V81),
                            IF(
                                M$5:V$5=1,
                                M81:V81,
                                ""),
                            ""))
                    ),
                    IF(
                        OR(IF(
                            ISNUMBER(M81:V81),
                            IF(
                                M$5:V$5=2,
                                M81:V81,
                                ""),
                            "")
                            =0),
                        0,
                        GEOMEAN(IF(
                            ISNUMBER(M81:V81),
                            IF(
                                M$5:V$5=2,
                                M81:V81,
                                ""),
                            "")))
                )
            )
        )
    )
)</f>
        <v>0</v>
      </c>
      <c r="J81" s="242">
        <v>45188</v>
      </c>
      <c r="K81" s="242">
        <v>45154</v>
      </c>
      <c r="L81" s="91" t="s">
        <v>128</v>
      </c>
      <c r="M81" s="192">
        <v>2.8333333333333299</v>
      </c>
      <c r="N81" s="192" t="s">
        <v>409</v>
      </c>
      <c r="O81" s="192">
        <v>0</v>
      </c>
      <c r="P81" s="192">
        <v>0</v>
      </c>
      <c r="Q81" s="192">
        <v>0</v>
      </c>
      <c r="R81" s="192" t="s">
        <v>409</v>
      </c>
      <c r="S81" s="192">
        <v>2.7</v>
      </c>
      <c r="T81" s="192" t="s">
        <v>409</v>
      </c>
      <c r="U81" s="192">
        <v>0</v>
      </c>
      <c r="V81" s="192" t="s">
        <v>409</v>
      </c>
      <c r="W81" s="192">
        <v>0</v>
      </c>
      <c r="X81" s="192" t="s">
        <v>409</v>
      </c>
      <c r="Y81" s="192"/>
      <c r="Z81" s="192"/>
      <c r="AA81" s="80"/>
      <c r="AB81" s="80"/>
      <c r="AC81" s="80"/>
    </row>
    <row r="82" spans="1:29"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$M$4:$V$4,
                    (M82:V82),
                    "")),
            1,
            0))
        =0,
    NA(),
    IF(
        Parameters!$D$15=1,
        IF(
            SUM(--(ISNUMBER(IF($M$4:$V$4=1,(M82:V82),""))))&gt;0,
            MAX(IF(
                ISNUMBER(M82:V82),
                IF(
                    M$4:V$4=1,
                    M82:V82,
                    ""),
                "")),
            MAX(IF(
                ISNUMBER(M82:V82),
                IF(
                    M$4:V$4=2,
                    M82:V82,
                    ""),
                ""))
        ),
        IF(
            Parameters!$D$16=1,
            IFERROR(
                AVERAGE(IF(
                    ISNUMBER(M82:V82),
                    IF(
                        M$4:V$4=1,
                        M82:V82,
                        ""),
                    "")),
                AVERAGE(IF(
                    ISNUMBER(M82:V82),
                    IF(
                        M$4:V$4=2,
                        M82:V82,
                        ""),
                    ""))
            ),
            IF(
                Parameters!$D$17=1,
                IFERROR(
                    IF(
                        OR(
                            IF(
                                ISNUMBER(M82:V82),
                                IF(
                                    M$4:V$4=1,
                                    M82:V82,
                                    ""),
                                "")
                            =0),
                        0,
                        GEOMEAN(IF(
                            ISNUMBER(M82:V82),
                            IF(
                                M$4:V$4=1,
                                M82:V82,
                                ""),
                            ""))
                    ),
                    IF(
                        OR(IF(
                            ISNUMBER(M82:V82),
                            IF(
                                M$4:V$4=2,
                                M82:V82,
                                ""),
                            "")
                            =0),
                        0,
                        GEOMEAN(IF(
                            ISNUMBER(M82:V82),
                            IF(
                                M$4:V$4=2,
                                M82:V82,
                                ""),
                            "")))
                )
            )
        )
    )
)</f>
        <v>2.1666666666666599</v>
      </c>
      <c r="I82" s="191" cm="1">
        <f t="array" ref="I82">IF(
    SUM(IF(
            ISNUMBER(
                IF(
                    $M$5:$V$5,
                    (M82:V82),
                    "")),
            1,
            0))
        =0,
    NA(),
    IF(
        Parameters!$D$15=1,
        IF(
            SUM(--(ISNUMBER(IF($M$5:$V$5=1,(M82:V82),""))))&gt;0,
            MAX(IF(
                ISNUMBER(M82:V82),
                IF(
                    M$5:V$5=1,
                    M82:V82,
                    ""),
                "")),
            MAX(IF(
                ISNUMBER(M82:V82),
                IF(
                    M$5:V$5=2,
                    M82:V82,
                    ""),
                ""))
        ),
        IF(
            Parameters!$D$16=1,
            IFERROR(
                AVERAGE(IF(
                    ISNUMBER(M82:V82),
                    IF(
                        M$5:V$5=1,
                        M82:V82,
                        ""),
                    "")),
                AVERAGE(IF(
                    ISNUMBER(M82:V82),
                    IF(
                        M$5:V$5=2,
                        M82:V82,
                        ""),
                    ""))
            ),
            IF(
                Parameters!$D$17=1,
                IFERROR(
                    IF(
                        OR(
                            IF(
                                ISNUMBER(M82:V82),
                                IF(
                                    M$5:V$5=1,
                                    M82:V82,
                                    ""),
                                "")
                            =0),
                        0,
                        GEOMEAN(IF(
                            ISNUMBER(M82:V82),
                            IF(
                                M$5:V$5=1,
                                M82:V82,
                                ""),
                            ""))
                    ),
                    IF(
                        OR(IF(
                            ISNUMBER(M82:V82),
                            IF(
                                M$5:V$5=2,
                                M82:V82,
                                ""),
                            "")
                            =0),
                        0,
                        GEOMEAN(IF(
                            ISNUMBER(M82:V82),
                            IF(
                                M$5:V$5=2,
                                M82:V82,
                                ""),
                            "")))
                )
            )
        )
    )
)</f>
        <v>0</v>
      </c>
      <c r="J82" s="242">
        <v>45188</v>
      </c>
      <c r="K82" s="242">
        <v>45154</v>
      </c>
      <c r="L82" s="91" t="s">
        <v>130</v>
      </c>
      <c r="M82" s="192">
        <v>2.1666666666666599</v>
      </c>
      <c r="N82" s="192" t="s">
        <v>409</v>
      </c>
      <c r="O82" s="192">
        <v>0</v>
      </c>
      <c r="P82" s="192">
        <v>0</v>
      </c>
      <c r="Q82" s="192">
        <v>0</v>
      </c>
      <c r="R82" s="192" t="s">
        <v>409</v>
      </c>
      <c r="S82" s="192">
        <v>2.2999999999999998</v>
      </c>
      <c r="T82" s="192" t="s">
        <v>409</v>
      </c>
      <c r="U82" s="192">
        <v>0</v>
      </c>
      <c r="V82" s="192" t="s">
        <v>409</v>
      </c>
      <c r="W82" s="192">
        <v>0</v>
      </c>
      <c r="X82" s="192" t="s">
        <v>409</v>
      </c>
      <c r="Y82" s="192"/>
      <c r="Z82" s="192"/>
      <c r="AA82" s="80"/>
      <c r="AB82" s="80"/>
      <c r="AC82" s="80"/>
    </row>
    <row r="83" spans="1:29"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$M$4:$V$4,
                    (M83:V83),
                    "")),
            1,
            0))
        =0,
    NA(),
    IF(
        Parameters!$D$15=1,
        IF(
            SUM(--(ISNUMBER(IF($M$4:$V$4=1,(M83:V83),""))))&gt;0,
            MAX(IF(
                ISNUMBER(M83:V83),
                IF(
                    M$4:V$4=1,
                    M83:V83,
                    ""),
                "")),
            MAX(IF(
                ISNUMBER(M83:V83),
                IF(
                    M$4:V$4=2,
                    M83:V83,
                    ""),
                ""))
        ),
        IF(
            Parameters!$D$16=1,
            IFERROR(
                AVERAGE(IF(
                    ISNUMBER(M83:V83),
                    IF(
                        M$4:V$4=1,
                        M83:V83,
                        ""),
                    "")),
                AVERAGE(IF(
                    ISNUMBER(M83:V83),
                    IF(
                        M$4:V$4=2,
                        M83:V83,
                        ""),
                    ""))
            ),
            IF(
                Parameters!$D$17=1,
                IFERROR(
                    IF(
                        OR(
                            IF(
                                ISNUMBER(M83:V83),
                                IF(
                                    M$4:V$4=1,
                                    M83:V83,
                                    ""),
                                "")
                            =0),
                        0,
                        GEOMEAN(IF(
                            ISNUMBER(M83:V83),
                            IF(
                                M$4:V$4=1,
                                M83:V83,
                                ""),
                            ""))
                    ),
                    IF(
                        OR(IF(
                            ISNUMBER(M83:V83),
                            IF(
                                M$4:V$4=2,
                                M83:V83,
                                ""),
                            "")
                            =0),
                        0,
                        GEOMEAN(IF(
                            ISNUMBER(M83:V83),
                            IF(
                                M$4:V$4=2,
                                M83:V83,
                                ""),
                            "")))
                )
            )
        )
    )
)</f>
        <v>2.1666666666666599</v>
      </c>
      <c r="I83" s="191" cm="1">
        <f t="array" ref="I83">IF(
    SUM(IF(
            ISNUMBER(
                IF(
                    $M$5:$V$5,
                    (M83:V83),
                    "")),
            1,
            0))
        =0,
    NA(),
    IF(
        Parameters!$D$15=1,
        IF(
            SUM(--(ISNUMBER(IF($M$5:$V$5=1,(M83:V83),""))))&gt;0,
            MAX(IF(
                ISNUMBER(M83:V83),
                IF(
                    M$5:V$5=1,
                    M83:V83,
                    ""),
                "")),
            MAX(IF(
                ISNUMBER(M83:V83),
                IF(
                    M$5:V$5=2,
                    M83:V83,
                    ""),
                ""))
        ),
        IF(
            Parameters!$D$16=1,
            IFERROR(
                AVERAGE(IF(
                    ISNUMBER(M83:V83),
                    IF(
                        M$5:V$5=1,
                        M83:V83,
                        ""),
                    "")),
                AVERAGE(IF(
                    ISNUMBER(M83:V83),
                    IF(
                        M$5:V$5=2,
                        M83:V83,
                        ""),
                    ""))
            ),
            IF(
                Parameters!$D$17=1,
                IFERROR(
                    IF(
                        OR(
                            IF(
                                ISNUMBER(M83:V83),
                                IF(
                                    M$5:V$5=1,
                                    M83:V83,
                                    ""),
                                "")
                            =0),
                        0,
                        GEOMEAN(IF(
                            ISNUMBER(M83:V83),
                            IF(
                                M$5:V$5=1,
                                M83:V83,
                                ""),
                            ""))
                    ),
                    IF(
                        OR(IF(
                            ISNUMBER(M83:V83),
                            IF(
                                M$5:V$5=2,
                                M83:V83,
                                ""),
                            "")
                            =0),
                        0,
                        GEOMEAN(IF(
                            ISNUMBER(M83:V83),
                            IF(
                                M$5:V$5=2,
                                M83:V83,
                                ""),
                            "")))
                )
            )
        )
    )
)</f>
        <v>0</v>
      </c>
      <c r="J83" s="242">
        <v>45188</v>
      </c>
      <c r="K83" s="242">
        <v>45307</v>
      </c>
      <c r="L83" s="91" t="s">
        <v>132</v>
      </c>
      <c r="M83" s="192">
        <v>2.1666666666666599</v>
      </c>
      <c r="N83" s="192" t="s">
        <v>409</v>
      </c>
      <c r="O83" s="192">
        <v>0</v>
      </c>
      <c r="P83" s="192">
        <v>0</v>
      </c>
      <c r="Q83" s="192">
        <v>0</v>
      </c>
      <c r="R83" s="192" t="s">
        <v>409</v>
      </c>
      <c r="S83" s="192">
        <v>2.2999999999999998</v>
      </c>
      <c r="T83" s="192" t="s">
        <v>409</v>
      </c>
      <c r="U83" s="192">
        <v>0</v>
      </c>
      <c r="V83" s="192" t="s">
        <v>409</v>
      </c>
      <c r="W83" s="192">
        <v>0</v>
      </c>
      <c r="X83" s="192" t="s">
        <v>409</v>
      </c>
      <c r="Y83" s="192"/>
      <c r="Z83" s="192"/>
      <c r="AA83" s="80"/>
      <c r="AB83" s="80"/>
      <c r="AC83" s="80"/>
    </row>
    <row r="84" spans="1:29"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8.0622577482985491</v>
      </c>
      <c r="H84" s="80" cm="1">
        <f t="array" ref="H84">IF(
    SUM(IF(
            ISNUMBER(
                IF(
                    $M$4:$V$4,
                    (M84:V84),
                    "")),
            1,
            0))
        =0,
    NA(),
    IF(
        Parameters!$D$15=1,
        IF(
            SUM(--(ISNUMBER(IF($M$4:$V$4=1,(M84:V84),""))))&gt;0,
            MAX(IF(
                ISNUMBER(M84:V84),
                IF(
                    M$4:V$4=1,
                    M84:V84,
                    ""),
                "")),
            MAX(IF(
                ISNUMBER(M84:V84),
                IF(
                    M$4:V$4=2,
                    M84:V84,
                    ""),
                ""))
        ),
        IF(
            Parameters!$D$16=1,
            IFERROR(
                AVERAGE(IF(
                    ISNUMBER(M84:V84),
                    IF(
                        M$4:V$4=1,
                        M84:V84,
                        ""),
                    "")),
                AVERAGE(IF(
                    ISNUMBER(M84:V84),
                    IF(
                        M$4:V$4=2,
                        M84:V84,
                        ""),
                    ""))
            ),
            IF(
                Parameters!$D$17=1,
                IFERROR(
                    IF(
                        OR(
                            IF(
                                ISNUMBER(M84:V84),
                                IF(
                                    M$4:V$4=1,
                                    M84:V84,
                                    ""),
                                "")
                            =0),
                        0,
                        GEOMEAN(IF(
                            ISNUMBER(M84:V84),
                            IF(
                                M$4:V$4=1,
                                M84:V84,
                                ""),
                            ""))
                    ),
                    IF(
                        OR(IF(
                            ISNUMBER(M84:V84),
                            IF(
                                M$4:V$4=2,
                                M84:V84,
                                ""),
                            "")
                            =0),
                        0,
                        GEOMEAN(IF(
                            ISNUMBER(M84:V84),
                            IF(
                                M$4:V$4=2,
                                M84:V84,
                                ""),
                            "")))
                )
            )
        )
    )
)</f>
        <v>6.5</v>
      </c>
      <c r="I84" s="191" cm="1">
        <f t="array" ref="I84">IF(
    SUM(IF(
            ISNUMBER(
                IF(
                    $M$5:$V$5,
                    (M84:V84),
                    "")),
            1,
            0))
        =0,
    NA(),
    IF(
        Parameters!$D$15=1,
        IF(
            SUM(--(ISNUMBER(IF($M$5:$V$5=1,(M84:V84),""))))&gt;0,
            MAX(IF(
                ISNUMBER(M84:V84),
                IF(
                    M$5:V$5=1,
                    M84:V84,
                    ""),
                "")),
            MAX(IF(
                ISNUMBER(M84:V84),
                IF(
                    M$5:V$5=2,
                    M84:V84,
                    ""),
                ""))
        ),
        IF(
            Parameters!$D$16=1,
            IFERROR(
                AVERAGE(IF(
                    ISNUMBER(M84:V84),
                    IF(
                        M$5:V$5=1,
                        M84:V84,
                        ""),
                    "")),
                AVERAGE(IF(
                    ISNUMBER(M84:V84),
                    IF(
                        M$5:V$5=2,
                        M84:V84,
                        ""),
                    ""))
            ),
            IF(
                Parameters!$D$17=1,
                IFERROR(
                    IF(
                        OR(
                            IF(
                                ISNUMBER(M84:V84),
                                IF(
                                    M$5:V$5=1,
                                    M84:V84,
                                    ""),
                                "")
                            =0),
                        0,
                        GEOMEAN(IF(
                            ISNUMBER(M84:V84),
                            IF(
                                M$5:V$5=1,
                                M84:V84,
                                ""),
                            ""))
                    ),
                    IF(
                        OR(IF(
                            ISNUMBER(M84:V84),
                            IF(
                                M$5:V$5=2,
                                M84:V84,
                                ""),
                            "")
                            =0),
                        0,
                        GEOMEAN(IF(
                            ISNUMBER(M84:V84),
                            IF(
                                M$5:V$5=2,
                                M84:V84,
                                ""),
                            "")))
                )
            )
        )
    )
)</f>
        <v>10</v>
      </c>
      <c r="J84" s="242">
        <v>45188</v>
      </c>
      <c r="K84" s="242">
        <v>45454</v>
      </c>
      <c r="L84" s="91" t="s">
        <v>134</v>
      </c>
      <c r="M84" s="192">
        <v>6.5</v>
      </c>
      <c r="N84" s="192">
        <v>10</v>
      </c>
      <c r="O84" s="192">
        <v>0</v>
      </c>
      <c r="P84" s="192">
        <v>0</v>
      </c>
      <c r="Q84" s="192">
        <v>0</v>
      </c>
      <c r="R84" s="192" t="s">
        <v>409</v>
      </c>
      <c r="S84" s="192">
        <v>4.9000000000000004</v>
      </c>
      <c r="T84" s="192" t="s">
        <v>856</v>
      </c>
      <c r="U84" s="192">
        <v>0</v>
      </c>
      <c r="V84" s="192" t="s">
        <v>409</v>
      </c>
      <c r="W84" s="192">
        <v>0</v>
      </c>
      <c r="X84" s="192" t="s">
        <v>409</v>
      </c>
      <c r="Y84" s="192"/>
      <c r="Z84" s="192"/>
      <c r="AA84" s="80"/>
      <c r="AB84" s="80"/>
      <c r="AC84" s="80"/>
    </row>
    <row r="85" spans="1:29"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5.1639777949432162</v>
      </c>
      <c r="H85" s="80" cm="1">
        <f t="array" ref="H85">IF(
    SUM(IF(
            ISNUMBER(
                IF(
                    $M$4:$V$4,
                    (M85:V85),
                    "")),
            1,
            0))
        =0,
    NA(),
    IF(
        Parameters!$D$15=1,
        IF(
            SUM(--(ISNUMBER(IF($M$4:$V$4=1,(M85:V85),""))))&gt;0,
            MAX(IF(
                ISNUMBER(M85:V85),
                IF(
                    M$4:V$4=1,
                    M85:V85,
                    ""),
                "")),
            MAX(IF(
                ISNUMBER(M85:V85),
                IF(
                    M$4:V$4=2,
                    M85:V85,
                    ""),
                ""))
        ),
        IF(
            Parameters!$D$16=1,
            IFERROR(
                AVERAGE(IF(
                    ISNUMBER(M85:V85),
                    IF(
                        M$4:V$4=1,
                        M85:V85,
                        ""),
                    "")),
                AVERAGE(IF(
                    ISNUMBER(M85:V85),
                    IF(
                        M$4:V$4=2,
                        M85:V85,
                        ""),
                    ""))
            ),
            IF(
                Parameters!$D$17=1,
                IFERROR(
                    IF(
                        OR(
                            IF(
                                ISNUMBER(M85:V85),
                                IF(
                                    M$4:V$4=1,
                                    M85:V85,
                                    ""),
                                "")
                            =0),
                        0,
                        GEOMEAN(IF(
                            ISNUMBER(M85:V85),
                            IF(
                                M$4:V$4=1,
                                M85:V85,
                                ""),
                            ""))
                    ),
                    IF(
                        OR(IF(
                            ISNUMBER(M85:V85),
                            IF(
                                M$4:V$4=2,
                                M85:V85,
                                ""),
                            "")
                            =0),
                        0,
                        GEOMEAN(IF(
                            ISNUMBER(M85:V85),
                            IF(
                                M$4:V$4=2,
                                M85:V85,
                                ""),
                            "")))
                )
            )
        )
    )
)</f>
        <v>2.6666666666666599</v>
      </c>
      <c r="I85" s="191" cm="1">
        <f t="array" ref="I85">IF(
    SUM(IF(
            ISNUMBER(
                IF(
                    $M$5:$V$5,
                    (M85:V85),
                    "")),
            1,
            0))
        =0,
    NA(),
    IF(
        Parameters!$D$15=1,
        IF(
            SUM(--(ISNUMBER(IF($M$5:$V$5=1,(M85:V85),""))))&gt;0,
            MAX(IF(
                ISNUMBER(M85:V85),
                IF(
                    M$5:V$5=1,
                    M85:V85,
                    ""),
                "")),
            MAX(IF(
                ISNUMBER(M85:V85),
                IF(
                    M$5:V$5=2,
                    M85:V85,
                    ""),
                ""))
        ),
        IF(
            Parameters!$D$16=1,
            IFERROR(
                AVERAGE(IF(
                    ISNUMBER(M85:V85),
                    IF(
                        M$5:V$5=1,
                        M85:V85,
                        ""),
                    "")),
                AVERAGE(IF(
                    ISNUMBER(M85:V85),
                    IF(
                        M$5:V$5=2,
                        M85:V85,
                        ""),
                    ""))
            ),
            IF(
                Parameters!$D$17=1,
                IFERROR(
                    IF(
                        OR(
                            IF(
                                ISNUMBER(M85:V85),
                                IF(
                                    M$5:V$5=1,
                                    M85:V85,
                                    ""),
                                "")
                            =0),
                        0,
                        GEOMEAN(IF(
                            ISNUMBER(M85:V85),
                            IF(
                                M$5:V$5=1,
                                M85:V85,
                                ""),
                            ""))
                    ),
                    IF(
                        OR(IF(
                            ISNUMBER(M85:V85),
                            IF(
                                M$5:V$5=2,
                                M85:V85,
                                ""),
                            "")
                            =0),
                        0,
                        GEOMEAN(IF(
                            ISNUMBER(M85:V85),
                            IF(
                                M$5:V$5=2,
                                M85:V85,
                                ""),
                            "")))
                )
            )
        )
    )
)</f>
        <v>10</v>
      </c>
      <c r="J85" s="242">
        <v>45188</v>
      </c>
      <c r="K85" s="242">
        <v>45440</v>
      </c>
      <c r="L85" s="91" t="s">
        <v>136</v>
      </c>
      <c r="M85" s="192">
        <v>2.6666666666666599</v>
      </c>
      <c r="N85" s="192" t="s">
        <v>409</v>
      </c>
      <c r="O85" s="192">
        <v>0</v>
      </c>
      <c r="P85" s="192">
        <v>0</v>
      </c>
      <c r="Q85" s="192">
        <v>10</v>
      </c>
      <c r="R85" s="192" t="s">
        <v>409</v>
      </c>
      <c r="S85" s="192">
        <v>2.6</v>
      </c>
      <c r="T85" s="192" t="s">
        <v>409</v>
      </c>
      <c r="U85" s="192">
        <v>0</v>
      </c>
      <c r="V85" s="192" t="s">
        <v>409</v>
      </c>
      <c r="W85" s="192">
        <v>1</v>
      </c>
      <c r="X85" s="192" t="s">
        <v>409</v>
      </c>
      <c r="Y85" s="192"/>
      <c r="Z85" s="192"/>
      <c r="AA85" s="80"/>
      <c r="AB85" s="80"/>
      <c r="AC85" s="80"/>
    </row>
    <row r="86" spans="1:29" x14ac:dyDescent="0.2">
      <c r="A86" s="84">
        <v>79</v>
      </c>
      <c r="B86" s="84" t="str">
        <f ca="1"/>
        <v>Greenland</v>
      </c>
      <c r="C86" s="84" t="str">
        <f ca="1"/>
        <v>GRL</v>
      </c>
      <c r="D86" s="219" t="str">
        <f ca="1"/>
        <v>ECS           Europe &amp; Central Asia</v>
      </c>
      <c r="E86" s="219" t="str">
        <f ca="1"/>
        <v>NA</v>
      </c>
      <c r="F86" s="190" t="str">
        <f t="shared" ca="1" si="4"/>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$M$4:$V$4,
                    (M86:V86),
                    "")),
            1,
            0))
        =0,
    NA(),
    IF(
        Parameters!$D$15=1,
        IF(
            SUM(--(ISNUMBER(IF($M$4:$V$4=1,(M86:V86),""))))&gt;0,
            MAX(IF(
                ISNUMBER(M86:V86),
                IF(
                    M$4:V$4=1,
                    M86:V86,
                    ""),
                "")),
            MAX(IF(
                ISNUMBER(M86:V86),
                IF(
                    M$4:V$4=2,
                    M86:V86,
                    ""),
                ""))
        ),
        IF(
            Parameters!$D$16=1,
            IFERROR(
                AVERAGE(IF(
                    ISNUMBER(M86:V86),
                    IF(
                        M$4:V$4=1,
                        M86:V86,
                        ""),
                    "")),
                AVERAGE(IF(
                    ISNUMBER(M86:V86),
                    IF(
                        M$4:V$4=2,
                        M86:V86,
                        ""),
                    ""))
            ),
            IF(
                Parameters!$D$17=1,
                IFERROR(
                    IF(
                        OR(
                            IF(
                                ISNUMBER(M86:V86),
                                IF(
                                    M$4:V$4=1,
                                    M86:V86,
                                    ""),
                                "")
                            =0),
                        0,
                        GEOMEAN(IF(
                            ISNUMBER(M86:V86),
                            IF(
                                M$4:V$4=1,
                                M86:V86,
                                ""),
                            ""))
                    ),
                    IF(
                        OR(IF(
                            ISNUMBER(M86:V86),
                            IF(
                                M$4:V$4=2,
                                M86:V86,
                                ""),
                            "")
                            =0),
                        0,
                        GEOMEAN(IF(
                            ISNUMBER(M86:V86),
                            IF(
                                M$4:V$4=2,
                                M86:V86,
                                ""),
                            "")))
                )
            )
        )
    )
)</f>
        <v>#N/A</v>
      </c>
      <c r="I86" s="191" cm="1">
        <f t="array" ref="I86">IF(
    SUM(IF(
            ISNUMBER(
                IF(
                    $M$5:$V$5,
                    (M86:V86),
                    "")),
            1,
            0))
        =0,
    NA(),
    IF(
        Parameters!$D$15=1,
        IF(
            SUM(--(ISNUMBER(IF($M$5:$V$5=1,(M86:V86),""))))&gt;0,
            MAX(IF(
                ISNUMBER(M86:V86),
                IF(
                    M$5:V$5=1,
                    M86:V86,
                    ""),
                "")),
            MAX(IF(
                ISNUMBER(M86:V86),
                IF(
                    M$5:V$5=2,
                    M86:V86,
                    ""),
                ""))
        ),
        IF(
            Parameters!$D$16=1,
            IFERROR(
                AVERAGE(IF(
                    ISNUMBER(M86:V86),
                    IF(
                        M$5:V$5=1,
                        M86:V86,
                        ""),
                    "")),
                AVERAGE(IF(
                    ISNUMBER(M86:V86),
                    IF(
                        M$5:V$5=2,
                        M86:V86,
                        ""),
                    ""))
            ),
            IF(
                Parameters!$D$17=1,
                IFERROR(
                    IF(
                        OR(
                            IF(
                                ISNUMBER(M86:V86),
                                IF(
                                    M$5:V$5=1,
                                    M86:V86,
                                    ""),
                                "")
                            =0),
                        0,
                        GEOMEAN(IF(
                            ISNUMBER(M86:V86),
                            IF(
                                M$5:V$5=1,
                                M86:V86,
                                ""),
                            ""))
                    ),
                    IF(
                        OR(IF(
                            ISNUMBER(M86:V86),
                            IF(
                                M$5:V$5=2,
                                M86:V86,
                                ""),
                            "")
                            =0),
                        0,
                        GEOMEAN(IF(
                            ISNUMBER(M86:V86),
                            IF(
                                M$5:V$5=2,
                                M86:V86,
                                ""),
                            "")))
                )
            )
        )
    )
)</f>
        <v>0</v>
      </c>
      <c r="J86" s="242">
        <v>44887</v>
      </c>
      <c r="K86" s="242">
        <v>45307</v>
      </c>
      <c r="L86" s="91" t="s">
        <v>682</v>
      </c>
      <c r="M86" s="192" t="s">
        <v>409</v>
      </c>
      <c r="N86" s="192" t="s">
        <v>409</v>
      </c>
      <c r="O86" s="192">
        <v>0</v>
      </c>
      <c r="P86" s="192">
        <v>0</v>
      </c>
      <c r="Q86" s="192" t="s">
        <v>409</v>
      </c>
      <c r="R86" s="192" t="s">
        <v>409</v>
      </c>
      <c r="S86" s="192" t="s">
        <v>409</v>
      </c>
      <c r="T86" s="192" t="s">
        <v>409</v>
      </c>
      <c r="U86" s="192">
        <v>0</v>
      </c>
      <c r="V86" s="192" t="s">
        <v>409</v>
      </c>
      <c r="W86" s="192" t="s">
        <v>409</v>
      </c>
      <c r="X86" s="192" t="s">
        <v>409</v>
      </c>
      <c r="Y86" s="192"/>
      <c r="Z86" s="192"/>
      <c r="AA86" s="80"/>
      <c r="AB86" s="80"/>
      <c r="AC86" s="80"/>
    </row>
    <row r="87" spans="1:29"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8.9442719099991592</v>
      </c>
      <c r="H87" s="80" cm="1">
        <f t="array" ref="H87">IF(
    SUM(IF(
            ISNUMBER(
                IF(
                    $M$4:$V$4,
                    (M87:V87),
                    "")),
            1,
            0))
        =0,
    NA(),
    IF(
        Parameters!$D$15=1,
        IF(
            SUM(--(ISNUMBER(IF($M$4:$V$4=1,(M87:V87),""))))&gt;0,
            MAX(IF(
                ISNUMBER(M87:V87),
                IF(
                    M$4:V$4=1,
                    M87:V87,
                    ""),
                "")),
            MAX(IF(
                ISNUMBER(M87:V87),
                IF(
                    M$4:V$4=2,
                    M87:V87,
                    ""),
                ""))
        ),
        IF(
            Parameters!$D$16=1,
            IFERROR(
                AVERAGE(IF(
                    ISNUMBER(M87:V87),
                    IF(
                        M$4:V$4=1,
                        M87:V87,
                        ""),
                    "")),
                AVERAGE(IF(
                    ISNUMBER(M87:V87),
                    IF(
                        M$4:V$4=2,
                        M87:V87,
                        ""),
                    ""))
            ),
            IF(
                Parameters!$D$17=1,
                IFERROR(
                    IF(
                        OR(
                            IF(
                                ISNUMBER(M87:V87),
                                IF(
                                    M$4:V$4=1,
                                    M87:V87,
                                    ""),
                                "")
                            =0),
                        0,
                        GEOMEAN(IF(
                            ISNUMBER(M87:V87),
                            IF(
                                M$4:V$4=1,
                                M87:V87,
                                ""),
                            ""))
                    ),
                    IF(
                        OR(IF(
                            ISNUMBER(M87:V87),
                            IF(
                                M$4:V$4=2,
                                M87:V87,
                                ""),
                            "")
                            =0),
                        0,
                        GEOMEAN(IF(
                            ISNUMBER(M87:V87),
                            IF(
                                M$4:V$4=2,
                                M87:V87,
                                ""),
                            "")))
                )
            )
        )
    )
)</f>
        <v>8</v>
      </c>
      <c r="I87" s="191" cm="1">
        <f t="array" ref="I87">IF(
    SUM(IF(
            ISNUMBER(
                IF(
                    $M$5:$V$5,
                    (M87:V87),
                    "")),
            1,
            0))
        =0,
    NA(),
    IF(
        Parameters!$D$15=1,
        IF(
            SUM(--(ISNUMBER(IF($M$5:$V$5=1,(M87:V87),""))))&gt;0,
            MAX(IF(
                ISNUMBER(M87:V87),
                IF(
                    M$5:V$5=1,
                    M87:V87,
                    ""),
                "")),
            MAX(IF(
                ISNUMBER(M87:V87),
                IF(
                    M$5:V$5=2,
                    M87:V87,
                    ""),
                ""))
        ),
        IF(
            Parameters!$D$16=1,
            IFERROR(
                AVERAGE(IF(
                    ISNUMBER(M87:V87),
                    IF(
                        M$5:V$5=1,
                        M87:V87,
                        ""),
                    "")),
                AVERAGE(IF(
                    ISNUMBER(M87:V87),
                    IF(
                        M$5:V$5=2,
                        M87:V87,
                        ""),
                    ""))
            ),
            IF(
                Parameters!$D$17=1,
                IFERROR(
                    IF(
                        OR(
                            IF(
                                ISNUMBER(M87:V87),
                                IF(
                                    M$5:V$5=1,
                                    M87:V87,
                                    ""),
                                "")
                            =0),
                        0,
                        GEOMEAN(IF(
                            ISNUMBER(M87:V87),
                            IF(
                                M$5:V$5=1,
                                M87:V87,
                                ""),
                            ""))
                    ),
                    IF(
                        OR(IF(
                            ISNUMBER(M87:V87),
                            IF(
                                M$5:V$5=2,
                                M87:V87,
                                ""),
                            "")
                            =0),
                        0,
                        GEOMEAN(IF(
                            ISNUMBER(M87:V87),
                            IF(
                                M$5:V$5=2,
                                M87:V87,
                                ""),
                            "")))
                )
            )
        )
    )
)</f>
        <v>10</v>
      </c>
      <c r="J87" s="242">
        <v>45188</v>
      </c>
      <c r="K87" s="242">
        <v>45455</v>
      </c>
      <c r="L87" s="91" t="s">
        <v>138</v>
      </c>
      <c r="M87" s="192">
        <v>8</v>
      </c>
      <c r="N87" s="192">
        <v>10</v>
      </c>
      <c r="O87" s="192">
        <v>0</v>
      </c>
      <c r="P87" s="192">
        <v>0</v>
      </c>
      <c r="Q87" s="192">
        <v>10</v>
      </c>
      <c r="R87" s="192" t="s">
        <v>409</v>
      </c>
      <c r="S87" s="192">
        <v>5.8</v>
      </c>
      <c r="T87" s="192" t="s">
        <v>846</v>
      </c>
      <c r="U87" s="192">
        <v>0</v>
      </c>
      <c r="V87" s="192" t="s">
        <v>409</v>
      </c>
      <c r="W87" s="192">
        <v>1</v>
      </c>
      <c r="X87" s="192" t="s">
        <v>409</v>
      </c>
      <c r="Y87" s="192"/>
      <c r="Z87" s="192"/>
      <c r="AA87" s="80"/>
      <c r="AB87" s="80"/>
      <c r="AC87" s="80"/>
    </row>
    <row r="88" spans="1:29" x14ac:dyDescent="0.2">
      <c r="A88" s="84">
        <v>81</v>
      </c>
      <c r="B88" s="84" t="str">
        <f ca="1"/>
        <v>Guam</v>
      </c>
      <c r="C88" s="84" t="str">
        <f ca="1"/>
        <v>GUM</v>
      </c>
      <c r="D88" s="219" t="str">
        <f ca="1"/>
        <v>EAS           East Asia &amp; Pacific</v>
      </c>
      <c r="E88" s="219" t="str">
        <f ca="1"/>
        <v>NA</v>
      </c>
      <c r="F88" s="190" t="str">
        <f t="shared" ca="1" si="4"/>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10</v>
      </c>
      <c r="H88" s="80" t="e" cm="1">
        <f t="array" ref="H88">IF(
    SUM(IF(
            ISNUMBER(
                IF(
                    $M$4:$V$4,
                    (M88:V88),
                    "")),
            1,
            0))
        =0,
    NA(),
    IF(
        Parameters!$D$15=1,
        IF(
            SUM(--(ISNUMBER(IF($M$4:$V$4=1,(M88:V88),""))))&gt;0,
            MAX(IF(
                ISNUMBER(M88:V88),
                IF(
                    M$4:V$4=1,
                    M88:V88,
                    ""),
                "")),
            MAX(IF(
                ISNUMBER(M88:V88),
                IF(
                    M$4:V$4=2,
                    M88:V88,
                    ""),
                ""))
        ),
        IF(
            Parameters!$D$16=1,
            IFERROR(
                AVERAGE(IF(
                    ISNUMBER(M88:V88),
                    IF(
                        M$4:V$4=1,
                        M88:V88,
                        ""),
                    "")),
                AVERAGE(IF(
                    ISNUMBER(M88:V88),
                    IF(
                        M$4:V$4=2,
                        M88:V88,
                        ""),
                    ""))
            ),
            IF(
                Parameters!$D$17=1,
                IFERROR(
                    IF(
                        OR(
                            IF(
                                ISNUMBER(M88:V88),
                                IF(
                                    M$4:V$4=1,
                                    M88:V88,
                                    ""),
                                "")
                            =0),
                        0,
                        GEOMEAN(IF(
                            ISNUMBER(M88:V88),
                            IF(
                                M$4:V$4=1,
                                M88:V88,
                                ""),
                            ""))
                    ),
                    IF(
                        OR(IF(
                            ISNUMBER(M88:V88),
                            IF(
                                M$4:V$4=2,
                                M88:V88,
                                ""),
                            "")
                            =0),
                        0,
                        GEOMEAN(IF(
                            ISNUMBER(M88:V88),
                            IF(
                                M$4:V$4=2,
                                M88:V88,
                                ""),
                            "")))
                )
            )
        )
    )
)</f>
        <v>#N/A</v>
      </c>
      <c r="I88" s="191" cm="1">
        <f t="array" ref="I88">IF(
    SUM(IF(
            ISNUMBER(
                IF(
                    $M$5:$V$5,
                    (M88:V88),
                    "")),
            1,
            0))
        =0,
    NA(),
    IF(
        Parameters!$D$15=1,
        IF(
            SUM(--(ISNUMBER(IF($M$5:$V$5=1,(M88:V88),""))))&gt;0,
            MAX(IF(
                ISNUMBER(M88:V88),
                IF(
                    M$5:V$5=1,
                    M88:V88,
                    ""),
                "")),
            MAX(IF(
                ISNUMBER(M88:V88),
                IF(
                    M$5:V$5=2,
                    M88:V88,
                    ""),
                ""))
        ),
        IF(
            Parameters!$D$16=1,
            IFERROR(
                AVERAGE(IF(
                    ISNUMBER(M88:V88),
                    IF(
                        M$5:V$5=1,
                        M88:V88,
                        ""),
                    "")),
                AVERAGE(IF(
                    ISNUMBER(M88:V88),
                    IF(
                        M$5:V$5=2,
                        M88:V88,
                        ""),
                    ""))
            ),
            IF(
                Parameters!$D$17=1,
                IFERROR(
                    IF(
                        OR(
                            IF(
                                ISNUMBER(M88:V88),
                                IF(
                                    M$5:V$5=1,
                                    M88:V88,
                                    ""),
                                "")
                            =0),
                        0,
                        GEOMEAN(IF(
                            ISNUMBER(M88:V88),
                            IF(
                                M$5:V$5=1,
                                M88:V88,
                                ""),
                            ""))
                    ),
                    IF(
                        OR(IF(
                            ISNUMBER(M88:V88),
                            IF(
                                M$5:V$5=2,
                                M88:V88,
                                ""),
                            "")
                            =0),
                        0,
                        GEOMEAN(IF(
                            ISNUMBER(M88:V88),
                            IF(
                                M$5:V$5=2,
                                M88:V88,
                                ""),
                            "")))
                )
            )
        )
    )
)</f>
        <v>10</v>
      </c>
      <c r="J88" s="242" t="s">
        <v>409</v>
      </c>
      <c r="K88" s="242">
        <v>45337</v>
      </c>
      <c r="L88" s="91" t="s">
        <v>683</v>
      </c>
      <c r="M88" s="192" t="s">
        <v>409</v>
      </c>
      <c r="N88" s="192" t="s">
        <v>409</v>
      </c>
      <c r="O88" s="192">
        <v>0</v>
      </c>
      <c r="P88" s="192">
        <v>0</v>
      </c>
      <c r="Q88" s="192">
        <v>10</v>
      </c>
      <c r="R88" s="192" t="s">
        <v>409</v>
      </c>
      <c r="S88" s="192" t="s">
        <v>409</v>
      </c>
      <c r="T88" s="192" t="s">
        <v>409</v>
      </c>
      <c r="U88" s="192">
        <v>0</v>
      </c>
      <c r="V88" s="192" t="s">
        <v>409</v>
      </c>
      <c r="W88" s="192">
        <v>1</v>
      </c>
      <c r="X88" s="192" t="s">
        <v>409</v>
      </c>
      <c r="Y88" s="192"/>
      <c r="Z88" s="192"/>
      <c r="AA88" s="80"/>
      <c r="AB88" s="80"/>
      <c r="AC88" s="80"/>
    </row>
    <row r="89" spans="1:29"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7.3029674334022125</v>
      </c>
      <c r="H89" s="80" cm="1">
        <f t="array" ref="H89">IF(
    SUM(IF(
            ISNUMBER(
                IF(
                    $M$4:$V$4,
                    (M89:V89),
                    "")),
            1,
            0))
        =0,
    NA(),
    IF(
        Parameters!$D$15=1,
        IF(
            SUM(--(ISNUMBER(IF($M$4:$V$4=1,(M89:V89),""))))&gt;0,
            MAX(IF(
                ISNUMBER(M89:V89),
                IF(
                    M$4:V$4=1,
                    M89:V89,
                    ""),
                "")),
            MAX(IF(
                ISNUMBER(M89:V89),
                IF(
                    M$4:V$4=2,
                    M89:V89,
                    ""),
                ""))
        ),
        IF(
            Parameters!$D$16=1,
            IFERROR(
                AVERAGE(IF(
                    ISNUMBER(M89:V89),
                    IF(
                        M$4:V$4=1,
                        M89:V89,
                        ""),
                    "")),
                AVERAGE(IF(
                    ISNUMBER(M89:V89),
                    IF(
                        M$4:V$4=2,
                        M89:V89,
                        ""),
                    ""))
            ),
            IF(
                Parameters!$D$17=1,
                IFERROR(
                    IF(
                        OR(
                            IF(
                                ISNUMBER(M89:V89),
                                IF(
                                    M$4:V$4=1,
                                    M89:V89,
                                    ""),
                                "")
                            =0),
                        0,
                        GEOMEAN(IF(
                            ISNUMBER(M89:V89),
                            IF(
                                M$4:V$4=1,
                                M89:V89,
                                ""),
                            ""))
                    ),
                    IF(
                        OR(IF(
                            ISNUMBER(M89:V89),
                            IF(
                                M$4:V$4=2,
                                M89:V89,
                                ""),
                            "")
                            =0),
                        0,
                        GEOMEAN(IF(
                            ISNUMBER(M89:V89),
                            IF(
                                M$4:V$4=2,
                                M89:V89,
                                ""),
                            "")))
                )
            )
        )
    )
)</f>
        <v>5.3333333333333304</v>
      </c>
      <c r="I89" s="191" cm="1">
        <f t="array" ref="I89">IF(
    SUM(IF(
            ISNUMBER(
                IF(
                    $M$5:$V$5,
                    (M89:V89),
                    "")),
            1,
            0))
        =0,
    NA(),
    IF(
        Parameters!$D$15=1,
        IF(
            SUM(--(ISNUMBER(IF($M$5:$V$5=1,(M89:V89),""))))&gt;0,
            MAX(IF(
                ISNUMBER(M89:V89),
                IF(
                    M$5:V$5=1,
                    M89:V89,
                    ""),
                "")),
            MAX(IF(
                ISNUMBER(M89:V89),
                IF(
                    M$5:V$5=2,
                    M89:V89,
                    ""),
                ""))
        ),
        IF(
            Parameters!$D$16=1,
            IFERROR(
                AVERAGE(IF(
                    ISNUMBER(M89:V89),
                    IF(
                        M$5:V$5=1,
                        M89:V89,
                        ""),
                    "")),
                AVERAGE(IF(
                    ISNUMBER(M89:V89),
                    IF(
                        M$5:V$5=2,
                        M89:V89,
                        ""),
                    ""))
            ),
            IF(
                Parameters!$D$17=1,
                IFERROR(
                    IF(
                        OR(
                            IF(
                                ISNUMBER(M89:V89),
                                IF(
                                    M$5:V$5=1,
                                    M89:V89,
                                    ""),
                                "")
                            =0),
                        0,
                        GEOMEAN(IF(
                            ISNUMBER(M89:V89),
                            IF(
                                M$5:V$5=1,
                                M89:V89,
                                ""),
                            ""))
                    ),
                    IF(
                        OR(IF(
                            ISNUMBER(M89:V89),
                            IF(
                                M$5:V$5=2,
                                M89:V89,
                                ""),
                            "")
                            =0),
                        0,
                        GEOMEAN(IF(
                            ISNUMBER(M89:V89),
                            IF(
                                M$5:V$5=2,
                                M89:V89,
                                ""),
                            "")))
                )
            )
        )
    )
)</f>
        <v>10</v>
      </c>
      <c r="J89" s="242">
        <v>45188</v>
      </c>
      <c r="K89" s="242">
        <v>45454</v>
      </c>
      <c r="L89" s="91" t="s">
        <v>140</v>
      </c>
      <c r="M89" s="192">
        <v>5.3333333333333304</v>
      </c>
      <c r="N89" s="192">
        <v>10</v>
      </c>
      <c r="O89" s="192">
        <v>0</v>
      </c>
      <c r="P89" s="192">
        <v>0</v>
      </c>
      <c r="Q89" s="192">
        <v>0</v>
      </c>
      <c r="R89" s="192" t="s">
        <v>409</v>
      </c>
      <c r="S89" s="192">
        <v>4.2</v>
      </c>
      <c r="T89" s="192" t="s">
        <v>847</v>
      </c>
      <c r="U89" s="192">
        <v>0</v>
      </c>
      <c r="V89" s="192" t="s">
        <v>409</v>
      </c>
      <c r="W89" s="192">
        <v>0</v>
      </c>
      <c r="X89" s="192" t="s">
        <v>409</v>
      </c>
      <c r="Y89" s="192"/>
      <c r="Z89" s="192"/>
      <c r="AA89" s="80"/>
      <c r="AB89" s="80"/>
      <c r="AC89" s="80"/>
    </row>
    <row r="90" spans="1:29"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$M$4:$V$4,
                    (M90:V90),
                    "")),
            1,
            0))
        =0,
    NA(),
    IF(
        Parameters!$D$15=1,
        IF(
            SUM(--(ISNUMBER(IF($M$4:$V$4=1,(M90:V90),""))))&gt;0,
            MAX(IF(
                ISNUMBER(M90:V90),
                IF(
                    M$4:V$4=1,
                    M90:V90,
                    ""),
                "")),
            MAX(IF(
                ISNUMBER(M90:V90),
                IF(
                    M$4:V$4=2,
                    M90:V90,
                    ""),
                ""))
        ),
        IF(
            Parameters!$D$16=1,
            IFERROR(
                AVERAGE(IF(
                    ISNUMBER(M90:V90),
                    IF(
                        M$4:V$4=1,
                        M90:V90,
                        ""),
                    "")),
                AVERAGE(IF(
                    ISNUMBER(M90:V90),
                    IF(
                        M$4:V$4=2,
                        M90:V90,
                        ""),
                    ""))
            ),
            IF(
                Parameters!$D$17=1,
                IFERROR(
                    IF(
                        OR(
                            IF(
                                ISNUMBER(M90:V90),
                                IF(
                                    M$4:V$4=1,
                                    M90:V90,
                                    ""),
                                "")
                            =0),
                        0,
                        GEOMEAN(IF(
                            ISNUMBER(M90:V90),
                            IF(
                                M$4:V$4=1,
                                M90:V90,
                                ""),
                            ""))
                    ),
                    IF(
                        OR(IF(
                            ISNUMBER(M90:V90),
                            IF(
                                M$4:V$4=2,
                                M90:V90,
                                ""),
                            "")
                            =0),
                        0,
                        GEOMEAN(IF(
                            ISNUMBER(M90:V90),
                            IF(
                                M$4:V$4=2,
                                M90:V90,
                                ""),
                            "")))
                )
            )
        )
    )
)</f>
        <v>#N/A</v>
      </c>
      <c r="I90" s="191" cm="1">
        <f t="array" ref="I90">IF(
    SUM(IF(
            ISNUMBER(
                IF(
                    $M$5:$V$5,
                    (M90:V90),
                    "")),
            1,
            0))
        =0,
    NA(),
    IF(
        Parameters!$D$15=1,
        IF(
            SUM(--(ISNUMBER(IF($M$5:$V$5=1,(M90:V90),""))))&gt;0,
            MAX(IF(
                ISNUMBER(M90:V90),
                IF(
                    M$5:V$5=1,
                    M90:V90,
                    ""),
                "")),
            MAX(IF(
                ISNUMBER(M90:V90),
                IF(
                    M$5:V$5=2,
                    M90:V90,
                    ""),
                ""))
        ),
        IF(
            Parameters!$D$16=1,
            IFERROR(
                AVERAGE(IF(
                    ISNUMBER(M90:V90),
                    IF(
                        M$5:V$5=1,
                        M90:V90,
                        ""),
                    "")),
                AVERAGE(IF(
                    ISNUMBER(M90:V90),
                    IF(
                        M$5:V$5=2,
                        M90:V90,
                        ""),
                    ""))
            ),
            IF(
                Parameters!$D$17=1,
                IFERROR(
                    IF(
                        OR(
                            IF(
                                ISNUMBER(M90:V90),
                                IF(
                                    M$5:V$5=1,
                                    M90:V90,
                                    ""),
                                "")
                            =0),
                        0,
                        GEOMEAN(IF(
                            ISNUMBER(M90:V90),
                            IF(
                                M$5:V$5=1,
                                M90:V90,
                                ""),
                            ""))
                    ),
                    IF(
                        OR(IF(
                            ISNUMBER(M90:V90),
                            IF(
                                M$5:V$5=2,
                                M90:V90,
                                ""),
                            "")
                            =0),
                        0,
                        GEOMEAN(IF(
                            ISNUMBER(M90:V90),
                            IF(
                                M$5:V$5=2,
                                M90:V90,
                                ""),
                            "")))
                )
            )
        )
    )
)</f>
        <v>0</v>
      </c>
      <c r="J90" s="242">
        <v>44887</v>
      </c>
      <c r="K90" s="242">
        <v>45337</v>
      </c>
      <c r="L90" s="91" t="s">
        <v>684</v>
      </c>
      <c r="M90" s="192" t="s">
        <v>409</v>
      </c>
      <c r="N90" s="192" t="s">
        <v>409</v>
      </c>
      <c r="O90" s="192">
        <v>0</v>
      </c>
      <c r="P90" s="192">
        <v>0</v>
      </c>
      <c r="Q90" s="192">
        <v>0</v>
      </c>
      <c r="R90" s="192" t="s">
        <v>409</v>
      </c>
      <c r="S90" s="192" t="s">
        <v>409</v>
      </c>
      <c r="T90" s="192" t="s">
        <v>409</v>
      </c>
      <c r="U90" s="192">
        <v>0</v>
      </c>
      <c r="V90" s="192" t="s">
        <v>409</v>
      </c>
      <c r="W90" s="192">
        <v>0</v>
      </c>
      <c r="X90" s="192" t="s">
        <v>409</v>
      </c>
      <c r="Y90" s="192"/>
      <c r="Z90" s="192"/>
      <c r="AA90" s="80"/>
      <c r="AB90" s="80"/>
      <c r="AC90" s="80"/>
    </row>
    <row r="91" spans="1:29"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8.8506120315678345</v>
      </c>
      <c r="H91" s="80" cm="1">
        <f t="array" ref="H91">IF(
    SUM(IF(
            ISNUMBER(
                IF(
                    $M$4:$V$4,
                    (M91:V91),
                    "")),
            1,
            0))
        =0,
    NA(),
    IF(
        Parameters!$D$15=1,
        IF(
            SUM(--(ISNUMBER(IF($M$4:$V$4=1,(M91:V91),""))))&gt;0,
            MAX(IF(
                ISNUMBER(M91:V91),
                IF(
                    M$4:V$4=1,
                    M91:V91,
                    ""),
                "")),
            MAX(IF(
                ISNUMBER(M91:V91),
                IF(
                    M$4:V$4=2,
                    M91:V91,
                    ""),
                ""))
        ),
        IF(
            Parameters!$D$16=1,
            IFERROR(
                AVERAGE(IF(
                    ISNUMBER(M91:V91),
                    IF(
                        M$4:V$4=1,
                        M91:V91,
                        ""),
                    "")),
                AVERAGE(IF(
                    ISNUMBER(M91:V91),
                    IF(
                        M$4:V$4=2,
                        M91:V91,
                        ""),
                    ""))
            ),
            IF(
                Parameters!$D$17=1,
                IFERROR(
                    IF(
                        OR(
                            IF(
                                ISNUMBER(M91:V91),
                                IF(
                                    M$4:V$4=1,
                                    M91:V91,
                                    ""),
                                "")
                            =0),
                        0,
                        GEOMEAN(IF(
                            ISNUMBER(M91:V91),
                            IF(
                                M$4:V$4=1,
                                M91:V91,
                                ""),
                            ""))
                    ),
                    IF(
                        OR(IF(
                            ISNUMBER(M91:V91),
                            IF(
                                M$4:V$4=2,
                                M91:V91,
                                ""),
                            "")
                            =0),
                        0,
                        GEOMEAN(IF(
                            ISNUMBER(M91:V91),
                            IF(
                                M$4:V$4=2,
                                M91:V91,
                                ""),
                            "")))
                )
            )
        )
    )
)</f>
        <v>7.8333333333333304</v>
      </c>
      <c r="I91" s="191" cm="1">
        <f t="array" ref="I91">IF(
    SUM(IF(
            ISNUMBER(
                IF(
                    $M$5:$V$5,
                    (M91:V91),
                    "")),
            1,
            0))
        =0,
    NA(),
    IF(
        Parameters!$D$15=1,
        IF(
            SUM(--(ISNUMBER(IF($M$5:$V$5=1,(M91:V91),""))))&gt;0,
            MAX(IF(
                ISNUMBER(M91:V91),
                IF(
                    M$5:V$5=1,
                    M91:V91,
                    ""),
                "")),
            MAX(IF(
                ISNUMBER(M91:V91),
                IF(
                    M$5:V$5=2,
                    M91:V91,
                    ""),
                ""))
        ),
        IF(
            Parameters!$D$16=1,
            IFERROR(
                AVERAGE(IF(
                    ISNUMBER(M91:V91),
                    IF(
                        M$5:V$5=1,
                        M91:V91,
                        ""),
                    "")),
                AVERAGE(IF(
                    ISNUMBER(M91:V91),
                    IF(
                        M$5:V$5=2,
                        M91:V91,
                        ""),
                    ""))
            ),
            IF(
                Parameters!$D$17=1,
                IFERROR(
                    IF(
                        OR(
                            IF(
                                ISNUMBER(M91:V91),
                                IF(
                                    M$5:V$5=1,
                                    M91:V91,
                                    ""),
                                "")
                            =0),
                        0,
                        GEOMEAN(IF(
                            ISNUMBER(M91:V91),
                            IF(
                                M$5:V$5=1,
                                M91:V91,
                                ""),
                            ""))
                    ),
                    IF(
                        OR(IF(
                            ISNUMBER(M91:V91),
                            IF(
                                M$5:V$5=2,
                                M91:V91,
                                ""),
                            "")
                            =0),
                        0,
                        GEOMEAN(IF(
                            ISNUMBER(M91:V91),
                            IF(
                                M$5:V$5=2,
                                M91:V91,
                                ""),
                            "")))
                )
            )
        )
    )
)</f>
        <v>10</v>
      </c>
      <c r="J91" s="242">
        <v>45188</v>
      </c>
      <c r="K91" s="242">
        <v>45454</v>
      </c>
      <c r="L91" s="91" t="s">
        <v>142</v>
      </c>
      <c r="M91" s="192">
        <v>7.8333333333333304</v>
      </c>
      <c r="N91" s="192">
        <v>10</v>
      </c>
      <c r="O91" s="192">
        <v>0</v>
      </c>
      <c r="P91" s="192">
        <v>0</v>
      </c>
      <c r="Q91" s="192">
        <v>10</v>
      </c>
      <c r="R91" s="192" t="s">
        <v>409</v>
      </c>
      <c r="S91" s="192">
        <v>5.7</v>
      </c>
      <c r="T91" s="192" t="s">
        <v>846</v>
      </c>
      <c r="U91" s="192">
        <v>0</v>
      </c>
      <c r="V91" s="192" t="s">
        <v>409</v>
      </c>
      <c r="W91" s="192">
        <v>1</v>
      </c>
      <c r="X91" s="192" t="s">
        <v>409</v>
      </c>
      <c r="Y91" s="192"/>
      <c r="Z91" s="192"/>
      <c r="AA91" s="80"/>
      <c r="AB91" s="80"/>
      <c r="AC91" s="80"/>
    </row>
    <row r="92" spans="1:29"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$M$4:$V$4,
                    (M92:V92),
                    "")),
            1,
            0))
        =0,
    NA(),
    IF(
        Parameters!$D$15=1,
        IF(
            SUM(--(ISNUMBER(IF($M$4:$V$4=1,(M92:V92),""))))&gt;0,
            MAX(IF(
                ISNUMBER(M92:V92),
                IF(
                    M$4:V$4=1,
                    M92:V92,
                    ""),
                "")),
            MAX(IF(
                ISNUMBER(M92:V92),
                IF(
                    M$4:V$4=2,
                    M92:V92,
                    ""),
                ""))
        ),
        IF(
            Parameters!$D$16=1,
            IFERROR(
                AVERAGE(IF(
                    ISNUMBER(M92:V92),
                    IF(
                        M$4:V$4=1,
                        M92:V92,
                        ""),
                    "")),
                AVERAGE(IF(
                    ISNUMBER(M92:V92),
                    IF(
                        M$4:V$4=2,
                        M92:V92,
                        ""),
                    ""))
            ),
            IF(
                Parameters!$D$17=1,
                IFERROR(
                    IF(
                        OR(
                            IF(
                                ISNUMBER(M92:V92),
                                IF(
                                    M$4:V$4=1,
                                    M92:V92,
                                    ""),
                                "")
                            =0),
                        0,
                        GEOMEAN(IF(
                            ISNUMBER(M92:V92),
                            IF(
                                M$4:V$4=1,
                                M92:V92,
                                ""),
                            ""))
                    ),
                    IF(
                        OR(IF(
                            ISNUMBER(M92:V92),
                            IF(
                                M$4:V$4=2,
                                M92:V92,
                                ""),
                            "")
                            =0),
                        0,
                        GEOMEAN(IF(
                            ISNUMBER(M92:V92),
                            IF(
                                M$4:V$4=2,
                                M92:V92,
                                ""),
                            "")))
                )
            )
        )
    )
)</f>
        <v>5.3333333333333304</v>
      </c>
      <c r="I92" s="191" cm="1">
        <f t="array" ref="I92">IF(
    SUM(IF(
            ISNUMBER(
                IF(
                    $M$5:$V$5,
                    (M92:V92),
                    "")),
            1,
            0))
        =0,
    NA(),
    IF(
        Parameters!$D$15=1,
        IF(
            SUM(--(ISNUMBER(IF($M$5:$V$5=1,(M92:V92),""))))&gt;0,
            MAX(IF(
                ISNUMBER(M92:V92),
                IF(
                    M$5:V$5=1,
                    M92:V92,
                    ""),
                "")),
            MAX(IF(
                ISNUMBER(M92:V92),
                IF(
                    M$5:V$5=2,
                    M92:V92,
                    ""),
                ""))
        ),
        IF(
            Parameters!$D$16=1,
            IFERROR(
                AVERAGE(IF(
                    ISNUMBER(M92:V92),
                    IF(
                        M$5:V$5=1,
                        M92:V92,
                        ""),
                    "")),
                AVERAGE(IF(
                    ISNUMBER(M92:V92),
                    IF(
                        M$5:V$5=2,
                        M92:V92,
                        ""),
                    ""))
            ),
            IF(
                Parameters!$D$17=1,
                IFERROR(
                    IF(
                        OR(
                            IF(
                                ISNUMBER(M92:V92),
                                IF(
                                    M$5:V$5=1,
                                    M92:V92,
                                    ""),
                                "")
                            =0),
                        0,
                        GEOMEAN(IF(
                            ISNUMBER(M92:V92),
                            IF(
                                M$5:V$5=1,
                                M92:V92,
                                ""),
                            ""))
                    ),
                    IF(
                        OR(IF(
                            ISNUMBER(M92:V92),
                            IF(
                                M$5:V$5=2,
                                M92:V92,
                                ""),
                            "")
                            =0),
                        0,
                        GEOMEAN(IF(
                            ISNUMBER(M92:V92),
                            IF(
                                M$5:V$5=2,
                                M92:V92,
                                ""),
                            "")))
                )
            )
        )
    )
)</f>
        <v>0</v>
      </c>
      <c r="J92" s="242">
        <v>45188</v>
      </c>
      <c r="K92" s="242">
        <v>44831</v>
      </c>
      <c r="L92" s="91" t="s">
        <v>144</v>
      </c>
      <c r="M92" s="192">
        <v>5.3333333333333304</v>
      </c>
      <c r="N92" s="192" t="s">
        <v>409</v>
      </c>
      <c r="O92" s="192">
        <v>0</v>
      </c>
      <c r="P92" s="192">
        <v>0</v>
      </c>
      <c r="Q92" s="192">
        <v>0</v>
      </c>
      <c r="R92" s="192" t="s">
        <v>409</v>
      </c>
      <c r="S92" s="192">
        <v>4.2</v>
      </c>
      <c r="T92" s="192" t="s">
        <v>409</v>
      </c>
      <c r="U92" s="192">
        <v>0</v>
      </c>
      <c r="V92" s="192" t="s">
        <v>409</v>
      </c>
      <c r="W92" s="192">
        <v>0</v>
      </c>
      <c r="X92" s="192" t="s">
        <v>409</v>
      </c>
      <c r="Y92" s="192"/>
      <c r="Z92" s="192"/>
      <c r="AA92" s="80"/>
      <c r="AB92" s="80"/>
      <c r="AC92" s="80"/>
    </row>
    <row r="93" spans="1:29"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9.4868329805051381</v>
      </c>
      <c r="H93" s="80" cm="1">
        <f t="array" ref="H93">IF(
    SUM(IF(
            ISNUMBER(
                IF(
                    $M$4:$V$4,
                    (M93:V93),
                    "")),
            1,
            0))
        =0,
    NA(),
    IF(
        Parameters!$D$15=1,
        IF(
            SUM(--(ISNUMBER(IF($M$4:$V$4=1,(M93:V93),""))))&gt;0,
            MAX(IF(
                ISNUMBER(M93:V93),
                IF(
                    M$4:V$4=1,
                    M93:V93,
                    ""),
                "")),
            MAX(IF(
                ISNUMBER(M93:V93),
                IF(
                    M$4:V$4=2,
                    M93:V93,
                    ""),
                ""))
        ),
        IF(
            Parameters!$D$16=1,
            IFERROR(
                AVERAGE(IF(
                    ISNUMBER(M93:V93),
                    IF(
                        M$4:V$4=1,
                        M93:V93,
                        ""),
                    "")),
                AVERAGE(IF(
                    ISNUMBER(M93:V93),
                    IF(
                        M$4:V$4=2,
                        M93:V93,
                        ""),
                    ""))
            ),
            IF(
                Parameters!$D$17=1,
                IFERROR(
                    IF(
                        OR(
                            IF(
                                ISNUMBER(M93:V93),
                                IF(
                                    M$4:V$4=1,
                                    M93:V93,
                                    ""),
                                "")
                            =0),
                        0,
                        GEOMEAN(IF(
                            ISNUMBER(M93:V93),
                            IF(
                                M$4:V$4=1,
                                M93:V93,
                                ""),
                            ""))
                    ),
                    IF(
                        OR(IF(
                            ISNUMBER(M93:V93),
                            IF(
                                M$4:V$4=2,
                                M93:V93,
                                ""),
                            "")
                            =0),
                        0,
                        GEOMEAN(IF(
                            ISNUMBER(M93:V93),
                            IF(
                                M$4:V$4=2,
                                M93:V93,
                                ""),
                            "")))
                )
            )
        )
    )
)</f>
        <v>9</v>
      </c>
      <c r="I93" s="191" cm="1">
        <f t="array" ref="I93">IF(
    SUM(IF(
            ISNUMBER(
                IF(
                    $M$5:$V$5,
                    (M93:V93),
                    "")),
            1,
            0))
        =0,
    NA(),
    IF(
        Parameters!$D$15=1,
        IF(
            SUM(--(ISNUMBER(IF($M$5:$V$5=1,(M93:V93),""))))&gt;0,
            MAX(IF(
                ISNUMBER(M93:V93),
                IF(
                    M$5:V$5=1,
                    M93:V93,
                    ""),
                "")),
            MAX(IF(
                ISNUMBER(M93:V93),
                IF(
                    M$5:V$5=2,
                    M93:V93,
                    ""),
                ""))
        ),
        IF(
            Parameters!$D$16=1,
            IFERROR(
                AVERAGE(IF(
                    ISNUMBER(M93:V93),
                    IF(
                        M$5:V$5=1,
                        M93:V93,
                        ""),
                    "")),
                AVERAGE(IF(
                    ISNUMBER(M93:V93),
                    IF(
                        M$5:V$5=2,
                        M93:V93,
                        ""),
                    ""))
            ),
            IF(
                Parameters!$D$17=1,
                IFERROR(
                    IF(
                        OR(
                            IF(
                                ISNUMBER(M93:V93),
                                IF(
                                    M$5:V$5=1,
                                    M93:V93,
                                    ""),
                                "")
                            =0),
                        0,
                        GEOMEAN(IF(
                            ISNUMBER(M93:V93),
                            IF(
                                M$5:V$5=1,
                                M93:V93,
                                ""),
                            ""))
                    ),
                    IF(
                        OR(IF(
                            ISNUMBER(M93:V93),
                            IF(
                                M$5:V$5=2,
                                M93:V93,
                                ""),
                            "")
                            =0),
                        0,
                        GEOMEAN(IF(
                            ISNUMBER(M93:V93),
                            IF(
                                M$5:V$5=2,
                                M93:V93,
                                ""),
                            "")))
                )
            )
        )
    )
)</f>
        <v>10</v>
      </c>
      <c r="J93" s="242">
        <v>45188</v>
      </c>
      <c r="K93" s="242">
        <v>45440</v>
      </c>
      <c r="L93" s="91" t="s">
        <v>146</v>
      </c>
      <c r="M93" s="192">
        <v>9</v>
      </c>
      <c r="N93" s="192" t="s">
        <v>409</v>
      </c>
      <c r="O93" s="192">
        <v>0</v>
      </c>
      <c r="P93" s="192">
        <v>10</v>
      </c>
      <c r="Q93" s="192">
        <v>10</v>
      </c>
      <c r="R93" s="192" t="s">
        <v>409</v>
      </c>
      <c r="S93" s="192">
        <v>6.4</v>
      </c>
      <c r="T93" s="192" t="s">
        <v>409</v>
      </c>
      <c r="U93" s="192">
        <v>0</v>
      </c>
      <c r="V93" s="192" t="s">
        <v>857</v>
      </c>
      <c r="W93" s="192">
        <v>1</v>
      </c>
      <c r="X93" s="192" t="s">
        <v>409</v>
      </c>
      <c r="Y93" s="192"/>
      <c r="Z93" s="192"/>
      <c r="AA93" s="80"/>
      <c r="AB93" s="80"/>
      <c r="AC93" s="80"/>
    </row>
    <row r="94" spans="1:29"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$M$4:$V$4,
                    (M94:V94),
                    "")),
            1,
            0))
        =0,
    NA(),
    IF(
        Parameters!$D$15=1,
        IF(
            SUM(--(ISNUMBER(IF($M$4:$V$4=1,(M94:V94),""))))&gt;0,
            MAX(IF(
                ISNUMBER(M94:V94),
                IF(
                    M$4:V$4=1,
                    M94:V94,
                    ""),
                "")),
            MAX(IF(
                ISNUMBER(M94:V94),
                IF(
                    M$4:V$4=2,
                    M94:V94,
                    ""),
                ""))
        ),
        IF(
            Parameters!$D$16=1,
            IFERROR(
                AVERAGE(IF(
                    ISNUMBER(M94:V94),
                    IF(
                        M$4:V$4=1,
                        M94:V94,
                        ""),
                    "")),
                AVERAGE(IF(
                    ISNUMBER(M94:V94),
                    IF(
                        M$4:V$4=2,
                        M94:V94,
                        ""),
                    ""))
            ),
            IF(
                Parameters!$D$17=1,
                IFERROR(
                    IF(
                        OR(
                            IF(
                                ISNUMBER(M94:V94),
                                IF(
                                    M$4:V$4=1,
                                    M94:V94,
                                    ""),
                                "")
                            =0),
                        0,
                        GEOMEAN(IF(
                            ISNUMBER(M94:V94),
                            IF(
                                M$4:V$4=1,
                                M94:V94,
                                ""),
                            ""))
                    ),
                    IF(
                        OR(IF(
                            ISNUMBER(M94:V94),
                            IF(
                                M$4:V$4=2,
                                M94:V94,
                                ""),
                            "")
                            =0),
                        0,
                        GEOMEAN(IF(
                            ISNUMBER(M94:V94),
                            IF(
                                M$4:V$4=2,
                                M94:V94,
                                ""),
                            "")))
                )
            )
        )
    )
)</f>
        <v>3.3333333333333299</v>
      </c>
      <c r="I94" s="191" cm="1">
        <f t="array" ref="I94">IF(
    SUM(IF(
            ISNUMBER(
                IF(
                    $M$5:$V$5,
                    (M94:V94),
                    "")),
            1,
            0))
        =0,
    NA(),
    IF(
        Parameters!$D$15=1,
        IF(
            SUM(--(ISNUMBER(IF($M$5:$V$5=1,(M94:V94),""))))&gt;0,
            MAX(IF(
                ISNUMBER(M94:V94),
                IF(
                    M$5:V$5=1,
                    M94:V94,
                    ""),
                "")),
            MAX(IF(
                ISNUMBER(M94:V94),
                IF(
                    M$5:V$5=2,
                    M94:V94,
                    ""),
                ""))
        ),
        IF(
            Parameters!$D$16=1,
            IFERROR(
                AVERAGE(IF(
                    ISNUMBER(M94:V94),
                    IF(
                        M$5:V$5=1,
                        M94:V94,
                        ""),
                    "")),
                AVERAGE(IF(
                    ISNUMBER(M94:V94),
                    IF(
                        M$5:V$5=2,
                        M94:V94,
                        ""),
                    ""))
            ),
            IF(
                Parameters!$D$17=1,
                IFERROR(
                    IF(
                        OR(
                            IF(
                                ISNUMBER(M94:V94),
                                IF(
                                    M$5:V$5=1,
                                    M94:V94,
                                    ""),
                                "")
                            =0),
                        0,
                        GEOMEAN(IF(
                            ISNUMBER(M94:V94),
                            IF(
                                M$5:V$5=1,
                                M94:V94,
                                ""),
                            ""))
                    ),
                    IF(
                        OR(IF(
                            ISNUMBER(M94:V94),
                            IF(
                                M$5:V$5=2,
                                M94:V94,
                                ""),
                            "")
                            =0),
                        0,
                        GEOMEAN(IF(
                            ISNUMBER(M94:V94),
                            IF(
                                M$5:V$5=2,
                                M94:V94,
                                ""),
                            "")))
                )
            )
        )
    )
)</f>
        <v>0</v>
      </c>
      <c r="J94" s="242">
        <v>45188</v>
      </c>
      <c r="K94" s="242">
        <v>44852</v>
      </c>
      <c r="L94" s="91" t="s">
        <v>148</v>
      </c>
      <c r="M94" s="192">
        <v>3.3333333333333299</v>
      </c>
      <c r="N94" s="192" t="s">
        <v>409</v>
      </c>
      <c r="O94" s="192">
        <v>0</v>
      </c>
      <c r="P94" s="192">
        <v>0</v>
      </c>
      <c r="Q94" s="192">
        <v>0</v>
      </c>
      <c r="R94" s="192" t="s">
        <v>409</v>
      </c>
      <c r="S94" s="192">
        <v>3</v>
      </c>
      <c r="T94" s="192" t="s">
        <v>409</v>
      </c>
      <c r="U94" s="192">
        <v>0</v>
      </c>
      <c r="V94" s="192" t="s">
        <v>409</v>
      </c>
      <c r="W94" s="192">
        <v>0</v>
      </c>
      <c r="X94" s="192" t="s">
        <v>409</v>
      </c>
      <c r="Y94" s="192"/>
      <c r="Z94" s="192"/>
      <c r="AA94" s="80"/>
      <c r="AB94" s="80"/>
      <c r="AC94" s="80"/>
    </row>
    <row r="95" spans="1:29"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10</v>
      </c>
      <c r="H95" s="80" cm="1">
        <f t="array" ref="H95">IF(
    SUM(IF(
            ISNUMBER(
                IF(
                    $M$4:$V$4,
                    (M95:V95),
                    "")),
            1,
            0))
        =0,
    NA(),
    IF(
        Parameters!$D$15=1,
        IF(
            SUM(--(ISNUMBER(IF($M$4:$V$4=1,(M95:V95),""))))&gt;0,
            MAX(IF(
                ISNUMBER(M95:V95),
                IF(
                    M$4:V$4=1,
                    M95:V95,
                    ""),
                "")),
            MAX(IF(
                ISNUMBER(M95:V95),
                IF(
                    M$4:V$4=2,
                    M95:V95,
                    ""),
                ""))
        ),
        IF(
            Parameters!$D$16=1,
            IFERROR(
                AVERAGE(IF(
                    ISNUMBER(M95:V95),
                    IF(
                        M$4:V$4=1,
                        M95:V95,
                        ""),
                    "")),
                AVERAGE(IF(
                    ISNUMBER(M95:V95),
                    IF(
                        M$4:V$4=2,
                        M95:V95,
                        ""),
                    ""))
            ),
            IF(
                Parameters!$D$17=1,
                IFERROR(
                    IF(
                        OR(
                            IF(
                                ISNUMBER(M95:V95),
                                IF(
                                    M$4:V$4=1,
                                    M95:V95,
                                    ""),
                                "")
                            =0),
                        0,
                        GEOMEAN(IF(
                            ISNUMBER(M95:V95),
                            IF(
                                M$4:V$4=1,
                                M95:V95,
                                ""),
                            ""))
                    ),
                    IF(
                        OR(IF(
                            ISNUMBER(M95:V95),
                            IF(
                                M$4:V$4=2,
                                M95:V95,
                                ""),
                            "")
                            =0),
                        0,
                        GEOMEAN(IF(
                            ISNUMBER(M95:V95),
                            IF(
                                M$4:V$4=2,
                                M95:V95,
                                ""),
                            "")))
                )
            )
        )
    )
)</f>
        <v>10</v>
      </c>
      <c r="I95" s="191" cm="1">
        <f t="array" ref="I95">IF(
    SUM(IF(
            ISNUMBER(
                IF(
                    $M$5:$V$5,
                    (M95:V95),
                    "")),
            1,
            0))
        =0,
    NA(),
    IF(
        Parameters!$D$15=1,
        IF(
            SUM(--(ISNUMBER(IF($M$5:$V$5=1,(M95:V95),""))))&gt;0,
            MAX(IF(
                ISNUMBER(M95:V95),
                IF(
                    M$5:V$5=1,
                    M95:V95,
                    ""),
                "")),
            MAX(IF(
                ISNUMBER(M95:V95),
                IF(
                    M$5:V$5=2,
                    M95:V95,
                    ""),
                ""))
        ),
        IF(
            Parameters!$D$16=1,
            IFERROR(
                AVERAGE(IF(
                    ISNUMBER(M95:V95),
                    IF(
                        M$5:V$5=1,
                        M95:V95,
                        ""),
                    "")),
                AVERAGE(IF(
                    ISNUMBER(M95:V95),
                    IF(
                        M$5:V$5=2,
                        M95:V95,
                        ""),
                    ""))
            ),
            IF(
                Parameters!$D$17=1,
                IFERROR(
                    IF(
                        OR(
                            IF(
                                ISNUMBER(M95:V95),
                                IF(
                                    M$5:V$5=1,
                                    M95:V95,
                                    ""),
                                "")
                            =0),
                        0,
                        GEOMEAN(IF(
                            ISNUMBER(M95:V95),
                            IF(
                                M$5:V$5=1,
                                M95:V95,
                                ""),
                            ""))
                    ),
                    IF(
                        OR(IF(
                            ISNUMBER(M95:V95),
                            IF(
                                M$5:V$5=2,
                                M95:V95,
                                ""),
                            "")
                            =0),
                        0,
                        GEOMEAN(IF(
                            ISNUMBER(M95:V95),
                            IF(
                                M$5:V$5=2,
                                M95:V95,
                                ""),
                            "")))
                )
            )
        )
    )
)</f>
        <v>10</v>
      </c>
      <c r="J95" s="242">
        <v>45188</v>
      </c>
      <c r="K95" s="242">
        <v>45418</v>
      </c>
      <c r="L95" s="91" t="s">
        <v>150</v>
      </c>
      <c r="M95" s="192">
        <v>10</v>
      </c>
      <c r="N95" s="192" t="s">
        <v>409</v>
      </c>
      <c r="O95" s="192">
        <v>0</v>
      </c>
      <c r="P95" s="192">
        <v>0</v>
      </c>
      <c r="Q95" s="192">
        <v>10</v>
      </c>
      <c r="R95" s="192" t="s">
        <v>409</v>
      </c>
      <c r="S95" s="192">
        <v>7.3</v>
      </c>
      <c r="T95" s="192" t="s">
        <v>409</v>
      </c>
      <c r="U95" s="192">
        <v>0</v>
      </c>
      <c r="V95" s="192" t="s">
        <v>409</v>
      </c>
      <c r="W95" s="192">
        <v>0.626050420168067</v>
      </c>
      <c r="X95" s="192" t="s">
        <v>409</v>
      </c>
      <c r="Y95" s="192"/>
      <c r="Z95" s="192"/>
      <c r="AA95" s="80"/>
      <c r="AB95" s="80"/>
      <c r="AC95" s="80"/>
    </row>
    <row r="96" spans="1:29" x14ac:dyDescent="0.2">
      <c r="A96" s="84">
        <v>89</v>
      </c>
      <c r="B96" s="84" t="str">
        <f ca="1"/>
        <v>Isle of Man</v>
      </c>
      <c r="C96" s="84" t="str">
        <f ca="1"/>
        <v>IMN</v>
      </c>
      <c r="D96" s="219" t="str">
        <f ca="1"/>
        <v>ECS           Europe &amp; Central Asia</v>
      </c>
      <c r="E96" s="219" t="str">
        <f ca="1"/>
        <v>NA</v>
      </c>
      <c r="F96" s="190" t="str">
        <f t="shared" ca="1" si="4"/>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$M$4:$V$4,
                    (M96:V96),
                    "")),
            1,
            0))
        =0,
    NA(),
    IF(
        Parameters!$D$15=1,
        IF(
            SUM(--(ISNUMBER(IF($M$4:$V$4=1,(M96:V96),""))))&gt;0,
            MAX(IF(
                ISNUMBER(M96:V96),
                IF(
                    M$4:V$4=1,
                    M96:V96,
                    ""),
                "")),
            MAX(IF(
                ISNUMBER(M96:V96),
                IF(
                    M$4:V$4=2,
                    M96:V96,
                    ""),
                ""))
        ),
        IF(
            Parameters!$D$16=1,
            IFERROR(
                AVERAGE(IF(
                    ISNUMBER(M96:V96),
                    IF(
                        M$4:V$4=1,
                        M96:V96,
                        ""),
                    "")),
                AVERAGE(IF(
                    ISNUMBER(M96:V96),
                    IF(
                        M$4:V$4=2,
                        M96:V96,
                        ""),
                    ""))
            ),
            IF(
                Parameters!$D$17=1,
                IFERROR(
                    IF(
                        OR(
                            IF(
                                ISNUMBER(M96:V96),
                                IF(
                                    M$4:V$4=1,
                                    M96:V96,
                                    ""),
                                "")
                            =0),
                        0,
                        GEOMEAN(IF(
                            ISNUMBER(M96:V96),
                            IF(
                                M$4:V$4=1,
                                M96:V96,
                                ""),
                            ""))
                    ),
                    IF(
                        OR(IF(
                            ISNUMBER(M96:V96),
                            IF(
                                M$4:V$4=2,
                                M96:V96,
                                ""),
                            "")
                            =0),
                        0,
                        GEOMEAN(IF(
                            ISNUMBER(M96:V96),
                            IF(
                                M$4:V$4=2,
                                M96:V96,
                                ""),
                            "")))
                )
            )
        )
    )
)</f>
        <v>#N/A</v>
      </c>
      <c r="I96" s="191" cm="1">
        <f t="array" ref="I96">IF(
    SUM(IF(
            ISNUMBER(
                IF(
                    $M$5:$V$5,
                    (M96:V96),
                    "")),
            1,
            0))
        =0,
    NA(),
    IF(
        Parameters!$D$15=1,
        IF(
            SUM(--(ISNUMBER(IF($M$5:$V$5=1,(M96:V96),""))))&gt;0,
            MAX(IF(
                ISNUMBER(M96:V96),
                IF(
                    M$5:V$5=1,
                    M96:V96,
                    ""),
                "")),
            MAX(IF(
                ISNUMBER(M96:V96),
                IF(
                    M$5:V$5=2,
                    M96:V96,
                    ""),
                ""))
        ),
        IF(
            Parameters!$D$16=1,
            IFERROR(
                AVERAGE(IF(
                    ISNUMBER(M96:V96),
                    IF(
                        M$5:V$5=1,
                        M96:V96,
                        ""),
                    "")),
                AVERAGE(IF(
                    ISNUMBER(M96:V96),
                    IF(
                        M$5:V$5=2,
                        M96:V96,
                        ""),
                    ""))
            ),
            IF(
                Parameters!$D$17=1,
                IFERROR(
                    IF(
                        OR(
                            IF(
                                ISNUMBER(M96:V96),
                                IF(
                                    M$5:V$5=1,
                                    M96:V96,
                                    ""),
                                "")
                            =0),
                        0,
                        GEOMEAN(IF(
                            ISNUMBER(M96:V96),
                            IF(
                                M$5:V$5=1,
                                M96:V96,
                                ""),
                            ""))
                    ),
                    IF(
                        OR(IF(
                            ISNUMBER(M96:V96),
                            IF(
                                M$5:V$5=2,
                                M96:V96,
                                ""),
                            "")
                            =0),
                        0,
                        GEOMEAN(IF(
                            ISNUMBER(M96:V96),
                            IF(
                                M$5:V$5=2,
                                M96:V96,
                                ""),
                            "")))
                )
            )
        )
    )
)</f>
        <v>0</v>
      </c>
      <c r="J96" s="242" t="s">
        <v>409</v>
      </c>
      <c r="K96" s="242">
        <v>45307</v>
      </c>
      <c r="L96" s="91" t="s">
        <v>685</v>
      </c>
      <c r="M96" s="192" t="s">
        <v>409</v>
      </c>
      <c r="N96" s="192" t="s">
        <v>409</v>
      </c>
      <c r="O96" s="192">
        <v>0</v>
      </c>
      <c r="P96" s="192">
        <v>0</v>
      </c>
      <c r="Q96" s="192">
        <v>0</v>
      </c>
      <c r="R96" s="192" t="s">
        <v>409</v>
      </c>
      <c r="S96" s="192" t="s">
        <v>409</v>
      </c>
      <c r="T96" s="192" t="s">
        <v>409</v>
      </c>
      <c r="U96" s="192">
        <v>0</v>
      </c>
      <c r="V96" s="192" t="s">
        <v>409</v>
      </c>
      <c r="W96" s="192">
        <v>0</v>
      </c>
      <c r="X96" s="192" t="s">
        <v>409</v>
      </c>
      <c r="Y96" s="192"/>
      <c r="Z96" s="192"/>
      <c r="AA96" s="80"/>
      <c r="AB96" s="80"/>
      <c r="AC96" s="80"/>
    </row>
    <row r="97" spans="1:29"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10</v>
      </c>
      <c r="H97" s="80" cm="1">
        <f t="array" ref="H97">IF(
    SUM(IF(
            ISNUMBER(
                IF(
                    $M$4:$V$4,
                    (M97:V97),
                    "")),
            1,
            0))
        =0,
    NA(),
    IF(
        Parameters!$D$15=1,
        IF(
            SUM(--(ISNUMBER(IF($M$4:$V$4=1,(M97:V97),""))))&gt;0,
            MAX(IF(
                ISNUMBER(M97:V97),
                IF(
                    M$4:V$4=1,
                    M97:V97,
                    ""),
                "")),
            MAX(IF(
                ISNUMBER(M97:V97),
                IF(
                    M$4:V$4=2,
                    M97:V97,
                    ""),
                ""))
        ),
        IF(
            Parameters!$D$16=1,
            IFERROR(
                AVERAGE(IF(
                    ISNUMBER(M97:V97),
                    IF(
                        M$4:V$4=1,
                        M97:V97,
                        ""),
                    "")),
                AVERAGE(IF(
                    ISNUMBER(M97:V97),
                    IF(
                        M$4:V$4=2,
                        M97:V97,
                        ""),
                    ""))
            ),
            IF(
                Parameters!$D$17=1,
                IFERROR(
                    IF(
                        OR(
                            IF(
                                ISNUMBER(M97:V97),
                                IF(
                                    M$4:V$4=1,
                                    M97:V97,
                                    ""),
                                "")
                            =0),
                        0,
                        GEOMEAN(IF(
                            ISNUMBER(M97:V97),
                            IF(
                                M$4:V$4=1,
                                M97:V97,
                                ""),
                            ""))
                    ),
                    IF(
                        OR(IF(
                            ISNUMBER(M97:V97),
                            IF(
                                M$4:V$4=2,
                                M97:V97,
                                ""),
                            "")
                            =0),
                        0,
                        GEOMEAN(IF(
                            ISNUMBER(M97:V97),
                            IF(
                                M$4:V$4=2,
                                M97:V97,
                                ""),
                            "")))
                )
            )
        )
    )
)</f>
        <v>10</v>
      </c>
      <c r="I97" s="191" cm="1">
        <f t="array" ref="I97">IF(
    SUM(IF(
            ISNUMBER(
                IF(
                    $M$5:$V$5,
                    (M97:V97),
                    "")),
            1,
            0))
        =0,
    NA(),
    IF(
        Parameters!$D$15=1,
        IF(
            SUM(--(ISNUMBER(IF($M$5:$V$5=1,(M97:V97),""))))&gt;0,
            MAX(IF(
                ISNUMBER(M97:V97),
                IF(
                    M$5:V$5=1,
                    M97:V97,
                    ""),
                "")),
            MAX(IF(
                ISNUMBER(M97:V97),
                IF(
                    M$5:V$5=2,
                    M97:V97,
                    ""),
                ""))
        ),
        IF(
            Parameters!$D$16=1,
            IFERROR(
                AVERAGE(IF(
                    ISNUMBER(M97:V97),
                    IF(
                        M$5:V$5=1,
                        M97:V97,
                        ""),
                    "")),
                AVERAGE(IF(
                    ISNUMBER(M97:V97),
                    IF(
                        M$5:V$5=2,
                        M97:V97,
                        ""),
                    ""))
            ),
            IF(
                Parameters!$D$17=1,
                IFERROR(
                    IF(
                        OR(
                            IF(
                                ISNUMBER(M97:V97),
                                IF(
                                    M$5:V$5=1,
                                    M97:V97,
                                    ""),
                                "")
                            =0),
                        0,
                        GEOMEAN(IF(
                            ISNUMBER(M97:V97),
                            IF(
                                M$5:V$5=1,
                                M97:V97,
                                ""),
                            ""))
                    ),
                    IF(
                        OR(IF(
                            ISNUMBER(M97:V97),
                            IF(
                                M$5:V$5=2,
                                M97:V97,
                                ""),
                            "")
                            =0),
                        0,
                        GEOMEAN(IF(
                            ISNUMBER(M97:V97),
                            IF(
                                M$5:V$5=2,
                                M97:V97,
                                ""),
                            "")))
                )
            )
        )
    )
)</f>
        <v>10</v>
      </c>
      <c r="J97" s="242">
        <v>45188</v>
      </c>
      <c r="K97" s="242">
        <v>45454</v>
      </c>
      <c r="L97" s="91" t="s">
        <v>152</v>
      </c>
      <c r="M97" s="192">
        <v>10</v>
      </c>
      <c r="N97" s="192">
        <v>10</v>
      </c>
      <c r="O97" s="192">
        <v>0</v>
      </c>
      <c r="P97" s="192">
        <v>0</v>
      </c>
      <c r="Q97" s="192">
        <v>0</v>
      </c>
      <c r="R97" s="192" t="s">
        <v>409</v>
      </c>
      <c r="S97" s="192">
        <v>7.7</v>
      </c>
      <c r="T97" s="192" t="s">
        <v>844</v>
      </c>
      <c r="U97" s="192">
        <v>0</v>
      </c>
      <c r="V97" s="192" t="s">
        <v>409</v>
      </c>
      <c r="W97" s="192">
        <v>6.1583577712609902E-2</v>
      </c>
      <c r="X97" s="192" t="s">
        <v>409</v>
      </c>
      <c r="Y97" s="192"/>
      <c r="Z97" s="192"/>
      <c r="AA97" s="80"/>
      <c r="AB97" s="80"/>
      <c r="AC97" s="80"/>
    </row>
    <row r="98" spans="1:29"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$M$4:$V$4,
                    (M98:V98),
                    "")),
            1,
            0))
        =0,
    NA(),
    IF(
        Parameters!$D$15=1,
        IF(
            SUM(--(ISNUMBER(IF($M$4:$V$4=1,(M98:V98),""))))&gt;0,
            MAX(IF(
                ISNUMBER(M98:V98),
                IF(
                    M$4:V$4=1,
                    M98:V98,
                    ""),
                "")),
            MAX(IF(
                ISNUMBER(M98:V98),
                IF(
                    M$4:V$4=2,
                    M98:V98,
                    ""),
                ""))
        ),
        IF(
            Parameters!$D$16=1,
            IFERROR(
                AVERAGE(IF(
                    ISNUMBER(M98:V98),
                    IF(
                        M$4:V$4=1,
                        M98:V98,
                        ""),
                    "")),
                AVERAGE(IF(
                    ISNUMBER(M98:V98),
                    IF(
                        M$4:V$4=2,
                        M98:V98,
                        ""),
                    ""))
            ),
            IF(
                Parameters!$D$17=1,
                IFERROR(
                    IF(
                        OR(
                            IF(
                                ISNUMBER(M98:V98),
                                IF(
                                    M$4:V$4=1,
                                    M98:V98,
                                    ""),
                                "")
                            =0),
                        0,
                        GEOMEAN(IF(
                            ISNUMBER(M98:V98),
                            IF(
                                M$4:V$4=1,
                                M98:V98,
                                ""),
                            ""))
                    ),
                    IF(
                        OR(IF(
                            ISNUMBER(M98:V98),
                            IF(
                                M$4:V$4=2,
                                M98:V98,
                                ""),
                            "")
                            =0),
                        0,
                        GEOMEAN(IF(
                            ISNUMBER(M98:V98),
                            IF(
                                M$4:V$4=2,
                                M98:V98,
                                ""),
                            "")))
                )
            )
        )
    )
)</f>
        <v>2</v>
      </c>
      <c r="I98" s="191" cm="1">
        <f t="array" ref="I98">IF(
    SUM(IF(
            ISNUMBER(
                IF(
                    $M$5:$V$5,
                    (M98:V98),
                    "")),
            1,
            0))
        =0,
    NA(),
    IF(
        Parameters!$D$15=1,
        IF(
            SUM(--(ISNUMBER(IF($M$5:$V$5=1,(M98:V98),""))))&gt;0,
            MAX(IF(
                ISNUMBER(M98:V98),
                IF(
                    M$5:V$5=1,
                    M98:V98,
                    ""),
                "")),
            MAX(IF(
                ISNUMBER(M98:V98),
                IF(
                    M$5:V$5=2,
                    M98:V98,
                    ""),
                ""))
        ),
        IF(
            Parameters!$D$16=1,
            IFERROR(
                AVERAGE(IF(
                    ISNUMBER(M98:V98),
                    IF(
                        M$5:V$5=1,
                        M98:V98,
                        ""),
                    "")),
                AVERAGE(IF(
                    ISNUMBER(M98:V98),
                    IF(
                        M$5:V$5=2,
                        M98:V98,
                        ""),
                    ""))
            ),
            IF(
                Parameters!$D$17=1,
                IFERROR(
                    IF(
                        OR(
                            IF(
                                ISNUMBER(M98:V98),
                                IF(
                                    M$5:V$5=1,
                                    M98:V98,
                                    ""),
                                "")
                            =0),
                        0,
                        GEOMEAN(IF(
                            ISNUMBER(M98:V98),
                            IF(
                                M$5:V$5=1,
                                M98:V98,
                                ""),
                            ""))
                    ),
                    IF(
                        OR(IF(
                            ISNUMBER(M98:V98),
                            IF(
                                M$5:V$5=2,
                                M98:V98,
                                ""),
                            "")
                            =0),
                        0,
                        GEOMEAN(IF(
                            ISNUMBER(M98:V98),
                            IF(
                                M$5:V$5=2,
                                M98:V98,
                                ""),
                            "")))
                )
            )
        )
    )
)</f>
        <v>0</v>
      </c>
      <c r="J98" s="242">
        <v>45188</v>
      </c>
      <c r="K98" s="242">
        <v>44860</v>
      </c>
      <c r="L98" s="91" t="s">
        <v>154</v>
      </c>
      <c r="M98" s="192">
        <v>2</v>
      </c>
      <c r="N98" s="192" t="s">
        <v>409</v>
      </c>
      <c r="O98" s="192">
        <v>0</v>
      </c>
      <c r="P98" s="192">
        <v>0</v>
      </c>
      <c r="Q98" s="192">
        <v>0</v>
      </c>
      <c r="R98" s="192" t="s">
        <v>409</v>
      </c>
      <c r="S98" s="192">
        <v>2.2000000000000002</v>
      </c>
      <c r="T98" s="192" t="s">
        <v>409</v>
      </c>
      <c r="U98" s="192">
        <v>0</v>
      </c>
      <c r="V98" s="192" t="s">
        <v>409</v>
      </c>
      <c r="W98" s="192">
        <v>0</v>
      </c>
      <c r="X98" s="192" t="s">
        <v>409</v>
      </c>
      <c r="Y98" s="192"/>
      <c r="Z98" s="192"/>
      <c r="AA98" s="80"/>
      <c r="AB98" s="80"/>
      <c r="AC98" s="80"/>
    </row>
    <row r="99" spans="1:29"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$M$4:$V$4,
                    (M99:V99),
                    "")),
            1,
            0))
        =0,
    NA(),
    IF(
        Parameters!$D$15=1,
        IF(
            SUM(--(ISNUMBER(IF($M$4:$V$4=1,(M99:V99),""))))&gt;0,
            MAX(IF(
                ISNUMBER(M99:V99),
                IF(
                    M$4:V$4=1,
                    M99:V99,
                    ""),
                "")),
            MAX(IF(
                ISNUMBER(M99:V99),
                IF(
                    M$4:V$4=2,
                    M99:V99,
                    ""),
                ""))
        ),
        IF(
            Parameters!$D$16=1,
            IFERROR(
                AVERAGE(IF(
                    ISNUMBER(M99:V99),
                    IF(
                        M$4:V$4=1,
                        M99:V99,
                        ""),
                    "")),
                AVERAGE(IF(
                    ISNUMBER(M99:V99),
                    IF(
                        M$4:V$4=2,
                        M99:V99,
                        ""),
                    ""))
            ),
            IF(
                Parameters!$D$17=1,
                IFERROR(
                    IF(
                        OR(
                            IF(
                                ISNUMBER(M99:V99),
                                IF(
                                    M$4:V$4=1,
                                    M99:V99,
                                    ""),
                                "")
                            =0),
                        0,
                        GEOMEAN(IF(
                            ISNUMBER(M99:V99),
                            IF(
                                M$4:V$4=1,
                                M99:V99,
                                ""),
                            ""))
                    ),
                    IF(
                        OR(IF(
                            ISNUMBER(M99:V99),
                            IF(
                                M$4:V$4=2,
                                M99:V99,
                                ""),
                            "")
                            =0),
                        0,
                        GEOMEAN(IF(
                            ISNUMBER(M99:V99),
                            IF(
                                M$4:V$4=2,
                                M99:V99,
                                ""),
                            "")))
                )
            )
        )
    )
)</f>
        <v>9.3333333333333304</v>
      </c>
      <c r="I99" s="191" cm="1">
        <f t="array" ref="I99">IF(
    SUM(IF(
            ISNUMBER(
                IF(
                    $M$5:$V$5,
                    (M99:V99),
                    "")),
            1,
            0))
        =0,
    NA(),
    IF(
        Parameters!$D$15=1,
        IF(
            SUM(--(ISNUMBER(IF($M$5:$V$5=1,(M99:V99),""))))&gt;0,
            MAX(IF(
                ISNUMBER(M99:V99),
                IF(
                    M$5:V$5=1,
                    M99:V99,
                    ""),
                "")),
            MAX(IF(
                ISNUMBER(M99:V99),
                IF(
                    M$5:V$5=2,
                    M99:V99,
                    ""),
                ""))
        ),
        IF(
            Parameters!$D$16=1,
            IFERROR(
                AVERAGE(IF(
                    ISNUMBER(M99:V99),
                    IF(
                        M$5:V$5=1,
                        M99:V99,
                        ""),
                    "")),
                AVERAGE(IF(
                    ISNUMBER(M99:V99),
                    IF(
                        M$5:V$5=2,
                        M99:V99,
                        ""),
                    ""))
            ),
            IF(
                Parameters!$D$17=1,
                IFERROR(
                    IF(
                        OR(
                            IF(
                                ISNUMBER(M99:V99),
                                IF(
                                    M$5:V$5=1,
                                    M99:V99,
                                    ""),
                                "")
                            =0),
                        0,
                        GEOMEAN(IF(
                            ISNUMBER(M99:V99),
                            IF(
                                M$5:V$5=1,
                                M99:V99,
                                ""),
                            ""))
                    ),
                    IF(
                        OR(IF(
                            ISNUMBER(M99:V99),
                            IF(
                                M$5:V$5=2,
                                M99:V99,
                                ""),
                            "")
                            =0),
                        0,
                        GEOMEAN(IF(
                            ISNUMBER(M99:V99),
                            IF(
                                M$5:V$5=2,
                                M99:V99,
                                ""),
                            "")))
                )
            )
        )
    )
)</f>
        <v>0</v>
      </c>
      <c r="J99" s="242">
        <v>45188</v>
      </c>
      <c r="K99" s="242">
        <v>45337</v>
      </c>
      <c r="L99" s="91" t="s">
        <v>155</v>
      </c>
      <c r="M99" s="192">
        <v>9.3333333333333304</v>
      </c>
      <c r="N99" s="192" t="s">
        <v>409</v>
      </c>
      <c r="O99" s="192">
        <v>0</v>
      </c>
      <c r="P99" s="192">
        <v>0</v>
      </c>
      <c r="Q99" s="192">
        <v>0</v>
      </c>
      <c r="R99" s="192" t="s">
        <v>409</v>
      </c>
      <c r="S99" s="192">
        <v>6.6</v>
      </c>
      <c r="T99" s="192" t="s">
        <v>409</v>
      </c>
      <c r="U99" s="192">
        <v>0</v>
      </c>
      <c r="V99" s="192" t="s">
        <v>409</v>
      </c>
      <c r="W99" s="192">
        <v>0</v>
      </c>
      <c r="X99" s="192" t="s">
        <v>409</v>
      </c>
      <c r="Y99" s="192"/>
      <c r="Z99" s="192"/>
      <c r="AA99" s="80"/>
      <c r="AB99" s="80"/>
      <c r="AC99" s="80"/>
    </row>
    <row r="100" spans="1:29"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$M$4:$V$4,
                    (M100:V100),
                    "")),
            1,
            0))
        =0,
    NA(),
    IF(
        Parameters!$D$15=1,
        IF(
            SUM(--(ISNUMBER(IF($M$4:$V$4=1,(M100:V100),""))))&gt;0,
            MAX(IF(
                ISNUMBER(M100:V100),
                IF(
                    M$4:V$4=1,
                    M100:V100,
                    ""),
                "")),
            MAX(IF(
                ISNUMBER(M100:V100),
                IF(
                    M$4:V$4=2,
                    M100:V100,
                    ""),
                ""))
        ),
        IF(
            Parameters!$D$16=1,
            IFERROR(
                AVERAGE(IF(
                    ISNUMBER(M100:V100),
                    IF(
                        M$4:V$4=1,
                        M100:V100,
                        ""),
                    "")),
                AVERAGE(IF(
                    ISNUMBER(M100:V100),
                    IF(
                        M$4:V$4=2,
                        M100:V100,
                        ""),
                    ""))
            ),
            IF(
                Parameters!$D$17=1,
                IFERROR(
                    IF(
                        OR(
                            IF(
                                ISNUMBER(M100:V100),
                                IF(
                                    M$4:V$4=1,
                                    M100:V100,
                                    ""),
                                "")
                            =0),
                        0,
                        GEOMEAN(IF(
                            ISNUMBER(M100:V100),
                            IF(
                                M$4:V$4=1,
                                M100:V100,
                                ""),
                            ""))
                    ),
                    IF(
                        OR(IF(
                            ISNUMBER(M100:V100),
                            IF(
                                M$4:V$4=2,
                                M100:V100,
                                ""),
                            "")
                            =0),
                        0,
                        GEOMEAN(IF(
                            ISNUMBER(M100:V100),
                            IF(
                                M$4:V$4=2,
                                M100:V100,
                                ""),
                            "")))
                )
            )
        )
    )
)</f>
        <v>7.6666666666666599</v>
      </c>
      <c r="I100" s="191" cm="1">
        <f t="array" ref="I100">IF(
    SUM(IF(
            ISNUMBER(
                IF(
                    $M$5:$V$5,
                    (M100:V100),
                    "")),
            1,
            0))
        =0,
    NA(),
    IF(
        Parameters!$D$15=1,
        IF(
            SUM(--(ISNUMBER(IF($M$5:$V$5=1,(M100:V100),""))))&gt;0,
            MAX(IF(
                ISNUMBER(M100:V100),
                IF(
                    M$5:V$5=1,
                    M100:V100,
                    ""),
                "")),
            MAX(IF(
                ISNUMBER(M100:V100),
                IF(
                    M$5:V$5=2,
                    M100:V100,
                    ""),
                ""))
        ),
        IF(
            Parameters!$D$16=1,
            IFERROR(
                AVERAGE(IF(
                    ISNUMBER(M100:V100),
                    IF(
                        M$5:V$5=1,
                        M100:V100,
                        ""),
                    "")),
                AVERAGE(IF(
                    ISNUMBER(M100:V100),
                    IF(
                        M$5:V$5=2,
                        M100:V100,
                        ""),
                    ""))
            ),
            IF(
                Parameters!$D$17=1,
                IFERROR(
                    IF(
                        OR(
                            IF(
                                ISNUMBER(M100:V100),
                                IF(
                                    M$5:V$5=1,
                                    M100:V100,
                                    ""),
                                "")
                            =0),
                        0,
                        GEOMEAN(IF(
                            ISNUMBER(M100:V100),
                            IF(
                                M$5:V$5=1,
                                M100:V100,
                                ""),
                            ""))
                    ),
                    IF(
                        OR(IF(
                            ISNUMBER(M100:V100),
                            IF(
                                M$5:V$5=2,
                                M100:V100,
                                ""),
                            "")
                            =0),
                        0,
                        GEOMEAN(IF(
                            ISNUMBER(M100:V100),
                            IF(
                                M$5:V$5=2,
                                M100:V100,
                                ""),
                            "")))
                )
            )
        )
    )
)</f>
        <v>0</v>
      </c>
      <c r="J100" s="242">
        <v>45188</v>
      </c>
      <c r="K100" s="242">
        <v>45337</v>
      </c>
      <c r="L100" s="91" t="s">
        <v>157</v>
      </c>
      <c r="M100" s="192">
        <v>7.6666666666666599</v>
      </c>
      <c r="N100" s="192" t="s">
        <v>409</v>
      </c>
      <c r="O100" s="192">
        <v>0</v>
      </c>
      <c r="P100" s="192">
        <v>0</v>
      </c>
      <c r="Q100" s="192">
        <v>0</v>
      </c>
      <c r="R100" s="192" t="s">
        <v>409</v>
      </c>
      <c r="S100" s="192">
        <v>5.6</v>
      </c>
      <c r="T100" s="192" t="s">
        <v>409</v>
      </c>
      <c r="U100" s="192">
        <v>0</v>
      </c>
      <c r="V100" s="192" t="s">
        <v>409</v>
      </c>
      <c r="W100" s="192">
        <v>0</v>
      </c>
      <c r="X100" s="192" t="s">
        <v>409</v>
      </c>
      <c r="Y100" s="192"/>
      <c r="Z100" s="192"/>
      <c r="AA100" s="80"/>
      <c r="AB100" s="80"/>
      <c r="AC100" s="80"/>
    </row>
    <row r="101" spans="1:29"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$M$4:$V$4,
                    (M101:V101),
                    "")),
            1,
            0))
        =0,
    NA(),
    IF(
        Parameters!$D$15=1,
        IF(
            SUM(--(ISNUMBER(IF($M$4:$V$4=1,(M101:V101),""))))&gt;0,
            MAX(IF(
                ISNUMBER(M101:V101),
                IF(
                    M$4:V$4=1,
                    M101:V101,
                    ""),
                "")),
            MAX(IF(
                ISNUMBER(M101:V101),
                IF(
                    M$4:V$4=2,
                    M101:V101,
                    ""),
                ""))
        ),
        IF(
            Parameters!$D$16=1,
            IFERROR(
                AVERAGE(IF(
                    ISNUMBER(M101:V101),
                    IF(
                        M$4:V$4=1,
                        M101:V101,
                        ""),
                    "")),
                AVERAGE(IF(
                    ISNUMBER(M101:V101),
                    IF(
                        M$4:V$4=2,
                        M101:V101,
                        ""),
                    ""))
            ),
            IF(
                Parameters!$D$17=1,
                IFERROR(
                    IF(
                        OR(
                            IF(
                                ISNUMBER(M101:V101),
                                IF(
                                    M$4:V$4=1,
                                    M101:V101,
                                    ""),
                                "")
                            =0),
                        0,
                        GEOMEAN(IF(
                            ISNUMBER(M101:V101),
                            IF(
                                M$4:V$4=1,
                                M101:V101,
                                ""),
                            ""))
                    ),
                    IF(
                        OR(IF(
                            ISNUMBER(M101:V101),
                            IF(
                                M$4:V$4=2,
                                M101:V101,
                                ""),
                            "")
                            =0),
                        0,
                        GEOMEAN(IF(
                            ISNUMBER(M101:V101),
                            IF(
                                M$4:V$4=2,
                                M101:V101,
                                ""),
                            "")))
                )
            )
        )
    )
)</f>
        <v>2.5</v>
      </c>
      <c r="I101" s="191" cm="1">
        <f t="array" ref="I101">IF(
    SUM(IF(
            ISNUMBER(
                IF(
                    $M$5:$V$5,
                    (M101:V101),
                    "")),
            1,
            0))
        =0,
    NA(),
    IF(
        Parameters!$D$15=1,
        IF(
            SUM(--(ISNUMBER(IF($M$5:$V$5=1,(M101:V101),""))))&gt;0,
            MAX(IF(
                ISNUMBER(M101:V101),
                IF(
                    M$5:V$5=1,
                    M101:V101,
                    ""),
                "")),
            MAX(IF(
                ISNUMBER(M101:V101),
                IF(
                    M$5:V$5=2,
                    M101:V101,
                    ""),
                ""))
        ),
        IF(
            Parameters!$D$16=1,
            IFERROR(
                AVERAGE(IF(
                    ISNUMBER(M101:V101),
                    IF(
                        M$5:V$5=1,
                        M101:V101,
                        ""),
                    "")),
                AVERAGE(IF(
                    ISNUMBER(M101:V101),
                    IF(
                        M$5:V$5=2,
                        M101:V101,
                        ""),
                    ""))
            ),
            IF(
                Parameters!$D$17=1,
                IFERROR(
                    IF(
                        OR(
                            IF(
                                ISNUMBER(M101:V101),
                                IF(
                                    M$5:V$5=1,
                                    M101:V101,
                                    ""),
                                "")
                            =0),
                        0,
                        GEOMEAN(IF(
                            ISNUMBER(M101:V101),
                            IF(
                                M$5:V$5=1,
                                M101:V101,
                                ""),
                            ""))
                    ),
                    IF(
                        OR(IF(
                            ISNUMBER(M101:V101),
                            IF(
                                M$5:V$5=2,
                                M101:V101,
                                ""),
                            "")
                            =0),
                        0,
                        GEOMEAN(IF(
                            ISNUMBER(M101:V101),
                            IF(
                                M$5:V$5=2,
                                M101:V101,
                                ""),
                            "")))
                )
            )
        )
    )
)</f>
        <v>0</v>
      </c>
      <c r="J101" s="242">
        <v>45188</v>
      </c>
      <c r="K101" s="242">
        <v>44830</v>
      </c>
      <c r="L101" s="91" t="s">
        <v>159</v>
      </c>
      <c r="M101" s="192">
        <v>2.5</v>
      </c>
      <c r="N101" s="192" t="s">
        <v>409</v>
      </c>
      <c r="O101" s="192">
        <v>0</v>
      </c>
      <c r="P101" s="192">
        <v>0</v>
      </c>
      <c r="Q101" s="192">
        <v>0</v>
      </c>
      <c r="R101" s="192" t="s">
        <v>409</v>
      </c>
      <c r="S101" s="192">
        <v>2.5</v>
      </c>
      <c r="T101" s="192" t="s">
        <v>409</v>
      </c>
      <c r="U101" s="192">
        <v>0</v>
      </c>
      <c r="V101" s="192" t="s">
        <v>409</v>
      </c>
      <c r="W101" s="192">
        <v>0</v>
      </c>
      <c r="X101" s="192" t="s">
        <v>409</v>
      </c>
      <c r="Y101" s="192"/>
      <c r="Z101" s="192"/>
      <c r="AA101" s="80"/>
      <c r="AB101" s="80"/>
      <c r="AC101" s="80"/>
    </row>
    <row r="102" spans="1:29"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$M$4:$V$4,
                    (M102:V102),
                    "")),
            1,
            0))
        =0,
    NA(),
    IF(
        Parameters!$D$15=1,
        IF(
            SUM(--(ISNUMBER(IF($M$4:$V$4=1,(M102:V102),""))))&gt;0,
            MAX(IF(
                ISNUMBER(M102:V102),
                IF(
                    M$4:V$4=1,
                    M102:V102,
                    ""),
                "")),
            MAX(IF(
                ISNUMBER(M102:V102),
                IF(
                    M$4:V$4=2,
                    M102:V102,
                    ""),
                ""))
        ),
        IF(
            Parameters!$D$16=1,
            IFERROR(
                AVERAGE(IF(
                    ISNUMBER(M102:V102),
                    IF(
                        M$4:V$4=1,
                        M102:V102,
                        ""),
                    "")),
                AVERAGE(IF(
                    ISNUMBER(M102:V102),
                    IF(
                        M$4:V$4=2,
                        M102:V102,
                        ""),
                    ""))
            ),
            IF(
                Parameters!$D$17=1,
                IFERROR(
                    IF(
                        OR(
                            IF(
                                ISNUMBER(M102:V102),
                                IF(
                                    M$4:V$4=1,
                                    M102:V102,
                                    ""),
                                "")
                            =0),
                        0,
                        GEOMEAN(IF(
                            ISNUMBER(M102:V102),
                            IF(
                                M$4:V$4=1,
                                M102:V102,
                                ""),
                            ""))
                    ),
                    IF(
                        OR(IF(
                            ISNUMBER(M102:V102),
                            IF(
                                M$4:V$4=2,
                                M102:V102,
                                ""),
                            "")
                            =0),
                        0,
                        GEOMEAN(IF(
                            ISNUMBER(M102:V102),
                            IF(
                                M$4:V$4=2,
                                M102:V102,
                                ""),
                            "")))
                )
            )
        )
    )
)</f>
        <v>4.1666666666666599</v>
      </c>
      <c r="I102" s="191" cm="1">
        <f t="array" ref="I102">IF(
    SUM(IF(
            ISNUMBER(
                IF(
                    $M$5:$V$5,
                    (M102:V102),
                    "")),
            1,
            0))
        =0,
    NA(),
    IF(
        Parameters!$D$15=1,
        IF(
            SUM(--(ISNUMBER(IF($M$5:$V$5=1,(M102:V102),""))))&gt;0,
            MAX(IF(
                ISNUMBER(M102:V102),
                IF(
                    M$5:V$5=1,
                    M102:V102,
                    ""),
                "")),
            MAX(IF(
                ISNUMBER(M102:V102),
                IF(
                    M$5:V$5=2,
                    M102:V102,
                    ""),
                ""))
        ),
        IF(
            Parameters!$D$16=1,
            IFERROR(
                AVERAGE(IF(
                    ISNUMBER(M102:V102),
                    IF(
                        M$5:V$5=1,
                        M102:V102,
                        ""),
                    "")),
                AVERAGE(IF(
                    ISNUMBER(M102:V102),
                    IF(
                        M$5:V$5=2,
                        M102:V102,
                        ""),
                    ""))
            ),
            IF(
                Parameters!$D$17=1,
                IFERROR(
                    IF(
                        OR(
                            IF(
                                ISNUMBER(M102:V102),
                                IF(
                                    M$5:V$5=1,
                                    M102:V102,
                                    ""),
                                "")
                            =0),
                        0,
                        GEOMEAN(IF(
                            ISNUMBER(M102:V102),
                            IF(
                                M$5:V$5=1,
                                M102:V102,
                                ""),
                            ""))
                    ),
                    IF(
                        OR(IF(
                            ISNUMBER(M102:V102),
                            IF(
                                M$5:V$5=2,
                                M102:V102,
                                ""),
                            "")
                            =0),
                        0,
                        GEOMEAN(IF(
                            ISNUMBER(M102:V102),
                            IF(
                                M$5:V$5=2,
                                M102:V102,
                                ""),
                            "")))
                )
            )
        )
    )
)</f>
        <v>0</v>
      </c>
      <c r="J102" s="242">
        <v>45188</v>
      </c>
      <c r="K102" s="242">
        <v>45440</v>
      </c>
      <c r="L102" s="91" t="s">
        <v>161</v>
      </c>
      <c r="M102" s="192">
        <v>4.1666666666666599</v>
      </c>
      <c r="N102" s="192" t="s">
        <v>409</v>
      </c>
      <c r="O102" s="192">
        <v>0</v>
      </c>
      <c r="P102" s="192">
        <v>0</v>
      </c>
      <c r="Q102" s="192">
        <v>0</v>
      </c>
      <c r="R102" s="192" t="s">
        <v>409</v>
      </c>
      <c r="S102" s="192">
        <v>3.5</v>
      </c>
      <c r="T102" s="192" t="s">
        <v>409</v>
      </c>
      <c r="U102" s="192">
        <v>0</v>
      </c>
      <c r="V102" s="192" t="s">
        <v>409</v>
      </c>
      <c r="W102" s="192">
        <v>0.5</v>
      </c>
      <c r="X102" s="192" t="s">
        <v>409</v>
      </c>
      <c r="Y102" s="192"/>
      <c r="Z102" s="192"/>
      <c r="AA102" s="80"/>
      <c r="AB102" s="80"/>
      <c r="AC102" s="80"/>
    </row>
    <row r="103" spans="1:29"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8.1649658092772555</v>
      </c>
      <c r="H103" s="80" cm="1">
        <f t="array" ref="H103">IF(
    SUM(IF(
            ISNUMBER(
                IF(
                    $M$4:$V$4,
                    (M103:V103),
                    "")),
            1,
            0))
        =0,
    NA(),
    IF(
        Parameters!$D$15=1,
        IF(
            SUM(--(ISNUMBER(IF($M$4:$V$4=1,(M103:V103),""))))&gt;0,
            MAX(IF(
                ISNUMBER(M103:V103),
                IF(
                    M$4:V$4=1,
                    M103:V103,
                    ""),
                "")),
            MAX(IF(
                ISNUMBER(M103:V103),
                IF(
                    M$4:V$4=2,
                    M103:V103,
                    ""),
                ""))
        ),
        IF(
            Parameters!$D$16=1,
            IFERROR(
                AVERAGE(IF(
                    ISNUMBER(M103:V103),
                    IF(
                        M$4:V$4=1,
                        M103:V103,
                        ""),
                    "")),
                AVERAGE(IF(
                    ISNUMBER(M103:V103),
                    IF(
                        M$4:V$4=2,
                        M103:V103,
                        ""),
                    ""))
            ),
            IF(
                Parameters!$D$17=1,
                IFERROR(
                    IF(
                        OR(
                            IF(
                                ISNUMBER(M103:V103),
                                IF(
                                    M$4:V$4=1,
                                    M103:V103,
                                    ""),
                                "")
                            =0),
                        0,
                        GEOMEAN(IF(
                            ISNUMBER(M103:V103),
                            IF(
                                M$4:V$4=1,
                                M103:V103,
                                ""),
                            ""))
                    ),
                    IF(
                        OR(IF(
                            ISNUMBER(M103:V103),
                            IF(
                                M$4:V$4=2,
                                M103:V103,
                                ""),
                            "")
                            =0),
                        0,
                        GEOMEAN(IF(
                            ISNUMBER(M103:V103),
                            IF(
                                M$4:V$4=2,
                                M103:V103,
                                ""),
                            "")))
                )
            )
        )
    )
)</f>
        <v>6.6666666666666599</v>
      </c>
      <c r="I103" s="191" cm="1">
        <f t="array" ref="I103">IF(
    SUM(IF(
            ISNUMBER(
                IF(
                    $M$5:$V$5,
                    (M103:V103),
                    "")),
            1,
            0))
        =0,
    NA(),
    IF(
        Parameters!$D$15=1,
        IF(
            SUM(--(ISNUMBER(IF($M$5:$V$5=1,(M103:V103),""))))&gt;0,
            MAX(IF(
                ISNUMBER(M103:V103),
                IF(
                    M$5:V$5=1,
                    M103:V103,
                    ""),
                "")),
            MAX(IF(
                ISNUMBER(M103:V103),
                IF(
                    M$5:V$5=2,
                    M103:V103,
                    ""),
                ""))
        ),
        IF(
            Parameters!$D$16=1,
            IFERROR(
                AVERAGE(IF(
                    ISNUMBER(M103:V103),
                    IF(
                        M$5:V$5=1,
                        M103:V103,
                        ""),
                    "")),
                AVERAGE(IF(
                    ISNUMBER(M103:V103),
                    IF(
                        M$5:V$5=2,
                        M103:V103,
                        ""),
                    ""))
            ),
            IF(
                Parameters!$D$17=1,
                IFERROR(
                    IF(
                        OR(
                            IF(
                                ISNUMBER(M103:V103),
                                IF(
                                    M$5:V$5=1,
                                    M103:V103,
                                    ""),
                                "")
                            =0),
                        0,
                        GEOMEAN(IF(
                            ISNUMBER(M103:V103),
                            IF(
                                M$5:V$5=1,
                                M103:V103,
                                ""),
                            ""))
                    ),
                    IF(
                        OR(IF(
                            ISNUMBER(M103:V103),
                            IF(
                                M$5:V$5=2,
                                M103:V103,
                                ""),
                            "")
                            =0),
                        0,
                        GEOMEAN(IF(
                            ISNUMBER(M103:V103),
                            IF(
                                M$5:V$5=2,
                                M103:V103,
                                ""),
                            "")))
                )
            )
        )
    )
)</f>
        <v>10</v>
      </c>
      <c r="J103" s="242">
        <v>45188</v>
      </c>
      <c r="K103" s="242">
        <v>45454</v>
      </c>
      <c r="L103" s="91" t="s">
        <v>163</v>
      </c>
      <c r="M103" s="192">
        <v>6.6666666666666599</v>
      </c>
      <c r="N103" s="192">
        <v>10</v>
      </c>
      <c r="O103" s="192">
        <v>0</v>
      </c>
      <c r="P103" s="192">
        <v>0</v>
      </c>
      <c r="Q103" s="192">
        <v>0</v>
      </c>
      <c r="R103" s="192" t="s">
        <v>409</v>
      </c>
      <c r="S103" s="192">
        <v>5</v>
      </c>
      <c r="T103" s="192" t="s">
        <v>856</v>
      </c>
      <c r="U103" s="192">
        <v>0</v>
      </c>
      <c r="V103" s="192" t="s">
        <v>409</v>
      </c>
      <c r="W103" s="192">
        <v>0</v>
      </c>
      <c r="X103" s="192" t="s">
        <v>409</v>
      </c>
      <c r="Y103" s="192"/>
      <c r="Z103" s="192"/>
      <c r="AA103" s="80"/>
      <c r="AB103" s="80"/>
      <c r="AC103" s="80"/>
    </row>
    <row r="104" spans="1:29"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8.1649658092772555</v>
      </c>
      <c r="H104" s="80" cm="1">
        <f t="array" ref="H104">IF(
    SUM(IF(
            ISNUMBER(
                IF(
                    $M$4:$V$4,
                    (M104:V104),
                    "")),
            1,
            0))
        =0,
    NA(),
    IF(
        Parameters!$D$15=1,
        IF(
            SUM(--(ISNUMBER(IF($M$4:$V$4=1,(M104:V104),""))))&gt;0,
            MAX(IF(
                ISNUMBER(M104:V104),
                IF(
                    M$4:V$4=1,
                    M104:V104,
                    ""),
                "")),
            MAX(IF(
                ISNUMBER(M104:V104),
                IF(
                    M$4:V$4=2,
                    M104:V104,
                    ""),
                ""))
        ),
        IF(
            Parameters!$D$16=1,
            IFERROR(
                AVERAGE(IF(
                    ISNUMBER(M104:V104),
                    IF(
                        M$4:V$4=1,
                        M104:V104,
                        ""),
                    "")),
                AVERAGE(IF(
                    ISNUMBER(M104:V104),
                    IF(
                        M$4:V$4=2,
                        M104:V104,
                        ""),
                    ""))
            ),
            IF(
                Parameters!$D$17=1,
                IFERROR(
                    IF(
                        OR(
                            IF(
                                ISNUMBER(M104:V104),
                                IF(
                                    M$4:V$4=1,
                                    M104:V104,
                                    ""),
                                "")
                            =0),
                        0,
                        GEOMEAN(IF(
                            ISNUMBER(M104:V104),
                            IF(
                                M$4:V$4=1,
                                M104:V104,
                                ""),
                            ""))
                    ),
                    IF(
                        OR(IF(
                            ISNUMBER(M104:V104),
                            IF(
                                M$4:V$4=2,
                                M104:V104,
                                ""),
                            "")
                            =0),
                        0,
                        GEOMEAN(IF(
                            ISNUMBER(M104:V104),
                            IF(
                                M$4:V$4=2,
                                M104:V104,
                                ""),
                            "")))
                )
            )
        )
    )
)</f>
        <v>6.6666666666666599</v>
      </c>
      <c r="I104" s="191" cm="1">
        <f t="array" ref="I104">IF(
    SUM(IF(
            ISNUMBER(
                IF(
                    $M$5:$V$5,
                    (M104:V104),
                    "")),
            1,
            0))
        =0,
    NA(),
    IF(
        Parameters!$D$15=1,
        IF(
            SUM(--(ISNUMBER(IF($M$5:$V$5=1,(M104:V104),""))))&gt;0,
            MAX(IF(
                ISNUMBER(M104:V104),
                IF(
                    M$5:V$5=1,
                    M104:V104,
                    ""),
                "")),
            MAX(IF(
                ISNUMBER(M104:V104),
                IF(
                    M$5:V$5=2,
                    M104:V104,
                    ""),
                ""))
        ),
        IF(
            Parameters!$D$16=1,
            IFERROR(
                AVERAGE(IF(
                    ISNUMBER(M104:V104),
                    IF(
                        M$5:V$5=1,
                        M104:V104,
                        ""),
                    "")),
                AVERAGE(IF(
                    ISNUMBER(M104:V104),
                    IF(
                        M$5:V$5=2,
                        M104:V104,
                        ""),
                    ""))
            ),
            IF(
                Parameters!$D$17=1,
                IFERROR(
                    IF(
                        OR(
                            IF(
                                ISNUMBER(M104:V104),
                                IF(
                                    M$5:V$5=1,
                                    M104:V104,
                                    ""),
                                "")
                            =0),
                        0,
                        GEOMEAN(IF(
                            ISNUMBER(M104:V104),
                            IF(
                                M$5:V$5=1,
                                M104:V104,
                                ""),
                            ""))
                    ),
                    IF(
                        OR(IF(
                            ISNUMBER(M104:V104),
                            IF(
                                M$5:V$5=2,
                                M104:V104,
                                ""),
                            "")
                            =0),
                        0,
                        GEOMEAN(IF(
                            ISNUMBER(M104:V104),
                            IF(
                                M$5:V$5=2,
                                M104:V104,
                                ""),
                            "")))
                )
            )
        )
    )
)</f>
        <v>10</v>
      </c>
      <c r="J104" s="242">
        <v>45188</v>
      </c>
      <c r="K104" s="242">
        <v>45440</v>
      </c>
      <c r="L104" s="91" t="s">
        <v>165</v>
      </c>
      <c r="M104" s="192">
        <v>6.6666666666666599</v>
      </c>
      <c r="N104" s="192" t="s">
        <v>409</v>
      </c>
      <c r="O104" s="192">
        <v>0</v>
      </c>
      <c r="P104" s="192">
        <v>0</v>
      </c>
      <c r="Q104" s="192">
        <v>10</v>
      </c>
      <c r="R104" s="192" t="s">
        <v>409</v>
      </c>
      <c r="S104" s="192">
        <v>5</v>
      </c>
      <c r="T104" s="192" t="s">
        <v>409</v>
      </c>
      <c r="U104" s="192">
        <v>0</v>
      </c>
      <c r="V104" s="192" t="s">
        <v>409</v>
      </c>
      <c r="W104" s="192">
        <v>1</v>
      </c>
      <c r="X104" s="192" t="s">
        <v>409</v>
      </c>
      <c r="Y104" s="192"/>
      <c r="Z104" s="192"/>
      <c r="AA104" s="80"/>
      <c r="AB104" s="80"/>
      <c r="AC104" s="80"/>
    </row>
    <row r="105" spans="1:29"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$M$4:$V$4,
                    (M105:V105),
                    "")),
            1,
            0))
        =0,
    NA(),
    IF(
        Parameters!$D$15=1,
        IF(
            SUM(--(ISNUMBER(IF($M$4:$V$4=1,(M105:V105),""))))&gt;0,
            MAX(IF(
                ISNUMBER(M105:V105),
                IF(
                    M$4:V$4=1,
                    M105:V105,
                    ""),
                "")),
            MAX(IF(
                ISNUMBER(M105:V105),
                IF(
                    M$4:V$4=2,
                    M105:V105,
                    ""),
                ""))
        ),
        IF(
            Parameters!$D$16=1,
            IFERROR(
                AVERAGE(IF(
                    ISNUMBER(M105:V105),
                    IF(
                        M$4:V$4=1,
                        M105:V105,
                        ""),
                    "")),
                AVERAGE(IF(
                    ISNUMBER(M105:V105),
                    IF(
                        M$4:V$4=2,
                        M105:V105,
                        ""),
                    ""))
            ),
            IF(
                Parameters!$D$17=1,
                IFERROR(
                    IF(
                        OR(
                            IF(
                                ISNUMBER(M105:V105),
                                IF(
                                    M$4:V$4=1,
                                    M105:V105,
                                    ""),
                                "")
                            =0),
                        0,
                        GEOMEAN(IF(
                            ISNUMBER(M105:V105),
                            IF(
                                M$4:V$4=1,
                                M105:V105,
                                ""),
                            ""))
                    ),
                    IF(
                        OR(IF(
                            ISNUMBER(M105:V105),
                            IF(
                                M$4:V$4=2,
                                M105:V105,
                                ""),
                            "")
                            =0),
                        0,
                        GEOMEAN(IF(
                            ISNUMBER(M105:V105),
                            IF(
                                M$4:V$4=2,
                                M105:V105,
                                ""),
                            "")))
                )
            )
        )
    )
)</f>
        <v>3.8333333333333299</v>
      </c>
      <c r="I105" s="191" cm="1">
        <f t="array" ref="I105">IF(
    SUM(IF(
            ISNUMBER(
                IF(
                    $M$5:$V$5,
                    (M105:V105),
                    "")),
            1,
            0))
        =0,
    NA(),
    IF(
        Parameters!$D$15=1,
        IF(
            SUM(--(ISNUMBER(IF($M$5:$V$5=1,(M105:V105),""))))&gt;0,
            MAX(IF(
                ISNUMBER(M105:V105),
                IF(
                    M$5:V$5=1,
                    M105:V105,
                    ""),
                "")),
            MAX(IF(
                ISNUMBER(M105:V105),
                IF(
                    M$5:V$5=2,
                    M105:V105,
                    ""),
                ""))
        ),
        IF(
            Parameters!$D$16=1,
            IFERROR(
                AVERAGE(IF(
                    ISNUMBER(M105:V105),
                    IF(
                        M$5:V$5=1,
                        M105:V105,
                        ""),
                    "")),
                AVERAGE(IF(
                    ISNUMBER(M105:V105),
                    IF(
                        M$5:V$5=2,
                        M105:V105,
                        ""),
                    ""))
            ),
            IF(
                Parameters!$D$17=1,
                IFERROR(
                    IF(
                        OR(
                            IF(
                                ISNUMBER(M105:V105),
                                IF(
                                    M$5:V$5=1,
                                    M105:V105,
                                    ""),
                                "")
                            =0),
                        0,
                        GEOMEAN(IF(
                            ISNUMBER(M105:V105),
                            IF(
                                M$5:V$5=1,
                                M105:V105,
                                ""),
                            ""))
                    ),
                    IF(
                        OR(IF(
                            ISNUMBER(M105:V105),
                            IF(
                                M$5:V$5=2,
                                M105:V105,
                                ""),
                            "")
                            =0),
                        0,
                        GEOMEAN(IF(
                            ISNUMBER(M105:V105),
                            IF(
                                M$5:V$5=2,
                                M105:V105,
                                ""),
                            "")))
                )
            )
        )
    )
)</f>
        <v>0</v>
      </c>
      <c r="J105" s="242">
        <v>45188</v>
      </c>
      <c r="K105" s="242">
        <v>45454</v>
      </c>
      <c r="L105" s="91" t="s">
        <v>167</v>
      </c>
      <c r="M105" s="192">
        <v>3.8333333333333299</v>
      </c>
      <c r="N105" s="192" t="s">
        <v>409</v>
      </c>
      <c r="O105" s="192">
        <v>0</v>
      </c>
      <c r="P105" s="192">
        <v>0</v>
      </c>
      <c r="Q105" s="192">
        <v>0</v>
      </c>
      <c r="R105" s="192" t="s">
        <v>409</v>
      </c>
      <c r="S105" s="192">
        <v>3.3</v>
      </c>
      <c r="T105" s="192" t="s">
        <v>409</v>
      </c>
      <c r="U105" s="192">
        <v>0</v>
      </c>
      <c r="V105" s="192" t="s">
        <v>409</v>
      </c>
      <c r="W105" s="192">
        <v>0.5</v>
      </c>
      <c r="X105" s="192" t="s">
        <v>409</v>
      </c>
      <c r="Y105" s="192"/>
      <c r="Z105" s="192"/>
      <c r="AA105" s="80"/>
      <c r="AB105" s="80"/>
      <c r="AC105" s="80"/>
    </row>
    <row r="106" spans="1:29"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$M$4:$V$4,
                    (M106:V106),
                    "")),
            1,
            0))
        =0,
    NA(),
    IF(
        Parameters!$D$15=1,
        IF(
            SUM(--(ISNUMBER(IF($M$4:$V$4=1,(M106:V106),""))))&gt;0,
            MAX(IF(
                ISNUMBER(M106:V106),
                IF(
                    M$4:V$4=1,
                    M106:V106,
                    ""),
                "")),
            MAX(IF(
                ISNUMBER(M106:V106),
                IF(
                    M$4:V$4=2,
                    M106:V106,
                    ""),
                ""))
        ),
        IF(
            Parameters!$D$16=1,
            IFERROR(
                AVERAGE(IF(
                    ISNUMBER(M106:V106),
                    IF(
                        M$4:V$4=1,
                        M106:V106,
                        ""),
                    "")),
                AVERAGE(IF(
                    ISNUMBER(M106:V106),
                    IF(
                        M$4:V$4=2,
                        M106:V106,
                        ""),
                    ""))
            ),
            IF(
                Parameters!$D$17=1,
                IFERROR(
                    IF(
                        OR(
                            IF(
                                ISNUMBER(M106:V106),
                                IF(
                                    M$4:V$4=1,
                                    M106:V106,
                                    ""),
                                "")
                            =0),
                        0,
                        GEOMEAN(IF(
                            ISNUMBER(M106:V106),
                            IF(
                                M$4:V$4=1,
                                M106:V106,
                                ""),
                            ""))
                    ),
                    IF(
                        OR(IF(
                            ISNUMBER(M106:V106),
                            IF(
                                M$4:V$4=2,
                                M106:V106,
                                ""),
                            "")
                            =0),
                        0,
                        GEOMEAN(IF(
                            ISNUMBER(M106:V106),
                            IF(
                                M$4:V$4=2,
                                M106:V106,
                                ""),
                            "")))
                )
            )
        )
    )
)</f>
        <v>10</v>
      </c>
      <c r="I106" s="191" cm="1">
        <f t="array" ref="I106">IF(
    SUM(IF(
            ISNUMBER(
                IF(
                    $M$5:$V$5,
                    (M106:V106),
                    "")),
            1,
            0))
        =0,
    NA(),
    IF(
        Parameters!$D$15=1,
        IF(
            SUM(--(ISNUMBER(IF($M$5:$V$5=1,(M106:V106),""))))&gt;0,
            MAX(IF(
                ISNUMBER(M106:V106),
                IF(
                    M$5:V$5=1,
                    M106:V106,
                    ""),
                "")),
            MAX(IF(
                ISNUMBER(M106:V106),
                IF(
                    M$5:V$5=2,
                    M106:V106,
                    ""),
                ""))
        ),
        IF(
            Parameters!$D$16=1,
            IFERROR(
                AVERAGE(IF(
                    ISNUMBER(M106:V106),
                    IF(
                        M$5:V$5=1,
                        M106:V106,
                        ""),
                    "")),
                AVERAGE(IF(
                    ISNUMBER(M106:V106),
                    IF(
                        M$5:V$5=2,
                        M106:V106,
                        ""),
                    ""))
            ),
            IF(
                Parameters!$D$17=1,
                IFERROR(
                    IF(
                        OR(
                            IF(
                                ISNUMBER(M106:V106),
                                IF(
                                    M$5:V$5=1,
                                    M106:V106,
                                    ""),
                                "")
                            =0),
                        0,
                        GEOMEAN(IF(
                            ISNUMBER(M106:V106),
                            IF(
                                M$5:V$5=1,
                                M106:V106,
                                ""),
                            ""))
                    ),
                    IF(
                        OR(IF(
                            ISNUMBER(M106:V106),
                            IF(
                                M$5:V$5=2,
                                M106:V106,
                                ""),
                            "")
                            =0),
                        0,
                        GEOMEAN(IF(
                            ISNUMBER(M106:V106),
                            IF(
                                M$5:V$5=2,
                                M106:V106,
                                ""),
                            "")))
                )
            )
        )
    )
)</f>
        <v>0</v>
      </c>
      <c r="J106" s="242">
        <v>45188</v>
      </c>
      <c r="K106" s="242">
        <v>45259</v>
      </c>
      <c r="L106" s="91" t="s">
        <v>169</v>
      </c>
      <c r="M106" s="192">
        <v>10</v>
      </c>
      <c r="N106" s="192" t="s">
        <v>409</v>
      </c>
      <c r="O106" s="192">
        <v>0</v>
      </c>
      <c r="P106" s="192">
        <v>0</v>
      </c>
      <c r="Q106" s="192">
        <v>0</v>
      </c>
      <c r="R106" s="192" t="s">
        <v>409</v>
      </c>
      <c r="S106" s="192">
        <v>8.3000000000000007</v>
      </c>
      <c r="T106" s="192" t="s">
        <v>409</v>
      </c>
      <c r="U106" s="192">
        <v>0</v>
      </c>
      <c r="V106" s="192" t="s">
        <v>409</v>
      </c>
      <c r="W106" s="192">
        <v>0</v>
      </c>
      <c r="X106" s="192" t="s">
        <v>409</v>
      </c>
      <c r="Y106" s="192"/>
      <c r="Z106" s="192"/>
      <c r="AA106" s="80"/>
      <c r="AB106" s="80"/>
      <c r="AC106" s="80"/>
    </row>
    <row r="107" spans="1:29"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$M$4:$V$4,
                    (M107:V107),
                    "")),
            1,
            0))
        =0,
    NA(),
    IF(
        Parameters!$D$15=1,
        IF(
            SUM(--(ISNUMBER(IF($M$4:$V$4=1,(M107:V107),""))))&gt;0,
            MAX(IF(
                ISNUMBER(M107:V107),
                IF(
                    M$4:V$4=1,
                    M107:V107,
                    ""),
                "")),
            MAX(IF(
                ISNUMBER(M107:V107),
                IF(
                    M$4:V$4=2,
                    M107:V107,
                    ""),
                ""))
        ),
        IF(
            Parameters!$D$16=1,
            IFERROR(
                AVERAGE(IF(
                    ISNUMBER(M107:V107),
                    IF(
                        M$4:V$4=1,
                        M107:V107,
                        ""),
                    "")),
                AVERAGE(IF(
                    ISNUMBER(M107:V107),
                    IF(
                        M$4:V$4=2,
                        M107:V107,
                        ""),
                    ""))
            ),
            IF(
                Parameters!$D$17=1,
                IFERROR(
                    IF(
                        OR(
                            IF(
                                ISNUMBER(M107:V107),
                                IF(
                                    M$4:V$4=1,
                                    M107:V107,
                                    ""),
                                "")
                            =0),
                        0,
                        GEOMEAN(IF(
                            ISNUMBER(M107:V107),
                            IF(
                                M$4:V$4=1,
                                M107:V107,
                                ""),
                            ""))
                    ),
                    IF(
                        OR(IF(
                            ISNUMBER(M107:V107),
                            IF(
                                M$4:V$4=2,
                                M107:V107,
                                ""),
                            "")
                            =0),
                        0,
                        GEOMEAN(IF(
                            ISNUMBER(M107:V107),
                            IF(
                                M$4:V$4=2,
                                M107:V107,
                                ""),
                            "")))
                )
            )
        )
    )
)</f>
        <v>5</v>
      </c>
      <c r="I107" s="191" cm="1">
        <f t="array" ref="I107">IF(
    SUM(IF(
            ISNUMBER(
                IF(
                    $M$5:$V$5,
                    (M107:V107),
                    "")),
            1,
            0))
        =0,
    NA(),
    IF(
        Parameters!$D$15=1,
        IF(
            SUM(--(ISNUMBER(IF($M$5:$V$5=1,(M107:V107),""))))&gt;0,
            MAX(IF(
                ISNUMBER(M107:V107),
                IF(
                    M$5:V$5=1,
                    M107:V107,
                    ""),
                "")),
            MAX(IF(
                ISNUMBER(M107:V107),
                IF(
                    M$5:V$5=2,
                    M107:V107,
                    ""),
                ""))
        ),
        IF(
            Parameters!$D$16=1,
            IFERROR(
                AVERAGE(IF(
                    ISNUMBER(M107:V107),
                    IF(
                        M$5:V$5=1,
                        M107:V107,
                        ""),
                    "")),
                AVERAGE(IF(
                    ISNUMBER(M107:V107),
                    IF(
                        M$5:V$5=2,
                        M107:V107,
                        ""),
                    ""))
            ),
            IF(
                Parameters!$D$17=1,
                IFERROR(
                    IF(
                        OR(
                            IF(
                                ISNUMBER(M107:V107),
                                IF(
                                    M$5:V$5=1,
                                    M107:V107,
                                    ""),
                                "")
                            =0),
                        0,
                        GEOMEAN(IF(
                            ISNUMBER(M107:V107),
                            IF(
                                M$5:V$5=1,
                                M107:V107,
                                ""),
                            ""))
                    ),
                    IF(
                        OR(IF(
                            ISNUMBER(M107:V107),
                            IF(
                                M$5:V$5=2,
                                M107:V107,
                                ""),
                            "")
                            =0),
                        0,
                        GEOMEAN(IF(
                            ISNUMBER(M107:V107),
                            IF(
                                M$5:V$5=2,
                                M107:V107,
                                ""),
                            "")))
                )
            )
        )
    )
)</f>
        <v>0</v>
      </c>
      <c r="J107" s="242">
        <v>45188</v>
      </c>
      <c r="K107" s="242">
        <v>45218</v>
      </c>
      <c r="L107" s="91" t="s">
        <v>171</v>
      </c>
      <c r="M107" s="192">
        <v>5</v>
      </c>
      <c r="N107" s="192" t="s">
        <v>409</v>
      </c>
      <c r="O107" s="192">
        <v>0</v>
      </c>
      <c r="P107" s="192">
        <v>0</v>
      </c>
      <c r="Q107" s="192">
        <v>0</v>
      </c>
      <c r="R107" s="192" t="s">
        <v>409</v>
      </c>
      <c r="S107" s="192">
        <v>4</v>
      </c>
      <c r="T107" s="192" t="s">
        <v>409</v>
      </c>
      <c r="U107" s="192">
        <v>0</v>
      </c>
      <c r="V107" s="192" t="s">
        <v>409</v>
      </c>
      <c r="W107" s="192">
        <v>0</v>
      </c>
      <c r="X107" s="192" t="s">
        <v>409</v>
      </c>
      <c r="Y107" s="192"/>
      <c r="Z107" s="192"/>
      <c r="AA107" s="80"/>
      <c r="AB107" s="80"/>
      <c r="AC107" s="80"/>
    </row>
    <row r="108" spans="1:29"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7.1879528842826037</v>
      </c>
      <c r="H108" s="80" cm="1">
        <f t="array" ref="H108">IF(
    SUM(IF(
            ISNUMBER(
                IF(
                    $M$4:$V$4,
                    (M108:V108),
                    "")),
            1,
            0))
        =0,
    NA(),
    IF(
        Parameters!$D$15=1,
        IF(
            SUM(--(ISNUMBER(IF($M$4:$V$4=1,(M108:V108),""))))&gt;0,
            MAX(IF(
                ISNUMBER(M108:V108),
                IF(
                    M$4:V$4=1,
                    M108:V108,
                    ""),
                "")),
            MAX(IF(
                ISNUMBER(M108:V108),
                IF(
                    M$4:V$4=2,
                    M108:V108,
                    ""),
                ""))
        ),
        IF(
            Parameters!$D$16=1,
            IFERROR(
                AVERAGE(IF(
                    ISNUMBER(M108:V108),
                    IF(
                        M$4:V$4=1,
                        M108:V108,
                        ""),
                    "")),
                AVERAGE(IF(
                    ISNUMBER(M108:V108),
                    IF(
                        M$4:V$4=2,
                        M108:V108,
                        ""),
                    ""))
            ),
            IF(
                Parameters!$D$17=1,
                IFERROR(
                    IF(
                        OR(
                            IF(
                                ISNUMBER(M108:V108),
                                IF(
                                    M$4:V$4=1,
                                    M108:V108,
                                    ""),
                                "")
                            =0),
                        0,
                        GEOMEAN(IF(
                            ISNUMBER(M108:V108),
                            IF(
                                M$4:V$4=1,
                                M108:V108,
                                ""),
                            ""))
                    ),
                    IF(
                        OR(IF(
                            ISNUMBER(M108:V108),
                            IF(
                                M$4:V$4=2,
                                M108:V108,
                                ""),
                            "")
                            =0),
                        0,
                        GEOMEAN(IF(
                            ISNUMBER(M108:V108),
                            IF(
                                M$4:V$4=2,
                                M108:V108,
                                ""),
                            "")))
                )
            )
        )
    )
)</f>
        <v>5.1666666666666599</v>
      </c>
      <c r="I108" s="191" cm="1">
        <f t="array" ref="I108">IF(
    SUM(IF(
            ISNUMBER(
                IF(
                    $M$5:$V$5,
                    (M108:V108),
                    "")),
            1,
            0))
        =0,
    NA(),
    IF(
        Parameters!$D$15=1,
        IF(
            SUM(--(ISNUMBER(IF($M$5:$V$5=1,(M108:V108),""))))&gt;0,
            MAX(IF(
                ISNUMBER(M108:V108),
                IF(
                    M$5:V$5=1,
                    M108:V108,
                    ""),
                "")),
            MAX(IF(
                ISNUMBER(M108:V108),
                IF(
                    M$5:V$5=2,
                    M108:V108,
                    ""),
                ""))
        ),
        IF(
            Parameters!$D$16=1,
            IFERROR(
                AVERAGE(IF(
                    ISNUMBER(M108:V108),
                    IF(
                        M$5:V$5=1,
                        M108:V108,
                        ""),
                    "")),
                AVERAGE(IF(
                    ISNUMBER(M108:V108),
                    IF(
                        M$5:V$5=2,
                        M108:V108,
                        ""),
                    ""))
            ),
            IF(
                Parameters!$D$17=1,
                IFERROR(
                    IF(
                        OR(
                            IF(
                                ISNUMBER(M108:V108),
                                IF(
                                    M$5:V$5=1,
                                    M108:V108,
                                    ""),
                                "")
                            =0),
                        0,
                        GEOMEAN(IF(
                            ISNUMBER(M108:V108),
                            IF(
                                M$5:V$5=1,
                                M108:V108,
                                ""),
                            ""))
                    ),
                    IF(
                        OR(IF(
                            ISNUMBER(M108:V108),
                            IF(
                                M$5:V$5=2,
                                M108:V108,
                                ""),
                            "")
                            =0),
                        0,
                        GEOMEAN(IF(
                            ISNUMBER(M108:V108),
                            IF(
                                M$5:V$5=2,
                                M108:V108,
                                ""),
                            "")))
                )
            )
        )
    )
)</f>
        <v>10</v>
      </c>
      <c r="J108" s="242">
        <v>45188</v>
      </c>
      <c r="K108" s="242">
        <v>45440</v>
      </c>
      <c r="L108" s="91" t="s">
        <v>173</v>
      </c>
      <c r="M108" s="192">
        <v>5.1666666666666599</v>
      </c>
      <c r="N108" s="192" t="s">
        <v>409</v>
      </c>
      <c r="O108" s="192">
        <v>0</v>
      </c>
      <c r="P108" s="192">
        <v>10</v>
      </c>
      <c r="Q108" s="192">
        <v>0</v>
      </c>
      <c r="R108" s="192" t="s">
        <v>409</v>
      </c>
      <c r="S108" s="192">
        <v>4.0999999999999996</v>
      </c>
      <c r="T108" s="192" t="s">
        <v>409</v>
      </c>
      <c r="U108" s="192">
        <v>0</v>
      </c>
      <c r="V108" s="192" t="s">
        <v>858</v>
      </c>
      <c r="W108" s="192">
        <v>0.21311475409836</v>
      </c>
      <c r="X108" s="192" t="s">
        <v>409</v>
      </c>
      <c r="Y108" s="192"/>
      <c r="Z108" s="192"/>
      <c r="AA108" s="80"/>
      <c r="AB108" s="80"/>
      <c r="AC108" s="80"/>
    </row>
    <row r="109" spans="1:29"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$M$4:$V$4,
                    (M109:V109),
                    "")),
            1,
            0))
        =0,
    NA(),
    IF(
        Parameters!$D$15=1,
        IF(
            SUM(--(ISNUMBER(IF($M$4:$V$4=1,(M109:V109),""))))&gt;0,
            MAX(IF(
                ISNUMBER(M109:V109),
                IF(
                    M$4:V$4=1,
                    M109:V109,
                    ""),
                "")),
            MAX(IF(
                ISNUMBER(M109:V109),
                IF(
                    M$4:V$4=2,
                    M109:V109,
                    ""),
                ""))
        ),
        IF(
            Parameters!$D$16=1,
            IFERROR(
                AVERAGE(IF(
                    ISNUMBER(M109:V109),
                    IF(
                        M$4:V$4=1,
                        M109:V109,
                        ""),
                    "")),
                AVERAGE(IF(
                    ISNUMBER(M109:V109),
                    IF(
                        M$4:V$4=2,
                        M109:V109,
                        ""),
                    ""))
            ),
            IF(
                Parameters!$D$17=1,
                IFERROR(
                    IF(
                        OR(
                            IF(
                                ISNUMBER(M109:V109),
                                IF(
                                    M$4:V$4=1,
                                    M109:V109,
                                    ""),
                                "")
                            =0),
                        0,
                        GEOMEAN(IF(
                            ISNUMBER(M109:V109),
                            IF(
                                M$4:V$4=1,
                                M109:V109,
                                ""),
                            ""))
                    ),
                    IF(
                        OR(IF(
                            ISNUMBER(M109:V109),
                            IF(
                                M$4:V$4=2,
                                M109:V109,
                                ""),
                            "")
                            =0),
                        0,
                        GEOMEAN(IF(
                            ISNUMBER(M109:V109),
                            IF(
                                M$4:V$4=2,
                                M109:V109,
                                ""),
                            "")))
                )
            )
        )
    )
)</f>
        <v>4.8333333333333304</v>
      </c>
      <c r="I109" s="191" cm="1">
        <f t="array" ref="I109">IF(
    SUM(IF(
            ISNUMBER(
                IF(
                    $M$5:$V$5,
                    (M109:V109),
                    "")),
            1,
            0))
        =0,
    NA(),
    IF(
        Parameters!$D$15=1,
        IF(
            SUM(--(ISNUMBER(IF($M$5:$V$5=1,(M109:V109),""))))&gt;0,
            MAX(IF(
                ISNUMBER(M109:V109),
                IF(
                    M$5:V$5=1,
                    M109:V109,
                    ""),
                "")),
            MAX(IF(
                ISNUMBER(M109:V109),
                IF(
                    M$5:V$5=2,
                    M109:V109,
                    ""),
                ""))
        ),
        IF(
            Parameters!$D$16=1,
            IFERROR(
                AVERAGE(IF(
                    ISNUMBER(M109:V109),
                    IF(
                        M$5:V$5=1,
                        M109:V109,
                        ""),
                    "")),
                AVERAGE(IF(
                    ISNUMBER(M109:V109),
                    IF(
                        M$5:V$5=2,
                        M109:V109,
                        ""),
                    ""))
            ),
            IF(
                Parameters!$D$17=1,
                IFERROR(
                    IF(
                        OR(
                            IF(
                                ISNUMBER(M109:V109),
                                IF(
                                    M$5:V$5=1,
                                    M109:V109,
                                    ""),
                                "")
                            =0),
                        0,
                        GEOMEAN(IF(
                            ISNUMBER(M109:V109),
                            IF(
                                M$5:V$5=1,
                                M109:V109,
                                ""),
                            ""))
                    ),
                    IF(
                        OR(IF(
                            ISNUMBER(M109:V109),
                            IF(
                                M$5:V$5=2,
                                M109:V109,
                                ""),
                            "")
                            =0),
                        0,
                        GEOMEAN(IF(
                            ISNUMBER(M109:V109),
                            IF(
                                M$5:V$5=2,
                                M109:V109,
                                ""),
                            "")))
                )
            )
        )
    )
)</f>
        <v>0</v>
      </c>
      <c r="J109" s="242">
        <v>45188</v>
      </c>
      <c r="K109" s="242">
        <v>44929</v>
      </c>
      <c r="L109" s="91" t="s">
        <v>174</v>
      </c>
      <c r="M109" s="192">
        <v>4.8333333333333304</v>
      </c>
      <c r="N109" s="192" t="s">
        <v>409</v>
      </c>
      <c r="O109" s="192">
        <v>0</v>
      </c>
      <c r="P109" s="192">
        <v>0</v>
      </c>
      <c r="Q109" s="192">
        <v>0</v>
      </c>
      <c r="R109" s="192" t="s">
        <v>409</v>
      </c>
      <c r="S109" s="192">
        <v>3.9</v>
      </c>
      <c r="T109" s="192" t="s">
        <v>409</v>
      </c>
      <c r="U109" s="192">
        <v>0</v>
      </c>
      <c r="V109" s="192" t="s">
        <v>409</v>
      </c>
      <c r="W109" s="192">
        <v>0</v>
      </c>
      <c r="X109" s="192" t="s">
        <v>409</v>
      </c>
      <c r="Y109" s="192"/>
      <c r="Z109" s="192"/>
      <c r="AA109" s="80"/>
      <c r="AB109" s="80"/>
      <c r="AC109" s="80"/>
    </row>
    <row r="110" spans="1:29"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7.7459666924148269</v>
      </c>
      <c r="H110" s="80" cm="1">
        <f t="array" ref="H110">IF(
    SUM(IF(
            ISNUMBER(
                IF(
                    $M$4:$V$4,
                    (M110:V110),
                    "")),
            1,
            0))
        =0,
    NA(),
    IF(
        Parameters!$D$15=1,
        IF(
            SUM(--(ISNUMBER(IF($M$4:$V$4=1,(M110:V110),""))))&gt;0,
            MAX(IF(
                ISNUMBER(M110:V110),
                IF(
                    M$4:V$4=1,
                    M110:V110,
                    ""),
                "")),
            MAX(IF(
                ISNUMBER(M110:V110),
                IF(
                    M$4:V$4=2,
                    M110:V110,
                    ""),
                ""))
        ),
        IF(
            Parameters!$D$16=1,
            IFERROR(
                AVERAGE(IF(
                    ISNUMBER(M110:V110),
                    IF(
                        M$4:V$4=1,
                        M110:V110,
                        ""),
                    "")),
                AVERAGE(IF(
                    ISNUMBER(M110:V110),
                    IF(
                        M$4:V$4=2,
                        M110:V110,
                        ""),
                    ""))
            ),
            IF(
                Parameters!$D$17=1,
                IFERROR(
                    IF(
                        OR(
                            IF(
                                ISNUMBER(M110:V110),
                                IF(
                                    M$4:V$4=1,
                                    M110:V110,
                                    ""),
                                "")
                            =0),
                        0,
                        GEOMEAN(IF(
                            ISNUMBER(M110:V110),
                            IF(
                                M$4:V$4=1,
                                M110:V110,
                                ""),
                            ""))
                    ),
                    IF(
                        OR(IF(
                            ISNUMBER(M110:V110),
                            IF(
                                M$4:V$4=2,
                                M110:V110,
                                ""),
                            "")
                            =0),
                        0,
                        GEOMEAN(IF(
                            ISNUMBER(M110:V110),
                            IF(
                                M$4:V$4=2,
                                M110:V110,
                                ""),
                            "")))
                )
            )
        )
    )
)</f>
        <v>5.9999999999999902</v>
      </c>
      <c r="I110" s="191" cm="1">
        <f t="array" ref="I110">IF(
    SUM(IF(
            ISNUMBER(
                IF(
                    $M$5:$V$5,
                    (M110:V110),
                    "")),
            1,
            0))
        =0,
    NA(),
    IF(
        Parameters!$D$15=1,
        IF(
            SUM(--(ISNUMBER(IF($M$5:$V$5=1,(M110:V110),""))))&gt;0,
            MAX(IF(
                ISNUMBER(M110:V110),
                IF(
                    M$5:V$5=1,
                    M110:V110,
                    ""),
                "")),
            MAX(IF(
                ISNUMBER(M110:V110),
                IF(
                    M$5:V$5=2,
                    M110:V110,
                    ""),
                ""))
        ),
        IF(
            Parameters!$D$16=1,
            IFERROR(
                AVERAGE(IF(
                    ISNUMBER(M110:V110),
                    IF(
                        M$5:V$5=1,
                        M110:V110,
                        ""),
                    "")),
                AVERAGE(IF(
                    ISNUMBER(M110:V110),
                    IF(
                        M$5:V$5=2,
                        M110:V110,
                        ""),
                    ""))
            ),
            IF(
                Parameters!$D$17=1,
                IFERROR(
                    IF(
                        OR(
                            IF(
                                ISNUMBER(M110:V110),
                                IF(
                                    M$5:V$5=1,
                                    M110:V110,
                                    ""),
                                "")
                            =0),
                        0,
                        GEOMEAN(IF(
                            ISNUMBER(M110:V110),
                            IF(
                                M$5:V$5=1,
                                M110:V110,
                                ""),
                            ""))
                    ),
                    IF(
                        OR(IF(
                            ISNUMBER(M110:V110),
                            IF(
                                M$5:V$5=2,
                                M110:V110,
                                ""),
                            "")
                            =0),
                        0,
                        GEOMEAN(IF(
                            ISNUMBER(M110:V110),
                            IF(
                                M$5:V$5=2,
                                M110:V110,
                                ""),
                            "")))
                )
            )
        )
    )
)</f>
        <v>10</v>
      </c>
      <c r="J110" s="242">
        <v>45188</v>
      </c>
      <c r="K110" s="242">
        <v>45454</v>
      </c>
      <c r="L110" s="91" t="s">
        <v>176</v>
      </c>
      <c r="M110" s="192">
        <v>5.9999999999999902</v>
      </c>
      <c r="N110" s="192">
        <v>10</v>
      </c>
      <c r="O110" s="192">
        <v>0</v>
      </c>
      <c r="P110" s="192">
        <v>0</v>
      </c>
      <c r="Q110" s="192">
        <v>0</v>
      </c>
      <c r="R110" s="192" t="s">
        <v>409</v>
      </c>
      <c r="S110" s="192">
        <v>4.5999999999999996</v>
      </c>
      <c r="T110" s="192" t="s">
        <v>850</v>
      </c>
      <c r="U110" s="192">
        <v>0</v>
      </c>
      <c r="V110" s="192" t="s">
        <v>409</v>
      </c>
      <c r="W110" s="192">
        <v>0</v>
      </c>
      <c r="X110" s="192" t="s">
        <v>409</v>
      </c>
      <c r="Y110" s="192"/>
      <c r="Z110" s="192"/>
      <c r="AA110" s="80"/>
      <c r="AB110" s="80"/>
      <c r="AC110" s="80"/>
    </row>
    <row r="111" spans="1:29"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7.5277265270908051</v>
      </c>
      <c r="H111" s="80" cm="1">
        <f t="array" ref="H111">IF(
    SUM(IF(
            ISNUMBER(
                IF(
                    $M$4:$V$4,
                    (M111:V111),
                    "")),
            1,
            0))
        =0,
    NA(),
    IF(
        Parameters!$D$15=1,
        IF(
            SUM(--(ISNUMBER(IF($M$4:$V$4=1,(M111:V111),""))))&gt;0,
            MAX(IF(
                ISNUMBER(M111:V111),
                IF(
                    M$4:V$4=1,
                    M111:V111,
                    ""),
                "")),
            MAX(IF(
                ISNUMBER(M111:V111),
                IF(
                    M$4:V$4=2,
                    M111:V111,
                    ""),
                ""))
        ),
        IF(
            Parameters!$D$16=1,
            IFERROR(
                AVERAGE(IF(
                    ISNUMBER(M111:V111),
                    IF(
                        M$4:V$4=1,
                        M111:V111,
                        ""),
                    "")),
                AVERAGE(IF(
                    ISNUMBER(M111:V111),
                    IF(
                        M$4:V$4=2,
                        M111:V111,
                        ""),
                    ""))
            ),
            IF(
                Parameters!$D$17=1,
                IFERROR(
                    IF(
                        OR(
                            IF(
                                ISNUMBER(M111:V111),
                                IF(
                                    M$4:V$4=1,
                                    M111:V111,
                                    ""),
                                "")
                            =0),
                        0,
                        GEOMEAN(IF(
                            ISNUMBER(M111:V111),
                            IF(
                                M$4:V$4=1,
                                M111:V111,
                                ""),
                            ""))
                    ),
                    IF(
                        OR(IF(
                            ISNUMBER(M111:V111),
                            IF(
                                M$4:V$4=2,
                                M111:V111,
                                ""),
                            "")
                            =0),
                        0,
                        GEOMEAN(IF(
                            ISNUMBER(M111:V111),
                            IF(
                                M$4:V$4=2,
                                M111:V111,
                                ""),
                            "")))
                )
            )
        )
    )
)</f>
        <v>5.6666666666666599</v>
      </c>
      <c r="I111" s="191" cm="1">
        <f t="array" ref="I111">IF(
    SUM(IF(
            ISNUMBER(
                IF(
                    $M$5:$V$5,
                    (M111:V111),
                    "")),
            1,
            0))
        =0,
    NA(),
    IF(
        Parameters!$D$15=1,
        IF(
            SUM(--(ISNUMBER(IF($M$5:$V$5=1,(M111:V111),""))))&gt;0,
            MAX(IF(
                ISNUMBER(M111:V111),
                IF(
                    M$5:V$5=1,
                    M111:V111,
                    ""),
                "")),
            MAX(IF(
                ISNUMBER(M111:V111),
                IF(
                    M$5:V$5=2,
                    M111:V111,
                    ""),
                ""))
        ),
        IF(
            Parameters!$D$16=1,
            IFERROR(
                AVERAGE(IF(
                    ISNUMBER(M111:V111),
                    IF(
                        M$5:V$5=1,
                        M111:V111,
                        ""),
                    "")),
                AVERAGE(IF(
                    ISNUMBER(M111:V111),
                    IF(
                        M$5:V$5=2,
                        M111:V111,
                        ""),
                    ""))
            ),
            IF(
                Parameters!$D$17=1,
                IFERROR(
                    IF(
                        OR(
                            IF(
                                ISNUMBER(M111:V111),
                                IF(
                                    M$5:V$5=1,
                                    M111:V111,
                                    ""),
                                "")
                            =0),
                        0,
                        GEOMEAN(IF(
                            ISNUMBER(M111:V111),
                            IF(
                                M$5:V$5=1,
                                M111:V111,
                                ""),
                            ""))
                    ),
                    IF(
                        OR(IF(
                            ISNUMBER(M111:V111),
                            IF(
                                M$5:V$5=2,
                                M111:V111,
                                ""),
                            "")
                            =0),
                        0,
                        GEOMEAN(IF(
                            ISNUMBER(M111:V111),
                            IF(
                                M$5:V$5=2,
                                M111:V111,
                                ""),
                            "")))
                )
            )
        )
    )
)</f>
        <v>10</v>
      </c>
      <c r="J111" s="242">
        <v>45188</v>
      </c>
      <c r="K111" s="242">
        <v>45440</v>
      </c>
      <c r="L111" s="91" t="s">
        <v>178</v>
      </c>
      <c r="M111" s="192">
        <v>5.6666666666666599</v>
      </c>
      <c r="N111" s="192" t="s">
        <v>409</v>
      </c>
      <c r="O111" s="192">
        <v>0</v>
      </c>
      <c r="P111" s="192">
        <v>0</v>
      </c>
      <c r="Q111" s="192">
        <v>10</v>
      </c>
      <c r="R111" s="192" t="s">
        <v>409</v>
      </c>
      <c r="S111" s="192">
        <v>4.4000000000000004</v>
      </c>
      <c r="T111" s="192" t="s">
        <v>409</v>
      </c>
      <c r="U111" s="192">
        <v>0</v>
      </c>
      <c r="V111" s="192" t="s">
        <v>409</v>
      </c>
      <c r="W111" s="192">
        <v>1</v>
      </c>
      <c r="X111" s="192" t="s">
        <v>409</v>
      </c>
      <c r="Y111" s="192"/>
      <c r="Z111" s="192"/>
      <c r="AA111" s="80"/>
      <c r="AB111" s="80"/>
      <c r="AC111" s="80"/>
    </row>
    <row r="112" spans="1:29"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5.7735026918962546</v>
      </c>
      <c r="H112" s="80" cm="1">
        <f t="array" ref="H112">IF(
    SUM(IF(
            ISNUMBER(
                IF(
                    $M$4:$V$4,
                    (M112:V112),
                    "")),
            1,
            0))
        =0,
    NA(),
    IF(
        Parameters!$D$15=1,
        IF(
            SUM(--(ISNUMBER(IF($M$4:$V$4=1,(M112:V112),""))))&gt;0,
            MAX(IF(
                ISNUMBER(M112:V112),
                IF(
                    M$4:V$4=1,
                    M112:V112,
                    ""),
                "")),
            MAX(IF(
                ISNUMBER(M112:V112),
                IF(
                    M$4:V$4=2,
                    M112:V112,
                    ""),
                ""))
        ),
        IF(
            Parameters!$D$16=1,
            IFERROR(
                AVERAGE(IF(
                    ISNUMBER(M112:V112),
                    IF(
                        M$4:V$4=1,
                        M112:V112,
                        ""),
                    "")),
                AVERAGE(IF(
                    ISNUMBER(M112:V112),
                    IF(
                        M$4:V$4=2,
                        M112:V112,
                        ""),
                    ""))
            ),
            IF(
                Parameters!$D$17=1,
                IFERROR(
                    IF(
                        OR(
                            IF(
                                ISNUMBER(M112:V112),
                                IF(
                                    M$4:V$4=1,
                                    M112:V112,
                                    ""),
                                "")
                            =0),
                        0,
                        GEOMEAN(IF(
                            ISNUMBER(M112:V112),
                            IF(
                                M$4:V$4=1,
                                M112:V112,
                                ""),
                            ""))
                    ),
                    IF(
                        OR(IF(
                            ISNUMBER(M112:V112),
                            IF(
                                M$4:V$4=2,
                                M112:V112,
                                ""),
                            "")
                            =0),
                        0,
                        GEOMEAN(IF(
                            ISNUMBER(M112:V112),
                            IF(
                                M$4:V$4=2,
                                M112:V112,
                                ""),
                            "")))
                )
            )
        )
    )
)</f>
        <v>3.3333333333333299</v>
      </c>
      <c r="I112" s="191" cm="1">
        <f t="array" ref="I112">IF(
    SUM(IF(
            ISNUMBER(
                IF(
                    $M$5:$V$5,
                    (M112:V112),
                    "")),
            1,
            0))
        =0,
    NA(),
    IF(
        Parameters!$D$15=1,
        IF(
            SUM(--(ISNUMBER(IF($M$5:$V$5=1,(M112:V112),""))))&gt;0,
            MAX(IF(
                ISNUMBER(M112:V112),
                IF(
                    M$5:V$5=1,
                    M112:V112,
                    ""),
                "")),
            MAX(IF(
                ISNUMBER(M112:V112),
                IF(
                    M$5:V$5=2,
                    M112:V112,
                    ""),
                ""))
        ),
        IF(
            Parameters!$D$16=1,
            IFERROR(
                AVERAGE(IF(
                    ISNUMBER(M112:V112),
                    IF(
                        M$5:V$5=1,
                        M112:V112,
                        ""),
                    "")),
                AVERAGE(IF(
                    ISNUMBER(M112:V112),
                    IF(
                        M$5:V$5=2,
                        M112:V112,
                        ""),
                    ""))
            ),
            IF(
                Parameters!$D$17=1,
                IFERROR(
                    IF(
                        OR(
                            IF(
                                ISNUMBER(M112:V112),
                                IF(
                                    M$5:V$5=1,
                                    M112:V112,
                                    ""),
                                "")
                            =0),
                        0,
                        GEOMEAN(IF(
                            ISNUMBER(M112:V112),
                            IF(
                                M$5:V$5=1,
                                M112:V112,
                                ""),
                            ""))
                    ),
                    IF(
                        OR(IF(
                            ISNUMBER(M112:V112),
                            IF(
                                M$5:V$5=2,
                                M112:V112,
                                ""),
                            "")
                            =0),
                        0,
                        GEOMEAN(IF(
                            ISNUMBER(M112:V112),
                            IF(
                                M$5:V$5=2,
                                M112:V112,
                                ""),
                            "")))
                )
            )
        )
    )
)</f>
        <v>10</v>
      </c>
      <c r="J112" s="242">
        <v>45188</v>
      </c>
      <c r="K112" s="242">
        <v>45337</v>
      </c>
      <c r="L112" s="91" t="s">
        <v>179</v>
      </c>
      <c r="M112" s="192">
        <v>3.3333333333333299</v>
      </c>
      <c r="N112" s="192" t="s">
        <v>409</v>
      </c>
      <c r="O112" s="192">
        <v>0</v>
      </c>
      <c r="P112" s="192">
        <v>0</v>
      </c>
      <c r="Q112" s="192">
        <v>10</v>
      </c>
      <c r="R112" s="192" t="s">
        <v>409</v>
      </c>
      <c r="S112" s="192">
        <v>3</v>
      </c>
      <c r="T112" s="192" t="s">
        <v>409</v>
      </c>
      <c r="U112" s="192">
        <v>0</v>
      </c>
      <c r="V112" s="192" t="s">
        <v>409</v>
      </c>
      <c r="W112" s="192">
        <v>1</v>
      </c>
      <c r="X112" s="192" t="s">
        <v>409</v>
      </c>
      <c r="Y112" s="192"/>
      <c r="Z112" s="192"/>
      <c r="AA112" s="80"/>
      <c r="AB112" s="80"/>
      <c r="AC112" s="80"/>
    </row>
    <row r="113" spans="1:29"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$M$4:$V$4,
                    (M113:V113),
                    "")),
            1,
            0))
        =0,
    NA(),
    IF(
        Parameters!$D$15=1,
        IF(
            SUM(--(ISNUMBER(IF($M$4:$V$4=1,(M113:V113),""))))&gt;0,
            MAX(IF(
                ISNUMBER(M113:V113),
                IF(
                    M$4:V$4=1,
                    M113:V113,
                    ""),
                "")),
            MAX(IF(
                ISNUMBER(M113:V113),
                IF(
                    M$4:V$4=2,
                    M113:V113,
                    ""),
                ""))
        ),
        IF(
            Parameters!$D$16=1,
            IFERROR(
                AVERAGE(IF(
                    ISNUMBER(M113:V113),
                    IF(
                        M$4:V$4=1,
                        M113:V113,
                        ""),
                    "")),
                AVERAGE(IF(
                    ISNUMBER(M113:V113),
                    IF(
                        M$4:V$4=2,
                        M113:V113,
                        ""),
                    ""))
            ),
            IF(
                Parameters!$D$17=1,
                IFERROR(
                    IF(
                        OR(
                            IF(
                                ISNUMBER(M113:V113),
                                IF(
                                    M$4:V$4=1,
                                    M113:V113,
                                    ""),
                                "")
                            =0),
                        0,
                        GEOMEAN(IF(
                            ISNUMBER(M113:V113),
                            IF(
                                M$4:V$4=1,
                                M113:V113,
                                ""),
                            ""))
                    ),
                    IF(
                        OR(IF(
                            ISNUMBER(M113:V113),
                            IF(
                                M$4:V$4=2,
                                M113:V113,
                                ""),
                            "")
                            =0),
                        0,
                        GEOMEAN(IF(
                            ISNUMBER(M113:V113),
                            IF(
                                M$4:V$4=2,
                                M113:V113,
                                ""),
                            "")))
                )
            )
        )
    )
)</f>
        <v>8.3333333333333304</v>
      </c>
      <c r="I113" s="191" cm="1">
        <f t="array" ref="I113">IF(
    SUM(IF(
            ISNUMBER(
                IF(
                    $M$5:$V$5,
                    (M113:V113),
                    "")),
            1,
            0))
        =0,
    NA(),
    IF(
        Parameters!$D$15=1,
        IF(
            SUM(--(ISNUMBER(IF($M$5:$V$5=1,(M113:V113),""))))&gt;0,
            MAX(IF(
                ISNUMBER(M113:V113),
                IF(
                    M$5:V$5=1,
                    M113:V113,
                    ""),
                "")),
            MAX(IF(
                ISNUMBER(M113:V113),
                IF(
                    M$5:V$5=2,
                    M113:V113,
                    ""),
                ""))
        ),
        IF(
            Parameters!$D$16=1,
            IFERROR(
                AVERAGE(IF(
                    ISNUMBER(M113:V113),
                    IF(
                        M$5:V$5=1,
                        M113:V113,
                        ""),
                    "")),
                AVERAGE(IF(
                    ISNUMBER(M113:V113),
                    IF(
                        M$5:V$5=2,
                        M113:V113,
                        ""),
                    ""))
            ),
            IF(
                Parameters!$D$17=1,
                IFERROR(
                    IF(
                        OR(
                            IF(
                                ISNUMBER(M113:V113),
                                IF(
                                    M$5:V$5=1,
                                    M113:V113,
                                    ""),
                                "")
                            =0),
                        0,
                        GEOMEAN(IF(
                            ISNUMBER(M113:V113),
                            IF(
                                M$5:V$5=1,
                                M113:V113,
                                ""),
                            ""))
                    ),
                    IF(
                        OR(IF(
                            ISNUMBER(M113:V113),
                            IF(
                                M$5:V$5=2,
                                M113:V113,
                                ""),
                            "")
                            =0),
                        0,
                        GEOMEAN(IF(
                            ISNUMBER(M113:V113),
                            IF(
                                M$5:V$5=2,
                                M113:V113,
                                ""),
                            "")))
                )
            )
        )
    )
)</f>
        <v>0</v>
      </c>
      <c r="J113" s="242">
        <v>45188</v>
      </c>
      <c r="K113" s="242">
        <v>45259</v>
      </c>
      <c r="L113" s="91" t="s">
        <v>180</v>
      </c>
      <c r="M113" s="192">
        <v>8.3333333333333304</v>
      </c>
      <c r="N113" s="192" t="s">
        <v>409</v>
      </c>
      <c r="O113" s="192">
        <v>0</v>
      </c>
      <c r="P113" s="192">
        <v>0</v>
      </c>
      <c r="Q113" s="192">
        <v>0</v>
      </c>
      <c r="R113" s="192" t="s">
        <v>409</v>
      </c>
      <c r="S113" s="192">
        <v>6</v>
      </c>
      <c r="T113" s="192" t="s">
        <v>409</v>
      </c>
      <c r="U113" s="192">
        <v>0</v>
      </c>
      <c r="V113" s="192" t="s">
        <v>409</v>
      </c>
      <c r="W113" s="192">
        <v>0</v>
      </c>
      <c r="X113" s="192" t="s">
        <v>409</v>
      </c>
      <c r="Y113" s="192"/>
      <c r="Z113" s="192"/>
      <c r="AA113" s="80"/>
      <c r="AB113" s="80"/>
      <c r="AC113" s="80"/>
    </row>
    <row r="114" spans="1:29"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$M$4:$V$4,
                    (M114:V114),
                    "")),
            1,
            0))
        =0,
    NA(),
    IF(
        Parameters!$D$15=1,
        IF(
            SUM(--(ISNUMBER(IF($M$4:$V$4=1,(M114:V114),""))))&gt;0,
            MAX(IF(
                ISNUMBER(M114:V114),
                IF(
                    M$4:V$4=1,
                    M114:V114,
                    ""),
                "")),
            MAX(IF(
                ISNUMBER(M114:V114),
                IF(
                    M$4:V$4=2,
                    M114:V114,
                    ""),
                ""))
        ),
        IF(
            Parameters!$D$16=1,
            IFERROR(
                AVERAGE(IF(
                    ISNUMBER(M114:V114),
                    IF(
                        M$4:V$4=1,
                        M114:V114,
                        ""),
                    "")),
                AVERAGE(IF(
                    ISNUMBER(M114:V114),
                    IF(
                        M$4:V$4=2,
                        M114:V114,
                        ""),
                    ""))
            ),
            IF(
                Parameters!$D$17=1,
                IFERROR(
                    IF(
                        OR(
                            IF(
                                ISNUMBER(M114:V114),
                                IF(
                                    M$4:V$4=1,
                                    M114:V114,
                                    ""),
                                "")
                            =0),
                        0,
                        GEOMEAN(IF(
                            ISNUMBER(M114:V114),
                            IF(
                                M$4:V$4=1,
                                M114:V114,
                                ""),
                            ""))
                    ),
                    IF(
                        OR(IF(
                            ISNUMBER(M114:V114),
                            IF(
                                M$4:V$4=2,
                                M114:V114,
                                ""),
                            "")
                            =0),
                        0,
                        GEOMEAN(IF(
                            ISNUMBER(M114:V114),
                            IF(
                                M$4:V$4=2,
                                M114:V114,
                                ""),
                            "")))
                )
            )
        )
    )
)</f>
        <v>2.1666666666666599</v>
      </c>
      <c r="I114" s="191" cm="1">
        <f t="array" ref="I114">IF(
    SUM(IF(
            ISNUMBER(
                IF(
                    $M$5:$V$5,
                    (M114:V114),
                    "")),
            1,
            0))
        =0,
    NA(),
    IF(
        Parameters!$D$15=1,
        IF(
            SUM(--(ISNUMBER(IF($M$5:$V$5=1,(M114:V114),""))))&gt;0,
            MAX(IF(
                ISNUMBER(M114:V114),
                IF(
                    M$5:V$5=1,
                    M114:V114,
                    ""),
                "")),
            MAX(IF(
                ISNUMBER(M114:V114),
                IF(
                    M$5:V$5=2,
                    M114:V114,
                    ""),
                ""))
        ),
        IF(
            Parameters!$D$16=1,
            IFERROR(
                AVERAGE(IF(
                    ISNUMBER(M114:V114),
                    IF(
                        M$5:V$5=1,
                        M114:V114,
                        ""),
                    "")),
                AVERAGE(IF(
                    ISNUMBER(M114:V114),
                    IF(
                        M$5:V$5=2,
                        M114:V114,
                        ""),
                    ""))
            ),
            IF(
                Parameters!$D$17=1,
                IFERROR(
                    IF(
                        OR(
                            IF(
                                ISNUMBER(M114:V114),
                                IF(
                                    M$5:V$5=1,
                                    M114:V114,
                                    ""),
                                "")
                            =0),
                        0,
                        GEOMEAN(IF(
                            ISNUMBER(M114:V114),
                            IF(
                                M$5:V$5=1,
                                M114:V114,
                                ""),
                            ""))
                    ),
                    IF(
                        OR(IF(
                            ISNUMBER(M114:V114),
                            IF(
                                M$5:V$5=2,
                                M114:V114,
                                ""),
                            "")
                            =0),
                        0,
                        GEOMEAN(IF(
                            ISNUMBER(M114:V114),
                            IF(
                                M$5:V$5=2,
                                M114:V114,
                                ""),
                            "")))
                )
            )
        )
    )
)</f>
        <v>0</v>
      </c>
      <c r="J114" s="242">
        <v>45188</v>
      </c>
      <c r="K114" s="242">
        <v>44753</v>
      </c>
      <c r="L114" s="91" t="s">
        <v>182</v>
      </c>
      <c r="M114" s="192">
        <v>2.1666666666666599</v>
      </c>
      <c r="N114" s="192" t="s">
        <v>409</v>
      </c>
      <c r="O114" s="192">
        <v>0</v>
      </c>
      <c r="P114" s="192">
        <v>0</v>
      </c>
      <c r="Q114" s="192" t="s">
        <v>409</v>
      </c>
      <c r="R114" s="192" t="s">
        <v>409</v>
      </c>
      <c r="S114" s="192">
        <v>2.2999999999999998</v>
      </c>
      <c r="T114" s="192" t="s">
        <v>409</v>
      </c>
      <c r="U114" s="192">
        <v>0</v>
      </c>
      <c r="V114" s="192" t="s">
        <v>409</v>
      </c>
      <c r="W114" s="192" t="s">
        <v>409</v>
      </c>
      <c r="X114" s="192" t="s">
        <v>409</v>
      </c>
      <c r="Y114" s="192"/>
      <c r="Z114" s="192"/>
      <c r="AA114" s="80"/>
      <c r="AB114" s="80"/>
      <c r="AC114" s="80"/>
    </row>
    <row r="115" spans="1:29"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6.7082039324993685</v>
      </c>
      <c r="H115" s="80" cm="1">
        <f t="array" ref="H115">IF(
    SUM(IF(
            ISNUMBER(
                IF(
                    $M$4:$V$4,
                    (M115:V115),
                    "")),
            1,
            0))
        =0,
    NA(),
    IF(
        Parameters!$D$15=1,
        IF(
            SUM(--(ISNUMBER(IF($M$4:$V$4=1,(M115:V115),""))))&gt;0,
            MAX(IF(
                ISNUMBER(M115:V115),
                IF(
                    M$4:V$4=1,
                    M115:V115,
                    ""),
                "")),
            MAX(IF(
                ISNUMBER(M115:V115),
                IF(
                    M$4:V$4=2,
                    M115:V115,
                    ""),
                ""))
        ),
        IF(
            Parameters!$D$16=1,
            IFERROR(
                AVERAGE(IF(
                    ISNUMBER(M115:V115),
                    IF(
                        M$4:V$4=1,
                        M115:V115,
                        ""),
                    "")),
                AVERAGE(IF(
                    ISNUMBER(M115:V115),
                    IF(
                        M$4:V$4=2,
                        M115:V115,
                        ""),
                    ""))
            ),
            IF(
                Parameters!$D$17=1,
                IFERROR(
                    IF(
                        OR(
                            IF(
                                ISNUMBER(M115:V115),
                                IF(
                                    M$4:V$4=1,
                                    M115:V115,
                                    ""),
                                "")
                            =0),
                        0,
                        GEOMEAN(IF(
                            ISNUMBER(M115:V115),
                            IF(
                                M$4:V$4=1,
                                M115:V115,
                                ""),
                            ""))
                    ),
                    IF(
                        OR(IF(
                            ISNUMBER(M115:V115),
                            IF(
                                M$4:V$4=2,
                                M115:V115,
                                ""),
                            "")
                            =0),
                        0,
                        GEOMEAN(IF(
                            ISNUMBER(M115:V115),
                            IF(
                                M$4:V$4=2,
                                M115:V115,
                                ""),
                            "")))
                )
            )
        )
    )
)</f>
        <v>4.5</v>
      </c>
      <c r="I115" s="191" cm="1">
        <f t="array" ref="I115">IF(
    SUM(IF(
            ISNUMBER(
                IF(
                    $M$5:$V$5,
                    (M115:V115),
                    "")),
            1,
            0))
        =0,
    NA(),
    IF(
        Parameters!$D$15=1,
        IF(
            SUM(--(ISNUMBER(IF($M$5:$V$5=1,(M115:V115),""))))&gt;0,
            MAX(IF(
                ISNUMBER(M115:V115),
                IF(
                    M$5:V$5=1,
                    M115:V115,
                    ""),
                "")),
            MAX(IF(
                ISNUMBER(M115:V115),
                IF(
                    M$5:V$5=2,
                    M115:V115,
                    ""),
                ""))
        ),
        IF(
            Parameters!$D$16=1,
            IFERROR(
                AVERAGE(IF(
                    ISNUMBER(M115:V115),
                    IF(
                        M$5:V$5=1,
                        M115:V115,
                        ""),
                    "")),
                AVERAGE(IF(
                    ISNUMBER(M115:V115),
                    IF(
                        M$5:V$5=2,
                        M115:V115,
                        ""),
                    ""))
            ),
            IF(
                Parameters!$D$17=1,
                IFERROR(
                    IF(
                        OR(
                            IF(
                                ISNUMBER(M115:V115),
                                IF(
                                    M$5:V$5=1,
                                    M115:V115,
                                    ""),
                                "")
                            =0),
                        0,
                        GEOMEAN(IF(
                            ISNUMBER(M115:V115),
                            IF(
                                M$5:V$5=1,
                                M115:V115,
                                ""),
                            ""))
                    ),
                    IF(
                        OR(IF(
                            ISNUMBER(M115:V115),
                            IF(
                                M$5:V$5=2,
                                M115:V115,
                                ""),
                            "")
                            =0),
                        0,
                        GEOMEAN(IF(
                            ISNUMBER(M115:V115),
                            IF(
                                M$5:V$5=2,
                                M115:V115,
                                ""),
                            "")))
                )
            )
        )
    )
)</f>
        <v>10</v>
      </c>
      <c r="J115" s="242">
        <v>45188</v>
      </c>
      <c r="K115" s="242">
        <v>45454</v>
      </c>
      <c r="L115" s="91" t="s">
        <v>184</v>
      </c>
      <c r="M115" s="192">
        <v>4.5</v>
      </c>
      <c r="N115" s="192">
        <v>10</v>
      </c>
      <c r="O115" s="192">
        <v>0</v>
      </c>
      <c r="P115" s="192">
        <v>0</v>
      </c>
      <c r="Q115" s="192">
        <v>0</v>
      </c>
      <c r="R115" s="192" t="s">
        <v>409</v>
      </c>
      <c r="S115" s="192">
        <v>3.7</v>
      </c>
      <c r="T115" s="192" t="s">
        <v>850</v>
      </c>
      <c r="U115" s="192">
        <v>0</v>
      </c>
      <c r="V115" s="192" t="s">
        <v>409</v>
      </c>
      <c r="W115" s="192">
        <v>0</v>
      </c>
      <c r="X115" s="192" t="s">
        <v>409</v>
      </c>
      <c r="Y115" s="192"/>
      <c r="Z115" s="192"/>
      <c r="AA115" s="80"/>
      <c r="AB115" s="80"/>
      <c r="AC115" s="80"/>
    </row>
    <row r="116" spans="1:29"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$M$4:$V$4,
                    (M116:V116),
                    "")),
            1,
            0))
        =0,
    NA(),
    IF(
        Parameters!$D$15=1,
        IF(
            SUM(--(ISNUMBER(IF($M$4:$V$4=1,(M116:V116),""))))&gt;0,
            MAX(IF(
                ISNUMBER(M116:V116),
                IF(
                    M$4:V$4=1,
                    M116:V116,
                    ""),
                "")),
            MAX(IF(
                ISNUMBER(M116:V116),
                IF(
                    M$4:V$4=2,
                    M116:V116,
                    ""),
                ""))
        ),
        IF(
            Parameters!$D$16=1,
            IFERROR(
                AVERAGE(IF(
                    ISNUMBER(M116:V116),
                    IF(
                        M$4:V$4=1,
                        M116:V116,
                        ""),
                    "")),
                AVERAGE(IF(
                    ISNUMBER(M116:V116),
                    IF(
                        M$4:V$4=2,
                        M116:V116,
                        ""),
                    ""))
            ),
            IF(
                Parameters!$D$17=1,
                IFERROR(
                    IF(
                        OR(
                            IF(
                                ISNUMBER(M116:V116),
                                IF(
                                    M$4:V$4=1,
                                    M116:V116,
                                    ""),
                                "")
                            =0),
                        0,
                        GEOMEAN(IF(
                            ISNUMBER(M116:V116),
                            IF(
                                M$4:V$4=1,
                                M116:V116,
                                ""),
                            ""))
                    ),
                    IF(
                        OR(IF(
                            ISNUMBER(M116:V116),
                            IF(
                                M$4:V$4=2,
                                M116:V116,
                                ""),
                            "")
                            =0),
                        0,
                        GEOMEAN(IF(
                            ISNUMBER(M116:V116),
                            IF(
                                M$4:V$4=2,
                                M116:V116,
                                ""),
                            "")))
                )
            )
        )
    )
)</f>
        <v>4.1666666666666599</v>
      </c>
      <c r="I116" s="191" cm="1">
        <f t="array" ref="I116">IF(
    SUM(IF(
            ISNUMBER(
                IF(
                    $M$5:$V$5,
                    (M116:V116),
                    "")),
            1,
            0))
        =0,
    NA(),
    IF(
        Parameters!$D$15=1,
        IF(
            SUM(--(ISNUMBER(IF($M$5:$V$5=1,(M116:V116),""))))&gt;0,
            MAX(IF(
                ISNUMBER(M116:V116),
                IF(
                    M$5:V$5=1,
                    M116:V116,
                    ""),
                "")),
            MAX(IF(
                ISNUMBER(M116:V116),
                IF(
                    M$5:V$5=2,
                    M116:V116,
                    ""),
                ""))
        ),
        IF(
            Parameters!$D$16=1,
            IFERROR(
                AVERAGE(IF(
                    ISNUMBER(M116:V116),
                    IF(
                        M$5:V$5=1,
                        M116:V116,
                        ""),
                    "")),
                AVERAGE(IF(
                    ISNUMBER(M116:V116),
                    IF(
                        M$5:V$5=2,
                        M116:V116,
                        ""),
                    ""))
            ),
            IF(
                Parameters!$D$17=1,
                IFERROR(
                    IF(
                        OR(
                            IF(
                                ISNUMBER(M116:V116),
                                IF(
                                    M$5:V$5=1,
                                    M116:V116,
                                    ""),
                                "")
                            =0),
                        0,
                        GEOMEAN(IF(
                            ISNUMBER(M116:V116),
                            IF(
                                M$5:V$5=1,
                                M116:V116,
                                ""),
                            ""))
                    ),
                    IF(
                        OR(IF(
                            ISNUMBER(M116:V116),
                            IF(
                                M$5:V$5=2,
                                M116:V116,
                                ""),
                            "")
                            =0),
                        0,
                        GEOMEAN(IF(
                            ISNUMBER(M116:V116),
                            IF(
                                M$5:V$5=2,
                                M116:V116,
                                ""),
                            "")))
                )
            )
        )
    )
)</f>
        <v>0</v>
      </c>
      <c r="J116" s="242">
        <v>45188</v>
      </c>
      <c r="K116" s="242">
        <v>45440</v>
      </c>
      <c r="L116" s="91" t="s">
        <v>186</v>
      </c>
      <c r="M116" s="192">
        <v>4.1666666666666599</v>
      </c>
      <c r="N116" s="192" t="s">
        <v>409</v>
      </c>
      <c r="O116" s="192">
        <v>0</v>
      </c>
      <c r="P116" s="192">
        <v>0</v>
      </c>
      <c r="Q116" s="192">
        <v>0</v>
      </c>
      <c r="R116" s="192" t="s">
        <v>409</v>
      </c>
      <c r="S116" s="192">
        <v>3.5</v>
      </c>
      <c r="T116" s="192" t="s">
        <v>409</v>
      </c>
      <c r="U116" s="192">
        <v>0</v>
      </c>
      <c r="V116" s="192" t="s">
        <v>409</v>
      </c>
      <c r="W116" s="192">
        <v>0.6</v>
      </c>
      <c r="X116" s="192" t="s">
        <v>409</v>
      </c>
      <c r="Y116" s="192"/>
      <c r="Z116" s="192"/>
      <c r="AA116" s="80"/>
      <c r="AB116" s="80"/>
      <c r="AC116" s="80"/>
    </row>
    <row r="117" spans="1:29"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$M$4:$V$4,
                    (M117:V117),
                    "")),
            1,
            0))
        =0,
    NA(),
    IF(
        Parameters!$D$15=1,
        IF(
            SUM(--(ISNUMBER(IF($M$4:$V$4=1,(M117:V117),""))))&gt;0,
            MAX(IF(
                ISNUMBER(M117:V117),
                IF(
                    M$4:V$4=1,
                    M117:V117,
                    ""),
                "")),
            MAX(IF(
                ISNUMBER(M117:V117),
                IF(
                    M$4:V$4=2,
                    M117:V117,
                    ""),
                ""))
        ),
        IF(
            Parameters!$D$16=1,
            IFERROR(
                AVERAGE(IF(
                    ISNUMBER(M117:V117),
                    IF(
                        M$4:V$4=1,
                        M117:V117,
                        ""),
                    "")),
                AVERAGE(IF(
                    ISNUMBER(M117:V117),
                    IF(
                        M$4:V$4=2,
                        M117:V117,
                        ""),
                    ""))
            ),
            IF(
                Parameters!$D$17=1,
                IFERROR(
                    IF(
                        OR(
                            IF(
                                ISNUMBER(M117:V117),
                                IF(
                                    M$4:V$4=1,
                                    M117:V117,
                                    ""),
                                "")
                            =0),
                        0,
                        GEOMEAN(IF(
                            ISNUMBER(M117:V117),
                            IF(
                                M$4:V$4=1,
                                M117:V117,
                                ""),
                            ""))
                    ),
                    IF(
                        OR(IF(
                            ISNUMBER(M117:V117),
                            IF(
                                M$4:V$4=2,
                                M117:V117,
                                ""),
                            "")
                            =0),
                        0,
                        GEOMEAN(IF(
                            ISNUMBER(M117:V117),
                            IF(
                                M$4:V$4=2,
                                M117:V117,
                                ""),
                            "")))
                )
            )
        )
    )
)</f>
        <v>4.6666666666666599</v>
      </c>
      <c r="I117" s="191" cm="1">
        <f t="array" ref="I117">IF(
    SUM(IF(
            ISNUMBER(
                IF(
                    $M$5:$V$5,
                    (M117:V117),
                    "")),
            1,
            0))
        =0,
    NA(),
    IF(
        Parameters!$D$15=1,
        IF(
            SUM(--(ISNUMBER(IF($M$5:$V$5=1,(M117:V117),""))))&gt;0,
            MAX(IF(
                ISNUMBER(M117:V117),
                IF(
                    M$5:V$5=1,
                    M117:V117,
                    ""),
                "")),
            MAX(IF(
                ISNUMBER(M117:V117),
                IF(
                    M$5:V$5=2,
                    M117:V117,
                    ""),
                ""))
        ),
        IF(
            Parameters!$D$16=1,
            IFERROR(
                AVERAGE(IF(
                    ISNUMBER(M117:V117),
                    IF(
                        M$5:V$5=1,
                        M117:V117,
                        ""),
                    "")),
                AVERAGE(IF(
                    ISNUMBER(M117:V117),
                    IF(
                        M$5:V$5=2,
                        M117:V117,
                        ""),
                    ""))
            ),
            IF(
                Parameters!$D$17=1,
                IFERROR(
                    IF(
                        OR(
                            IF(
                                ISNUMBER(M117:V117),
                                IF(
                                    M$5:V$5=1,
                                    M117:V117,
                                    ""),
                                "")
                            =0),
                        0,
                        GEOMEAN(IF(
                            ISNUMBER(M117:V117),
                            IF(
                                M$5:V$5=1,
                                M117:V117,
                                ""),
                            ""))
                    ),
                    IF(
                        OR(IF(
                            ISNUMBER(M117:V117),
                            IF(
                                M$5:V$5=2,
                                M117:V117,
                                ""),
                            "")
                            =0),
                        0,
                        GEOMEAN(IF(
                            ISNUMBER(M117:V117),
                            IF(
                                M$5:V$5=2,
                                M117:V117,
                                ""),
                            "")))
                )
            )
        )
    )
)</f>
        <v>0</v>
      </c>
      <c r="J117" s="242">
        <v>45188</v>
      </c>
      <c r="K117" s="242">
        <v>44929</v>
      </c>
      <c r="L117" s="91" t="s">
        <v>188</v>
      </c>
      <c r="M117" s="192">
        <v>4.6666666666666599</v>
      </c>
      <c r="N117" s="192" t="s">
        <v>409</v>
      </c>
      <c r="O117" s="192">
        <v>0</v>
      </c>
      <c r="P117" s="192">
        <v>0</v>
      </c>
      <c r="Q117" s="192">
        <v>0</v>
      </c>
      <c r="R117" s="192" t="s">
        <v>409</v>
      </c>
      <c r="S117" s="192">
        <v>3.8</v>
      </c>
      <c r="T117" s="192" t="s">
        <v>409</v>
      </c>
      <c r="U117" s="192">
        <v>0</v>
      </c>
      <c r="V117" s="192" t="s">
        <v>409</v>
      </c>
      <c r="W117" s="192">
        <v>0</v>
      </c>
      <c r="X117" s="192" t="s">
        <v>409</v>
      </c>
      <c r="Y117" s="192"/>
      <c r="Z117" s="192"/>
      <c r="AA117" s="80"/>
      <c r="AB117" s="80"/>
      <c r="AC117" s="80"/>
    </row>
    <row r="118" spans="1:29"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$M$4:$V$4,
                    (M118:V118),
                    "")),
            1,
            0))
        =0,
    NA(),
    IF(
        Parameters!$D$15=1,
        IF(
            SUM(--(ISNUMBER(IF($M$4:$V$4=1,(M118:V118),""))))&gt;0,
            MAX(IF(
                ISNUMBER(M118:V118),
                IF(
                    M$4:V$4=1,
                    M118:V118,
                    ""),
                "")),
            MAX(IF(
                ISNUMBER(M118:V118),
                IF(
                    M$4:V$4=2,
                    M118:V118,
                    ""),
                ""))
        ),
        IF(
            Parameters!$D$16=1,
            IFERROR(
                AVERAGE(IF(
                    ISNUMBER(M118:V118),
                    IF(
                        M$4:V$4=1,
                        M118:V118,
                        ""),
                    "")),
                AVERAGE(IF(
                    ISNUMBER(M118:V118),
                    IF(
                        M$4:V$4=2,
                        M118:V118,
                        ""),
                    ""))
            ),
            IF(
                Parameters!$D$17=1,
                IFERROR(
                    IF(
                        OR(
                            IF(
                                ISNUMBER(M118:V118),
                                IF(
                                    M$4:V$4=1,
                                    M118:V118,
                                    ""),
                                "")
                            =0),
                        0,
                        GEOMEAN(IF(
                            ISNUMBER(M118:V118),
                            IF(
                                M$4:V$4=1,
                                M118:V118,
                                ""),
                            ""))
                    ),
                    IF(
                        OR(IF(
                            ISNUMBER(M118:V118),
                            IF(
                                M$4:V$4=2,
                                M118:V118,
                                ""),
                            "")
                            =0),
                        0,
                        GEOMEAN(IF(
                            ISNUMBER(M118:V118),
                            IF(
                                M$4:V$4=2,
                                M118:V118,
                                ""),
                            "")))
                )
            )
        )
    )
)</f>
        <v>3.8333333333333299</v>
      </c>
      <c r="I118" s="191" cm="1">
        <f t="array" ref="I118">IF(
    SUM(IF(
            ISNUMBER(
                IF(
                    $M$5:$V$5,
                    (M118:V118),
                    "")),
            1,
            0))
        =0,
    NA(),
    IF(
        Parameters!$D$15=1,
        IF(
            SUM(--(ISNUMBER(IF($M$5:$V$5=1,(M118:V118),""))))&gt;0,
            MAX(IF(
                ISNUMBER(M118:V118),
                IF(
                    M$5:V$5=1,
                    M118:V118,
                    ""),
                "")),
            MAX(IF(
                ISNUMBER(M118:V118),
                IF(
                    M$5:V$5=2,
                    M118:V118,
                    ""),
                ""))
        ),
        IF(
            Parameters!$D$16=1,
            IFERROR(
                AVERAGE(IF(
                    ISNUMBER(M118:V118),
                    IF(
                        M$5:V$5=1,
                        M118:V118,
                        ""),
                    "")),
                AVERAGE(IF(
                    ISNUMBER(M118:V118),
                    IF(
                        M$5:V$5=2,
                        M118:V118,
                        ""),
                    ""))
            ),
            IF(
                Parameters!$D$17=1,
                IFERROR(
                    IF(
                        OR(
                            IF(
                                ISNUMBER(M118:V118),
                                IF(
                                    M$5:V$5=1,
                                    M118:V118,
                                    ""),
                                "")
                            =0),
                        0,
                        GEOMEAN(IF(
                            ISNUMBER(M118:V118),
                            IF(
                                M$5:V$5=1,
                                M118:V118,
                                ""),
                            ""))
                    ),
                    IF(
                        OR(IF(
                            ISNUMBER(M118:V118),
                            IF(
                                M$5:V$5=2,
                                M118:V118,
                                ""),
                            "")
                            =0),
                        0,
                        GEOMEAN(IF(
                            ISNUMBER(M118:V118),
                            IF(
                                M$5:V$5=2,
                                M118:V118,
                                ""),
                            "")))
                )
            )
        )
    )
)</f>
        <v>0</v>
      </c>
      <c r="J118" s="242">
        <v>45188</v>
      </c>
      <c r="K118" s="242">
        <v>45440</v>
      </c>
      <c r="L118" s="91" t="s">
        <v>190</v>
      </c>
      <c r="M118" s="192">
        <v>3.8333333333333299</v>
      </c>
      <c r="N118" s="192" t="s">
        <v>409</v>
      </c>
      <c r="O118" s="192">
        <v>0</v>
      </c>
      <c r="P118" s="192">
        <v>0</v>
      </c>
      <c r="Q118" s="192" t="s">
        <v>409</v>
      </c>
      <c r="R118" s="192" t="s">
        <v>409</v>
      </c>
      <c r="S118" s="192">
        <v>3.3</v>
      </c>
      <c r="T118" s="192" t="s">
        <v>409</v>
      </c>
      <c r="U118" s="192">
        <v>0</v>
      </c>
      <c r="V118" s="192" t="s">
        <v>409</v>
      </c>
      <c r="W118" s="192" t="s">
        <v>409</v>
      </c>
      <c r="X118" s="192" t="s">
        <v>409</v>
      </c>
      <c r="Y118" s="192"/>
      <c r="Z118" s="192"/>
      <c r="AA118" s="80"/>
      <c r="AB118" s="80"/>
      <c r="AC118" s="80"/>
    </row>
    <row r="119" spans="1:29"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6.4549722436790233</v>
      </c>
      <c r="H119" s="80" cm="1">
        <f t="array" ref="H119">IF(
    SUM(IF(
            ISNUMBER(
                IF(
                    $M$4:$V$4,
                    (M119:V119),
                    "")),
            1,
            0))
        =0,
    NA(),
    IF(
        Parameters!$D$15=1,
        IF(
            SUM(--(ISNUMBER(IF($M$4:$V$4=1,(M119:V119),""))))&gt;0,
            MAX(IF(
                ISNUMBER(M119:V119),
                IF(
                    M$4:V$4=1,
                    M119:V119,
                    ""),
                "")),
            MAX(IF(
                ISNUMBER(M119:V119),
                IF(
                    M$4:V$4=2,
                    M119:V119,
                    ""),
                ""))
        ),
        IF(
            Parameters!$D$16=1,
            IFERROR(
                AVERAGE(IF(
                    ISNUMBER(M119:V119),
                    IF(
                        M$4:V$4=1,
                        M119:V119,
                        ""),
                    "")),
                AVERAGE(IF(
                    ISNUMBER(M119:V119),
                    IF(
                        M$4:V$4=2,
                        M119:V119,
                        ""),
                    ""))
            ),
            IF(
                Parameters!$D$17=1,
                IFERROR(
                    IF(
                        OR(
                            IF(
                                ISNUMBER(M119:V119),
                                IF(
                                    M$4:V$4=1,
                                    M119:V119,
                                    ""),
                                "")
                            =0),
                        0,
                        GEOMEAN(IF(
                            ISNUMBER(M119:V119),
                            IF(
                                M$4:V$4=1,
                                M119:V119,
                                ""),
                            ""))
                    ),
                    IF(
                        OR(IF(
                            ISNUMBER(M119:V119),
                            IF(
                                M$4:V$4=2,
                                M119:V119,
                                ""),
                            "")
                            =0),
                        0,
                        GEOMEAN(IF(
                            ISNUMBER(M119:V119),
                            IF(
                                M$4:V$4=2,
                                M119:V119,
                                ""),
                            "")))
                )
            )
        )
    )
)</f>
        <v>4.1666666666666599</v>
      </c>
      <c r="I119" s="191" cm="1">
        <f t="array" ref="I119">IF(
    SUM(IF(
            ISNUMBER(
                IF(
                    $M$5:$V$5,
                    (M119:V119),
                    "")),
            1,
            0))
        =0,
    NA(),
    IF(
        Parameters!$D$15=1,
        IF(
            SUM(--(ISNUMBER(IF($M$5:$V$5=1,(M119:V119),""))))&gt;0,
            MAX(IF(
                ISNUMBER(M119:V119),
                IF(
                    M$5:V$5=1,
                    M119:V119,
                    ""),
                "")),
            MAX(IF(
                ISNUMBER(M119:V119),
                IF(
                    M$5:V$5=2,
                    M119:V119,
                    ""),
                ""))
        ),
        IF(
            Parameters!$D$16=1,
            IFERROR(
                AVERAGE(IF(
                    ISNUMBER(M119:V119),
                    IF(
                        M$5:V$5=1,
                        M119:V119,
                        ""),
                    "")),
                AVERAGE(IF(
                    ISNUMBER(M119:V119),
                    IF(
                        M$5:V$5=2,
                        M119:V119,
                        ""),
                    ""))
            ),
            IF(
                Parameters!$D$17=1,
                IFERROR(
                    IF(
                        OR(
                            IF(
                                ISNUMBER(M119:V119),
                                IF(
                                    M$5:V$5=1,
                                    M119:V119,
                                    ""),
                                "")
                            =0),
                        0,
                        GEOMEAN(IF(
                            ISNUMBER(M119:V119),
                            IF(
                                M$5:V$5=1,
                                M119:V119,
                                ""),
                            ""))
                    ),
                    IF(
                        OR(IF(
                            ISNUMBER(M119:V119),
                            IF(
                                M$5:V$5=2,
                                M119:V119,
                                ""),
                            "")
                            =0),
                        0,
                        GEOMEAN(IF(
                            ISNUMBER(M119:V119),
                            IF(
                                M$5:V$5=2,
                                M119:V119,
                                ""),
                            "")))
                )
            )
        )
    )
)</f>
        <v>10</v>
      </c>
      <c r="J119" s="242">
        <v>45188</v>
      </c>
      <c r="K119" s="242">
        <v>45337</v>
      </c>
      <c r="L119" s="91" t="s">
        <v>191</v>
      </c>
      <c r="M119" s="192">
        <v>4.1666666666666599</v>
      </c>
      <c r="N119" s="192" t="s">
        <v>409</v>
      </c>
      <c r="O119" s="192">
        <v>0</v>
      </c>
      <c r="P119" s="192">
        <v>0</v>
      </c>
      <c r="Q119" s="192">
        <v>10</v>
      </c>
      <c r="R119" s="192" t="s">
        <v>409</v>
      </c>
      <c r="S119" s="192">
        <v>3.5</v>
      </c>
      <c r="T119" s="192" t="s">
        <v>409</v>
      </c>
      <c r="U119" s="192">
        <v>0</v>
      </c>
      <c r="V119" s="192" t="s">
        <v>409</v>
      </c>
      <c r="W119" s="192">
        <v>1</v>
      </c>
      <c r="X119" s="192" t="s">
        <v>409</v>
      </c>
      <c r="Y119" s="192"/>
      <c r="Z119" s="192"/>
      <c r="AA119" s="80"/>
      <c r="AB119" s="80"/>
      <c r="AC119" s="80"/>
    </row>
    <row r="120" spans="1:29"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$M$4:$V$4,
                    (M120:V120),
                    "")),
            1,
            0))
        =0,
    NA(),
    IF(
        Parameters!$D$15=1,
        IF(
            SUM(--(ISNUMBER(IF($M$4:$V$4=1,(M120:V120),""))))&gt;0,
            MAX(IF(
                ISNUMBER(M120:V120),
                IF(
                    M$4:V$4=1,
                    M120:V120,
                    ""),
                "")),
            MAX(IF(
                ISNUMBER(M120:V120),
                IF(
                    M$4:V$4=2,
                    M120:V120,
                    ""),
                ""))
        ),
        IF(
            Parameters!$D$16=1,
            IFERROR(
                AVERAGE(IF(
                    ISNUMBER(M120:V120),
                    IF(
                        M$4:V$4=1,
                        M120:V120,
                        ""),
                    "")),
                AVERAGE(IF(
                    ISNUMBER(M120:V120),
                    IF(
                        M$4:V$4=2,
                        M120:V120,
                        ""),
                    ""))
            ),
            IF(
                Parameters!$D$17=1,
                IFERROR(
                    IF(
                        OR(
                            IF(
                                ISNUMBER(M120:V120),
                                IF(
                                    M$4:V$4=1,
                                    M120:V120,
                                    ""),
                                "")
                            =0),
                        0,
                        GEOMEAN(IF(
                            ISNUMBER(M120:V120),
                            IF(
                                M$4:V$4=1,
                                M120:V120,
                                ""),
                            ""))
                    ),
                    IF(
                        OR(IF(
                            ISNUMBER(M120:V120),
                            IF(
                                M$4:V$4=2,
                                M120:V120,
                                ""),
                            "")
                            =0),
                        0,
                        GEOMEAN(IF(
                            ISNUMBER(M120:V120),
                            IF(
                                M$4:V$4=2,
                                M120:V120,
                                ""),
                            "")))
                )
            )
        )
    )
)</f>
        <v>1</v>
      </c>
      <c r="I120" s="191" cm="1">
        <f t="array" ref="I120">IF(
    SUM(IF(
            ISNUMBER(
                IF(
                    $M$5:$V$5,
                    (M120:V120),
                    "")),
            1,
            0))
        =0,
    NA(),
    IF(
        Parameters!$D$15=1,
        IF(
            SUM(--(ISNUMBER(IF($M$5:$V$5=1,(M120:V120),""))))&gt;0,
            MAX(IF(
                ISNUMBER(M120:V120),
                IF(
                    M$5:V$5=1,
                    M120:V120,
                    ""),
                "")),
            MAX(IF(
                ISNUMBER(M120:V120),
                IF(
                    M$5:V$5=2,
                    M120:V120,
                    ""),
                ""))
        ),
        IF(
            Parameters!$D$16=1,
            IFERROR(
                AVERAGE(IF(
                    ISNUMBER(M120:V120),
                    IF(
                        M$5:V$5=1,
                        M120:V120,
                        ""),
                    "")),
                AVERAGE(IF(
                    ISNUMBER(M120:V120),
                    IF(
                        M$5:V$5=2,
                        M120:V120,
                        ""),
                    ""))
            ),
            IF(
                Parameters!$D$17=1,
                IFERROR(
                    IF(
                        OR(
                            IF(
                                ISNUMBER(M120:V120),
                                IF(
                                    M$5:V$5=1,
                                    M120:V120,
                                    ""),
                                "")
                            =0),
                        0,
                        GEOMEAN(IF(
                            ISNUMBER(M120:V120),
                            IF(
                                M$5:V$5=1,
                                M120:V120,
                                ""),
                            ""))
                    ),
                    IF(
                        OR(IF(
                            ISNUMBER(M120:V120),
                            IF(
                                M$5:V$5=2,
                                M120:V120,
                                ""),
                            "")
                            =0),
                        0,
                        GEOMEAN(IF(
                            ISNUMBER(M120:V120),
                            IF(
                                M$5:V$5=2,
                                M120:V120,
                                ""),
                            "")))
                )
            )
        )
    )
)</f>
        <v>0</v>
      </c>
      <c r="J120" s="242">
        <v>45188</v>
      </c>
      <c r="K120" s="242">
        <v>44753</v>
      </c>
      <c r="L120" s="91" t="s">
        <v>193</v>
      </c>
      <c r="M120" s="192">
        <v>1</v>
      </c>
      <c r="N120" s="192" t="s">
        <v>409</v>
      </c>
      <c r="O120" s="192">
        <v>0</v>
      </c>
      <c r="P120" s="192">
        <v>0</v>
      </c>
      <c r="Q120" s="192">
        <v>0</v>
      </c>
      <c r="R120" s="192" t="s">
        <v>409</v>
      </c>
      <c r="S120" s="192">
        <v>1.6</v>
      </c>
      <c r="T120" s="192" t="s">
        <v>409</v>
      </c>
      <c r="U120" s="192">
        <v>0</v>
      </c>
      <c r="V120" s="192" t="s">
        <v>409</v>
      </c>
      <c r="W120" s="192">
        <v>0</v>
      </c>
      <c r="X120" s="192" t="s">
        <v>409</v>
      </c>
      <c r="Y120" s="192"/>
      <c r="Z120" s="192"/>
      <c r="AA120" s="80"/>
      <c r="AB120" s="80"/>
      <c r="AC120" s="80"/>
    </row>
    <row r="121" spans="1:29"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7.0710678118654755</v>
      </c>
      <c r="H121" s="80" cm="1">
        <f t="array" ref="H121">IF(
    SUM(IF(
            ISNUMBER(
                IF(
                    $M$4:$V$4,
                    (M121:V121),
                    "")),
            1,
            0))
        =0,
    NA(),
    IF(
        Parameters!$D$15=1,
        IF(
            SUM(--(ISNUMBER(IF($M$4:$V$4=1,(M121:V121),""))))&gt;0,
            MAX(IF(
                ISNUMBER(M121:V121),
                IF(
                    M$4:V$4=1,
                    M121:V121,
                    ""),
                "")),
            MAX(IF(
                ISNUMBER(M121:V121),
                IF(
                    M$4:V$4=2,
                    M121:V121,
                    ""),
                ""))
        ),
        IF(
            Parameters!$D$16=1,
            IFERROR(
                AVERAGE(IF(
                    ISNUMBER(M121:V121),
                    IF(
                        M$4:V$4=1,
                        M121:V121,
                        ""),
                    "")),
                AVERAGE(IF(
                    ISNUMBER(M121:V121),
                    IF(
                        M$4:V$4=2,
                        M121:V121,
                        ""),
                    ""))
            ),
            IF(
                Parameters!$D$17=1,
                IFERROR(
                    IF(
                        OR(
                            IF(
                                ISNUMBER(M121:V121),
                                IF(
                                    M$4:V$4=1,
                                    M121:V121,
                                    ""),
                                "")
                            =0),
                        0,
                        GEOMEAN(IF(
                            ISNUMBER(M121:V121),
                            IF(
                                M$4:V$4=1,
                                M121:V121,
                                ""),
                            ""))
                    ),
                    IF(
                        OR(IF(
                            ISNUMBER(M121:V121),
                            IF(
                                M$4:V$4=2,
                                M121:V121,
                                ""),
                            "")
                            =0),
                        0,
                        GEOMEAN(IF(
                            ISNUMBER(M121:V121),
                            IF(
                                M$4:V$4=2,
                                M121:V121,
                                ""),
                            "")))
                )
            )
        )
    )
)</f>
        <v>5</v>
      </c>
      <c r="I121" s="191" cm="1">
        <f t="array" ref="I121">IF(
    SUM(IF(
            ISNUMBER(
                IF(
                    $M$5:$V$5,
                    (M121:V121),
                    "")),
            1,
            0))
        =0,
    NA(),
    IF(
        Parameters!$D$15=1,
        IF(
            SUM(--(ISNUMBER(IF($M$5:$V$5=1,(M121:V121),""))))&gt;0,
            MAX(IF(
                ISNUMBER(M121:V121),
                IF(
                    M$5:V$5=1,
                    M121:V121,
                    ""),
                "")),
            MAX(IF(
                ISNUMBER(M121:V121),
                IF(
                    M$5:V$5=2,
                    M121:V121,
                    ""),
                ""))
        ),
        IF(
            Parameters!$D$16=1,
            IFERROR(
                AVERAGE(IF(
                    ISNUMBER(M121:V121),
                    IF(
                        M$5:V$5=1,
                        M121:V121,
                        ""),
                    "")),
                AVERAGE(IF(
                    ISNUMBER(M121:V121),
                    IF(
                        M$5:V$5=2,
                        M121:V121,
                        ""),
                    ""))
            ),
            IF(
                Parameters!$D$17=1,
                IFERROR(
                    IF(
                        OR(
                            IF(
                                ISNUMBER(M121:V121),
                                IF(
                                    M$5:V$5=1,
                                    M121:V121,
                                    ""),
                                "")
                            =0),
                        0,
                        GEOMEAN(IF(
                            ISNUMBER(M121:V121),
                            IF(
                                M$5:V$5=1,
                                M121:V121,
                                ""),
                            ""))
                    ),
                    IF(
                        OR(IF(
                            ISNUMBER(M121:V121),
                            IF(
                                M$5:V$5=2,
                                M121:V121,
                                ""),
                            "")
                            =0),
                        0,
                        GEOMEAN(IF(
                            ISNUMBER(M121:V121),
                            IF(
                                M$5:V$5=2,
                                M121:V121,
                                ""),
                            "")))
                )
            )
        )
    )
)</f>
        <v>10</v>
      </c>
      <c r="J121" s="242">
        <v>45188</v>
      </c>
      <c r="K121" s="242">
        <v>45440</v>
      </c>
      <c r="L121" s="91" t="s">
        <v>195</v>
      </c>
      <c r="M121" s="192">
        <v>5</v>
      </c>
      <c r="N121" s="192" t="s">
        <v>409</v>
      </c>
      <c r="O121" s="192">
        <v>0</v>
      </c>
      <c r="P121" s="192">
        <v>0</v>
      </c>
      <c r="Q121" s="192">
        <v>10</v>
      </c>
      <c r="R121" s="192" t="s">
        <v>409</v>
      </c>
      <c r="S121" s="192">
        <v>4</v>
      </c>
      <c r="T121" s="192" t="s">
        <v>409</v>
      </c>
      <c r="U121" s="192">
        <v>0</v>
      </c>
      <c r="V121" s="192" t="s">
        <v>409</v>
      </c>
      <c r="W121" s="192">
        <v>0.81818181818181801</v>
      </c>
      <c r="X121" s="192" t="s">
        <v>409</v>
      </c>
      <c r="Y121" s="192"/>
      <c r="Z121" s="192"/>
      <c r="AA121" s="80"/>
      <c r="AB121" s="80"/>
      <c r="AC121" s="80"/>
    </row>
    <row r="122" spans="1:29"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4.2817441928883726</v>
      </c>
      <c r="H122" s="80" cm="1">
        <f t="array" ref="H122">IF(
    SUM(IF(
            ISNUMBER(
                IF(
                    $M$4:$V$4,
                    (M122:V122),
                    "")),
            1,
            0))
        =0,
    NA(),
    IF(
        Parameters!$D$15=1,
        IF(
            SUM(--(ISNUMBER(IF($M$4:$V$4=1,(M122:V122),""))))&gt;0,
            MAX(IF(
                ISNUMBER(M122:V122),
                IF(
                    M$4:V$4=1,
                    M122:V122,
                    ""),
                "")),
            MAX(IF(
                ISNUMBER(M122:V122),
                IF(
                    M$4:V$4=2,
                    M122:V122,
                    ""),
                ""))
        ),
        IF(
            Parameters!$D$16=1,
            IFERROR(
                AVERAGE(IF(
                    ISNUMBER(M122:V122),
                    IF(
                        M$4:V$4=1,
                        M122:V122,
                        ""),
                    "")),
                AVERAGE(IF(
                    ISNUMBER(M122:V122),
                    IF(
                        M$4:V$4=2,
                        M122:V122,
                        ""),
                    ""))
            ),
            IF(
                Parameters!$D$17=1,
                IFERROR(
                    IF(
                        OR(
                            IF(
                                ISNUMBER(M122:V122),
                                IF(
                                    M$4:V$4=1,
                                    M122:V122,
                                    ""),
                                "")
                            =0),
                        0,
                        GEOMEAN(IF(
                            ISNUMBER(M122:V122),
                            IF(
                                M$4:V$4=1,
                                M122:V122,
                                ""),
                            ""))
                    ),
                    IF(
                        OR(IF(
                            ISNUMBER(M122:V122),
                            IF(
                                M$4:V$4=2,
                                M122:V122,
                                ""),
                            "")
                            =0),
                        0,
                        GEOMEAN(IF(
                            ISNUMBER(M122:V122),
                            IF(
                                M$4:V$4=2,
                                M122:V122,
                                ""),
                            "")))
                )
            )
        )
    )
)</f>
        <v>1.8333333333333299</v>
      </c>
      <c r="I122" s="191" cm="1">
        <f t="array" ref="I122">IF(
    SUM(IF(
            ISNUMBER(
                IF(
                    $M$5:$V$5,
                    (M122:V122),
                    "")),
            1,
            0))
        =0,
    NA(),
    IF(
        Parameters!$D$15=1,
        IF(
            SUM(--(ISNUMBER(IF($M$5:$V$5=1,(M122:V122),""))))&gt;0,
            MAX(IF(
                ISNUMBER(M122:V122),
                IF(
                    M$5:V$5=1,
                    M122:V122,
                    ""),
                "")),
            MAX(IF(
                ISNUMBER(M122:V122),
                IF(
                    M$5:V$5=2,
                    M122:V122,
                    ""),
                ""))
        ),
        IF(
            Parameters!$D$16=1,
            IFERROR(
                AVERAGE(IF(
                    ISNUMBER(M122:V122),
                    IF(
                        M$5:V$5=1,
                        M122:V122,
                        ""),
                    "")),
                AVERAGE(IF(
                    ISNUMBER(M122:V122),
                    IF(
                        M$5:V$5=2,
                        M122:V122,
                        ""),
                    ""))
            ),
            IF(
                Parameters!$D$17=1,
                IFERROR(
                    IF(
                        OR(
                            IF(
                                ISNUMBER(M122:V122),
                                IF(
                                    M$5:V$5=1,
                                    M122:V122,
                                    ""),
                                "")
                            =0),
                        0,
                        GEOMEAN(IF(
                            ISNUMBER(M122:V122),
                            IF(
                                M$5:V$5=1,
                                M122:V122,
                                ""),
                            ""))
                    ),
                    IF(
                        OR(IF(
                            ISNUMBER(M122:V122),
                            IF(
                                M$5:V$5=2,
                                M122:V122,
                                ""),
                            "")
                            =0),
                        0,
                        GEOMEAN(IF(
                            ISNUMBER(M122:V122),
                            IF(
                                M$5:V$5=2,
                                M122:V122,
                                ""),
                            "")))
                )
            )
        )
    )
)</f>
        <v>10</v>
      </c>
      <c r="J122" s="242">
        <v>45188</v>
      </c>
      <c r="K122" s="242">
        <v>45440</v>
      </c>
      <c r="L122" s="91" t="s">
        <v>197</v>
      </c>
      <c r="M122" s="192">
        <v>1.8333333333333299</v>
      </c>
      <c r="N122" s="192" t="s">
        <v>409</v>
      </c>
      <c r="O122" s="192">
        <v>0</v>
      </c>
      <c r="P122" s="192">
        <v>0</v>
      </c>
      <c r="Q122" s="192">
        <v>10</v>
      </c>
      <c r="R122" s="192" t="s">
        <v>409</v>
      </c>
      <c r="S122" s="192">
        <v>2.1</v>
      </c>
      <c r="T122" s="192" t="s">
        <v>409</v>
      </c>
      <c r="U122" s="192">
        <v>0</v>
      </c>
      <c r="V122" s="192" t="s">
        <v>409</v>
      </c>
      <c r="W122" s="192">
        <v>1</v>
      </c>
      <c r="X122" s="192" t="s">
        <v>409</v>
      </c>
      <c r="Y122" s="192"/>
      <c r="Z122" s="192"/>
      <c r="AA122" s="80"/>
      <c r="AB122" s="80"/>
      <c r="AC122" s="80"/>
    </row>
    <row r="123" spans="1:29"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$M$4:$V$4,
                    (M123:V123),
                    "")),
            1,
            0))
        =0,
    NA(),
    IF(
        Parameters!$D$15=1,
        IF(
            SUM(--(ISNUMBER(IF($M$4:$V$4=1,(M123:V123),""))))&gt;0,
            MAX(IF(
                ISNUMBER(M123:V123),
                IF(
                    M$4:V$4=1,
                    M123:V123,
                    ""),
                "")),
            MAX(IF(
                ISNUMBER(M123:V123),
                IF(
                    M$4:V$4=2,
                    M123:V123,
                    ""),
                ""))
        ),
        IF(
            Parameters!$D$16=1,
            IFERROR(
                AVERAGE(IF(
                    ISNUMBER(M123:V123),
                    IF(
                        M$4:V$4=1,
                        M123:V123,
                        ""),
                    "")),
                AVERAGE(IF(
                    ISNUMBER(M123:V123),
                    IF(
                        M$4:V$4=2,
                        M123:V123,
                        ""),
                    ""))
            ),
            IF(
                Parameters!$D$17=1,
                IFERROR(
                    IF(
                        OR(
                            IF(
                                ISNUMBER(M123:V123),
                                IF(
                                    M$4:V$4=1,
                                    M123:V123,
                                    ""),
                                "")
                            =0),
                        0,
                        GEOMEAN(IF(
                            ISNUMBER(M123:V123),
                            IF(
                                M$4:V$4=1,
                                M123:V123,
                                ""),
                            ""))
                    ),
                    IF(
                        OR(IF(
                            ISNUMBER(M123:V123),
                            IF(
                                M$4:V$4=2,
                                M123:V123,
                                ""),
                            "")
                            =0),
                        0,
                        GEOMEAN(IF(
                            ISNUMBER(M123:V123),
                            IF(
                                M$4:V$4=2,
                                M123:V123,
                                ""),
                            "")))
                )
            )
        )
    )
)</f>
        <v>2</v>
      </c>
      <c r="I123" s="191" cm="1">
        <f t="array" ref="I123">IF(
    SUM(IF(
            ISNUMBER(
                IF(
                    $M$5:$V$5,
                    (M123:V123),
                    "")),
            1,
            0))
        =0,
    NA(),
    IF(
        Parameters!$D$15=1,
        IF(
            SUM(--(ISNUMBER(IF($M$5:$V$5=1,(M123:V123),""))))&gt;0,
            MAX(IF(
                ISNUMBER(M123:V123),
                IF(
                    M$5:V$5=1,
                    M123:V123,
                    ""),
                "")),
            MAX(IF(
                ISNUMBER(M123:V123),
                IF(
                    M$5:V$5=2,
                    M123:V123,
                    ""),
                ""))
        ),
        IF(
            Parameters!$D$16=1,
            IFERROR(
                AVERAGE(IF(
                    ISNUMBER(M123:V123),
                    IF(
                        M$5:V$5=1,
                        M123:V123,
                        ""),
                    "")),
                AVERAGE(IF(
                    ISNUMBER(M123:V123),
                    IF(
                        M$5:V$5=2,
                        M123:V123,
                        ""),
                    ""))
            ),
            IF(
                Parameters!$D$17=1,
                IFERROR(
                    IF(
                        OR(
                            IF(
                                ISNUMBER(M123:V123),
                                IF(
                                    M$5:V$5=1,
                                    M123:V123,
                                    ""),
                                "")
                            =0),
                        0,
                        GEOMEAN(IF(
                            ISNUMBER(M123:V123),
                            IF(
                                M$5:V$5=1,
                                M123:V123,
                                ""),
                            ""))
                    ),
                    IF(
                        OR(IF(
                            ISNUMBER(M123:V123),
                            IF(
                                M$5:V$5=2,
                                M123:V123,
                                ""),
                            "")
                            =0),
                        0,
                        GEOMEAN(IF(
                            ISNUMBER(M123:V123),
                            IF(
                                M$5:V$5=2,
                                M123:V123,
                                ""),
                            "")))
                )
            )
        )
    )
)</f>
        <v>0</v>
      </c>
      <c r="J123" s="242">
        <v>45188</v>
      </c>
      <c r="K123" s="242">
        <v>44852</v>
      </c>
      <c r="L123" s="91" t="s">
        <v>199</v>
      </c>
      <c r="M123" s="192">
        <v>2</v>
      </c>
      <c r="N123" s="192" t="s">
        <v>409</v>
      </c>
      <c r="O123" s="192">
        <v>0</v>
      </c>
      <c r="P123" s="192">
        <v>0</v>
      </c>
      <c r="Q123" s="192">
        <v>0</v>
      </c>
      <c r="R123" s="192" t="s">
        <v>409</v>
      </c>
      <c r="S123" s="192">
        <v>2.2000000000000002</v>
      </c>
      <c r="T123" s="192" t="s">
        <v>409</v>
      </c>
      <c r="U123" s="192">
        <v>0</v>
      </c>
      <c r="V123" s="192" t="s">
        <v>409</v>
      </c>
      <c r="W123" s="192">
        <v>0</v>
      </c>
      <c r="X123" s="192" t="s">
        <v>409</v>
      </c>
      <c r="Y123" s="192"/>
      <c r="Z123" s="192"/>
      <c r="AA123" s="80"/>
      <c r="AB123" s="80"/>
      <c r="AC123" s="80"/>
    </row>
    <row r="124" spans="1:29"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$M$4:$V$4,
                    (M124:V124),
                    "")),
            1,
            0))
        =0,
    NA(),
    IF(
        Parameters!$D$15=1,
        IF(
            SUM(--(ISNUMBER(IF($M$4:$V$4=1,(M124:V124),""))))&gt;0,
            MAX(IF(
                ISNUMBER(M124:V124),
                IF(
                    M$4:V$4=1,
                    M124:V124,
                    ""),
                "")),
            MAX(IF(
                ISNUMBER(M124:V124),
                IF(
                    M$4:V$4=2,
                    M124:V124,
                    ""),
                ""))
        ),
        IF(
            Parameters!$D$16=1,
            IFERROR(
                AVERAGE(IF(
                    ISNUMBER(M124:V124),
                    IF(
                        M$4:V$4=1,
                        M124:V124,
                        ""),
                    "")),
                AVERAGE(IF(
                    ISNUMBER(M124:V124),
                    IF(
                        M$4:V$4=2,
                        M124:V124,
                        ""),
                    ""))
            ),
            IF(
                Parameters!$D$17=1,
                IFERROR(
                    IF(
                        OR(
                            IF(
                                ISNUMBER(M124:V124),
                                IF(
                                    M$4:V$4=1,
                                    M124:V124,
                                    ""),
                                "")
                            =0),
                        0,
                        GEOMEAN(IF(
                            ISNUMBER(M124:V124),
                            IF(
                                M$4:V$4=1,
                                M124:V124,
                                ""),
                            ""))
                    ),
                    IF(
                        OR(IF(
                            ISNUMBER(M124:V124),
                            IF(
                                M$4:V$4=2,
                                M124:V124,
                                ""),
                            "")
                            =0),
                        0,
                        GEOMEAN(IF(
                            ISNUMBER(M124:V124),
                            IF(
                                M$4:V$4=2,
                                M124:V124,
                                ""),
                            "")))
                )
            )
        )
    )
)</f>
        <v>0</v>
      </c>
      <c r="I124" s="191" cm="1">
        <f t="array" ref="I124">IF(
    SUM(IF(
            ISNUMBER(
                IF(
                    $M$5:$V$5,
                    (M124:V124),
                    "")),
            1,
            0))
        =0,
    NA(),
    IF(
        Parameters!$D$15=1,
        IF(
            SUM(--(ISNUMBER(IF($M$5:$V$5=1,(M124:V124),""))))&gt;0,
            MAX(IF(
                ISNUMBER(M124:V124),
                IF(
                    M$5:V$5=1,
                    M124:V124,
                    ""),
                "")),
            MAX(IF(
                ISNUMBER(M124:V124),
                IF(
                    M$5:V$5=2,
                    M124:V124,
                    ""),
                ""))
        ),
        IF(
            Parameters!$D$16=1,
            IFERROR(
                AVERAGE(IF(
                    ISNUMBER(M124:V124),
                    IF(
                        M$5:V$5=1,
                        M124:V124,
                        ""),
                    "")),
                AVERAGE(IF(
                    ISNUMBER(M124:V124),
                    IF(
                        M$5:V$5=2,
                        M124:V124,
                        ""),
                    ""))
            ),
            IF(
                Parameters!$D$17=1,
                IFERROR(
                    IF(
                        OR(
                            IF(
                                ISNUMBER(M124:V124),
                                IF(
                                    M$5:V$5=1,
                                    M124:V124,
                                    ""),
                                "")
                            =0),
                        0,
                        GEOMEAN(IF(
                            ISNUMBER(M124:V124),
                            IF(
                                M$5:V$5=1,
                                M124:V124,
                                ""),
                            ""))
                    ),
                    IF(
                        OR(IF(
                            ISNUMBER(M124:V124),
                            IF(
                                M$5:V$5=2,
                                M124:V124,
                                ""),
                            "")
                            =0),
                        0,
                        GEOMEAN(IF(
                            ISNUMBER(M124:V124),
                            IF(
                                M$5:V$5=2,
                                M124:V124,
                                ""),
                            "")))
                )
            )
        )
    )
)</f>
        <v>0</v>
      </c>
      <c r="J124" s="242">
        <v>45163</v>
      </c>
      <c r="K124" s="242">
        <v>44852</v>
      </c>
      <c r="L124" s="91" t="s">
        <v>201</v>
      </c>
      <c r="M124" s="192">
        <v>0</v>
      </c>
      <c r="N124" s="192" t="s">
        <v>409</v>
      </c>
      <c r="O124" s="192">
        <v>0</v>
      </c>
      <c r="P124" s="192">
        <v>0</v>
      </c>
      <c r="Q124" s="192">
        <v>0</v>
      </c>
      <c r="R124" s="192" t="s">
        <v>409</v>
      </c>
      <c r="S124" s="192">
        <v>1</v>
      </c>
      <c r="T124" s="192" t="s">
        <v>409</v>
      </c>
      <c r="U124" s="192">
        <v>0</v>
      </c>
      <c r="V124" s="192" t="s">
        <v>409</v>
      </c>
      <c r="W124" s="192">
        <v>0</v>
      </c>
      <c r="X124" s="192" t="s">
        <v>409</v>
      </c>
      <c r="Y124" s="192"/>
      <c r="Z124" s="192"/>
      <c r="AA124" s="80"/>
      <c r="AB124" s="80"/>
      <c r="AC124" s="80"/>
    </row>
    <row r="125" spans="1:29"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$M$4:$V$4,
                    (M125:V125),
                    "")),
            1,
            0))
        =0,
    NA(),
    IF(
        Parameters!$D$15=1,
        IF(
            SUM(--(ISNUMBER(IF($M$4:$V$4=1,(M125:V125),""))))&gt;0,
            MAX(IF(
                ISNUMBER(M125:V125),
                IF(
                    M$4:V$4=1,
                    M125:V125,
                    ""),
                "")),
            MAX(IF(
                ISNUMBER(M125:V125),
                IF(
                    M$4:V$4=2,
                    M125:V125,
                    ""),
                ""))
        ),
        IF(
            Parameters!$D$16=1,
            IFERROR(
                AVERAGE(IF(
                    ISNUMBER(M125:V125),
                    IF(
                        M$4:V$4=1,
                        M125:V125,
                        ""),
                    "")),
                AVERAGE(IF(
                    ISNUMBER(M125:V125),
                    IF(
                        M$4:V$4=2,
                        M125:V125,
                        ""),
                    ""))
            ),
            IF(
                Parameters!$D$17=1,
                IFERROR(
                    IF(
                        OR(
                            IF(
                                ISNUMBER(M125:V125),
                                IF(
                                    M$4:V$4=1,
                                    M125:V125,
                                    ""),
                                "")
                            =0),
                        0,
                        GEOMEAN(IF(
                            ISNUMBER(M125:V125),
                            IF(
                                M$4:V$4=1,
                                M125:V125,
                                ""),
                            ""))
                    ),
                    IF(
                        OR(IF(
                            ISNUMBER(M125:V125),
                            IF(
                                M$4:V$4=2,
                                M125:V125,
                                ""),
                            "")
                            =0),
                        0,
                        GEOMEAN(IF(
                            ISNUMBER(M125:V125),
                            IF(
                                M$4:V$4=2,
                                M125:V125,
                                ""),
                            "")))
                )
            )
        )
    )
)</f>
        <v>2.1666666666666599</v>
      </c>
      <c r="I125" s="191" cm="1">
        <f t="array" ref="I125">IF(
    SUM(IF(
            ISNUMBER(
                IF(
                    $M$5:$V$5,
                    (M125:V125),
                    "")),
            1,
            0))
        =0,
    NA(),
    IF(
        Parameters!$D$15=1,
        IF(
            SUM(--(ISNUMBER(IF($M$5:$V$5=1,(M125:V125),""))))&gt;0,
            MAX(IF(
                ISNUMBER(M125:V125),
                IF(
                    M$5:V$5=1,
                    M125:V125,
                    ""),
                "")),
            MAX(IF(
                ISNUMBER(M125:V125),
                IF(
                    M$5:V$5=2,
                    M125:V125,
                    ""),
                ""))
        ),
        IF(
            Parameters!$D$16=1,
            IFERROR(
                AVERAGE(IF(
                    ISNUMBER(M125:V125),
                    IF(
                        M$5:V$5=1,
                        M125:V125,
                        ""),
                    "")),
                AVERAGE(IF(
                    ISNUMBER(M125:V125),
                    IF(
                        M$5:V$5=2,
                        M125:V125,
                        ""),
                    ""))
            ),
            IF(
                Parameters!$D$17=1,
                IFERROR(
                    IF(
                        OR(
                            IF(
                                ISNUMBER(M125:V125),
                                IF(
                                    M$5:V$5=1,
                                    M125:V125,
                                    ""),
                                "")
                            =0),
                        0,
                        GEOMEAN(IF(
                            ISNUMBER(M125:V125),
                            IF(
                                M$5:V$5=1,
                                M125:V125,
                                ""),
                            ""))
                    ),
                    IF(
                        OR(IF(
                            ISNUMBER(M125:V125),
                            IF(
                                M$5:V$5=2,
                                M125:V125,
                                ""),
                            "")
                            =0),
                        0,
                        GEOMEAN(IF(
                            ISNUMBER(M125:V125),
                            IF(
                                M$5:V$5=2,
                                M125:V125,
                                ""),
                            "")))
                )
            )
        )
    )
)</f>
        <v>0</v>
      </c>
      <c r="J125" s="242">
        <v>45188</v>
      </c>
      <c r="K125" s="242">
        <v>45440</v>
      </c>
      <c r="L125" s="91" t="s">
        <v>203</v>
      </c>
      <c r="M125" s="192">
        <v>2.1666666666666599</v>
      </c>
      <c r="N125" s="192" t="s">
        <v>409</v>
      </c>
      <c r="O125" s="192">
        <v>0</v>
      </c>
      <c r="P125" s="192">
        <v>0</v>
      </c>
      <c r="Q125" s="192">
        <v>0</v>
      </c>
      <c r="R125" s="192" t="s">
        <v>409</v>
      </c>
      <c r="S125" s="192">
        <v>2.2999999999999998</v>
      </c>
      <c r="T125" s="192" t="s">
        <v>409</v>
      </c>
      <c r="U125" s="192">
        <v>0</v>
      </c>
      <c r="V125" s="192" t="s">
        <v>409</v>
      </c>
      <c r="W125" s="192">
        <v>0</v>
      </c>
      <c r="X125" s="192" t="s">
        <v>409</v>
      </c>
      <c r="Y125" s="192"/>
      <c r="Z125" s="192"/>
      <c r="AA125" s="80"/>
      <c r="AB125" s="80"/>
      <c r="AC125" s="80"/>
    </row>
    <row r="126" spans="1:29"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$M$4:$V$4,
                    (M126:V126),
                    "")),
            1,
            0))
        =0,
    NA(),
    IF(
        Parameters!$D$15=1,
        IF(
            SUM(--(ISNUMBER(IF($M$4:$V$4=1,(M126:V126),""))))&gt;0,
            MAX(IF(
                ISNUMBER(M126:V126),
                IF(
                    M$4:V$4=1,
                    M126:V126,
                    ""),
                "")),
            MAX(IF(
                ISNUMBER(M126:V126),
                IF(
                    M$4:V$4=2,
                    M126:V126,
                    ""),
                ""))
        ),
        IF(
            Parameters!$D$16=1,
            IFERROR(
                AVERAGE(IF(
                    ISNUMBER(M126:V126),
                    IF(
                        M$4:V$4=1,
                        M126:V126,
                        ""),
                    "")),
                AVERAGE(IF(
                    ISNUMBER(M126:V126),
                    IF(
                        M$4:V$4=2,
                        M126:V126,
                        ""),
                    ""))
            ),
            IF(
                Parameters!$D$17=1,
                IFERROR(
                    IF(
                        OR(
                            IF(
                                ISNUMBER(M126:V126),
                                IF(
                                    M$4:V$4=1,
                                    M126:V126,
                                    ""),
                                "")
                            =0),
                        0,
                        GEOMEAN(IF(
                            ISNUMBER(M126:V126),
                            IF(
                                M$4:V$4=1,
                                M126:V126,
                                ""),
                            ""))
                    ),
                    IF(
                        OR(IF(
                            ISNUMBER(M126:V126),
                            IF(
                                M$4:V$4=2,
                                M126:V126,
                                ""),
                            "")
                            =0),
                        0,
                        GEOMEAN(IF(
                            ISNUMBER(M126:V126),
                            IF(
                                M$4:V$4=2,
                                M126:V126,
                                ""),
                            "")))
                )
            )
        )
    )
)</f>
        <v>#N/A</v>
      </c>
      <c r="I126" s="191" cm="1">
        <f t="array" ref="I126">IF(
    SUM(IF(
            ISNUMBER(
                IF(
                    $M$5:$V$5,
                    (M126:V126),
                    "")),
            1,
            0))
        =0,
    NA(),
    IF(
        Parameters!$D$15=1,
        IF(
            SUM(--(ISNUMBER(IF($M$5:$V$5=1,(M126:V126),""))))&gt;0,
            MAX(IF(
                ISNUMBER(M126:V126),
                IF(
                    M$5:V$5=1,
                    M126:V126,
                    ""),
                "")),
            MAX(IF(
                ISNUMBER(M126:V126),
                IF(
                    M$5:V$5=2,
                    M126:V126,
                    ""),
                ""))
        ),
        IF(
            Parameters!$D$16=1,
            IFERROR(
                AVERAGE(IF(
                    ISNUMBER(M126:V126),
                    IF(
                        M$5:V$5=1,
                        M126:V126,
                        ""),
                    "")),
                AVERAGE(IF(
                    ISNUMBER(M126:V126),
                    IF(
                        M$5:V$5=2,
                        M126:V126,
                        ""),
                    ""))
            ),
            IF(
                Parameters!$D$17=1,
                IFERROR(
                    IF(
                        OR(
                            IF(
                                ISNUMBER(M126:V126),
                                IF(
                                    M$5:V$5=1,
                                    M126:V126,
                                    ""),
                                "")
                            =0),
                        0,
                        GEOMEAN(IF(
                            ISNUMBER(M126:V126),
                            IF(
                                M$5:V$5=1,
                                M126:V126,
                                ""),
                            ""))
                    ),
                    IF(
                        OR(IF(
                            ISNUMBER(M126:V126),
                            IF(
                                M$5:V$5=2,
                                M126:V126,
                                ""),
                            "")
                            =0),
                        0,
                        GEOMEAN(IF(
                            ISNUMBER(M126:V126),
                            IF(
                                M$5:V$5=2,
                                M126:V126,
                                ""),
                            "")))
                )
            )
        )
    )
)</f>
        <v>0</v>
      </c>
      <c r="J126" s="242" t="s">
        <v>409</v>
      </c>
      <c r="K126" s="242">
        <v>45337</v>
      </c>
      <c r="L126" s="91" t="s">
        <v>686</v>
      </c>
      <c r="M126" s="192" t="s">
        <v>409</v>
      </c>
      <c r="N126" s="192" t="s">
        <v>409</v>
      </c>
      <c r="O126" s="192">
        <v>0</v>
      </c>
      <c r="P126" s="192">
        <v>0</v>
      </c>
      <c r="Q126" s="192">
        <v>0</v>
      </c>
      <c r="R126" s="192" t="s">
        <v>409</v>
      </c>
      <c r="S126" s="192" t="s">
        <v>409</v>
      </c>
      <c r="T126" s="192" t="s">
        <v>409</v>
      </c>
      <c r="U126" s="192">
        <v>0</v>
      </c>
      <c r="V126" s="192" t="s">
        <v>409</v>
      </c>
      <c r="W126" s="192">
        <v>0</v>
      </c>
      <c r="X126" s="192" t="s">
        <v>409</v>
      </c>
      <c r="Y126" s="192"/>
      <c r="Z126" s="192"/>
      <c r="AA126" s="80"/>
      <c r="AB126" s="80"/>
      <c r="AC126" s="80"/>
    </row>
    <row r="127" spans="1:29" x14ac:dyDescent="0.2">
      <c r="A127" s="84">
        <v>120</v>
      </c>
      <c r="B127" s="84" t="str">
        <f ca="1"/>
        <v>St. Martin (French part)</v>
      </c>
      <c r="C127" s="84" t="str">
        <f ca="1"/>
        <v>MAF</v>
      </c>
      <c r="D127" s="219" t="str">
        <f ca="1"/>
        <v>LCN           Latin America &amp; Caribbean</v>
      </c>
      <c r="E127" s="219" t="str">
        <f ca="1"/>
        <v>NA</v>
      </c>
      <c r="F127" s="190" t="str">
        <f t="shared" ca="1" si="4"/>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10</v>
      </c>
      <c r="H127" s="80" t="e" cm="1">
        <f t="array" ref="H127">IF(
    SUM(IF(
            ISNUMBER(
                IF(
                    $M$4:$V$4,
                    (M127:V127),
                    "")),
            1,
            0))
        =0,
    NA(),
    IF(
        Parameters!$D$15=1,
        IF(
            SUM(--(ISNUMBER(IF($M$4:$V$4=1,(M127:V127),""))))&gt;0,
            MAX(IF(
                ISNUMBER(M127:V127),
                IF(
                    M$4:V$4=1,
                    M127:V127,
                    ""),
                "")),
            MAX(IF(
                ISNUMBER(M127:V127),
                IF(
                    M$4:V$4=2,
                    M127:V127,
                    ""),
                ""))
        ),
        IF(
            Parameters!$D$16=1,
            IFERROR(
                AVERAGE(IF(
                    ISNUMBER(M127:V127),
                    IF(
                        M$4:V$4=1,
                        M127:V127,
                        ""),
                    "")),
                AVERAGE(IF(
                    ISNUMBER(M127:V127),
                    IF(
                        M$4:V$4=2,
                        M127:V127,
                        ""),
                    ""))
            ),
            IF(
                Parameters!$D$17=1,
                IFERROR(
                    IF(
                        OR(
                            IF(
                                ISNUMBER(M127:V127),
                                IF(
                                    M$4:V$4=1,
                                    M127:V127,
                                    ""),
                                "")
                            =0),
                        0,
                        GEOMEAN(IF(
                            ISNUMBER(M127:V127),
                            IF(
                                M$4:V$4=1,
                                M127:V127,
                                ""),
                            ""))
                    ),
                    IF(
                        OR(IF(
                            ISNUMBER(M127:V127),
                            IF(
                                M$4:V$4=2,
                                M127:V127,
                                ""),
                            "")
                            =0),
                        0,
                        GEOMEAN(IF(
                            ISNUMBER(M127:V127),
                            IF(
                                M$4:V$4=2,
                                M127:V127,
                                ""),
                            "")))
                )
            )
        )
    )
)</f>
        <v>#N/A</v>
      </c>
      <c r="I127" s="191" cm="1">
        <f t="array" ref="I127">IF(
    SUM(IF(
            ISNUMBER(
                IF(
                    $M$5:$V$5,
                    (M127:V127),
                    "")),
            1,
            0))
        =0,
    NA(),
    IF(
        Parameters!$D$15=1,
        IF(
            SUM(--(ISNUMBER(IF($M$5:$V$5=1,(M127:V127),""))))&gt;0,
            MAX(IF(
                ISNUMBER(M127:V127),
                IF(
                    M$5:V$5=1,
                    M127:V127,
                    ""),
                "")),
            MAX(IF(
                ISNUMBER(M127:V127),
                IF(
                    M$5:V$5=2,
                    M127:V127,
                    ""),
                ""))
        ),
        IF(
            Parameters!$D$16=1,
            IFERROR(
                AVERAGE(IF(
                    ISNUMBER(M127:V127),
                    IF(
                        M$5:V$5=1,
                        M127:V127,
                        ""),
                    "")),
                AVERAGE(IF(
                    ISNUMBER(M127:V127),
                    IF(
                        M$5:V$5=2,
                        M127:V127,
                        ""),
                    ""))
            ),
            IF(
                Parameters!$D$17=1,
                IFERROR(
                    IF(
                        OR(
                            IF(
                                ISNUMBER(M127:V127),
                                IF(
                                    M$5:V$5=1,
                                    M127:V127,
                                    ""),
                                "")
                            =0),
                        0,
                        GEOMEAN(IF(
                            ISNUMBER(M127:V127),
                            IF(
                                M$5:V$5=1,
                                M127:V127,
                                ""),
                            ""))
                    ),
                    IF(
                        OR(IF(
                            ISNUMBER(M127:V127),
                            IF(
                                M$5:V$5=2,
                                M127:V127,
                                ""),
                            "")
                            =0),
                        0,
                        GEOMEAN(IF(
                            ISNUMBER(M127:V127),
                            IF(
                                M$5:V$5=2,
                                M127:V127,
                                ""),
                            "")))
                )
            )
        )
    )
)</f>
        <v>10</v>
      </c>
      <c r="J127" s="242" t="s">
        <v>409</v>
      </c>
      <c r="K127" s="242">
        <v>45337</v>
      </c>
      <c r="L127" s="91" t="s">
        <v>687</v>
      </c>
      <c r="M127" s="192" t="s">
        <v>409</v>
      </c>
      <c r="N127" s="192" t="s">
        <v>409</v>
      </c>
      <c r="O127" s="192">
        <v>0</v>
      </c>
      <c r="P127" s="192">
        <v>0</v>
      </c>
      <c r="Q127" s="192">
        <v>10</v>
      </c>
      <c r="R127" s="192" t="s">
        <v>409</v>
      </c>
      <c r="S127" s="192" t="s">
        <v>409</v>
      </c>
      <c r="T127" s="192" t="s">
        <v>409</v>
      </c>
      <c r="U127" s="192">
        <v>0</v>
      </c>
      <c r="V127" s="192" t="s">
        <v>409</v>
      </c>
      <c r="W127" s="192">
        <v>1</v>
      </c>
      <c r="X127" s="192" t="s">
        <v>409</v>
      </c>
      <c r="Y127" s="192"/>
      <c r="Z127" s="192"/>
      <c r="AA127" s="80"/>
      <c r="AB127" s="80"/>
      <c r="AC127" s="80"/>
    </row>
    <row r="128" spans="1:29"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7.416198487095663</v>
      </c>
      <c r="H128" s="80" cm="1">
        <f t="array" ref="H128">IF(
    SUM(IF(
            ISNUMBER(
                IF(
                    $M$4:$V$4,
                    (M128:V128),
                    "")),
            1,
            0))
        =0,
    NA(),
    IF(
        Parameters!$D$15=1,
        IF(
            SUM(--(ISNUMBER(IF($M$4:$V$4=1,(M128:V128),""))))&gt;0,
            MAX(IF(
                ISNUMBER(M128:V128),
                IF(
                    M$4:V$4=1,
                    M128:V128,
                    ""),
                "")),
            MAX(IF(
                ISNUMBER(M128:V128),
                IF(
                    M$4:V$4=2,
                    M128:V128,
                    ""),
                ""))
        ),
        IF(
            Parameters!$D$16=1,
            IFERROR(
                AVERAGE(IF(
                    ISNUMBER(M128:V128),
                    IF(
                        M$4:V$4=1,
                        M128:V128,
                        ""),
                    "")),
                AVERAGE(IF(
                    ISNUMBER(M128:V128),
                    IF(
                        M$4:V$4=2,
                        M128:V128,
                        ""),
                    ""))
            ),
            IF(
                Parameters!$D$17=1,
                IFERROR(
                    IF(
                        OR(
                            IF(
                                ISNUMBER(M128:V128),
                                IF(
                                    M$4:V$4=1,
                                    M128:V128,
                                    ""),
                                "")
                            =0),
                        0,
                        GEOMEAN(IF(
                            ISNUMBER(M128:V128),
                            IF(
                                M$4:V$4=1,
                                M128:V128,
                                ""),
                            ""))
                    ),
                    IF(
                        OR(IF(
                            ISNUMBER(M128:V128),
                            IF(
                                M$4:V$4=2,
                                M128:V128,
                                ""),
                            "")
                            =0),
                        0,
                        GEOMEAN(IF(
                            ISNUMBER(M128:V128),
                            IF(
                                M$4:V$4=2,
                                M128:V128,
                                ""),
                            "")))
                )
            )
        )
    )
)</f>
        <v>5.5</v>
      </c>
      <c r="I128" s="191" cm="1">
        <f t="array" ref="I128">IF(
    SUM(IF(
            ISNUMBER(
                IF(
                    $M$5:$V$5,
                    (M128:V128),
                    "")),
            1,
            0))
        =0,
    NA(),
    IF(
        Parameters!$D$15=1,
        IF(
            SUM(--(ISNUMBER(IF($M$5:$V$5=1,(M128:V128),""))))&gt;0,
            MAX(IF(
                ISNUMBER(M128:V128),
                IF(
                    M$5:V$5=1,
                    M128:V128,
                    ""),
                "")),
            MAX(IF(
                ISNUMBER(M128:V128),
                IF(
                    M$5:V$5=2,
                    M128:V128,
                    ""),
                ""))
        ),
        IF(
            Parameters!$D$16=1,
            IFERROR(
                AVERAGE(IF(
                    ISNUMBER(M128:V128),
                    IF(
                        M$5:V$5=1,
                        M128:V128,
                        ""),
                    "")),
                AVERAGE(IF(
                    ISNUMBER(M128:V128),
                    IF(
                        M$5:V$5=2,
                        M128:V128,
                        ""),
                    ""))
            ),
            IF(
                Parameters!$D$17=1,
                IFERROR(
                    IF(
                        OR(
                            IF(
                                ISNUMBER(M128:V128),
                                IF(
                                    M$5:V$5=1,
                                    M128:V128,
                                    ""),
                                "")
                            =0),
                        0,
                        GEOMEAN(IF(
                            ISNUMBER(M128:V128),
                            IF(
                                M$5:V$5=1,
                                M128:V128,
                                ""),
                            ""))
                    ),
                    IF(
                        OR(IF(
                            ISNUMBER(M128:V128),
                            IF(
                                M$5:V$5=2,
                                M128:V128,
                                ""),
                            "")
                            =0),
                        0,
                        GEOMEAN(IF(
                            ISNUMBER(M128:V128),
                            IF(
                                M$5:V$5=2,
                                M128:V128,
                                ""),
                            "")))
                )
            )
        )
    )
)</f>
        <v>10</v>
      </c>
      <c r="J128" s="242">
        <v>45188</v>
      </c>
      <c r="K128" s="242">
        <v>45454</v>
      </c>
      <c r="L128" s="91" t="s">
        <v>205</v>
      </c>
      <c r="M128" s="192">
        <v>5.5</v>
      </c>
      <c r="N128" s="192">
        <v>10</v>
      </c>
      <c r="O128" s="192">
        <v>0</v>
      </c>
      <c r="P128" s="192">
        <v>0</v>
      </c>
      <c r="Q128" s="192">
        <v>0</v>
      </c>
      <c r="R128" s="192" t="s">
        <v>409</v>
      </c>
      <c r="S128" s="192">
        <v>4.3</v>
      </c>
      <c r="T128" s="192" t="s">
        <v>853</v>
      </c>
      <c r="U128" s="192">
        <v>0</v>
      </c>
      <c r="V128" s="192" t="s">
        <v>409</v>
      </c>
      <c r="W128" s="192">
        <v>0</v>
      </c>
      <c r="X128" s="192" t="s">
        <v>409</v>
      </c>
      <c r="Y128" s="192"/>
      <c r="Z128" s="192"/>
      <c r="AA128" s="80"/>
      <c r="AB128" s="80"/>
      <c r="AC128" s="80"/>
    </row>
    <row r="129" spans="1:29" x14ac:dyDescent="0.2">
      <c r="A129" s="84">
        <v>122</v>
      </c>
      <c r="B129" s="84" t="str">
        <f ca="1"/>
        <v>Monaco</v>
      </c>
      <c r="C129" s="84" t="str">
        <f ca="1"/>
        <v>MCO</v>
      </c>
      <c r="D129" s="219" t="str">
        <f ca="1"/>
        <v>ECS           Europe &amp; Central Asia</v>
      </c>
      <c r="E129" s="219" t="str">
        <f ca="1"/>
        <v>NA</v>
      </c>
      <c r="F129" s="190" t="str">
        <f t="shared" ca="1" si="4"/>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$M$4:$V$4,
                    (M129:V129),
                    "")),
            1,
            0))
        =0,
    NA(),
    IF(
        Parameters!$D$15=1,
        IF(
            SUM(--(ISNUMBER(IF($M$4:$V$4=1,(M129:V129),""))))&gt;0,
            MAX(IF(
                ISNUMBER(M129:V129),
                IF(
                    M$4:V$4=1,
                    M129:V129,
                    ""),
                "")),
            MAX(IF(
                ISNUMBER(M129:V129),
                IF(
                    M$4:V$4=2,
                    M129:V129,
                    ""),
                ""))
        ),
        IF(
            Parameters!$D$16=1,
            IFERROR(
                AVERAGE(IF(
                    ISNUMBER(M129:V129),
                    IF(
                        M$4:V$4=1,
                        M129:V129,
                        ""),
                    "")),
                AVERAGE(IF(
                    ISNUMBER(M129:V129),
                    IF(
                        M$4:V$4=2,
                        M129:V129,
                        ""),
                    ""))
            ),
            IF(
                Parameters!$D$17=1,
                IFERROR(
                    IF(
                        OR(
                            IF(
                                ISNUMBER(M129:V129),
                                IF(
                                    M$4:V$4=1,
                                    M129:V129,
                                    ""),
                                "")
                            =0),
                        0,
                        GEOMEAN(IF(
                            ISNUMBER(M129:V129),
                            IF(
                                M$4:V$4=1,
                                M129:V129,
                                ""),
                            ""))
                    ),
                    IF(
                        OR(IF(
                            ISNUMBER(M129:V129),
                            IF(
                                M$4:V$4=2,
                                M129:V129,
                                ""),
                            "")
                            =0),
                        0,
                        GEOMEAN(IF(
                            ISNUMBER(M129:V129),
                            IF(
                                M$4:V$4=2,
                                M129:V129,
                                ""),
                            "")))
                )
            )
        )
    )
)</f>
        <v>#N/A</v>
      </c>
      <c r="I129" s="191" cm="1">
        <f t="array" ref="I129">IF(
    SUM(IF(
            ISNUMBER(
                IF(
                    $M$5:$V$5,
                    (M129:V129),
                    "")),
            1,
            0))
        =0,
    NA(),
    IF(
        Parameters!$D$15=1,
        IF(
            SUM(--(ISNUMBER(IF($M$5:$V$5=1,(M129:V129),""))))&gt;0,
            MAX(IF(
                ISNUMBER(M129:V129),
                IF(
                    M$5:V$5=1,
                    M129:V129,
                    ""),
                "")),
            MAX(IF(
                ISNUMBER(M129:V129),
                IF(
                    M$5:V$5=2,
                    M129:V129,
                    ""),
                ""))
        ),
        IF(
            Parameters!$D$16=1,
            IFERROR(
                AVERAGE(IF(
                    ISNUMBER(M129:V129),
                    IF(
                        M$5:V$5=1,
                        M129:V129,
                        ""),
                    "")),
                AVERAGE(IF(
                    ISNUMBER(M129:V129),
                    IF(
                        M$5:V$5=2,
                        M129:V129,
                        ""),
                    ""))
            ),
            IF(
                Parameters!$D$17=1,
                IFERROR(
                    IF(
                        OR(
                            IF(
                                ISNUMBER(M129:V129),
                                IF(
                                    M$5:V$5=1,
                                    M129:V129,
                                    ""),
                                "")
                            =0),
                        0,
                        GEOMEAN(IF(
                            ISNUMBER(M129:V129),
                            IF(
                                M$5:V$5=1,
                                M129:V129,
                                ""),
                            ""))
                    ),
                    IF(
                        OR(IF(
                            ISNUMBER(M129:V129),
                            IF(
                                M$5:V$5=2,
                                M129:V129,
                                ""),
                            "")
                            =0),
                        0,
                        GEOMEAN(IF(
                            ISNUMBER(M129:V129),
                            IF(
                                M$5:V$5=2,
                                M129:V129,
                                ""),
                            "")))
                )
            )
        )
    )
)</f>
        <v>0</v>
      </c>
      <c r="J129" s="242" t="s">
        <v>409</v>
      </c>
      <c r="K129" s="242">
        <v>45440</v>
      </c>
      <c r="L129" s="91" t="s">
        <v>688</v>
      </c>
      <c r="M129" s="192" t="s">
        <v>409</v>
      </c>
      <c r="N129" s="192" t="s">
        <v>409</v>
      </c>
      <c r="O129" s="192">
        <v>0</v>
      </c>
      <c r="P129" s="192">
        <v>0</v>
      </c>
      <c r="Q129" s="192">
        <v>0</v>
      </c>
      <c r="R129" s="192" t="s">
        <v>409</v>
      </c>
      <c r="S129" s="192" t="s">
        <v>409</v>
      </c>
      <c r="T129" s="192" t="s">
        <v>409</v>
      </c>
      <c r="U129" s="192">
        <v>0</v>
      </c>
      <c r="V129" s="192" t="s">
        <v>409</v>
      </c>
      <c r="W129" s="192">
        <v>0</v>
      </c>
      <c r="X129" s="192" t="s">
        <v>409</v>
      </c>
      <c r="Y129" s="192"/>
      <c r="Z129" s="192"/>
      <c r="AA129" s="80"/>
      <c r="AB129" s="80"/>
      <c r="AC129" s="80"/>
    </row>
    <row r="130" spans="1:29"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$M$4:$V$4,
                    (M130:V130),
                    "")),
            1,
            0))
        =0,
    NA(),
    IF(
        Parameters!$D$15=1,
        IF(
            SUM(--(ISNUMBER(IF($M$4:$V$4=1,(M130:V130),""))))&gt;0,
            MAX(IF(
                ISNUMBER(M130:V130),
                IF(
                    M$4:V$4=1,
                    M130:V130,
                    ""),
                "")),
            MAX(IF(
                ISNUMBER(M130:V130),
                IF(
                    M$4:V$4=2,
                    M130:V130,
                    ""),
                ""))
        ),
        IF(
            Parameters!$D$16=1,
            IFERROR(
                AVERAGE(IF(
                    ISNUMBER(M130:V130),
                    IF(
                        M$4:V$4=1,
                        M130:V130,
                        ""),
                    "")),
                AVERAGE(IF(
                    ISNUMBER(M130:V130),
                    IF(
                        M$4:V$4=2,
                        M130:V130,
                        ""),
                    ""))
            ),
            IF(
                Parameters!$D$17=1,
                IFERROR(
                    IF(
                        OR(
                            IF(
                                ISNUMBER(M130:V130),
                                IF(
                                    M$4:V$4=1,
                                    M130:V130,
                                    ""),
                                "")
                            =0),
                        0,
                        GEOMEAN(IF(
                            ISNUMBER(M130:V130),
                            IF(
                                M$4:V$4=1,
                                M130:V130,
                                ""),
                            ""))
                    ),
                    IF(
                        OR(IF(
                            ISNUMBER(M130:V130),
                            IF(
                                M$4:V$4=2,
                                M130:V130,
                                ""),
                            "")
                            =0),
                        0,
                        GEOMEAN(IF(
                            ISNUMBER(M130:V130),
                            IF(
                                M$4:V$4=2,
                                M130:V130,
                                ""),
                            "")))
                )
            )
        )
    )
)</f>
        <v>3.6666666666666599</v>
      </c>
      <c r="I130" s="191" cm="1">
        <f t="array" ref="I130">IF(
    SUM(IF(
            ISNUMBER(
                IF(
                    $M$5:$V$5,
                    (M130:V130),
                    "")),
            1,
            0))
        =0,
    NA(),
    IF(
        Parameters!$D$15=1,
        IF(
            SUM(--(ISNUMBER(IF($M$5:$V$5=1,(M130:V130),""))))&gt;0,
            MAX(IF(
                ISNUMBER(M130:V130),
                IF(
                    M$5:V$5=1,
                    M130:V130,
                    ""),
                "")),
            MAX(IF(
                ISNUMBER(M130:V130),
                IF(
                    M$5:V$5=2,
                    M130:V130,
                    ""),
                ""))
        ),
        IF(
            Parameters!$D$16=1,
            IFERROR(
                AVERAGE(IF(
                    ISNUMBER(M130:V130),
                    IF(
                        M$5:V$5=1,
                        M130:V130,
                        ""),
                    "")),
                AVERAGE(IF(
                    ISNUMBER(M130:V130),
                    IF(
                        M$5:V$5=2,
                        M130:V130,
                        ""),
                    ""))
            ),
            IF(
                Parameters!$D$17=1,
                IFERROR(
                    IF(
                        OR(
                            IF(
                                ISNUMBER(M130:V130),
                                IF(
                                    M$5:V$5=1,
                                    M130:V130,
                                    ""),
                                "")
                            =0),
                        0,
                        GEOMEAN(IF(
                            ISNUMBER(M130:V130),
                            IF(
                                M$5:V$5=1,
                                M130:V130,
                                ""),
                            ""))
                    ),
                    IF(
                        OR(IF(
                            ISNUMBER(M130:V130),
                            IF(
                                M$5:V$5=2,
                                M130:V130,
                                ""),
                            "")
                            =0),
                        0,
                        GEOMEAN(IF(
                            ISNUMBER(M130:V130),
                            IF(
                                M$5:V$5=2,
                                M130:V130,
                                ""),
                            "")))
                )
            )
        )
    )
)</f>
        <v>0</v>
      </c>
      <c r="J130" s="242">
        <v>45188</v>
      </c>
      <c r="K130" s="242">
        <v>45188</v>
      </c>
      <c r="L130" s="91" t="s">
        <v>206</v>
      </c>
      <c r="M130" s="192">
        <v>3.6666666666666599</v>
      </c>
      <c r="N130" s="192" t="s">
        <v>409</v>
      </c>
      <c r="O130" s="192">
        <v>0</v>
      </c>
      <c r="P130" s="192">
        <v>0</v>
      </c>
      <c r="Q130" s="192">
        <v>0</v>
      </c>
      <c r="R130" s="192" t="s">
        <v>409</v>
      </c>
      <c r="S130" s="192">
        <v>3.2</v>
      </c>
      <c r="T130" s="192" t="s">
        <v>409</v>
      </c>
      <c r="U130" s="192">
        <v>0</v>
      </c>
      <c r="V130" s="192" t="s">
        <v>409</v>
      </c>
      <c r="W130" s="192">
        <v>0</v>
      </c>
      <c r="X130" s="192" t="s">
        <v>409</v>
      </c>
      <c r="Y130" s="192"/>
      <c r="Z130" s="192"/>
      <c r="AA130" s="80"/>
      <c r="AB130" s="80"/>
      <c r="AC130" s="80"/>
    </row>
    <row r="131" spans="1:29"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$M$4:$V$4,
                    (M131:V131),
                    "")),
            1,
            0))
        =0,
    NA(),
    IF(
        Parameters!$D$15=1,
        IF(
            SUM(--(ISNUMBER(IF($M$4:$V$4=1,(M131:V131),""))))&gt;0,
            MAX(IF(
                ISNUMBER(M131:V131),
                IF(
                    M$4:V$4=1,
                    M131:V131,
                    ""),
                "")),
            MAX(IF(
                ISNUMBER(M131:V131),
                IF(
                    M$4:V$4=2,
                    M131:V131,
                    ""),
                ""))
        ),
        IF(
            Parameters!$D$16=1,
            IFERROR(
                AVERAGE(IF(
                    ISNUMBER(M131:V131),
                    IF(
                        M$4:V$4=1,
                        M131:V131,
                        ""),
                    "")),
                AVERAGE(IF(
                    ISNUMBER(M131:V131),
                    IF(
                        M$4:V$4=2,
                        M131:V131,
                        ""),
                    ""))
            ),
            IF(
                Parameters!$D$17=1,
                IFERROR(
                    IF(
                        OR(
                            IF(
                                ISNUMBER(M131:V131),
                                IF(
                                    M$4:V$4=1,
                                    M131:V131,
                                    ""),
                                "")
                            =0),
                        0,
                        GEOMEAN(IF(
                            ISNUMBER(M131:V131),
                            IF(
                                M$4:V$4=1,
                                M131:V131,
                                ""),
                            ""))
                    ),
                    IF(
                        OR(IF(
                            ISNUMBER(M131:V131),
                            IF(
                                M$4:V$4=2,
                                M131:V131,
                                ""),
                            "")
                            =0),
                        0,
                        GEOMEAN(IF(
                            ISNUMBER(M131:V131),
                            IF(
                                M$4:V$4=2,
                                M131:V131,
                                ""),
                            "")))
                )
            )
        )
    )
)</f>
        <v>7.6666666666666599</v>
      </c>
      <c r="I131" s="191" cm="1">
        <f t="array" ref="I131">IF(
    SUM(IF(
            ISNUMBER(
                IF(
                    $M$5:$V$5,
                    (M131:V131),
                    "")),
            1,
            0))
        =0,
    NA(),
    IF(
        Parameters!$D$15=1,
        IF(
            SUM(--(ISNUMBER(IF($M$5:$V$5=1,(M131:V131),""))))&gt;0,
            MAX(IF(
                ISNUMBER(M131:V131),
                IF(
                    M$5:V$5=1,
                    M131:V131,
                    ""),
                "")),
            MAX(IF(
                ISNUMBER(M131:V131),
                IF(
                    M$5:V$5=2,
                    M131:V131,
                    ""),
                ""))
        ),
        IF(
            Parameters!$D$16=1,
            IFERROR(
                AVERAGE(IF(
                    ISNUMBER(M131:V131),
                    IF(
                        M$5:V$5=1,
                        M131:V131,
                        ""),
                    "")),
                AVERAGE(IF(
                    ISNUMBER(M131:V131),
                    IF(
                        M$5:V$5=2,
                        M131:V131,
                        ""),
                    ""))
            ),
            IF(
                Parameters!$D$17=1,
                IFERROR(
                    IF(
                        OR(
                            IF(
                                ISNUMBER(M131:V131),
                                IF(
                                    M$5:V$5=1,
                                    M131:V131,
                                    ""),
                                "")
                            =0),
                        0,
                        GEOMEAN(IF(
                            ISNUMBER(M131:V131),
                            IF(
                                M$5:V$5=1,
                                M131:V131,
                                ""),
                            ""))
                    ),
                    IF(
                        OR(IF(
                            ISNUMBER(M131:V131),
                            IF(
                                M$5:V$5=2,
                                M131:V131,
                                ""),
                            "")
                            =0),
                        0,
                        GEOMEAN(IF(
                            ISNUMBER(M131:V131),
                            IF(
                                M$5:V$5=2,
                                M131:V131,
                                ""),
                            "")))
                )
            )
        )
    )
)</f>
        <v>0</v>
      </c>
      <c r="J131" s="242">
        <v>45188</v>
      </c>
      <c r="K131" s="242">
        <v>45307</v>
      </c>
      <c r="L131" s="91" t="s">
        <v>208</v>
      </c>
      <c r="M131" s="192">
        <v>7.6666666666666599</v>
      </c>
      <c r="N131" s="192" t="s">
        <v>409</v>
      </c>
      <c r="O131" s="192">
        <v>0</v>
      </c>
      <c r="P131" s="192">
        <v>0</v>
      </c>
      <c r="Q131" s="192">
        <v>0</v>
      </c>
      <c r="R131" s="192" t="s">
        <v>409</v>
      </c>
      <c r="S131" s="192">
        <v>5.6</v>
      </c>
      <c r="T131" s="192" t="s">
        <v>409</v>
      </c>
      <c r="U131" s="192">
        <v>0</v>
      </c>
      <c r="V131" s="192" t="s">
        <v>409</v>
      </c>
      <c r="W131" s="192">
        <v>0</v>
      </c>
      <c r="X131" s="192" t="s">
        <v>409</v>
      </c>
      <c r="Y131" s="192"/>
      <c r="Z131" s="192"/>
      <c r="AA131" s="80"/>
      <c r="AB131" s="80"/>
      <c r="AC131" s="80"/>
    </row>
    <row r="132" spans="1:29"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$M$4:$V$4,
                    (M132:V132),
                    "")),
            1,
            0))
        =0,
    NA(),
    IF(
        Parameters!$D$15=1,
        IF(
            SUM(--(ISNUMBER(IF($M$4:$V$4=1,(M132:V132),""))))&gt;0,
            MAX(IF(
                ISNUMBER(M132:V132),
                IF(
                    M$4:V$4=1,
                    M132:V132,
                    ""),
                "")),
            MAX(IF(
                ISNUMBER(M132:V132),
                IF(
                    M$4:V$4=2,
                    M132:V132,
                    ""),
                ""))
        ),
        IF(
            Parameters!$D$16=1,
            IFERROR(
                AVERAGE(IF(
                    ISNUMBER(M132:V132),
                    IF(
                        M$4:V$4=1,
                        M132:V132,
                        ""),
                    "")),
                AVERAGE(IF(
                    ISNUMBER(M132:V132),
                    IF(
                        M$4:V$4=2,
                        M132:V132,
                        ""),
                    ""))
            ),
            IF(
                Parameters!$D$17=1,
                IFERROR(
                    IF(
                        OR(
                            IF(
                                ISNUMBER(M132:V132),
                                IF(
                                    M$4:V$4=1,
                                    M132:V132,
                                    ""),
                                "")
                            =0),
                        0,
                        GEOMEAN(IF(
                            ISNUMBER(M132:V132),
                            IF(
                                M$4:V$4=1,
                                M132:V132,
                                ""),
                            ""))
                    ),
                    IF(
                        OR(IF(
                            ISNUMBER(M132:V132),
                            IF(
                                M$4:V$4=2,
                                M132:V132,
                                ""),
                            "")
                            =0),
                        0,
                        GEOMEAN(IF(
                            ISNUMBER(M132:V132),
                            IF(
                                M$4:V$4=2,
                                M132:V132,
                                ""),
                            "")))
                )
            )
        )
    )
)</f>
        <v>2.9999999999999898</v>
      </c>
      <c r="I132" s="191" cm="1">
        <f t="array" ref="I132">IF(
    SUM(IF(
            ISNUMBER(
                IF(
                    $M$5:$V$5,
                    (M132:V132),
                    "")),
            1,
            0))
        =0,
    NA(),
    IF(
        Parameters!$D$15=1,
        IF(
            SUM(--(ISNUMBER(IF($M$5:$V$5=1,(M132:V132),""))))&gt;0,
            MAX(IF(
                ISNUMBER(M132:V132),
                IF(
                    M$5:V$5=1,
                    M132:V132,
                    ""),
                "")),
            MAX(IF(
                ISNUMBER(M132:V132),
                IF(
                    M$5:V$5=2,
                    M132:V132,
                    ""),
                ""))
        ),
        IF(
            Parameters!$D$16=1,
            IFERROR(
                AVERAGE(IF(
                    ISNUMBER(M132:V132),
                    IF(
                        M$5:V$5=1,
                        M132:V132,
                        ""),
                    "")),
                AVERAGE(IF(
                    ISNUMBER(M132:V132),
                    IF(
                        M$5:V$5=2,
                        M132:V132,
                        ""),
                    ""))
            ),
            IF(
                Parameters!$D$17=1,
                IFERROR(
                    IF(
                        OR(
                            IF(
                                ISNUMBER(M132:V132),
                                IF(
                                    M$5:V$5=1,
                                    M132:V132,
                                    ""),
                                "")
                            =0),
                        0,
                        GEOMEAN(IF(
                            ISNUMBER(M132:V132),
                            IF(
                                M$5:V$5=1,
                                M132:V132,
                                ""),
                            ""))
                    ),
                    IF(
                        OR(IF(
                            ISNUMBER(M132:V132),
                            IF(
                                M$5:V$5=2,
                                M132:V132,
                                ""),
                            "")
                            =0),
                        0,
                        GEOMEAN(IF(
                            ISNUMBER(M132:V132),
                            IF(
                                M$5:V$5=2,
                                M132:V132,
                                ""),
                            "")))
                )
            )
        )
    )
)</f>
        <v>0</v>
      </c>
      <c r="J132" s="242">
        <v>45188</v>
      </c>
      <c r="K132" s="242">
        <v>45440</v>
      </c>
      <c r="L132" s="91" t="s">
        <v>210</v>
      </c>
      <c r="M132" s="192">
        <v>2.9999999999999898</v>
      </c>
      <c r="N132" s="192" t="s">
        <v>409</v>
      </c>
      <c r="O132" s="192">
        <v>0</v>
      </c>
      <c r="P132" s="192">
        <v>0</v>
      </c>
      <c r="Q132" s="192">
        <v>0</v>
      </c>
      <c r="R132" s="192" t="s">
        <v>409</v>
      </c>
      <c r="S132" s="192">
        <v>2.8</v>
      </c>
      <c r="T132" s="192" t="s">
        <v>409</v>
      </c>
      <c r="U132" s="192">
        <v>0</v>
      </c>
      <c r="V132" s="192" t="s">
        <v>409</v>
      </c>
      <c r="W132" s="192">
        <v>0</v>
      </c>
      <c r="X132" s="192" t="s">
        <v>409</v>
      </c>
      <c r="Y132" s="192"/>
      <c r="Z132" s="192"/>
      <c r="AA132" s="80"/>
      <c r="AB132" s="80"/>
      <c r="AC132" s="80"/>
    </row>
    <row r="133" spans="1:29"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9.5742710775633775</v>
      </c>
      <c r="H133" s="80" cm="1">
        <f t="array" ref="H133">IF(
    SUM(IF(
            ISNUMBER(
                IF(
                    $M$4:$V$4,
                    (M133:V133),
                    "")),
            1,
            0))
        =0,
    NA(),
    IF(
        Parameters!$D$15=1,
        IF(
            SUM(--(ISNUMBER(IF($M$4:$V$4=1,(M133:V133),""))))&gt;0,
            MAX(IF(
                ISNUMBER(M133:V133),
                IF(
                    M$4:V$4=1,
                    M133:V133,
                    ""),
                "")),
            MAX(IF(
                ISNUMBER(M133:V133),
                IF(
                    M$4:V$4=2,
                    M133:V133,
                    ""),
                ""))
        ),
        IF(
            Parameters!$D$16=1,
            IFERROR(
                AVERAGE(IF(
                    ISNUMBER(M133:V133),
                    IF(
                        M$4:V$4=1,
                        M133:V133,
                        ""),
                    "")),
                AVERAGE(IF(
                    ISNUMBER(M133:V133),
                    IF(
                        M$4:V$4=2,
                        M133:V133,
                        ""),
                    ""))
            ),
            IF(
                Parameters!$D$17=1,
                IFERROR(
                    IF(
                        OR(
                            IF(
                                ISNUMBER(M133:V133),
                                IF(
                                    M$4:V$4=1,
                                    M133:V133,
                                    ""),
                                "")
                            =0),
                        0,
                        GEOMEAN(IF(
                            ISNUMBER(M133:V133),
                            IF(
                                M$4:V$4=1,
                                M133:V133,
                                ""),
                            ""))
                    ),
                    IF(
                        OR(IF(
                            ISNUMBER(M133:V133),
                            IF(
                                M$4:V$4=2,
                                M133:V133,
                                ""),
                            "")
                            =0),
                        0,
                        GEOMEAN(IF(
                            ISNUMBER(M133:V133),
                            IF(
                                M$4:V$4=2,
                                M133:V133,
                                ""),
                            "")))
                )
            )
        )
    )
)</f>
        <v>9.1666666666666607</v>
      </c>
      <c r="I133" s="191" cm="1">
        <f t="array" ref="I133">IF(
    SUM(IF(
            ISNUMBER(
                IF(
                    $M$5:$V$5,
                    (M133:V133),
                    "")),
            1,
            0))
        =0,
    NA(),
    IF(
        Parameters!$D$15=1,
        IF(
            SUM(--(ISNUMBER(IF($M$5:$V$5=1,(M133:V133),""))))&gt;0,
            MAX(IF(
                ISNUMBER(M133:V133),
                IF(
                    M$5:V$5=1,
                    M133:V133,
                    ""),
                "")),
            MAX(IF(
                ISNUMBER(M133:V133),
                IF(
                    M$5:V$5=2,
                    M133:V133,
                    ""),
                ""))
        ),
        IF(
            Parameters!$D$16=1,
            IFERROR(
                AVERAGE(IF(
                    ISNUMBER(M133:V133),
                    IF(
                        M$5:V$5=1,
                        M133:V133,
                        ""),
                    "")),
                AVERAGE(IF(
                    ISNUMBER(M133:V133),
                    IF(
                        M$5:V$5=2,
                        M133:V133,
                        ""),
                    ""))
            ),
            IF(
                Parameters!$D$17=1,
                IFERROR(
                    IF(
                        OR(
                            IF(
                                ISNUMBER(M133:V133),
                                IF(
                                    M$5:V$5=1,
                                    M133:V133,
                                    ""),
                                "")
                            =0),
                        0,
                        GEOMEAN(IF(
                            ISNUMBER(M133:V133),
                            IF(
                                M$5:V$5=1,
                                M133:V133,
                                ""),
                            ""))
                    ),
                    IF(
                        OR(IF(
                            ISNUMBER(M133:V133),
                            IF(
                                M$5:V$5=2,
                                M133:V133,
                                ""),
                            "")
                            =0),
                        0,
                        GEOMEAN(IF(
                            ISNUMBER(M133:V133),
                            IF(
                                M$5:V$5=2,
                                M133:V133,
                                ""),
                            "")))
                )
            )
        )
    )
)</f>
        <v>10</v>
      </c>
      <c r="J133" s="242">
        <v>45188</v>
      </c>
      <c r="K133" s="242">
        <v>45454</v>
      </c>
      <c r="L133" s="91" t="s">
        <v>212</v>
      </c>
      <c r="M133" s="192">
        <v>9.1666666666666607</v>
      </c>
      <c r="N133" s="192">
        <v>10</v>
      </c>
      <c r="O133" s="192">
        <v>0</v>
      </c>
      <c r="P133" s="192">
        <v>0</v>
      </c>
      <c r="Q133" s="192">
        <v>0</v>
      </c>
      <c r="R133" s="192" t="s">
        <v>409</v>
      </c>
      <c r="S133" s="192">
        <v>6.5</v>
      </c>
      <c r="T133" s="192" t="s">
        <v>846</v>
      </c>
      <c r="U133" s="192">
        <v>0</v>
      </c>
      <c r="V133" s="192" t="s">
        <v>409</v>
      </c>
      <c r="W133" s="192">
        <v>0.28723404255319102</v>
      </c>
      <c r="X133" s="192" t="s">
        <v>409</v>
      </c>
      <c r="Y133" s="192"/>
      <c r="Z133" s="192"/>
      <c r="AA133" s="80"/>
      <c r="AB133" s="80"/>
      <c r="AC133" s="80"/>
    </row>
    <row r="134" spans="1:29"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$M$4:$V$4,
                    (M134:V134),
                    "")),
            1,
            0))
        =0,
    NA(),
    IF(
        Parameters!$D$15=1,
        IF(
            SUM(--(ISNUMBER(IF($M$4:$V$4=1,(M134:V134),""))))&gt;0,
            MAX(IF(
                ISNUMBER(M134:V134),
                IF(
                    M$4:V$4=1,
                    M134:V134,
                    ""),
                "")),
            MAX(IF(
                ISNUMBER(M134:V134),
                IF(
                    M$4:V$4=2,
                    M134:V134,
                    ""),
                ""))
        ),
        IF(
            Parameters!$D$16=1,
            IFERROR(
                AVERAGE(IF(
                    ISNUMBER(M134:V134),
                    IF(
                        M$4:V$4=1,
                        M134:V134,
                        ""),
                    "")),
                AVERAGE(IF(
                    ISNUMBER(M134:V134),
                    IF(
                        M$4:V$4=2,
                        M134:V134,
                        ""),
                    ""))
            ),
            IF(
                Parameters!$D$17=1,
                IFERROR(
                    IF(
                        OR(
                            IF(
                                ISNUMBER(M134:V134),
                                IF(
                                    M$4:V$4=1,
                                    M134:V134,
                                    ""),
                                "")
                            =0),
                        0,
                        GEOMEAN(IF(
                            ISNUMBER(M134:V134),
                            IF(
                                M$4:V$4=1,
                                M134:V134,
                                ""),
                            ""))
                    ),
                    IF(
                        OR(IF(
                            ISNUMBER(M134:V134),
                            IF(
                                M$4:V$4=2,
                                M134:V134,
                                ""),
                            "")
                            =0),
                        0,
                        GEOMEAN(IF(
                            ISNUMBER(M134:V134),
                            IF(
                                M$4:V$4=2,
                                M134:V134,
                                ""),
                            "")))
                )
            )
        )
    )
)</f>
        <v>5.6666666666666599</v>
      </c>
      <c r="I134" s="191" cm="1">
        <f t="array" ref="I134">IF(
    SUM(IF(
            ISNUMBER(
                IF(
                    $M$5:$V$5,
                    (M134:V134),
                    "")),
            1,
            0))
        =0,
    NA(),
    IF(
        Parameters!$D$15=1,
        IF(
            SUM(--(ISNUMBER(IF($M$5:$V$5=1,(M134:V134),""))))&gt;0,
            MAX(IF(
                ISNUMBER(M134:V134),
                IF(
                    M$5:V$5=1,
                    M134:V134,
                    ""),
                "")),
            MAX(IF(
                ISNUMBER(M134:V134),
                IF(
                    M$5:V$5=2,
                    M134:V134,
                    ""),
                ""))
        ),
        IF(
            Parameters!$D$16=1,
            IFERROR(
                AVERAGE(IF(
                    ISNUMBER(M134:V134),
                    IF(
                        M$5:V$5=1,
                        M134:V134,
                        ""),
                    "")),
                AVERAGE(IF(
                    ISNUMBER(M134:V134),
                    IF(
                        M$5:V$5=2,
                        M134:V134,
                        ""),
                    ""))
            ),
            IF(
                Parameters!$D$17=1,
                IFERROR(
                    IF(
                        OR(
                            IF(
                                ISNUMBER(M134:V134),
                                IF(
                                    M$5:V$5=1,
                                    M134:V134,
                                    ""),
                                "")
                            =0),
                        0,
                        GEOMEAN(IF(
                            ISNUMBER(M134:V134),
                            IF(
                                M$5:V$5=1,
                                M134:V134,
                                ""),
                            ""))
                    ),
                    IF(
                        OR(IF(
                            ISNUMBER(M134:V134),
                            IF(
                                M$5:V$5=2,
                                M134:V134,
                                ""),
                            "")
                            =0),
                        0,
                        GEOMEAN(IF(
                            ISNUMBER(M134:V134),
                            IF(
                                M$5:V$5=2,
                                M134:V134,
                                ""),
                            "")))
                )
            )
        )
    )
)</f>
        <v>0</v>
      </c>
      <c r="J134" s="242">
        <v>45188</v>
      </c>
      <c r="K134" s="242">
        <v>45418</v>
      </c>
      <c r="L134" s="91" t="s">
        <v>214</v>
      </c>
      <c r="M134" s="192">
        <v>5.6666666666666599</v>
      </c>
      <c r="N134" s="192" t="s">
        <v>409</v>
      </c>
      <c r="O134" s="192">
        <v>0</v>
      </c>
      <c r="P134" s="192">
        <v>0</v>
      </c>
      <c r="Q134" s="192">
        <v>0</v>
      </c>
      <c r="R134" s="192" t="s">
        <v>409</v>
      </c>
      <c r="S134" s="192">
        <v>4.4000000000000004</v>
      </c>
      <c r="T134" s="192" t="s">
        <v>409</v>
      </c>
      <c r="U134" s="192">
        <v>0</v>
      </c>
      <c r="V134" s="192" t="s">
        <v>409</v>
      </c>
      <c r="W134" s="192">
        <v>0</v>
      </c>
      <c r="X134" s="192" t="s">
        <v>409</v>
      </c>
      <c r="Y134" s="192"/>
      <c r="Z134" s="192"/>
      <c r="AA134" s="80"/>
      <c r="AB134" s="80"/>
      <c r="AC134" s="80"/>
    </row>
    <row r="135" spans="1:29"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$M$4:$V$4,
                    (M135:V135),
                    "")),
            1,
            0))
        =0,
    NA(),
    IF(
        Parameters!$D$15=1,
        IF(
            SUM(--(ISNUMBER(IF($M$4:$V$4=1,(M135:V135),""))))&gt;0,
            MAX(IF(
                ISNUMBER(M135:V135),
                IF(
                    M$4:V$4=1,
                    M135:V135,
                    ""),
                "")),
            MAX(IF(
                ISNUMBER(M135:V135),
                IF(
                    M$4:V$4=2,
                    M135:V135,
                    ""),
                ""))
        ),
        IF(
            Parameters!$D$16=1,
            IFERROR(
                AVERAGE(IF(
                    ISNUMBER(M135:V135),
                    IF(
                        M$4:V$4=1,
                        M135:V135,
                        ""),
                    "")),
                AVERAGE(IF(
                    ISNUMBER(M135:V135),
                    IF(
                        M$4:V$4=2,
                        M135:V135,
                        ""),
                    ""))
            ),
            IF(
                Parameters!$D$17=1,
                IFERROR(
                    IF(
                        OR(
                            IF(
                                ISNUMBER(M135:V135),
                                IF(
                                    M$4:V$4=1,
                                    M135:V135,
                                    ""),
                                "")
                            =0),
                        0,
                        GEOMEAN(IF(
                            ISNUMBER(M135:V135),
                            IF(
                                M$4:V$4=1,
                                M135:V135,
                                ""),
                            ""))
                    ),
                    IF(
                        OR(IF(
                            ISNUMBER(M135:V135),
                            IF(
                                M$4:V$4=2,
                                M135:V135,
                                ""),
                            "")
                            =0),
                        0,
                        GEOMEAN(IF(
                            ISNUMBER(M135:V135),
                            IF(
                                M$4:V$4=2,
                                M135:V135,
                                ""),
                            "")))
                )
            )
        )
    )
)</f>
        <v>3.3333333333333299</v>
      </c>
      <c r="I135" s="191" cm="1">
        <f t="array" ref="I135">IF(
    SUM(IF(
            ISNUMBER(
                IF(
                    $M$5:$V$5,
                    (M135:V135),
                    "")),
            1,
            0))
        =0,
    NA(),
    IF(
        Parameters!$D$15=1,
        IF(
            SUM(--(ISNUMBER(IF($M$5:$V$5=1,(M135:V135),""))))&gt;0,
            MAX(IF(
                ISNUMBER(M135:V135),
                IF(
                    M$5:V$5=1,
                    M135:V135,
                    ""),
                "")),
            MAX(IF(
                ISNUMBER(M135:V135),
                IF(
                    M$5:V$5=2,
                    M135:V135,
                    ""),
                ""))
        ),
        IF(
            Parameters!$D$16=1,
            IFERROR(
                AVERAGE(IF(
                    ISNUMBER(M135:V135),
                    IF(
                        M$5:V$5=1,
                        M135:V135,
                        ""),
                    "")),
                AVERAGE(IF(
                    ISNUMBER(M135:V135),
                    IF(
                        M$5:V$5=2,
                        M135:V135,
                        ""),
                    ""))
            ),
            IF(
                Parameters!$D$17=1,
                IFERROR(
                    IF(
                        OR(
                            IF(
                                ISNUMBER(M135:V135),
                                IF(
                                    M$5:V$5=1,
                                    M135:V135,
                                    ""),
                                "")
                            =0),
                        0,
                        GEOMEAN(IF(
                            ISNUMBER(M135:V135),
                            IF(
                                M$5:V$5=1,
                                M135:V135,
                                ""),
                            ""))
                    ),
                    IF(
                        OR(IF(
                            ISNUMBER(M135:V135),
                            IF(
                                M$5:V$5=2,
                                M135:V135,
                                ""),
                            "")
                            =0),
                        0,
                        GEOMEAN(IF(
                            ISNUMBER(M135:V135),
                            IF(
                                M$5:V$5=2,
                                M135:V135,
                                ""),
                            "")))
                )
            )
        )
    )
)</f>
        <v>0</v>
      </c>
      <c r="J135" s="242">
        <v>45188</v>
      </c>
      <c r="K135" s="242">
        <v>44831</v>
      </c>
      <c r="L135" s="91" t="s">
        <v>216</v>
      </c>
      <c r="M135" s="192">
        <v>3.3333333333333299</v>
      </c>
      <c r="N135" s="192" t="s">
        <v>409</v>
      </c>
      <c r="O135" s="192">
        <v>0</v>
      </c>
      <c r="P135" s="192">
        <v>0</v>
      </c>
      <c r="Q135" s="192">
        <v>0</v>
      </c>
      <c r="R135" s="192" t="s">
        <v>409</v>
      </c>
      <c r="S135" s="192">
        <v>3</v>
      </c>
      <c r="T135" s="192" t="s">
        <v>409</v>
      </c>
      <c r="U135" s="192">
        <v>0</v>
      </c>
      <c r="V135" s="192" t="s">
        <v>409</v>
      </c>
      <c r="W135" s="192">
        <v>0</v>
      </c>
      <c r="X135" s="192" t="s">
        <v>409</v>
      </c>
      <c r="Y135" s="192"/>
      <c r="Z135" s="192"/>
      <c r="AA135" s="80"/>
      <c r="AB135" s="80"/>
      <c r="AC135" s="80"/>
    </row>
    <row r="136" spans="1:29"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6.8313005106397275</v>
      </c>
      <c r="H136" s="80" cm="1">
        <f t="array" ref="H136">IF(
    SUM(IF(
            ISNUMBER(
                IF(
                    $M$4:$V$4,
                    (M136:V136),
                    "")),
            1,
            0))
        =0,
    NA(),
    IF(
        Parameters!$D$15=1,
        IF(
            SUM(--(ISNUMBER(IF($M$4:$V$4=1,(M136:V136),""))))&gt;0,
            MAX(IF(
                ISNUMBER(M136:V136),
                IF(
                    M$4:V$4=1,
                    M136:V136,
                    ""),
                "")),
            MAX(IF(
                ISNUMBER(M136:V136),
                IF(
                    M$4:V$4=2,
                    M136:V136,
                    ""),
                ""))
        ),
        IF(
            Parameters!$D$16=1,
            IFERROR(
                AVERAGE(IF(
                    ISNUMBER(M136:V136),
                    IF(
                        M$4:V$4=1,
                        M136:V136,
                        ""),
                    "")),
                AVERAGE(IF(
                    ISNUMBER(M136:V136),
                    IF(
                        M$4:V$4=2,
                        M136:V136,
                        ""),
                    ""))
            ),
            IF(
                Parameters!$D$17=1,
                IFERROR(
                    IF(
                        OR(
                            IF(
                                ISNUMBER(M136:V136),
                                IF(
                                    M$4:V$4=1,
                                    M136:V136,
                                    ""),
                                "")
                            =0),
                        0,
                        GEOMEAN(IF(
                            ISNUMBER(M136:V136),
                            IF(
                                M$4:V$4=1,
                                M136:V136,
                                ""),
                            ""))
                    ),
                    IF(
                        OR(IF(
                            ISNUMBER(M136:V136),
                            IF(
                                M$4:V$4=2,
                                M136:V136,
                                ""),
                            "")
                            =0),
                        0,
                        GEOMEAN(IF(
                            ISNUMBER(M136:V136),
                            IF(
                                M$4:V$4=2,
                                M136:V136,
                                ""),
                            "")))
                )
            )
        )
    )
)</f>
        <v>4.6666666666666599</v>
      </c>
      <c r="I136" s="191" cm="1">
        <f t="array" ref="I136">IF(
    SUM(IF(
            ISNUMBER(
                IF(
                    $M$5:$V$5,
                    (M136:V136),
                    "")),
            1,
            0))
        =0,
    NA(),
    IF(
        Parameters!$D$15=1,
        IF(
            SUM(--(ISNUMBER(IF($M$5:$V$5=1,(M136:V136),""))))&gt;0,
            MAX(IF(
                ISNUMBER(M136:V136),
                IF(
                    M$5:V$5=1,
                    M136:V136,
                    ""),
                "")),
            MAX(IF(
                ISNUMBER(M136:V136),
                IF(
                    M$5:V$5=2,
                    M136:V136,
                    ""),
                ""))
        ),
        IF(
            Parameters!$D$16=1,
            IFERROR(
                AVERAGE(IF(
                    ISNUMBER(M136:V136),
                    IF(
                        M$5:V$5=1,
                        M136:V136,
                        ""),
                    "")),
                AVERAGE(IF(
                    ISNUMBER(M136:V136),
                    IF(
                        M$5:V$5=2,
                        M136:V136,
                        ""),
                    ""))
            ),
            IF(
                Parameters!$D$17=1,
                IFERROR(
                    IF(
                        OR(
                            IF(
                                ISNUMBER(M136:V136),
                                IF(
                                    M$5:V$5=1,
                                    M136:V136,
                                    ""),
                                "")
                            =0),
                        0,
                        GEOMEAN(IF(
                            ISNUMBER(M136:V136),
                            IF(
                                M$5:V$5=1,
                                M136:V136,
                                ""),
                            ""))
                    ),
                    IF(
                        OR(IF(
                            ISNUMBER(M136:V136),
                            IF(
                                M$5:V$5=2,
                                M136:V136,
                                ""),
                            "")
                            =0),
                        0,
                        GEOMEAN(IF(
                            ISNUMBER(M136:V136),
                            IF(
                                M$5:V$5=2,
                                M136:V136,
                                ""),
                            "")))
                )
            )
        )
    )
)</f>
        <v>10</v>
      </c>
      <c r="J136" s="242">
        <v>45188</v>
      </c>
      <c r="K136" s="242">
        <v>45440</v>
      </c>
      <c r="L136" s="91" t="s">
        <v>218</v>
      </c>
      <c r="M136" s="192">
        <v>4.6666666666666599</v>
      </c>
      <c r="N136" s="192" t="s">
        <v>409</v>
      </c>
      <c r="O136" s="192">
        <v>0</v>
      </c>
      <c r="P136" s="192">
        <v>0</v>
      </c>
      <c r="Q136" s="192">
        <v>10</v>
      </c>
      <c r="R136" s="192" t="s">
        <v>409</v>
      </c>
      <c r="S136" s="192">
        <v>3.8</v>
      </c>
      <c r="T136" s="192" t="s">
        <v>409</v>
      </c>
      <c r="U136" s="192">
        <v>0</v>
      </c>
      <c r="V136" s="192" t="s">
        <v>409</v>
      </c>
      <c r="W136" s="192">
        <v>0.41538461538461502</v>
      </c>
      <c r="X136" s="192" t="s">
        <v>409</v>
      </c>
      <c r="Y136" s="192"/>
      <c r="Z136" s="192"/>
      <c r="AA136" s="80"/>
      <c r="AB136" s="80"/>
      <c r="AC136" s="80"/>
    </row>
    <row r="137" spans="1:29"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3.4156502553198562</v>
      </c>
      <c r="H137" s="80" cm="1">
        <f t="array" ref="H137">IF(
    SUM(IF(
            ISNUMBER(
                IF(
                    $M$4:$V$4,
                    (M137:V137),
                    "")),
            1,
            0))
        =0,
    NA(),
    IF(
        Parameters!$D$15=1,
        IF(
            SUM(--(ISNUMBER(IF($M$4:$V$4=1,(M137:V137),""))))&gt;0,
            MAX(IF(
                ISNUMBER(M137:V137),
                IF(
                    M$4:V$4=1,
                    M137:V137,
                    ""),
                "")),
            MAX(IF(
                ISNUMBER(M137:V137),
                IF(
                    M$4:V$4=2,
                    M137:V137,
                    ""),
                ""))
        ),
        IF(
            Parameters!$D$16=1,
            IFERROR(
                AVERAGE(IF(
                    ISNUMBER(M137:V137),
                    IF(
                        M$4:V$4=1,
                        M137:V137,
                        ""),
                    "")),
                AVERAGE(IF(
                    ISNUMBER(M137:V137),
                    IF(
                        M$4:V$4=2,
                        M137:V137,
                        ""),
                    ""))
            ),
            IF(
                Parameters!$D$17=1,
                IFERROR(
                    IF(
                        OR(
                            IF(
                                ISNUMBER(M137:V137),
                                IF(
                                    M$4:V$4=1,
                                    M137:V137,
                                    ""),
                                "")
                            =0),
                        0,
                        GEOMEAN(IF(
                            ISNUMBER(M137:V137),
                            IF(
                                M$4:V$4=1,
                                M137:V137,
                                ""),
                            ""))
                    ),
                    IF(
                        OR(IF(
                            ISNUMBER(M137:V137),
                            IF(
                                M$4:V$4=2,
                                M137:V137,
                                ""),
                            "")
                            =0),
                        0,
                        GEOMEAN(IF(
                            ISNUMBER(M137:V137),
                            IF(
                                M$4:V$4=2,
                                M137:V137,
                                ""),
                            "")))
                )
            )
        )
    )
)</f>
        <v>1.1666666666666601</v>
      </c>
      <c r="I137" s="191" cm="1">
        <f t="array" ref="I137">IF(
    SUM(IF(
            ISNUMBER(
                IF(
                    $M$5:$V$5,
                    (M137:V137),
                    "")),
            1,
            0))
        =0,
    NA(),
    IF(
        Parameters!$D$15=1,
        IF(
            SUM(--(ISNUMBER(IF($M$5:$V$5=1,(M137:V137),""))))&gt;0,
            MAX(IF(
                ISNUMBER(M137:V137),
                IF(
                    M$5:V$5=1,
                    M137:V137,
                    ""),
                "")),
            MAX(IF(
                ISNUMBER(M137:V137),
                IF(
                    M$5:V$5=2,
                    M137:V137,
                    ""),
                ""))
        ),
        IF(
            Parameters!$D$16=1,
            IFERROR(
                AVERAGE(IF(
                    ISNUMBER(M137:V137),
                    IF(
                        M$5:V$5=1,
                        M137:V137,
                        ""),
                    "")),
                AVERAGE(IF(
                    ISNUMBER(M137:V137),
                    IF(
                        M$5:V$5=2,
                        M137:V137,
                        ""),
                    ""))
            ),
            IF(
                Parameters!$D$17=1,
                IFERROR(
                    IF(
                        OR(
                            IF(
                                ISNUMBER(M137:V137),
                                IF(
                                    M$5:V$5=1,
                                    M137:V137,
                                    ""),
                                "")
                            =0),
                        0,
                        GEOMEAN(IF(
                            ISNUMBER(M137:V137),
                            IF(
                                M$5:V$5=1,
                                M137:V137,
                                ""),
                            ""))
                    ),
                    IF(
                        OR(IF(
                            ISNUMBER(M137:V137),
                            IF(
                                M$5:V$5=2,
                                M137:V137,
                                ""),
                            "")
                            =0),
                        0,
                        GEOMEAN(IF(
                            ISNUMBER(M137:V137),
                            IF(
                                M$5:V$5=2,
                                M137:V137,
                                ""),
                            "")))
                )
            )
        )
    )
)</f>
        <v>10</v>
      </c>
      <c r="J137" s="242">
        <v>45188</v>
      </c>
      <c r="K137" s="242">
        <v>45454</v>
      </c>
      <c r="L137" s="91" t="s">
        <v>220</v>
      </c>
      <c r="M137" s="192">
        <v>1.1666666666666601</v>
      </c>
      <c r="N137" s="192">
        <v>10</v>
      </c>
      <c r="O137" s="192">
        <v>0</v>
      </c>
      <c r="P137" s="192">
        <v>0</v>
      </c>
      <c r="Q137" s="192">
        <v>0</v>
      </c>
      <c r="R137" s="192" t="s">
        <v>409</v>
      </c>
      <c r="S137" s="192">
        <v>1.7</v>
      </c>
      <c r="T137" s="192" t="s">
        <v>856</v>
      </c>
      <c r="U137" s="192">
        <v>0</v>
      </c>
      <c r="V137" s="192" t="s">
        <v>409</v>
      </c>
      <c r="W137" s="192">
        <v>0</v>
      </c>
      <c r="X137" s="192" t="s">
        <v>409</v>
      </c>
      <c r="Y137" s="192"/>
      <c r="Z137" s="192"/>
      <c r="AA137" s="80"/>
      <c r="AB137" s="80"/>
      <c r="AC137" s="80"/>
    </row>
    <row r="138" spans="1:29"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10</v>
      </c>
      <c r="H138" s="80" cm="1">
        <f t="array" ref="H138">IF(
    SUM(IF(
            ISNUMBER(
                IF(
                    $M$4:$V$4,
                    (M138:V138),
                    "")),
            1,
            0))
        =0,
    NA(),
    IF(
        Parameters!$D$15=1,
        IF(
            SUM(--(ISNUMBER(IF($M$4:$V$4=1,(M138:V138),""))))&gt;0,
            MAX(IF(
                ISNUMBER(M138:V138),
                IF(
                    M$4:V$4=1,
                    M138:V138,
                    ""),
                "")),
            MAX(IF(
                ISNUMBER(M138:V138),
                IF(
                    M$4:V$4=2,
                    M138:V138,
                    ""),
                ""))
        ),
        IF(
            Parameters!$D$16=1,
            IFERROR(
                AVERAGE(IF(
                    ISNUMBER(M138:V138),
                    IF(
                        M$4:V$4=1,
                        M138:V138,
                        ""),
                    "")),
                AVERAGE(IF(
                    ISNUMBER(M138:V138),
                    IF(
                        M$4:V$4=2,
                        M138:V138,
                        ""),
                    ""))
            ),
            IF(
                Parameters!$D$17=1,
                IFERROR(
                    IF(
                        OR(
                            IF(
                                ISNUMBER(M138:V138),
                                IF(
                                    M$4:V$4=1,
                                    M138:V138,
                                    ""),
                                "")
                            =0),
                        0,
                        GEOMEAN(IF(
                            ISNUMBER(M138:V138),
                            IF(
                                M$4:V$4=1,
                                M138:V138,
                                ""),
                            ""))
                    ),
                    IF(
                        OR(IF(
                            ISNUMBER(M138:V138),
                            IF(
                                M$4:V$4=2,
                                M138:V138,
                                ""),
                            "")
                            =0),
                        0,
                        GEOMEAN(IF(
                            ISNUMBER(M138:V138),
                            IF(
                                M$4:V$4=2,
                                M138:V138,
                                ""),
                            "")))
                )
            )
        )
    )
)</f>
        <v>10</v>
      </c>
      <c r="I138" s="191" cm="1">
        <f t="array" ref="I138">IF(
    SUM(IF(
            ISNUMBER(
                IF(
                    $M$5:$V$5,
                    (M138:V138),
                    "")),
            1,
            0))
        =0,
    NA(),
    IF(
        Parameters!$D$15=1,
        IF(
            SUM(--(ISNUMBER(IF($M$5:$V$5=1,(M138:V138),""))))&gt;0,
            MAX(IF(
                ISNUMBER(M138:V138),
                IF(
                    M$5:V$5=1,
                    M138:V138,
                    ""),
                "")),
            MAX(IF(
                ISNUMBER(M138:V138),
                IF(
                    M$5:V$5=2,
                    M138:V138,
                    ""),
                ""))
        ),
        IF(
            Parameters!$D$16=1,
            IFERROR(
                AVERAGE(IF(
                    ISNUMBER(M138:V138),
                    IF(
                        M$5:V$5=1,
                        M138:V138,
                        ""),
                    "")),
                AVERAGE(IF(
                    ISNUMBER(M138:V138),
                    IF(
                        M$5:V$5=2,
                        M138:V138,
                        ""),
                    ""))
            ),
            IF(
                Parameters!$D$17=1,
                IFERROR(
                    IF(
                        OR(
                            IF(
                                ISNUMBER(M138:V138),
                                IF(
                                    M$5:V$5=1,
                                    M138:V138,
                                    ""),
                                "")
                            =0),
                        0,
                        GEOMEAN(IF(
                            ISNUMBER(M138:V138),
                            IF(
                                M$5:V$5=1,
                                M138:V138,
                                ""),
                            ""))
                    ),
                    IF(
                        OR(IF(
                            ISNUMBER(M138:V138),
                            IF(
                                M$5:V$5=2,
                                M138:V138,
                                ""),
                            "")
                            =0),
                        0,
                        GEOMEAN(IF(
                            ISNUMBER(M138:V138),
                            IF(
                                M$5:V$5=2,
                                M138:V138,
                                ""),
                            "")))
                )
            )
        )
    )
)</f>
        <v>10</v>
      </c>
      <c r="J138" s="242">
        <v>45188</v>
      </c>
      <c r="K138" s="242">
        <v>45454</v>
      </c>
      <c r="L138" s="91" t="s">
        <v>222</v>
      </c>
      <c r="M138" s="192">
        <v>10</v>
      </c>
      <c r="N138" s="192">
        <v>10</v>
      </c>
      <c r="O138" s="192">
        <v>0</v>
      </c>
      <c r="P138" s="192">
        <v>0</v>
      </c>
      <c r="Q138" s="192">
        <v>0</v>
      </c>
      <c r="R138" s="192" t="s">
        <v>409</v>
      </c>
      <c r="S138" s="192">
        <v>7.2</v>
      </c>
      <c r="T138" s="192" t="s">
        <v>850</v>
      </c>
      <c r="U138" s="192">
        <v>0</v>
      </c>
      <c r="V138" s="192" t="s">
        <v>409</v>
      </c>
      <c r="W138" s="192">
        <v>0</v>
      </c>
      <c r="X138" s="192" t="s">
        <v>409</v>
      </c>
      <c r="Y138" s="192"/>
      <c r="Z138" s="192"/>
      <c r="AA138" s="80"/>
      <c r="AB138" s="80"/>
      <c r="AC138" s="80"/>
    </row>
    <row r="139" spans="1:29"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$M$4:$V$4,
                    (M139:V139),
                    "")),
            1,
            0))
        =0,
    NA(),
    IF(
        Parameters!$D$15=1,
        IF(
            SUM(--(ISNUMBER(IF($M$4:$V$4=1,(M139:V139),""))))&gt;0,
            MAX(IF(
                ISNUMBER(M139:V139),
                IF(
                    M$4:V$4=1,
                    M139:V139,
                    ""),
                "")),
            MAX(IF(
                ISNUMBER(M139:V139),
                IF(
                    M$4:V$4=2,
                    M139:V139,
                    ""),
                ""))
        ),
        IF(
            Parameters!$D$16=1,
            IFERROR(
                AVERAGE(IF(
                    ISNUMBER(M139:V139),
                    IF(
                        M$4:V$4=1,
                        M139:V139,
                        ""),
                    "")),
                AVERAGE(IF(
                    ISNUMBER(M139:V139),
                    IF(
                        M$4:V$4=2,
                        M139:V139,
                        ""),
                    ""))
            ),
            IF(
                Parameters!$D$17=1,
                IFERROR(
                    IF(
                        OR(
                            IF(
                                ISNUMBER(M139:V139),
                                IF(
                                    M$4:V$4=1,
                                    M139:V139,
                                    ""),
                                "")
                            =0),
                        0,
                        GEOMEAN(IF(
                            ISNUMBER(M139:V139),
                            IF(
                                M$4:V$4=1,
                                M139:V139,
                                ""),
                            ""))
                    ),
                    IF(
                        OR(IF(
                            ISNUMBER(M139:V139),
                            IF(
                                M$4:V$4=2,
                                M139:V139,
                                ""),
                            "")
                            =0),
                        0,
                        GEOMEAN(IF(
                            ISNUMBER(M139:V139),
                            IF(
                                M$4:V$4=2,
                                M139:V139,
                                ""),
                            "")))
                )
            )
        )
    )
)</f>
        <v>3.5</v>
      </c>
      <c r="I139" s="191" cm="1">
        <f t="array" ref="I139">IF(
    SUM(IF(
            ISNUMBER(
                IF(
                    $M$5:$V$5,
                    (M139:V139),
                    "")),
            1,
            0))
        =0,
    NA(),
    IF(
        Parameters!$D$15=1,
        IF(
            SUM(--(ISNUMBER(IF($M$5:$V$5=1,(M139:V139),""))))&gt;0,
            MAX(IF(
                ISNUMBER(M139:V139),
                IF(
                    M$5:V$5=1,
                    M139:V139,
                    ""),
                "")),
            MAX(IF(
                ISNUMBER(M139:V139),
                IF(
                    M$5:V$5=2,
                    M139:V139,
                    ""),
                ""))
        ),
        IF(
            Parameters!$D$16=1,
            IFERROR(
                AVERAGE(IF(
                    ISNUMBER(M139:V139),
                    IF(
                        M$5:V$5=1,
                        M139:V139,
                        ""),
                    "")),
                AVERAGE(IF(
                    ISNUMBER(M139:V139),
                    IF(
                        M$5:V$5=2,
                        M139:V139,
                        ""),
                    ""))
            ),
            IF(
                Parameters!$D$17=1,
                IFERROR(
                    IF(
                        OR(
                            IF(
                                ISNUMBER(M139:V139),
                                IF(
                                    M$5:V$5=1,
                                    M139:V139,
                                    ""),
                                "")
                            =0),
                        0,
                        GEOMEAN(IF(
                            ISNUMBER(M139:V139),
                            IF(
                                M$5:V$5=1,
                                M139:V139,
                                ""),
                            ""))
                    ),
                    IF(
                        OR(IF(
                            ISNUMBER(M139:V139),
                            IF(
                                M$5:V$5=2,
                                M139:V139,
                                ""),
                            "")
                            =0),
                        0,
                        GEOMEAN(IF(
                            ISNUMBER(M139:V139),
                            IF(
                                M$5:V$5=2,
                                M139:V139,
                                ""),
                            "")))
                )
            )
        )
    )
)</f>
        <v>0</v>
      </c>
      <c r="J139" s="242">
        <v>45188</v>
      </c>
      <c r="K139" s="242">
        <v>45418</v>
      </c>
      <c r="L139" s="91" t="s">
        <v>224</v>
      </c>
      <c r="M139" s="192">
        <v>3.5</v>
      </c>
      <c r="N139" s="192" t="s">
        <v>409</v>
      </c>
      <c r="O139" s="192">
        <v>0</v>
      </c>
      <c r="P139" s="192">
        <v>0</v>
      </c>
      <c r="Q139" s="192">
        <v>0</v>
      </c>
      <c r="R139" s="192" t="s">
        <v>409</v>
      </c>
      <c r="S139" s="192">
        <v>3.1</v>
      </c>
      <c r="T139" s="192" t="s">
        <v>409</v>
      </c>
      <c r="U139" s="192">
        <v>0</v>
      </c>
      <c r="V139" s="192" t="s">
        <v>409</v>
      </c>
      <c r="W139" s="192">
        <v>0</v>
      </c>
      <c r="X139" s="192" t="s">
        <v>409</v>
      </c>
      <c r="Y139" s="192"/>
      <c r="Z139" s="192"/>
      <c r="AA139" s="80"/>
      <c r="AB139" s="80"/>
      <c r="AC139" s="80"/>
    </row>
    <row r="140" spans="1:29"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$M$4:$V$4,
                    (M140:V140),
                    "")),
            1,
            0))
        =0,
    NA(),
    IF(
        Parameters!$D$15=1,
        IF(
            SUM(--(ISNUMBER(IF($M$4:$V$4=1,(M140:V140),""))))&gt;0,
            MAX(IF(
                ISNUMBER(M140:V140),
                IF(
                    M$4:V$4=1,
                    M140:V140,
                    ""),
                "")),
            MAX(IF(
                ISNUMBER(M140:V140),
                IF(
                    M$4:V$4=2,
                    M140:V140,
                    ""),
                ""))
        ),
        IF(
            Parameters!$D$16=1,
            IFERROR(
                AVERAGE(IF(
                    ISNUMBER(M140:V140),
                    IF(
                        M$4:V$4=1,
                        M140:V140,
                        ""),
                    "")),
                AVERAGE(IF(
                    ISNUMBER(M140:V140),
                    IF(
                        M$4:V$4=2,
                        M140:V140,
                        ""),
                    ""))
            ),
            IF(
                Parameters!$D$17=1,
                IFERROR(
                    IF(
                        OR(
                            IF(
                                ISNUMBER(M140:V140),
                                IF(
                                    M$4:V$4=1,
                                    M140:V140,
                                    ""),
                                "")
                            =0),
                        0,
                        GEOMEAN(IF(
                            ISNUMBER(M140:V140),
                            IF(
                                M$4:V$4=1,
                                M140:V140,
                                ""),
                            ""))
                    ),
                    IF(
                        OR(IF(
                            ISNUMBER(M140:V140),
                            IF(
                                M$4:V$4=2,
                                M140:V140,
                                ""),
                            "")
                            =0),
                        0,
                        GEOMEAN(IF(
                            ISNUMBER(M140:V140),
                            IF(
                                M$4:V$4=2,
                                M140:V140,
                                ""),
                            "")))
                )
            )
        )
    )
)</f>
        <v>3.3333333333333299</v>
      </c>
      <c r="I140" s="191" cm="1">
        <f t="array" ref="I140">IF(
    SUM(IF(
            ISNUMBER(
                IF(
                    $M$5:$V$5,
                    (M140:V140),
                    "")),
            1,
            0))
        =0,
    NA(),
    IF(
        Parameters!$D$15=1,
        IF(
            SUM(--(ISNUMBER(IF($M$5:$V$5=1,(M140:V140),""))))&gt;0,
            MAX(IF(
                ISNUMBER(M140:V140),
                IF(
                    M$5:V$5=1,
                    M140:V140,
                    ""),
                "")),
            MAX(IF(
                ISNUMBER(M140:V140),
                IF(
                    M$5:V$5=2,
                    M140:V140,
                    ""),
                ""))
        ),
        IF(
            Parameters!$D$16=1,
            IFERROR(
                AVERAGE(IF(
                    ISNUMBER(M140:V140),
                    IF(
                        M$5:V$5=1,
                        M140:V140,
                        ""),
                    "")),
                AVERAGE(IF(
                    ISNUMBER(M140:V140),
                    IF(
                        M$5:V$5=2,
                        M140:V140,
                        ""),
                    ""))
            ),
            IF(
                Parameters!$D$17=1,
                IFERROR(
                    IF(
                        OR(
                            IF(
                                ISNUMBER(M140:V140),
                                IF(
                                    M$5:V$5=1,
                                    M140:V140,
                                    ""),
                                "")
                            =0),
                        0,
                        GEOMEAN(IF(
                            ISNUMBER(M140:V140),
                            IF(
                                M$5:V$5=1,
                                M140:V140,
                                ""),
                            ""))
                    ),
                    IF(
                        OR(IF(
                            ISNUMBER(M140:V140),
                            IF(
                                M$5:V$5=2,
                                M140:V140,
                                ""),
                            "")
                            =0),
                        0,
                        GEOMEAN(IF(
                            ISNUMBER(M140:V140),
                            IF(
                                M$5:V$5=2,
                                M140:V140,
                                ""),
                            "")))
                )
            )
        )
    )
)</f>
        <v>0</v>
      </c>
      <c r="J140" s="242">
        <v>45188</v>
      </c>
      <c r="K140" s="242">
        <v>45014</v>
      </c>
      <c r="L140" s="91" t="s">
        <v>226</v>
      </c>
      <c r="M140" s="192">
        <v>3.3333333333333299</v>
      </c>
      <c r="N140" s="192" t="s">
        <v>409</v>
      </c>
      <c r="O140" s="192">
        <v>0</v>
      </c>
      <c r="P140" s="192">
        <v>0</v>
      </c>
      <c r="Q140" s="192">
        <v>0</v>
      </c>
      <c r="R140" s="192" t="s">
        <v>409</v>
      </c>
      <c r="S140" s="192">
        <v>3</v>
      </c>
      <c r="T140" s="192" t="s">
        <v>409</v>
      </c>
      <c r="U140" s="192">
        <v>0</v>
      </c>
      <c r="V140" s="192" t="s">
        <v>409</v>
      </c>
      <c r="W140" s="192">
        <v>0</v>
      </c>
      <c r="X140" s="192" t="s">
        <v>409</v>
      </c>
      <c r="Y140" s="192"/>
      <c r="Z140" s="192"/>
      <c r="AA140" s="80"/>
      <c r="AB140" s="80"/>
      <c r="AC140" s="80"/>
    </row>
    <row r="141" spans="1:29" x14ac:dyDescent="0.2">
      <c r="A141" s="84">
        <v>134</v>
      </c>
      <c r="B141" s="84" t="str">
        <f ca="1"/>
        <v>Northern Mariana Islands</v>
      </c>
      <c r="C141" s="84" t="str">
        <f ca="1"/>
        <v>MNP</v>
      </c>
      <c r="D141" s="219" t="str">
        <f ca="1"/>
        <v>EAS           East Asia &amp; Pacific</v>
      </c>
      <c r="E141" s="219" t="str">
        <f ca="1"/>
        <v>NA</v>
      </c>
      <c r="F141" s="190" t="str">
        <f t="shared" ca="1" si="5"/>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$M$4:$V$4,
                    (M141:V141),
                    "")),
            1,
            0))
        =0,
    NA(),
    IF(
        Parameters!$D$15=1,
        IF(
            SUM(--(ISNUMBER(IF($M$4:$V$4=1,(M141:V141),""))))&gt;0,
            MAX(IF(
                ISNUMBER(M141:V141),
                IF(
                    M$4:V$4=1,
                    M141:V141,
                    ""),
                "")),
            MAX(IF(
                ISNUMBER(M141:V141),
                IF(
                    M$4:V$4=2,
                    M141:V141,
                    ""),
                ""))
        ),
        IF(
            Parameters!$D$16=1,
            IFERROR(
                AVERAGE(IF(
                    ISNUMBER(M141:V141),
                    IF(
                        M$4:V$4=1,
                        M141:V141,
                        ""),
                    "")),
                AVERAGE(IF(
                    ISNUMBER(M141:V141),
                    IF(
                        M$4:V$4=2,
                        M141:V141,
                        ""),
                    ""))
            ),
            IF(
                Parameters!$D$17=1,
                IFERROR(
                    IF(
                        OR(
                            IF(
                                ISNUMBER(M141:V141),
                                IF(
                                    M$4:V$4=1,
                                    M141:V141,
                                    ""),
                                "")
                            =0),
                        0,
                        GEOMEAN(IF(
                            ISNUMBER(M141:V141),
                            IF(
                                M$4:V$4=1,
                                M141:V141,
                                ""),
                            ""))
                    ),
                    IF(
                        OR(IF(
                            ISNUMBER(M141:V141),
                            IF(
                                M$4:V$4=2,
                                M141:V141,
                                ""),
                            "")
                            =0),
                        0,
                        GEOMEAN(IF(
                            ISNUMBER(M141:V141),
                            IF(
                                M$4:V$4=2,
                                M141:V141,
                                ""),
                            "")))
                )
            )
        )
    )
)</f>
        <v>#N/A</v>
      </c>
      <c r="I141" s="191" cm="1">
        <f t="array" ref="I141">IF(
    SUM(IF(
            ISNUMBER(
                IF(
                    $M$5:$V$5,
                    (M141:V141),
                    "")),
            1,
            0))
        =0,
    NA(),
    IF(
        Parameters!$D$15=1,
        IF(
            SUM(--(ISNUMBER(IF($M$5:$V$5=1,(M141:V141),""))))&gt;0,
            MAX(IF(
                ISNUMBER(M141:V141),
                IF(
                    M$5:V$5=1,
                    M141:V141,
                    ""),
                "")),
            MAX(IF(
                ISNUMBER(M141:V141),
                IF(
                    M$5:V$5=2,
                    M141:V141,
                    ""),
                ""))
        ),
        IF(
            Parameters!$D$16=1,
            IFERROR(
                AVERAGE(IF(
                    ISNUMBER(M141:V141),
                    IF(
                        M$5:V$5=1,
                        M141:V141,
                        ""),
                    "")),
                AVERAGE(IF(
                    ISNUMBER(M141:V141),
                    IF(
                        M$5:V$5=2,
                        M141:V141,
                        ""),
                    ""))
            ),
            IF(
                Parameters!$D$17=1,
                IFERROR(
                    IF(
                        OR(
                            IF(
                                ISNUMBER(M141:V141),
                                IF(
                                    M$5:V$5=1,
                                    M141:V141,
                                    ""),
                                "")
                            =0),
                        0,
                        GEOMEAN(IF(
                            ISNUMBER(M141:V141),
                            IF(
                                M$5:V$5=1,
                                M141:V141,
                                ""),
                            ""))
                    ),
                    IF(
                        OR(IF(
                            ISNUMBER(M141:V141),
                            IF(
                                M$5:V$5=2,
                                M141:V141,
                                ""),
                            "")
                            =0),
                        0,
                        GEOMEAN(IF(
                            ISNUMBER(M141:V141),
                            IF(
                                M$5:V$5=2,
                                M141:V141,
                                ""),
                            "")))
                )
            )
        )
    )
)</f>
        <v>0</v>
      </c>
      <c r="J141" s="242" t="s">
        <v>409</v>
      </c>
      <c r="K141" s="242">
        <v>45440</v>
      </c>
      <c r="L141" s="91" t="s">
        <v>689</v>
      </c>
      <c r="M141" s="192" t="s">
        <v>409</v>
      </c>
      <c r="N141" s="192" t="s">
        <v>409</v>
      </c>
      <c r="O141" s="192">
        <v>0</v>
      </c>
      <c r="P141" s="192">
        <v>0</v>
      </c>
      <c r="Q141" s="192">
        <v>0</v>
      </c>
      <c r="R141" s="192" t="s">
        <v>409</v>
      </c>
      <c r="S141" s="192" t="s">
        <v>409</v>
      </c>
      <c r="T141" s="192" t="s">
        <v>409</v>
      </c>
      <c r="U141" s="192">
        <v>0</v>
      </c>
      <c r="V141" s="192" t="s">
        <v>409</v>
      </c>
      <c r="W141" s="192">
        <v>0.5</v>
      </c>
      <c r="X141" s="192" t="s">
        <v>409</v>
      </c>
      <c r="Y141" s="192"/>
      <c r="Z141" s="192"/>
      <c r="AA141" s="80"/>
      <c r="AB141" s="80"/>
      <c r="AC141" s="80"/>
    </row>
    <row r="142" spans="1:29"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8.1649658092772555</v>
      </c>
      <c r="H142" s="80" cm="1">
        <f t="array" ref="H142">IF(
    SUM(IF(
            ISNUMBER(
                IF(
                    $M$4:$V$4,
                    (M142:V142),
                    "")),
            1,
            0))
        =0,
    NA(),
    IF(
        Parameters!$D$15=1,
        IF(
            SUM(--(ISNUMBER(IF($M$4:$V$4=1,(M142:V142),""))))&gt;0,
            MAX(IF(
                ISNUMBER(M142:V142),
                IF(
                    M$4:V$4=1,
                    M142:V142,
                    ""),
                "")),
            MAX(IF(
                ISNUMBER(M142:V142),
                IF(
                    M$4:V$4=2,
                    M142:V142,
                    ""),
                ""))
        ),
        IF(
            Parameters!$D$16=1,
            IFERROR(
                AVERAGE(IF(
                    ISNUMBER(M142:V142),
                    IF(
                        M$4:V$4=1,
                        M142:V142,
                        ""),
                    "")),
                AVERAGE(IF(
                    ISNUMBER(M142:V142),
                    IF(
                        M$4:V$4=2,
                        M142:V142,
                        ""),
                    ""))
            ),
            IF(
                Parameters!$D$17=1,
                IFERROR(
                    IF(
                        OR(
                            IF(
                                ISNUMBER(M142:V142),
                                IF(
                                    M$4:V$4=1,
                                    M142:V142,
                                    ""),
                                "")
                            =0),
                        0,
                        GEOMEAN(IF(
                            ISNUMBER(M142:V142),
                            IF(
                                M$4:V$4=1,
                                M142:V142,
                                ""),
                            ""))
                    ),
                    IF(
                        OR(IF(
                            ISNUMBER(M142:V142),
                            IF(
                                M$4:V$4=2,
                                M142:V142,
                                ""),
                            "")
                            =0),
                        0,
                        GEOMEAN(IF(
                            ISNUMBER(M142:V142),
                            IF(
                                M$4:V$4=2,
                                M142:V142,
                                ""),
                            "")))
                )
            )
        )
    )
)</f>
        <v>6.6666666666666599</v>
      </c>
      <c r="I142" s="191" cm="1">
        <f t="array" ref="I142">IF(
    SUM(IF(
            ISNUMBER(
                IF(
                    $M$5:$V$5,
                    (M142:V142),
                    "")),
            1,
            0))
        =0,
    NA(),
    IF(
        Parameters!$D$15=1,
        IF(
            SUM(--(ISNUMBER(IF($M$5:$V$5=1,(M142:V142),""))))&gt;0,
            MAX(IF(
                ISNUMBER(M142:V142),
                IF(
                    M$5:V$5=1,
                    M142:V142,
                    ""),
                "")),
            MAX(IF(
                ISNUMBER(M142:V142),
                IF(
                    M$5:V$5=2,
                    M142:V142,
                    ""),
                ""))
        ),
        IF(
            Parameters!$D$16=1,
            IFERROR(
                AVERAGE(IF(
                    ISNUMBER(M142:V142),
                    IF(
                        M$5:V$5=1,
                        M142:V142,
                        ""),
                    "")),
                AVERAGE(IF(
                    ISNUMBER(M142:V142),
                    IF(
                        M$5:V$5=2,
                        M142:V142,
                        ""),
                    ""))
            ),
            IF(
                Parameters!$D$17=1,
                IFERROR(
                    IF(
                        OR(
                            IF(
                                ISNUMBER(M142:V142),
                                IF(
                                    M$5:V$5=1,
                                    M142:V142,
                                    ""),
                                "")
                            =0),
                        0,
                        GEOMEAN(IF(
                            ISNUMBER(M142:V142),
                            IF(
                                M$5:V$5=1,
                                M142:V142,
                                ""),
                            ""))
                    ),
                    IF(
                        OR(IF(
                            ISNUMBER(M142:V142),
                            IF(
                                M$5:V$5=2,
                                M142:V142,
                                ""),
                            "")
                            =0),
                        0,
                        GEOMEAN(IF(
                            ISNUMBER(M142:V142),
                            IF(
                                M$5:V$5=2,
                                M142:V142,
                                ""),
                            "")))
                )
            )
        )
    )
)</f>
        <v>10</v>
      </c>
      <c r="J142" s="242">
        <v>45188</v>
      </c>
      <c r="K142" s="242">
        <v>45454</v>
      </c>
      <c r="L142" s="91" t="s">
        <v>228</v>
      </c>
      <c r="M142" s="192">
        <v>6.6666666666666599</v>
      </c>
      <c r="N142" s="192">
        <v>10</v>
      </c>
      <c r="O142" s="192">
        <v>0</v>
      </c>
      <c r="P142" s="192">
        <v>0</v>
      </c>
      <c r="Q142" s="192">
        <v>0</v>
      </c>
      <c r="R142" s="192" t="s">
        <v>409</v>
      </c>
      <c r="S142" s="192">
        <v>5</v>
      </c>
      <c r="T142" s="192" t="s">
        <v>842</v>
      </c>
      <c r="U142" s="192">
        <v>0</v>
      </c>
      <c r="V142" s="192" t="s">
        <v>409</v>
      </c>
      <c r="W142" s="192">
        <v>0</v>
      </c>
      <c r="X142" s="192" t="s">
        <v>409</v>
      </c>
      <c r="Y142" s="192"/>
      <c r="Z142" s="192"/>
      <c r="AA142" s="80"/>
      <c r="AB142" s="80"/>
      <c r="AC142" s="80"/>
    </row>
    <row r="143" spans="1:29"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$M$4:$V$4,
                    (M143:V143),
                    "")),
            1,
            0))
        =0,
    NA(),
    IF(
        Parameters!$D$15=1,
        IF(
            SUM(--(ISNUMBER(IF($M$4:$V$4=1,(M143:V143),""))))&gt;0,
            MAX(IF(
                ISNUMBER(M143:V143),
                IF(
                    M$4:V$4=1,
                    M143:V143,
                    ""),
                "")),
            MAX(IF(
                ISNUMBER(M143:V143),
                IF(
                    M$4:V$4=2,
                    M143:V143,
                    ""),
                ""))
        ),
        IF(
            Parameters!$D$16=1,
            IFERROR(
                AVERAGE(IF(
                    ISNUMBER(M143:V143),
                    IF(
                        M$4:V$4=1,
                        M143:V143,
                        ""),
                    "")),
                AVERAGE(IF(
                    ISNUMBER(M143:V143),
                    IF(
                        M$4:V$4=2,
                        M143:V143,
                        ""),
                    ""))
            ),
            IF(
                Parameters!$D$17=1,
                IFERROR(
                    IF(
                        OR(
                            IF(
                                ISNUMBER(M143:V143),
                                IF(
                                    M$4:V$4=1,
                                    M143:V143,
                                    ""),
                                "")
                            =0),
                        0,
                        GEOMEAN(IF(
                            ISNUMBER(M143:V143),
                            IF(
                                M$4:V$4=1,
                                M143:V143,
                                ""),
                            ""))
                    ),
                    IF(
                        OR(IF(
                            ISNUMBER(M143:V143),
                            IF(
                                M$4:V$4=2,
                                M143:V143,
                                ""),
                            "")
                            =0),
                        0,
                        GEOMEAN(IF(
                            ISNUMBER(M143:V143),
                            IF(
                                M$4:V$4=2,
                                M143:V143,
                                ""),
                            "")))
                )
            )
        )
    )
)</f>
        <v>5</v>
      </c>
      <c r="I143" s="191" cm="1">
        <f t="array" ref="I143">IF(
    SUM(IF(
            ISNUMBER(
                IF(
                    $M$5:$V$5,
                    (M143:V143),
                    "")),
            1,
            0))
        =0,
    NA(),
    IF(
        Parameters!$D$15=1,
        IF(
            SUM(--(ISNUMBER(IF($M$5:$V$5=1,(M143:V143),""))))&gt;0,
            MAX(IF(
                ISNUMBER(M143:V143),
                IF(
                    M$5:V$5=1,
                    M143:V143,
                    ""),
                "")),
            MAX(IF(
                ISNUMBER(M143:V143),
                IF(
                    M$5:V$5=2,
                    M143:V143,
                    ""),
                ""))
        ),
        IF(
            Parameters!$D$16=1,
            IFERROR(
                AVERAGE(IF(
                    ISNUMBER(M143:V143),
                    IF(
                        M$5:V$5=1,
                        M143:V143,
                        ""),
                    "")),
                AVERAGE(IF(
                    ISNUMBER(M143:V143),
                    IF(
                        M$5:V$5=2,
                        M143:V143,
                        ""),
                    ""))
            ),
            IF(
                Parameters!$D$17=1,
                IFERROR(
                    IF(
                        OR(
                            IF(
                                ISNUMBER(M143:V143),
                                IF(
                                    M$5:V$5=1,
                                    M143:V143,
                                    ""),
                                "")
                            =0),
                        0,
                        GEOMEAN(IF(
                            ISNUMBER(M143:V143),
                            IF(
                                M$5:V$5=1,
                                M143:V143,
                                ""),
                            ""))
                    ),
                    IF(
                        OR(IF(
                            ISNUMBER(M143:V143),
                            IF(
                                M$5:V$5=2,
                                M143:V143,
                                ""),
                            "")
                            =0),
                        0,
                        GEOMEAN(IF(
                            ISNUMBER(M143:V143),
                            IF(
                                M$5:V$5=2,
                                M143:V143,
                                ""),
                            "")))
                )
            )
        )
    )
)</f>
        <v>0</v>
      </c>
      <c r="J143" s="242">
        <v>45188</v>
      </c>
      <c r="K143" s="242">
        <v>45440</v>
      </c>
      <c r="L143" s="91" t="s">
        <v>230</v>
      </c>
      <c r="M143" s="192">
        <v>5</v>
      </c>
      <c r="N143" s="192" t="s">
        <v>409</v>
      </c>
      <c r="O143" s="192">
        <v>0</v>
      </c>
      <c r="P143" s="192">
        <v>0</v>
      </c>
      <c r="Q143" s="192">
        <v>0</v>
      </c>
      <c r="R143" s="192" t="s">
        <v>409</v>
      </c>
      <c r="S143" s="192">
        <v>4</v>
      </c>
      <c r="T143" s="192" t="s">
        <v>409</v>
      </c>
      <c r="U143" s="192">
        <v>0</v>
      </c>
      <c r="V143" s="192" t="s">
        <v>409</v>
      </c>
      <c r="W143" s="192">
        <v>0.133333333333333</v>
      </c>
      <c r="X143" s="192" t="s">
        <v>409</v>
      </c>
      <c r="Y143" s="192"/>
      <c r="Z143" s="192"/>
      <c r="AA143" s="80"/>
      <c r="AB143" s="80"/>
      <c r="AC143" s="80"/>
    </row>
    <row r="144" spans="1:29"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$M$4:$V$4,
                    (M144:V144),
                    "")),
            1,
            0))
        =0,
    NA(),
    IF(
        Parameters!$D$15=1,
        IF(
            SUM(--(ISNUMBER(IF($M$4:$V$4=1,(M144:V144),""))))&gt;0,
            MAX(IF(
                ISNUMBER(M144:V144),
                IF(
                    M$4:V$4=1,
                    M144:V144,
                    ""),
                "")),
            MAX(IF(
                ISNUMBER(M144:V144),
                IF(
                    M$4:V$4=2,
                    M144:V144,
                    ""),
                ""))
        ),
        IF(
            Parameters!$D$16=1,
            IFERROR(
                AVERAGE(IF(
                    ISNUMBER(M144:V144),
                    IF(
                        M$4:V$4=1,
                        M144:V144,
                        ""),
                    "")),
                AVERAGE(IF(
                    ISNUMBER(M144:V144),
                    IF(
                        M$4:V$4=2,
                        M144:V144,
                        ""),
                    ""))
            ),
            IF(
                Parameters!$D$17=1,
                IFERROR(
                    IF(
                        OR(
                            IF(
                                ISNUMBER(M144:V144),
                                IF(
                                    M$4:V$4=1,
                                    M144:V144,
                                    ""),
                                "")
                            =0),
                        0,
                        GEOMEAN(IF(
                            ISNUMBER(M144:V144),
                            IF(
                                M$4:V$4=1,
                                M144:V144,
                                ""),
                            ""))
                    ),
                    IF(
                        OR(IF(
                            ISNUMBER(M144:V144),
                            IF(
                                M$4:V$4=2,
                                M144:V144,
                                ""),
                            "")
                            =0),
                        0,
                        GEOMEAN(IF(
                            ISNUMBER(M144:V144),
                            IF(
                                M$4:V$4=2,
                                M144:V144,
                                ""),
                            "")))
                )
            )
        )
    )
)</f>
        <v>3.3333333333333299</v>
      </c>
      <c r="I144" s="191" cm="1">
        <f t="array" ref="I144">IF(
    SUM(IF(
            ISNUMBER(
                IF(
                    $M$5:$V$5,
                    (M144:V144),
                    "")),
            1,
            0))
        =0,
    NA(),
    IF(
        Parameters!$D$15=1,
        IF(
            SUM(--(ISNUMBER(IF($M$5:$V$5=1,(M144:V144),""))))&gt;0,
            MAX(IF(
                ISNUMBER(M144:V144),
                IF(
                    M$5:V$5=1,
                    M144:V144,
                    ""),
                "")),
            MAX(IF(
                ISNUMBER(M144:V144),
                IF(
                    M$5:V$5=2,
                    M144:V144,
                    ""),
                ""))
        ),
        IF(
            Parameters!$D$16=1,
            IFERROR(
                AVERAGE(IF(
                    ISNUMBER(M144:V144),
                    IF(
                        M$5:V$5=1,
                        M144:V144,
                        ""),
                    "")),
                AVERAGE(IF(
                    ISNUMBER(M144:V144),
                    IF(
                        M$5:V$5=2,
                        M144:V144,
                        ""),
                    ""))
            ),
            IF(
                Parameters!$D$17=1,
                IFERROR(
                    IF(
                        OR(
                            IF(
                                ISNUMBER(M144:V144),
                                IF(
                                    M$5:V$5=1,
                                    M144:V144,
                                    ""),
                                "")
                            =0),
                        0,
                        GEOMEAN(IF(
                            ISNUMBER(M144:V144),
                            IF(
                                M$5:V$5=1,
                                M144:V144,
                                ""),
                            ""))
                    ),
                    IF(
                        OR(IF(
                            ISNUMBER(M144:V144),
                            IF(
                                M$5:V$5=2,
                                M144:V144,
                                ""),
                            "")
                            =0),
                        0,
                        GEOMEAN(IF(
                            ISNUMBER(M144:V144),
                            IF(
                                M$5:V$5=2,
                                M144:V144,
                                ""),
                            "")))
                )
            )
        )
    )
)</f>
        <v>0</v>
      </c>
      <c r="J144" s="242">
        <v>45188</v>
      </c>
      <c r="K144" s="242">
        <v>45337</v>
      </c>
      <c r="L144" s="91" t="s">
        <v>232</v>
      </c>
      <c r="M144" s="192">
        <v>3.3333333333333299</v>
      </c>
      <c r="N144" s="192" t="s">
        <v>409</v>
      </c>
      <c r="O144" s="192">
        <v>0</v>
      </c>
      <c r="P144" s="192">
        <v>0</v>
      </c>
      <c r="Q144" s="192">
        <v>0</v>
      </c>
      <c r="R144" s="192" t="s">
        <v>409</v>
      </c>
      <c r="S144" s="192">
        <v>3</v>
      </c>
      <c r="T144" s="192" t="s">
        <v>409</v>
      </c>
      <c r="U144" s="192">
        <v>0</v>
      </c>
      <c r="V144" s="192" t="s">
        <v>409</v>
      </c>
      <c r="W144" s="192">
        <v>0</v>
      </c>
      <c r="X144" s="192" t="s">
        <v>409</v>
      </c>
      <c r="Y144" s="192"/>
      <c r="Z144" s="192"/>
      <c r="AA144" s="80"/>
      <c r="AB144" s="80"/>
      <c r="AC144" s="80"/>
    </row>
    <row r="145" spans="1:29"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6.9522178715380676</v>
      </c>
      <c r="H145" s="80" cm="1">
        <f t="array" ref="H145">IF(
    SUM(IF(
            ISNUMBER(
                IF(
                    $M$4:$V$4,
                    (M145:V145),
                    "")),
            1,
            0))
        =0,
    NA(),
    IF(
        Parameters!$D$15=1,
        IF(
            SUM(--(ISNUMBER(IF($M$4:$V$4=1,(M145:V145),""))))&gt;0,
            MAX(IF(
                ISNUMBER(M145:V145),
                IF(
                    M$4:V$4=1,
                    M145:V145,
                    ""),
                "")),
            MAX(IF(
                ISNUMBER(M145:V145),
                IF(
                    M$4:V$4=2,
                    M145:V145,
                    ""),
                ""))
        ),
        IF(
            Parameters!$D$16=1,
            IFERROR(
                AVERAGE(IF(
                    ISNUMBER(M145:V145),
                    IF(
                        M$4:V$4=1,
                        M145:V145,
                        ""),
                    "")),
                AVERAGE(IF(
                    ISNUMBER(M145:V145),
                    IF(
                        M$4:V$4=2,
                        M145:V145,
                        ""),
                    ""))
            ),
            IF(
                Parameters!$D$17=1,
                IFERROR(
                    IF(
                        OR(
                            IF(
                                ISNUMBER(M145:V145),
                                IF(
                                    M$4:V$4=1,
                                    M145:V145,
                                    ""),
                                "")
                            =0),
                        0,
                        GEOMEAN(IF(
                            ISNUMBER(M145:V145),
                            IF(
                                M$4:V$4=1,
                                M145:V145,
                                ""),
                            ""))
                    ),
                    IF(
                        OR(IF(
                            ISNUMBER(M145:V145),
                            IF(
                                M$4:V$4=2,
                                M145:V145,
                                ""),
                            "")
                            =0),
                        0,
                        GEOMEAN(IF(
                            ISNUMBER(M145:V145),
                            IF(
                                M$4:V$4=2,
                                M145:V145,
                                ""),
                            "")))
                )
            )
        )
    )
)</f>
        <v>4.8333333333333304</v>
      </c>
      <c r="I145" s="191" cm="1">
        <f t="array" ref="I145">IF(
    SUM(IF(
            ISNUMBER(
                IF(
                    $M$5:$V$5,
                    (M145:V145),
                    "")),
            1,
            0))
        =0,
    NA(),
    IF(
        Parameters!$D$15=1,
        IF(
            SUM(--(ISNUMBER(IF($M$5:$V$5=1,(M145:V145),""))))&gt;0,
            MAX(IF(
                ISNUMBER(M145:V145),
                IF(
                    M$5:V$5=1,
                    M145:V145,
                    ""),
                "")),
            MAX(IF(
                ISNUMBER(M145:V145),
                IF(
                    M$5:V$5=2,
                    M145:V145,
                    ""),
                ""))
        ),
        IF(
            Parameters!$D$16=1,
            IFERROR(
                AVERAGE(IF(
                    ISNUMBER(M145:V145),
                    IF(
                        M$5:V$5=1,
                        M145:V145,
                        ""),
                    "")),
                AVERAGE(IF(
                    ISNUMBER(M145:V145),
                    IF(
                        M$5:V$5=2,
                        M145:V145,
                        ""),
                    ""))
            ),
            IF(
                Parameters!$D$17=1,
                IFERROR(
                    IF(
                        OR(
                            IF(
                                ISNUMBER(M145:V145),
                                IF(
                                    M$5:V$5=1,
                                    M145:V145,
                                    ""),
                                "")
                            =0),
                        0,
                        GEOMEAN(IF(
                            ISNUMBER(M145:V145),
                            IF(
                                M$5:V$5=1,
                                M145:V145,
                                ""),
                            ""))
                    ),
                    IF(
                        OR(IF(
                            ISNUMBER(M145:V145),
                            IF(
                                M$5:V$5=2,
                                M145:V145,
                                ""),
                            "")
                            =0),
                        0,
                        GEOMEAN(IF(
                            ISNUMBER(M145:V145),
                            IF(
                                M$5:V$5=2,
                                M145:V145,
                                ""),
                            "")))
                )
            )
        )
    )
)</f>
        <v>10</v>
      </c>
      <c r="J145" s="242">
        <v>45188</v>
      </c>
      <c r="K145" s="242">
        <v>45454</v>
      </c>
      <c r="L145" s="91" t="s">
        <v>234</v>
      </c>
      <c r="M145" s="192">
        <v>4.8333333333333304</v>
      </c>
      <c r="N145" s="192">
        <v>10</v>
      </c>
      <c r="O145" s="192">
        <v>0</v>
      </c>
      <c r="P145" s="192">
        <v>10</v>
      </c>
      <c r="Q145" s="192">
        <v>0</v>
      </c>
      <c r="R145" s="192" t="s">
        <v>409</v>
      </c>
      <c r="S145" s="192">
        <v>3.9</v>
      </c>
      <c r="T145" s="192" t="s">
        <v>842</v>
      </c>
      <c r="U145" s="192">
        <v>0</v>
      </c>
      <c r="V145" s="192" t="s">
        <v>806</v>
      </c>
      <c r="W145" s="192">
        <v>0</v>
      </c>
      <c r="X145" s="192" t="s">
        <v>409</v>
      </c>
      <c r="Y145" s="192"/>
      <c r="Z145" s="192"/>
      <c r="AA145" s="80"/>
      <c r="AB145" s="80"/>
      <c r="AC145" s="80"/>
    </row>
    <row r="146" spans="1:29"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7.6376261582597316</v>
      </c>
      <c r="H146" s="80" cm="1">
        <f t="array" ref="H146">IF(
    SUM(IF(
            ISNUMBER(
                IF(
                    $M$4:$V$4,
                    (M146:V146),
                    "")),
            1,
            0))
        =0,
    NA(),
    IF(
        Parameters!$D$15=1,
        IF(
            SUM(--(ISNUMBER(IF($M$4:$V$4=1,(M146:V146),""))))&gt;0,
            MAX(IF(
                ISNUMBER(M146:V146),
                IF(
                    M$4:V$4=1,
                    M146:V146,
                    ""),
                "")),
            MAX(IF(
                ISNUMBER(M146:V146),
                IF(
                    M$4:V$4=2,
                    M146:V146,
                    ""),
                ""))
        ),
        IF(
            Parameters!$D$16=1,
            IFERROR(
                AVERAGE(IF(
                    ISNUMBER(M146:V146),
                    IF(
                        M$4:V$4=1,
                        M146:V146,
                        ""),
                    "")),
                AVERAGE(IF(
                    ISNUMBER(M146:V146),
                    IF(
                        M$4:V$4=2,
                        M146:V146,
                        ""),
                    ""))
            ),
            IF(
                Parameters!$D$17=1,
                IFERROR(
                    IF(
                        OR(
                            IF(
                                ISNUMBER(M146:V146),
                                IF(
                                    M$4:V$4=1,
                                    M146:V146,
                                    ""),
                                "")
                            =0),
                        0,
                        GEOMEAN(IF(
                            ISNUMBER(M146:V146),
                            IF(
                                M$4:V$4=1,
                                M146:V146,
                                ""),
                            ""))
                    ),
                    IF(
                        OR(IF(
                            ISNUMBER(M146:V146),
                            IF(
                                M$4:V$4=2,
                                M146:V146,
                                ""),
                            "")
                            =0),
                        0,
                        GEOMEAN(IF(
                            ISNUMBER(M146:V146),
                            IF(
                                M$4:V$4=2,
                                M146:V146,
                                ""),
                            "")))
                )
            )
        )
    )
)</f>
        <v>5.8333333333333304</v>
      </c>
      <c r="I146" s="191" cm="1">
        <f t="array" ref="I146">IF(
    SUM(IF(
            ISNUMBER(
                IF(
                    $M$5:$V$5,
                    (M146:V146),
                    "")),
            1,
            0))
        =0,
    NA(),
    IF(
        Parameters!$D$15=1,
        IF(
            SUM(--(ISNUMBER(IF($M$5:$V$5=1,(M146:V146),""))))&gt;0,
            MAX(IF(
                ISNUMBER(M146:V146),
                IF(
                    M$5:V$5=1,
                    M146:V146,
                    ""),
                "")),
            MAX(IF(
                ISNUMBER(M146:V146),
                IF(
                    M$5:V$5=2,
                    M146:V146,
                    ""),
                ""))
        ),
        IF(
            Parameters!$D$16=1,
            IFERROR(
                AVERAGE(IF(
                    ISNUMBER(M146:V146),
                    IF(
                        M$5:V$5=1,
                        M146:V146,
                        ""),
                    "")),
                AVERAGE(IF(
                    ISNUMBER(M146:V146),
                    IF(
                        M$5:V$5=2,
                        M146:V146,
                        ""),
                    ""))
            ),
            IF(
                Parameters!$D$17=1,
                IFERROR(
                    IF(
                        OR(
                            IF(
                                ISNUMBER(M146:V146),
                                IF(
                                    M$5:V$5=1,
                                    M146:V146,
                                    ""),
                                "")
                            =0),
                        0,
                        GEOMEAN(IF(
                            ISNUMBER(M146:V146),
                            IF(
                                M$5:V$5=1,
                                M146:V146,
                                ""),
                            ""))
                    ),
                    IF(
                        OR(IF(
                            ISNUMBER(M146:V146),
                            IF(
                                M$5:V$5=2,
                                M146:V146,
                                ""),
                            "")
                            =0),
                        0,
                        GEOMEAN(IF(
                            ISNUMBER(M146:V146),
                            IF(
                                M$5:V$5=2,
                                M146:V146,
                                ""),
                            "")))
                )
            )
        )
    )
)</f>
        <v>10</v>
      </c>
      <c r="J146" s="242">
        <v>45188</v>
      </c>
      <c r="K146" s="242">
        <v>45454</v>
      </c>
      <c r="L146" s="91" t="s">
        <v>236</v>
      </c>
      <c r="M146" s="192">
        <v>5.8333333333333304</v>
      </c>
      <c r="N146" s="192">
        <v>10</v>
      </c>
      <c r="O146" s="192">
        <v>0</v>
      </c>
      <c r="P146" s="192">
        <v>0</v>
      </c>
      <c r="Q146" s="192">
        <v>10</v>
      </c>
      <c r="R146" s="192" t="s">
        <v>409</v>
      </c>
      <c r="S146" s="192">
        <v>4.5</v>
      </c>
      <c r="T146" s="192" t="s">
        <v>850</v>
      </c>
      <c r="U146" s="192">
        <v>0</v>
      </c>
      <c r="V146" s="192" t="s">
        <v>409</v>
      </c>
      <c r="W146" s="192">
        <v>0.79069767441860395</v>
      </c>
      <c r="X146" s="192" t="s">
        <v>409</v>
      </c>
      <c r="Y146" s="192"/>
      <c r="Z146" s="192"/>
      <c r="AA146" s="80"/>
      <c r="AB146" s="80"/>
      <c r="AC146" s="80"/>
    </row>
    <row r="147" spans="1:29"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7.1879528842826037</v>
      </c>
      <c r="H147" s="80" cm="1">
        <f t="array" ref="H147">IF(
    SUM(IF(
            ISNUMBER(
                IF(
                    $M$4:$V$4,
                    (M147:V147),
                    "")),
            1,
            0))
        =0,
    NA(),
    IF(
        Parameters!$D$15=1,
        IF(
            SUM(--(ISNUMBER(IF($M$4:$V$4=1,(M147:V147),""))))&gt;0,
            MAX(IF(
                ISNUMBER(M147:V147),
                IF(
                    M$4:V$4=1,
                    M147:V147,
                    ""),
                "")),
            MAX(IF(
                ISNUMBER(M147:V147),
                IF(
                    M$4:V$4=2,
                    M147:V147,
                    ""),
                ""))
        ),
        IF(
            Parameters!$D$16=1,
            IFERROR(
                AVERAGE(IF(
                    ISNUMBER(M147:V147),
                    IF(
                        M$4:V$4=1,
                        M147:V147,
                        ""),
                    "")),
                AVERAGE(IF(
                    ISNUMBER(M147:V147),
                    IF(
                        M$4:V$4=2,
                        M147:V147,
                        ""),
                    ""))
            ),
            IF(
                Parameters!$D$17=1,
                IFERROR(
                    IF(
                        OR(
                            IF(
                                ISNUMBER(M147:V147),
                                IF(
                                    M$4:V$4=1,
                                    M147:V147,
                                    ""),
                                "")
                            =0),
                        0,
                        GEOMEAN(IF(
                            ISNUMBER(M147:V147),
                            IF(
                                M$4:V$4=1,
                                M147:V147,
                                ""),
                            ""))
                    ),
                    IF(
                        OR(IF(
                            ISNUMBER(M147:V147),
                            IF(
                                M$4:V$4=2,
                                M147:V147,
                                ""),
                            "")
                            =0),
                        0,
                        GEOMEAN(IF(
                            ISNUMBER(M147:V147),
                            IF(
                                M$4:V$4=2,
                                M147:V147,
                                ""),
                            "")))
                )
            )
        )
    )
)</f>
        <v>5.1666666666666599</v>
      </c>
      <c r="I147" s="191" cm="1">
        <f t="array" ref="I147">IF(
    SUM(IF(
            ISNUMBER(
                IF(
                    $M$5:$V$5,
                    (M147:V147),
                    "")),
            1,
            0))
        =0,
    NA(),
    IF(
        Parameters!$D$15=1,
        IF(
            SUM(--(ISNUMBER(IF($M$5:$V$5=1,(M147:V147),""))))&gt;0,
            MAX(IF(
                ISNUMBER(M147:V147),
                IF(
                    M$5:V$5=1,
                    M147:V147,
                    ""),
                "")),
            MAX(IF(
                ISNUMBER(M147:V147),
                IF(
                    M$5:V$5=2,
                    M147:V147,
                    ""),
                ""))
        ),
        IF(
            Parameters!$D$16=1,
            IFERROR(
                AVERAGE(IF(
                    ISNUMBER(M147:V147),
                    IF(
                        M$5:V$5=1,
                        M147:V147,
                        ""),
                    "")),
                AVERAGE(IF(
                    ISNUMBER(M147:V147),
                    IF(
                        M$5:V$5=2,
                        M147:V147,
                        ""),
                    ""))
            ),
            IF(
                Parameters!$D$17=1,
                IFERROR(
                    IF(
                        OR(
                            IF(
                                ISNUMBER(M147:V147),
                                IF(
                                    M$5:V$5=1,
                                    M147:V147,
                                    ""),
                                "")
                            =0),
                        0,
                        GEOMEAN(IF(
                            ISNUMBER(M147:V147),
                            IF(
                                M$5:V$5=1,
                                M147:V147,
                                ""),
                            ""))
                    ),
                    IF(
                        OR(IF(
                            ISNUMBER(M147:V147),
                            IF(
                                M$5:V$5=2,
                                M147:V147,
                                ""),
                            "")
                            =0),
                        0,
                        GEOMEAN(IF(
                            ISNUMBER(M147:V147),
                            IF(
                                M$5:V$5=2,
                                M147:V147,
                                ""),
                            "")))
                )
            )
        )
    )
)</f>
        <v>10</v>
      </c>
      <c r="J147" s="242">
        <v>45188</v>
      </c>
      <c r="K147" s="242">
        <v>45454</v>
      </c>
      <c r="L147" s="91" t="s">
        <v>238</v>
      </c>
      <c r="M147" s="192">
        <v>5.1666666666666599</v>
      </c>
      <c r="N147" s="192">
        <v>10</v>
      </c>
      <c r="O147" s="192">
        <v>0</v>
      </c>
      <c r="P147" s="192">
        <v>0</v>
      </c>
      <c r="Q147" s="192">
        <v>10</v>
      </c>
      <c r="R147" s="192" t="s">
        <v>409</v>
      </c>
      <c r="S147" s="192">
        <v>4.0999999999999996</v>
      </c>
      <c r="T147" s="192" t="s">
        <v>849</v>
      </c>
      <c r="U147" s="192">
        <v>0</v>
      </c>
      <c r="V147" s="192" t="s">
        <v>409</v>
      </c>
      <c r="W147" s="192">
        <v>0.88888888888888795</v>
      </c>
      <c r="X147" s="192" t="s">
        <v>409</v>
      </c>
      <c r="Y147" s="192"/>
      <c r="Z147" s="192"/>
      <c r="AA147" s="80"/>
      <c r="AB147" s="80"/>
      <c r="AC147" s="80"/>
    </row>
    <row r="148" spans="1:29" x14ac:dyDescent="0.2">
      <c r="A148" s="84">
        <v>141</v>
      </c>
      <c r="B148" s="84" t="str">
        <f ca="1"/>
        <v>New Caledonia</v>
      </c>
      <c r="C148" s="84" t="str">
        <f ca="1"/>
        <v>NCL</v>
      </c>
      <c r="D148" s="219" t="str">
        <f ca="1"/>
        <v>EAS           East Asia &amp; Pacific</v>
      </c>
      <c r="E148" s="219" t="str">
        <f ca="1"/>
        <v>NA</v>
      </c>
      <c r="F148" s="190" t="str">
        <f t="shared" ca="1" si="5"/>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10</v>
      </c>
      <c r="H148" s="80" t="e" cm="1">
        <f t="array" ref="H148">IF(
    SUM(IF(
            ISNUMBER(
                IF(
                    $M$4:$V$4,
                    (M148:V148),
                    "")),
            1,
            0))
        =0,
    NA(),
    IF(
        Parameters!$D$15=1,
        IF(
            SUM(--(ISNUMBER(IF($M$4:$V$4=1,(M148:V148),""))))&gt;0,
            MAX(IF(
                ISNUMBER(M148:V148),
                IF(
                    M$4:V$4=1,
                    M148:V148,
                    ""),
                "")),
            MAX(IF(
                ISNUMBER(M148:V148),
                IF(
                    M$4:V$4=2,
                    M148:V148,
                    ""),
                ""))
        ),
        IF(
            Parameters!$D$16=1,
            IFERROR(
                AVERAGE(IF(
                    ISNUMBER(M148:V148),
                    IF(
                        M$4:V$4=1,
                        M148:V148,
                        ""),
                    "")),
                AVERAGE(IF(
                    ISNUMBER(M148:V148),
                    IF(
                        M$4:V$4=2,
                        M148:V148,
                        ""),
                    ""))
            ),
            IF(
                Parameters!$D$17=1,
                IFERROR(
                    IF(
                        OR(
                            IF(
                                ISNUMBER(M148:V148),
                                IF(
                                    M$4:V$4=1,
                                    M148:V148,
                                    ""),
                                "")
                            =0),
                        0,
                        GEOMEAN(IF(
                            ISNUMBER(M148:V148),
                            IF(
                                M$4:V$4=1,
                                M148:V148,
                                ""),
                            ""))
                    ),
                    IF(
                        OR(IF(
                            ISNUMBER(M148:V148),
                            IF(
                                M$4:V$4=2,
                                M148:V148,
                                ""),
                            "")
                            =0),
                        0,
                        GEOMEAN(IF(
                            ISNUMBER(M148:V148),
                            IF(
                                M$4:V$4=2,
                                M148:V148,
                                ""),
                            "")))
                )
            )
        )
    )
)</f>
        <v>#N/A</v>
      </c>
      <c r="I148" s="191" cm="1">
        <f t="array" ref="I148">IF(
    SUM(IF(
            ISNUMBER(
                IF(
                    $M$5:$V$5,
                    (M148:V148),
                    "")),
            1,
            0))
        =0,
    NA(),
    IF(
        Parameters!$D$15=1,
        IF(
            SUM(--(ISNUMBER(IF($M$5:$V$5=1,(M148:V148),""))))&gt;0,
            MAX(IF(
                ISNUMBER(M148:V148),
                IF(
                    M$5:V$5=1,
                    M148:V148,
                    ""),
                "")),
            MAX(IF(
                ISNUMBER(M148:V148),
                IF(
                    M$5:V$5=2,
                    M148:V148,
                    ""),
                ""))
        ),
        IF(
            Parameters!$D$16=1,
            IFERROR(
                AVERAGE(IF(
                    ISNUMBER(M148:V148),
                    IF(
                        M$5:V$5=1,
                        M148:V148,
                        ""),
                    "")),
                AVERAGE(IF(
                    ISNUMBER(M148:V148),
                    IF(
                        M$5:V$5=2,
                        M148:V148,
                        ""),
                    ""))
            ),
            IF(
                Parameters!$D$17=1,
                IFERROR(
                    IF(
                        OR(
                            IF(
                                ISNUMBER(M148:V148),
                                IF(
                                    M$5:V$5=1,
                                    M148:V148,
                                    ""),
                                "")
                            =0),
                        0,
                        GEOMEAN(IF(
                            ISNUMBER(M148:V148),
                            IF(
                                M$5:V$5=1,
                                M148:V148,
                                ""),
                            ""))
                    ),
                    IF(
                        OR(IF(
                            ISNUMBER(M148:V148),
                            IF(
                                M$5:V$5=2,
                                M148:V148,
                                ""),
                            "")
                            =0),
                        0,
                        GEOMEAN(IF(
                            ISNUMBER(M148:V148),
                            IF(
                                M$5:V$5=2,
                                M148:V148,
                                ""),
                            "")))
                )
            )
        )
    )
)</f>
        <v>10</v>
      </c>
      <c r="J148" s="242" t="s">
        <v>409</v>
      </c>
      <c r="K148" s="242">
        <v>45440</v>
      </c>
      <c r="L148" s="91" t="s">
        <v>690</v>
      </c>
      <c r="M148" s="192" t="s">
        <v>409</v>
      </c>
      <c r="N148" s="192" t="s">
        <v>409</v>
      </c>
      <c r="O148" s="192">
        <v>0</v>
      </c>
      <c r="P148" s="192">
        <v>0</v>
      </c>
      <c r="Q148" s="192">
        <v>10</v>
      </c>
      <c r="R148" s="192" t="s">
        <v>409</v>
      </c>
      <c r="S148" s="192" t="s">
        <v>409</v>
      </c>
      <c r="T148" s="192" t="s">
        <v>409</v>
      </c>
      <c r="U148" s="192">
        <v>0</v>
      </c>
      <c r="V148" s="192" t="s">
        <v>409</v>
      </c>
      <c r="W148" s="192">
        <v>1</v>
      </c>
      <c r="X148" s="192" t="s">
        <v>409</v>
      </c>
      <c r="Y148" s="192"/>
      <c r="Z148" s="192"/>
      <c r="AA148" s="80"/>
      <c r="AB148" s="80"/>
      <c r="AC148" s="80"/>
    </row>
    <row r="149" spans="1:29"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6.324555320336759</v>
      </c>
      <c r="H149" s="80" cm="1">
        <f t="array" ref="H149">IF(
    SUM(IF(
            ISNUMBER(
                IF(
                    $M$4:$V$4,
                    (M149:V149),
                    "")),
            1,
            0))
        =0,
    NA(),
    IF(
        Parameters!$D$15=1,
        IF(
            SUM(--(ISNUMBER(IF($M$4:$V$4=1,(M149:V149),""))))&gt;0,
            MAX(IF(
                ISNUMBER(M149:V149),
                IF(
                    M$4:V$4=1,
                    M149:V149,
                    ""),
                "")),
            MAX(IF(
                ISNUMBER(M149:V149),
                IF(
                    M$4:V$4=2,
                    M149:V149,
                    ""),
                ""))
        ),
        IF(
            Parameters!$D$16=1,
            IFERROR(
                AVERAGE(IF(
                    ISNUMBER(M149:V149),
                    IF(
                        M$4:V$4=1,
                        M149:V149,
                        ""),
                    "")),
                AVERAGE(IF(
                    ISNUMBER(M149:V149),
                    IF(
                        M$4:V$4=2,
                        M149:V149,
                        ""),
                    ""))
            ),
            IF(
                Parameters!$D$17=1,
                IFERROR(
                    IF(
                        OR(
                            IF(
                                ISNUMBER(M149:V149),
                                IF(
                                    M$4:V$4=1,
                                    M149:V149,
                                    ""),
                                "")
                            =0),
                        0,
                        GEOMEAN(IF(
                            ISNUMBER(M149:V149),
                            IF(
                                M$4:V$4=1,
                                M149:V149,
                                ""),
                            ""))
                    ),
                    IF(
                        OR(IF(
                            ISNUMBER(M149:V149),
                            IF(
                                M$4:V$4=2,
                                M149:V149,
                                ""),
                            "")
                            =0),
                        0,
                        GEOMEAN(IF(
                            ISNUMBER(M149:V149),
                            IF(
                                M$4:V$4=2,
                                M149:V149,
                                ""),
                            "")))
                )
            )
        )
    )
)</f>
        <v>4</v>
      </c>
      <c r="I149" s="191" cm="1">
        <f t="array" ref="I149">IF(
    SUM(IF(
            ISNUMBER(
                IF(
                    $M$5:$V$5,
                    (M149:V149),
                    "")),
            1,
            0))
        =0,
    NA(),
    IF(
        Parameters!$D$15=1,
        IF(
            SUM(--(ISNUMBER(IF($M$5:$V$5=1,(M149:V149),""))))&gt;0,
            MAX(IF(
                ISNUMBER(M149:V149),
                IF(
                    M$5:V$5=1,
                    M149:V149,
                    ""),
                "")),
            MAX(IF(
                ISNUMBER(M149:V149),
                IF(
                    M$5:V$5=2,
                    M149:V149,
                    ""),
                ""))
        ),
        IF(
            Parameters!$D$16=1,
            IFERROR(
                AVERAGE(IF(
                    ISNUMBER(M149:V149),
                    IF(
                        M$5:V$5=1,
                        M149:V149,
                        ""),
                    "")),
                AVERAGE(IF(
                    ISNUMBER(M149:V149),
                    IF(
                        M$5:V$5=2,
                        M149:V149,
                        ""),
                    ""))
            ),
            IF(
                Parameters!$D$17=1,
                IFERROR(
                    IF(
                        OR(
                            IF(
                                ISNUMBER(M149:V149),
                                IF(
                                    M$5:V$5=1,
                                    M149:V149,
                                    ""),
                                "")
                            =0),
                        0,
                        GEOMEAN(IF(
                            ISNUMBER(M149:V149),
                            IF(
                                M$5:V$5=1,
                                M149:V149,
                                ""),
                            ""))
                    ),
                    IF(
                        OR(IF(
                            ISNUMBER(M149:V149),
                            IF(
                                M$5:V$5=2,
                                M149:V149,
                                ""),
                            "")
                            =0),
                        0,
                        GEOMEAN(IF(
                            ISNUMBER(M149:V149),
                            IF(
                                M$5:V$5=2,
                                M149:V149,
                                ""),
                            "")))
                )
            )
        )
    )
)</f>
        <v>10</v>
      </c>
      <c r="J149" s="242">
        <v>45188</v>
      </c>
      <c r="K149" s="242">
        <v>45440</v>
      </c>
      <c r="L149" s="91" t="s">
        <v>240</v>
      </c>
      <c r="M149" s="192">
        <v>4</v>
      </c>
      <c r="N149" s="192" t="s">
        <v>409</v>
      </c>
      <c r="O149" s="192">
        <v>0</v>
      </c>
      <c r="P149" s="192">
        <v>0</v>
      </c>
      <c r="Q149" s="192">
        <v>10</v>
      </c>
      <c r="R149" s="192" t="s">
        <v>409</v>
      </c>
      <c r="S149" s="192">
        <v>3.4</v>
      </c>
      <c r="T149" s="192" t="s">
        <v>409</v>
      </c>
      <c r="U149" s="192">
        <v>0</v>
      </c>
      <c r="V149" s="192" t="s">
        <v>409</v>
      </c>
      <c r="W149" s="192">
        <v>0.81632653061224403</v>
      </c>
      <c r="X149" s="192" t="s">
        <v>409</v>
      </c>
      <c r="Y149" s="192"/>
      <c r="Z149" s="192"/>
      <c r="AA149" s="80"/>
      <c r="AB149" s="80"/>
      <c r="AC149" s="80"/>
    </row>
    <row r="150" spans="1:29"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$M$4:$V$4,
                    (M150:V150),
                    "")),
            1,
            0))
        =0,
    NA(),
    IF(
        Parameters!$D$15=1,
        IF(
            SUM(--(ISNUMBER(IF($M$4:$V$4=1,(M150:V150),""))))&gt;0,
            MAX(IF(
                ISNUMBER(M150:V150),
                IF(
                    M$4:V$4=1,
                    M150:V150,
                    ""),
                "")),
            MAX(IF(
                ISNUMBER(M150:V150),
                IF(
                    M$4:V$4=2,
                    M150:V150,
                    ""),
                ""))
        ),
        IF(
            Parameters!$D$16=1,
            IFERROR(
                AVERAGE(IF(
                    ISNUMBER(M150:V150),
                    IF(
                        M$4:V$4=1,
                        M150:V150,
                        ""),
                    "")),
                AVERAGE(IF(
                    ISNUMBER(M150:V150),
                    IF(
                        M$4:V$4=2,
                        M150:V150,
                        ""),
                    ""))
            ),
            IF(
                Parameters!$D$17=1,
                IFERROR(
                    IF(
                        OR(
                            IF(
                                ISNUMBER(M150:V150),
                                IF(
                                    M$4:V$4=1,
                                    M150:V150,
                                    ""),
                                "")
                            =0),
                        0,
                        GEOMEAN(IF(
                            ISNUMBER(M150:V150),
                            IF(
                                M$4:V$4=1,
                                M150:V150,
                                ""),
                            ""))
                    ),
                    IF(
                        OR(IF(
                            ISNUMBER(M150:V150),
                            IF(
                                M$4:V$4=2,
                                M150:V150,
                                ""),
                            "")
                            =0),
                        0,
                        GEOMEAN(IF(
                            ISNUMBER(M150:V150),
                            IF(
                                M$4:V$4=2,
                                M150:V150,
                                ""),
                            "")))
                )
            )
        )
    )
)</f>
        <v>5.9999999999999902</v>
      </c>
      <c r="I150" s="191" cm="1">
        <f t="array" ref="I150">IF(
    SUM(IF(
            ISNUMBER(
                IF(
                    $M$5:$V$5,
                    (M150:V150),
                    "")),
            1,
            0))
        =0,
    NA(),
    IF(
        Parameters!$D$15=1,
        IF(
            SUM(--(ISNUMBER(IF($M$5:$V$5=1,(M150:V150),""))))&gt;0,
            MAX(IF(
                ISNUMBER(M150:V150),
                IF(
                    M$5:V$5=1,
                    M150:V150,
                    ""),
                "")),
            MAX(IF(
                ISNUMBER(M150:V150),
                IF(
                    M$5:V$5=2,
                    M150:V150,
                    ""),
                ""))
        ),
        IF(
            Parameters!$D$16=1,
            IFERROR(
                AVERAGE(IF(
                    ISNUMBER(M150:V150),
                    IF(
                        M$5:V$5=1,
                        M150:V150,
                        ""),
                    "")),
                AVERAGE(IF(
                    ISNUMBER(M150:V150),
                    IF(
                        M$5:V$5=2,
                        M150:V150,
                        ""),
                    ""))
            ),
            IF(
                Parameters!$D$17=1,
                IFERROR(
                    IF(
                        OR(
                            IF(
                                ISNUMBER(M150:V150),
                                IF(
                                    M$5:V$5=1,
                                    M150:V150,
                                    ""),
                                "")
                            =0),
                        0,
                        GEOMEAN(IF(
                            ISNUMBER(M150:V150),
                            IF(
                                M$5:V$5=1,
                                M150:V150,
                                ""),
                            ""))
                    ),
                    IF(
                        OR(IF(
                            ISNUMBER(M150:V150),
                            IF(
                                M$5:V$5=2,
                                M150:V150,
                                ""),
                            "")
                            =0),
                        0,
                        GEOMEAN(IF(
                            ISNUMBER(M150:V150),
                            IF(
                                M$5:V$5=2,
                                M150:V150,
                                ""),
                            "")))
                )
            )
        )
    )
)</f>
        <v>0</v>
      </c>
      <c r="J150" s="242">
        <v>45188</v>
      </c>
      <c r="K150" s="242">
        <v>45440</v>
      </c>
      <c r="L150" s="91" t="s">
        <v>242</v>
      </c>
      <c r="M150" s="192">
        <v>5.9999999999999902</v>
      </c>
      <c r="N150" s="192" t="s">
        <v>409</v>
      </c>
      <c r="O150" s="192">
        <v>0</v>
      </c>
      <c r="P150" s="192">
        <v>0</v>
      </c>
      <c r="Q150" s="192">
        <v>0</v>
      </c>
      <c r="R150" s="192" t="s">
        <v>409</v>
      </c>
      <c r="S150" s="192">
        <v>4.5999999999999996</v>
      </c>
      <c r="T150" s="192" t="s">
        <v>409</v>
      </c>
      <c r="U150" s="192">
        <v>0</v>
      </c>
      <c r="V150" s="192" t="s">
        <v>409</v>
      </c>
      <c r="W150" s="192">
        <v>0.17777777777777701</v>
      </c>
      <c r="X150" s="192" t="s">
        <v>409</v>
      </c>
      <c r="Y150" s="192"/>
      <c r="Z150" s="192"/>
      <c r="AA150" s="80"/>
      <c r="AB150" s="80"/>
      <c r="AC150" s="80"/>
    </row>
    <row r="151" spans="1:29"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8.9442719099991592</v>
      </c>
      <c r="H151" s="80" cm="1">
        <f t="array" ref="H151">IF(
    SUM(IF(
            ISNUMBER(
                IF(
                    $M$4:$V$4,
                    (M151:V151),
                    "")),
            1,
            0))
        =0,
    NA(),
    IF(
        Parameters!$D$15=1,
        IF(
            SUM(--(ISNUMBER(IF($M$4:$V$4=1,(M151:V151),""))))&gt;0,
            MAX(IF(
                ISNUMBER(M151:V151),
                IF(
                    M$4:V$4=1,
                    M151:V151,
                    ""),
                "")),
            MAX(IF(
                ISNUMBER(M151:V151),
                IF(
                    M$4:V$4=2,
                    M151:V151,
                    ""),
                ""))
        ),
        IF(
            Parameters!$D$16=1,
            IFERROR(
                AVERAGE(IF(
                    ISNUMBER(M151:V151),
                    IF(
                        M$4:V$4=1,
                        M151:V151,
                        ""),
                    "")),
                AVERAGE(IF(
                    ISNUMBER(M151:V151),
                    IF(
                        M$4:V$4=2,
                        M151:V151,
                        ""),
                    ""))
            ),
            IF(
                Parameters!$D$17=1,
                IFERROR(
                    IF(
                        OR(
                            IF(
                                ISNUMBER(M151:V151),
                                IF(
                                    M$4:V$4=1,
                                    M151:V151,
                                    ""),
                                "")
                            =0),
                        0,
                        GEOMEAN(IF(
                            ISNUMBER(M151:V151),
                            IF(
                                M$4:V$4=1,
                                M151:V151,
                                ""),
                            ""))
                    ),
                    IF(
                        OR(IF(
                            ISNUMBER(M151:V151),
                            IF(
                                M$4:V$4=2,
                                M151:V151,
                                ""),
                            "")
                            =0),
                        0,
                        GEOMEAN(IF(
                            ISNUMBER(M151:V151),
                            IF(
                                M$4:V$4=2,
                                M151:V151,
                                ""),
                            "")))
                )
            )
        )
    )
)</f>
        <v>8</v>
      </c>
      <c r="I151" s="191" cm="1">
        <f t="array" ref="I151">IF(
    SUM(IF(
            ISNUMBER(
                IF(
                    $M$5:$V$5,
                    (M151:V151),
                    "")),
            1,
            0))
        =0,
    NA(),
    IF(
        Parameters!$D$15=1,
        IF(
            SUM(--(ISNUMBER(IF($M$5:$V$5=1,(M151:V151),""))))&gt;0,
            MAX(IF(
                ISNUMBER(M151:V151),
                IF(
                    M$5:V$5=1,
                    M151:V151,
                    ""),
                "")),
            MAX(IF(
                ISNUMBER(M151:V151),
                IF(
                    M$5:V$5=2,
                    M151:V151,
                    ""),
                ""))
        ),
        IF(
            Parameters!$D$16=1,
            IFERROR(
                AVERAGE(IF(
                    ISNUMBER(M151:V151),
                    IF(
                        M$5:V$5=1,
                        M151:V151,
                        ""),
                    "")),
                AVERAGE(IF(
                    ISNUMBER(M151:V151),
                    IF(
                        M$5:V$5=2,
                        M151:V151,
                        ""),
                    ""))
            ),
            IF(
                Parameters!$D$17=1,
                IFERROR(
                    IF(
                        OR(
                            IF(
                                ISNUMBER(M151:V151),
                                IF(
                                    M$5:V$5=1,
                                    M151:V151,
                                    ""),
                                "")
                            =0),
                        0,
                        GEOMEAN(IF(
                            ISNUMBER(M151:V151),
                            IF(
                                M$5:V$5=1,
                                M151:V151,
                                ""),
                            ""))
                    ),
                    IF(
                        OR(IF(
                            ISNUMBER(M151:V151),
                            IF(
                                M$5:V$5=2,
                                M151:V151,
                                ""),
                            "")
                            =0),
                        0,
                        GEOMEAN(IF(
                            ISNUMBER(M151:V151),
                            IF(
                                M$5:V$5=2,
                                M151:V151,
                                ""),
                            "")))
                )
            )
        )
    )
)</f>
        <v>10</v>
      </c>
      <c r="J151" s="242">
        <v>45188</v>
      </c>
      <c r="K151" s="242">
        <v>45454</v>
      </c>
      <c r="L151" s="91" t="s">
        <v>244</v>
      </c>
      <c r="M151" s="192">
        <v>8</v>
      </c>
      <c r="N151" s="192">
        <v>10</v>
      </c>
      <c r="O151" s="192">
        <v>0</v>
      </c>
      <c r="P151" s="192">
        <v>0</v>
      </c>
      <c r="Q151" s="192">
        <v>10</v>
      </c>
      <c r="R151" s="192" t="s">
        <v>409</v>
      </c>
      <c r="S151" s="192">
        <v>5.8</v>
      </c>
      <c r="T151" s="192" t="s">
        <v>846</v>
      </c>
      <c r="U151" s="192">
        <v>0</v>
      </c>
      <c r="V151" s="192" t="s">
        <v>409</v>
      </c>
      <c r="W151" s="192">
        <v>0.875</v>
      </c>
      <c r="X151" s="192" t="s">
        <v>409</v>
      </c>
      <c r="Y151" s="192"/>
      <c r="Z151" s="192"/>
      <c r="AA151" s="80"/>
      <c r="AB151" s="80"/>
      <c r="AC151" s="80"/>
    </row>
    <row r="152" spans="1:29"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$M$4:$V$4,
                    (M152:V152),
                    "")),
            1,
            0))
        =0,
    NA(),
    IF(
        Parameters!$D$15=1,
        IF(
            SUM(--(ISNUMBER(IF($M$4:$V$4=1,(M152:V152),""))))&gt;0,
            MAX(IF(
                ISNUMBER(M152:V152),
                IF(
                    M$4:V$4=1,
                    M152:V152,
                    ""),
                "")),
            MAX(IF(
                ISNUMBER(M152:V152),
                IF(
                    M$4:V$4=2,
                    M152:V152,
                    ""),
                ""))
        ),
        IF(
            Parameters!$D$16=1,
            IFERROR(
                AVERAGE(IF(
                    ISNUMBER(M152:V152),
                    IF(
                        M$4:V$4=1,
                        M152:V152,
                        ""),
                    "")),
                AVERAGE(IF(
                    ISNUMBER(M152:V152),
                    IF(
                        M$4:V$4=2,
                        M152:V152,
                        ""),
                    ""))
            ),
            IF(
                Parameters!$D$17=1,
                IFERROR(
                    IF(
                        OR(
                            IF(
                                ISNUMBER(M152:V152),
                                IF(
                                    M$4:V$4=1,
                                    M152:V152,
                                    ""),
                                "")
                            =0),
                        0,
                        GEOMEAN(IF(
                            ISNUMBER(M152:V152),
                            IF(
                                M$4:V$4=1,
                                M152:V152,
                                ""),
                            ""))
                    ),
                    IF(
                        OR(IF(
                            ISNUMBER(M152:V152),
                            IF(
                                M$4:V$4=2,
                                M152:V152,
                                ""),
                            "")
                            =0),
                        0,
                        GEOMEAN(IF(
                            ISNUMBER(M152:V152),
                            IF(
                                M$4:V$4=2,
                                M152:V152,
                                ""),
                            "")))
                )
            )
        )
    )
)</f>
        <v>6.6666666666666599</v>
      </c>
      <c r="I152" s="191" cm="1">
        <f t="array" ref="I152">IF(
    SUM(IF(
            ISNUMBER(
                IF(
                    $M$5:$V$5,
                    (M152:V152),
                    "")),
            1,
            0))
        =0,
    NA(),
    IF(
        Parameters!$D$15=1,
        IF(
            SUM(--(ISNUMBER(IF($M$5:$V$5=1,(M152:V152),""))))&gt;0,
            MAX(IF(
                ISNUMBER(M152:V152),
                IF(
                    M$5:V$5=1,
                    M152:V152,
                    ""),
                "")),
            MAX(IF(
                ISNUMBER(M152:V152),
                IF(
                    M$5:V$5=2,
                    M152:V152,
                    ""),
                ""))
        ),
        IF(
            Parameters!$D$16=1,
            IFERROR(
                AVERAGE(IF(
                    ISNUMBER(M152:V152),
                    IF(
                        M$5:V$5=1,
                        M152:V152,
                        ""),
                    "")),
                AVERAGE(IF(
                    ISNUMBER(M152:V152),
                    IF(
                        M$5:V$5=2,
                        M152:V152,
                        ""),
                    ""))
            ),
            IF(
                Parameters!$D$17=1,
                IFERROR(
                    IF(
                        OR(
                            IF(
                                ISNUMBER(M152:V152),
                                IF(
                                    M$5:V$5=1,
                                    M152:V152,
                                    ""),
                                "")
                            =0),
                        0,
                        GEOMEAN(IF(
                            ISNUMBER(M152:V152),
                            IF(
                                M$5:V$5=1,
                                M152:V152,
                                ""),
                            ""))
                    ),
                    IF(
                        OR(IF(
                            ISNUMBER(M152:V152),
                            IF(
                                M$5:V$5=2,
                                M152:V152,
                                ""),
                            "")
                            =0),
                        0,
                        GEOMEAN(IF(
                            ISNUMBER(M152:V152),
                            IF(
                                M$5:V$5=2,
                                M152:V152,
                                ""),
                            "")))
                )
            )
        )
    )
)</f>
        <v>0</v>
      </c>
      <c r="J152" s="242">
        <v>45188</v>
      </c>
      <c r="K152" s="242">
        <v>44852</v>
      </c>
      <c r="L152" s="91" t="s">
        <v>246</v>
      </c>
      <c r="M152" s="192">
        <v>6.6666666666666599</v>
      </c>
      <c r="N152" s="192" t="s">
        <v>409</v>
      </c>
      <c r="O152" s="192">
        <v>0</v>
      </c>
      <c r="P152" s="192">
        <v>0</v>
      </c>
      <c r="Q152" s="192">
        <v>0</v>
      </c>
      <c r="R152" s="192" t="s">
        <v>409</v>
      </c>
      <c r="S152" s="192">
        <v>5</v>
      </c>
      <c r="T152" s="192" t="s">
        <v>409</v>
      </c>
      <c r="U152" s="192">
        <v>0</v>
      </c>
      <c r="V152" s="192" t="s">
        <v>409</v>
      </c>
      <c r="W152" s="192">
        <v>0</v>
      </c>
      <c r="X152" s="192" t="s">
        <v>409</v>
      </c>
      <c r="Y152" s="192"/>
      <c r="Z152" s="192"/>
      <c r="AA152" s="80"/>
      <c r="AB152" s="80"/>
      <c r="AC152" s="80"/>
    </row>
    <row r="153" spans="1:29"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$M$4:$V$4,
                    (M153:V153),
                    "")),
            1,
            0))
        =0,
    NA(),
    IF(
        Parameters!$D$15=1,
        IF(
            SUM(--(ISNUMBER(IF($M$4:$V$4=1,(M153:V153),""))))&gt;0,
            MAX(IF(
                ISNUMBER(M153:V153),
                IF(
                    M$4:V$4=1,
                    M153:V153,
                    ""),
                "")),
            MAX(IF(
                ISNUMBER(M153:V153),
                IF(
                    M$4:V$4=2,
                    M153:V153,
                    ""),
                ""))
        ),
        IF(
            Parameters!$D$16=1,
            IFERROR(
                AVERAGE(IF(
                    ISNUMBER(M153:V153),
                    IF(
                        M$4:V$4=1,
                        M153:V153,
                        ""),
                    "")),
                AVERAGE(IF(
                    ISNUMBER(M153:V153),
                    IF(
                        M$4:V$4=2,
                        M153:V153,
                        ""),
                    ""))
            ),
            IF(
                Parameters!$D$17=1,
                IFERROR(
                    IF(
                        OR(
                            IF(
                                ISNUMBER(M153:V153),
                                IF(
                                    M$4:V$4=1,
                                    M153:V153,
                                    ""),
                                "")
                            =0),
                        0,
                        GEOMEAN(IF(
                            ISNUMBER(M153:V153),
                            IF(
                                M$4:V$4=1,
                                M153:V153,
                                ""),
                            ""))
                    ),
                    IF(
                        OR(IF(
                            ISNUMBER(M153:V153),
                            IF(
                                M$4:V$4=2,
                                M153:V153,
                                ""),
                            "")
                            =0),
                        0,
                        GEOMEAN(IF(
                            ISNUMBER(M153:V153),
                            IF(
                                M$4:V$4=2,
                                M153:V153,
                                ""),
                            "")))
                )
            )
        )
    )
)</f>
        <v>2.6666666666666599</v>
      </c>
      <c r="I153" s="191" cm="1">
        <f t="array" ref="I153">IF(
    SUM(IF(
            ISNUMBER(
                IF(
                    $M$5:$V$5,
                    (M153:V153),
                    "")),
            1,
            0))
        =0,
    NA(),
    IF(
        Parameters!$D$15=1,
        IF(
            SUM(--(ISNUMBER(IF($M$5:$V$5=1,(M153:V153),""))))&gt;0,
            MAX(IF(
                ISNUMBER(M153:V153),
                IF(
                    M$5:V$5=1,
                    M153:V153,
                    ""),
                "")),
            MAX(IF(
                ISNUMBER(M153:V153),
                IF(
                    M$5:V$5=2,
                    M153:V153,
                    ""),
                ""))
        ),
        IF(
            Parameters!$D$16=1,
            IFERROR(
                AVERAGE(IF(
                    ISNUMBER(M153:V153),
                    IF(
                        M$5:V$5=1,
                        M153:V153,
                        ""),
                    "")),
                AVERAGE(IF(
                    ISNUMBER(M153:V153),
                    IF(
                        M$5:V$5=2,
                        M153:V153,
                        ""),
                    ""))
            ),
            IF(
                Parameters!$D$17=1,
                IFERROR(
                    IF(
                        OR(
                            IF(
                                ISNUMBER(M153:V153),
                                IF(
                                    M$5:V$5=1,
                                    M153:V153,
                                    ""),
                                "")
                            =0),
                        0,
                        GEOMEAN(IF(
                            ISNUMBER(M153:V153),
                            IF(
                                M$5:V$5=1,
                                M153:V153,
                                ""),
                            ""))
                    ),
                    IF(
                        OR(IF(
                            ISNUMBER(M153:V153),
                            IF(
                                M$5:V$5=2,
                                M153:V153,
                                ""),
                            "")
                            =0),
                        0,
                        GEOMEAN(IF(
                            ISNUMBER(M153:V153),
                            IF(
                                M$5:V$5=2,
                                M153:V153,
                                ""),
                            "")))
                )
            )
        )
    )
)</f>
        <v>0</v>
      </c>
      <c r="J153" s="242">
        <v>45188</v>
      </c>
      <c r="K153" s="242">
        <v>45001</v>
      </c>
      <c r="L153" s="91" t="s">
        <v>248</v>
      </c>
      <c r="M153" s="192">
        <v>2.6666666666666599</v>
      </c>
      <c r="N153" s="192" t="s">
        <v>409</v>
      </c>
      <c r="O153" s="192">
        <v>0</v>
      </c>
      <c r="P153" s="192">
        <v>0</v>
      </c>
      <c r="Q153" s="192">
        <v>0</v>
      </c>
      <c r="R153" s="192" t="s">
        <v>409</v>
      </c>
      <c r="S153" s="192">
        <v>2.6</v>
      </c>
      <c r="T153" s="192" t="s">
        <v>409</v>
      </c>
      <c r="U153" s="192">
        <v>0</v>
      </c>
      <c r="V153" s="192" t="s">
        <v>409</v>
      </c>
      <c r="W153" s="192">
        <v>0</v>
      </c>
      <c r="X153" s="192" t="s">
        <v>409</v>
      </c>
      <c r="Y153" s="192"/>
      <c r="Z153" s="192"/>
      <c r="AA153" s="80"/>
      <c r="AB153" s="80"/>
      <c r="AC153" s="80"/>
    </row>
    <row r="154" spans="1:29"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$M$4:$V$4,
                    (M154:V154),
                    "")),
            1,
            0))
        =0,
    NA(),
    IF(
        Parameters!$D$15=1,
        IF(
            SUM(--(ISNUMBER(IF($M$4:$V$4=1,(M154:V154),""))))&gt;0,
            MAX(IF(
                ISNUMBER(M154:V154),
                IF(
                    M$4:V$4=1,
                    M154:V154,
                    ""),
                "")),
            MAX(IF(
                ISNUMBER(M154:V154),
                IF(
                    M$4:V$4=2,
                    M154:V154,
                    ""),
                ""))
        ),
        IF(
            Parameters!$D$16=1,
            IFERROR(
                AVERAGE(IF(
                    ISNUMBER(M154:V154),
                    IF(
                        M$4:V$4=1,
                        M154:V154,
                        ""),
                    "")),
                AVERAGE(IF(
                    ISNUMBER(M154:V154),
                    IF(
                        M$4:V$4=2,
                        M154:V154,
                        ""),
                    ""))
            ),
            IF(
                Parameters!$D$17=1,
                IFERROR(
                    IF(
                        OR(
                            IF(
                                ISNUMBER(M154:V154),
                                IF(
                                    M$4:V$4=1,
                                    M154:V154,
                                    ""),
                                "")
                            =0),
                        0,
                        GEOMEAN(IF(
                            ISNUMBER(M154:V154),
                            IF(
                                M$4:V$4=1,
                                M154:V154,
                                ""),
                            ""))
                    ),
                    IF(
                        OR(IF(
                            ISNUMBER(M154:V154),
                            IF(
                                M$4:V$4=2,
                                M154:V154,
                                ""),
                            "")
                            =0),
                        0,
                        GEOMEAN(IF(
                            ISNUMBER(M154:V154),
                            IF(
                                M$4:V$4=2,
                                M154:V154,
                                ""),
                            "")))
                )
            )
        )
    )
)</f>
        <v>6.8333333333333304</v>
      </c>
      <c r="I154" s="191" cm="1">
        <f t="array" ref="I154">IF(
    SUM(IF(
            ISNUMBER(
                IF(
                    $M$5:$V$5,
                    (M154:V154),
                    "")),
            1,
            0))
        =0,
    NA(),
    IF(
        Parameters!$D$15=1,
        IF(
            SUM(--(ISNUMBER(IF($M$5:$V$5=1,(M154:V154),""))))&gt;0,
            MAX(IF(
                ISNUMBER(M154:V154),
                IF(
                    M$5:V$5=1,
                    M154:V154,
                    ""),
                "")),
            MAX(IF(
                ISNUMBER(M154:V154),
                IF(
                    M$5:V$5=2,
                    M154:V154,
                    ""),
                ""))
        ),
        IF(
            Parameters!$D$16=1,
            IFERROR(
                AVERAGE(IF(
                    ISNUMBER(M154:V154),
                    IF(
                        M$5:V$5=1,
                        M154:V154,
                        ""),
                    "")),
                AVERAGE(IF(
                    ISNUMBER(M154:V154),
                    IF(
                        M$5:V$5=2,
                        M154:V154,
                        ""),
                    ""))
            ),
            IF(
                Parameters!$D$17=1,
                IFERROR(
                    IF(
                        OR(
                            IF(
                                ISNUMBER(M154:V154),
                                IF(
                                    M$5:V$5=1,
                                    M154:V154,
                                    ""),
                                "")
                            =0),
                        0,
                        GEOMEAN(IF(
                            ISNUMBER(M154:V154),
                            IF(
                                M$5:V$5=1,
                                M154:V154,
                                ""),
                            ""))
                    ),
                    IF(
                        OR(IF(
                            ISNUMBER(M154:V154),
                            IF(
                                M$5:V$5=2,
                                M154:V154,
                                ""),
                            "")
                            =0),
                        0,
                        GEOMEAN(IF(
                            ISNUMBER(M154:V154),
                            IF(
                                M$5:V$5=2,
                                M154:V154,
                                ""),
                            "")))
                )
            )
        )
    )
)</f>
        <v>0</v>
      </c>
      <c r="J154" s="242">
        <v>45188</v>
      </c>
      <c r="K154" s="242">
        <v>45294</v>
      </c>
      <c r="L154" s="91" t="s">
        <v>250</v>
      </c>
      <c r="M154" s="192">
        <v>6.8333333333333304</v>
      </c>
      <c r="N154" s="192" t="s">
        <v>409</v>
      </c>
      <c r="O154" s="192">
        <v>0</v>
      </c>
      <c r="P154" s="192">
        <v>0</v>
      </c>
      <c r="Q154" s="192">
        <v>0</v>
      </c>
      <c r="R154" s="192" t="s">
        <v>409</v>
      </c>
      <c r="S154" s="192">
        <v>5.0999999999999996</v>
      </c>
      <c r="T154" s="192" t="s">
        <v>409</v>
      </c>
      <c r="U154" s="192">
        <v>0</v>
      </c>
      <c r="V154" s="192" t="s">
        <v>409</v>
      </c>
      <c r="W154" s="192">
        <v>0</v>
      </c>
      <c r="X154" s="192" t="s">
        <v>409</v>
      </c>
      <c r="Y154" s="192"/>
      <c r="Z154" s="192"/>
      <c r="AA154" s="80"/>
      <c r="AB154" s="80"/>
      <c r="AC154" s="80"/>
    </row>
    <row r="155" spans="1:29"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3.872983346207417</v>
      </c>
      <c r="H155" s="80" cm="1">
        <f t="array" ref="H155">IF(
    SUM(IF(
            ISNUMBER(
                IF(
                    $M$4:$V$4,
                    (M155:V155),
                    "")),
            1,
            0))
        =0,
    NA(),
    IF(
        Parameters!$D$15=1,
        IF(
            SUM(--(ISNUMBER(IF($M$4:$V$4=1,(M155:V155),""))))&gt;0,
            MAX(IF(
                ISNUMBER(M155:V155),
                IF(
                    M$4:V$4=1,
                    M155:V155,
                    ""),
                "")),
            MAX(IF(
                ISNUMBER(M155:V155),
                IF(
                    M$4:V$4=2,
                    M155:V155,
                    ""),
                ""))
        ),
        IF(
            Parameters!$D$16=1,
            IFERROR(
                AVERAGE(IF(
                    ISNUMBER(M155:V155),
                    IF(
                        M$4:V$4=1,
                        M155:V155,
                        ""),
                    "")),
                AVERAGE(IF(
                    ISNUMBER(M155:V155),
                    IF(
                        M$4:V$4=2,
                        M155:V155,
                        ""),
                    ""))
            ),
            IF(
                Parameters!$D$17=1,
                IFERROR(
                    IF(
                        OR(
                            IF(
                                ISNUMBER(M155:V155),
                                IF(
                                    M$4:V$4=1,
                                    M155:V155,
                                    ""),
                                "")
                            =0),
                        0,
                        GEOMEAN(IF(
                            ISNUMBER(M155:V155),
                            IF(
                                M$4:V$4=1,
                                M155:V155,
                                ""),
                            ""))
                    ),
                    IF(
                        OR(IF(
                            ISNUMBER(M155:V155),
                            IF(
                                M$4:V$4=2,
                                M155:V155,
                                ""),
                            "")
                            =0),
                        0,
                        GEOMEAN(IF(
                            ISNUMBER(M155:V155),
                            IF(
                                M$4:V$4=2,
                                M155:V155,
                                ""),
                            "")))
                )
            )
        )
    )
)</f>
        <v>1.5</v>
      </c>
      <c r="I155" s="191" cm="1">
        <f t="array" ref="I155">IF(
    SUM(IF(
            ISNUMBER(
                IF(
                    $M$5:$V$5,
                    (M155:V155),
                    "")),
            1,
            0))
        =0,
    NA(),
    IF(
        Parameters!$D$15=1,
        IF(
            SUM(--(ISNUMBER(IF($M$5:$V$5=1,(M155:V155),""))))&gt;0,
            MAX(IF(
                ISNUMBER(M155:V155),
                IF(
                    M$5:V$5=1,
                    M155:V155,
                    ""),
                "")),
            MAX(IF(
                ISNUMBER(M155:V155),
                IF(
                    M$5:V$5=2,
                    M155:V155,
                    ""),
                ""))
        ),
        IF(
            Parameters!$D$16=1,
            IFERROR(
                AVERAGE(IF(
                    ISNUMBER(M155:V155),
                    IF(
                        M$5:V$5=1,
                        M155:V155,
                        ""),
                    "")),
                AVERAGE(IF(
                    ISNUMBER(M155:V155),
                    IF(
                        M$5:V$5=2,
                        M155:V155,
                        ""),
                    ""))
            ),
            IF(
                Parameters!$D$17=1,
                IFERROR(
                    IF(
                        OR(
                            IF(
                                ISNUMBER(M155:V155),
                                IF(
                                    M$5:V$5=1,
                                    M155:V155,
                                    ""),
                                "")
                            =0),
                        0,
                        GEOMEAN(IF(
                            ISNUMBER(M155:V155),
                            IF(
                                M$5:V$5=1,
                                M155:V155,
                                ""),
                            ""))
                    ),
                    IF(
                        OR(IF(
                            ISNUMBER(M155:V155),
                            IF(
                                M$5:V$5=2,
                                M155:V155,
                                ""),
                            "")
                            =0),
                        0,
                        GEOMEAN(IF(
                            ISNUMBER(M155:V155),
                            IF(
                                M$5:V$5=2,
                                M155:V155,
                                ""),
                            "")))
                )
            )
        )
    )
)</f>
        <v>10</v>
      </c>
      <c r="J155" s="242">
        <v>45188</v>
      </c>
      <c r="K155" s="242">
        <v>45418</v>
      </c>
      <c r="L155" s="91" t="s">
        <v>252</v>
      </c>
      <c r="M155" s="192">
        <v>1.5</v>
      </c>
      <c r="N155" s="192" t="s">
        <v>409</v>
      </c>
      <c r="O155" s="192">
        <v>0</v>
      </c>
      <c r="P155" s="192">
        <v>0</v>
      </c>
      <c r="Q155" s="192">
        <v>10</v>
      </c>
      <c r="R155" s="192" t="s">
        <v>409</v>
      </c>
      <c r="S155" s="192">
        <v>1.9</v>
      </c>
      <c r="T155" s="192" t="s">
        <v>409</v>
      </c>
      <c r="U155" s="192">
        <v>0</v>
      </c>
      <c r="V155" s="192" t="s">
        <v>409</v>
      </c>
      <c r="W155" s="192">
        <v>1</v>
      </c>
      <c r="X155" s="192" t="s">
        <v>409</v>
      </c>
      <c r="Y155" s="192"/>
      <c r="Z155" s="192"/>
      <c r="AA155" s="80"/>
      <c r="AB155" s="80"/>
      <c r="AC155" s="80"/>
    </row>
    <row r="156" spans="1:29"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$M$4:$V$4,
                    (M156:V156),
                    "")),
            1,
            0))
        =0,
    NA(),
    IF(
        Parameters!$D$15=1,
        IF(
            SUM(--(ISNUMBER(IF($M$4:$V$4=1,(M156:V156),""))))&gt;0,
            MAX(IF(
                ISNUMBER(M156:V156),
                IF(
                    M$4:V$4=1,
                    M156:V156,
                    ""),
                "")),
            MAX(IF(
                ISNUMBER(M156:V156),
                IF(
                    M$4:V$4=2,
                    M156:V156,
                    ""),
                ""))
        ),
        IF(
            Parameters!$D$16=1,
            IFERROR(
                AVERAGE(IF(
                    ISNUMBER(M156:V156),
                    IF(
                        M$4:V$4=1,
                        M156:V156,
                        ""),
                    "")),
                AVERAGE(IF(
                    ISNUMBER(M156:V156),
                    IF(
                        M$4:V$4=2,
                        M156:V156,
                        ""),
                    ""))
            ),
            IF(
                Parameters!$D$17=1,
                IFERROR(
                    IF(
                        OR(
                            IF(
                                ISNUMBER(M156:V156),
                                IF(
                                    M$4:V$4=1,
                                    M156:V156,
                                    ""),
                                "")
                            =0),
                        0,
                        GEOMEAN(IF(
                            ISNUMBER(M156:V156),
                            IF(
                                M$4:V$4=1,
                                M156:V156,
                                ""),
                            ""))
                    ),
                    IF(
                        OR(IF(
                            ISNUMBER(M156:V156),
                            IF(
                                M$4:V$4=2,
                                M156:V156,
                                ""),
                            "")
                            =0),
                        0,
                        GEOMEAN(IF(
                            ISNUMBER(M156:V156),
                            IF(
                                M$4:V$4=2,
                                M156:V156,
                                ""),
                            "")))
                )
            )
        )
    )
)</f>
        <v>4.6666666666666599</v>
      </c>
      <c r="I156" s="191" cm="1">
        <f t="array" ref="I156">IF(
    SUM(IF(
            ISNUMBER(
                IF(
                    $M$5:$V$5,
                    (M156:V156),
                    "")),
            1,
            0))
        =0,
    NA(),
    IF(
        Parameters!$D$15=1,
        IF(
            SUM(--(ISNUMBER(IF($M$5:$V$5=1,(M156:V156),""))))&gt;0,
            MAX(IF(
                ISNUMBER(M156:V156),
                IF(
                    M$5:V$5=1,
                    M156:V156,
                    ""),
                "")),
            MAX(IF(
                ISNUMBER(M156:V156),
                IF(
                    M$5:V$5=2,
                    M156:V156,
                    ""),
                ""))
        ),
        IF(
            Parameters!$D$16=1,
            IFERROR(
                AVERAGE(IF(
                    ISNUMBER(M156:V156),
                    IF(
                        M$5:V$5=1,
                        M156:V156,
                        ""),
                    "")),
                AVERAGE(IF(
                    ISNUMBER(M156:V156),
                    IF(
                        M$5:V$5=2,
                        M156:V156,
                        ""),
                    ""))
            ),
            IF(
                Parameters!$D$17=1,
                IFERROR(
                    IF(
                        OR(
                            IF(
                                ISNUMBER(M156:V156),
                                IF(
                                    M$5:V$5=1,
                                    M156:V156,
                                    ""),
                                "")
                            =0),
                        0,
                        GEOMEAN(IF(
                            ISNUMBER(M156:V156),
                            IF(
                                M$5:V$5=1,
                                M156:V156,
                                ""),
                            ""))
                    ),
                    IF(
                        OR(IF(
                            ISNUMBER(M156:V156),
                            IF(
                                M$5:V$5=2,
                                M156:V156,
                                ""),
                            "")
                            =0),
                        0,
                        GEOMEAN(IF(
                            ISNUMBER(M156:V156),
                            IF(
                                M$5:V$5=2,
                                M156:V156,
                                ""),
                            "")))
                )
            )
        )
    )
)</f>
        <v>0</v>
      </c>
      <c r="J156" s="242">
        <v>45188</v>
      </c>
      <c r="K156" s="242">
        <v>44802</v>
      </c>
      <c r="L156" s="91" t="s">
        <v>254</v>
      </c>
      <c r="M156" s="192">
        <v>4.6666666666666599</v>
      </c>
      <c r="N156" s="192" t="s">
        <v>409</v>
      </c>
      <c r="O156" s="192">
        <v>0</v>
      </c>
      <c r="P156" s="192">
        <v>0</v>
      </c>
      <c r="Q156" s="192">
        <v>0</v>
      </c>
      <c r="R156" s="192" t="s">
        <v>409</v>
      </c>
      <c r="S156" s="192">
        <v>3.8</v>
      </c>
      <c r="T156" s="192" t="s">
        <v>409</v>
      </c>
      <c r="U156" s="192">
        <v>0</v>
      </c>
      <c r="V156" s="192" t="s">
        <v>409</v>
      </c>
      <c r="W156" s="192">
        <v>0</v>
      </c>
      <c r="X156" s="192" t="s">
        <v>409</v>
      </c>
      <c r="Y156" s="192"/>
      <c r="Z156" s="192"/>
      <c r="AA156" s="80"/>
      <c r="AB156" s="80"/>
      <c r="AC156" s="80"/>
    </row>
    <row r="157" spans="1:29"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$M$4:$V$4,
                    (M157:V157),
                    "")),
            1,
            0))
        =0,
    NA(),
    IF(
        Parameters!$D$15=1,
        IF(
            SUM(--(ISNUMBER(IF($M$4:$V$4=1,(M157:V157),""))))&gt;0,
            MAX(IF(
                ISNUMBER(M157:V157),
                IF(
                    M$4:V$4=1,
                    M157:V157,
                    ""),
                "")),
            MAX(IF(
                ISNUMBER(M157:V157),
                IF(
                    M$4:V$4=2,
                    M157:V157,
                    ""),
                ""))
        ),
        IF(
            Parameters!$D$16=1,
            IFERROR(
                AVERAGE(IF(
                    ISNUMBER(M157:V157),
                    IF(
                        M$4:V$4=1,
                        M157:V157,
                        ""),
                    "")),
                AVERAGE(IF(
                    ISNUMBER(M157:V157),
                    IF(
                        M$4:V$4=2,
                        M157:V157,
                        ""),
                    ""))
            ),
            IF(
                Parameters!$D$17=1,
                IFERROR(
                    IF(
                        OR(
                            IF(
                                ISNUMBER(M157:V157),
                                IF(
                                    M$4:V$4=1,
                                    M157:V157,
                                    ""),
                                "")
                            =0),
                        0,
                        GEOMEAN(IF(
                            ISNUMBER(M157:V157),
                            IF(
                                M$4:V$4=1,
                                M157:V157,
                                ""),
                            ""))
                    ),
                    IF(
                        OR(IF(
                            ISNUMBER(M157:V157),
                            IF(
                                M$4:V$4=2,
                                M157:V157,
                                ""),
                            "")
                            =0),
                        0,
                        GEOMEAN(IF(
                            ISNUMBER(M157:V157),
                            IF(
                                M$4:V$4=2,
                                M157:V157,
                                ""),
                            "")))
                )
            )
        )
    )
)</f>
        <v>6.1666666666666599</v>
      </c>
      <c r="I157" s="191" cm="1">
        <f t="array" ref="I157">IF(
    SUM(IF(
            ISNUMBER(
                IF(
                    $M$5:$V$5,
                    (M157:V157),
                    "")),
            1,
            0))
        =0,
    NA(),
    IF(
        Parameters!$D$15=1,
        IF(
            SUM(--(ISNUMBER(IF($M$5:$V$5=1,(M157:V157),""))))&gt;0,
            MAX(IF(
                ISNUMBER(M157:V157),
                IF(
                    M$5:V$5=1,
                    M157:V157,
                    ""),
                "")),
            MAX(IF(
                ISNUMBER(M157:V157),
                IF(
                    M$5:V$5=2,
                    M157:V157,
                    ""),
                ""))
        ),
        IF(
            Parameters!$D$16=1,
            IFERROR(
                AVERAGE(IF(
                    ISNUMBER(M157:V157),
                    IF(
                        M$5:V$5=1,
                        M157:V157,
                        ""),
                    "")),
                AVERAGE(IF(
                    ISNUMBER(M157:V157),
                    IF(
                        M$5:V$5=2,
                        M157:V157,
                        ""),
                    ""))
            ),
            IF(
                Parameters!$D$17=1,
                IFERROR(
                    IF(
                        OR(
                            IF(
                                ISNUMBER(M157:V157),
                                IF(
                                    M$5:V$5=1,
                                    M157:V157,
                                    ""),
                                "")
                            =0),
                        0,
                        GEOMEAN(IF(
                            ISNUMBER(M157:V157),
                            IF(
                                M$5:V$5=1,
                                M157:V157,
                                ""),
                            ""))
                    ),
                    IF(
                        OR(IF(
                            ISNUMBER(M157:V157),
                            IF(
                                M$5:V$5=2,
                                M157:V157,
                                ""),
                            "")
                            =0),
                        0,
                        GEOMEAN(IF(
                            ISNUMBER(M157:V157),
                            IF(
                                M$5:V$5=2,
                                M157:V157,
                                ""),
                            "")))
                )
            )
        )
    )
)</f>
        <v>0</v>
      </c>
      <c r="J157" s="242">
        <v>45188</v>
      </c>
      <c r="K157" s="242">
        <v>45454</v>
      </c>
      <c r="L157" s="91" t="s">
        <v>256</v>
      </c>
      <c r="M157" s="192">
        <v>6.1666666666666599</v>
      </c>
      <c r="N157" s="192" t="s">
        <v>409</v>
      </c>
      <c r="O157" s="192">
        <v>0</v>
      </c>
      <c r="P157" s="192">
        <v>0</v>
      </c>
      <c r="Q157" s="192">
        <v>0</v>
      </c>
      <c r="R157" s="192" t="s">
        <v>409</v>
      </c>
      <c r="S157" s="192">
        <v>4.7</v>
      </c>
      <c r="T157" s="192" t="s">
        <v>409</v>
      </c>
      <c r="U157" s="192">
        <v>0</v>
      </c>
      <c r="V157" s="192" t="s">
        <v>409</v>
      </c>
      <c r="W157" s="192">
        <v>0</v>
      </c>
      <c r="X157" s="192" t="s">
        <v>409</v>
      </c>
      <c r="Y157" s="192"/>
      <c r="Z157" s="192"/>
      <c r="AA157" s="80"/>
      <c r="AB157" s="80"/>
      <c r="AC157" s="80"/>
    </row>
    <row r="158" spans="1:29"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$M$4:$V$4,
                    (M158:V158),
                    "")),
            1,
            0))
        =0,
    NA(),
    IF(
        Parameters!$D$15=1,
        IF(
            SUM(--(ISNUMBER(IF($M$4:$V$4=1,(M158:V158),""))))&gt;0,
            MAX(IF(
                ISNUMBER(M158:V158),
                IF(
                    M$4:V$4=1,
                    M158:V158,
                    ""),
                "")),
            MAX(IF(
                ISNUMBER(M158:V158),
                IF(
                    M$4:V$4=2,
                    M158:V158,
                    ""),
                ""))
        ),
        IF(
            Parameters!$D$16=1,
            IFERROR(
                AVERAGE(IF(
                    ISNUMBER(M158:V158),
                    IF(
                        M$4:V$4=1,
                        M158:V158,
                        ""),
                    "")),
                AVERAGE(IF(
                    ISNUMBER(M158:V158),
                    IF(
                        M$4:V$4=2,
                        M158:V158,
                        ""),
                    ""))
            ),
            IF(
                Parameters!$D$17=1,
                IFERROR(
                    IF(
                        OR(
                            IF(
                                ISNUMBER(M158:V158),
                                IF(
                                    M$4:V$4=1,
                                    M158:V158,
                                    ""),
                                "")
                            =0),
                        0,
                        GEOMEAN(IF(
                            ISNUMBER(M158:V158),
                            IF(
                                M$4:V$4=1,
                                M158:V158,
                                ""),
                            ""))
                    ),
                    IF(
                        OR(IF(
                            ISNUMBER(M158:V158),
                            IF(
                                M$4:V$4=2,
                                M158:V158,
                                ""),
                            "")
                            =0),
                        0,
                        GEOMEAN(IF(
                            ISNUMBER(M158:V158),
                            IF(
                                M$4:V$4=2,
                                M158:V158,
                                ""),
                            "")))
                )
            )
        )
    )
)</f>
        <v>10</v>
      </c>
      <c r="I158" s="191" cm="1">
        <f t="array" ref="I158">IF(
    SUM(IF(
            ISNUMBER(
                IF(
                    $M$5:$V$5,
                    (M158:V158),
                    "")),
            1,
            0))
        =0,
    NA(),
    IF(
        Parameters!$D$15=1,
        IF(
            SUM(--(ISNUMBER(IF($M$5:$V$5=1,(M158:V158),""))))&gt;0,
            MAX(IF(
                ISNUMBER(M158:V158),
                IF(
                    M$5:V$5=1,
                    M158:V158,
                    ""),
                "")),
            MAX(IF(
                ISNUMBER(M158:V158),
                IF(
                    M$5:V$5=2,
                    M158:V158,
                    ""),
                ""))
        ),
        IF(
            Parameters!$D$16=1,
            IFERROR(
                AVERAGE(IF(
                    ISNUMBER(M158:V158),
                    IF(
                        M$5:V$5=1,
                        M158:V158,
                        ""),
                    "")),
                AVERAGE(IF(
                    ISNUMBER(M158:V158),
                    IF(
                        M$5:V$5=2,
                        M158:V158,
                        ""),
                    ""))
            ),
            IF(
                Parameters!$D$17=1,
                IFERROR(
                    IF(
                        OR(
                            IF(
                                ISNUMBER(M158:V158),
                                IF(
                                    M$5:V$5=1,
                                    M158:V158,
                                    ""),
                                "")
                            =0),
                        0,
                        GEOMEAN(IF(
                            ISNUMBER(M158:V158),
                            IF(
                                M$5:V$5=1,
                                M158:V158,
                                ""),
                            ""))
                    ),
                    IF(
                        OR(IF(
                            ISNUMBER(M158:V158),
                            IF(
                                M$5:V$5=2,
                                M158:V158,
                                ""),
                            "")
                            =0),
                        0,
                        GEOMEAN(IF(
                            ISNUMBER(M158:V158),
                            IF(
                                M$5:V$5=2,
                                M158:V158,
                                ""),
                            "")))
                )
            )
        )
    )
)</f>
        <v>0</v>
      </c>
      <c r="J158" s="242">
        <v>45163</v>
      </c>
      <c r="K158" s="242">
        <v>45370</v>
      </c>
      <c r="L158" s="91" t="s">
        <v>258</v>
      </c>
      <c r="M158" s="192">
        <v>10</v>
      </c>
      <c r="N158" s="192" t="s">
        <v>409</v>
      </c>
      <c r="O158" s="192">
        <v>0</v>
      </c>
      <c r="P158" s="192">
        <v>0</v>
      </c>
      <c r="Q158" s="192">
        <v>0</v>
      </c>
      <c r="R158" s="192" t="s">
        <v>409</v>
      </c>
      <c r="S158" s="192">
        <v>7.3</v>
      </c>
      <c r="T158" s="192" t="s">
        <v>409</v>
      </c>
      <c r="U158" s="192">
        <v>0</v>
      </c>
      <c r="V158" s="192" t="s">
        <v>409</v>
      </c>
      <c r="W158" s="192">
        <v>4.0540540540540501E-2</v>
      </c>
      <c r="X158" s="192" t="s">
        <v>409</v>
      </c>
      <c r="Y158" s="192"/>
      <c r="Z158" s="192"/>
      <c r="AA158" s="80"/>
      <c r="AB158" s="80"/>
      <c r="AC158" s="80"/>
    </row>
    <row r="159" spans="1:29"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$M$4:$V$4,
                    (M159:V159),
                    "")),
            1,
            0))
        =0,
    NA(),
    IF(
        Parameters!$D$15=1,
        IF(
            SUM(--(ISNUMBER(IF($M$4:$V$4=1,(M159:V159),""))))&gt;0,
            MAX(IF(
                ISNUMBER(M159:V159),
                IF(
                    M$4:V$4=1,
                    M159:V159,
                    ""),
                "")),
            MAX(IF(
                ISNUMBER(M159:V159),
                IF(
                    M$4:V$4=2,
                    M159:V159,
                    ""),
                ""))
        ),
        IF(
            Parameters!$D$16=1,
            IFERROR(
                AVERAGE(IF(
                    ISNUMBER(M159:V159),
                    IF(
                        M$4:V$4=1,
                        M159:V159,
                        ""),
                    "")),
                AVERAGE(IF(
                    ISNUMBER(M159:V159),
                    IF(
                        M$4:V$4=2,
                        M159:V159,
                        ""),
                    ""))
            ),
            IF(
                Parameters!$D$17=1,
                IFERROR(
                    IF(
                        OR(
                            IF(
                                ISNUMBER(M159:V159),
                                IF(
                                    M$4:V$4=1,
                                    M159:V159,
                                    ""),
                                "")
                            =0),
                        0,
                        GEOMEAN(IF(
                            ISNUMBER(M159:V159),
                            IF(
                                M$4:V$4=1,
                                M159:V159,
                                ""),
                            ""))
                    ),
                    IF(
                        OR(IF(
                            ISNUMBER(M159:V159),
                            IF(
                                M$4:V$4=2,
                                M159:V159,
                                ""),
                            "")
                            =0),
                        0,
                        GEOMEAN(IF(
                            ISNUMBER(M159:V159),
                            IF(
                                M$4:V$4=2,
                                M159:V159,
                                ""),
                            "")))
                )
            )
        )
    )
)</f>
        <v>6.6666666666666599</v>
      </c>
      <c r="I159" s="191" cm="1">
        <f t="array" ref="I159">IF(
    SUM(IF(
            ISNUMBER(
                IF(
                    $M$5:$V$5,
                    (M159:V159),
                    "")),
            1,
            0))
        =0,
    NA(),
    IF(
        Parameters!$D$15=1,
        IF(
            SUM(--(ISNUMBER(IF($M$5:$V$5=1,(M159:V159),""))))&gt;0,
            MAX(IF(
                ISNUMBER(M159:V159),
                IF(
                    M$5:V$5=1,
                    M159:V159,
                    ""),
                "")),
            MAX(IF(
                ISNUMBER(M159:V159),
                IF(
                    M$5:V$5=2,
                    M159:V159,
                    ""),
                ""))
        ),
        IF(
            Parameters!$D$16=1,
            IFERROR(
                AVERAGE(IF(
                    ISNUMBER(M159:V159),
                    IF(
                        M$5:V$5=1,
                        M159:V159,
                        ""),
                    "")),
                AVERAGE(IF(
                    ISNUMBER(M159:V159),
                    IF(
                        M$5:V$5=2,
                        M159:V159,
                        ""),
                    ""))
            ),
            IF(
                Parameters!$D$17=1,
                IFERROR(
                    IF(
                        OR(
                            IF(
                                ISNUMBER(M159:V159),
                                IF(
                                    M$5:V$5=1,
                                    M159:V159,
                                    ""),
                                "")
                            =0),
                        0,
                        GEOMEAN(IF(
                            ISNUMBER(M159:V159),
                            IF(
                                M$5:V$5=1,
                                M159:V159,
                                ""),
                            ""))
                    ),
                    IF(
                        OR(IF(
                            ISNUMBER(M159:V159),
                            IF(
                                M$5:V$5=2,
                                M159:V159,
                                ""),
                            "")
                            =0),
                        0,
                        GEOMEAN(IF(
                            ISNUMBER(M159:V159),
                            IF(
                                M$5:V$5=2,
                                M159:V159,
                                ""),
                            "")))
                )
            )
        )
    )
)</f>
        <v>0</v>
      </c>
      <c r="J159" s="242">
        <v>45188</v>
      </c>
      <c r="K159" s="242">
        <v>45440</v>
      </c>
      <c r="L159" s="91" t="s">
        <v>260</v>
      </c>
      <c r="M159" s="192">
        <v>6.6666666666666599</v>
      </c>
      <c r="N159" s="192" t="s">
        <v>409</v>
      </c>
      <c r="O159" s="192">
        <v>0</v>
      </c>
      <c r="P159" s="192">
        <v>0</v>
      </c>
      <c r="Q159" s="192">
        <v>0</v>
      </c>
      <c r="R159" s="192" t="s">
        <v>409</v>
      </c>
      <c r="S159" s="192">
        <v>5</v>
      </c>
      <c r="T159" s="192" t="s">
        <v>409</v>
      </c>
      <c r="U159" s="192">
        <v>0</v>
      </c>
      <c r="V159" s="192" t="s">
        <v>409</v>
      </c>
      <c r="W159" s="192">
        <v>0.3125</v>
      </c>
      <c r="X159" s="192" t="s">
        <v>409</v>
      </c>
      <c r="Y159" s="192"/>
      <c r="Z159" s="192"/>
      <c r="AA159" s="80"/>
      <c r="AB159" s="80"/>
      <c r="AC159" s="80"/>
    </row>
    <row r="160" spans="1:29"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9.4868329805051381</v>
      </c>
      <c r="H160" s="80" cm="1">
        <f t="array" ref="H160">IF(
    SUM(IF(
            ISNUMBER(
                IF(
                    $M$4:$V$4,
                    (M160:V160),
                    "")),
            1,
            0))
        =0,
    NA(),
    IF(
        Parameters!$D$15=1,
        IF(
            SUM(--(ISNUMBER(IF($M$4:$V$4=1,(M160:V160),""))))&gt;0,
            MAX(IF(
                ISNUMBER(M160:V160),
                IF(
                    M$4:V$4=1,
                    M160:V160,
                    ""),
                "")),
            MAX(IF(
                ISNUMBER(M160:V160),
                IF(
                    M$4:V$4=2,
                    M160:V160,
                    ""),
                ""))
        ),
        IF(
            Parameters!$D$16=1,
            IFERROR(
                AVERAGE(IF(
                    ISNUMBER(M160:V160),
                    IF(
                        M$4:V$4=1,
                        M160:V160,
                        ""),
                    "")),
                AVERAGE(IF(
                    ISNUMBER(M160:V160),
                    IF(
                        M$4:V$4=2,
                        M160:V160,
                        ""),
                    ""))
            ),
            IF(
                Parameters!$D$17=1,
                IFERROR(
                    IF(
                        OR(
                            IF(
                                ISNUMBER(M160:V160),
                                IF(
                                    M$4:V$4=1,
                                    M160:V160,
                                    ""),
                                "")
                            =0),
                        0,
                        GEOMEAN(IF(
                            ISNUMBER(M160:V160),
                            IF(
                                M$4:V$4=1,
                                M160:V160,
                                ""),
                            ""))
                    ),
                    IF(
                        OR(IF(
                            ISNUMBER(M160:V160),
                            IF(
                                M$4:V$4=2,
                                M160:V160,
                                ""),
                            "")
                            =0),
                        0,
                        GEOMEAN(IF(
                            ISNUMBER(M160:V160),
                            IF(
                                M$4:V$4=2,
                                M160:V160,
                                ""),
                            "")))
                )
            )
        )
    )
)</f>
        <v>9</v>
      </c>
      <c r="I160" s="191" cm="1">
        <f t="array" ref="I160">IF(
    SUM(IF(
            ISNUMBER(
                IF(
                    $M$5:$V$5,
                    (M160:V160),
                    "")),
            1,
            0))
        =0,
    NA(),
    IF(
        Parameters!$D$15=1,
        IF(
            SUM(--(ISNUMBER(IF($M$5:$V$5=1,(M160:V160),""))))&gt;0,
            MAX(IF(
                ISNUMBER(M160:V160),
                IF(
                    M$5:V$5=1,
                    M160:V160,
                    ""),
                "")),
            MAX(IF(
                ISNUMBER(M160:V160),
                IF(
                    M$5:V$5=2,
                    M160:V160,
                    ""),
                ""))
        ),
        IF(
            Parameters!$D$16=1,
            IFERROR(
                AVERAGE(IF(
                    ISNUMBER(M160:V160),
                    IF(
                        M$5:V$5=1,
                        M160:V160,
                        ""),
                    "")),
                AVERAGE(IF(
                    ISNUMBER(M160:V160),
                    IF(
                        M$5:V$5=2,
                        M160:V160,
                        ""),
                    ""))
            ),
            IF(
                Parameters!$D$17=1,
                IFERROR(
                    IF(
                        OR(
                            IF(
                                ISNUMBER(M160:V160),
                                IF(
                                    M$5:V$5=1,
                                    M160:V160,
                                    ""),
                                "")
                            =0),
                        0,
                        GEOMEAN(IF(
                            ISNUMBER(M160:V160),
                            IF(
                                M$5:V$5=1,
                                M160:V160,
                                ""),
                            ""))
                    ),
                    IF(
                        OR(IF(
                            ISNUMBER(M160:V160),
                            IF(
                                M$5:V$5=2,
                                M160:V160,
                                ""),
                            "")
                            =0),
                        0,
                        GEOMEAN(IF(
                            ISNUMBER(M160:V160),
                            IF(
                                M$5:V$5=2,
                                M160:V160,
                                ""),
                            "")))
                )
            )
        )
    )
)</f>
        <v>10</v>
      </c>
      <c r="J160" s="242">
        <v>45188</v>
      </c>
      <c r="K160" s="242">
        <v>45454</v>
      </c>
      <c r="L160" s="91" t="s">
        <v>262</v>
      </c>
      <c r="M160" s="192">
        <v>9</v>
      </c>
      <c r="N160" s="192">
        <v>10</v>
      </c>
      <c r="O160" s="192">
        <v>0</v>
      </c>
      <c r="P160" s="192">
        <v>0</v>
      </c>
      <c r="Q160" s="192">
        <v>10</v>
      </c>
      <c r="R160" s="192" t="s">
        <v>409</v>
      </c>
      <c r="S160" s="192">
        <v>6.4</v>
      </c>
      <c r="T160" s="192" t="s">
        <v>847</v>
      </c>
      <c r="U160" s="192">
        <v>0</v>
      </c>
      <c r="V160" s="192" t="s">
        <v>409</v>
      </c>
      <c r="W160" s="192">
        <v>0.33333333333333298</v>
      </c>
      <c r="X160" s="192" t="s">
        <v>409</v>
      </c>
      <c r="Y160" s="192"/>
      <c r="Z160" s="192"/>
      <c r="AA160" s="80"/>
      <c r="AB160" s="80"/>
      <c r="AC160" s="80"/>
    </row>
    <row r="161" spans="1:29"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10</v>
      </c>
      <c r="H161" s="80" cm="1">
        <f t="array" ref="H161">IF(
    SUM(IF(
            ISNUMBER(
                IF(
                    $M$4:$V$4,
                    (M161:V161),
                    "")),
            1,
            0))
        =0,
    NA(),
    IF(
        Parameters!$D$15=1,
        IF(
            SUM(--(ISNUMBER(IF($M$4:$V$4=1,(M161:V161),""))))&gt;0,
            MAX(IF(
                ISNUMBER(M161:V161),
                IF(
                    M$4:V$4=1,
                    M161:V161,
                    ""),
                "")),
            MAX(IF(
                ISNUMBER(M161:V161),
                IF(
                    M$4:V$4=2,
                    M161:V161,
                    ""),
                ""))
        ),
        IF(
            Parameters!$D$16=1,
            IFERROR(
                AVERAGE(IF(
                    ISNUMBER(M161:V161),
                    IF(
                        M$4:V$4=1,
                        M161:V161,
                        ""),
                    "")),
                AVERAGE(IF(
                    ISNUMBER(M161:V161),
                    IF(
                        M$4:V$4=2,
                        M161:V161,
                        ""),
                    ""))
            ),
            IF(
                Parameters!$D$17=1,
                IFERROR(
                    IF(
                        OR(
                            IF(
                                ISNUMBER(M161:V161),
                                IF(
                                    M$4:V$4=1,
                                    M161:V161,
                                    ""),
                                "")
                            =0),
                        0,
                        GEOMEAN(IF(
                            ISNUMBER(M161:V161),
                            IF(
                                M$4:V$4=1,
                                M161:V161,
                                ""),
                            ""))
                    ),
                    IF(
                        OR(IF(
                            ISNUMBER(M161:V161),
                            IF(
                                M$4:V$4=2,
                                M161:V161,
                                ""),
                            "")
                            =0),
                        0,
                        GEOMEAN(IF(
                            ISNUMBER(M161:V161),
                            IF(
                                M$4:V$4=2,
                                M161:V161,
                                ""),
                            "")))
                )
            )
        )
    )
)</f>
        <v>10</v>
      </c>
      <c r="I161" s="191" cm="1">
        <f t="array" ref="I161">IF(
    SUM(IF(
            ISNUMBER(
                IF(
                    $M$5:$V$5,
                    (M161:V161),
                    "")),
            1,
            0))
        =0,
    NA(),
    IF(
        Parameters!$D$15=1,
        IF(
            SUM(--(ISNUMBER(IF($M$5:$V$5=1,(M161:V161),""))))&gt;0,
            MAX(IF(
                ISNUMBER(M161:V161),
                IF(
                    M$5:V$5=1,
                    M161:V161,
                    ""),
                "")),
            MAX(IF(
                ISNUMBER(M161:V161),
                IF(
                    M$5:V$5=2,
                    M161:V161,
                    ""),
                ""))
        ),
        IF(
            Parameters!$D$16=1,
            IFERROR(
                AVERAGE(IF(
                    ISNUMBER(M161:V161),
                    IF(
                        M$5:V$5=1,
                        M161:V161,
                        ""),
                    "")),
                AVERAGE(IF(
                    ISNUMBER(M161:V161),
                    IF(
                        M$5:V$5=2,
                        M161:V161,
                        ""),
                    ""))
            ),
            IF(
                Parameters!$D$17=1,
                IFERROR(
                    IF(
                        OR(
                            IF(
                                ISNUMBER(M161:V161),
                                IF(
                                    M$5:V$5=1,
                                    M161:V161,
                                    ""),
                                "")
                            =0),
                        0,
                        GEOMEAN(IF(
                            ISNUMBER(M161:V161),
                            IF(
                                M$5:V$5=1,
                                M161:V161,
                                ""),
                            ""))
                    ),
                    IF(
                        OR(IF(
                            ISNUMBER(M161:V161),
                            IF(
                                M$5:V$5=2,
                                M161:V161,
                                ""),
                            "")
                            =0),
                        0,
                        GEOMEAN(IF(
                            ISNUMBER(M161:V161),
                            IF(
                                M$5:V$5=2,
                                M161:V161,
                                ""),
                            "")))
                )
            )
        )
    )
)</f>
        <v>10</v>
      </c>
      <c r="J161" s="242">
        <v>45188</v>
      </c>
      <c r="K161" s="242">
        <v>45440</v>
      </c>
      <c r="L161" s="91" t="s">
        <v>264</v>
      </c>
      <c r="M161" s="192">
        <v>10</v>
      </c>
      <c r="N161" s="192" t="s">
        <v>409</v>
      </c>
      <c r="O161" s="192">
        <v>0</v>
      </c>
      <c r="P161" s="192">
        <v>0</v>
      </c>
      <c r="Q161" s="192">
        <v>10</v>
      </c>
      <c r="R161" s="192" t="s">
        <v>409</v>
      </c>
      <c r="S161" s="192">
        <v>8.1999999999999993</v>
      </c>
      <c r="T161" s="192" t="s">
        <v>409</v>
      </c>
      <c r="U161" s="192">
        <v>0</v>
      </c>
      <c r="V161" s="192" t="s">
        <v>409</v>
      </c>
      <c r="W161" s="192">
        <v>0.41463414634146301</v>
      </c>
      <c r="X161" s="192" t="s">
        <v>409</v>
      </c>
      <c r="Y161" s="192"/>
      <c r="Z161" s="192"/>
      <c r="AA161" s="80"/>
      <c r="AB161" s="80"/>
      <c r="AC161" s="80"/>
    </row>
    <row r="162" spans="1:29"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$M$4:$V$4,
                    (M162:V162),
                    "")),
            1,
            0))
        =0,
    NA(),
    IF(
        Parameters!$D$15=1,
        IF(
            SUM(--(ISNUMBER(IF($M$4:$V$4=1,(M162:V162),""))))&gt;0,
            MAX(IF(
                ISNUMBER(M162:V162),
                IF(
                    M$4:V$4=1,
                    M162:V162,
                    ""),
                "")),
            MAX(IF(
                ISNUMBER(M162:V162),
                IF(
                    M$4:V$4=2,
                    M162:V162,
                    ""),
                ""))
        ),
        IF(
            Parameters!$D$16=1,
            IFERROR(
                AVERAGE(IF(
                    ISNUMBER(M162:V162),
                    IF(
                        M$4:V$4=1,
                        M162:V162,
                        ""),
                    "")),
                AVERAGE(IF(
                    ISNUMBER(M162:V162),
                    IF(
                        M$4:V$4=2,
                        M162:V162,
                        ""),
                    ""))
            ),
            IF(
                Parameters!$D$17=1,
                IFERROR(
                    IF(
                        OR(
                            IF(
                                ISNUMBER(M162:V162),
                                IF(
                                    M$4:V$4=1,
                                    M162:V162,
                                    ""),
                                "")
                            =0),
                        0,
                        GEOMEAN(IF(
                            ISNUMBER(M162:V162),
                            IF(
                                M$4:V$4=1,
                                M162:V162,
                                ""),
                            ""))
                    ),
                    IF(
                        OR(IF(
                            ISNUMBER(M162:V162),
                            IF(
                                M$4:V$4=2,
                                M162:V162,
                                ""),
                            "")
                            =0),
                        0,
                        GEOMEAN(IF(
                            ISNUMBER(M162:V162),
                            IF(
                                M$4:V$4=2,
                                M162:V162,
                                ""),
                            "")))
                )
            )
        )
    )
)</f>
        <v>2.3333333333333299</v>
      </c>
      <c r="I162" s="191" cm="1">
        <f t="array" ref="I162">IF(
    SUM(IF(
            ISNUMBER(
                IF(
                    $M$5:$V$5,
                    (M162:V162),
                    "")),
            1,
            0))
        =0,
    NA(),
    IF(
        Parameters!$D$15=1,
        IF(
            SUM(--(ISNUMBER(IF($M$5:$V$5=1,(M162:V162),""))))&gt;0,
            MAX(IF(
                ISNUMBER(M162:V162),
                IF(
                    M$5:V$5=1,
                    M162:V162,
                    ""),
                "")),
            MAX(IF(
                ISNUMBER(M162:V162),
                IF(
                    M$5:V$5=2,
                    M162:V162,
                    ""),
                ""))
        ),
        IF(
            Parameters!$D$16=1,
            IFERROR(
                AVERAGE(IF(
                    ISNUMBER(M162:V162),
                    IF(
                        M$5:V$5=1,
                        M162:V162,
                        ""),
                    "")),
                AVERAGE(IF(
                    ISNUMBER(M162:V162),
                    IF(
                        M$5:V$5=2,
                        M162:V162,
                        ""),
                    ""))
            ),
            IF(
                Parameters!$D$17=1,
                IFERROR(
                    IF(
                        OR(
                            IF(
                                ISNUMBER(M162:V162),
                                IF(
                                    M$5:V$5=1,
                                    M162:V162,
                                    ""),
                                "")
                            =0),
                        0,
                        GEOMEAN(IF(
                            ISNUMBER(M162:V162),
                            IF(
                                M$5:V$5=1,
                                M162:V162,
                                ""),
                            ""))
                    ),
                    IF(
                        OR(IF(
                            ISNUMBER(M162:V162),
                            IF(
                                M$5:V$5=2,
                                M162:V162,
                                ""),
                            "")
                            =0),
                        0,
                        GEOMEAN(IF(
                            ISNUMBER(M162:V162),
                            IF(
                                M$5:V$5=2,
                                M162:V162,
                                ""),
                            "")))
                )
            )
        )
    )
)</f>
        <v>0</v>
      </c>
      <c r="J162" s="242">
        <v>45188</v>
      </c>
      <c r="K162" s="242">
        <v>45440</v>
      </c>
      <c r="L162" s="91" t="s">
        <v>266</v>
      </c>
      <c r="M162" s="192">
        <v>2.3333333333333299</v>
      </c>
      <c r="N162" s="192" t="s">
        <v>409</v>
      </c>
      <c r="O162" s="192">
        <v>0</v>
      </c>
      <c r="P162" s="192">
        <v>0</v>
      </c>
      <c r="Q162" s="192">
        <v>0</v>
      </c>
      <c r="R162" s="192" t="s">
        <v>409</v>
      </c>
      <c r="S162" s="192">
        <v>2.4</v>
      </c>
      <c r="T162" s="192" t="s">
        <v>409</v>
      </c>
      <c r="U162" s="192">
        <v>0</v>
      </c>
      <c r="V162" s="192" t="s">
        <v>409</v>
      </c>
      <c r="W162" s="192">
        <v>0.33333333333333298</v>
      </c>
      <c r="X162" s="192" t="s">
        <v>409</v>
      </c>
      <c r="Y162" s="192"/>
      <c r="Z162" s="192"/>
      <c r="AA162" s="80"/>
      <c r="AB162" s="80"/>
      <c r="AC162" s="80"/>
    </row>
    <row r="163" spans="1:29"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$M$4:$V$4,
                    (M163:V163),
                    "")),
            1,
            0))
        =0,
    NA(),
    IF(
        Parameters!$D$15=1,
        IF(
            SUM(--(ISNUMBER(IF($M$4:$V$4=1,(M163:V163),""))))&gt;0,
            MAX(IF(
                ISNUMBER(M163:V163),
                IF(
                    M$4:V$4=1,
                    M163:V163,
                    ""),
                "")),
            MAX(IF(
                ISNUMBER(M163:V163),
                IF(
                    M$4:V$4=2,
                    M163:V163,
                    ""),
                ""))
        ),
        IF(
            Parameters!$D$16=1,
            IFERROR(
                AVERAGE(IF(
                    ISNUMBER(M163:V163),
                    IF(
                        M$4:V$4=1,
                        M163:V163,
                        ""),
                    "")),
                AVERAGE(IF(
                    ISNUMBER(M163:V163),
                    IF(
                        M$4:V$4=2,
                        M163:V163,
                        ""),
                    ""))
            ),
            IF(
                Parameters!$D$17=1,
                IFERROR(
                    IF(
                        OR(
                            IF(
                                ISNUMBER(M163:V163),
                                IF(
                                    M$4:V$4=1,
                                    M163:V163,
                                    ""),
                                "")
                            =0),
                        0,
                        GEOMEAN(IF(
                            ISNUMBER(M163:V163),
                            IF(
                                M$4:V$4=1,
                                M163:V163,
                                ""),
                            ""))
                    ),
                    IF(
                        OR(IF(
                            ISNUMBER(M163:V163),
                            IF(
                                M$4:V$4=2,
                                M163:V163,
                                ""),
                            "")
                            =0),
                        0,
                        GEOMEAN(IF(
                            ISNUMBER(M163:V163),
                            IF(
                                M$4:V$4=2,
                                M163:V163,
                                ""),
                            "")))
                )
            )
        )
    )
)</f>
        <v>8.5</v>
      </c>
      <c r="I163" s="191" cm="1">
        <f t="array" ref="I163">IF(
    SUM(IF(
            ISNUMBER(
                IF(
                    $M$5:$V$5,
                    (M163:V163),
                    "")),
            1,
            0))
        =0,
    NA(),
    IF(
        Parameters!$D$15=1,
        IF(
            SUM(--(ISNUMBER(IF($M$5:$V$5=1,(M163:V163),""))))&gt;0,
            MAX(IF(
                ISNUMBER(M163:V163),
                IF(
                    M$5:V$5=1,
                    M163:V163,
                    ""),
                "")),
            MAX(IF(
                ISNUMBER(M163:V163),
                IF(
                    M$5:V$5=2,
                    M163:V163,
                    ""),
                ""))
        ),
        IF(
            Parameters!$D$16=1,
            IFERROR(
                AVERAGE(IF(
                    ISNUMBER(M163:V163),
                    IF(
                        M$5:V$5=1,
                        M163:V163,
                        ""),
                    "")),
                AVERAGE(IF(
                    ISNUMBER(M163:V163),
                    IF(
                        M$5:V$5=2,
                        M163:V163,
                        ""),
                    ""))
            ),
            IF(
                Parameters!$D$17=1,
                IFERROR(
                    IF(
                        OR(
                            IF(
                                ISNUMBER(M163:V163),
                                IF(
                                    M$5:V$5=1,
                                    M163:V163,
                                    ""),
                                "")
                            =0),
                        0,
                        GEOMEAN(IF(
                            ISNUMBER(M163:V163),
                            IF(
                                M$5:V$5=1,
                                M163:V163,
                                ""),
                            ""))
                    ),
                    IF(
                        OR(IF(
                            ISNUMBER(M163:V163),
                            IF(
                                M$5:V$5=2,
                                M163:V163,
                                ""),
                            "")
                            =0),
                        0,
                        GEOMEAN(IF(
                            ISNUMBER(M163:V163),
                            IF(
                                M$5:V$5=2,
                                M163:V163,
                                ""),
                            "")))
                )
            )
        )
    )
)</f>
        <v>0</v>
      </c>
      <c r="J163" s="242">
        <v>45188</v>
      </c>
      <c r="K163" s="242">
        <v>45154</v>
      </c>
      <c r="L163" s="91" t="s">
        <v>268</v>
      </c>
      <c r="M163" s="192">
        <v>8.5</v>
      </c>
      <c r="N163" s="192" t="s">
        <v>409</v>
      </c>
      <c r="O163" s="192">
        <v>0</v>
      </c>
      <c r="P163" s="192">
        <v>0</v>
      </c>
      <c r="Q163" s="192">
        <v>0</v>
      </c>
      <c r="R163" s="192" t="s">
        <v>409</v>
      </c>
      <c r="S163" s="192">
        <v>6.1</v>
      </c>
      <c r="T163" s="192" t="s">
        <v>409</v>
      </c>
      <c r="U163" s="192">
        <v>0</v>
      </c>
      <c r="V163" s="192" t="s">
        <v>409</v>
      </c>
      <c r="W163" s="192">
        <v>4.1666666666666602E-2</v>
      </c>
      <c r="X163" s="192" t="s">
        <v>409</v>
      </c>
      <c r="Y163" s="192"/>
      <c r="Z163" s="192"/>
      <c r="AA163" s="80"/>
      <c r="AB163" s="80"/>
      <c r="AC163" s="80"/>
    </row>
    <row r="164" spans="1:29"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$M$4:$V$4,
                    (M164:V164),
                    "")),
            1,
            0))
        =0,
    NA(),
    IF(
        Parameters!$D$15=1,
        IF(
            SUM(--(ISNUMBER(IF($M$4:$V$4=1,(M164:V164),""))))&gt;0,
            MAX(IF(
                ISNUMBER(M164:V164),
                IF(
                    M$4:V$4=1,
                    M164:V164,
                    ""),
                "")),
            MAX(IF(
                ISNUMBER(M164:V164),
                IF(
                    M$4:V$4=2,
                    M164:V164,
                    ""),
                ""))
        ),
        IF(
            Parameters!$D$16=1,
            IFERROR(
                AVERAGE(IF(
                    ISNUMBER(M164:V164),
                    IF(
                        M$4:V$4=1,
                        M164:V164,
                        ""),
                    "")),
                AVERAGE(IF(
                    ISNUMBER(M164:V164),
                    IF(
                        M$4:V$4=2,
                        M164:V164,
                        ""),
                    ""))
            ),
            IF(
                Parameters!$D$17=1,
                IFERROR(
                    IF(
                        OR(
                            IF(
                                ISNUMBER(M164:V164),
                                IF(
                                    M$4:V$4=1,
                                    M164:V164,
                                    ""),
                                "")
                            =0),
                        0,
                        GEOMEAN(IF(
                            ISNUMBER(M164:V164),
                            IF(
                                M$4:V$4=1,
                                M164:V164,
                                ""),
                            ""))
                    ),
                    IF(
                        OR(IF(
                            ISNUMBER(M164:V164),
                            IF(
                                M$4:V$4=2,
                                M164:V164,
                                ""),
                            "")
                            =0),
                        0,
                        GEOMEAN(IF(
                            ISNUMBER(M164:V164),
                            IF(
                                M$4:V$4=2,
                                M164:V164,
                                ""),
                            "")))
                )
            )
        )
    )
)</f>
        <v>2.9999999999999898</v>
      </c>
      <c r="I164" s="191" cm="1">
        <f t="array" ref="I164">IF(
    SUM(IF(
            ISNUMBER(
                IF(
                    $M$5:$V$5,
                    (M164:V164),
                    "")),
            1,
            0))
        =0,
    NA(),
    IF(
        Parameters!$D$15=1,
        IF(
            SUM(--(ISNUMBER(IF($M$5:$V$5=1,(M164:V164),""))))&gt;0,
            MAX(IF(
                ISNUMBER(M164:V164),
                IF(
                    M$5:V$5=1,
                    M164:V164,
                    ""),
                "")),
            MAX(IF(
                ISNUMBER(M164:V164),
                IF(
                    M$5:V$5=2,
                    M164:V164,
                    ""),
                ""))
        ),
        IF(
            Parameters!$D$16=1,
            IFERROR(
                AVERAGE(IF(
                    ISNUMBER(M164:V164),
                    IF(
                        M$5:V$5=1,
                        M164:V164,
                        ""),
                    "")),
                AVERAGE(IF(
                    ISNUMBER(M164:V164),
                    IF(
                        M$5:V$5=2,
                        M164:V164,
                        ""),
                    ""))
            ),
            IF(
                Parameters!$D$17=1,
                IFERROR(
                    IF(
                        OR(
                            IF(
                                ISNUMBER(M164:V164),
                                IF(
                                    M$5:V$5=1,
                                    M164:V164,
                                    ""),
                                "")
                            =0),
                        0,
                        GEOMEAN(IF(
                            ISNUMBER(M164:V164),
                            IF(
                                M$5:V$5=1,
                                M164:V164,
                                ""),
                            ""))
                    ),
                    IF(
                        OR(IF(
                            ISNUMBER(M164:V164),
                            IF(
                                M$5:V$5=2,
                                M164:V164,
                                ""),
                            "")
                            =0),
                        0,
                        GEOMEAN(IF(
                            ISNUMBER(M164:V164),
                            IF(
                                M$5:V$5=2,
                                M164:V164,
                                ""),
                            "")))
                )
            )
        )
    )
)</f>
        <v>0</v>
      </c>
      <c r="J164" s="242">
        <v>45188</v>
      </c>
      <c r="K164" s="242">
        <v>44860</v>
      </c>
      <c r="L164" s="91" t="s">
        <v>270</v>
      </c>
      <c r="M164" s="192">
        <v>2.9999999999999898</v>
      </c>
      <c r="N164" s="192" t="s">
        <v>409</v>
      </c>
      <c r="O164" s="192">
        <v>0</v>
      </c>
      <c r="P164" s="192">
        <v>0</v>
      </c>
      <c r="Q164" s="192">
        <v>0</v>
      </c>
      <c r="R164" s="192" t="s">
        <v>409</v>
      </c>
      <c r="S164" s="192">
        <v>2.8</v>
      </c>
      <c r="T164" s="192" t="s">
        <v>409</v>
      </c>
      <c r="U164" s="192">
        <v>0</v>
      </c>
      <c r="V164" s="192" t="s">
        <v>409</v>
      </c>
      <c r="W164" s="192">
        <v>0</v>
      </c>
      <c r="X164" s="192" t="s">
        <v>409</v>
      </c>
      <c r="Y164" s="192"/>
      <c r="Z164" s="192"/>
      <c r="AA164" s="80"/>
      <c r="AB164" s="80"/>
      <c r="AC164" s="80"/>
    </row>
    <row r="165" spans="1:29"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10</v>
      </c>
      <c r="H165" s="80" t="e" cm="1">
        <f t="array" ref="H165">IF(
    SUM(IF(
            ISNUMBER(
                IF(
                    $M$4:$V$4,
                    (M165:V165),
                    "")),
            1,
            0))
        =0,
    NA(),
    IF(
        Parameters!$D$15=1,
        IF(
            SUM(--(ISNUMBER(IF($M$4:$V$4=1,(M165:V165),""))))&gt;0,
            MAX(IF(
                ISNUMBER(M165:V165),
                IF(
                    M$4:V$4=1,
                    M165:V165,
                    ""),
                "")),
            MAX(IF(
                ISNUMBER(M165:V165),
                IF(
                    M$4:V$4=2,
                    M165:V165,
                    ""),
                ""))
        ),
        IF(
            Parameters!$D$16=1,
            IFERROR(
                AVERAGE(IF(
                    ISNUMBER(M165:V165),
                    IF(
                        M$4:V$4=1,
                        M165:V165,
                        ""),
                    "")),
                AVERAGE(IF(
                    ISNUMBER(M165:V165),
                    IF(
                        M$4:V$4=2,
                        M165:V165,
                        ""),
                    ""))
            ),
            IF(
                Parameters!$D$17=1,
                IFERROR(
                    IF(
                        OR(
                            IF(
                                ISNUMBER(M165:V165),
                                IF(
                                    M$4:V$4=1,
                                    M165:V165,
                                    ""),
                                "")
                            =0),
                        0,
                        GEOMEAN(IF(
                            ISNUMBER(M165:V165),
                            IF(
                                M$4:V$4=1,
                                M165:V165,
                                ""),
                            ""))
                    ),
                    IF(
                        OR(IF(
                            ISNUMBER(M165:V165),
                            IF(
                                M$4:V$4=2,
                                M165:V165,
                                ""),
                            "")
                            =0),
                        0,
                        GEOMEAN(IF(
                            ISNUMBER(M165:V165),
                            IF(
                                M$4:V$4=2,
                                M165:V165,
                                ""),
                            "")))
                )
            )
        )
    )
)</f>
        <v>#N/A</v>
      </c>
      <c r="I165" s="191" cm="1">
        <f t="array" ref="I165">IF(
    SUM(IF(
            ISNUMBER(
                IF(
                    $M$5:$V$5,
                    (M165:V165),
                    "")),
            1,
            0))
        =0,
    NA(),
    IF(
        Parameters!$D$15=1,
        IF(
            SUM(--(ISNUMBER(IF($M$5:$V$5=1,(M165:V165),""))))&gt;0,
            MAX(IF(
                ISNUMBER(M165:V165),
                IF(
                    M$5:V$5=1,
                    M165:V165,
                    ""),
                "")),
            MAX(IF(
                ISNUMBER(M165:V165),
                IF(
                    M$5:V$5=2,
                    M165:V165,
                    ""),
                ""))
        ),
        IF(
            Parameters!$D$16=1,
            IFERROR(
                AVERAGE(IF(
                    ISNUMBER(M165:V165),
                    IF(
                        M$5:V$5=1,
                        M165:V165,
                        ""),
                    "")),
                AVERAGE(IF(
                    ISNUMBER(M165:V165),
                    IF(
                        M$5:V$5=2,
                        M165:V165,
                        ""),
                    ""))
            ),
            IF(
                Parameters!$D$17=1,
                IFERROR(
                    IF(
                        OR(
                            IF(
                                ISNUMBER(M165:V165),
                                IF(
                                    M$5:V$5=1,
                                    M165:V165,
                                    ""),
                                "")
                            =0),
                        0,
                        GEOMEAN(IF(
                            ISNUMBER(M165:V165),
                            IF(
                                M$5:V$5=1,
                                M165:V165,
                                ""),
                            ""))
                    ),
                    IF(
                        OR(IF(
                            ISNUMBER(M165:V165),
                            IF(
                                M$5:V$5=2,
                                M165:V165,
                                ""),
                            "")
                            =0),
                        0,
                        GEOMEAN(IF(
                            ISNUMBER(M165:V165),
                            IF(
                                M$5:V$5=2,
                                M165:V165,
                                ""),
                            "")))
                )
            )
        )
    )
)</f>
        <v>10</v>
      </c>
      <c r="J165" s="242">
        <v>44887</v>
      </c>
      <c r="K165" s="242">
        <v>45418</v>
      </c>
      <c r="L165" s="91" t="s">
        <v>691</v>
      </c>
      <c r="M165" s="192" t="s">
        <v>409</v>
      </c>
      <c r="N165" s="192" t="s">
        <v>409</v>
      </c>
      <c r="O165" s="192">
        <v>0</v>
      </c>
      <c r="P165" s="192">
        <v>0</v>
      </c>
      <c r="Q165" s="192">
        <v>10</v>
      </c>
      <c r="R165" s="192" t="s">
        <v>409</v>
      </c>
      <c r="S165" s="192" t="s">
        <v>409</v>
      </c>
      <c r="T165" s="192" t="s">
        <v>409</v>
      </c>
      <c r="U165" s="192">
        <v>0</v>
      </c>
      <c r="V165" s="192" t="s">
        <v>409</v>
      </c>
      <c r="W165" s="192">
        <v>1</v>
      </c>
      <c r="X165" s="192" t="s">
        <v>409</v>
      </c>
      <c r="Y165" s="192"/>
      <c r="Z165" s="192"/>
      <c r="AA165" s="80"/>
      <c r="AB165" s="80"/>
      <c r="AC165" s="80"/>
    </row>
    <row r="166" spans="1:29"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7.6376261582597316</v>
      </c>
      <c r="H166" s="80" cm="1">
        <f t="array" ref="H166">IF(
    SUM(IF(
            ISNUMBER(
                IF(
                    $M$4:$V$4,
                    (M166:V166),
                    "")),
            1,
            0))
        =0,
    NA(),
    IF(
        Parameters!$D$15=1,
        IF(
            SUM(--(ISNUMBER(IF($M$4:$V$4=1,(M166:V166),""))))&gt;0,
            MAX(IF(
                ISNUMBER(M166:V166),
                IF(
                    M$4:V$4=1,
                    M166:V166,
                    ""),
                "")),
            MAX(IF(
                ISNUMBER(M166:V166),
                IF(
                    M$4:V$4=2,
                    M166:V166,
                    ""),
                ""))
        ),
        IF(
            Parameters!$D$16=1,
            IFERROR(
                AVERAGE(IF(
                    ISNUMBER(M166:V166),
                    IF(
                        M$4:V$4=1,
                        M166:V166,
                        ""),
                    "")),
                AVERAGE(IF(
                    ISNUMBER(M166:V166),
                    IF(
                        M$4:V$4=2,
                        M166:V166,
                        ""),
                    ""))
            ),
            IF(
                Parameters!$D$17=1,
                IFERROR(
                    IF(
                        OR(
                            IF(
                                ISNUMBER(M166:V166),
                                IF(
                                    M$4:V$4=1,
                                    M166:V166,
                                    ""),
                                "")
                            =0),
                        0,
                        GEOMEAN(IF(
                            ISNUMBER(M166:V166),
                            IF(
                                M$4:V$4=1,
                                M166:V166,
                                ""),
                            ""))
                    ),
                    IF(
                        OR(IF(
                            ISNUMBER(M166:V166),
                            IF(
                                M$4:V$4=2,
                                M166:V166,
                                ""),
                            "")
                            =0),
                        0,
                        GEOMEAN(IF(
                            ISNUMBER(M166:V166),
                            IF(
                                M$4:V$4=2,
                                M166:V166,
                                ""),
                            "")))
                )
            )
        )
    )
)</f>
        <v>5.8333333333333304</v>
      </c>
      <c r="I166" s="191" cm="1">
        <f t="array" ref="I166">IF(
    SUM(IF(
            ISNUMBER(
                IF(
                    $M$5:$V$5,
                    (M166:V166),
                    "")),
            1,
            0))
        =0,
    NA(),
    IF(
        Parameters!$D$15=1,
        IF(
            SUM(--(ISNUMBER(IF($M$5:$V$5=1,(M166:V166),""))))&gt;0,
            MAX(IF(
                ISNUMBER(M166:V166),
                IF(
                    M$5:V$5=1,
                    M166:V166,
                    ""),
                "")),
            MAX(IF(
                ISNUMBER(M166:V166),
                IF(
                    M$5:V$5=2,
                    M166:V166,
                    ""),
                ""))
        ),
        IF(
            Parameters!$D$16=1,
            IFERROR(
                AVERAGE(IF(
                    ISNUMBER(M166:V166),
                    IF(
                        M$5:V$5=1,
                        M166:V166,
                        ""),
                    "")),
                AVERAGE(IF(
                    ISNUMBER(M166:V166),
                    IF(
                        M$5:V$5=2,
                        M166:V166,
                        ""),
                    ""))
            ),
            IF(
                Parameters!$D$17=1,
                IFERROR(
                    IF(
                        OR(
                            IF(
                                ISNUMBER(M166:V166),
                                IF(
                                    M$5:V$5=1,
                                    M166:V166,
                                    ""),
                                "")
                            =0),
                        0,
                        GEOMEAN(IF(
                            ISNUMBER(M166:V166),
                            IF(
                                M$5:V$5=1,
                                M166:V166,
                                ""),
                            ""))
                    ),
                    IF(
                        OR(IF(
                            ISNUMBER(M166:V166),
                            IF(
                                M$5:V$5=2,
                                M166:V166,
                                ""),
                            "")
                            =0),
                        0,
                        GEOMEAN(IF(
                            ISNUMBER(M166:V166),
                            IF(
                                M$5:V$5=2,
                                M166:V166,
                                ""),
                            "")))
                )
            )
        )
    )
)</f>
        <v>10</v>
      </c>
      <c r="J166" s="242">
        <v>45188</v>
      </c>
      <c r="K166" s="242">
        <v>45307</v>
      </c>
      <c r="L166" s="91" t="s">
        <v>271</v>
      </c>
      <c r="M166" s="192">
        <v>5.8333333333333304</v>
      </c>
      <c r="N166" s="192" t="s">
        <v>409</v>
      </c>
      <c r="O166" s="192">
        <v>0</v>
      </c>
      <c r="P166" s="192">
        <v>10</v>
      </c>
      <c r="Q166" s="192">
        <v>0</v>
      </c>
      <c r="R166" s="192" t="s">
        <v>409</v>
      </c>
      <c r="S166" s="192">
        <v>4.5</v>
      </c>
      <c r="T166" s="192" t="s">
        <v>409</v>
      </c>
      <c r="U166" s="192">
        <v>0</v>
      </c>
      <c r="V166" s="192" t="s">
        <v>808</v>
      </c>
      <c r="W166" s="192">
        <v>0</v>
      </c>
      <c r="X166" s="192" t="s">
        <v>409</v>
      </c>
      <c r="Y166" s="192"/>
      <c r="Z166" s="192"/>
      <c r="AA166" s="80"/>
      <c r="AB166" s="80"/>
      <c r="AC166" s="80"/>
    </row>
    <row r="167" spans="1:29"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$M$4:$V$4,
                    (M167:V167),
                    "")),
            1,
            0))
        =0,
    NA(),
    IF(
        Parameters!$D$15=1,
        IF(
            SUM(--(ISNUMBER(IF($M$4:$V$4=1,(M167:V167),""))))&gt;0,
            MAX(IF(
                ISNUMBER(M167:V167),
                IF(
                    M$4:V$4=1,
                    M167:V167,
                    ""),
                "")),
            MAX(IF(
                ISNUMBER(M167:V167),
                IF(
                    M$4:V$4=2,
                    M167:V167,
                    ""),
                ""))
        ),
        IF(
            Parameters!$D$16=1,
            IFERROR(
                AVERAGE(IF(
                    ISNUMBER(M167:V167),
                    IF(
                        M$4:V$4=1,
                        M167:V167,
                        ""),
                    "")),
                AVERAGE(IF(
                    ISNUMBER(M167:V167),
                    IF(
                        M$4:V$4=2,
                        M167:V167,
                        ""),
                    ""))
            ),
            IF(
                Parameters!$D$17=1,
                IFERROR(
                    IF(
                        OR(
                            IF(
                                ISNUMBER(M167:V167),
                                IF(
                                    M$4:V$4=1,
                                    M167:V167,
                                    ""),
                                "")
                            =0),
                        0,
                        GEOMEAN(IF(
                            ISNUMBER(M167:V167),
                            IF(
                                M$4:V$4=1,
                                M167:V167,
                                ""),
                            ""))
                    ),
                    IF(
                        OR(IF(
                            ISNUMBER(M167:V167),
                            IF(
                                M$4:V$4=2,
                                M167:V167,
                                ""),
                            "")
                            =0),
                        0,
                        GEOMEAN(IF(
                            ISNUMBER(M167:V167),
                            IF(
                                M$4:V$4=2,
                                M167:V167,
                                ""),
                            "")))
                )
            )
        )
    )
)</f>
        <v>3.6666666666666599</v>
      </c>
      <c r="I167" s="191" cm="1">
        <f t="array" ref="I167">IF(
    SUM(IF(
            ISNUMBER(
                IF(
                    $M$5:$V$5,
                    (M167:V167),
                    "")),
            1,
            0))
        =0,
    NA(),
    IF(
        Parameters!$D$15=1,
        IF(
            SUM(--(ISNUMBER(IF($M$5:$V$5=1,(M167:V167),""))))&gt;0,
            MAX(IF(
                ISNUMBER(M167:V167),
                IF(
                    M$5:V$5=1,
                    M167:V167,
                    ""),
                "")),
            MAX(IF(
                ISNUMBER(M167:V167),
                IF(
                    M$5:V$5=2,
                    M167:V167,
                    ""),
                ""))
        ),
        IF(
            Parameters!$D$16=1,
            IFERROR(
                AVERAGE(IF(
                    ISNUMBER(M167:V167),
                    IF(
                        M$5:V$5=1,
                        M167:V167,
                        ""),
                    "")),
                AVERAGE(IF(
                    ISNUMBER(M167:V167),
                    IF(
                        M$5:V$5=2,
                        M167:V167,
                        ""),
                    ""))
            ),
            IF(
                Parameters!$D$17=1,
                IFERROR(
                    IF(
                        OR(
                            IF(
                                ISNUMBER(M167:V167),
                                IF(
                                    M$5:V$5=1,
                                    M167:V167,
                                    ""),
                                "")
                            =0),
                        0,
                        GEOMEAN(IF(
                            ISNUMBER(M167:V167),
                            IF(
                                M$5:V$5=1,
                                M167:V167,
                                ""),
                            ""))
                    ),
                    IF(
                        OR(IF(
                            ISNUMBER(M167:V167),
                            IF(
                                M$5:V$5=2,
                                M167:V167,
                                ""),
                            "")
                            =0),
                        0,
                        GEOMEAN(IF(
                            ISNUMBER(M167:V167),
                            IF(
                                M$5:V$5=2,
                                M167:V167,
                                ""),
                            "")))
                )
            )
        )
    )
)</f>
        <v>0</v>
      </c>
      <c r="J167" s="242">
        <v>45188</v>
      </c>
      <c r="K167" s="242">
        <v>45014</v>
      </c>
      <c r="L167" s="91" t="s">
        <v>273</v>
      </c>
      <c r="M167" s="192">
        <v>3.6666666666666599</v>
      </c>
      <c r="N167" s="192" t="s">
        <v>409</v>
      </c>
      <c r="O167" s="192">
        <v>0</v>
      </c>
      <c r="P167" s="192">
        <v>0</v>
      </c>
      <c r="Q167" s="192">
        <v>0</v>
      </c>
      <c r="R167" s="192" t="s">
        <v>409</v>
      </c>
      <c r="S167" s="192">
        <v>3.2</v>
      </c>
      <c r="T167" s="192" t="s">
        <v>409</v>
      </c>
      <c r="U167" s="192">
        <v>0</v>
      </c>
      <c r="V167" s="192" t="s">
        <v>409</v>
      </c>
      <c r="W167" s="192">
        <v>0</v>
      </c>
      <c r="X167" s="192" t="s">
        <v>409</v>
      </c>
      <c r="Y167" s="192"/>
      <c r="Z167" s="192"/>
      <c r="AA167" s="80"/>
      <c r="AB167" s="80"/>
      <c r="AC167" s="80"/>
    </row>
    <row r="168" spans="1:29"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5.1639777949432162</v>
      </c>
      <c r="H168" s="80" cm="1">
        <f t="array" ref="H168">IF(
    SUM(IF(
            ISNUMBER(
                IF(
                    $M$4:$V$4,
                    (M168:V168),
                    "")),
            1,
            0))
        =0,
    NA(),
    IF(
        Parameters!$D$15=1,
        IF(
            SUM(--(ISNUMBER(IF($M$4:$V$4=1,(M168:V168),""))))&gt;0,
            MAX(IF(
                ISNUMBER(M168:V168),
                IF(
                    M$4:V$4=1,
                    M168:V168,
                    ""),
                "")),
            MAX(IF(
                ISNUMBER(M168:V168),
                IF(
                    M$4:V$4=2,
                    M168:V168,
                    ""),
                ""))
        ),
        IF(
            Parameters!$D$16=1,
            IFERROR(
                AVERAGE(IF(
                    ISNUMBER(M168:V168),
                    IF(
                        M$4:V$4=1,
                        M168:V168,
                        ""),
                    "")),
                AVERAGE(IF(
                    ISNUMBER(M168:V168),
                    IF(
                        M$4:V$4=2,
                        M168:V168,
                        ""),
                    ""))
            ),
            IF(
                Parameters!$D$17=1,
                IFERROR(
                    IF(
                        OR(
                            IF(
                                ISNUMBER(M168:V168),
                                IF(
                                    M$4:V$4=1,
                                    M168:V168,
                                    ""),
                                "")
                            =0),
                        0,
                        GEOMEAN(IF(
                            ISNUMBER(M168:V168),
                            IF(
                                M$4:V$4=1,
                                M168:V168,
                                ""),
                            ""))
                    ),
                    IF(
                        OR(IF(
                            ISNUMBER(M168:V168),
                            IF(
                                M$4:V$4=2,
                                M168:V168,
                                ""),
                            "")
                            =0),
                        0,
                        GEOMEAN(IF(
                            ISNUMBER(M168:V168),
                            IF(
                                M$4:V$4=2,
                                M168:V168,
                                ""),
                            "")))
                )
            )
        )
    )
)</f>
        <v>2.6666666666666599</v>
      </c>
      <c r="I168" s="191" cm="1">
        <f t="array" ref="I168">IF(
    SUM(IF(
            ISNUMBER(
                IF(
                    $M$5:$V$5,
                    (M168:V168),
                    "")),
            1,
            0))
        =0,
    NA(),
    IF(
        Parameters!$D$15=1,
        IF(
            SUM(--(ISNUMBER(IF($M$5:$V$5=1,(M168:V168),""))))&gt;0,
            MAX(IF(
                ISNUMBER(M168:V168),
                IF(
                    M$5:V$5=1,
                    M168:V168,
                    ""),
                "")),
            MAX(IF(
                ISNUMBER(M168:V168),
                IF(
                    M$5:V$5=2,
                    M168:V168,
                    ""),
                ""))
        ),
        IF(
            Parameters!$D$16=1,
            IFERROR(
                AVERAGE(IF(
                    ISNUMBER(M168:V168),
                    IF(
                        M$5:V$5=1,
                        M168:V168,
                        ""),
                    "")),
                AVERAGE(IF(
                    ISNUMBER(M168:V168),
                    IF(
                        M$5:V$5=2,
                        M168:V168,
                        ""),
                    ""))
            ),
            IF(
                Parameters!$D$17=1,
                IFERROR(
                    IF(
                        OR(
                            IF(
                                ISNUMBER(M168:V168),
                                IF(
                                    M$5:V$5=1,
                                    M168:V168,
                                    ""),
                                "")
                            =0),
                        0,
                        GEOMEAN(IF(
                            ISNUMBER(M168:V168),
                            IF(
                                M$5:V$5=1,
                                M168:V168,
                                ""),
                            ""))
                    ),
                    IF(
                        OR(IF(
                            ISNUMBER(M168:V168),
                            IF(
                                M$5:V$5=2,
                                M168:V168,
                                ""),
                            "")
                            =0),
                        0,
                        GEOMEAN(IF(
                            ISNUMBER(M168:V168),
                            IF(
                                M$5:V$5=2,
                                M168:V168,
                                ""),
                            "")))
                )
            )
        )
    )
)</f>
        <v>10</v>
      </c>
      <c r="J168" s="242">
        <v>44753</v>
      </c>
      <c r="K168" s="242">
        <v>45454</v>
      </c>
      <c r="L168" s="91" t="s">
        <v>275</v>
      </c>
      <c r="M168" s="192">
        <v>2.6666666666666599</v>
      </c>
      <c r="N168" s="192">
        <v>10</v>
      </c>
      <c r="O168" s="192">
        <v>0</v>
      </c>
      <c r="P168" s="192">
        <v>0</v>
      </c>
      <c r="Q168" s="192">
        <v>10</v>
      </c>
      <c r="R168" s="192" t="s">
        <v>409</v>
      </c>
      <c r="S168" s="192">
        <v>2.6</v>
      </c>
      <c r="T168" s="192" t="s">
        <v>847</v>
      </c>
      <c r="U168" s="192">
        <v>0</v>
      </c>
      <c r="V168" s="192" t="s">
        <v>409</v>
      </c>
      <c r="W168" s="192">
        <v>0.91666666666666596</v>
      </c>
      <c r="X168" s="192" t="s">
        <v>409</v>
      </c>
      <c r="Y168" s="192"/>
      <c r="Z168" s="192"/>
      <c r="AA168" s="80"/>
      <c r="AB168" s="80"/>
      <c r="AC168" s="80"/>
    </row>
    <row r="169" spans="1:29"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$M$4:$V$4,
                    (M169:V169),
                    "")),
            1,
            0))
        =0,
    NA(),
    IF(
        Parameters!$D$15=1,
        IF(
            SUM(--(ISNUMBER(IF($M$4:$V$4=1,(M169:V169),""))))&gt;0,
            MAX(IF(
                ISNUMBER(M169:V169),
                IF(
                    M$4:V$4=1,
                    M169:V169,
                    ""),
                "")),
            MAX(IF(
                ISNUMBER(M169:V169),
                IF(
                    M$4:V$4=2,
                    M169:V169,
                    ""),
                ""))
        ),
        IF(
            Parameters!$D$16=1,
            IFERROR(
                AVERAGE(IF(
                    ISNUMBER(M169:V169),
                    IF(
                        M$4:V$4=1,
                        M169:V169,
                        ""),
                    "")),
                AVERAGE(IF(
                    ISNUMBER(M169:V169),
                    IF(
                        M$4:V$4=2,
                        M169:V169,
                        ""),
                    ""))
            ),
            IF(
                Parameters!$D$17=1,
                IFERROR(
                    IF(
                        OR(
                            IF(
                                ISNUMBER(M169:V169),
                                IF(
                                    M$4:V$4=1,
                                    M169:V169,
                                    ""),
                                "")
                            =0),
                        0,
                        GEOMEAN(IF(
                            ISNUMBER(M169:V169),
                            IF(
                                M$4:V$4=1,
                                M169:V169,
                                ""),
                            ""))
                    ),
                    IF(
                        OR(IF(
                            ISNUMBER(M169:V169),
                            IF(
                                M$4:V$4=2,
                                M169:V169,
                                ""),
                            "")
                            =0),
                        0,
                        GEOMEAN(IF(
                            ISNUMBER(M169:V169),
                            IF(
                                M$4:V$4=2,
                                M169:V169,
                                ""),
                            "")))
                )
            )
        )
    )
)</f>
        <v>1.1666666666666601</v>
      </c>
      <c r="I169" s="191" cm="1">
        <f t="array" ref="I169">IF(
    SUM(IF(
            ISNUMBER(
                IF(
                    $M$5:$V$5,
                    (M169:V169),
                    "")),
            1,
            0))
        =0,
    NA(),
    IF(
        Parameters!$D$15=1,
        IF(
            SUM(--(ISNUMBER(IF($M$5:$V$5=1,(M169:V169),""))))&gt;0,
            MAX(IF(
                ISNUMBER(M169:V169),
                IF(
                    M$5:V$5=1,
                    M169:V169,
                    ""),
                "")),
            MAX(IF(
                ISNUMBER(M169:V169),
                IF(
                    M$5:V$5=2,
                    M169:V169,
                    ""),
                ""))
        ),
        IF(
            Parameters!$D$16=1,
            IFERROR(
                AVERAGE(IF(
                    ISNUMBER(M169:V169),
                    IF(
                        M$5:V$5=1,
                        M169:V169,
                        ""),
                    "")),
                AVERAGE(IF(
                    ISNUMBER(M169:V169),
                    IF(
                        M$5:V$5=2,
                        M169:V169,
                        ""),
                    ""))
            ),
            IF(
                Parameters!$D$17=1,
                IFERROR(
                    IF(
                        OR(
                            IF(
                                ISNUMBER(M169:V169),
                                IF(
                                    M$5:V$5=1,
                                    M169:V169,
                                    ""),
                                "")
                            =0),
                        0,
                        GEOMEAN(IF(
                            ISNUMBER(M169:V169),
                            IF(
                                M$5:V$5=1,
                                M169:V169,
                                ""),
                            ""))
                    ),
                    IF(
                        OR(IF(
                            ISNUMBER(M169:V169),
                            IF(
                                M$5:V$5=2,
                                M169:V169,
                                ""),
                            "")
                            =0),
                        0,
                        GEOMEAN(IF(
                            ISNUMBER(M169:V169),
                            IF(
                                M$5:V$5=2,
                                M169:V169,
                                ""),
                            "")))
                )
            )
        )
    )
)</f>
        <v>0</v>
      </c>
      <c r="J169" s="242">
        <v>45188</v>
      </c>
      <c r="K169" s="242">
        <v>45440</v>
      </c>
      <c r="L169" s="91" t="s">
        <v>692</v>
      </c>
      <c r="M169" s="192">
        <v>1.1666666666666601</v>
      </c>
      <c r="N169" s="192" t="s">
        <v>409</v>
      </c>
      <c r="O169" s="192">
        <v>0</v>
      </c>
      <c r="P169" s="192">
        <v>0</v>
      </c>
      <c r="Q169" s="192">
        <v>0</v>
      </c>
      <c r="R169" s="192" t="s">
        <v>409</v>
      </c>
      <c r="S169" s="192">
        <v>1.7</v>
      </c>
      <c r="T169" s="192" t="s">
        <v>409</v>
      </c>
      <c r="U169" s="192">
        <v>0</v>
      </c>
      <c r="V169" s="192" t="s">
        <v>409</v>
      </c>
      <c r="W169" s="192">
        <v>0.33333333333333298</v>
      </c>
      <c r="X169" s="192" t="s">
        <v>409</v>
      </c>
      <c r="Y169" s="192"/>
      <c r="Z169" s="192"/>
      <c r="AA169" s="80"/>
      <c r="AB169" s="80"/>
      <c r="AC169" s="80"/>
    </row>
    <row r="170" spans="1:29" x14ac:dyDescent="0.2">
      <c r="A170" s="84">
        <v>163</v>
      </c>
      <c r="B170" s="84" t="str">
        <f ca="1"/>
        <v>French Polynesia</v>
      </c>
      <c r="C170" s="84" t="str">
        <f ca="1"/>
        <v>PYF</v>
      </c>
      <c r="D170" s="219" t="str">
        <f ca="1"/>
        <v>EAS           East Asia &amp; Pacific</v>
      </c>
      <c r="E170" s="219" t="str">
        <f ca="1"/>
        <v>NA</v>
      </c>
      <c r="F170" s="190" t="str">
        <f t="shared" ca="1" si="5"/>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$M$4:$V$4,
                    (M170:V170),
                    "")),
            1,
            0))
        =0,
    NA(),
    IF(
        Parameters!$D$15=1,
        IF(
            SUM(--(ISNUMBER(IF($M$4:$V$4=1,(M170:V170),""))))&gt;0,
            MAX(IF(
                ISNUMBER(M170:V170),
                IF(
                    M$4:V$4=1,
                    M170:V170,
                    ""),
                "")),
            MAX(IF(
                ISNUMBER(M170:V170),
                IF(
                    M$4:V$4=2,
                    M170:V170,
                    ""),
                ""))
        ),
        IF(
            Parameters!$D$16=1,
            IFERROR(
                AVERAGE(IF(
                    ISNUMBER(M170:V170),
                    IF(
                        M$4:V$4=1,
                        M170:V170,
                        ""),
                    "")),
                AVERAGE(IF(
                    ISNUMBER(M170:V170),
                    IF(
                        M$4:V$4=2,
                        M170:V170,
                        ""),
                    ""))
            ),
            IF(
                Parameters!$D$17=1,
                IFERROR(
                    IF(
                        OR(
                            IF(
                                ISNUMBER(M170:V170),
                                IF(
                                    M$4:V$4=1,
                                    M170:V170,
                                    ""),
                                "")
                            =0),
                        0,
                        GEOMEAN(IF(
                            ISNUMBER(M170:V170),
                            IF(
                                M$4:V$4=1,
                                M170:V170,
                                ""),
                            ""))
                    ),
                    IF(
                        OR(IF(
                            ISNUMBER(M170:V170),
                            IF(
                                M$4:V$4=2,
                                M170:V170,
                                ""),
                            "")
                            =0),
                        0,
                        GEOMEAN(IF(
                            ISNUMBER(M170:V170),
                            IF(
                                M$4:V$4=2,
                                M170:V170,
                                ""),
                            "")))
                )
            )
        )
    )
)</f>
        <v>#N/A</v>
      </c>
      <c r="I170" s="191" cm="1">
        <f t="array" ref="I170">IF(
    SUM(IF(
            ISNUMBER(
                IF(
                    $M$5:$V$5,
                    (M170:V170),
                    "")),
            1,
            0))
        =0,
    NA(),
    IF(
        Parameters!$D$15=1,
        IF(
            SUM(--(ISNUMBER(IF($M$5:$V$5=1,(M170:V170),""))))&gt;0,
            MAX(IF(
                ISNUMBER(M170:V170),
                IF(
                    M$5:V$5=1,
                    M170:V170,
                    ""),
                "")),
            MAX(IF(
                ISNUMBER(M170:V170),
                IF(
                    M$5:V$5=2,
                    M170:V170,
                    ""),
                ""))
        ),
        IF(
            Parameters!$D$16=1,
            IFERROR(
                AVERAGE(IF(
                    ISNUMBER(M170:V170),
                    IF(
                        M$5:V$5=1,
                        M170:V170,
                        ""),
                    "")),
                AVERAGE(IF(
                    ISNUMBER(M170:V170),
                    IF(
                        M$5:V$5=2,
                        M170:V170,
                        ""),
                    ""))
            ),
            IF(
                Parameters!$D$17=1,
                IFERROR(
                    IF(
                        OR(
                            IF(
                                ISNUMBER(M170:V170),
                                IF(
                                    M$5:V$5=1,
                                    M170:V170,
                                    ""),
                                "")
                            =0),
                        0,
                        GEOMEAN(IF(
                            ISNUMBER(M170:V170),
                            IF(
                                M$5:V$5=1,
                                M170:V170,
                                ""),
                            ""))
                    ),
                    IF(
                        OR(IF(
                            ISNUMBER(M170:V170),
                            IF(
                                M$5:V$5=2,
                                M170:V170,
                                ""),
                            "")
                            =0),
                        0,
                        GEOMEAN(IF(
                            ISNUMBER(M170:V170),
                            IF(
                                M$5:V$5=2,
                                M170:V170,
                                ""),
                            "")))
                )
            )
        )
    )
)</f>
        <v>0</v>
      </c>
      <c r="J170" s="242" t="s">
        <v>409</v>
      </c>
      <c r="K170" s="242">
        <v>45370</v>
      </c>
      <c r="L170" s="91" t="s">
        <v>693</v>
      </c>
      <c r="M170" s="192" t="s">
        <v>409</v>
      </c>
      <c r="N170" s="192" t="s">
        <v>409</v>
      </c>
      <c r="O170" s="192">
        <v>0</v>
      </c>
      <c r="P170" s="192">
        <v>0</v>
      </c>
      <c r="Q170" s="192">
        <v>0</v>
      </c>
      <c r="R170" s="192" t="s">
        <v>409</v>
      </c>
      <c r="S170" s="192" t="s">
        <v>409</v>
      </c>
      <c r="T170" s="192" t="s">
        <v>409</v>
      </c>
      <c r="U170" s="192">
        <v>0</v>
      </c>
      <c r="V170" s="192" t="s">
        <v>409</v>
      </c>
      <c r="W170" s="192">
        <v>0</v>
      </c>
      <c r="X170" s="192" t="s">
        <v>409</v>
      </c>
      <c r="Y170" s="192"/>
      <c r="Z170" s="192"/>
      <c r="AA170" s="80"/>
      <c r="AB170" s="80"/>
      <c r="AC170" s="80"/>
    </row>
    <row r="171" spans="1:29"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$M$4:$V$4,
                    (M171:V171),
                    "")),
            1,
            0))
        =0,
    NA(),
    IF(
        Parameters!$D$15=1,
        IF(
            SUM(--(ISNUMBER(IF($M$4:$V$4=1,(M171:V171),""))))&gt;0,
            MAX(IF(
                ISNUMBER(M171:V171),
                IF(
                    M$4:V$4=1,
                    M171:V171,
                    ""),
                "")),
            MAX(IF(
                ISNUMBER(M171:V171),
                IF(
                    M$4:V$4=2,
                    M171:V171,
                    ""),
                ""))
        ),
        IF(
            Parameters!$D$16=1,
            IFERROR(
                AVERAGE(IF(
                    ISNUMBER(M171:V171),
                    IF(
                        M$4:V$4=1,
                        M171:V171,
                        ""),
                    "")),
                AVERAGE(IF(
                    ISNUMBER(M171:V171),
                    IF(
                        M$4:V$4=2,
                        M171:V171,
                        ""),
                    ""))
            ),
            IF(
                Parameters!$D$17=1,
                IFERROR(
                    IF(
                        OR(
                            IF(
                                ISNUMBER(M171:V171),
                                IF(
                                    M$4:V$4=1,
                                    M171:V171,
                                    ""),
                                "")
                            =0),
                        0,
                        GEOMEAN(IF(
                            ISNUMBER(M171:V171),
                            IF(
                                M$4:V$4=1,
                                M171:V171,
                                ""),
                            ""))
                    ),
                    IF(
                        OR(IF(
                            ISNUMBER(M171:V171),
                            IF(
                                M$4:V$4=2,
                                M171:V171,
                                ""),
                            "")
                            =0),
                        0,
                        GEOMEAN(IF(
                            ISNUMBER(M171:V171),
                            IF(
                                M$4:V$4=2,
                                M171:V171,
                                ""),
                            "")))
                )
            )
        )
    )
)</f>
        <v>1.1666666666666601</v>
      </c>
      <c r="I171" s="191" cm="1">
        <f t="array" ref="I171">IF(
    SUM(IF(
            ISNUMBER(
                IF(
                    $M$5:$V$5,
                    (M171:V171),
                    "")),
            1,
            0))
        =0,
    NA(),
    IF(
        Parameters!$D$15=1,
        IF(
            SUM(--(ISNUMBER(IF($M$5:$V$5=1,(M171:V171),""))))&gt;0,
            MAX(IF(
                ISNUMBER(M171:V171),
                IF(
                    M$5:V$5=1,
                    M171:V171,
                    ""),
                "")),
            MAX(IF(
                ISNUMBER(M171:V171),
                IF(
                    M$5:V$5=2,
                    M171:V171,
                    ""),
                ""))
        ),
        IF(
            Parameters!$D$16=1,
            IFERROR(
                AVERAGE(IF(
                    ISNUMBER(M171:V171),
                    IF(
                        M$5:V$5=1,
                        M171:V171,
                        ""),
                    "")),
                AVERAGE(IF(
                    ISNUMBER(M171:V171),
                    IF(
                        M$5:V$5=2,
                        M171:V171,
                        ""),
                    ""))
            ),
            IF(
                Parameters!$D$17=1,
                IFERROR(
                    IF(
                        OR(
                            IF(
                                ISNUMBER(M171:V171),
                                IF(
                                    M$5:V$5=1,
                                    M171:V171,
                                    ""),
                                "")
                            =0),
                        0,
                        GEOMEAN(IF(
                            ISNUMBER(M171:V171),
                            IF(
                                M$5:V$5=1,
                                M171:V171,
                                ""),
                            ""))
                    ),
                    IF(
                        OR(IF(
                            ISNUMBER(M171:V171),
                            IF(
                                M$5:V$5=2,
                                M171:V171,
                                ""),
                            "")
                            =0),
                        0,
                        GEOMEAN(IF(
                            ISNUMBER(M171:V171),
                            IF(
                                M$5:V$5=2,
                                M171:V171,
                                ""),
                            "")))
                )
            )
        )
    )
)</f>
        <v>0</v>
      </c>
      <c r="J171" s="242">
        <v>45188</v>
      </c>
      <c r="K171" s="242">
        <v>44753</v>
      </c>
      <c r="L171" s="91" t="s">
        <v>277</v>
      </c>
      <c r="M171" s="192">
        <v>1.1666666666666601</v>
      </c>
      <c r="N171" s="192" t="s">
        <v>409</v>
      </c>
      <c r="O171" s="192">
        <v>0</v>
      </c>
      <c r="P171" s="192">
        <v>0</v>
      </c>
      <c r="Q171" s="192" t="s">
        <v>409</v>
      </c>
      <c r="R171" s="192" t="s">
        <v>409</v>
      </c>
      <c r="S171" s="192">
        <v>1.7</v>
      </c>
      <c r="T171" s="192" t="s">
        <v>409</v>
      </c>
      <c r="U171" s="192">
        <v>0</v>
      </c>
      <c r="V171" s="192" t="s">
        <v>409</v>
      </c>
      <c r="W171" s="192" t="s">
        <v>409</v>
      </c>
      <c r="X171" s="192" t="s">
        <v>409</v>
      </c>
      <c r="Y171" s="192"/>
      <c r="Z171" s="192"/>
      <c r="AA171" s="80"/>
      <c r="AB171" s="80"/>
      <c r="AC171" s="80"/>
    </row>
    <row r="172" spans="1:29"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$M$4:$V$4,
                    (M172:V172),
                    "")),
            1,
            0))
        =0,
    NA(),
    IF(
        Parameters!$D$15=1,
        IF(
            SUM(--(ISNUMBER(IF($M$4:$V$4=1,(M172:V172),""))))&gt;0,
            MAX(IF(
                ISNUMBER(M172:V172),
                IF(
                    M$4:V$4=1,
                    M172:V172,
                    ""),
                "")),
            MAX(IF(
                ISNUMBER(M172:V172),
                IF(
                    M$4:V$4=2,
                    M172:V172,
                    ""),
                ""))
        ),
        IF(
            Parameters!$D$16=1,
            IFERROR(
                AVERAGE(IF(
                    ISNUMBER(M172:V172),
                    IF(
                        M$4:V$4=1,
                        M172:V172,
                        ""),
                    "")),
                AVERAGE(IF(
                    ISNUMBER(M172:V172),
                    IF(
                        M$4:V$4=2,
                        M172:V172,
                        ""),
                    ""))
            ),
            IF(
                Parameters!$D$17=1,
                IFERROR(
                    IF(
                        OR(
                            IF(
                                ISNUMBER(M172:V172),
                                IF(
                                    M$4:V$4=1,
                                    M172:V172,
                                    ""),
                                "")
                            =0),
                        0,
                        GEOMEAN(IF(
                            ISNUMBER(M172:V172),
                            IF(
                                M$4:V$4=1,
                                M172:V172,
                                ""),
                            ""))
                    ),
                    IF(
                        OR(IF(
                            ISNUMBER(M172:V172),
                            IF(
                                M$4:V$4=2,
                                M172:V172,
                                ""),
                            "")
                            =0),
                        0,
                        GEOMEAN(IF(
                            ISNUMBER(M172:V172),
                            IF(
                                M$4:V$4=2,
                                M172:V172,
                                ""),
                            "")))
                )
            )
        )
    )
)</f>
        <v>4.1666666666666599</v>
      </c>
      <c r="I172" s="191" cm="1">
        <f t="array" ref="I172">IF(
    SUM(IF(
            ISNUMBER(
                IF(
                    $M$5:$V$5,
                    (M172:V172),
                    "")),
            1,
            0))
        =0,
    NA(),
    IF(
        Parameters!$D$15=1,
        IF(
            SUM(--(ISNUMBER(IF($M$5:$V$5=1,(M172:V172),""))))&gt;0,
            MAX(IF(
                ISNUMBER(M172:V172),
                IF(
                    M$5:V$5=1,
                    M172:V172,
                    ""),
                "")),
            MAX(IF(
                ISNUMBER(M172:V172),
                IF(
                    M$5:V$5=2,
                    M172:V172,
                    ""),
                ""))
        ),
        IF(
            Parameters!$D$16=1,
            IFERROR(
                AVERAGE(IF(
                    ISNUMBER(M172:V172),
                    IF(
                        M$5:V$5=1,
                        M172:V172,
                        ""),
                    "")),
                AVERAGE(IF(
                    ISNUMBER(M172:V172),
                    IF(
                        M$5:V$5=2,
                        M172:V172,
                        ""),
                    ""))
            ),
            IF(
                Parameters!$D$17=1,
                IFERROR(
                    IF(
                        OR(
                            IF(
                                ISNUMBER(M172:V172),
                                IF(
                                    M$5:V$5=1,
                                    M172:V172,
                                    ""),
                                "")
                            =0),
                        0,
                        GEOMEAN(IF(
                            ISNUMBER(M172:V172),
                            IF(
                                M$5:V$5=1,
                                M172:V172,
                                ""),
                            ""))
                    ),
                    IF(
                        OR(IF(
                            ISNUMBER(M172:V172),
                            IF(
                                M$5:V$5=2,
                                M172:V172,
                                ""),
                            "")
                            =0),
                        0,
                        GEOMEAN(IF(
                            ISNUMBER(M172:V172),
                            IF(
                                M$5:V$5=2,
                                M172:V172,
                                ""),
                            "")))
                )
            )
        )
    )
)</f>
        <v>0</v>
      </c>
      <c r="J172" s="242">
        <v>45188</v>
      </c>
      <c r="K172" s="242">
        <v>45188</v>
      </c>
      <c r="L172" s="91" t="s">
        <v>279</v>
      </c>
      <c r="M172" s="192">
        <v>4.1666666666666599</v>
      </c>
      <c r="N172" s="192" t="s">
        <v>409</v>
      </c>
      <c r="O172" s="192">
        <v>0</v>
      </c>
      <c r="P172" s="192">
        <v>0</v>
      </c>
      <c r="Q172" s="192">
        <v>0</v>
      </c>
      <c r="R172" s="192" t="s">
        <v>409</v>
      </c>
      <c r="S172" s="192">
        <v>3.5</v>
      </c>
      <c r="T172" s="192" t="s">
        <v>409</v>
      </c>
      <c r="U172" s="192">
        <v>0</v>
      </c>
      <c r="V172" s="192" t="s">
        <v>409</v>
      </c>
      <c r="W172" s="192">
        <v>0</v>
      </c>
      <c r="X172" s="192" t="s">
        <v>409</v>
      </c>
      <c r="Y172" s="192"/>
      <c r="Z172" s="192"/>
      <c r="AA172" s="80"/>
      <c r="AB172" s="80"/>
      <c r="AC172" s="80"/>
    </row>
    <row r="173" spans="1:29"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$M$4:$V$4,
                    (M173:V173),
                    "")),
            1,
            0))
        =0,
    NA(),
    IF(
        Parameters!$D$15=1,
        IF(
            SUM(--(ISNUMBER(IF($M$4:$V$4=1,(M173:V173),""))))&gt;0,
            MAX(IF(
                ISNUMBER(M173:V173),
                IF(
                    M$4:V$4=1,
                    M173:V173,
                    ""),
                "")),
            MAX(IF(
                ISNUMBER(M173:V173),
                IF(
                    M$4:V$4=2,
                    M173:V173,
                    ""),
                ""))
        ),
        IF(
            Parameters!$D$16=1,
            IFERROR(
                AVERAGE(IF(
                    ISNUMBER(M173:V173),
                    IF(
                        M$4:V$4=1,
                        M173:V173,
                        ""),
                    "")),
                AVERAGE(IF(
                    ISNUMBER(M173:V173),
                    IF(
                        M$4:V$4=2,
                        M173:V173,
                        ""),
                    ""))
            ),
            IF(
                Parameters!$D$17=1,
                IFERROR(
                    IF(
                        OR(
                            IF(
                                ISNUMBER(M173:V173),
                                IF(
                                    M$4:V$4=1,
                                    M173:V173,
                                    ""),
                                "")
                            =0),
                        0,
                        GEOMEAN(IF(
                            ISNUMBER(M173:V173),
                            IF(
                                M$4:V$4=1,
                                M173:V173,
                                ""),
                            ""))
                    ),
                    IF(
                        OR(IF(
                            ISNUMBER(M173:V173),
                            IF(
                                M$4:V$4=2,
                                M173:V173,
                                ""),
                            "")
                            =0),
                        0,
                        GEOMEAN(IF(
                            ISNUMBER(M173:V173),
                            IF(
                                M$4:V$4=2,
                                M173:V173,
                                ""),
                            "")))
                )
            )
        )
    )
)</f>
        <v>6.8333333333333304</v>
      </c>
      <c r="I173" s="191" cm="1">
        <f t="array" ref="I173">IF(
    SUM(IF(
            ISNUMBER(
                IF(
                    $M$5:$V$5,
                    (M173:V173),
                    "")),
            1,
            0))
        =0,
    NA(),
    IF(
        Parameters!$D$15=1,
        IF(
            SUM(--(ISNUMBER(IF($M$5:$V$5=1,(M173:V173),""))))&gt;0,
            MAX(IF(
                ISNUMBER(M173:V173),
                IF(
                    M$5:V$5=1,
                    M173:V173,
                    ""),
                "")),
            MAX(IF(
                ISNUMBER(M173:V173),
                IF(
                    M$5:V$5=2,
                    M173:V173,
                    ""),
                ""))
        ),
        IF(
            Parameters!$D$16=1,
            IFERROR(
                AVERAGE(IF(
                    ISNUMBER(M173:V173),
                    IF(
                        M$5:V$5=1,
                        M173:V173,
                        ""),
                    "")),
                AVERAGE(IF(
                    ISNUMBER(M173:V173),
                    IF(
                        M$5:V$5=2,
                        M173:V173,
                        ""),
                    ""))
            ),
            IF(
                Parameters!$D$17=1,
                IFERROR(
                    IF(
                        OR(
                            IF(
                                ISNUMBER(M173:V173),
                                IF(
                                    M$5:V$5=1,
                                    M173:V173,
                                    ""),
                                "")
                            =0),
                        0,
                        GEOMEAN(IF(
                            ISNUMBER(M173:V173),
                            IF(
                                M$5:V$5=1,
                                M173:V173,
                                ""),
                            ""))
                    ),
                    IF(
                        OR(IF(
                            ISNUMBER(M173:V173),
                            IF(
                                M$5:V$5=2,
                                M173:V173,
                                ""),
                            "")
                            =0),
                        0,
                        GEOMEAN(IF(
                            ISNUMBER(M173:V173),
                            IF(
                                M$5:V$5=2,
                                M173:V173,
                                ""),
                            "")))
                )
            )
        )
    )
)</f>
        <v>0</v>
      </c>
      <c r="J173" s="242">
        <v>45188</v>
      </c>
      <c r="K173" s="242">
        <v>44887</v>
      </c>
      <c r="L173" s="91" t="s">
        <v>281</v>
      </c>
      <c r="M173" s="192">
        <v>6.8333333333333304</v>
      </c>
      <c r="N173" s="192" t="s">
        <v>409</v>
      </c>
      <c r="O173" s="192">
        <v>0</v>
      </c>
      <c r="P173" s="192">
        <v>0</v>
      </c>
      <c r="Q173" s="192">
        <v>0</v>
      </c>
      <c r="R173" s="192" t="s">
        <v>409</v>
      </c>
      <c r="S173" s="192">
        <v>5.0999999999999996</v>
      </c>
      <c r="T173" s="192" t="s">
        <v>409</v>
      </c>
      <c r="U173" s="192">
        <v>0</v>
      </c>
      <c r="V173" s="192" t="s">
        <v>409</v>
      </c>
      <c r="W173" s="192">
        <v>4.1580041580041504E-3</v>
      </c>
      <c r="X173" s="192" t="s">
        <v>409</v>
      </c>
      <c r="Y173" s="192"/>
      <c r="Z173" s="192"/>
      <c r="AA173" s="80"/>
      <c r="AB173" s="80"/>
      <c r="AC173" s="80"/>
    </row>
    <row r="174" spans="1:29"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$M$4:$V$4,
                    (M174:V174),
                    "")),
            1,
            0))
        =0,
    NA(),
    IF(
        Parameters!$D$15=1,
        IF(
            SUM(--(ISNUMBER(IF($M$4:$V$4=1,(M174:V174),""))))&gt;0,
            MAX(IF(
                ISNUMBER(M174:V174),
                IF(
                    M$4:V$4=1,
                    M174:V174,
                    ""),
                "")),
            MAX(IF(
                ISNUMBER(M174:V174),
                IF(
                    M$4:V$4=2,
                    M174:V174,
                    ""),
                ""))
        ),
        IF(
            Parameters!$D$16=1,
            IFERROR(
                AVERAGE(IF(
                    ISNUMBER(M174:V174),
                    IF(
                        M$4:V$4=1,
                        M174:V174,
                        ""),
                    "")),
                AVERAGE(IF(
                    ISNUMBER(M174:V174),
                    IF(
                        M$4:V$4=2,
                        M174:V174,
                        ""),
                    ""))
            ),
            IF(
                Parameters!$D$17=1,
                IFERROR(
                    IF(
                        OR(
                            IF(
                                ISNUMBER(M174:V174),
                                IF(
                                    M$4:V$4=1,
                                    M174:V174,
                                    ""),
                                "")
                            =0),
                        0,
                        GEOMEAN(IF(
                            ISNUMBER(M174:V174),
                            IF(
                                M$4:V$4=1,
                                M174:V174,
                                ""),
                            ""))
                    ),
                    IF(
                        OR(IF(
                            ISNUMBER(M174:V174),
                            IF(
                                M$4:V$4=2,
                                M174:V174,
                                ""),
                            "")
                            =0),
                        0,
                        GEOMEAN(IF(
                            ISNUMBER(M174:V174),
                            IF(
                                M$4:V$4=2,
                                M174:V174,
                                ""),
                            "")))
                )
            )
        )
    )
)</f>
        <v>2.9999999999999898</v>
      </c>
      <c r="I174" s="191" cm="1">
        <f t="array" ref="I174">IF(
    SUM(IF(
            ISNUMBER(
                IF(
                    $M$5:$V$5,
                    (M174:V174),
                    "")),
            1,
            0))
        =0,
    NA(),
    IF(
        Parameters!$D$15=1,
        IF(
            SUM(--(ISNUMBER(IF($M$5:$V$5=1,(M174:V174),""))))&gt;0,
            MAX(IF(
                ISNUMBER(M174:V174),
                IF(
                    M$5:V$5=1,
                    M174:V174,
                    ""),
                "")),
            MAX(IF(
                ISNUMBER(M174:V174),
                IF(
                    M$5:V$5=2,
                    M174:V174,
                    ""),
                ""))
        ),
        IF(
            Parameters!$D$16=1,
            IFERROR(
                AVERAGE(IF(
                    ISNUMBER(M174:V174),
                    IF(
                        M$5:V$5=1,
                        M174:V174,
                        ""),
                    "")),
                AVERAGE(IF(
                    ISNUMBER(M174:V174),
                    IF(
                        M$5:V$5=2,
                        M174:V174,
                        ""),
                    ""))
            ),
            IF(
                Parameters!$D$17=1,
                IFERROR(
                    IF(
                        OR(
                            IF(
                                ISNUMBER(M174:V174),
                                IF(
                                    M$5:V$5=1,
                                    M174:V174,
                                    ""),
                                "")
                            =0),
                        0,
                        GEOMEAN(IF(
                            ISNUMBER(M174:V174),
                            IF(
                                M$5:V$5=1,
                                M174:V174,
                                ""),
                            ""))
                    ),
                    IF(
                        OR(IF(
                            ISNUMBER(M174:V174),
                            IF(
                                M$5:V$5=2,
                                M174:V174,
                                ""),
                            "")
                            =0),
                        0,
                        GEOMEAN(IF(
                            ISNUMBER(M174:V174),
                            IF(
                                M$5:V$5=2,
                                M174:V174,
                                ""),
                            "")))
                )
            )
        )
    )
)</f>
        <v>0</v>
      </c>
      <c r="J174" s="242">
        <v>45188</v>
      </c>
      <c r="K174" s="242">
        <v>45440</v>
      </c>
      <c r="L174" s="91" t="s">
        <v>283</v>
      </c>
      <c r="M174" s="192">
        <v>2.9999999999999898</v>
      </c>
      <c r="N174" s="192" t="s">
        <v>409</v>
      </c>
      <c r="O174" s="192">
        <v>0</v>
      </c>
      <c r="P174" s="192">
        <v>0</v>
      </c>
      <c r="Q174" s="192">
        <v>0</v>
      </c>
      <c r="R174" s="192" t="s">
        <v>409</v>
      </c>
      <c r="S174" s="192">
        <v>2.8</v>
      </c>
      <c r="T174" s="192" t="s">
        <v>409</v>
      </c>
      <c r="U174" s="192">
        <v>0</v>
      </c>
      <c r="V174" s="192" t="s">
        <v>409</v>
      </c>
      <c r="W174" s="192">
        <v>0</v>
      </c>
      <c r="X174" s="192" t="s">
        <v>409</v>
      </c>
      <c r="Y174" s="192"/>
      <c r="Z174" s="192"/>
      <c r="AA174" s="80"/>
      <c r="AB174" s="80"/>
      <c r="AC174" s="80"/>
    </row>
    <row r="175" spans="1:29"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6.324555320336759</v>
      </c>
      <c r="H175" s="80" cm="1">
        <f t="array" ref="H175">IF(
    SUM(IF(
            ISNUMBER(
                IF(
                    $M$4:$V$4,
                    (M175:V175),
                    "")),
            1,
            0))
        =0,
    NA(),
    IF(
        Parameters!$D$15=1,
        IF(
            SUM(--(ISNUMBER(IF($M$4:$V$4=1,(M175:V175),""))))&gt;0,
            MAX(IF(
                ISNUMBER(M175:V175),
                IF(
                    M$4:V$4=1,
                    M175:V175,
                    ""),
                "")),
            MAX(IF(
                ISNUMBER(M175:V175),
                IF(
                    M$4:V$4=2,
                    M175:V175,
                    ""),
                ""))
        ),
        IF(
            Parameters!$D$16=1,
            IFERROR(
                AVERAGE(IF(
                    ISNUMBER(M175:V175),
                    IF(
                        M$4:V$4=1,
                        M175:V175,
                        ""),
                    "")),
                AVERAGE(IF(
                    ISNUMBER(M175:V175),
                    IF(
                        M$4:V$4=2,
                        M175:V175,
                        ""),
                    ""))
            ),
            IF(
                Parameters!$D$17=1,
                IFERROR(
                    IF(
                        OR(
                            IF(
                                ISNUMBER(M175:V175),
                                IF(
                                    M$4:V$4=1,
                                    M175:V175,
                                    ""),
                                "")
                            =0),
                        0,
                        GEOMEAN(IF(
                            ISNUMBER(M175:V175),
                            IF(
                                M$4:V$4=1,
                                M175:V175,
                                ""),
                            ""))
                    ),
                    IF(
                        OR(IF(
                            ISNUMBER(M175:V175),
                            IF(
                                M$4:V$4=2,
                                M175:V175,
                                ""),
                            "")
                            =0),
                        0,
                        GEOMEAN(IF(
                            ISNUMBER(M175:V175),
                            IF(
                                M$4:V$4=2,
                                M175:V175,
                                ""),
                            "")))
                )
            )
        )
    )
)</f>
        <v>4</v>
      </c>
      <c r="I175" s="191" cm="1">
        <f t="array" ref="I175">IF(
    SUM(IF(
            ISNUMBER(
                IF(
                    $M$5:$V$5,
                    (M175:V175),
                    "")),
            1,
            0))
        =0,
    NA(),
    IF(
        Parameters!$D$15=1,
        IF(
            SUM(--(ISNUMBER(IF($M$5:$V$5=1,(M175:V175),""))))&gt;0,
            MAX(IF(
                ISNUMBER(M175:V175),
                IF(
                    M$5:V$5=1,
                    M175:V175,
                    ""),
                "")),
            MAX(IF(
                ISNUMBER(M175:V175),
                IF(
                    M$5:V$5=2,
                    M175:V175,
                    ""),
                ""))
        ),
        IF(
            Parameters!$D$16=1,
            IFERROR(
                AVERAGE(IF(
                    ISNUMBER(M175:V175),
                    IF(
                        M$5:V$5=1,
                        M175:V175,
                        ""),
                    "")),
                AVERAGE(IF(
                    ISNUMBER(M175:V175),
                    IF(
                        M$5:V$5=2,
                        M175:V175,
                        ""),
                    ""))
            ),
            IF(
                Parameters!$D$17=1,
                IFERROR(
                    IF(
                        OR(
                            IF(
                                ISNUMBER(M175:V175),
                                IF(
                                    M$5:V$5=1,
                                    M175:V175,
                                    ""),
                                "")
                            =0),
                        0,
                        GEOMEAN(IF(
                            ISNUMBER(M175:V175),
                            IF(
                                M$5:V$5=1,
                                M175:V175,
                                ""),
                            ""))
                    ),
                    IF(
                        OR(IF(
                            ISNUMBER(M175:V175),
                            IF(
                                M$5:V$5=2,
                                M175:V175,
                                ""),
                            "")
                            =0),
                        0,
                        GEOMEAN(IF(
                            ISNUMBER(M175:V175),
                            IF(
                                M$5:V$5=2,
                                M175:V175,
                                ""),
                            "")))
                )
            )
        )
    )
)</f>
        <v>10</v>
      </c>
      <c r="J175" s="242">
        <v>45188</v>
      </c>
      <c r="K175" s="242">
        <v>45440</v>
      </c>
      <c r="L175" s="91" t="s">
        <v>285</v>
      </c>
      <c r="M175" s="192">
        <v>4</v>
      </c>
      <c r="N175" s="192" t="s">
        <v>409</v>
      </c>
      <c r="O175" s="192">
        <v>0</v>
      </c>
      <c r="P175" s="192">
        <v>0</v>
      </c>
      <c r="Q175" s="192">
        <v>10</v>
      </c>
      <c r="R175" s="192" t="s">
        <v>409</v>
      </c>
      <c r="S175" s="192">
        <v>3.4</v>
      </c>
      <c r="T175" s="192" t="s">
        <v>409</v>
      </c>
      <c r="U175" s="192">
        <v>0</v>
      </c>
      <c r="V175" s="192" t="s">
        <v>409</v>
      </c>
      <c r="W175" s="192">
        <v>0.82352941176470495</v>
      </c>
      <c r="X175" s="192" t="s">
        <v>409</v>
      </c>
      <c r="Y175" s="192"/>
      <c r="Z175" s="192"/>
      <c r="AA175" s="80"/>
      <c r="AB175" s="80"/>
      <c r="AC175" s="80"/>
    </row>
    <row r="176" spans="1:29"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6.8313005106397275</v>
      </c>
      <c r="H176" s="80" cm="1">
        <f t="array" ref="H176">IF(
    SUM(IF(
            ISNUMBER(
                IF(
                    $M$4:$V$4,
                    (M176:V176),
                    "")),
            1,
            0))
        =0,
    NA(),
    IF(
        Parameters!$D$15=1,
        IF(
            SUM(--(ISNUMBER(IF($M$4:$V$4=1,(M176:V176),""))))&gt;0,
            MAX(IF(
                ISNUMBER(M176:V176),
                IF(
                    M$4:V$4=1,
                    M176:V176,
                    ""),
                "")),
            MAX(IF(
                ISNUMBER(M176:V176),
                IF(
                    M$4:V$4=2,
                    M176:V176,
                    ""),
                ""))
        ),
        IF(
            Parameters!$D$16=1,
            IFERROR(
                AVERAGE(IF(
                    ISNUMBER(M176:V176),
                    IF(
                        M$4:V$4=1,
                        M176:V176,
                        ""),
                    "")),
                AVERAGE(IF(
                    ISNUMBER(M176:V176),
                    IF(
                        M$4:V$4=2,
                        M176:V176,
                        ""),
                    ""))
            ),
            IF(
                Parameters!$D$17=1,
                IFERROR(
                    IF(
                        OR(
                            IF(
                                ISNUMBER(M176:V176),
                                IF(
                                    M$4:V$4=1,
                                    M176:V176,
                                    ""),
                                "")
                            =0),
                        0,
                        GEOMEAN(IF(
                            ISNUMBER(M176:V176),
                            IF(
                                M$4:V$4=1,
                                M176:V176,
                                ""),
                            ""))
                    ),
                    IF(
                        OR(IF(
                            ISNUMBER(M176:V176),
                            IF(
                                M$4:V$4=2,
                                M176:V176,
                                ""),
                            "")
                            =0),
                        0,
                        GEOMEAN(IF(
                            ISNUMBER(M176:V176),
                            IF(
                                M$4:V$4=2,
                                M176:V176,
                                ""),
                            "")))
                )
            )
        )
    )
)</f>
        <v>4.6666666666666599</v>
      </c>
      <c r="I176" s="191" cm="1">
        <f t="array" ref="I176">IF(
    SUM(IF(
            ISNUMBER(
                IF(
                    $M$5:$V$5,
                    (M176:V176),
                    "")),
            1,
            0))
        =0,
    NA(),
    IF(
        Parameters!$D$15=1,
        IF(
            SUM(--(ISNUMBER(IF($M$5:$V$5=1,(M176:V176),""))))&gt;0,
            MAX(IF(
                ISNUMBER(M176:V176),
                IF(
                    M$5:V$5=1,
                    M176:V176,
                    ""),
                "")),
            MAX(IF(
                ISNUMBER(M176:V176),
                IF(
                    M$5:V$5=2,
                    M176:V176,
                    ""),
                ""))
        ),
        IF(
            Parameters!$D$16=1,
            IFERROR(
                AVERAGE(IF(
                    ISNUMBER(M176:V176),
                    IF(
                        M$5:V$5=1,
                        M176:V176,
                        ""),
                    "")),
                AVERAGE(IF(
                    ISNUMBER(M176:V176),
                    IF(
                        M$5:V$5=2,
                        M176:V176,
                        ""),
                    ""))
            ),
            IF(
                Parameters!$D$17=1,
                IFERROR(
                    IF(
                        OR(
                            IF(
                                ISNUMBER(M176:V176),
                                IF(
                                    M$5:V$5=1,
                                    M176:V176,
                                    ""),
                                "")
                            =0),
                        0,
                        GEOMEAN(IF(
                            ISNUMBER(M176:V176),
                            IF(
                                M$5:V$5=1,
                                M176:V176,
                                ""),
                            ""))
                    ),
                    IF(
                        OR(IF(
                            ISNUMBER(M176:V176),
                            IF(
                                M$5:V$5=2,
                                M176:V176,
                                ""),
                            "")
                            =0),
                        0,
                        GEOMEAN(IF(
                            ISNUMBER(M176:V176),
                            IF(
                                M$5:V$5=2,
                                M176:V176,
                                ""),
                            "")))
                )
            )
        )
    )
)</f>
        <v>10</v>
      </c>
      <c r="J176" s="242">
        <v>45188</v>
      </c>
      <c r="K176" s="242">
        <v>45440</v>
      </c>
      <c r="L176" s="91" t="s">
        <v>287</v>
      </c>
      <c r="M176" s="192">
        <v>4.6666666666666599</v>
      </c>
      <c r="N176" s="192" t="s">
        <v>409</v>
      </c>
      <c r="O176" s="192">
        <v>0</v>
      </c>
      <c r="P176" s="192">
        <v>10</v>
      </c>
      <c r="Q176" s="192">
        <v>10</v>
      </c>
      <c r="R176" s="192" t="s">
        <v>409</v>
      </c>
      <c r="S176" s="192">
        <v>3.8</v>
      </c>
      <c r="T176" s="192" t="s">
        <v>409</v>
      </c>
      <c r="U176" s="192">
        <v>0</v>
      </c>
      <c r="V176" s="192" t="s">
        <v>809</v>
      </c>
      <c r="W176" s="192">
        <v>0.41891891891891803</v>
      </c>
      <c r="X176" s="192" t="s">
        <v>409</v>
      </c>
      <c r="Y176" s="192"/>
      <c r="Z176" s="192"/>
      <c r="AA176" s="80"/>
      <c r="AB176" s="80"/>
      <c r="AC176" s="80"/>
    </row>
    <row r="177" spans="1:29"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$M$4:$V$4,
                    (M177:V177),
                    "")),
            1,
            0))
        =0,
    NA(),
    IF(
        Parameters!$D$15=1,
        IF(
            SUM(--(ISNUMBER(IF($M$4:$V$4=1,(M177:V177),""))))&gt;0,
            MAX(IF(
                ISNUMBER(M177:V177),
                IF(
                    M$4:V$4=1,
                    M177:V177,
                    ""),
                "")),
            MAX(IF(
                ISNUMBER(M177:V177),
                IF(
                    M$4:V$4=2,
                    M177:V177,
                    ""),
                ""))
        ),
        IF(
            Parameters!$D$16=1,
            IFERROR(
                AVERAGE(IF(
                    ISNUMBER(M177:V177),
                    IF(
                        M$4:V$4=1,
                        M177:V177,
                        ""),
                    "")),
                AVERAGE(IF(
                    ISNUMBER(M177:V177),
                    IF(
                        M$4:V$4=2,
                        M177:V177,
                        ""),
                    ""))
            ),
            IF(
                Parameters!$D$17=1,
                IFERROR(
                    IF(
                        OR(
                            IF(
                                ISNUMBER(M177:V177),
                                IF(
                                    M$4:V$4=1,
                                    M177:V177,
                                    ""),
                                "")
                            =0),
                        0,
                        GEOMEAN(IF(
                            ISNUMBER(M177:V177),
                            IF(
                                M$4:V$4=1,
                                M177:V177,
                                ""),
                            ""))
                    ),
                    IF(
                        OR(IF(
                            ISNUMBER(M177:V177),
                            IF(
                                M$4:V$4=2,
                                M177:V177,
                                ""),
                            "")
                            =0),
                        0,
                        GEOMEAN(IF(
                            ISNUMBER(M177:V177),
                            IF(
                                M$4:V$4=2,
                                M177:V177,
                                ""),
                            "")))
                )
            )
        )
    )
)</f>
        <v>5.1666666666666599</v>
      </c>
      <c r="I177" s="191" cm="1">
        <f t="array" ref="I177">IF(
    SUM(IF(
            ISNUMBER(
                IF(
                    $M$5:$V$5,
                    (M177:V177),
                    "")),
            1,
            0))
        =0,
    NA(),
    IF(
        Parameters!$D$15=1,
        IF(
            SUM(--(ISNUMBER(IF($M$5:$V$5=1,(M177:V177),""))))&gt;0,
            MAX(IF(
                ISNUMBER(M177:V177),
                IF(
                    M$5:V$5=1,
                    M177:V177,
                    ""),
                "")),
            MAX(IF(
                ISNUMBER(M177:V177),
                IF(
                    M$5:V$5=2,
                    M177:V177,
                    ""),
                ""))
        ),
        IF(
            Parameters!$D$16=1,
            IFERROR(
                AVERAGE(IF(
                    ISNUMBER(M177:V177),
                    IF(
                        M$5:V$5=1,
                        M177:V177,
                        ""),
                    "")),
                AVERAGE(IF(
                    ISNUMBER(M177:V177),
                    IF(
                        M$5:V$5=2,
                        M177:V177,
                        ""),
                    ""))
            ),
            IF(
                Parameters!$D$17=1,
                IFERROR(
                    IF(
                        OR(
                            IF(
                                ISNUMBER(M177:V177),
                                IF(
                                    M$5:V$5=1,
                                    M177:V177,
                                    ""),
                                "")
                            =0),
                        0,
                        GEOMEAN(IF(
                            ISNUMBER(M177:V177),
                            IF(
                                M$5:V$5=1,
                                M177:V177,
                                ""),
                            ""))
                    ),
                    IF(
                        OR(IF(
                            ISNUMBER(M177:V177),
                            IF(
                                M$5:V$5=2,
                                M177:V177,
                                ""),
                            "")
                            =0),
                        0,
                        GEOMEAN(IF(
                            ISNUMBER(M177:V177),
                            IF(
                                M$5:V$5=2,
                                M177:V177,
                                ""),
                            "")))
                )
            )
        )
    )
)</f>
        <v>0</v>
      </c>
      <c r="J177" s="242">
        <v>45188</v>
      </c>
      <c r="K177" s="242">
        <v>45154</v>
      </c>
      <c r="L177" s="91" t="s">
        <v>289</v>
      </c>
      <c r="M177" s="192">
        <v>5.1666666666666599</v>
      </c>
      <c r="N177" s="192" t="s">
        <v>409</v>
      </c>
      <c r="O177" s="192">
        <v>0</v>
      </c>
      <c r="P177" s="192">
        <v>0</v>
      </c>
      <c r="Q177" s="192">
        <v>0</v>
      </c>
      <c r="R177" s="192" t="s">
        <v>409</v>
      </c>
      <c r="S177" s="192">
        <v>4.0999999999999996</v>
      </c>
      <c r="T177" s="192" t="s">
        <v>409</v>
      </c>
      <c r="U177" s="192">
        <v>0</v>
      </c>
      <c r="V177" s="192" t="s">
        <v>409</v>
      </c>
      <c r="W177" s="192">
        <v>0</v>
      </c>
      <c r="X177" s="192" t="s">
        <v>409</v>
      </c>
      <c r="Y177" s="192"/>
      <c r="Z177" s="192"/>
      <c r="AA177" s="80"/>
      <c r="AB177" s="80"/>
      <c r="AC177" s="80"/>
    </row>
    <row r="178" spans="1:29"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1.2909944487358029</v>
      </c>
      <c r="H178" s="80" cm="1">
        <f t="array" ref="H178">IF(
    SUM(IF(
            ISNUMBER(
                IF(
                    $M$4:$V$4,
                    (M178:V178),
                    "")),
            1,
            0))
        =0,
    NA(),
    IF(
        Parameters!$D$15=1,
        IF(
            SUM(--(ISNUMBER(IF($M$4:$V$4=1,(M178:V178),""))))&gt;0,
            MAX(IF(
                ISNUMBER(M178:V178),
                IF(
                    M$4:V$4=1,
                    M178:V178,
                    ""),
                "")),
            MAX(IF(
                ISNUMBER(M178:V178),
                IF(
                    M$4:V$4=2,
                    M178:V178,
                    ""),
                ""))
        ),
        IF(
            Parameters!$D$16=1,
            IFERROR(
                AVERAGE(IF(
                    ISNUMBER(M178:V178),
                    IF(
                        M$4:V$4=1,
                        M178:V178,
                        ""),
                    "")),
                AVERAGE(IF(
                    ISNUMBER(M178:V178),
                    IF(
                        M$4:V$4=2,
                        M178:V178,
                        ""),
                    ""))
            ),
            IF(
                Parameters!$D$17=1,
                IFERROR(
                    IF(
                        OR(
                            IF(
                                ISNUMBER(M178:V178),
                                IF(
                                    M$4:V$4=1,
                                    M178:V178,
                                    ""),
                                "")
                            =0),
                        0,
                        GEOMEAN(IF(
                            ISNUMBER(M178:V178),
                            IF(
                                M$4:V$4=1,
                                M178:V178,
                                ""),
                            ""))
                    ),
                    IF(
                        OR(IF(
                            ISNUMBER(M178:V178),
                            IF(
                                M$4:V$4=2,
                                M178:V178,
                                ""),
                            "")
                            =0),
                        0,
                        GEOMEAN(IF(
                            ISNUMBER(M178:V178),
                            IF(
                                M$4:V$4=2,
                                M178:V178,
                                ""),
                            "")))
                )
            )
        )
    )
)</f>
        <v>0.16666666666666599</v>
      </c>
      <c r="I178" s="191" cm="1">
        <f t="array" ref="I178">IF(
    SUM(IF(
            ISNUMBER(
                IF(
                    $M$5:$V$5,
                    (M178:V178),
                    "")),
            1,
            0))
        =0,
    NA(),
    IF(
        Parameters!$D$15=1,
        IF(
            SUM(--(ISNUMBER(IF($M$5:$V$5=1,(M178:V178),""))))&gt;0,
            MAX(IF(
                ISNUMBER(M178:V178),
                IF(
                    M$5:V$5=1,
                    M178:V178,
                    ""),
                "")),
            MAX(IF(
                ISNUMBER(M178:V178),
                IF(
                    M$5:V$5=2,
                    M178:V178,
                    ""),
                ""))
        ),
        IF(
            Parameters!$D$16=1,
            IFERROR(
                AVERAGE(IF(
                    ISNUMBER(M178:V178),
                    IF(
                        M$5:V$5=1,
                        M178:V178,
                        ""),
                    "")),
                AVERAGE(IF(
                    ISNUMBER(M178:V178),
                    IF(
                        M$5:V$5=2,
                        M178:V178,
                        ""),
                    ""))
            ),
            IF(
                Parameters!$D$17=1,
                IFERROR(
                    IF(
                        OR(
                            IF(
                                ISNUMBER(M178:V178),
                                IF(
                                    M$5:V$5=1,
                                    M178:V178,
                                    ""),
                                "")
                            =0),
                        0,
                        GEOMEAN(IF(
                            ISNUMBER(M178:V178),
                            IF(
                                M$5:V$5=1,
                                M178:V178,
                                ""),
                            ""))
                    ),
                    IF(
                        OR(IF(
                            ISNUMBER(M178:V178),
                            IF(
                                M$5:V$5=2,
                                M178:V178,
                                ""),
                            "")
                            =0),
                        0,
                        GEOMEAN(IF(
                            ISNUMBER(M178:V178),
                            IF(
                                M$5:V$5=2,
                                M178:V178,
                                ""),
                            "")))
                )
            )
        )
    )
)</f>
        <v>10</v>
      </c>
      <c r="J178" s="242">
        <v>45188</v>
      </c>
      <c r="K178" s="242">
        <v>45418</v>
      </c>
      <c r="L178" s="91" t="s">
        <v>291</v>
      </c>
      <c r="M178" s="192">
        <v>0.16666666666666599</v>
      </c>
      <c r="N178" s="192" t="s">
        <v>409</v>
      </c>
      <c r="O178" s="192">
        <v>0</v>
      </c>
      <c r="P178" s="192">
        <v>0</v>
      </c>
      <c r="Q178" s="192">
        <v>10</v>
      </c>
      <c r="R178" s="192" t="s">
        <v>409</v>
      </c>
      <c r="S178" s="192">
        <v>1.1000000000000001</v>
      </c>
      <c r="T178" s="192" t="s">
        <v>409</v>
      </c>
      <c r="U178" s="192">
        <v>0</v>
      </c>
      <c r="V178" s="192" t="s">
        <v>409</v>
      </c>
      <c r="W178" s="192">
        <v>1</v>
      </c>
      <c r="X178" s="192" t="s">
        <v>409</v>
      </c>
      <c r="Y178" s="192"/>
      <c r="Z178" s="192"/>
      <c r="AA178" s="80"/>
      <c r="AB178" s="80"/>
      <c r="AC178" s="80"/>
    </row>
    <row r="179" spans="1:29"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$M$4:$V$4,
                    (M179:V179),
                    "")),
            1,
            0))
        =0,
    NA(),
    IF(
        Parameters!$D$15=1,
        IF(
            SUM(--(ISNUMBER(IF($M$4:$V$4=1,(M179:V179),""))))&gt;0,
            MAX(IF(
                ISNUMBER(M179:V179),
                IF(
                    M$4:V$4=1,
                    M179:V179,
                    ""),
                "")),
            MAX(IF(
                ISNUMBER(M179:V179),
                IF(
                    M$4:V$4=2,
                    M179:V179,
                    ""),
                ""))
        ),
        IF(
            Parameters!$D$16=1,
            IFERROR(
                AVERAGE(IF(
                    ISNUMBER(M179:V179),
                    IF(
                        M$4:V$4=1,
                        M179:V179,
                        ""),
                    "")),
                AVERAGE(IF(
                    ISNUMBER(M179:V179),
                    IF(
                        M$4:V$4=2,
                        M179:V179,
                        ""),
                    ""))
            ),
            IF(
                Parameters!$D$17=1,
                IFERROR(
                    IF(
                        OR(
                            IF(
                                ISNUMBER(M179:V179),
                                IF(
                                    M$4:V$4=1,
                                    M179:V179,
                                    ""),
                                "")
                            =0),
                        0,
                        GEOMEAN(IF(
                            ISNUMBER(M179:V179),
                            IF(
                                M$4:V$4=1,
                                M179:V179,
                                ""),
                            ""))
                    ),
                    IF(
                        OR(IF(
                            ISNUMBER(M179:V179),
                            IF(
                                M$4:V$4=2,
                                M179:V179,
                                ""),
                            "")
                            =0),
                        0,
                        GEOMEAN(IF(
                            ISNUMBER(M179:V179),
                            IF(
                                M$4:V$4=2,
                                M179:V179,
                                ""),
                            "")))
                )
            )
        )
    )
)</f>
        <v>7.3333333333333304</v>
      </c>
      <c r="I179" s="191" cm="1">
        <f t="array" ref="I179">IF(
    SUM(IF(
            ISNUMBER(
                IF(
                    $M$5:$V$5,
                    (M179:V179),
                    "")),
            1,
            0))
        =0,
    NA(),
    IF(
        Parameters!$D$15=1,
        IF(
            SUM(--(ISNUMBER(IF($M$5:$V$5=1,(M179:V179),""))))&gt;0,
            MAX(IF(
                ISNUMBER(M179:V179),
                IF(
                    M$5:V$5=1,
                    M179:V179,
                    ""),
                "")),
            MAX(IF(
                ISNUMBER(M179:V179),
                IF(
                    M$5:V$5=2,
                    M179:V179,
                    ""),
                ""))
        ),
        IF(
            Parameters!$D$16=1,
            IFERROR(
                AVERAGE(IF(
                    ISNUMBER(M179:V179),
                    IF(
                        M$5:V$5=1,
                        M179:V179,
                        ""),
                    "")),
                AVERAGE(IF(
                    ISNUMBER(M179:V179),
                    IF(
                        M$5:V$5=2,
                        M179:V179,
                        ""),
                    ""))
            ),
            IF(
                Parameters!$D$17=1,
                IFERROR(
                    IF(
                        OR(
                            IF(
                                ISNUMBER(M179:V179),
                                IF(
                                    M$5:V$5=1,
                                    M179:V179,
                                    ""),
                                "")
                            =0),
                        0,
                        GEOMEAN(IF(
                            ISNUMBER(M179:V179),
                            IF(
                                M$5:V$5=1,
                                M179:V179,
                                ""),
                            ""))
                    ),
                    IF(
                        OR(IF(
                            ISNUMBER(M179:V179),
                            IF(
                                M$5:V$5=2,
                                M179:V179,
                                ""),
                            "")
                            =0),
                        0,
                        GEOMEAN(IF(
                            ISNUMBER(M179:V179),
                            IF(
                                M$5:V$5=2,
                                M179:V179,
                                ""),
                            "")))
                )
            )
        )
    )
)</f>
        <v>0</v>
      </c>
      <c r="J179" s="242">
        <v>45188</v>
      </c>
      <c r="K179" s="242">
        <v>45370</v>
      </c>
      <c r="L179" s="91" t="s">
        <v>293</v>
      </c>
      <c r="M179" s="192">
        <v>7.3333333333333304</v>
      </c>
      <c r="N179" s="192" t="s">
        <v>409</v>
      </c>
      <c r="O179" s="192">
        <v>0</v>
      </c>
      <c r="P179" s="192">
        <v>0</v>
      </c>
      <c r="Q179" s="192">
        <v>0</v>
      </c>
      <c r="R179" s="192" t="s">
        <v>409</v>
      </c>
      <c r="S179" s="192">
        <v>5.4</v>
      </c>
      <c r="T179" s="192" t="s">
        <v>409</v>
      </c>
      <c r="U179" s="192">
        <v>0</v>
      </c>
      <c r="V179" s="192" t="s">
        <v>409</v>
      </c>
      <c r="W179" s="192">
        <v>0</v>
      </c>
      <c r="X179" s="192" t="s">
        <v>409</v>
      </c>
      <c r="Y179" s="192"/>
      <c r="Z179" s="192"/>
      <c r="AA179" s="80"/>
      <c r="AB179" s="80"/>
      <c r="AC179" s="80"/>
    </row>
    <row r="180" spans="1:29"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$M$4:$V$4,
                    (M180:V180),
                    "")),
            1,
            0))
        =0,
    NA(),
    IF(
        Parameters!$D$15=1,
        IF(
            SUM(--(ISNUMBER(IF($M$4:$V$4=1,(M180:V180),""))))&gt;0,
            MAX(IF(
                ISNUMBER(M180:V180),
                IF(
                    M$4:V$4=1,
                    M180:V180,
                    ""),
                "")),
            MAX(IF(
                ISNUMBER(M180:V180),
                IF(
                    M$4:V$4=2,
                    M180:V180,
                    ""),
                ""))
        ),
        IF(
            Parameters!$D$16=1,
            IFERROR(
                AVERAGE(IF(
                    ISNUMBER(M180:V180),
                    IF(
                        M$4:V$4=1,
                        M180:V180,
                        ""),
                    "")),
                AVERAGE(IF(
                    ISNUMBER(M180:V180),
                    IF(
                        M$4:V$4=2,
                        M180:V180,
                        ""),
                    ""))
            ),
            IF(
                Parameters!$D$17=1,
                IFERROR(
                    IF(
                        OR(
                            IF(
                                ISNUMBER(M180:V180),
                                IF(
                                    M$4:V$4=1,
                                    M180:V180,
                                    ""),
                                "")
                            =0),
                        0,
                        GEOMEAN(IF(
                            ISNUMBER(M180:V180),
                            IF(
                                M$4:V$4=1,
                                M180:V180,
                                ""),
                            ""))
                    ),
                    IF(
                        OR(IF(
                            ISNUMBER(M180:V180),
                            IF(
                                M$4:V$4=2,
                                M180:V180,
                                ""),
                            "")
                            =0),
                        0,
                        GEOMEAN(IF(
                            ISNUMBER(M180:V180),
                            IF(
                                M$4:V$4=2,
                                M180:V180,
                                ""),
                            "")))
                )
            )
        )
    )
)</f>
        <v>4.5</v>
      </c>
      <c r="I180" s="191" cm="1">
        <f t="array" ref="I180">IF(
    SUM(IF(
            ISNUMBER(
                IF(
                    $M$5:$V$5,
                    (M180:V180),
                    "")),
            1,
            0))
        =0,
    NA(),
    IF(
        Parameters!$D$15=1,
        IF(
            SUM(--(ISNUMBER(IF($M$5:$V$5=1,(M180:V180),""))))&gt;0,
            MAX(IF(
                ISNUMBER(M180:V180),
                IF(
                    M$5:V$5=1,
                    M180:V180,
                    ""),
                "")),
            MAX(IF(
                ISNUMBER(M180:V180),
                IF(
                    M$5:V$5=2,
                    M180:V180,
                    ""),
                ""))
        ),
        IF(
            Parameters!$D$16=1,
            IFERROR(
                AVERAGE(IF(
                    ISNUMBER(M180:V180),
                    IF(
                        M$5:V$5=1,
                        M180:V180,
                        ""),
                    "")),
                AVERAGE(IF(
                    ISNUMBER(M180:V180),
                    IF(
                        M$5:V$5=2,
                        M180:V180,
                        ""),
                    ""))
            ),
            IF(
                Parameters!$D$17=1,
                IFERROR(
                    IF(
                        OR(
                            IF(
                                ISNUMBER(M180:V180),
                                IF(
                                    M$5:V$5=1,
                                    M180:V180,
                                    ""),
                                "")
                            =0),
                        0,
                        GEOMEAN(IF(
                            ISNUMBER(M180:V180),
                            IF(
                                M$5:V$5=1,
                                M180:V180,
                                ""),
                            ""))
                    ),
                    IF(
                        OR(IF(
                            ISNUMBER(M180:V180),
                            IF(
                                M$5:V$5=2,
                                M180:V180,
                                ""),
                            "")
                            =0),
                        0,
                        GEOMEAN(IF(
                            ISNUMBER(M180:V180),
                            IF(
                                M$5:V$5=2,
                                M180:V180,
                                ""),
                            "")))
                )
            )
        )
    )
)</f>
        <v>0</v>
      </c>
      <c r="J180" s="242">
        <v>45188</v>
      </c>
      <c r="K180" s="242">
        <v>45307</v>
      </c>
      <c r="L180" s="91" t="s">
        <v>295</v>
      </c>
      <c r="M180" s="192">
        <v>4.5</v>
      </c>
      <c r="N180" s="192" t="s">
        <v>409</v>
      </c>
      <c r="O180" s="192">
        <v>0</v>
      </c>
      <c r="P180" s="192">
        <v>0</v>
      </c>
      <c r="Q180" s="192">
        <v>0</v>
      </c>
      <c r="R180" s="192" t="s">
        <v>409</v>
      </c>
      <c r="S180" s="192">
        <v>3.7</v>
      </c>
      <c r="T180" s="192" t="s">
        <v>409</v>
      </c>
      <c r="U180" s="192">
        <v>0</v>
      </c>
      <c r="V180" s="192" t="s">
        <v>409</v>
      </c>
      <c r="W180" s="192">
        <v>0</v>
      </c>
      <c r="X180" s="192" t="s">
        <v>409</v>
      </c>
      <c r="Y180" s="192"/>
      <c r="Z180" s="192"/>
      <c r="AA180" s="80"/>
      <c r="AB180" s="80"/>
      <c r="AC180" s="80"/>
    </row>
    <row r="181" spans="1:29"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8.7559503577091284</v>
      </c>
      <c r="H181" s="80" cm="1">
        <f t="array" ref="H181">IF(
    SUM(IF(
            ISNUMBER(
                IF(
                    $M$4:$V$4,
                    (M181:V181),
                    "")),
            1,
            0))
        =0,
    NA(),
    IF(
        Parameters!$D$15=1,
        IF(
            SUM(--(ISNUMBER(IF($M$4:$V$4=1,(M181:V181),""))))&gt;0,
            MAX(IF(
                ISNUMBER(M181:V181),
                IF(
                    M$4:V$4=1,
                    M181:V181,
                    ""),
                "")),
            MAX(IF(
                ISNUMBER(M181:V181),
                IF(
                    M$4:V$4=2,
                    M181:V181,
                    ""),
                ""))
        ),
        IF(
            Parameters!$D$16=1,
            IFERROR(
                AVERAGE(IF(
                    ISNUMBER(M181:V181),
                    IF(
                        M$4:V$4=1,
                        M181:V181,
                        ""),
                    "")),
                AVERAGE(IF(
                    ISNUMBER(M181:V181),
                    IF(
                        M$4:V$4=2,
                        M181:V181,
                        ""),
                    ""))
            ),
            IF(
                Parameters!$D$17=1,
                IFERROR(
                    IF(
                        OR(
                            IF(
                                ISNUMBER(M181:V181),
                                IF(
                                    M$4:V$4=1,
                                    M181:V181,
                                    ""),
                                "")
                            =0),
                        0,
                        GEOMEAN(IF(
                            ISNUMBER(M181:V181),
                            IF(
                                M$4:V$4=1,
                                M181:V181,
                                ""),
                            ""))
                    ),
                    IF(
                        OR(IF(
                            ISNUMBER(M181:V181),
                            IF(
                                M$4:V$4=2,
                                M181:V181,
                                ""),
                            "")
                            =0),
                        0,
                        GEOMEAN(IF(
                            ISNUMBER(M181:V181),
                            IF(
                                M$4:V$4=2,
                                M181:V181,
                                ""),
                            "")))
                )
            )
        )
    )
)</f>
        <v>7.6666666666666599</v>
      </c>
      <c r="I181" s="191" cm="1">
        <f t="array" ref="I181">IF(
    SUM(IF(
            ISNUMBER(
                IF(
                    $M$5:$V$5,
                    (M181:V181),
                    "")),
            1,
            0))
        =0,
    NA(),
    IF(
        Parameters!$D$15=1,
        IF(
            SUM(--(ISNUMBER(IF($M$5:$V$5=1,(M181:V181),""))))&gt;0,
            MAX(IF(
                ISNUMBER(M181:V181),
                IF(
                    M$5:V$5=1,
                    M181:V181,
                    ""),
                "")),
            MAX(IF(
                ISNUMBER(M181:V181),
                IF(
                    M$5:V$5=2,
                    M181:V181,
                    ""),
                ""))
        ),
        IF(
            Parameters!$D$16=1,
            IFERROR(
                AVERAGE(IF(
                    ISNUMBER(M181:V181),
                    IF(
                        M$5:V$5=1,
                        M181:V181,
                        ""),
                    "")),
                AVERAGE(IF(
                    ISNUMBER(M181:V181),
                    IF(
                        M$5:V$5=2,
                        M181:V181,
                        ""),
                    ""))
            ),
            IF(
                Parameters!$D$17=1,
                IFERROR(
                    IF(
                        OR(
                            IF(
                                ISNUMBER(M181:V181),
                                IF(
                                    M$5:V$5=1,
                                    M181:V181,
                                    ""),
                                "")
                            =0),
                        0,
                        GEOMEAN(IF(
                            ISNUMBER(M181:V181),
                            IF(
                                M$5:V$5=1,
                                M181:V181,
                                ""),
                            ""))
                    ),
                    IF(
                        OR(IF(
                            ISNUMBER(M181:V181),
                            IF(
                                M$5:V$5=2,
                                M181:V181,
                                ""),
                            "")
                            =0),
                        0,
                        GEOMEAN(IF(
                            ISNUMBER(M181:V181),
                            IF(
                                M$5:V$5=2,
                                M181:V181,
                                ""),
                            "")))
                )
            )
        )
    )
)</f>
        <v>10</v>
      </c>
      <c r="J181" s="242">
        <v>45188</v>
      </c>
      <c r="K181" s="242">
        <v>45440</v>
      </c>
      <c r="L181" s="91" t="s">
        <v>297</v>
      </c>
      <c r="M181" s="192">
        <v>7.6666666666666599</v>
      </c>
      <c r="N181" s="192" t="s">
        <v>409</v>
      </c>
      <c r="O181" s="192">
        <v>0</v>
      </c>
      <c r="P181" s="192">
        <v>10</v>
      </c>
      <c r="Q181" s="192">
        <v>10</v>
      </c>
      <c r="R181" s="192" t="s">
        <v>409</v>
      </c>
      <c r="S181" s="192">
        <v>5.6</v>
      </c>
      <c r="T181" s="192" t="s">
        <v>409</v>
      </c>
      <c r="U181" s="192">
        <v>0</v>
      </c>
      <c r="V181" s="192" t="s">
        <v>859</v>
      </c>
      <c r="W181" s="192">
        <v>1</v>
      </c>
      <c r="X181" s="192" t="s">
        <v>409</v>
      </c>
      <c r="Y181" s="192"/>
      <c r="Z181" s="192"/>
      <c r="AA181" s="80"/>
      <c r="AB181" s="80"/>
      <c r="AC181" s="80"/>
    </row>
    <row r="182" spans="1:29"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$M$4:$V$4,
                    (M182:V182),
                    "")),
            1,
            0))
        =0,
    NA(),
    IF(
        Parameters!$D$15=1,
        IF(
            SUM(--(ISNUMBER(IF($M$4:$V$4=1,(M182:V182),""))))&gt;0,
            MAX(IF(
                ISNUMBER(M182:V182),
                IF(
                    M$4:V$4=1,
                    M182:V182,
                    ""),
                "")),
            MAX(IF(
                ISNUMBER(M182:V182),
                IF(
                    M$4:V$4=2,
                    M182:V182,
                    ""),
                ""))
        ),
        IF(
            Parameters!$D$16=1,
            IFERROR(
                AVERAGE(IF(
                    ISNUMBER(M182:V182),
                    IF(
                        M$4:V$4=1,
                        M182:V182,
                        ""),
                    "")),
                AVERAGE(IF(
                    ISNUMBER(M182:V182),
                    IF(
                        M$4:V$4=2,
                        M182:V182,
                        ""),
                    ""))
            ),
            IF(
                Parameters!$D$17=1,
                IFERROR(
                    IF(
                        OR(
                            IF(
                                ISNUMBER(M182:V182),
                                IF(
                                    M$4:V$4=1,
                                    M182:V182,
                                    ""),
                                "")
                            =0),
                        0,
                        GEOMEAN(IF(
                            ISNUMBER(M182:V182),
                            IF(
                                M$4:V$4=1,
                                M182:V182,
                                ""),
                            ""))
                    ),
                    IF(
                        OR(IF(
                            ISNUMBER(M182:V182),
                            IF(
                                M$4:V$4=2,
                                M182:V182,
                                ""),
                            "")
                            =0),
                        0,
                        GEOMEAN(IF(
                            ISNUMBER(M182:V182),
                            IF(
                                M$4:V$4=2,
                                M182:V182,
                                ""),
                            "")))
                )
            )
        )
    )
)</f>
        <v>#N/A</v>
      </c>
      <c r="I182" s="191" cm="1">
        <f t="array" ref="I182">IF(
    SUM(IF(
            ISNUMBER(
                IF(
                    $M$5:$V$5,
                    (M182:V182),
                    "")),
            1,
            0))
        =0,
    NA(),
    IF(
        Parameters!$D$15=1,
        IF(
            SUM(--(ISNUMBER(IF($M$5:$V$5=1,(M182:V182),""))))&gt;0,
            MAX(IF(
                ISNUMBER(M182:V182),
                IF(
                    M$5:V$5=1,
                    M182:V182,
                    ""),
                "")),
            MAX(IF(
                ISNUMBER(M182:V182),
                IF(
                    M$5:V$5=2,
                    M182:V182,
                    ""),
                ""))
        ),
        IF(
            Parameters!$D$16=1,
            IFERROR(
                AVERAGE(IF(
                    ISNUMBER(M182:V182),
                    IF(
                        M$5:V$5=1,
                        M182:V182,
                        ""),
                    "")),
                AVERAGE(IF(
                    ISNUMBER(M182:V182),
                    IF(
                        M$5:V$5=2,
                        M182:V182,
                        ""),
                    ""))
            ),
            IF(
                Parameters!$D$17=1,
                IFERROR(
                    IF(
                        OR(
                            IF(
                                ISNUMBER(M182:V182),
                                IF(
                                    M$5:V$5=1,
                                    M182:V182,
                                    ""),
                                "")
                            =0),
                        0,
                        GEOMEAN(IF(
                            ISNUMBER(M182:V182),
                            IF(
                                M$5:V$5=1,
                                M182:V182,
                                ""),
                            ""))
                    ),
                    IF(
                        OR(IF(
                            ISNUMBER(M182:V182),
                            IF(
                                M$5:V$5=2,
                                M182:V182,
                                ""),
                            "")
                            =0),
                        0,
                        GEOMEAN(IF(
                            ISNUMBER(M182:V182),
                            IF(
                                M$5:V$5=2,
                                M182:V182,
                                ""),
                            "")))
                )
            )
        )
    )
)</f>
        <v>0</v>
      </c>
      <c r="J182" s="242" t="s">
        <v>409</v>
      </c>
      <c r="K182" s="242">
        <v>45440</v>
      </c>
      <c r="L182" s="91" t="s">
        <v>694</v>
      </c>
      <c r="M182" s="192" t="s">
        <v>409</v>
      </c>
      <c r="N182" s="192" t="s">
        <v>409</v>
      </c>
      <c r="O182" s="192">
        <v>0</v>
      </c>
      <c r="P182" s="192">
        <v>0</v>
      </c>
      <c r="Q182" s="192">
        <v>0</v>
      </c>
      <c r="R182" s="192" t="s">
        <v>409</v>
      </c>
      <c r="S182" s="192" t="s">
        <v>409</v>
      </c>
      <c r="T182" s="192" t="s">
        <v>409</v>
      </c>
      <c r="U182" s="192">
        <v>0</v>
      </c>
      <c r="V182" s="192" t="s">
        <v>409</v>
      </c>
      <c r="W182" s="192">
        <v>0</v>
      </c>
      <c r="X182" s="192" t="s">
        <v>409</v>
      </c>
      <c r="Y182" s="192"/>
      <c r="Z182" s="192"/>
      <c r="AA182" s="80"/>
      <c r="AB182" s="80"/>
      <c r="AC182" s="80"/>
    </row>
    <row r="183" spans="1:29"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9.6609178307929575</v>
      </c>
      <c r="H183" s="80" cm="1">
        <f t="array" ref="H183">IF(
    SUM(IF(
            ISNUMBER(
                IF(
                    $M$4:$V$4,
                    (M183:V183),
                    "")),
            1,
            0))
        =0,
    NA(),
    IF(
        Parameters!$D$15=1,
        IF(
            SUM(--(ISNUMBER(IF($M$4:$V$4=1,(M183:V183),""))))&gt;0,
            MAX(IF(
                ISNUMBER(M183:V183),
                IF(
                    M$4:V$4=1,
                    M183:V183,
                    ""),
                "")),
            MAX(IF(
                ISNUMBER(M183:V183),
                IF(
                    M$4:V$4=2,
                    M183:V183,
                    ""),
                ""))
        ),
        IF(
            Parameters!$D$16=1,
            IFERROR(
                AVERAGE(IF(
                    ISNUMBER(M183:V183),
                    IF(
                        M$4:V$4=1,
                        M183:V183,
                        ""),
                    "")),
                AVERAGE(IF(
                    ISNUMBER(M183:V183),
                    IF(
                        M$4:V$4=2,
                        M183:V183,
                        ""),
                    ""))
            ),
            IF(
                Parameters!$D$17=1,
                IFERROR(
                    IF(
                        OR(
                            IF(
                                ISNUMBER(M183:V183),
                                IF(
                                    M$4:V$4=1,
                                    M183:V183,
                                    ""),
                                "")
                            =0),
                        0,
                        GEOMEAN(IF(
                            ISNUMBER(M183:V183),
                            IF(
                                M$4:V$4=1,
                                M183:V183,
                                ""),
                            ""))
                    ),
                    IF(
                        OR(IF(
                            ISNUMBER(M183:V183),
                            IF(
                                M$4:V$4=2,
                                M183:V183,
                                ""),
                            "")
                            =0),
                        0,
                        GEOMEAN(IF(
                            ISNUMBER(M183:V183),
                            IF(
                                M$4:V$4=2,
                                M183:V183,
                                ""),
                            "")))
                )
            )
        )
    )
)</f>
        <v>9.3333333333333304</v>
      </c>
      <c r="I183" s="191" cm="1">
        <f t="array" ref="I183">IF(
    SUM(IF(
            ISNUMBER(
                IF(
                    $M$5:$V$5,
                    (M183:V183),
                    "")),
            1,
            0))
        =0,
    NA(),
    IF(
        Parameters!$D$15=1,
        IF(
            SUM(--(ISNUMBER(IF($M$5:$V$5=1,(M183:V183),""))))&gt;0,
            MAX(IF(
                ISNUMBER(M183:V183),
                IF(
                    M$5:V$5=1,
                    M183:V183,
                    ""),
                "")),
            MAX(IF(
                ISNUMBER(M183:V183),
                IF(
                    M$5:V$5=2,
                    M183:V183,
                    ""),
                ""))
        ),
        IF(
            Parameters!$D$16=1,
            IFERROR(
                AVERAGE(IF(
                    ISNUMBER(M183:V183),
                    IF(
                        M$5:V$5=1,
                        M183:V183,
                        ""),
                    "")),
                AVERAGE(IF(
                    ISNUMBER(M183:V183),
                    IF(
                        M$5:V$5=2,
                        M183:V183,
                        ""),
                    ""))
            ),
            IF(
                Parameters!$D$17=1,
                IFERROR(
                    IF(
                        OR(
                            IF(
                                ISNUMBER(M183:V183),
                                IF(
                                    M$5:V$5=1,
                                    M183:V183,
                                    ""),
                                "")
                            =0),
                        0,
                        GEOMEAN(IF(
                            ISNUMBER(M183:V183),
                            IF(
                                M$5:V$5=1,
                                M183:V183,
                                ""),
                            ""))
                    ),
                    IF(
                        OR(IF(
                            ISNUMBER(M183:V183),
                            IF(
                                M$5:V$5=2,
                                M183:V183,
                                ""),
                            "")
                            =0),
                        0,
                        GEOMEAN(IF(
                            ISNUMBER(M183:V183),
                            IF(
                                M$5:V$5=2,
                                M183:V183,
                                ""),
                            "")))
                )
            )
        )
    )
)</f>
        <v>10</v>
      </c>
      <c r="J183" s="242">
        <v>45188</v>
      </c>
      <c r="K183" s="242">
        <v>45370</v>
      </c>
      <c r="L183" s="91" t="s">
        <v>299</v>
      </c>
      <c r="M183" s="192">
        <v>9.3333333333333304</v>
      </c>
      <c r="N183" s="192" t="s">
        <v>409</v>
      </c>
      <c r="O183" s="192">
        <v>0</v>
      </c>
      <c r="P183" s="192">
        <v>10</v>
      </c>
      <c r="Q183" s="192">
        <v>0</v>
      </c>
      <c r="R183" s="192" t="s">
        <v>409</v>
      </c>
      <c r="S183" s="192">
        <v>6.6</v>
      </c>
      <c r="T183" s="192" t="s">
        <v>409</v>
      </c>
      <c r="U183" s="192">
        <v>0</v>
      </c>
      <c r="V183" s="192" t="s">
        <v>819</v>
      </c>
      <c r="W183" s="192">
        <v>0.169811320754716</v>
      </c>
      <c r="X183" s="192" t="s">
        <v>409</v>
      </c>
      <c r="Y183" s="192"/>
      <c r="Z183" s="192"/>
      <c r="AA183" s="80"/>
      <c r="AB183" s="80"/>
      <c r="AC183" s="80"/>
    </row>
    <row r="184" spans="1:29"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$M$4:$V$4,
                    (M184:V184),
                    "")),
            1,
            0))
        =0,
    NA(),
    IF(
        Parameters!$D$15=1,
        IF(
            SUM(--(ISNUMBER(IF($M$4:$V$4=1,(M184:V184),""))))&gt;0,
            MAX(IF(
                ISNUMBER(M184:V184),
                IF(
                    M$4:V$4=1,
                    M184:V184,
                    ""),
                "")),
            MAX(IF(
                ISNUMBER(M184:V184),
                IF(
                    M$4:V$4=2,
                    M184:V184,
                    ""),
                ""))
        ),
        IF(
            Parameters!$D$16=1,
            IFERROR(
                AVERAGE(IF(
                    ISNUMBER(M184:V184),
                    IF(
                        M$4:V$4=1,
                        M184:V184,
                        ""),
                    "")),
                AVERAGE(IF(
                    ISNUMBER(M184:V184),
                    IF(
                        M$4:V$4=2,
                        M184:V184,
                        ""),
                    ""))
            ),
            IF(
                Parameters!$D$17=1,
                IFERROR(
                    IF(
                        OR(
                            IF(
                                ISNUMBER(M184:V184),
                                IF(
                                    M$4:V$4=1,
                                    M184:V184,
                                    ""),
                                "")
                            =0),
                        0,
                        GEOMEAN(IF(
                            ISNUMBER(M184:V184),
                            IF(
                                M$4:V$4=1,
                                M184:V184,
                                ""),
                            ""))
                    ),
                    IF(
                        OR(IF(
                            ISNUMBER(M184:V184),
                            IF(
                                M$4:V$4=2,
                                M184:V184,
                                ""),
                            "")
                            =0),
                        0,
                        GEOMEAN(IF(
                            ISNUMBER(M184:V184),
                            IF(
                                M$4:V$4=2,
                                M184:V184,
                                ""),
                            "")))
                )
            )
        )
    )
)</f>
        <v>3.8333333333333299</v>
      </c>
      <c r="I184" s="191" cm="1">
        <f t="array" ref="I184">IF(
    SUM(IF(
            ISNUMBER(
                IF(
                    $M$5:$V$5,
                    (M184:V184),
                    "")),
            1,
            0))
        =0,
    NA(),
    IF(
        Parameters!$D$15=1,
        IF(
            SUM(--(ISNUMBER(IF($M$5:$V$5=1,(M184:V184),""))))&gt;0,
            MAX(IF(
                ISNUMBER(M184:V184),
                IF(
                    M$5:V$5=1,
                    M184:V184,
                    ""),
                "")),
            MAX(IF(
                ISNUMBER(M184:V184),
                IF(
                    M$5:V$5=2,
                    M184:V184,
                    ""),
                ""))
        ),
        IF(
            Parameters!$D$16=1,
            IFERROR(
                AVERAGE(IF(
                    ISNUMBER(M184:V184),
                    IF(
                        M$5:V$5=1,
                        M184:V184,
                        ""),
                    "")),
                AVERAGE(IF(
                    ISNUMBER(M184:V184),
                    IF(
                        M$5:V$5=2,
                        M184:V184,
                        ""),
                    ""))
            ),
            IF(
                Parameters!$D$17=1,
                IFERROR(
                    IF(
                        OR(
                            IF(
                                ISNUMBER(M184:V184),
                                IF(
                                    M$5:V$5=1,
                                    M184:V184,
                                    ""),
                                "")
                            =0),
                        0,
                        GEOMEAN(IF(
                            ISNUMBER(M184:V184),
                            IF(
                                M$5:V$5=1,
                                M184:V184,
                                ""),
                            ""))
                    ),
                    IF(
                        OR(IF(
                            ISNUMBER(M184:V184),
                            IF(
                                M$5:V$5=2,
                                M184:V184,
                                ""),
                            "")
                            =0),
                        0,
                        GEOMEAN(IF(
                            ISNUMBER(M184:V184),
                            IF(
                                M$5:V$5=2,
                                M184:V184,
                                ""),
                            "")))
                )
            )
        )
    )
)</f>
        <v>0</v>
      </c>
      <c r="J184" s="242">
        <v>45188</v>
      </c>
      <c r="K184" s="242">
        <v>44753</v>
      </c>
      <c r="L184" s="91" t="s">
        <v>301</v>
      </c>
      <c r="M184" s="192">
        <v>3.8333333333333299</v>
      </c>
      <c r="N184" s="192" t="s">
        <v>409</v>
      </c>
      <c r="O184" s="192">
        <v>0</v>
      </c>
      <c r="P184" s="192">
        <v>0</v>
      </c>
      <c r="Q184" s="192">
        <v>0</v>
      </c>
      <c r="R184" s="192" t="s">
        <v>409</v>
      </c>
      <c r="S184" s="192">
        <v>3.3</v>
      </c>
      <c r="T184" s="192" t="s">
        <v>409</v>
      </c>
      <c r="U184" s="192">
        <v>0</v>
      </c>
      <c r="V184" s="192" t="s">
        <v>409</v>
      </c>
      <c r="W184" s="192">
        <v>0</v>
      </c>
      <c r="X184" s="192" t="s">
        <v>409</v>
      </c>
      <c r="Y184" s="192"/>
      <c r="Z184" s="192"/>
      <c r="AA184" s="80"/>
      <c r="AB184" s="80"/>
      <c r="AC184" s="80"/>
    </row>
    <row r="185" spans="1:29"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6.8313005106397275</v>
      </c>
      <c r="H185" s="80" cm="1">
        <f t="array" ref="H185">IF(
    SUM(IF(
            ISNUMBER(
                IF(
                    $M$4:$V$4,
                    (M185:V185),
                    "")),
            1,
            0))
        =0,
    NA(),
    IF(
        Parameters!$D$15=1,
        IF(
            SUM(--(ISNUMBER(IF($M$4:$V$4=1,(M185:V185),""))))&gt;0,
            MAX(IF(
                ISNUMBER(M185:V185),
                IF(
                    M$4:V$4=1,
                    M185:V185,
                    ""),
                "")),
            MAX(IF(
                ISNUMBER(M185:V185),
                IF(
                    M$4:V$4=2,
                    M185:V185,
                    ""),
                ""))
        ),
        IF(
            Parameters!$D$16=1,
            IFERROR(
                AVERAGE(IF(
                    ISNUMBER(M185:V185),
                    IF(
                        M$4:V$4=1,
                        M185:V185,
                        ""),
                    "")),
                AVERAGE(IF(
                    ISNUMBER(M185:V185),
                    IF(
                        M$4:V$4=2,
                        M185:V185,
                        ""),
                    ""))
            ),
            IF(
                Parameters!$D$17=1,
                IFERROR(
                    IF(
                        OR(
                            IF(
                                ISNUMBER(M185:V185),
                                IF(
                                    M$4:V$4=1,
                                    M185:V185,
                                    ""),
                                "")
                            =0),
                        0,
                        GEOMEAN(IF(
                            ISNUMBER(M185:V185),
                            IF(
                                M$4:V$4=1,
                                M185:V185,
                                ""),
                            ""))
                    ),
                    IF(
                        OR(IF(
                            ISNUMBER(M185:V185),
                            IF(
                                M$4:V$4=2,
                                M185:V185,
                                ""),
                            "")
                            =0),
                        0,
                        GEOMEAN(IF(
                            ISNUMBER(M185:V185),
                            IF(
                                M$4:V$4=2,
                                M185:V185,
                                ""),
                            "")))
                )
            )
        )
    )
)</f>
        <v>4.6666666666666599</v>
      </c>
      <c r="I185" s="191" cm="1">
        <f t="array" ref="I185">IF(
    SUM(IF(
            ISNUMBER(
                IF(
                    $M$5:$V$5,
                    (M185:V185),
                    "")),
            1,
            0))
        =0,
    NA(),
    IF(
        Parameters!$D$15=1,
        IF(
            SUM(--(ISNUMBER(IF($M$5:$V$5=1,(M185:V185),""))))&gt;0,
            MAX(IF(
                ISNUMBER(M185:V185),
                IF(
                    M$5:V$5=1,
                    M185:V185,
                    ""),
                "")),
            MAX(IF(
                ISNUMBER(M185:V185),
                IF(
                    M$5:V$5=2,
                    M185:V185,
                    ""),
                ""))
        ),
        IF(
            Parameters!$D$16=1,
            IFERROR(
                AVERAGE(IF(
                    ISNUMBER(M185:V185),
                    IF(
                        M$5:V$5=1,
                        M185:V185,
                        ""),
                    "")),
                AVERAGE(IF(
                    ISNUMBER(M185:V185),
                    IF(
                        M$5:V$5=2,
                        M185:V185,
                        ""),
                    ""))
            ),
            IF(
                Parameters!$D$17=1,
                IFERROR(
                    IF(
                        OR(
                            IF(
                                ISNUMBER(M185:V185),
                                IF(
                                    M$5:V$5=1,
                                    M185:V185,
                                    ""),
                                "")
                            =0),
                        0,
                        GEOMEAN(IF(
                            ISNUMBER(M185:V185),
                            IF(
                                M$5:V$5=1,
                                M185:V185,
                                ""),
                            ""))
                    ),
                    IF(
                        OR(IF(
                            ISNUMBER(M185:V185),
                            IF(
                                M$5:V$5=2,
                                M185:V185,
                                ""),
                            "")
                            =0),
                        0,
                        GEOMEAN(IF(
                            ISNUMBER(M185:V185),
                            IF(
                                M$5:V$5=2,
                                M185:V185,
                                ""),
                            "")))
                )
            )
        )
    )
)</f>
        <v>10</v>
      </c>
      <c r="J185" s="242">
        <v>45188</v>
      </c>
      <c r="K185" s="242">
        <v>45440</v>
      </c>
      <c r="L185" s="91" t="s">
        <v>303</v>
      </c>
      <c r="M185" s="192">
        <v>4.6666666666666599</v>
      </c>
      <c r="N185" s="192" t="s">
        <v>409</v>
      </c>
      <c r="O185" s="192">
        <v>0</v>
      </c>
      <c r="P185" s="192">
        <v>10</v>
      </c>
      <c r="Q185" s="192" t="s">
        <v>409</v>
      </c>
      <c r="R185" s="192" t="s">
        <v>409</v>
      </c>
      <c r="S185" s="192">
        <v>3.8</v>
      </c>
      <c r="T185" s="192" t="s">
        <v>409</v>
      </c>
      <c r="U185" s="192">
        <v>0</v>
      </c>
      <c r="V185" s="192" t="s">
        <v>860</v>
      </c>
      <c r="W185" s="192" t="s">
        <v>409</v>
      </c>
      <c r="X185" s="192" t="s">
        <v>409</v>
      </c>
      <c r="Y185" s="192"/>
      <c r="Z185" s="192"/>
      <c r="AA185" s="80"/>
      <c r="AB185" s="80"/>
      <c r="AC185" s="80"/>
    </row>
    <row r="186" spans="1:29"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$M$4:$V$4,
                    (M186:V186),
                    "")),
            1,
            0))
        =0,
    NA(),
    IF(
        Parameters!$D$15=1,
        IF(
            SUM(--(ISNUMBER(IF($M$4:$V$4=1,(M186:V186),""))))&gt;0,
            MAX(IF(
                ISNUMBER(M186:V186),
                IF(
                    M$4:V$4=1,
                    M186:V186,
                    ""),
                "")),
            MAX(IF(
                ISNUMBER(M186:V186),
                IF(
                    M$4:V$4=2,
                    M186:V186,
                    ""),
                ""))
        ),
        IF(
            Parameters!$D$16=1,
            IFERROR(
                AVERAGE(IF(
                    ISNUMBER(M186:V186),
                    IF(
                        M$4:V$4=1,
                        M186:V186,
                        ""),
                    "")),
                AVERAGE(IF(
                    ISNUMBER(M186:V186),
                    IF(
                        M$4:V$4=2,
                        M186:V186,
                        ""),
                    ""))
            ),
            IF(
                Parameters!$D$17=1,
                IFERROR(
                    IF(
                        OR(
                            IF(
                                ISNUMBER(M186:V186),
                                IF(
                                    M$4:V$4=1,
                                    M186:V186,
                                    ""),
                                "")
                            =0),
                        0,
                        GEOMEAN(IF(
                            ISNUMBER(M186:V186),
                            IF(
                                M$4:V$4=1,
                                M186:V186,
                                ""),
                            ""))
                    ),
                    IF(
                        OR(IF(
                            ISNUMBER(M186:V186),
                            IF(
                                M$4:V$4=2,
                                M186:V186,
                                ""),
                            "")
                            =0),
                        0,
                        GEOMEAN(IF(
                            ISNUMBER(M186:V186),
                            IF(
                                M$4:V$4=2,
                                M186:V186,
                                ""),
                            "")))
                )
            )
        )
    )
)</f>
        <v>0.66666666666666696</v>
      </c>
      <c r="I186" s="191" cm="1">
        <f t="array" ref="I186">IF(
    SUM(IF(
            ISNUMBER(
                IF(
                    $M$5:$V$5,
                    (M186:V186),
                    "")),
            1,
            0))
        =0,
    NA(),
    IF(
        Parameters!$D$15=1,
        IF(
            SUM(--(ISNUMBER(IF($M$5:$V$5=1,(M186:V186),""))))&gt;0,
            MAX(IF(
                ISNUMBER(M186:V186),
                IF(
                    M$5:V$5=1,
                    M186:V186,
                    ""),
                "")),
            MAX(IF(
                ISNUMBER(M186:V186),
                IF(
                    M$5:V$5=2,
                    M186:V186,
                    ""),
                ""))
        ),
        IF(
            Parameters!$D$16=1,
            IFERROR(
                AVERAGE(IF(
                    ISNUMBER(M186:V186),
                    IF(
                        M$5:V$5=1,
                        M186:V186,
                        ""),
                    "")),
                AVERAGE(IF(
                    ISNUMBER(M186:V186),
                    IF(
                        M$5:V$5=2,
                        M186:V186,
                        ""),
                    ""))
            ),
            IF(
                Parameters!$D$17=1,
                IFERROR(
                    IF(
                        OR(
                            IF(
                                ISNUMBER(M186:V186),
                                IF(
                                    M$5:V$5=1,
                                    M186:V186,
                                    ""),
                                "")
                            =0),
                        0,
                        GEOMEAN(IF(
                            ISNUMBER(M186:V186),
                            IF(
                                M$5:V$5=1,
                                M186:V186,
                                ""),
                            ""))
                    ),
                    IF(
                        OR(IF(
                            ISNUMBER(M186:V186),
                            IF(
                                M$5:V$5=2,
                                M186:V186,
                                ""),
                            "")
                            =0),
                        0,
                        GEOMEAN(IF(
                            ISNUMBER(M186:V186),
                            IF(
                                M$5:V$5=2,
                                M186:V186,
                                ""),
                            "")))
                )
            )
        )
    )
)</f>
        <v>0</v>
      </c>
      <c r="J186" s="242">
        <v>45188</v>
      </c>
      <c r="K186" s="242">
        <v>45154</v>
      </c>
      <c r="L186" s="91" t="s">
        <v>304</v>
      </c>
      <c r="M186" s="192">
        <v>0.66666666666666696</v>
      </c>
      <c r="N186" s="192" t="s">
        <v>409</v>
      </c>
      <c r="O186" s="192">
        <v>0</v>
      </c>
      <c r="P186" s="192">
        <v>0</v>
      </c>
      <c r="Q186" s="192">
        <v>0</v>
      </c>
      <c r="R186" s="192" t="s">
        <v>409</v>
      </c>
      <c r="S186" s="192">
        <v>1.4</v>
      </c>
      <c r="T186" s="192" t="s">
        <v>409</v>
      </c>
      <c r="U186" s="192">
        <v>0</v>
      </c>
      <c r="V186" s="192" t="s">
        <v>409</v>
      </c>
      <c r="W186" s="192">
        <v>0</v>
      </c>
      <c r="X186" s="192" t="s">
        <v>409</v>
      </c>
      <c r="Y186" s="192"/>
      <c r="Z186" s="192"/>
      <c r="AA186" s="80"/>
      <c r="AB186" s="80"/>
      <c r="AC186" s="80"/>
    </row>
    <row r="187" spans="1:29"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6.1913918736689002</v>
      </c>
      <c r="H187" s="80" cm="1">
        <f t="array" ref="H187">IF(
    SUM(IF(
            ISNUMBER(
                IF(
                    $M$4:$V$4,
                    (M187:V187),
                    "")),
            1,
            0))
        =0,
    NA(),
    IF(
        Parameters!$D$15=1,
        IF(
            SUM(--(ISNUMBER(IF($M$4:$V$4=1,(M187:V187),""))))&gt;0,
            MAX(IF(
                ISNUMBER(M187:V187),
                IF(
                    M$4:V$4=1,
                    M187:V187,
                    ""),
                "")),
            MAX(IF(
                ISNUMBER(M187:V187),
                IF(
                    M$4:V$4=2,
                    M187:V187,
                    ""),
                ""))
        ),
        IF(
            Parameters!$D$16=1,
            IFERROR(
                AVERAGE(IF(
                    ISNUMBER(M187:V187),
                    IF(
                        M$4:V$4=1,
                        M187:V187,
                        ""),
                    "")),
                AVERAGE(IF(
                    ISNUMBER(M187:V187),
                    IF(
                        M$4:V$4=2,
                        M187:V187,
                        ""),
                    ""))
            ),
            IF(
                Parameters!$D$17=1,
                IFERROR(
                    IF(
                        OR(
                            IF(
                                ISNUMBER(M187:V187),
                                IF(
                                    M$4:V$4=1,
                                    M187:V187,
                                    ""),
                                "")
                            =0),
                        0,
                        GEOMEAN(IF(
                            ISNUMBER(M187:V187),
                            IF(
                                M$4:V$4=1,
                                M187:V187,
                                ""),
                            ""))
                    ),
                    IF(
                        OR(IF(
                            ISNUMBER(M187:V187),
                            IF(
                                M$4:V$4=2,
                                M187:V187,
                                ""),
                            "")
                            =0),
                        0,
                        GEOMEAN(IF(
                            ISNUMBER(M187:V187),
                            IF(
                                M$4:V$4=2,
                                M187:V187,
                                ""),
                            "")))
                )
            )
        )
    )
)</f>
        <v>3.8333333333333299</v>
      </c>
      <c r="I187" s="191" cm="1">
        <f t="array" ref="I187">IF(
    SUM(IF(
            ISNUMBER(
                IF(
                    $M$5:$V$5,
                    (M187:V187),
                    "")),
            1,
            0))
        =0,
    NA(),
    IF(
        Parameters!$D$15=1,
        IF(
            SUM(--(ISNUMBER(IF($M$5:$V$5=1,(M187:V187),""))))&gt;0,
            MAX(IF(
                ISNUMBER(M187:V187),
                IF(
                    M$5:V$5=1,
                    M187:V187,
                    ""),
                "")),
            MAX(IF(
                ISNUMBER(M187:V187),
                IF(
                    M$5:V$5=2,
                    M187:V187,
                    ""),
                ""))
        ),
        IF(
            Parameters!$D$16=1,
            IFERROR(
                AVERAGE(IF(
                    ISNUMBER(M187:V187),
                    IF(
                        M$5:V$5=1,
                        M187:V187,
                        ""),
                    "")),
                AVERAGE(IF(
                    ISNUMBER(M187:V187),
                    IF(
                        M$5:V$5=2,
                        M187:V187,
                        ""),
                    ""))
            ),
            IF(
                Parameters!$D$17=1,
                IFERROR(
                    IF(
                        OR(
                            IF(
                                ISNUMBER(M187:V187),
                                IF(
                                    M$5:V$5=1,
                                    M187:V187,
                                    ""),
                                "")
                            =0),
                        0,
                        GEOMEAN(IF(
                            ISNUMBER(M187:V187),
                            IF(
                                M$5:V$5=1,
                                M187:V187,
                                ""),
                            ""))
                    ),
                    IF(
                        OR(IF(
                            ISNUMBER(M187:V187),
                            IF(
                                M$5:V$5=2,
                                M187:V187,
                                ""),
                            "")
                            =0),
                        0,
                        GEOMEAN(IF(
                            ISNUMBER(M187:V187),
                            IF(
                                M$5:V$5=2,
                                M187:V187,
                                ""),
                            "")))
                )
            )
        )
    )
)</f>
        <v>10</v>
      </c>
      <c r="J187" s="242">
        <v>45188</v>
      </c>
      <c r="K187" s="242">
        <v>45454</v>
      </c>
      <c r="L187" s="91" t="s">
        <v>306</v>
      </c>
      <c r="M187" s="192">
        <v>3.8333333333333299</v>
      </c>
      <c r="N187" s="192">
        <v>10</v>
      </c>
      <c r="O187" s="192">
        <v>0</v>
      </c>
      <c r="P187" s="192">
        <v>0</v>
      </c>
      <c r="Q187" s="192" t="s">
        <v>409</v>
      </c>
      <c r="R187" s="192" t="s">
        <v>409</v>
      </c>
      <c r="S187" s="192">
        <v>3.3</v>
      </c>
      <c r="T187" s="192" t="s">
        <v>847</v>
      </c>
      <c r="U187" s="192">
        <v>0</v>
      </c>
      <c r="V187" s="192" t="s">
        <v>409</v>
      </c>
      <c r="W187" s="192" t="s">
        <v>409</v>
      </c>
      <c r="X187" s="192" t="s">
        <v>409</v>
      </c>
      <c r="Y187" s="192"/>
      <c r="Z187" s="192"/>
      <c r="AA187" s="80"/>
      <c r="AB187" s="80"/>
      <c r="AC187" s="80"/>
    </row>
    <row r="188" spans="1:29"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$M$4:$V$4,
                    (M188:V188),
                    "")),
            1,
            0))
        =0,
    NA(),
    IF(
        Parameters!$D$15=1,
        IF(
            SUM(--(ISNUMBER(IF($M$4:$V$4=1,(M188:V188),""))))&gt;0,
            MAX(IF(
                ISNUMBER(M188:V188),
                IF(
                    M$4:V$4=1,
                    M188:V188,
                    ""),
                "")),
            MAX(IF(
                ISNUMBER(M188:V188),
                IF(
                    M$4:V$4=2,
                    M188:V188,
                    ""),
                ""))
        ),
        IF(
            Parameters!$D$16=1,
            IFERROR(
                AVERAGE(IF(
                    ISNUMBER(M188:V188),
                    IF(
                        M$4:V$4=1,
                        M188:V188,
                        ""),
                    "")),
                AVERAGE(IF(
                    ISNUMBER(M188:V188),
                    IF(
                        M$4:V$4=2,
                        M188:V188,
                        ""),
                    ""))
            ),
            IF(
                Parameters!$D$17=1,
                IFERROR(
                    IF(
                        OR(
                            IF(
                                ISNUMBER(M188:V188),
                                IF(
                                    M$4:V$4=1,
                                    M188:V188,
                                    ""),
                                "")
                            =0),
                        0,
                        GEOMEAN(IF(
                            ISNUMBER(M188:V188),
                            IF(
                                M$4:V$4=1,
                                M188:V188,
                                ""),
                            ""))
                    ),
                    IF(
                        OR(IF(
                            ISNUMBER(M188:V188),
                            IF(
                                M$4:V$4=2,
                                M188:V188,
                                ""),
                            "")
                            =0),
                        0,
                        GEOMEAN(IF(
                            ISNUMBER(M188:V188),
                            IF(
                                M$4:V$4=2,
                                M188:V188,
                                ""),
                            "")))
                )
            )
        )
    )
)</f>
        <v>2.3333333333333299</v>
      </c>
      <c r="I188" s="191" cm="1">
        <f t="array" ref="I188">IF(
    SUM(IF(
            ISNUMBER(
                IF(
                    $M$5:$V$5,
                    (M188:V188),
                    "")),
            1,
            0))
        =0,
    NA(),
    IF(
        Parameters!$D$15=1,
        IF(
            SUM(--(ISNUMBER(IF($M$5:$V$5=1,(M188:V188),""))))&gt;0,
            MAX(IF(
                ISNUMBER(M188:V188),
                IF(
                    M$5:V$5=1,
                    M188:V188,
                    ""),
                "")),
            MAX(IF(
                ISNUMBER(M188:V188),
                IF(
                    M$5:V$5=2,
                    M188:V188,
                    ""),
                ""))
        ),
        IF(
            Parameters!$D$16=1,
            IFERROR(
                AVERAGE(IF(
                    ISNUMBER(M188:V188),
                    IF(
                        M$5:V$5=1,
                        M188:V188,
                        ""),
                    "")),
                AVERAGE(IF(
                    ISNUMBER(M188:V188),
                    IF(
                        M$5:V$5=2,
                        M188:V188,
                        ""),
                    ""))
            ),
            IF(
                Parameters!$D$17=1,
                IFERROR(
                    IF(
                        OR(
                            IF(
                                ISNUMBER(M188:V188),
                                IF(
                                    M$5:V$5=1,
                                    M188:V188,
                                    ""),
                                "")
                            =0),
                        0,
                        GEOMEAN(IF(
                            ISNUMBER(M188:V188),
                            IF(
                                M$5:V$5=1,
                                M188:V188,
                                ""),
                            ""))
                    ),
                    IF(
                        OR(IF(
                            ISNUMBER(M188:V188),
                            IF(
                                M$5:V$5=2,
                                M188:V188,
                                ""),
                            "")
                            =0),
                        0,
                        GEOMEAN(IF(
                            ISNUMBER(M188:V188),
                            IF(
                                M$5:V$5=2,
                                M188:V188,
                                ""),
                            "")))
                )
            )
        )
    )
)</f>
        <v>0</v>
      </c>
      <c r="J188" s="242">
        <v>45188</v>
      </c>
      <c r="K188" s="242">
        <v>44852</v>
      </c>
      <c r="L188" s="91" t="s">
        <v>307</v>
      </c>
      <c r="M188" s="192">
        <v>2.3333333333333299</v>
      </c>
      <c r="N188" s="192" t="s">
        <v>409</v>
      </c>
      <c r="O188" s="192">
        <v>0</v>
      </c>
      <c r="P188" s="192">
        <v>0</v>
      </c>
      <c r="Q188" s="192">
        <v>0</v>
      </c>
      <c r="R188" s="192" t="s">
        <v>409</v>
      </c>
      <c r="S188" s="192">
        <v>2.4</v>
      </c>
      <c r="T188" s="192" t="s">
        <v>409</v>
      </c>
      <c r="U188" s="192">
        <v>0</v>
      </c>
      <c r="V188" s="192" t="s">
        <v>409</v>
      </c>
      <c r="W188" s="192">
        <v>0</v>
      </c>
      <c r="X188" s="192" t="s">
        <v>409</v>
      </c>
      <c r="Y188" s="192"/>
      <c r="Z188" s="192"/>
      <c r="AA188" s="80"/>
      <c r="AB188" s="80"/>
      <c r="AC188" s="80"/>
    </row>
    <row r="189" spans="1:29"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$M$4:$V$4,
                    (M189:V189),
                    "")),
            1,
            0))
        =0,
    NA(),
    IF(
        Parameters!$D$15=1,
        IF(
            SUM(--(ISNUMBER(IF($M$4:$V$4=1,(M189:V189),""))))&gt;0,
            MAX(IF(
                ISNUMBER(M189:V189),
                IF(
                    M$4:V$4=1,
                    M189:V189,
                    ""),
                "")),
            MAX(IF(
                ISNUMBER(M189:V189),
                IF(
                    M$4:V$4=2,
                    M189:V189,
                    ""),
                ""))
        ),
        IF(
            Parameters!$D$16=1,
            IFERROR(
                AVERAGE(IF(
                    ISNUMBER(M189:V189),
                    IF(
                        M$4:V$4=1,
                        M189:V189,
                        ""),
                    "")),
                AVERAGE(IF(
                    ISNUMBER(M189:V189),
                    IF(
                        M$4:V$4=2,
                        M189:V189,
                        ""),
                    ""))
            ),
            IF(
                Parameters!$D$17=1,
                IFERROR(
                    IF(
                        OR(
                            IF(
                                ISNUMBER(M189:V189),
                                IF(
                                    M$4:V$4=1,
                                    M189:V189,
                                    ""),
                                "")
                            =0),
                        0,
                        GEOMEAN(IF(
                            ISNUMBER(M189:V189),
                            IF(
                                M$4:V$4=1,
                                M189:V189,
                                ""),
                            ""))
                    ),
                    IF(
                        OR(IF(
                            ISNUMBER(M189:V189),
                            IF(
                                M$4:V$4=2,
                                M189:V189,
                                ""),
                            "")
                            =0),
                        0,
                        GEOMEAN(IF(
                            ISNUMBER(M189:V189),
                            IF(
                                M$4:V$4=2,
                                M189:V189,
                                ""),
                            "")))
                )
            )
        )
    )
)</f>
        <v>3.6666666666666599</v>
      </c>
      <c r="I189" s="191" cm="1">
        <f t="array" ref="I189">IF(
    SUM(IF(
            ISNUMBER(
                IF(
                    $M$5:$V$5,
                    (M189:V189),
                    "")),
            1,
            0))
        =0,
    NA(),
    IF(
        Parameters!$D$15=1,
        IF(
            SUM(--(ISNUMBER(IF($M$5:$V$5=1,(M189:V189),""))))&gt;0,
            MAX(IF(
                ISNUMBER(M189:V189),
                IF(
                    M$5:V$5=1,
                    M189:V189,
                    ""),
                "")),
            MAX(IF(
                ISNUMBER(M189:V189),
                IF(
                    M$5:V$5=2,
                    M189:V189,
                    ""),
                ""))
        ),
        IF(
            Parameters!$D$16=1,
            IFERROR(
                AVERAGE(IF(
                    ISNUMBER(M189:V189),
                    IF(
                        M$5:V$5=1,
                        M189:V189,
                        ""),
                    "")),
                AVERAGE(IF(
                    ISNUMBER(M189:V189),
                    IF(
                        M$5:V$5=2,
                        M189:V189,
                        ""),
                    ""))
            ),
            IF(
                Parameters!$D$17=1,
                IFERROR(
                    IF(
                        OR(
                            IF(
                                ISNUMBER(M189:V189),
                                IF(
                                    M$5:V$5=1,
                                    M189:V189,
                                    ""),
                                "")
                            =0),
                        0,
                        GEOMEAN(IF(
                            ISNUMBER(M189:V189),
                            IF(
                                M$5:V$5=1,
                                M189:V189,
                                ""),
                            ""))
                    ),
                    IF(
                        OR(IF(
                            ISNUMBER(M189:V189),
                            IF(
                                M$5:V$5=2,
                                M189:V189,
                                ""),
                            "")
                            =0),
                        0,
                        GEOMEAN(IF(
                            ISNUMBER(M189:V189),
                            IF(
                                M$5:V$5=2,
                                M189:V189,
                                ""),
                            "")))
                )
            )
        )
    )
)</f>
        <v>0</v>
      </c>
      <c r="J189" s="242">
        <v>45188</v>
      </c>
      <c r="K189" s="242">
        <v>45154</v>
      </c>
      <c r="L189" s="91" t="s">
        <v>309</v>
      </c>
      <c r="M189" s="192">
        <v>3.6666666666666599</v>
      </c>
      <c r="N189" s="192" t="s">
        <v>409</v>
      </c>
      <c r="O189" s="192">
        <v>0</v>
      </c>
      <c r="P189" s="192">
        <v>0</v>
      </c>
      <c r="Q189" s="192">
        <v>0</v>
      </c>
      <c r="R189" s="192" t="s">
        <v>409</v>
      </c>
      <c r="S189" s="192">
        <v>3.2</v>
      </c>
      <c r="T189" s="192" t="s">
        <v>409</v>
      </c>
      <c r="U189" s="192">
        <v>0</v>
      </c>
      <c r="V189" s="192" t="s">
        <v>409</v>
      </c>
      <c r="W189" s="192">
        <v>0</v>
      </c>
      <c r="X189" s="192" t="s">
        <v>409</v>
      </c>
      <c r="Y189" s="192"/>
      <c r="Z189" s="192"/>
      <c r="AA189" s="80"/>
      <c r="AB189" s="80"/>
      <c r="AC189" s="80"/>
    </row>
    <row r="190" spans="1:29"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$M$4:$V$4,
                    (M190:V190),
                    "")),
            1,
            0))
        =0,
    NA(),
    IF(
        Parameters!$D$15=1,
        IF(
            SUM(--(ISNUMBER(IF($M$4:$V$4=1,(M190:V190),""))))&gt;0,
            MAX(IF(
                ISNUMBER(M190:V190),
                IF(
                    M$4:V$4=1,
                    M190:V190,
                    ""),
                "")),
            MAX(IF(
                ISNUMBER(M190:V190),
                IF(
                    M$4:V$4=2,
                    M190:V190,
                    ""),
                ""))
        ),
        IF(
            Parameters!$D$16=1,
            IFERROR(
                AVERAGE(IF(
                    ISNUMBER(M190:V190),
                    IF(
                        M$4:V$4=1,
                        M190:V190,
                        ""),
                    "")),
                AVERAGE(IF(
                    ISNUMBER(M190:V190),
                    IF(
                        M$4:V$4=2,
                        M190:V190,
                        ""),
                    ""))
            ),
            IF(
                Parameters!$D$17=1,
                IFERROR(
                    IF(
                        OR(
                            IF(
                                ISNUMBER(M190:V190),
                                IF(
                                    M$4:V$4=1,
                                    M190:V190,
                                    ""),
                                "")
                            =0),
                        0,
                        GEOMEAN(IF(
                            ISNUMBER(M190:V190),
                            IF(
                                M$4:V$4=1,
                                M190:V190,
                                ""),
                            ""))
                    ),
                    IF(
                        OR(IF(
                            ISNUMBER(M190:V190),
                            IF(
                                M$4:V$4=2,
                                M190:V190,
                                ""),
                            "")
                            =0),
                        0,
                        GEOMEAN(IF(
                            ISNUMBER(M190:V190),
                            IF(
                                M$4:V$4=2,
                                M190:V190,
                                ""),
                            "")))
                )
            )
        )
    )
)</f>
        <v>2.5</v>
      </c>
      <c r="I190" s="191" cm="1">
        <f t="array" ref="I190">IF(
    SUM(IF(
            ISNUMBER(
                IF(
                    $M$5:$V$5,
                    (M190:V190),
                    "")),
            1,
            0))
        =0,
    NA(),
    IF(
        Parameters!$D$15=1,
        IF(
            SUM(--(ISNUMBER(IF($M$5:$V$5=1,(M190:V190),""))))&gt;0,
            MAX(IF(
                ISNUMBER(M190:V190),
                IF(
                    M$5:V$5=1,
                    M190:V190,
                    ""),
                "")),
            MAX(IF(
                ISNUMBER(M190:V190),
                IF(
                    M$5:V$5=2,
                    M190:V190,
                    ""),
                ""))
        ),
        IF(
            Parameters!$D$16=1,
            IFERROR(
                AVERAGE(IF(
                    ISNUMBER(M190:V190),
                    IF(
                        M$5:V$5=1,
                        M190:V190,
                        ""),
                    "")),
                AVERAGE(IF(
                    ISNUMBER(M190:V190),
                    IF(
                        M$5:V$5=2,
                        M190:V190,
                        ""),
                    ""))
            ),
            IF(
                Parameters!$D$17=1,
                IFERROR(
                    IF(
                        OR(
                            IF(
                                ISNUMBER(M190:V190),
                                IF(
                                    M$5:V$5=1,
                                    M190:V190,
                                    ""),
                                "")
                            =0),
                        0,
                        GEOMEAN(IF(
                            ISNUMBER(M190:V190),
                            IF(
                                M$5:V$5=1,
                                M190:V190,
                                ""),
                            ""))
                    ),
                    IF(
                        OR(IF(
                            ISNUMBER(M190:V190),
                            IF(
                                M$5:V$5=2,
                                M190:V190,
                                ""),
                            "")
                            =0),
                        0,
                        GEOMEAN(IF(
                            ISNUMBER(M190:V190),
                            IF(
                                M$5:V$5=2,
                                M190:V190,
                                ""),
                            "")))
                )
            )
        )
    )
)</f>
        <v>0</v>
      </c>
      <c r="J190" s="242">
        <v>45188</v>
      </c>
      <c r="K190" s="242">
        <v>45154</v>
      </c>
      <c r="L190" s="91" t="s">
        <v>311</v>
      </c>
      <c r="M190" s="192">
        <v>2.5</v>
      </c>
      <c r="N190" s="192" t="s">
        <v>409</v>
      </c>
      <c r="O190" s="192">
        <v>0</v>
      </c>
      <c r="P190" s="192">
        <v>0</v>
      </c>
      <c r="Q190" s="192">
        <v>0</v>
      </c>
      <c r="R190" s="192" t="s">
        <v>409</v>
      </c>
      <c r="S190" s="192">
        <v>2.5</v>
      </c>
      <c r="T190" s="192" t="s">
        <v>409</v>
      </c>
      <c r="U190" s="192">
        <v>0</v>
      </c>
      <c r="V190" s="192" t="s">
        <v>409</v>
      </c>
      <c r="W190" s="192">
        <v>0</v>
      </c>
      <c r="X190" s="192" t="s">
        <v>409</v>
      </c>
      <c r="Y190" s="192"/>
      <c r="Z190" s="192"/>
      <c r="AA190" s="80"/>
      <c r="AB190" s="80"/>
      <c r="AC190" s="80"/>
    </row>
    <row r="191" spans="1:29"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$M$4:$V$4,
                    (M191:V191),
                    "")),
            1,
            0))
        =0,
    NA(),
    IF(
        Parameters!$D$15=1,
        IF(
            SUM(--(ISNUMBER(IF($M$4:$V$4=1,(M191:V191),""))))&gt;0,
            MAX(IF(
                ISNUMBER(M191:V191),
                IF(
                    M$4:V$4=1,
                    M191:V191,
                    ""),
                "")),
            MAX(IF(
                ISNUMBER(M191:V191),
                IF(
                    M$4:V$4=2,
                    M191:V191,
                    ""),
                ""))
        ),
        IF(
            Parameters!$D$16=1,
            IFERROR(
                AVERAGE(IF(
                    ISNUMBER(M191:V191),
                    IF(
                        M$4:V$4=1,
                        M191:V191,
                        ""),
                    "")),
                AVERAGE(IF(
                    ISNUMBER(M191:V191),
                    IF(
                        M$4:V$4=2,
                        M191:V191,
                        ""),
                    ""))
            ),
            IF(
                Parameters!$D$17=1,
                IFERROR(
                    IF(
                        OR(
                            IF(
                                ISNUMBER(M191:V191),
                                IF(
                                    M$4:V$4=1,
                                    M191:V191,
                                    ""),
                                "")
                            =0),
                        0,
                        GEOMEAN(IF(
                            ISNUMBER(M191:V191),
                            IF(
                                M$4:V$4=1,
                                M191:V191,
                                ""),
                            ""))
                    ),
                    IF(
                        OR(IF(
                            ISNUMBER(M191:V191),
                            IF(
                                M$4:V$4=2,
                                M191:V191,
                                ""),
                            "")
                            =0),
                        0,
                        GEOMEAN(IF(
                            ISNUMBER(M191:V191),
                            IF(
                                M$4:V$4=2,
                                M191:V191,
                                ""),
                            "")))
                )
            )
        )
    )
)</f>
        <v>1.3333333333333299</v>
      </c>
      <c r="I191" s="191" cm="1">
        <f t="array" ref="I191">IF(
    SUM(IF(
            ISNUMBER(
                IF(
                    $M$5:$V$5,
                    (M191:V191),
                    "")),
            1,
            0))
        =0,
    NA(),
    IF(
        Parameters!$D$15=1,
        IF(
            SUM(--(ISNUMBER(IF($M$5:$V$5=1,(M191:V191),""))))&gt;0,
            MAX(IF(
                ISNUMBER(M191:V191),
                IF(
                    M$5:V$5=1,
                    M191:V191,
                    ""),
                "")),
            MAX(IF(
                ISNUMBER(M191:V191),
                IF(
                    M$5:V$5=2,
                    M191:V191,
                    ""),
                ""))
        ),
        IF(
            Parameters!$D$16=1,
            IFERROR(
                AVERAGE(IF(
                    ISNUMBER(M191:V191),
                    IF(
                        M$5:V$5=1,
                        M191:V191,
                        ""),
                    "")),
                AVERAGE(IF(
                    ISNUMBER(M191:V191),
                    IF(
                        M$5:V$5=2,
                        M191:V191,
                        ""),
                    ""))
            ),
            IF(
                Parameters!$D$17=1,
                IFERROR(
                    IF(
                        OR(
                            IF(
                                ISNUMBER(M191:V191),
                                IF(
                                    M$5:V$5=1,
                                    M191:V191,
                                    ""),
                                "")
                            =0),
                        0,
                        GEOMEAN(IF(
                            ISNUMBER(M191:V191),
                            IF(
                                M$5:V$5=1,
                                M191:V191,
                                ""),
                            ""))
                    ),
                    IF(
                        OR(IF(
                            ISNUMBER(M191:V191),
                            IF(
                                M$5:V$5=2,
                                M191:V191,
                                ""),
                            "")
                            =0),
                        0,
                        GEOMEAN(IF(
                            ISNUMBER(M191:V191),
                            IF(
                                M$5:V$5=2,
                                M191:V191,
                                ""),
                            "")))
                )
            )
        )
    )
)</f>
        <v>0</v>
      </c>
      <c r="J191" s="242">
        <v>45188</v>
      </c>
      <c r="K191" s="242">
        <v>45307</v>
      </c>
      <c r="L191" s="91" t="s">
        <v>313</v>
      </c>
      <c r="M191" s="192">
        <v>1.3333333333333299</v>
      </c>
      <c r="N191" s="192" t="s">
        <v>409</v>
      </c>
      <c r="O191" s="192">
        <v>0</v>
      </c>
      <c r="P191" s="192">
        <v>0</v>
      </c>
      <c r="Q191" s="192">
        <v>0</v>
      </c>
      <c r="R191" s="192" t="s">
        <v>409</v>
      </c>
      <c r="S191" s="192">
        <v>1.8</v>
      </c>
      <c r="T191" s="192" t="s">
        <v>409</v>
      </c>
      <c r="U191" s="192">
        <v>0</v>
      </c>
      <c r="V191" s="192" t="s">
        <v>409</v>
      </c>
      <c r="W191" s="192">
        <v>0</v>
      </c>
      <c r="X191" s="192" t="s">
        <v>409</v>
      </c>
      <c r="Y191" s="192"/>
      <c r="Z191" s="192"/>
      <c r="AA191" s="80"/>
      <c r="AB191" s="80"/>
      <c r="AC191" s="80"/>
    </row>
    <row r="192" spans="1:29" x14ac:dyDescent="0.2">
      <c r="A192" s="84">
        <v>185</v>
      </c>
      <c r="B192" s="84" t="str">
        <f ca="1"/>
        <v>Sint Maarten (Dutch part)</v>
      </c>
      <c r="C192" s="84" t="str">
        <f ca="1"/>
        <v>SXM</v>
      </c>
      <c r="D192" s="219" t="str">
        <f ca="1"/>
        <v>LCN           Latin America &amp; Caribbean</v>
      </c>
      <c r="E192" s="219" t="str">
        <f ca="1"/>
        <v>NA</v>
      </c>
      <c r="F192" s="190" t="str">
        <f t="shared" ca="1" si="5"/>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$M$4:$V$4,
                    (M192:V192),
                    "")),
            1,
            0))
        =0,
    NA(),
    IF(
        Parameters!$D$15=1,
        IF(
            SUM(--(ISNUMBER(IF($M$4:$V$4=1,(M192:V192),""))))&gt;0,
            MAX(IF(
                ISNUMBER(M192:V192),
                IF(
                    M$4:V$4=1,
                    M192:V192,
                    ""),
                "")),
            MAX(IF(
                ISNUMBER(M192:V192),
                IF(
                    M$4:V$4=2,
                    M192:V192,
                    ""),
                ""))
        ),
        IF(
            Parameters!$D$16=1,
            IFERROR(
                AVERAGE(IF(
                    ISNUMBER(M192:V192),
                    IF(
                        M$4:V$4=1,
                        M192:V192,
                        ""),
                    "")),
                AVERAGE(IF(
                    ISNUMBER(M192:V192),
                    IF(
                        M$4:V$4=2,
                        M192:V192,
                        ""),
                    ""))
            ),
            IF(
                Parameters!$D$17=1,
                IFERROR(
                    IF(
                        OR(
                            IF(
                                ISNUMBER(M192:V192),
                                IF(
                                    M$4:V$4=1,
                                    M192:V192,
                                    ""),
                                "")
                            =0),
                        0,
                        GEOMEAN(IF(
                            ISNUMBER(M192:V192),
                            IF(
                                M$4:V$4=1,
                                M192:V192,
                                ""),
                            ""))
                    ),
                    IF(
                        OR(IF(
                            ISNUMBER(M192:V192),
                            IF(
                                M$4:V$4=2,
                                M192:V192,
                                ""),
                            "")
                            =0),
                        0,
                        GEOMEAN(IF(
                            ISNUMBER(M192:V192),
                            IF(
                                M$4:V$4=2,
                                M192:V192,
                                ""),
                            "")))
                )
            )
        )
    )
)</f>
        <v>#N/A</v>
      </c>
      <c r="I192" s="191" cm="1">
        <f t="array" ref="I192">IF(
    SUM(IF(
            ISNUMBER(
                IF(
                    $M$5:$V$5,
                    (M192:V192),
                    "")),
            1,
            0))
        =0,
    NA(),
    IF(
        Parameters!$D$15=1,
        IF(
            SUM(--(ISNUMBER(IF($M$5:$V$5=1,(M192:V192),""))))&gt;0,
            MAX(IF(
                ISNUMBER(M192:V192),
                IF(
                    M$5:V$5=1,
                    M192:V192,
                    ""),
                "")),
            MAX(IF(
                ISNUMBER(M192:V192),
                IF(
                    M$5:V$5=2,
                    M192:V192,
                    ""),
                ""))
        ),
        IF(
            Parameters!$D$16=1,
            IFERROR(
                AVERAGE(IF(
                    ISNUMBER(M192:V192),
                    IF(
                        M$5:V$5=1,
                        M192:V192,
                        ""),
                    "")),
                AVERAGE(IF(
                    ISNUMBER(M192:V192),
                    IF(
                        M$5:V$5=2,
                        M192:V192,
                        ""),
                    ""))
            ),
            IF(
                Parameters!$D$17=1,
                IFERROR(
                    IF(
                        OR(
                            IF(
                                ISNUMBER(M192:V192),
                                IF(
                                    M$5:V$5=1,
                                    M192:V192,
                                    ""),
                                "")
                            =0),
                        0,
                        GEOMEAN(IF(
                            ISNUMBER(M192:V192),
                            IF(
                                M$5:V$5=1,
                                M192:V192,
                                ""),
                            ""))
                    ),
                    IF(
                        OR(IF(
                            ISNUMBER(M192:V192),
                            IF(
                                M$5:V$5=2,
                                M192:V192,
                                ""),
                            "")
                            =0),
                        0,
                        GEOMEAN(IF(
                            ISNUMBER(M192:V192),
                            IF(
                                M$5:V$5=2,
                                M192:V192,
                                ""),
                            "")))
                )
            )
        )
    )
)</f>
        <v>0</v>
      </c>
      <c r="J192" s="242" t="s">
        <v>409</v>
      </c>
      <c r="K192" s="242">
        <v>45307</v>
      </c>
      <c r="L192" s="91" t="s">
        <v>695</v>
      </c>
      <c r="M192" s="192" t="s">
        <v>409</v>
      </c>
      <c r="N192" s="192" t="s">
        <v>409</v>
      </c>
      <c r="O192" s="192">
        <v>0</v>
      </c>
      <c r="P192" s="192">
        <v>0</v>
      </c>
      <c r="Q192" s="192" t="s">
        <v>409</v>
      </c>
      <c r="R192" s="192" t="s">
        <v>409</v>
      </c>
      <c r="S192" s="192" t="s">
        <v>409</v>
      </c>
      <c r="T192" s="192" t="s">
        <v>409</v>
      </c>
      <c r="U192" s="192">
        <v>0</v>
      </c>
      <c r="V192" s="192" t="s">
        <v>409</v>
      </c>
      <c r="W192" s="192" t="s">
        <v>409</v>
      </c>
      <c r="X192" s="192" t="s">
        <v>409</v>
      </c>
      <c r="Y192" s="192"/>
      <c r="Z192" s="192"/>
      <c r="AA192" s="80"/>
      <c r="AB192" s="80"/>
      <c r="AC192" s="80"/>
    </row>
    <row r="193" spans="1:40"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$M$4:$V$4,
                    (M193:V193),
                    "")),
            1,
            0))
        =0,
    NA(),
    IF(
        Parameters!$D$15=1,
        IF(
            SUM(--(ISNUMBER(IF($M$4:$V$4=1,(M193:V193),""))))&gt;0,
            MAX(IF(
                ISNUMBER(M193:V193),
                IF(
                    M$4:V$4=1,
                    M193:V193,
                    ""),
                "")),
            MAX(IF(
                ISNUMBER(M193:V193),
                IF(
                    M$4:V$4=2,
                    M193:V193,
                    ""),
                ""))
        ),
        IF(
            Parameters!$D$16=1,
            IFERROR(
                AVERAGE(IF(
                    ISNUMBER(M193:V193),
                    IF(
                        M$4:V$4=1,
                        M193:V193,
                        ""),
                    "")),
                AVERAGE(IF(
                    ISNUMBER(M193:V193),
                    IF(
                        M$4:V$4=2,
                        M193:V193,
                        ""),
                    ""))
            ),
            IF(
                Parameters!$D$17=1,
                IFERROR(
                    IF(
                        OR(
                            IF(
                                ISNUMBER(M193:V193),
                                IF(
                                    M$4:V$4=1,
                                    M193:V193,
                                    ""),
                                "")
                            =0),
                        0,
                        GEOMEAN(IF(
                            ISNUMBER(M193:V193),
                            IF(
                                M$4:V$4=1,
                                M193:V193,
                                ""),
                            ""))
                    ),
                    IF(
                        OR(IF(
                            ISNUMBER(M193:V193),
                            IF(
                                M$4:V$4=2,
                                M193:V193,
                                ""),
                            "")
                            =0),
                        0,
                        GEOMEAN(IF(
                            ISNUMBER(M193:V193),
                            IF(
                                M$4:V$4=2,
                                M193:V193,
                                ""),
                            "")))
                )
            )
        )
    )
)</f>
        <v>2</v>
      </c>
      <c r="I193" s="191" cm="1">
        <f t="array" ref="I193">IF(
    SUM(IF(
            ISNUMBER(
                IF(
                    $M$5:$V$5,
                    (M193:V193),
                    "")),
            1,
            0))
        =0,
    NA(),
    IF(
        Parameters!$D$15=1,
        IF(
            SUM(--(ISNUMBER(IF($M$5:$V$5=1,(M193:V193),""))))&gt;0,
            MAX(IF(
                ISNUMBER(M193:V193),
                IF(
                    M$5:V$5=1,
                    M193:V193,
                    ""),
                "")),
            MAX(IF(
                ISNUMBER(M193:V193),
                IF(
                    M$5:V$5=2,
                    M193:V193,
                    ""),
                ""))
        ),
        IF(
            Parameters!$D$16=1,
            IFERROR(
                AVERAGE(IF(
                    ISNUMBER(M193:V193),
                    IF(
                        M$5:V$5=1,
                        M193:V193,
                        ""),
                    "")),
                AVERAGE(IF(
                    ISNUMBER(M193:V193),
                    IF(
                        M$5:V$5=2,
                        M193:V193,
                        ""),
                    ""))
            ),
            IF(
                Parameters!$D$17=1,
                IFERROR(
                    IF(
                        OR(
                            IF(
                                ISNUMBER(M193:V193),
                                IF(
                                    M$5:V$5=1,
                                    M193:V193,
                                    ""),
                                "")
                            =0),
                        0,
                        GEOMEAN(IF(
                            ISNUMBER(M193:V193),
                            IF(
                                M$5:V$5=1,
                                M193:V193,
                                ""),
                            ""))
                    ),
                    IF(
                        OR(IF(
                            ISNUMBER(M193:V193),
                            IF(
                                M$5:V$5=2,
                                M193:V193,
                                ""),
                            "")
                            =0),
                        0,
                        GEOMEAN(IF(
                            ISNUMBER(M193:V193),
                            IF(
                                M$5:V$5=2,
                                M193:V193,
                                ""),
                            "")))
                )
            )
        )
    )
)</f>
        <v>0</v>
      </c>
      <c r="J193" s="242">
        <v>45188</v>
      </c>
      <c r="K193" s="242">
        <v>45440</v>
      </c>
      <c r="L193" s="91" t="s">
        <v>315</v>
      </c>
      <c r="M193" s="192">
        <v>2</v>
      </c>
      <c r="N193" s="192" t="s">
        <v>409</v>
      </c>
      <c r="O193" s="192">
        <v>0</v>
      </c>
      <c r="P193" s="192">
        <v>0</v>
      </c>
      <c r="Q193" s="192">
        <v>0</v>
      </c>
      <c r="R193" s="192" t="s">
        <v>409</v>
      </c>
      <c r="S193" s="192">
        <v>2.2000000000000002</v>
      </c>
      <c r="T193" s="192" t="s">
        <v>409</v>
      </c>
      <c r="U193" s="192">
        <v>0</v>
      </c>
      <c r="V193" s="192" t="s">
        <v>409</v>
      </c>
      <c r="W193" s="192">
        <v>0</v>
      </c>
      <c r="X193" s="192" t="s">
        <v>409</v>
      </c>
      <c r="Y193" s="192"/>
      <c r="Z193" s="192"/>
      <c r="AA193" s="80"/>
      <c r="AB193" s="80"/>
      <c r="AC193" s="80"/>
    </row>
    <row r="194" spans="1:40"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8.266397845091495</v>
      </c>
      <c r="H194" s="80" cm="1">
        <f t="array" ref="H194">IF(
    SUM(IF(
            ISNUMBER(
                IF(
                    $M$4:$V$4,
                    (M194:V194),
                    "")),
            1,
            0))
        =0,
    NA(),
    IF(
        Parameters!$D$15=1,
        IF(
            SUM(--(ISNUMBER(IF($M$4:$V$4=1,(M194:V194),""))))&gt;0,
            MAX(IF(
                ISNUMBER(M194:V194),
                IF(
                    M$4:V$4=1,
                    M194:V194,
                    ""),
                "")),
            MAX(IF(
                ISNUMBER(M194:V194),
                IF(
                    M$4:V$4=2,
                    M194:V194,
                    ""),
                ""))
        ),
        IF(
            Parameters!$D$16=1,
            IFERROR(
                AVERAGE(IF(
                    ISNUMBER(M194:V194),
                    IF(
                        M$4:V$4=1,
                        M194:V194,
                        ""),
                    "")),
                AVERAGE(IF(
                    ISNUMBER(M194:V194),
                    IF(
                        M$4:V$4=2,
                        M194:V194,
                        ""),
                    ""))
            ),
            IF(
                Parameters!$D$17=1,
                IFERROR(
                    IF(
                        OR(
                            IF(
                                ISNUMBER(M194:V194),
                                IF(
                                    M$4:V$4=1,
                                    M194:V194,
                                    ""),
                                "")
                            =0),
                        0,
                        GEOMEAN(IF(
                            ISNUMBER(M194:V194),
                            IF(
                                M$4:V$4=1,
                                M194:V194,
                                ""),
                            ""))
                    ),
                    IF(
                        OR(IF(
                            ISNUMBER(M194:V194),
                            IF(
                                M$4:V$4=2,
                                M194:V194,
                                ""),
                            "")
                            =0),
                        0,
                        GEOMEAN(IF(
                            ISNUMBER(M194:V194),
                            IF(
                                M$4:V$4=2,
                                M194:V194,
                                ""),
                            "")))
                )
            )
        )
    )
)</f>
        <v>6.8333333333333304</v>
      </c>
      <c r="I194" s="191" cm="1">
        <f t="array" ref="I194">IF(
    SUM(IF(
            ISNUMBER(
                IF(
                    $M$5:$V$5,
                    (M194:V194),
                    "")),
            1,
            0))
        =0,
    NA(),
    IF(
        Parameters!$D$15=1,
        IF(
            SUM(--(ISNUMBER(IF($M$5:$V$5=1,(M194:V194),""))))&gt;0,
            MAX(IF(
                ISNUMBER(M194:V194),
                IF(
                    M$5:V$5=1,
                    M194:V194,
                    ""),
                "")),
            MAX(IF(
                ISNUMBER(M194:V194),
                IF(
                    M$5:V$5=2,
                    M194:V194,
                    ""),
                ""))
        ),
        IF(
            Parameters!$D$16=1,
            IFERROR(
                AVERAGE(IF(
                    ISNUMBER(M194:V194),
                    IF(
                        M$5:V$5=1,
                        M194:V194,
                        ""),
                    "")),
                AVERAGE(IF(
                    ISNUMBER(M194:V194),
                    IF(
                        M$5:V$5=2,
                        M194:V194,
                        ""),
                    ""))
            ),
            IF(
                Parameters!$D$17=1,
                IFERROR(
                    IF(
                        OR(
                            IF(
                                ISNUMBER(M194:V194),
                                IF(
                                    M$5:V$5=1,
                                    M194:V194,
                                    ""),
                                "")
                            =0),
                        0,
                        GEOMEAN(IF(
                            ISNUMBER(M194:V194),
                            IF(
                                M$5:V$5=1,
                                M194:V194,
                                ""),
                            ""))
                    ),
                    IF(
                        OR(IF(
                            ISNUMBER(M194:V194),
                            IF(
                                M$5:V$5=2,
                                M194:V194,
                                ""),
                            "")
                            =0),
                        0,
                        GEOMEAN(IF(
                            ISNUMBER(M194:V194),
                            IF(
                                M$5:V$5=2,
                                M194:V194,
                                ""),
                            "")))
                )
            )
        )
    )
)</f>
        <v>10</v>
      </c>
      <c r="J194" s="242">
        <v>45188</v>
      </c>
      <c r="K194" s="242">
        <v>45440</v>
      </c>
      <c r="L194" s="91" t="s">
        <v>316</v>
      </c>
      <c r="M194" s="192">
        <v>6.8333333333333304</v>
      </c>
      <c r="N194" s="192" t="s">
        <v>409</v>
      </c>
      <c r="O194" s="192">
        <v>0</v>
      </c>
      <c r="P194" s="192">
        <v>10</v>
      </c>
      <c r="Q194" s="192">
        <v>0</v>
      </c>
      <c r="R194" s="192" t="s">
        <v>409</v>
      </c>
      <c r="S194" s="192">
        <v>5.0999999999999996</v>
      </c>
      <c r="T194" s="192" t="s">
        <v>409</v>
      </c>
      <c r="U194" s="192">
        <v>0</v>
      </c>
      <c r="V194" s="192" t="s">
        <v>861</v>
      </c>
      <c r="W194" s="192">
        <v>0.18181818181818099</v>
      </c>
      <c r="X194" s="192" t="s">
        <v>409</v>
      </c>
      <c r="Y194" s="192"/>
      <c r="Z194" s="192"/>
      <c r="AA194" s="80"/>
      <c r="AB194" s="80"/>
      <c r="AC194" s="80"/>
    </row>
    <row r="195" spans="1:40" x14ac:dyDescent="0.2">
      <c r="A195" s="84">
        <v>188</v>
      </c>
      <c r="B195" s="84" t="str">
        <f ca="1"/>
        <v>Turks and Caicos Islands</v>
      </c>
      <c r="C195" s="84" t="str">
        <f ca="1"/>
        <v>TCA</v>
      </c>
      <c r="D195" s="219" t="str">
        <f ca="1"/>
        <v>LCN           Latin America &amp; Caribbean</v>
      </c>
      <c r="E195" s="219" t="str">
        <f ca="1"/>
        <v>NA</v>
      </c>
      <c r="F195" s="190" t="str">
        <f t="shared" ca="1" si="5"/>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10</v>
      </c>
      <c r="H195" s="80" t="e" cm="1">
        <f t="array" ref="H195">IF(
    SUM(IF(
            ISNUMBER(
                IF(
                    $M$4:$V$4,
                    (M195:V195),
                    "")),
            1,
            0))
        =0,
    NA(),
    IF(
        Parameters!$D$15=1,
        IF(
            SUM(--(ISNUMBER(IF($M$4:$V$4=1,(M195:V195),""))))&gt;0,
            MAX(IF(
                ISNUMBER(M195:V195),
                IF(
                    M$4:V$4=1,
                    M195:V195,
                    ""),
                "")),
            MAX(IF(
                ISNUMBER(M195:V195),
                IF(
                    M$4:V$4=2,
                    M195:V195,
                    ""),
                ""))
        ),
        IF(
            Parameters!$D$16=1,
            IFERROR(
                AVERAGE(IF(
                    ISNUMBER(M195:V195),
                    IF(
                        M$4:V$4=1,
                        M195:V195,
                        ""),
                    "")),
                AVERAGE(IF(
                    ISNUMBER(M195:V195),
                    IF(
                        M$4:V$4=2,
                        M195:V195,
                        ""),
                    ""))
            ),
            IF(
                Parameters!$D$17=1,
                IFERROR(
                    IF(
                        OR(
                            IF(
                                ISNUMBER(M195:V195),
                                IF(
                                    M$4:V$4=1,
                                    M195:V195,
                                    ""),
                                "")
                            =0),
                        0,
                        GEOMEAN(IF(
                            ISNUMBER(M195:V195),
                            IF(
                                M$4:V$4=1,
                                M195:V195,
                                ""),
                            ""))
                    ),
                    IF(
                        OR(IF(
                            ISNUMBER(M195:V195),
                            IF(
                                M$4:V$4=2,
                                M195:V195,
                                ""),
                            "")
                            =0),
                        0,
                        GEOMEAN(IF(
                            ISNUMBER(M195:V195),
                            IF(
                                M$4:V$4=2,
                                M195:V195,
                                ""),
                            "")))
                )
            )
        )
    )
)</f>
        <v>#N/A</v>
      </c>
      <c r="I195" s="191" cm="1">
        <f t="array" ref="I195">IF(
    SUM(IF(
            ISNUMBER(
                IF(
                    $M$5:$V$5,
                    (M195:V195),
                    "")),
            1,
            0))
        =0,
    NA(),
    IF(
        Parameters!$D$15=1,
        IF(
            SUM(--(ISNUMBER(IF($M$5:$V$5=1,(M195:V195),""))))&gt;0,
            MAX(IF(
                ISNUMBER(M195:V195),
                IF(
                    M$5:V$5=1,
                    M195:V195,
                    ""),
                "")),
            MAX(IF(
                ISNUMBER(M195:V195),
                IF(
                    M$5:V$5=2,
                    M195:V195,
                    ""),
                ""))
        ),
        IF(
            Parameters!$D$16=1,
            IFERROR(
                AVERAGE(IF(
                    ISNUMBER(M195:V195),
                    IF(
                        M$5:V$5=1,
                        M195:V195,
                        ""),
                    "")),
                AVERAGE(IF(
                    ISNUMBER(M195:V195),
                    IF(
                        M$5:V$5=2,
                        M195:V195,
                        ""),
                    ""))
            ),
            IF(
                Parameters!$D$17=1,
                IFERROR(
                    IF(
                        OR(
                            IF(
                                ISNUMBER(M195:V195),
                                IF(
                                    M$5:V$5=1,
                                    M195:V195,
                                    ""),
                                "")
                            =0),
                        0,
                        GEOMEAN(IF(
                            ISNUMBER(M195:V195),
                            IF(
                                M$5:V$5=1,
                                M195:V195,
                                ""),
                            ""))
                    ),
                    IF(
                        OR(IF(
                            ISNUMBER(M195:V195),
                            IF(
                                M$5:V$5=2,
                                M195:V195,
                                ""),
                            "")
                            =0),
                        0,
                        GEOMEAN(IF(
                            ISNUMBER(M195:V195),
                            IF(
                                M$5:V$5=2,
                                M195:V195,
                                ""),
                            "")))
                )
            )
        )
    )
)</f>
        <v>10</v>
      </c>
      <c r="J195" s="242" t="s">
        <v>409</v>
      </c>
      <c r="K195" s="242">
        <v>45440</v>
      </c>
      <c r="L195" s="91" t="s">
        <v>696</v>
      </c>
      <c r="M195" s="192" t="s">
        <v>409</v>
      </c>
      <c r="N195" s="192" t="s">
        <v>409</v>
      </c>
      <c r="O195" s="192">
        <v>0</v>
      </c>
      <c r="P195" s="192">
        <v>0</v>
      </c>
      <c r="Q195" s="192">
        <v>10</v>
      </c>
      <c r="R195" s="192" t="s">
        <v>409</v>
      </c>
      <c r="S195" s="192" t="s">
        <v>409</v>
      </c>
      <c r="T195" s="192" t="s">
        <v>409</v>
      </c>
      <c r="U195" s="192">
        <v>0</v>
      </c>
      <c r="V195" s="192" t="s">
        <v>409</v>
      </c>
      <c r="W195" s="192">
        <v>1</v>
      </c>
      <c r="X195" s="192" t="s">
        <v>409</v>
      </c>
      <c r="Y195" s="192"/>
      <c r="Z195" s="192"/>
      <c r="AA195" s="80"/>
      <c r="AB195" s="80"/>
      <c r="AC195" s="80"/>
    </row>
    <row r="196" spans="1:40"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6.5828058860438308</v>
      </c>
      <c r="H196" s="80" cm="1">
        <f t="array" ref="H196">IF(
    SUM(IF(
            ISNUMBER(
                IF(
                    $M$4:$V$4,
                    (M196:V196),
                    "")),
            1,
            0))
        =0,
    NA(),
    IF(
        Parameters!$D$15=1,
        IF(
            SUM(--(ISNUMBER(IF($M$4:$V$4=1,(M196:V196),""))))&gt;0,
            MAX(IF(
                ISNUMBER(M196:V196),
                IF(
                    M$4:V$4=1,
                    M196:V196,
                    ""),
                "")),
            MAX(IF(
                ISNUMBER(M196:V196),
                IF(
                    M$4:V$4=2,
                    M196:V196,
                    ""),
                ""))
        ),
        IF(
            Parameters!$D$16=1,
            IFERROR(
                AVERAGE(IF(
                    ISNUMBER(M196:V196),
                    IF(
                        M$4:V$4=1,
                        M196:V196,
                        ""),
                    "")),
                AVERAGE(IF(
                    ISNUMBER(M196:V196),
                    IF(
                        M$4:V$4=2,
                        M196:V196,
                        ""),
                    ""))
            ),
            IF(
                Parameters!$D$17=1,
                IFERROR(
                    IF(
                        OR(
                            IF(
                                ISNUMBER(M196:V196),
                                IF(
                                    M$4:V$4=1,
                                    M196:V196,
                                    ""),
                                "")
                            =0),
                        0,
                        GEOMEAN(IF(
                            ISNUMBER(M196:V196),
                            IF(
                                M$4:V$4=1,
                                M196:V196,
                                ""),
                            ""))
                    ),
                    IF(
                        OR(IF(
                            ISNUMBER(M196:V196),
                            IF(
                                M$4:V$4=2,
                                M196:V196,
                                ""),
                            "")
                            =0),
                        0,
                        GEOMEAN(IF(
                            ISNUMBER(M196:V196),
                            IF(
                                M$4:V$4=2,
                                M196:V196,
                                ""),
                            "")))
                )
            )
        )
    )
)</f>
        <v>4.3333333333333304</v>
      </c>
      <c r="I196" s="191" cm="1">
        <f t="array" ref="I196">IF(
    SUM(IF(
            ISNUMBER(
                IF(
                    $M$5:$V$5,
                    (M196:V196),
                    "")),
            1,
            0))
        =0,
    NA(),
    IF(
        Parameters!$D$15=1,
        IF(
            SUM(--(ISNUMBER(IF($M$5:$V$5=1,(M196:V196),""))))&gt;0,
            MAX(IF(
                ISNUMBER(M196:V196),
                IF(
                    M$5:V$5=1,
                    M196:V196,
                    ""),
                "")),
            MAX(IF(
                ISNUMBER(M196:V196),
                IF(
                    M$5:V$5=2,
                    M196:V196,
                    ""),
                ""))
        ),
        IF(
            Parameters!$D$16=1,
            IFERROR(
                AVERAGE(IF(
                    ISNUMBER(M196:V196),
                    IF(
                        M$5:V$5=1,
                        M196:V196,
                        ""),
                    "")),
                AVERAGE(IF(
                    ISNUMBER(M196:V196),
                    IF(
                        M$5:V$5=2,
                        M196:V196,
                        ""),
                    ""))
            ),
            IF(
                Parameters!$D$17=1,
                IFERROR(
                    IF(
                        OR(
                            IF(
                                ISNUMBER(M196:V196),
                                IF(
                                    M$5:V$5=1,
                                    M196:V196,
                                    ""),
                                "")
                            =0),
                        0,
                        GEOMEAN(IF(
                            ISNUMBER(M196:V196),
                            IF(
                                M$5:V$5=1,
                                M196:V196,
                                ""),
                            ""))
                    ),
                    IF(
                        OR(IF(
                            ISNUMBER(M196:V196),
                            IF(
                                M$5:V$5=2,
                                M196:V196,
                                ""),
                            "")
                            =0),
                        0,
                        GEOMEAN(IF(
                            ISNUMBER(M196:V196),
                            IF(
                                M$5:V$5=2,
                                M196:V196,
                                ""),
                            "")))
                )
            )
        )
    )
)</f>
        <v>10</v>
      </c>
      <c r="J196" s="242">
        <v>45188</v>
      </c>
      <c r="K196" s="242">
        <v>45440</v>
      </c>
      <c r="L196" s="91" t="s">
        <v>318</v>
      </c>
      <c r="M196" s="192">
        <v>4.3333333333333304</v>
      </c>
      <c r="N196" s="192" t="s">
        <v>409</v>
      </c>
      <c r="O196" s="192">
        <v>0</v>
      </c>
      <c r="P196" s="192">
        <v>0</v>
      </c>
      <c r="Q196" s="192">
        <v>10</v>
      </c>
      <c r="R196" s="192" t="s">
        <v>409</v>
      </c>
      <c r="S196" s="192">
        <v>3.6</v>
      </c>
      <c r="T196" s="192" t="s">
        <v>409</v>
      </c>
      <c r="U196" s="192">
        <v>0</v>
      </c>
      <c r="V196" s="192" t="s">
        <v>409</v>
      </c>
      <c r="W196" s="192">
        <v>0.60655737704918</v>
      </c>
      <c r="X196" s="192" t="s">
        <v>409</v>
      </c>
      <c r="Y196" s="192"/>
      <c r="Z196" s="192"/>
      <c r="AA196" s="80"/>
      <c r="AB196" s="80"/>
      <c r="AC196" s="80"/>
    </row>
    <row r="197" spans="1:40"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$M$4:$V$4,
                    (M197:V197),
                    "")),
            1,
            0))
        =0,
    NA(),
    IF(
        Parameters!$D$15=1,
        IF(
            SUM(--(ISNUMBER(IF($M$4:$V$4=1,(M197:V197),""))))&gt;0,
            MAX(IF(
                ISNUMBER(M197:V197),
                IF(
                    M$4:V$4=1,
                    M197:V197,
                    ""),
                "")),
            MAX(IF(
                ISNUMBER(M197:V197),
                IF(
                    M$4:V$4=2,
                    M197:V197,
                    ""),
                ""))
        ),
        IF(
            Parameters!$D$16=1,
            IFERROR(
                AVERAGE(IF(
                    ISNUMBER(M197:V197),
                    IF(
                        M$4:V$4=1,
                        M197:V197,
                        ""),
                    "")),
                AVERAGE(IF(
                    ISNUMBER(M197:V197),
                    IF(
                        M$4:V$4=2,
                        M197:V197,
                        ""),
                    ""))
            ),
            IF(
                Parameters!$D$17=1,
                IFERROR(
                    IF(
                        OR(
                            IF(
                                ISNUMBER(M197:V197),
                                IF(
                                    M$4:V$4=1,
                                    M197:V197,
                                    ""),
                                "")
                            =0),
                        0,
                        GEOMEAN(IF(
                            ISNUMBER(M197:V197),
                            IF(
                                M$4:V$4=1,
                                M197:V197,
                                ""),
                            ""))
                    ),
                    IF(
                        OR(IF(
                            ISNUMBER(M197:V197),
                            IF(
                                M$4:V$4=2,
                                M197:V197,
                                ""),
                            "")
                            =0),
                        0,
                        GEOMEAN(IF(
                            ISNUMBER(M197:V197),
                            IF(
                                M$4:V$4=2,
                                M197:V197,
                                ""),
                            "")))
                )
            )
        )
    )
)</f>
        <v>2.3333333333333299</v>
      </c>
      <c r="I197" s="191" cm="1">
        <f t="array" ref="I197">IF(
    SUM(IF(
            ISNUMBER(
                IF(
                    $M$5:$V$5,
                    (M197:V197),
                    "")),
            1,
            0))
        =0,
    NA(),
    IF(
        Parameters!$D$15=1,
        IF(
            SUM(--(ISNUMBER(IF($M$5:$V$5=1,(M197:V197),""))))&gt;0,
            MAX(IF(
                ISNUMBER(M197:V197),
                IF(
                    M$5:V$5=1,
                    M197:V197,
                    ""),
                "")),
            MAX(IF(
                ISNUMBER(M197:V197),
                IF(
                    M$5:V$5=2,
                    M197:V197,
                    ""),
                ""))
        ),
        IF(
            Parameters!$D$16=1,
            IFERROR(
                AVERAGE(IF(
                    ISNUMBER(M197:V197),
                    IF(
                        M$5:V$5=1,
                        M197:V197,
                        ""),
                    "")),
                AVERAGE(IF(
                    ISNUMBER(M197:V197),
                    IF(
                        M$5:V$5=2,
                        M197:V197,
                        ""),
                    ""))
            ),
            IF(
                Parameters!$D$17=1,
                IFERROR(
                    IF(
                        OR(
                            IF(
                                ISNUMBER(M197:V197),
                                IF(
                                    M$5:V$5=1,
                                    M197:V197,
                                    ""),
                                "")
                            =0),
                        0,
                        GEOMEAN(IF(
                            ISNUMBER(M197:V197),
                            IF(
                                M$5:V$5=1,
                                M197:V197,
                                ""),
                            ""))
                    ),
                    IF(
                        OR(IF(
                            ISNUMBER(M197:V197),
                            IF(
                                M$5:V$5=2,
                                M197:V197,
                                ""),
                            "")
                            =0),
                        0,
                        GEOMEAN(IF(
                            ISNUMBER(M197:V197),
                            IF(
                                M$5:V$5=2,
                                M197:V197,
                                ""),
                            "")))
                )
            )
        )
    )
)</f>
        <v>0</v>
      </c>
      <c r="J197" s="242">
        <v>45188</v>
      </c>
      <c r="K197" s="242">
        <v>45440</v>
      </c>
      <c r="L197" s="91" t="s">
        <v>320</v>
      </c>
      <c r="M197" s="192">
        <v>2.3333333333333299</v>
      </c>
      <c r="N197" s="192" t="s">
        <v>409</v>
      </c>
      <c r="O197" s="192">
        <v>0</v>
      </c>
      <c r="P197" s="192">
        <v>0</v>
      </c>
      <c r="Q197" s="192">
        <v>0</v>
      </c>
      <c r="R197" s="192" t="s">
        <v>409</v>
      </c>
      <c r="S197" s="192">
        <v>2.4</v>
      </c>
      <c r="T197" s="192" t="s">
        <v>409</v>
      </c>
      <c r="U197" s="192">
        <v>0</v>
      </c>
      <c r="V197" s="192" t="s">
        <v>409</v>
      </c>
      <c r="W197" s="192">
        <v>0.25</v>
      </c>
      <c r="X197" s="192" t="s">
        <v>409</v>
      </c>
      <c r="Y197" s="192"/>
      <c r="Z197" s="192"/>
      <c r="AA197" s="80"/>
      <c r="AB197" s="80"/>
      <c r="AC197" s="80"/>
    </row>
    <row r="198" spans="1:40"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8.9442719099991592</v>
      </c>
      <c r="H198" s="80" cm="1">
        <f t="array" ref="H198">IF(
    SUM(IF(
            ISNUMBER(
                IF(
                    $M$4:$V$4,
                    (M198:V198),
                    "")),
            1,
            0))
        =0,
    NA(),
    IF(
        Parameters!$D$15=1,
        IF(
            SUM(--(ISNUMBER(IF($M$4:$V$4=1,(M198:V198),""))))&gt;0,
            MAX(IF(
                ISNUMBER(M198:V198),
                IF(
                    M$4:V$4=1,
                    M198:V198,
                    ""),
                "")),
            MAX(IF(
                ISNUMBER(M198:V198),
                IF(
                    M$4:V$4=2,
                    M198:V198,
                    ""),
                ""))
        ),
        IF(
            Parameters!$D$16=1,
            IFERROR(
                AVERAGE(IF(
                    ISNUMBER(M198:V198),
                    IF(
                        M$4:V$4=1,
                        M198:V198,
                        ""),
                    "")),
                AVERAGE(IF(
                    ISNUMBER(M198:V198),
                    IF(
                        M$4:V$4=2,
                        M198:V198,
                        ""),
                    ""))
            ),
            IF(
                Parameters!$D$17=1,
                IFERROR(
                    IF(
                        OR(
                            IF(
                                ISNUMBER(M198:V198),
                                IF(
                                    M$4:V$4=1,
                                    M198:V198,
                                    ""),
                                "")
                            =0),
                        0,
                        GEOMEAN(IF(
                            ISNUMBER(M198:V198),
                            IF(
                                M$4:V$4=1,
                                M198:V198,
                                ""),
                            ""))
                    ),
                    IF(
                        OR(IF(
                            ISNUMBER(M198:V198),
                            IF(
                                M$4:V$4=2,
                                M198:V198,
                                ""),
                            "")
                            =0),
                        0,
                        GEOMEAN(IF(
                            ISNUMBER(M198:V198),
                            IF(
                                M$4:V$4=2,
                                M198:V198,
                                ""),
                            "")))
                )
            )
        )
    )
)</f>
        <v>8</v>
      </c>
      <c r="I198" s="191" cm="1">
        <f t="array" ref="I198">IF(
    SUM(IF(
            ISNUMBER(
                IF(
                    $M$5:$V$5,
                    (M198:V198),
                    "")),
            1,
            0))
        =0,
    NA(),
    IF(
        Parameters!$D$15=1,
        IF(
            SUM(--(ISNUMBER(IF($M$5:$V$5=1,(M198:V198),""))))&gt;0,
            MAX(IF(
                ISNUMBER(M198:V198),
                IF(
                    M$5:V$5=1,
                    M198:V198,
                    ""),
                "")),
            MAX(IF(
                ISNUMBER(M198:V198),
                IF(
                    M$5:V$5=2,
                    M198:V198,
                    ""),
                ""))
        ),
        IF(
            Parameters!$D$16=1,
            IFERROR(
                AVERAGE(IF(
                    ISNUMBER(M198:V198),
                    IF(
                        M$5:V$5=1,
                        M198:V198,
                        ""),
                    "")),
                AVERAGE(IF(
                    ISNUMBER(M198:V198),
                    IF(
                        M$5:V$5=2,
                        M198:V198,
                        ""),
                    ""))
            ),
            IF(
                Parameters!$D$17=1,
                IFERROR(
                    IF(
                        OR(
                            IF(
                                ISNUMBER(M198:V198),
                                IF(
                                    M$5:V$5=1,
                                    M198:V198,
                                    ""),
                                "")
                            =0),
                        0,
                        GEOMEAN(IF(
                            ISNUMBER(M198:V198),
                            IF(
                                M$5:V$5=1,
                                M198:V198,
                                ""),
                            ""))
                    ),
                    IF(
                        OR(IF(
                            ISNUMBER(M198:V198),
                            IF(
                                M$5:V$5=2,
                                M198:V198,
                                ""),
                            "")
                            =0),
                        0,
                        GEOMEAN(IF(
                            ISNUMBER(M198:V198),
                            IF(
                                M$5:V$5=2,
                                M198:V198,
                                ""),
                            "")))
                )
            )
        )
    )
)</f>
        <v>10</v>
      </c>
      <c r="J198" s="242">
        <v>45188</v>
      </c>
      <c r="K198" s="242">
        <v>45454</v>
      </c>
      <c r="L198" s="91" t="s">
        <v>322</v>
      </c>
      <c r="M198" s="192">
        <v>8</v>
      </c>
      <c r="N198" s="192">
        <v>10</v>
      </c>
      <c r="O198" s="192">
        <v>0</v>
      </c>
      <c r="P198" s="192">
        <v>0</v>
      </c>
      <c r="Q198" s="192">
        <v>0</v>
      </c>
      <c r="R198" s="192" t="s">
        <v>409</v>
      </c>
      <c r="S198" s="192">
        <v>5.8</v>
      </c>
      <c r="T198" s="192" t="s">
        <v>850</v>
      </c>
      <c r="U198" s="192">
        <v>0</v>
      </c>
      <c r="V198" s="192" t="s">
        <v>409</v>
      </c>
      <c r="W198" s="192">
        <v>0.12765957446808501</v>
      </c>
      <c r="X198" s="192" t="s">
        <v>409</v>
      </c>
      <c r="Y198" s="80"/>
      <c r="Z198" s="80"/>
      <c r="AA198" s="80"/>
      <c r="AB198" s="80"/>
      <c r="AC198" s="80"/>
      <c r="AD198" s="80"/>
      <c r="AE198" s="80"/>
    </row>
    <row r="199" spans="1:40"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$M$4:$V$4,
                    (M199:V199),
                    "")),
            1,
            0))
        =0,
    NA(),
    IF(
        Parameters!$D$15=1,
        IF(
            SUM(--(ISNUMBER(IF($M$4:$V$4=1,(M199:V199),""))))&gt;0,
            MAX(IF(
                ISNUMBER(M199:V199),
                IF(
                    M$4:V$4=1,
                    M199:V199,
                    ""),
                "")),
            MAX(IF(
                ISNUMBER(M199:V199),
                IF(
                    M$4:V$4=2,
                    M199:V199,
                    ""),
                ""))
        ),
        IF(
            Parameters!$D$16=1,
            IFERROR(
                AVERAGE(IF(
                    ISNUMBER(M199:V199),
                    IF(
                        M$4:V$4=1,
                        M199:V199,
                        ""),
                    "")),
                AVERAGE(IF(
                    ISNUMBER(M199:V199),
                    IF(
                        M$4:V$4=2,
                        M199:V199,
                        ""),
                    ""))
            ),
            IF(
                Parameters!$D$17=1,
                IFERROR(
                    IF(
                        OR(
                            IF(
                                ISNUMBER(M199:V199),
                                IF(
                                    M$4:V$4=1,
                                    M199:V199,
                                    ""),
                                "")
                            =0),
                        0,
                        GEOMEAN(IF(
                            ISNUMBER(M199:V199),
                            IF(
                                M$4:V$4=1,
                                M199:V199,
                                ""),
                            ""))
                    ),
                    IF(
                        OR(IF(
                            ISNUMBER(M199:V199),
                            IF(
                                M$4:V$4=2,
                                M199:V199,
                                ""),
                            "")
                            =0),
                        0,
                        GEOMEAN(IF(
                            ISNUMBER(M199:V199),
                            IF(
                                M$4:V$4=2,
                                M199:V199,
                                ""),
                            "")))
                )
            )
        )
    )
)</f>
        <v>6.6666666666666599</v>
      </c>
      <c r="I199" s="191" cm="1">
        <f t="array" ref="I199">IF(
    SUM(IF(
            ISNUMBER(
                IF(
                    $M$5:$V$5,
                    (M199:V199),
                    "")),
            1,
            0))
        =0,
    NA(),
    IF(
        Parameters!$D$15=1,
        IF(
            SUM(--(ISNUMBER(IF($M$5:$V$5=1,(M199:V199),""))))&gt;0,
            MAX(IF(
                ISNUMBER(M199:V199),
                IF(
                    M$5:V$5=1,
                    M199:V199,
                    ""),
                "")),
            MAX(IF(
                ISNUMBER(M199:V199),
                IF(
                    M$5:V$5=2,
                    M199:V199,
                    ""),
                ""))
        ),
        IF(
            Parameters!$D$16=1,
            IFERROR(
                AVERAGE(IF(
                    ISNUMBER(M199:V199),
                    IF(
                        M$5:V$5=1,
                        M199:V199,
                        ""),
                    "")),
                AVERAGE(IF(
                    ISNUMBER(M199:V199),
                    IF(
                        M$5:V$5=2,
                        M199:V199,
                        ""),
                    ""))
            ),
            IF(
                Parameters!$D$17=1,
                IFERROR(
                    IF(
                        OR(
                            IF(
                                ISNUMBER(M199:V199),
                                IF(
                                    M$5:V$5=1,
                                    M199:V199,
                                    ""),
                                "")
                            =0),
                        0,
                        GEOMEAN(IF(
                            ISNUMBER(M199:V199),
                            IF(
                                M$5:V$5=1,
                                M199:V199,
                                ""),
                            ""))
                    ),
                    IF(
                        OR(IF(
                            ISNUMBER(M199:V199),
                            IF(
                                M$5:V$5=2,
                                M199:V199,
                                ""),
                            "")
                            =0),
                        0,
                        GEOMEAN(IF(
                            ISNUMBER(M199:V199),
                            IF(
                                M$5:V$5=2,
                                M199:V199,
                                ""),
                            "")))
                )
            )
        )
    )
)</f>
        <v>0</v>
      </c>
      <c r="J199" s="242">
        <v>45188</v>
      </c>
      <c r="K199" s="242">
        <v>45294</v>
      </c>
      <c r="L199" s="91" t="s">
        <v>324</v>
      </c>
      <c r="M199" s="192">
        <v>6.6666666666666599</v>
      </c>
      <c r="N199" s="192" t="s">
        <v>409</v>
      </c>
      <c r="O199" s="192">
        <v>0</v>
      </c>
      <c r="P199" s="192">
        <v>0</v>
      </c>
      <c r="Q199" s="192">
        <v>0</v>
      </c>
      <c r="R199" s="192" t="s">
        <v>409</v>
      </c>
      <c r="S199" s="192">
        <v>5</v>
      </c>
      <c r="T199" s="192" t="s">
        <v>409</v>
      </c>
      <c r="U199" s="192">
        <v>0</v>
      </c>
      <c r="V199" s="192" t="s">
        <v>409</v>
      </c>
      <c r="W199" s="192">
        <v>0</v>
      </c>
      <c r="X199" s="192" t="s">
        <v>409</v>
      </c>
      <c r="Y199" s="80"/>
      <c r="Z199" s="80"/>
      <c r="AA199" s="80"/>
      <c r="AB199" s="80"/>
      <c r="AC199" s="80"/>
      <c r="AD199" s="80"/>
      <c r="AE199" s="80"/>
      <c r="AF199" s="81"/>
      <c r="AG199" s="81"/>
      <c r="AH199" s="81"/>
      <c r="AI199" s="81"/>
      <c r="AJ199" s="81"/>
      <c r="AK199" s="81"/>
      <c r="AL199" s="81"/>
      <c r="AM199" s="81"/>
      <c r="AN199" s="81"/>
    </row>
    <row r="200" spans="1:40"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$M$4:$V$4,
                    (M200:V200),
                    "")),
            1,
            0))
        =0,
    NA(),
    IF(
        Parameters!$D$15=1,
        IF(
            SUM(--(ISNUMBER(IF($M$4:$V$4=1,(M200:V200),""))))&gt;0,
            MAX(IF(
                ISNUMBER(M200:V200),
                IF(
                    M$4:V$4=1,
                    M200:V200,
                    ""),
                "")),
            MAX(IF(
                ISNUMBER(M200:V200),
                IF(
                    M$4:V$4=2,
                    M200:V200,
                    ""),
                ""))
        ),
        IF(
            Parameters!$D$16=1,
            IFERROR(
                AVERAGE(IF(
                    ISNUMBER(M200:V200),
                    IF(
                        M$4:V$4=1,
                        M200:V200,
                        ""),
                    "")),
                AVERAGE(IF(
                    ISNUMBER(M200:V200),
                    IF(
                        M$4:V$4=2,
                        M200:V200,
                        ""),
                    ""))
            ),
            IF(
                Parameters!$D$17=1,
                IFERROR(
                    IF(
                        OR(
                            IF(
                                ISNUMBER(M200:V200),
                                IF(
                                    M$4:V$4=1,
                                    M200:V200,
                                    ""),
                                "")
                            =0),
                        0,
                        GEOMEAN(IF(
                            ISNUMBER(M200:V200),
                            IF(
                                M$4:V$4=1,
                                M200:V200,
                                ""),
                            ""))
                    ),
                    IF(
                        OR(IF(
                            ISNUMBER(M200:V200),
                            IF(
                                M$4:V$4=2,
                                M200:V200,
                                ""),
                            "")
                            =0),
                        0,
                        GEOMEAN(IF(
                            ISNUMBER(M200:V200),
                            IF(
                                M$4:V$4=2,
                                M200:V200,
                                ""),
                            "")))
                )
            )
        )
    )
)</f>
        <v>5.1666666666666599</v>
      </c>
      <c r="I200" s="191" cm="1">
        <f t="array" ref="I200">IF(
    SUM(IF(
            ISNUMBER(
                IF(
                    $M$5:$V$5,
                    (M200:V200),
                    "")),
            1,
            0))
        =0,
    NA(),
    IF(
        Parameters!$D$15=1,
        IF(
            SUM(--(ISNUMBER(IF($M$5:$V$5=1,(M200:V200),""))))&gt;0,
            MAX(IF(
                ISNUMBER(M200:V200),
                IF(
                    M$5:V$5=1,
                    M200:V200,
                    ""),
                "")),
            MAX(IF(
                ISNUMBER(M200:V200),
                IF(
                    M$5:V$5=2,
                    M200:V200,
                    ""),
                ""))
        ),
        IF(
            Parameters!$D$16=1,
            IFERROR(
                AVERAGE(IF(
                    ISNUMBER(M200:V200),
                    IF(
                        M$5:V$5=1,
                        M200:V200,
                        ""),
                    "")),
                AVERAGE(IF(
                    ISNUMBER(M200:V200),
                    IF(
                        M$5:V$5=2,
                        M200:V200,
                        ""),
                    ""))
            ),
            IF(
                Parameters!$D$17=1,
                IFERROR(
                    IF(
                        OR(
                            IF(
                                ISNUMBER(M200:V200),
                                IF(
                                    M$5:V$5=1,
                                    M200:V200,
                                    ""),
                                "")
                            =0),
                        0,
                        GEOMEAN(IF(
                            ISNUMBER(M200:V200),
                            IF(
                                M$5:V$5=1,
                                M200:V200,
                                ""),
                            ""))
                    ),
                    IF(
                        OR(IF(
                            ISNUMBER(M200:V200),
                            IF(
                                M$5:V$5=2,
                                M200:V200,
                                ""),
                            "")
                            =0),
                        0,
                        GEOMEAN(IF(
                            ISNUMBER(M200:V200),
                            IF(
                                M$5:V$5=2,
                                M200:V200,
                                ""),
                            "")))
                )
            )
        )
    )
)</f>
        <v>0</v>
      </c>
      <c r="J200" s="242">
        <v>45188</v>
      </c>
      <c r="K200" s="242">
        <v>45337</v>
      </c>
      <c r="L200" s="91" t="s">
        <v>326</v>
      </c>
      <c r="M200" s="192">
        <v>5.1666666666666599</v>
      </c>
      <c r="N200" s="192" t="s">
        <v>409</v>
      </c>
      <c r="O200" s="192">
        <v>0</v>
      </c>
      <c r="P200" s="192">
        <v>0</v>
      </c>
      <c r="Q200" s="192">
        <v>0</v>
      </c>
      <c r="R200" s="192" t="s">
        <v>409</v>
      </c>
      <c r="S200" s="192">
        <v>4.0999999999999996</v>
      </c>
      <c r="T200" s="192" t="s">
        <v>409</v>
      </c>
      <c r="U200" s="192">
        <v>0</v>
      </c>
      <c r="V200" s="192" t="s">
        <v>409</v>
      </c>
      <c r="W200" s="192">
        <v>0</v>
      </c>
      <c r="X200" s="192" t="s">
        <v>409</v>
      </c>
      <c r="Y200" s="80"/>
      <c r="Z200" s="80"/>
      <c r="AA200" s="80"/>
      <c r="AB200" s="80"/>
      <c r="AC200" s="80"/>
      <c r="AD200" s="80"/>
      <c r="AE200" s="80"/>
      <c r="AF200" s="81"/>
      <c r="AG200" s="81"/>
      <c r="AH200" s="81"/>
      <c r="AI200" s="81"/>
      <c r="AJ200" s="81"/>
      <c r="AK200" s="81"/>
      <c r="AL200" s="81"/>
      <c r="AM200" s="81"/>
      <c r="AN200" s="81"/>
    </row>
    <row r="201" spans="1:40"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$M$4:$V$4,
                    (M201:V201),
                    "")),
            1,
            0))
        =0,
    NA(),
    IF(
        Parameters!$D$15=1,
        IF(
            SUM(--(ISNUMBER(IF($M$4:$V$4=1,(M201:V201),""))))&gt;0,
            MAX(IF(
                ISNUMBER(M201:V201),
                IF(
                    M$4:V$4=1,
                    M201:V201,
                    ""),
                "")),
            MAX(IF(
                ISNUMBER(M201:V201),
                IF(
                    M$4:V$4=2,
                    M201:V201,
                    ""),
                ""))
        ),
        IF(
            Parameters!$D$16=1,
            IFERROR(
                AVERAGE(IF(
                    ISNUMBER(M201:V201),
                    IF(
                        M$4:V$4=1,
                        M201:V201,
                        ""),
                    "")),
                AVERAGE(IF(
                    ISNUMBER(M201:V201),
                    IF(
                        M$4:V$4=2,
                        M201:V201,
                        ""),
                    ""))
            ),
            IF(
                Parameters!$D$17=1,
                IFERROR(
                    IF(
                        OR(
                            IF(
                                ISNUMBER(M201:V201),
                                IF(
                                    M$4:V$4=1,
                                    M201:V201,
                                    ""),
                                "")
                            =0),
                        0,
                        GEOMEAN(IF(
                            ISNUMBER(M201:V201),
                            IF(
                                M$4:V$4=1,
                                M201:V201,
                                ""),
                            ""))
                    ),
                    IF(
                        OR(IF(
                            ISNUMBER(M201:V201),
                            IF(
                                M$4:V$4=2,
                                M201:V201,
                                ""),
                            "")
                            =0),
                        0,
                        GEOMEAN(IF(
                            ISNUMBER(M201:V201),
                            IF(
                                M$4:V$4=2,
                                M201:V201,
                                ""),
                            "")))
                )
            )
        )
    )
)</f>
        <v>3.6666666666666599</v>
      </c>
      <c r="I201" s="191" cm="1">
        <f t="array" ref="I201">IF(
    SUM(IF(
            ISNUMBER(
                IF(
                    $M$5:$V$5,
                    (M201:V201),
                    "")),
            1,
            0))
        =0,
    NA(),
    IF(
        Parameters!$D$15=1,
        IF(
            SUM(--(ISNUMBER(IF($M$5:$V$5=1,(M201:V201),""))))&gt;0,
            MAX(IF(
                ISNUMBER(M201:V201),
                IF(
                    M$5:V$5=1,
                    M201:V201,
                    ""),
                "")),
            MAX(IF(
                ISNUMBER(M201:V201),
                IF(
                    M$5:V$5=2,
                    M201:V201,
                    ""),
                ""))
        ),
        IF(
            Parameters!$D$16=1,
            IFERROR(
                AVERAGE(IF(
                    ISNUMBER(M201:V201),
                    IF(
                        M$5:V$5=1,
                        M201:V201,
                        ""),
                    "")),
                AVERAGE(IF(
                    ISNUMBER(M201:V201),
                    IF(
                        M$5:V$5=2,
                        M201:V201,
                        ""),
                    ""))
            ),
            IF(
                Parameters!$D$17=1,
                IFERROR(
                    IF(
                        OR(
                            IF(
                                ISNUMBER(M201:V201),
                                IF(
                                    M$5:V$5=1,
                                    M201:V201,
                                    ""),
                                "")
                            =0),
                        0,
                        GEOMEAN(IF(
                            ISNUMBER(M201:V201),
                            IF(
                                M$5:V$5=1,
                                M201:V201,
                                ""),
                            ""))
                    ),
                    IF(
                        OR(IF(
                            ISNUMBER(M201:V201),
                            IF(
                                M$5:V$5=2,
                                M201:V201,
                                ""),
                            "")
                            =0),
                        0,
                        GEOMEAN(IF(
                            ISNUMBER(M201:V201),
                            IF(
                                M$5:V$5=2,
                                M201:V201,
                                ""),
                            "")))
                )
            )
        )
    )
)</f>
        <v>0</v>
      </c>
      <c r="J201" s="242">
        <v>45188</v>
      </c>
      <c r="K201" s="242">
        <v>45440</v>
      </c>
      <c r="L201" s="91" t="s">
        <v>328</v>
      </c>
      <c r="M201" s="192">
        <v>3.6666666666666599</v>
      </c>
      <c r="N201" s="192" t="s">
        <v>409</v>
      </c>
      <c r="O201" s="192">
        <v>0</v>
      </c>
      <c r="P201" s="192">
        <v>0</v>
      </c>
      <c r="Q201" s="192">
        <v>0</v>
      </c>
      <c r="R201" s="192" t="s">
        <v>409</v>
      </c>
      <c r="S201" s="192">
        <v>3.2</v>
      </c>
      <c r="T201" s="192" t="s">
        <v>409</v>
      </c>
      <c r="U201" s="192">
        <v>0</v>
      </c>
      <c r="V201" s="192" t="s">
        <v>409</v>
      </c>
      <c r="W201" s="192">
        <v>0</v>
      </c>
      <c r="X201" s="192" t="s">
        <v>409</v>
      </c>
      <c r="Y201" s="181" t="str">
        <f>IFERROR(INDEX('Data Dictionary'!$I$8:$I$37,MATCH(Y7,'Data Dictionary'!$K$8:$K$37,0)),"")</f>
        <v/>
      </c>
      <c r="Z201" s="181" t="str">
        <f>IFERROR(INDEX('Data Dictionary'!$I$8:$I$37,MATCH(Z7,'Data Dictionary'!$K$8:$K$37,0)),"")</f>
        <v/>
      </c>
      <c r="AA201" s="80" t="str">
        <f>IFERROR(INDEX('Data Dictionary'!$I$8:$I$33,MATCH(AA7,'Data Dictionary'!$M$8:$M$33,0)),"")</f>
        <v/>
      </c>
      <c r="AB201" s="80" t="str">
        <f>IFERROR(INDEX('Data Dictionary'!$I$8:$I$33,MATCH(AB7,'Data Dictionary'!$M$8:$M$33,0)),"")</f>
        <v/>
      </c>
      <c r="AC201" s="80" t="str">
        <f>IFERROR(INDEX('Data Dictionary'!$I$8:$I$33,MATCH(AC7,'Data Dictionary'!$M$8:$M$33,0)),"")</f>
        <v/>
      </c>
      <c r="AD201" s="80" t="str">
        <f>IFERROR(INDEX('Data Dictionary'!$I$8:$I$33,MATCH(AD7,'Data Dictionary'!$M$8:$M$33,0)),"")</f>
        <v/>
      </c>
      <c r="AE201" s="80" t="str">
        <f>IFERROR(INDEX('Data Dictionary'!$I$8:$I$33,MATCH(AE7,'Data Dictionary'!$M$8:$M$33,0)),"")</f>
        <v/>
      </c>
      <c r="AF201" s="81"/>
      <c r="AG201" s="81"/>
      <c r="AH201" s="81"/>
      <c r="AI201" s="81"/>
      <c r="AJ201" s="81"/>
      <c r="AK201" s="81"/>
      <c r="AL201" s="81"/>
      <c r="AM201" s="81"/>
      <c r="AN201" s="81"/>
    </row>
    <row r="202" spans="1:40"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$M$4:$V$4,
                    (M202:V202),
                    "")),
            1,
            0))
        =0,
    NA(),
    IF(
        Parameters!$D$15=1,
        IF(
            SUM(--(ISNUMBER(IF($M$4:$V$4=1,(M202:V202),""))))&gt;0,
            MAX(IF(
                ISNUMBER(M202:V202),
                IF(
                    M$4:V$4=1,
                    M202:V202,
                    ""),
                "")),
            MAX(IF(
                ISNUMBER(M202:V202),
                IF(
                    M$4:V$4=2,
                    M202:V202,
                    ""),
                ""))
        ),
        IF(
            Parameters!$D$16=1,
            IFERROR(
                AVERAGE(IF(
                    ISNUMBER(M202:V202),
                    IF(
                        M$4:V$4=1,
                        M202:V202,
                        ""),
                    "")),
                AVERAGE(IF(
                    ISNUMBER(M202:V202),
                    IF(
                        M$4:V$4=2,
                        M202:V202,
                        ""),
                    ""))
            ),
            IF(
                Parameters!$D$17=1,
                IFERROR(
                    IF(
                        OR(
                            IF(
                                ISNUMBER(M202:V202),
                                IF(
                                    M$4:V$4=1,
                                    M202:V202,
                                    ""),
                                "")
                            =0),
                        0,
                        GEOMEAN(IF(
                            ISNUMBER(M202:V202),
                            IF(
                                M$4:V$4=1,
                                M202:V202,
                                ""),
                            ""))
                    ),
                    IF(
                        OR(IF(
                            ISNUMBER(M202:V202),
                            IF(
                                M$4:V$4=2,
                                M202:V202,
                                ""),
                            "")
                            =0),
                        0,
                        GEOMEAN(IF(
                            ISNUMBER(M202:V202),
                            IF(
                                M$4:V$4=2,
                                M202:V202,
                                ""),
                            "")))
                )
            )
        )
    )
)</f>
        <v>4.6666666666666599</v>
      </c>
      <c r="I202" s="191" cm="1">
        <f t="array" ref="I202">IF(
    SUM(IF(
            ISNUMBER(
                IF(
                    $M$5:$V$5,
                    (M202:V202),
                    "")),
            1,
            0))
        =0,
    NA(),
    IF(
        Parameters!$D$15=1,
        IF(
            SUM(--(ISNUMBER(IF($M$5:$V$5=1,(M202:V202),""))))&gt;0,
            MAX(IF(
                ISNUMBER(M202:V202),
                IF(
                    M$5:V$5=1,
                    M202:V202,
                    ""),
                "")),
            MAX(IF(
                ISNUMBER(M202:V202),
                IF(
                    M$5:V$5=2,
                    M202:V202,
                    ""),
                ""))
        ),
        IF(
            Parameters!$D$16=1,
            IFERROR(
                AVERAGE(IF(
                    ISNUMBER(M202:V202),
                    IF(
                        M$5:V$5=1,
                        M202:V202,
                        ""),
                    "")),
                AVERAGE(IF(
                    ISNUMBER(M202:V202),
                    IF(
                        M$5:V$5=2,
                        M202:V202,
                        ""),
                    ""))
            ),
            IF(
                Parameters!$D$17=1,
                IFERROR(
                    IF(
                        OR(
                            IF(
                                ISNUMBER(M202:V202),
                                IF(
                                    M$5:V$5=1,
                                    M202:V202,
                                    ""),
                                "")
                            =0),
                        0,
                        GEOMEAN(IF(
                            ISNUMBER(M202:V202),
                            IF(
                                M$5:V$5=1,
                                M202:V202,
                                ""),
                            ""))
                    ),
                    IF(
                        OR(IF(
                            ISNUMBER(M202:V202),
                            IF(
                                M$5:V$5=2,
                                M202:V202,
                                ""),
                            "")
                            =0),
                        0,
                        GEOMEAN(IF(
                            ISNUMBER(M202:V202),
                            IF(
                                M$5:V$5=2,
                                M202:V202,
                                ""),
                            "")))
                )
            )
        )
    )
)</f>
        <v>0</v>
      </c>
      <c r="J202" s="242">
        <v>45188</v>
      </c>
      <c r="K202" s="242">
        <v>45307</v>
      </c>
      <c r="L202" s="91" t="s">
        <v>330</v>
      </c>
      <c r="M202" s="192">
        <v>4.6666666666666599</v>
      </c>
      <c r="N202" s="192" t="s">
        <v>409</v>
      </c>
      <c r="O202" s="192">
        <v>0</v>
      </c>
      <c r="P202" s="192">
        <v>0</v>
      </c>
      <c r="Q202" s="192">
        <v>0</v>
      </c>
      <c r="R202" s="192" t="s">
        <v>409</v>
      </c>
      <c r="S202" s="192">
        <v>3.8</v>
      </c>
      <c r="T202" s="192" t="s">
        <v>409</v>
      </c>
      <c r="U202" s="192">
        <v>0</v>
      </c>
      <c r="V202" s="192" t="s">
        <v>409</v>
      </c>
      <c r="W202" s="192">
        <v>0</v>
      </c>
      <c r="X202" s="192" t="s">
        <v>409</v>
      </c>
      <c r="Y202" s="181" t="str">
        <f>IFERROR(INDEX('Data Dictionary'!$J$8:$J$37,MATCH(Y7,'Data Dictionary'!$K$8:$K$37,0)),"")</f>
        <v/>
      </c>
      <c r="Z202" s="181" t="str">
        <f>IFERROR(INDEX('Data Dictionary'!$J$8:$J$37,MATCH(Z7,'Data Dictionary'!$K$8:$K$37,0)),"")</f>
        <v/>
      </c>
      <c r="AA202" s="80" t="str">
        <f>IFERROR(INDEX('Data Dictionary'!$J$8:$J$33,MATCH(AA7,'Data Dictionary'!$M$8:$M$33,0)),"")</f>
        <v/>
      </c>
      <c r="AB202" s="80" t="str">
        <f>IFERROR(INDEX('Data Dictionary'!$J$8:$J$33,MATCH(AB7,'Data Dictionary'!$M$8:$M$33,0)),"")</f>
        <v/>
      </c>
      <c r="AC202" s="80" t="str">
        <f>IFERROR(INDEX('Data Dictionary'!$J$8:$J$33,MATCH(AC7,'Data Dictionary'!$M$8:$M$33,0)),"")</f>
        <v/>
      </c>
      <c r="AD202" s="80" t="str">
        <f>IFERROR(INDEX('Data Dictionary'!$J$8:$J$33,MATCH(AD7,'Data Dictionary'!$M$8:$M$33,0)),"")</f>
        <v/>
      </c>
      <c r="AE202" s="80" t="str">
        <f>IFERROR(INDEX('Data Dictionary'!$J$8:$J$33,MATCH(AE7,'Data Dictionary'!$M$8:$M$33,0)),"")</f>
        <v/>
      </c>
      <c r="AF202" s="81"/>
      <c r="AG202" s="81"/>
      <c r="AH202" s="81"/>
      <c r="AI202" s="81"/>
      <c r="AJ202" s="81"/>
      <c r="AK202" s="81"/>
      <c r="AL202" s="81"/>
      <c r="AM202" s="81"/>
      <c r="AN202" s="81"/>
    </row>
    <row r="203" spans="1:40"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$M$4:$V$4,
                    (M203:V203),
                    "")),
            1,
            0))
        =0,
    NA(),
    IF(
        Parameters!$D$15=1,
        IF(
            SUM(--(ISNUMBER(IF($M$4:$V$4=1,(M203:V203),""))))&gt;0,
            MAX(IF(
                ISNUMBER(M203:V203),
                IF(
                    M$4:V$4=1,
                    M203:V203,
                    ""),
                "")),
            MAX(IF(
                ISNUMBER(M203:V203),
                IF(
                    M$4:V$4=2,
                    M203:V203,
                    ""),
                ""))
        ),
        IF(
            Parameters!$D$16=1,
            IFERROR(
                AVERAGE(IF(
                    ISNUMBER(M203:V203),
                    IF(
                        M$4:V$4=1,
                        M203:V203,
                        ""),
                    "")),
                AVERAGE(IF(
                    ISNUMBER(M203:V203),
                    IF(
                        M$4:V$4=2,
                        M203:V203,
                        ""),
                    ""))
            ),
            IF(
                Parameters!$D$17=1,
                IFERROR(
                    IF(
                        OR(
                            IF(
                                ISNUMBER(M203:V203),
                                IF(
                                    M$4:V$4=1,
                                    M203:V203,
                                    ""),
                                "")
                            =0),
                        0,
                        GEOMEAN(IF(
                            ISNUMBER(M203:V203),
                            IF(
                                M$4:V$4=1,
                                M203:V203,
                                ""),
                            ""))
                    ),
                    IF(
                        OR(IF(
                            ISNUMBER(M203:V203),
                            IF(
                                M$4:V$4=2,
                                M203:V203,
                                ""),
                            "")
                            =0),
                        0,
                        GEOMEAN(IF(
                            ISNUMBER(M203:V203),
                            IF(
                                M$4:V$4=2,
                                M203:V203,
                                ""),
                            "")))
                )
            )
        )
    )
)</f>
        <v>4.1666666666666599</v>
      </c>
      <c r="I203" s="191" cm="1">
        <f t="array" ref="I203">IF(
    SUM(IF(
            ISNUMBER(
                IF(
                    $M$5:$V$5,
                    (M203:V203),
                    "")),
            1,
            0))
        =0,
    NA(),
    IF(
        Parameters!$D$15=1,
        IF(
            SUM(--(ISNUMBER(IF($M$5:$V$5=1,(M203:V203),""))))&gt;0,
            MAX(IF(
                ISNUMBER(M203:V203),
                IF(
                    M$5:V$5=1,
                    M203:V203,
                    ""),
                "")),
            MAX(IF(
                ISNUMBER(M203:V203),
                IF(
                    M$5:V$5=2,
                    M203:V203,
                    ""),
                ""))
        ),
        IF(
            Parameters!$D$16=1,
            IFERROR(
                AVERAGE(IF(
                    ISNUMBER(M203:V203),
                    IF(
                        M$5:V$5=1,
                        M203:V203,
                        ""),
                    "")),
                AVERAGE(IF(
                    ISNUMBER(M203:V203),
                    IF(
                        M$5:V$5=2,
                        M203:V203,
                        ""),
                    ""))
            ),
            IF(
                Parameters!$D$17=1,
                IFERROR(
                    IF(
                        OR(
                            IF(
                                ISNUMBER(M203:V203),
                                IF(
                                    M$5:V$5=1,
                                    M203:V203,
                                    ""),
                                "")
                            =0),
                        0,
                        GEOMEAN(IF(
                            ISNUMBER(M203:V203),
                            IF(
                                M$5:V$5=1,
                                M203:V203,
                                ""),
                            ""))
                    ),
                    IF(
                        OR(IF(
                            ISNUMBER(M203:V203),
                            IF(
                                M$5:V$5=2,
                                M203:V203,
                                ""),
                            "")
                            =0),
                        0,
                        GEOMEAN(IF(
                            ISNUMBER(M203:V203),
                            IF(
                                M$5:V$5=2,
                                M203:V203,
                                ""),
                            "")))
                )
            )
        )
    )
)</f>
        <v>0</v>
      </c>
      <c r="J203" s="242">
        <v>45188</v>
      </c>
      <c r="K203" s="242">
        <v>45418</v>
      </c>
      <c r="L203" s="91" t="s">
        <v>332</v>
      </c>
      <c r="M203" s="192">
        <v>4.1666666666666599</v>
      </c>
      <c r="N203" s="192" t="s">
        <v>409</v>
      </c>
      <c r="O203" s="192">
        <v>0</v>
      </c>
      <c r="P203" s="192">
        <v>0</v>
      </c>
      <c r="Q203" s="192">
        <v>0</v>
      </c>
      <c r="R203" s="192" t="s">
        <v>409</v>
      </c>
      <c r="S203" s="192">
        <v>3.5</v>
      </c>
      <c r="T203" s="192" t="s">
        <v>409</v>
      </c>
      <c r="U203" s="192">
        <v>0</v>
      </c>
      <c r="V203" s="192" t="s">
        <v>409</v>
      </c>
      <c r="W203" s="192">
        <v>0</v>
      </c>
      <c r="X203" s="192" t="s">
        <v>409</v>
      </c>
      <c r="Y203" s="80"/>
      <c r="Z203" s="80"/>
      <c r="AA203" s="80"/>
      <c r="AB203" s="80"/>
      <c r="AC203" s="80"/>
      <c r="AD203" s="80"/>
      <c r="AE203" s="80"/>
      <c r="AF203" s="81"/>
      <c r="AG203" s="81"/>
      <c r="AH203" s="81"/>
      <c r="AI203" s="81"/>
      <c r="AJ203" s="81"/>
      <c r="AK203" s="81"/>
      <c r="AL203" s="81"/>
      <c r="AM203" s="81"/>
      <c r="AN203" s="81"/>
    </row>
    <row r="204" spans="1:40"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7.1879528842826037</v>
      </c>
      <c r="H204" s="80" cm="1">
        <f t="array" ref="H204">IF(
    SUM(IF(
            ISNUMBER(
                IF(
                    $M$4:$V$4,
                    (M204:V204),
                    "")),
            1,
            0))
        =0,
    NA(),
    IF(
        Parameters!$D$15=1,
        IF(
            SUM(--(ISNUMBER(IF($M$4:$V$4=1,(M204:V204),""))))&gt;0,
            MAX(IF(
                ISNUMBER(M204:V204),
                IF(
                    M$4:V$4=1,
                    M204:V204,
                    ""),
                "")),
            MAX(IF(
                ISNUMBER(M204:V204),
                IF(
                    M$4:V$4=2,
                    M204:V204,
                    ""),
                ""))
        ),
        IF(
            Parameters!$D$16=1,
            IFERROR(
                AVERAGE(IF(
                    ISNUMBER(M204:V204),
                    IF(
                        M$4:V$4=1,
                        M204:V204,
                        ""),
                    "")),
                AVERAGE(IF(
                    ISNUMBER(M204:V204),
                    IF(
                        M$4:V$4=2,
                        M204:V204,
                        ""),
                    ""))
            ),
            IF(
                Parameters!$D$17=1,
                IFERROR(
                    IF(
                        OR(
                            IF(
                                ISNUMBER(M204:V204),
                                IF(
                                    M$4:V$4=1,
                                    M204:V204,
                                    ""),
                                "")
                            =0),
                        0,
                        GEOMEAN(IF(
                            ISNUMBER(M204:V204),
                            IF(
                                M$4:V$4=1,
                                M204:V204,
                                ""),
                            ""))
                    ),
                    IF(
                        OR(IF(
                            ISNUMBER(M204:V204),
                            IF(
                                M$4:V$4=2,
                                M204:V204,
                                ""),
                            "")
                            =0),
                        0,
                        GEOMEAN(IF(
                            ISNUMBER(M204:V204),
                            IF(
                                M$4:V$4=2,
                                M204:V204,
                                ""),
                            "")))
                )
            )
        )
    )
)</f>
        <v>5.1666666666666599</v>
      </c>
      <c r="I204" s="191" cm="1">
        <f t="array" ref="I204">IF(
    SUM(IF(
            ISNUMBER(
                IF(
                    $M$5:$V$5,
                    (M204:V204),
                    "")),
            1,
            0))
        =0,
    NA(),
    IF(
        Parameters!$D$15=1,
        IF(
            SUM(--(ISNUMBER(IF($M$5:$V$5=1,(M204:V204),""))))&gt;0,
            MAX(IF(
                ISNUMBER(M204:V204),
                IF(
                    M$5:V$5=1,
                    M204:V204,
                    ""),
                "")),
            MAX(IF(
                ISNUMBER(M204:V204),
                IF(
                    M$5:V$5=2,
                    M204:V204,
                    ""),
                ""))
        ),
        IF(
            Parameters!$D$16=1,
            IFERROR(
                AVERAGE(IF(
                    ISNUMBER(M204:V204),
                    IF(
                        M$5:V$5=1,
                        M204:V204,
                        ""),
                    "")),
                AVERAGE(IF(
                    ISNUMBER(M204:V204),
                    IF(
                        M$5:V$5=2,
                        M204:V204,
                        ""),
                    ""))
            ),
            IF(
                Parameters!$D$17=1,
                IFERROR(
                    IF(
                        OR(
                            IF(
                                ISNUMBER(M204:V204),
                                IF(
                                    M$5:V$5=1,
                                    M204:V204,
                                    ""),
                                "")
                            =0),
                        0,
                        GEOMEAN(IF(
                            ISNUMBER(M204:V204),
                            IF(
                                M$5:V$5=1,
                                M204:V204,
                                ""),
                            ""))
                    ),
                    IF(
                        OR(IF(
                            ISNUMBER(M204:V204),
                            IF(
                                M$5:V$5=2,
                                M204:V204,
                                ""),
                            "")
                            =0),
                        0,
                        GEOMEAN(IF(
                            ISNUMBER(M204:V204),
                            IF(
                                M$5:V$5=2,
                                M204:V204,
                                ""),
                            "")))
                )
            )
        )
    )
)</f>
        <v>10</v>
      </c>
      <c r="J204" s="242">
        <v>45188</v>
      </c>
      <c r="K204" s="242">
        <v>45454</v>
      </c>
      <c r="L204" s="91" t="s">
        <v>334</v>
      </c>
      <c r="M204" s="192">
        <v>5.1666666666666599</v>
      </c>
      <c r="N204" s="192">
        <v>10</v>
      </c>
      <c r="O204" s="192">
        <v>0</v>
      </c>
      <c r="P204" s="192">
        <v>0</v>
      </c>
      <c r="Q204" s="192">
        <v>0</v>
      </c>
      <c r="R204" s="192" t="s">
        <v>409</v>
      </c>
      <c r="S204" s="192">
        <v>4.0999999999999996</v>
      </c>
      <c r="T204" s="192" t="s">
        <v>853</v>
      </c>
      <c r="U204" s="192">
        <v>0</v>
      </c>
      <c r="V204" s="192" t="s">
        <v>409</v>
      </c>
      <c r="W204" s="192">
        <v>0</v>
      </c>
      <c r="X204" s="192" t="s">
        <v>409</v>
      </c>
      <c r="Y204" s="80"/>
      <c r="Z204" s="80"/>
      <c r="AA204" s="80"/>
      <c r="AB204" s="80"/>
      <c r="AC204" s="80"/>
      <c r="AD204" s="80"/>
      <c r="AE204" s="80"/>
      <c r="AF204" s="81"/>
      <c r="AG204" s="81"/>
      <c r="AH204" s="81"/>
      <c r="AI204" s="81"/>
      <c r="AJ204" s="81"/>
      <c r="AK204" s="81"/>
      <c r="AL204" s="81"/>
      <c r="AM204" s="81"/>
      <c r="AN204" s="81"/>
    </row>
    <row r="205" spans="1:40"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8.4656167328001928</v>
      </c>
      <c r="H205" s="80" cm="1">
        <f t="array" ref="H205">IF(
    SUM(IF(
            ISNUMBER(
                IF(
                    $M$4:$V$4,
                    (M205:V205),
                    "")),
            1,
            0))
        =0,
    NA(),
    IF(
        Parameters!$D$15=1,
        IF(
            SUM(--(ISNUMBER(IF($M$4:$V$4=1,(M205:V205),""))))&gt;0,
            MAX(IF(
                ISNUMBER(M205:V205),
                IF(
                    M$4:V$4=1,
                    M205:V205,
                    ""),
                "")),
            MAX(IF(
                ISNUMBER(M205:V205),
                IF(
                    M$4:V$4=2,
                    M205:V205,
                    ""),
                ""))
        ),
        IF(
            Parameters!$D$16=1,
            IFERROR(
                AVERAGE(IF(
                    ISNUMBER(M205:V205),
                    IF(
                        M$4:V$4=1,
                        M205:V205,
                        ""),
                    "")),
                AVERAGE(IF(
                    ISNUMBER(M205:V205),
                    IF(
                        M$4:V$4=2,
                        M205:V205,
                        ""),
                    ""))
            ),
            IF(
                Parameters!$D$17=1,
                IFERROR(
                    IF(
                        OR(
                            IF(
                                ISNUMBER(M205:V205),
                                IF(
                                    M$4:V$4=1,
                                    M205:V205,
                                    ""),
                                "")
                            =0),
                        0,
                        GEOMEAN(IF(
                            ISNUMBER(M205:V205),
                            IF(
                                M$4:V$4=1,
                                M205:V205,
                                ""),
                            ""))
                    ),
                    IF(
                        OR(IF(
                            ISNUMBER(M205:V205),
                            IF(
                                M$4:V$4=2,
                                M205:V205,
                                ""),
                            "")
                            =0),
                        0,
                        GEOMEAN(IF(
                            ISNUMBER(M205:V205),
                            IF(
                                M$4:V$4=2,
                                M205:V205,
                                ""),
                            "")))
                )
            )
        )
    )
)</f>
        <v>7.1666666666666599</v>
      </c>
      <c r="I205" s="191" cm="1">
        <f t="array" ref="I205">IF(
    SUM(IF(
            ISNUMBER(
                IF(
                    $M$5:$V$5,
                    (M205:V205),
                    "")),
            1,
            0))
        =0,
    NA(),
    IF(
        Parameters!$D$15=1,
        IF(
            SUM(--(ISNUMBER(IF($M$5:$V$5=1,(M205:V205),""))))&gt;0,
            MAX(IF(
                ISNUMBER(M205:V205),
                IF(
                    M$5:V$5=1,
                    M205:V205,
                    ""),
                "")),
            MAX(IF(
                ISNUMBER(M205:V205),
                IF(
                    M$5:V$5=2,
                    M205:V205,
                    ""),
                ""))
        ),
        IF(
            Parameters!$D$16=1,
            IFERROR(
                AVERAGE(IF(
                    ISNUMBER(M205:V205),
                    IF(
                        M$5:V$5=1,
                        M205:V205,
                        ""),
                    "")),
                AVERAGE(IF(
                    ISNUMBER(M205:V205),
                    IF(
                        M$5:V$5=2,
                        M205:V205,
                        ""),
                    ""))
            ),
            IF(
                Parameters!$D$17=1,
                IFERROR(
                    IF(
                        OR(
                            IF(
                                ISNUMBER(M205:V205),
                                IF(
                                    M$5:V$5=1,
                                    M205:V205,
                                    ""),
                                "")
                            =0),
                        0,
                        GEOMEAN(IF(
                            ISNUMBER(M205:V205),
                            IF(
                                M$5:V$5=1,
                                M205:V205,
                                ""),
                            ""))
                    ),
                    IF(
                        OR(IF(
                            ISNUMBER(M205:V205),
                            IF(
                                M$5:V$5=2,
                                M205:V205,
                                ""),
                            "")
                            =0),
                        0,
                        GEOMEAN(IF(
                            ISNUMBER(M205:V205),
                            IF(
                                M$5:V$5=2,
                                M205:V205,
                                ""),
                            "")))
                )
            )
        )
    )
)</f>
        <v>10</v>
      </c>
      <c r="J205" s="242">
        <v>45188</v>
      </c>
      <c r="K205" s="242">
        <v>45454</v>
      </c>
      <c r="L205" s="91" t="s">
        <v>335</v>
      </c>
      <c r="M205" s="192">
        <v>7.1666666666666599</v>
      </c>
      <c r="N205" s="192">
        <v>10</v>
      </c>
      <c r="O205" s="192">
        <v>0</v>
      </c>
      <c r="P205" s="192">
        <v>10</v>
      </c>
      <c r="Q205" s="192">
        <v>0</v>
      </c>
      <c r="R205" s="192" t="s">
        <v>409</v>
      </c>
      <c r="S205" s="192">
        <v>5.3</v>
      </c>
      <c r="T205" s="192" t="s">
        <v>856</v>
      </c>
      <c r="U205" s="192">
        <v>0</v>
      </c>
      <c r="V205" s="192" t="s">
        <v>807</v>
      </c>
      <c r="W205" s="192">
        <v>0</v>
      </c>
      <c r="X205" s="192" t="s">
        <v>409</v>
      </c>
      <c r="Y205" s="80"/>
      <c r="Z205" s="80"/>
      <c r="AA205" s="80"/>
      <c r="AB205" s="80"/>
      <c r="AC205" s="80"/>
      <c r="AD205" s="80"/>
      <c r="AE205" s="80"/>
      <c r="AF205" s="81"/>
      <c r="AG205" s="81"/>
      <c r="AH205" s="81"/>
      <c r="AI205" s="81"/>
      <c r="AJ205" s="81"/>
      <c r="AK205" s="81"/>
      <c r="AL205" s="81"/>
      <c r="AM205" s="81"/>
      <c r="AN205" s="81"/>
    </row>
    <row r="206" spans="1:40"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$M$4:$V$4,
                    (M206:V206),
                    "")),
            1,
            0))
        =0,
    NA(),
    IF(
        Parameters!$D$15=1,
        IF(
            SUM(--(ISNUMBER(IF($M$4:$V$4=1,(M206:V206),""))))&gt;0,
            MAX(IF(
                ISNUMBER(M206:V206),
                IF(
                    M$4:V$4=1,
                    M206:V206,
                    ""),
                "")),
            MAX(IF(
                ISNUMBER(M206:V206),
                IF(
                    M$4:V$4=2,
                    M206:V206,
                    ""),
                ""))
        ),
        IF(
            Parameters!$D$16=1,
            IFERROR(
                AVERAGE(IF(
                    ISNUMBER(M206:V206),
                    IF(
                        M$4:V$4=1,
                        M206:V206,
                        ""),
                    "")),
                AVERAGE(IF(
                    ISNUMBER(M206:V206),
                    IF(
                        M$4:V$4=2,
                        M206:V206,
                        ""),
                    ""))
            ),
            IF(
                Parameters!$D$17=1,
                IFERROR(
                    IF(
                        OR(
                            IF(
                                ISNUMBER(M206:V206),
                                IF(
                                    M$4:V$4=1,
                                    M206:V206,
                                    ""),
                                "")
                            =0),
                        0,
                        GEOMEAN(IF(
                            ISNUMBER(M206:V206),
                            IF(
                                M$4:V$4=1,
                                M206:V206,
                                ""),
                            ""))
                    ),
                    IF(
                        OR(IF(
                            ISNUMBER(M206:V206),
                            IF(
                                M$4:V$4=2,
                                M206:V206,
                                ""),
                            "")
                            =0),
                        0,
                        GEOMEAN(IF(
                            ISNUMBER(M206:V206),
                            IF(
                                M$4:V$4=2,
                                M206:V206,
                                ""),
                            "")))
                )
            )
        )
    )
)</f>
        <v>2.3333333333333299</v>
      </c>
      <c r="I206" s="191" cm="1">
        <f t="array" ref="I206">IF(
    SUM(IF(
            ISNUMBER(
                IF(
                    $M$5:$V$5,
                    (M206:V206),
                    "")),
            1,
            0))
        =0,
    NA(),
    IF(
        Parameters!$D$15=1,
        IF(
            SUM(--(ISNUMBER(IF($M$5:$V$5=1,(M206:V206),""))))&gt;0,
            MAX(IF(
                ISNUMBER(M206:V206),
                IF(
                    M$5:V$5=1,
                    M206:V206,
                    ""),
                "")),
            MAX(IF(
                ISNUMBER(M206:V206),
                IF(
                    M$5:V$5=2,
                    M206:V206,
                    ""),
                ""))
        ),
        IF(
            Parameters!$D$16=1,
            IFERROR(
                AVERAGE(IF(
                    ISNUMBER(M206:V206),
                    IF(
                        M$5:V$5=1,
                        M206:V206,
                        ""),
                    "")),
                AVERAGE(IF(
                    ISNUMBER(M206:V206),
                    IF(
                        M$5:V$5=2,
                        M206:V206,
                        ""),
                    ""))
            ),
            IF(
                Parameters!$D$17=1,
                IFERROR(
                    IF(
                        OR(
                            IF(
                                ISNUMBER(M206:V206),
                                IF(
                                    M$5:V$5=1,
                                    M206:V206,
                                    ""),
                                "")
                            =0),
                        0,
                        GEOMEAN(IF(
                            ISNUMBER(M206:V206),
                            IF(
                                M$5:V$5=1,
                                M206:V206,
                                ""),
                            ""))
                    ),
                    IF(
                        OR(IF(
                            ISNUMBER(M206:V206),
                            IF(
                                M$5:V$5=2,
                                M206:V206,
                                ""),
                            "")
                            =0),
                        0,
                        GEOMEAN(IF(
                            ISNUMBER(M206:V206),
                            IF(
                                M$5:V$5=2,
                                M206:V206,
                                ""),
                            "")))
                )
            )
        )
    )
)</f>
        <v>0</v>
      </c>
      <c r="J206" s="242">
        <v>45188</v>
      </c>
      <c r="K206" s="242">
        <v>45440</v>
      </c>
      <c r="L206" s="91" t="s">
        <v>337</v>
      </c>
      <c r="M206" s="192">
        <v>2.3333333333333299</v>
      </c>
      <c r="N206" s="192" t="s">
        <v>409</v>
      </c>
      <c r="O206" s="192">
        <v>0</v>
      </c>
      <c r="P206" s="192">
        <v>0</v>
      </c>
      <c r="Q206" s="192">
        <v>0</v>
      </c>
      <c r="R206" s="192" t="s">
        <v>409</v>
      </c>
      <c r="S206" s="192">
        <v>2.4</v>
      </c>
      <c r="T206" s="192" t="s">
        <v>409</v>
      </c>
      <c r="U206" s="192">
        <v>0</v>
      </c>
      <c r="V206" s="192" t="s">
        <v>409</v>
      </c>
      <c r="W206" s="192">
        <v>0</v>
      </c>
      <c r="X206" s="192" t="s">
        <v>409</v>
      </c>
    </row>
    <row r="207" spans="1:40"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$M$4:$V$4,
                    (M207:V207),
                    "")),
            1,
            0))
        =0,
    NA(),
    IF(
        Parameters!$D$15=1,
        IF(
            SUM(--(ISNUMBER(IF($M$4:$V$4=1,(M207:V207),""))))&gt;0,
            MAX(IF(
                ISNUMBER(M207:V207),
                IF(
                    M$4:V$4=1,
                    M207:V207,
                    ""),
                "")),
            MAX(IF(
                ISNUMBER(M207:V207),
                IF(
                    M$4:V$4=2,
                    M207:V207,
                    ""),
                ""))
        ),
        IF(
            Parameters!$D$16=1,
            IFERROR(
                AVERAGE(IF(
                    ISNUMBER(M207:V207),
                    IF(
                        M$4:V$4=1,
                        M207:V207,
                        ""),
                    "")),
                AVERAGE(IF(
                    ISNUMBER(M207:V207),
                    IF(
                        M$4:V$4=2,
                        M207:V207,
                        ""),
                    ""))
            ),
            IF(
                Parameters!$D$17=1,
                IFERROR(
                    IF(
                        OR(
                            IF(
                                ISNUMBER(M207:V207),
                                IF(
                                    M$4:V$4=1,
                                    M207:V207,
                                    ""),
                                "")
                            =0),
                        0,
                        GEOMEAN(IF(
                            ISNUMBER(M207:V207),
                            IF(
                                M$4:V$4=1,
                                M207:V207,
                                ""),
                            ""))
                    ),
                    IF(
                        OR(IF(
                            ISNUMBER(M207:V207),
                            IF(
                                M$4:V$4=2,
                                M207:V207,
                                ""),
                            "")
                            =0),
                        0,
                        GEOMEAN(IF(
                            ISNUMBER(M207:V207),
                            IF(
                                M$4:V$4=2,
                                M207:V207,
                                ""),
                            "")))
                )
            )
        )
    )
)</f>
        <v>#N/A</v>
      </c>
      <c r="I207" s="191" cm="1">
        <f t="array" ref="I207">IF(
    SUM(IF(
            ISNUMBER(
                IF(
                    $M$5:$V$5,
                    (M207:V207),
                    "")),
            1,
            0))
        =0,
    NA(),
    IF(
        Parameters!$D$15=1,
        IF(
            SUM(--(ISNUMBER(IF($M$5:$V$5=1,(M207:V207),""))))&gt;0,
            MAX(IF(
                ISNUMBER(M207:V207),
                IF(
                    M$5:V$5=1,
                    M207:V207,
                    ""),
                "")),
            MAX(IF(
                ISNUMBER(M207:V207),
                IF(
                    M$5:V$5=2,
                    M207:V207,
                    ""),
                ""))
        ),
        IF(
            Parameters!$D$16=1,
            IFERROR(
                AVERAGE(IF(
                    ISNUMBER(M207:V207),
                    IF(
                        M$5:V$5=1,
                        M207:V207,
                        ""),
                    "")),
                AVERAGE(IF(
                    ISNUMBER(M207:V207),
                    IF(
                        M$5:V$5=2,
                        M207:V207,
                        ""),
                    ""))
            ),
            IF(
                Parameters!$D$17=1,
                IFERROR(
                    IF(
                        OR(
                            IF(
                                ISNUMBER(M207:V207),
                                IF(
                                    M$5:V$5=1,
                                    M207:V207,
                                    ""),
                                "")
                            =0),
                        0,
                        GEOMEAN(IF(
                            ISNUMBER(M207:V207),
                            IF(
                                M$5:V$5=1,
                                M207:V207,
                                ""),
                            ""))
                    ),
                    IF(
                        OR(IF(
                            ISNUMBER(M207:V207),
                            IF(
                                M$5:V$5=2,
                                M207:V207,
                                ""),
                            "")
                            =0),
                        0,
                        GEOMEAN(IF(
                            ISNUMBER(M207:V207),
                            IF(
                                M$5:V$5=2,
                                M207:V207,
                                ""),
                            "")))
                )
            )
        )
    )
)</f>
        <v>0</v>
      </c>
      <c r="J207" s="242">
        <v>44887</v>
      </c>
      <c r="K207" s="242">
        <v>45307</v>
      </c>
      <c r="L207" s="91" t="s">
        <v>697</v>
      </c>
      <c r="M207" s="192" t="s">
        <v>409</v>
      </c>
      <c r="N207" s="192" t="s">
        <v>409</v>
      </c>
      <c r="O207" s="192">
        <v>0</v>
      </c>
      <c r="P207" s="192">
        <v>0</v>
      </c>
      <c r="Q207" s="192">
        <v>0</v>
      </c>
      <c r="R207" s="192" t="s">
        <v>409</v>
      </c>
      <c r="S207" s="192" t="s">
        <v>409</v>
      </c>
      <c r="T207" s="192" t="s">
        <v>409</v>
      </c>
      <c r="U207" s="192">
        <v>0</v>
      </c>
      <c r="V207" s="192" t="s">
        <v>409</v>
      </c>
      <c r="W207" s="192">
        <v>0</v>
      </c>
      <c r="X207" s="192" t="s">
        <v>409</v>
      </c>
    </row>
    <row r="208" spans="1:40"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$M$4:$V$4,
                    (M208:V208),
                    "")),
            1,
            0))
        =0,
    NA(),
    IF(
        Parameters!$D$15=1,
        IF(
            SUM(--(ISNUMBER(IF($M$4:$V$4=1,(M208:V208),""))))&gt;0,
            MAX(IF(
                ISNUMBER(M208:V208),
                IF(
                    M$4:V$4=1,
                    M208:V208,
                    ""),
                "")),
            MAX(IF(
                ISNUMBER(M208:V208),
                IF(
                    M$4:V$4=2,
                    M208:V208,
                    ""),
                ""))
        ),
        IF(
            Parameters!$D$16=1,
            IFERROR(
                AVERAGE(IF(
                    ISNUMBER(M208:V208),
                    IF(
                        M$4:V$4=1,
                        M208:V208,
                        ""),
                    "")),
                AVERAGE(IF(
                    ISNUMBER(M208:V208),
                    IF(
                        M$4:V$4=2,
                        M208:V208,
                        ""),
                    ""))
            ),
            IF(
                Parameters!$D$17=1,
                IFERROR(
                    IF(
                        OR(
                            IF(
                                ISNUMBER(M208:V208),
                                IF(
                                    M$4:V$4=1,
                                    M208:V208,
                                    ""),
                                "")
                            =0),
                        0,
                        GEOMEAN(IF(
                            ISNUMBER(M208:V208),
                            IF(
                                M$4:V$4=1,
                                M208:V208,
                                ""),
                            ""))
                    ),
                    IF(
                        OR(IF(
                            ISNUMBER(M208:V208),
                            IF(
                                M$4:V$4=2,
                                M208:V208,
                                ""),
                            "")
                            =0),
                        0,
                        GEOMEAN(IF(
                            ISNUMBER(M208:V208),
                            IF(
                                M$4:V$4=2,
                                M208:V208,
                                ""),
                            "")))
                )
            )
        )
    )
)</f>
        <v>5.5</v>
      </c>
      <c r="I208" s="191" cm="1">
        <f t="array" ref="I208">IF(
    SUM(IF(
            ISNUMBER(
                IF(
                    $M$5:$V$5,
                    (M208:V208),
                    "")),
            1,
            0))
        =0,
    NA(),
    IF(
        Parameters!$D$15=1,
        IF(
            SUM(--(ISNUMBER(IF($M$5:$V$5=1,(M208:V208),""))))&gt;0,
            MAX(IF(
                ISNUMBER(M208:V208),
                IF(
                    M$5:V$5=1,
                    M208:V208,
                    ""),
                "")),
            MAX(IF(
                ISNUMBER(M208:V208),
                IF(
                    M$5:V$5=2,
                    M208:V208,
                    ""),
                ""))
        ),
        IF(
            Parameters!$D$16=1,
            IFERROR(
                AVERAGE(IF(
                    ISNUMBER(M208:V208),
                    IF(
                        M$5:V$5=1,
                        M208:V208,
                        ""),
                    "")),
                AVERAGE(IF(
                    ISNUMBER(M208:V208),
                    IF(
                        M$5:V$5=2,
                        M208:V208,
                        ""),
                    ""))
            ),
            IF(
                Parameters!$D$17=1,
                IFERROR(
                    IF(
                        OR(
                            IF(
                                ISNUMBER(M208:V208),
                                IF(
                                    M$5:V$5=1,
                                    M208:V208,
                                    ""),
                                "")
                            =0),
                        0,
                        GEOMEAN(IF(
                            ISNUMBER(M208:V208),
                            IF(
                                M$5:V$5=1,
                                M208:V208,
                                ""),
                            ""))
                    ),
                    IF(
                        OR(IF(
                            ISNUMBER(M208:V208),
                            IF(
                                M$5:V$5=2,
                                M208:V208,
                                ""),
                            "")
                            =0),
                        0,
                        GEOMEAN(IF(
                            ISNUMBER(M208:V208),
                            IF(
                                M$5:V$5=2,
                                M208:V208,
                                ""),
                            "")))
                )
            )
        )
    )
)</f>
        <v>0</v>
      </c>
      <c r="J208" s="242">
        <v>45188</v>
      </c>
      <c r="K208" s="242">
        <v>45440</v>
      </c>
      <c r="L208" s="91" t="s">
        <v>339</v>
      </c>
      <c r="M208" s="192">
        <v>5.5</v>
      </c>
      <c r="N208" s="192" t="s">
        <v>409</v>
      </c>
      <c r="O208" s="192">
        <v>0</v>
      </c>
      <c r="P208" s="192">
        <v>0</v>
      </c>
      <c r="Q208" s="192">
        <v>0</v>
      </c>
      <c r="R208" s="192" t="s">
        <v>409</v>
      </c>
      <c r="S208" s="192">
        <v>4.3</v>
      </c>
      <c r="T208" s="192" t="s">
        <v>409</v>
      </c>
      <c r="U208" s="192">
        <v>0</v>
      </c>
      <c r="V208" s="192" t="s">
        <v>409</v>
      </c>
      <c r="W208" s="192">
        <v>1.51515151515151E-2</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$M$4:$V$4,
                    (M209:V209),
                    "")),
            1,
            0))
        =0,
    NA(),
    IF(
        Parameters!$D$15=1,
        IF(
            SUM(--(ISNUMBER(IF($M$4:$V$4=1,(M209:V209),""))))&gt;0,
            MAX(IF(
                ISNUMBER(M209:V209),
                IF(
                    M$4:V$4=1,
                    M209:V209,
                    ""),
                "")),
            MAX(IF(
                ISNUMBER(M209:V209),
                IF(
                    M$4:V$4=2,
                    M209:V209,
                    ""),
                ""))
        ),
        IF(
            Parameters!$D$16=1,
            IFERROR(
                AVERAGE(IF(
                    ISNUMBER(M209:V209),
                    IF(
                        M$4:V$4=1,
                        M209:V209,
                        ""),
                    "")),
                AVERAGE(IF(
                    ISNUMBER(M209:V209),
                    IF(
                        M$4:V$4=2,
                        M209:V209,
                        ""),
                    ""))
            ),
            IF(
                Parameters!$D$17=1,
                IFERROR(
                    IF(
                        OR(
                            IF(
                                ISNUMBER(M209:V209),
                                IF(
                                    M$4:V$4=1,
                                    M209:V209,
                                    ""),
                                "")
                            =0),
                        0,
                        GEOMEAN(IF(
                            ISNUMBER(M209:V209),
                            IF(
                                M$4:V$4=1,
                                M209:V209,
                                ""),
                            ""))
                    ),
                    IF(
                        OR(IF(
                            ISNUMBER(M209:V209),
                            IF(
                                M$4:V$4=2,
                                M209:V209,
                                ""),
                            "")
                            =0),
                        0,
                        GEOMEAN(IF(
                            ISNUMBER(M209:V209),
                            IF(
                                M$4:V$4=2,
                                M209:V209,
                                ""),
                            "")))
                )
            )
        )
    )
)</f>
        <v>4.6666666666666599</v>
      </c>
      <c r="I209" s="191" cm="1">
        <f t="array" ref="I209">IF(
    SUM(IF(
            ISNUMBER(
                IF(
                    $M$5:$V$5,
                    (M209:V209),
                    "")),
            1,
            0))
        =0,
    NA(),
    IF(
        Parameters!$D$15=1,
        IF(
            SUM(--(ISNUMBER(IF($M$5:$V$5=1,(M209:V209),""))))&gt;0,
            MAX(IF(
                ISNUMBER(M209:V209),
                IF(
                    M$5:V$5=1,
                    M209:V209,
                    ""),
                "")),
            MAX(IF(
                ISNUMBER(M209:V209),
                IF(
                    M$5:V$5=2,
                    M209:V209,
                    ""),
                ""))
        ),
        IF(
            Parameters!$D$16=1,
            IFERROR(
                AVERAGE(IF(
                    ISNUMBER(M209:V209),
                    IF(
                        M$5:V$5=1,
                        M209:V209,
                        ""),
                    "")),
                AVERAGE(IF(
                    ISNUMBER(M209:V209),
                    IF(
                        M$5:V$5=2,
                        M209:V209,
                        ""),
                    ""))
            ),
            IF(
                Parameters!$D$17=1,
                IFERROR(
                    IF(
                        OR(
                            IF(
                                ISNUMBER(M209:V209),
                                IF(
                                    M$5:V$5=1,
                                    M209:V209,
                                    ""),
                                "")
                            =0),
                        0,
                        GEOMEAN(IF(
                            ISNUMBER(M209:V209),
                            IF(
                                M$5:V$5=1,
                                M209:V209,
                                ""),
                            ""))
                    ),
                    IF(
                        OR(IF(
                            ISNUMBER(M209:V209),
                            IF(
                                M$5:V$5=2,
                                M209:V209,
                                ""),
                            "")
                            =0),
                        0,
                        GEOMEAN(IF(
                            ISNUMBER(M209:V209),
                            IF(
                                M$5:V$5=2,
                                M209:V209,
                                ""),
                            "")))
                )
            )
        )
    )
)</f>
        <v>0</v>
      </c>
      <c r="J209" s="242">
        <v>45188</v>
      </c>
      <c r="K209" s="242">
        <v>45440</v>
      </c>
      <c r="L209" s="91" t="s">
        <v>341</v>
      </c>
      <c r="M209" s="192">
        <v>4.6666666666666599</v>
      </c>
      <c r="N209" s="192" t="s">
        <v>409</v>
      </c>
      <c r="O209" s="192">
        <v>0</v>
      </c>
      <c r="P209" s="192">
        <v>0</v>
      </c>
      <c r="Q209" s="192">
        <v>0</v>
      </c>
      <c r="R209" s="192" t="s">
        <v>409</v>
      </c>
      <c r="S209" s="192">
        <v>3.8</v>
      </c>
      <c r="T209" s="192" t="s">
        <v>409</v>
      </c>
      <c r="U209" s="192">
        <v>0</v>
      </c>
      <c r="V209" s="192" t="s">
        <v>409</v>
      </c>
      <c r="W209" s="192">
        <v>0.17241379310344801</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$M$4:$V$4,
                    (M210:V210),
                    "")),
            1,
            0))
        =0,
    NA(),
    IF(
        Parameters!$D$15=1,
        IF(
            SUM(--(ISNUMBER(IF($M$4:$V$4=1,(M210:V210),""))))&gt;0,
            MAX(IF(
                ISNUMBER(M210:V210),
                IF(
                    M$4:V$4=1,
                    M210:V210,
                    ""),
                "")),
            MAX(IF(
                ISNUMBER(M210:V210),
                IF(
                    M$4:V$4=2,
                    M210:V210,
                    ""),
                ""))
        ),
        IF(
            Parameters!$D$16=1,
            IFERROR(
                AVERAGE(IF(
                    ISNUMBER(M210:V210),
                    IF(
                        M$4:V$4=1,
                        M210:V210,
                        ""),
                    "")),
                AVERAGE(IF(
                    ISNUMBER(M210:V210),
                    IF(
                        M$4:V$4=2,
                        M210:V210,
                        ""),
                    ""))
            ),
            IF(
                Parameters!$D$17=1,
                IFERROR(
                    IF(
                        OR(
                            IF(
                                ISNUMBER(M210:V210),
                                IF(
                                    M$4:V$4=1,
                                    M210:V210,
                                    ""),
                                "")
                            =0),
                        0,
                        GEOMEAN(IF(
                            ISNUMBER(M210:V210),
                            IF(
                                M$4:V$4=1,
                                M210:V210,
                                ""),
                            ""))
                    ),
                    IF(
                        OR(IF(
                            ISNUMBER(M210:V210),
                            IF(
                                M$4:V$4=2,
                                M210:V210,
                                ""),
                            "")
                            =0),
                        0,
                        GEOMEAN(IF(
                            ISNUMBER(M210:V210),
                            IF(
                                M$4:V$4=2,
                                M210:V210,
                                ""),
                            "")))
                )
            )
        )
    )
)</f>
        <v>3.5</v>
      </c>
      <c r="I210" s="191" cm="1">
        <f t="array" ref="I210">IF(
    SUM(IF(
            ISNUMBER(
                IF(
                    $M$5:$V$5,
                    (M210:V210),
                    "")),
            1,
            0))
        =0,
    NA(),
    IF(
        Parameters!$D$15=1,
        IF(
            SUM(--(ISNUMBER(IF($M$5:$V$5=1,(M210:V210),""))))&gt;0,
            MAX(IF(
                ISNUMBER(M210:V210),
                IF(
                    M$5:V$5=1,
                    M210:V210,
                    ""),
                "")),
            MAX(IF(
                ISNUMBER(M210:V210),
                IF(
                    M$5:V$5=2,
                    M210:V210,
                    ""),
                ""))
        ),
        IF(
            Parameters!$D$16=1,
            IFERROR(
                AVERAGE(IF(
                    ISNUMBER(M210:V210),
                    IF(
                        M$5:V$5=1,
                        M210:V210,
                        ""),
                    "")),
                AVERAGE(IF(
                    ISNUMBER(M210:V210),
                    IF(
                        M$5:V$5=2,
                        M210:V210,
                        ""),
                    ""))
            ),
            IF(
                Parameters!$D$17=1,
                IFERROR(
                    IF(
                        OR(
                            IF(
                                ISNUMBER(M210:V210),
                                IF(
                                    M$5:V$5=1,
                                    M210:V210,
                                    ""),
                                "")
                            =0),
                        0,
                        GEOMEAN(IF(
                            ISNUMBER(M210:V210),
                            IF(
                                M$5:V$5=1,
                                M210:V210,
                                ""),
                            ""))
                    ),
                    IF(
                        OR(IF(
                            ISNUMBER(M210:V210),
                            IF(
                                M$5:V$5=2,
                                M210:V210,
                                ""),
                            "")
                            =0),
                        0,
                        GEOMEAN(IF(
                            ISNUMBER(M210:V210),
                            IF(
                                M$5:V$5=2,
                                M210:V210,
                                ""),
                            "")))
                )
            )
        )
    )
)</f>
        <v>0</v>
      </c>
      <c r="J210" s="242">
        <v>45163</v>
      </c>
      <c r="K210" s="242">
        <v>45188</v>
      </c>
      <c r="L210" s="91" t="s">
        <v>343</v>
      </c>
      <c r="M210" s="192">
        <v>3.5</v>
      </c>
      <c r="N210" s="192" t="s">
        <v>409</v>
      </c>
      <c r="O210" s="192">
        <v>0</v>
      </c>
      <c r="P210" s="192">
        <v>0</v>
      </c>
      <c r="Q210" s="192">
        <v>0</v>
      </c>
      <c r="R210" s="192" t="s">
        <v>409</v>
      </c>
      <c r="S210" s="192">
        <v>3.1</v>
      </c>
      <c r="T210" s="192" t="s">
        <v>409</v>
      </c>
      <c r="U210" s="192">
        <v>0</v>
      </c>
      <c r="V210" s="192" t="s">
        <v>409</v>
      </c>
      <c r="W210" s="192">
        <v>0</v>
      </c>
      <c r="X210" s="192" t="s">
        <v>409</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$M$4:$V$4,
                    (M211:V211),
                    "")),
            1,
            0))
        =0,
    NA(),
    IF(
        Parameters!$D$15=1,
        IF(
            SUM(--(ISNUMBER(IF($M$4:$V$4=1,(M211:V211),""))))&gt;0,
            MAX(IF(
                ISNUMBER(M211:V211),
                IF(
                    M$4:V$4=1,
                    M211:V211,
                    ""),
                "")),
            MAX(IF(
                ISNUMBER(M211:V211),
                IF(
                    M$4:V$4=2,
                    M211:V211,
                    ""),
                ""))
        ),
        IF(
            Parameters!$D$16=1,
            IFERROR(
                AVERAGE(IF(
                    ISNUMBER(M211:V211),
                    IF(
                        M$4:V$4=1,
                        M211:V211,
                        ""),
                    "")),
                AVERAGE(IF(
                    ISNUMBER(M211:V211),
                    IF(
                        M$4:V$4=2,
                        M211:V211,
                        ""),
                    ""))
            ),
            IF(
                Parameters!$D$17=1,
                IFERROR(
                    IF(
                        OR(
                            IF(
                                ISNUMBER(M211:V211),
                                IF(
                                    M$4:V$4=1,
                                    M211:V211,
                                    ""),
                                "")
                            =0),
                        0,
                        GEOMEAN(IF(
                            ISNUMBER(M211:V211),
                            IF(
                                M$4:V$4=1,
                                M211:V211,
                                ""),
                            ""))
                    ),
                    IF(
                        OR(IF(
                            ISNUMBER(M211:V211),
                            IF(
                                M$4:V$4=2,
                                M211:V211,
                                ""),
                            "")
                            =0),
                        0,
                        GEOMEAN(IF(
                            ISNUMBER(M211:V211),
                            IF(
                                M$4:V$4=2,
                                M211:V211,
                                ""),
                            "")))
                )
            )
        )
    )
)</f>
        <v>1.8333333333333299</v>
      </c>
      <c r="I211" s="191" cm="1">
        <f t="array" ref="I211">IF(
    SUM(IF(
            ISNUMBER(
                IF(
                    $M$5:$V$5,
                    (M211:V211),
                    "")),
            1,
            0))
        =0,
    NA(),
    IF(
        Parameters!$D$15=1,
        IF(
            SUM(--(ISNUMBER(IF($M$5:$V$5=1,(M211:V211),""))))&gt;0,
            MAX(IF(
                ISNUMBER(M211:V211),
                IF(
                    M$5:V$5=1,
                    M211:V211,
                    ""),
                "")),
            MAX(IF(
                ISNUMBER(M211:V211),
                IF(
                    M$5:V$5=2,
                    M211:V211,
                    ""),
                ""))
        ),
        IF(
            Parameters!$D$16=1,
            IFERROR(
                AVERAGE(IF(
                    ISNUMBER(M211:V211),
                    IF(
                        M$5:V$5=1,
                        M211:V211,
                        ""),
                    "")),
                AVERAGE(IF(
                    ISNUMBER(M211:V211),
                    IF(
                        M$5:V$5=2,
                        M211:V211,
                        ""),
                    ""))
            ),
            IF(
                Parameters!$D$17=1,
                IFERROR(
                    IF(
                        OR(
                            IF(
                                ISNUMBER(M211:V211),
                                IF(
                                    M$5:V$5=1,
                                    M211:V211,
                                    ""),
                                "")
                            =0),
                        0,
                        GEOMEAN(IF(
                            ISNUMBER(M211:V211),
                            IF(
                                M$5:V$5=1,
                                M211:V211,
                                ""),
                            ""))
                    ),
                    IF(
                        OR(IF(
                            ISNUMBER(M211:V211),
                            IF(
                                M$5:V$5=2,
                                M211:V211,
                                ""),
                            "")
                            =0),
                        0,
                        GEOMEAN(IF(
                            ISNUMBER(M211:V211),
                            IF(
                                M$5:V$5=2,
                                M211:V211,
                                ""),
                            "")))
                )
            )
        )
    )
)</f>
        <v>0</v>
      </c>
      <c r="J211" s="242">
        <v>45188</v>
      </c>
      <c r="K211" s="242">
        <v>45294</v>
      </c>
      <c r="L211" s="91" t="s">
        <v>345</v>
      </c>
      <c r="M211" s="192">
        <v>1.8333333333333299</v>
      </c>
      <c r="N211" s="192" t="s">
        <v>409</v>
      </c>
      <c r="O211" s="192">
        <v>0</v>
      </c>
      <c r="P211" s="192">
        <v>0</v>
      </c>
      <c r="Q211" s="192">
        <v>0</v>
      </c>
      <c r="R211" s="192" t="s">
        <v>409</v>
      </c>
      <c r="S211" s="192">
        <v>2.1</v>
      </c>
      <c r="T211" s="192" t="s">
        <v>409</v>
      </c>
      <c r="U211" s="192">
        <v>0</v>
      </c>
      <c r="V211" s="192" t="s">
        <v>409</v>
      </c>
      <c r="W211" s="192">
        <v>0</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$M$4:$V$4,
                    (M212:V212),
                    "")),
            1,
            0))
        =0,
    NA(),
    IF(
        Parameters!$D$15=1,
        IF(
            SUM(--(ISNUMBER(IF($M$4:$V$4=1,(M212:V212),""))))&gt;0,
            MAX(IF(
                ISNUMBER(M212:V212),
                IF(
                    M$4:V$4=1,
                    M212:V212,
                    ""),
                "")),
            MAX(IF(
                ISNUMBER(M212:V212),
                IF(
                    M$4:V$4=2,
                    M212:V212,
                    ""),
                ""))
        ),
        IF(
            Parameters!$D$16=1,
            IFERROR(
                AVERAGE(IF(
                    ISNUMBER(M212:V212),
                    IF(
                        M$4:V$4=1,
                        M212:V212,
                        ""),
                    "")),
                AVERAGE(IF(
                    ISNUMBER(M212:V212),
                    IF(
                        M$4:V$4=2,
                        M212:V212,
                        ""),
                    ""))
            ),
            IF(
                Parameters!$D$17=1,
                IFERROR(
                    IF(
                        OR(
                            IF(
                                ISNUMBER(M212:V212),
                                IF(
                                    M$4:V$4=1,
                                    M212:V212,
                                    ""),
                                "")
                            =0),
                        0,
                        GEOMEAN(IF(
                            ISNUMBER(M212:V212),
                            IF(
                                M$4:V$4=1,
                                M212:V212,
                                ""),
                            ""))
                    ),
                    IF(
                        OR(IF(
                            ISNUMBER(M212:V212),
                            IF(
                                M$4:V$4=2,
                                M212:V212,
                                ""),
                            "")
                            =0),
                        0,
                        GEOMEAN(IF(
                            ISNUMBER(M212:V212),
                            IF(
                                M$4:V$4=2,
                                M212:V212,
                                ""),
                            "")))
                )
            )
        )
    )
)</f>
        <v>9.8333333333333304</v>
      </c>
      <c r="I212" s="191" cm="1">
        <f t="array" ref="I212">IF(
    SUM(IF(
            ISNUMBER(
                IF(
                    $M$5:$V$5,
                    (M212:V212),
                    "")),
            1,
            0))
        =0,
    NA(),
    IF(
        Parameters!$D$15=1,
        IF(
            SUM(--(ISNUMBER(IF($M$5:$V$5=1,(M212:V212),""))))&gt;0,
            MAX(IF(
                ISNUMBER(M212:V212),
                IF(
                    M$5:V$5=1,
                    M212:V212,
                    ""),
                "")),
            MAX(IF(
                ISNUMBER(M212:V212),
                IF(
                    M$5:V$5=2,
                    M212:V212,
                    ""),
                ""))
        ),
        IF(
            Parameters!$D$16=1,
            IFERROR(
                AVERAGE(IF(
                    ISNUMBER(M212:V212),
                    IF(
                        M$5:V$5=1,
                        M212:V212,
                        ""),
                    "")),
                AVERAGE(IF(
                    ISNUMBER(M212:V212),
                    IF(
                        M$5:V$5=2,
                        M212:V212,
                        ""),
                    ""))
            ),
            IF(
                Parameters!$D$17=1,
                IFERROR(
                    IF(
                        OR(
                            IF(
                                ISNUMBER(M212:V212),
                                IF(
                                    M$5:V$5=1,
                                    M212:V212,
                                    ""),
                                "")
                            =0),
                        0,
                        GEOMEAN(IF(
                            ISNUMBER(M212:V212),
                            IF(
                                M$5:V$5=1,
                                M212:V212,
                                ""),
                            ""))
                    ),
                    IF(
                        OR(IF(
                            ISNUMBER(M212:V212),
                            IF(
                                M$5:V$5=2,
                                M212:V212,
                                ""),
                            "")
                            =0),
                        0,
                        GEOMEAN(IF(
                            ISNUMBER(M212:V212),
                            IF(
                                M$5:V$5=2,
                                M212:V212,
                                ""),
                            "")))
                )
            )
        )
    )
)</f>
        <v>0</v>
      </c>
      <c r="J212" s="242">
        <v>45188</v>
      </c>
      <c r="K212" s="242">
        <v>45307</v>
      </c>
      <c r="L212" s="91" t="s">
        <v>346</v>
      </c>
      <c r="M212" s="192">
        <v>9.8333333333333304</v>
      </c>
      <c r="N212" s="192" t="s">
        <v>409</v>
      </c>
      <c r="O212" s="192">
        <v>0</v>
      </c>
      <c r="P212" s="192">
        <v>0</v>
      </c>
      <c r="Q212" s="192">
        <v>0</v>
      </c>
      <c r="R212" s="192" t="s">
        <v>409</v>
      </c>
      <c r="S212" s="192">
        <v>6.9</v>
      </c>
      <c r="T212" s="192" t="s">
        <v>409</v>
      </c>
      <c r="U212" s="192">
        <v>0</v>
      </c>
      <c r="V212" s="192" t="s">
        <v>409</v>
      </c>
      <c r="W212" s="192">
        <v>1.65837479270315E-2</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$M$4:$V$4,
                    (M213:V213),
                    "")),
            1,
            0))
        =0,
    NA(),
    IF(
        Parameters!$D$15=1,
        IF(
            SUM(--(ISNUMBER(IF($M$4:$V$4=1,(M213:V213),""))))&gt;0,
            MAX(IF(
                ISNUMBER(M213:V213),
                IF(
                    M$4:V$4=1,
                    M213:V213,
                    ""),
                "")),
            MAX(IF(
                ISNUMBER(M213:V213),
                IF(
                    M$4:V$4=2,
                    M213:V213,
                    ""),
                ""))
        ),
        IF(
            Parameters!$D$16=1,
            IFERROR(
                AVERAGE(IF(
                    ISNUMBER(M213:V213),
                    IF(
                        M$4:V$4=1,
                        M213:V213,
                        ""),
                    "")),
                AVERAGE(IF(
                    ISNUMBER(M213:V213),
                    IF(
                        M$4:V$4=2,
                        M213:V213,
                        ""),
                    ""))
            ),
            IF(
                Parameters!$D$17=1,
                IFERROR(
                    IF(
                        OR(
                            IF(
                                ISNUMBER(M213:V213),
                                IF(
                                    M$4:V$4=1,
                                    M213:V213,
                                    ""),
                                "")
                            =0),
                        0,
                        GEOMEAN(IF(
                            ISNUMBER(M213:V213),
                            IF(
                                M$4:V$4=1,
                                M213:V213,
                                ""),
                            ""))
                    ),
                    IF(
                        OR(IF(
                            ISNUMBER(M213:V213),
                            IF(
                                M$4:V$4=2,
                                M213:V213,
                                ""),
                            "")
                            =0),
                        0,
                        GEOMEAN(IF(
                            ISNUMBER(M213:V213),
                            IF(
                                M$4:V$4=2,
                                M213:V213,
                                ""),
                            "")))
                )
            )
        )
    )
)</f>
        <v>6.5</v>
      </c>
      <c r="I213" s="191" cm="1">
        <f t="array" ref="I213">IF(
    SUM(IF(
            ISNUMBER(
                IF(
                    $M$5:$V$5,
                    (M213:V213),
                    "")),
            1,
            0))
        =0,
    NA(),
    IF(
        Parameters!$D$15=1,
        IF(
            SUM(--(ISNUMBER(IF($M$5:$V$5=1,(M213:V213),""))))&gt;0,
            MAX(IF(
                ISNUMBER(M213:V213),
                IF(
                    M$5:V$5=1,
                    M213:V213,
                    ""),
                "")),
            MAX(IF(
                ISNUMBER(M213:V213),
                IF(
                    M$5:V$5=2,
                    M213:V213,
                    ""),
                ""))
        ),
        IF(
            Parameters!$D$16=1,
            IFERROR(
                AVERAGE(IF(
                    ISNUMBER(M213:V213),
                    IF(
                        M$5:V$5=1,
                        M213:V213,
                        ""),
                    "")),
                AVERAGE(IF(
                    ISNUMBER(M213:V213),
                    IF(
                        M$5:V$5=2,
                        M213:V213,
                        ""),
                    ""))
            ),
            IF(
                Parameters!$D$17=1,
                IFERROR(
                    IF(
                        OR(
                            IF(
                                ISNUMBER(M213:V213),
                                IF(
                                    M$5:V$5=1,
                                    M213:V213,
                                    ""),
                                "")
                            =0),
                        0,
                        GEOMEAN(IF(
                            ISNUMBER(M213:V213),
                            IF(
                                M$5:V$5=1,
                                M213:V213,
                                ""),
                            ""))
                    ),
                    IF(
                        OR(IF(
                            ISNUMBER(M213:V213),
                            IF(
                                M$5:V$5=2,
                                M213:V213,
                                ""),
                            "")
                            =0),
                        0,
                        GEOMEAN(IF(
                            ISNUMBER(M213:V213),
                            IF(
                                M$5:V$5=2,
                                M213:V213,
                                ""),
                            "")))
                )
            )
        )
    )
)</f>
        <v>0</v>
      </c>
      <c r="J213" s="242">
        <v>45188</v>
      </c>
      <c r="K213" s="242">
        <v>45294</v>
      </c>
      <c r="L213" s="91" t="s">
        <v>348</v>
      </c>
      <c r="M213" s="192">
        <v>6.5</v>
      </c>
      <c r="N213" s="192" t="s">
        <v>409</v>
      </c>
      <c r="O213" s="192">
        <v>0</v>
      </c>
      <c r="P213" s="192">
        <v>0</v>
      </c>
      <c r="Q213" s="192">
        <v>0</v>
      </c>
      <c r="R213" s="192" t="s">
        <v>409</v>
      </c>
      <c r="S213" s="192">
        <v>4.9000000000000004</v>
      </c>
      <c r="T213" s="192" t="s">
        <v>409</v>
      </c>
      <c r="U213" s="192">
        <v>0</v>
      </c>
      <c r="V213" s="192" t="s">
        <v>409</v>
      </c>
      <c r="W213" s="192">
        <v>0</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6.1913918736689002</v>
      </c>
      <c r="H214" s="80" cm="1">
        <f t="array" ref="H214">IF(
    SUM(IF(
            ISNUMBER(
                IF(
                    $M$4:$V$4,
                    (M214:V214),
                    "")),
            1,
            0))
        =0,
    NA(),
    IF(
        Parameters!$D$15=1,
        IF(
            SUM(--(ISNUMBER(IF($M$4:$V$4=1,(M214:V214),""))))&gt;0,
            MAX(IF(
                ISNUMBER(M214:V214),
                IF(
                    M$4:V$4=1,
                    M214:V214,
                    ""),
                "")),
            MAX(IF(
                ISNUMBER(M214:V214),
                IF(
                    M$4:V$4=2,
                    M214:V214,
                    ""),
                ""))
        ),
        IF(
            Parameters!$D$16=1,
            IFERROR(
                AVERAGE(IF(
                    ISNUMBER(M214:V214),
                    IF(
                        M$4:V$4=1,
                        M214:V214,
                        ""),
                    "")),
                AVERAGE(IF(
                    ISNUMBER(M214:V214),
                    IF(
                        M$4:V$4=2,
                        M214:V214,
                        ""),
                    ""))
            ),
            IF(
                Parameters!$D$17=1,
                IFERROR(
                    IF(
                        OR(
                            IF(
                                ISNUMBER(M214:V214),
                                IF(
                                    M$4:V$4=1,
                                    M214:V214,
                                    ""),
                                "")
                            =0),
                        0,
                        GEOMEAN(IF(
                            ISNUMBER(M214:V214),
                            IF(
                                M$4:V$4=1,
                                M214:V214,
                                ""),
                            ""))
                    ),
                    IF(
                        OR(IF(
                            ISNUMBER(M214:V214),
                            IF(
                                M$4:V$4=2,
                                M214:V214,
                                ""),
                            "")
                            =0),
                        0,
                        GEOMEAN(IF(
                            ISNUMBER(M214:V214),
                            IF(
                                M$4:V$4=2,
                                M214:V214,
                                ""),
                            "")))
                )
            )
        )
    )
)</f>
        <v>3.8333333333333299</v>
      </c>
      <c r="I214" s="191" cm="1">
        <f t="array" ref="I214">IF(
    SUM(IF(
            ISNUMBER(
                IF(
                    $M$5:$V$5,
                    (M214:V214),
                    "")),
            1,
            0))
        =0,
    NA(),
    IF(
        Parameters!$D$15=1,
        IF(
            SUM(--(ISNUMBER(IF($M$5:$V$5=1,(M214:V214),""))))&gt;0,
            MAX(IF(
                ISNUMBER(M214:V214),
                IF(
                    M$5:V$5=1,
                    M214:V214,
                    ""),
                "")),
            MAX(IF(
                ISNUMBER(M214:V214),
                IF(
                    M$5:V$5=2,
                    M214:V214,
                    ""),
                ""))
        ),
        IF(
            Parameters!$D$16=1,
            IFERROR(
                AVERAGE(IF(
                    ISNUMBER(M214:V214),
                    IF(
                        M$5:V$5=1,
                        M214:V214,
                        ""),
                    "")),
                AVERAGE(IF(
                    ISNUMBER(M214:V214),
                    IF(
                        M$5:V$5=2,
                        M214:V214,
                        ""),
                    ""))
            ),
            IF(
                Parameters!$D$17=1,
                IFERROR(
                    IF(
                        OR(
                            IF(
                                ISNUMBER(M214:V214),
                                IF(
                                    M$5:V$5=1,
                                    M214:V214,
                                    ""),
                                "")
                            =0),
                        0,
                        GEOMEAN(IF(
                            ISNUMBER(M214:V214),
                            IF(
                                M$5:V$5=1,
                                M214:V214,
                                ""),
                            ""))
                    ),
                    IF(
                        OR(IF(
                            ISNUMBER(M214:V214),
                            IF(
                                M$5:V$5=2,
                                M214:V214,
                                ""),
                            "")
                            =0),
                        0,
                        GEOMEAN(IF(
                            ISNUMBER(M214:V214),
                            IF(
                                M$5:V$5=2,
                                M214:V214,
                                ""),
                            "")))
                )
            )
        )
    )
)</f>
        <v>10</v>
      </c>
      <c r="J214" s="242">
        <v>45188</v>
      </c>
      <c r="K214" s="242">
        <v>45337</v>
      </c>
      <c r="L214" s="91" t="s">
        <v>349</v>
      </c>
      <c r="M214" s="192">
        <v>3.8333333333333299</v>
      </c>
      <c r="N214" s="192" t="s">
        <v>409</v>
      </c>
      <c r="O214" s="192">
        <v>0</v>
      </c>
      <c r="P214" s="192">
        <v>0</v>
      </c>
      <c r="Q214" s="192">
        <v>10</v>
      </c>
      <c r="R214" s="192" t="s">
        <v>409</v>
      </c>
      <c r="S214" s="192">
        <v>3.3</v>
      </c>
      <c r="T214" s="192" t="s">
        <v>409</v>
      </c>
      <c r="U214" s="192">
        <v>0</v>
      </c>
      <c r="V214" s="192" t="s">
        <v>409</v>
      </c>
      <c r="W214" s="192">
        <v>1</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9.0369611411506359</v>
      </c>
      <c r="H215" s="80" cm="1">
        <f t="array" ref="H215">IF(
    SUM(IF(
            ISNUMBER(
                IF(
                    $M$4:$V$4,
                    (M215:V215),
                    "")),
            1,
            0))
        =0,
    NA(),
    IF(
        Parameters!$D$15=1,
        IF(
            SUM(--(ISNUMBER(IF($M$4:$V$4=1,(M215:V215),""))))&gt;0,
            MAX(IF(
                ISNUMBER(M215:V215),
                IF(
                    M$4:V$4=1,
                    M215:V215,
                    ""),
                "")),
            MAX(IF(
                ISNUMBER(M215:V215),
                IF(
                    M$4:V$4=2,
                    M215:V215,
                    ""),
                ""))
        ),
        IF(
            Parameters!$D$16=1,
            IFERROR(
                AVERAGE(IF(
                    ISNUMBER(M215:V215),
                    IF(
                        M$4:V$4=1,
                        M215:V215,
                        ""),
                    "")),
                AVERAGE(IF(
                    ISNUMBER(M215:V215),
                    IF(
                        M$4:V$4=2,
                        M215:V215,
                        ""),
                    ""))
            ),
            IF(
                Parameters!$D$17=1,
                IFERROR(
                    IF(
                        OR(
                            IF(
                                ISNUMBER(M215:V215),
                                IF(
                                    M$4:V$4=1,
                                    M215:V215,
                                    ""),
                                "")
                            =0),
                        0,
                        GEOMEAN(IF(
                            ISNUMBER(M215:V215),
                            IF(
                                M$4:V$4=1,
                                M215:V215,
                                ""),
                            ""))
                    ),
                    IF(
                        OR(IF(
                            ISNUMBER(M215:V215),
                            IF(
                                M$4:V$4=2,
                                M215:V215,
                                ""),
                            "")
                            =0),
                        0,
                        GEOMEAN(IF(
                            ISNUMBER(M215:V215),
                            IF(
                                M$4:V$4=2,
                                M215:V215,
                                ""),
                            "")))
                )
            )
        )
    )
)</f>
        <v>8.1666666666666607</v>
      </c>
      <c r="I215" s="191" cm="1">
        <f t="array" ref="I215">IF(
    SUM(IF(
            ISNUMBER(
                IF(
                    $M$5:$V$5,
                    (M215:V215),
                    "")),
            1,
            0))
        =0,
    NA(),
    IF(
        Parameters!$D$15=1,
        IF(
            SUM(--(ISNUMBER(IF($M$5:$V$5=1,(M215:V215),""))))&gt;0,
            MAX(IF(
                ISNUMBER(M215:V215),
                IF(
                    M$5:V$5=1,
                    M215:V215,
                    ""),
                "")),
            MAX(IF(
                ISNUMBER(M215:V215),
                IF(
                    M$5:V$5=2,
                    M215:V215,
                    ""),
                ""))
        ),
        IF(
            Parameters!$D$16=1,
            IFERROR(
                AVERAGE(IF(
                    ISNUMBER(M215:V215),
                    IF(
                        M$5:V$5=1,
                        M215:V215,
                        ""),
                    "")),
                AVERAGE(IF(
                    ISNUMBER(M215:V215),
                    IF(
                        M$5:V$5=2,
                        M215:V215,
                        ""),
                    ""))
            ),
            IF(
                Parameters!$D$17=1,
                IFERROR(
                    IF(
                        OR(
                            IF(
                                ISNUMBER(M215:V215),
                                IF(
                                    M$5:V$5=1,
                                    M215:V215,
                                    ""),
                                "")
                            =0),
                        0,
                        GEOMEAN(IF(
                            ISNUMBER(M215:V215),
                            IF(
                                M$5:V$5=1,
                                M215:V215,
                                ""),
                            ""))
                    ),
                    IF(
                        OR(IF(
                            ISNUMBER(M215:V215),
                            IF(
                                M$5:V$5=2,
                                M215:V215,
                                ""),
                            "")
                            =0),
                        0,
                        GEOMEAN(IF(
                            ISNUMBER(M215:V215),
                            IF(
                                M$5:V$5=2,
                                M215:V215,
                                ""),
                            "")))
                )
            )
        )
    )
)</f>
        <v>10</v>
      </c>
      <c r="J215" s="242">
        <v>45188</v>
      </c>
      <c r="K215" s="242">
        <v>45454</v>
      </c>
      <c r="L215" s="91" t="s">
        <v>350</v>
      </c>
      <c r="M215" s="192">
        <v>8.1666666666666607</v>
      </c>
      <c r="N215" s="192">
        <v>10</v>
      </c>
      <c r="O215" s="192">
        <v>0</v>
      </c>
      <c r="P215" s="192">
        <v>10</v>
      </c>
      <c r="Q215" s="192">
        <v>10</v>
      </c>
      <c r="R215" s="192" t="s">
        <v>409</v>
      </c>
      <c r="S215" s="192">
        <v>5.9</v>
      </c>
      <c r="T215" s="192" t="s">
        <v>847</v>
      </c>
      <c r="U215" s="192">
        <v>0</v>
      </c>
      <c r="V215" s="192" t="s">
        <v>862</v>
      </c>
      <c r="W215" s="192">
        <v>0.33333333333333298</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10</v>
      </c>
      <c r="H216" s="80" t="e" cm="1">
        <f t="array" ref="H216">IF(
    SUM(IF(
            ISNUMBER(
                IF(
                    $M$4:$V$4,
                    (M216:V216),
                    "")),
            1,
            0))
        =0,
    NA(),
    IF(
        Parameters!$D$15=1,
        IF(
            SUM(--(ISNUMBER(IF($M$4:$V$4=1,(M216:V216),""))))&gt;0,
            MAX(IF(
                ISNUMBER(M216:V216),
                IF(
                    M$4:V$4=1,
                    M216:V216,
                    ""),
                "")),
            MAX(IF(
                ISNUMBER(M216:V216),
                IF(
                    M$4:V$4=2,
                    M216:V216,
                    ""),
                ""))
        ),
        IF(
            Parameters!$D$16=1,
            IFERROR(
                AVERAGE(IF(
                    ISNUMBER(M216:V216),
                    IF(
                        M$4:V$4=1,
                        M216:V216,
                        ""),
                    "")),
                AVERAGE(IF(
                    ISNUMBER(M216:V216),
                    IF(
                        M$4:V$4=2,
                        M216:V216,
                        ""),
                    ""))
            ),
            IF(
                Parameters!$D$17=1,
                IFERROR(
                    IF(
                        OR(
                            IF(
                                ISNUMBER(M216:V216),
                                IF(
                                    M$4:V$4=1,
                                    M216:V216,
                                    ""),
                                "")
                            =0),
                        0,
                        GEOMEAN(IF(
                            ISNUMBER(M216:V216),
                            IF(
                                M$4:V$4=1,
                                M216:V216,
                                ""),
                            ""))
                    ),
                    IF(
                        OR(IF(
                            ISNUMBER(M216:V216),
                            IF(
                                M$4:V$4=2,
                                M216:V216,
                                ""),
                            "")
                            =0),
                        0,
                        GEOMEAN(IF(
                            ISNUMBER(M216:V216),
                            IF(
                                M$4:V$4=2,
                                M216:V216,
                                ""),
                            "")))
                )
            )
        )
    )
)</f>
        <v>#N/A</v>
      </c>
      <c r="I216" s="191" cm="1">
        <f t="array" ref="I216">IF(
    SUM(IF(
            ISNUMBER(
                IF(
                    $M$5:$V$5,
                    (M216:V216),
                    "")),
            1,
            0))
        =0,
    NA(),
    IF(
        Parameters!$D$15=1,
        IF(
            SUM(--(ISNUMBER(IF($M$5:$V$5=1,(M216:V216),""))))&gt;0,
            MAX(IF(
                ISNUMBER(M216:V216),
                IF(
                    M$5:V$5=1,
                    M216:V216,
                    ""),
                "")),
            MAX(IF(
                ISNUMBER(M216:V216),
                IF(
                    M$5:V$5=2,
                    M216:V216,
                    ""),
                ""))
        ),
        IF(
            Parameters!$D$16=1,
            IFERROR(
                AVERAGE(IF(
                    ISNUMBER(M216:V216),
                    IF(
                        M$5:V$5=1,
                        M216:V216,
                        ""),
                    "")),
                AVERAGE(IF(
                    ISNUMBER(M216:V216),
                    IF(
                        M$5:V$5=2,
                        M216:V216,
                        ""),
                    ""))
            ),
            IF(
                Parameters!$D$17=1,
                IFERROR(
                    IF(
                        OR(
                            IF(
                                ISNUMBER(M216:V216),
                                IF(
                                    M$5:V$5=1,
                                    M216:V216,
                                    ""),
                                "")
                            =0),
                        0,
                        GEOMEAN(IF(
                            ISNUMBER(M216:V216),
                            IF(
                                M$5:V$5=1,
                                M216:V216,
                                ""),
                            ""))
                    ),
                    IF(
                        OR(IF(
                            ISNUMBER(M216:V216),
                            IF(
                                M$5:V$5=2,
                                M216:V216,
                                ""),
                            "")
                            =0),
                        0,
                        GEOMEAN(IF(
                            ISNUMBER(M216:V216),
                            IF(
                                M$5:V$5=2,
                                M216:V216,
                                ""),
                            "")))
                )
            )
        )
    )
)</f>
        <v>10</v>
      </c>
      <c r="J216" s="242" t="s">
        <v>409</v>
      </c>
      <c r="K216" s="242">
        <v>45337</v>
      </c>
      <c r="L216" s="91" t="s">
        <v>698</v>
      </c>
      <c r="M216" s="192" t="s">
        <v>409</v>
      </c>
      <c r="N216" s="192" t="s">
        <v>409</v>
      </c>
      <c r="O216" s="192">
        <v>0</v>
      </c>
      <c r="P216" s="192">
        <v>0</v>
      </c>
      <c r="Q216" s="192">
        <v>10</v>
      </c>
      <c r="R216" s="192" t="s">
        <v>409</v>
      </c>
      <c r="S216" s="192" t="s">
        <v>409</v>
      </c>
      <c r="T216" s="192" t="s">
        <v>409</v>
      </c>
      <c r="U216" s="192">
        <v>0</v>
      </c>
      <c r="V216" s="192" t="s">
        <v>409</v>
      </c>
      <c r="W216" s="192">
        <v>1</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10</v>
      </c>
      <c r="H217" s="80" t="e" cm="1">
        <f t="array" ref="H217">IF(
    SUM(IF(
            ISNUMBER(
                IF(
                    $M$4:$V$4,
                    (M217:V217),
                    "")),
            1,
            0))
        =0,
    NA(),
    IF(
        Parameters!$D$15=1,
        IF(
            SUM(--(ISNUMBER(IF($M$4:$V$4=1,(M217:V217),""))))&gt;0,
            MAX(IF(
                ISNUMBER(M217:V217),
                IF(
                    M$4:V$4=1,
                    M217:V217,
                    ""),
                "")),
            MAX(IF(
                ISNUMBER(M217:V217),
                IF(
                    M$4:V$4=2,
                    M217:V217,
                    ""),
                ""))
        ),
        IF(
            Parameters!$D$16=1,
            IFERROR(
                AVERAGE(IF(
                    ISNUMBER(M217:V217),
                    IF(
                        M$4:V$4=1,
                        M217:V217,
                        ""),
                    "")),
                AVERAGE(IF(
                    ISNUMBER(M217:V217),
                    IF(
                        M$4:V$4=2,
                        M217:V217,
                        ""),
                    ""))
            ),
            IF(
                Parameters!$D$17=1,
                IFERROR(
                    IF(
                        OR(
                            IF(
                                ISNUMBER(M217:V217),
                                IF(
                                    M$4:V$4=1,
                                    M217:V217,
                                    ""),
                                "")
                            =0),
                        0,
                        GEOMEAN(IF(
                            ISNUMBER(M217:V217),
                            IF(
                                M$4:V$4=1,
                                M217:V217,
                                ""),
                            ""))
                    ),
                    IF(
                        OR(IF(
                            ISNUMBER(M217:V217),
                            IF(
                                M$4:V$4=2,
                                M217:V217,
                                ""),
                            "")
                            =0),
                        0,
                        GEOMEAN(IF(
                            ISNUMBER(M217:V217),
                            IF(
                                M$4:V$4=2,
                                M217:V217,
                                ""),
                            "")))
                )
            )
        )
    )
)</f>
        <v>#N/A</v>
      </c>
      <c r="I217" s="191" cm="1">
        <f t="array" ref="I217">IF(
    SUM(IF(
            ISNUMBER(
                IF(
                    $M$5:$V$5,
                    (M217:V217),
                    "")),
            1,
            0))
        =0,
    NA(),
    IF(
        Parameters!$D$15=1,
        IF(
            SUM(--(ISNUMBER(IF($M$5:$V$5=1,(M217:V217),""))))&gt;0,
            MAX(IF(
                ISNUMBER(M217:V217),
                IF(
                    M$5:V$5=1,
                    M217:V217,
                    ""),
                "")),
            MAX(IF(
                ISNUMBER(M217:V217),
                IF(
                    M$5:V$5=2,
                    M217:V217,
                    ""),
                ""))
        ),
        IF(
            Parameters!$D$16=1,
            IFERROR(
                AVERAGE(IF(
                    ISNUMBER(M217:V217),
                    IF(
                        M$5:V$5=1,
                        M217:V217,
                        ""),
                    "")),
                AVERAGE(IF(
                    ISNUMBER(M217:V217),
                    IF(
                        M$5:V$5=2,
                        M217:V217,
                        ""),
                    ""))
            ),
            IF(
                Parameters!$D$17=1,
                IFERROR(
                    IF(
                        OR(
                            IF(
                                ISNUMBER(M217:V217),
                                IF(
                                    M$5:V$5=1,
                                    M217:V217,
                                    ""),
                                "")
                            =0),
                        0,
                        GEOMEAN(IF(
                            ISNUMBER(M217:V217),
                            IF(
                                M$5:V$5=1,
                                M217:V217,
                                ""),
                            ""))
                    ),
                    IF(
                        OR(IF(
                            ISNUMBER(M217:V217),
                            IF(
                                M$5:V$5=2,
                                M217:V217,
                                ""),
                            "")
                            =0),
                        0,
                        GEOMEAN(IF(
                            ISNUMBER(M217:V217),
                            IF(
                                M$5:V$5=2,
                                M217:V217,
                                ""),
                            "")))
                )
            )
        )
    )
)</f>
        <v>10</v>
      </c>
      <c r="J217" s="242" t="s">
        <v>409</v>
      </c>
      <c r="K217" s="242">
        <v>45337</v>
      </c>
      <c r="L217" s="91" t="s">
        <v>699</v>
      </c>
      <c r="M217" s="192" t="s">
        <v>409</v>
      </c>
      <c r="N217" s="192" t="s">
        <v>409</v>
      </c>
      <c r="O217" s="192">
        <v>0</v>
      </c>
      <c r="P217" s="192">
        <v>0</v>
      </c>
      <c r="Q217" s="192">
        <v>10</v>
      </c>
      <c r="R217" s="192" t="s">
        <v>409</v>
      </c>
      <c r="S217" s="192" t="s">
        <v>409</v>
      </c>
      <c r="T217" s="192" t="s">
        <v>409</v>
      </c>
      <c r="U217" s="192">
        <v>0</v>
      </c>
      <c r="V217" s="192" t="s">
        <v>409</v>
      </c>
      <c r="W217" s="192">
        <v>1</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10</v>
      </c>
      <c r="H218" s="80" cm="1">
        <f t="array" ref="H218">IF(
    SUM(IF(
            ISNUMBER(
                IF(
                    $M$4:$V$4,
                    (M218:V218),
                    "")),
            1,
            0))
        =0,
    NA(),
    IF(
        Parameters!$D$15=1,
        IF(
            SUM(--(ISNUMBER(IF($M$4:$V$4=1,(M218:V218),""))))&gt;0,
            MAX(IF(
                ISNUMBER(M218:V218),
                IF(
                    M$4:V$4=1,
                    M218:V218,
                    ""),
                "")),
            MAX(IF(
                ISNUMBER(M218:V218),
                IF(
                    M$4:V$4=2,
                    M218:V218,
                    ""),
                ""))
        ),
        IF(
            Parameters!$D$16=1,
            IFERROR(
                AVERAGE(IF(
                    ISNUMBER(M218:V218),
                    IF(
                        M$4:V$4=1,
                        M218:V218,
                        ""),
                    "")),
                AVERAGE(IF(
                    ISNUMBER(M218:V218),
                    IF(
                        M$4:V$4=2,
                        M218:V218,
                        ""),
                    ""))
            ),
            IF(
                Parameters!$D$17=1,
                IFERROR(
                    IF(
                        OR(
                            IF(
                                ISNUMBER(M218:V218),
                                IF(
                                    M$4:V$4=1,
                                    M218:V218,
                                    ""),
                                "")
                            =0),
                        0,
                        GEOMEAN(IF(
                            ISNUMBER(M218:V218),
                            IF(
                                M$4:V$4=1,
                                M218:V218,
                                ""),
                            ""))
                    ),
                    IF(
                        OR(IF(
                            ISNUMBER(M218:V218),
                            IF(
                                M$4:V$4=2,
                                M218:V218,
                                ""),
                            "")
                            =0),
                        0,
                        GEOMEAN(IF(
                            ISNUMBER(M218:V218),
                            IF(
                                M$4:V$4=2,
                                M218:V218,
                                ""),
                            "")))
                )
            )
        )
    )
)</f>
        <v>10</v>
      </c>
      <c r="I218" s="191" cm="1">
        <f t="array" ref="I218">IF(
    SUM(IF(
            ISNUMBER(
                IF(
                    $M$5:$V$5,
                    (M218:V218),
                    "")),
            1,
            0))
        =0,
    NA(),
    IF(
        Parameters!$D$15=1,
        IF(
            SUM(--(ISNUMBER(IF($M$5:$V$5=1,(M218:V218),""))))&gt;0,
            MAX(IF(
                ISNUMBER(M218:V218),
                IF(
                    M$5:V$5=1,
                    M218:V218,
                    ""),
                "")),
            MAX(IF(
                ISNUMBER(M218:V218),
                IF(
                    M$5:V$5=2,
                    M218:V218,
                    ""),
                ""))
        ),
        IF(
            Parameters!$D$16=1,
            IFERROR(
                AVERAGE(IF(
                    ISNUMBER(M218:V218),
                    IF(
                        M$5:V$5=1,
                        M218:V218,
                        ""),
                    "")),
                AVERAGE(IF(
                    ISNUMBER(M218:V218),
                    IF(
                        M$5:V$5=2,
                        M218:V218,
                        ""),
                    ""))
            ),
            IF(
                Parameters!$D$17=1,
                IFERROR(
                    IF(
                        OR(
                            IF(
                                ISNUMBER(M218:V218),
                                IF(
                                    M$5:V$5=1,
                                    M218:V218,
                                    ""),
                                "")
                            =0),
                        0,
                        GEOMEAN(IF(
                            ISNUMBER(M218:V218),
                            IF(
                                M$5:V$5=1,
                                M218:V218,
                                ""),
                            ""))
                    ),
                    IF(
                        OR(IF(
                            ISNUMBER(M218:V218),
                            IF(
                                M$5:V$5=2,
                                M218:V218,
                                ""),
                            "")
                            =0),
                        0,
                        GEOMEAN(IF(
                            ISNUMBER(M218:V218),
                            IF(
                                M$5:V$5=2,
                                M218:V218,
                                ""),
                            "")))
                )
            )
        )
    )
)</f>
        <v>10</v>
      </c>
      <c r="J218" s="242">
        <v>45163</v>
      </c>
      <c r="K218" s="242">
        <v>45454</v>
      </c>
      <c r="L218" s="91" t="s">
        <v>351</v>
      </c>
      <c r="M218" s="192">
        <v>10</v>
      </c>
      <c r="N218" s="192">
        <v>10</v>
      </c>
      <c r="O218" s="192">
        <v>0</v>
      </c>
      <c r="P218" s="192">
        <v>0</v>
      </c>
      <c r="Q218" s="192">
        <v>0</v>
      </c>
      <c r="R218" s="192" t="s">
        <v>409</v>
      </c>
      <c r="S218" s="192">
        <v>7.3</v>
      </c>
      <c r="T218" s="192" t="s">
        <v>850</v>
      </c>
      <c r="U218" s="192">
        <v>0</v>
      </c>
      <c r="V218" s="192" t="s">
        <v>409</v>
      </c>
      <c r="W218" s="192">
        <v>0</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$M$4:$V$4,
                    (M219:V219),
                    "")),
            1,
            0))
        =0,
    NA(),
    IF(
        Parameters!$D$15=1,
        IF(
            SUM(--(ISNUMBER(IF($M$4:$V$4=1,(M219:V219),""))))&gt;0,
            MAX(IF(
                ISNUMBER(M219:V219),
                IF(
                    M$4:V$4=1,
                    M219:V219,
                    ""),
                "")),
            MAX(IF(
                ISNUMBER(M219:V219),
                IF(
                    M$4:V$4=2,
                    M219:V219,
                    ""),
                ""))
        ),
        IF(
            Parameters!$D$16=1,
            IFERROR(
                AVERAGE(IF(
                    ISNUMBER(M219:V219),
                    IF(
                        M$4:V$4=1,
                        M219:V219,
                        ""),
                    "")),
                AVERAGE(IF(
                    ISNUMBER(M219:V219),
                    IF(
                        M$4:V$4=2,
                        M219:V219,
                        ""),
                    ""))
            ),
            IF(
                Parameters!$D$17=1,
                IFERROR(
                    IF(
                        OR(
                            IF(
                                ISNUMBER(M219:V219),
                                IF(
                                    M$4:V$4=1,
                                    M219:V219,
                                    ""),
                                "")
                            =0),
                        0,
                        GEOMEAN(IF(
                            ISNUMBER(M219:V219),
                            IF(
                                M$4:V$4=1,
                                M219:V219,
                                ""),
                            ""))
                    ),
                    IF(
                        OR(IF(
                            ISNUMBER(M219:V219),
                            IF(
                                M$4:V$4=2,
                                M219:V219,
                                ""),
                            "")
                            =0),
                        0,
                        GEOMEAN(IF(
                            ISNUMBER(M219:V219),
                            IF(
                                M$4:V$4=2,
                                M219:V219,
                                ""),
                            "")))
                )
            )
        )
    )
)</f>
        <v>6.6666666666666599</v>
      </c>
      <c r="I219" s="191" cm="1">
        <f t="array" ref="I219">IF(
    SUM(IF(
            ISNUMBER(
                IF(
                    $M$5:$V$5,
                    (M219:V219),
                    "")),
            1,
            0))
        =0,
    NA(),
    IF(
        Parameters!$D$15=1,
        IF(
            SUM(--(ISNUMBER(IF($M$5:$V$5=1,(M219:V219),""))))&gt;0,
            MAX(IF(
                ISNUMBER(M219:V219),
                IF(
                    M$5:V$5=1,
                    M219:V219,
                    ""),
                "")),
            MAX(IF(
                ISNUMBER(M219:V219),
                IF(
                    M$5:V$5=2,
                    M219:V219,
                    ""),
                ""))
        ),
        IF(
            Parameters!$D$16=1,
            IFERROR(
                AVERAGE(IF(
                    ISNUMBER(M219:V219),
                    IF(
                        M$5:V$5=1,
                        M219:V219,
                        ""),
                    "")),
                AVERAGE(IF(
                    ISNUMBER(M219:V219),
                    IF(
                        M$5:V$5=2,
                        M219:V219,
                        ""),
                    ""))
            ),
            IF(
                Parameters!$D$17=1,
                IFERROR(
                    IF(
                        OR(
                            IF(
                                ISNUMBER(M219:V219),
                                IF(
                                    M$5:V$5=1,
                                    M219:V219,
                                    ""),
                                "")
                            =0),
                        0,
                        GEOMEAN(IF(
                            ISNUMBER(M219:V219),
                            IF(
                                M$5:V$5=1,
                                M219:V219,
                                ""),
                            ""))
                    ),
                    IF(
                        OR(IF(
                            ISNUMBER(M219:V219),
                            IF(
                                M$5:V$5=2,
                                M219:V219,
                                ""),
                            "")
                            =0),
                        0,
                        GEOMEAN(IF(
                            ISNUMBER(M219:V219),
                            IF(
                                M$5:V$5=2,
                                M219:V219,
                                ""),
                            "")))
                )
            )
        )
    )
)</f>
        <v>0</v>
      </c>
      <c r="J219" s="242">
        <v>45188</v>
      </c>
      <c r="K219" s="242">
        <v>45370</v>
      </c>
      <c r="L219" s="91" t="s">
        <v>353</v>
      </c>
      <c r="M219" s="192">
        <v>6.6666666666666599</v>
      </c>
      <c r="N219" s="192" t="s">
        <v>409</v>
      </c>
      <c r="O219" s="192">
        <v>0</v>
      </c>
      <c r="P219" s="192">
        <v>0</v>
      </c>
      <c r="Q219" s="192">
        <v>0</v>
      </c>
      <c r="R219" s="192" t="s">
        <v>409</v>
      </c>
      <c r="S219" s="192">
        <v>5</v>
      </c>
      <c r="T219" s="192" t="s">
        <v>409</v>
      </c>
      <c r="U219" s="192">
        <v>0</v>
      </c>
      <c r="V219" s="192" t="s">
        <v>409</v>
      </c>
      <c r="W219" s="192">
        <v>0</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$M$4:$V$4,
                    (M220:V220),
                    "")),
            1,
            0))
        =0,
    NA(),
    IF(
        Parameters!$D$15=1,
        IF(
            SUM(--(ISNUMBER(IF($M$4:$V$4=1,(M220:V220),""))))&gt;0,
            MAX(IF(
                ISNUMBER(M220:V220),
                IF(
                    M$4:V$4=1,
                    M220:V220,
                    ""),
                "")),
            MAX(IF(
                ISNUMBER(M220:V220),
                IF(
                    M$4:V$4=2,
                    M220:V220,
                    ""),
                ""))
        ),
        IF(
            Parameters!$D$16=1,
            IFERROR(
                AVERAGE(IF(
                    ISNUMBER(M220:V220),
                    IF(
                        M$4:V$4=1,
                        M220:V220,
                        ""),
                    "")),
                AVERAGE(IF(
                    ISNUMBER(M220:V220),
                    IF(
                        M$4:V$4=2,
                        M220:V220,
                        ""),
                    ""))
            ),
            IF(
                Parameters!$D$17=1,
                IFERROR(
                    IF(
                        OR(
                            IF(
                                ISNUMBER(M220:V220),
                                IF(
                                    M$4:V$4=1,
                                    M220:V220,
                                    ""),
                                "")
                            =0),
                        0,
                        GEOMEAN(IF(
                            ISNUMBER(M220:V220),
                            IF(
                                M$4:V$4=1,
                                M220:V220,
                                ""),
                            ""))
                    ),
                    IF(
                        OR(IF(
                            ISNUMBER(M220:V220),
                            IF(
                                M$4:V$4=2,
                                M220:V220,
                                ""),
                            "")
                            =0),
                        0,
                        GEOMEAN(IF(
                            ISNUMBER(M220:V220),
                            IF(
                                M$4:V$4=2,
                                M220:V220,
                                ""),
                            "")))
                )
            )
        )
    )
)</f>
        <v>3.6666666666666599</v>
      </c>
      <c r="I220" s="191" cm="1">
        <f t="array" ref="I220">IF(
    SUM(IF(
            ISNUMBER(
                IF(
                    $M$5:$V$5,
                    (M220:V220),
                    "")),
            1,
            0))
        =0,
    NA(),
    IF(
        Parameters!$D$15=1,
        IF(
            SUM(--(ISNUMBER(IF($M$5:$V$5=1,(M220:V220),""))))&gt;0,
            MAX(IF(
                ISNUMBER(M220:V220),
                IF(
                    M$5:V$5=1,
                    M220:V220,
                    ""),
                "")),
            MAX(IF(
                ISNUMBER(M220:V220),
                IF(
                    M$5:V$5=2,
                    M220:V220,
                    ""),
                ""))
        ),
        IF(
            Parameters!$D$16=1,
            IFERROR(
                AVERAGE(IF(
                    ISNUMBER(M220:V220),
                    IF(
                        M$5:V$5=1,
                        M220:V220,
                        ""),
                    "")),
                AVERAGE(IF(
                    ISNUMBER(M220:V220),
                    IF(
                        M$5:V$5=2,
                        M220:V220,
                        ""),
                    ""))
            ),
            IF(
                Parameters!$D$17=1,
                IFERROR(
                    IF(
                        OR(
                            IF(
                                ISNUMBER(M220:V220),
                                IF(
                                    M$5:V$5=1,
                                    M220:V220,
                                    ""),
                                "")
                            =0),
                        0,
                        GEOMEAN(IF(
                            ISNUMBER(M220:V220),
                            IF(
                                M$5:V$5=1,
                                M220:V220,
                                ""),
                            ""))
                    ),
                    IF(
                        OR(IF(
                            ISNUMBER(M220:V220),
                            IF(
                                M$5:V$5=2,
                                M220:V220,
                                ""),
                            "")
                            =0),
                        0,
                        GEOMEAN(IF(
                            ISNUMBER(M220:V220),
                            IF(
                                M$5:V$5=2,
                                M220:V220,
                                ""),
                            "")))
                )
            )
        )
    )
)</f>
        <v>0</v>
      </c>
      <c r="J220" s="242">
        <v>45188</v>
      </c>
      <c r="K220" s="242">
        <v>45440</v>
      </c>
      <c r="L220" s="91" t="s">
        <v>355</v>
      </c>
      <c r="M220" s="192">
        <v>3.6666666666666599</v>
      </c>
      <c r="N220" s="192" t="s">
        <v>409</v>
      </c>
      <c r="O220" s="192">
        <v>0</v>
      </c>
      <c r="P220" s="192">
        <v>0</v>
      </c>
      <c r="Q220" s="192">
        <v>0</v>
      </c>
      <c r="R220" s="192" t="s">
        <v>409</v>
      </c>
      <c r="S220" s="192">
        <v>3.2</v>
      </c>
      <c r="T220" s="192" t="s">
        <v>409</v>
      </c>
      <c r="U220" s="192">
        <v>0</v>
      </c>
      <c r="V220" s="192" t="s">
        <v>409</v>
      </c>
      <c r="W220" s="192">
        <v>0</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$M$4:$V$4,
                    (M221:V221),
                    "")),
            1,
            0))
        =0,
    NA(),
    IF(
        Parameters!$D$15=1,
        IF(
            SUM(--(ISNUMBER(IF($M$4:$V$4=1,(M221:V221),""))))&gt;0,
            MAX(IF(
                ISNUMBER(M221:V221),
                IF(
                    M$4:V$4=1,
                    M221:V221,
                    ""),
                "")),
            MAX(IF(
                ISNUMBER(M221:V221),
                IF(
                    M$4:V$4=2,
                    M221:V221,
                    ""),
                ""))
        ),
        IF(
            Parameters!$D$16=1,
            IFERROR(
                AVERAGE(IF(
                    ISNUMBER(M221:V221),
                    IF(
                        M$4:V$4=1,
                        M221:V221,
                        ""),
                    "")),
                AVERAGE(IF(
                    ISNUMBER(M221:V221),
                    IF(
                        M$4:V$4=2,
                        M221:V221,
                        ""),
                    ""))
            ),
            IF(
                Parameters!$D$17=1,
                IFERROR(
                    IF(
                        OR(
                            IF(
                                ISNUMBER(M221:V221),
                                IF(
                                    M$4:V$4=1,
                                    M221:V221,
                                    ""),
                                "")
                            =0),
                        0,
                        GEOMEAN(IF(
                            ISNUMBER(M221:V221),
                            IF(
                                M$4:V$4=1,
                                M221:V221,
                                ""),
                            ""))
                    ),
                    IF(
                        OR(IF(
                            ISNUMBER(M221:V221),
                            IF(
                                M$4:V$4=2,
                                M221:V221,
                                ""),
                            "")
                            =0),
                        0,
                        GEOMEAN(IF(
                            ISNUMBER(M221:V221),
                            IF(
                                M$4:V$4=2,
                                M221:V221,
                                ""),
                            "")))
                )
            )
        )
    )
)</f>
        <v>#N/A</v>
      </c>
      <c r="I221" s="191" cm="1">
        <f t="array" ref="I221">IF(
    SUM(IF(
            ISNUMBER(
                IF(
                    $M$5:$V$5,
                    (M221:V221),
                    "")),
            1,
            0))
        =0,
    NA(),
    IF(
        Parameters!$D$15=1,
        IF(
            SUM(--(ISNUMBER(IF($M$5:$V$5=1,(M221:V221),""))))&gt;0,
            MAX(IF(
                ISNUMBER(M221:V221),
                IF(
                    M$5:V$5=1,
                    M221:V221,
                    ""),
                "")),
            MAX(IF(
                ISNUMBER(M221:V221),
                IF(
                    M$5:V$5=2,
                    M221:V221,
                    ""),
                ""))
        ),
        IF(
            Parameters!$D$16=1,
            IFERROR(
                AVERAGE(IF(
                    ISNUMBER(M221:V221),
                    IF(
                        M$5:V$5=1,
                        M221:V221,
                        ""),
                    "")),
                AVERAGE(IF(
                    ISNUMBER(M221:V221),
                    IF(
                        M$5:V$5=2,
                        M221:V221,
                        ""),
                    ""))
            ),
            IF(
                Parameters!$D$17=1,
                IFERROR(
                    IF(
                        OR(
                            IF(
                                ISNUMBER(M221:V221),
                                IF(
                                    M$5:V$5=1,
                                    M221:V221,
                                    ""),
                                "")
                            =0),
                        0,
                        GEOMEAN(IF(
                            ISNUMBER(M221:V221),
                            IF(
                                M$5:V$5=1,
                                M221:V221,
                                ""),
                            ""))
                    ),
                    IF(
                        OR(IF(
                            ISNUMBER(M221:V221),
                            IF(
                                M$5:V$5=2,
                                M221:V221,
                                ""),
                            "")
                            =0),
                        0,
                        GEOMEAN(IF(
                            ISNUMBER(M221:V221),
                            IF(
                                M$5:V$5=2,
                                M221:V221,
                                ""),
                            "")))
                )
            )
        )
    )
)</f>
        <v>0</v>
      </c>
      <c r="J221" s="242">
        <v>44887</v>
      </c>
      <c r="K221" s="242">
        <v>45307</v>
      </c>
      <c r="L221" s="91" t="s">
        <v>700</v>
      </c>
      <c r="M221" s="192" t="s">
        <v>409</v>
      </c>
      <c r="N221" s="192" t="s">
        <v>409</v>
      </c>
      <c r="O221" s="192">
        <v>0</v>
      </c>
      <c r="P221" s="192">
        <v>0</v>
      </c>
      <c r="Q221" s="192" t="s">
        <v>409</v>
      </c>
      <c r="R221" s="192" t="s">
        <v>409</v>
      </c>
      <c r="S221" s="192" t="s">
        <v>409</v>
      </c>
      <c r="T221" s="192" t="s">
        <v>409</v>
      </c>
      <c r="U221" s="192">
        <v>0</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7.416198487095663</v>
      </c>
      <c r="H222" s="80" cm="1">
        <f t="array" ref="H222">IF(
    SUM(IF(
            ISNUMBER(
                IF(
                    $M$4:$V$4,
                    (M222:V222),
                    "")),
            1,
            0))
        =0,
    NA(),
    IF(
        Parameters!$D$15=1,
        IF(
            SUM(--(ISNUMBER(IF($M$4:$V$4=1,(M222:V222),""))))&gt;0,
            MAX(IF(
                ISNUMBER(M222:V222),
                IF(
                    M$4:V$4=1,
                    M222:V222,
                    ""),
                "")),
            MAX(IF(
                ISNUMBER(M222:V222),
                IF(
                    M$4:V$4=2,
                    M222:V222,
                    ""),
                ""))
        ),
        IF(
            Parameters!$D$16=1,
            IFERROR(
                AVERAGE(IF(
                    ISNUMBER(M222:V222),
                    IF(
                        M$4:V$4=1,
                        M222:V222,
                        ""),
                    "")),
                AVERAGE(IF(
                    ISNUMBER(M222:V222),
                    IF(
                        M$4:V$4=2,
                        M222:V222,
                        ""),
                    ""))
            ),
            IF(
                Parameters!$D$17=1,
                IFERROR(
                    IF(
                        OR(
                            IF(
                                ISNUMBER(M222:V222),
                                IF(
                                    M$4:V$4=1,
                                    M222:V222,
                                    ""),
                                "")
                            =0),
                        0,
                        GEOMEAN(IF(
                            ISNUMBER(M222:V222),
                            IF(
                                M$4:V$4=1,
                                M222:V222,
                                ""),
                            ""))
                    ),
                    IF(
                        OR(IF(
                            ISNUMBER(M222:V222),
                            IF(
                                M$4:V$4=2,
                                M222:V222,
                                ""),
                            "")
                            =0),
                        0,
                        GEOMEAN(IF(
                            ISNUMBER(M222:V222),
                            IF(
                                M$4:V$4=2,
                                M222:V222,
                                ""),
                            "")))
                )
            )
        )
    )
)</f>
        <v>5.5</v>
      </c>
      <c r="I222" s="191" cm="1">
        <f t="array" ref="I222">IF(
    SUM(IF(
            ISNUMBER(
                IF(
                    $M$5:$V$5,
                    (M222:V222),
                    "")),
            1,
            0))
        =0,
    NA(),
    IF(
        Parameters!$D$15=1,
        IF(
            SUM(--(ISNUMBER(IF($M$5:$V$5=1,(M222:V222),""))))&gt;0,
            MAX(IF(
                ISNUMBER(M222:V222),
                IF(
                    M$5:V$5=1,
                    M222:V222,
                    ""),
                "")),
            MAX(IF(
                ISNUMBER(M222:V222),
                IF(
                    M$5:V$5=2,
                    M222:V222,
                    ""),
                ""))
        ),
        IF(
            Parameters!$D$16=1,
            IFERROR(
                AVERAGE(IF(
                    ISNUMBER(M222:V222),
                    IF(
                        M$5:V$5=1,
                        M222:V222,
                        ""),
                    "")),
                AVERAGE(IF(
                    ISNUMBER(M222:V222),
                    IF(
                        M$5:V$5=2,
                        M222:V222,
                        ""),
                    ""))
            ),
            IF(
                Parameters!$D$17=1,
                IFERROR(
                    IF(
                        OR(
                            IF(
                                ISNUMBER(M222:V222),
                                IF(
                                    M$5:V$5=1,
                                    M222:V222,
                                    ""),
                                "")
                            =0),
                        0,
                        GEOMEAN(IF(
                            ISNUMBER(M222:V222),
                            IF(
                                M$5:V$5=1,
                                M222:V222,
                                ""),
                            ""))
                    ),
                    IF(
                        OR(IF(
                            ISNUMBER(M222:V222),
                            IF(
                                M$5:V$5=2,
                                M222:V222,
                                ""),
                            "")
                            =0),
                        0,
                        GEOMEAN(IF(
                            ISNUMBER(M222:V222),
                            IF(
                                M$5:V$5=2,
                                M222:V222,
                                ""),
                            "")))
                )
            )
        )
    )
)</f>
        <v>10</v>
      </c>
      <c r="J222" s="242">
        <v>45188</v>
      </c>
      <c r="K222" s="242">
        <v>45440</v>
      </c>
      <c r="L222" s="91" t="s">
        <v>356</v>
      </c>
      <c r="M222" s="192">
        <v>5.5</v>
      </c>
      <c r="N222" s="192" t="s">
        <v>409</v>
      </c>
      <c r="O222" s="192">
        <v>0</v>
      </c>
      <c r="P222" s="192">
        <v>0</v>
      </c>
      <c r="Q222" s="192">
        <v>10</v>
      </c>
      <c r="R222" s="192" t="s">
        <v>409</v>
      </c>
      <c r="S222" s="192">
        <v>4.3</v>
      </c>
      <c r="T222" s="192" t="s">
        <v>409</v>
      </c>
      <c r="U222" s="192">
        <v>0</v>
      </c>
      <c r="V222" s="192" t="s">
        <v>409</v>
      </c>
      <c r="W222" s="192">
        <v>0.68571428571428505</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7.3029674334022125</v>
      </c>
      <c r="H223" s="80" cm="1">
        <f t="array" ref="H223">IF(
    SUM(IF(
            ISNUMBER(
                IF(
                    $M$4:$V$4,
                    (M223:V223),
                    "")),
            1,
            0))
        =0,
    NA(),
    IF(
        Parameters!$D$15=1,
        IF(
            SUM(--(ISNUMBER(IF($M$4:$V$4=1,(M223:V223),""))))&gt;0,
            MAX(IF(
                ISNUMBER(M223:V223),
                IF(
                    M$4:V$4=1,
                    M223:V223,
                    ""),
                "")),
            MAX(IF(
                ISNUMBER(M223:V223),
                IF(
                    M$4:V$4=2,
                    M223:V223,
                    ""),
                ""))
        ),
        IF(
            Parameters!$D$16=1,
            IFERROR(
                AVERAGE(IF(
                    ISNUMBER(M223:V223),
                    IF(
                        M$4:V$4=1,
                        M223:V223,
                        ""),
                    "")),
                AVERAGE(IF(
                    ISNUMBER(M223:V223),
                    IF(
                        M$4:V$4=2,
                        M223:V223,
                        ""),
                    ""))
            ),
            IF(
                Parameters!$D$17=1,
                IFERROR(
                    IF(
                        OR(
                            IF(
                                ISNUMBER(M223:V223),
                                IF(
                                    M$4:V$4=1,
                                    M223:V223,
                                    ""),
                                "")
                            =0),
                        0,
                        GEOMEAN(IF(
                            ISNUMBER(M223:V223),
                            IF(
                                M$4:V$4=1,
                                M223:V223,
                                ""),
                            ""))
                    ),
                    IF(
                        OR(IF(
                            ISNUMBER(M223:V223),
                            IF(
                                M$4:V$4=2,
                                M223:V223,
                                ""),
                            "")
                            =0),
                        0,
                        GEOMEAN(IF(
                            ISNUMBER(M223:V223),
                            IF(
                                M$4:V$4=2,
                                M223:V223,
                                ""),
                            "")))
                )
            )
        )
    )
)</f>
        <v>5.3333333333333304</v>
      </c>
      <c r="I223" s="191" cm="1">
        <f t="array" ref="I223">IF(
    SUM(IF(
            ISNUMBER(
                IF(
                    $M$5:$V$5,
                    (M223:V223),
                    "")),
            1,
            0))
        =0,
    NA(),
    IF(
        Parameters!$D$15=1,
        IF(
            SUM(--(ISNUMBER(IF($M$5:$V$5=1,(M223:V223),""))))&gt;0,
            MAX(IF(
                ISNUMBER(M223:V223),
                IF(
                    M$5:V$5=1,
                    M223:V223,
                    ""),
                "")),
            MAX(IF(
                ISNUMBER(M223:V223),
                IF(
                    M$5:V$5=2,
                    M223:V223,
                    ""),
                ""))
        ),
        IF(
            Parameters!$D$16=1,
            IFERROR(
                AVERAGE(IF(
                    ISNUMBER(M223:V223),
                    IF(
                        M$5:V$5=1,
                        M223:V223,
                        ""),
                    "")),
                AVERAGE(IF(
                    ISNUMBER(M223:V223),
                    IF(
                        M$5:V$5=2,
                        M223:V223,
                        ""),
                    ""))
            ),
            IF(
                Parameters!$D$17=1,
                IFERROR(
                    IF(
                        OR(
                            IF(
                                ISNUMBER(M223:V223),
                                IF(
                                    M$5:V$5=1,
                                    M223:V223,
                                    ""),
                                "")
                            =0),
                        0,
                        GEOMEAN(IF(
                            ISNUMBER(M223:V223),
                            IF(
                                M$5:V$5=1,
                                M223:V223,
                                ""),
                            ""))
                    ),
                    IF(
                        OR(IF(
                            ISNUMBER(M223:V223),
                            IF(
                                M$5:V$5=2,
                                M223:V223,
                                ""),
                            "")
                            =0),
                        0,
                        GEOMEAN(IF(
                            ISNUMBER(M223:V223),
                            IF(
                                M$5:V$5=2,
                                M223:V223,
                                ""),
                            "")))
                )
            )
        )
    )
)</f>
        <v>10</v>
      </c>
      <c r="J223" s="242">
        <v>45188</v>
      </c>
      <c r="K223" s="242">
        <v>45454</v>
      </c>
      <c r="L223" s="91" t="s">
        <v>358</v>
      </c>
      <c r="M223" s="192">
        <v>5.3333333333333304</v>
      </c>
      <c r="N223" s="192">
        <v>10</v>
      </c>
      <c r="O223" s="192">
        <v>0</v>
      </c>
      <c r="P223" s="192">
        <v>0</v>
      </c>
      <c r="Q223" s="192">
        <v>10</v>
      </c>
      <c r="R223" s="192" t="s">
        <v>409</v>
      </c>
      <c r="S223" s="192">
        <v>4.2</v>
      </c>
      <c r="T223" s="192" t="s">
        <v>849</v>
      </c>
      <c r="U223" s="192">
        <v>0</v>
      </c>
      <c r="V223" s="192" t="s">
        <v>409</v>
      </c>
      <c r="W223" s="192">
        <v>0.45045045045045001</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5.9160797830996161</v>
      </c>
      <c r="H224" s="80" cm="1">
        <f t="array" ref="H224">IF(
    SUM(IF(
            ISNUMBER(
                IF(
                    $M$4:$V$4,
                    (M224:V224),
                    "")),
            1,
            0))
        =0,
    NA(),
    IF(
        Parameters!$D$15=1,
        IF(
            SUM(--(ISNUMBER(IF($M$4:$V$4=1,(M224:V224),""))))&gt;0,
            MAX(IF(
                ISNUMBER(M224:V224),
                IF(
                    M$4:V$4=1,
                    M224:V224,
                    ""),
                "")),
            MAX(IF(
                ISNUMBER(M224:V224),
                IF(
                    M$4:V$4=2,
                    M224:V224,
                    ""),
                ""))
        ),
        IF(
            Parameters!$D$16=1,
            IFERROR(
                AVERAGE(IF(
                    ISNUMBER(M224:V224),
                    IF(
                        M$4:V$4=1,
                        M224:V224,
                        ""),
                    "")),
                AVERAGE(IF(
                    ISNUMBER(M224:V224),
                    IF(
                        M$4:V$4=2,
                        M224:V224,
                        ""),
                    ""))
            ),
            IF(
                Parameters!$D$17=1,
                IFERROR(
                    IF(
                        OR(
                            IF(
                                ISNUMBER(M224:V224),
                                IF(
                                    M$4:V$4=1,
                                    M224:V224,
                                    ""),
                                "")
                            =0),
                        0,
                        GEOMEAN(IF(
                            ISNUMBER(M224:V224),
                            IF(
                                M$4:V$4=1,
                                M224:V224,
                                ""),
                            ""))
                    ),
                    IF(
                        OR(IF(
                            ISNUMBER(M224:V224),
                            IF(
                                M$4:V$4=2,
                                M224:V224,
                                ""),
                            "")
                            =0),
                        0,
                        GEOMEAN(IF(
                            ISNUMBER(M224:V224),
                            IF(
                                M$4:V$4=2,
                                M224:V224,
                                ""),
                            "")))
                )
            )
        )
    )
)</f>
        <v>3.5</v>
      </c>
      <c r="I224" s="191" cm="1">
        <f t="array" ref="I224">IF(
    SUM(IF(
            ISNUMBER(
                IF(
                    $M$5:$V$5,
                    (M224:V224),
                    "")),
            1,
            0))
        =0,
    NA(),
    IF(
        Parameters!$D$15=1,
        IF(
            SUM(--(ISNUMBER(IF($M$5:$V$5=1,(M224:V224),""))))&gt;0,
            MAX(IF(
                ISNUMBER(M224:V224),
                IF(
                    M$5:V$5=1,
                    M224:V224,
                    ""),
                "")),
            MAX(IF(
                ISNUMBER(M224:V224),
                IF(
                    M$5:V$5=2,
                    M224:V224,
                    ""),
                ""))
        ),
        IF(
            Parameters!$D$16=1,
            IFERROR(
                AVERAGE(IF(
                    ISNUMBER(M224:V224),
                    IF(
                        M$5:V$5=1,
                        M224:V224,
                        ""),
                    "")),
                AVERAGE(IF(
                    ISNUMBER(M224:V224),
                    IF(
                        M$5:V$5=2,
                        M224:V224,
                        ""),
                    ""))
            ),
            IF(
                Parameters!$D$17=1,
                IFERROR(
                    IF(
                        OR(
                            IF(
                                ISNUMBER(M224:V224),
                                IF(
                                    M$5:V$5=1,
                                    M224:V224,
                                    ""),
                                "")
                            =0),
                        0,
                        GEOMEAN(IF(
                            ISNUMBER(M224:V224),
                            IF(
                                M$5:V$5=1,
                                M224:V224,
                                ""),
                            ""))
                    ),
                    IF(
                        OR(IF(
                            ISNUMBER(M224:V224),
                            IF(
                                M$5:V$5=2,
                                M224:V224,
                                ""),
                            "")
                            =0),
                        0,
                        GEOMEAN(IF(
                            ISNUMBER(M224:V224),
                            IF(
                                M$5:V$5=2,
                                M224:V224,
                                ""),
                            "")))
                )
            )
        )
    )
)</f>
        <v>10</v>
      </c>
      <c r="J224" s="242">
        <v>45188</v>
      </c>
      <c r="K224" s="242">
        <v>45454</v>
      </c>
      <c r="L224" s="91" t="s">
        <v>360</v>
      </c>
      <c r="M224" s="192">
        <v>3.5</v>
      </c>
      <c r="N224" s="192">
        <v>10</v>
      </c>
      <c r="O224" s="192">
        <v>0</v>
      </c>
      <c r="P224" s="192">
        <v>10</v>
      </c>
      <c r="Q224" s="192" t="s">
        <v>409</v>
      </c>
      <c r="R224" s="192" t="s">
        <v>409</v>
      </c>
      <c r="S224" s="192">
        <v>3.1</v>
      </c>
      <c r="T224" s="192" t="s">
        <v>842</v>
      </c>
      <c r="U224" s="192">
        <v>0</v>
      </c>
      <c r="V224" s="192" t="s">
        <v>820</v>
      </c>
      <c r="W224" s="192" t="s">
        <v>409</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6.9522178715380676</v>
      </c>
      <c r="H225" s="80" cm="1">
        <f t="array" ref="H225">IF(
    SUM(IF(
            ISNUMBER(
                IF(
                    $M$4:$V$4,
                    (M225:V225),
                    "")),
            1,
            0))
        =0,
    NA(),
    IF(
        Parameters!$D$15=1,
        IF(
            SUM(--(ISNUMBER(IF($M$4:$V$4=1,(M225:V225),""))))&gt;0,
            MAX(IF(
                ISNUMBER(M225:V225),
                IF(
                    M$4:V$4=1,
                    M225:V225,
                    ""),
                "")),
            MAX(IF(
                ISNUMBER(M225:V225),
                IF(
                    M$4:V$4=2,
                    M225:V225,
                    ""),
                ""))
        ),
        IF(
            Parameters!$D$16=1,
            IFERROR(
                AVERAGE(IF(
                    ISNUMBER(M225:V225),
                    IF(
                        M$4:V$4=1,
                        M225:V225,
                        ""),
                    "")),
                AVERAGE(IF(
                    ISNUMBER(M225:V225),
                    IF(
                        M$4:V$4=2,
                        M225:V225,
                        ""),
                    ""))
            ),
            IF(
                Parameters!$D$17=1,
                IFERROR(
                    IF(
                        OR(
                            IF(
                                ISNUMBER(M225:V225),
                                IF(
                                    M$4:V$4=1,
                                    M225:V225,
                                    ""),
                                "")
                            =0),
                        0,
                        GEOMEAN(IF(
                            ISNUMBER(M225:V225),
                            IF(
                                M$4:V$4=1,
                                M225:V225,
                                ""),
                            ""))
                    ),
                    IF(
                        OR(IF(
                            ISNUMBER(M225:V225),
                            IF(
                                M$4:V$4=2,
                                M225:V225,
                                ""),
                            "")
                            =0),
                        0,
                        GEOMEAN(IF(
                            ISNUMBER(M225:V225),
                            IF(
                                M$4:V$4=2,
                                M225:V225,
                                ""),
                            "")))
                )
            )
        )
    )
)</f>
        <v>4.8333333333333304</v>
      </c>
      <c r="I225" s="191" cm="1">
        <f t="array" ref="I225">IF(
    SUM(IF(
            ISNUMBER(
                IF(
                    $M$5:$V$5,
                    (M225:V225),
                    "")),
            1,
            0))
        =0,
    NA(),
    IF(
        Parameters!$D$15=1,
        IF(
            SUM(--(ISNUMBER(IF($M$5:$V$5=1,(M225:V225),""))))&gt;0,
            MAX(IF(
                ISNUMBER(M225:V225),
                IF(
                    M$5:V$5=1,
                    M225:V225,
                    ""),
                "")),
            MAX(IF(
                ISNUMBER(M225:V225),
                IF(
                    M$5:V$5=2,
                    M225:V225,
                    ""),
                ""))
        ),
        IF(
            Parameters!$D$16=1,
            IFERROR(
                AVERAGE(IF(
                    ISNUMBER(M225:V225),
                    IF(
                        M$5:V$5=1,
                        M225:V225,
                        ""),
                    "")),
                AVERAGE(IF(
                    ISNUMBER(M225:V225),
                    IF(
                        M$5:V$5=2,
                        M225:V225,
                        ""),
                    ""))
            ),
            IF(
                Parameters!$D$17=1,
                IFERROR(
                    IF(
                        OR(
                            IF(
                                ISNUMBER(M225:V225),
                                IF(
                                    M$5:V$5=1,
                                    M225:V225,
                                    ""),
                                "")
                            =0),
                        0,
                        GEOMEAN(IF(
                            ISNUMBER(M225:V225),
                            IF(
                                M$5:V$5=1,
                                M225:V225,
                                ""),
                            ""))
                    ),
                    IF(
                        OR(IF(
                            ISNUMBER(M225:V225),
                            IF(
                                M$5:V$5=2,
                                M225:V225,
                                ""),
                            "")
                            =0),
                        0,
                        GEOMEAN(IF(
                            ISNUMBER(M225:V225),
                            IF(
                                M$5:V$5=2,
                                M225:V225,
                                ""),
                            "")))
                )
            )
        )
    )
)</f>
        <v>10</v>
      </c>
      <c r="J225" s="242">
        <v>45188</v>
      </c>
      <c r="K225" s="242">
        <v>45454</v>
      </c>
      <c r="L225" s="91" t="s">
        <v>362</v>
      </c>
      <c r="M225" s="192">
        <v>4.8333333333333304</v>
      </c>
      <c r="N225" s="192">
        <v>10</v>
      </c>
      <c r="O225" s="192">
        <v>0</v>
      </c>
      <c r="P225" s="192">
        <v>10</v>
      </c>
      <c r="Q225" s="192">
        <v>0</v>
      </c>
      <c r="R225" s="192" t="s">
        <v>409</v>
      </c>
      <c r="S225" s="192">
        <v>3.9</v>
      </c>
      <c r="T225" s="192" t="s">
        <v>842</v>
      </c>
      <c r="U225" s="192">
        <v>0</v>
      </c>
      <c r="V225" s="192" t="s">
        <v>824</v>
      </c>
      <c r="W225" s="192">
        <v>0</v>
      </c>
      <c r="X225" s="192" t="s">
        <v>409</v>
      </c>
    </row>
    <row r="226" spans="1:24" x14ac:dyDescent="0.2">
      <c r="L226" s="79"/>
      <c r="M226" s="80"/>
      <c r="N226" s="80"/>
      <c r="O226" s="80"/>
      <c r="P226" s="80"/>
      <c r="Q226" s="80"/>
      <c r="R226" s="80"/>
      <c r="S226" s="80"/>
      <c r="T226" s="80"/>
      <c r="U226" s="80"/>
      <c r="V226" s="80"/>
      <c r="W226" s="80"/>
      <c r="X226" s="80"/>
    </row>
    <row r="227" spans="1:24" x14ac:dyDescent="0.2">
      <c r="L227" s="79"/>
      <c r="M227" s="80"/>
      <c r="N227" s="80"/>
      <c r="O227" s="80"/>
      <c r="P227" s="80"/>
      <c r="Q227" s="80"/>
      <c r="R227" s="80"/>
      <c r="S227" s="80"/>
      <c r="T227" s="80"/>
      <c r="U227" s="80"/>
      <c r="V227" s="80"/>
      <c r="W227" s="80"/>
      <c r="X227" s="80"/>
    </row>
    <row r="228" spans="1:24" x14ac:dyDescent="0.2">
      <c r="L228" s="79"/>
      <c r="M228" s="80"/>
      <c r="N228" s="80"/>
      <c r="O228" s="80"/>
      <c r="P228" s="80"/>
      <c r="Q228" s="80"/>
      <c r="R228" s="80"/>
      <c r="S228" s="80"/>
      <c r="T228" s="80"/>
      <c r="U228" s="80"/>
      <c r="V228" s="80"/>
      <c r="W228" s="80"/>
      <c r="X228" s="80"/>
    </row>
    <row r="229" spans="1:24" x14ac:dyDescent="0.2">
      <c r="L229" s="91"/>
      <c r="M229" s="181"/>
      <c r="N229" s="181"/>
      <c r="O229" s="181"/>
      <c r="P229" s="181"/>
      <c r="Q229" s="181"/>
      <c r="R229" s="181"/>
      <c r="S229" s="181"/>
      <c r="T229" s="181"/>
      <c r="U229" s="181"/>
      <c r="V229" s="181"/>
      <c r="W229" s="181"/>
      <c r="X229" s="181"/>
    </row>
    <row r="230" spans="1:24" x14ac:dyDescent="0.2">
      <c r="L230" s="91"/>
      <c r="M230" s="181"/>
      <c r="N230" s="181"/>
      <c r="O230" s="181"/>
      <c r="P230" s="181"/>
      <c r="Q230" s="181"/>
      <c r="R230" s="181"/>
      <c r="S230" s="181"/>
      <c r="T230" s="181"/>
      <c r="U230" s="181"/>
      <c r="V230" s="181"/>
      <c r="W230" s="181"/>
      <c r="X230" s="181"/>
    </row>
    <row r="231" spans="1:24" x14ac:dyDescent="0.2">
      <c r="L231" s="79"/>
      <c r="M231" s="80"/>
      <c r="N231" s="80"/>
      <c r="O231" s="80"/>
      <c r="P231" s="80"/>
      <c r="Q231" s="80"/>
      <c r="R231" s="80"/>
      <c r="S231" s="80"/>
      <c r="T231" s="80"/>
      <c r="U231" s="80"/>
      <c r="V231" s="80"/>
      <c r="W231" s="80"/>
      <c r="X231" s="80"/>
    </row>
    <row r="232" spans="1:24" x14ac:dyDescent="0.2">
      <c r="L232" s="79"/>
      <c r="M232" s="80"/>
      <c r="N232" s="80"/>
      <c r="O232" s="80"/>
      <c r="P232" s="80"/>
      <c r="Q232" s="80"/>
      <c r="R232" s="80"/>
      <c r="S232" s="80"/>
      <c r="T232" s="80"/>
      <c r="U232" s="80"/>
      <c r="V232" s="80"/>
      <c r="W232" s="80"/>
      <c r="X232" s="80"/>
    </row>
    <row r="233" spans="1:24" x14ac:dyDescent="0.2">
      <c r="L233" s="79"/>
      <c r="M233" s="80"/>
      <c r="N233" s="80"/>
      <c r="O233" s="80"/>
      <c r="P233" s="80"/>
      <c r="Q233" s="80"/>
      <c r="R233" s="80"/>
      <c r="S233" s="80"/>
      <c r="T233" s="80"/>
      <c r="U233" s="80"/>
      <c r="V233" s="80"/>
      <c r="W233" s="80"/>
      <c r="X233" s="80"/>
    </row>
  </sheetData>
  <conditionalFormatting sqref="G1:G5">
    <cfRule type="cellIs" dxfId="133" priority="25" stopIfTrue="1" operator="greaterThanOrEqual">
      <formula>0</formula>
    </cfRule>
  </conditionalFormatting>
  <conditionalFormatting sqref="G8:G225">
    <cfRule type="cellIs" dxfId="130" priority="4" stopIfTrue="1" operator="greaterThanOrEqual">
      <formula>0</formula>
    </cfRule>
  </conditionalFormatting>
  <conditionalFormatting sqref="G1:H5">
    <cfRule type="expression" dxfId="129" priority="11" stopIfTrue="1">
      <formula>G1=""</formula>
    </cfRule>
  </conditionalFormatting>
  <conditionalFormatting sqref="G8:H225">
    <cfRule type="expression" dxfId="128" priority="1" stopIfTrue="1">
      <formula>G8=""</formula>
    </cfRule>
  </conditionalFormatting>
  <conditionalFormatting sqref="H1:H5">
    <cfRule type="cellIs" dxfId="127" priority="16" operator="between">
      <formula>0</formula>
      <formula>6.999</formula>
    </cfRule>
    <cfRule type="cellIs" dxfId="126" priority="17" operator="between">
      <formula>7</formula>
      <formula>9.99</formula>
    </cfRule>
    <cfRule type="expression" dxfId="125" priority="18">
      <formula>H1=10</formula>
    </cfRule>
  </conditionalFormatting>
  <conditionalFormatting sqref="H8:H225">
    <cfRule type="cellIs" dxfId="121" priority="118" operator="between">
      <formula>0</formula>
      <formula>6.999</formula>
    </cfRule>
    <cfRule type="cellIs" dxfId="120" priority="119" operator="between">
      <formula>7</formula>
      <formula>9.99</formula>
    </cfRule>
    <cfRule type="expression" dxfId="119" priority="120">
      <formula>H8=10</formula>
    </cfRule>
  </conditionalFormatting>
  <conditionalFormatting sqref="I2:I3">
    <cfRule type="expression" dxfId="115" priority="26">
      <formula>I2=""</formula>
    </cfRule>
    <cfRule type="cellIs" dxfId="114" priority="27" operator="between">
      <formula>0</formula>
      <formula>6.999</formula>
    </cfRule>
    <cfRule type="cellIs" dxfId="113" priority="28" operator="between">
      <formula>7</formula>
      <formula>9.99</formula>
    </cfRule>
    <cfRule type="expression" dxfId="112" priority="29">
      <formula>I2=10</formula>
    </cfRule>
  </conditionalFormatting>
  <conditionalFormatting sqref="I2:I5">
    <cfRule type="expression" dxfId="111" priority="12">
      <formula>I2=""</formula>
    </cfRule>
    <cfRule type="cellIs" dxfId="110" priority="13" operator="between">
      <formula>0</formula>
      <formula>6.999</formula>
    </cfRule>
    <cfRule type="cellIs" dxfId="109" priority="14" operator="between">
      <formula>7</formula>
      <formula>9.99</formula>
    </cfRule>
    <cfRule type="expression" dxfId="108" priority="15">
      <formula>I2=10</formula>
    </cfRule>
  </conditionalFormatting>
  <conditionalFormatting sqref="I4:I5">
    <cfRule type="expression" dxfId="107" priority="7">
      <formula>I4=""</formula>
    </cfRule>
    <cfRule type="cellIs" dxfId="106" priority="8" operator="between">
      <formula>0</formula>
      <formula>6.999</formula>
    </cfRule>
    <cfRule type="cellIs" dxfId="105" priority="9" operator="between">
      <formula>7</formula>
      <formula>9.99</formula>
    </cfRule>
    <cfRule type="expression" dxfId="104" priority="10">
      <formula>I4=10</formula>
    </cfRule>
  </conditionalFormatting>
  <conditionalFormatting sqref="I8:I225">
    <cfRule type="expression" dxfId="103" priority="113">
      <formula>I8=""</formula>
    </cfRule>
    <cfRule type="cellIs" dxfId="100" priority="116" stopIfTrue="1" operator="greaterThanOrEqual">
      <formula>0</formula>
    </cfRule>
  </conditionalFormatting>
  <conditionalFormatting sqref="J8:K225">
    <cfRule type="colorScale" priority="881">
      <colorScale>
        <cfvo type="min"/>
        <cfvo type="max"/>
        <color rgb="FFFCDCDF"/>
        <color rgb="FFF2676B"/>
      </colorScale>
    </cfRule>
  </conditionalFormatting>
  <conditionalFormatting sqref="L8:L225">
    <cfRule type="expression" dxfId="99" priority="39">
      <formula>$L8&lt;&gt;$C8</formula>
    </cfRule>
  </conditionalFormatting>
  <conditionalFormatting sqref="M2:V3 W3:Z3">
    <cfRule type="expression" dxfId="98" priority="30">
      <formula>M2=L2</formula>
    </cfRule>
    <cfRule type="expression" dxfId="97" priority="31">
      <formula>M2&lt;&gt;L2</formula>
    </cfRule>
    <cfRule type="expression" dxfId="96" priority="32">
      <formula>M2=L2</formula>
    </cfRule>
  </conditionalFormatting>
  <conditionalFormatting sqref="M198:X225 M8:Z197">
    <cfRule type="colorScale" priority="38">
      <colorScale>
        <cfvo type="num" val="0"/>
        <cfvo type="num" val="10"/>
        <color rgb="FFFCFCFF"/>
        <color rgb="FFFFFF00"/>
      </colorScale>
    </cfRule>
  </conditionalFormatting>
  <conditionalFormatting sqref="M6:Z6">
    <cfRule type="expression" dxfId="95" priority="22">
      <formula>ISNUMBER(SEARCH("_raw",M$7))</formula>
    </cfRule>
  </conditionalFormatting>
  <conditionalFormatting sqref="M8:Z197 M198:X225">
    <cfRule type="expression" dxfId="94" priority="37" stopIfTrue="1">
      <formula>ISNUMBER(SEARCH("_raw",M$7))</formula>
    </cfRule>
  </conditionalFormatting>
  <conditionalFormatting sqref="W2:AD3">
    <cfRule type="expression" dxfId="93" priority="33">
      <formula>W2=R2</formula>
    </cfRule>
    <cfRule type="expression" dxfId="92" priority="34">
      <formula>W2&lt;&gt;R2</formula>
    </cfRule>
    <cfRule type="expression" dxfId="91"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3" stopIfTrue="1" operator="greaterThanOrEqual" id="{ADE86766-86E7-B54F-BE7F-98D38EDD2D54}">
            <xm:f>Parameters!$D$37</xm:f>
            <x14:dxf>
              <font>
                <sz val="12"/>
                <color rgb="FF000000"/>
                <name val="Arial"/>
              </font>
              <fill>
                <patternFill patternType="solid">
                  <bgColor rgb="FFE35A3A"/>
                </patternFill>
              </fill>
            </x14:dxf>
          </x14:cfRule>
          <x14:cfRule type="cellIs" priority="24" stopIfTrue="1" operator="greaterThanOrEqual" id="{6968E436-B691-8541-87C7-344B49DBC83A}">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2" stopIfTrue="1" operator="greaterThanOrEqual" id="{B47FBF92-C5BE-234C-90B7-92691567A48B}">
            <xm:f>Parameters!$D$37</xm:f>
            <x14:dxf>
              <font>
                <sz val="12"/>
                <color rgb="FF000000"/>
                <name val="Arial"/>
              </font>
              <fill>
                <patternFill patternType="solid">
                  <bgColor rgb="FFE35A3A"/>
                </patternFill>
              </fill>
            </x14:dxf>
          </x14:cfRule>
          <x14:cfRule type="cellIs" priority="3" stopIfTrue="1" operator="greaterThanOrEqual" id="{A25B7E8B-0382-984B-A610-991DE2318680}">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9" stopIfTrue="1" operator="greaterThanOrEqual" id="{4244786C-0C18-E149-99A5-3DB628AC5E3B}">
            <xm:f>Parameters!$D$41</xm:f>
            <x14:dxf>
              <font>
                <sz val="12"/>
                <color rgb="FF000000"/>
                <name val="Arial"/>
              </font>
              <fill>
                <patternFill patternType="solid">
                  <bgColor rgb="FFF2676B"/>
                </patternFill>
              </fill>
            </x14:dxf>
          </x14:cfRule>
          <x14:cfRule type="cellIs" priority="20" stopIfTrue="1" operator="greaterThanOrEqual" id="{9BCC53B6-8F66-6B40-BEDF-79258FCCC3C5}">
            <xm:f>Parameters!$D$42</xm:f>
            <x14:dxf>
              <font>
                <sz val="12"/>
                <color rgb="FF000000"/>
                <name val="Arial"/>
              </font>
              <fill>
                <patternFill patternType="solid">
                  <bgColor rgb="FFF7A9AC"/>
                </patternFill>
              </fill>
            </x14:dxf>
          </x14:cfRule>
          <x14:cfRule type="cellIs" priority="21" stopIfTrue="1" operator="between" id="{643A0826-D306-E444-BF79-8FCBF966CCFA}">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121" stopIfTrue="1" operator="greaterThanOrEqual" id="{65022C13-C2AC-6241-B270-E69152CE1918}">
            <xm:f>Parameters!$D$41</xm:f>
            <x14:dxf>
              <font>
                <sz val="12"/>
                <color rgb="FF000000"/>
                <name val="Arial"/>
              </font>
              <fill>
                <patternFill patternType="solid">
                  <bgColor rgb="FFF2676B"/>
                </patternFill>
              </fill>
            </x14:dxf>
          </x14:cfRule>
          <x14:cfRule type="cellIs" priority="122" stopIfTrue="1" operator="greaterThanOrEqual" id="{5E686F7C-38DD-3049-9BB8-EFBC380BDC6B}">
            <xm:f>Parameters!$D$42</xm:f>
            <x14:dxf>
              <font>
                <sz val="12"/>
                <color rgb="FF000000"/>
                <name val="Arial"/>
              </font>
              <fill>
                <patternFill patternType="solid">
                  <bgColor rgb="FFF7A9AC"/>
                </patternFill>
              </fill>
            </x14:dxf>
          </x14:cfRule>
          <x14:cfRule type="cellIs" priority="123" stopIfTrue="1" operator="between" id="{12C92172-44DD-2F42-B3E9-197819313C94}">
            <xm:f>0</xm:f>
            <xm:f>Parameters!$D$42</xm:f>
            <x14:dxf>
              <font>
                <sz val="12"/>
                <color rgb="FF000000"/>
                <name val="Arial"/>
              </font>
              <fill>
                <patternFill patternType="solid">
                  <bgColor rgb="FFFCDCDF"/>
                </patternFill>
              </fill>
            </x14:dxf>
          </x14:cfRule>
          <xm:sqref>H8:H225</xm:sqref>
        </x14:conditionalFormatting>
        <x14:conditionalFormatting xmlns:xm="http://schemas.microsoft.com/office/excel/2006/main">
          <x14:cfRule type="cellIs" priority="114" stopIfTrue="1" operator="greaterThanOrEqual" id="{58298C33-4F21-2340-8EC6-4AF30FEE70C4}">
            <xm:f>Parameters!$D$37</xm:f>
            <x14:dxf>
              <font>
                <sz val="12"/>
                <color rgb="FF000000"/>
                <name val="Arial"/>
              </font>
              <fill>
                <patternFill patternType="solid">
                  <bgColor rgb="FFE06C25"/>
                </patternFill>
              </fill>
            </x14:dxf>
          </x14:cfRule>
          <x14:cfRule type="cellIs" priority="115" stopIfTrue="1" operator="greaterThanOrEqual" id="{B64B1B6B-C903-3340-ADBE-9CDC8155F804}">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5" id="{81CB204E-153A-9C41-9045-DD9401D2DEB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D2D15C3F-5243-6848-89CE-65EB9FE0776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BC5B-4381-0243-BA61-9309875BE0F8}">
  <dimension ref="A1:AS233"/>
  <sheetViews>
    <sheetView zoomScaleNormal="100" workbookViewId="0">
      <pane ySplit="6" topLeftCell="A7" activePane="bottomLeft" state="frozen"/>
      <selection pane="bottomLeft" activeCell="G153" sqref="G153"/>
    </sheetView>
  </sheetViews>
  <sheetFormatPr baseColWidth="10" defaultColWidth="8.7109375" defaultRowHeight="16" x14ac:dyDescent="0.2"/>
  <cols>
    <col min="1" max="1" width="5.28515625" style="35" customWidth="1"/>
    <col min="2" max="2" width="22.7109375" style="35" customWidth="1"/>
    <col min="3" max="5" width="8.7109375" style="35"/>
    <col min="6" max="6" width="6.42578125" style="35" customWidth="1"/>
    <col min="7" max="9" width="9.7109375" style="86" customWidth="1"/>
    <col min="10" max="10" width="23.140625" style="242" bestFit="1" customWidth="1"/>
    <col min="11" max="11" width="22.28515625" style="242" bestFit="1" customWidth="1"/>
    <col min="12" max="12" width="6.140625" style="44" bestFit="1" customWidth="1"/>
    <col min="13" max="13" width="14" style="86" bestFit="1" customWidth="1"/>
    <col min="14" max="14" width="9.5703125" style="86" bestFit="1" customWidth="1"/>
    <col min="15" max="15" width="14.140625" style="86" bestFit="1" customWidth="1"/>
    <col min="16" max="16" width="14.28515625" style="86" bestFit="1" customWidth="1"/>
    <col min="17" max="17" width="14" style="86" bestFit="1" customWidth="1"/>
    <col min="18" max="18" width="10.140625" style="86" bestFit="1" customWidth="1"/>
    <col min="19" max="19" width="10.28515625" style="86" bestFit="1" customWidth="1"/>
    <col min="20" max="20" width="22.85546875" style="86" bestFit="1" customWidth="1"/>
    <col min="21" max="21" width="24.5703125" style="86" bestFit="1" customWidth="1"/>
    <col min="22" max="22" width="8.5703125" style="86" bestFit="1" customWidth="1"/>
    <col min="23" max="23" width="24.5703125" style="86" bestFit="1" customWidth="1"/>
    <col min="24" max="24" width="10.7109375" style="86" bestFit="1" customWidth="1"/>
    <col min="25" max="25" width="80.5703125" style="86" bestFit="1" customWidth="1"/>
    <col min="26" max="26" width="16.28515625" style="86" bestFit="1" customWidth="1"/>
    <col min="27" max="27" width="17" style="86" customWidth="1"/>
    <col min="28" max="28" width="9.7109375" style="86" bestFit="1" customWidth="1"/>
    <col min="29" max="29" width="10.140625" style="86" bestFit="1" customWidth="1"/>
    <col min="30" max="34" width="8.7109375" style="86" customWidth="1"/>
    <col min="35" max="35" width="8.5703125" style="86" bestFit="1" customWidth="1"/>
    <col min="36" max="16384" width="8.7109375" style="35"/>
  </cols>
  <sheetData>
    <row r="1" spans="1:39"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87"/>
      <c r="AE1" s="35"/>
      <c r="AF1" s="89"/>
      <c r="AG1" s="89"/>
      <c r="AH1" s="89"/>
      <c r="AI1" s="89"/>
      <c r="AJ1" s="89"/>
      <c r="AK1" s="89"/>
      <c r="AL1" s="89"/>
      <c r="AM1" s="196"/>
    </row>
    <row r="2" spans="1:39" x14ac:dyDescent="0.2">
      <c r="A2" s="93"/>
      <c r="B2" s="95" t="s">
        <v>423</v>
      </c>
      <c r="C2" s="88"/>
      <c r="D2" s="172"/>
      <c r="E2" s="172"/>
      <c r="F2" s="89"/>
      <c r="G2" s="90"/>
      <c r="H2" s="90"/>
      <c r="I2" s="90"/>
      <c r="L2" s="91"/>
      <c r="M2" s="177" t="str">
        <f>IF(SUM(M4:M5)&gt;0,"Norm. Values",IF(ISTEXT(M7),"Raw Values",""))</f>
        <v>Norm. Values</v>
      </c>
      <c r="N2" s="177" t="str">
        <f t="shared" ref="N2:S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Norm. Values</v>
      </c>
      <c r="T2" s="177" t="str">
        <f>IF(SUM(T4:T5)&gt;0,"Norm. Values",IF(ISTEXT(T7),"Raw Values",""))</f>
        <v>Norm. Values</v>
      </c>
      <c r="U2" s="177" t="str">
        <f t="shared" ref="U2:Y2" si="1">IF(SUM(U4:U5)&gt;0,"Norm. Values",IF(ISTEXT(U7),"Raw Values",""))</f>
        <v>Raw Values</v>
      </c>
      <c r="V2" s="177" t="str">
        <f t="shared" si="1"/>
        <v>Raw Values</v>
      </c>
      <c r="W2" s="177" t="str">
        <f t="shared" si="1"/>
        <v>Raw Values</v>
      </c>
      <c r="X2" s="177" t="str">
        <f t="shared" si="1"/>
        <v>Raw Values</v>
      </c>
      <c r="Y2" s="177" t="str">
        <f t="shared" si="1"/>
        <v>Raw Values</v>
      </c>
      <c r="Z2" s="177" t="str">
        <f>IF(SUM(Z4:Z5)&gt;0,"Norm. Values",IF(ISTEXT(Z7),"Raw Values",""))</f>
        <v>Raw Values</v>
      </c>
      <c r="AA2" s="177"/>
      <c r="AB2" s="177" t="str">
        <f t="shared" ref="AB2:AD2" si="2">IF(SUM(AB4:AB5)&gt;0,"Norm. Values",IF(ISTEXT(AB7),"Raw Values",""))</f>
        <v/>
      </c>
      <c r="AC2" s="177" t="str">
        <f t="shared" si="2"/>
        <v/>
      </c>
      <c r="AD2" s="177" t="str">
        <f t="shared" si="2"/>
        <v/>
      </c>
      <c r="AE2" s="177" t="str">
        <f t="shared" ref="AE2:AK2" si="3">IF(SUM(AE4:AE5)&gt;0,"Norm. Values",IF(ISTEXT(AE7),"Raw Values",""))</f>
        <v/>
      </c>
      <c r="AF2" s="89" t="str">
        <f t="shared" si="3"/>
        <v/>
      </c>
      <c r="AG2" s="89" t="str">
        <f t="shared" si="3"/>
        <v/>
      </c>
      <c r="AH2" s="89" t="str">
        <f t="shared" si="3"/>
        <v/>
      </c>
      <c r="AI2" s="89" t="str">
        <f t="shared" si="3"/>
        <v/>
      </c>
      <c r="AJ2" s="89" t="str">
        <f t="shared" si="3"/>
        <v/>
      </c>
      <c r="AK2" s="89" t="str">
        <f t="shared" si="3"/>
        <v/>
      </c>
      <c r="AL2" s="89"/>
      <c r="AM2" s="93"/>
    </row>
    <row r="3" spans="1:39" x14ac:dyDescent="0.2">
      <c r="A3" s="93"/>
      <c r="B3" s="95"/>
      <c r="C3" s="88"/>
      <c r="D3" s="172"/>
      <c r="E3" s="172"/>
      <c r="F3" s="89"/>
      <c r="G3" s="90"/>
      <c r="H3" s="90"/>
      <c r="I3" s="90"/>
      <c r="L3" s="91"/>
      <c r="M3" s="178" t="str">
        <f>IF(M4=1,"Underlying",IF(M5=1,"Emerging",""))</f>
        <v>Underlying</v>
      </c>
      <c r="N3" s="178" t="str">
        <f t="shared" ref="N3:S3" si="4">IF(N4=1,"Underlying",IF(N5=1,"Emerging",""))</f>
        <v>Underlying</v>
      </c>
      <c r="O3" s="178" t="str">
        <f t="shared" si="4"/>
        <v>Underlying</v>
      </c>
      <c r="P3" s="178" t="str">
        <f t="shared" si="4"/>
        <v>Emerging</v>
      </c>
      <c r="Q3" s="178" t="str">
        <f t="shared" si="4"/>
        <v>Emerging</v>
      </c>
      <c r="R3" s="178" t="str">
        <f t="shared" si="4"/>
        <v>Emerging</v>
      </c>
      <c r="S3" s="178" t="str">
        <f t="shared" si="4"/>
        <v>Emerging</v>
      </c>
      <c r="T3" s="178" t="str">
        <f>IF(T4=1,"Underlying",IF(T5=1,"Emerging",""))</f>
        <v>Emerging</v>
      </c>
      <c r="U3" s="178" t="str">
        <f t="shared" ref="U3" si="5">IF(U4=1,"Underlying",IF(U5=1,"Emerging",""))</f>
        <v/>
      </c>
      <c r="V3" s="178" t="str">
        <f t="shared" ref="V3" si="6">IF(V4=1,"Underlying",IF(V5=1,"Emerging",""))</f>
        <v/>
      </c>
      <c r="W3" s="178" t="str">
        <f t="shared" ref="W3" si="7">IF(W4=1,"Underlying",IF(W5=1,"Emerging",""))</f>
        <v/>
      </c>
      <c r="X3" s="178" t="str">
        <f t="shared" ref="X3" si="8">IF(X4=1,"Underlying",IF(X5=1,"Emerging",""))</f>
        <v/>
      </c>
      <c r="Y3" s="178" t="str">
        <f t="shared" ref="Y3" si="9">IF(Y4=1,"Underlying",IF(Y5=1,"Emerging",""))</f>
        <v/>
      </c>
      <c r="Z3" s="178" t="str">
        <f>IF(Z4=1,"Underlying",IF(Z5=1,"Emerging",""))</f>
        <v/>
      </c>
      <c r="AA3" s="178"/>
      <c r="AB3" s="179" t="str">
        <f t="shared" ref="AB3:AD3" si="10">IF(AB4=1,"Underlying",IF(AB5=1,"Emerging",""))</f>
        <v/>
      </c>
      <c r="AC3" s="179" t="str">
        <f t="shared" si="10"/>
        <v/>
      </c>
      <c r="AD3" s="179" t="str">
        <f t="shared" si="10"/>
        <v/>
      </c>
      <c r="AE3" s="179" t="str">
        <f>IF(AE4=1,"Underlying",IF(AE5=1,"Emerging",""))</f>
        <v/>
      </c>
      <c r="AF3" s="89" t="str">
        <f t="shared" ref="AF3:AG3" si="11">IF(AF4=1,"Underlying",IF(AF5=1,"Emerging",""))</f>
        <v/>
      </c>
      <c r="AG3" s="89" t="str">
        <f t="shared" si="11"/>
        <v/>
      </c>
      <c r="AH3" s="89"/>
      <c r="AI3" s="89"/>
      <c r="AJ3" s="89"/>
      <c r="AK3" s="89"/>
      <c r="AL3" s="89"/>
      <c r="AM3" s="93"/>
    </row>
    <row r="4" spans="1:39" hidden="1" x14ac:dyDescent="0.2">
      <c r="A4" s="93"/>
      <c r="B4" s="95"/>
      <c r="C4" s="88"/>
      <c r="D4" s="172"/>
      <c r="E4" s="172"/>
      <c r="F4" s="89"/>
      <c r="G4" s="90"/>
      <c r="H4" s="90"/>
      <c r="I4" s="80" t="s">
        <v>412</v>
      </c>
      <c r="L4" s="91"/>
      <c r="M4" s="180">
        <f>IFERROR(INDEX('Data Dictionary'!$I$8:$I$37,MATCH(M7,'Data Dictionary'!$K$8:$K$37,0)),"")</f>
        <v>1</v>
      </c>
      <c r="N4" s="180">
        <f>IFERROR(INDEX('Data Dictionary'!$I$8:$I$37,MATCH(N7,'Data Dictionary'!$K$8:$K$37,0)),"")</f>
        <v>1</v>
      </c>
      <c r="O4" s="180">
        <f>IFERROR(INDEX('Data Dictionary'!$I$8:$I$37,MATCH(O7,'Data Dictionary'!$K$8:$K$37,0)),"")</f>
        <v>1</v>
      </c>
      <c r="P4" s="180">
        <f>IFERROR(INDEX('Data Dictionary'!$I$8:$I$37,MATCH(P7,'Data Dictionary'!$K$8:$K$37,0)),"")</f>
        <v>0</v>
      </c>
      <c r="Q4" s="180">
        <f>IFERROR(INDEX('Data Dictionary'!$I$8:$I$37,MATCH(Q7,'Data Dictionary'!$K$8:$K$37,0)),"")</f>
        <v>0</v>
      </c>
      <c r="R4" s="180">
        <f>IFERROR(INDEX('Data Dictionary'!$I$8:$I$37,MATCH(R7,'Data Dictionary'!$K$8:$K$37,0)),"")</f>
        <v>0</v>
      </c>
      <c r="S4" s="180">
        <f>IFERROR(INDEX('Data Dictionary'!$I$8:$I$37,MATCH(S7,'Data Dictionary'!$K$8:$K$37,0)),"")</f>
        <v>0</v>
      </c>
      <c r="T4" s="180">
        <f>IFERROR(INDEX('Data Dictionary'!$I$8:$I$37,MATCH(T7,'Data Dictionary'!$K$8:$K$37,0)),"")</f>
        <v>0</v>
      </c>
      <c r="U4" s="180" t="str">
        <f>IFERROR(INDEX('Data Dictionary'!$I$8:$I$37,MATCH(U7,'Data Dictionary'!$K$8:$K$37,0)),"")</f>
        <v/>
      </c>
      <c r="V4" s="180" t="str">
        <f>IFERROR(INDEX('Data Dictionary'!$I$8:$I$37,MATCH(V7,'Data Dictionary'!$K$8:$K$37,0)),"")</f>
        <v/>
      </c>
      <c r="W4" s="180" t="str">
        <f>IFERROR(INDEX('Data Dictionary'!$I$8:$I$37,MATCH(W7,'Data Dictionary'!$K$8:$K$37,0)),"")</f>
        <v/>
      </c>
      <c r="X4" s="180" t="str">
        <f>IFERROR(INDEX('Data Dictionary'!$I$8:$I$37,MATCH(X7,'Data Dictionary'!$K$8:$K$37,0)),"")</f>
        <v/>
      </c>
      <c r="Y4" s="180" t="str">
        <f>IFERROR(INDEX('Data Dictionary'!$I$8:$I$37,MATCH(Y7,'Data Dictionary'!$K$8:$K$37,0)),"")</f>
        <v/>
      </c>
      <c r="Z4" s="180" t="str">
        <f>IFERROR(INDEX('Data Dictionary'!$I$8:$I$37,MATCH(Z7,'Data Dictionary'!$K$8:$K$37,0)),"")</f>
        <v/>
      </c>
      <c r="AA4" s="299"/>
      <c r="AB4" s="92" t="str">
        <f>IFERROR(INDEX('Data Dictionary'!$I$8:$I$37,MATCH(AB7,'Data Dictionary'!$K$8:$K$37,0)),"")</f>
        <v/>
      </c>
      <c r="AC4" s="92"/>
      <c r="AD4" s="87"/>
      <c r="AE4" s="89"/>
      <c r="AF4" s="89"/>
      <c r="AG4" s="89"/>
      <c r="AH4" s="89"/>
      <c r="AI4" s="89"/>
      <c r="AJ4" s="89"/>
      <c r="AK4" s="89"/>
      <c r="AL4" s="89"/>
      <c r="AM4" s="93"/>
    </row>
    <row r="5" spans="1:39" hidden="1" x14ac:dyDescent="0.2">
      <c r="A5" s="93"/>
      <c r="B5" s="8"/>
      <c r="C5" s="88"/>
      <c r="D5" s="172"/>
      <c r="E5" s="172"/>
      <c r="F5" s="89"/>
      <c r="G5" s="90"/>
      <c r="H5" s="90"/>
      <c r="I5" s="80" t="s">
        <v>454</v>
      </c>
      <c r="L5" s="91"/>
      <c r="M5" s="181">
        <f>IFERROR(INDEX('Data Dictionary'!$J$8:$J$37,MATCH(M7,'Data Dictionary'!$K$8:$K$37,0)),"")</f>
        <v>0</v>
      </c>
      <c r="N5" s="181">
        <f>IFERROR(INDEX('Data Dictionary'!$J$8:$J$37,MATCH(N7,'Data Dictionary'!$K$8:$K$37,0)),"")</f>
        <v>0</v>
      </c>
      <c r="O5" s="181">
        <f>IFERROR(INDEX('Data Dictionary'!$J$8:$J$37,MATCH(O7,'Data Dictionary'!$K$8:$K$37,0)),"")</f>
        <v>0</v>
      </c>
      <c r="P5" s="181">
        <f>IFERROR(INDEX('Data Dictionary'!$J$8:$J$37,MATCH(P7,'Data Dictionary'!$K$8:$K$37,0)),"")</f>
        <v>1</v>
      </c>
      <c r="Q5" s="181">
        <f>IFERROR(INDEX('Data Dictionary'!$J$8:$J$37,MATCH(Q7,'Data Dictionary'!$K$8:$K$37,0)),"")</f>
        <v>1</v>
      </c>
      <c r="R5" s="181">
        <f>IFERROR(INDEX('Data Dictionary'!$J$8:$J$37,MATCH(R7,'Data Dictionary'!$K$8:$K$37,0)),"")</f>
        <v>1</v>
      </c>
      <c r="S5" s="181">
        <f>IFERROR(INDEX('Data Dictionary'!$J$8:$J$37,MATCH(S7,'Data Dictionary'!$K$8:$K$37,0)),"")</f>
        <v>1</v>
      </c>
      <c r="T5" s="181">
        <f>IFERROR(INDEX('Data Dictionary'!$J$8:$J$37,MATCH(T7,'Data Dictionary'!$K$8:$K$37,0)),"")</f>
        <v>1</v>
      </c>
      <c r="U5" s="181" t="str">
        <f>IFERROR(INDEX('Data Dictionary'!$J$8:$J$37,MATCH(U7,'Data Dictionary'!$K$8:$K$37,0)),"")</f>
        <v/>
      </c>
      <c r="V5" s="181" t="str">
        <f>IFERROR(INDEX('Data Dictionary'!$J$8:$J$37,MATCH(V7,'Data Dictionary'!$K$8:$K$37,0)),"")</f>
        <v/>
      </c>
      <c r="W5" s="181" t="str">
        <f>IFERROR(INDEX('Data Dictionary'!$J$8:$J$37,MATCH(W7,'Data Dictionary'!$K$8:$K$37,0)),"")</f>
        <v/>
      </c>
      <c r="X5" s="181" t="str">
        <f>IFERROR(INDEX('Data Dictionary'!$J$8:$J$37,MATCH(X7,'Data Dictionary'!$K$8:$K$37,0)),"")</f>
        <v/>
      </c>
      <c r="Y5" s="181" t="str">
        <f>IFERROR(INDEX('Data Dictionary'!$J$8:$J$37,MATCH(Y7,'Data Dictionary'!$K$8:$K$37,0)),"")</f>
        <v/>
      </c>
      <c r="Z5" s="181" t="str">
        <f>IFERROR(INDEX('Data Dictionary'!$J$8:$J$37,MATCH(Z7,'Data Dictionary'!$K$8:$K$37,0)),"")</f>
        <v/>
      </c>
      <c r="AA5" s="299"/>
      <c r="AB5" s="92" t="str">
        <f>IFERROR(INDEX('Data Dictionary'!$J$8:$J$37,MATCH(AB7,'Data Dictionary'!$K$8:$K$37,0)),"")</f>
        <v/>
      </c>
      <c r="AC5" s="92"/>
      <c r="AD5" s="87"/>
      <c r="AE5" s="89"/>
      <c r="AF5" s="89"/>
      <c r="AG5" s="89"/>
      <c r="AH5" s="89"/>
      <c r="AI5" s="89"/>
      <c r="AJ5" s="89"/>
      <c r="AK5" s="89"/>
      <c r="AL5" s="89"/>
      <c r="AM5" s="93"/>
    </row>
    <row r="6" spans="1:39" ht="29" x14ac:dyDescent="0.2">
      <c r="A6" s="197" t="s">
        <v>0</v>
      </c>
      <c r="B6" s="182" t="s">
        <v>1</v>
      </c>
      <c r="C6" s="183" t="s">
        <v>2</v>
      </c>
      <c r="D6" s="182" t="s">
        <v>427</v>
      </c>
      <c r="E6" s="183" t="s">
        <v>428</v>
      </c>
      <c r="F6" s="101" t="s">
        <v>3</v>
      </c>
      <c r="G6" s="184" t="s">
        <v>4</v>
      </c>
      <c r="H6" s="185" t="s">
        <v>5</v>
      </c>
      <c r="I6" s="186" t="s">
        <v>440</v>
      </c>
      <c r="J6" s="240" t="s">
        <v>607</v>
      </c>
      <c r="K6" s="240" t="s">
        <v>608</v>
      </c>
      <c r="L6" s="203"/>
      <c r="M6" s="246" t="str">
        <f>IFERROR(INDEX('Data Dictionary'!$E$8:$E$37,MATCH(M7,'Data Dictionary'!$K$8:$K$37,0)),IFERROR(CONCATENATE(INDEX('Data Dictionary'!$E$8:$E$37,MATCH(LEFT(M7, SEARCH("_raw",M7,1)-1),'Data Dictionary'!$L$8:$L$37,0))," (Raw)"),""))</f>
        <v>FCS</v>
      </c>
      <c r="N6" s="246" t="str">
        <f>IFERROR(INDEX('Data Dictionary'!$E$8:$E$37,MATCH(N7,'Data Dictionary'!$K$8:$K$37,0)),IFERROR(CONCATENATE(INDEX('Data Dictionary'!$E$8:$E$37,MATCH(LEFT(N7, SEARCH("_raw",N7,1)-1),'Data Dictionary'!$L$8:$L$37,0))," (Raw)"),""))</f>
        <v>FSI</v>
      </c>
      <c r="O6" s="246" t="str">
        <f>IFERROR(INDEX('Data Dictionary'!$E$8:$E$37,MATCH(O7,'Data Dictionary'!$K$8:$K$37,0)),IFERROR(CONCATENATE(INDEX('Data Dictionary'!$E$8:$E$37,MATCH(LEFT(O7, SEARCH("_raw",O7,1)-1),'Data Dictionary'!$L$8:$L$37,0))," (Raw)"),""))</f>
        <v>GIC Coups</v>
      </c>
      <c r="P6" s="246" t="str">
        <f>IFERROR(INDEX('Data Dictionary'!$E$8:$E$37,MATCH(P7,'Data Dictionary'!$K$8:$K$37,0)),IFERROR(CONCATENATE(INDEX('Data Dictionary'!$E$8:$E$37,MATCH(LEFT(P7, SEARCH("_raw",P7,1)-1),'Data Dictionary'!$L$8:$L$37,0))," (Raw)"),""))</f>
        <v>Political Fatalities</v>
      </c>
      <c r="Q6" s="246" t="str">
        <f>IFERROR(INDEX('Data Dictionary'!$E$8:$E$37,MATCH(Q7,'Data Dictionary'!$K$8:$K$37,0)),IFERROR(CONCATENATE(INDEX('Data Dictionary'!$E$8:$E$37,MATCH(LEFT(Q7, SEARCH("_raw",Q7,1)-1),'Data Dictionary'!$L$8:$L$37,0))," (Raw)"),""))</f>
        <v>IFES Elections &amp; GIC Coups</v>
      </c>
      <c r="R6" s="246" t="str">
        <f>IFERROR(INDEX('Data Dictionary'!$E$8:$E$37,MATCH(R7,'Data Dictionary'!$K$8:$K$37,0)),IFERROR(CONCATENATE(INDEX('Data Dictionary'!$E$8:$E$37,MATCH(LEFT(R7, SEARCH("_raw",R7,1)-1),'Data Dictionary'!$L$8:$L$37,0))," (Raw)"),""))</f>
        <v>ACAPS Risk List (Conflict)</v>
      </c>
      <c r="S6" s="246" t="str">
        <f>IFERROR(INDEX('Data Dictionary'!$E$8:$E$37,MATCH(S7,'Data Dictionary'!$K$8:$K$37,0)),IFERROR(CONCATENATE(INDEX('Data Dictionary'!$E$8:$E$37,MATCH(LEFT(S7, SEARCH("_raw",S7,1)-1),'Data Dictionary'!$L$8:$L$37,0))," (Raw)"),""))</f>
        <v>EIU Security</v>
      </c>
      <c r="T6" s="246" t="str">
        <f>IFERROR(INDEX('Data Dictionary'!$E$8:$E$37,MATCH(T7,'Data Dictionary'!$K$8:$K$37,0)),IFERROR(CONCATENATE(INDEX('Data Dictionary'!$E$8:$E$37,MATCH(LEFT(T7, SEARCH("_raw",T7,1)-1),'Data Dictionary'!$L$8:$L$37,0))," (Raw)"),""))</f>
        <v>ACLED Events</v>
      </c>
      <c r="U6" s="246" t="str">
        <f>IFERROR(INDEX('Data Dictionary'!$E$8:$E$37,MATCH(U7,'Data Dictionary'!$K$8:$K$37,0)),IFERROR(CONCATENATE(INDEX('Data Dictionary'!$E$8:$E$37,MATCH(LEFT(U7, SEARCH("_raw",U7,1)-1),'Data Dictionary'!$L$8:$L$37,0))," (Raw)"),""))</f>
        <v>FCS (Raw)</v>
      </c>
      <c r="V6" s="246" t="str">
        <f>IFERROR(INDEX('Data Dictionary'!$E$8:$E$37,MATCH(V7,'Data Dictionary'!$K$8:$K$37,0)),IFERROR(CONCATENATE(INDEX('Data Dictionary'!$E$8:$E$37,MATCH(LEFT(V7, SEARCH("_raw",V7,1)-1),'Data Dictionary'!$L$8:$L$37,0))," (Raw)"),""))</f>
        <v>FSI (Raw)</v>
      </c>
      <c r="W6" s="246" t="str">
        <f>IFERROR(INDEX('Data Dictionary'!$E$8:$E$37,MATCH(W7,'Data Dictionary'!$K$8:$K$37,0)),IFERROR(CONCATENATE(INDEX('Data Dictionary'!$E$8:$E$37,MATCH(LEFT(W7, SEARCH("_raw",W7,1)-1),'Data Dictionary'!$L$8:$L$37,0))," (Raw)"),""))</f>
        <v>GIC Coups (Raw)</v>
      </c>
      <c r="X6" s="246" t="str">
        <f>IFERROR(INDEX('Data Dictionary'!$E$8:$E$37,MATCH(X7,'Data Dictionary'!$K$8:$K$37,0)),IFERROR(CONCATENATE(INDEX('Data Dictionary'!$E$8:$E$37,MATCH(LEFT(X7, SEARCH("_raw",X7,1)-1),'Data Dictionary'!$L$8:$L$37,0))," (Raw)"),""))</f>
        <v>Political Fatalities (Raw)</v>
      </c>
      <c r="Y6" s="246" t="str">
        <f>IFERROR(INDEX('Data Dictionary'!$E$8:$E$37,MATCH(Y7,'Data Dictionary'!$K$8:$K$37,0)),IFERROR(CONCATENATE(INDEX('Data Dictionary'!$E$8:$E$37,MATCH(LEFT(Y7, SEARCH("_raw",Y7,1)-1),'Data Dictionary'!$L$8:$L$37,0))," (Raw)"),""))</f>
        <v>ACAPS Risk List (Conflict) (Raw)</v>
      </c>
      <c r="Z6" s="246" t="str">
        <f>IFERROR(INDEX('Data Dictionary'!$E$8:$E$37,MATCH(Z7,'Data Dictionary'!$K$8:$K$37,0)),IFERROR(CONCATENATE(INDEX('Data Dictionary'!$E$8:$E$37,MATCH(LEFT(Z7, SEARCH("_raw",Z7,1)-1),'Data Dictionary'!$L$8:$L$37,0))," (Raw)"),""))</f>
        <v>EIU Security (Raw)</v>
      </c>
      <c r="AA6" s="300"/>
      <c r="AB6" s="99" t="str">
        <f>IFERROR(INDEX('Data Dictionary'!$E$8:$E$37,MATCH(AB7,'Data Dictionary'!$K$8:$K$37,0)),IFERROR(CONCATENATE(INDEX('Data Dictionary'!$E$8:$E$37,MATCH(LEFT(AB7, SEARCH("_raw",AB7,1)-1),'Data Dictionary'!$L$8:$L$37,0))," (Raw)"),""))</f>
        <v/>
      </c>
      <c r="AC6" s="99" t="str">
        <f>IFERROR(INDEX('Data Dictionary'!$E$8:$E$37,MATCH(AC7,'Data Dictionary'!$K$8:$K$37,0)),IFERROR(CONCATENATE(INDEX('Data Dictionary'!$E$8:$E$37,MATCH(LEFT(AC7, SEARCH("_raw",AC7,1)-1),'Data Dictionary'!$L$8:$L$37,0))," (Raw)"),""))</f>
        <v/>
      </c>
      <c r="AD6" s="99"/>
      <c r="AE6" s="35"/>
      <c r="AF6" s="35"/>
      <c r="AG6" s="35"/>
      <c r="AH6" s="35"/>
      <c r="AI6" s="35"/>
    </row>
    <row r="7" spans="1:39" s="94" customFormat="1" ht="43" x14ac:dyDescent="0.2">
      <c r="A7" s="198"/>
      <c r="B7" s="188"/>
      <c r="C7" s="188"/>
      <c r="D7" s="218"/>
      <c r="E7" s="218"/>
      <c r="F7" s="102"/>
      <c r="G7" s="189"/>
      <c r="H7" s="189"/>
      <c r="I7" s="189"/>
      <c r="J7" s="243" t="s">
        <v>605</v>
      </c>
      <c r="K7" s="243" t="s">
        <v>606</v>
      </c>
      <c r="L7" s="244" t="s">
        <v>2</v>
      </c>
      <c r="M7" s="247" t="s">
        <v>503</v>
      </c>
      <c r="N7" s="247" t="s">
        <v>612</v>
      </c>
      <c r="O7" s="247" t="s">
        <v>825</v>
      </c>
      <c r="P7" s="247" t="s">
        <v>413</v>
      </c>
      <c r="Q7" s="247" t="s">
        <v>520</v>
      </c>
      <c r="R7" s="247" t="s">
        <v>613</v>
      </c>
      <c r="S7" s="247" t="s">
        <v>793</v>
      </c>
      <c r="T7" s="247" t="s">
        <v>614</v>
      </c>
      <c r="U7" s="247" t="s">
        <v>471</v>
      </c>
      <c r="V7" s="247" t="s">
        <v>615</v>
      </c>
      <c r="W7" s="247" t="s">
        <v>523</v>
      </c>
      <c r="X7" s="247" t="s">
        <v>526</v>
      </c>
      <c r="Y7" s="247" t="s">
        <v>761</v>
      </c>
      <c r="Z7" s="247" t="s">
        <v>794</v>
      </c>
      <c r="AA7" s="301" t="s">
        <v>616</v>
      </c>
      <c r="AB7" s="100"/>
      <c r="AC7" s="99"/>
      <c r="AD7" s="100"/>
      <c r="AE7" s="35"/>
    </row>
    <row r="8" spans="1:39"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$M$4:$AE$4,
                    (M8:AE8),
                    "")),
            1,
            0))
        =0,
    NA(),
    IF(
        Parameters!$D$15=1,
        IF(
            SUM(--(ISNUMBER(IF($M$4:$AE$4=1,(M8:AE8),""))))&gt;0,
            MAX(IF(
                ISNUMBER(M8:AE8),
                IF(
                    M$4:AE$4=1,
                    M8:AE8,
                    ""),
                "")),
            MAX(IF(
                ISNUMBER(M8:AE8),
                IF(
                    M$4:AE$4=2,
                    M8:AE8,
                    ""),
                ""))
        ),
        IF(
            Parameters!$D$16=1,
            IFERROR(
                AVERAGE(IF(
                    ISNUMBER(M8:AE8),
                    IF(
                        M$4:AE$4=1,
                        M8:AE8,
                        ""),
                    "")),
                AVERAGE(IF(
                    ISNUMBER(M8:AE8),
                    IF(
                        M$4:AE$4=2,
                        M8:AE8,
                        ""),
                    ""))
            ),
            IF(
                Parameters!$D$17=1,
                IFERROR(
                    IF(
                        OR(
                            IF(
                                ISNUMBER(M8:AE8),
                                IF(
                                    M$4:AE$4=1,
                                    M8:AE8,
                                    ""),
                                "")
                            =0),
                        0,
                        GEOMEAN(IF(
                            ISNUMBER(M8:AE8),
                            IF(
                                M$4:AE$4=1,
                                M8:AE8,
                                ""),
                            ""))
                    ),
                    IF(
                        OR(IF(
                            ISNUMBER(M8:AE8),
                            IF(
                                M$4:AE$4=2,
                                M8:AE8,
                                ""),
                            "")
                            =0),
                        0,
                        GEOMEAN(IF(
                            ISNUMBER(M8:AE8),
                            IF(
                                M$4:AE$4=2,
                                M8:AE8,
                                ""),
                            "")))
                )
            )
        )
    )
)</f>
        <v>0</v>
      </c>
      <c r="I8" s="191" cm="1">
        <f t="array" ref="I8">IF(
    SUM(IF(
            ISNUMBER(
                IF(
                    $M$5:$AE$5,
                    (M8:AE8),
                    "")),
            1,
            0))
        =0,
    NA(),
    IF(
        Parameters!$D$15=1,
        IF(
            SUM(--(ISNUMBER(IF($M$5:$AE$5=1,(M8:AE8),""))))&gt;0,
            MAX(IF(
                ISNUMBER(M8:AE8),
                IF(
                    M$5:AE$5=1,
                    M8:AE8,
                    ""),
                "")),
            MAX(IF(
                ISNUMBER(M8:AE8),
                IF(
                    M$5:AE$5=2,
                    M8:AE8,
                    ""),
                ""))
        ),
        IF(
            Parameters!$D$16=1,
            IFERROR(
                AVERAGE(IF(
                    ISNUMBER(M8:AE8),
                    IF(
                        M$5:AE$5=1,
                        M8:AE8,
                        ""),
                    "")),
                AVERAGE(IF(
                    ISNUMBER(M8:AE8),
                    IF(
                        M$5:AE$5=2,
                        M8:AE8,
                        ""),
                    ""))
            ),
            IF(
                Parameters!$D$17=1,
                IFERROR(
                    IF(
                        OR(
                            IF(
                                ISNUMBER(M8:AE8),
                                IF(
                                    M$5:AE$5=1,
                                    M8:AE8,
                                    ""),
                                "")
                            =0),
                        0,
                        GEOMEAN(IF(
                            ISNUMBER(M8:AE8),
                            IF(
                                M$5:AE$5=1,
                                M8:AE8,
                                ""),
                            ""))
                    ),
                    IF(
                        OR(IF(
                            ISNUMBER(M8:AE8),
                            IF(
                                M$5:AE$5=2,
                                M8:AE8,
                                ""),
                            "")
                            =0),
                        0,
                        GEOMEAN(IF(
                            ISNUMBER(M8:AE8),
                            IF(
                                M$5:AE$5=2,
                                M8:AE8,
                                ""),
                            "")))
                )
            )
        )
    )
)</f>
        <v>0</v>
      </c>
      <c r="J8" s="242" t="s">
        <v>409</v>
      </c>
      <c r="K8" s="242">
        <v>44887</v>
      </c>
      <c r="L8" s="91" t="s">
        <v>673</v>
      </c>
      <c r="M8" s="192">
        <v>0</v>
      </c>
      <c r="N8" s="192" t="s">
        <v>409</v>
      </c>
      <c r="O8" s="192">
        <v>0</v>
      </c>
      <c r="P8" s="192" t="s">
        <v>409</v>
      </c>
      <c r="Q8" s="192">
        <v>0</v>
      </c>
      <c r="R8" s="192" t="s">
        <v>409</v>
      </c>
      <c r="S8" s="192">
        <v>0</v>
      </c>
      <c r="T8" s="192" t="s">
        <v>409</v>
      </c>
      <c r="U8" s="192" t="s">
        <v>409</v>
      </c>
      <c r="V8" s="192" t="s">
        <v>409</v>
      </c>
      <c r="W8" s="192" t="s">
        <v>409</v>
      </c>
      <c r="X8" s="192" t="s">
        <v>409</v>
      </c>
      <c r="Y8" s="192" t="s">
        <v>409</v>
      </c>
      <c r="Z8" s="192">
        <v>0</v>
      </c>
      <c r="AA8" s="192" t="s">
        <v>409</v>
      </c>
      <c r="AB8" s="34"/>
      <c r="AC8" s="34"/>
      <c r="AD8" s="192"/>
      <c r="AE8" s="192"/>
      <c r="AF8" s="192"/>
      <c r="AG8" s="192"/>
      <c r="AH8" s="192"/>
      <c r="AI8" s="192"/>
    </row>
    <row r="9" spans="1:39" x14ac:dyDescent="0.2">
      <c r="A9" s="84">
        <v>2</v>
      </c>
      <c r="B9" s="84" t="str">
        <f ca="1"/>
        <v>Afghanistan</v>
      </c>
      <c r="C9" s="84" t="str">
        <f ca="1"/>
        <v>AFG</v>
      </c>
      <c r="D9" s="219" t="str">
        <f ca="1"/>
        <v>SAS           South Asia</v>
      </c>
      <c r="E9" s="219" t="str">
        <f ca="1"/>
        <v>IDA</v>
      </c>
      <c r="F9" s="190" t="str">
        <f t="shared" ref="F9:F72" ca="1" si="12">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$M$4:$AE$4,
                    (M9:AE9),
                    "")),
            1,
            0))
        =0,
    NA(),
    IF(
        Parameters!$D$15=1,
        IF(
            SUM(--(ISNUMBER(IF($M$4:$AE$4=1,(M9:AE9),""))))&gt;0,
            MAX(IF(
                ISNUMBER(M9:AE9),
                IF(
                    M$4:AE$4=1,
                    M9:AE9,
                    ""),
                "")),
            MAX(IF(
                ISNUMBER(M9:AE9),
                IF(
                    M$4:AE$4=2,
                    M9:AE9,
                    ""),
                ""))
        ),
        IF(
            Parameters!$D$16=1,
            IFERROR(
                AVERAGE(IF(
                    ISNUMBER(M9:AE9),
                    IF(
                        M$4:AE$4=1,
                        M9:AE9,
                        ""),
                    "")),
                AVERAGE(IF(
                    ISNUMBER(M9:AE9),
                    IF(
                        M$4:AE$4=2,
                        M9:AE9,
                        ""),
                    ""))
            ),
            IF(
                Parameters!$D$17=1,
                IFERROR(
                    IF(
                        OR(
                            IF(
                                ISNUMBER(M9:AE9),
                                IF(
                                    M$4:AE$4=1,
                                    M9:AE9,
                                    ""),
                                "")
                            =0),
                        0,
                        GEOMEAN(IF(
                            ISNUMBER(M9:AE9),
                            IF(
                                M$4:AE$4=1,
                                M9:AE9,
                                ""),
                            ""))
                    ),
                    IF(
                        OR(IF(
                            ISNUMBER(M9:AE9),
                            IF(
                                M$4:AE$4=2,
                                M9:AE9,
                                ""),
                            "")
                            =0),
                        0,
                        GEOMEAN(IF(
                            ISNUMBER(M9:AE9),
                            IF(
                                M$4:AE$4=2,
                                M9:AE9,
                                ""),
                            "")))
                )
            )
        )
    )
)</f>
        <v>10</v>
      </c>
      <c r="I9" s="191" cm="1">
        <f t="array" ref="I9">IF(
    SUM(IF(
            ISNUMBER(
                IF(
                    $M$5:$AE$5,
                    (M9:AE9),
                    "")),
            1,
            0))
        =0,
    NA(),
    IF(
        Parameters!$D$15=1,
        IF(
            SUM(--(ISNUMBER(IF($M$5:$AE$5=1,(M9:AE9),""))))&gt;0,
            MAX(IF(
                ISNUMBER(M9:AE9),
                IF(
                    M$5:AE$5=1,
                    M9:AE9,
                    ""),
                "")),
            MAX(IF(
                ISNUMBER(M9:AE9),
                IF(
                    M$5:AE$5=2,
                    M9:AE9,
                    ""),
                ""))
        ),
        IF(
            Parameters!$D$16=1,
            IFERROR(
                AVERAGE(IF(
                    ISNUMBER(M9:AE9),
                    IF(
                        M$5:AE$5=1,
                        M9:AE9,
                        ""),
                    "")),
                AVERAGE(IF(
                    ISNUMBER(M9:AE9),
                    IF(
                        M$5:AE$5=2,
                        M9:AE9,
                        ""),
                    ""))
            ),
            IF(
                Parameters!$D$17=1,
                IFERROR(
                    IF(
                        OR(
                            IF(
                                ISNUMBER(M9:AE9),
                                IF(
                                    M$5:AE$5=1,
                                    M9:AE9,
                                    ""),
                                "")
                            =0),
                        0,
                        GEOMEAN(IF(
                            ISNUMBER(M9:AE9),
                            IF(
                                M$5:AE$5=1,
                                M9:AE9,
                                ""),
                            ""))
                    ),
                    IF(
                        OR(IF(
                            ISNUMBER(M9:AE9),
                            IF(
                                M$5:AE$5=2,
                                M9:AE9,
                                ""),
                            "")
                            =0),
                        0,
                        GEOMEAN(IF(
                            ISNUMBER(M9:AE9),
                            IF(
                                M$5:AE$5=2,
                                M9:AE9,
                                ""),
                            "")))
                )
            )
        )
    )
)</f>
        <v>0</v>
      </c>
      <c r="J9" s="242">
        <v>44778</v>
      </c>
      <c r="K9" s="242">
        <v>44860</v>
      </c>
      <c r="L9" s="91" t="s">
        <v>7</v>
      </c>
      <c r="M9" s="192">
        <v>10</v>
      </c>
      <c r="N9" s="192">
        <v>9.8826953607338108</v>
      </c>
      <c r="O9" s="192">
        <v>0</v>
      </c>
      <c r="P9" s="192">
        <v>0</v>
      </c>
      <c r="Q9" s="192">
        <v>0</v>
      </c>
      <c r="R9" s="192" t="s">
        <v>409</v>
      </c>
      <c r="S9" s="192">
        <v>0</v>
      </c>
      <c r="T9" s="192">
        <v>0</v>
      </c>
      <c r="U9" s="192" t="s">
        <v>609</v>
      </c>
      <c r="V9" s="192">
        <v>106.6</v>
      </c>
      <c r="W9" s="192" t="s">
        <v>409</v>
      </c>
      <c r="X9" s="192">
        <v>-0.96234758323861302</v>
      </c>
      <c r="Y9" s="192" t="s">
        <v>409</v>
      </c>
      <c r="Z9" s="192">
        <v>-3.5714285714285497E-2</v>
      </c>
      <c r="AA9" s="192">
        <v>-19.5402298850574</v>
      </c>
      <c r="AB9" s="34"/>
      <c r="AC9" s="34"/>
      <c r="AD9" s="192"/>
      <c r="AE9" s="192"/>
      <c r="AF9" s="192"/>
      <c r="AG9" s="192"/>
      <c r="AH9" s="192"/>
      <c r="AI9" s="192"/>
    </row>
    <row r="10" spans="1:39" x14ac:dyDescent="0.2">
      <c r="A10" s="84">
        <v>3</v>
      </c>
      <c r="B10" s="84" t="str">
        <f ca="1"/>
        <v>Angola</v>
      </c>
      <c r="C10" s="84" t="str">
        <f ca="1"/>
        <v>AGO</v>
      </c>
      <c r="D10" s="219" t="str">
        <f ca="1"/>
        <v>SSF           Sub-Saharan Africa</v>
      </c>
      <c r="E10" s="219" t="str">
        <f ca="1"/>
        <v>IBRD</v>
      </c>
      <c r="F10" s="190" t="str">
        <f t="shared" ca="1" si="12"/>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4.4476702363666485</v>
      </c>
      <c r="H10" s="80" cm="1">
        <f t="array" ref="H10">IF(
    SUM(IF(
            ISNUMBER(
                IF(
                    $M$4:$AE$4,
                    (M10:AE10),
                    "")),
            1,
            0))
        =0,
    NA(),
    IF(
        Parameters!$D$15=1,
        IF(
            SUM(--(ISNUMBER(IF($M$4:$AE$4=1,(M10:AE10),""))))&gt;0,
            MAX(IF(
                ISNUMBER(M10:AE10),
                IF(
                    M$4:AE$4=1,
                    M10:AE10,
                    ""),
                "")),
            MAX(IF(
                ISNUMBER(M10:AE10),
                IF(
                    M$4:AE$4=2,
                    M10:AE10,
                    ""),
                ""))
        ),
        IF(
            Parameters!$D$16=1,
            IFERROR(
                AVERAGE(IF(
                    ISNUMBER(M10:AE10),
                    IF(
                        M$4:AE$4=1,
                        M10:AE10,
                        ""),
                    "")),
                AVERAGE(IF(
                    ISNUMBER(M10:AE10),
                    IF(
                        M$4:AE$4=2,
                        M10:AE10,
                        ""),
                    ""))
            ),
            IF(
                Parameters!$D$17=1,
                IFERROR(
                    IF(
                        OR(
                            IF(
                                ISNUMBER(M10:AE10),
                                IF(
                                    M$4:AE$4=1,
                                    M10:AE10,
                                    ""),
                                "")
                            =0),
                        0,
                        GEOMEAN(IF(
                            ISNUMBER(M10:AE10),
                            IF(
                                M$4:AE$4=1,
                                M10:AE10,
                                ""),
                            ""))
                    ),
                    IF(
                        OR(IF(
                            ISNUMBER(M10:AE10),
                            IF(
                                M$4:AE$4=2,
                                M10:AE10,
                                ""),
                            "")
                            =0),
                        0,
                        GEOMEAN(IF(
                            ISNUMBER(M10:AE10),
                            IF(
                                M$4:AE$4=2,
                                M10:AE10,
                                ""),
                            "")))
                )
            )
        )
    )
)</f>
        <v>5.5388957488093098</v>
      </c>
      <c r="I10" s="191" cm="1">
        <f t="array" ref="I10">IF(
    SUM(IF(
            ISNUMBER(
                IF(
                    $M$5:$AE$5,
                    (M10:AE10),
                    "")),
            1,
            0))
        =0,
    NA(),
    IF(
        Parameters!$D$15=1,
        IF(
            SUM(--(ISNUMBER(IF($M$5:$AE$5=1,(M10:AE10),""))))&gt;0,
            MAX(IF(
                ISNUMBER(M10:AE10),
                IF(
                    M$5:AE$5=1,
                    M10:AE10,
                    ""),
                "")),
            MAX(IF(
                ISNUMBER(M10:AE10),
                IF(
                    M$5:AE$5=2,
                    M10:AE10,
                    ""),
                ""))
        ),
        IF(
            Parameters!$D$16=1,
            IFERROR(
                AVERAGE(IF(
                    ISNUMBER(M10:AE10),
                    IF(
                        M$5:AE$5=1,
                        M10:AE10,
                        ""),
                    "")),
                AVERAGE(IF(
                    ISNUMBER(M10:AE10),
                    IF(
                        M$5:AE$5=2,
                        M10:AE10,
                        ""),
                    ""))
            ),
            IF(
                Parameters!$D$17=1,
                IFERROR(
                    IF(
                        OR(
                            IF(
                                ISNUMBER(M10:AE10),
                                IF(
                                    M$5:AE$5=1,
                                    M10:AE10,
                                    ""),
                                "")
                            =0),
                        0,
                        GEOMEAN(IF(
                            ISNUMBER(M10:AE10),
                            IF(
                                M$5:AE$5=1,
                                M10:AE10,
                                ""),
                            ""))
                    ),
                    IF(
                        OR(IF(
                            ISNUMBER(M10:AE10),
                            IF(
                                M$5:AE$5=2,
                                M10:AE10,
                                ""),
                            "")
                            =0),
                        0,
                        GEOMEAN(IF(
                            ISNUMBER(M10:AE10),
                            IF(
                                M$5:AE$5=2,
                                M10:AE10,
                                ""),
                            "")))
                )
            )
        )
    )
)</f>
        <v>3.5714285714285601</v>
      </c>
      <c r="J10" s="242">
        <v>45103</v>
      </c>
      <c r="K10" s="242">
        <v>45454</v>
      </c>
      <c r="L10" s="91" t="s">
        <v>9</v>
      </c>
      <c r="M10" s="192">
        <v>0</v>
      </c>
      <c r="N10" s="192">
        <v>5.5388957488093098</v>
      </c>
      <c r="O10" s="192">
        <v>0</v>
      </c>
      <c r="P10" s="192">
        <v>0</v>
      </c>
      <c r="Q10" s="192">
        <v>0</v>
      </c>
      <c r="R10" s="192" t="s">
        <v>409</v>
      </c>
      <c r="S10" s="192">
        <v>3.5714285714285601</v>
      </c>
      <c r="T10" s="192">
        <v>0</v>
      </c>
      <c r="U10" s="192" t="s">
        <v>409</v>
      </c>
      <c r="V10" s="192">
        <v>86.9</v>
      </c>
      <c r="W10" s="192" t="s">
        <v>409</v>
      </c>
      <c r="X10" s="192">
        <v>0.45909169104802999</v>
      </c>
      <c r="Y10" s="192" t="s">
        <v>409</v>
      </c>
      <c r="Z10" s="192">
        <v>7.1428571428571397E-2</v>
      </c>
      <c r="AA10" s="192">
        <v>-46.6666666666666</v>
      </c>
      <c r="AB10" s="34"/>
      <c r="AC10" s="34"/>
      <c r="AD10" s="192"/>
      <c r="AE10" s="192"/>
      <c r="AF10" s="192"/>
      <c r="AG10" s="192"/>
      <c r="AH10" s="192"/>
      <c r="AI10" s="192"/>
    </row>
    <row r="11" spans="1:39" x14ac:dyDescent="0.2">
      <c r="A11" s="84">
        <v>4</v>
      </c>
      <c r="B11" s="84" t="str">
        <f ca="1"/>
        <v>Albania</v>
      </c>
      <c r="C11" s="84" t="str">
        <f ca="1"/>
        <v>ALB</v>
      </c>
      <c r="D11" s="219" t="str">
        <f ca="1"/>
        <v>ECS           Europe &amp; Central Asia</v>
      </c>
      <c r="E11" s="219" t="str">
        <f ca="1"/>
        <v>IBRD</v>
      </c>
      <c r="F11" s="190" t="str">
        <f t="shared" ca="1" si="12"/>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$M$4:$AE$4,
                    (M11:AE11),
                    "")),
            1,
            0))
        =0,
    NA(),
    IF(
        Parameters!$D$15=1,
        IF(
            SUM(--(ISNUMBER(IF($M$4:$AE$4=1,(M11:AE11),""))))&gt;0,
            MAX(IF(
                ISNUMBER(M11:AE11),
                IF(
                    M$4:AE$4=1,
                    M11:AE11,
                    ""),
                "")),
            MAX(IF(
                ISNUMBER(M11:AE11),
                IF(
                    M$4:AE$4=2,
                    M11:AE11,
                    ""),
                ""))
        ),
        IF(
            Parameters!$D$16=1,
            IFERROR(
                AVERAGE(IF(
                    ISNUMBER(M11:AE11),
                    IF(
                        M$4:AE$4=1,
                        M11:AE11,
                        ""),
                    "")),
                AVERAGE(IF(
                    ISNUMBER(M11:AE11),
                    IF(
                        M$4:AE$4=2,
                        M11:AE11,
                        ""),
                    ""))
            ),
            IF(
                Parameters!$D$17=1,
                IFERROR(
                    IF(
                        OR(
                            IF(
                                ISNUMBER(M11:AE11),
                                IF(
                                    M$4:AE$4=1,
                                    M11:AE11,
                                    ""),
                                "")
                            =0),
                        0,
                        GEOMEAN(IF(
                            ISNUMBER(M11:AE11),
                            IF(
                                M$4:AE$4=1,
                                M11:AE11,
                                ""),
                            ""))
                    ),
                    IF(
                        OR(IF(
                            ISNUMBER(M11:AE11),
                            IF(
                                M$4:AE$4=2,
                                M11:AE11,
                                ""),
                            "")
                            =0),
                        0,
                        GEOMEAN(IF(
                            ISNUMBER(M11:AE11),
                            IF(
                                M$4:AE$4=2,
                                M11:AE11,
                                ""),
                            "")))
                )
            )
        )
    )
)</f>
        <v>0</v>
      </c>
      <c r="I11" s="191" cm="1">
        <f t="array" ref="I11">IF(
    SUM(IF(
            ISNUMBER(
                IF(
                    $M$5:$AE$5,
                    (M11:AE11),
                    "")),
            1,
            0))
        =0,
    NA(),
    IF(
        Parameters!$D$15=1,
        IF(
            SUM(--(ISNUMBER(IF($M$5:$AE$5=1,(M11:AE11),""))))&gt;0,
            MAX(IF(
                ISNUMBER(M11:AE11),
                IF(
                    M$5:AE$5=1,
                    M11:AE11,
                    ""),
                "")),
            MAX(IF(
                ISNUMBER(M11:AE11),
                IF(
                    M$5:AE$5=2,
                    M11:AE11,
                    ""),
                ""))
        ),
        IF(
            Parameters!$D$16=1,
            IFERROR(
                AVERAGE(IF(
                    ISNUMBER(M11:AE11),
                    IF(
                        M$5:AE$5=1,
                        M11:AE11,
                        ""),
                    "")),
                AVERAGE(IF(
                    ISNUMBER(M11:AE11),
                    IF(
                        M$5:AE$5=2,
                        M11:AE11,
                        ""),
                    ""))
            ),
            IF(
                Parameters!$D$17=1,
                IFERROR(
                    IF(
                        OR(
                            IF(
                                ISNUMBER(M11:AE11),
                                IF(
                                    M$5:AE$5=1,
                                    M11:AE11,
                                    ""),
                                "")
                            =0),
                        0,
                        GEOMEAN(IF(
                            ISNUMBER(M11:AE11),
                            IF(
                                M$5:AE$5=1,
                                M11:AE11,
                                ""),
                            ""))
                    ),
                    IF(
                        OR(IF(
                            ISNUMBER(M11:AE11),
                            IF(
                                M$5:AE$5=2,
                                M11:AE11,
                                ""),
                            "")
                            =0),
                        0,
                        GEOMEAN(IF(
                            ISNUMBER(M11:AE11),
                            IF(
                                M$5:AE$5=2,
                                M11:AE11,
                                ""),
                            "")))
                )
            )
        )
    )
)</f>
        <v>7</v>
      </c>
      <c r="J11" s="242">
        <v>45454</v>
      </c>
      <c r="K11" s="242">
        <v>45440</v>
      </c>
      <c r="L11" s="91" t="s">
        <v>11</v>
      </c>
      <c r="M11" s="192">
        <v>0</v>
      </c>
      <c r="N11" s="192">
        <v>0</v>
      </c>
      <c r="O11" s="192">
        <v>0</v>
      </c>
      <c r="P11" s="192" t="s">
        <v>409</v>
      </c>
      <c r="Q11" s="192">
        <v>0</v>
      </c>
      <c r="R11" s="192" t="s">
        <v>409</v>
      </c>
      <c r="S11" s="192">
        <v>0</v>
      </c>
      <c r="T11" s="192">
        <v>7</v>
      </c>
      <c r="U11" s="192" t="s">
        <v>409</v>
      </c>
      <c r="V11" s="192">
        <v>56.8</v>
      </c>
      <c r="W11" s="192" t="s">
        <v>409</v>
      </c>
      <c r="X11" s="192" t="s">
        <v>409</v>
      </c>
      <c r="Y11" s="192" t="s">
        <v>409</v>
      </c>
      <c r="Z11" s="192">
        <v>-3.5714285714285497E-2</v>
      </c>
      <c r="AA11" s="192">
        <v>1100</v>
      </c>
      <c r="AB11" s="34"/>
      <c r="AC11" s="34"/>
      <c r="AD11" s="192"/>
      <c r="AE11" s="192"/>
      <c r="AF11" s="192"/>
      <c r="AG11" s="192"/>
      <c r="AH11" s="192"/>
      <c r="AI11" s="192"/>
    </row>
    <row r="12" spans="1:39" x14ac:dyDescent="0.2">
      <c r="A12" s="84">
        <v>5</v>
      </c>
      <c r="B12" s="84" t="str">
        <f ca="1"/>
        <v>Andorra</v>
      </c>
      <c r="C12" s="84" t="str">
        <f ca="1"/>
        <v>AND</v>
      </c>
      <c r="D12" s="219" t="str">
        <f ca="1"/>
        <v>ECS           Europe &amp; Central Asia</v>
      </c>
      <c r="E12" s="219" t="str">
        <f ca="1"/>
        <v>NA</v>
      </c>
      <c r="F12" s="190" t="str">
        <f t="shared" ca="1" si="12"/>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$M$4:$AE$4,
                    (M12:AE12),
                    "")),
            1,
            0))
        =0,
    NA(),
    IF(
        Parameters!$D$15=1,
        IF(
            SUM(--(ISNUMBER(IF($M$4:$AE$4=1,(M12:AE12),""))))&gt;0,
            MAX(IF(
                ISNUMBER(M12:AE12),
                IF(
                    M$4:AE$4=1,
                    M12:AE12,
                    ""),
                "")),
            MAX(IF(
                ISNUMBER(M12:AE12),
                IF(
                    M$4:AE$4=2,
                    M12:AE12,
                    ""),
                ""))
        ),
        IF(
            Parameters!$D$16=1,
            IFERROR(
                AVERAGE(IF(
                    ISNUMBER(M12:AE12),
                    IF(
                        M$4:AE$4=1,
                        M12:AE12,
                        ""),
                    "")),
                AVERAGE(IF(
                    ISNUMBER(M12:AE12),
                    IF(
                        M$4:AE$4=2,
                        M12:AE12,
                        ""),
                    ""))
            ),
            IF(
                Parameters!$D$17=1,
                IFERROR(
                    IF(
                        OR(
                            IF(
                                ISNUMBER(M12:AE12),
                                IF(
                                    M$4:AE$4=1,
                                    M12:AE12,
                                    ""),
                                "")
                            =0),
                        0,
                        GEOMEAN(IF(
                            ISNUMBER(M12:AE12),
                            IF(
                                M$4:AE$4=1,
                                M12:AE12,
                                ""),
                            ""))
                    ),
                    IF(
                        OR(IF(
                            ISNUMBER(M12:AE12),
                            IF(
                                M$4:AE$4=2,
                                M12:AE12,
                                ""),
                            "")
                            =0),
                        0,
                        GEOMEAN(IF(
                            ISNUMBER(M12:AE12),
                            IF(
                                M$4:AE$4=2,
                                M12:AE12,
                                ""),
                            "")))
                )
            )
        )
    )
)</f>
        <v>0</v>
      </c>
      <c r="I12" s="191" cm="1">
        <f t="array" ref="I12">IF(
    SUM(IF(
            ISNUMBER(
                IF(
                    $M$5:$AE$5,
                    (M12:AE12),
                    "")),
            1,
            0))
        =0,
    NA(),
    IF(
        Parameters!$D$15=1,
        IF(
            SUM(--(ISNUMBER(IF($M$5:$AE$5=1,(M12:AE12),""))))&gt;0,
            MAX(IF(
                ISNUMBER(M12:AE12),
                IF(
                    M$5:AE$5=1,
                    M12:AE12,
                    ""),
                "")),
            MAX(IF(
                ISNUMBER(M12:AE12),
                IF(
                    M$5:AE$5=2,
                    M12:AE12,
                    ""),
                ""))
        ),
        IF(
            Parameters!$D$16=1,
            IFERROR(
                AVERAGE(IF(
                    ISNUMBER(M12:AE12),
                    IF(
                        M$5:AE$5=1,
                        M12:AE12,
                        ""),
                    "")),
                AVERAGE(IF(
                    ISNUMBER(M12:AE12),
                    IF(
                        M$5:AE$5=2,
                        M12:AE12,
                        ""),
                    ""))
            ),
            IF(
                Parameters!$D$17=1,
                IFERROR(
                    IF(
                        OR(
                            IF(
                                ISNUMBER(M12:AE12),
                                IF(
                                    M$5:AE$5=1,
                                    M12:AE12,
                                    ""),
                                "")
                            =0),
                        0,
                        GEOMEAN(IF(
                            ISNUMBER(M12:AE12),
                            IF(
                                M$5:AE$5=1,
                                M12:AE12,
                                ""),
                            ""))
                    ),
                    IF(
                        OR(IF(
                            ISNUMBER(M12:AE12),
                            IF(
                                M$5:AE$5=2,
                                M12:AE12,
                                ""),
                            "")
                            =0),
                        0,
                        GEOMEAN(IF(
                            ISNUMBER(M12:AE12),
                            IF(
                                M$5:AE$5=2,
                                M12:AE12,
                                ""),
                            "")))
                )
            )
        )
    )
)</f>
        <v>0</v>
      </c>
      <c r="J12" s="242" t="s">
        <v>409</v>
      </c>
      <c r="K12" s="242" t="s">
        <v>409</v>
      </c>
      <c r="L12" s="91" t="s">
        <v>674</v>
      </c>
      <c r="M12" s="192">
        <v>0</v>
      </c>
      <c r="N12" s="192" t="s">
        <v>409</v>
      </c>
      <c r="O12" s="192">
        <v>0</v>
      </c>
      <c r="P12" s="192" t="s">
        <v>409</v>
      </c>
      <c r="Q12" s="192">
        <v>0</v>
      </c>
      <c r="R12" s="192" t="s">
        <v>409</v>
      </c>
      <c r="S12" s="192" t="s">
        <v>409</v>
      </c>
      <c r="T12" s="192" t="s">
        <v>409</v>
      </c>
      <c r="U12" s="192" t="s">
        <v>409</v>
      </c>
      <c r="V12" s="192" t="s">
        <v>409</v>
      </c>
      <c r="W12" s="192" t="s">
        <v>409</v>
      </c>
      <c r="X12" s="192" t="s">
        <v>409</v>
      </c>
      <c r="Y12" s="192" t="s">
        <v>409</v>
      </c>
      <c r="Z12" s="192" t="s">
        <v>409</v>
      </c>
      <c r="AA12" s="192" t="s">
        <v>409</v>
      </c>
      <c r="AB12" s="34"/>
      <c r="AC12" s="34"/>
      <c r="AD12" s="192"/>
      <c r="AE12" s="192"/>
      <c r="AF12" s="192"/>
      <c r="AG12" s="192"/>
      <c r="AH12" s="192"/>
      <c r="AI12" s="192"/>
    </row>
    <row r="13" spans="1:39" x14ac:dyDescent="0.2">
      <c r="A13" s="84">
        <v>6</v>
      </c>
      <c r="B13" s="84" t="str">
        <f ca="1"/>
        <v>United Arab Emirates</v>
      </c>
      <c r="C13" s="84" t="str">
        <f ca="1"/>
        <v>ARE</v>
      </c>
      <c r="D13" s="219" t="str">
        <f ca="1"/>
        <v>MEA           Middle East &amp; North Africa</v>
      </c>
      <c r="E13" s="219" t="str">
        <f ca="1"/>
        <v>NA</v>
      </c>
      <c r="F13" s="190" t="str">
        <f t="shared" ca="1" si="12"/>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$M$4:$AE$4,
                    (M13:AE13),
                    "")),
            1,
            0))
        =0,
    NA(),
    IF(
        Parameters!$D$15=1,
        IF(
            SUM(--(ISNUMBER(IF($M$4:$AE$4=1,(M13:AE13),""))))&gt;0,
            MAX(IF(
                ISNUMBER(M13:AE13),
                IF(
                    M$4:AE$4=1,
                    M13:AE13,
                    ""),
                "")),
            MAX(IF(
                ISNUMBER(M13:AE13),
                IF(
                    M$4:AE$4=2,
                    M13:AE13,
                    ""),
                ""))
        ),
        IF(
            Parameters!$D$16=1,
            IFERROR(
                AVERAGE(IF(
                    ISNUMBER(M13:AE13),
                    IF(
                        M$4:AE$4=1,
                        M13:AE13,
                        ""),
                    "")),
                AVERAGE(IF(
                    ISNUMBER(M13:AE13),
                    IF(
                        M$4:AE$4=2,
                        M13:AE13,
                        ""),
                    ""))
            ),
            IF(
                Parameters!$D$17=1,
                IFERROR(
                    IF(
                        OR(
                            IF(
                                ISNUMBER(M13:AE13),
                                IF(
                                    M$4:AE$4=1,
                                    M13:AE13,
                                    ""),
                                "")
                            =0),
                        0,
                        GEOMEAN(IF(
                            ISNUMBER(M13:AE13),
                            IF(
                                M$4:AE$4=1,
                                M13:AE13,
                                ""),
                            ""))
                    ),
                    IF(
                        OR(IF(
                            ISNUMBER(M13:AE13),
                            IF(
                                M$4:AE$4=2,
                                M13:AE13,
                                ""),
                            "")
                            =0),
                        0,
                        GEOMEAN(IF(
                            ISNUMBER(M13:AE13),
                            IF(
                                M$4:AE$4=2,
                                M13:AE13,
                                ""),
                            "")))
                )
            )
        )
    )
)</f>
        <v>0</v>
      </c>
      <c r="I13" s="191" cm="1">
        <f t="array" ref="I13">IF(
    SUM(IF(
            ISNUMBER(
                IF(
                    $M$5:$AE$5,
                    (M13:AE13),
                    "")),
            1,
            0))
        =0,
    NA(),
    IF(
        Parameters!$D$15=1,
        IF(
            SUM(--(ISNUMBER(IF($M$5:$AE$5=1,(M13:AE13),""))))&gt;0,
            MAX(IF(
                ISNUMBER(M13:AE13),
                IF(
                    M$5:AE$5=1,
                    M13:AE13,
                    ""),
                "")),
            MAX(IF(
                ISNUMBER(M13:AE13),
                IF(
                    M$5:AE$5=2,
                    M13:AE13,
                    ""),
                ""))
        ),
        IF(
            Parameters!$D$16=1,
            IFERROR(
                AVERAGE(IF(
                    ISNUMBER(M13:AE13),
                    IF(
                        M$5:AE$5=1,
                        M13:AE13,
                        ""),
                    "")),
                AVERAGE(IF(
                    ISNUMBER(M13:AE13),
                    IF(
                        M$5:AE$5=2,
                        M13:AE13,
                        ""),
                    ""))
            ),
            IF(
                Parameters!$D$17=1,
                IFERROR(
                    IF(
                        OR(
                            IF(
                                ISNUMBER(M13:AE13),
                                IF(
                                    M$5:AE$5=1,
                                    M13:AE13,
                                    ""),
                                "")
                            =0),
                        0,
                        GEOMEAN(IF(
                            ISNUMBER(M13:AE13),
                            IF(
                                M$5:AE$5=1,
                                M13:AE13,
                                ""),
                            ""))
                    ),
                    IF(
                        OR(IF(
                            ISNUMBER(M13:AE13),
                            IF(
                                M$5:AE$5=2,
                                M13:AE13,
                                ""),
                            "")
                            =0),
                        0,
                        GEOMEAN(IF(
                            ISNUMBER(M13:AE13),
                            IF(
                                M$5:AE$5=2,
                                M13:AE13,
                                ""),
                            "")))
                )
            )
        )
    )
)</f>
        <v>0</v>
      </c>
      <c r="J13" s="242">
        <v>45454</v>
      </c>
      <c r="K13" s="242">
        <v>44860</v>
      </c>
      <c r="L13" s="91" t="s">
        <v>13</v>
      </c>
      <c r="M13" s="192">
        <v>0</v>
      </c>
      <c r="N13" s="192">
        <v>0</v>
      </c>
      <c r="O13" s="192">
        <v>0</v>
      </c>
      <c r="P13" s="192" t="s">
        <v>409</v>
      </c>
      <c r="Q13" s="192">
        <v>0</v>
      </c>
      <c r="R13" s="192" t="s">
        <v>409</v>
      </c>
      <c r="S13" s="192">
        <v>0</v>
      </c>
      <c r="T13" s="192" t="s">
        <v>409</v>
      </c>
      <c r="U13" s="192" t="s">
        <v>409</v>
      </c>
      <c r="V13" s="192">
        <v>37</v>
      </c>
      <c r="W13" s="192" t="s">
        <v>409</v>
      </c>
      <c r="X13" s="192" t="s">
        <v>409</v>
      </c>
      <c r="Y13" s="192" t="s">
        <v>409</v>
      </c>
      <c r="Z13" s="192">
        <v>0</v>
      </c>
      <c r="AA13" s="192" t="s">
        <v>409</v>
      </c>
      <c r="AB13" s="34"/>
      <c r="AC13" s="34"/>
      <c r="AD13" s="192"/>
      <c r="AE13" s="192"/>
      <c r="AF13" s="192"/>
      <c r="AG13" s="192"/>
      <c r="AH13" s="192"/>
      <c r="AI13" s="192"/>
    </row>
    <row r="14" spans="1:39" x14ac:dyDescent="0.2">
      <c r="A14" s="84">
        <v>7</v>
      </c>
      <c r="B14" s="84" t="str">
        <f ca="1"/>
        <v>Argentina</v>
      </c>
      <c r="C14" s="84" t="str">
        <f ca="1"/>
        <v>ARG</v>
      </c>
      <c r="D14" s="219" t="str">
        <f ca="1"/>
        <v>LCN           Latin America &amp; Caribbean</v>
      </c>
      <c r="E14" s="219" t="str">
        <f ca="1"/>
        <v>IBRD</v>
      </c>
      <c r="F14" s="190" t="str">
        <f t="shared" ca="1" si="12"/>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$M$4:$AE$4,
                    (M14:AE14),
                    "")),
            1,
            0))
        =0,
    NA(),
    IF(
        Parameters!$D$15=1,
        IF(
            SUM(--(ISNUMBER(IF($M$4:$AE$4=1,(M14:AE14),""))))&gt;0,
            MAX(IF(
                ISNUMBER(M14:AE14),
                IF(
                    M$4:AE$4=1,
                    M14:AE14,
                    ""),
                "")),
            MAX(IF(
                ISNUMBER(M14:AE14),
                IF(
                    M$4:AE$4=2,
                    M14:AE14,
                    ""),
                ""))
        ),
        IF(
            Parameters!$D$16=1,
            IFERROR(
                AVERAGE(IF(
                    ISNUMBER(M14:AE14),
                    IF(
                        M$4:AE$4=1,
                        M14:AE14,
                        ""),
                    "")),
                AVERAGE(IF(
                    ISNUMBER(M14:AE14),
                    IF(
                        M$4:AE$4=2,
                        M14:AE14,
                        ""),
                    ""))
            ),
            IF(
                Parameters!$D$17=1,
                IFERROR(
                    IF(
                        OR(
                            IF(
                                ISNUMBER(M14:AE14),
                                IF(
                                    M$4:AE$4=1,
                                    M14:AE14,
                                    ""),
                                "")
                            =0),
                        0,
                        GEOMEAN(IF(
                            ISNUMBER(M14:AE14),
                            IF(
                                M$4:AE$4=1,
                                M14:AE14,
                                ""),
                            ""))
                    ),
                    IF(
                        OR(IF(
                            ISNUMBER(M14:AE14),
                            IF(
                                M$4:AE$4=2,
                                M14:AE14,
                                ""),
                            "")
                            =0),
                        0,
                        GEOMEAN(IF(
                            ISNUMBER(M14:AE14),
                            IF(
                                M$4:AE$4=2,
                                M14:AE14,
                                ""),
                            "")))
                )
            )
        )
    )
)</f>
        <v>0</v>
      </c>
      <c r="I14" s="191" cm="1">
        <f t="array" ref="I14">IF(
    SUM(IF(
            ISNUMBER(
                IF(
                    $M$5:$AE$5,
                    (M14:AE14),
                    "")),
            1,
            0))
        =0,
    NA(),
    IF(
        Parameters!$D$15=1,
        IF(
            SUM(--(ISNUMBER(IF($M$5:$AE$5=1,(M14:AE14),""))))&gt;0,
            MAX(IF(
                ISNUMBER(M14:AE14),
                IF(
                    M$5:AE$5=1,
                    M14:AE14,
                    ""),
                "")),
            MAX(IF(
                ISNUMBER(M14:AE14),
                IF(
                    M$5:AE$5=2,
                    M14:AE14,
                    ""),
                ""))
        ),
        IF(
            Parameters!$D$16=1,
            IFERROR(
                AVERAGE(IF(
                    ISNUMBER(M14:AE14),
                    IF(
                        M$5:AE$5=1,
                        M14:AE14,
                        ""),
                    "")),
                AVERAGE(IF(
                    ISNUMBER(M14:AE14),
                    IF(
                        M$5:AE$5=2,
                        M14:AE14,
                        ""),
                    ""))
            ),
            IF(
                Parameters!$D$17=1,
                IFERROR(
                    IF(
                        OR(
                            IF(
                                ISNUMBER(M14:AE14),
                                IF(
                                    M$5:AE$5=1,
                                    M14:AE14,
                                    ""),
                                "")
                            =0),
                        0,
                        GEOMEAN(IF(
                            ISNUMBER(M14:AE14),
                            IF(
                                M$5:AE$5=1,
                                M14:AE14,
                                ""),
                            ""))
                    ),
                    IF(
                        OR(IF(
                            ISNUMBER(M14:AE14),
                            IF(
                                M$5:AE$5=2,
                                M14:AE14,
                                ""),
                            "")
                            =0),
                        0,
                        GEOMEAN(IF(
                            ISNUMBER(M14:AE14),
                            IF(
                                M$5:AE$5=2,
                                M14:AE14,
                                ""),
                            "")))
                )
            )
        )
    )
)</f>
        <v>5.3571428571428497</v>
      </c>
      <c r="J14" s="242">
        <v>45454</v>
      </c>
      <c r="K14" s="242">
        <v>45272</v>
      </c>
      <c r="L14" s="91" t="s">
        <v>15</v>
      </c>
      <c r="M14" s="192">
        <v>0</v>
      </c>
      <c r="N14" s="192">
        <v>0</v>
      </c>
      <c r="O14" s="192">
        <v>0</v>
      </c>
      <c r="P14" s="192" t="s">
        <v>409</v>
      </c>
      <c r="Q14" s="192">
        <v>0</v>
      </c>
      <c r="R14" s="192" t="s">
        <v>409</v>
      </c>
      <c r="S14" s="192">
        <v>5.3571428571428497</v>
      </c>
      <c r="T14" s="192">
        <v>0</v>
      </c>
      <c r="U14" s="192" t="s">
        <v>409</v>
      </c>
      <c r="V14" s="192">
        <v>46.4</v>
      </c>
      <c r="W14" s="192" t="s">
        <v>409</v>
      </c>
      <c r="X14" s="192" t="s">
        <v>409</v>
      </c>
      <c r="Y14" s="192" t="s">
        <v>409</v>
      </c>
      <c r="Z14" s="192">
        <v>0.107142857142857</v>
      </c>
      <c r="AA14" s="192">
        <v>-100</v>
      </c>
      <c r="AB14" s="34"/>
      <c r="AC14" s="34"/>
      <c r="AD14" s="192"/>
      <c r="AE14" s="192"/>
      <c r="AF14" s="192"/>
      <c r="AG14" s="192"/>
      <c r="AH14" s="192"/>
      <c r="AI14" s="192"/>
    </row>
    <row r="15" spans="1:39" x14ac:dyDescent="0.2">
      <c r="A15" s="84">
        <v>8</v>
      </c>
      <c r="B15" s="84" t="str">
        <f ca="1"/>
        <v>Armenia</v>
      </c>
      <c r="C15" s="84" t="str">
        <f ca="1"/>
        <v>ARM</v>
      </c>
      <c r="D15" s="219" t="str">
        <f ca="1"/>
        <v>ECS           Europe &amp; Central Asia</v>
      </c>
      <c r="E15" s="219" t="str">
        <f ca="1"/>
        <v>IBRD</v>
      </c>
      <c r="F15" s="190" t="str">
        <f t="shared" ca="1" si="12"/>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1.5007411083204969</v>
      </c>
      <c r="H15" s="80" cm="1">
        <f t="array" ref="H15">IF(
    SUM(IF(
            ISNUMBER(
                IF(
                    $M$4:$AE$4,
                    (M15:AE15),
                    "")),
            1,
            0))
        =0,
    NA(),
    IF(
        Parameters!$D$15=1,
        IF(
            SUM(--(ISNUMBER(IF($M$4:$AE$4=1,(M15:AE15),""))))&gt;0,
            MAX(IF(
                ISNUMBER(M15:AE15),
                IF(
                    M$4:AE$4=1,
                    M15:AE15,
                    ""),
                "")),
            MAX(IF(
                ISNUMBER(M15:AE15),
                IF(
                    M$4:AE$4=2,
                    M15:AE15,
                    ""),
                ""))
        ),
        IF(
            Parameters!$D$16=1,
            IFERROR(
                AVERAGE(IF(
                    ISNUMBER(M15:AE15),
                    IF(
                        M$4:AE$4=1,
                        M15:AE15,
                        ""),
                    "")),
                AVERAGE(IF(
                    ISNUMBER(M15:AE15),
                    IF(
                        M$4:AE$4=2,
                        M15:AE15,
                        ""),
                    ""))
            ),
            IF(
                Parameters!$D$17=1,
                IFERROR(
                    IF(
                        OR(
                            IF(
                                ISNUMBER(M15:AE15),
                                IF(
                                    M$4:AE$4=1,
                                    M15:AE15,
                                    ""),
                                "")
                            =0),
                        0,
                        GEOMEAN(IF(
                            ISNUMBER(M15:AE15),
                            IF(
                                M$4:AE$4=1,
                                M15:AE15,
                                ""),
                            ""))
                    ),
                    IF(
                        OR(IF(
                            ISNUMBER(M15:AE15),
                            IF(
                                M$4:AE$4=2,
                                M15:AE15,
                                ""),
                            "")
                            =0),
                        0,
                        GEOMEAN(IF(
                            ISNUMBER(M15:AE15),
                            IF(
                                M$4:AE$4=2,
                                M15:AE15,
                                ""),
                            "")))
                )
            )
        )
    )
)</f>
        <v>1.26124536955371</v>
      </c>
      <c r="I15" s="191" cm="1">
        <f t="array" ref="I15">IF(
    SUM(IF(
            ISNUMBER(
                IF(
                    $M$5:$AE$5,
                    (M15:AE15),
                    "")),
            1,
            0))
        =0,
    NA(),
    IF(
        Parameters!$D$15=1,
        IF(
            SUM(--(ISNUMBER(IF($M$5:$AE$5=1,(M15:AE15),""))))&gt;0,
            MAX(IF(
                ISNUMBER(M15:AE15),
                IF(
                    M$5:AE$5=1,
                    M15:AE15,
                    ""),
                "")),
            MAX(IF(
                ISNUMBER(M15:AE15),
                IF(
                    M$5:AE$5=2,
                    M15:AE15,
                    ""),
                ""))
        ),
        IF(
            Parameters!$D$16=1,
            IFERROR(
                AVERAGE(IF(
                    ISNUMBER(M15:AE15),
                    IF(
                        M$5:AE$5=1,
                        M15:AE15,
                        ""),
                    "")),
                AVERAGE(IF(
                    ISNUMBER(M15:AE15),
                    IF(
                        M$5:AE$5=2,
                        M15:AE15,
                        ""),
                    ""))
            ),
            IF(
                Parameters!$D$17=1,
                IFERROR(
                    IF(
                        OR(
                            IF(
                                ISNUMBER(M15:AE15),
                                IF(
                                    M$5:AE$5=1,
                                    M15:AE15,
                                    ""),
                                "")
                            =0),
                        0,
                        GEOMEAN(IF(
                            ISNUMBER(M15:AE15),
                            IF(
                                M$5:AE$5=1,
                                M15:AE15,
                                ""),
                            ""))
                    ),
                    IF(
                        OR(IF(
                            ISNUMBER(M15:AE15),
                            IF(
                                M$5:AE$5=2,
                                M15:AE15,
                                ""),
                            "")
                            =0),
                        0,
                        GEOMEAN(IF(
                            ISNUMBER(M15:AE15),
                            IF(
                                M$5:AE$5=2,
                                M15:AE15,
                                ""),
                            "")))
                )
            )
        )
    )
)</f>
        <v>1.78571428571427</v>
      </c>
      <c r="J15" s="242">
        <v>45103</v>
      </c>
      <c r="K15" s="242">
        <v>45418</v>
      </c>
      <c r="L15" s="91" t="s">
        <v>17</v>
      </c>
      <c r="M15" s="192">
        <v>0</v>
      </c>
      <c r="N15" s="192">
        <v>1.26124536955371</v>
      </c>
      <c r="O15" s="192">
        <v>0</v>
      </c>
      <c r="P15" s="192" t="s">
        <v>409</v>
      </c>
      <c r="Q15" s="192">
        <v>0</v>
      </c>
      <c r="R15" s="192" t="s">
        <v>409</v>
      </c>
      <c r="S15" s="192">
        <v>1.78571428571427</v>
      </c>
      <c r="T15" s="192">
        <v>0</v>
      </c>
      <c r="U15" s="192" t="s">
        <v>409</v>
      </c>
      <c r="V15" s="192">
        <v>67.5</v>
      </c>
      <c r="W15" s="192" t="s">
        <v>409</v>
      </c>
      <c r="X15" s="192" t="s">
        <v>409</v>
      </c>
      <c r="Y15" s="192" t="s">
        <v>409</v>
      </c>
      <c r="Z15" s="192">
        <v>3.5714285714285497E-2</v>
      </c>
      <c r="AA15" s="192">
        <v>-100</v>
      </c>
      <c r="AB15" s="34"/>
      <c r="AC15" s="34"/>
      <c r="AD15" s="192"/>
      <c r="AE15" s="192"/>
      <c r="AF15" s="192"/>
      <c r="AG15" s="192"/>
      <c r="AH15" s="192"/>
      <c r="AI15" s="192"/>
    </row>
    <row r="16" spans="1:39" x14ac:dyDescent="0.2">
      <c r="A16" s="84">
        <v>9</v>
      </c>
      <c r="B16" s="84" t="str">
        <f ca="1"/>
        <v>American Samoa</v>
      </c>
      <c r="C16" s="84" t="str">
        <f ca="1"/>
        <v>ASM</v>
      </c>
      <c r="D16" s="219" t="str">
        <f ca="1"/>
        <v>EAS           East Asia &amp; Pacific</v>
      </c>
      <c r="E16" s="219" t="str">
        <f ca="1"/>
        <v>NA</v>
      </c>
      <c r="F16" s="190" t="str">
        <f t="shared" ca="1" si="12"/>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cm="1">
        <f t="array" ref="H16">IF(
    SUM(IF(
            ISNUMBER(
                IF(
                    $M$4:$AE$4,
                    (M16:AE16),
                    "")),
            1,
            0))
        =0,
    NA(),
    IF(
        Parameters!$D$15=1,
        IF(
            SUM(--(ISNUMBER(IF($M$4:$AE$4=1,(M16:AE16),""))))&gt;0,
            MAX(IF(
                ISNUMBER(M16:AE16),
                IF(
                    M$4:AE$4=1,
                    M16:AE16,
                    ""),
                "")),
            MAX(IF(
                ISNUMBER(M16:AE16),
                IF(
                    M$4:AE$4=2,
                    M16:AE16,
                    ""),
                ""))
        ),
        IF(
            Parameters!$D$16=1,
            IFERROR(
                AVERAGE(IF(
                    ISNUMBER(M16:AE16),
                    IF(
                        M$4:AE$4=1,
                        M16:AE16,
                        ""),
                    "")),
                AVERAGE(IF(
                    ISNUMBER(M16:AE16),
                    IF(
                        M$4:AE$4=2,
                        M16:AE16,
                        ""),
                    ""))
            ),
            IF(
                Parameters!$D$17=1,
                IFERROR(
                    IF(
                        OR(
                            IF(
                                ISNUMBER(M16:AE16),
                                IF(
                                    M$4:AE$4=1,
                                    M16:AE16,
                                    ""),
                                "")
                            =0),
                        0,
                        GEOMEAN(IF(
                            ISNUMBER(M16:AE16),
                            IF(
                                M$4:AE$4=1,
                                M16:AE16,
                                ""),
                            ""))
                    ),
                    IF(
                        OR(IF(
                            ISNUMBER(M16:AE16),
                            IF(
                                M$4:AE$4=2,
                                M16:AE16,
                                ""),
                            "")
                            =0),
                        0,
                        GEOMEAN(IF(
                            ISNUMBER(M16:AE16),
                            IF(
                                M$4:AE$4=2,
                                M16:AE16,
                                ""),
                            "")))
                )
            )
        )
    )
)</f>
        <v>0</v>
      </c>
      <c r="I16" s="191" cm="1">
        <f t="array" ref="I16">IF(
    SUM(IF(
            ISNUMBER(
                IF(
                    $M$5:$AE$5,
                    (M16:AE16),
                    "")),
            1,
            0))
        =0,
    NA(),
    IF(
        Parameters!$D$15=1,
        IF(
            SUM(--(ISNUMBER(IF($M$5:$AE$5=1,(M16:AE16),""))))&gt;0,
            MAX(IF(
                ISNUMBER(M16:AE16),
                IF(
                    M$5:AE$5=1,
                    M16:AE16,
                    ""),
                "")),
            MAX(IF(
                ISNUMBER(M16:AE16),
                IF(
                    M$5:AE$5=2,
                    M16:AE16,
                    ""),
                ""))
        ),
        IF(
            Parameters!$D$16=1,
            IFERROR(
                AVERAGE(IF(
                    ISNUMBER(M16:AE16),
                    IF(
                        M$5:AE$5=1,
                        M16:AE16,
                        ""),
                    "")),
                AVERAGE(IF(
                    ISNUMBER(M16:AE16),
                    IF(
                        M$5:AE$5=2,
                        M16:AE16,
                        ""),
                    ""))
            ),
            IF(
                Parameters!$D$17=1,
                IFERROR(
                    IF(
                        OR(
                            IF(
                                ISNUMBER(M16:AE16),
                                IF(
                                    M$5:AE$5=1,
                                    M16:AE16,
                                    ""),
                                "")
                            =0),
                        0,
                        GEOMEAN(IF(
                            ISNUMBER(M16:AE16),
                            IF(
                                M$5:AE$5=1,
                                M16:AE16,
                                ""),
                            ""))
                    ),
                    IF(
                        OR(IF(
                            ISNUMBER(M16:AE16),
                            IF(
                                M$5:AE$5=2,
                                M16:AE16,
                                ""),
                            "")
                            =0),
                        0,
                        GEOMEAN(IF(
                            ISNUMBER(M16:AE16),
                            IF(
                                M$5:AE$5=2,
                                M16:AE16,
                                ""),
                            "")))
                )
            )
        )
    )
)</f>
        <v>0</v>
      </c>
      <c r="J16" s="242" t="s">
        <v>409</v>
      </c>
      <c r="K16" s="242" t="s">
        <v>409</v>
      </c>
      <c r="L16" s="239" t="s">
        <v>675</v>
      </c>
      <c r="M16" s="193">
        <v>0</v>
      </c>
      <c r="N16" s="193" t="s">
        <v>409</v>
      </c>
      <c r="O16" s="193">
        <v>0</v>
      </c>
      <c r="P16" s="193" t="s">
        <v>409</v>
      </c>
      <c r="Q16" s="193">
        <v>0</v>
      </c>
      <c r="R16" s="193" t="s">
        <v>409</v>
      </c>
      <c r="S16" s="192" t="s">
        <v>409</v>
      </c>
      <c r="T16" s="192" t="s">
        <v>409</v>
      </c>
      <c r="U16" s="192" t="s">
        <v>409</v>
      </c>
      <c r="V16" s="192" t="s">
        <v>409</v>
      </c>
      <c r="W16" s="192" t="s">
        <v>409</v>
      </c>
      <c r="X16" s="192" t="s">
        <v>409</v>
      </c>
      <c r="Y16" s="192" t="s">
        <v>409</v>
      </c>
      <c r="Z16" s="192" t="s">
        <v>409</v>
      </c>
      <c r="AA16" s="192" t="s">
        <v>409</v>
      </c>
      <c r="AB16" s="34"/>
      <c r="AC16" s="34"/>
      <c r="AD16" s="192"/>
      <c r="AE16" s="192"/>
      <c r="AF16" s="192"/>
      <c r="AG16" s="192"/>
      <c r="AH16" s="192"/>
      <c r="AI16" s="192"/>
    </row>
    <row r="17" spans="1:35" x14ac:dyDescent="0.2">
      <c r="A17" s="84">
        <v>10</v>
      </c>
      <c r="B17" s="84" t="str">
        <f ca="1"/>
        <v>Antigua and Barbuda</v>
      </c>
      <c r="C17" s="84" t="str">
        <f ca="1"/>
        <v>ATG</v>
      </c>
      <c r="D17" s="219" t="str">
        <f ca="1"/>
        <v>LCN           Latin America &amp; Caribbean</v>
      </c>
      <c r="E17" s="219" t="str">
        <f ca="1"/>
        <v>IBRD</v>
      </c>
      <c r="F17" s="190" t="str">
        <f t="shared" ca="1" si="12"/>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$M$4:$AE$4,
                    (M17:AE17),
                    "")),
            1,
            0))
        =0,
    NA(),
    IF(
        Parameters!$D$15=1,
        IF(
            SUM(--(ISNUMBER(IF($M$4:$AE$4=1,(M17:AE17),""))))&gt;0,
            MAX(IF(
                ISNUMBER(M17:AE17),
                IF(
                    M$4:AE$4=1,
                    M17:AE17,
                    ""),
                "")),
            MAX(IF(
                ISNUMBER(M17:AE17),
                IF(
                    M$4:AE$4=2,
                    M17:AE17,
                    ""),
                ""))
        ),
        IF(
            Parameters!$D$16=1,
            IFERROR(
                AVERAGE(IF(
                    ISNUMBER(M17:AE17),
                    IF(
                        M$4:AE$4=1,
                        M17:AE17,
                        ""),
                    "")),
                AVERAGE(IF(
                    ISNUMBER(M17:AE17),
                    IF(
                        M$4:AE$4=2,
                        M17:AE17,
                        ""),
                    ""))
            ),
            IF(
                Parameters!$D$17=1,
                IFERROR(
                    IF(
                        OR(
                            IF(
                                ISNUMBER(M17:AE17),
                                IF(
                                    M$4:AE$4=1,
                                    M17:AE17,
                                    ""),
                                "")
                            =0),
                        0,
                        GEOMEAN(IF(
                            ISNUMBER(M17:AE17),
                            IF(
                                M$4:AE$4=1,
                                M17:AE17,
                                ""),
                            ""))
                    ),
                    IF(
                        OR(IF(
                            ISNUMBER(M17:AE17),
                            IF(
                                M$4:AE$4=2,
                                M17:AE17,
                                ""),
                            "")
                            =0),
                        0,
                        GEOMEAN(IF(
                            ISNUMBER(M17:AE17),
                            IF(
                                M$4:AE$4=2,
                                M17:AE17,
                                ""),
                            "")))
                )
            )
        )
    )
)</f>
        <v>0</v>
      </c>
      <c r="I17" s="191" cm="1">
        <f t="array" ref="I17">IF(
    SUM(IF(
            ISNUMBER(
                IF(
                    $M$5:$AE$5,
                    (M17:AE17),
                    "")),
            1,
            0))
        =0,
    NA(),
    IF(
        Parameters!$D$15=1,
        IF(
            SUM(--(ISNUMBER(IF($M$5:$AE$5=1,(M17:AE17),""))))&gt;0,
            MAX(IF(
                ISNUMBER(M17:AE17),
                IF(
                    M$5:AE$5=1,
                    M17:AE17,
                    ""),
                "")),
            MAX(IF(
                ISNUMBER(M17:AE17),
                IF(
                    M$5:AE$5=2,
                    M17:AE17,
                    ""),
                ""))
        ),
        IF(
            Parameters!$D$16=1,
            IFERROR(
                AVERAGE(IF(
                    ISNUMBER(M17:AE17),
                    IF(
                        M$5:AE$5=1,
                        M17:AE17,
                        ""),
                    "")),
                AVERAGE(IF(
                    ISNUMBER(M17:AE17),
                    IF(
                        M$5:AE$5=2,
                        M17:AE17,
                        ""),
                    ""))
            ),
            IF(
                Parameters!$D$17=1,
                IFERROR(
                    IF(
                        OR(
                            IF(
                                ISNUMBER(M17:AE17),
                                IF(
                                    M$5:AE$5=1,
                                    M17:AE17,
                                    ""),
                                "")
                            =0),
                        0,
                        GEOMEAN(IF(
                            ISNUMBER(M17:AE17),
                            IF(
                                M$5:AE$5=1,
                                M17:AE17,
                                ""),
                            ""))
                    ),
                    IF(
                        OR(IF(
                            ISNUMBER(M17:AE17),
                            IF(
                                M$5:AE$5=2,
                                M17:AE17,
                                ""),
                            "")
                            =0),
                        0,
                        GEOMEAN(IF(
                            ISNUMBER(M17:AE17),
                            IF(
                                M$5:AE$5=2,
                                M17:AE17,
                                ""),
                            "")))
                )
            )
        )
    )
)</f>
        <v>0</v>
      </c>
      <c r="J17" s="242">
        <v>45454</v>
      </c>
      <c r="K17" s="242">
        <v>45454</v>
      </c>
      <c r="L17" s="91" t="s">
        <v>19</v>
      </c>
      <c r="M17" s="192">
        <v>0</v>
      </c>
      <c r="N17" s="192">
        <v>0</v>
      </c>
      <c r="O17" s="192">
        <v>0</v>
      </c>
      <c r="P17" s="192" t="s">
        <v>409</v>
      </c>
      <c r="Q17" s="192">
        <v>0</v>
      </c>
      <c r="R17" s="192" t="s">
        <v>409</v>
      </c>
      <c r="S17" s="192" t="s">
        <v>409</v>
      </c>
      <c r="T17" s="192">
        <v>0</v>
      </c>
      <c r="U17" s="192" t="s">
        <v>409</v>
      </c>
      <c r="V17" s="192">
        <v>53.8</v>
      </c>
      <c r="W17" s="192" t="s">
        <v>409</v>
      </c>
      <c r="X17" s="192" t="s">
        <v>409</v>
      </c>
      <c r="Y17" s="192" t="s">
        <v>409</v>
      </c>
      <c r="Z17" s="192" t="s">
        <v>409</v>
      </c>
      <c r="AA17" s="192">
        <v>-100</v>
      </c>
      <c r="AB17" s="34"/>
      <c r="AC17" s="34"/>
      <c r="AD17" s="192"/>
      <c r="AE17" s="192"/>
      <c r="AF17" s="192"/>
      <c r="AG17" s="192"/>
      <c r="AH17" s="192"/>
      <c r="AI17" s="192"/>
    </row>
    <row r="18" spans="1:35" x14ac:dyDescent="0.2">
      <c r="A18" s="84">
        <v>11</v>
      </c>
      <c r="B18" s="84" t="str">
        <f ca="1"/>
        <v>Australia</v>
      </c>
      <c r="C18" s="84" t="str">
        <f ca="1"/>
        <v>AUS</v>
      </c>
      <c r="D18" s="219" t="str">
        <f ca="1"/>
        <v>EAS           East Asia &amp; Pacific</v>
      </c>
      <c r="E18" s="219" t="str">
        <f ca="1"/>
        <v>NA</v>
      </c>
      <c r="F18" s="190" t="str">
        <f t="shared" ca="1" si="12"/>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$M$4:$AE$4,
                    (M18:AE18),
                    "")),
            1,
            0))
        =0,
    NA(),
    IF(
        Parameters!$D$15=1,
        IF(
            SUM(--(ISNUMBER(IF($M$4:$AE$4=1,(M18:AE18),""))))&gt;0,
            MAX(IF(
                ISNUMBER(M18:AE18),
                IF(
                    M$4:AE$4=1,
                    M18:AE18,
                    ""),
                "")),
            MAX(IF(
                ISNUMBER(M18:AE18),
                IF(
                    M$4:AE$4=2,
                    M18:AE18,
                    ""),
                ""))
        ),
        IF(
            Parameters!$D$16=1,
            IFERROR(
                AVERAGE(IF(
                    ISNUMBER(M18:AE18),
                    IF(
                        M$4:AE$4=1,
                        M18:AE18,
                        ""),
                    "")),
                AVERAGE(IF(
                    ISNUMBER(M18:AE18),
                    IF(
                        M$4:AE$4=2,
                        M18:AE18,
                        ""),
                    ""))
            ),
            IF(
                Parameters!$D$17=1,
                IFERROR(
                    IF(
                        OR(
                            IF(
                                ISNUMBER(M18:AE18),
                                IF(
                                    M$4:AE$4=1,
                                    M18:AE18,
                                    ""),
                                "")
                            =0),
                        0,
                        GEOMEAN(IF(
                            ISNUMBER(M18:AE18),
                            IF(
                                M$4:AE$4=1,
                                M18:AE18,
                                ""),
                            ""))
                    ),
                    IF(
                        OR(IF(
                            ISNUMBER(M18:AE18),
                            IF(
                                M$4:AE$4=2,
                                M18:AE18,
                                ""),
                            "")
                            =0),
                        0,
                        GEOMEAN(IF(
                            ISNUMBER(M18:AE18),
                            IF(
                                M$4:AE$4=2,
                                M18:AE18,
                                ""),
                            "")))
                )
            )
        )
    )
)</f>
        <v>0</v>
      </c>
      <c r="I18" s="191" cm="1">
        <f t="array" ref="I18">IF(
    SUM(IF(
            ISNUMBER(
                IF(
                    $M$5:$AE$5,
                    (M18:AE18),
                    "")),
            1,
            0))
        =0,
    NA(),
    IF(
        Parameters!$D$15=1,
        IF(
            SUM(--(ISNUMBER(IF($M$5:$AE$5=1,(M18:AE18),""))))&gt;0,
            MAX(IF(
                ISNUMBER(M18:AE18),
                IF(
                    M$5:AE$5=1,
                    M18:AE18,
                    ""),
                "")),
            MAX(IF(
                ISNUMBER(M18:AE18),
                IF(
                    M$5:AE$5=2,
                    M18:AE18,
                    ""),
                ""))
        ),
        IF(
            Parameters!$D$16=1,
            IFERROR(
                AVERAGE(IF(
                    ISNUMBER(M18:AE18),
                    IF(
                        M$5:AE$5=1,
                        M18:AE18,
                        ""),
                    "")),
                AVERAGE(IF(
                    ISNUMBER(M18:AE18),
                    IF(
                        M$5:AE$5=2,
                        M18:AE18,
                        ""),
                    ""))
            ),
            IF(
                Parameters!$D$17=1,
                IFERROR(
                    IF(
                        OR(
                            IF(
                                ISNUMBER(M18:AE18),
                                IF(
                                    M$5:AE$5=1,
                                    M18:AE18,
                                    ""),
                                "")
                            =0),
                        0,
                        GEOMEAN(IF(
                            ISNUMBER(M18:AE18),
                            IF(
                                M$5:AE$5=1,
                                M18:AE18,
                                ""),
                            ""))
                    ),
                    IF(
                        OR(IF(
                            ISNUMBER(M18:AE18),
                            IF(
                                M$5:AE$5=2,
                                M18:AE18,
                                ""),
                            "")
                            =0),
                        0,
                        GEOMEAN(IF(
                            ISNUMBER(M18:AE18),
                            IF(
                                M$5:AE$5=2,
                                M18:AE18,
                                ""),
                            "")))
                )
            )
        )
    )
)</f>
        <v>0</v>
      </c>
      <c r="J18" s="242">
        <v>45454</v>
      </c>
      <c r="K18" s="242">
        <v>45218</v>
      </c>
      <c r="L18" s="91" t="s">
        <v>21</v>
      </c>
      <c r="M18" s="192">
        <v>0</v>
      </c>
      <c r="N18" s="192">
        <v>0</v>
      </c>
      <c r="O18" s="192">
        <v>0</v>
      </c>
      <c r="P18" s="192" t="s">
        <v>409</v>
      </c>
      <c r="Q18" s="192">
        <v>0</v>
      </c>
      <c r="R18" s="192" t="s">
        <v>409</v>
      </c>
      <c r="S18" s="192">
        <v>0</v>
      </c>
      <c r="T18" s="192" t="s">
        <v>409</v>
      </c>
      <c r="U18" s="192" t="s">
        <v>409</v>
      </c>
      <c r="V18" s="192">
        <v>22</v>
      </c>
      <c r="W18" s="192" t="s">
        <v>409</v>
      </c>
      <c r="X18" s="192" t="s">
        <v>409</v>
      </c>
      <c r="Y18" s="192" t="s">
        <v>409</v>
      </c>
      <c r="Z18" s="192">
        <v>-7.1428571428571397E-2</v>
      </c>
      <c r="AA18" s="192" t="s">
        <v>409</v>
      </c>
      <c r="AB18" s="34"/>
      <c r="AC18" s="34"/>
      <c r="AD18" s="192"/>
      <c r="AE18" s="192"/>
      <c r="AF18" s="192"/>
      <c r="AG18" s="192"/>
      <c r="AH18" s="192"/>
      <c r="AI18" s="192"/>
    </row>
    <row r="19" spans="1:35" x14ac:dyDescent="0.2">
      <c r="A19" s="84">
        <v>12</v>
      </c>
      <c r="B19" s="84" t="str">
        <f ca="1"/>
        <v>Austria</v>
      </c>
      <c r="C19" s="84" t="str">
        <f ca="1"/>
        <v>AUT</v>
      </c>
      <c r="D19" s="219" t="str">
        <f ca="1"/>
        <v>ECS           Europe &amp; Central Asia</v>
      </c>
      <c r="E19" s="219" t="str">
        <f ca="1"/>
        <v>NA</v>
      </c>
      <c r="F19" s="190" t="str">
        <f t="shared" ca="1" si="12"/>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$M$4:$AE$4,
                    (M19:AE19),
                    "")),
            1,
            0))
        =0,
    NA(),
    IF(
        Parameters!$D$15=1,
        IF(
            SUM(--(ISNUMBER(IF($M$4:$AE$4=1,(M19:AE19),""))))&gt;0,
            MAX(IF(
                ISNUMBER(M19:AE19),
                IF(
                    M$4:AE$4=1,
                    M19:AE19,
                    ""),
                "")),
            MAX(IF(
                ISNUMBER(M19:AE19),
                IF(
                    M$4:AE$4=2,
                    M19:AE19,
                    ""),
                ""))
        ),
        IF(
            Parameters!$D$16=1,
            IFERROR(
                AVERAGE(IF(
                    ISNUMBER(M19:AE19),
                    IF(
                        M$4:AE$4=1,
                        M19:AE19,
                        ""),
                    "")),
                AVERAGE(IF(
                    ISNUMBER(M19:AE19),
                    IF(
                        M$4:AE$4=2,
                        M19:AE19,
                        ""),
                    ""))
            ),
            IF(
                Parameters!$D$17=1,
                IFERROR(
                    IF(
                        OR(
                            IF(
                                ISNUMBER(M19:AE19),
                                IF(
                                    M$4:AE$4=1,
                                    M19:AE19,
                                    ""),
                                "")
                            =0),
                        0,
                        GEOMEAN(IF(
                            ISNUMBER(M19:AE19),
                            IF(
                                M$4:AE$4=1,
                                M19:AE19,
                                ""),
                            ""))
                    ),
                    IF(
                        OR(IF(
                            ISNUMBER(M19:AE19),
                            IF(
                                M$4:AE$4=2,
                                M19:AE19,
                                ""),
                            "")
                            =0),
                        0,
                        GEOMEAN(IF(
                            ISNUMBER(M19:AE19),
                            IF(
                                M$4:AE$4=2,
                                M19:AE19,
                                ""),
                            "")))
                )
            )
        )
    )
)</f>
        <v>0</v>
      </c>
      <c r="I19" s="191" cm="1">
        <f t="array" ref="I19">IF(
    SUM(IF(
            ISNUMBER(
                IF(
                    $M$5:$AE$5,
                    (M19:AE19),
                    "")),
            1,
            0))
        =0,
    NA(),
    IF(
        Parameters!$D$15=1,
        IF(
            SUM(--(ISNUMBER(IF($M$5:$AE$5=1,(M19:AE19),""))))&gt;0,
            MAX(IF(
                ISNUMBER(M19:AE19),
                IF(
                    M$5:AE$5=1,
                    M19:AE19,
                    ""),
                "")),
            MAX(IF(
                ISNUMBER(M19:AE19),
                IF(
                    M$5:AE$5=2,
                    M19:AE19,
                    ""),
                ""))
        ),
        IF(
            Parameters!$D$16=1,
            IFERROR(
                AVERAGE(IF(
                    ISNUMBER(M19:AE19),
                    IF(
                        M$5:AE$5=1,
                        M19:AE19,
                        ""),
                    "")),
                AVERAGE(IF(
                    ISNUMBER(M19:AE19),
                    IF(
                        M$5:AE$5=2,
                        M19:AE19,
                        ""),
                    ""))
            ),
            IF(
                Parameters!$D$17=1,
                IFERROR(
                    IF(
                        OR(
                            IF(
                                ISNUMBER(M19:AE19),
                                IF(
                                    M$5:AE$5=1,
                                    M19:AE19,
                                    ""),
                                "")
                            =0),
                        0,
                        GEOMEAN(IF(
                            ISNUMBER(M19:AE19),
                            IF(
                                M$5:AE$5=1,
                                M19:AE19,
                                ""),
                            ""))
                    ),
                    IF(
                        OR(IF(
                            ISNUMBER(M19:AE19),
                            IF(
                                M$5:AE$5=2,
                                M19:AE19,
                                ""),
                            "")
                            =0),
                        0,
                        GEOMEAN(IF(
                            ISNUMBER(M19:AE19),
                            IF(
                                M$5:AE$5=2,
                                M19:AE19,
                                ""),
                            "")))
                )
            )
        )
    )
)</f>
        <v>0</v>
      </c>
      <c r="J19" s="242">
        <v>45454</v>
      </c>
      <c r="K19" s="242">
        <v>44860</v>
      </c>
      <c r="L19" s="91" t="s">
        <v>23</v>
      </c>
      <c r="M19" s="192">
        <v>0</v>
      </c>
      <c r="N19" s="192">
        <v>0</v>
      </c>
      <c r="O19" s="192">
        <v>0</v>
      </c>
      <c r="P19" s="192" t="s">
        <v>409</v>
      </c>
      <c r="Q19" s="192">
        <v>0</v>
      </c>
      <c r="R19" s="192" t="s">
        <v>409</v>
      </c>
      <c r="S19" s="192">
        <v>0</v>
      </c>
      <c r="T19" s="192" t="s">
        <v>409</v>
      </c>
      <c r="U19" s="192" t="s">
        <v>409</v>
      </c>
      <c r="V19" s="192">
        <v>24.4</v>
      </c>
      <c r="W19" s="192" t="s">
        <v>409</v>
      </c>
      <c r="X19" s="192" t="s">
        <v>409</v>
      </c>
      <c r="Y19" s="192" t="s">
        <v>409</v>
      </c>
      <c r="Z19" s="192">
        <v>0</v>
      </c>
      <c r="AA19" s="192" t="s">
        <v>409</v>
      </c>
      <c r="AB19" s="34"/>
      <c r="AC19" s="34"/>
      <c r="AD19" s="192"/>
      <c r="AE19" s="192"/>
      <c r="AF19" s="192"/>
      <c r="AG19" s="192"/>
      <c r="AH19" s="192"/>
      <c r="AI19" s="192"/>
    </row>
    <row r="20" spans="1:35" x14ac:dyDescent="0.2">
      <c r="A20" s="84">
        <v>13</v>
      </c>
      <c r="B20" s="84" t="str">
        <f ca="1"/>
        <v>Azerbaijan</v>
      </c>
      <c r="C20" s="84" t="str">
        <f ca="1"/>
        <v>AZE</v>
      </c>
      <c r="D20" s="219" t="str">
        <f ca="1"/>
        <v>ECS           Europe &amp; Central Asia</v>
      </c>
      <c r="E20" s="219" t="str">
        <f ca="1"/>
        <v>IBRD</v>
      </c>
      <c r="F20" s="190" t="str">
        <f t="shared" ca="1" si="12"/>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$M$4:$AE$4,
                    (M20:AE20),
                    "")),
            1,
            0))
        =0,
    NA(),
    IF(
        Parameters!$D$15=1,
        IF(
            SUM(--(ISNUMBER(IF($M$4:$AE$4=1,(M20:AE20),""))))&gt;0,
            MAX(IF(
                ISNUMBER(M20:AE20),
                IF(
                    M$4:AE$4=1,
                    M20:AE20,
                    ""),
                "")),
            MAX(IF(
                ISNUMBER(M20:AE20),
                IF(
                    M$4:AE$4=2,
                    M20:AE20,
                    ""),
                ""))
        ),
        IF(
            Parameters!$D$16=1,
            IFERROR(
                AVERAGE(IF(
                    ISNUMBER(M20:AE20),
                    IF(
                        M$4:AE$4=1,
                        M20:AE20,
                        ""),
                    "")),
                AVERAGE(IF(
                    ISNUMBER(M20:AE20),
                    IF(
                        M$4:AE$4=2,
                        M20:AE20,
                        ""),
                    ""))
            ),
            IF(
                Parameters!$D$17=1,
                IFERROR(
                    IF(
                        OR(
                            IF(
                                ISNUMBER(M20:AE20),
                                IF(
                                    M$4:AE$4=1,
                                    M20:AE20,
                                    ""),
                                "")
                            =0),
                        0,
                        GEOMEAN(IF(
                            ISNUMBER(M20:AE20),
                            IF(
                                M$4:AE$4=1,
                                M20:AE20,
                                ""),
                            ""))
                    ),
                    IF(
                        OR(IF(
                            ISNUMBER(M20:AE20),
                            IF(
                                M$4:AE$4=2,
                                M20:AE20,
                                ""),
                            "")
                            =0),
                        0,
                        GEOMEAN(IF(
                            ISNUMBER(M20:AE20),
                            IF(
                                M$4:AE$4=2,
                                M20:AE20,
                                ""),
                            "")))
                )
            )
        )
    )
)</f>
        <v>2.40783206914799</v>
      </c>
      <c r="I20" s="191" cm="1">
        <f t="array" ref="I20">IF(
    SUM(IF(
            ISNUMBER(
                IF(
                    $M$5:$AE$5,
                    (M20:AE20),
                    "")),
            1,
            0))
        =0,
    NA(),
    IF(
        Parameters!$D$15=1,
        IF(
            SUM(--(ISNUMBER(IF($M$5:$AE$5=1,(M20:AE20),""))))&gt;0,
            MAX(IF(
                ISNUMBER(M20:AE20),
                IF(
                    M$5:AE$5=1,
                    M20:AE20,
                    ""),
                "")),
            MAX(IF(
                ISNUMBER(M20:AE20),
                IF(
                    M$5:AE$5=2,
                    M20:AE20,
                    ""),
                ""))
        ),
        IF(
            Parameters!$D$16=1,
            IFERROR(
                AVERAGE(IF(
                    ISNUMBER(M20:AE20),
                    IF(
                        M$5:AE$5=1,
                        M20:AE20,
                        ""),
                    "")),
                AVERAGE(IF(
                    ISNUMBER(M20:AE20),
                    IF(
                        M$5:AE$5=2,
                        M20:AE20,
                        ""),
                    ""))
            ),
            IF(
                Parameters!$D$17=1,
                IFERROR(
                    IF(
                        OR(
                            IF(
                                ISNUMBER(M20:AE20),
                                IF(
                                    M$5:AE$5=1,
                                    M20:AE20,
                                    ""),
                                "")
                            =0),
                        0,
                        GEOMEAN(IF(
                            ISNUMBER(M20:AE20),
                            IF(
                                M$5:AE$5=1,
                                M20:AE20,
                                ""),
                            ""))
                    ),
                    IF(
                        OR(IF(
                            ISNUMBER(M20:AE20),
                            IF(
                                M$5:AE$5=2,
                                M20:AE20,
                                ""),
                            "")
                            =0),
                        0,
                        GEOMEAN(IF(
                            ISNUMBER(M20:AE20),
                            IF(
                                M$5:AE$5=2,
                                M20:AE20,
                                ""),
                            "")))
                )
            )
        )
    )
)</f>
        <v>0</v>
      </c>
      <c r="J20" s="242">
        <v>45103</v>
      </c>
      <c r="K20" s="242">
        <v>44753</v>
      </c>
      <c r="L20" s="91" t="s">
        <v>25</v>
      </c>
      <c r="M20" s="192">
        <v>0</v>
      </c>
      <c r="N20" s="192">
        <v>2.40783206914799</v>
      </c>
      <c r="O20" s="192">
        <v>0</v>
      </c>
      <c r="P20" s="192" t="s">
        <v>409</v>
      </c>
      <c r="Q20" s="192">
        <v>0</v>
      </c>
      <c r="R20" s="192" t="s">
        <v>409</v>
      </c>
      <c r="S20" s="192" t="s">
        <v>409</v>
      </c>
      <c r="T20" s="192">
        <v>0</v>
      </c>
      <c r="U20" s="192" t="s">
        <v>409</v>
      </c>
      <c r="V20" s="192">
        <v>72.7</v>
      </c>
      <c r="W20" s="192" t="s">
        <v>409</v>
      </c>
      <c r="X20" s="192" t="s">
        <v>409</v>
      </c>
      <c r="Y20" s="192" t="s">
        <v>409</v>
      </c>
      <c r="Z20" s="192" t="s">
        <v>409</v>
      </c>
      <c r="AA20" s="192">
        <v>-78.947368421052602</v>
      </c>
      <c r="AB20" s="34"/>
      <c r="AC20" s="34"/>
      <c r="AD20" s="192"/>
      <c r="AE20" s="192"/>
      <c r="AF20" s="192"/>
      <c r="AG20" s="192"/>
      <c r="AH20" s="192"/>
      <c r="AI20" s="192"/>
    </row>
    <row r="21" spans="1:35" x14ac:dyDescent="0.2">
      <c r="A21" s="84">
        <v>14</v>
      </c>
      <c r="B21" s="84" t="str">
        <f ca="1"/>
        <v>Burundi</v>
      </c>
      <c r="C21" s="84" t="str">
        <f ca="1"/>
        <v>BDI</v>
      </c>
      <c r="D21" s="219" t="str">
        <f ca="1"/>
        <v>SSF           Sub-Saharan Africa</v>
      </c>
      <c r="E21" s="219" t="str">
        <f ca="1"/>
        <v>IDA</v>
      </c>
      <c r="F21" s="190" t="str">
        <f t="shared" ca="1" si="12"/>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0</v>
      </c>
      <c r="H21" s="80" cm="1">
        <f t="array" ref="H21">IF(
    SUM(IF(
            ISNUMBER(
                IF(
                    $M$4:$AE$4,
                    (M21:AE21),
                    "")),
            1,
            0))
        =0,
    NA(),
    IF(
        Parameters!$D$15=1,
        IF(
            SUM(--(ISNUMBER(IF($M$4:$AE$4=1,(M21:AE21),""))))&gt;0,
            MAX(IF(
                ISNUMBER(M21:AE21),
                IF(
                    M$4:AE$4=1,
                    M21:AE21,
                    ""),
                "")),
            MAX(IF(
                ISNUMBER(M21:AE21),
                IF(
                    M$4:AE$4=2,
                    M21:AE21,
                    ""),
                ""))
        ),
        IF(
            Parameters!$D$16=1,
            IFERROR(
                AVERAGE(IF(
                    ISNUMBER(M21:AE21),
                    IF(
                        M$4:AE$4=1,
                        M21:AE21,
                        ""),
                    "")),
                AVERAGE(IF(
                    ISNUMBER(M21:AE21),
                    IF(
                        M$4:AE$4=2,
                        M21:AE21,
                        ""),
                    ""))
            ),
            IF(
                Parameters!$D$17=1,
                IFERROR(
                    IF(
                        OR(
                            IF(
                                ISNUMBER(M21:AE21),
                                IF(
                                    M$4:AE$4=1,
                                    M21:AE21,
                                    ""),
                                "")
                            =0),
                        0,
                        GEOMEAN(IF(
                            ISNUMBER(M21:AE21),
                            IF(
                                M$4:AE$4=1,
                                M21:AE21,
                                ""),
                            ""))
                    ),
                    IF(
                        OR(IF(
                            ISNUMBER(M21:AE21),
                            IF(
                                M$4:AE$4=2,
                                M21:AE21,
                                ""),
                            "")
                            =0),
                        0,
                        GEOMEAN(IF(
                            ISNUMBER(M21:AE21),
                            IF(
                                M$4:AE$4=2,
                                M21:AE21,
                                ""),
                            "")))
                )
            )
        )
    )
)</f>
        <v>10</v>
      </c>
      <c r="I21" s="191" cm="1">
        <f t="array" ref="I21">IF(
    SUM(IF(
            ISNUMBER(
                IF(
                    $M$5:$AE$5,
                    (M21:AE21),
                    "")),
            1,
            0))
        =0,
    NA(),
    IF(
        Parameters!$D$15=1,
        IF(
            SUM(--(ISNUMBER(IF($M$5:$AE$5=1,(M21:AE21),""))))&gt;0,
            MAX(IF(
                ISNUMBER(M21:AE21),
                IF(
                    M$5:AE$5=1,
                    M21:AE21,
                    ""),
                "")),
            MAX(IF(
                ISNUMBER(M21:AE21),
                IF(
                    M$5:AE$5=2,
                    M21:AE21,
                    ""),
                ""))
        ),
        IF(
            Parameters!$D$16=1,
            IFERROR(
                AVERAGE(IF(
                    ISNUMBER(M21:AE21),
                    IF(
                        M$5:AE$5=1,
                        M21:AE21,
                        ""),
                    "")),
                AVERAGE(IF(
                    ISNUMBER(M21:AE21),
                    IF(
                        M$5:AE$5=2,
                        M21:AE21,
                        ""),
                    ""))
            ),
            IF(
                Parameters!$D$17=1,
                IFERROR(
                    IF(
                        OR(
                            IF(
                                ISNUMBER(M21:AE21),
                                IF(
                                    M$5:AE$5=1,
                                    M21:AE21,
                                    ""),
                                "")
                            =0),
                        0,
                        GEOMEAN(IF(
                            ISNUMBER(M21:AE21),
                            IF(
                                M$5:AE$5=1,
                                M21:AE21,
                                ""),
                            ""))
                    ),
                    IF(
                        OR(IF(
                            ISNUMBER(M21:AE21),
                            IF(
                                M$5:AE$5=2,
                                M21:AE21,
                                ""),
                            "")
                            =0),
                        0,
                        GEOMEAN(IF(
                            ISNUMBER(M21:AE21),
                            IF(
                                M$5:AE$5=2,
                                M21:AE21,
                                ""),
                            "")))
                )
            )
        )
    )
)</f>
        <v>0</v>
      </c>
      <c r="J21" s="242">
        <v>44778</v>
      </c>
      <c r="K21" s="242">
        <v>45455</v>
      </c>
      <c r="L21" s="91" t="s">
        <v>27</v>
      </c>
      <c r="M21" s="192">
        <v>10</v>
      </c>
      <c r="N21" s="192">
        <v>7.1485270770859</v>
      </c>
      <c r="O21" s="192">
        <v>0</v>
      </c>
      <c r="P21" s="192">
        <v>0</v>
      </c>
      <c r="Q21" s="192">
        <v>0</v>
      </c>
      <c r="R21" s="192" t="s">
        <v>409</v>
      </c>
      <c r="S21" s="192">
        <v>0</v>
      </c>
      <c r="T21" s="192">
        <v>0</v>
      </c>
      <c r="U21" s="192" t="s">
        <v>610</v>
      </c>
      <c r="V21" s="192">
        <v>94.2</v>
      </c>
      <c r="W21" s="192" t="s">
        <v>409</v>
      </c>
      <c r="X21" s="192">
        <v>-0.19486030359981399</v>
      </c>
      <c r="Y21" s="192" t="s">
        <v>409</v>
      </c>
      <c r="Z21" s="192">
        <v>0</v>
      </c>
      <c r="AA21" s="192">
        <v>-53.846153846153797</v>
      </c>
      <c r="AB21" s="34"/>
      <c r="AC21" s="34"/>
      <c r="AD21" s="192"/>
      <c r="AE21" s="192"/>
      <c r="AF21" s="192"/>
      <c r="AG21" s="192"/>
      <c r="AH21" s="192"/>
      <c r="AI21" s="192"/>
    </row>
    <row r="22" spans="1:35" x14ac:dyDescent="0.2">
      <c r="A22" s="84">
        <v>15</v>
      </c>
      <c r="B22" s="84" t="str">
        <f ca="1"/>
        <v>Belgium</v>
      </c>
      <c r="C22" s="84" t="str">
        <f ca="1"/>
        <v>BEL</v>
      </c>
      <c r="D22" s="219" t="str">
        <f ca="1"/>
        <v>ECS           Europe &amp; Central Asia</v>
      </c>
      <c r="E22" s="219" t="str">
        <f ca="1"/>
        <v>NA</v>
      </c>
      <c r="F22" s="190" t="str">
        <f t="shared" ca="1" si="12"/>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$M$4:$AE$4,
                    (M22:AE22),
                    "")),
            1,
            0))
        =0,
    NA(),
    IF(
        Parameters!$D$15=1,
        IF(
            SUM(--(ISNUMBER(IF($M$4:$AE$4=1,(M22:AE22),""))))&gt;0,
            MAX(IF(
                ISNUMBER(M22:AE22),
                IF(
                    M$4:AE$4=1,
                    M22:AE22,
                    ""),
                "")),
            MAX(IF(
                ISNUMBER(M22:AE22),
                IF(
                    M$4:AE$4=2,
                    M22:AE22,
                    ""),
                ""))
        ),
        IF(
            Parameters!$D$16=1,
            IFERROR(
                AVERAGE(IF(
                    ISNUMBER(M22:AE22),
                    IF(
                        M$4:AE$4=1,
                        M22:AE22,
                        ""),
                    "")),
                AVERAGE(IF(
                    ISNUMBER(M22:AE22),
                    IF(
                        M$4:AE$4=2,
                        M22:AE22,
                        ""),
                    ""))
            ),
            IF(
                Parameters!$D$17=1,
                IFERROR(
                    IF(
                        OR(
                            IF(
                                ISNUMBER(M22:AE22),
                                IF(
                                    M$4:AE$4=1,
                                    M22:AE22,
                                    ""),
                                "")
                            =0),
                        0,
                        GEOMEAN(IF(
                            ISNUMBER(M22:AE22),
                            IF(
                                M$4:AE$4=1,
                                M22:AE22,
                                ""),
                            ""))
                    ),
                    IF(
                        OR(IF(
                            ISNUMBER(M22:AE22),
                            IF(
                                M$4:AE$4=2,
                                M22:AE22,
                                ""),
                            "")
                            =0),
                        0,
                        GEOMEAN(IF(
                            ISNUMBER(M22:AE22),
                            IF(
                                M$4:AE$4=2,
                                M22:AE22,
                                ""),
                            "")))
                )
            )
        )
    )
)</f>
        <v>0</v>
      </c>
      <c r="I22" s="191" cm="1">
        <f t="array" ref="I22">IF(
    SUM(IF(
            ISNUMBER(
                IF(
                    $M$5:$AE$5,
                    (M22:AE22),
                    "")),
            1,
            0))
        =0,
    NA(),
    IF(
        Parameters!$D$15=1,
        IF(
            SUM(--(ISNUMBER(IF($M$5:$AE$5=1,(M22:AE22),""))))&gt;0,
            MAX(IF(
                ISNUMBER(M22:AE22),
                IF(
                    M$5:AE$5=1,
                    M22:AE22,
                    ""),
                "")),
            MAX(IF(
                ISNUMBER(M22:AE22),
                IF(
                    M$5:AE$5=2,
                    M22:AE22,
                    ""),
                ""))
        ),
        IF(
            Parameters!$D$16=1,
            IFERROR(
                AVERAGE(IF(
                    ISNUMBER(M22:AE22),
                    IF(
                        M$5:AE$5=1,
                        M22:AE22,
                        ""),
                    "")),
                AVERAGE(IF(
                    ISNUMBER(M22:AE22),
                    IF(
                        M$5:AE$5=2,
                        M22:AE22,
                        ""),
                    ""))
            ),
            IF(
                Parameters!$D$17=1,
                IFERROR(
                    IF(
                        OR(
                            IF(
                                ISNUMBER(M22:AE22),
                                IF(
                                    M$5:AE$5=1,
                                    M22:AE22,
                                    ""),
                                "")
                            =0),
                        0,
                        GEOMEAN(IF(
                            ISNUMBER(M22:AE22),
                            IF(
                                M$5:AE$5=1,
                                M22:AE22,
                                ""),
                            ""))
                    ),
                    IF(
                        OR(IF(
                            ISNUMBER(M22:AE22),
                            IF(
                                M$5:AE$5=2,
                                M22:AE22,
                                ""),
                            "")
                            =0),
                        0,
                        GEOMEAN(IF(
                            ISNUMBER(M22:AE22),
                            IF(
                                M$5:AE$5=2,
                                M22:AE22,
                                ""),
                            "")))
                )
            )
        )
    )
)</f>
        <v>0</v>
      </c>
      <c r="J22" s="242">
        <v>45454</v>
      </c>
      <c r="K22" s="242">
        <v>45259</v>
      </c>
      <c r="L22" s="91" t="s">
        <v>29</v>
      </c>
      <c r="M22" s="192">
        <v>0</v>
      </c>
      <c r="N22" s="192">
        <v>0</v>
      </c>
      <c r="O22" s="192">
        <v>0</v>
      </c>
      <c r="P22" s="192" t="s">
        <v>409</v>
      </c>
      <c r="Q22" s="192">
        <v>0</v>
      </c>
      <c r="R22" s="192" t="s">
        <v>409</v>
      </c>
      <c r="S22" s="192">
        <v>0</v>
      </c>
      <c r="T22" s="192">
        <v>0</v>
      </c>
      <c r="U22" s="192" t="s">
        <v>409</v>
      </c>
      <c r="V22" s="192">
        <v>31.4</v>
      </c>
      <c r="W22" s="192" t="s">
        <v>409</v>
      </c>
      <c r="X22" s="192" t="s">
        <v>409</v>
      </c>
      <c r="Y22" s="192" t="s">
        <v>409</v>
      </c>
      <c r="Z22" s="192">
        <v>0</v>
      </c>
      <c r="AA22" s="192">
        <v>-100</v>
      </c>
      <c r="AB22" s="34"/>
      <c r="AC22" s="34"/>
      <c r="AD22" s="192"/>
      <c r="AE22" s="192"/>
      <c r="AF22" s="192"/>
      <c r="AG22" s="192"/>
      <c r="AH22" s="192"/>
      <c r="AI22" s="192"/>
    </row>
    <row r="23" spans="1:35" x14ac:dyDescent="0.2">
      <c r="A23" s="84">
        <v>16</v>
      </c>
      <c r="B23" s="84" t="str">
        <f ca="1"/>
        <v>Benin</v>
      </c>
      <c r="C23" s="84" t="str">
        <f ca="1"/>
        <v>BEN</v>
      </c>
      <c r="D23" s="219" t="str">
        <f ca="1"/>
        <v>SSF           Sub-Saharan Africa</v>
      </c>
      <c r="E23" s="219" t="str">
        <f ca="1"/>
        <v>IDA</v>
      </c>
      <c r="F23" s="190" t="str">
        <f t="shared" ca="1" si="12"/>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4.0353844238553789</v>
      </c>
      <c r="H23" s="80" cm="1">
        <f t="array" ref="H23">IF(
    SUM(IF(
            ISNUMBER(
                IF(
                    $M$4:$AE$4,
                    (M23:AE23),
                    "")),
            1,
            0))
        =0,
    NA(),
    IF(
        Parameters!$D$15=1,
        IF(
            SUM(--(ISNUMBER(IF($M$4:$AE$4=1,(M23:AE23),""))))&gt;0,
            MAX(IF(
                ISNUMBER(M23:AE23),
                IF(
                    M$4:AE$4=1,
                    M23:AE23,
                    ""),
                "")),
            MAX(IF(
                ISNUMBER(M23:AE23),
                IF(
                    M$4:AE$4=2,
                    M23:AE23,
                    ""),
                ""))
        ),
        IF(
            Parameters!$D$16=1,
            IFERROR(
                AVERAGE(IF(
                    ISNUMBER(M23:AE23),
                    IF(
                        M$4:AE$4=1,
                        M23:AE23,
                        ""),
                    "")),
                AVERAGE(IF(
                    ISNUMBER(M23:AE23),
                    IF(
                        M$4:AE$4=2,
                        M23:AE23,
                        ""),
                    ""))
            ),
            IF(
                Parameters!$D$17=1,
                IFERROR(
                    IF(
                        OR(
                            IF(
                                ISNUMBER(M23:AE23),
                                IF(
                                    M$4:AE$4=1,
                                    M23:AE23,
                                    ""),
                                "")
                            =0),
                        0,
                        GEOMEAN(IF(
                            ISNUMBER(M23:AE23),
                            IF(
                                M$4:AE$4=1,
                                M23:AE23,
                                ""),
                            ""))
                    ),
                    IF(
                        OR(IF(
                            ISNUMBER(M23:AE23),
                            IF(
                                M$4:AE$4=2,
                                M23:AE23,
                                ""),
                            "")
                            =0),
                        0,
                        GEOMEAN(IF(
                            ISNUMBER(M23:AE23),
                            IF(
                                M$4:AE$4=2,
                                M23:AE23,
                                ""),
                            "")))
                )
            )
        )
    )
)</f>
        <v>2.5401305344857898</v>
      </c>
      <c r="I23" s="191" cm="1">
        <f t="array" ref="I23">IF(
    SUM(IF(
            ISNUMBER(
                IF(
                    $M$5:$AE$5,
                    (M23:AE23),
                    "")),
            1,
            0))
        =0,
    NA(),
    IF(
        Parameters!$D$15=1,
        IF(
            SUM(--(ISNUMBER(IF($M$5:$AE$5=1,(M23:AE23),""))))&gt;0,
            MAX(IF(
                ISNUMBER(M23:AE23),
                IF(
                    M$5:AE$5=1,
                    M23:AE23,
                    ""),
                "")),
            MAX(IF(
                ISNUMBER(M23:AE23),
                IF(
                    M$5:AE$5=2,
                    M23:AE23,
                    ""),
                ""))
        ),
        IF(
            Parameters!$D$16=1,
            IFERROR(
                AVERAGE(IF(
                    ISNUMBER(M23:AE23),
                    IF(
                        M$5:AE$5=1,
                        M23:AE23,
                        ""),
                    "")),
                AVERAGE(IF(
                    ISNUMBER(M23:AE23),
                    IF(
                        M$5:AE$5=2,
                        M23:AE23,
                        ""),
                    ""))
            ),
            IF(
                Parameters!$D$17=1,
                IFERROR(
                    IF(
                        OR(
                            IF(
                                ISNUMBER(M23:AE23),
                                IF(
                                    M$5:AE$5=1,
                                    M23:AE23,
                                    ""),
                                "")
                            =0),
                        0,
                        GEOMEAN(IF(
                            ISNUMBER(M23:AE23),
                            IF(
                                M$5:AE$5=1,
                                M23:AE23,
                                ""),
                            ""))
                    ),
                    IF(
                        OR(IF(
                            ISNUMBER(M23:AE23),
                            IF(
                                M$5:AE$5=2,
                                M23:AE23,
                                ""),
                            "")
                            =0),
                        0,
                        GEOMEAN(IF(
                            ISNUMBER(M23:AE23),
                            IF(
                                M$5:AE$5=2,
                                M23:AE23,
                                ""),
                            "")))
                )
            )
        )
    )
)</f>
        <v>6.4108230766932301</v>
      </c>
      <c r="J23" s="242">
        <v>45103</v>
      </c>
      <c r="K23" s="242">
        <v>45440</v>
      </c>
      <c r="L23" s="91" t="s">
        <v>31</v>
      </c>
      <c r="M23" s="192">
        <v>0</v>
      </c>
      <c r="N23" s="192">
        <v>2.5401305344857898</v>
      </c>
      <c r="O23" s="192">
        <v>0</v>
      </c>
      <c r="P23" s="192">
        <v>6.4108230766932301</v>
      </c>
      <c r="Q23" s="192">
        <v>0</v>
      </c>
      <c r="R23" s="192" t="s">
        <v>409</v>
      </c>
      <c r="S23" s="192">
        <v>0</v>
      </c>
      <c r="T23" s="192">
        <v>0</v>
      </c>
      <c r="U23" s="192" t="s">
        <v>409</v>
      </c>
      <c r="V23" s="192">
        <v>73.3</v>
      </c>
      <c r="W23" s="192" t="s">
        <v>409</v>
      </c>
      <c r="X23" s="192">
        <v>0.64108230766932295</v>
      </c>
      <c r="Y23" s="192" t="s">
        <v>409</v>
      </c>
      <c r="Z23" s="192">
        <v>0</v>
      </c>
      <c r="AA23" s="192">
        <v>-90.977443609022501</v>
      </c>
      <c r="AB23" s="34"/>
      <c r="AC23" s="34"/>
      <c r="AD23" s="192"/>
      <c r="AE23" s="192"/>
      <c r="AF23" s="192"/>
      <c r="AG23" s="192"/>
      <c r="AH23" s="192"/>
      <c r="AI23" s="192"/>
    </row>
    <row r="24" spans="1:35" x14ac:dyDescent="0.2">
      <c r="A24" s="84">
        <v>17</v>
      </c>
      <c r="B24" s="84" t="str">
        <f ca="1"/>
        <v>Burkina Faso</v>
      </c>
      <c r="C24" s="84" t="str">
        <f ca="1"/>
        <v>BFA</v>
      </c>
      <c r="D24" s="219" t="str">
        <f ca="1"/>
        <v>SSF           Sub-Saharan Africa</v>
      </c>
      <c r="E24" s="219" t="str">
        <f ca="1"/>
        <v>IDA</v>
      </c>
      <c r="F24" s="190" t="str">
        <f t="shared" ca="1" si="12"/>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10</v>
      </c>
      <c r="H24" s="80" cm="1">
        <f t="array" ref="H24">IF(
    SUM(IF(
            ISNUMBER(
                IF(
                    $M$4:$AE$4,
                    (M24:AE24),
                    "")),
            1,
            0))
        =0,
    NA(),
    IF(
        Parameters!$D$15=1,
        IF(
            SUM(--(ISNUMBER(IF($M$4:$AE$4=1,(M24:AE24),""))))&gt;0,
            MAX(IF(
                ISNUMBER(M24:AE24),
                IF(
                    M$4:AE$4=1,
                    M24:AE24,
                    ""),
                "")),
            MAX(IF(
                ISNUMBER(M24:AE24),
                IF(
                    M$4:AE$4=2,
                    M24:AE24,
                    ""),
                ""))
        ),
        IF(
            Parameters!$D$16=1,
            IFERROR(
                AVERAGE(IF(
                    ISNUMBER(M24:AE24),
                    IF(
                        M$4:AE$4=1,
                        M24:AE24,
                        ""),
                    "")),
                AVERAGE(IF(
                    ISNUMBER(M24:AE24),
                    IF(
                        M$4:AE$4=2,
                        M24:AE24,
                        ""),
                    ""))
            ),
            IF(
                Parameters!$D$17=1,
                IFERROR(
                    IF(
                        OR(
                            IF(
                                ISNUMBER(M24:AE24),
                                IF(
                                    M$4:AE$4=1,
                                    M24:AE24,
                                    ""),
                                "")
                            =0),
                        0,
                        GEOMEAN(IF(
                            ISNUMBER(M24:AE24),
                            IF(
                                M$4:AE$4=1,
                                M24:AE24,
                                ""),
                            ""))
                    ),
                    IF(
                        OR(IF(
                            ISNUMBER(M24:AE24),
                            IF(
                                M$4:AE$4=2,
                                M24:AE24,
                                ""),
                            "")
                            =0),
                        0,
                        GEOMEAN(IF(
                            ISNUMBER(M24:AE24),
                            IF(
                                M$4:AE$4=2,
                                M24:AE24,
                                ""),
                            "")))
                )
            )
        )
    )
)</f>
        <v>10</v>
      </c>
      <c r="I24" s="191" cm="1">
        <f t="array" ref="I24">IF(
    SUM(IF(
            ISNUMBER(
                IF(
                    $M$5:$AE$5,
                    (M24:AE24),
                    "")),
            1,
            0))
        =0,
    NA(),
    IF(
        Parameters!$D$15=1,
        IF(
            SUM(--(ISNUMBER(IF($M$5:$AE$5=1,(M24:AE24),""))))&gt;0,
            MAX(IF(
                ISNUMBER(M24:AE24),
                IF(
                    M$5:AE$5=1,
                    M24:AE24,
                    ""),
                "")),
            MAX(IF(
                ISNUMBER(M24:AE24),
                IF(
                    M$5:AE$5=2,
                    M24:AE24,
                    ""),
                ""))
        ),
        IF(
            Parameters!$D$16=1,
            IFERROR(
                AVERAGE(IF(
                    ISNUMBER(M24:AE24),
                    IF(
                        M$5:AE$5=1,
                        M24:AE24,
                        ""),
                    "")),
                AVERAGE(IF(
                    ISNUMBER(M24:AE24),
                    IF(
                        M$5:AE$5=2,
                        M24:AE24,
                        ""),
                    ""))
            ),
            IF(
                Parameters!$D$17=1,
                IFERROR(
                    IF(
                        OR(
                            IF(
                                ISNUMBER(M24:AE24),
                                IF(
                                    M$5:AE$5=1,
                                    M24:AE24,
                                    ""),
                                "")
                            =0),
                        0,
                        GEOMEAN(IF(
                            ISNUMBER(M24:AE24),
                            IF(
                                M$5:AE$5=1,
                                M24:AE24,
                                ""),
                            ""))
                    ),
                    IF(
                        OR(IF(
                            ISNUMBER(M24:AE24),
                            IF(
                                M$5:AE$5=2,
                                M24:AE24,
                                ""),
                            "")
                            =0),
                        0,
                        GEOMEAN(IF(
                            ISNUMBER(M24:AE24),
                            IF(
                                M$5:AE$5=2,
                                M24:AE24,
                                ""),
                            "")))
                )
            )
        )
    )
)</f>
        <v>10</v>
      </c>
      <c r="J24" s="242">
        <v>44778</v>
      </c>
      <c r="K24" s="242">
        <v>45440</v>
      </c>
      <c r="L24" s="91" t="s">
        <v>33</v>
      </c>
      <c r="M24" s="192">
        <v>10</v>
      </c>
      <c r="N24" s="192">
        <v>7.1044275886399699</v>
      </c>
      <c r="O24" s="192">
        <v>0</v>
      </c>
      <c r="P24" s="192">
        <v>10</v>
      </c>
      <c r="Q24" s="192">
        <v>0</v>
      </c>
      <c r="R24" s="192" t="s">
        <v>409</v>
      </c>
      <c r="S24" s="192">
        <v>0</v>
      </c>
      <c r="T24" s="192">
        <v>0</v>
      </c>
      <c r="U24" s="192" t="s">
        <v>609</v>
      </c>
      <c r="V24" s="192">
        <v>94</v>
      </c>
      <c r="W24" s="192" t="s">
        <v>409</v>
      </c>
      <c r="X24" s="192">
        <v>1.00835774894132</v>
      </c>
      <c r="Y24" s="192" t="s">
        <v>409</v>
      </c>
      <c r="Z24" s="192">
        <v>0</v>
      </c>
      <c r="AA24" s="192">
        <v>-39.022051773729601</v>
      </c>
      <c r="AB24" s="34"/>
      <c r="AC24" s="34"/>
      <c r="AD24" s="192"/>
      <c r="AE24" s="192"/>
      <c r="AF24" s="192"/>
      <c r="AG24" s="192"/>
      <c r="AH24" s="192"/>
      <c r="AI24" s="192"/>
    </row>
    <row r="25" spans="1:35" x14ac:dyDescent="0.2">
      <c r="A25" s="84">
        <v>18</v>
      </c>
      <c r="B25" s="84" t="str">
        <f ca="1"/>
        <v>Bangladesh</v>
      </c>
      <c r="C25" s="84" t="str">
        <f ca="1"/>
        <v>BGD</v>
      </c>
      <c r="D25" s="219" t="str">
        <f ca="1"/>
        <v>SAS           South Asia</v>
      </c>
      <c r="E25" s="219" t="str">
        <f ca="1"/>
        <v>IDA</v>
      </c>
      <c r="F25" s="190" t="str">
        <f t="shared" ca="1" si="12"/>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$M$4:$AE$4,
                    (M25:AE25),
                    "")),
            1,
            0))
        =0,
    NA(),
    IF(
        Parameters!$D$15=1,
        IF(
            SUM(--(ISNUMBER(IF($M$4:$AE$4=1,(M25:AE25),""))))&gt;0,
            MAX(IF(
                ISNUMBER(M25:AE25),
                IF(
                    M$4:AE$4=1,
                    M25:AE25,
                    ""),
                "")),
            MAX(IF(
                ISNUMBER(M25:AE25),
                IF(
                    M$4:AE$4=2,
                    M25:AE25,
                    ""),
                ""))
        ),
        IF(
            Parameters!$D$16=1,
            IFERROR(
                AVERAGE(IF(
                    ISNUMBER(M25:AE25),
                    IF(
                        M$4:AE$4=1,
                        M25:AE25,
                        ""),
                    "")),
                AVERAGE(IF(
                    ISNUMBER(M25:AE25),
                    IF(
                        M$4:AE$4=2,
                        M25:AE25,
                        ""),
                    ""))
            ),
            IF(
                Parameters!$D$17=1,
                IFERROR(
                    IF(
                        OR(
                            IF(
                                ISNUMBER(M25:AE25),
                                IF(
                                    M$4:AE$4=1,
                                    M25:AE25,
                                    ""),
                                "")
                            =0),
                        0,
                        GEOMEAN(IF(
                            ISNUMBER(M25:AE25),
                            IF(
                                M$4:AE$4=1,
                                M25:AE25,
                                ""),
                            ""))
                    ),
                    IF(
                        OR(IF(
                            ISNUMBER(M25:AE25),
                            IF(
                                M$4:AE$4=2,
                                M25:AE25,
                                ""),
                            "")
                            =0),
                        0,
                        GEOMEAN(IF(
                            ISNUMBER(M25:AE25),
                            IF(
                                M$4:AE$4=2,
                                M25:AE25,
                                ""),
                            "")))
                )
            )
        )
    )
)</f>
        <v>5.1640500970188699</v>
      </c>
      <c r="I25" s="191" cm="1">
        <f t="array" ref="I25">IF(
    SUM(IF(
            ISNUMBER(
                IF(
                    $M$5:$AE$5,
                    (M25:AE25),
                    "")),
            1,
            0))
        =0,
    NA(),
    IF(
        Parameters!$D$15=1,
        IF(
            SUM(--(ISNUMBER(IF($M$5:$AE$5=1,(M25:AE25),""))))&gt;0,
            MAX(IF(
                ISNUMBER(M25:AE25),
                IF(
                    M$5:AE$5=1,
                    M25:AE25,
                    ""),
                "")),
            MAX(IF(
                ISNUMBER(M25:AE25),
                IF(
                    M$5:AE$5=2,
                    M25:AE25,
                    ""),
                ""))
        ),
        IF(
            Parameters!$D$16=1,
            IFERROR(
                AVERAGE(IF(
                    ISNUMBER(M25:AE25),
                    IF(
                        M$5:AE$5=1,
                        M25:AE25,
                        ""),
                    "")),
                AVERAGE(IF(
                    ISNUMBER(M25:AE25),
                    IF(
                        M$5:AE$5=2,
                        M25:AE25,
                        ""),
                    ""))
            ),
            IF(
                Parameters!$D$17=1,
                IFERROR(
                    IF(
                        OR(
                            IF(
                                ISNUMBER(M25:AE25),
                                IF(
                                    M$5:AE$5=1,
                                    M25:AE25,
                                    ""),
                                "")
                            =0),
                        0,
                        GEOMEAN(IF(
                            ISNUMBER(M25:AE25),
                            IF(
                                M$5:AE$5=1,
                                M25:AE25,
                                ""),
                            ""))
                    ),
                    IF(
                        OR(IF(
                            ISNUMBER(M25:AE25),
                            IF(
                                M$5:AE$5=2,
                                M25:AE25,
                                ""),
                            "")
                            =0),
                        0,
                        GEOMEAN(IF(
                            ISNUMBER(M25:AE25),
                            IF(
                                M$5:AE$5=2,
                                M25:AE25,
                                ""),
                            "")))
                )
            )
        )
    )
)</f>
        <v>0</v>
      </c>
      <c r="J25" s="242">
        <v>45103</v>
      </c>
      <c r="K25" s="242">
        <v>45455</v>
      </c>
      <c r="L25" s="91" t="s">
        <v>35</v>
      </c>
      <c r="M25" s="192">
        <v>0</v>
      </c>
      <c r="N25" s="192">
        <v>5.1640500970188699</v>
      </c>
      <c r="O25" s="192">
        <v>0</v>
      </c>
      <c r="P25" s="192">
        <v>0</v>
      </c>
      <c r="Q25" s="192">
        <v>0</v>
      </c>
      <c r="R25" s="192" t="s">
        <v>409</v>
      </c>
      <c r="S25" s="192">
        <v>0</v>
      </c>
      <c r="T25" s="192">
        <v>0</v>
      </c>
      <c r="U25" s="192" t="s">
        <v>409</v>
      </c>
      <c r="V25" s="192">
        <v>85.2</v>
      </c>
      <c r="W25" s="192" t="s">
        <v>409</v>
      </c>
      <c r="X25" s="192">
        <v>-0.18630955981670499</v>
      </c>
      <c r="Y25" s="192" t="s">
        <v>409</v>
      </c>
      <c r="Z25" s="192">
        <v>0</v>
      </c>
      <c r="AA25" s="192">
        <v>-33.1010452961672</v>
      </c>
      <c r="AB25" s="34"/>
      <c r="AC25" s="34"/>
      <c r="AD25" s="192"/>
      <c r="AE25" s="192"/>
      <c r="AF25" s="192"/>
      <c r="AG25" s="192"/>
      <c r="AH25" s="192"/>
      <c r="AI25" s="192"/>
    </row>
    <row r="26" spans="1:35" x14ac:dyDescent="0.2">
      <c r="A26" s="84">
        <v>19</v>
      </c>
      <c r="B26" s="84" t="str">
        <f ca="1"/>
        <v>Bulgaria</v>
      </c>
      <c r="C26" s="84" t="str">
        <f ca="1"/>
        <v>BGR</v>
      </c>
      <c r="D26" s="219" t="str">
        <f ca="1"/>
        <v>ECS           Europe &amp; Central Asia</v>
      </c>
      <c r="E26" s="219" t="str">
        <f ca="1"/>
        <v>IBRD</v>
      </c>
      <c r="F26" s="190" t="str">
        <f t="shared" ca="1" si="12"/>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$M$4:$AE$4,
                    (M26:AE26),
                    "")),
            1,
            0))
        =0,
    NA(),
    IF(
        Parameters!$D$15=1,
        IF(
            SUM(--(ISNUMBER(IF($M$4:$AE$4=1,(M26:AE26),""))))&gt;0,
            MAX(IF(
                ISNUMBER(M26:AE26),
                IF(
                    M$4:AE$4=1,
                    M26:AE26,
                    ""),
                "")),
            MAX(IF(
                ISNUMBER(M26:AE26),
                IF(
                    M$4:AE$4=2,
                    M26:AE26,
                    ""),
                ""))
        ),
        IF(
            Parameters!$D$16=1,
            IFERROR(
                AVERAGE(IF(
                    ISNUMBER(M26:AE26),
                    IF(
                        M$4:AE$4=1,
                        M26:AE26,
                        ""),
                    "")),
                AVERAGE(IF(
                    ISNUMBER(M26:AE26),
                    IF(
                        M$4:AE$4=2,
                        M26:AE26,
                        ""),
                    ""))
            ),
            IF(
                Parameters!$D$17=1,
                IFERROR(
                    IF(
                        OR(
                            IF(
                                ISNUMBER(M26:AE26),
                                IF(
                                    M$4:AE$4=1,
                                    M26:AE26,
                                    ""),
                                "")
                            =0),
                        0,
                        GEOMEAN(IF(
                            ISNUMBER(M26:AE26),
                            IF(
                                M$4:AE$4=1,
                                M26:AE26,
                                ""),
                            ""))
                    ),
                    IF(
                        OR(IF(
                            ISNUMBER(M26:AE26),
                            IF(
                                M$4:AE$4=2,
                                M26:AE26,
                                ""),
                            "")
                            =0),
                        0,
                        GEOMEAN(IF(
                            ISNUMBER(M26:AE26),
                            IF(
                                M$4:AE$4=2,
                                M26:AE26,
                                ""),
                            "")))
                )
            )
        )
    )
)</f>
        <v>0</v>
      </c>
      <c r="I26" s="191" cm="1">
        <f t="array" ref="I26">IF(
    SUM(IF(
            ISNUMBER(
                IF(
                    $M$5:$AE$5,
                    (M26:AE26),
                    "")),
            1,
            0))
        =0,
    NA(),
    IF(
        Parameters!$D$15=1,
        IF(
            SUM(--(ISNUMBER(IF($M$5:$AE$5=1,(M26:AE26),""))))&gt;0,
            MAX(IF(
                ISNUMBER(M26:AE26),
                IF(
                    M$5:AE$5=1,
                    M26:AE26,
                    ""),
                "")),
            MAX(IF(
                ISNUMBER(M26:AE26),
                IF(
                    M$5:AE$5=2,
                    M26:AE26,
                    ""),
                ""))
        ),
        IF(
            Parameters!$D$16=1,
            IFERROR(
                AVERAGE(IF(
                    ISNUMBER(M26:AE26),
                    IF(
                        M$5:AE$5=1,
                        M26:AE26,
                        ""),
                    "")),
                AVERAGE(IF(
                    ISNUMBER(M26:AE26),
                    IF(
                        M$5:AE$5=2,
                        M26:AE26,
                        ""),
                    ""))
            ),
            IF(
                Parameters!$D$17=1,
                IFERROR(
                    IF(
                        OR(
                            IF(
                                ISNUMBER(M26:AE26),
                                IF(
                                    M$5:AE$5=1,
                                    M26:AE26,
                                    ""),
                                "")
                            =0),
                        0,
                        GEOMEAN(IF(
                            ISNUMBER(M26:AE26),
                            IF(
                                M$5:AE$5=1,
                                M26:AE26,
                                ""),
                            ""))
                    ),
                    IF(
                        OR(IF(
                            ISNUMBER(M26:AE26),
                            IF(
                                M$5:AE$5=2,
                                M26:AE26,
                                ""),
                            "")
                            =0),
                        0,
                        GEOMEAN(IF(
                            ISNUMBER(M26:AE26),
                            IF(
                                M$5:AE$5=2,
                                M26:AE26,
                                ""),
                            "")))
                )
            )
        )
    )
)</f>
        <v>1.78571428571427</v>
      </c>
      <c r="J26" s="242">
        <v>45454</v>
      </c>
      <c r="K26" s="242">
        <v>45418</v>
      </c>
      <c r="L26" s="91" t="s">
        <v>37</v>
      </c>
      <c r="M26" s="192">
        <v>0</v>
      </c>
      <c r="N26" s="192">
        <v>0</v>
      </c>
      <c r="O26" s="192">
        <v>0</v>
      </c>
      <c r="P26" s="192" t="s">
        <v>409</v>
      </c>
      <c r="Q26" s="192">
        <v>0</v>
      </c>
      <c r="R26" s="192" t="s">
        <v>409</v>
      </c>
      <c r="S26" s="192">
        <v>1.78571428571427</v>
      </c>
      <c r="T26" s="192" t="s">
        <v>409</v>
      </c>
      <c r="U26" s="192" t="s">
        <v>409</v>
      </c>
      <c r="V26" s="192">
        <v>51.8</v>
      </c>
      <c r="W26" s="192" t="s">
        <v>409</v>
      </c>
      <c r="X26" s="192" t="s">
        <v>409</v>
      </c>
      <c r="Y26" s="192" t="s">
        <v>409</v>
      </c>
      <c r="Z26" s="192">
        <v>3.5714285714285497E-2</v>
      </c>
      <c r="AA26" s="192" t="s">
        <v>409</v>
      </c>
      <c r="AB26" s="34"/>
      <c r="AC26" s="34"/>
      <c r="AD26" s="192"/>
      <c r="AE26" s="192"/>
      <c r="AF26" s="192"/>
      <c r="AG26" s="192"/>
      <c r="AH26" s="192"/>
      <c r="AI26" s="192"/>
    </row>
    <row r="27" spans="1:35" x14ac:dyDescent="0.2">
      <c r="A27" s="84">
        <v>20</v>
      </c>
      <c r="B27" s="84" t="str">
        <f ca="1"/>
        <v>Bahrain</v>
      </c>
      <c r="C27" s="84" t="str">
        <f ca="1"/>
        <v>BHR</v>
      </c>
      <c r="D27" s="219" t="str">
        <f ca="1"/>
        <v>MEA           Middle East &amp; North Africa</v>
      </c>
      <c r="E27" s="219" t="str">
        <f ca="1"/>
        <v>NA</v>
      </c>
      <c r="F27" s="190" t="str">
        <f t="shared" ca="1" si="12"/>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$M$4:$AE$4,
                    (M27:AE27),
                    "")),
            1,
            0))
        =0,
    NA(),
    IF(
        Parameters!$D$15=1,
        IF(
            SUM(--(ISNUMBER(IF($M$4:$AE$4=1,(M27:AE27),""))))&gt;0,
            MAX(IF(
                ISNUMBER(M27:AE27),
                IF(
                    M$4:AE$4=1,
                    M27:AE27,
                    ""),
                "")),
            MAX(IF(
                ISNUMBER(M27:AE27),
                IF(
                    M$4:AE$4=2,
                    M27:AE27,
                    ""),
                ""))
        ),
        IF(
            Parameters!$D$16=1,
            IFERROR(
                AVERAGE(IF(
                    ISNUMBER(M27:AE27),
                    IF(
                        M$4:AE$4=1,
                        M27:AE27,
                        ""),
                    "")),
                AVERAGE(IF(
                    ISNUMBER(M27:AE27),
                    IF(
                        M$4:AE$4=2,
                        M27:AE27,
                        ""),
                    ""))
            ),
            IF(
                Parameters!$D$17=1,
                IFERROR(
                    IF(
                        OR(
                            IF(
                                ISNUMBER(M27:AE27),
                                IF(
                                    M$4:AE$4=1,
                                    M27:AE27,
                                    ""),
                                "")
                            =0),
                        0,
                        GEOMEAN(IF(
                            ISNUMBER(M27:AE27),
                            IF(
                                M$4:AE$4=1,
                                M27:AE27,
                                ""),
                            ""))
                    ),
                    IF(
                        OR(IF(
                            ISNUMBER(M27:AE27),
                            IF(
                                M$4:AE$4=2,
                                M27:AE27,
                                ""),
                            "")
                            =0),
                        0,
                        GEOMEAN(IF(
                            ISNUMBER(M27:AE27),
                            IF(
                                M$4:AE$4=2,
                                M27:AE27,
                                ""),
                            "")))
                )
            )
        )
    )
)</f>
        <v>0.73205150820250398</v>
      </c>
      <c r="I27" s="191" cm="1">
        <f t="array" ref="I27">IF(
    SUM(IF(
            ISNUMBER(
                IF(
                    $M$5:$AE$5,
                    (M27:AE27),
                    "")),
            1,
            0))
        =0,
    NA(),
    IF(
        Parameters!$D$15=1,
        IF(
            SUM(--(ISNUMBER(IF($M$5:$AE$5=1,(M27:AE27),""))))&gt;0,
            MAX(IF(
                ISNUMBER(M27:AE27),
                IF(
                    M$5:AE$5=1,
                    M27:AE27,
                    ""),
                "")),
            MAX(IF(
                ISNUMBER(M27:AE27),
                IF(
                    M$5:AE$5=2,
                    M27:AE27,
                    ""),
                ""))
        ),
        IF(
            Parameters!$D$16=1,
            IFERROR(
                AVERAGE(IF(
                    ISNUMBER(M27:AE27),
                    IF(
                        M$5:AE$5=1,
                        M27:AE27,
                        ""),
                    "")),
                AVERAGE(IF(
                    ISNUMBER(M27:AE27),
                    IF(
                        M$5:AE$5=2,
                        M27:AE27,
                        ""),
                    ""))
            ),
            IF(
                Parameters!$D$17=1,
                IFERROR(
                    IF(
                        OR(
                            IF(
                                ISNUMBER(M27:AE27),
                                IF(
                                    M$5:AE$5=1,
                                    M27:AE27,
                                    ""),
                                "")
                            =0),
                        0,
                        GEOMEAN(IF(
                            ISNUMBER(M27:AE27),
                            IF(
                                M$5:AE$5=1,
                                M27:AE27,
                                ""),
                            ""))
                    ),
                    IF(
                        OR(IF(
                            ISNUMBER(M27:AE27),
                            IF(
                                M$5:AE$5=2,
                                M27:AE27,
                                ""),
                            "")
                            =0),
                        0,
                        GEOMEAN(IF(
                            ISNUMBER(M27:AE27),
                            IF(
                                M$5:AE$5=2,
                                M27:AE27,
                                ""),
                            "")))
                )
            )
        )
    )
)</f>
        <v>0</v>
      </c>
      <c r="J27" s="242">
        <v>45103</v>
      </c>
      <c r="K27" s="242">
        <v>45383</v>
      </c>
      <c r="L27" s="91" t="s">
        <v>39</v>
      </c>
      <c r="M27" s="192">
        <v>0</v>
      </c>
      <c r="N27" s="192">
        <v>0.73205150820250398</v>
      </c>
      <c r="O27" s="192">
        <v>0</v>
      </c>
      <c r="P27" s="192" t="s">
        <v>409</v>
      </c>
      <c r="Q27" s="192">
        <v>0</v>
      </c>
      <c r="R27" s="192" t="s">
        <v>409</v>
      </c>
      <c r="S27" s="192">
        <v>0</v>
      </c>
      <c r="T27" s="192" t="s">
        <v>409</v>
      </c>
      <c r="U27" s="192" t="s">
        <v>409</v>
      </c>
      <c r="V27" s="192">
        <v>65.099999999999994</v>
      </c>
      <c r="W27" s="192" t="s">
        <v>409</v>
      </c>
      <c r="X27" s="192" t="s">
        <v>409</v>
      </c>
      <c r="Y27" s="192" t="s">
        <v>409</v>
      </c>
      <c r="Z27" s="192">
        <v>-3.5714285714285497E-2</v>
      </c>
      <c r="AA27" s="192" t="s">
        <v>409</v>
      </c>
      <c r="AB27" s="34"/>
      <c r="AC27" s="34"/>
      <c r="AD27" s="192"/>
      <c r="AE27" s="192"/>
      <c r="AF27" s="192"/>
      <c r="AG27" s="192"/>
      <c r="AH27" s="192"/>
      <c r="AI27" s="192"/>
    </row>
    <row r="28" spans="1:35" x14ac:dyDescent="0.2">
      <c r="A28" s="84">
        <v>21</v>
      </c>
      <c r="B28" s="84" t="str">
        <f ca="1"/>
        <v>Bahamas, The</v>
      </c>
      <c r="C28" s="84" t="str">
        <f ca="1"/>
        <v>BHS</v>
      </c>
      <c r="D28" s="219" t="str">
        <f ca="1"/>
        <v>LCN           Latin America &amp; Caribbean</v>
      </c>
      <c r="E28" s="219" t="str">
        <f ca="1"/>
        <v>NA</v>
      </c>
      <c r="F28" s="190" t="str">
        <f t="shared" ca="1" si="12"/>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$M$4:$AE$4,
                    (M28:AE28),
                    "")),
            1,
            0))
        =0,
    NA(),
    IF(
        Parameters!$D$15=1,
        IF(
            SUM(--(ISNUMBER(IF($M$4:$AE$4=1,(M28:AE28),""))))&gt;0,
            MAX(IF(
                ISNUMBER(M28:AE28),
                IF(
                    M$4:AE$4=1,
                    M28:AE28,
                    ""),
                "")),
            MAX(IF(
                ISNUMBER(M28:AE28),
                IF(
                    M$4:AE$4=2,
                    M28:AE28,
                    ""),
                ""))
        ),
        IF(
            Parameters!$D$16=1,
            IFERROR(
                AVERAGE(IF(
                    ISNUMBER(M28:AE28),
                    IF(
                        M$4:AE$4=1,
                        M28:AE28,
                        ""),
                    "")),
                AVERAGE(IF(
                    ISNUMBER(M28:AE28),
                    IF(
                        M$4:AE$4=2,
                        M28:AE28,
                        ""),
                    ""))
            ),
            IF(
                Parameters!$D$17=1,
                IFERROR(
                    IF(
                        OR(
                            IF(
                                ISNUMBER(M28:AE28),
                                IF(
                                    M$4:AE$4=1,
                                    M28:AE28,
                                    ""),
                                "")
                            =0),
                        0,
                        GEOMEAN(IF(
                            ISNUMBER(M28:AE28),
                            IF(
                                M$4:AE$4=1,
                                M28:AE28,
                                ""),
                            ""))
                    ),
                    IF(
                        OR(IF(
                            ISNUMBER(M28:AE28),
                            IF(
                                M$4:AE$4=2,
                                M28:AE28,
                                ""),
                            "")
                            =0),
                        0,
                        GEOMEAN(IF(
                            ISNUMBER(M28:AE28),
                            IF(
                                M$4:AE$4=2,
                                M28:AE28,
                                ""),
                            "")))
                )
            )
        )
    )
)</f>
        <v>0</v>
      </c>
      <c r="I28" s="191" cm="1">
        <f t="array" ref="I28">IF(
    SUM(IF(
            ISNUMBER(
                IF(
                    $M$5:$AE$5,
                    (M28:AE28),
                    "")),
            1,
            0))
        =0,
    NA(),
    IF(
        Parameters!$D$15=1,
        IF(
            SUM(--(ISNUMBER(IF($M$5:$AE$5=1,(M28:AE28),""))))&gt;0,
            MAX(IF(
                ISNUMBER(M28:AE28),
                IF(
                    M$5:AE$5=1,
                    M28:AE28,
                    ""),
                "")),
            MAX(IF(
                ISNUMBER(M28:AE28),
                IF(
                    M$5:AE$5=2,
                    M28:AE28,
                    ""),
                ""))
        ),
        IF(
            Parameters!$D$16=1,
            IFERROR(
                AVERAGE(IF(
                    ISNUMBER(M28:AE28),
                    IF(
                        M$5:AE$5=1,
                        M28:AE28,
                        ""),
                    "")),
                AVERAGE(IF(
                    ISNUMBER(M28:AE28),
                    IF(
                        M$5:AE$5=2,
                        M28:AE28,
                        ""),
                    ""))
            ),
            IF(
                Parameters!$D$17=1,
                IFERROR(
                    IF(
                        OR(
                            IF(
                                ISNUMBER(M28:AE28),
                                IF(
                                    M$5:AE$5=1,
                                    M28:AE28,
                                    ""),
                                "")
                            =0),
                        0,
                        GEOMEAN(IF(
                            ISNUMBER(M28:AE28),
                            IF(
                                M$5:AE$5=1,
                                M28:AE28,
                                ""),
                            ""))
                    ),
                    IF(
                        OR(IF(
                            ISNUMBER(M28:AE28),
                            IF(
                                M$5:AE$5=2,
                                M28:AE28,
                                ""),
                            "")
                            =0),
                        0,
                        GEOMEAN(IF(
                            ISNUMBER(M28:AE28),
                            IF(
                                M$5:AE$5=2,
                                M28:AE28,
                                ""),
                            "")))
                )
            )
        )
    )
)</f>
        <v>0</v>
      </c>
      <c r="J28" s="242">
        <v>45454</v>
      </c>
      <c r="K28" s="242">
        <v>44860</v>
      </c>
      <c r="L28" s="91" t="s">
        <v>40</v>
      </c>
      <c r="M28" s="192">
        <v>0</v>
      </c>
      <c r="N28" s="192">
        <v>0</v>
      </c>
      <c r="O28" s="192">
        <v>0</v>
      </c>
      <c r="P28" s="192" t="s">
        <v>409</v>
      </c>
      <c r="Q28" s="192">
        <v>0</v>
      </c>
      <c r="R28" s="192" t="s">
        <v>409</v>
      </c>
      <c r="S28" s="192">
        <v>0</v>
      </c>
      <c r="T28" s="192" t="s">
        <v>409</v>
      </c>
      <c r="U28" s="192" t="s">
        <v>409</v>
      </c>
      <c r="V28" s="192">
        <v>49.2</v>
      </c>
      <c r="W28" s="192" t="s">
        <v>409</v>
      </c>
      <c r="X28" s="192" t="s">
        <v>409</v>
      </c>
      <c r="Y28" s="192" t="s">
        <v>409</v>
      </c>
      <c r="Z28" s="192">
        <v>0</v>
      </c>
      <c r="AA28" s="192" t="s">
        <v>409</v>
      </c>
      <c r="AB28" s="34"/>
      <c r="AC28" s="34"/>
      <c r="AD28" s="192"/>
      <c r="AE28" s="192"/>
      <c r="AF28" s="192"/>
      <c r="AG28" s="192"/>
      <c r="AH28" s="192"/>
      <c r="AI28" s="192"/>
    </row>
    <row r="29" spans="1:35" x14ac:dyDescent="0.2">
      <c r="A29" s="84">
        <v>22</v>
      </c>
      <c r="B29" s="84" t="str">
        <f ca="1"/>
        <v>Bosnia and Herzegovina</v>
      </c>
      <c r="C29" s="84" t="str">
        <f ca="1"/>
        <v>BIH</v>
      </c>
      <c r="D29" s="219" t="str">
        <f ca="1"/>
        <v>ECS           Europe &amp; Central Asia</v>
      </c>
      <c r="E29" s="219" t="str">
        <f ca="1"/>
        <v>IBRD</v>
      </c>
      <c r="F29" s="190" t="str">
        <f t="shared" ca="1" si="12"/>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$M$4:$AE$4,
                    (M29:AE29),
                    "")),
            1,
            0))
        =0,
    NA(),
    IF(
        Parameters!$D$15=1,
        IF(
            SUM(--(ISNUMBER(IF($M$4:$AE$4=1,(M29:AE29),""))))&gt;0,
            MAX(IF(
                ISNUMBER(M29:AE29),
                IF(
                    M$4:AE$4=1,
                    M29:AE29,
                    ""),
                "")),
            MAX(IF(
                ISNUMBER(M29:AE29),
                IF(
                    M$4:AE$4=2,
                    M29:AE29,
                    ""),
                ""))
        ),
        IF(
            Parameters!$D$16=1,
            IFERROR(
                AVERAGE(IF(
                    ISNUMBER(M29:AE29),
                    IF(
                        M$4:AE$4=1,
                        M29:AE29,
                        ""),
                    "")),
                AVERAGE(IF(
                    ISNUMBER(M29:AE29),
                    IF(
                        M$4:AE$4=2,
                        M29:AE29,
                        ""),
                    ""))
            ),
            IF(
                Parameters!$D$17=1,
                IFERROR(
                    IF(
                        OR(
                            IF(
                                ISNUMBER(M29:AE29),
                                IF(
                                    M$4:AE$4=1,
                                    M29:AE29,
                                    ""),
                                "")
                            =0),
                        0,
                        GEOMEAN(IF(
                            ISNUMBER(M29:AE29),
                            IF(
                                M$4:AE$4=1,
                                M29:AE29,
                                ""),
                            ""))
                    ),
                    IF(
                        OR(IF(
                            ISNUMBER(M29:AE29),
                            IF(
                                M$4:AE$4=2,
                                M29:AE29,
                                ""),
                            "")
                            =0),
                        0,
                        GEOMEAN(IF(
                            ISNUMBER(M29:AE29),
                            IF(
                                M$4:AE$4=2,
                                M29:AE29,
                                ""),
                            "")))
                )
            )
        )
    )
)</f>
        <v>2.3196330922561201</v>
      </c>
      <c r="I29" s="191" cm="1">
        <f t="array" ref="I29">IF(
    SUM(IF(
            ISNUMBER(
                IF(
                    $M$5:$AE$5,
                    (M29:AE29),
                    "")),
            1,
            0))
        =0,
    NA(),
    IF(
        Parameters!$D$15=1,
        IF(
            SUM(--(ISNUMBER(IF($M$5:$AE$5=1,(M29:AE29),""))))&gt;0,
            MAX(IF(
                ISNUMBER(M29:AE29),
                IF(
                    M$5:AE$5=1,
                    M29:AE29,
                    ""),
                "")),
            MAX(IF(
                ISNUMBER(M29:AE29),
                IF(
                    M$5:AE$5=2,
                    M29:AE29,
                    ""),
                ""))
        ),
        IF(
            Parameters!$D$16=1,
            IFERROR(
                AVERAGE(IF(
                    ISNUMBER(M29:AE29),
                    IF(
                        M$5:AE$5=1,
                        M29:AE29,
                        ""),
                    "")),
                AVERAGE(IF(
                    ISNUMBER(M29:AE29),
                    IF(
                        M$5:AE$5=2,
                        M29:AE29,
                        ""),
                    ""))
            ),
            IF(
                Parameters!$D$17=1,
                IFERROR(
                    IF(
                        OR(
                            IF(
                                ISNUMBER(M29:AE29),
                                IF(
                                    M$5:AE$5=1,
                                    M29:AE29,
                                    ""),
                                "")
                            =0),
                        0,
                        GEOMEAN(IF(
                            ISNUMBER(M29:AE29),
                            IF(
                                M$5:AE$5=1,
                                M29:AE29,
                                ""),
                            ""))
                    ),
                    IF(
                        OR(IF(
                            ISNUMBER(M29:AE29),
                            IF(
                                M$5:AE$5=2,
                                M29:AE29,
                                ""),
                            "")
                            =0),
                        0,
                        GEOMEAN(IF(
                            ISNUMBER(M29:AE29),
                            IF(
                                M$5:AE$5=2,
                                M29:AE29,
                                ""),
                            "")))
                )
            )
        )
    )
)</f>
        <v>0</v>
      </c>
      <c r="J29" s="242">
        <v>45103</v>
      </c>
      <c r="K29" s="242">
        <v>45142</v>
      </c>
      <c r="L29" s="91" t="s">
        <v>42</v>
      </c>
      <c r="M29" s="192">
        <v>0</v>
      </c>
      <c r="N29" s="192">
        <v>2.3196330922561201</v>
      </c>
      <c r="O29" s="192">
        <v>0</v>
      </c>
      <c r="P29" s="192" t="s">
        <v>409</v>
      </c>
      <c r="Q29" s="192">
        <v>0</v>
      </c>
      <c r="R29" s="192" t="s">
        <v>409</v>
      </c>
      <c r="S29" s="192">
        <v>0</v>
      </c>
      <c r="T29" s="192" t="s">
        <v>409</v>
      </c>
      <c r="U29" s="192" t="s">
        <v>409</v>
      </c>
      <c r="V29" s="192">
        <v>72.3</v>
      </c>
      <c r="W29" s="192" t="s">
        <v>409</v>
      </c>
      <c r="X29" s="192" t="s">
        <v>409</v>
      </c>
      <c r="Y29" s="192" t="s">
        <v>409</v>
      </c>
      <c r="Z29" s="192">
        <v>0</v>
      </c>
      <c r="AA29" s="192" t="s">
        <v>409</v>
      </c>
      <c r="AB29" s="34"/>
      <c r="AC29" s="34"/>
      <c r="AD29" s="192"/>
      <c r="AE29" s="192"/>
      <c r="AF29" s="192"/>
      <c r="AG29" s="192"/>
      <c r="AH29" s="192"/>
      <c r="AI29" s="192"/>
    </row>
    <row r="30" spans="1:35" x14ac:dyDescent="0.2">
      <c r="A30" s="84">
        <v>23</v>
      </c>
      <c r="B30" s="84" t="str">
        <f ca="1"/>
        <v>Belarus</v>
      </c>
      <c r="C30" s="84" t="str">
        <f ca="1"/>
        <v>BLR</v>
      </c>
      <c r="D30" s="219" t="str">
        <f ca="1"/>
        <v>ECS           Europe &amp; Central Asia</v>
      </c>
      <c r="E30" s="219" t="str">
        <f ca="1"/>
        <v>IBRD</v>
      </c>
      <c r="F30" s="190" t="str">
        <f t="shared" ca="1" si="12"/>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$M$4:$AE$4,
                    (M30:AE30),
                    "")),
            1,
            0))
        =0,
    NA(),
    IF(
        Parameters!$D$15=1,
        IF(
            SUM(--(ISNUMBER(IF($M$4:$AE$4=1,(M30:AE30),""))))&gt;0,
            MAX(IF(
                ISNUMBER(M30:AE30),
                IF(
                    M$4:AE$4=1,
                    M30:AE30,
                    ""),
                "")),
            MAX(IF(
                ISNUMBER(M30:AE30),
                IF(
                    M$4:AE$4=2,
                    M30:AE30,
                    ""),
                ""))
        ),
        IF(
            Parameters!$D$16=1,
            IFERROR(
                AVERAGE(IF(
                    ISNUMBER(M30:AE30),
                    IF(
                        M$4:AE$4=1,
                        M30:AE30,
                        ""),
                    "")),
                AVERAGE(IF(
                    ISNUMBER(M30:AE30),
                    IF(
                        M$4:AE$4=2,
                        M30:AE30,
                        ""),
                    ""))
            ),
            IF(
                Parameters!$D$17=1,
                IFERROR(
                    IF(
                        OR(
                            IF(
                                ISNUMBER(M30:AE30),
                                IF(
                                    M$4:AE$4=1,
                                    M30:AE30,
                                    ""),
                                "")
                            =0),
                        0,
                        GEOMEAN(IF(
                            ISNUMBER(M30:AE30),
                            IF(
                                M$4:AE$4=1,
                                M30:AE30,
                                ""),
                            ""))
                    ),
                    IF(
                        OR(IF(
                            ISNUMBER(M30:AE30),
                            IF(
                                M$4:AE$4=2,
                                M30:AE30,
                                ""),
                            "")
                            =0),
                        0,
                        GEOMEAN(IF(
                            ISNUMBER(M30:AE30),
                            IF(
                                M$4:AE$4=2,
                                M30:AE30,
                                ""),
                            "")))
                )
            )
        )
    )
)</f>
        <v>1.79043923090492</v>
      </c>
      <c r="I30" s="191" cm="1">
        <f t="array" ref="I30">IF(
    SUM(IF(
            ISNUMBER(
                IF(
                    $M$5:$AE$5,
                    (M30:AE30),
                    "")),
            1,
            0))
        =0,
    NA(),
    IF(
        Parameters!$D$15=1,
        IF(
            SUM(--(ISNUMBER(IF($M$5:$AE$5=1,(M30:AE30),""))))&gt;0,
            MAX(IF(
                ISNUMBER(M30:AE30),
                IF(
                    M$5:AE$5=1,
                    M30:AE30,
                    ""),
                "")),
            MAX(IF(
                ISNUMBER(M30:AE30),
                IF(
                    M$5:AE$5=2,
                    M30:AE30,
                    ""),
                ""))
        ),
        IF(
            Parameters!$D$16=1,
            IFERROR(
                AVERAGE(IF(
                    ISNUMBER(M30:AE30),
                    IF(
                        M$5:AE$5=1,
                        M30:AE30,
                        ""),
                    "")),
                AVERAGE(IF(
                    ISNUMBER(M30:AE30),
                    IF(
                        M$5:AE$5=2,
                        M30:AE30,
                        ""),
                    ""))
            ),
            IF(
                Parameters!$D$17=1,
                IFERROR(
                    IF(
                        OR(
                            IF(
                                ISNUMBER(M30:AE30),
                                IF(
                                    M$5:AE$5=1,
                                    M30:AE30,
                                    ""),
                                "")
                            =0),
                        0,
                        GEOMEAN(IF(
                            ISNUMBER(M30:AE30),
                            IF(
                                M$5:AE$5=1,
                                M30:AE30,
                                ""),
                            ""))
                    ),
                    IF(
                        OR(IF(
                            ISNUMBER(M30:AE30),
                            IF(
                                M$5:AE$5=2,
                                M30:AE30,
                                ""),
                            "")
                            =0),
                        0,
                        GEOMEAN(IF(
                            ISNUMBER(M30:AE30),
                            IF(
                                M$5:AE$5=2,
                                M30:AE30,
                                ""),
                            "")))
                )
            )
        )
    )
)</f>
        <v>0</v>
      </c>
      <c r="J30" s="242">
        <v>45103</v>
      </c>
      <c r="K30" s="242">
        <v>45218</v>
      </c>
      <c r="L30" s="91" t="s">
        <v>44</v>
      </c>
      <c r="M30" s="192">
        <v>0</v>
      </c>
      <c r="N30" s="192">
        <v>1.79043923090492</v>
      </c>
      <c r="O30" s="192">
        <v>0</v>
      </c>
      <c r="P30" s="192" t="s">
        <v>409</v>
      </c>
      <c r="Q30" s="192">
        <v>0</v>
      </c>
      <c r="R30" s="192" t="s">
        <v>409</v>
      </c>
      <c r="S30" s="192">
        <v>0</v>
      </c>
      <c r="T30" s="192">
        <v>0</v>
      </c>
      <c r="U30" s="192" t="s">
        <v>409</v>
      </c>
      <c r="V30" s="192">
        <v>69.900000000000006</v>
      </c>
      <c r="W30" s="192" t="s">
        <v>409</v>
      </c>
      <c r="X30" s="192" t="s">
        <v>409</v>
      </c>
      <c r="Y30" s="192" t="s">
        <v>409</v>
      </c>
      <c r="Z30" s="192">
        <v>0</v>
      </c>
      <c r="AA30" s="192">
        <v>-100</v>
      </c>
      <c r="AB30" s="34"/>
      <c r="AC30" s="34"/>
      <c r="AD30" s="192"/>
      <c r="AE30" s="192"/>
      <c r="AF30" s="192"/>
      <c r="AG30" s="192"/>
      <c r="AH30" s="192"/>
      <c r="AI30" s="192"/>
    </row>
    <row r="31" spans="1:35" x14ac:dyDescent="0.2">
      <c r="A31" s="84">
        <v>24</v>
      </c>
      <c r="B31" s="84" t="str">
        <f ca="1"/>
        <v>Belize</v>
      </c>
      <c r="C31" s="84" t="str">
        <f ca="1"/>
        <v>BLZ</v>
      </c>
      <c r="D31" s="219" t="str">
        <f ca="1"/>
        <v>LCN           Latin America &amp; Caribbean</v>
      </c>
      <c r="E31" s="219" t="str">
        <f ca="1"/>
        <v>IBRD</v>
      </c>
      <c r="F31" s="190" t="str">
        <f t="shared" ca="1" si="12"/>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$M$4:$AE$4,
                    (M31:AE31),
                    "")),
            1,
            0))
        =0,
    NA(),
    IF(
        Parameters!$D$15=1,
        IF(
            SUM(--(ISNUMBER(IF($M$4:$AE$4=1,(M31:AE31),""))))&gt;0,
            MAX(IF(
                ISNUMBER(M31:AE31),
                IF(
                    M$4:AE$4=1,
                    M31:AE31,
                    ""),
                "")),
            MAX(IF(
                ISNUMBER(M31:AE31),
                IF(
                    M$4:AE$4=2,
                    M31:AE31,
                    ""),
                ""))
        ),
        IF(
            Parameters!$D$16=1,
            IFERROR(
                AVERAGE(IF(
                    ISNUMBER(M31:AE31),
                    IF(
                        M$4:AE$4=1,
                        M31:AE31,
                        ""),
                    "")),
                AVERAGE(IF(
                    ISNUMBER(M31:AE31),
                    IF(
                        M$4:AE$4=2,
                        M31:AE31,
                        ""),
                    ""))
            ),
            IF(
                Parameters!$D$17=1,
                IFERROR(
                    IF(
                        OR(
                            IF(
                                ISNUMBER(M31:AE31),
                                IF(
                                    M$4:AE$4=1,
                                    M31:AE31,
                                    ""),
                                "")
                            =0),
                        0,
                        GEOMEAN(IF(
                            ISNUMBER(M31:AE31),
                            IF(
                                M$4:AE$4=1,
                                M31:AE31,
                                ""),
                            ""))
                    ),
                    IF(
                        OR(IF(
                            ISNUMBER(M31:AE31),
                            IF(
                                M$4:AE$4=2,
                                M31:AE31,
                                ""),
                            "")
                            =0),
                        0,
                        GEOMEAN(IF(
                            ISNUMBER(M31:AE31),
                            IF(
                                M$4:AE$4=2,
                                M31:AE31,
                                ""),
                            "")))
                )
            )
        )
    )
)</f>
        <v>0</v>
      </c>
      <c r="I31" s="191" cm="1">
        <f t="array" ref="I31">IF(
    SUM(IF(
            ISNUMBER(
                IF(
                    $M$5:$AE$5,
                    (M31:AE31),
                    "")),
            1,
            0))
        =0,
    NA(),
    IF(
        Parameters!$D$15=1,
        IF(
            SUM(--(ISNUMBER(IF($M$5:$AE$5=1,(M31:AE31),""))))&gt;0,
            MAX(IF(
                ISNUMBER(M31:AE31),
                IF(
                    M$5:AE$5=1,
                    M31:AE31,
                    ""),
                "")),
            MAX(IF(
                ISNUMBER(M31:AE31),
                IF(
                    M$5:AE$5=2,
                    M31:AE31,
                    ""),
                ""))
        ),
        IF(
            Parameters!$D$16=1,
            IFERROR(
                AVERAGE(IF(
                    ISNUMBER(M31:AE31),
                    IF(
                        M$5:AE$5=1,
                        M31:AE31,
                        ""),
                    "")),
                AVERAGE(IF(
                    ISNUMBER(M31:AE31),
                    IF(
                        M$5:AE$5=2,
                        M31:AE31,
                        ""),
                    ""))
            ),
            IF(
                Parameters!$D$17=1,
                IFERROR(
                    IF(
                        OR(
                            IF(
                                ISNUMBER(M31:AE31),
                                IF(
                                    M$5:AE$5=1,
                                    M31:AE31,
                                    ""),
                                "")
                            =0),
                        0,
                        GEOMEAN(IF(
                            ISNUMBER(M31:AE31),
                            IF(
                                M$5:AE$5=1,
                                M31:AE31,
                                ""),
                            ""))
                    ),
                    IF(
                        OR(IF(
                            ISNUMBER(M31:AE31),
                            IF(
                                M$5:AE$5=2,
                                M31:AE31,
                                ""),
                            "")
                            =0),
                        0,
                        GEOMEAN(IF(
                            ISNUMBER(M31:AE31),
                            IF(
                                M$5:AE$5=2,
                                M31:AE31,
                                ""),
                            "")))
                )
            )
        )
    )
)</f>
        <v>0</v>
      </c>
      <c r="J31" s="242">
        <v>45454</v>
      </c>
      <c r="K31" s="242">
        <v>45454</v>
      </c>
      <c r="L31" s="91" t="s">
        <v>46</v>
      </c>
      <c r="M31" s="192">
        <v>0</v>
      </c>
      <c r="N31" s="192">
        <v>0</v>
      </c>
      <c r="O31" s="192">
        <v>0</v>
      </c>
      <c r="P31" s="192" t="s">
        <v>409</v>
      </c>
      <c r="Q31" s="192">
        <v>0</v>
      </c>
      <c r="R31" s="192" t="s">
        <v>409</v>
      </c>
      <c r="S31" s="192">
        <v>0</v>
      </c>
      <c r="T31" s="192">
        <v>0</v>
      </c>
      <c r="U31" s="192" t="s">
        <v>409</v>
      </c>
      <c r="V31" s="192">
        <v>59.8</v>
      </c>
      <c r="W31" s="192" t="s">
        <v>409</v>
      </c>
      <c r="X31" s="192" t="s">
        <v>409</v>
      </c>
      <c r="Y31" s="192" t="s">
        <v>409</v>
      </c>
      <c r="Z31" s="192">
        <v>-3.5714285714285497E-2</v>
      </c>
      <c r="AA31" s="192">
        <v>-100</v>
      </c>
      <c r="AB31" s="34"/>
      <c r="AC31" s="34"/>
      <c r="AD31" s="192"/>
      <c r="AE31" s="192"/>
      <c r="AF31" s="192"/>
      <c r="AG31" s="192"/>
      <c r="AH31" s="192"/>
      <c r="AI31" s="192"/>
    </row>
    <row r="32" spans="1:35" x14ac:dyDescent="0.2">
      <c r="A32" s="84">
        <v>25</v>
      </c>
      <c r="B32" s="84" t="str">
        <f ca="1"/>
        <v>Bermuda</v>
      </c>
      <c r="C32" s="84" t="str">
        <f ca="1"/>
        <v>BMU</v>
      </c>
      <c r="D32" s="219" t="str">
        <f ca="1"/>
        <v>NAC           North America</v>
      </c>
      <c r="E32" s="219" t="str">
        <f ca="1"/>
        <v>NA</v>
      </c>
      <c r="F32" s="190" t="str">
        <f t="shared" ca="1" si="12"/>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cm="1">
        <f t="array" ref="H32">IF(
    SUM(IF(
            ISNUMBER(
                IF(
                    $M$4:$AE$4,
                    (M32:AE32),
                    "")),
            1,
            0))
        =0,
    NA(),
    IF(
        Parameters!$D$15=1,
        IF(
            SUM(--(ISNUMBER(IF($M$4:$AE$4=1,(M32:AE32),""))))&gt;0,
            MAX(IF(
                ISNUMBER(M32:AE32),
                IF(
                    M$4:AE$4=1,
                    M32:AE32,
                    ""),
                "")),
            MAX(IF(
                ISNUMBER(M32:AE32),
                IF(
                    M$4:AE$4=2,
                    M32:AE32,
                    ""),
                ""))
        ),
        IF(
            Parameters!$D$16=1,
            IFERROR(
                AVERAGE(IF(
                    ISNUMBER(M32:AE32),
                    IF(
                        M$4:AE$4=1,
                        M32:AE32,
                        ""),
                    "")),
                AVERAGE(IF(
                    ISNUMBER(M32:AE32),
                    IF(
                        M$4:AE$4=2,
                        M32:AE32,
                        ""),
                    ""))
            ),
            IF(
                Parameters!$D$17=1,
                IFERROR(
                    IF(
                        OR(
                            IF(
                                ISNUMBER(M32:AE32),
                                IF(
                                    M$4:AE$4=1,
                                    M32:AE32,
                                    ""),
                                "")
                            =0),
                        0,
                        GEOMEAN(IF(
                            ISNUMBER(M32:AE32),
                            IF(
                                M$4:AE$4=1,
                                M32:AE32,
                                ""),
                            ""))
                    ),
                    IF(
                        OR(IF(
                            ISNUMBER(M32:AE32),
                            IF(
                                M$4:AE$4=2,
                                M32:AE32,
                                ""),
                            "")
                            =0),
                        0,
                        GEOMEAN(IF(
                            ISNUMBER(M32:AE32),
                            IF(
                                M$4:AE$4=2,
                                M32:AE32,
                                ""),
                            "")))
                )
            )
        )
    )
)</f>
        <v>0</v>
      </c>
      <c r="I32" s="191" cm="1">
        <f t="array" ref="I32">IF(
    SUM(IF(
            ISNUMBER(
                IF(
                    $M$5:$AE$5,
                    (M32:AE32),
                    "")),
            1,
            0))
        =0,
    NA(),
    IF(
        Parameters!$D$15=1,
        IF(
            SUM(--(ISNUMBER(IF($M$5:$AE$5=1,(M32:AE32),""))))&gt;0,
            MAX(IF(
                ISNUMBER(M32:AE32),
                IF(
                    M$5:AE$5=1,
                    M32:AE32,
                    ""),
                "")),
            MAX(IF(
                ISNUMBER(M32:AE32),
                IF(
                    M$5:AE$5=2,
                    M32:AE32,
                    ""),
                ""))
        ),
        IF(
            Parameters!$D$16=1,
            IFERROR(
                AVERAGE(IF(
                    ISNUMBER(M32:AE32),
                    IF(
                        M$5:AE$5=1,
                        M32:AE32,
                        ""),
                    "")),
                AVERAGE(IF(
                    ISNUMBER(M32:AE32),
                    IF(
                        M$5:AE$5=2,
                        M32:AE32,
                        ""),
                    ""))
            ),
            IF(
                Parameters!$D$17=1,
                IFERROR(
                    IF(
                        OR(
                            IF(
                                ISNUMBER(M32:AE32),
                                IF(
                                    M$5:AE$5=1,
                                    M32:AE32,
                                    ""),
                                "")
                            =0),
                        0,
                        GEOMEAN(IF(
                            ISNUMBER(M32:AE32),
                            IF(
                                M$5:AE$5=1,
                                M32:AE32,
                                ""),
                            ""))
                    ),
                    IF(
                        OR(IF(
                            ISNUMBER(M32:AE32),
                            IF(
                                M$5:AE$5=2,
                                M32:AE32,
                                ""),
                            "")
                            =0),
                        0,
                        GEOMEAN(IF(
                            ISNUMBER(M32:AE32),
                            IF(
                                M$5:AE$5=2,
                                M32:AE32,
                                ""),
                            "")))
                )
            )
        )
    )
)</f>
        <v>0</v>
      </c>
      <c r="J32" s="242" t="s">
        <v>409</v>
      </c>
      <c r="K32" s="242" t="s">
        <v>409</v>
      </c>
      <c r="L32" s="91" t="s">
        <v>676</v>
      </c>
      <c r="M32" s="192">
        <v>0</v>
      </c>
      <c r="N32" s="192" t="s">
        <v>409</v>
      </c>
      <c r="O32" s="192">
        <v>0</v>
      </c>
      <c r="P32" s="192" t="s">
        <v>409</v>
      </c>
      <c r="Q32" s="192">
        <v>0</v>
      </c>
      <c r="R32" s="192" t="s">
        <v>409</v>
      </c>
      <c r="S32" s="192" t="s">
        <v>409</v>
      </c>
      <c r="T32" s="192" t="s">
        <v>409</v>
      </c>
      <c r="U32" s="192" t="s">
        <v>409</v>
      </c>
      <c r="V32" s="192" t="s">
        <v>409</v>
      </c>
      <c r="W32" s="192" t="s">
        <v>409</v>
      </c>
      <c r="X32" s="192" t="s">
        <v>409</v>
      </c>
      <c r="Y32" s="192" t="s">
        <v>409</v>
      </c>
      <c r="Z32" s="192" t="s">
        <v>409</v>
      </c>
      <c r="AA32" s="192" t="s">
        <v>409</v>
      </c>
      <c r="AB32" s="34"/>
      <c r="AC32" s="34"/>
      <c r="AD32" s="192"/>
      <c r="AE32" s="192"/>
      <c r="AF32" s="192"/>
      <c r="AG32" s="192"/>
      <c r="AH32" s="192"/>
      <c r="AI32" s="192"/>
    </row>
    <row r="33" spans="1:35" x14ac:dyDescent="0.2">
      <c r="A33" s="84">
        <v>26</v>
      </c>
      <c r="B33" s="84" t="str">
        <f ca="1"/>
        <v>Bolivia</v>
      </c>
      <c r="C33" s="84" t="str">
        <f ca="1"/>
        <v>BOL</v>
      </c>
      <c r="D33" s="219" t="str">
        <f ca="1"/>
        <v>LCN           Latin America &amp; Caribbean</v>
      </c>
      <c r="E33" s="219" t="str">
        <f ca="1"/>
        <v>IBRD</v>
      </c>
      <c r="F33" s="190" t="str">
        <f t="shared" ca="1" si="12"/>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3.7105067434004955</v>
      </c>
      <c r="H33" s="80" cm="1">
        <f t="array" ref="H33">IF(
    SUM(IF(
            ISNUMBER(
                IF(
                    $M$4:$AE$4,
                    (M33:AE33),
                    "")),
            1,
            0))
        =0,
    NA(),
    IF(
        Parameters!$D$15=1,
        IF(
            SUM(--(ISNUMBER(IF($M$4:$AE$4=1,(M33:AE33),""))))&gt;0,
            MAX(IF(
                ISNUMBER(M33:AE33),
                IF(
                    M$4:AE$4=1,
                    M33:AE33,
                    ""),
                "")),
            MAX(IF(
                ISNUMBER(M33:AE33),
                IF(
                    M$4:AE$4=2,
                    M33:AE33,
                    ""),
                ""))
        ),
        IF(
            Parameters!$D$16=1,
            IFERROR(
                AVERAGE(IF(
                    ISNUMBER(M33:AE33),
                    IF(
                        M$4:AE$4=1,
                        M33:AE33,
                        ""),
                    "")),
                AVERAGE(IF(
                    ISNUMBER(M33:AE33),
                    IF(
                        M$4:AE$4=2,
                        M33:AE33,
                        ""),
                    ""))
            ),
            IF(
                Parameters!$D$17=1,
                IFERROR(
                    IF(
                        OR(
                            IF(
                                ISNUMBER(M33:AE33),
                                IF(
                                    M$4:AE$4=1,
                                    M33:AE33,
                                    ""),
                                "")
                            =0),
                        0,
                        GEOMEAN(IF(
                            ISNUMBER(M33:AE33),
                            IF(
                                M$4:AE$4=1,
                                M33:AE33,
                                ""),
                            ""))
                    ),
                    IF(
                        OR(IF(
                            ISNUMBER(M33:AE33),
                            IF(
                                M$4:AE$4=2,
                                M33:AE33,
                                ""),
                            "")
                            =0),
                        0,
                        GEOMEAN(IF(
                            ISNUMBER(M33:AE33),
                            IF(
                                M$4:AE$4=2,
                                M33:AE33,
                                ""),
                            "")))
                )
            )
        )
    )
)</f>
        <v>1.9668371846886501</v>
      </c>
      <c r="I33" s="191" cm="1">
        <f t="array" ref="I33">IF(
    SUM(IF(
            ISNUMBER(
                IF(
                    $M$5:$AE$5,
                    (M33:AE33),
                    "")),
            1,
            0))
        =0,
    NA(),
    IF(
        Parameters!$D$15=1,
        IF(
            SUM(--(ISNUMBER(IF($M$5:$AE$5=1,(M33:AE33),""))))&gt;0,
            MAX(IF(
                ISNUMBER(M33:AE33),
                IF(
                    M$5:AE$5=1,
                    M33:AE33,
                    ""),
                "")),
            MAX(IF(
                ISNUMBER(M33:AE33),
                IF(
                    M$5:AE$5=2,
                    M33:AE33,
                    ""),
                ""))
        ),
        IF(
            Parameters!$D$16=1,
            IFERROR(
                AVERAGE(IF(
                    ISNUMBER(M33:AE33),
                    IF(
                        M$5:AE$5=1,
                        M33:AE33,
                        ""),
                    "")),
                AVERAGE(IF(
                    ISNUMBER(M33:AE33),
                    IF(
                        M$5:AE$5=2,
                        M33:AE33,
                        ""),
                    ""))
            ),
            IF(
                Parameters!$D$17=1,
                IFERROR(
                    IF(
                        OR(
                            IF(
                                ISNUMBER(M33:AE33),
                                IF(
                                    M$5:AE$5=1,
                                    M33:AE33,
                                    ""),
                                "")
                            =0),
                        0,
                        GEOMEAN(IF(
                            ISNUMBER(M33:AE33),
                            IF(
                                M$5:AE$5=1,
                                M33:AE33,
                                ""),
                            ""))
                    ),
                    IF(
                        OR(IF(
                            ISNUMBER(M33:AE33),
                            IF(
                                M$5:AE$5=2,
                                M33:AE33,
                                ""),
                            "")
                            =0),
                        0,
                        GEOMEAN(IF(
                            ISNUMBER(M33:AE33),
                            IF(
                                M$5:AE$5=2,
                                M33:AE33,
                                ""),
                            "")))
                )
            )
        )
    )
)</f>
        <v>7</v>
      </c>
      <c r="J33" s="242">
        <v>45103</v>
      </c>
      <c r="K33" s="242">
        <v>45455</v>
      </c>
      <c r="L33" s="91" t="s">
        <v>48</v>
      </c>
      <c r="M33" s="192">
        <v>0</v>
      </c>
      <c r="N33" s="192">
        <v>1.9668371846886501</v>
      </c>
      <c r="O33" s="192">
        <v>0</v>
      </c>
      <c r="P33" s="192" t="s">
        <v>409</v>
      </c>
      <c r="Q33" s="192">
        <v>0</v>
      </c>
      <c r="R33" s="192" t="s">
        <v>409</v>
      </c>
      <c r="S33" s="192">
        <v>5.3571428571428497</v>
      </c>
      <c r="T33" s="192">
        <v>7</v>
      </c>
      <c r="U33" s="192" t="s">
        <v>409</v>
      </c>
      <c r="V33" s="192">
        <v>70.7</v>
      </c>
      <c r="W33" s="192" t="s">
        <v>409</v>
      </c>
      <c r="X33" s="192" t="s">
        <v>409</v>
      </c>
      <c r="Y33" s="192" t="s">
        <v>409</v>
      </c>
      <c r="Z33" s="192">
        <v>0.107142857142857</v>
      </c>
      <c r="AA33" s="192">
        <v>111.764705882352</v>
      </c>
      <c r="AB33" s="34"/>
      <c r="AC33" s="34"/>
      <c r="AD33" s="192"/>
      <c r="AE33" s="192"/>
      <c r="AF33" s="192"/>
      <c r="AG33" s="192"/>
      <c r="AH33" s="192"/>
      <c r="AI33" s="192"/>
    </row>
    <row r="34" spans="1:35" x14ac:dyDescent="0.2">
      <c r="A34" s="84">
        <v>27</v>
      </c>
      <c r="B34" s="84" t="str">
        <f ca="1"/>
        <v>Brazil</v>
      </c>
      <c r="C34" s="84" t="str">
        <f ca="1"/>
        <v>BRA</v>
      </c>
      <c r="D34" s="219" t="str">
        <f ca="1"/>
        <v>LCN           Latin America &amp; Caribbean</v>
      </c>
      <c r="E34" s="219" t="str">
        <f ca="1"/>
        <v>IBRD</v>
      </c>
      <c r="F34" s="190" t="str">
        <f t="shared" ca="1" si="12"/>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$M$4:$AE$4,
                    (M34:AE34),
                    "")),
            1,
            0))
        =0,
    NA(),
    IF(
        Parameters!$D$15=1,
        IF(
            SUM(--(ISNUMBER(IF($M$4:$AE$4=1,(M34:AE34),""))))&gt;0,
            MAX(IF(
                ISNUMBER(M34:AE34),
                IF(
                    M$4:AE$4=1,
                    M34:AE34,
                    ""),
                "")),
            MAX(IF(
                ISNUMBER(M34:AE34),
                IF(
                    M$4:AE$4=2,
                    M34:AE34,
                    ""),
                ""))
        ),
        IF(
            Parameters!$D$16=1,
            IFERROR(
                AVERAGE(IF(
                    ISNUMBER(M34:AE34),
                    IF(
                        M$4:AE$4=1,
                        M34:AE34,
                        ""),
                    "")),
                AVERAGE(IF(
                    ISNUMBER(M34:AE34),
                    IF(
                        M$4:AE$4=2,
                        M34:AE34,
                        ""),
                    ""))
            ),
            IF(
                Parameters!$D$17=1,
                IFERROR(
                    IF(
                        OR(
                            IF(
                                ISNUMBER(M34:AE34),
                                IF(
                                    M$4:AE$4=1,
                                    M34:AE34,
                                    ""),
                                "")
                            =0),
                        0,
                        GEOMEAN(IF(
                            ISNUMBER(M34:AE34),
                            IF(
                                M$4:AE$4=1,
                                M34:AE34,
                                ""),
                            ""))
                    ),
                    IF(
                        OR(IF(
                            ISNUMBER(M34:AE34),
                            IF(
                                M$4:AE$4=2,
                                M34:AE34,
                                ""),
                            "")
                            =0),
                        0,
                        GEOMEAN(IF(
                            ISNUMBER(M34:AE34),
                            IF(
                                M$4:AE$4=2,
                                M34:AE34,
                                ""),
                            "")))
                )
            )
        )
    )
)</f>
        <v>2.8047274651613998</v>
      </c>
      <c r="I34" s="191" cm="1">
        <f t="array" ref="I34">IF(
    SUM(IF(
            ISNUMBER(
                IF(
                    $M$5:$AE$5,
                    (M34:AE34),
                    "")),
            1,
            0))
        =0,
    NA(),
    IF(
        Parameters!$D$15=1,
        IF(
            SUM(--(ISNUMBER(IF($M$5:$AE$5=1,(M34:AE34),""))))&gt;0,
            MAX(IF(
                ISNUMBER(M34:AE34),
                IF(
                    M$5:AE$5=1,
                    M34:AE34,
                    ""),
                "")),
            MAX(IF(
                ISNUMBER(M34:AE34),
                IF(
                    M$5:AE$5=2,
                    M34:AE34,
                    ""),
                ""))
        ),
        IF(
            Parameters!$D$16=1,
            IFERROR(
                AVERAGE(IF(
                    ISNUMBER(M34:AE34),
                    IF(
                        M$5:AE$5=1,
                        M34:AE34,
                        ""),
                    "")),
                AVERAGE(IF(
                    ISNUMBER(M34:AE34),
                    IF(
                        M$5:AE$5=2,
                        M34:AE34,
                        ""),
                    ""))
            ),
            IF(
                Parameters!$D$17=1,
                IFERROR(
                    IF(
                        OR(
                            IF(
                                ISNUMBER(M34:AE34),
                                IF(
                                    M$5:AE$5=1,
                                    M34:AE34,
                                    ""),
                                "")
                            =0),
                        0,
                        GEOMEAN(IF(
                            ISNUMBER(M34:AE34),
                            IF(
                                M$5:AE$5=1,
                                M34:AE34,
                                ""),
                            ""))
                    ),
                    IF(
                        OR(IF(
                            ISNUMBER(M34:AE34),
                            IF(
                                M$5:AE$5=2,
                                M34:AE34,
                                ""),
                            "")
                            =0),
                        0,
                        GEOMEAN(IF(
                            ISNUMBER(M34:AE34),
                            IF(
                                M$5:AE$5=2,
                                M34:AE34,
                                ""),
                            "")))
                )
            )
        )
    )
)</f>
        <v>0</v>
      </c>
      <c r="J34" s="242">
        <v>45103</v>
      </c>
      <c r="K34" s="242">
        <v>45455</v>
      </c>
      <c r="L34" s="91" t="s">
        <v>50</v>
      </c>
      <c r="M34" s="192">
        <v>0</v>
      </c>
      <c r="N34" s="192">
        <v>2.8047274651613998</v>
      </c>
      <c r="O34" s="192">
        <v>0</v>
      </c>
      <c r="P34" s="192">
        <v>0</v>
      </c>
      <c r="Q34" s="192">
        <v>0</v>
      </c>
      <c r="R34" s="192" t="s">
        <v>409</v>
      </c>
      <c r="S34" s="192">
        <v>0</v>
      </c>
      <c r="T34" s="192">
        <v>0</v>
      </c>
      <c r="U34" s="192" t="s">
        <v>409</v>
      </c>
      <c r="V34" s="192">
        <v>74.5</v>
      </c>
      <c r="W34" s="192" t="s">
        <v>409</v>
      </c>
      <c r="X34" s="192">
        <v>-1.4130118854228</v>
      </c>
      <c r="Y34" s="192" t="s">
        <v>409</v>
      </c>
      <c r="Z34" s="192">
        <v>0</v>
      </c>
      <c r="AA34" s="192">
        <v>-58.1227436823104</v>
      </c>
      <c r="AB34" s="34"/>
      <c r="AC34" s="34"/>
      <c r="AD34" s="192"/>
      <c r="AE34" s="192"/>
      <c r="AF34" s="192"/>
      <c r="AG34" s="192"/>
      <c r="AH34" s="192"/>
      <c r="AI34" s="192"/>
    </row>
    <row r="35" spans="1:35" x14ac:dyDescent="0.2">
      <c r="A35" s="84">
        <v>28</v>
      </c>
      <c r="B35" s="84" t="str">
        <f ca="1"/>
        <v>Barbados</v>
      </c>
      <c r="C35" s="84" t="str">
        <f ca="1"/>
        <v>BRB</v>
      </c>
      <c r="D35" s="219" t="str">
        <f ca="1"/>
        <v>LCN           Latin America &amp; Caribbean</v>
      </c>
      <c r="E35" s="219" t="str">
        <f ca="1"/>
        <v>NA</v>
      </c>
      <c r="F35" s="190" t="str">
        <f t="shared" ca="1" si="12"/>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$M$4:$AE$4,
                    (M35:AE35),
                    "")),
            1,
            0))
        =0,
    NA(),
    IF(
        Parameters!$D$15=1,
        IF(
            SUM(--(ISNUMBER(IF($M$4:$AE$4=1,(M35:AE35),""))))&gt;0,
            MAX(IF(
                ISNUMBER(M35:AE35),
                IF(
                    M$4:AE$4=1,
                    M35:AE35,
                    ""),
                "")),
            MAX(IF(
                ISNUMBER(M35:AE35),
                IF(
                    M$4:AE$4=2,
                    M35:AE35,
                    ""),
                ""))
        ),
        IF(
            Parameters!$D$16=1,
            IFERROR(
                AVERAGE(IF(
                    ISNUMBER(M35:AE35),
                    IF(
                        M$4:AE$4=1,
                        M35:AE35,
                        ""),
                    "")),
                AVERAGE(IF(
                    ISNUMBER(M35:AE35),
                    IF(
                        M$4:AE$4=2,
                        M35:AE35,
                        ""),
                    ""))
            ),
            IF(
                Parameters!$D$17=1,
                IFERROR(
                    IF(
                        OR(
                            IF(
                                ISNUMBER(M35:AE35),
                                IF(
                                    M$4:AE$4=1,
                                    M35:AE35,
                                    ""),
                                "")
                            =0),
                        0,
                        GEOMEAN(IF(
                            ISNUMBER(M35:AE35),
                            IF(
                                M$4:AE$4=1,
                                M35:AE35,
                                ""),
                            ""))
                    ),
                    IF(
                        OR(IF(
                            ISNUMBER(M35:AE35),
                            IF(
                                M$4:AE$4=2,
                                M35:AE35,
                                ""),
                            "")
                            =0),
                        0,
                        GEOMEAN(IF(
                            ISNUMBER(M35:AE35),
                            IF(
                                M$4:AE$4=2,
                                M35:AE35,
                                ""),
                            "")))
                )
            )
        )
    )
)</f>
        <v>0</v>
      </c>
      <c r="I35" s="191" cm="1">
        <f t="array" ref="I35">IF(
    SUM(IF(
            ISNUMBER(
                IF(
                    $M$5:$AE$5,
                    (M35:AE35),
                    "")),
            1,
            0))
        =0,
    NA(),
    IF(
        Parameters!$D$15=1,
        IF(
            SUM(--(ISNUMBER(IF($M$5:$AE$5=1,(M35:AE35),""))))&gt;0,
            MAX(IF(
                ISNUMBER(M35:AE35),
                IF(
                    M$5:AE$5=1,
                    M35:AE35,
                    ""),
                "")),
            MAX(IF(
                ISNUMBER(M35:AE35),
                IF(
                    M$5:AE$5=2,
                    M35:AE35,
                    ""),
                ""))
        ),
        IF(
            Parameters!$D$16=1,
            IFERROR(
                AVERAGE(IF(
                    ISNUMBER(M35:AE35),
                    IF(
                        M$5:AE$5=1,
                        M35:AE35,
                        ""),
                    "")),
                AVERAGE(IF(
                    ISNUMBER(M35:AE35),
                    IF(
                        M$5:AE$5=2,
                        M35:AE35,
                        ""),
                    ""))
            ),
            IF(
                Parameters!$D$17=1,
                IFERROR(
                    IF(
                        OR(
                            IF(
                                ISNUMBER(M35:AE35),
                                IF(
                                    M$5:AE$5=1,
                                    M35:AE35,
                                    ""),
                                "")
                            =0),
                        0,
                        GEOMEAN(IF(
                            ISNUMBER(M35:AE35),
                            IF(
                                M$5:AE$5=1,
                                M35:AE35,
                                ""),
                            ""))
                    ),
                    IF(
                        OR(IF(
                            ISNUMBER(M35:AE35),
                            IF(
                                M$5:AE$5=2,
                                M35:AE35,
                                ""),
                            "")
                            =0),
                        0,
                        GEOMEAN(IF(
                            ISNUMBER(M35:AE35),
                            IF(
                                M$5:AE$5=2,
                                M35:AE35,
                                ""),
                            "")))
                )
            )
        )
    )
)</f>
        <v>0</v>
      </c>
      <c r="J35" s="242">
        <v>45454</v>
      </c>
      <c r="K35" s="242">
        <v>44860</v>
      </c>
      <c r="L35" s="91" t="s">
        <v>52</v>
      </c>
      <c r="M35" s="192">
        <v>0</v>
      </c>
      <c r="N35" s="192">
        <v>0</v>
      </c>
      <c r="O35" s="192">
        <v>0</v>
      </c>
      <c r="P35" s="192" t="s">
        <v>409</v>
      </c>
      <c r="Q35" s="192">
        <v>0</v>
      </c>
      <c r="R35" s="192" t="s">
        <v>409</v>
      </c>
      <c r="S35" s="192">
        <v>0</v>
      </c>
      <c r="T35" s="192" t="s">
        <v>409</v>
      </c>
      <c r="U35" s="192" t="s">
        <v>409</v>
      </c>
      <c r="V35" s="192">
        <v>45.4</v>
      </c>
      <c r="W35" s="192" t="s">
        <v>409</v>
      </c>
      <c r="X35" s="192" t="s">
        <v>409</v>
      </c>
      <c r="Y35" s="192" t="s">
        <v>409</v>
      </c>
      <c r="Z35" s="192">
        <v>0</v>
      </c>
      <c r="AA35" s="192" t="s">
        <v>409</v>
      </c>
      <c r="AB35" s="34"/>
      <c r="AC35" s="34"/>
      <c r="AD35" s="192"/>
      <c r="AE35" s="192"/>
      <c r="AF35" s="192"/>
      <c r="AG35" s="192"/>
      <c r="AH35" s="192"/>
      <c r="AI35" s="192"/>
    </row>
    <row r="36" spans="1:35" x14ac:dyDescent="0.2">
      <c r="A36" s="84">
        <v>29</v>
      </c>
      <c r="B36" s="84" t="str">
        <f ca="1"/>
        <v>Brunei Darussalam</v>
      </c>
      <c r="C36" s="84" t="str">
        <f ca="1"/>
        <v>BRN</v>
      </c>
      <c r="D36" s="219" t="str">
        <f ca="1"/>
        <v>EAS           East Asia &amp; Pacific</v>
      </c>
      <c r="E36" s="219" t="str">
        <f ca="1"/>
        <v>NA</v>
      </c>
      <c r="F36" s="190" t="str">
        <f t="shared" ca="1" si="12"/>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$M$4:$AE$4,
                    (M36:AE36),
                    "")),
            1,
            0))
        =0,
    NA(),
    IF(
        Parameters!$D$15=1,
        IF(
            SUM(--(ISNUMBER(IF($M$4:$AE$4=1,(M36:AE36),""))))&gt;0,
            MAX(IF(
                ISNUMBER(M36:AE36),
                IF(
                    M$4:AE$4=1,
                    M36:AE36,
                    ""),
                "")),
            MAX(IF(
                ISNUMBER(M36:AE36),
                IF(
                    M$4:AE$4=2,
                    M36:AE36,
                    ""),
                ""))
        ),
        IF(
            Parameters!$D$16=1,
            IFERROR(
                AVERAGE(IF(
                    ISNUMBER(M36:AE36),
                    IF(
                        M$4:AE$4=1,
                        M36:AE36,
                        ""),
                    "")),
                AVERAGE(IF(
                    ISNUMBER(M36:AE36),
                    IF(
                        M$4:AE$4=2,
                        M36:AE36,
                        ""),
                    ""))
            ),
            IF(
                Parameters!$D$17=1,
                IFERROR(
                    IF(
                        OR(
                            IF(
                                ISNUMBER(M36:AE36),
                                IF(
                                    M$4:AE$4=1,
                                    M36:AE36,
                                    ""),
                                "")
                            =0),
                        0,
                        GEOMEAN(IF(
                            ISNUMBER(M36:AE36),
                            IF(
                                M$4:AE$4=1,
                                M36:AE36,
                                ""),
                            ""))
                    ),
                    IF(
                        OR(IF(
                            ISNUMBER(M36:AE36),
                            IF(
                                M$4:AE$4=2,
                                M36:AE36,
                                ""),
                            "")
                            =0),
                        0,
                        GEOMEAN(IF(
                            ISNUMBER(M36:AE36),
                            IF(
                                M$4:AE$4=2,
                                M36:AE36,
                                ""),
                            "")))
                )
            )
        )
    )
)</f>
        <v>0</v>
      </c>
      <c r="I36" s="191" cm="1">
        <f t="array" ref="I36">IF(
    SUM(IF(
            ISNUMBER(
                IF(
                    $M$5:$AE$5,
                    (M36:AE36),
                    "")),
            1,
            0))
        =0,
    NA(),
    IF(
        Parameters!$D$15=1,
        IF(
            SUM(--(ISNUMBER(IF($M$5:$AE$5=1,(M36:AE36),""))))&gt;0,
            MAX(IF(
                ISNUMBER(M36:AE36),
                IF(
                    M$5:AE$5=1,
                    M36:AE36,
                    ""),
                "")),
            MAX(IF(
                ISNUMBER(M36:AE36),
                IF(
                    M$5:AE$5=2,
                    M36:AE36,
                    ""),
                ""))
        ),
        IF(
            Parameters!$D$16=1,
            IFERROR(
                AVERAGE(IF(
                    ISNUMBER(M36:AE36),
                    IF(
                        M$5:AE$5=1,
                        M36:AE36,
                        ""),
                    "")),
                AVERAGE(IF(
                    ISNUMBER(M36:AE36),
                    IF(
                        M$5:AE$5=2,
                        M36:AE36,
                        ""),
                    ""))
            ),
            IF(
                Parameters!$D$17=1,
                IFERROR(
                    IF(
                        OR(
                            IF(
                                ISNUMBER(M36:AE36),
                                IF(
                                    M$5:AE$5=1,
                                    M36:AE36,
                                    ""),
                                "")
                            =0),
                        0,
                        GEOMEAN(IF(
                            ISNUMBER(M36:AE36),
                            IF(
                                M$5:AE$5=1,
                                M36:AE36,
                                ""),
                            ""))
                    ),
                    IF(
                        OR(IF(
                            ISNUMBER(M36:AE36),
                            IF(
                                M$5:AE$5=2,
                                M36:AE36,
                                ""),
                            "")
                            =0),
                        0,
                        GEOMEAN(IF(
                            ISNUMBER(M36:AE36),
                            IF(
                                M$5:AE$5=2,
                                M36:AE36,
                                ""),
                            "")))
                )
            )
        )
    )
)</f>
        <v>0</v>
      </c>
      <c r="J36" s="242">
        <v>45454</v>
      </c>
      <c r="K36" s="242">
        <v>44860</v>
      </c>
      <c r="L36" s="91" t="s">
        <v>54</v>
      </c>
      <c r="M36" s="192">
        <v>0</v>
      </c>
      <c r="N36" s="192">
        <v>0</v>
      </c>
      <c r="O36" s="192">
        <v>0</v>
      </c>
      <c r="P36" s="192" t="s">
        <v>409</v>
      </c>
      <c r="Q36" s="192">
        <v>0</v>
      </c>
      <c r="R36" s="192" t="s">
        <v>409</v>
      </c>
      <c r="S36" s="192">
        <v>0</v>
      </c>
      <c r="T36" s="192" t="s">
        <v>409</v>
      </c>
      <c r="U36" s="192" t="s">
        <v>409</v>
      </c>
      <c r="V36" s="192">
        <v>54.7</v>
      </c>
      <c r="W36" s="192" t="s">
        <v>409</v>
      </c>
      <c r="X36" s="192" t="s">
        <v>409</v>
      </c>
      <c r="Y36" s="192" t="s">
        <v>409</v>
      </c>
      <c r="Z36" s="192">
        <v>0</v>
      </c>
      <c r="AA36" s="192" t="s">
        <v>409</v>
      </c>
      <c r="AB36" s="34"/>
      <c r="AC36" s="34"/>
      <c r="AD36" s="192"/>
      <c r="AE36" s="192"/>
      <c r="AF36" s="192"/>
      <c r="AG36" s="192"/>
      <c r="AH36" s="192"/>
      <c r="AI36" s="192"/>
    </row>
    <row r="37" spans="1:35" x14ac:dyDescent="0.2">
      <c r="A37" s="84">
        <v>30</v>
      </c>
      <c r="B37" s="84" t="str">
        <f ca="1"/>
        <v>Bhutan</v>
      </c>
      <c r="C37" s="84" t="str">
        <f ca="1"/>
        <v>BTN</v>
      </c>
      <c r="D37" s="219" t="str">
        <f ca="1"/>
        <v>SAS           South Asia</v>
      </c>
      <c r="E37" s="219" t="str">
        <f ca="1"/>
        <v>IDA</v>
      </c>
      <c r="F37" s="190" t="str">
        <f t="shared" ca="1" si="12"/>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$M$4:$AE$4,
                    (M37:AE37),
                    "")),
            1,
            0))
        =0,
    NA(),
    IF(
        Parameters!$D$15=1,
        IF(
            SUM(--(ISNUMBER(IF($M$4:$AE$4=1,(M37:AE37),""))))&gt;0,
            MAX(IF(
                ISNUMBER(M37:AE37),
                IF(
                    M$4:AE$4=1,
                    M37:AE37,
                    ""),
                "")),
            MAX(IF(
                ISNUMBER(M37:AE37),
                IF(
                    M$4:AE$4=2,
                    M37:AE37,
                    ""),
                ""))
        ),
        IF(
            Parameters!$D$16=1,
            IFERROR(
                AVERAGE(IF(
                    ISNUMBER(M37:AE37),
                    IF(
                        M$4:AE$4=1,
                        M37:AE37,
                        ""),
                    "")),
                AVERAGE(IF(
                    ISNUMBER(M37:AE37),
                    IF(
                        M$4:AE$4=2,
                        M37:AE37,
                        ""),
                    ""))
            ),
            IF(
                Parameters!$D$17=1,
                IFERROR(
                    IF(
                        OR(
                            IF(
                                ISNUMBER(M37:AE37),
                                IF(
                                    M$4:AE$4=1,
                                    M37:AE37,
                                    ""),
                                "")
                            =0),
                        0,
                        GEOMEAN(IF(
                            ISNUMBER(M37:AE37),
                            IF(
                                M$4:AE$4=1,
                                M37:AE37,
                                ""),
                            ""))
                    ),
                    IF(
                        OR(IF(
                            ISNUMBER(M37:AE37),
                            IF(
                                M$4:AE$4=2,
                                M37:AE37,
                                ""),
                            "")
                            =0),
                        0,
                        GEOMEAN(IF(
                            ISNUMBER(M37:AE37),
                            IF(
                                M$4:AE$4=2,
                                M37:AE37,
                                ""),
                            "")))
                )
            )
        )
    )
)</f>
        <v>1.01869818310107</v>
      </c>
      <c r="I37" s="191" cm="1">
        <f t="array" ref="I37">IF(
    SUM(IF(
            ISNUMBER(
                IF(
                    $M$5:$AE$5,
                    (M37:AE37),
                    "")),
            1,
            0))
        =0,
    NA(),
    IF(
        Parameters!$D$15=1,
        IF(
            SUM(--(ISNUMBER(IF($M$5:$AE$5=1,(M37:AE37),""))))&gt;0,
            MAX(IF(
                ISNUMBER(M37:AE37),
                IF(
                    M$5:AE$5=1,
                    M37:AE37,
                    ""),
                "")),
            MAX(IF(
                ISNUMBER(M37:AE37),
                IF(
                    M$5:AE$5=2,
                    M37:AE37,
                    ""),
                ""))
        ),
        IF(
            Parameters!$D$16=1,
            IFERROR(
                AVERAGE(IF(
                    ISNUMBER(M37:AE37),
                    IF(
                        M$5:AE$5=1,
                        M37:AE37,
                        ""),
                    "")),
                AVERAGE(IF(
                    ISNUMBER(M37:AE37),
                    IF(
                        M$5:AE$5=2,
                        M37:AE37,
                        ""),
                    ""))
            ),
            IF(
                Parameters!$D$17=1,
                IFERROR(
                    IF(
                        OR(
                            IF(
                                ISNUMBER(M37:AE37),
                                IF(
                                    M$5:AE$5=1,
                                    M37:AE37,
                                    ""),
                                "")
                            =0),
                        0,
                        GEOMEAN(IF(
                            ISNUMBER(M37:AE37),
                            IF(
                                M$5:AE$5=1,
                                M37:AE37,
                                ""),
                            ""))
                    ),
                    IF(
                        OR(IF(
                            ISNUMBER(M37:AE37),
                            IF(
                                M$5:AE$5=2,
                                M37:AE37,
                                ""),
                            "")
                            =0),
                        0,
                        GEOMEAN(IF(
                            ISNUMBER(M37:AE37),
                            IF(
                                M$5:AE$5=2,
                                M37:AE37,
                                ""),
                            "")))
                )
            )
        )
    )
)</f>
        <v>0</v>
      </c>
      <c r="J37" s="242">
        <v>45103</v>
      </c>
      <c r="K37" s="242">
        <v>44860</v>
      </c>
      <c r="L37" s="91" t="s">
        <v>56</v>
      </c>
      <c r="M37" s="192">
        <v>0</v>
      </c>
      <c r="N37" s="192">
        <v>1.01869818310107</v>
      </c>
      <c r="O37" s="192">
        <v>0</v>
      </c>
      <c r="P37" s="192" t="s">
        <v>409</v>
      </c>
      <c r="Q37" s="192">
        <v>0</v>
      </c>
      <c r="R37" s="192" t="s">
        <v>409</v>
      </c>
      <c r="S37" s="192">
        <v>0</v>
      </c>
      <c r="T37" s="192" t="s">
        <v>409</v>
      </c>
      <c r="U37" s="192" t="s">
        <v>409</v>
      </c>
      <c r="V37" s="192">
        <v>66.400000000000006</v>
      </c>
      <c r="W37" s="192" t="s">
        <v>409</v>
      </c>
      <c r="X37" s="192" t="s">
        <v>409</v>
      </c>
      <c r="Y37" s="192" t="s">
        <v>409</v>
      </c>
      <c r="Z37" s="192">
        <v>0</v>
      </c>
      <c r="AA37" s="192" t="s">
        <v>409</v>
      </c>
      <c r="AB37" s="34"/>
      <c r="AC37" s="34"/>
      <c r="AD37" s="192"/>
      <c r="AE37" s="192"/>
      <c r="AF37" s="192"/>
      <c r="AG37" s="192"/>
      <c r="AH37" s="192"/>
      <c r="AI37" s="192"/>
    </row>
    <row r="38" spans="1:35" x14ac:dyDescent="0.2">
      <c r="A38" s="84">
        <v>31</v>
      </c>
      <c r="B38" s="84" t="str">
        <f ca="1"/>
        <v>Botswana</v>
      </c>
      <c r="C38" s="84" t="str">
        <f ca="1"/>
        <v>BWA</v>
      </c>
      <c r="D38" s="219" t="str">
        <f ca="1"/>
        <v>SSF           Sub-Saharan Africa</v>
      </c>
      <c r="E38" s="219" t="str">
        <f ca="1"/>
        <v>IBRD</v>
      </c>
      <c r="F38" s="190" t="str">
        <f t="shared" ca="1" si="12"/>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$M$4:$AE$4,
                    (M38:AE38),
                    "")),
            1,
            0))
        =0,
    NA(),
    IF(
        Parameters!$D$15=1,
        IF(
            SUM(--(ISNUMBER(IF($M$4:$AE$4=1,(M38:AE38),""))))&gt;0,
            MAX(IF(
                ISNUMBER(M38:AE38),
                IF(
                    M$4:AE$4=1,
                    M38:AE38,
                    ""),
                "")),
            MAX(IF(
                ISNUMBER(M38:AE38),
                IF(
                    M$4:AE$4=2,
                    M38:AE38,
                    ""),
                ""))
        ),
        IF(
            Parameters!$D$16=1,
            IFERROR(
                AVERAGE(IF(
                    ISNUMBER(M38:AE38),
                    IF(
                        M$4:AE$4=1,
                        M38:AE38,
                        ""),
                    "")),
                AVERAGE(IF(
                    ISNUMBER(M38:AE38),
                    IF(
                        M$4:AE$4=2,
                        M38:AE38,
                        ""),
                    ""))
            ),
            IF(
                Parameters!$D$17=1,
                IFERROR(
                    IF(
                        OR(
                            IF(
                                ISNUMBER(M38:AE38),
                                IF(
                                    M$4:AE$4=1,
                                    M38:AE38,
                                    ""),
                                "")
                            =0),
                        0,
                        GEOMEAN(IF(
                            ISNUMBER(M38:AE38),
                            IF(
                                M$4:AE$4=1,
                                M38:AE38,
                                ""),
                            ""))
                    ),
                    IF(
                        OR(IF(
                            ISNUMBER(M38:AE38),
                            IF(
                                M$4:AE$4=2,
                                M38:AE38,
                                ""),
                            "")
                            =0),
                        0,
                        GEOMEAN(IF(
                            ISNUMBER(M38:AE38),
                            IF(
                                M$4:AE$4=2,
                                M38:AE38,
                                ""),
                            "")))
                )
            )
        )
    )
)</f>
        <v>0</v>
      </c>
      <c r="I38" s="191" cm="1">
        <f t="array" ref="I38">IF(
    SUM(IF(
            ISNUMBER(
                IF(
                    $M$5:$AE$5,
                    (M38:AE38),
                    "")),
            1,
            0))
        =0,
    NA(),
    IF(
        Parameters!$D$15=1,
        IF(
            SUM(--(ISNUMBER(IF($M$5:$AE$5=1,(M38:AE38),""))))&gt;0,
            MAX(IF(
                ISNUMBER(M38:AE38),
                IF(
                    M$5:AE$5=1,
                    M38:AE38,
                    ""),
                "")),
            MAX(IF(
                ISNUMBER(M38:AE38),
                IF(
                    M$5:AE$5=2,
                    M38:AE38,
                    ""),
                ""))
        ),
        IF(
            Parameters!$D$16=1,
            IFERROR(
                AVERAGE(IF(
                    ISNUMBER(M38:AE38),
                    IF(
                        M$5:AE$5=1,
                        M38:AE38,
                        ""),
                    "")),
                AVERAGE(IF(
                    ISNUMBER(M38:AE38),
                    IF(
                        M$5:AE$5=2,
                        M38:AE38,
                        ""),
                    ""))
            ),
            IF(
                Parameters!$D$17=1,
                IFERROR(
                    IF(
                        OR(
                            IF(
                                ISNUMBER(M38:AE38),
                                IF(
                                    M$5:AE$5=1,
                                    M38:AE38,
                                    ""),
                                "")
                            =0),
                        0,
                        GEOMEAN(IF(
                            ISNUMBER(M38:AE38),
                            IF(
                                M$5:AE$5=1,
                                M38:AE38,
                                ""),
                            ""))
                    ),
                    IF(
                        OR(IF(
                            ISNUMBER(M38:AE38),
                            IF(
                                M$5:AE$5=2,
                                M38:AE38,
                                ""),
                            "")
                            =0),
                        0,
                        GEOMEAN(IF(
                            ISNUMBER(M38:AE38),
                            IF(
                                M$5:AE$5=2,
                                M38:AE38,
                                ""),
                            "")))
                )
            )
        )
    )
)</f>
        <v>3.5714285714285601</v>
      </c>
      <c r="J38" s="242">
        <v>45454</v>
      </c>
      <c r="K38" s="242">
        <v>45218</v>
      </c>
      <c r="L38" s="91" t="s">
        <v>58</v>
      </c>
      <c r="M38" s="192">
        <v>0</v>
      </c>
      <c r="N38" s="192">
        <v>0</v>
      </c>
      <c r="O38" s="192">
        <v>0</v>
      </c>
      <c r="P38" s="192" t="s">
        <v>409</v>
      </c>
      <c r="Q38" s="192">
        <v>0</v>
      </c>
      <c r="R38" s="192" t="s">
        <v>409</v>
      </c>
      <c r="S38" s="192">
        <v>3.5714285714285601</v>
      </c>
      <c r="T38" s="192">
        <v>0</v>
      </c>
      <c r="U38" s="192" t="s">
        <v>409</v>
      </c>
      <c r="V38" s="192">
        <v>55.3</v>
      </c>
      <c r="W38" s="192" t="s">
        <v>409</v>
      </c>
      <c r="X38" s="192" t="s">
        <v>409</v>
      </c>
      <c r="Y38" s="192" t="s">
        <v>409</v>
      </c>
      <c r="Z38" s="192">
        <v>7.1428571428571397E-2</v>
      </c>
      <c r="AA38" s="192">
        <v>-100</v>
      </c>
      <c r="AB38" s="34"/>
      <c r="AC38" s="34"/>
      <c r="AD38" s="192"/>
      <c r="AE38" s="192"/>
      <c r="AF38" s="192"/>
      <c r="AG38" s="192"/>
      <c r="AH38" s="192"/>
      <c r="AI38" s="192"/>
    </row>
    <row r="39" spans="1:35" x14ac:dyDescent="0.2">
      <c r="A39" s="84">
        <v>32</v>
      </c>
      <c r="B39" s="84" t="str">
        <f ca="1"/>
        <v>Central African Republic</v>
      </c>
      <c r="C39" s="84" t="str">
        <f ca="1"/>
        <v>CAF</v>
      </c>
      <c r="D39" s="219" t="str">
        <f ca="1"/>
        <v>SSF           Sub-Saharan Africa</v>
      </c>
      <c r="E39" s="219" t="str">
        <f ca="1"/>
        <v>IDA</v>
      </c>
      <c r="F39" s="190" t="str">
        <f t="shared" ca="1" si="12"/>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$M$4:$AE$4,
                    (M39:AE39),
                    "")),
            1,
            0))
        =0,
    NA(),
    IF(
        Parameters!$D$15=1,
        IF(
            SUM(--(ISNUMBER(IF($M$4:$AE$4=1,(M39:AE39),""))))&gt;0,
            MAX(IF(
                ISNUMBER(M39:AE39),
                IF(
                    M$4:AE$4=1,
                    M39:AE39,
                    ""),
                "")),
            MAX(IF(
                ISNUMBER(M39:AE39),
                IF(
                    M$4:AE$4=2,
                    M39:AE39,
                    ""),
                ""))
        ),
        IF(
            Parameters!$D$16=1,
            IFERROR(
                AVERAGE(IF(
                    ISNUMBER(M39:AE39),
                    IF(
                        M$4:AE$4=1,
                        M39:AE39,
                        ""),
                    "")),
                AVERAGE(IF(
                    ISNUMBER(M39:AE39),
                    IF(
                        M$4:AE$4=2,
                        M39:AE39,
                        ""),
                    ""))
            ),
            IF(
                Parameters!$D$17=1,
                IFERROR(
                    IF(
                        OR(
                            IF(
                                ISNUMBER(M39:AE39),
                                IF(
                                    M$4:AE$4=1,
                                    M39:AE39,
                                    ""),
                                "")
                            =0),
                        0,
                        GEOMEAN(IF(
                            ISNUMBER(M39:AE39),
                            IF(
                                M$4:AE$4=1,
                                M39:AE39,
                                ""),
                            ""))
                    ),
                    IF(
                        OR(IF(
                            ISNUMBER(M39:AE39),
                            IF(
                                M$4:AE$4=2,
                                M39:AE39,
                                ""),
                            "")
                            =0),
                        0,
                        GEOMEAN(IF(
                            ISNUMBER(M39:AE39),
                            IF(
                                M$4:AE$4=2,
                                M39:AE39,
                                ""),
                            "")))
                )
            )
        )
    )
)</f>
        <v>10</v>
      </c>
      <c r="I39" s="191" cm="1">
        <f t="array" ref="I39">IF(
    SUM(IF(
            ISNUMBER(
                IF(
                    $M$5:$AE$5,
                    (M39:AE39),
                    "")),
            1,
            0))
        =0,
    NA(),
    IF(
        Parameters!$D$15=1,
        IF(
            SUM(--(ISNUMBER(IF($M$5:$AE$5=1,(M39:AE39),""))))&gt;0,
            MAX(IF(
                ISNUMBER(M39:AE39),
                IF(
                    M$5:AE$5=1,
                    M39:AE39,
                    ""),
                "")),
            MAX(IF(
                ISNUMBER(M39:AE39),
                IF(
                    M$5:AE$5=2,
                    M39:AE39,
                    ""),
                ""))
        ),
        IF(
            Parameters!$D$16=1,
            IFERROR(
                AVERAGE(IF(
                    ISNUMBER(M39:AE39),
                    IF(
                        M$5:AE$5=1,
                        M39:AE39,
                        ""),
                    "")),
                AVERAGE(IF(
                    ISNUMBER(M39:AE39),
                    IF(
                        M$5:AE$5=2,
                        M39:AE39,
                        ""),
                    ""))
            ),
            IF(
                Parameters!$D$17=1,
                IFERROR(
                    IF(
                        OR(
                            IF(
                                ISNUMBER(M39:AE39),
                                IF(
                                    M$5:AE$5=1,
                                    M39:AE39,
                                    ""),
                                "")
                            =0),
                        0,
                        GEOMEAN(IF(
                            ISNUMBER(M39:AE39),
                            IF(
                                M$5:AE$5=1,
                                M39:AE39,
                                ""),
                            ""))
                    ),
                    IF(
                        OR(IF(
                            ISNUMBER(M39:AE39),
                            IF(
                                M$5:AE$5=2,
                                M39:AE39,
                                ""),
                            "")
                            =0),
                        0,
                        GEOMEAN(IF(
                            ISNUMBER(M39:AE39),
                            IF(
                                M$5:AE$5=2,
                                M39:AE39,
                                ""),
                            "")))
                )
            )
        )
    )
)</f>
        <v>0</v>
      </c>
      <c r="J39" s="242">
        <v>44778</v>
      </c>
      <c r="K39" s="242">
        <v>44860</v>
      </c>
      <c r="L39" s="91" t="s">
        <v>60</v>
      </c>
      <c r="M39" s="192">
        <v>10</v>
      </c>
      <c r="N39" s="192">
        <v>9.6842476627271097</v>
      </c>
      <c r="O39" s="192">
        <v>0</v>
      </c>
      <c r="P39" s="192">
        <v>0</v>
      </c>
      <c r="Q39" s="192">
        <v>0</v>
      </c>
      <c r="R39" s="192" t="s">
        <v>409</v>
      </c>
      <c r="S39" s="192" t="s">
        <v>409</v>
      </c>
      <c r="T39" s="192">
        <v>0</v>
      </c>
      <c r="U39" s="192" t="s">
        <v>609</v>
      </c>
      <c r="V39" s="192">
        <v>105.7</v>
      </c>
      <c r="W39" s="192" t="s">
        <v>409</v>
      </c>
      <c r="X39" s="192">
        <v>-0.174149423286524</v>
      </c>
      <c r="Y39" s="192" t="s">
        <v>409</v>
      </c>
      <c r="Z39" s="192" t="s">
        <v>409</v>
      </c>
      <c r="AA39" s="192">
        <v>-64.705882352941103</v>
      </c>
      <c r="AB39" s="34"/>
      <c r="AC39" s="34"/>
      <c r="AD39" s="192"/>
      <c r="AE39" s="192"/>
      <c r="AF39" s="192"/>
      <c r="AG39" s="192"/>
      <c r="AH39" s="192"/>
      <c r="AI39" s="192"/>
    </row>
    <row r="40" spans="1:35" x14ac:dyDescent="0.2">
      <c r="A40" s="84">
        <v>33</v>
      </c>
      <c r="B40" s="84" t="str">
        <f ca="1"/>
        <v>Canada</v>
      </c>
      <c r="C40" s="84" t="str">
        <f ca="1"/>
        <v>CAN</v>
      </c>
      <c r="D40" s="219" t="str">
        <f ca="1"/>
        <v>NAC           North America</v>
      </c>
      <c r="E40" s="219" t="str">
        <f ca="1"/>
        <v>NA</v>
      </c>
      <c r="F40" s="190" t="str">
        <f t="shared" ca="1" si="12"/>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$M$4:$AE$4,
                    (M40:AE40),
                    "")),
            1,
            0))
        =0,
    NA(),
    IF(
        Parameters!$D$15=1,
        IF(
            SUM(--(ISNUMBER(IF($M$4:$AE$4=1,(M40:AE40),""))))&gt;0,
            MAX(IF(
                ISNUMBER(M40:AE40),
                IF(
                    M$4:AE$4=1,
                    M40:AE40,
                    ""),
                "")),
            MAX(IF(
                ISNUMBER(M40:AE40),
                IF(
                    M$4:AE$4=2,
                    M40:AE40,
                    ""),
                ""))
        ),
        IF(
            Parameters!$D$16=1,
            IFERROR(
                AVERAGE(IF(
                    ISNUMBER(M40:AE40),
                    IF(
                        M$4:AE$4=1,
                        M40:AE40,
                        ""),
                    "")),
                AVERAGE(IF(
                    ISNUMBER(M40:AE40),
                    IF(
                        M$4:AE$4=2,
                        M40:AE40,
                        ""),
                    ""))
            ),
            IF(
                Parameters!$D$17=1,
                IFERROR(
                    IF(
                        OR(
                            IF(
                                ISNUMBER(M40:AE40),
                                IF(
                                    M$4:AE$4=1,
                                    M40:AE40,
                                    ""),
                                "")
                            =0),
                        0,
                        GEOMEAN(IF(
                            ISNUMBER(M40:AE40),
                            IF(
                                M$4:AE$4=1,
                                M40:AE40,
                                ""),
                            ""))
                    ),
                    IF(
                        OR(IF(
                            ISNUMBER(M40:AE40),
                            IF(
                                M$4:AE$4=2,
                                M40:AE40,
                                ""),
                            "")
                            =0),
                        0,
                        GEOMEAN(IF(
                            ISNUMBER(M40:AE40),
                            IF(
                                M$4:AE$4=2,
                                M40:AE40,
                                ""),
                            "")))
                )
            )
        )
    )
)</f>
        <v>0</v>
      </c>
      <c r="I40" s="191" cm="1">
        <f t="array" ref="I40">IF(
    SUM(IF(
            ISNUMBER(
                IF(
                    $M$5:$AE$5,
                    (M40:AE40),
                    "")),
            1,
            0))
        =0,
    NA(),
    IF(
        Parameters!$D$15=1,
        IF(
            SUM(--(ISNUMBER(IF($M$5:$AE$5=1,(M40:AE40),""))))&gt;0,
            MAX(IF(
                ISNUMBER(M40:AE40),
                IF(
                    M$5:AE$5=1,
                    M40:AE40,
                    ""),
                "")),
            MAX(IF(
                ISNUMBER(M40:AE40),
                IF(
                    M$5:AE$5=2,
                    M40:AE40,
                    ""),
                ""))
        ),
        IF(
            Parameters!$D$16=1,
            IFERROR(
                AVERAGE(IF(
                    ISNUMBER(M40:AE40),
                    IF(
                        M$5:AE$5=1,
                        M40:AE40,
                        ""),
                    "")),
                AVERAGE(IF(
                    ISNUMBER(M40:AE40),
                    IF(
                        M$5:AE$5=2,
                        M40:AE40,
                        ""),
                    ""))
            ),
            IF(
                Parameters!$D$17=1,
                IFERROR(
                    IF(
                        OR(
                            IF(
                                ISNUMBER(M40:AE40),
                                IF(
                                    M$5:AE$5=1,
                                    M40:AE40,
                                    ""),
                                "")
                            =0),
                        0,
                        GEOMEAN(IF(
                            ISNUMBER(M40:AE40),
                            IF(
                                M$5:AE$5=1,
                                M40:AE40,
                                ""),
                            ""))
                    ),
                    IF(
                        OR(IF(
                            ISNUMBER(M40:AE40),
                            IF(
                                M$5:AE$5=2,
                                M40:AE40,
                                ""),
                            "")
                            =0),
                        0,
                        GEOMEAN(IF(
                            ISNUMBER(M40:AE40),
                            IF(
                                M$5:AE$5=2,
                                M40:AE40,
                                ""),
                            "")))
                )
            )
        )
    )
)</f>
        <v>1.78571428571427</v>
      </c>
      <c r="J40" s="242">
        <v>45454</v>
      </c>
      <c r="K40" s="242">
        <v>45418</v>
      </c>
      <c r="L40" s="91" t="s">
        <v>62</v>
      </c>
      <c r="M40" s="192">
        <v>0</v>
      </c>
      <c r="N40" s="192">
        <v>0</v>
      </c>
      <c r="O40" s="192">
        <v>0</v>
      </c>
      <c r="P40" s="192" t="s">
        <v>409</v>
      </c>
      <c r="Q40" s="192">
        <v>0</v>
      </c>
      <c r="R40" s="192" t="s">
        <v>409</v>
      </c>
      <c r="S40" s="192">
        <v>1.78571428571427</v>
      </c>
      <c r="T40" s="192">
        <v>0</v>
      </c>
      <c r="U40" s="192" t="s">
        <v>409</v>
      </c>
      <c r="V40" s="192">
        <v>18.899999999999999</v>
      </c>
      <c r="W40" s="192" t="s">
        <v>409</v>
      </c>
      <c r="X40" s="192" t="s">
        <v>409</v>
      </c>
      <c r="Y40" s="192" t="s">
        <v>409</v>
      </c>
      <c r="Z40" s="192">
        <v>3.5714285714285497E-2</v>
      </c>
      <c r="AA40" s="192">
        <v>-100</v>
      </c>
      <c r="AB40" s="34"/>
      <c r="AC40" s="34"/>
      <c r="AD40" s="192"/>
      <c r="AE40" s="192"/>
      <c r="AF40" s="192"/>
      <c r="AG40" s="192"/>
      <c r="AH40" s="192"/>
      <c r="AI40" s="192"/>
    </row>
    <row r="41" spans="1:35" x14ac:dyDescent="0.2">
      <c r="A41" s="84">
        <v>34</v>
      </c>
      <c r="B41" s="84" t="str">
        <f ca="1"/>
        <v>Switzerland</v>
      </c>
      <c r="C41" s="84" t="str">
        <f ca="1"/>
        <v>CHE</v>
      </c>
      <c r="D41" s="219" t="str">
        <f ca="1"/>
        <v>ECS           Europe &amp; Central Asia</v>
      </c>
      <c r="E41" s="219" t="str">
        <f ca="1"/>
        <v>NA</v>
      </c>
      <c r="F41" s="190" t="str">
        <f t="shared" ca="1" si="12"/>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$M$4:$AE$4,
                    (M41:AE41),
                    "")),
            1,
            0))
        =0,
    NA(),
    IF(
        Parameters!$D$15=1,
        IF(
            SUM(--(ISNUMBER(IF($M$4:$AE$4=1,(M41:AE41),""))))&gt;0,
            MAX(IF(
                ISNUMBER(M41:AE41),
                IF(
                    M$4:AE$4=1,
                    M41:AE41,
                    ""),
                "")),
            MAX(IF(
                ISNUMBER(M41:AE41),
                IF(
                    M$4:AE$4=2,
                    M41:AE41,
                    ""),
                ""))
        ),
        IF(
            Parameters!$D$16=1,
            IFERROR(
                AVERAGE(IF(
                    ISNUMBER(M41:AE41),
                    IF(
                        M$4:AE$4=1,
                        M41:AE41,
                        ""),
                    "")),
                AVERAGE(IF(
                    ISNUMBER(M41:AE41),
                    IF(
                        M$4:AE$4=2,
                        M41:AE41,
                        ""),
                    ""))
            ),
            IF(
                Parameters!$D$17=1,
                IFERROR(
                    IF(
                        OR(
                            IF(
                                ISNUMBER(M41:AE41),
                                IF(
                                    M$4:AE$4=1,
                                    M41:AE41,
                                    ""),
                                "")
                            =0),
                        0,
                        GEOMEAN(IF(
                            ISNUMBER(M41:AE41),
                            IF(
                                M$4:AE$4=1,
                                M41:AE41,
                                ""),
                            ""))
                    ),
                    IF(
                        OR(IF(
                            ISNUMBER(M41:AE41),
                            IF(
                                M$4:AE$4=2,
                                M41:AE41,
                                ""),
                            "")
                            =0),
                        0,
                        GEOMEAN(IF(
                            ISNUMBER(M41:AE41),
                            IF(
                                M$4:AE$4=2,
                                M41:AE41,
                                ""),
                            "")))
                )
            )
        )
    )
)</f>
        <v>0</v>
      </c>
      <c r="I41" s="191" cm="1">
        <f t="array" ref="I41">IF(
    SUM(IF(
            ISNUMBER(
                IF(
                    $M$5:$AE$5,
                    (M41:AE41),
                    "")),
            1,
            0))
        =0,
    NA(),
    IF(
        Parameters!$D$15=1,
        IF(
            SUM(--(ISNUMBER(IF($M$5:$AE$5=1,(M41:AE41),""))))&gt;0,
            MAX(IF(
                ISNUMBER(M41:AE41),
                IF(
                    M$5:AE$5=1,
                    M41:AE41,
                    ""),
                "")),
            MAX(IF(
                ISNUMBER(M41:AE41),
                IF(
                    M$5:AE$5=2,
                    M41:AE41,
                    ""),
                ""))
        ),
        IF(
            Parameters!$D$16=1,
            IFERROR(
                AVERAGE(IF(
                    ISNUMBER(M41:AE41),
                    IF(
                        M$5:AE$5=1,
                        M41:AE41,
                        ""),
                    "")),
                AVERAGE(IF(
                    ISNUMBER(M41:AE41),
                    IF(
                        M$5:AE$5=2,
                        M41:AE41,
                        ""),
                    ""))
            ),
            IF(
                Parameters!$D$17=1,
                IFERROR(
                    IF(
                        OR(
                            IF(
                                ISNUMBER(M41:AE41),
                                IF(
                                    M$5:AE$5=1,
                                    M41:AE41,
                                    ""),
                                "")
                            =0),
                        0,
                        GEOMEAN(IF(
                            ISNUMBER(M41:AE41),
                            IF(
                                M$5:AE$5=1,
                                M41:AE41,
                                ""),
                            ""))
                    ),
                    IF(
                        OR(IF(
                            ISNUMBER(M41:AE41),
                            IF(
                                M$5:AE$5=2,
                                M41:AE41,
                                ""),
                            "")
                            =0),
                        0,
                        GEOMEAN(IF(
                            ISNUMBER(M41:AE41),
                            IF(
                                M$5:AE$5=2,
                                M41:AE41,
                                ""),
                            "")))
                )
            )
        )
    )
)</f>
        <v>0</v>
      </c>
      <c r="J41" s="242">
        <v>45454</v>
      </c>
      <c r="K41" s="242">
        <v>44860</v>
      </c>
      <c r="L41" s="91" t="s">
        <v>64</v>
      </c>
      <c r="M41" s="192">
        <v>0</v>
      </c>
      <c r="N41" s="192">
        <v>0</v>
      </c>
      <c r="O41" s="192">
        <v>0</v>
      </c>
      <c r="P41" s="192" t="s">
        <v>409</v>
      </c>
      <c r="Q41" s="192">
        <v>0</v>
      </c>
      <c r="R41" s="192" t="s">
        <v>409</v>
      </c>
      <c r="S41" s="192">
        <v>0</v>
      </c>
      <c r="T41" s="192" t="s">
        <v>409</v>
      </c>
      <c r="U41" s="192" t="s">
        <v>409</v>
      </c>
      <c r="V41" s="192">
        <v>17.8</v>
      </c>
      <c r="W41" s="192" t="s">
        <v>409</v>
      </c>
      <c r="X41" s="192" t="s">
        <v>409</v>
      </c>
      <c r="Y41" s="192" t="s">
        <v>409</v>
      </c>
      <c r="Z41" s="192">
        <v>0</v>
      </c>
      <c r="AA41" s="192" t="s">
        <v>409</v>
      </c>
      <c r="AB41" s="34"/>
      <c r="AC41" s="34"/>
      <c r="AD41" s="192"/>
      <c r="AE41" s="192"/>
      <c r="AF41" s="192"/>
      <c r="AG41" s="192"/>
      <c r="AH41" s="192"/>
      <c r="AI41" s="192"/>
    </row>
    <row r="42" spans="1:35" x14ac:dyDescent="0.2">
      <c r="A42" s="84">
        <v>35</v>
      </c>
      <c r="B42" s="84" t="str">
        <f ca="1"/>
        <v>Channel Islands</v>
      </c>
      <c r="C42" s="84" t="str">
        <f ca="1"/>
        <v>CHI</v>
      </c>
      <c r="D42" s="219" t="str">
        <f ca="1"/>
        <v>ECS           Europe &amp; Central Asia</v>
      </c>
      <c r="E42" s="219" t="str">
        <f ca="1"/>
        <v>NA</v>
      </c>
      <c r="F42" s="190" t="str">
        <f t="shared" ca="1" si="12"/>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cm="1">
        <f t="array" ref="H42">IF(
    SUM(IF(
            ISNUMBER(
                IF(
                    $M$4:$AE$4,
                    (M42:AE42),
                    "")),
            1,
            0))
        =0,
    NA(),
    IF(
        Parameters!$D$15=1,
        IF(
            SUM(--(ISNUMBER(IF($M$4:$AE$4=1,(M42:AE42),""))))&gt;0,
            MAX(IF(
                ISNUMBER(M42:AE42),
                IF(
                    M$4:AE$4=1,
                    M42:AE42,
                    ""),
                "")),
            MAX(IF(
                ISNUMBER(M42:AE42),
                IF(
                    M$4:AE$4=2,
                    M42:AE42,
                    ""),
                ""))
        ),
        IF(
            Parameters!$D$16=1,
            IFERROR(
                AVERAGE(IF(
                    ISNUMBER(M42:AE42),
                    IF(
                        M$4:AE$4=1,
                        M42:AE42,
                        ""),
                    "")),
                AVERAGE(IF(
                    ISNUMBER(M42:AE42),
                    IF(
                        M$4:AE$4=2,
                        M42:AE42,
                        ""),
                    ""))
            ),
            IF(
                Parameters!$D$17=1,
                IFERROR(
                    IF(
                        OR(
                            IF(
                                ISNUMBER(M42:AE42),
                                IF(
                                    M$4:AE$4=1,
                                    M42:AE42,
                                    ""),
                                "")
                            =0),
                        0,
                        GEOMEAN(IF(
                            ISNUMBER(M42:AE42),
                            IF(
                                M$4:AE$4=1,
                                M42:AE42,
                                ""),
                            ""))
                    ),
                    IF(
                        OR(IF(
                            ISNUMBER(M42:AE42),
                            IF(
                                M$4:AE$4=2,
                                M42:AE42,
                                ""),
                            "")
                            =0),
                        0,
                        GEOMEAN(IF(
                            ISNUMBER(M42:AE42),
                            IF(
                                M$4:AE$4=2,
                                M42:AE42,
                                ""),
                            "")))
                )
            )
        )
    )
)</f>
        <v>0</v>
      </c>
      <c r="I42" s="191" cm="1">
        <f t="array" ref="I42">IF(
    SUM(IF(
            ISNUMBER(
                IF(
                    $M$5:$AE$5,
                    (M42:AE42),
                    "")),
            1,
            0))
        =0,
    NA(),
    IF(
        Parameters!$D$15=1,
        IF(
            SUM(--(ISNUMBER(IF($M$5:$AE$5=1,(M42:AE42),""))))&gt;0,
            MAX(IF(
                ISNUMBER(M42:AE42),
                IF(
                    M$5:AE$5=1,
                    M42:AE42,
                    ""),
                "")),
            MAX(IF(
                ISNUMBER(M42:AE42),
                IF(
                    M$5:AE$5=2,
                    M42:AE42,
                    ""),
                ""))
        ),
        IF(
            Parameters!$D$16=1,
            IFERROR(
                AVERAGE(IF(
                    ISNUMBER(M42:AE42),
                    IF(
                        M$5:AE$5=1,
                        M42:AE42,
                        ""),
                    "")),
                AVERAGE(IF(
                    ISNUMBER(M42:AE42),
                    IF(
                        M$5:AE$5=2,
                        M42:AE42,
                        ""),
                    ""))
            ),
            IF(
                Parameters!$D$17=1,
                IFERROR(
                    IF(
                        OR(
                            IF(
                                ISNUMBER(M42:AE42),
                                IF(
                                    M$5:AE$5=1,
                                    M42:AE42,
                                    ""),
                                "")
                            =0),
                        0,
                        GEOMEAN(IF(
                            ISNUMBER(M42:AE42),
                            IF(
                                M$5:AE$5=1,
                                M42:AE42,
                                ""),
                            ""))
                    ),
                    IF(
                        OR(IF(
                            ISNUMBER(M42:AE42),
                            IF(
                                M$5:AE$5=2,
                                M42:AE42,
                                ""),
                            "")
                            =0),
                        0,
                        GEOMEAN(IF(
                            ISNUMBER(M42:AE42),
                            IF(
                                M$5:AE$5=2,
                                M42:AE42,
                                ""),
                            "")))
                )
            )
        )
    )
)</f>
        <v>0</v>
      </c>
      <c r="J42" s="242" t="s">
        <v>409</v>
      </c>
      <c r="K42" s="242" t="s">
        <v>409</v>
      </c>
      <c r="L42" s="91" t="s">
        <v>677</v>
      </c>
      <c r="M42" s="192">
        <v>0</v>
      </c>
      <c r="N42" s="192" t="s">
        <v>409</v>
      </c>
      <c r="O42" s="192">
        <v>0</v>
      </c>
      <c r="P42" s="192" t="s">
        <v>409</v>
      </c>
      <c r="Q42" s="192">
        <v>0</v>
      </c>
      <c r="R42" s="192" t="s">
        <v>409</v>
      </c>
      <c r="S42" s="192" t="s">
        <v>409</v>
      </c>
      <c r="T42" s="192" t="s">
        <v>409</v>
      </c>
      <c r="U42" s="192" t="s">
        <v>409</v>
      </c>
      <c r="V42" s="192" t="s">
        <v>409</v>
      </c>
      <c r="W42" s="192" t="s">
        <v>409</v>
      </c>
      <c r="X42" s="192" t="s">
        <v>409</v>
      </c>
      <c r="Y42" s="192" t="s">
        <v>409</v>
      </c>
      <c r="Z42" s="192" t="s">
        <v>409</v>
      </c>
      <c r="AA42" s="192" t="s">
        <v>409</v>
      </c>
      <c r="AB42" s="34"/>
      <c r="AC42" s="34"/>
      <c r="AD42" s="192"/>
      <c r="AE42" s="192"/>
      <c r="AF42" s="192"/>
      <c r="AG42" s="192"/>
      <c r="AH42" s="192"/>
      <c r="AI42" s="192"/>
    </row>
    <row r="43" spans="1:35" x14ac:dyDescent="0.2">
      <c r="A43" s="84">
        <v>36</v>
      </c>
      <c r="B43" s="84" t="str">
        <f ca="1"/>
        <v>Chile</v>
      </c>
      <c r="C43" s="84" t="str">
        <f ca="1"/>
        <v>CHL</v>
      </c>
      <c r="D43" s="219" t="str">
        <f ca="1"/>
        <v>LCN           Latin America &amp; Caribbean</v>
      </c>
      <c r="E43" s="219" t="str">
        <f ca="1"/>
        <v>IBRD</v>
      </c>
      <c r="F43" s="190" t="str">
        <f t="shared" ca="1" si="12"/>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$M$4:$AE$4,
                    (M43:AE43),
                    "")),
            1,
            0))
        =0,
    NA(),
    IF(
        Parameters!$D$15=1,
        IF(
            SUM(--(ISNUMBER(IF($M$4:$AE$4=1,(M43:AE43),""))))&gt;0,
            MAX(IF(
                ISNUMBER(M43:AE43),
                IF(
                    M$4:AE$4=1,
                    M43:AE43,
                    ""),
                "")),
            MAX(IF(
                ISNUMBER(M43:AE43),
                IF(
                    M$4:AE$4=2,
                    M43:AE43,
                    ""),
                ""))
        ),
        IF(
            Parameters!$D$16=1,
            IFERROR(
                AVERAGE(IF(
                    ISNUMBER(M43:AE43),
                    IF(
                        M$4:AE$4=1,
                        M43:AE43,
                        ""),
                    "")),
                AVERAGE(IF(
                    ISNUMBER(M43:AE43),
                    IF(
                        M$4:AE$4=2,
                        M43:AE43,
                        ""),
                    ""))
            ),
            IF(
                Parameters!$D$17=1,
                IFERROR(
                    IF(
                        OR(
                            IF(
                                ISNUMBER(M43:AE43),
                                IF(
                                    M$4:AE$4=1,
                                    M43:AE43,
                                    ""),
                                "")
                            =0),
                        0,
                        GEOMEAN(IF(
                            ISNUMBER(M43:AE43),
                            IF(
                                M$4:AE$4=1,
                                M43:AE43,
                                ""),
                            ""))
                    ),
                    IF(
                        OR(IF(
                            ISNUMBER(M43:AE43),
                            IF(
                                M$4:AE$4=2,
                                M43:AE43,
                                ""),
                            "")
                            =0),
                        0,
                        GEOMEAN(IF(
                            ISNUMBER(M43:AE43),
                            IF(
                                M$4:AE$4=2,
                                M43:AE43,
                                ""),
                            "")))
                )
            )
        )
    )
)</f>
        <v>0</v>
      </c>
      <c r="I43" s="191" cm="1">
        <f t="array" ref="I43">IF(
    SUM(IF(
            ISNUMBER(
                IF(
                    $M$5:$AE$5,
                    (M43:AE43),
                    "")),
            1,
            0))
        =0,
    NA(),
    IF(
        Parameters!$D$15=1,
        IF(
            SUM(--(ISNUMBER(IF($M$5:$AE$5=1,(M43:AE43),""))))&gt;0,
            MAX(IF(
                ISNUMBER(M43:AE43),
                IF(
                    M$5:AE$5=1,
                    M43:AE43,
                    ""),
                "")),
            MAX(IF(
                ISNUMBER(M43:AE43),
                IF(
                    M$5:AE$5=2,
                    M43:AE43,
                    ""),
                ""))
        ),
        IF(
            Parameters!$D$16=1,
            IFERROR(
                AVERAGE(IF(
                    ISNUMBER(M43:AE43),
                    IF(
                        M$5:AE$5=1,
                        M43:AE43,
                        ""),
                    "")),
                AVERAGE(IF(
                    ISNUMBER(M43:AE43),
                    IF(
                        M$5:AE$5=2,
                        M43:AE43,
                        ""),
                    ""))
            ),
            IF(
                Parameters!$D$17=1,
                IFERROR(
                    IF(
                        OR(
                            IF(
                                ISNUMBER(M43:AE43),
                                IF(
                                    M$5:AE$5=1,
                                    M43:AE43,
                                    ""),
                                "")
                            =0),
                        0,
                        GEOMEAN(IF(
                            ISNUMBER(M43:AE43),
                            IF(
                                M$5:AE$5=1,
                                M43:AE43,
                                ""),
                            ""))
                    ),
                    IF(
                        OR(IF(
                            ISNUMBER(M43:AE43),
                            IF(
                                M$5:AE$5=2,
                                M43:AE43,
                                ""),
                            "")
                            =0),
                        0,
                        GEOMEAN(IF(
                            ISNUMBER(M43:AE43),
                            IF(
                                M$5:AE$5=2,
                                M43:AE43,
                                ""),
                            "")))
                )
            )
        )
    )
)</f>
        <v>7</v>
      </c>
      <c r="J43" s="242">
        <v>45454</v>
      </c>
      <c r="K43" s="242">
        <v>45272</v>
      </c>
      <c r="L43" s="91" t="s">
        <v>66</v>
      </c>
      <c r="M43" s="192">
        <v>0</v>
      </c>
      <c r="N43" s="192">
        <v>0</v>
      </c>
      <c r="O43" s="192">
        <v>0</v>
      </c>
      <c r="P43" s="192">
        <v>0</v>
      </c>
      <c r="Q43" s="192">
        <v>0</v>
      </c>
      <c r="R43" s="192" t="s">
        <v>409</v>
      </c>
      <c r="S43" s="192">
        <v>7</v>
      </c>
      <c r="T43" s="192">
        <v>0</v>
      </c>
      <c r="U43" s="192" t="s">
        <v>409</v>
      </c>
      <c r="V43" s="192">
        <v>42.2</v>
      </c>
      <c r="W43" s="192" t="s">
        <v>409</v>
      </c>
      <c r="X43" s="192">
        <v>0.70646706288481698</v>
      </c>
      <c r="Y43" s="192" t="s">
        <v>409</v>
      </c>
      <c r="Z43" s="192">
        <v>0.17857142857142799</v>
      </c>
      <c r="AA43" s="192">
        <v>-100</v>
      </c>
      <c r="AB43" s="34"/>
      <c r="AC43" s="34"/>
      <c r="AD43" s="192"/>
      <c r="AE43" s="192"/>
      <c r="AF43" s="192"/>
      <c r="AG43" s="192"/>
      <c r="AH43" s="192"/>
      <c r="AI43" s="192"/>
    </row>
    <row r="44" spans="1:35" x14ac:dyDescent="0.2">
      <c r="A44" s="84">
        <v>37</v>
      </c>
      <c r="B44" s="84" t="str">
        <f ca="1"/>
        <v>China</v>
      </c>
      <c r="C44" s="84" t="str">
        <f ca="1"/>
        <v>CHN</v>
      </c>
      <c r="D44" s="219" t="str">
        <f ca="1"/>
        <v>EAS           East Asia &amp; Pacific</v>
      </c>
      <c r="E44" s="219" t="str">
        <f ca="1"/>
        <v>IBRD</v>
      </c>
      <c r="F44" s="190" t="str">
        <f t="shared" ca="1" si="12"/>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$M$4:$AE$4,
                    (M44:AE44),
                    "")),
            1,
            0))
        =0,
    NA(),
    IF(
        Parameters!$D$15=1,
        IF(
            SUM(--(ISNUMBER(IF($M$4:$AE$4=1,(M44:AE44),""))))&gt;0,
            MAX(IF(
                ISNUMBER(M44:AE44),
                IF(
                    M$4:AE$4=1,
                    M44:AE44,
                    ""),
                "")),
            MAX(IF(
                ISNUMBER(M44:AE44),
                IF(
                    M$4:AE$4=2,
                    M44:AE44,
                    ""),
                ""))
        ),
        IF(
            Parameters!$D$16=1,
            IFERROR(
                AVERAGE(IF(
                    ISNUMBER(M44:AE44),
                    IF(
                        M$4:AE$4=1,
                        M44:AE44,
                        ""),
                    "")),
                AVERAGE(IF(
                    ISNUMBER(M44:AE44),
                    IF(
                        M$4:AE$4=2,
                        M44:AE44,
                        ""),
                    ""))
            ),
            IF(
                Parameters!$D$17=1,
                IFERROR(
                    IF(
                        OR(
                            IF(
                                ISNUMBER(M44:AE44),
                                IF(
                                    M$4:AE$4=1,
                                    M44:AE44,
                                    ""),
                                "")
                            =0),
                        0,
                        GEOMEAN(IF(
                            ISNUMBER(M44:AE44),
                            IF(
                                M$4:AE$4=1,
                                M44:AE44,
                                ""),
                            ""))
                    ),
                    IF(
                        OR(IF(
                            ISNUMBER(M44:AE44),
                            IF(
                                M$4:AE$4=2,
                                M44:AE44,
                                ""),
                            "")
                            =0),
                        0,
                        GEOMEAN(IF(
                            ISNUMBER(M44:AE44),
                            IF(
                                M$4:AE$4=2,
                                M44:AE44,
                                ""),
                            "")))
                )
            )
        )
    )
)</f>
        <v>0.73205150820250398</v>
      </c>
      <c r="I44" s="191" cm="1">
        <f t="array" ref="I44">IF(
    SUM(IF(
            ISNUMBER(
                IF(
                    $M$5:$AE$5,
                    (M44:AE44),
                    "")),
            1,
            0))
        =0,
    NA(),
    IF(
        Parameters!$D$15=1,
        IF(
            SUM(--(ISNUMBER(IF($M$5:$AE$5=1,(M44:AE44),""))))&gt;0,
            MAX(IF(
                ISNUMBER(M44:AE44),
                IF(
                    M$5:AE$5=1,
                    M44:AE44,
                    ""),
                "")),
            MAX(IF(
                ISNUMBER(M44:AE44),
                IF(
                    M$5:AE$5=2,
                    M44:AE44,
                    ""),
                ""))
        ),
        IF(
            Parameters!$D$16=1,
            IFERROR(
                AVERAGE(IF(
                    ISNUMBER(M44:AE44),
                    IF(
                        M$5:AE$5=1,
                        M44:AE44,
                        ""),
                    "")),
                AVERAGE(IF(
                    ISNUMBER(M44:AE44),
                    IF(
                        M$5:AE$5=2,
                        M44:AE44,
                        ""),
                    ""))
            ),
            IF(
                Parameters!$D$17=1,
                IFERROR(
                    IF(
                        OR(
                            IF(
                                ISNUMBER(M44:AE44),
                                IF(
                                    M$5:AE$5=1,
                                    M44:AE44,
                                    ""),
                                "")
                            =0),
                        0,
                        GEOMEAN(IF(
                            ISNUMBER(M44:AE44),
                            IF(
                                M$5:AE$5=1,
                                M44:AE44,
                                ""),
                            ""))
                    ),
                    IF(
                        OR(IF(
                            ISNUMBER(M44:AE44),
                            IF(
                                M$5:AE$5=2,
                                M44:AE44,
                                ""),
                            "")
                            =0),
                        0,
                        GEOMEAN(IF(
                            ISNUMBER(M44:AE44),
                            IF(
                                M$5:AE$5=2,
                                M44:AE44,
                                ""),
                            "")))
                )
            )
        )
    )
)</f>
        <v>0</v>
      </c>
      <c r="J44" s="242">
        <v>45103</v>
      </c>
      <c r="K44" s="242">
        <v>45440</v>
      </c>
      <c r="L44" s="91" t="s">
        <v>68</v>
      </c>
      <c r="M44" s="192">
        <v>0</v>
      </c>
      <c r="N44" s="192">
        <v>0.73205150820250398</v>
      </c>
      <c r="O44" s="192">
        <v>0</v>
      </c>
      <c r="P44" s="192" t="s">
        <v>409</v>
      </c>
      <c r="Q44" s="192">
        <v>0</v>
      </c>
      <c r="R44" s="192" t="s">
        <v>409</v>
      </c>
      <c r="S44" s="192">
        <v>0</v>
      </c>
      <c r="T44" s="192">
        <v>0</v>
      </c>
      <c r="U44" s="192" t="s">
        <v>409</v>
      </c>
      <c r="V44" s="192">
        <v>65.099999999999994</v>
      </c>
      <c r="W44" s="192" t="s">
        <v>409</v>
      </c>
      <c r="X44" s="192" t="s">
        <v>409</v>
      </c>
      <c r="Y44" s="192" t="s">
        <v>409</v>
      </c>
      <c r="Z44" s="192">
        <v>0</v>
      </c>
      <c r="AA44" s="192">
        <v>-100</v>
      </c>
      <c r="AB44" s="34"/>
      <c r="AC44" s="34"/>
      <c r="AD44" s="192"/>
      <c r="AE44" s="192"/>
      <c r="AF44" s="192"/>
      <c r="AG44" s="192"/>
      <c r="AH44" s="192"/>
      <c r="AI44" s="192"/>
    </row>
    <row r="45" spans="1:35" x14ac:dyDescent="0.2">
      <c r="A45" s="84">
        <v>38</v>
      </c>
      <c r="B45" s="84" t="str">
        <f ca="1"/>
        <v>Côte d’Ivoire</v>
      </c>
      <c r="C45" s="84" t="str">
        <f ca="1"/>
        <v>CIV</v>
      </c>
      <c r="D45" s="219" t="str">
        <f ca="1"/>
        <v>SSF           Sub-Saharan Africa</v>
      </c>
      <c r="E45" s="219" t="str">
        <f ca="1"/>
        <v>IDA</v>
      </c>
      <c r="F45" s="190" t="str">
        <f t="shared" ca="1" si="12"/>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6.2514771583032021</v>
      </c>
      <c r="H45" s="80" cm="1">
        <f t="array" ref="H45">IF(
    SUM(IF(
            ISNUMBER(
                IF(
                    $M$4:$AE$4,
                    (M45:AE45),
                    "")),
            1,
            0))
        =0,
    NA(),
    IF(
        Parameters!$D$15=1,
        IF(
            SUM(--(ISNUMBER(IF($M$4:$AE$4=1,(M45:AE45),""))))&gt;0,
            MAX(IF(
                ISNUMBER(M45:AE45),
                IF(
                    M$4:AE$4=1,
                    M45:AE45,
                    ""),
                "")),
            MAX(IF(
                ISNUMBER(M45:AE45),
                IF(
                    M$4:AE$4=2,
                    M45:AE45,
                    ""),
                ""))
        ),
        IF(
            Parameters!$D$16=1,
            IFERROR(
                AVERAGE(IF(
                    ISNUMBER(M45:AE45),
                    IF(
                        M$4:AE$4=1,
                        M45:AE45,
                        ""),
                    "")),
                AVERAGE(IF(
                    ISNUMBER(M45:AE45),
                    IF(
                        M$4:AE$4=2,
                        M45:AE45,
                        ""),
                    ""))
            ),
            IF(
                Parameters!$D$17=1,
                IFERROR(
                    IF(
                        OR(
                            IF(
                                ISNUMBER(M45:AE45),
                                IF(
                                    M$4:AE$4=1,
                                    M45:AE45,
                                    ""),
                                "")
                            =0),
                        0,
                        GEOMEAN(IF(
                            ISNUMBER(M45:AE45),
                            IF(
                                M$4:AE$4=1,
                                M45:AE45,
                                ""),
                            ""))
                    ),
                    IF(
                        OR(IF(
                            ISNUMBER(M45:AE45),
                            IF(
                                M$4:AE$4=2,
                                M45:AE45,
                                ""),
                            "")
                            =0),
                        0,
                        GEOMEAN(IF(
                            ISNUMBER(M45:AE45),
                            IF(
                                M$4:AE$4=2,
                                M45:AE45,
                                ""),
                            "")))
                )
            )
        )
    )
)</f>
        <v>5.5829952372552398</v>
      </c>
      <c r="I45" s="191" cm="1">
        <f t="array" ref="I45">IF(
    SUM(IF(
            ISNUMBER(
                IF(
                    $M$5:$AE$5,
                    (M45:AE45),
                    "")),
            1,
            0))
        =0,
    NA(),
    IF(
        Parameters!$D$15=1,
        IF(
            SUM(--(ISNUMBER(IF($M$5:$AE$5=1,(M45:AE45),""))))&gt;0,
            MAX(IF(
                ISNUMBER(M45:AE45),
                IF(
                    M$5:AE$5=1,
                    M45:AE45,
                    ""),
                "")),
            MAX(IF(
                ISNUMBER(M45:AE45),
                IF(
                    M$5:AE$5=2,
                    M45:AE45,
                    ""),
                ""))
        ),
        IF(
            Parameters!$D$16=1,
            IFERROR(
                AVERAGE(IF(
                    ISNUMBER(M45:AE45),
                    IF(
                        M$5:AE$5=1,
                        M45:AE45,
                        ""),
                    "")),
                AVERAGE(IF(
                    ISNUMBER(M45:AE45),
                    IF(
                        M$5:AE$5=2,
                        M45:AE45,
                        ""),
                    ""))
            ),
            IF(
                Parameters!$D$17=1,
                IFERROR(
                    IF(
                        OR(
                            IF(
                                ISNUMBER(M45:AE45),
                                IF(
                                    M$5:AE$5=1,
                                    M45:AE45,
                                    ""),
                                "")
                            =0),
                        0,
                        GEOMEAN(IF(
                            ISNUMBER(M45:AE45),
                            IF(
                                M$5:AE$5=1,
                                M45:AE45,
                                ""),
                            ""))
                    ),
                    IF(
                        OR(IF(
                            ISNUMBER(M45:AE45),
                            IF(
                                M$5:AE$5=2,
                                M45:AE45,
                                ""),
                            "")
                            =0),
                        0,
                        GEOMEAN(IF(
                            ISNUMBER(M45:AE45),
                            IF(
                                M$5:AE$5=2,
                                M45:AE45,
                                ""),
                            "")))
                )
            )
        )
    )
)</f>
        <v>7</v>
      </c>
      <c r="J45" s="242">
        <v>45103</v>
      </c>
      <c r="K45" s="242">
        <v>45440</v>
      </c>
      <c r="L45" s="91" t="s">
        <v>69</v>
      </c>
      <c r="M45" s="192">
        <v>0</v>
      </c>
      <c r="N45" s="192">
        <v>5.5829952372552398</v>
      </c>
      <c r="O45" s="192">
        <v>0</v>
      </c>
      <c r="P45" s="192" t="s">
        <v>409</v>
      </c>
      <c r="Q45" s="192">
        <v>0</v>
      </c>
      <c r="R45" s="192" t="s">
        <v>409</v>
      </c>
      <c r="S45" s="192">
        <v>0</v>
      </c>
      <c r="T45" s="192">
        <v>7</v>
      </c>
      <c r="U45" s="192" t="s">
        <v>409</v>
      </c>
      <c r="V45" s="192">
        <v>87.1</v>
      </c>
      <c r="W45" s="192" t="s">
        <v>409</v>
      </c>
      <c r="X45" s="192" t="s">
        <v>409</v>
      </c>
      <c r="Y45" s="192" t="s">
        <v>409</v>
      </c>
      <c r="Z45" s="192">
        <v>0</v>
      </c>
      <c r="AA45" s="192">
        <v>71.428571428571402</v>
      </c>
      <c r="AB45" s="34"/>
      <c r="AC45" s="34"/>
      <c r="AD45" s="192"/>
      <c r="AE45" s="192"/>
      <c r="AF45" s="192"/>
      <c r="AG45" s="192"/>
      <c r="AH45" s="192"/>
      <c r="AI45" s="192"/>
    </row>
    <row r="46" spans="1:35" x14ac:dyDescent="0.2">
      <c r="A46" s="84">
        <v>39</v>
      </c>
      <c r="B46" s="84" t="str">
        <f ca="1"/>
        <v>Cameroon</v>
      </c>
      <c r="C46" s="84" t="str">
        <f ca="1"/>
        <v>CMR</v>
      </c>
      <c r="D46" s="219" t="str">
        <f ca="1"/>
        <v>SSF           Sub-Saharan Africa</v>
      </c>
      <c r="E46" s="219" t="str">
        <f ca="1"/>
        <v>Blend</v>
      </c>
      <c r="F46" s="190" t="str">
        <f t="shared" ca="1" si="12"/>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10</v>
      </c>
      <c r="H46" s="80" cm="1">
        <f t="array" ref="H46">IF(
    SUM(IF(
            ISNUMBER(
                IF(
                    $M$4:$AE$4,
                    (M46:AE46),
                    "")),
            1,
            0))
        =0,
    NA(),
    IF(
        Parameters!$D$15=1,
        IF(
            SUM(--(ISNUMBER(IF($M$4:$AE$4=1,(M46:AE46),""))))&gt;0,
            MAX(IF(
                ISNUMBER(M46:AE46),
                IF(
                    M$4:AE$4=1,
                    M46:AE46,
                    ""),
                "")),
            MAX(IF(
                ISNUMBER(M46:AE46),
                IF(
                    M$4:AE$4=2,
                    M46:AE46,
                    ""),
                ""))
        ),
        IF(
            Parameters!$D$16=1,
            IFERROR(
                AVERAGE(IF(
                    ISNUMBER(M46:AE46),
                    IF(
                        M$4:AE$4=1,
                        M46:AE46,
                        ""),
                    "")),
                AVERAGE(IF(
                    ISNUMBER(M46:AE46),
                    IF(
                        M$4:AE$4=2,
                        M46:AE46,
                        ""),
                    ""))
            ),
            IF(
                Parameters!$D$17=1,
                IFERROR(
                    IF(
                        OR(
                            IF(
                                ISNUMBER(M46:AE46),
                                IF(
                                    M$4:AE$4=1,
                                    M46:AE46,
                                    ""),
                                "")
                            =0),
                        0,
                        GEOMEAN(IF(
                            ISNUMBER(M46:AE46),
                            IF(
                                M$4:AE$4=1,
                                M46:AE46,
                                ""),
                            ""))
                    ),
                    IF(
                        OR(IF(
                            ISNUMBER(M46:AE46),
                            IF(
                                M$4:AE$4=2,
                                M46:AE46,
                                ""),
                            "")
                            =0),
                        0,
                        GEOMEAN(IF(
                            ISNUMBER(M46:AE46),
                            IF(
                                M$4:AE$4=2,
                                M46:AE46,
                                ""),
                            "")))
                )
            )
        )
    )
)</f>
        <v>10</v>
      </c>
      <c r="I46" s="191" cm="1">
        <f t="array" ref="I46">IF(
    SUM(IF(
            ISNUMBER(
                IF(
                    $M$5:$AE$5,
                    (M46:AE46),
                    "")),
            1,
            0))
        =0,
    NA(),
    IF(
        Parameters!$D$15=1,
        IF(
            SUM(--(ISNUMBER(IF($M$5:$AE$5=1,(M46:AE46),""))))&gt;0,
            MAX(IF(
                ISNUMBER(M46:AE46),
                IF(
                    M$5:AE$5=1,
                    M46:AE46,
                    ""),
                "")),
            MAX(IF(
                ISNUMBER(M46:AE46),
                IF(
                    M$5:AE$5=2,
                    M46:AE46,
                    ""),
                ""))
        ),
        IF(
            Parameters!$D$16=1,
            IFERROR(
                AVERAGE(IF(
                    ISNUMBER(M46:AE46),
                    IF(
                        M$5:AE$5=1,
                        M46:AE46,
                        ""),
                    "")),
                AVERAGE(IF(
                    ISNUMBER(M46:AE46),
                    IF(
                        M$5:AE$5=2,
                        M46:AE46,
                        ""),
                    ""))
            ),
            IF(
                Parameters!$D$17=1,
                IFERROR(
                    IF(
                        OR(
                            IF(
                                ISNUMBER(M46:AE46),
                                IF(
                                    M$5:AE$5=1,
                                    M46:AE46,
                                    ""),
                                "")
                            =0),
                        0,
                        GEOMEAN(IF(
                            ISNUMBER(M46:AE46),
                            IF(
                                M$5:AE$5=1,
                                M46:AE46,
                                ""),
                            ""))
                    ),
                    IF(
                        OR(IF(
                            ISNUMBER(M46:AE46),
                            IF(
                                M$5:AE$5=2,
                                M46:AE46,
                                ""),
                            "")
                            =0),
                        0,
                        GEOMEAN(IF(
                            ISNUMBER(M46:AE46),
                            IF(
                                M$5:AE$5=2,
                                M46:AE46,
                                ""),
                            "")))
                )
            )
        )
    )
)</f>
        <v>10</v>
      </c>
      <c r="J46" s="242">
        <v>44778</v>
      </c>
      <c r="K46" s="242">
        <v>45440</v>
      </c>
      <c r="L46" s="91" t="s">
        <v>71</v>
      </c>
      <c r="M46" s="192">
        <v>10</v>
      </c>
      <c r="N46" s="192">
        <v>7.1044275886399699</v>
      </c>
      <c r="O46" s="192">
        <v>0</v>
      </c>
      <c r="P46" s="192">
        <v>10</v>
      </c>
      <c r="Q46" s="192">
        <v>0</v>
      </c>
      <c r="R46" s="192" t="s">
        <v>409</v>
      </c>
      <c r="S46" s="192">
        <v>0</v>
      </c>
      <c r="T46" s="192">
        <v>0</v>
      </c>
      <c r="U46" s="192" t="s">
        <v>609</v>
      </c>
      <c r="V46" s="192">
        <v>94</v>
      </c>
      <c r="W46" s="192" t="s">
        <v>409</v>
      </c>
      <c r="X46" s="192">
        <v>1.0900627674521099</v>
      </c>
      <c r="Y46" s="192" t="s">
        <v>409</v>
      </c>
      <c r="Z46" s="192">
        <v>0</v>
      </c>
      <c r="AA46" s="192">
        <v>-68.955223880597003</v>
      </c>
      <c r="AB46" s="34"/>
      <c r="AC46" s="34"/>
      <c r="AD46" s="192"/>
      <c r="AE46" s="192"/>
      <c r="AF46" s="192"/>
      <c r="AG46" s="192"/>
      <c r="AH46" s="192"/>
      <c r="AI46" s="192"/>
    </row>
    <row r="47" spans="1:35" x14ac:dyDescent="0.2">
      <c r="A47" s="84">
        <v>40</v>
      </c>
      <c r="B47" s="84" t="str">
        <f ca="1"/>
        <v>Congo, Dem. Rep.</v>
      </c>
      <c r="C47" s="84" t="str">
        <f ca="1"/>
        <v>COD</v>
      </c>
      <c r="D47" s="219" t="str">
        <f ca="1"/>
        <v>SSF           Sub-Saharan Africa</v>
      </c>
      <c r="E47" s="219" t="str">
        <f ca="1"/>
        <v>IDA</v>
      </c>
      <c r="F47" s="190" t="str">
        <f t="shared" ca="1" si="12"/>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$M$4:$AE$4,
                    (M47:AE47),
                    "")),
            1,
            0))
        =0,
    NA(),
    IF(
        Parameters!$D$15=1,
        IF(
            SUM(--(ISNUMBER(IF($M$4:$AE$4=1,(M47:AE47),""))))&gt;0,
            MAX(IF(
                ISNUMBER(M47:AE47),
                IF(
                    M$4:AE$4=1,
                    M47:AE47,
                    ""),
                "")),
            MAX(IF(
                ISNUMBER(M47:AE47),
                IF(
                    M$4:AE$4=2,
                    M47:AE47,
                    ""),
                ""))
        ),
        IF(
            Parameters!$D$16=1,
            IFERROR(
                AVERAGE(IF(
                    ISNUMBER(M47:AE47),
                    IF(
                        M$4:AE$4=1,
                        M47:AE47,
                        ""),
                    "")),
                AVERAGE(IF(
                    ISNUMBER(M47:AE47),
                    IF(
                        M$4:AE$4=2,
                        M47:AE47,
                        ""),
                    ""))
            ),
            IF(
                Parameters!$D$17=1,
                IFERROR(
                    IF(
                        OR(
                            IF(
                                ISNUMBER(M47:AE47),
                                IF(
                                    M$4:AE$4=1,
                                    M47:AE47,
                                    ""),
                                "")
                            =0),
                        0,
                        GEOMEAN(IF(
                            ISNUMBER(M47:AE47),
                            IF(
                                M$4:AE$4=1,
                                M47:AE47,
                                ""),
                            ""))
                    ),
                    IF(
                        OR(IF(
                            ISNUMBER(M47:AE47),
                            IF(
                                M$4:AE$4=2,
                                M47:AE47,
                                ""),
                            "")
                            =0),
                        0,
                        GEOMEAN(IF(
                            ISNUMBER(M47:AE47),
                            IF(
                                M$4:AE$4=2,
                                M47:AE47,
                                ""),
                            "")))
                )
            )
        )
    )
)</f>
        <v>10</v>
      </c>
      <c r="I47" s="191" cm="1">
        <f t="array" ref="I47">IF(
    SUM(IF(
            ISNUMBER(
                IF(
                    $M$5:$AE$5,
                    (M47:AE47),
                    "")),
            1,
            0))
        =0,
    NA(),
    IF(
        Parameters!$D$15=1,
        IF(
            SUM(--(ISNUMBER(IF($M$5:$AE$5=1,(M47:AE47),""))))&gt;0,
            MAX(IF(
                ISNUMBER(M47:AE47),
                IF(
                    M$5:AE$5=1,
                    M47:AE47,
                    ""),
                "")),
            MAX(IF(
                ISNUMBER(M47:AE47),
                IF(
                    M$5:AE$5=2,
                    M47:AE47,
                    ""),
                ""))
        ),
        IF(
            Parameters!$D$16=1,
            IFERROR(
                AVERAGE(IF(
                    ISNUMBER(M47:AE47),
                    IF(
                        M$5:AE$5=1,
                        M47:AE47,
                        ""),
                    "")),
                AVERAGE(IF(
                    ISNUMBER(M47:AE47),
                    IF(
                        M$5:AE$5=2,
                        M47:AE47,
                        ""),
                    ""))
            ),
            IF(
                Parameters!$D$17=1,
                IFERROR(
                    IF(
                        OR(
                            IF(
                                ISNUMBER(M47:AE47),
                                IF(
                                    M$5:AE$5=1,
                                    M47:AE47,
                                    ""),
                                "")
                            =0),
                        0,
                        GEOMEAN(IF(
                            ISNUMBER(M47:AE47),
                            IF(
                                M$5:AE$5=1,
                                M47:AE47,
                                ""),
                            ""))
                    ),
                    IF(
                        OR(IF(
                            ISNUMBER(M47:AE47),
                            IF(
                                M$5:AE$5=2,
                                M47:AE47,
                                ""),
                            "")
                            =0),
                        0,
                        GEOMEAN(IF(
                            ISNUMBER(M47:AE47),
                            IF(
                                M$5:AE$5=2,
                                M47:AE47,
                                ""),
                            "")))
                )
            )
        )
    )
)</f>
        <v>0</v>
      </c>
      <c r="J47" s="242">
        <v>45103</v>
      </c>
      <c r="K47" s="242">
        <v>44860</v>
      </c>
      <c r="L47" s="91" t="s">
        <v>72</v>
      </c>
      <c r="M47" s="192">
        <v>10</v>
      </c>
      <c r="N47" s="192">
        <v>10</v>
      </c>
      <c r="O47" s="192">
        <v>0</v>
      </c>
      <c r="P47" s="192">
        <v>0</v>
      </c>
      <c r="Q47" s="192">
        <v>0</v>
      </c>
      <c r="R47" s="192" t="s">
        <v>409</v>
      </c>
      <c r="S47" s="192">
        <v>0</v>
      </c>
      <c r="T47" s="192">
        <v>0</v>
      </c>
      <c r="U47" s="192" t="s">
        <v>609</v>
      </c>
      <c r="V47" s="192">
        <v>107.2</v>
      </c>
      <c r="W47" s="192" t="s">
        <v>409</v>
      </c>
      <c r="X47" s="192">
        <v>-1.4625826711235801</v>
      </c>
      <c r="Y47" s="192" t="s">
        <v>409</v>
      </c>
      <c r="Z47" s="192">
        <v>0</v>
      </c>
      <c r="AA47" s="192">
        <v>-36</v>
      </c>
      <c r="AB47" s="34"/>
      <c r="AC47" s="34"/>
      <c r="AD47" s="192"/>
      <c r="AE47" s="192"/>
      <c r="AF47" s="192"/>
      <c r="AG47" s="192"/>
      <c r="AH47" s="192"/>
      <c r="AI47" s="192"/>
    </row>
    <row r="48" spans="1:35" x14ac:dyDescent="0.2">
      <c r="A48" s="84">
        <v>41</v>
      </c>
      <c r="B48" s="84" t="str">
        <f ca="1"/>
        <v>Congo, Rep.</v>
      </c>
      <c r="C48" s="84" t="str">
        <f ca="1"/>
        <v>COG</v>
      </c>
      <c r="D48" s="219" t="str">
        <f ca="1"/>
        <v>SSF           Sub-Saharan Africa</v>
      </c>
      <c r="E48" s="219" t="str">
        <f ca="1"/>
        <v>Blend</v>
      </c>
      <c r="F48" s="190" t="str">
        <f t="shared" ca="1" si="12"/>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$M$4:$AE$4,
                    (M48:AE48),
                    "")),
            1,
            0))
        =0,
    NA(),
    IF(
        Parameters!$D$15=1,
        IF(
            SUM(--(ISNUMBER(IF($M$4:$AE$4=1,(M48:AE48),""))))&gt;0,
            MAX(IF(
                ISNUMBER(M48:AE48),
                IF(
                    M$4:AE$4=1,
                    M48:AE48,
                    ""),
                "")),
            MAX(IF(
                ISNUMBER(M48:AE48),
                IF(
                    M$4:AE$4=2,
                    M48:AE48,
                    ""),
                ""))
        ),
        IF(
            Parameters!$D$16=1,
            IFERROR(
                AVERAGE(IF(
                    ISNUMBER(M48:AE48),
                    IF(
                        M$4:AE$4=1,
                        M48:AE48,
                        ""),
                    "")),
                AVERAGE(IF(
                    ISNUMBER(M48:AE48),
                    IF(
                        M$4:AE$4=2,
                        M48:AE48,
                        ""),
                    ""))
            ),
            IF(
                Parameters!$D$17=1,
                IFERROR(
                    IF(
                        OR(
                            IF(
                                ISNUMBER(M48:AE48),
                                IF(
                                    M$4:AE$4=1,
                                    M48:AE48,
                                    ""),
                                "")
                            =0),
                        0,
                        GEOMEAN(IF(
                            ISNUMBER(M48:AE48),
                            IF(
                                M$4:AE$4=1,
                                M48:AE48,
                                ""),
                            ""))
                    ),
                    IF(
                        OR(IF(
                            ISNUMBER(M48:AE48),
                            IF(
                                M$4:AE$4=2,
                                M48:AE48,
                                ""),
                            "")
                            =0),
                        0,
                        GEOMEAN(IF(
                            ISNUMBER(M48:AE48),
                            IF(
                                M$4:AE$4=2,
                                M48:AE48,
                                ""),
                            "")))
                )
            )
        )
    )
)</f>
        <v>10</v>
      </c>
      <c r="I48" s="191" cm="1">
        <f t="array" ref="I48">IF(
    SUM(IF(
            ISNUMBER(
                IF(
                    $M$5:$AE$5,
                    (M48:AE48),
                    "")),
            1,
            0))
        =0,
    NA(),
    IF(
        Parameters!$D$15=1,
        IF(
            SUM(--(ISNUMBER(IF($M$5:$AE$5=1,(M48:AE48),""))))&gt;0,
            MAX(IF(
                ISNUMBER(M48:AE48),
                IF(
                    M$5:AE$5=1,
                    M48:AE48,
                    ""),
                "")),
            MAX(IF(
                ISNUMBER(M48:AE48),
                IF(
                    M$5:AE$5=2,
                    M48:AE48,
                    ""),
                ""))
        ),
        IF(
            Parameters!$D$16=1,
            IFERROR(
                AVERAGE(IF(
                    ISNUMBER(M48:AE48),
                    IF(
                        M$5:AE$5=1,
                        M48:AE48,
                        ""),
                    "")),
                AVERAGE(IF(
                    ISNUMBER(M48:AE48),
                    IF(
                        M$5:AE$5=2,
                        M48:AE48,
                        ""),
                    ""))
            ),
            IF(
                Parameters!$D$17=1,
                IFERROR(
                    IF(
                        OR(
                            IF(
                                ISNUMBER(M48:AE48),
                                IF(
                                    M$5:AE$5=1,
                                    M48:AE48,
                                    ""),
                                "")
                            =0),
                        0,
                        GEOMEAN(IF(
                            ISNUMBER(M48:AE48),
                            IF(
                                M$5:AE$5=1,
                                M48:AE48,
                                ""),
                            ""))
                    ),
                    IF(
                        OR(IF(
                            ISNUMBER(M48:AE48),
                            IF(
                                M$5:AE$5=2,
                                M48:AE48,
                                ""),
                            "")
                            =0),
                        0,
                        GEOMEAN(IF(
                            ISNUMBER(M48:AE48),
                            IF(
                                M$5:AE$5=2,
                                M48:AE48,
                                ""),
                            "")))
                )
            )
        )
    )
)</f>
        <v>0</v>
      </c>
      <c r="J48" s="242">
        <v>44778</v>
      </c>
      <c r="K48" s="242">
        <v>44860</v>
      </c>
      <c r="L48" s="91" t="s">
        <v>73</v>
      </c>
      <c r="M48" s="192">
        <v>10</v>
      </c>
      <c r="N48" s="192">
        <v>6.3767860292820604</v>
      </c>
      <c r="O48" s="192">
        <v>0</v>
      </c>
      <c r="P48" s="192">
        <v>0</v>
      </c>
      <c r="Q48" s="192">
        <v>0</v>
      </c>
      <c r="R48" s="192" t="s">
        <v>409</v>
      </c>
      <c r="S48" s="192">
        <v>0</v>
      </c>
      <c r="T48" s="192">
        <v>0</v>
      </c>
      <c r="U48" s="192" t="s">
        <v>610</v>
      </c>
      <c r="V48" s="192">
        <v>90.7</v>
      </c>
      <c r="W48" s="192" t="s">
        <v>409</v>
      </c>
      <c r="X48" s="192">
        <v>-1.13358702166653</v>
      </c>
      <c r="Y48" s="192" t="s">
        <v>409</v>
      </c>
      <c r="Z48" s="192">
        <v>0</v>
      </c>
      <c r="AA48" s="192">
        <v>-100</v>
      </c>
      <c r="AB48" s="34"/>
      <c r="AC48" s="34"/>
      <c r="AD48" s="192"/>
      <c r="AE48" s="192"/>
      <c r="AF48" s="192"/>
      <c r="AG48" s="192"/>
      <c r="AH48" s="192"/>
      <c r="AI48" s="192"/>
    </row>
    <row r="49" spans="1:35" x14ac:dyDescent="0.2">
      <c r="A49" s="84">
        <v>42</v>
      </c>
      <c r="B49" s="84" t="str">
        <f ca="1"/>
        <v>Colombia</v>
      </c>
      <c r="C49" s="84" t="str">
        <f ca="1"/>
        <v>COL</v>
      </c>
      <c r="D49" s="219" t="str">
        <f ca="1"/>
        <v>LCN           Latin America &amp; Caribbean</v>
      </c>
      <c r="E49" s="219" t="str">
        <f ca="1"/>
        <v>IBRD</v>
      </c>
      <c r="F49" s="190" t="str">
        <f t="shared" ca="1" si="12"/>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$M$4:$AE$4,
                    (M49:AE49),
                    "")),
            1,
            0))
        =0,
    NA(),
    IF(
        Parameters!$D$15=1,
        IF(
            SUM(--(ISNUMBER(IF($M$4:$AE$4=1,(M49:AE49),""))))&gt;0,
            MAX(IF(
                ISNUMBER(M49:AE49),
                IF(
                    M$4:AE$4=1,
                    M49:AE49,
                    ""),
                "")),
            MAX(IF(
                ISNUMBER(M49:AE49),
                IF(
                    M$4:AE$4=2,
                    M49:AE49,
                    ""),
                ""))
        ),
        IF(
            Parameters!$D$16=1,
            IFERROR(
                AVERAGE(IF(
                    ISNUMBER(M49:AE49),
                    IF(
                        M$4:AE$4=1,
                        M49:AE49,
                        ""),
                    "")),
                AVERAGE(IF(
                    ISNUMBER(M49:AE49),
                    IF(
                        M$4:AE$4=2,
                        M49:AE49,
                        ""),
                    ""))
            ),
            IF(
                Parameters!$D$17=1,
                IFERROR(
                    IF(
                        OR(
                            IF(
                                ISNUMBER(M49:AE49),
                                IF(
                                    M$4:AE$4=1,
                                    M49:AE49,
                                    ""),
                                "")
                            =0),
                        0,
                        GEOMEAN(IF(
                            ISNUMBER(M49:AE49),
                            IF(
                                M$4:AE$4=1,
                                M49:AE49,
                                ""),
                            ""))
                    ),
                    IF(
                        OR(IF(
                            ISNUMBER(M49:AE49),
                            IF(
                                M$4:AE$4=2,
                                M49:AE49,
                                ""),
                            "")
                            =0),
                        0,
                        GEOMEAN(IF(
                            ISNUMBER(M49:AE49),
                            IF(
                                M$4:AE$4=2,
                                M49:AE49,
                                ""),
                            "")))
                )
            )
        )
    )
)</f>
        <v>3.5985182571882102</v>
      </c>
      <c r="I49" s="191" cm="1">
        <f t="array" ref="I49">IF(
    SUM(IF(
            ISNUMBER(
                IF(
                    $M$5:$AE$5,
                    (M49:AE49),
                    "")),
            1,
            0))
        =0,
    NA(),
    IF(
        Parameters!$D$15=1,
        IF(
            SUM(--(ISNUMBER(IF($M$5:$AE$5=1,(M49:AE49),""))))&gt;0,
            MAX(IF(
                ISNUMBER(M49:AE49),
                IF(
                    M$5:AE$5=1,
                    M49:AE49,
                    ""),
                "")),
            MAX(IF(
                ISNUMBER(M49:AE49),
                IF(
                    M$5:AE$5=2,
                    M49:AE49,
                    ""),
                ""))
        ),
        IF(
            Parameters!$D$16=1,
            IFERROR(
                AVERAGE(IF(
                    ISNUMBER(M49:AE49),
                    IF(
                        M$5:AE$5=1,
                        M49:AE49,
                        ""),
                    "")),
                AVERAGE(IF(
                    ISNUMBER(M49:AE49),
                    IF(
                        M$5:AE$5=2,
                        M49:AE49,
                        ""),
                    ""))
            ),
            IF(
                Parameters!$D$17=1,
                IFERROR(
                    IF(
                        OR(
                            IF(
                                ISNUMBER(M49:AE49),
                                IF(
                                    M$5:AE$5=1,
                                    M49:AE49,
                                    ""),
                                "")
                            =0),
                        0,
                        GEOMEAN(IF(
                            ISNUMBER(M49:AE49),
                            IF(
                                M$5:AE$5=1,
                                M49:AE49,
                                ""),
                            ""))
                    ),
                    IF(
                        OR(IF(
                            ISNUMBER(M49:AE49),
                            IF(
                                M$5:AE$5=2,
                                M49:AE49,
                                ""),
                            "")
                            =0),
                        0,
                        GEOMEAN(IF(
                            ISNUMBER(M49:AE49),
                            IF(
                                M$5:AE$5=2,
                                M49:AE49,
                                ""),
                            "")))
                )
            )
        )
    )
)</f>
        <v>0</v>
      </c>
      <c r="J49" s="242">
        <v>45103</v>
      </c>
      <c r="K49" s="242">
        <v>45455</v>
      </c>
      <c r="L49" s="91" t="s">
        <v>75</v>
      </c>
      <c r="M49" s="192">
        <v>0</v>
      </c>
      <c r="N49" s="192">
        <v>3.5985182571882102</v>
      </c>
      <c r="O49" s="192">
        <v>0</v>
      </c>
      <c r="P49" s="192">
        <v>0</v>
      </c>
      <c r="Q49" s="192">
        <v>0</v>
      </c>
      <c r="R49" s="192" t="s">
        <v>409</v>
      </c>
      <c r="S49" s="192">
        <v>0</v>
      </c>
      <c r="T49" s="192">
        <v>0</v>
      </c>
      <c r="U49" s="192" t="s">
        <v>409</v>
      </c>
      <c r="V49" s="192">
        <v>78.099999999999994</v>
      </c>
      <c r="W49" s="192" t="s">
        <v>409</v>
      </c>
      <c r="X49" s="192">
        <v>-2.06429709702868</v>
      </c>
      <c r="Y49" s="192" t="s">
        <v>409</v>
      </c>
      <c r="Z49" s="192">
        <v>0</v>
      </c>
      <c r="AA49" s="192">
        <v>-69.206094627105003</v>
      </c>
      <c r="AB49" s="34"/>
      <c r="AC49" s="34"/>
      <c r="AD49" s="192"/>
      <c r="AE49" s="192"/>
      <c r="AF49" s="192"/>
      <c r="AG49" s="192"/>
      <c r="AH49" s="192"/>
      <c r="AI49" s="192"/>
    </row>
    <row r="50" spans="1:35" x14ac:dyDescent="0.2">
      <c r="A50" s="84">
        <v>43</v>
      </c>
      <c r="B50" s="84" t="str">
        <f ca="1"/>
        <v>Comoros</v>
      </c>
      <c r="C50" s="84" t="str">
        <f ca="1"/>
        <v>COM</v>
      </c>
      <c r="D50" s="219" t="str">
        <f ca="1"/>
        <v>SSF           Sub-Saharan Africa</v>
      </c>
      <c r="E50" s="219" t="str">
        <f ca="1"/>
        <v>IDA</v>
      </c>
      <c r="F50" s="190" t="str">
        <f t="shared" ca="1" si="12"/>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$M$4:$AE$4,
                    (M50:AE50),
                    "")),
            1,
            0))
        =0,
    NA(),
    IF(
        Parameters!$D$15=1,
        IF(
            SUM(--(ISNUMBER(IF($M$4:$AE$4=1,(M50:AE50),""))))&gt;0,
            MAX(IF(
                ISNUMBER(M50:AE50),
                IF(
                    M$4:AE$4=1,
                    M50:AE50,
                    ""),
                "")),
            MAX(IF(
                ISNUMBER(M50:AE50),
                IF(
                    M$4:AE$4=2,
                    M50:AE50,
                    ""),
                ""))
        ),
        IF(
            Parameters!$D$16=1,
            IFERROR(
                AVERAGE(IF(
                    ISNUMBER(M50:AE50),
                    IF(
                        M$4:AE$4=1,
                        M50:AE50,
                        ""),
                    "")),
                AVERAGE(IF(
                    ISNUMBER(M50:AE50),
                    IF(
                        M$4:AE$4=2,
                        M50:AE50,
                        ""),
                    ""))
            ),
            IF(
                Parameters!$D$17=1,
                IFERROR(
                    IF(
                        OR(
                            IF(
                                ISNUMBER(M50:AE50),
                                IF(
                                    M$4:AE$4=1,
                                    M50:AE50,
                                    ""),
                                "")
                            =0),
                        0,
                        GEOMEAN(IF(
                            ISNUMBER(M50:AE50),
                            IF(
                                M$4:AE$4=1,
                                M50:AE50,
                                ""),
                            ""))
                    ),
                    IF(
                        OR(IF(
                            ISNUMBER(M50:AE50),
                            IF(
                                M$4:AE$4=2,
                                M50:AE50,
                                ""),
                            "")
                            =0),
                        0,
                        GEOMEAN(IF(
                            ISNUMBER(M50:AE50),
                            IF(
                                M$4:AE$4=2,
                                M50:AE50,
                                ""),
                            "")))
                )
            )
        )
    )
)</f>
        <v>10</v>
      </c>
      <c r="I50" s="191" cm="1">
        <f t="array" ref="I50">IF(
    SUM(IF(
            ISNUMBER(
                IF(
                    $M$5:$AE$5,
                    (M50:AE50),
                    "")),
            1,
            0))
        =0,
    NA(),
    IF(
        Parameters!$D$15=1,
        IF(
            SUM(--(ISNUMBER(IF($M$5:$AE$5=1,(M50:AE50),""))))&gt;0,
            MAX(IF(
                ISNUMBER(M50:AE50),
                IF(
                    M$5:AE$5=1,
                    M50:AE50,
                    ""),
                "")),
            MAX(IF(
                ISNUMBER(M50:AE50),
                IF(
                    M$5:AE$5=2,
                    M50:AE50,
                    ""),
                ""))
        ),
        IF(
            Parameters!$D$16=1,
            IFERROR(
                AVERAGE(IF(
                    ISNUMBER(M50:AE50),
                    IF(
                        M$5:AE$5=1,
                        M50:AE50,
                        ""),
                    "")),
                AVERAGE(IF(
                    ISNUMBER(M50:AE50),
                    IF(
                        M$5:AE$5=2,
                        M50:AE50,
                        ""),
                    ""))
            ),
            IF(
                Parameters!$D$17=1,
                IFERROR(
                    IF(
                        OR(
                            IF(
                                ISNUMBER(M50:AE50),
                                IF(
                                    M$5:AE$5=1,
                                    M50:AE50,
                                    ""),
                                "")
                            =0),
                        0,
                        GEOMEAN(IF(
                            ISNUMBER(M50:AE50),
                            IF(
                                M$5:AE$5=1,
                                M50:AE50,
                                ""),
                            ""))
                    ),
                    IF(
                        OR(IF(
                            ISNUMBER(M50:AE50),
                            IF(
                                M$5:AE$5=2,
                                M50:AE50,
                                ""),
                            "")
                            =0),
                        0,
                        GEOMEAN(IF(
                            ISNUMBER(M50:AE50),
                            IF(
                                M$5:AE$5=2,
                                M50:AE50,
                                ""),
                            "")))
                )
            )
        )
    )
)</f>
        <v>0</v>
      </c>
      <c r="J50" s="242">
        <v>44778</v>
      </c>
      <c r="K50" s="242">
        <v>45370</v>
      </c>
      <c r="L50" s="91" t="s">
        <v>77</v>
      </c>
      <c r="M50" s="192">
        <v>10</v>
      </c>
      <c r="N50" s="192">
        <v>4.5025577703298598</v>
      </c>
      <c r="O50" s="192">
        <v>0</v>
      </c>
      <c r="P50" s="192" t="s">
        <v>409</v>
      </c>
      <c r="Q50" s="192">
        <v>0</v>
      </c>
      <c r="R50" s="192" t="s">
        <v>409</v>
      </c>
      <c r="S50" s="192" t="s">
        <v>409</v>
      </c>
      <c r="T50" s="192">
        <v>0</v>
      </c>
      <c r="U50" s="192" t="s">
        <v>610</v>
      </c>
      <c r="V50" s="192">
        <v>82.2</v>
      </c>
      <c r="W50" s="192" t="s">
        <v>409</v>
      </c>
      <c r="X50" s="192" t="s">
        <v>409</v>
      </c>
      <c r="Y50" s="192" t="s">
        <v>409</v>
      </c>
      <c r="Z50" s="192" t="s">
        <v>409</v>
      </c>
      <c r="AA50" s="192">
        <v>-100</v>
      </c>
      <c r="AB50" s="34"/>
      <c r="AC50" s="34"/>
      <c r="AD50" s="192"/>
      <c r="AE50" s="192"/>
      <c r="AF50" s="192"/>
      <c r="AG50" s="192"/>
      <c r="AH50" s="192"/>
      <c r="AI50" s="192"/>
    </row>
    <row r="51" spans="1:35" x14ac:dyDescent="0.2">
      <c r="A51" s="84">
        <v>44</v>
      </c>
      <c r="B51" s="84" t="str">
        <f ca="1"/>
        <v>Cabo Verde</v>
      </c>
      <c r="C51" s="84" t="str">
        <f ca="1"/>
        <v>CPV</v>
      </c>
      <c r="D51" s="219" t="str">
        <f ca="1"/>
        <v>SSF           Sub-Saharan Africa</v>
      </c>
      <c r="E51" s="219" t="str">
        <f ca="1"/>
        <v>Blend</v>
      </c>
      <c r="F51" s="190" t="str">
        <f t="shared" ca="1" si="12"/>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$M$4:$AE$4,
                    (M51:AE51),
                    "")),
            1,
            0))
        =0,
    NA(),
    IF(
        Parameters!$D$15=1,
        IF(
            SUM(--(ISNUMBER(IF($M$4:$AE$4=1,(M51:AE51),""))))&gt;0,
            MAX(IF(
                ISNUMBER(M51:AE51),
                IF(
                    M$4:AE$4=1,
                    M51:AE51,
                    ""),
                "")),
            MAX(IF(
                ISNUMBER(M51:AE51),
                IF(
                    M$4:AE$4=2,
                    M51:AE51,
                    ""),
                ""))
        ),
        IF(
            Parameters!$D$16=1,
            IFERROR(
                AVERAGE(IF(
                    ISNUMBER(M51:AE51),
                    IF(
                        M$4:AE$4=1,
                        M51:AE51,
                        ""),
                    "")),
                AVERAGE(IF(
                    ISNUMBER(M51:AE51),
                    IF(
                        M$4:AE$4=2,
                        M51:AE51,
                        ""),
                    ""))
            ),
            IF(
                Parameters!$D$17=1,
                IFERROR(
                    IF(
                        OR(
                            IF(
                                ISNUMBER(M51:AE51),
                                IF(
                                    M$4:AE$4=1,
                                    M51:AE51,
                                    ""),
                                "")
                            =0),
                        0,
                        GEOMEAN(IF(
                            ISNUMBER(M51:AE51),
                            IF(
                                M$4:AE$4=1,
                                M51:AE51,
                                ""),
                            ""))
                    ),
                    IF(
                        OR(IF(
                            ISNUMBER(M51:AE51),
                            IF(
                                M$4:AE$4=2,
                                M51:AE51,
                                ""),
                            "")
                            =0),
                        0,
                        GEOMEAN(IF(
                            ISNUMBER(M51:AE51),
                            IF(
                                M$4:AE$4=2,
                                M51:AE51,
                                ""),
                            "")))
                )
            )
        )
    )
)</f>
        <v>0</v>
      </c>
      <c r="I51" s="191" cm="1">
        <f t="array" ref="I51">IF(
    SUM(IF(
            ISNUMBER(
                IF(
                    $M$5:$AE$5,
                    (M51:AE51),
                    "")),
            1,
            0))
        =0,
    NA(),
    IF(
        Parameters!$D$15=1,
        IF(
            SUM(--(ISNUMBER(IF($M$5:$AE$5=1,(M51:AE51),""))))&gt;0,
            MAX(IF(
                ISNUMBER(M51:AE51),
                IF(
                    M$5:AE$5=1,
                    M51:AE51,
                    ""),
                "")),
            MAX(IF(
                ISNUMBER(M51:AE51),
                IF(
                    M$5:AE$5=2,
                    M51:AE51,
                    ""),
                ""))
        ),
        IF(
            Parameters!$D$16=1,
            IFERROR(
                AVERAGE(IF(
                    ISNUMBER(M51:AE51),
                    IF(
                        M$5:AE$5=1,
                        M51:AE51,
                        ""),
                    "")),
                AVERAGE(IF(
                    ISNUMBER(M51:AE51),
                    IF(
                        M$5:AE$5=2,
                        M51:AE51,
                        ""),
                    ""))
            ),
            IF(
                Parameters!$D$17=1,
                IFERROR(
                    IF(
                        OR(
                            IF(
                                ISNUMBER(M51:AE51),
                                IF(
                                    M$5:AE$5=1,
                                    M51:AE51,
                                    ""),
                                "")
                            =0),
                        0,
                        GEOMEAN(IF(
                            ISNUMBER(M51:AE51),
                            IF(
                                M$5:AE$5=1,
                                M51:AE51,
                                ""),
                            ""))
                    ),
                    IF(
                        OR(IF(
                            ISNUMBER(M51:AE51),
                            IF(
                                M$5:AE$5=2,
                                M51:AE51,
                                ""),
                            "")
                            =0),
                        0,
                        GEOMEAN(IF(
                            ISNUMBER(M51:AE51),
                            IF(
                                M$5:AE$5=2,
                                M51:AE51,
                                ""),
                            "")))
                )
            )
        )
    )
)</f>
        <v>0</v>
      </c>
      <c r="J51" s="242">
        <v>45454</v>
      </c>
      <c r="K51" s="242">
        <v>44860</v>
      </c>
      <c r="L51" s="91" t="s">
        <v>79</v>
      </c>
      <c r="M51" s="192">
        <v>0</v>
      </c>
      <c r="N51" s="192">
        <v>0</v>
      </c>
      <c r="O51" s="192">
        <v>0</v>
      </c>
      <c r="P51" s="192" t="s">
        <v>409</v>
      </c>
      <c r="Q51" s="192">
        <v>0</v>
      </c>
      <c r="R51" s="192" t="s">
        <v>409</v>
      </c>
      <c r="S51" s="192">
        <v>0</v>
      </c>
      <c r="T51" s="192" t="s">
        <v>409</v>
      </c>
      <c r="U51" s="192" t="s">
        <v>409</v>
      </c>
      <c r="V51" s="192">
        <v>61.4</v>
      </c>
      <c r="W51" s="192" t="s">
        <v>409</v>
      </c>
      <c r="X51" s="192" t="s">
        <v>409</v>
      </c>
      <c r="Y51" s="192" t="s">
        <v>409</v>
      </c>
      <c r="Z51" s="192">
        <v>0</v>
      </c>
      <c r="AA51" s="192" t="s">
        <v>409</v>
      </c>
      <c r="AB51" s="34"/>
      <c r="AC51" s="34"/>
      <c r="AD51" s="192"/>
      <c r="AE51" s="192"/>
      <c r="AF51" s="192"/>
      <c r="AG51" s="192"/>
      <c r="AH51" s="192"/>
      <c r="AI51" s="192"/>
    </row>
    <row r="52" spans="1:35" x14ac:dyDescent="0.2">
      <c r="A52" s="84">
        <v>45</v>
      </c>
      <c r="B52" s="84" t="str">
        <f ca="1"/>
        <v>Costa Rica</v>
      </c>
      <c r="C52" s="84" t="str">
        <f ca="1"/>
        <v>CRI</v>
      </c>
      <c r="D52" s="219" t="str">
        <f ca="1"/>
        <v>LCN           Latin America &amp; Caribbean</v>
      </c>
      <c r="E52" s="219" t="str">
        <f ca="1"/>
        <v>IBRD</v>
      </c>
      <c r="F52" s="190" t="str">
        <f t="shared" ca="1" si="12"/>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$M$4:$AE$4,
                    (M52:AE52),
                    "")),
            1,
            0))
        =0,
    NA(),
    IF(
        Parameters!$D$15=1,
        IF(
            SUM(--(ISNUMBER(IF($M$4:$AE$4=1,(M52:AE52),""))))&gt;0,
            MAX(IF(
                ISNUMBER(M52:AE52),
                IF(
                    M$4:AE$4=1,
                    M52:AE52,
                    ""),
                "")),
            MAX(IF(
                ISNUMBER(M52:AE52),
                IF(
                    M$4:AE$4=2,
                    M52:AE52,
                    ""),
                ""))
        ),
        IF(
            Parameters!$D$16=1,
            IFERROR(
                AVERAGE(IF(
                    ISNUMBER(M52:AE52),
                    IF(
                        M$4:AE$4=1,
                        M52:AE52,
                        ""),
                    "")),
                AVERAGE(IF(
                    ISNUMBER(M52:AE52),
                    IF(
                        M$4:AE$4=2,
                        M52:AE52,
                        ""),
                    ""))
            ),
            IF(
                Parameters!$D$17=1,
                IFERROR(
                    IF(
                        OR(
                            IF(
                                ISNUMBER(M52:AE52),
                                IF(
                                    M$4:AE$4=1,
                                    M52:AE52,
                                    ""),
                                "")
                            =0),
                        0,
                        GEOMEAN(IF(
                            ISNUMBER(M52:AE52),
                            IF(
                                M$4:AE$4=1,
                                M52:AE52,
                                ""),
                            ""))
                    ),
                    IF(
                        OR(IF(
                            ISNUMBER(M52:AE52),
                            IF(
                                M$4:AE$4=2,
                                M52:AE52,
                                ""),
                            "")
                            =0),
                        0,
                        GEOMEAN(IF(
                            ISNUMBER(M52:AE52),
                            IF(
                                M$4:AE$4=2,
                                M52:AE52,
                                ""),
                            "")))
                )
            )
        )
    )
)</f>
        <v>0</v>
      </c>
      <c r="I52" s="191" cm="1">
        <f t="array" ref="I52">IF(
    SUM(IF(
            ISNUMBER(
                IF(
                    $M$5:$AE$5,
                    (M52:AE52),
                    "")),
            1,
            0))
        =0,
    NA(),
    IF(
        Parameters!$D$15=1,
        IF(
            SUM(--(ISNUMBER(IF($M$5:$AE$5=1,(M52:AE52),""))))&gt;0,
            MAX(IF(
                ISNUMBER(M52:AE52),
                IF(
                    M$5:AE$5=1,
                    M52:AE52,
                    ""),
                "")),
            MAX(IF(
                ISNUMBER(M52:AE52),
                IF(
                    M$5:AE$5=2,
                    M52:AE52,
                    ""),
                ""))
        ),
        IF(
            Parameters!$D$16=1,
            IFERROR(
                AVERAGE(IF(
                    ISNUMBER(M52:AE52),
                    IF(
                        M$5:AE$5=1,
                        M52:AE52,
                        ""),
                    "")),
                AVERAGE(IF(
                    ISNUMBER(M52:AE52),
                    IF(
                        M$5:AE$5=2,
                        M52:AE52,
                        ""),
                    ""))
            ),
            IF(
                Parameters!$D$17=1,
                IFERROR(
                    IF(
                        OR(
                            IF(
                                ISNUMBER(M52:AE52),
                                IF(
                                    M$5:AE$5=1,
                                    M52:AE52,
                                    ""),
                                "")
                            =0),
                        0,
                        GEOMEAN(IF(
                            ISNUMBER(M52:AE52),
                            IF(
                                M$5:AE$5=1,
                                M52:AE52,
                                ""),
                            ""))
                    ),
                    IF(
                        OR(IF(
                            ISNUMBER(M52:AE52),
                            IF(
                                M$5:AE$5=2,
                                M52:AE52,
                                ""),
                            "")
                            =0),
                        0,
                        GEOMEAN(IF(
                            ISNUMBER(M52:AE52),
                            IF(
                                M$5:AE$5=2,
                                M52:AE52,
                                ""),
                            "")))
                )
            )
        )
    )
)</f>
        <v>7</v>
      </c>
      <c r="J52" s="242">
        <v>45454</v>
      </c>
      <c r="K52" s="242">
        <v>45418</v>
      </c>
      <c r="L52" s="91" t="s">
        <v>81</v>
      </c>
      <c r="M52" s="192">
        <v>0</v>
      </c>
      <c r="N52" s="192">
        <v>0</v>
      </c>
      <c r="O52" s="192">
        <v>0</v>
      </c>
      <c r="P52" s="192">
        <v>0</v>
      </c>
      <c r="Q52" s="192">
        <v>0</v>
      </c>
      <c r="R52" s="192" t="s">
        <v>409</v>
      </c>
      <c r="S52" s="192" t="s">
        <v>409</v>
      </c>
      <c r="T52" s="192">
        <v>7</v>
      </c>
      <c r="U52" s="192" t="s">
        <v>409</v>
      </c>
      <c r="V52" s="192">
        <v>40.4</v>
      </c>
      <c r="W52" s="192" t="s">
        <v>409</v>
      </c>
      <c r="X52" s="192">
        <v>-0.72456883730947097</v>
      </c>
      <c r="Y52" s="192" t="s">
        <v>409</v>
      </c>
      <c r="Z52" s="192" t="s">
        <v>409</v>
      </c>
      <c r="AA52" s="192">
        <v>200</v>
      </c>
      <c r="AB52" s="34"/>
      <c r="AC52" s="34"/>
      <c r="AD52" s="192"/>
      <c r="AE52" s="192"/>
      <c r="AF52" s="192"/>
      <c r="AG52" s="192"/>
      <c r="AH52" s="192"/>
      <c r="AI52" s="192"/>
    </row>
    <row r="53" spans="1:35" x14ac:dyDescent="0.2">
      <c r="A53" s="84">
        <v>46</v>
      </c>
      <c r="B53" s="84" t="str">
        <f ca="1"/>
        <v>Cuba</v>
      </c>
      <c r="C53" s="84" t="str">
        <f ca="1"/>
        <v>CUB</v>
      </c>
      <c r="D53" s="219" t="str">
        <f ca="1"/>
        <v>LCN           Latin America &amp; Caribbean</v>
      </c>
      <c r="E53" s="219" t="str">
        <f ca="1"/>
        <v>NA</v>
      </c>
      <c r="F53" s="190" t="str">
        <f t="shared" ca="1" si="12"/>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$M$4:$AE$4,
                    (M53:AE53),
                    "")),
            1,
            0))
        =0,
    NA(),
    IF(
        Parameters!$D$15=1,
        IF(
            SUM(--(ISNUMBER(IF($M$4:$AE$4=1,(M53:AE53),""))))&gt;0,
            MAX(IF(
                ISNUMBER(M53:AE53),
                IF(
                    M$4:AE$4=1,
                    M53:AE53,
                    ""),
                "")),
            MAX(IF(
                ISNUMBER(M53:AE53),
                IF(
                    M$4:AE$4=2,
                    M53:AE53,
                    ""),
                ""))
        ),
        IF(
            Parameters!$D$16=1,
            IFERROR(
                AVERAGE(IF(
                    ISNUMBER(M53:AE53),
                    IF(
                        M$4:AE$4=1,
                        M53:AE53,
                        ""),
                    "")),
                AVERAGE(IF(
                    ISNUMBER(M53:AE53),
                    IF(
                        M$4:AE$4=2,
                        M53:AE53,
                        ""),
                    ""))
            ),
            IF(
                Parameters!$D$17=1,
                IFERROR(
                    IF(
                        OR(
                            IF(
                                ISNUMBER(M53:AE53),
                                IF(
                                    M$4:AE$4=1,
                                    M53:AE53,
                                    ""),
                                "")
                            =0),
                        0,
                        GEOMEAN(IF(
                            ISNUMBER(M53:AE53),
                            IF(
                                M$4:AE$4=1,
                                M53:AE53,
                                ""),
                            ""))
                    ),
                    IF(
                        OR(IF(
                            ISNUMBER(M53:AE53),
                            IF(
                                M$4:AE$4=2,
                                M53:AE53,
                                ""),
                            "")
                            =0),
                        0,
                        GEOMEAN(IF(
                            ISNUMBER(M53:AE53),
                            IF(
                                M$4:AE$4=2,
                                M53:AE53,
                                ""),
                            "")))
                )
            )
        )
    )
)</f>
        <v>0</v>
      </c>
      <c r="I53" s="191" cm="1">
        <f t="array" ref="I53">IF(
    SUM(IF(
            ISNUMBER(
                IF(
                    $M$5:$AE$5,
                    (M53:AE53),
                    "")),
            1,
            0))
        =0,
    NA(),
    IF(
        Parameters!$D$15=1,
        IF(
            SUM(--(ISNUMBER(IF($M$5:$AE$5=1,(M53:AE53),""))))&gt;0,
            MAX(IF(
                ISNUMBER(M53:AE53),
                IF(
                    M$5:AE$5=1,
                    M53:AE53,
                    ""),
                "")),
            MAX(IF(
                ISNUMBER(M53:AE53),
                IF(
                    M$5:AE$5=2,
                    M53:AE53,
                    ""),
                ""))
        ),
        IF(
            Parameters!$D$16=1,
            IFERROR(
                AVERAGE(IF(
                    ISNUMBER(M53:AE53),
                    IF(
                        M$5:AE$5=1,
                        M53:AE53,
                        ""),
                    "")),
                AVERAGE(IF(
                    ISNUMBER(M53:AE53),
                    IF(
                        M$5:AE$5=2,
                        M53:AE53,
                        ""),
                    ""))
            ),
            IF(
                Parameters!$D$17=1,
                IFERROR(
                    IF(
                        OR(
                            IF(
                                ISNUMBER(M53:AE53),
                                IF(
                                    M$5:AE$5=1,
                                    M53:AE53,
                                    ""),
                                "")
                            =0),
                        0,
                        GEOMEAN(IF(
                            ISNUMBER(M53:AE53),
                            IF(
                                M$5:AE$5=1,
                                M53:AE53,
                                ""),
                            ""))
                    ),
                    IF(
                        OR(IF(
                            ISNUMBER(M53:AE53),
                            IF(
                                M$5:AE$5=2,
                                M53:AE53,
                                ""),
                            "")
                            =0),
                        0,
                        GEOMEAN(IF(
                            ISNUMBER(M53:AE53),
                            IF(
                                M$5:AE$5=2,
                                M53:AE53,
                                ""),
                            "")))
                )
            )
        )
    )
)</f>
        <v>0</v>
      </c>
      <c r="J53" s="242">
        <v>45454</v>
      </c>
      <c r="K53" s="242">
        <v>45393</v>
      </c>
      <c r="L53" s="91" t="s">
        <v>83</v>
      </c>
      <c r="M53" s="192">
        <v>0</v>
      </c>
      <c r="N53" s="192">
        <v>0</v>
      </c>
      <c r="O53" s="192">
        <v>0</v>
      </c>
      <c r="P53" s="192" t="s">
        <v>409</v>
      </c>
      <c r="Q53" s="192">
        <v>0</v>
      </c>
      <c r="R53" s="192" t="s">
        <v>409</v>
      </c>
      <c r="S53" s="192">
        <v>0</v>
      </c>
      <c r="T53" s="192">
        <v>0</v>
      </c>
      <c r="U53" s="192" t="s">
        <v>409</v>
      </c>
      <c r="V53" s="192">
        <v>59.5</v>
      </c>
      <c r="W53" s="192" t="s">
        <v>409</v>
      </c>
      <c r="X53" s="192" t="s">
        <v>409</v>
      </c>
      <c r="Y53" s="192" t="s">
        <v>409</v>
      </c>
      <c r="Z53" s="192">
        <v>0</v>
      </c>
      <c r="AA53" s="192">
        <v>-100</v>
      </c>
      <c r="AB53" s="34"/>
      <c r="AC53" s="34"/>
      <c r="AD53" s="192"/>
      <c r="AE53" s="192"/>
      <c r="AF53" s="192"/>
      <c r="AG53" s="192"/>
      <c r="AH53" s="192"/>
      <c r="AI53" s="192"/>
    </row>
    <row r="54" spans="1:35" x14ac:dyDescent="0.2">
      <c r="A54" s="84">
        <v>47</v>
      </c>
      <c r="B54" s="84" t="str">
        <f ca="1"/>
        <v>Curaçao</v>
      </c>
      <c r="C54" s="84" t="str">
        <f ca="1"/>
        <v>CUW</v>
      </c>
      <c r="D54" s="219" t="str">
        <f ca="1"/>
        <v>LCN           Latin America &amp; Caribbean</v>
      </c>
      <c r="E54" s="219" t="str">
        <f ca="1"/>
        <v>NA</v>
      </c>
      <c r="F54" s="190" t="str">
        <f t="shared" ca="1" si="12"/>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cm="1">
        <f t="array" ref="H54">IF(
    SUM(IF(
            ISNUMBER(
                IF(
                    $M$4:$AE$4,
                    (M54:AE54),
                    "")),
            1,
            0))
        =0,
    NA(),
    IF(
        Parameters!$D$15=1,
        IF(
            SUM(--(ISNUMBER(IF($M$4:$AE$4=1,(M54:AE54),""))))&gt;0,
            MAX(IF(
                ISNUMBER(M54:AE54),
                IF(
                    M$4:AE$4=1,
                    M54:AE54,
                    ""),
                "")),
            MAX(IF(
                ISNUMBER(M54:AE54),
                IF(
                    M$4:AE$4=2,
                    M54:AE54,
                    ""),
                ""))
        ),
        IF(
            Parameters!$D$16=1,
            IFERROR(
                AVERAGE(IF(
                    ISNUMBER(M54:AE54),
                    IF(
                        M$4:AE$4=1,
                        M54:AE54,
                        ""),
                    "")),
                AVERAGE(IF(
                    ISNUMBER(M54:AE54),
                    IF(
                        M$4:AE$4=2,
                        M54:AE54,
                        ""),
                    ""))
            ),
            IF(
                Parameters!$D$17=1,
                IFERROR(
                    IF(
                        OR(
                            IF(
                                ISNUMBER(M54:AE54),
                                IF(
                                    M$4:AE$4=1,
                                    M54:AE54,
                                    ""),
                                "")
                            =0),
                        0,
                        GEOMEAN(IF(
                            ISNUMBER(M54:AE54),
                            IF(
                                M$4:AE$4=1,
                                M54:AE54,
                                ""),
                            ""))
                    ),
                    IF(
                        OR(IF(
                            ISNUMBER(M54:AE54),
                            IF(
                                M$4:AE$4=2,
                                M54:AE54,
                                ""),
                            "")
                            =0),
                        0,
                        GEOMEAN(IF(
                            ISNUMBER(M54:AE54),
                            IF(
                                M$4:AE$4=2,
                                M54:AE54,
                                ""),
                            "")))
                )
            )
        )
    )
)</f>
        <v>0</v>
      </c>
      <c r="I54" s="191" cm="1">
        <f t="array" ref="I54">IF(
    SUM(IF(
            ISNUMBER(
                IF(
                    $M$5:$AE$5,
                    (M54:AE54),
                    "")),
            1,
            0))
        =0,
    NA(),
    IF(
        Parameters!$D$15=1,
        IF(
            SUM(--(ISNUMBER(IF($M$5:$AE$5=1,(M54:AE54),""))))&gt;0,
            MAX(IF(
                ISNUMBER(M54:AE54),
                IF(
                    M$5:AE$5=1,
                    M54:AE54,
                    ""),
                "")),
            MAX(IF(
                ISNUMBER(M54:AE54),
                IF(
                    M$5:AE$5=2,
                    M54:AE54,
                    ""),
                ""))
        ),
        IF(
            Parameters!$D$16=1,
            IFERROR(
                AVERAGE(IF(
                    ISNUMBER(M54:AE54),
                    IF(
                        M$5:AE$5=1,
                        M54:AE54,
                        ""),
                    "")),
                AVERAGE(IF(
                    ISNUMBER(M54:AE54),
                    IF(
                        M$5:AE$5=2,
                        M54:AE54,
                        ""),
                    ""))
            ),
            IF(
                Parameters!$D$17=1,
                IFERROR(
                    IF(
                        OR(
                            IF(
                                ISNUMBER(M54:AE54),
                                IF(
                                    M$5:AE$5=1,
                                    M54:AE54,
                                    ""),
                                "")
                            =0),
                        0,
                        GEOMEAN(IF(
                            ISNUMBER(M54:AE54),
                            IF(
                                M$5:AE$5=1,
                                M54:AE54,
                                ""),
                            ""))
                    ),
                    IF(
                        OR(IF(
                            ISNUMBER(M54:AE54),
                            IF(
                                M$5:AE$5=2,
                                M54:AE54,
                                ""),
                            "")
                            =0),
                        0,
                        GEOMEAN(IF(
                            ISNUMBER(M54:AE54),
                            IF(
                                M$5:AE$5=2,
                                M54:AE54,
                                ""),
                            "")))
                )
            )
        )
    )
)</f>
        <v>0</v>
      </c>
      <c r="J54" s="242" t="s">
        <v>409</v>
      </c>
      <c r="K54" s="242" t="s">
        <v>409</v>
      </c>
      <c r="L54" s="91" t="s">
        <v>678</v>
      </c>
      <c r="M54" s="192">
        <v>0</v>
      </c>
      <c r="N54" s="192" t="s">
        <v>409</v>
      </c>
      <c r="O54" s="192">
        <v>0</v>
      </c>
      <c r="P54" s="192" t="s">
        <v>409</v>
      </c>
      <c r="Q54" s="192">
        <v>0</v>
      </c>
      <c r="R54" s="192" t="s">
        <v>409</v>
      </c>
      <c r="S54" s="192" t="s">
        <v>409</v>
      </c>
      <c r="T54" s="192" t="s">
        <v>409</v>
      </c>
      <c r="U54" s="192" t="s">
        <v>409</v>
      </c>
      <c r="V54" s="192" t="s">
        <v>409</v>
      </c>
      <c r="W54" s="192" t="s">
        <v>409</v>
      </c>
      <c r="X54" s="192" t="s">
        <v>409</v>
      </c>
      <c r="Y54" s="192" t="s">
        <v>409</v>
      </c>
      <c r="Z54" s="192" t="s">
        <v>409</v>
      </c>
      <c r="AA54" s="192" t="s">
        <v>409</v>
      </c>
      <c r="AB54" s="34"/>
      <c r="AC54" s="34"/>
      <c r="AD54" s="192"/>
      <c r="AE54" s="192"/>
      <c r="AF54" s="192"/>
      <c r="AG54" s="192"/>
      <c r="AH54" s="192"/>
      <c r="AI54" s="192"/>
    </row>
    <row r="55" spans="1:35" x14ac:dyDescent="0.2">
      <c r="A55" s="84">
        <v>48</v>
      </c>
      <c r="B55" s="84" t="str">
        <f ca="1"/>
        <v>Cayman Islands</v>
      </c>
      <c r="C55" s="84" t="str">
        <f ca="1"/>
        <v>CYM</v>
      </c>
      <c r="D55" s="219" t="str">
        <f ca="1"/>
        <v>LCN           Latin America &amp; Caribbean</v>
      </c>
      <c r="E55" s="219" t="str">
        <f ca="1"/>
        <v>NA</v>
      </c>
      <c r="F55" s="190" t="str">
        <f t="shared" ca="1" si="12"/>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$M$4:$AE$4,
                    (M55:AE55),
                    "")),
            1,
            0))
        =0,
    NA(),
    IF(
        Parameters!$D$15=1,
        IF(
            SUM(--(ISNUMBER(IF($M$4:$AE$4=1,(M55:AE55),""))))&gt;0,
            MAX(IF(
                ISNUMBER(M55:AE55),
                IF(
                    M$4:AE$4=1,
                    M55:AE55,
                    ""),
                "")),
            MAX(IF(
                ISNUMBER(M55:AE55),
                IF(
                    M$4:AE$4=2,
                    M55:AE55,
                    ""),
                ""))
        ),
        IF(
            Parameters!$D$16=1,
            IFERROR(
                AVERAGE(IF(
                    ISNUMBER(M55:AE55),
                    IF(
                        M$4:AE$4=1,
                        M55:AE55,
                        ""),
                    "")),
                AVERAGE(IF(
                    ISNUMBER(M55:AE55),
                    IF(
                        M$4:AE$4=2,
                        M55:AE55,
                        ""),
                    ""))
            ),
            IF(
                Parameters!$D$17=1,
                IFERROR(
                    IF(
                        OR(
                            IF(
                                ISNUMBER(M55:AE55),
                                IF(
                                    M$4:AE$4=1,
                                    M55:AE55,
                                    ""),
                                "")
                            =0),
                        0,
                        GEOMEAN(IF(
                            ISNUMBER(M55:AE55),
                            IF(
                                M$4:AE$4=1,
                                M55:AE55,
                                ""),
                            ""))
                    ),
                    IF(
                        OR(IF(
                            ISNUMBER(M55:AE55),
                            IF(
                                M$4:AE$4=2,
                                M55:AE55,
                                ""),
                            "")
                            =0),
                        0,
                        GEOMEAN(IF(
                            ISNUMBER(M55:AE55),
                            IF(
                                M$4:AE$4=2,
                                M55:AE55,
                                ""),
                            "")))
                )
            )
        )
    )
)</f>
        <v>0</v>
      </c>
      <c r="I55" s="191" cm="1">
        <f t="array" ref="I55">IF(
    SUM(IF(
            ISNUMBER(
                IF(
                    $M$5:$AE$5,
                    (M55:AE55),
                    "")),
            1,
            0))
        =0,
    NA(),
    IF(
        Parameters!$D$15=1,
        IF(
            SUM(--(ISNUMBER(IF($M$5:$AE$5=1,(M55:AE55),""))))&gt;0,
            MAX(IF(
                ISNUMBER(M55:AE55),
                IF(
                    M$5:AE$5=1,
                    M55:AE55,
                    ""),
                "")),
            MAX(IF(
                ISNUMBER(M55:AE55),
                IF(
                    M$5:AE$5=2,
                    M55:AE55,
                    ""),
                ""))
        ),
        IF(
            Parameters!$D$16=1,
            IFERROR(
                AVERAGE(IF(
                    ISNUMBER(M55:AE55),
                    IF(
                        M$5:AE$5=1,
                        M55:AE55,
                        ""),
                    "")),
                AVERAGE(IF(
                    ISNUMBER(M55:AE55),
                    IF(
                        M$5:AE$5=2,
                        M55:AE55,
                        ""),
                    ""))
            ),
            IF(
                Parameters!$D$17=1,
                IFERROR(
                    IF(
                        OR(
                            IF(
                                ISNUMBER(M55:AE55),
                                IF(
                                    M$5:AE$5=1,
                                    M55:AE55,
                                    ""),
                                "")
                            =0),
                        0,
                        GEOMEAN(IF(
                            ISNUMBER(M55:AE55),
                            IF(
                                M$5:AE$5=1,
                                M55:AE55,
                                ""),
                            ""))
                    ),
                    IF(
                        OR(IF(
                            ISNUMBER(M55:AE55),
                            IF(
                                M$5:AE$5=2,
                                M55:AE55,
                                ""),
                            "")
                            =0),
                        0,
                        GEOMEAN(IF(
                            ISNUMBER(M55:AE55),
                            IF(
                                M$5:AE$5=2,
                                M55:AE55,
                                ""),
                            "")))
                )
            )
        )
    )
)</f>
        <v>0</v>
      </c>
      <c r="J55" s="242" t="s">
        <v>409</v>
      </c>
      <c r="K55" s="242" t="s">
        <v>409</v>
      </c>
      <c r="L55" s="91" t="s">
        <v>679</v>
      </c>
      <c r="M55" s="192">
        <v>0</v>
      </c>
      <c r="N55" s="192" t="s">
        <v>409</v>
      </c>
      <c r="O55" s="192">
        <v>0</v>
      </c>
      <c r="P55" s="192" t="s">
        <v>409</v>
      </c>
      <c r="Q55" s="192">
        <v>0</v>
      </c>
      <c r="R55" s="192" t="s">
        <v>409</v>
      </c>
      <c r="S55" s="192" t="s">
        <v>409</v>
      </c>
      <c r="T55" s="192" t="s">
        <v>409</v>
      </c>
      <c r="U55" s="192" t="s">
        <v>409</v>
      </c>
      <c r="V55" s="192" t="s">
        <v>409</v>
      </c>
      <c r="W55" s="192" t="s">
        <v>409</v>
      </c>
      <c r="X55" s="192" t="s">
        <v>409</v>
      </c>
      <c r="Y55" s="192" t="s">
        <v>409</v>
      </c>
      <c r="Z55" s="192" t="s">
        <v>409</v>
      </c>
      <c r="AA55" s="192" t="s">
        <v>409</v>
      </c>
      <c r="AB55" s="34"/>
      <c r="AC55" s="34"/>
      <c r="AD55" s="192"/>
      <c r="AE55" s="192"/>
      <c r="AF55" s="192"/>
      <c r="AG55" s="192"/>
      <c r="AH55" s="192"/>
      <c r="AI55" s="192"/>
    </row>
    <row r="56" spans="1:35" x14ac:dyDescent="0.2">
      <c r="A56" s="84">
        <v>49</v>
      </c>
      <c r="B56" s="84" t="str">
        <f ca="1"/>
        <v>Cyprus</v>
      </c>
      <c r="C56" s="84" t="str">
        <f ca="1"/>
        <v>CYP</v>
      </c>
      <c r="D56" s="219" t="str">
        <f ca="1"/>
        <v>ECS           Europe &amp; Central Asia</v>
      </c>
      <c r="E56" s="219" t="str">
        <f ca="1"/>
        <v>NA</v>
      </c>
      <c r="F56" s="190" t="str">
        <f t="shared" ca="1" si="12"/>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$M$4:$AE$4,
                    (M56:AE56),
                    "")),
            1,
            0))
        =0,
    NA(),
    IF(
        Parameters!$D$15=1,
        IF(
            SUM(--(ISNUMBER(IF($M$4:$AE$4=1,(M56:AE56),""))))&gt;0,
            MAX(IF(
                ISNUMBER(M56:AE56),
                IF(
                    M$4:AE$4=1,
                    M56:AE56,
                    ""),
                "")),
            MAX(IF(
                ISNUMBER(M56:AE56),
                IF(
                    M$4:AE$4=2,
                    M56:AE56,
                    ""),
                ""))
        ),
        IF(
            Parameters!$D$16=1,
            IFERROR(
                AVERAGE(IF(
                    ISNUMBER(M56:AE56),
                    IF(
                        M$4:AE$4=1,
                        M56:AE56,
                        ""),
                    "")),
                AVERAGE(IF(
                    ISNUMBER(M56:AE56),
                    IF(
                        M$4:AE$4=2,
                        M56:AE56,
                        ""),
                    ""))
            ),
            IF(
                Parameters!$D$17=1,
                IFERROR(
                    IF(
                        OR(
                            IF(
                                ISNUMBER(M56:AE56),
                                IF(
                                    M$4:AE$4=1,
                                    M56:AE56,
                                    ""),
                                "")
                            =0),
                        0,
                        GEOMEAN(IF(
                            ISNUMBER(M56:AE56),
                            IF(
                                M$4:AE$4=1,
                                M56:AE56,
                                ""),
                            ""))
                    ),
                    IF(
                        OR(IF(
                            ISNUMBER(M56:AE56),
                            IF(
                                M$4:AE$4=2,
                                M56:AE56,
                                ""),
                            "")
                            =0),
                        0,
                        GEOMEAN(IF(
                            ISNUMBER(M56:AE56),
                            IF(
                                M$4:AE$4=2,
                                M56:AE56,
                                ""),
                            "")))
                )
            )
        )
    )
)</f>
        <v>0</v>
      </c>
      <c r="I56" s="191" cm="1">
        <f t="array" ref="I56">IF(
    SUM(IF(
            ISNUMBER(
                IF(
                    $M$5:$AE$5,
                    (M56:AE56),
                    "")),
            1,
            0))
        =0,
    NA(),
    IF(
        Parameters!$D$15=1,
        IF(
            SUM(--(ISNUMBER(IF($M$5:$AE$5=1,(M56:AE56),""))))&gt;0,
            MAX(IF(
                ISNUMBER(M56:AE56),
                IF(
                    M$5:AE$5=1,
                    M56:AE56,
                    ""),
                "")),
            MAX(IF(
                ISNUMBER(M56:AE56),
                IF(
                    M$5:AE$5=2,
                    M56:AE56,
                    ""),
                ""))
        ),
        IF(
            Parameters!$D$16=1,
            IFERROR(
                AVERAGE(IF(
                    ISNUMBER(M56:AE56),
                    IF(
                        M$5:AE$5=1,
                        M56:AE56,
                        ""),
                    "")),
                AVERAGE(IF(
                    ISNUMBER(M56:AE56),
                    IF(
                        M$5:AE$5=2,
                        M56:AE56,
                        ""),
                    ""))
            ),
            IF(
                Parameters!$D$17=1,
                IFERROR(
                    IF(
                        OR(
                            IF(
                                ISNUMBER(M56:AE56),
                                IF(
                                    M$5:AE$5=1,
                                    M56:AE56,
                                    ""),
                                "")
                            =0),
                        0,
                        GEOMEAN(IF(
                            ISNUMBER(M56:AE56),
                            IF(
                                M$5:AE$5=1,
                                M56:AE56,
                                ""),
                            ""))
                    ),
                    IF(
                        OR(IF(
                            ISNUMBER(M56:AE56),
                            IF(
                                M$5:AE$5=2,
                                M56:AE56,
                                ""),
                            "")
                            =0),
                        0,
                        GEOMEAN(IF(
                            ISNUMBER(M56:AE56),
                            IF(
                                M$5:AE$5=2,
                                M56:AE56,
                                ""),
                            "")))
                )
            )
        )
    )
)</f>
        <v>0</v>
      </c>
      <c r="J56" s="242">
        <v>45454</v>
      </c>
      <c r="K56" s="242">
        <v>45440</v>
      </c>
      <c r="L56" s="91" t="s">
        <v>85</v>
      </c>
      <c r="M56" s="192">
        <v>0</v>
      </c>
      <c r="N56" s="192">
        <v>0</v>
      </c>
      <c r="O56" s="192">
        <v>0</v>
      </c>
      <c r="P56" s="192" t="s">
        <v>409</v>
      </c>
      <c r="Q56" s="192">
        <v>0</v>
      </c>
      <c r="R56" s="192" t="s">
        <v>409</v>
      </c>
      <c r="S56" s="192">
        <v>0</v>
      </c>
      <c r="T56" s="192">
        <v>0</v>
      </c>
      <c r="U56" s="192" t="s">
        <v>409</v>
      </c>
      <c r="V56" s="192">
        <v>57</v>
      </c>
      <c r="W56" s="192" t="s">
        <v>409</v>
      </c>
      <c r="X56" s="192" t="s">
        <v>409</v>
      </c>
      <c r="Y56" s="192" t="s">
        <v>409</v>
      </c>
      <c r="Z56" s="192">
        <v>0</v>
      </c>
      <c r="AA56" s="192">
        <v>-100</v>
      </c>
      <c r="AB56" s="34"/>
      <c r="AC56" s="34"/>
      <c r="AD56" s="192"/>
      <c r="AE56" s="192"/>
      <c r="AF56" s="192"/>
      <c r="AG56" s="192"/>
      <c r="AH56" s="192"/>
      <c r="AI56" s="192"/>
    </row>
    <row r="57" spans="1:35" x14ac:dyDescent="0.2">
      <c r="A57" s="84">
        <v>50</v>
      </c>
      <c r="B57" s="84" t="str">
        <f ca="1"/>
        <v>Czech Republic</v>
      </c>
      <c r="C57" s="84" t="str">
        <f ca="1"/>
        <v>CZE</v>
      </c>
      <c r="D57" s="219" t="str">
        <f ca="1"/>
        <v>ECS           Europe &amp; Central Asia</v>
      </c>
      <c r="E57" s="219" t="str">
        <f ca="1"/>
        <v>NA</v>
      </c>
      <c r="F57" s="190" t="str">
        <f t="shared" ca="1" si="12"/>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$M$4:$AE$4,
                    (M57:AE57),
                    "")),
            1,
            0))
        =0,
    NA(),
    IF(
        Parameters!$D$15=1,
        IF(
            SUM(--(ISNUMBER(IF($M$4:$AE$4=1,(M57:AE57),""))))&gt;0,
            MAX(IF(
                ISNUMBER(M57:AE57),
                IF(
                    M$4:AE$4=1,
                    M57:AE57,
                    ""),
                "")),
            MAX(IF(
                ISNUMBER(M57:AE57),
                IF(
                    M$4:AE$4=2,
                    M57:AE57,
                    ""),
                ""))
        ),
        IF(
            Parameters!$D$16=1,
            IFERROR(
                AVERAGE(IF(
                    ISNUMBER(M57:AE57),
                    IF(
                        M$4:AE$4=1,
                        M57:AE57,
                        ""),
                    "")),
                AVERAGE(IF(
                    ISNUMBER(M57:AE57),
                    IF(
                        M$4:AE$4=2,
                        M57:AE57,
                        ""),
                    ""))
            ),
            IF(
                Parameters!$D$17=1,
                IFERROR(
                    IF(
                        OR(
                            IF(
                                ISNUMBER(M57:AE57),
                                IF(
                                    M$4:AE$4=1,
                                    M57:AE57,
                                    ""),
                                "")
                            =0),
                        0,
                        GEOMEAN(IF(
                            ISNUMBER(M57:AE57),
                            IF(
                                M$4:AE$4=1,
                                M57:AE57,
                                ""),
                            ""))
                    ),
                    IF(
                        OR(IF(
                            ISNUMBER(M57:AE57),
                            IF(
                                M$4:AE$4=2,
                                M57:AE57,
                                ""),
                            "")
                            =0),
                        0,
                        GEOMEAN(IF(
                            ISNUMBER(M57:AE57),
                            IF(
                                M$4:AE$4=2,
                                M57:AE57,
                                ""),
                            "")))
                )
            )
        )
    )
)</f>
        <v>0</v>
      </c>
      <c r="I57" s="191" cm="1">
        <f t="array" ref="I57">IF(
    SUM(IF(
            ISNUMBER(
                IF(
                    $M$5:$AE$5,
                    (M57:AE57),
                    "")),
            1,
            0))
        =0,
    NA(),
    IF(
        Parameters!$D$15=1,
        IF(
            SUM(--(ISNUMBER(IF($M$5:$AE$5=1,(M57:AE57),""))))&gt;0,
            MAX(IF(
                ISNUMBER(M57:AE57),
                IF(
                    M$5:AE$5=1,
                    M57:AE57,
                    ""),
                "")),
            MAX(IF(
                ISNUMBER(M57:AE57),
                IF(
                    M$5:AE$5=2,
                    M57:AE57,
                    ""),
                ""))
        ),
        IF(
            Parameters!$D$16=1,
            IFERROR(
                AVERAGE(IF(
                    ISNUMBER(M57:AE57),
                    IF(
                        M$5:AE$5=1,
                        M57:AE57,
                        ""),
                    "")),
                AVERAGE(IF(
                    ISNUMBER(M57:AE57),
                    IF(
                        M$5:AE$5=2,
                        M57:AE57,
                        ""),
                    ""))
            ),
            IF(
                Parameters!$D$17=1,
                IFERROR(
                    IF(
                        OR(
                            IF(
                                ISNUMBER(M57:AE57),
                                IF(
                                    M$5:AE$5=1,
                                    M57:AE57,
                                    ""),
                                "")
                            =0),
                        0,
                        GEOMEAN(IF(
                            ISNUMBER(M57:AE57),
                            IF(
                                M$5:AE$5=1,
                                M57:AE57,
                                ""),
                            ""))
                    ),
                    IF(
                        OR(IF(
                            ISNUMBER(M57:AE57),
                            IF(
                                M$5:AE$5=2,
                                M57:AE57,
                                ""),
                            "")
                            =0),
                        0,
                        GEOMEAN(IF(
                            ISNUMBER(M57:AE57),
                            IF(
                                M$5:AE$5=2,
                                M57:AE57,
                                ""),
                            "")))
                )
            )
        )
    )
)</f>
        <v>0</v>
      </c>
      <c r="J57" s="242">
        <v>45454</v>
      </c>
      <c r="K57" s="242">
        <v>45294</v>
      </c>
      <c r="L57" s="91" t="s">
        <v>87</v>
      </c>
      <c r="M57" s="192">
        <v>0</v>
      </c>
      <c r="N57" s="192">
        <v>0</v>
      </c>
      <c r="O57" s="192">
        <v>0</v>
      </c>
      <c r="P57" s="192" t="s">
        <v>409</v>
      </c>
      <c r="Q57" s="192">
        <v>0</v>
      </c>
      <c r="R57" s="192" t="s">
        <v>409</v>
      </c>
      <c r="S57" s="192">
        <v>0</v>
      </c>
      <c r="T57" s="192" t="s">
        <v>409</v>
      </c>
      <c r="U57" s="192" t="s">
        <v>409</v>
      </c>
      <c r="V57" s="192">
        <v>40.200000000000003</v>
      </c>
      <c r="W57" s="192" t="s">
        <v>409</v>
      </c>
      <c r="X57" s="192" t="s">
        <v>409</v>
      </c>
      <c r="Y57" s="192" t="s">
        <v>409</v>
      </c>
      <c r="Z57" s="192">
        <v>-0.17857142857142799</v>
      </c>
      <c r="AA57" s="192" t="s">
        <v>409</v>
      </c>
      <c r="AB57" s="34"/>
      <c r="AC57" s="34"/>
      <c r="AD57" s="192"/>
      <c r="AE57" s="192"/>
      <c r="AF57" s="192"/>
      <c r="AG57" s="192"/>
      <c r="AH57" s="192"/>
      <c r="AI57" s="192"/>
    </row>
    <row r="58" spans="1:35" x14ac:dyDescent="0.2">
      <c r="A58" s="84">
        <v>51</v>
      </c>
      <c r="B58" s="84" t="str">
        <f ca="1"/>
        <v>Germany</v>
      </c>
      <c r="C58" s="84" t="str">
        <f ca="1"/>
        <v>DEU</v>
      </c>
      <c r="D58" s="219" t="str">
        <f ca="1"/>
        <v>ECS           Europe &amp; Central Asia</v>
      </c>
      <c r="E58" s="219" t="str">
        <f ca="1"/>
        <v>NA</v>
      </c>
      <c r="F58" s="190" t="str">
        <f t="shared" ca="1" si="12"/>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$M$4:$AE$4,
                    (M58:AE58),
                    "")),
            1,
            0))
        =0,
    NA(),
    IF(
        Parameters!$D$15=1,
        IF(
            SUM(--(ISNUMBER(IF($M$4:$AE$4=1,(M58:AE58),""))))&gt;0,
            MAX(IF(
                ISNUMBER(M58:AE58),
                IF(
                    M$4:AE$4=1,
                    M58:AE58,
                    ""),
                "")),
            MAX(IF(
                ISNUMBER(M58:AE58),
                IF(
                    M$4:AE$4=2,
                    M58:AE58,
                    ""),
                ""))
        ),
        IF(
            Parameters!$D$16=1,
            IFERROR(
                AVERAGE(IF(
                    ISNUMBER(M58:AE58),
                    IF(
                        M$4:AE$4=1,
                        M58:AE58,
                        ""),
                    "")),
                AVERAGE(IF(
                    ISNUMBER(M58:AE58),
                    IF(
                        M$4:AE$4=2,
                        M58:AE58,
                        ""),
                    ""))
            ),
            IF(
                Parameters!$D$17=1,
                IFERROR(
                    IF(
                        OR(
                            IF(
                                ISNUMBER(M58:AE58),
                                IF(
                                    M$4:AE$4=1,
                                    M58:AE58,
                                    ""),
                                "")
                            =0),
                        0,
                        GEOMEAN(IF(
                            ISNUMBER(M58:AE58),
                            IF(
                                M$4:AE$4=1,
                                M58:AE58,
                                ""),
                            ""))
                    ),
                    IF(
                        OR(IF(
                            ISNUMBER(M58:AE58),
                            IF(
                                M$4:AE$4=2,
                                M58:AE58,
                                ""),
                            "")
                            =0),
                        0,
                        GEOMEAN(IF(
                            ISNUMBER(M58:AE58),
                            IF(
                                M$4:AE$4=2,
                                M58:AE58,
                                ""),
                            "")))
                )
            )
        )
    )
)</f>
        <v>0</v>
      </c>
      <c r="I58" s="191" cm="1">
        <f t="array" ref="I58">IF(
    SUM(IF(
            ISNUMBER(
                IF(
                    $M$5:$AE$5,
                    (M58:AE58),
                    "")),
            1,
            0))
        =0,
    NA(),
    IF(
        Parameters!$D$15=1,
        IF(
            SUM(--(ISNUMBER(IF($M$5:$AE$5=1,(M58:AE58),""))))&gt;0,
            MAX(IF(
                ISNUMBER(M58:AE58),
                IF(
                    M$5:AE$5=1,
                    M58:AE58,
                    ""),
                "")),
            MAX(IF(
                ISNUMBER(M58:AE58),
                IF(
                    M$5:AE$5=2,
                    M58:AE58,
                    ""),
                ""))
        ),
        IF(
            Parameters!$D$16=1,
            IFERROR(
                AVERAGE(IF(
                    ISNUMBER(M58:AE58),
                    IF(
                        M$5:AE$5=1,
                        M58:AE58,
                        ""),
                    "")),
                AVERAGE(IF(
                    ISNUMBER(M58:AE58),
                    IF(
                        M$5:AE$5=2,
                        M58:AE58,
                        ""),
                    ""))
            ),
            IF(
                Parameters!$D$17=1,
                IFERROR(
                    IF(
                        OR(
                            IF(
                                ISNUMBER(M58:AE58),
                                IF(
                                    M$5:AE$5=1,
                                    M58:AE58,
                                    ""),
                                "")
                            =0),
                        0,
                        GEOMEAN(IF(
                            ISNUMBER(M58:AE58),
                            IF(
                                M$5:AE$5=1,
                                M58:AE58,
                                ""),
                            ""))
                    ),
                    IF(
                        OR(IF(
                            ISNUMBER(M58:AE58),
                            IF(
                                M$5:AE$5=2,
                                M58:AE58,
                                ""),
                            "")
                            =0),
                        0,
                        GEOMEAN(IF(
                            ISNUMBER(M58:AE58),
                            IF(
                                M$5:AE$5=2,
                                M58:AE58,
                                ""),
                            "")))
                )
            )
        )
    )
)</f>
        <v>0</v>
      </c>
      <c r="J58" s="242">
        <v>45454</v>
      </c>
      <c r="K58" s="242">
        <v>44860</v>
      </c>
      <c r="L58" s="91" t="s">
        <v>89</v>
      </c>
      <c r="M58" s="192">
        <v>0</v>
      </c>
      <c r="N58" s="192">
        <v>0</v>
      </c>
      <c r="O58" s="192">
        <v>0</v>
      </c>
      <c r="P58" s="192" t="s">
        <v>409</v>
      </c>
      <c r="Q58" s="192">
        <v>0</v>
      </c>
      <c r="R58" s="192" t="s">
        <v>409</v>
      </c>
      <c r="S58" s="192">
        <v>0</v>
      </c>
      <c r="T58" s="192" t="s">
        <v>409</v>
      </c>
      <c r="U58" s="192" t="s">
        <v>409</v>
      </c>
      <c r="V58" s="192">
        <v>24.6</v>
      </c>
      <c r="W58" s="192" t="s">
        <v>409</v>
      </c>
      <c r="X58" s="192" t="s">
        <v>409</v>
      </c>
      <c r="Y58" s="192" t="s">
        <v>409</v>
      </c>
      <c r="Z58" s="192">
        <v>0</v>
      </c>
      <c r="AA58" s="192" t="s">
        <v>409</v>
      </c>
      <c r="AB58" s="34"/>
      <c r="AC58" s="34"/>
      <c r="AD58" s="192"/>
      <c r="AE58" s="192"/>
      <c r="AF58" s="192"/>
      <c r="AG58" s="192"/>
      <c r="AH58" s="192"/>
      <c r="AI58" s="192"/>
    </row>
    <row r="59" spans="1:35" x14ac:dyDescent="0.2">
      <c r="A59" s="84">
        <v>52</v>
      </c>
      <c r="B59" s="84" t="str">
        <f ca="1"/>
        <v>Djibouti</v>
      </c>
      <c r="C59" s="84" t="str">
        <f ca="1"/>
        <v>DJI</v>
      </c>
      <c r="D59" s="219" t="str">
        <f ca="1"/>
        <v>MEA           Middle East &amp; North Africa</v>
      </c>
      <c r="E59" s="219" t="str">
        <f ca="1"/>
        <v>IDA</v>
      </c>
      <c r="F59" s="190" t="str">
        <f t="shared" ca="1" si="12"/>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$M$4:$AE$4,
                    (M59:AE59),
                    "")),
            1,
            0))
        =0,
    NA(),
    IF(
        Parameters!$D$15=1,
        IF(
            SUM(--(ISNUMBER(IF($M$4:$AE$4=1,(M59:AE59),""))))&gt;0,
            MAX(IF(
                ISNUMBER(M59:AE59),
                IF(
                    M$4:AE$4=1,
                    M59:AE59,
                    ""),
                "")),
            MAX(IF(
                ISNUMBER(M59:AE59),
                IF(
                    M$4:AE$4=2,
                    M59:AE59,
                    ""),
                ""))
        ),
        IF(
            Parameters!$D$16=1,
            IFERROR(
                AVERAGE(IF(
                    ISNUMBER(M59:AE59),
                    IF(
                        M$4:AE$4=1,
                        M59:AE59,
                        ""),
                    "")),
                AVERAGE(IF(
                    ISNUMBER(M59:AE59),
                    IF(
                        M$4:AE$4=2,
                        M59:AE59,
                        ""),
                    ""))
            ),
            IF(
                Parameters!$D$17=1,
                IFERROR(
                    IF(
                        OR(
                            IF(
                                ISNUMBER(M59:AE59),
                                IF(
                                    M$4:AE$4=1,
                                    M59:AE59,
                                    ""),
                                "")
                            =0),
                        0,
                        GEOMEAN(IF(
                            ISNUMBER(M59:AE59),
                            IF(
                                M$4:AE$4=1,
                                M59:AE59,
                                ""),
                            ""))
                    ),
                    IF(
                        OR(IF(
                            ISNUMBER(M59:AE59),
                            IF(
                                M$4:AE$4=2,
                                M59:AE59,
                                ""),
                            "")
                            =0),
                        0,
                        GEOMEAN(IF(
                            ISNUMBER(M59:AE59),
                            IF(
                                M$4:AE$4=2,
                                M59:AE59,
                                ""),
                            "")))
                )
            )
        )
    )
)</f>
        <v>4.5025577703298598</v>
      </c>
      <c r="I59" s="191" cm="1">
        <f t="array" ref="I59">IF(
    SUM(IF(
            ISNUMBER(
                IF(
                    $M$5:$AE$5,
                    (M59:AE59),
                    "")),
            1,
            0))
        =0,
    NA(),
    IF(
        Parameters!$D$15=1,
        IF(
            SUM(--(ISNUMBER(IF($M$5:$AE$5=1,(M59:AE59),""))))&gt;0,
            MAX(IF(
                ISNUMBER(M59:AE59),
                IF(
                    M$5:AE$5=1,
                    M59:AE59,
                    ""),
                "")),
            MAX(IF(
                ISNUMBER(M59:AE59),
                IF(
                    M$5:AE$5=2,
                    M59:AE59,
                    ""),
                ""))
        ),
        IF(
            Parameters!$D$16=1,
            IFERROR(
                AVERAGE(IF(
                    ISNUMBER(M59:AE59),
                    IF(
                        M$5:AE$5=1,
                        M59:AE59,
                        ""),
                    "")),
                AVERAGE(IF(
                    ISNUMBER(M59:AE59),
                    IF(
                        M$5:AE$5=2,
                        M59:AE59,
                        ""),
                    ""))
            ),
            IF(
                Parameters!$D$17=1,
                IFERROR(
                    IF(
                        OR(
                            IF(
                                ISNUMBER(M59:AE59),
                                IF(
                                    M$5:AE$5=1,
                                    M59:AE59,
                                    ""),
                                "")
                            =0),
                        0,
                        GEOMEAN(IF(
                            ISNUMBER(M59:AE59),
                            IF(
                                M$5:AE$5=1,
                                M59:AE59,
                                ""),
                            ""))
                    ),
                    IF(
                        OR(IF(
                            ISNUMBER(M59:AE59),
                            IF(
                                M$5:AE$5=2,
                                M59:AE59,
                                ""),
                            "")
                            =0),
                        0,
                        GEOMEAN(IF(
                            ISNUMBER(M59:AE59),
                            IF(
                                M$5:AE$5=2,
                                M59:AE59,
                                ""),
                            "")))
                )
            )
        )
    )
)</f>
        <v>0</v>
      </c>
      <c r="J59" s="242">
        <v>45103</v>
      </c>
      <c r="K59" s="242">
        <v>45393</v>
      </c>
      <c r="L59" s="91" t="s">
        <v>91</v>
      </c>
      <c r="M59" s="192">
        <v>0</v>
      </c>
      <c r="N59" s="192">
        <v>4.5025577703298598</v>
      </c>
      <c r="O59" s="192">
        <v>0</v>
      </c>
      <c r="P59" s="192" t="s">
        <v>409</v>
      </c>
      <c r="Q59" s="192">
        <v>0</v>
      </c>
      <c r="R59" s="192" t="s">
        <v>409</v>
      </c>
      <c r="S59" s="192">
        <v>0</v>
      </c>
      <c r="T59" s="192">
        <v>0</v>
      </c>
      <c r="U59" s="192" t="s">
        <v>409</v>
      </c>
      <c r="V59" s="192">
        <v>82.2</v>
      </c>
      <c r="W59" s="192" t="s">
        <v>409</v>
      </c>
      <c r="X59" s="192" t="s">
        <v>409</v>
      </c>
      <c r="Y59" s="192" t="s">
        <v>409</v>
      </c>
      <c r="Z59" s="192">
        <v>0</v>
      </c>
      <c r="AA59" s="192">
        <v>-100</v>
      </c>
      <c r="AB59" s="34"/>
      <c r="AC59" s="34"/>
      <c r="AD59" s="192"/>
      <c r="AE59" s="192"/>
      <c r="AF59" s="192"/>
      <c r="AG59" s="192"/>
      <c r="AH59" s="192"/>
      <c r="AI59" s="192"/>
    </row>
    <row r="60" spans="1:35" x14ac:dyDescent="0.2">
      <c r="A60" s="84">
        <v>53</v>
      </c>
      <c r="B60" s="84" t="str">
        <f ca="1"/>
        <v>Dominica</v>
      </c>
      <c r="C60" s="84" t="str">
        <f ca="1"/>
        <v>DMA</v>
      </c>
      <c r="D60" s="219" t="str">
        <f ca="1"/>
        <v>LCN           Latin America &amp; Caribbean</v>
      </c>
      <c r="E60" s="219" t="str">
        <f ca="1"/>
        <v>Blend</v>
      </c>
      <c r="F60" s="190" t="str">
        <f t="shared" ca="1" si="12"/>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$M$4:$AE$4,
                    (M60:AE60),
                    "")),
            1,
            0))
        =0,
    NA(),
    IF(
        Parameters!$D$15=1,
        IF(
            SUM(--(ISNUMBER(IF($M$4:$AE$4=1,(M60:AE60),""))))&gt;0,
            MAX(IF(
                ISNUMBER(M60:AE60),
                IF(
                    M$4:AE$4=1,
                    M60:AE60,
                    ""),
                "")),
            MAX(IF(
                ISNUMBER(M60:AE60),
                IF(
                    M$4:AE$4=2,
                    M60:AE60,
                    ""),
                ""))
        ),
        IF(
            Parameters!$D$16=1,
            IFERROR(
                AVERAGE(IF(
                    ISNUMBER(M60:AE60),
                    IF(
                        M$4:AE$4=1,
                        M60:AE60,
                        ""),
                    "")),
                AVERAGE(IF(
                    ISNUMBER(M60:AE60),
                    IF(
                        M$4:AE$4=2,
                        M60:AE60,
                        ""),
                    ""))
            ),
            IF(
                Parameters!$D$17=1,
                IFERROR(
                    IF(
                        OR(
                            IF(
                                ISNUMBER(M60:AE60),
                                IF(
                                    M$4:AE$4=1,
                                    M60:AE60,
                                    ""),
                                "")
                            =0),
                        0,
                        GEOMEAN(IF(
                            ISNUMBER(M60:AE60),
                            IF(
                                M$4:AE$4=1,
                                M60:AE60,
                                ""),
                            ""))
                    ),
                    IF(
                        OR(IF(
                            ISNUMBER(M60:AE60),
                            IF(
                                M$4:AE$4=2,
                                M60:AE60,
                                ""),
                            "")
                            =0),
                        0,
                        GEOMEAN(IF(
                            ISNUMBER(M60:AE60),
                            IF(
                                M$4:AE$4=2,
                                M60:AE60,
                                ""),
                            "")))
                )
            )
        )
    )
)</f>
        <v>0</v>
      </c>
      <c r="I60" s="191" cm="1">
        <f t="array" ref="I60">IF(
    SUM(IF(
            ISNUMBER(
                IF(
                    $M$5:$AE$5,
                    (M60:AE60),
                    "")),
            1,
            0))
        =0,
    NA(),
    IF(
        Parameters!$D$15=1,
        IF(
            SUM(--(ISNUMBER(IF($M$5:$AE$5=1,(M60:AE60),""))))&gt;0,
            MAX(IF(
                ISNUMBER(M60:AE60),
                IF(
                    M$5:AE$5=1,
                    M60:AE60,
                    ""),
                "")),
            MAX(IF(
                ISNUMBER(M60:AE60),
                IF(
                    M$5:AE$5=2,
                    M60:AE60,
                    ""),
                ""))
        ),
        IF(
            Parameters!$D$16=1,
            IFERROR(
                AVERAGE(IF(
                    ISNUMBER(M60:AE60),
                    IF(
                        M$5:AE$5=1,
                        M60:AE60,
                        ""),
                    "")),
                AVERAGE(IF(
                    ISNUMBER(M60:AE60),
                    IF(
                        M$5:AE$5=2,
                        M60:AE60,
                        ""),
                    ""))
            ),
            IF(
                Parameters!$D$17=1,
                IFERROR(
                    IF(
                        OR(
                            IF(
                                ISNUMBER(M60:AE60),
                                IF(
                                    M$5:AE$5=1,
                                    M60:AE60,
                                    ""),
                                "")
                            =0),
                        0,
                        GEOMEAN(IF(
                            ISNUMBER(M60:AE60),
                            IF(
                                M$5:AE$5=1,
                                M60:AE60,
                                ""),
                            ""))
                    ),
                    IF(
                        OR(IF(
                            ISNUMBER(M60:AE60),
                            IF(
                                M$5:AE$5=2,
                                M60:AE60,
                                ""),
                            "")
                            =0),
                        0,
                        GEOMEAN(IF(
                            ISNUMBER(M60:AE60),
                            IF(
                                M$5:AE$5=2,
                                M60:AE60,
                                ""),
                            "")))
                )
            )
        )
    )
)</f>
        <v>0</v>
      </c>
      <c r="J60" s="242">
        <v>44753</v>
      </c>
      <c r="K60" s="242">
        <v>44753</v>
      </c>
      <c r="L60" s="91" t="s">
        <v>93</v>
      </c>
      <c r="M60" s="192">
        <v>0</v>
      </c>
      <c r="N60" s="192" t="s">
        <v>409</v>
      </c>
      <c r="O60" s="192">
        <v>0</v>
      </c>
      <c r="P60" s="192" t="s">
        <v>409</v>
      </c>
      <c r="Q60" s="192">
        <v>0</v>
      </c>
      <c r="R60" s="192" t="s">
        <v>409</v>
      </c>
      <c r="S60" s="192" t="s">
        <v>409</v>
      </c>
      <c r="T60" s="192" t="s">
        <v>409</v>
      </c>
      <c r="U60" s="192" t="s">
        <v>409</v>
      </c>
      <c r="V60" s="192" t="s">
        <v>409</v>
      </c>
      <c r="W60" s="192" t="s">
        <v>409</v>
      </c>
      <c r="X60" s="192" t="s">
        <v>409</v>
      </c>
      <c r="Y60" s="192" t="s">
        <v>409</v>
      </c>
      <c r="Z60" s="192" t="s">
        <v>409</v>
      </c>
      <c r="AA60" s="192" t="s">
        <v>409</v>
      </c>
      <c r="AB60" s="34"/>
      <c r="AC60" s="34"/>
      <c r="AD60" s="192"/>
      <c r="AE60" s="192"/>
      <c r="AF60" s="192"/>
      <c r="AG60" s="192"/>
      <c r="AH60" s="192"/>
      <c r="AI60" s="192"/>
    </row>
    <row r="61" spans="1:35" x14ac:dyDescent="0.2">
      <c r="A61" s="84">
        <v>54</v>
      </c>
      <c r="B61" s="84" t="str">
        <f ca="1"/>
        <v>Denmark</v>
      </c>
      <c r="C61" s="84" t="str">
        <f ca="1"/>
        <v>DNK</v>
      </c>
      <c r="D61" s="219" t="str">
        <f ca="1"/>
        <v>ECS           Europe &amp; Central Asia</v>
      </c>
      <c r="E61" s="219" t="str">
        <f ca="1"/>
        <v>NA</v>
      </c>
      <c r="F61" s="190" t="str">
        <f t="shared" ca="1" si="12"/>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$M$4:$AE$4,
                    (M61:AE61),
                    "")),
            1,
            0))
        =0,
    NA(),
    IF(
        Parameters!$D$15=1,
        IF(
            SUM(--(ISNUMBER(IF($M$4:$AE$4=1,(M61:AE61),""))))&gt;0,
            MAX(IF(
                ISNUMBER(M61:AE61),
                IF(
                    M$4:AE$4=1,
                    M61:AE61,
                    ""),
                "")),
            MAX(IF(
                ISNUMBER(M61:AE61),
                IF(
                    M$4:AE$4=2,
                    M61:AE61,
                    ""),
                ""))
        ),
        IF(
            Parameters!$D$16=1,
            IFERROR(
                AVERAGE(IF(
                    ISNUMBER(M61:AE61),
                    IF(
                        M$4:AE$4=1,
                        M61:AE61,
                        ""),
                    "")),
                AVERAGE(IF(
                    ISNUMBER(M61:AE61),
                    IF(
                        M$4:AE$4=2,
                        M61:AE61,
                        ""),
                    ""))
            ),
            IF(
                Parameters!$D$17=1,
                IFERROR(
                    IF(
                        OR(
                            IF(
                                ISNUMBER(M61:AE61),
                                IF(
                                    M$4:AE$4=1,
                                    M61:AE61,
                                    ""),
                                "")
                            =0),
                        0,
                        GEOMEAN(IF(
                            ISNUMBER(M61:AE61),
                            IF(
                                M$4:AE$4=1,
                                M61:AE61,
                                ""),
                            ""))
                    ),
                    IF(
                        OR(IF(
                            ISNUMBER(M61:AE61),
                            IF(
                                M$4:AE$4=2,
                                M61:AE61,
                                ""),
                            "")
                            =0),
                        0,
                        GEOMEAN(IF(
                            ISNUMBER(M61:AE61),
                            IF(
                                M$4:AE$4=2,
                                M61:AE61,
                                ""),
                            "")))
                )
            )
        )
    )
)</f>
        <v>0</v>
      </c>
      <c r="I61" s="191" cm="1">
        <f t="array" ref="I61">IF(
    SUM(IF(
            ISNUMBER(
                IF(
                    $M$5:$AE$5,
                    (M61:AE61),
                    "")),
            1,
            0))
        =0,
    NA(),
    IF(
        Parameters!$D$15=1,
        IF(
            SUM(--(ISNUMBER(IF($M$5:$AE$5=1,(M61:AE61),""))))&gt;0,
            MAX(IF(
                ISNUMBER(M61:AE61),
                IF(
                    M$5:AE$5=1,
                    M61:AE61,
                    ""),
                "")),
            MAX(IF(
                ISNUMBER(M61:AE61),
                IF(
                    M$5:AE$5=2,
                    M61:AE61,
                    ""),
                ""))
        ),
        IF(
            Parameters!$D$16=1,
            IFERROR(
                AVERAGE(IF(
                    ISNUMBER(M61:AE61),
                    IF(
                        M$5:AE$5=1,
                        M61:AE61,
                        ""),
                    "")),
                AVERAGE(IF(
                    ISNUMBER(M61:AE61),
                    IF(
                        M$5:AE$5=2,
                        M61:AE61,
                        ""),
                    ""))
            ),
            IF(
                Parameters!$D$17=1,
                IFERROR(
                    IF(
                        OR(
                            IF(
                                ISNUMBER(M61:AE61),
                                IF(
                                    M$5:AE$5=1,
                                    M61:AE61,
                                    ""),
                                "")
                            =0),
                        0,
                        GEOMEAN(IF(
                            ISNUMBER(M61:AE61),
                            IF(
                                M$5:AE$5=1,
                                M61:AE61,
                                ""),
                            ""))
                    ),
                    IF(
                        OR(IF(
                            ISNUMBER(M61:AE61),
                            IF(
                                M$5:AE$5=2,
                                M61:AE61,
                                ""),
                            "")
                            =0),
                        0,
                        GEOMEAN(IF(
                            ISNUMBER(M61:AE61),
                            IF(
                                M$5:AE$5=2,
                                M61:AE61,
                                ""),
                            "")))
                )
            )
        )
    )
)</f>
        <v>0</v>
      </c>
      <c r="J61" s="242">
        <v>45454</v>
      </c>
      <c r="K61" s="242">
        <v>44860</v>
      </c>
      <c r="L61" s="91" t="s">
        <v>95</v>
      </c>
      <c r="M61" s="192">
        <v>0</v>
      </c>
      <c r="N61" s="192">
        <v>0</v>
      </c>
      <c r="O61" s="192">
        <v>0</v>
      </c>
      <c r="P61" s="192" t="s">
        <v>409</v>
      </c>
      <c r="Q61" s="192">
        <v>0</v>
      </c>
      <c r="R61" s="192" t="s">
        <v>409</v>
      </c>
      <c r="S61" s="192">
        <v>0</v>
      </c>
      <c r="T61" s="192" t="s">
        <v>409</v>
      </c>
      <c r="U61" s="192" t="s">
        <v>409</v>
      </c>
      <c r="V61" s="192">
        <v>17.899999999999999</v>
      </c>
      <c r="W61" s="192" t="s">
        <v>409</v>
      </c>
      <c r="X61" s="192" t="s">
        <v>409</v>
      </c>
      <c r="Y61" s="192" t="s">
        <v>409</v>
      </c>
      <c r="Z61" s="192">
        <v>0</v>
      </c>
      <c r="AA61" s="192" t="s">
        <v>409</v>
      </c>
      <c r="AB61" s="34"/>
      <c r="AC61" s="34"/>
      <c r="AD61" s="192"/>
      <c r="AE61" s="192"/>
      <c r="AF61" s="192"/>
      <c r="AG61" s="192"/>
      <c r="AH61" s="192"/>
      <c r="AI61" s="192"/>
    </row>
    <row r="62" spans="1:35" x14ac:dyDescent="0.2">
      <c r="A62" s="84">
        <v>55</v>
      </c>
      <c r="B62" s="84" t="str">
        <f ca="1"/>
        <v>Dominican Republic</v>
      </c>
      <c r="C62" s="84" t="str">
        <f ca="1"/>
        <v>DOM</v>
      </c>
      <c r="D62" s="219" t="str">
        <f ca="1"/>
        <v>LCN           Latin America &amp; Caribbean</v>
      </c>
      <c r="E62" s="219" t="str">
        <f ca="1"/>
        <v>IBRD</v>
      </c>
      <c r="F62" s="190" t="str">
        <f t="shared" ca="1" si="12"/>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$M$4:$AE$4,
                    (M62:AE62),
                    "")),
            1,
            0))
        =0,
    NA(),
    IF(
        Parameters!$D$15=1,
        IF(
            SUM(--(ISNUMBER(IF($M$4:$AE$4=1,(M62:AE62),""))))&gt;0,
            MAX(IF(
                ISNUMBER(M62:AE62),
                IF(
                    M$4:AE$4=1,
                    M62:AE62,
                    ""),
                "")),
            MAX(IF(
                ISNUMBER(M62:AE62),
                IF(
                    M$4:AE$4=2,
                    M62:AE62,
                    ""),
                ""))
        ),
        IF(
            Parameters!$D$16=1,
            IFERROR(
                AVERAGE(IF(
                    ISNUMBER(M62:AE62),
                    IF(
                        M$4:AE$4=1,
                        M62:AE62,
                        ""),
                    "")),
                AVERAGE(IF(
                    ISNUMBER(M62:AE62),
                    IF(
                        M$4:AE$4=2,
                        M62:AE62,
                        ""),
                    ""))
            ),
            IF(
                Parameters!$D$17=1,
                IFERROR(
                    IF(
                        OR(
                            IF(
                                ISNUMBER(M62:AE62),
                                IF(
                                    M$4:AE$4=1,
                                    M62:AE62,
                                    ""),
                                "")
                            =0),
                        0,
                        GEOMEAN(IF(
                            ISNUMBER(M62:AE62),
                            IF(
                                M$4:AE$4=1,
                                M62:AE62,
                                ""),
                            ""))
                    ),
                    IF(
                        OR(IF(
                            ISNUMBER(M62:AE62),
                            IF(
                                M$4:AE$4=2,
                                M62:AE62,
                                ""),
                            "")
                            =0),
                        0,
                        GEOMEAN(IF(
                            ISNUMBER(M62:AE62),
                            IF(
                                M$4:AE$4=2,
                                M62:AE62,
                                ""),
                            "")))
                )
            )
        )
    )
)</f>
        <v>0</v>
      </c>
      <c r="I62" s="191" cm="1">
        <f t="array" ref="I62">IF(
    SUM(IF(
            ISNUMBER(
                IF(
                    $M$5:$AE$5,
                    (M62:AE62),
                    "")),
            1,
            0))
        =0,
    NA(),
    IF(
        Parameters!$D$15=1,
        IF(
            SUM(--(ISNUMBER(IF($M$5:$AE$5=1,(M62:AE62),""))))&gt;0,
            MAX(IF(
                ISNUMBER(M62:AE62),
                IF(
                    M$5:AE$5=1,
                    M62:AE62,
                    ""),
                "")),
            MAX(IF(
                ISNUMBER(M62:AE62),
                IF(
                    M$5:AE$5=2,
                    M62:AE62,
                    ""),
                ""))
        ),
        IF(
            Parameters!$D$16=1,
            IFERROR(
                AVERAGE(IF(
                    ISNUMBER(M62:AE62),
                    IF(
                        M$5:AE$5=1,
                        M62:AE62,
                        ""),
                    "")),
                AVERAGE(IF(
                    ISNUMBER(M62:AE62),
                    IF(
                        M$5:AE$5=2,
                        M62:AE62,
                        ""),
                    ""))
            ),
            IF(
                Parameters!$D$17=1,
                IFERROR(
                    IF(
                        OR(
                            IF(
                                ISNUMBER(M62:AE62),
                                IF(
                                    M$5:AE$5=1,
                                    M62:AE62,
                                    ""),
                                "")
                            =0),
                        0,
                        GEOMEAN(IF(
                            ISNUMBER(M62:AE62),
                            IF(
                                M$5:AE$5=1,
                                M62:AE62,
                                ""),
                            ""))
                    ),
                    IF(
                        OR(IF(
                            ISNUMBER(M62:AE62),
                            IF(
                                M$5:AE$5=2,
                                M62:AE62,
                                ""),
                            "")
                            =0),
                        0,
                        GEOMEAN(IF(
                            ISNUMBER(M62:AE62),
                            IF(
                                M$5:AE$5=2,
                                M62:AE62,
                                ""),
                            "")))
                )
            )
        )
    )
)</f>
        <v>0</v>
      </c>
      <c r="J62" s="242">
        <v>45454</v>
      </c>
      <c r="K62" s="242">
        <v>45440</v>
      </c>
      <c r="L62" s="91" t="s">
        <v>97</v>
      </c>
      <c r="M62" s="192">
        <v>0</v>
      </c>
      <c r="N62" s="192">
        <v>0</v>
      </c>
      <c r="O62" s="192">
        <v>0</v>
      </c>
      <c r="P62" s="192">
        <v>0</v>
      </c>
      <c r="Q62" s="192">
        <v>0</v>
      </c>
      <c r="R62" s="192" t="s">
        <v>409</v>
      </c>
      <c r="S62" s="192">
        <v>0</v>
      </c>
      <c r="T62" s="192">
        <v>0</v>
      </c>
      <c r="U62" s="192" t="s">
        <v>409</v>
      </c>
      <c r="V62" s="192">
        <v>60.8</v>
      </c>
      <c r="W62" s="192" t="s">
        <v>409</v>
      </c>
      <c r="X62" s="192">
        <v>-1.9134147559475001</v>
      </c>
      <c r="Y62" s="192" t="s">
        <v>409</v>
      </c>
      <c r="Z62" s="192">
        <v>0</v>
      </c>
      <c r="AA62" s="192">
        <v>-100</v>
      </c>
      <c r="AB62" s="34"/>
      <c r="AC62" s="34"/>
      <c r="AD62" s="192"/>
      <c r="AE62" s="192"/>
      <c r="AF62" s="192"/>
      <c r="AG62" s="192"/>
      <c r="AH62" s="192"/>
      <c r="AI62" s="192"/>
    </row>
    <row r="63" spans="1:35" x14ac:dyDescent="0.2">
      <c r="A63" s="84">
        <v>56</v>
      </c>
      <c r="B63" s="84" t="str">
        <f ca="1"/>
        <v>Algeria</v>
      </c>
      <c r="C63" s="84" t="str">
        <f ca="1"/>
        <v>DZA</v>
      </c>
      <c r="D63" s="219" t="str">
        <f ca="1"/>
        <v>MEA           Middle East &amp; North Africa</v>
      </c>
      <c r="E63" s="219" t="str">
        <f ca="1"/>
        <v>IBRD</v>
      </c>
      <c r="F63" s="190" t="str">
        <f t="shared" ca="1" si="12"/>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3.5619408790566922</v>
      </c>
      <c r="H63" s="80" cm="1">
        <f t="array" ref="H63">IF(
    SUM(IF(
            ISNUMBER(
                IF(
                    $M$4:$AE$4,
                    (M63:AE63),
                    "")),
            1,
            0))
        =0,
    NA(),
    IF(
        Parameters!$D$15=1,
        IF(
            SUM(--(ISNUMBER(IF($M$4:$AE$4=1,(M63:AE63),""))))&gt;0,
            MAX(IF(
                ISNUMBER(M63:AE63),
                IF(
                    M$4:AE$4=1,
                    M63:AE63,
                    ""),
                "")),
            MAX(IF(
                ISNUMBER(M63:AE63),
                IF(
                    M$4:AE$4=2,
                    M63:AE63,
                    ""),
                ""))
        ),
        IF(
            Parameters!$D$16=1,
            IFERROR(
                AVERAGE(IF(
                    ISNUMBER(M63:AE63),
                    IF(
                        M$4:AE$4=1,
                        M63:AE63,
                        ""),
                    "")),
                AVERAGE(IF(
                    ISNUMBER(M63:AE63),
                    IF(
                        M$4:AE$4=2,
                        M63:AE63,
                        ""),
                    ""))
            ),
            IF(
                Parameters!$D$17=1,
                IFERROR(
                    IF(
                        OR(
                            IF(
                                ISNUMBER(M63:AE63),
                                IF(
                                    M$4:AE$4=1,
                                    M63:AE63,
                                    ""),
                                "")
                            =0),
                        0,
                        GEOMEAN(IF(
                            ISNUMBER(M63:AE63),
                            IF(
                                M$4:AE$4=1,
                                M63:AE63,
                                ""),
                            ""))
                    ),
                    IF(
                        OR(IF(
                            ISNUMBER(M63:AE63),
                            IF(
                                M$4:AE$4=2,
                                M63:AE63,
                                ""),
                            "")
                            =0),
                        0,
                        GEOMEAN(IF(
                            ISNUMBER(M63:AE63),
                            IF(
                                M$4:AE$4=2,
                                M63:AE63,
                                ""),
                            "")))
                )
            )
        )
    )
)</f>
        <v>1.8124889751278801</v>
      </c>
      <c r="I63" s="191" cm="1">
        <f t="array" ref="I63">IF(
    SUM(IF(
            ISNUMBER(
                IF(
                    $M$5:$AE$5,
                    (M63:AE63),
                    "")),
            1,
            0))
        =0,
    NA(),
    IF(
        Parameters!$D$15=1,
        IF(
            SUM(--(ISNUMBER(IF($M$5:$AE$5=1,(M63:AE63),""))))&gt;0,
            MAX(IF(
                ISNUMBER(M63:AE63),
                IF(
                    M$5:AE$5=1,
                    M63:AE63,
                    ""),
                "")),
            MAX(IF(
                ISNUMBER(M63:AE63),
                IF(
                    M$5:AE$5=2,
                    M63:AE63,
                    ""),
                ""))
        ),
        IF(
            Parameters!$D$16=1,
            IFERROR(
                AVERAGE(IF(
                    ISNUMBER(M63:AE63),
                    IF(
                        M$5:AE$5=1,
                        M63:AE63,
                        ""),
                    "")),
                AVERAGE(IF(
                    ISNUMBER(M63:AE63),
                    IF(
                        M$5:AE$5=2,
                        M63:AE63,
                        ""),
                    ""))
            ),
            IF(
                Parameters!$D$17=1,
                IFERROR(
                    IF(
                        OR(
                            IF(
                                ISNUMBER(M63:AE63),
                                IF(
                                    M$5:AE$5=1,
                                    M63:AE63,
                                    ""),
                                "")
                            =0),
                        0,
                        GEOMEAN(IF(
                            ISNUMBER(M63:AE63),
                            IF(
                                M$5:AE$5=1,
                                M63:AE63,
                                ""),
                            ""))
                    ),
                    IF(
                        OR(IF(
                            ISNUMBER(M63:AE63),
                            IF(
                                M$5:AE$5=2,
                                M63:AE63,
                                ""),
                            "")
                            =0),
                        0,
                        GEOMEAN(IF(
                            ISNUMBER(M63:AE63),
                            IF(
                                M$5:AE$5=2,
                                M63:AE63,
                                ""),
                            "")))
                )
            )
        )
    )
)</f>
        <v>7</v>
      </c>
      <c r="J63" s="242">
        <v>45103</v>
      </c>
      <c r="K63" s="242">
        <v>45455</v>
      </c>
      <c r="L63" s="91" t="s">
        <v>99</v>
      </c>
      <c r="M63" s="192">
        <v>0</v>
      </c>
      <c r="N63" s="192">
        <v>1.8124889751278801</v>
      </c>
      <c r="O63" s="192">
        <v>0</v>
      </c>
      <c r="P63" s="192">
        <v>0</v>
      </c>
      <c r="Q63" s="192">
        <v>0</v>
      </c>
      <c r="R63" s="192" t="s">
        <v>409</v>
      </c>
      <c r="S63" s="192">
        <v>0</v>
      </c>
      <c r="T63" s="192">
        <v>7</v>
      </c>
      <c r="U63" s="192" t="s">
        <v>409</v>
      </c>
      <c r="V63" s="192">
        <v>70</v>
      </c>
      <c r="W63" s="192" t="s">
        <v>409</v>
      </c>
      <c r="X63" s="192">
        <v>6.2231623535296099E-2</v>
      </c>
      <c r="Y63" s="192" t="s">
        <v>409</v>
      </c>
      <c r="Z63" s="192">
        <v>0</v>
      </c>
      <c r="AA63" s="192">
        <v>33.3333333333333</v>
      </c>
      <c r="AB63" s="34"/>
      <c r="AC63" s="34"/>
      <c r="AD63" s="192"/>
      <c r="AE63" s="192"/>
      <c r="AF63" s="192"/>
      <c r="AG63" s="192"/>
      <c r="AH63" s="192"/>
      <c r="AI63" s="192"/>
    </row>
    <row r="64" spans="1:35" x14ac:dyDescent="0.2">
      <c r="A64" s="84">
        <v>57</v>
      </c>
      <c r="B64" s="84" t="str">
        <f ca="1"/>
        <v>Ecuador</v>
      </c>
      <c r="C64" s="84" t="str">
        <f ca="1"/>
        <v>ECU</v>
      </c>
      <c r="D64" s="219" t="str">
        <f ca="1"/>
        <v>LCN           Latin America &amp; Caribbean</v>
      </c>
      <c r="E64" s="219" t="str">
        <f ca="1"/>
        <v>IBRD</v>
      </c>
      <c r="F64" s="190" t="str">
        <f t="shared" ca="1" si="12"/>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2.4496286233034272</v>
      </c>
      <c r="H64" s="80" cm="1">
        <f t="array" ref="H64">IF(
    SUM(IF(
            ISNUMBER(
                IF(
                    $M$4:$AE$4,
                    (M64:AE64),
                    "")),
            1,
            0))
        =0,
    NA(),
    IF(
        Parameters!$D$15=1,
        IF(
            SUM(--(ISNUMBER(IF($M$4:$AE$4=1,(M64:AE64),""))))&gt;0,
            MAX(IF(
                ISNUMBER(M64:AE64),
                IF(
                    M$4:AE$4=1,
                    M64:AE64,
                    ""),
                "")),
            MAX(IF(
                ISNUMBER(M64:AE64),
                IF(
                    M$4:AE$4=2,
                    M64:AE64,
                    ""),
                ""))
        ),
        IF(
            Parameters!$D$16=1,
            IFERROR(
                AVERAGE(IF(
                    ISNUMBER(M64:AE64),
                    IF(
                        M$4:AE$4=1,
                        M64:AE64,
                        ""),
                    "")),
                AVERAGE(IF(
                    ISNUMBER(M64:AE64),
                    IF(
                        M$4:AE$4=2,
                        M64:AE64,
                        ""),
                    ""))
            ),
            IF(
                Parameters!$D$17=1,
                IFERROR(
                    IF(
                        OR(
                            IF(
                                ISNUMBER(M64:AE64),
                                IF(
                                    M$4:AE$4=1,
                                    M64:AE64,
                                    ""),
                                "")
                            =0),
                        0,
                        GEOMEAN(IF(
                            ISNUMBER(M64:AE64),
                            IF(
                                M$4:AE$4=1,
                                M64:AE64,
                                ""),
                            ""))
                    ),
                    IF(
                        OR(IF(
                            ISNUMBER(M64:AE64),
                            IF(
                                M$4:AE$4=2,
                                M64:AE64,
                                ""),
                            "")
                            =0),
                        0,
                        GEOMEAN(IF(
                            ISNUMBER(M64:AE64),
                            IF(
                                M$4:AE$4=2,
                                M64:AE64,
                                ""),
                            "")))
                )
            )
        )
    )
)</f>
        <v>1.68019050979008</v>
      </c>
      <c r="I64" s="191" cm="1">
        <f t="array" ref="I64">IF(
    SUM(IF(
            ISNUMBER(
                IF(
                    $M$5:$AE$5,
                    (M64:AE64),
                    "")),
            1,
            0))
        =0,
    NA(),
    IF(
        Parameters!$D$15=1,
        IF(
            SUM(--(ISNUMBER(IF($M$5:$AE$5=1,(M64:AE64),""))))&gt;0,
            MAX(IF(
                ISNUMBER(M64:AE64),
                IF(
                    M$5:AE$5=1,
                    M64:AE64,
                    ""),
                "")),
            MAX(IF(
                ISNUMBER(M64:AE64),
                IF(
                    M$5:AE$5=2,
                    M64:AE64,
                    ""),
                ""))
        ),
        IF(
            Parameters!$D$16=1,
            IFERROR(
                AVERAGE(IF(
                    ISNUMBER(M64:AE64),
                    IF(
                        M$5:AE$5=1,
                        M64:AE64,
                        ""),
                    "")),
                AVERAGE(IF(
                    ISNUMBER(M64:AE64),
                    IF(
                        M$5:AE$5=2,
                        M64:AE64,
                        ""),
                    ""))
            ),
            IF(
                Parameters!$D$17=1,
                IFERROR(
                    IF(
                        OR(
                            IF(
                                ISNUMBER(M64:AE64),
                                IF(
                                    M$5:AE$5=1,
                                    M64:AE64,
                                    ""),
                                "")
                            =0),
                        0,
                        GEOMEAN(IF(
                            ISNUMBER(M64:AE64),
                            IF(
                                M$5:AE$5=1,
                                M64:AE64,
                                ""),
                            ""))
                    ),
                    IF(
                        OR(IF(
                            ISNUMBER(M64:AE64),
                            IF(
                                M$5:AE$5=2,
                                M64:AE64,
                                ""),
                            "")
                            =0),
                        0,
                        GEOMEAN(IF(
                            ISNUMBER(M64:AE64),
                            IF(
                                M$5:AE$5=2,
                                M64:AE64,
                                ""),
                            "")))
                )
            )
        )
    )
)</f>
        <v>3.5714285714285801</v>
      </c>
      <c r="J64" s="242">
        <v>45103</v>
      </c>
      <c r="K64" s="242">
        <v>45294</v>
      </c>
      <c r="L64" s="91" t="s">
        <v>101</v>
      </c>
      <c r="M64" s="192">
        <v>0</v>
      </c>
      <c r="N64" s="192">
        <v>1.68019050979008</v>
      </c>
      <c r="O64" s="192">
        <v>0</v>
      </c>
      <c r="P64" s="192">
        <v>0</v>
      </c>
      <c r="Q64" s="192">
        <v>0</v>
      </c>
      <c r="R64" s="192" t="s">
        <v>409</v>
      </c>
      <c r="S64" s="192">
        <v>3.5714285714285801</v>
      </c>
      <c r="T64" s="192">
        <v>0</v>
      </c>
      <c r="U64" s="192" t="s">
        <v>409</v>
      </c>
      <c r="V64" s="192">
        <v>69.400000000000006</v>
      </c>
      <c r="W64" s="192" t="s">
        <v>409</v>
      </c>
      <c r="X64" s="192">
        <v>1.0835003400757299</v>
      </c>
      <c r="Y64" s="192" t="s">
        <v>409</v>
      </c>
      <c r="Z64" s="192">
        <v>7.1428571428571605E-2</v>
      </c>
      <c r="AA64" s="192">
        <v>-58.620689655172399</v>
      </c>
      <c r="AB64" s="34"/>
      <c r="AC64" s="34"/>
      <c r="AD64" s="192"/>
      <c r="AE64" s="192"/>
      <c r="AF64" s="192"/>
      <c r="AG64" s="192"/>
      <c r="AH64" s="192"/>
      <c r="AI64" s="192"/>
    </row>
    <row r="65" spans="1:35" x14ac:dyDescent="0.2">
      <c r="A65" s="84">
        <v>58</v>
      </c>
      <c r="B65" s="84" t="str">
        <f ca="1"/>
        <v>Egypt, Arab Rep.</v>
      </c>
      <c r="C65" s="84" t="str">
        <f ca="1"/>
        <v>EGY</v>
      </c>
      <c r="D65" s="219" t="str">
        <f ca="1"/>
        <v>MEA           Middle East &amp; North Africa</v>
      </c>
      <c r="E65" s="219" t="str">
        <f ca="1"/>
        <v>IBRD</v>
      </c>
      <c r="F65" s="190" t="str">
        <f t="shared" ca="1" si="12"/>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$M$4:$AE$4,
                    (M65:AE65),
                    "")),
            1,
            0))
        =0,
    NA(),
    IF(
        Parameters!$D$15=1,
        IF(
            SUM(--(ISNUMBER(IF($M$4:$AE$4=1,(M65:AE65),""))))&gt;0,
            MAX(IF(
                ISNUMBER(M65:AE65),
                IF(
                    M$4:AE$4=1,
                    M65:AE65,
                    ""),
                "")),
            MAX(IF(
                ISNUMBER(M65:AE65),
                IF(
                    M$4:AE$4=2,
                    M65:AE65,
                    ""),
                ""))
        ),
        IF(
            Parameters!$D$16=1,
            IFERROR(
                AVERAGE(IF(
                    ISNUMBER(M65:AE65),
                    IF(
                        M$4:AE$4=1,
                        M65:AE65,
                        ""),
                    "")),
                AVERAGE(IF(
                    ISNUMBER(M65:AE65),
                    IF(
                        M$4:AE$4=2,
                        M65:AE65,
                        ""),
                    ""))
            ),
            IF(
                Parameters!$D$17=1,
                IFERROR(
                    IF(
                        OR(
                            IF(
                                ISNUMBER(M65:AE65),
                                IF(
                                    M$4:AE$4=1,
                                    M65:AE65,
                                    ""),
                                "")
                            =0),
                        0,
                        GEOMEAN(IF(
                            ISNUMBER(M65:AE65),
                            IF(
                                M$4:AE$4=1,
                                M65:AE65,
                                ""),
                            ""))
                    ),
                    IF(
                        OR(IF(
                            ISNUMBER(M65:AE65),
                            IF(
                                M$4:AE$4=2,
                                M65:AE65,
                                ""),
                            "")
                            =0),
                        0,
                        GEOMEAN(IF(
                            ISNUMBER(M65:AE65),
                            IF(
                                M$4:AE$4=2,
                                M65:AE65,
                                ""),
                            "")))
                )
            )
        )
    )
)</f>
        <v>4.3702593049920599</v>
      </c>
      <c r="I65" s="191" cm="1">
        <f t="array" ref="I65">IF(
    SUM(IF(
            ISNUMBER(
                IF(
                    $M$5:$AE$5,
                    (M65:AE65),
                    "")),
            1,
            0))
        =0,
    NA(),
    IF(
        Parameters!$D$15=1,
        IF(
            SUM(--(ISNUMBER(IF($M$5:$AE$5=1,(M65:AE65),""))))&gt;0,
            MAX(IF(
                ISNUMBER(M65:AE65),
                IF(
                    M$5:AE$5=1,
                    M65:AE65,
                    ""),
                "")),
            MAX(IF(
                ISNUMBER(M65:AE65),
                IF(
                    M$5:AE$5=2,
                    M65:AE65,
                    ""),
                ""))
        ),
        IF(
            Parameters!$D$16=1,
            IFERROR(
                AVERAGE(IF(
                    ISNUMBER(M65:AE65),
                    IF(
                        M$5:AE$5=1,
                        M65:AE65,
                        ""),
                    "")),
                AVERAGE(IF(
                    ISNUMBER(M65:AE65),
                    IF(
                        M$5:AE$5=2,
                        M65:AE65,
                        ""),
                    ""))
            ),
            IF(
                Parameters!$D$17=1,
                IFERROR(
                    IF(
                        OR(
                            IF(
                                ISNUMBER(M65:AE65),
                                IF(
                                    M$5:AE$5=1,
                                    M65:AE65,
                                    ""),
                                "")
                            =0),
                        0,
                        GEOMEAN(IF(
                            ISNUMBER(M65:AE65),
                            IF(
                                M$5:AE$5=1,
                                M65:AE65,
                                ""),
                            ""))
                    ),
                    IF(
                        OR(IF(
                            ISNUMBER(M65:AE65),
                            IF(
                                M$5:AE$5=2,
                                M65:AE65,
                                ""),
                            "")
                            =0),
                        0,
                        GEOMEAN(IF(
                            ISNUMBER(M65:AE65),
                            IF(
                                M$5:AE$5=2,
                                M65:AE65,
                                ""),
                            "")))
                )
            )
        )
    )
)</f>
        <v>0</v>
      </c>
      <c r="J65" s="242">
        <v>45103</v>
      </c>
      <c r="K65" s="242">
        <v>45455</v>
      </c>
      <c r="L65" s="91" t="s">
        <v>102</v>
      </c>
      <c r="M65" s="192">
        <v>0</v>
      </c>
      <c r="N65" s="192">
        <v>4.3702593049920599</v>
      </c>
      <c r="O65" s="192">
        <v>0</v>
      </c>
      <c r="P65" s="192">
        <v>0</v>
      </c>
      <c r="Q65" s="192">
        <v>0</v>
      </c>
      <c r="R65" s="192" t="s">
        <v>409</v>
      </c>
      <c r="S65" s="192" t="s">
        <v>409</v>
      </c>
      <c r="T65" s="192">
        <v>0</v>
      </c>
      <c r="U65" s="192" t="s">
        <v>409</v>
      </c>
      <c r="V65" s="192">
        <v>81.599999999999994</v>
      </c>
      <c r="W65" s="192" t="s">
        <v>409</v>
      </c>
      <c r="X65" s="192">
        <v>-1.63861935568878</v>
      </c>
      <c r="Y65" s="192" t="s">
        <v>409</v>
      </c>
      <c r="Z65" s="192" t="s">
        <v>409</v>
      </c>
      <c r="AA65" s="192">
        <v>-100</v>
      </c>
      <c r="AB65" s="34"/>
      <c r="AC65" s="34"/>
      <c r="AD65" s="192"/>
      <c r="AE65" s="192"/>
      <c r="AF65" s="192"/>
      <c r="AG65" s="192"/>
      <c r="AH65" s="192"/>
      <c r="AI65" s="192"/>
    </row>
    <row r="66" spans="1:35" x14ac:dyDescent="0.2">
      <c r="A66" s="84">
        <v>59</v>
      </c>
      <c r="B66" s="84" t="str">
        <f ca="1"/>
        <v>Eritrea</v>
      </c>
      <c r="C66" s="84" t="str">
        <f ca="1"/>
        <v>ERI</v>
      </c>
      <c r="D66" s="219" t="str">
        <f ca="1"/>
        <v>SSF           Sub-Saharan Africa</v>
      </c>
      <c r="E66" s="219" t="str">
        <f ca="1"/>
        <v>IDA</v>
      </c>
      <c r="F66" s="190" t="str">
        <f t="shared" ca="1" si="12"/>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$M$4:$AE$4,
                    (M66:AE66),
                    "")),
            1,
            0))
        =0,
    NA(),
    IF(
        Parameters!$D$15=1,
        IF(
            SUM(--(ISNUMBER(IF($M$4:$AE$4=1,(M66:AE66),""))))&gt;0,
            MAX(IF(
                ISNUMBER(M66:AE66),
                IF(
                    M$4:AE$4=1,
                    M66:AE66,
                    ""),
                "")),
            MAX(IF(
                ISNUMBER(M66:AE66),
                IF(
                    M$4:AE$4=2,
                    M66:AE66,
                    ""),
                ""))
        ),
        IF(
            Parameters!$D$16=1,
            IFERROR(
                AVERAGE(IF(
                    ISNUMBER(M66:AE66),
                    IF(
                        M$4:AE$4=1,
                        M66:AE66,
                        ""),
                    "")),
                AVERAGE(IF(
                    ISNUMBER(M66:AE66),
                    IF(
                        M$4:AE$4=2,
                        M66:AE66,
                        ""),
                    ""))
            ),
            IF(
                Parameters!$D$17=1,
                IFERROR(
                    IF(
                        OR(
                            IF(
                                ISNUMBER(M66:AE66),
                                IF(
                                    M$4:AE$4=1,
                                    M66:AE66,
                                    ""),
                                "")
                            =0),
                        0,
                        GEOMEAN(IF(
                            ISNUMBER(M66:AE66),
                            IF(
                                M$4:AE$4=1,
                                M66:AE66,
                                ""),
                            ""))
                    ),
                    IF(
                        OR(IF(
                            ISNUMBER(M66:AE66),
                            IF(
                                M$4:AE$4=2,
                                M66:AE66,
                                ""),
                            "")
                            =0),
                        0,
                        GEOMEAN(IF(
                            ISNUMBER(M66:AE66),
                            IF(
                                M$4:AE$4=2,
                                M66:AE66,
                                ""),
                            "")))
                )
            )
        )
    )
)</f>
        <v>10</v>
      </c>
      <c r="I66" s="191" cm="1">
        <f t="array" ref="I66">IF(
    SUM(IF(
            ISNUMBER(
                IF(
                    $M$5:$AE$5,
                    (M66:AE66),
                    "")),
            1,
            0))
        =0,
    NA(),
    IF(
        Parameters!$D$15=1,
        IF(
            SUM(--(ISNUMBER(IF($M$5:$AE$5=1,(M66:AE66),""))))&gt;0,
            MAX(IF(
                ISNUMBER(M66:AE66),
                IF(
                    M$5:AE$5=1,
                    M66:AE66,
                    ""),
                "")),
            MAX(IF(
                ISNUMBER(M66:AE66),
                IF(
                    M$5:AE$5=2,
                    M66:AE66,
                    ""),
                ""))
        ),
        IF(
            Parameters!$D$16=1,
            IFERROR(
                AVERAGE(IF(
                    ISNUMBER(M66:AE66),
                    IF(
                        M$5:AE$5=1,
                        M66:AE66,
                        ""),
                    "")),
                AVERAGE(IF(
                    ISNUMBER(M66:AE66),
                    IF(
                        M$5:AE$5=2,
                        M66:AE66,
                        ""),
                    ""))
            ),
            IF(
                Parameters!$D$17=1,
                IFERROR(
                    IF(
                        OR(
                            IF(
                                ISNUMBER(M66:AE66),
                                IF(
                                    M$5:AE$5=1,
                                    M66:AE66,
                                    ""),
                                "")
                            =0),
                        0,
                        GEOMEAN(IF(
                            ISNUMBER(M66:AE66),
                            IF(
                                M$5:AE$5=1,
                                M66:AE66,
                                ""),
                            ""))
                    ),
                    IF(
                        OR(IF(
                            ISNUMBER(M66:AE66),
                            IF(
                                M$5:AE$5=2,
                                M66:AE66,
                                ""),
                            "")
                            =0),
                        0,
                        GEOMEAN(IF(
                            ISNUMBER(M66:AE66),
                            IF(
                                M$5:AE$5=2,
                                M66:AE66,
                                ""),
                            "")))
                )
            )
        )
    )
)</f>
        <v>0</v>
      </c>
      <c r="J66" s="242">
        <v>44778</v>
      </c>
      <c r="K66" s="242">
        <v>45418</v>
      </c>
      <c r="L66" s="91" t="s">
        <v>104</v>
      </c>
      <c r="M66" s="192">
        <v>10</v>
      </c>
      <c r="N66" s="192">
        <v>7.2146763097548003</v>
      </c>
      <c r="O66" s="192">
        <v>0</v>
      </c>
      <c r="P66" s="192" t="s">
        <v>409</v>
      </c>
      <c r="Q66" s="192">
        <v>0</v>
      </c>
      <c r="R66" s="192" t="s">
        <v>409</v>
      </c>
      <c r="S66" s="192">
        <v>0</v>
      </c>
      <c r="T66" s="192">
        <v>0</v>
      </c>
      <c r="U66" s="192" t="s">
        <v>610</v>
      </c>
      <c r="V66" s="192">
        <v>94.5</v>
      </c>
      <c r="W66" s="192" t="s">
        <v>409</v>
      </c>
      <c r="X66" s="192" t="s">
        <v>409</v>
      </c>
      <c r="Y66" s="192" t="s">
        <v>409</v>
      </c>
      <c r="Z66" s="192">
        <v>-3.5714285714285803E-2</v>
      </c>
      <c r="AA66" s="192">
        <v>-100</v>
      </c>
      <c r="AB66" s="34"/>
      <c r="AC66" s="34"/>
      <c r="AD66" s="192"/>
      <c r="AE66" s="192"/>
      <c r="AF66" s="192"/>
      <c r="AG66" s="192"/>
      <c r="AH66" s="192"/>
      <c r="AI66" s="192"/>
    </row>
    <row r="67" spans="1:35" x14ac:dyDescent="0.2">
      <c r="A67" s="84">
        <v>60</v>
      </c>
      <c r="B67" s="84" t="str">
        <f ca="1"/>
        <v>Spain</v>
      </c>
      <c r="C67" s="84" t="str">
        <f ca="1"/>
        <v>ESP</v>
      </c>
      <c r="D67" s="219" t="str">
        <f ca="1"/>
        <v>ECS           Europe &amp; Central Asia</v>
      </c>
      <c r="E67" s="219" t="str">
        <f ca="1"/>
        <v>NA</v>
      </c>
      <c r="F67" s="190" t="str">
        <f t="shared" ca="1" si="12"/>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$M$4:$AE$4,
                    (M67:AE67),
                    "")),
            1,
            0))
        =0,
    NA(),
    IF(
        Parameters!$D$15=1,
        IF(
            SUM(--(ISNUMBER(IF($M$4:$AE$4=1,(M67:AE67),""))))&gt;0,
            MAX(IF(
                ISNUMBER(M67:AE67),
                IF(
                    M$4:AE$4=1,
                    M67:AE67,
                    ""),
                "")),
            MAX(IF(
                ISNUMBER(M67:AE67),
                IF(
                    M$4:AE$4=2,
                    M67:AE67,
                    ""),
                ""))
        ),
        IF(
            Parameters!$D$16=1,
            IFERROR(
                AVERAGE(IF(
                    ISNUMBER(M67:AE67),
                    IF(
                        M$4:AE$4=1,
                        M67:AE67,
                        ""),
                    "")),
                AVERAGE(IF(
                    ISNUMBER(M67:AE67),
                    IF(
                        M$4:AE$4=2,
                        M67:AE67,
                        ""),
                    ""))
            ),
            IF(
                Parameters!$D$17=1,
                IFERROR(
                    IF(
                        OR(
                            IF(
                                ISNUMBER(M67:AE67),
                                IF(
                                    M$4:AE$4=1,
                                    M67:AE67,
                                    ""),
                                "")
                            =0),
                        0,
                        GEOMEAN(IF(
                            ISNUMBER(M67:AE67),
                            IF(
                                M$4:AE$4=1,
                                M67:AE67,
                                ""),
                            ""))
                    ),
                    IF(
                        OR(IF(
                            ISNUMBER(M67:AE67),
                            IF(
                                M$4:AE$4=2,
                                M67:AE67,
                                ""),
                            "")
                            =0),
                        0,
                        GEOMEAN(IF(
                            ISNUMBER(M67:AE67),
                            IF(
                                M$4:AE$4=2,
                                M67:AE67,
                                ""),
                            "")))
                )
            )
        )
    )
)</f>
        <v>0</v>
      </c>
      <c r="I67" s="191" cm="1">
        <f t="array" ref="I67">IF(
    SUM(IF(
            ISNUMBER(
                IF(
                    $M$5:$AE$5,
                    (M67:AE67),
                    "")),
            1,
            0))
        =0,
    NA(),
    IF(
        Parameters!$D$15=1,
        IF(
            SUM(--(ISNUMBER(IF($M$5:$AE$5=1,(M67:AE67),""))))&gt;0,
            MAX(IF(
                ISNUMBER(M67:AE67),
                IF(
                    M$5:AE$5=1,
                    M67:AE67,
                    ""),
                "")),
            MAX(IF(
                ISNUMBER(M67:AE67),
                IF(
                    M$5:AE$5=2,
                    M67:AE67,
                    ""),
                ""))
        ),
        IF(
            Parameters!$D$16=1,
            IFERROR(
                AVERAGE(IF(
                    ISNUMBER(M67:AE67),
                    IF(
                        M$5:AE$5=1,
                        M67:AE67,
                        ""),
                    "")),
                AVERAGE(IF(
                    ISNUMBER(M67:AE67),
                    IF(
                        M$5:AE$5=2,
                        M67:AE67,
                        ""),
                    ""))
            ),
            IF(
                Parameters!$D$17=1,
                IFERROR(
                    IF(
                        OR(
                            IF(
                                ISNUMBER(M67:AE67),
                                IF(
                                    M$5:AE$5=1,
                                    M67:AE67,
                                    ""),
                                "")
                            =0),
                        0,
                        GEOMEAN(IF(
                            ISNUMBER(M67:AE67),
                            IF(
                                M$5:AE$5=1,
                                M67:AE67,
                                ""),
                            ""))
                    ),
                    IF(
                        OR(IF(
                            ISNUMBER(M67:AE67),
                            IF(
                                M$5:AE$5=2,
                                M67:AE67,
                                ""),
                            "")
                            =0),
                        0,
                        GEOMEAN(IF(
                            ISNUMBER(M67:AE67),
                            IF(
                                M$5:AE$5=2,
                                M67:AE67,
                                ""),
                            "")))
                )
            )
        )
    )
)</f>
        <v>0</v>
      </c>
      <c r="J67" s="242">
        <v>45454</v>
      </c>
      <c r="K67" s="242">
        <v>44753</v>
      </c>
      <c r="L67" s="91" t="s">
        <v>106</v>
      </c>
      <c r="M67" s="192">
        <v>0</v>
      </c>
      <c r="N67" s="192">
        <v>0</v>
      </c>
      <c r="O67" s="192">
        <v>0</v>
      </c>
      <c r="P67" s="192" t="s">
        <v>409</v>
      </c>
      <c r="Q67" s="192">
        <v>0</v>
      </c>
      <c r="R67" s="192" t="s">
        <v>409</v>
      </c>
      <c r="S67" s="192" t="s">
        <v>409</v>
      </c>
      <c r="T67" s="192" t="s">
        <v>409</v>
      </c>
      <c r="U67" s="192" t="s">
        <v>409</v>
      </c>
      <c r="V67" s="192">
        <v>43.5</v>
      </c>
      <c r="W67" s="192" t="s">
        <v>409</v>
      </c>
      <c r="X67" s="192" t="s">
        <v>409</v>
      </c>
      <c r="Y67" s="192" t="s">
        <v>409</v>
      </c>
      <c r="Z67" s="192" t="s">
        <v>409</v>
      </c>
      <c r="AA67" s="192" t="s">
        <v>409</v>
      </c>
      <c r="AB67" s="34"/>
      <c r="AC67" s="34"/>
      <c r="AD67" s="192"/>
      <c r="AE67" s="192"/>
      <c r="AF67" s="192"/>
      <c r="AG67" s="192"/>
      <c r="AH67" s="192"/>
      <c r="AI67" s="192"/>
    </row>
    <row r="68" spans="1:35" x14ac:dyDescent="0.2">
      <c r="A68" s="84">
        <v>61</v>
      </c>
      <c r="B68" s="84" t="str">
        <f ca="1"/>
        <v>Estonia</v>
      </c>
      <c r="C68" s="84" t="str">
        <f ca="1"/>
        <v>EST</v>
      </c>
      <c r="D68" s="219" t="str">
        <f ca="1"/>
        <v>ECS           Europe &amp; Central Asia</v>
      </c>
      <c r="E68" s="219" t="str">
        <f ca="1"/>
        <v>NA</v>
      </c>
      <c r="F68" s="190" t="str">
        <f t="shared" ca="1" si="12"/>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$M$4:$AE$4,
                    (M68:AE68),
                    "")),
            1,
            0))
        =0,
    NA(),
    IF(
        Parameters!$D$15=1,
        IF(
            SUM(--(ISNUMBER(IF($M$4:$AE$4=1,(M68:AE68),""))))&gt;0,
            MAX(IF(
                ISNUMBER(M68:AE68),
                IF(
                    M$4:AE$4=1,
                    M68:AE68,
                    ""),
                "")),
            MAX(IF(
                ISNUMBER(M68:AE68),
                IF(
                    M$4:AE$4=2,
                    M68:AE68,
                    ""),
                ""))
        ),
        IF(
            Parameters!$D$16=1,
            IFERROR(
                AVERAGE(IF(
                    ISNUMBER(M68:AE68),
                    IF(
                        M$4:AE$4=1,
                        M68:AE68,
                        ""),
                    "")),
                AVERAGE(IF(
                    ISNUMBER(M68:AE68),
                    IF(
                        M$4:AE$4=2,
                        M68:AE68,
                        ""),
                    ""))
            ),
            IF(
                Parameters!$D$17=1,
                IFERROR(
                    IF(
                        OR(
                            IF(
                                ISNUMBER(M68:AE68),
                                IF(
                                    M$4:AE$4=1,
                                    M68:AE68,
                                    ""),
                                "")
                            =0),
                        0,
                        GEOMEAN(IF(
                            ISNUMBER(M68:AE68),
                            IF(
                                M$4:AE$4=1,
                                M68:AE68,
                                ""),
                            ""))
                    ),
                    IF(
                        OR(IF(
                            ISNUMBER(M68:AE68),
                            IF(
                                M$4:AE$4=2,
                                M68:AE68,
                                ""),
                            "")
                            =0),
                        0,
                        GEOMEAN(IF(
                            ISNUMBER(M68:AE68),
                            IF(
                                M$4:AE$4=2,
                                M68:AE68,
                                ""),
                            "")))
                )
            )
        )
    )
)</f>
        <v>0</v>
      </c>
      <c r="I68" s="191" cm="1">
        <f t="array" ref="I68">IF(
    SUM(IF(
            ISNUMBER(
                IF(
                    $M$5:$AE$5,
                    (M68:AE68),
                    "")),
            1,
            0))
        =0,
    NA(),
    IF(
        Parameters!$D$15=1,
        IF(
            SUM(--(ISNUMBER(IF($M$5:$AE$5=1,(M68:AE68),""))))&gt;0,
            MAX(IF(
                ISNUMBER(M68:AE68),
                IF(
                    M$5:AE$5=1,
                    M68:AE68,
                    ""),
                "")),
            MAX(IF(
                ISNUMBER(M68:AE68),
                IF(
                    M$5:AE$5=2,
                    M68:AE68,
                    ""),
                ""))
        ),
        IF(
            Parameters!$D$16=1,
            IFERROR(
                AVERAGE(IF(
                    ISNUMBER(M68:AE68),
                    IF(
                        M$5:AE$5=1,
                        M68:AE68,
                        ""),
                    "")),
                AVERAGE(IF(
                    ISNUMBER(M68:AE68),
                    IF(
                        M$5:AE$5=2,
                        M68:AE68,
                        ""),
                    ""))
            ),
            IF(
                Parameters!$D$17=1,
                IFERROR(
                    IF(
                        OR(
                            IF(
                                ISNUMBER(M68:AE68),
                                IF(
                                    M$5:AE$5=1,
                                    M68:AE68,
                                    ""),
                                "")
                            =0),
                        0,
                        GEOMEAN(IF(
                            ISNUMBER(M68:AE68),
                            IF(
                                M$5:AE$5=1,
                                M68:AE68,
                                ""),
                            ""))
                    ),
                    IF(
                        OR(IF(
                            ISNUMBER(M68:AE68),
                            IF(
                                M$5:AE$5=2,
                                M68:AE68,
                                ""),
                            "")
                            =0),
                        0,
                        GEOMEAN(IF(
                            ISNUMBER(M68:AE68),
                            IF(
                                M$5:AE$5=2,
                                M68:AE68,
                                ""),
                            "")))
                )
            )
        )
    )
)</f>
        <v>0</v>
      </c>
      <c r="J68" s="242">
        <v>45454</v>
      </c>
      <c r="K68" s="242">
        <v>45142</v>
      </c>
      <c r="L68" s="91" t="s">
        <v>108</v>
      </c>
      <c r="M68" s="192">
        <v>0</v>
      </c>
      <c r="N68" s="192">
        <v>0</v>
      </c>
      <c r="O68" s="192">
        <v>0</v>
      </c>
      <c r="P68" s="192" t="s">
        <v>409</v>
      </c>
      <c r="Q68" s="192">
        <v>0</v>
      </c>
      <c r="R68" s="192" t="s">
        <v>409</v>
      </c>
      <c r="S68" s="192">
        <v>0</v>
      </c>
      <c r="T68" s="192" t="s">
        <v>409</v>
      </c>
      <c r="U68" s="192" t="s">
        <v>409</v>
      </c>
      <c r="V68" s="192">
        <v>38.6</v>
      </c>
      <c r="W68" s="192" t="s">
        <v>409</v>
      </c>
      <c r="X68" s="192" t="s">
        <v>409</v>
      </c>
      <c r="Y68" s="192" t="s">
        <v>409</v>
      </c>
      <c r="Z68" s="192">
        <v>0</v>
      </c>
      <c r="AA68" s="192" t="s">
        <v>409</v>
      </c>
      <c r="AB68" s="34"/>
      <c r="AC68" s="34"/>
      <c r="AD68" s="192"/>
      <c r="AE68" s="192"/>
      <c r="AF68" s="192"/>
      <c r="AG68" s="192"/>
      <c r="AH68" s="192"/>
      <c r="AI68" s="192"/>
    </row>
    <row r="69" spans="1:35" x14ac:dyDescent="0.2">
      <c r="A69" s="84">
        <v>62</v>
      </c>
      <c r="B69" s="84" t="str">
        <f ca="1"/>
        <v>Ethiopia</v>
      </c>
      <c r="C69" s="84" t="str">
        <f ca="1"/>
        <v>ETH</v>
      </c>
      <c r="D69" s="219" t="str">
        <f ca="1"/>
        <v>SSF           Sub-Saharan Africa</v>
      </c>
      <c r="E69" s="219" t="str">
        <f ca="1"/>
        <v>IDA</v>
      </c>
      <c r="F69" s="190" t="str">
        <f t="shared" ca="1" si="12"/>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9.7923946546093319</v>
      </c>
      <c r="H69" s="80" cm="1">
        <f t="array" ref="H69">IF(
    SUM(IF(
            ISNUMBER(
                IF(
                    $M$4:$AE$4,
                    (M69:AE69),
                    "")),
            1,
            0))
        =0,
    NA(),
    IF(
        Parameters!$D$15=1,
        IF(
            SUM(--(ISNUMBER(IF($M$4:$AE$4=1,(M69:AE69),""))))&gt;0,
            MAX(IF(
                ISNUMBER(M69:AE69),
                IF(
                    M$4:AE$4=1,
                    M69:AE69,
                    ""),
                "")),
            MAX(IF(
                ISNUMBER(M69:AE69),
                IF(
                    M$4:AE$4=2,
                    M69:AE69,
                    ""),
                ""))
        ),
        IF(
            Parameters!$D$16=1,
            IFERROR(
                AVERAGE(IF(
                    ISNUMBER(M69:AE69),
                    IF(
                        M$4:AE$4=1,
                        M69:AE69,
                        ""),
                    "")),
                AVERAGE(IF(
                    ISNUMBER(M69:AE69),
                    IF(
                        M$4:AE$4=2,
                        M69:AE69,
                        ""),
                    ""))
            ),
            IF(
                Parameters!$D$17=1,
                IFERROR(
                    IF(
                        OR(
                            IF(
                                ISNUMBER(M69:AE69),
                                IF(
                                    M$4:AE$4=1,
                                    M69:AE69,
                                    ""),
                                "")
                            =0),
                        0,
                        GEOMEAN(IF(
                            ISNUMBER(M69:AE69),
                            IF(
                                M$4:AE$4=1,
                                M69:AE69,
                                ""),
                            ""))
                    ),
                    IF(
                        OR(IF(
                            ISNUMBER(M69:AE69),
                            IF(
                                M$4:AE$4=2,
                                M69:AE69,
                                ""),
                            "")
                            =0),
                        0,
                        GEOMEAN(IF(
                            ISNUMBER(M69:AE69),
                            IF(
                                M$4:AE$4=2,
                                M69:AE69,
                                ""),
                            "")))
                )
            )
        )
    )
)</f>
        <v>10</v>
      </c>
      <c r="I69" s="191" cm="1">
        <f t="array" ref="I69">IF(
    SUM(IF(
            ISNUMBER(
                IF(
                    $M$5:$AE$5,
                    (M69:AE69),
                    "")),
            1,
            0))
        =0,
    NA(),
    IF(
        Parameters!$D$15=1,
        IF(
            SUM(--(ISNUMBER(IF($M$5:$AE$5=1,(M69:AE69),""))))&gt;0,
            MAX(IF(
                ISNUMBER(M69:AE69),
                IF(
                    M$5:AE$5=1,
                    M69:AE69,
                    ""),
                "")),
            MAX(IF(
                ISNUMBER(M69:AE69),
                IF(
                    M$5:AE$5=2,
                    M69:AE69,
                    ""),
                ""))
        ),
        IF(
            Parameters!$D$16=1,
            IFERROR(
                AVERAGE(IF(
                    ISNUMBER(M69:AE69),
                    IF(
                        M$5:AE$5=1,
                        M69:AE69,
                        ""),
                    "")),
                AVERAGE(IF(
                    ISNUMBER(M69:AE69),
                    IF(
                        M$5:AE$5=2,
                        M69:AE69,
                        ""),
                    ""))
            ),
            IF(
                Parameters!$D$17=1,
                IFERROR(
                    IF(
                        OR(
                            IF(
                                ISNUMBER(M69:AE69),
                                IF(
                                    M$5:AE$5=1,
                                    M69:AE69,
                                    ""),
                                "")
                            =0),
                        0,
                        GEOMEAN(IF(
                            ISNUMBER(M69:AE69),
                            IF(
                                M$5:AE$5=1,
                                M69:AE69,
                                ""),
                            ""))
                    ),
                    IF(
                        OR(IF(
                            ISNUMBER(M69:AE69),
                            IF(
                                M$5:AE$5=2,
                                M69:AE69,
                                ""),
                            "")
                            =0),
                        0,
                        GEOMEAN(IF(
                            ISNUMBER(M69:AE69),
                            IF(
                                M$5:AE$5=2,
                                M69:AE69,
                                ""),
                            "")))
                )
            )
        )
    )
)</f>
        <v>9.5890993071621402</v>
      </c>
      <c r="J69" s="242">
        <v>44778</v>
      </c>
      <c r="K69" s="242">
        <v>44860</v>
      </c>
      <c r="L69" s="91" t="s">
        <v>110</v>
      </c>
      <c r="M69" s="192">
        <v>10</v>
      </c>
      <c r="N69" s="192">
        <v>8.5156112189098607</v>
      </c>
      <c r="O69" s="192">
        <v>0</v>
      </c>
      <c r="P69" s="192">
        <v>9.5890993071621402</v>
      </c>
      <c r="Q69" s="192">
        <v>0</v>
      </c>
      <c r="R69" s="192" t="s">
        <v>409</v>
      </c>
      <c r="S69" s="192" t="s">
        <v>409</v>
      </c>
      <c r="T69" s="192">
        <v>0</v>
      </c>
      <c r="U69" s="192" t="s">
        <v>609</v>
      </c>
      <c r="V69" s="192">
        <v>100.4</v>
      </c>
      <c r="W69" s="192" t="s">
        <v>409</v>
      </c>
      <c r="X69" s="192">
        <v>0.958909930716214</v>
      </c>
      <c r="Y69" s="192" t="s">
        <v>409</v>
      </c>
      <c r="Z69" s="192" t="s">
        <v>409</v>
      </c>
      <c r="AA69" s="192">
        <v>-19.427036705460999</v>
      </c>
      <c r="AB69" s="34"/>
      <c r="AC69" s="34"/>
      <c r="AD69" s="192"/>
      <c r="AE69" s="192"/>
      <c r="AF69" s="192"/>
      <c r="AG69" s="192"/>
      <c r="AH69" s="192"/>
      <c r="AI69" s="192"/>
    </row>
    <row r="70" spans="1:35" x14ac:dyDescent="0.2">
      <c r="A70" s="84">
        <v>63</v>
      </c>
      <c r="B70" s="84" t="str">
        <f ca="1"/>
        <v>Finland</v>
      </c>
      <c r="C70" s="84" t="str">
        <f ca="1"/>
        <v>FIN</v>
      </c>
      <c r="D70" s="219" t="str">
        <f ca="1"/>
        <v>ECS           Europe &amp; Central Asia</v>
      </c>
      <c r="E70" s="219" t="str">
        <f ca="1"/>
        <v>NA</v>
      </c>
      <c r="F70" s="190" t="str">
        <f t="shared" ca="1" si="12"/>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$M$4:$AE$4,
                    (M70:AE70),
                    "")),
            1,
            0))
        =0,
    NA(),
    IF(
        Parameters!$D$15=1,
        IF(
            SUM(--(ISNUMBER(IF($M$4:$AE$4=1,(M70:AE70),""))))&gt;0,
            MAX(IF(
                ISNUMBER(M70:AE70),
                IF(
                    M$4:AE$4=1,
                    M70:AE70,
                    ""),
                "")),
            MAX(IF(
                ISNUMBER(M70:AE70),
                IF(
                    M$4:AE$4=2,
                    M70:AE70,
                    ""),
                ""))
        ),
        IF(
            Parameters!$D$16=1,
            IFERROR(
                AVERAGE(IF(
                    ISNUMBER(M70:AE70),
                    IF(
                        M$4:AE$4=1,
                        M70:AE70,
                        ""),
                    "")),
                AVERAGE(IF(
                    ISNUMBER(M70:AE70),
                    IF(
                        M$4:AE$4=2,
                        M70:AE70,
                        ""),
                    ""))
            ),
            IF(
                Parameters!$D$17=1,
                IFERROR(
                    IF(
                        OR(
                            IF(
                                ISNUMBER(M70:AE70),
                                IF(
                                    M$4:AE$4=1,
                                    M70:AE70,
                                    ""),
                                "")
                            =0),
                        0,
                        GEOMEAN(IF(
                            ISNUMBER(M70:AE70),
                            IF(
                                M$4:AE$4=1,
                                M70:AE70,
                                ""),
                            ""))
                    ),
                    IF(
                        OR(IF(
                            ISNUMBER(M70:AE70),
                            IF(
                                M$4:AE$4=2,
                                M70:AE70,
                                ""),
                            "")
                            =0),
                        0,
                        GEOMEAN(IF(
                            ISNUMBER(M70:AE70),
                            IF(
                                M$4:AE$4=2,
                                M70:AE70,
                                ""),
                            "")))
                )
            )
        )
    )
)</f>
        <v>0</v>
      </c>
      <c r="I70" s="191" cm="1">
        <f t="array" ref="I70">IF(
    SUM(IF(
            ISNUMBER(
                IF(
                    $M$5:$AE$5,
                    (M70:AE70),
                    "")),
            1,
            0))
        =0,
    NA(),
    IF(
        Parameters!$D$15=1,
        IF(
            SUM(--(ISNUMBER(IF($M$5:$AE$5=1,(M70:AE70),""))))&gt;0,
            MAX(IF(
                ISNUMBER(M70:AE70),
                IF(
                    M$5:AE$5=1,
                    M70:AE70,
                    ""),
                "")),
            MAX(IF(
                ISNUMBER(M70:AE70),
                IF(
                    M$5:AE$5=2,
                    M70:AE70,
                    ""),
                ""))
        ),
        IF(
            Parameters!$D$16=1,
            IFERROR(
                AVERAGE(IF(
                    ISNUMBER(M70:AE70),
                    IF(
                        M$5:AE$5=1,
                        M70:AE70,
                        ""),
                    "")),
                AVERAGE(IF(
                    ISNUMBER(M70:AE70),
                    IF(
                        M$5:AE$5=2,
                        M70:AE70,
                        ""),
                    ""))
            ),
            IF(
                Parameters!$D$17=1,
                IFERROR(
                    IF(
                        OR(
                            IF(
                                ISNUMBER(M70:AE70),
                                IF(
                                    M$5:AE$5=1,
                                    M70:AE70,
                                    ""),
                                "")
                            =0),
                        0,
                        GEOMEAN(IF(
                            ISNUMBER(M70:AE70),
                            IF(
                                M$5:AE$5=1,
                                M70:AE70,
                                ""),
                            ""))
                    ),
                    IF(
                        OR(IF(
                            ISNUMBER(M70:AE70),
                            IF(
                                M$5:AE$5=2,
                                M70:AE70,
                                ""),
                            "")
                            =0),
                        0,
                        GEOMEAN(IF(
                            ISNUMBER(M70:AE70),
                            IF(
                                M$5:AE$5=2,
                                M70:AE70,
                                ""),
                            "")))
                )
            )
        )
    )
)</f>
        <v>5.3571428571428399</v>
      </c>
      <c r="J70" s="242">
        <v>45454</v>
      </c>
      <c r="K70" s="242">
        <v>45294</v>
      </c>
      <c r="L70" s="91" t="s">
        <v>112</v>
      </c>
      <c r="M70" s="192">
        <v>0</v>
      </c>
      <c r="N70" s="192">
        <v>0</v>
      </c>
      <c r="O70" s="192">
        <v>0</v>
      </c>
      <c r="P70" s="192" t="s">
        <v>409</v>
      </c>
      <c r="Q70" s="192">
        <v>0</v>
      </c>
      <c r="R70" s="192" t="s">
        <v>409</v>
      </c>
      <c r="S70" s="192">
        <v>5.3571428571428399</v>
      </c>
      <c r="T70" s="192" t="s">
        <v>409</v>
      </c>
      <c r="U70" s="192" t="s">
        <v>409</v>
      </c>
      <c r="V70" s="192">
        <v>16</v>
      </c>
      <c r="W70" s="192" t="s">
        <v>409</v>
      </c>
      <c r="X70" s="192" t="s">
        <v>409</v>
      </c>
      <c r="Y70" s="192" t="s">
        <v>409</v>
      </c>
      <c r="Z70" s="192">
        <v>0.107142857142856</v>
      </c>
      <c r="AA70" s="192" t="s">
        <v>409</v>
      </c>
      <c r="AB70" s="34"/>
      <c r="AC70" s="34"/>
      <c r="AD70" s="192"/>
      <c r="AE70" s="192"/>
      <c r="AF70" s="192"/>
      <c r="AG70" s="192"/>
      <c r="AH70" s="192"/>
      <c r="AI70" s="192"/>
    </row>
    <row r="71" spans="1:35" x14ac:dyDescent="0.2">
      <c r="A71" s="84">
        <v>64</v>
      </c>
      <c r="B71" s="84" t="str">
        <f ca="1"/>
        <v>Fiji</v>
      </c>
      <c r="C71" s="84" t="str">
        <f ca="1"/>
        <v>FJI</v>
      </c>
      <c r="D71" s="219" t="str">
        <f ca="1"/>
        <v>EAS           East Asia &amp; Pacific</v>
      </c>
      <c r="E71" s="219" t="str">
        <f ca="1"/>
        <v>Blend</v>
      </c>
      <c r="F71" s="190" t="str">
        <f t="shared" ca="1" si="12"/>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$M$4:$AE$4,
                    (M71:AE71),
                    "")),
            1,
            0))
        =0,
    NA(),
    IF(
        Parameters!$D$15=1,
        IF(
            SUM(--(ISNUMBER(IF($M$4:$AE$4=1,(M71:AE71),""))))&gt;0,
            MAX(IF(
                ISNUMBER(M71:AE71),
                IF(
                    M$4:AE$4=1,
                    M71:AE71,
                    ""),
                "")),
            MAX(IF(
                ISNUMBER(M71:AE71),
                IF(
                    M$4:AE$4=2,
                    M71:AE71,
                    ""),
                ""))
        ),
        IF(
            Parameters!$D$16=1,
            IFERROR(
                AVERAGE(IF(
                    ISNUMBER(M71:AE71),
                    IF(
                        M$4:AE$4=1,
                        M71:AE71,
                        ""),
                    "")),
                AVERAGE(IF(
                    ISNUMBER(M71:AE71),
                    IF(
                        M$4:AE$4=2,
                        M71:AE71,
                        ""),
                    ""))
            ),
            IF(
                Parameters!$D$17=1,
                IFERROR(
                    IF(
                        OR(
                            IF(
                                ISNUMBER(M71:AE71),
                                IF(
                                    M$4:AE$4=1,
                                    M71:AE71,
                                    ""),
                                "")
                            =0),
                        0,
                        GEOMEAN(IF(
                            ISNUMBER(M71:AE71),
                            IF(
                                M$4:AE$4=1,
                                M71:AE71,
                                ""),
                            ""))
                    ),
                    IF(
                        OR(IF(
                            ISNUMBER(M71:AE71),
                            IF(
                                M$4:AE$4=2,
                                M71:AE71,
                                ""),
                            "")
                            =0),
                        0,
                        GEOMEAN(IF(
                            ISNUMBER(M71:AE71),
                            IF(
                                M$4:AE$4=2,
                                M71:AE71,
                                ""),
                            "")))
                )
            )
        )
    )
)</f>
        <v>1.8565884635738199</v>
      </c>
      <c r="I71" s="191" cm="1">
        <f t="array" ref="I71">IF(
    SUM(IF(
            ISNUMBER(
                IF(
                    $M$5:$AE$5,
                    (M71:AE71),
                    "")),
            1,
            0))
        =0,
    NA(),
    IF(
        Parameters!$D$15=1,
        IF(
            SUM(--(ISNUMBER(IF($M$5:$AE$5=1,(M71:AE71),""))))&gt;0,
            MAX(IF(
                ISNUMBER(M71:AE71),
                IF(
                    M$5:AE$5=1,
                    M71:AE71,
                    ""),
                "")),
            MAX(IF(
                ISNUMBER(M71:AE71),
                IF(
                    M$5:AE$5=2,
                    M71:AE71,
                    ""),
                ""))
        ),
        IF(
            Parameters!$D$16=1,
            IFERROR(
                AVERAGE(IF(
                    ISNUMBER(M71:AE71),
                    IF(
                        M$5:AE$5=1,
                        M71:AE71,
                        ""),
                    "")),
                AVERAGE(IF(
                    ISNUMBER(M71:AE71),
                    IF(
                        M$5:AE$5=2,
                        M71:AE71,
                        ""),
                    ""))
            ),
            IF(
                Parameters!$D$17=1,
                IFERROR(
                    IF(
                        OR(
                            IF(
                                ISNUMBER(M71:AE71),
                                IF(
                                    M$5:AE$5=1,
                                    M71:AE71,
                                    ""),
                                "")
                            =0),
                        0,
                        GEOMEAN(IF(
                            ISNUMBER(M71:AE71),
                            IF(
                                M$5:AE$5=1,
                                M71:AE71,
                                ""),
                            ""))
                    ),
                    IF(
                        OR(IF(
                            ISNUMBER(M71:AE71),
                            IF(
                                M$5:AE$5=2,
                                M71:AE71,
                                ""),
                            "")
                            =0),
                        0,
                        GEOMEAN(IF(
                            ISNUMBER(M71:AE71),
                            IF(
                                M$5:AE$5=2,
                                M71:AE71,
                                ""),
                            "")))
                )
            )
        )
    )
)</f>
        <v>0</v>
      </c>
      <c r="J71" s="242">
        <v>45103</v>
      </c>
      <c r="K71" s="242">
        <v>44753</v>
      </c>
      <c r="L71" s="91" t="s">
        <v>114</v>
      </c>
      <c r="M71" s="192">
        <v>0</v>
      </c>
      <c r="N71" s="192">
        <v>1.8565884635738199</v>
      </c>
      <c r="O71" s="192">
        <v>0</v>
      </c>
      <c r="P71" s="192" t="s">
        <v>409</v>
      </c>
      <c r="Q71" s="192">
        <v>0</v>
      </c>
      <c r="R71" s="192" t="s">
        <v>409</v>
      </c>
      <c r="S71" s="192" t="s">
        <v>409</v>
      </c>
      <c r="T71" s="192" t="s">
        <v>409</v>
      </c>
      <c r="U71" s="192" t="s">
        <v>409</v>
      </c>
      <c r="V71" s="192">
        <v>70.2</v>
      </c>
      <c r="W71" s="192" t="s">
        <v>409</v>
      </c>
      <c r="X71" s="192" t="s">
        <v>409</v>
      </c>
      <c r="Y71" s="192" t="s">
        <v>409</v>
      </c>
      <c r="Z71" s="192" t="s">
        <v>409</v>
      </c>
      <c r="AA71" s="192" t="s">
        <v>409</v>
      </c>
      <c r="AB71" s="34"/>
      <c r="AC71" s="34"/>
      <c r="AD71" s="192"/>
      <c r="AE71" s="192"/>
      <c r="AF71" s="192"/>
      <c r="AG71" s="192"/>
      <c r="AH71" s="192"/>
      <c r="AI71" s="192"/>
    </row>
    <row r="72" spans="1:35" x14ac:dyDescent="0.2">
      <c r="A72" s="84">
        <v>65</v>
      </c>
      <c r="B72" s="84" t="str">
        <f ca="1"/>
        <v>France</v>
      </c>
      <c r="C72" s="84" t="str">
        <f ca="1"/>
        <v>FRA</v>
      </c>
      <c r="D72" s="219" t="str">
        <f ca="1"/>
        <v>ECS           Europe &amp; Central Asia</v>
      </c>
      <c r="E72" s="219" t="str">
        <f ca="1"/>
        <v>NA</v>
      </c>
      <c r="F72" s="190" t="str">
        <f t="shared" ca="1" si="12"/>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$M$4:$AE$4,
                    (M72:AE72),
                    "")),
            1,
            0))
        =0,
    NA(),
    IF(
        Parameters!$D$15=1,
        IF(
            SUM(--(ISNUMBER(IF($M$4:$AE$4=1,(M72:AE72),""))))&gt;0,
            MAX(IF(
                ISNUMBER(M72:AE72),
                IF(
                    M$4:AE$4=1,
                    M72:AE72,
                    ""),
                "")),
            MAX(IF(
                ISNUMBER(M72:AE72),
                IF(
                    M$4:AE$4=2,
                    M72:AE72,
                    ""),
                ""))
        ),
        IF(
            Parameters!$D$16=1,
            IFERROR(
                AVERAGE(IF(
                    ISNUMBER(M72:AE72),
                    IF(
                        M$4:AE$4=1,
                        M72:AE72,
                        ""),
                    "")),
                AVERAGE(IF(
                    ISNUMBER(M72:AE72),
                    IF(
                        M$4:AE$4=2,
                        M72:AE72,
                        ""),
                    ""))
            ),
            IF(
                Parameters!$D$17=1,
                IFERROR(
                    IF(
                        OR(
                            IF(
                                ISNUMBER(M72:AE72),
                                IF(
                                    M$4:AE$4=1,
                                    M72:AE72,
                                    ""),
                                "")
                            =0),
                        0,
                        GEOMEAN(IF(
                            ISNUMBER(M72:AE72),
                            IF(
                                M$4:AE$4=1,
                                M72:AE72,
                                ""),
                            ""))
                    ),
                    IF(
                        OR(IF(
                            ISNUMBER(M72:AE72),
                            IF(
                                M$4:AE$4=2,
                                M72:AE72,
                                ""),
                            "")
                            =0),
                        0,
                        GEOMEAN(IF(
                            ISNUMBER(M72:AE72),
                            IF(
                                M$4:AE$4=2,
                                M72:AE72,
                                ""),
                            "")))
                )
            )
        )
    )
)</f>
        <v>0</v>
      </c>
      <c r="I72" s="191" cm="1">
        <f t="array" ref="I72">IF(
    SUM(IF(
            ISNUMBER(
                IF(
                    $M$5:$AE$5,
                    (M72:AE72),
                    "")),
            1,
            0))
        =0,
    NA(),
    IF(
        Parameters!$D$15=1,
        IF(
            SUM(--(ISNUMBER(IF($M$5:$AE$5=1,(M72:AE72),""))))&gt;0,
            MAX(IF(
                ISNUMBER(M72:AE72),
                IF(
                    M$5:AE$5=1,
                    M72:AE72,
                    ""),
                "")),
            MAX(IF(
                ISNUMBER(M72:AE72),
                IF(
                    M$5:AE$5=2,
                    M72:AE72,
                    ""),
                ""))
        ),
        IF(
            Parameters!$D$16=1,
            IFERROR(
                AVERAGE(IF(
                    ISNUMBER(M72:AE72),
                    IF(
                        M$5:AE$5=1,
                        M72:AE72,
                        ""),
                    "")),
                AVERAGE(IF(
                    ISNUMBER(M72:AE72),
                    IF(
                        M$5:AE$5=2,
                        M72:AE72,
                        ""),
                    ""))
            ),
            IF(
                Parameters!$D$17=1,
                IFERROR(
                    IF(
                        OR(
                            IF(
                                ISNUMBER(M72:AE72),
                                IF(
                                    M$5:AE$5=1,
                                    M72:AE72,
                                    ""),
                                "")
                            =0),
                        0,
                        GEOMEAN(IF(
                            ISNUMBER(M72:AE72),
                            IF(
                                M$5:AE$5=1,
                                M72:AE72,
                                ""),
                            ""))
                    ),
                    IF(
                        OR(IF(
                            ISNUMBER(M72:AE72),
                            IF(
                                M$5:AE$5=2,
                                M72:AE72,
                                ""),
                            "")
                            =0),
                        0,
                        GEOMEAN(IF(
                            ISNUMBER(M72:AE72),
                            IF(
                                M$5:AE$5=2,
                                M72:AE72,
                                ""),
                            "")))
                )
            )
        )
    )
)</f>
        <v>7</v>
      </c>
      <c r="J72" s="242">
        <v>45454</v>
      </c>
      <c r="K72" s="242">
        <v>45440</v>
      </c>
      <c r="L72" s="91" t="s">
        <v>116</v>
      </c>
      <c r="M72" s="192">
        <v>0</v>
      </c>
      <c r="N72" s="192">
        <v>0</v>
      </c>
      <c r="O72" s="192">
        <v>0</v>
      </c>
      <c r="P72" s="192" t="s">
        <v>409</v>
      </c>
      <c r="Q72" s="192">
        <v>0</v>
      </c>
      <c r="R72" s="192" t="s">
        <v>409</v>
      </c>
      <c r="S72" s="192">
        <v>0</v>
      </c>
      <c r="T72" s="192">
        <v>7</v>
      </c>
      <c r="U72" s="192" t="s">
        <v>409</v>
      </c>
      <c r="V72" s="192">
        <v>28.8</v>
      </c>
      <c r="W72" s="192" t="s">
        <v>409</v>
      </c>
      <c r="X72" s="192" t="s">
        <v>409</v>
      </c>
      <c r="Y72" s="192" t="s">
        <v>409</v>
      </c>
      <c r="Z72" s="192">
        <v>0</v>
      </c>
      <c r="AA72" s="192">
        <v>50</v>
      </c>
      <c r="AB72" s="34"/>
      <c r="AC72" s="34"/>
      <c r="AD72" s="192"/>
      <c r="AE72" s="192"/>
      <c r="AF72" s="192"/>
      <c r="AG72" s="192"/>
      <c r="AH72" s="192"/>
      <c r="AI72" s="192"/>
    </row>
    <row r="73" spans="1:35" x14ac:dyDescent="0.2">
      <c r="A73" s="84">
        <v>66</v>
      </c>
      <c r="B73" s="84" t="str">
        <f ca="1"/>
        <v>Faroe Islands</v>
      </c>
      <c r="C73" s="84" t="str">
        <f ca="1"/>
        <v>FRO</v>
      </c>
      <c r="D73" s="219" t="str">
        <f ca="1"/>
        <v>ECS           Europe &amp; Central Asia</v>
      </c>
      <c r="E73" s="219" t="str">
        <f ca="1"/>
        <v>NA</v>
      </c>
      <c r="F73" s="190" t="str">
        <f t="shared" ref="F73:F136" ca="1" si="13">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cm="1">
        <f t="array" ref="H73">IF(
    SUM(IF(
            ISNUMBER(
                IF(
                    $M$4:$AE$4,
                    (M73:AE73),
                    "")),
            1,
            0))
        =0,
    NA(),
    IF(
        Parameters!$D$15=1,
        IF(
            SUM(--(ISNUMBER(IF($M$4:$AE$4=1,(M73:AE73),""))))&gt;0,
            MAX(IF(
                ISNUMBER(M73:AE73),
                IF(
                    M$4:AE$4=1,
                    M73:AE73,
                    ""),
                "")),
            MAX(IF(
                ISNUMBER(M73:AE73),
                IF(
                    M$4:AE$4=2,
                    M73:AE73,
                    ""),
                ""))
        ),
        IF(
            Parameters!$D$16=1,
            IFERROR(
                AVERAGE(IF(
                    ISNUMBER(M73:AE73),
                    IF(
                        M$4:AE$4=1,
                        M73:AE73,
                        ""),
                    "")),
                AVERAGE(IF(
                    ISNUMBER(M73:AE73),
                    IF(
                        M$4:AE$4=2,
                        M73:AE73,
                        ""),
                    ""))
            ),
            IF(
                Parameters!$D$17=1,
                IFERROR(
                    IF(
                        OR(
                            IF(
                                ISNUMBER(M73:AE73),
                                IF(
                                    M$4:AE$4=1,
                                    M73:AE73,
                                    ""),
                                "")
                            =0),
                        0,
                        GEOMEAN(IF(
                            ISNUMBER(M73:AE73),
                            IF(
                                M$4:AE$4=1,
                                M73:AE73,
                                ""),
                            ""))
                    ),
                    IF(
                        OR(IF(
                            ISNUMBER(M73:AE73),
                            IF(
                                M$4:AE$4=2,
                                M73:AE73,
                                ""),
                            "")
                            =0),
                        0,
                        GEOMEAN(IF(
                            ISNUMBER(M73:AE73),
                            IF(
                                M$4:AE$4=2,
                                M73:AE73,
                                ""),
                            "")))
                )
            )
        )
    )
)</f>
        <v>0</v>
      </c>
      <c r="I73" s="191" cm="1">
        <f t="array" ref="I73">IF(
    SUM(IF(
            ISNUMBER(
                IF(
                    $M$5:$AE$5,
                    (M73:AE73),
                    "")),
            1,
            0))
        =0,
    NA(),
    IF(
        Parameters!$D$15=1,
        IF(
            SUM(--(ISNUMBER(IF($M$5:$AE$5=1,(M73:AE73),""))))&gt;0,
            MAX(IF(
                ISNUMBER(M73:AE73),
                IF(
                    M$5:AE$5=1,
                    M73:AE73,
                    ""),
                "")),
            MAX(IF(
                ISNUMBER(M73:AE73),
                IF(
                    M$5:AE$5=2,
                    M73:AE73,
                    ""),
                ""))
        ),
        IF(
            Parameters!$D$16=1,
            IFERROR(
                AVERAGE(IF(
                    ISNUMBER(M73:AE73),
                    IF(
                        M$5:AE$5=1,
                        M73:AE73,
                        ""),
                    "")),
                AVERAGE(IF(
                    ISNUMBER(M73:AE73),
                    IF(
                        M$5:AE$5=2,
                        M73:AE73,
                        ""),
                    ""))
            ),
            IF(
                Parameters!$D$17=1,
                IFERROR(
                    IF(
                        OR(
                            IF(
                                ISNUMBER(M73:AE73),
                                IF(
                                    M$5:AE$5=1,
                                    M73:AE73,
                                    ""),
                                "")
                            =0),
                        0,
                        GEOMEAN(IF(
                            ISNUMBER(M73:AE73),
                            IF(
                                M$5:AE$5=1,
                                M73:AE73,
                                ""),
                            ""))
                    ),
                    IF(
                        OR(IF(
                            ISNUMBER(M73:AE73),
                            IF(
                                M$5:AE$5=2,
                                M73:AE73,
                                ""),
                            "")
                            =0),
                        0,
                        GEOMEAN(IF(
                            ISNUMBER(M73:AE73),
                            IF(
                                M$5:AE$5=2,
                                M73:AE73,
                                ""),
                            "")))
                )
            )
        )
    )
)</f>
        <v>0</v>
      </c>
      <c r="J73" s="242" t="s">
        <v>409</v>
      </c>
      <c r="K73" s="242" t="s">
        <v>409</v>
      </c>
      <c r="L73" s="91" t="s">
        <v>680</v>
      </c>
      <c r="M73" s="192">
        <v>0</v>
      </c>
      <c r="N73" s="192" t="s">
        <v>409</v>
      </c>
      <c r="O73" s="192">
        <v>0</v>
      </c>
      <c r="P73" s="192" t="s">
        <v>409</v>
      </c>
      <c r="Q73" s="192">
        <v>0</v>
      </c>
      <c r="R73" s="192" t="s">
        <v>409</v>
      </c>
      <c r="S73" s="192" t="s">
        <v>409</v>
      </c>
      <c r="T73" s="192" t="s">
        <v>409</v>
      </c>
      <c r="U73" s="192" t="s">
        <v>409</v>
      </c>
      <c r="V73" s="192" t="s">
        <v>409</v>
      </c>
      <c r="W73" s="192" t="s">
        <v>409</v>
      </c>
      <c r="X73" s="192" t="s">
        <v>409</v>
      </c>
      <c r="Y73" s="192" t="s">
        <v>409</v>
      </c>
      <c r="Z73" s="192" t="s">
        <v>409</v>
      </c>
      <c r="AA73" s="192" t="s">
        <v>409</v>
      </c>
      <c r="AB73" s="34"/>
      <c r="AC73" s="34"/>
      <c r="AD73" s="192"/>
      <c r="AE73" s="192"/>
      <c r="AF73" s="192"/>
      <c r="AG73" s="192"/>
      <c r="AH73" s="192"/>
      <c r="AI73" s="192"/>
    </row>
    <row r="74" spans="1:35" x14ac:dyDescent="0.2">
      <c r="A74" s="84">
        <v>67</v>
      </c>
      <c r="B74" s="84" t="str">
        <f ca="1"/>
        <v>Micronesia, Fed. Sts.</v>
      </c>
      <c r="C74" s="84" t="str">
        <f ca="1"/>
        <v>FSM</v>
      </c>
      <c r="D74" s="219" t="str">
        <f ca="1"/>
        <v>EAS           East Asia &amp; Pacific</v>
      </c>
      <c r="E74" s="219" t="str">
        <f ca="1"/>
        <v>IDA</v>
      </c>
      <c r="F74" s="190" t="str">
        <f t="shared" ca="1" si="13"/>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$M$4:$AE$4,
                    (M74:AE74),
                    "")),
            1,
            0))
        =0,
    NA(),
    IF(
        Parameters!$D$15=1,
        IF(
            SUM(--(ISNUMBER(IF($M$4:$AE$4=1,(M74:AE74),""))))&gt;0,
            MAX(IF(
                ISNUMBER(M74:AE74),
                IF(
                    M$4:AE$4=1,
                    M74:AE74,
                    ""),
                "")),
            MAX(IF(
                ISNUMBER(M74:AE74),
                IF(
                    M$4:AE$4=2,
                    M74:AE74,
                    ""),
                ""))
        ),
        IF(
            Parameters!$D$16=1,
            IFERROR(
                AVERAGE(IF(
                    ISNUMBER(M74:AE74),
                    IF(
                        M$4:AE$4=1,
                        M74:AE74,
                        ""),
                    "")),
                AVERAGE(IF(
                    ISNUMBER(M74:AE74),
                    IF(
                        M$4:AE$4=2,
                        M74:AE74,
                        ""),
                    ""))
            ),
            IF(
                Parameters!$D$17=1,
                IFERROR(
                    IF(
                        OR(
                            IF(
                                ISNUMBER(M74:AE74),
                                IF(
                                    M$4:AE$4=1,
                                    M74:AE74,
                                    ""),
                                "")
                            =0),
                        0,
                        GEOMEAN(IF(
                            ISNUMBER(M74:AE74),
                            IF(
                                M$4:AE$4=1,
                                M74:AE74,
                                ""),
                            ""))
                    ),
                    IF(
                        OR(IF(
                            ISNUMBER(M74:AE74),
                            IF(
                                M$4:AE$4=2,
                                M74:AE74,
                                ""),
                            "")
                            =0),
                        0,
                        GEOMEAN(IF(
                            ISNUMBER(M74:AE74),
                            IF(
                                M$4:AE$4=2,
                                M74:AE74,
                                ""),
                            "")))
                )
            )
        )
    )
)</f>
        <v>10</v>
      </c>
      <c r="I74" s="191" cm="1">
        <f t="array" ref="I74">IF(
    SUM(IF(
            ISNUMBER(
                IF(
                    $M$5:$AE$5,
                    (M74:AE74),
                    "")),
            1,
            0))
        =0,
    NA(),
    IF(
        Parameters!$D$15=1,
        IF(
            SUM(--(ISNUMBER(IF($M$5:$AE$5=1,(M74:AE74),""))))&gt;0,
            MAX(IF(
                ISNUMBER(M74:AE74),
                IF(
                    M$5:AE$5=1,
                    M74:AE74,
                    ""),
                "")),
            MAX(IF(
                ISNUMBER(M74:AE74),
                IF(
                    M$5:AE$5=2,
                    M74:AE74,
                    ""),
                ""))
        ),
        IF(
            Parameters!$D$16=1,
            IFERROR(
                AVERAGE(IF(
                    ISNUMBER(M74:AE74),
                    IF(
                        M$5:AE$5=1,
                        M74:AE74,
                        ""),
                    "")),
                AVERAGE(IF(
                    ISNUMBER(M74:AE74),
                    IF(
                        M$5:AE$5=2,
                        M74:AE74,
                        ""),
                    ""))
            ),
            IF(
                Parameters!$D$17=1,
                IFERROR(
                    IF(
                        OR(
                            IF(
                                ISNUMBER(M74:AE74),
                                IF(
                                    M$5:AE$5=1,
                                    M74:AE74,
                                    ""),
                                "")
                            =0),
                        0,
                        GEOMEAN(IF(
                            ISNUMBER(M74:AE74),
                            IF(
                                M$5:AE$5=1,
                                M74:AE74,
                                ""),
                            ""))
                    ),
                    IF(
                        OR(IF(
                            ISNUMBER(M74:AE74),
                            IF(
                                M$5:AE$5=2,
                                M74:AE74,
                                ""),
                            "")
                            =0),
                        0,
                        GEOMEAN(IF(
                            ISNUMBER(M74:AE74),
                            IF(
                                M$5:AE$5=2,
                                M74:AE74,
                                ""),
                            "")))
                )
            )
        )
    )
)</f>
        <v>0</v>
      </c>
      <c r="J74" s="242">
        <v>44778</v>
      </c>
      <c r="K74" s="242" t="s">
        <v>409</v>
      </c>
      <c r="L74" s="91" t="s">
        <v>117</v>
      </c>
      <c r="M74" s="192">
        <v>10</v>
      </c>
      <c r="N74" s="192">
        <v>1.6581407655671101</v>
      </c>
      <c r="O74" s="192">
        <v>0</v>
      </c>
      <c r="P74" s="192" t="s">
        <v>409</v>
      </c>
      <c r="Q74" s="192">
        <v>0</v>
      </c>
      <c r="R74" s="192" t="s">
        <v>409</v>
      </c>
      <c r="S74" s="192" t="s">
        <v>409</v>
      </c>
      <c r="T74" s="192" t="s">
        <v>409</v>
      </c>
      <c r="U74" s="192" t="s">
        <v>610</v>
      </c>
      <c r="V74" s="192">
        <v>69.3</v>
      </c>
      <c r="W74" s="192" t="s">
        <v>409</v>
      </c>
      <c r="X74" s="192" t="s">
        <v>409</v>
      </c>
      <c r="Y74" s="192" t="s">
        <v>409</v>
      </c>
      <c r="Z74" s="192" t="s">
        <v>409</v>
      </c>
      <c r="AA74" s="192" t="s">
        <v>409</v>
      </c>
      <c r="AB74" s="34"/>
      <c r="AC74" s="34"/>
      <c r="AD74" s="192"/>
      <c r="AE74" s="192"/>
      <c r="AF74" s="192"/>
      <c r="AG74" s="192"/>
      <c r="AH74" s="192"/>
      <c r="AI74" s="192"/>
    </row>
    <row r="75" spans="1:35" x14ac:dyDescent="0.2">
      <c r="A75" s="84">
        <v>68</v>
      </c>
      <c r="B75" s="84" t="str">
        <f ca="1"/>
        <v>Gabon</v>
      </c>
      <c r="C75" s="84" t="str">
        <f ca="1"/>
        <v>GAB</v>
      </c>
      <c r="D75" s="219" t="str">
        <f ca="1"/>
        <v>SSF           Sub-Saharan Africa</v>
      </c>
      <c r="E75" s="219" t="str">
        <f ca="1"/>
        <v>IBRD</v>
      </c>
      <c r="F75" s="190" t="str">
        <f t="shared" ca="1" si="13"/>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8.3666002653407556</v>
      </c>
      <c r="H75" s="80" cm="1">
        <f t="array" ref="H75">IF(
    SUM(IF(
            ISNUMBER(
                IF(
                    $M$4:$AE$4,
                    (M75:AE75),
                    "")),
            1,
            0))
        =0,
    NA(),
    IF(
        Parameters!$D$15=1,
        IF(
            SUM(--(ISNUMBER(IF($M$4:$AE$4=1,(M75:AE75),""))))&gt;0,
            MAX(IF(
                ISNUMBER(M75:AE75),
                IF(
                    M$4:AE$4=1,
                    M75:AE75,
                    ""),
                "")),
            MAX(IF(
                ISNUMBER(M75:AE75),
                IF(
                    M$4:AE$4=2,
                    M75:AE75,
                    ""),
                ""))
        ),
        IF(
            Parameters!$D$16=1,
            IFERROR(
                AVERAGE(IF(
                    ISNUMBER(M75:AE75),
                    IF(
                        M$4:AE$4=1,
                        M75:AE75,
                        ""),
                    "")),
                AVERAGE(IF(
                    ISNUMBER(M75:AE75),
                    IF(
                        M$4:AE$4=2,
                        M75:AE75,
                        ""),
                    ""))
            ),
            IF(
                Parameters!$D$17=1,
                IFERROR(
                    IF(
                        OR(
                            IF(
                                ISNUMBER(M75:AE75),
                                IF(
                                    M$4:AE$4=1,
                                    M75:AE75,
                                    ""),
                                "")
                            =0),
                        0,
                        GEOMEAN(IF(
                            ISNUMBER(M75:AE75),
                            IF(
                                M$4:AE$4=1,
                                M75:AE75,
                                ""),
                            ""))
                    ),
                    IF(
                        OR(IF(
                            ISNUMBER(M75:AE75),
                            IF(
                                M$4:AE$4=2,
                                M75:AE75,
                                ""),
                            "")
                            =0),
                        0,
                        GEOMEAN(IF(
                            ISNUMBER(M75:AE75),
                            IF(
                                M$4:AE$4=2,
                                M75:AE75,
                                ""),
                            "")))
                )
            )
        )
    )
)</f>
        <v>7</v>
      </c>
      <c r="I75" s="191" cm="1">
        <f t="array" ref="I75">IF(
    SUM(IF(
            ISNUMBER(
                IF(
                    $M$5:$AE$5,
                    (M75:AE75),
                    "")),
            1,
            0))
        =0,
    NA(),
    IF(
        Parameters!$D$15=1,
        IF(
            SUM(--(ISNUMBER(IF($M$5:$AE$5=1,(M75:AE75),""))))&gt;0,
            MAX(IF(
                ISNUMBER(M75:AE75),
                IF(
                    M$5:AE$5=1,
                    M75:AE75,
                    ""),
                "")),
            MAX(IF(
                ISNUMBER(M75:AE75),
                IF(
                    M$5:AE$5=2,
                    M75:AE75,
                    ""),
                ""))
        ),
        IF(
            Parameters!$D$16=1,
            IFERROR(
                AVERAGE(IF(
                    ISNUMBER(M75:AE75),
                    IF(
                        M$5:AE$5=1,
                        M75:AE75,
                        ""),
                    "")),
                AVERAGE(IF(
                    ISNUMBER(M75:AE75),
                    IF(
                        M$5:AE$5=2,
                        M75:AE75,
                        ""),
                    ""))
            ),
            IF(
                Parameters!$D$17=1,
                IFERROR(
                    IF(
                        OR(
                            IF(
                                ISNUMBER(M75:AE75),
                                IF(
                                    M$5:AE$5=1,
                                    M75:AE75,
                                    ""),
                                "")
                            =0),
                        0,
                        GEOMEAN(IF(
                            ISNUMBER(M75:AE75),
                            IF(
                                M$5:AE$5=1,
                                M75:AE75,
                                ""),
                            ""))
                    ),
                    IF(
                        OR(IF(
                            ISNUMBER(M75:AE75),
                            IF(
                                M$5:AE$5=2,
                                M75:AE75,
                                ""),
                            "")
                            =0),
                        0,
                        GEOMEAN(IF(
                            ISNUMBER(M75:AE75),
                            IF(
                                M$5:AE$5=2,
                                M75:AE75,
                                ""),
                            "")))
                )
            )
        )
    )
)</f>
        <v>10</v>
      </c>
      <c r="J75" s="242">
        <v>45454</v>
      </c>
      <c r="K75" s="242">
        <v>45174</v>
      </c>
      <c r="L75" s="91" t="s">
        <v>119</v>
      </c>
      <c r="M75" s="192">
        <v>0</v>
      </c>
      <c r="N75" s="192">
        <v>0.82025048509437304</v>
      </c>
      <c r="O75" s="192">
        <v>7</v>
      </c>
      <c r="P75" s="192" t="s">
        <v>409</v>
      </c>
      <c r="Q75" s="192">
        <v>10</v>
      </c>
      <c r="R75" s="192" t="s">
        <v>409</v>
      </c>
      <c r="S75" s="192">
        <v>0</v>
      </c>
      <c r="T75" s="192">
        <v>0</v>
      </c>
      <c r="U75" s="192" t="s">
        <v>409</v>
      </c>
      <c r="V75" s="192">
        <v>65.5</v>
      </c>
      <c r="W75" s="192" t="s">
        <v>797</v>
      </c>
      <c r="X75" s="192" t="s">
        <v>409</v>
      </c>
      <c r="Y75" s="192" t="s">
        <v>409</v>
      </c>
      <c r="Z75" s="192">
        <v>0</v>
      </c>
      <c r="AA75" s="192">
        <v>-100</v>
      </c>
      <c r="AB75" s="34"/>
      <c r="AC75" s="34"/>
      <c r="AD75" s="192"/>
      <c r="AE75" s="192"/>
      <c r="AF75" s="192"/>
      <c r="AG75" s="192"/>
      <c r="AH75" s="192"/>
      <c r="AI75" s="192"/>
    </row>
    <row r="76" spans="1:35" x14ac:dyDescent="0.2">
      <c r="A76" s="84">
        <v>69</v>
      </c>
      <c r="B76" s="84" t="str">
        <f ca="1"/>
        <v>United Kingdom</v>
      </c>
      <c r="C76" s="84" t="str">
        <f ca="1"/>
        <v>GBR</v>
      </c>
      <c r="D76" s="219" t="str">
        <f ca="1"/>
        <v>ECS           Europe &amp; Central Asia</v>
      </c>
      <c r="E76" s="219" t="str">
        <f ca="1"/>
        <v>NA</v>
      </c>
      <c r="F76" s="190" t="str">
        <f t="shared" ca="1" si="13"/>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$M$4:$AE$4,
                    (M76:AE76),
                    "")),
            1,
            0))
        =0,
    NA(),
    IF(
        Parameters!$D$15=1,
        IF(
            SUM(--(ISNUMBER(IF($M$4:$AE$4=1,(M76:AE76),""))))&gt;0,
            MAX(IF(
                ISNUMBER(M76:AE76),
                IF(
                    M$4:AE$4=1,
                    M76:AE76,
                    ""),
                "")),
            MAX(IF(
                ISNUMBER(M76:AE76),
                IF(
                    M$4:AE$4=2,
                    M76:AE76,
                    ""),
                ""))
        ),
        IF(
            Parameters!$D$16=1,
            IFERROR(
                AVERAGE(IF(
                    ISNUMBER(M76:AE76),
                    IF(
                        M$4:AE$4=1,
                        M76:AE76,
                        ""),
                    "")),
                AVERAGE(IF(
                    ISNUMBER(M76:AE76),
                    IF(
                        M$4:AE$4=2,
                        M76:AE76,
                        ""),
                    ""))
            ),
            IF(
                Parameters!$D$17=1,
                IFERROR(
                    IF(
                        OR(
                            IF(
                                ISNUMBER(M76:AE76),
                                IF(
                                    M$4:AE$4=1,
                                    M76:AE76,
                                    ""),
                                "")
                            =0),
                        0,
                        GEOMEAN(IF(
                            ISNUMBER(M76:AE76),
                            IF(
                                M$4:AE$4=1,
                                M76:AE76,
                                ""),
                            ""))
                    ),
                    IF(
                        OR(IF(
                            ISNUMBER(M76:AE76),
                            IF(
                                M$4:AE$4=2,
                                M76:AE76,
                                ""),
                            "")
                            =0),
                        0,
                        GEOMEAN(IF(
                            ISNUMBER(M76:AE76),
                            IF(
                                M$4:AE$4=2,
                                M76:AE76,
                                ""),
                            "")))
                )
            )
        )
    )
)</f>
        <v>0</v>
      </c>
      <c r="I76" s="191" cm="1">
        <f t="array" ref="I76">IF(
    SUM(IF(
            ISNUMBER(
                IF(
                    $M$5:$AE$5,
                    (M76:AE76),
                    "")),
            1,
            0))
        =0,
    NA(),
    IF(
        Parameters!$D$15=1,
        IF(
            SUM(--(ISNUMBER(IF($M$5:$AE$5=1,(M76:AE76),""))))&gt;0,
            MAX(IF(
                ISNUMBER(M76:AE76),
                IF(
                    M$5:AE$5=1,
                    M76:AE76,
                    ""),
                "")),
            MAX(IF(
                ISNUMBER(M76:AE76),
                IF(
                    M$5:AE$5=2,
                    M76:AE76,
                    ""),
                ""))
        ),
        IF(
            Parameters!$D$16=1,
            IFERROR(
                AVERAGE(IF(
                    ISNUMBER(M76:AE76),
                    IF(
                        M$5:AE$5=1,
                        M76:AE76,
                        ""),
                    "")),
                AVERAGE(IF(
                    ISNUMBER(M76:AE76),
                    IF(
                        M$5:AE$5=2,
                        M76:AE76,
                        ""),
                    ""))
            ),
            IF(
                Parameters!$D$17=1,
                IFERROR(
                    IF(
                        OR(
                            IF(
                                ISNUMBER(M76:AE76),
                                IF(
                                    M$5:AE$5=1,
                                    M76:AE76,
                                    ""),
                                "")
                            =0),
                        0,
                        GEOMEAN(IF(
                            ISNUMBER(M76:AE76),
                            IF(
                                M$5:AE$5=1,
                                M76:AE76,
                                ""),
                            ""))
                    ),
                    IF(
                        OR(IF(
                            ISNUMBER(M76:AE76),
                            IF(
                                M$5:AE$5=2,
                                M76:AE76,
                                ""),
                            "")
                            =0),
                        0,
                        GEOMEAN(IF(
                            ISNUMBER(M76:AE76),
                            IF(
                                M$5:AE$5=2,
                                M76:AE76,
                                ""),
                            "")))
                )
            )
        )
    )
)</f>
        <v>0</v>
      </c>
      <c r="J76" s="242">
        <v>45454</v>
      </c>
      <c r="K76" s="242">
        <v>45218</v>
      </c>
      <c r="L76" s="91" t="s">
        <v>121</v>
      </c>
      <c r="M76" s="192">
        <v>0</v>
      </c>
      <c r="N76" s="192">
        <v>0</v>
      </c>
      <c r="O76" s="192">
        <v>0</v>
      </c>
      <c r="P76" s="192" t="s">
        <v>409</v>
      </c>
      <c r="Q76" s="192">
        <v>0</v>
      </c>
      <c r="R76" s="192" t="s">
        <v>409</v>
      </c>
      <c r="S76" s="192">
        <v>0</v>
      </c>
      <c r="T76" s="192" t="s">
        <v>409</v>
      </c>
      <c r="U76" s="192" t="s">
        <v>409</v>
      </c>
      <c r="V76" s="192">
        <v>41.9</v>
      </c>
      <c r="W76" s="192" t="s">
        <v>409</v>
      </c>
      <c r="X76" s="192" t="s">
        <v>409</v>
      </c>
      <c r="Y76" s="192" t="s">
        <v>409</v>
      </c>
      <c r="Z76" s="192">
        <v>0</v>
      </c>
      <c r="AA76" s="192" t="s">
        <v>409</v>
      </c>
      <c r="AB76" s="34"/>
      <c r="AC76" s="34"/>
      <c r="AD76" s="192"/>
      <c r="AE76" s="192"/>
      <c r="AF76" s="192"/>
      <c r="AG76" s="192"/>
      <c r="AH76" s="192"/>
      <c r="AI76" s="192"/>
    </row>
    <row r="77" spans="1:35" x14ac:dyDescent="0.2">
      <c r="A77" s="84">
        <v>70</v>
      </c>
      <c r="B77" s="84" t="str">
        <f ca="1"/>
        <v>Georgia</v>
      </c>
      <c r="C77" s="84" t="str">
        <f ca="1"/>
        <v>GEO</v>
      </c>
      <c r="D77" s="219" t="str">
        <f ca="1"/>
        <v>ECS           Europe &amp; Central Asia</v>
      </c>
      <c r="E77" s="219" t="str">
        <f ca="1"/>
        <v>IBRD</v>
      </c>
      <c r="F77" s="190" t="str">
        <f t="shared" ca="1" si="13"/>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$M$4:$AE$4,
                    (M77:AE77),
                    "")),
            1,
            0))
        =0,
    NA(),
    IF(
        Parameters!$D$15=1,
        IF(
            SUM(--(ISNUMBER(IF($M$4:$AE$4=1,(M77:AE77),""))))&gt;0,
            MAX(IF(
                ISNUMBER(M77:AE77),
                IF(
                    M$4:AE$4=1,
                    M77:AE77,
                    ""),
                "")),
            MAX(IF(
                ISNUMBER(M77:AE77),
                IF(
                    M$4:AE$4=2,
                    M77:AE77,
                    ""),
                ""))
        ),
        IF(
            Parameters!$D$16=1,
            IFERROR(
                AVERAGE(IF(
                    ISNUMBER(M77:AE77),
                    IF(
                        M$4:AE$4=1,
                        M77:AE77,
                        ""),
                    "")),
                AVERAGE(IF(
                    ISNUMBER(M77:AE77),
                    IF(
                        M$4:AE$4=2,
                        M77:AE77,
                        ""),
                    ""))
            ),
            IF(
                Parameters!$D$17=1,
                IFERROR(
                    IF(
                        OR(
                            IF(
                                ISNUMBER(M77:AE77),
                                IF(
                                    M$4:AE$4=1,
                                    M77:AE77,
                                    ""),
                                "")
                            =0),
                        0,
                        GEOMEAN(IF(
                            ISNUMBER(M77:AE77),
                            IF(
                                M$4:AE$4=1,
                                M77:AE77,
                                ""),
                            ""))
                    ),
                    IF(
                        OR(IF(
                            ISNUMBER(M77:AE77),
                            IF(
                                M$4:AE$4=2,
                                M77:AE77,
                                ""),
                            "")
                            =0),
                        0,
                        GEOMEAN(IF(
                            ISNUMBER(M77:AE77),
                            IF(
                                M$4:AE$4=2,
                                M77:AE77,
                                ""),
                            "")))
                )
            )
        )
    )
)</f>
        <v>2.2314341153642601</v>
      </c>
      <c r="I77" s="191" cm="1">
        <f t="array" ref="I77">IF(
    SUM(IF(
            ISNUMBER(
                IF(
                    $M$5:$AE$5,
                    (M77:AE77),
                    "")),
            1,
            0))
        =0,
    NA(),
    IF(
        Parameters!$D$15=1,
        IF(
            SUM(--(ISNUMBER(IF($M$5:$AE$5=1,(M77:AE77),""))))&gt;0,
            MAX(IF(
                ISNUMBER(M77:AE77),
                IF(
                    M$5:AE$5=1,
                    M77:AE77,
                    ""),
                "")),
            MAX(IF(
                ISNUMBER(M77:AE77),
                IF(
                    M$5:AE$5=2,
                    M77:AE77,
                    ""),
                ""))
        ),
        IF(
            Parameters!$D$16=1,
            IFERROR(
                AVERAGE(IF(
                    ISNUMBER(M77:AE77),
                    IF(
                        M$5:AE$5=1,
                        M77:AE77,
                        ""),
                    "")),
                AVERAGE(IF(
                    ISNUMBER(M77:AE77),
                    IF(
                        M$5:AE$5=2,
                        M77:AE77,
                        ""),
                    ""))
            ),
            IF(
                Parameters!$D$17=1,
                IFERROR(
                    IF(
                        OR(
                            IF(
                                ISNUMBER(M77:AE77),
                                IF(
                                    M$5:AE$5=1,
                                    M77:AE77,
                                    ""),
                                "")
                            =0),
                        0,
                        GEOMEAN(IF(
                            ISNUMBER(M77:AE77),
                            IF(
                                M$5:AE$5=1,
                                M77:AE77,
                                ""),
                            ""))
                    ),
                    IF(
                        OR(IF(
                            ISNUMBER(M77:AE77),
                            IF(
                                M$5:AE$5=2,
                                M77:AE77,
                                ""),
                            "")
                            =0),
                        0,
                        GEOMEAN(IF(
                            ISNUMBER(M77:AE77),
                            IF(
                                M$5:AE$5=2,
                                M77:AE77,
                                ""),
                            "")))
                )
            )
        )
    )
)</f>
        <v>0</v>
      </c>
      <c r="J77" s="242">
        <v>45103</v>
      </c>
      <c r="K77" s="242">
        <v>44753</v>
      </c>
      <c r="L77" s="91" t="s">
        <v>123</v>
      </c>
      <c r="M77" s="192">
        <v>0</v>
      </c>
      <c r="N77" s="192">
        <v>2.2314341153642601</v>
      </c>
      <c r="O77" s="192">
        <v>0</v>
      </c>
      <c r="P77" s="192" t="s">
        <v>409</v>
      </c>
      <c r="Q77" s="192">
        <v>0</v>
      </c>
      <c r="R77" s="192" t="s">
        <v>409</v>
      </c>
      <c r="S77" s="192">
        <v>0</v>
      </c>
      <c r="T77" s="192">
        <v>0</v>
      </c>
      <c r="U77" s="192" t="s">
        <v>409</v>
      </c>
      <c r="V77" s="192">
        <v>71.900000000000006</v>
      </c>
      <c r="W77" s="192" t="s">
        <v>409</v>
      </c>
      <c r="X77" s="192" t="s">
        <v>409</v>
      </c>
      <c r="Y77" s="192" t="s">
        <v>409</v>
      </c>
      <c r="Z77" s="192">
        <v>-7.1428571428571605E-2</v>
      </c>
      <c r="AA77" s="192">
        <v>-100</v>
      </c>
      <c r="AB77" s="34"/>
      <c r="AC77" s="34"/>
      <c r="AD77" s="192"/>
      <c r="AE77" s="192"/>
      <c r="AF77" s="192"/>
      <c r="AG77" s="192"/>
      <c r="AH77" s="192"/>
      <c r="AI77" s="192"/>
    </row>
    <row r="78" spans="1:35" x14ac:dyDescent="0.2">
      <c r="A78" s="84">
        <v>71</v>
      </c>
      <c r="B78" s="84" t="str">
        <f ca="1"/>
        <v>Ghana</v>
      </c>
      <c r="C78" s="84" t="str">
        <f ca="1"/>
        <v>GHA</v>
      </c>
      <c r="D78" s="219" t="str">
        <f ca="1"/>
        <v>SSF           Sub-Saharan Africa</v>
      </c>
      <c r="E78" s="219" t="str">
        <f ca="1"/>
        <v>IDA</v>
      </c>
      <c r="F78" s="190" t="str">
        <f t="shared" ca="1" si="13"/>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0.159044048618245</v>
      </c>
      <c r="H78" s="80" cm="1">
        <f t="array" ref="H78">IF(
    SUM(IF(
            ISNUMBER(
                IF(
                    $M$4:$AE$4,
                    (M78:AE78),
                    "")),
            1,
            0))
        =0,
    NA(),
    IF(
        Parameters!$D$15=1,
        IF(
            SUM(--(ISNUMBER(IF($M$4:$AE$4=1,(M78:AE78),""))))&gt;0,
            MAX(IF(
                ISNUMBER(M78:AE78),
                IF(
                    M$4:AE$4=1,
                    M78:AE78,
                    ""),
                "")),
            MAX(IF(
                ISNUMBER(M78:AE78),
                IF(
                    M$4:AE$4=2,
                    M78:AE78,
                    ""),
                ""))
        ),
        IF(
            Parameters!$D$16=1,
            IFERROR(
                AVERAGE(IF(
                    ISNUMBER(M78:AE78),
                    IF(
                        M$4:AE$4=1,
                        M78:AE78,
                        ""),
                    "")),
                AVERAGE(IF(
                    ISNUMBER(M78:AE78),
                    IF(
                        M$4:AE$4=2,
                        M78:AE78,
                        ""),
                    ""))
            ),
            IF(
                Parameters!$D$17=1,
                IFERROR(
                    IF(
                        OR(
                            IF(
                                ISNUMBER(M78:AE78),
                                IF(
                                    M$4:AE$4=1,
                                    M78:AE78,
                                    ""),
                                "")
                            =0),
                        0,
                        GEOMEAN(IF(
                            ISNUMBER(M78:AE78),
                            IF(
                                M$4:AE$4=1,
                                M78:AE78,
                                ""),
                            ""))
                    ),
                    IF(
                        OR(IF(
                            ISNUMBER(M78:AE78),
                            IF(
                                M$4:AE$4=2,
                                M78:AE78,
                                ""),
                            "")
                            =0),
                        0,
                        GEOMEAN(IF(
                            ISNUMBER(M78:AE78),
                            IF(
                                M$4:AE$4=2,
                                M78:AE78,
                                ""),
                            "")))
                )
            )
        )
    )
)</f>
        <v>0.114658669959426</v>
      </c>
      <c r="I78" s="191" cm="1">
        <f t="array" ref="I78">IF(
    SUM(IF(
            ISNUMBER(
                IF(
                    $M$5:$AE$5,
                    (M78:AE78),
                    "")),
            1,
            0))
        =0,
    NA(),
    IF(
        Parameters!$D$15=1,
        IF(
            SUM(--(ISNUMBER(IF($M$5:$AE$5=1,(M78:AE78),""))))&gt;0,
            MAX(IF(
                ISNUMBER(M78:AE78),
                IF(
                    M$5:AE$5=1,
                    M78:AE78,
                    ""),
                "")),
            MAX(IF(
                ISNUMBER(M78:AE78),
                IF(
                    M$5:AE$5=2,
                    M78:AE78,
                    ""),
                ""))
        ),
        IF(
            Parameters!$D$16=1,
            IFERROR(
                AVERAGE(IF(
                    ISNUMBER(M78:AE78),
                    IF(
                        M$5:AE$5=1,
                        M78:AE78,
                        ""),
                    "")),
                AVERAGE(IF(
                    ISNUMBER(M78:AE78),
                    IF(
                        M$5:AE$5=2,
                        M78:AE78,
                        ""),
                    ""))
            ),
            IF(
                Parameters!$D$17=1,
                IFERROR(
                    IF(
                        OR(
                            IF(
                                ISNUMBER(M78:AE78),
                                IF(
                                    M$5:AE$5=1,
                                    M78:AE78,
                                    ""),
                                "")
                            =0),
                        0,
                        GEOMEAN(IF(
                            ISNUMBER(M78:AE78),
                            IF(
                                M$5:AE$5=1,
                                M78:AE78,
                                ""),
                            ""))
                    ),
                    IF(
                        OR(IF(
                            ISNUMBER(M78:AE78),
                            IF(
                                M$5:AE$5=2,
                                M78:AE78,
                                ""),
                            "")
                            =0),
                        0,
                        GEOMEAN(IF(
                            ISNUMBER(M78:AE78),
                            IF(
                                M$5:AE$5=2,
                                M78:AE78,
                                ""),
                            "")))
                )
            )
        )
    )
)</f>
        <v>0.22061139737478</v>
      </c>
      <c r="J78" s="242">
        <v>45103</v>
      </c>
      <c r="K78" s="242">
        <v>45440</v>
      </c>
      <c r="L78" s="91" t="s">
        <v>125</v>
      </c>
      <c r="M78" s="192">
        <v>0</v>
      </c>
      <c r="N78" s="192">
        <v>0.114658669959426</v>
      </c>
      <c r="O78" s="192">
        <v>0</v>
      </c>
      <c r="P78" s="192">
        <v>0.22061139737478</v>
      </c>
      <c r="Q78" s="192">
        <v>0</v>
      </c>
      <c r="R78" s="192" t="s">
        <v>409</v>
      </c>
      <c r="S78" s="192" t="s">
        <v>409</v>
      </c>
      <c r="T78" s="192">
        <v>0</v>
      </c>
      <c r="U78" s="192" t="s">
        <v>409</v>
      </c>
      <c r="V78" s="192">
        <v>62.3</v>
      </c>
      <c r="W78" s="192" t="s">
        <v>409</v>
      </c>
      <c r="X78" s="192">
        <v>2.2061139737477999E-2</v>
      </c>
      <c r="Y78" s="192" t="s">
        <v>409</v>
      </c>
      <c r="Z78" s="192" t="s">
        <v>409</v>
      </c>
      <c r="AA78" s="192">
        <v>-73.3333333333333</v>
      </c>
      <c r="AB78" s="34"/>
      <c r="AC78" s="34"/>
      <c r="AD78" s="192"/>
      <c r="AE78" s="192"/>
      <c r="AF78" s="192"/>
      <c r="AG78" s="192"/>
      <c r="AH78" s="192"/>
      <c r="AI78" s="192"/>
    </row>
    <row r="79" spans="1:35" x14ac:dyDescent="0.2">
      <c r="A79" s="84">
        <v>72</v>
      </c>
      <c r="B79" s="84" t="str">
        <f ca="1"/>
        <v>Gibraltar</v>
      </c>
      <c r="C79" s="84" t="str">
        <f ca="1"/>
        <v>GIB</v>
      </c>
      <c r="D79" s="219" t="str">
        <f ca="1"/>
        <v>ECS           Europe &amp; Central Asia</v>
      </c>
      <c r="E79" s="219" t="str">
        <f ca="1"/>
        <v>NA</v>
      </c>
      <c r="F79" s="190" t="str">
        <f t="shared" ca="1" si="13"/>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cm="1">
        <f t="array" ref="H79">IF(
    SUM(IF(
            ISNUMBER(
                IF(
                    $M$4:$AE$4,
                    (M79:AE79),
                    "")),
            1,
            0))
        =0,
    NA(),
    IF(
        Parameters!$D$15=1,
        IF(
            SUM(--(ISNUMBER(IF($M$4:$AE$4=1,(M79:AE79),""))))&gt;0,
            MAX(IF(
                ISNUMBER(M79:AE79),
                IF(
                    M$4:AE$4=1,
                    M79:AE79,
                    ""),
                "")),
            MAX(IF(
                ISNUMBER(M79:AE79),
                IF(
                    M$4:AE$4=2,
                    M79:AE79,
                    ""),
                ""))
        ),
        IF(
            Parameters!$D$16=1,
            IFERROR(
                AVERAGE(IF(
                    ISNUMBER(M79:AE79),
                    IF(
                        M$4:AE$4=1,
                        M79:AE79,
                        ""),
                    "")),
                AVERAGE(IF(
                    ISNUMBER(M79:AE79),
                    IF(
                        M$4:AE$4=2,
                        M79:AE79,
                        ""),
                    ""))
            ),
            IF(
                Parameters!$D$17=1,
                IFERROR(
                    IF(
                        OR(
                            IF(
                                ISNUMBER(M79:AE79),
                                IF(
                                    M$4:AE$4=1,
                                    M79:AE79,
                                    ""),
                                "")
                            =0),
                        0,
                        GEOMEAN(IF(
                            ISNUMBER(M79:AE79),
                            IF(
                                M$4:AE$4=1,
                                M79:AE79,
                                ""),
                            ""))
                    ),
                    IF(
                        OR(IF(
                            ISNUMBER(M79:AE79),
                            IF(
                                M$4:AE$4=2,
                                M79:AE79,
                                ""),
                            "")
                            =0),
                        0,
                        GEOMEAN(IF(
                            ISNUMBER(M79:AE79),
                            IF(
                                M$4:AE$4=2,
                                M79:AE79,
                                ""),
                            "")))
                )
            )
        )
    )
)</f>
        <v>0</v>
      </c>
      <c r="I79" s="191" cm="1">
        <f t="array" ref="I79">IF(
    SUM(IF(
            ISNUMBER(
                IF(
                    $M$5:$AE$5,
                    (M79:AE79),
                    "")),
            1,
            0))
        =0,
    NA(),
    IF(
        Parameters!$D$15=1,
        IF(
            SUM(--(ISNUMBER(IF($M$5:$AE$5=1,(M79:AE79),""))))&gt;0,
            MAX(IF(
                ISNUMBER(M79:AE79),
                IF(
                    M$5:AE$5=1,
                    M79:AE79,
                    ""),
                "")),
            MAX(IF(
                ISNUMBER(M79:AE79),
                IF(
                    M$5:AE$5=2,
                    M79:AE79,
                    ""),
                ""))
        ),
        IF(
            Parameters!$D$16=1,
            IFERROR(
                AVERAGE(IF(
                    ISNUMBER(M79:AE79),
                    IF(
                        M$5:AE$5=1,
                        M79:AE79,
                        ""),
                    "")),
                AVERAGE(IF(
                    ISNUMBER(M79:AE79),
                    IF(
                        M$5:AE$5=2,
                        M79:AE79,
                        ""),
                    ""))
            ),
            IF(
                Parameters!$D$17=1,
                IFERROR(
                    IF(
                        OR(
                            IF(
                                ISNUMBER(M79:AE79),
                                IF(
                                    M$5:AE$5=1,
                                    M79:AE79,
                                    ""),
                                "")
                            =0),
                        0,
                        GEOMEAN(IF(
                            ISNUMBER(M79:AE79),
                            IF(
                                M$5:AE$5=1,
                                M79:AE79,
                                ""),
                            ""))
                    ),
                    IF(
                        OR(IF(
                            ISNUMBER(M79:AE79),
                            IF(
                                M$5:AE$5=2,
                                M79:AE79,
                                ""),
                            "")
                            =0),
                        0,
                        GEOMEAN(IF(
                            ISNUMBER(M79:AE79),
                            IF(
                                M$5:AE$5=2,
                                M79:AE79,
                                ""),
                            "")))
                )
            )
        )
    )
)</f>
        <v>0</v>
      </c>
      <c r="J79" s="242" t="s">
        <v>409</v>
      </c>
      <c r="K79" s="242" t="s">
        <v>409</v>
      </c>
      <c r="L79" s="91" t="s">
        <v>681</v>
      </c>
      <c r="M79" s="192">
        <v>0</v>
      </c>
      <c r="N79" s="192" t="s">
        <v>409</v>
      </c>
      <c r="O79" s="192">
        <v>0</v>
      </c>
      <c r="P79" s="192" t="s">
        <v>409</v>
      </c>
      <c r="Q79" s="192">
        <v>0</v>
      </c>
      <c r="R79" s="192" t="s">
        <v>409</v>
      </c>
      <c r="S79" s="192" t="s">
        <v>409</v>
      </c>
      <c r="T79" s="192" t="s">
        <v>409</v>
      </c>
      <c r="U79" s="192" t="s">
        <v>409</v>
      </c>
      <c r="V79" s="192" t="s">
        <v>409</v>
      </c>
      <c r="W79" s="192" t="s">
        <v>409</v>
      </c>
      <c r="X79" s="192" t="s">
        <v>409</v>
      </c>
      <c r="Y79" s="192" t="s">
        <v>409</v>
      </c>
      <c r="Z79" s="192" t="s">
        <v>409</v>
      </c>
      <c r="AA79" s="192" t="s">
        <v>409</v>
      </c>
      <c r="AB79" s="34"/>
      <c r="AC79" s="34"/>
      <c r="AD79" s="192"/>
      <c r="AE79" s="192"/>
      <c r="AF79" s="192"/>
      <c r="AG79" s="192"/>
      <c r="AH79" s="192"/>
      <c r="AI79" s="192"/>
    </row>
    <row r="80" spans="1:35" x14ac:dyDescent="0.2">
      <c r="A80" s="84">
        <v>73</v>
      </c>
      <c r="B80" s="84" t="str">
        <f ca="1"/>
        <v>Guinea</v>
      </c>
      <c r="C80" s="84" t="str">
        <f ca="1"/>
        <v>GIN</v>
      </c>
      <c r="D80" s="219" t="str">
        <f ca="1"/>
        <v>SSF           Sub-Saharan Africa</v>
      </c>
      <c r="E80" s="219" t="str">
        <f ca="1"/>
        <v>IDA</v>
      </c>
      <c r="F80" s="190" t="str">
        <f t="shared" ca="1" si="13"/>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$M$4:$AE$4,
                    (M80:AE80),
                    "")),
            1,
            0))
        =0,
    NA(),
    IF(
        Parameters!$D$15=1,
        IF(
            SUM(--(ISNUMBER(IF($M$4:$AE$4=1,(M80:AE80),""))))&gt;0,
            MAX(IF(
                ISNUMBER(M80:AE80),
                IF(
                    M$4:AE$4=1,
                    M80:AE80,
                    ""),
                "")),
            MAX(IF(
                ISNUMBER(M80:AE80),
                IF(
                    M$4:AE$4=2,
                    M80:AE80,
                    ""),
                ""))
        ),
        IF(
            Parameters!$D$16=1,
            IFERROR(
                AVERAGE(IF(
                    ISNUMBER(M80:AE80),
                    IF(
                        M$4:AE$4=1,
                        M80:AE80,
                        ""),
                    "")),
                AVERAGE(IF(
                    ISNUMBER(M80:AE80),
                    IF(
                        M$4:AE$4=2,
                        M80:AE80,
                        ""),
                    ""))
            ),
            IF(
                Parameters!$D$17=1,
                IFERROR(
                    IF(
                        OR(
                            IF(
                                ISNUMBER(M80:AE80),
                                IF(
                                    M$4:AE$4=1,
                                    M80:AE80,
                                    ""),
                                "")
                            =0),
                        0,
                        GEOMEAN(IF(
                            ISNUMBER(M80:AE80),
                            IF(
                                M$4:AE$4=1,
                                M80:AE80,
                                ""),
                            ""))
                    ),
                    IF(
                        OR(IF(
                            ISNUMBER(M80:AE80),
                            IF(
                                M$4:AE$4=2,
                                M80:AE80,
                                ""),
                            "")
                            =0),
                        0,
                        GEOMEAN(IF(
                            ISNUMBER(M80:AE80),
                            IF(
                                M$4:AE$4=2,
                                M80:AE80,
                                ""),
                            "")))
                )
            )
        )
    )
)</f>
        <v>8.0966660786734792</v>
      </c>
      <c r="I80" s="191" cm="1">
        <f t="array" ref="I80">IF(
    SUM(IF(
            ISNUMBER(
                IF(
                    $M$5:$AE$5,
                    (M80:AE80),
                    "")),
            1,
            0))
        =0,
    NA(),
    IF(
        Parameters!$D$15=1,
        IF(
            SUM(--(ISNUMBER(IF($M$5:$AE$5=1,(M80:AE80),""))))&gt;0,
            MAX(IF(
                ISNUMBER(M80:AE80),
                IF(
                    M$5:AE$5=1,
                    M80:AE80,
                    ""),
                "")),
            MAX(IF(
                ISNUMBER(M80:AE80),
                IF(
                    M$5:AE$5=2,
                    M80:AE80,
                    ""),
                ""))
        ),
        IF(
            Parameters!$D$16=1,
            IFERROR(
                AVERAGE(IF(
                    ISNUMBER(M80:AE80),
                    IF(
                        M$5:AE$5=1,
                        M80:AE80,
                        ""),
                    "")),
                AVERAGE(IF(
                    ISNUMBER(M80:AE80),
                    IF(
                        M$5:AE$5=2,
                        M80:AE80,
                        ""),
                    ""))
            ),
            IF(
                Parameters!$D$17=1,
                IFERROR(
                    IF(
                        OR(
                            IF(
                                ISNUMBER(M80:AE80),
                                IF(
                                    M$5:AE$5=1,
                                    M80:AE80,
                                    ""),
                                "")
                            =0),
                        0,
                        GEOMEAN(IF(
                            ISNUMBER(M80:AE80),
                            IF(
                                M$5:AE$5=1,
                                M80:AE80,
                                ""),
                            ""))
                    ),
                    IF(
                        OR(IF(
                            ISNUMBER(M80:AE80),
                            IF(
                                M$5:AE$5=2,
                                M80:AE80,
                                ""),
                            "")
                            =0),
                        0,
                        GEOMEAN(IF(
                            ISNUMBER(M80:AE80),
                            IF(
                                M$5:AE$5=2,
                                M80:AE80,
                                ""),
                            "")))
                )
            )
        )
    )
)</f>
        <v>0</v>
      </c>
      <c r="J80" s="242">
        <v>45103</v>
      </c>
      <c r="K80" s="242">
        <v>45455</v>
      </c>
      <c r="L80" s="91" t="s">
        <v>127</v>
      </c>
      <c r="M80" s="192">
        <v>0</v>
      </c>
      <c r="N80" s="192">
        <v>8.0966660786734792</v>
      </c>
      <c r="O80" s="192">
        <v>0</v>
      </c>
      <c r="P80" s="192">
        <v>0</v>
      </c>
      <c r="Q80" s="192">
        <v>0</v>
      </c>
      <c r="R80" s="192" t="s">
        <v>409</v>
      </c>
      <c r="S80" s="192">
        <v>0</v>
      </c>
      <c r="T80" s="192">
        <v>0</v>
      </c>
      <c r="U80" s="192" t="s">
        <v>409</v>
      </c>
      <c r="V80" s="192">
        <v>98.5</v>
      </c>
      <c r="W80" s="192" t="s">
        <v>409</v>
      </c>
      <c r="X80" s="192">
        <v>1.10340781584943</v>
      </c>
      <c r="Y80" s="192" t="s">
        <v>409</v>
      </c>
      <c r="Z80" s="192">
        <v>0</v>
      </c>
      <c r="AA80" s="192">
        <v>-68.421052631578902</v>
      </c>
      <c r="AB80" s="34"/>
      <c r="AC80" s="34"/>
      <c r="AD80" s="192"/>
      <c r="AE80" s="192"/>
      <c r="AF80" s="192"/>
      <c r="AG80" s="192"/>
      <c r="AH80" s="192"/>
      <c r="AI80" s="192"/>
    </row>
    <row r="81" spans="1:35" x14ac:dyDescent="0.2">
      <c r="A81" s="84">
        <v>74</v>
      </c>
      <c r="B81" s="84" t="str">
        <f ca="1"/>
        <v>Gambia, The</v>
      </c>
      <c r="C81" s="84" t="str">
        <f ca="1"/>
        <v>GMB</v>
      </c>
      <c r="D81" s="219" t="str">
        <f ca="1"/>
        <v>SSF           Sub-Saharan Africa</v>
      </c>
      <c r="E81" s="219" t="str">
        <f ca="1"/>
        <v>IDA</v>
      </c>
      <c r="F81" s="190" t="str">
        <f t="shared" ca="1" si="13"/>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$M$4:$AE$4,
                    (M81:AE81),
                    "")),
            1,
            0))
        =0,
    NA(),
    IF(
        Parameters!$D$15=1,
        IF(
            SUM(--(ISNUMBER(IF($M$4:$AE$4=1,(M81:AE81),""))))&gt;0,
            MAX(IF(
                ISNUMBER(M81:AE81),
                IF(
                    M$4:AE$4=1,
                    M81:AE81,
                    ""),
                "")),
            MAX(IF(
                ISNUMBER(M81:AE81),
                IF(
                    M$4:AE$4=2,
                    M81:AE81,
                    ""),
                ""))
        ),
        IF(
            Parameters!$D$16=1,
            IFERROR(
                AVERAGE(IF(
                    ISNUMBER(M81:AE81),
                    IF(
                        M$4:AE$4=1,
                        M81:AE81,
                        ""),
                    "")),
                AVERAGE(IF(
                    ISNUMBER(M81:AE81),
                    IF(
                        M$4:AE$4=2,
                        M81:AE81,
                        ""),
                    ""))
            ),
            IF(
                Parameters!$D$17=1,
                IFERROR(
                    IF(
                        OR(
                            IF(
                                ISNUMBER(M81:AE81),
                                IF(
                                    M$4:AE$4=1,
                                    M81:AE81,
                                    ""),
                                "")
                            =0),
                        0,
                        GEOMEAN(IF(
                            ISNUMBER(M81:AE81),
                            IF(
                                M$4:AE$4=1,
                                M81:AE81,
                                ""),
                            ""))
                    ),
                    IF(
                        OR(IF(
                            ISNUMBER(M81:AE81),
                            IF(
                                M$4:AE$4=2,
                                M81:AE81,
                                ""),
                            "")
                            =0),
                        0,
                        GEOMEAN(IF(
                            ISNUMBER(M81:AE81),
                            IF(
                                M$4:AE$4=2,
                                M81:AE81,
                                ""),
                            "")))
                )
            )
        )
    )
)</f>
        <v>3.1575233727288698</v>
      </c>
      <c r="I81" s="191" cm="1">
        <f t="array" ref="I81">IF(
    SUM(IF(
            ISNUMBER(
                IF(
                    $M$5:$AE$5,
                    (M81:AE81),
                    "")),
            1,
            0))
        =0,
    NA(),
    IF(
        Parameters!$D$15=1,
        IF(
            SUM(--(ISNUMBER(IF($M$5:$AE$5=1,(M81:AE81),""))))&gt;0,
            MAX(IF(
                ISNUMBER(M81:AE81),
                IF(
                    M$5:AE$5=1,
                    M81:AE81,
                    ""),
                "")),
            MAX(IF(
                ISNUMBER(M81:AE81),
                IF(
                    M$5:AE$5=2,
                    M81:AE81,
                    ""),
                ""))
        ),
        IF(
            Parameters!$D$16=1,
            IFERROR(
                AVERAGE(IF(
                    ISNUMBER(M81:AE81),
                    IF(
                        M$5:AE$5=1,
                        M81:AE81,
                        ""),
                    "")),
                AVERAGE(IF(
                    ISNUMBER(M81:AE81),
                    IF(
                        M$5:AE$5=2,
                        M81:AE81,
                        ""),
                    ""))
            ),
            IF(
                Parameters!$D$17=1,
                IFERROR(
                    IF(
                        OR(
                            IF(
                                ISNUMBER(M81:AE81),
                                IF(
                                    M$5:AE$5=1,
                                    M81:AE81,
                                    ""),
                                "")
                            =0),
                        0,
                        GEOMEAN(IF(
                            ISNUMBER(M81:AE81),
                            IF(
                                M$5:AE$5=1,
                                M81:AE81,
                                ""),
                            ""))
                    ),
                    IF(
                        OR(IF(
                            ISNUMBER(M81:AE81),
                            IF(
                                M$5:AE$5=2,
                                M81:AE81,
                                ""),
                            "")
                            =0),
                        0,
                        GEOMEAN(IF(
                            ISNUMBER(M81:AE81),
                            IF(
                                M$5:AE$5=2,
                                M81:AE81,
                                ""),
                            "")))
                )
            )
        )
    )
)</f>
        <v>0</v>
      </c>
      <c r="J81" s="242">
        <v>45103</v>
      </c>
      <c r="K81" s="242">
        <v>45272</v>
      </c>
      <c r="L81" s="91" t="s">
        <v>128</v>
      </c>
      <c r="M81" s="192">
        <v>0</v>
      </c>
      <c r="N81" s="192">
        <v>3.1575233727288698</v>
      </c>
      <c r="O81" s="192">
        <v>0</v>
      </c>
      <c r="P81" s="192" t="s">
        <v>409</v>
      </c>
      <c r="Q81" s="192">
        <v>0</v>
      </c>
      <c r="R81" s="192" t="s">
        <v>409</v>
      </c>
      <c r="S81" s="192">
        <v>0</v>
      </c>
      <c r="T81" s="192">
        <v>0</v>
      </c>
      <c r="U81" s="192" t="s">
        <v>409</v>
      </c>
      <c r="V81" s="192">
        <v>76.099999999999994</v>
      </c>
      <c r="W81" s="192" t="s">
        <v>409</v>
      </c>
      <c r="X81" s="192" t="s">
        <v>409</v>
      </c>
      <c r="Y81" s="192" t="s">
        <v>409</v>
      </c>
      <c r="Z81" s="192">
        <v>0</v>
      </c>
      <c r="AA81" s="192">
        <v>-100</v>
      </c>
      <c r="AB81" s="34"/>
      <c r="AC81" s="34"/>
      <c r="AD81" s="192"/>
      <c r="AE81" s="192"/>
      <c r="AF81" s="192"/>
      <c r="AG81" s="192"/>
      <c r="AH81" s="192"/>
      <c r="AI81" s="192"/>
    </row>
    <row r="82" spans="1:35" x14ac:dyDescent="0.2">
      <c r="A82" s="84">
        <v>75</v>
      </c>
      <c r="B82" s="84" t="str">
        <f ca="1"/>
        <v>Guinea-Bissau</v>
      </c>
      <c r="C82" s="84" t="str">
        <f ca="1"/>
        <v>GNB</v>
      </c>
      <c r="D82" s="219" t="str">
        <f ca="1"/>
        <v>SSF           Sub-Saharan Africa</v>
      </c>
      <c r="E82" s="219" t="str">
        <f ca="1"/>
        <v>IDA</v>
      </c>
      <c r="F82" s="190" t="str">
        <f t="shared" ca="1" si="13"/>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$M$4:$AE$4,
                    (M82:AE82),
                    "")),
            1,
            0))
        =0,
    NA(),
    IF(
        Parameters!$D$15=1,
        IF(
            SUM(--(ISNUMBER(IF($M$4:$AE$4=1,(M82:AE82),""))))&gt;0,
            MAX(IF(
                ISNUMBER(M82:AE82),
                IF(
                    M$4:AE$4=1,
                    M82:AE82,
                    ""),
                "")),
            MAX(IF(
                ISNUMBER(M82:AE82),
                IF(
                    M$4:AE$4=2,
                    M82:AE82,
                    ""),
                ""))
        ),
        IF(
            Parameters!$D$16=1,
            IFERROR(
                AVERAGE(IF(
                    ISNUMBER(M82:AE82),
                    IF(
                        M$4:AE$4=1,
                        M82:AE82,
                        ""),
                    "")),
                AVERAGE(IF(
                    ISNUMBER(M82:AE82),
                    IF(
                        M$4:AE$4=2,
                        M82:AE82,
                        ""),
                    ""))
            ),
            IF(
                Parameters!$D$17=1,
                IFERROR(
                    IF(
                        OR(
                            IF(
                                ISNUMBER(M82:AE82),
                                IF(
                                    M$4:AE$4=1,
                                    M82:AE82,
                                    ""),
                                "")
                            =0),
                        0,
                        GEOMEAN(IF(
                            ISNUMBER(M82:AE82),
                            IF(
                                M$4:AE$4=1,
                                M82:AE82,
                                ""),
                            ""))
                    ),
                    IF(
                        OR(IF(
                            ISNUMBER(M82:AE82),
                            IF(
                                M$4:AE$4=2,
                                M82:AE82,
                                ""),
                            "")
                            =0),
                        0,
                        GEOMEAN(IF(
                            ISNUMBER(M82:AE82),
                            IF(
                                M$4:AE$4=2,
                                M82:AE82,
                                ""),
                            "")))
                )
            )
        )
    )
)</f>
        <v>10</v>
      </c>
      <c r="I82" s="191" cm="1">
        <f t="array" ref="I82">IF(
    SUM(IF(
            ISNUMBER(
                IF(
                    $M$5:$AE$5,
                    (M82:AE82),
                    "")),
            1,
            0))
        =0,
    NA(),
    IF(
        Parameters!$D$15=1,
        IF(
            SUM(--(ISNUMBER(IF($M$5:$AE$5=1,(M82:AE82),""))))&gt;0,
            MAX(IF(
                ISNUMBER(M82:AE82),
                IF(
                    M$5:AE$5=1,
                    M82:AE82,
                    ""),
                "")),
            MAX(IF(
                ISNUMBER(M82:AE82),
                IF(
                    M$5:AE$5=2,
                    M82:AE82,
                    ""),
                ""))
        ),
        IF(
            Parameters!$D$16=1,
            IFERROR(
                AVERAGE(IF(
                    ISNUMBER(M82:AE82),
                    IF(
                        M$5:AE$5=1,
                        M82:AE82,
                        ""),
                    "")),
                AVERAGE(IF(
                    ISNUMBER(M82:AE82),
                    IF(
                        M$5:AE$5=2,
                        M82:AE82,
                        ""),
                    ""))
            ),
            IF(
                Parameters!$D$17=1,
                IFERROR(
                    IF(
                        OR(
                            IF(
                                ISNUMBER(M82:AE82),
                                IF(
                                    M$5:AE$5=1,
                                    M82:AE82,
                                    ""),
                                "")
                            =0),
                        0,
                        GEOMEAN(IF(
                            ISNUMBER(M82:AE82),
                            IF(
                                M$5:AE$5=1,
                                M82:AE82,
                                ""),
                            ""))
                    ),
                    IF(
                        OR(IF(
                            ISNUMBER(M82:AE82),
                            IF(
                                M$5:AE$5=2,
                                M82:AE82,
                                ""),
                            "")
                            =0),
                        0,
                        GEOMEAN(IF(
                            ISNUMBER(M82:AE82),
                            IF(
                                M$5:AE$5=2,
                                M82:AE82,
                                ""),
                            "")))
                )
            )
        )
    )
)</f>
        <v>0</v>
      </c>
      <c r="J82" s="242">
        <v>44778</v>
      </c>
      <c r="K82" s="242">
        <v>45307</v>
      </c>
      <c r="L82" s="91" t="s">
        <v>130</v>
      </c>
      <c r="M82" s="192">
        <v>10</v>
      </c>
      <c r="N82" s="192">
        <v>6.2003880754983198</v>
      </c>
      <c r="O82" s="192">
        <v>0</v>
      </c>
      <c r="P82" s="192" t="s">
        <v>409</v>
      </c>
      <c r="Q82" s="192">
        <v>0</v>
      </c>
      <c r="R82" s="192" t="s">
        <v>409</v>
      </c>
      <c r="S82" s="192" t="s">
        <v>409</v>
      </c>
      <c r="T82" s="192">
        <v>0</v>
      </c>
      <c r="U82" s="192" t="s">
        <v>610</v>
      </c>
      <c r="V82" s="192">
        <v>89.9</v>
      </c>
      <c r="W82" s="192" t="s">
        <v>409</v>
      </c>
      <c r="X82" s="192" t="s">
        <v>409</v>
      </c>
      <c r="Y82" s="192" t="s">
        <v>409</v>
      </c>
      <c r="Z82" s="192" t="s">
        <v>409</v>
      </c>
      <c r="AA82" s="192">
        <v>-100</v>
      </c>
      <c r="AB82" s="34"/>
      <c r="AC82" s="34"/>
      <c r="AD82" s="192"/>
      <c r="AE82" s="192"/>
      <c r="AF82" s="192"/>
      <c r="AG82" s="192"/>
      <c r="AH82" s="192"/>
      <c r="AI82" s="192"/>
    </row>
    <row r="83" spans="1:35" x14ac:dyDescent="0.2">
      <c r="A83" s="84">
        <v>76</v>
      </c>
      <c r="B83" s="84" t="str">
        <f ca="1"/>
        <v>Equatorial Guinea</v>
      </c>
      <c r="C83" s="84" t="str">
        <f ca="1"/>
        <v>GNQ</v>
      </c>
      <c r="D83" s="219" t="str">
        <f ca="1"/>
        <v>SSF           Sub-Saharan Africa</v>
      </c>
      <c r="E83" s="219" t="str">
        <f ca="1"/>
        <v>IBRD</v>
      </c>
      <c r="F83" s="190" t="str">
        <f t="shared" ca="1" si="13"/>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$M$4:$AE$4,
                    (M83:AE83),
                    "")),
            1,
            0))
        =0,
    NA(),
    IF(
        Parameters!$D$15=1,
        IF(
            SUM(--(ISNUMBER(IF($M$4:$AE$4=1,(M83:AE83),""))))&gt;0,
            MAX(IF(
                ISNUMBER(M83:AE83),
                IF(
                    M$4:AE$4=1,
                    M83:AE83,
                    ""),
                "")),
            MAX(IF(
                ISNUMBER(M83:AE83),
                IF(
                    M$4:AE$4=2,
                    M83:AE83,
                    ""),
                ""))
        ),
        IF(
            Parameters!$D$16=1,
            IFERROR(
                AVERAGE(IF(
                    ISNUMBER(M83:AE83),
                    IF(
                        M$4:AE$4=1,
                        M83:AE83,
                        ""),
                    "")),
                AVERAGE(IF(
                    ISNUMBER(M83:AE83),
                    IF(
                        M$4:AE$4=2,
                        M83:AE83,
                        ""),
                    ""))
            ),
            IF(
                Parameters!$D$17=1,
                IFERROR(
                    IF(
                        OR(
                            IF(
                                ISNUMBER(M83:AE83),
                                IF(
                                    M$4:AE$4=1,
                                    M83:AE83,
                                    ""),
                                "")
                            =0),
                        0,
                        GEOMEAN(IF(
                            ISNUMBER(M83:AE83),
                            IF(
                                M$4:AE$4=1,
                                M83:AE83,
                                ""),
                            ""))
                    ),
                    IF(
                        OR(IF(
                            ISNUMBER(M83:AE83),
                            IF(
                                M$4:AE$4=2,
                                M83:AE83,
                                ""),
                            "")
                            =0),
                        0,
                        GEOMEAN(IF(
                            ISNUMBER(M83:AE83),
                            IF(
                                M$4:AE$4=2,
                                M83:AE83,
                                ""),
                            "")))
                )
            )
        )
    )
)</f>
        <v>4.9876521432351399</v>
      </c>
      <c r="I83" s="191" cm="1">
        <f t="array" ref="I83">IF(
    SUM(IF(
            ISNUMBER(
                IF(
                    $M$5:$AE$5,
                    (M83:AE83),
                    "")),
            1,
            0))
        =0,
    NA(),
    IF(
        Parameters!$D$15=1,
        IF(
            SUM(--(ISNUMBER(IF($M$5:$AE$5=1,(M83:AE83),""))))&gt;0,
            MAX(IF(
                ISNUMBER(M83:AE83),
                IF(
                    M$5:AE$5=1,
                    M83:AE83,
                    ""),
                "")),
            MAX(IF(
                ISNUMBER(M83:AE83),
                IF(
                    M$5:AE$5=2,
                    M83:AE83,
                    ""),
                ""))
        ),
        IF(
            Parameters!$D$16=1,
            IFERROR(
                AVERAGE(IF(
                    ISNUMBER(M83:AE83),
                    IF(
                        M$5:AE$5=1,
                        M83:AE83,
                        ""),
                    "")),
                AVERAGE(IF(
                    ISNUMBER(M83:AE83),
                    IF(
                        M$5:AE$5=2,
                        M83:AE83,
                        ""),
                    ""))
            ),
            IF(
                Parameters!$D$17=1,
                IFERROR(
                    IF(
                        OR(
                            IF(
                                ISNUMBER(M83:AE83),
                                IF(
                                    M$5:AE$5=1,
                                    M83:AE83,
                                    ""),
                                "")
                            =0),
                        0,
                        GEOMEAN(IF(
                            ISNUMBER(M83:AE83),
                            IF(
                                M$5:AE$5=1,
                                M83:AE83,
                                ""),
                            ""))
                    ),
                    IF(
                        OR(IF(
                            ISNUMBER(M83:AE83),
                            IF(
                                M$5:AE$5=2,
                                M83:AE83,
                                ""),
                            "")
                            =0),
                        0,
                        GEOMEAN(IF(
                            ISNUMBER(M83:AE83),
                            IF(
                                M$5:AE$5=2,
                                M83:AE83,
                                ""),
                            "")))
                )
            )
        )
    )
)</f>
        <v>0</v>
      </c>
      <c r="J83" s="242">
        <v>45103</v>
      </c>
      <c r="K83" s="242">
        <v>44900</v>
      </c>
      <c r="L83" s="91" t="s">
        <v>132</v>
      </c>
      <c r="M83" s="192">
        <v>0</v>
      </c>
      <c r="N83" s="192">
        <v>4.9876521432351399</v>
      </c>
      <c r="O83" s="192">
        <v>0</v>
      </c>
      <c r="P83" s="192" t="s">
        <v>409</v>
      </c>
      <c r="Q83" s="192">
        <v>0</v>
      </c>
      <c r="R83" s="192" t="s">
        <v>409</v>
      </c>
      <c r="S83" s="192">
        <v>0</v>
      </c>
      <c r="T83" s="192" t="s">
        <v>409</v>
      </c>
      <c r="U83" s="192" t="s">
        <v>409</v>
      </c>
      <c r="V83" s="192">
        <v>84.4</v>
      </c>
      <c r="W83" s="192" t="s">
        <v>409</v>
      </c>
      <c r="X83" s="192" t="s">
        <v>409</v>
      </c>
      <c r="Y83" s="192" t="s">
        <v>409</v>
      </c>
      <c r="Z83" s="192">
        <v>0</v>
      </c>
      <c r="AA83" s="192" t="s">
        <v>409</v>
      </c>
      <c r="AB83" s="34"/>
      <c r="AC83" s="34"/>
      <c r="AD83" s="192"/>
      <c r="AE83" s="192"/>
      <c r="AF83" s="192"/>
      <c r="AG83" s="192"/>
      <c r="AH83" s="192"/>
      <c r="AI83" s="192"/>
    </row>
    <row r="84" spans="1:35" x14ac:dyDescent="0.2">
      <c r="A84" s="84">
        <v>77</v>
      </c>
      <c r="B84" s="84" t="str">
        <f ca="1"/>
        <v>Greece</v>
      </c>
      <c r="C84" s="84" t="str">
        <f ca="1"/>
        <v>GRC</v>
      </c>
      <c r="D84" s="219" t="str">
        <f ca="1"/>
        <v>ECS           Europe &amp; Central Asia</v>
      </c>
      <c r="E84" s="219" t="str">
        <f ca="1"/>
        <v>NA</v>
      </c>
      <c r="F84" s="190" t="str">
        <f t="shared" ca="1" si="13"/>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$M$4:$AE$4,
                    (M84:AE84),
                    "")),
            1,
            0))
        =0,
    NA(),
    IF(
        Parameters!$D$15=1,
        IF(
            SUM(--(ISNUMBER(IF($M$4:$AE$4=1,(M84:AE84),""))))&gt;0,
            MAX(IF(
                ISNUMBER(M84:AE84),
                IF(
                    M$4:AE$4=1,
                    M84:AE84,
                    ""),
                "")),
            MAX(IF(
                ISNUMBER(M84:AE84),
                IF(
                    M$4:AE$4=2,
                    M84:AE84,
                    ""),
                ""))
        ),
        IF(
            Parameters!$D$16=1,
            IFERROR(
                AVERAGE(IF(
                    ISNUMBER(M84:AE84),
                    IF(
                        M$4:AE$4=1,
                        M84:AE84,
                        ""),
                    "")),
                AVERAGE(IF(
                    ISNUMBER(M84:AE84),
                    IF(
                        M$4:AE$4=2,
                        M84:AE84,
                        ""),
                    ""))
            ),
            IF(
                Parameters!$D$17=1,
                IFERROR(
                    IF(
                        OR(
                            IF(
                                ISNUMBER(M84:AE84),
                                IF(
                                    M$4:AE$4=1,
                                    M84:AE84,
                                    ""),
                                "")
                            =0),
                        0,
                        GEOMEAN(IF(
                            ISNUMBER(M84:AE84),
                            IF(
                                M$4:AE$4=1,
                                M84:AE84,
                                ""),
                            ""))
                    ),
                    IF(
                        OR(IF(
                            ISNUMBER(M84:AE84),
                            IF(
                                M$4:AE$4=2,
                                M84:AE84,
                                ""),
                            "")
                            =0),
                        0,
                        GEOMEAN(IF(
                            ISNUMBER(M84:AE84),
                            IF(
                                M$4:AE$4=2,
                                M84:AE84,
                                ""),
                            "")))
                )
            )
        )
    )
)</f>
        <v>0</v>
      </c>
      <c r="I84" s="191" cm="1">
        <f t="array" ref="I84">IF(
    SUM(IF(
            ISNUMBER(
                IF(
                    $M$5:$AE$5,
                    (M84:AE84),
                    "")),
            1,
            0))
        =0,
    NA(),
    IF(
        Parameters!$D$15=1,
        IF(
            SUM(--(ISNUMBER(IF($M$5:$AE$5=1,(M84:AE84),""))))&gt;0,
            MAX(IF(
                ISNUMBER(M84:AE84),
                IF(
                    M$5:AE$5=1,
                    M84:AE84,
                    ""),
                "")),
            MAX(IF(
                ISNUMBER(M84:AE84),
                IF(
                    M$5:AE$5=2,
                    M84:AE84,
                    ""),
                ""))
        ),
        IF(
            Parameters!$D$16=1,
            IFERROR(
                AVERAGE(IF(
                    ISNUMBER(M84:AE84),
                    IF(
                        M$5:AE$5=1,
                        M84:AE84,
                        ""),
                    "")),
                AVERAGE(IF(
                    ISNUMBER(M84:AE84),
                    IF(
                        M$5:AE$5=2,
                        M84:AE84,
                        ""),
                    ""))
            ),
            IF(
                Parameters!$D$17=1,
                IFERROR(
                    IF(
                        OR(
                            IF(
                                ISNUMBER(M84:AE84),
                                IF(
                                    M$5:AE$5=1,
                                    M84:AE84,
                                    ""),
                                "")
                            =0),
                        0,
                        GEOMEAN(IF(
                            ISNUMBER(M84:AE84),
                            IF(
                                M$5:AE$5=1,
                                M84:AE84,
                                ""),
                            ""))
                    ),
                    IF(
                        OR(IF(
                            ISNUMBER(M84:AE84),
                            IF(
                                M$5:AE$5=2,
                                M84:AE84,
                                ""),
                            "")
                            =0),
                        0,
                        GEOMEAN(IF(
                            ISNUMBER(M84:AE84),
                            IF(
                                M$5:AE$5=2,
                                M84:AE84,
                                ""),
                            "")))
                )
            )
        )
    )
)</f>
        <v>0</v>
      </c>
      <c r="J84" s="242">
        <v>45454</v>
      </c>
      <c r="K84" s="242">
        <v>45454</v>
      </c>
      <c r="L84" s="91" t="s">
        <v>134</v>
      </c>
      <c r="M84" s="192">
        <v>0</v>
      </c>
      <c r="N84" s="192">
        <v>0</v>
      </c>
      <c r="O84" s="192">
        <v>0</v>
      </c>
      <c r="P84" s="192" t="s">
        <v>409</v>
      </c>
      <c r="Q84" s="192">
        <v>0</v>
      </c>
      <c r="R84" s="192" t="s">
        <v>409</v>
      </c>
      <c r="S84" s="192">
        <v>0</v>
      </c>
      <c r="T84" s="192">
        <v>0</v>
      </c>
      <c r="U84" s="192" t="s">
        <v>409</v>
      </c>
      <c r="V84" s="192">
        <v>55.1</v>
      </c>
      <c r="W84" s="192" t="s">
        <v>409</v>
      </c>
      <c r="X84" s="192" t="s">
        <v>409</v>
      </c>
      <c r="Y84" s="192" t="s">
        <v>409</v>
      </c>
      <c r="Z84" s="192">
        <v>0</v>
      </c>
      <c r="AA84" s="192">
        <v>-33.3333333333333</v>
      </c>
      <c r="AB84" s="34"/>
      <c r="AC84" s="34"/>
      <c r="AD84" s="192"/>
      <c r="AE84" s="192"/>
      <c r="AF84" s="192"/>
      <c r="AG84" s="192"/>
      <c r="AH84" s="192"/>
      <c r="AI84" s="192"/>
    </row>
    <row r="85" spans="1:35" x14ac:dyDescent="0.2">
      <c r="A85" s="84">
        <v>78</v>
      </c>
      <c r="B85" s="84" t="str">
        <f ca="1"/>
        <v>Grenada</v>
      </c>
      <c r="C85" s="84" t="str">
        <f ca="1"/>
        <v>GRD</v>
      </c>
      <c r="D85" s="219" t="str">
        <f ca="1"/>
        <v>LCN           Latin America &amp; Caribbean</v>
      </c>
      <c r="E85" s="219" t="str">
        <f ca="1"/>
        <v>Blend</v>
      </c>
      <c r="F85" s="190" t="str">
        <f t="shared" ca="1" si="13"/>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$M$4:$AE$4,
                    (M85:AE85),
                    "")),
            1,
            0))
        =0,
    NA(),
    IF(
        Parameters!$D$15=1,
        IF(
            SUM(--(ISNUMBER(IF($M$4:$AE$4=1,(M85:AE85),""))))&gt;0,
            MAX(IF(
                ISNUMBER(M85:AE85),
                IF(
                    M$4:AE$4=1,
                    M85:AE85,
                    ""),
                "")),
            MAX(IF(
                ISNUMBER(M85:AE85),
                IF(
                    M$4:AE$4=2,
                    M85:AE85,
                    ""),
                ""))
        ),
        IF(
            Parameters!$D$16=1,
            IFERROR(
                AVERAGE(IF(
                    ISNUMBER(M85:AE85),
                    IF(
                        M$4:AE$4=1,
                        M85:AE85,
                        ""),
                    "")),
                AVERAGE(IF(
                    ISNUMBER(M85:AE85),
                    IF(
                        M$4:AE$4=2,
                        M85:AE85,
                        ""),
                    ""))
            ),
            IF(
                Parameters!$D$17=1,
                IFERROR(
                    IF(
                        OR(
                            IF(
                                ISNUMBER(M85:AE85),
                                IF(
                                    M$4:AE$4=1,
                                    M85:AE85,
                                    ""),
                                "")
                            =0),
                        0,
                        GEOMEAN(IF(
                            ISNUMBER(M85:AE85),
                            IF(
                                M$4:AE$4=1,
                                M85:AE85,
                                ""),
                            ""))
                    ),
                    IF(
                        OR(IF(
                            ISNUMBER(M85:AE85),
                            IF(
                                M$4:AE$4=2,
                                M85:AE85,
                                ""),
                            "")
                            =0),
                        0,
                        GEOMEAN(IF(
                            ISNUMBER(M85:AE85),
                            IF(
                                M$4:AE$4=2,
                                M85:AE85,
                                ""),
                            "")))
                )
            )
        )
    )
)</f>
        <v>0</v>
      </c>
      <c r="I85" s="191" cm="1">
        <f t="array" ref="I85">IF(
    SUM(IF(
            ISNUMBER(
                IF(
                    $M$5:$AE$5,
                    (M85:AE85),
                    "")),
            1,
            0))
        =0,
    NA(),
    IF(
        Parameters!$D$15=1,
        IF(
            SUM(--(ISNUMBER(IF($M$5:$AE$5=1,(M85:AE85),""))))&gt;0,
            MAX(IF(
                ISNUMBER(M85:AE85),
                IF(
                    M$5:AE$5=1,
                    M85:AE85,
                    ""),
                "")),
            MAX(IF(
                ISNUMBER(M85:AE85),
                IF(
                    M$5:AE$5=2,
                    M85:AE85,
                    ""),
                ""))
        ),
        IF(
            Parameters!$D$16=1,
            IFERROR(
                AVERAGE(IF(
                    ISNUMBER(M85:AE85),
                    IF(
                        M$5:AE$5=1,
                        M85:AE85,
                        ""),
                    "")),
                AVERAGE(IF(
                    ISNUMBER(M85:AE85),
                    IF(
                        M$5:AE$5=2,
                        M85:AE85,
                        ""),
                    ""))
            ),
            IF(
                Parameters!$D$17=1,
                IFERROR(
                    IF(
                        OR(
                            IF(
                                ISNUMBER(M85:AE85),
                                IF(
                                    M$5:AE$5=1,
                                    M85:AE85,
                                    ""),
                                "")
                            =0),
                        0,
                        GEOMEAN(IF(
                            ISNUMBER(M85:AE85),
                            IF(
                                M$5:AE$5=1,
                                M85:AE85,
                                ""),
                            ""))
                    ),
                    IF(
                        OR(IF(
                            ISNUMBER(M85:AE85),
                            IF(
                                M$5:AE$5=2,
                                M85:AE85,
                                ""),
                            "")
                            =0),
                        0,
                        GEOMEAN(IF(
                            ISNUMBER(M85:AE85),
                            IF(
                                M$5:AE$5=2,
                                M85:AE85,
                                ""),
                            "")))
                )
            )
        )
    )
)</f>
        <v>0</v>
      </c>
      <c r="J85" s="242">
        <v>45454</v>
      </c>
      <c r="K85" s="242">
        <v>44753</v>
      </c>
      <c r="L85" s="91" t="s">
        <v>136</v>
      </c>
      <c r="M85" s="192">
        <v>0</v>
      </c>
      <c r="N85" s="192">
        <v>0</v>
      </c>
      <c r="O85" s="192">
        <v>0</v>
      </c>
      <c r="P85" s="192" t="s">
        <v>409</v>
      </c>
      <c r="Q85" s="192">
        <v>0</v>
      </c>
      <c r="R85" s="192" t="s">
        <v>409</v>
      </c>
      <c r="S85" s="192" t="s">
        <v>409</v>
      </c>
      <c r="T85" s="192" t="s">
        <v>409</v>
      </c>
      <c r="U85" s="192" t="s">
        <v>409</v>
      </c>
      <c r="V85" s="192">
        <v>53.7</v>
      </c>
      <c r="W85" s="192" t="s">
        <v>409</v>
      </c>
      <c r="X85" s="192" t="s">
        <v>409</v>
      </c>
      <c r="Y85" s="192" t="s">
        <v>409</v>
      </c>
      <c r="Z85" s="192" t="s">
        <v>409</v>
      </c>
      <c r="AA85" s="192" t="s">
        <v>409</v>
      </c>
      <c r="AB85" s="34"/>
      <c r="AC85" s="34"/>
      <c r="AD85" s="192"/>
      <c r="AE85" s="192"/>
      <c r="AF85" s="192"/>
      <c r="AG85" s="192"/>
      <c r="AH85" s="192"/>
      <c r="AI85" s="192"/>
    </row>
    <row r="86" spans="1:35" x14ac:dyDescent="0.2">
      <c r="A86" s="84">
        <v>79</v>
      </c>
      <c r="B86" s="84" t="str">
        <f ca="1"/>
        <v>Greenland</v>
      </c>
      <c r="C86" s="84" t="str">
        <f ca="1"/>
        <v>GRL</v>
      </c>
      <c r="D86" s="219" t="str">
        <f ca="1"/>
        <v>ECS           Europe &amp; Central Asia</v>
      </c>
      <c r="E86" s="219" t="str">
        <f ca="1"/>
        <v>NA</v>
      </c>
      <c r="F86" s="190" t="str">
        <f t="shared" ca="1" si="13"/>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$M$4:$AE$4,
                    (M86:AE86),
                    "")),
            1,
            0))
        =0,
    NA(),
    IF(
        Parameters!$D$15=1,
        IF(
            SUM(--(ISNUMBER(IF($M$4:$AE$4=1,(M86:AE86),""))))&gt;0,
            MAX(IF(
                ISNUMBER(M86:AE86),
                IF(
                    M$4:AE$4=1,
                    M86:AE86,
                    ""),
                "")),
            MAX(IF(
                ISNUMBER(M86:AE86),
                IF(
                    M$4:AE$4=2,
                    M86:AE86,
                    ""),
                ""))
        ),
        IF(
            Parameters!$D$16=1,
            IFERROR(
                AVERAGE(IF(
                    ISNUMBER(M86:AE86),
                    IF(
                        M$4:AE$4=1,
                        M86:AE86,
                        ""),
                    "")),
                AVERAGE(IF(
                    ISNUMBER(M86:AE86),
                    IF(
                        M$4:AE$4=2,
                        M86:AE86,
                        ""),
                    ""))
            ),
            IF(
                Parameters!$D$17=1,
                IFERROR(
                    IF(
                        OR(
                            IF(
                                ISNUMBER(M86:AE86),
                                IF(
                                    M$4:AE$4=1,
                                    M86:AE86,
                                    ""),
                                "")
                            =0),
                        0,
                        GEOMEAN(IF(
                            ISNUMBER(M86:AE86),
                            IF(
                                M$4:AE$4=1,
                                M86:AE86,
                                ""),
                            ""))
                    ),
                    IF(
                        OR(IF(
                            ISNUMBER(M86:AE86),
                            IF(
                                M$4:AE$4=2,
                                M86:AE86,
                                ""),
                            "")
                            =0),
                        0,
                        GEOMEAN(IF(
                            ISNUMBER(M86:AE86),
                            IF(
                                M$4:AE$4=2,
                                M86:AE86,
                                ""),
                            "")))
                )
            )
        )
    )
)</f>
        <v>0</v>
      </c>
      <c r="I86" s="191" cm="1">
        <f t="array" ref="I86">IF(
    SUM(IF(
            ISNUMBER(
                IF(
                    $M$5:$AE$5,
                    (M86:AE86),
                    "")),
            1,
            0))
        =0,
    NA(),
    IF(
        Parameters!$D$15=1,
        IF(
            SUM(--(ISNUMBER(IF($M$5:$AE$5=1,(M86:AE86),""))))&gt;0,
            MAX(IF(
                ISNUMBER(M86:AE86),
                IF(
                    M$5:AE$5=1,
                    M86:AE86,
                    ""),
                "")),
            MAX(IF(
                ISNUMBER(M86:AE86),
                IF(
                    M$5:AE$5=2,
                    M86:AE86,
                    ""),
                ""))
        ),
        IF(
            Parameters!$D$16=1,
            IFERROR(
                AVERAGE(IF(
                    ISNUMBER(M86:AE86),
                    IF(
                        M$5:AE$5=1,
                        M86:AE86,
                        ""),
                    "")),
                AVERAGE(IF(
                    ISNUMBER(M86:AE86),
                    IF(
                        M$5:AE$5=2,
                        M86:AE86,
                        ""),
                    ""))
            ),
            IF(
                Parameters!$D$17=1,
                IFERROR(
                    IF(
                        OR(
                            IF(
                                ISNUMBER(M86:AE86),
                                IF(
                                    M$5:AE$5=1,
                                    M86:AE86,
                                    ""),
                                "")
                            =0),
                        0,
                        GEOMEAN(IF(
                            ISNUMBER(M86:AE86),
                            IF(
                                M$5:AE$5=1,
                                M86:AE86,
                                ""),
                            ""))
                    ),
                    IF(
                        OR(IF(
                            ISNUMBER(M86:AE86),
                            IF(
                                M$5:AE$5=2,
                                M86:AE86,
                                ""),
                            "")
                            =0),
                        0,
                        GEOMEAN(IF(
                            ISNUMBER(M86:AE86),
                            IF(
                                M$5:AE$5=2,
                                M86:AE86,
                                ""),
                            "")))
                )
            )
        )
    )
)</f>
        <v>3.5714285714285601</v>
      </c>
      <c r="J86" s="242" t="s">
        <v>409</v>
      </c>
      <c r="K86" s="242">
        <v>45294</v>
      </c>
      <c r="L86" s="91" t="s">
        <v>682</v>
      </c>
      <c r="M86" s="192">
        <v>0</v>
      </c>
      <c r="N86" s="192" t="s">
        <v>409</v>
      </c>
      <c r="O86" s="192">
        <v>0</v>
      </c>
      <c r="P86" s="192" t="s">
        <v>409</v>
      </c>
      <c r="Q86" s="192">
        <v>0</v>
      </c>
      <c r="R86" s="192" t="s">
        <v>409</v>
      </c>
      <c r="S86" s="192">
        <v>3.5714285714285601</v>
      </c>
      <c r="T86" s="192" t="s">
        <v>409</v>
      </c>
      <c r="U86" s="192" t="s">
        <v>409</v>
      </c>
      <c r="V86" s="192" t="s">
        <v>409</v>
      </c>
      <c r="W86" s="192" t="s">
        <v>409</v>
      </c>
      <c r="X86" s="192" t="s">
        <v>409</v>
      </c>
      <c r="Y86" s="192" t="s">
        <v>409</v>
      </c>
      <c r="Z86" s="192">
        <v>7.1428571428571397E-2</v>
      </c>
      <c r="AA86" s="192" t="s">
        <v>409</v>
      </c>
      <c r="AB86" s="34"/>
      <c r="AC86" s="34"/>
      <c r="AD86" s="192"/>
      <c r="AE86" s="192"/>
      <c r="AF86" s="192"/>
      <c r="AG86" s="192"/>
      <c r="AH86" s="192"/>
      <c r="AI86" s="192"/>
    </row>
    <row r="87" spans="1:35" x14ac:dyDescent="0.2">
      <c r="A87" s="84">
        <v>80</v>
      </c>
      <c r="B87" s="84" t="str">
        <f ca="1"/>
        <v>Guatemala</v>
      </c>
      <c r="C87" s="84" t="str">
        <f ca="1"/>
        <v>GTM</v>
      </c>
      <c r="D87" s="219" t="str">
        <f ca="1"/>
        <v>LCN           Latin America &amp; Caribbean</v>
      </c>
      <c r="E87" s="219" t="str">
        <f ca="1"/>
        <v>IBRD</v>
      </c>
      <c r="F87" s="190" t="str">
        <f t="shared" ca="1" si="13"/>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$M$4:$AE$4,
                    (M87:AE87),
                    "")),
            1,
            0))
        =0,
    NA(),
    IF(
        Parameters!$D$15=1,
        IF(
            SUM(--(ISNUMBER(IF($M$4:$AE$4=1,(M87:AE87),""))))&gt;0,
            MAX(IF(
                ISNUMBER(M87:AE87),
                IF(
                    M$4:AE$4=1,
                    M87:AE87,
                    ""),
                "")),
            MAX(IF(
                ISNUMBER(M87:AE87),
                IF(
                    M$4:AE$4=2,
                    M87:AE87,
                    ""),
                ""))
        ),
        IF(
            Parameters!$D$16=1,
            IFERROR(
                AVERAGE(IF(
                    ISNUMBER(M87:AE87),
                    IF(
                        M$4:AE$4=1,
                        M87:AE87,
                        ""),
                    "")),
                AVERAGE(IF(
                    ISNUMBER(M87:AE87),
                    IF(
                        M$4:AE$4=2,
                        M87:AE87,
                        ""),
                    ""))
            ),
            IF(
                Parameters!$D$17=1,
                IFERROR(
                    IF(
                        OR(
                            IF(
                                ISNUMBER(M87:AE87),
                                IF(
                                    M$4:AE$4=1,
                                    M87:AE87,
                                    ""),
                                "")
                            =0),
                        0,
                        GEOMEAN(IF(
                            ISNUMBER(M87:AE87),
                            IF(
                                M$4:AE$4=1,
                                M87:AE87,
                                ""),
                            ""))
                    ),
                    IF(
                        OR(IF(
                            ISNUMBER(M87:AE87),
                            IF(
                                M$4:AE$4=2,
                                M87:AE87,
                                ""),
                            "")
                            =0),
                        0,
                        GEOMEAN(IF(
                            ISNUMBER(M87:AE87),
                            IF(
                                M$4:AE$4=2,
                                M87:AE87,
                                ""),
                            "")))
                )
            )
        )
    )
)</f>
        <v>3.42212030340447</v>
      </c>
      <c r="I87" s="191" cm="1">
        <f t="array" ref="I87">IF(
    SUM(IF(
            ISNUMBER(
                IF(
                    $M$5:$AE$5,
                    (M87:AE87),
                    "")),
            1,
            0))
        =0,
    NA(),
    IF(
        Parameters!$D$15=1,
        IF(
            SUM(--(ISNUMBER(IF($M$5:$AE$5=1,(M87:AE87),""))))&gt;0,
            MAX(IF(
                ISNUMBER(M87:AE87),
                IF(
                    M$5:AE$5=1,
                    M87:AE87,
                    ""),
                "")),
            MAX(IF(
                ISNUMBER(M87:AE87),
                IF(
                    M$5:AE$5=2,
                    M87:AE87,
                    ""),
                ""))
        ),
        IF(
            Parameters!$D$16=1,
            IFERROR(
                AVERAGE(IF(
                    ISNUMBER(M87:AE87),
                    IF(
                        M$5:AE$5=1,
                        M87:AE87,
                        ""),
                    "")),
                AVERAGE(IF(
                    ISNUMBER(M87:AE87),
                    IF(
                        M$5:AE$5=2,
                        M87:AE87,
                        ""),
                    ""))
            ),
            IF(
                Parameters!$D$17=1,
                IFERROR(
                    IF(
                        OR(
                            IF(
                                ISNUMBER(M87:AE87),
                                IF(
                                    M$5:AE$5=1,
                                    M87:AE87,
                                    ""),
                                "")
                            =0),
                        0,
                        GEOMEAN(IF(
                            ISNUMBER(M87:AE87),
                            IF(
                                M$5:AE$5=1,
                                M87:AE87,
                                ""),
                            ""))
                    ),
                    IF(
                        OR(IF(
                            ISNUMBER(M87:AE87),
                            IF(
                                M$5:AE$5=2,
                                M87:AE87,
                                ""),
                            "")
                            =0),
                        0,
                        GEOMEAN(IF(
                            ISNUMBER(M87:AE87),
                            IF(
                                M$5:AE$5=2,
                                M87:AE87,
                                ""),
                            "")))
                )
            )
        )
    )
)</f>
        <v>0</v>
      </c>
      <c r="J87" s="242">
        <v>45103</v>
      </c>
      <c r="K87" s="242">
        <v>45455</v>
      </c>
      <c r="L87" s="91" t="s">
        <v>138</v>
      </c>
      <c r="M87" s="192">
        <v>0</v>
      </c>
      <c r="N87" s="192">
        <v>3.42212030340447</v>
      </c>
      <c r="O87" s="192">
        <v>0</v>
      </c>
      <c r="P87" s="192">
        <v>0</v>
      </c>
      <c r="Q87" s="192">
        <v>0</v>
      </c>
      <c r="R87" s="192" t="s">
        <v>409</v>
      </c>
      <c r="S87" s="192" t="s">
        <v>409</v>
      </c>
      <c r="T87" s="192">
        <v>0</v>
      </c>
      <c r="U87" s="192" t="s">
        <v>409</v>
      </c>
      <c r="V87" s="192">
        <v>77.3</v>
      </c>
      <c r="W87" s="192" t="s">
        <v>409</v>
      </c>
      <c r="X87" s="192">
        <v>-2.5464767290402301</v>
      </c>
      <c r="Y87" s="192" t="s">
        <v>409</v>
      </c>
      <c r="Z87" s="192" t="s">
        <v>409</v>
      </c>
      <c r="AA87" s="192">
        <v>-88.940092165898605</v>
      </c>
      <c r="AB87" s="34"/>
      <c r="AC87" s="34"/>
      <c r="AD87" s="192"/>
      <c r="AE87" s="192"/>
      <c r="AF87" s="192"/>
      <c r="AG87" s="192"/>
      <c r="AH87" s="192"/>
      <c r="AI87" s="192"/>
    </row>
    <row r="88" spans="1:35" x14ac:dyDescent="0.2">
      <c r="A88" s="84">
        <v>81</v>
      </c>
      <c r="B88" s="84" t="str">
        <f ca="1"/>
        <v>Guam</v>
      </c>
      <c r="C88" s="84" t="str">
        <f ca="1"/>
        <v>GUM</v>
      </c>
      <c r="D88" s="219" t="str">
        <f ca="1"/>
        <v>EAS           East Asia &amp; Pacific</v>
      </c>
      <c r="E88" s="219" t="str">
        <f ca="1"/>
        <v>NA</v>
      </c>
      <c r="F88" s="190" t="str">
        <f t="shared" ca="1" si="13"/>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cm="1">
        <f t="array" ref="H88">IF(
    SUM(IF(
            ISNUMBER(
                IF(
                    $M$4:$AE$4,
                    (M88:AE88),
                    "")),
            1,
            0))
        =0,
    NA(),
    IF(
        Parameters!$D$15=1,
        IF(
            SUM(--(ISNUMBER(IF($M$4:$AE$4=1,(M88:AE88),""))))&gt;0,
            MAX(IF(
                ISNUMBER(M88:AE88),
                IF(
                    M$4:AE$4=1,
                    M88:AE88,
                    ""),
                "")),
            MAX(IF(
                ISNUMBER(M88:AE88),
                IF(
                    M$4:AE$4=2,
                    M88:AE88,
                    ""),
                ""))
        ),
        IF(
            Parameters!$D$16=1,
            IFERROR(
                AVERAGE(IF(
                    ISNUMBER(M88:AE88),
                    IF(
                        M$4:AE$4=1,
                        M88:AE88,
                        ""),
                    "")),
                AVERAGE(IF(
                    ISNUMBER(M88:AE88),
                    IF(
                        M$4:AE$4=2,
                        M88:AE88,
                        ""),
                    ""))
            ),
            IF(
                Parameters!$D$17=1,
                IFERROR(
                    IF(
                        OR(
                            IF(
                                ISNUMBER(M88:AE88),
                                IF(
                                    M$4:AE$4=1,
                                    M88:AE88,
                                    ""),
                                "")
                            =0),
                        0,
                        GEOMEAN(IF(
                            ISNUMBER(M88:AE88),
                            IF(
                                M$4:AE$4=1,
                                M88:AE88,
                                ""),
                            ""))
                    ),
                    IF(
                        OR(IF(
                            ISNUMBER(M88:AE88),
                            IF(
                                M$4:AE$4=2,
                                M88:AE88,
                                ""),
                            "")
                            =0),
                        0,
                        GEOMEAN(IF(
                            ISNUMBER(M88:AE88),
                            IF(
                                M$4:AE$4=2,
                                M88:AE88,
                                ""),
                            "")))
                )
            )
        )
    )
)</f>
        <v>0</v>
      </c>
      <c r="I88" s="191" cm="1">
        <f t="array" ref="I88">IF(
    SUM(IF(
            ISNUMBER(
                IF(
                    $M$5:$AE$5,
                    (M88:AE88),
                    "")),
            1,
            0))
        =0,
    NA(),
    IF(
        Parameters!$D$15=1,
        IF(
            SUM(--(ISNUMBER(IF($M$5:$AE$5=1,(M88:AE88),""))))&gt;0,
            MAX(IF(
                ISNUMBER(M88:AE88),
                IF(
                    M$5:AE$5=1,
                    M88:AE88,
                    ""),
                "")),
            MAX(IF(
                ISNUMBER(M88:AE88),
                IF(
                    M$5:AE$5=2,
                    M88:AE88,
                    ""),
                ""))
        ),
        IF(
            Parameters!$D$16=1,
            IFERROR(
                AVERAGE(IF(
                    ISNUMBER(M88:AE88),
                    IF(
                        M$5:AE$5=1,
                        M88:AE88,
                        ""),
                    "")),
                AVERAGE(IF(
                    ISNUMBER(M88:AE88),
                    IF(
                        M$5:AE$5=2,
                        M88:AE88,
                        ""),
                    ""))
            ),
            IF(
                Parameters!$D$17=1,
                IFERROR(
                    IF(
                        OR(
                            IF(
                                ISNUMBER(M88:AE88),
                                IF(
                                    M$5:AE$5=1,
                                    M88:AE88,
                                    ""),
                                "")
                            =0),
                        0,
                        GEOMEAN(IF(
                            ISNUMBER(M88:AE88),
                            IF(
                                M$5:AE$5=1,
                                M88:AE88,
                                ""),
                            ""))
                    ),
                    IF(
                        OR(IF(
                            ISNUMBER(M88:AE88),
                            IF(
                                M$5:AE$5=2,
                                M88:AE88,
                                ""),
                            "")
                            =0),
                        0,
                        GEOMEAN(IF(
                            ISNUMBER(M88:AE88),
                            IF(
                                M$5:AE$5=2,
                                M88:AE88,
                                ""),
                            "")))
                )
            )
        )
    )
)</f>
        <v>0</v>
      </c>
      <c r="J88" s="242" t="s">
        <v>409</v>
      </c>
      <c r="K88" s="242" t="s">
        <v>409</v>
      </c>
      <c r="L88" s="91" t="s">
        <v>683</v>
      </c>
      <c r="M88" s="192">
        <v>0</v>
      </c>
      <c r="N88" s="192" t="s">
        <v>409</v>
      </c>
      <c r="O88" s="192">
        <v>0</v>
      </c>
      <c r="P88" s="192" t="s">
        <v>409</v>
      </c>
      <c r="Q88" s="192">
        <v>0</v>
      </c>
      <c r="R88" s="192" t="s">
        <v>409</v>
      </c>
      <c r="S88" s="192" t="s">
        <v>409</v>
      </c>
      <c r="T88" s="192" t="s">
        <v>409</v>
      </c>
      <c r="U88" s="192" t="s">
        <v>409</v>
      </c>
      <c r="V88" s="192" t="s">
        <v>409</v>
      </c>
      <c r="W88" s="192" t="s">
        <v>409</v>
      </c>
      <c r="X88" s="192" t="s">
        <v>409</v>
      </c>
      <c r="Y88" s="192" t="s">
        <v>409</v>
      </c>
      <c r="Z88" s="192" t="s">
        <v>409</v>
      </c>
      <c r="AA88" s="192" t="s">
        <v>409</v>
      </c>
      <c r="AB88" s="34"/>
      <c r="AC88" s="34"/>
      <c r="AD88" s="192"/>
      <c r="AE88" s="192"/>
      <c r="AF88" s="192"/>
      <c r="AG88" s="192"/>
      <c r="AH88" s="192"/>
      <c r="AI88" s="192"/>
    </row>
    <row r="89" spans="1:35" x14ac:dyDescent="0.2">
      <c r="A89" s="84">
        <v>82</v>
      </c>
      <c r="B89" s="84" t="str">
        <f ca="1"/>
        <v>Guyana</v>
      </c>
      <c r="C89" s="84" t="str">
        <f ca="1"/>
        <v>GUY</v>
      </c>
      <c r="D89" s="219" t="str">
        <f ca="1"/>
        <v>LCN           Latin America &amp; Caribbean</v>
      </c>
      <c r="E89" s="219" t="str">
        <f ca="1"/>
        <v>IDA</v>
      </c>
      <c r="F89" s="190" t="str">
        <f t="shared" ca="1" si="13"/>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$M$4:$AE$4,
                    (M89:AE89),
                    "")),
            1,
            0))
        =0,
    NA(),
    IF(
        Parameters!$D$15=1,
        IF(
            SUM(--(ISNUMBER(IF($M$4:$AE$4=1,(M89:AE89),""))))&gt;0,
            MAX(IF(
                ISNUMBER(M89:AE89),
                IF(
                    M$4:AE$4=1,
                    M89:AE89,
                    ""),
                "")),
            MAX(IF(
                ISNUMBER(M89:AE89),
                IF(
                    M$4:AE$4=2,
                    M89:AE89,
                    ""),
                ""))
        ),
        IF(
            Parameters!$D$16=1,
            IFERROR(
                AVERAGE(IF(
                    ISNUMBER(M89:AE89),
                    IF(
                        M$4:AE$4=1,
                        M89:AE89,
                        ""),
                    "")),
                AVERAGE(IF(
                    ISNUMBER(M89:AE89),
                    IF(
                        M$4:AE$4=2,
                        M89:AE89,
                        ""),
                    ""))
            ),
            IF(
                Parameters!$D$17=1,
                IFERROR(
                    IF(
                        OR(
                            IF(
                                ISNUMBER(M89:AE89),
                                IF(
                                    M$4:AE$4=1,
                                    M89:AE89,
                                    ""),
                                "")
                            =0),
                        0,
                        GEOMEAN(IF(
                            ISNUMBER(M89:AE89),
                            IF(
                                M$4:AE$4=1,
                                M89:AE89,
                                ""),
                            ""))
                    ),
                    IF(
                        OR(IF(
                            ISNUMBER(M89:AE89),
                            IF(
                                M$4:AE$4=2,
                                M89:AE89,
                                ""),
                            "")
                            =0),
                        0,
                        GEOMEAN(IF(
                            ISNUMBER(M89:AE89),
                            IF(
                                M$4:AE$4=2,
                                M89:AE89,
                                ""),
                            "")))
                )
            )
        )
    )
)</f>
        <v>0</v>
      </c>
      <c r="I89" s="191" cm="1">
        <f t="array" ref="I89">IF(
    SUM(IF(
            ISNUMBER(
                IF(
                    $M$5:$AE$5,
                    (M89:AE89),
                    "")),
            1,
            0))
        =0,
    NA(),
    IF(
        Parameters!$D$15=1,
        IF(
            SUM(--(ISNUMBER(IF($M$5:$AE$5=1,(M89:AE89),""))))&gt;0,
            MAX(IF(
                ISNUMBER(M89:AE89),
                IF(
                    M$5:AE$5=1,
                    M89:AE89,
                    ""),
                "")),
            MAX(IF(
                ISNUMBER(M89:AE89),
                IF(
                    M$5:AE$5=2,
                    M89:AE89,
                    ""),
                ""))
        ),
        IF(
            Parameters!$D$16=1,
            IFERROR(
                AVERAGE(IF(
                    ISNUMBER(M89:AE89),
                    IF(
                        M$5:AE$5=1,
                        M89:AE89,
                        ""),
                    "")),
                AVERAGE(IF(
                    ISNUMBER(M89:AE89),
                    IF(
                        M$5:AE$5=2,
                        M89:AE89,
                        ""),
                    ""))
            ),
            IF(
                Parameters!$D$17=1,
                IFERROR(
                    IF(
                        OR(
                            IF(
                                ISNUMBER(M89:AE89),
                                IF(
                                    M$5:AE$5=1,
                                    M89:AE89,
                                    ""),
                                "")
                            =0),
                        0,
                        GEOMEAN(IF(
                            ISNUMBER(M89:AE89),
                            IF(
                                M$5:AE$5=1,
                                M89:AE89,
                                ""),
                            ""))
                    ),
                    IF(
                        OR(IF(
                            ISNUMBER(M89:AE89),
                            IF(
                                M$5:AE$5=2,
                                M89:AE89,
                                ""),
                            "")
                            =0),
                        0,
                        GEOMEAN(IF(
                            ISNUMBER(M89:AE89),
                            IF(
                                M$5:AE$5=2,
                                M89:AE89,
                                ""),
                            "")))
                )
            )
        )
    )
)</f>
        <v>0</v>
      </c>
      <c r="J89" s="242">
        <v>45454</v>
      </c>
      <c r="K89" s="242">
        <v>44860</v>
      </c>
      <c r="L89" s="91" t="s">
        <v>140</v>
      </c>
      <c r="M89" s="192">
        <v>0</v>
      </c>
      <c r="N89" s="192">
        <v>0</v>
      </c>
      <c r="O89" s="192">
        <v>0</v>
      </c>
      <c r="P89" s="192" t="s">
        <v>409</v>
      </c>
      <c r="Q89" s="192">
        <v>0</v>
      </c>
      <c r="R89" s="192" t="s">
        <v>409</v>
      </c>
      <c r="S89" s="192">
        <v>0</v>
      </c>
      <c r="T89" s="192" t="s">
        <v>409</v>
      </c>
      <c r="U89" s="192" t="s">
        <v>409</v>
      </c>
      <c r="V89" s="192">
        <v>61.6</v>
      </c>
      <c r="W89" s="192" t="s">
        <v>409</v>
      </c>
      <c r="X89" s="192" t="s">
        <v>409</v>
      </c>
      <c r="Y89" s="192" t="s">
        <v>409</v>
      </c>
      <c r="Z89" s="192">
        <v>0</v>
      </c>
      <c r="AA89" s="192" t="s">
        <v>409</v>
      </c>
      <c r="AB89" s="34"/>
      <c r="AC89" s="34"/>
      <c r="AD89" s="192"/>
      <c r="AE89" s="192"/>
      <c r="AF89" s="192"/>
      <c r="AG89" s="192"/>
      <c r="AH89" s="192"/>
      <c r="AI89" s="192"/>
    </row>
    <row r="90" spans="1:35" x14ac:dyDescent="0.2">
      <c r="A90" s="84">
        <v>83</v>
      </c>
      <c r="B90" s="84" t="str">
        <f ca="1"/>
        <v>Hong Kong SAR, China</v>
      </c>
      <c r="C90" s="84" t="str">
        <f ca="1"/>
        <v>HKG</v>
      </c>
      <c r="D90" s="219" t="str">
        <f ca="1"/>
        <v>EAS           East Asia &amp; Pacific</v>
      </c>
      <c r="E90" s="219" t="str">
        <f ca="1"/>
        <v>NA</v>
      </c>
      <c r="F90" s="190" t="str">
        <f t="shared" ca="1" si="13"/>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$M$4:$AE$4,
                    (M90:AE90),
                    "")),
            1,
            0))
        =0,
    NA(),
    IF(
        Parameters!$D$15=1,
        IF(
            SUM(--(ISNUMBER(IF($M$4:$AE$4=1,(M90:AE90),""))))&gt;0,
            MAX(IF(
                ISNUMBER(M90:AE90),
                IF(
                    M$4:AE$4=1,
                    M90:AE90,
                    ""),
                "")),
            MAX(IF(
                ISNUMBER(M90:AE90),
                IF(
                    M$4:AE$4=2,
                    M90:AE90,
                    ""),
                ""))
        ),
        IF(
            Parameters!$D$16=1,
            IFERROR(
                AVERAGE(IF(
                    ISNUMBER(M90:AE90),
                    IF(
                        M$4:AE$4=1,
                        M90:AE90,
                        ""),
                    "")),
                AVERAGE(IF(
                    ISNUMBER(M90:AE90),
                    IF(
                        M$4:AE$4=2,
                        M90:AE90,
                        ""),
                    ""))
            ),
            IF(
                Parameters!$D$17=1,
                IFERROR(
                    IF(
                        OR(
                            IF(
                                ISNUMBER(M90:AE90),
                                IF(
                                    M$4:AE$4=1,
                                    M90:AE90,
                                    ""),
                                "")
                            =0),
                        0,
                        GEOMEAN(IF(
                            ISNUMBER(M90:AE90),
                            IF(
                                M$4:AE$4=1,
                                M90:AE90,
                                ""),
                            ""))
                    ),
                    IF(
                        OR(IF(
                            ISNUMBER(M90:AE90),
                            IF(
                                M$4:AE$4=2,
                                M90:AE90,
                                ""),
                            "")
                            =0),
                        0,
                        GEOMEAN(IF(
                            ISNUMBER(M90:AE90),
                            IF(
                                M$4:AE$4=2,
                                M90:AE90,
                                ""),
                            "")))
                )
            )
        )
    )
)</f>
        <v>0</v>
      </c>
      <c r="I90" s="191" cm="1">
        <f t="array" ref="I90">IF(
    SUM(IF(
            ISNUMBER(
                IF(
                    $M$5:$AE$5,
                    (M90:AE90),
                    "")),
            1,
            0))
        =0,
    NA(),
    IF(
        Parameters!$D$15=1,
        IF(
            SUM(--(ISNUMBER(IF($M$5:$AE$5=1,(M90:AE90),""))))&gt;0,
            MAX(IF(
                ISNUMBER(M90:AE90),
                IF(
                    M$5:AE$5=1,
                    M90:AE90,
                    ""),
                "")),
            MAX(IF(
                ISNUMBER(M90:AE90),
                IF(
                    M$5:AE$5=2,
                    M90:AE90,
                    ""),
                ""))
        ),
        IF(
            Parameters!$D$16=1,
            IFERROR(
                AVERAGE(IF(
                    ISNUMBER(M90:AE90),
                    IF(
                        M$5:AE$5=1,
                        M90:AE90,
                        ""),
                    "")),
                AVERAGE(IF(
                    ISNUMBER(M90:AE90),
                    IF(
                        M$5:AE$5=2,
                        M90:AE90,
                        ""),
                    ""))
            ),
            IF(
                Parameters!$D$17=1,
                IFERROR(
                    IF(
                        OR(
                            IF(
                                ISNUMBER(M90:AE90),
                                IF(
                                    M$5:AE$5=1,
                                    M90:AE90,
                                    ""),
                                "")
                            =0),
                        0,
                        GEOMEAN(IF(
                            ISNUMBER(M90:AE90),
                            IF(
                                M$5:AE$5=1,
                                M90:AE90,
                                ""),
                            ""))
                    ),
                    IF(
                        OR(IF(
                            ISNUMBER(M90:AE90),
                            IF(
                                M$5:AE$5=2,
                                M90:AE90,
                                ""),
                            "")
                            =0),
                        0,
                        GEOMEAN(IF(
                            ISNUMBER(M90:AE90),
                            IF(
                                M$5:AE$5=2,
                                M90:AE90,
                                ""),
                            "")))
                )
            )
        )
    )
)</f>
        <v>0</v>
      </c>
      <c r="J90" s="242">
        <v>44887</v>
      </c>
      <c r="K90" s="242">
        <v>45218</v>
      </c>
      <c r="L90" s="91" t="s">
        <v>684</v>
      </c>
      <c r="M90" s="192">
        <v>0</v>
      </c>
      <c r="N90" s="192" t="s">
        <v>409</v>
      </c>
      <c r="O90" s="192">
        <v>0</v>
      </c>
      <c r="P90" s="192" t="s">
        <v>409</v>
      </c>
      <c r="Q90" s="192">
        <v>0</v>
      </c>
      <c r="R90" s="192" t="s">
        <v>409</v>
      </c>
      <c r="S90" s="192">
        <v>0</v>
      </c>
      <c r="T90" s="192" t="s">
        <v>409</v>
      </c>
      <c r="U90" s="192" t="s">
        <v>409</v>
      </c>
      <c r="V90" s="192" t="s">
        <v>409</v>
      </c>
      <c r="W90" s="192" t="s">
        <v>409</v>
      </c>
      <c r="X90" s="192" t="s">
        <v>409</v>
      </c>
      <c r="Y90" s="192" t="s">
        <v>409</v>
      </c>
      <c r="Z90" s="192">
        <v>-7.1428571428571397E-2</v>
      </c>
      <c r="AA90" s="192" t="s">
        <v>409</v>
      </c>
      <c r="AB90" s="34"/>
      <c r="AC90" s="34"/>
      <c r="AD90" s="192"/>
      <c r="AE90" s="192"/>
      <c r="AF90" s="192"/>
      <c r="AG90" s="192"/>
      <c r="AH90" s="192"/>
      <c r="AI90" s="192"/>
    </row>
    <row r="91" spans="1:35" x14ac:dyDescent="0.2">
      <c r="A91" s="84">
        <v>84</v>
      </c>
      <c r="B91" s="84" t="str">
        <f ca="1"/>
        <v>Honduras</v>
      </c>
      <c r="C91" s="84" t="str">
        <f ca="1"/>
        <v>HND</v>
      </c>
      <c r="D91" s="219" t="str">
        <f ca="1"/>
        <v>LCN           Latin America &amp; Caribbean</v>
      </c>
      <c r="E91" s="219" t="str">
        <f ca="1"/>
        <v>IDA</v>
      </c>
      <c r="F91" s="190" t="str">
        <f t="shared" ca="1" si="13"/>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$M$4:$AE$4,
                    (M91:AE91),
                    "")),
            1,
            0))
        =0,
    NA(),
    IF(
        Parameters!$D$15=1,
        IF(
            SUM(--(ISNUMBER(IF($M$4:$AE$4=1,(M91:AE91),""))))&gt;0,
            MAX(IF(
                ISNUMBER(M91:AE91),
                IF(
                    M$4:AE$4=1,
                    M91:AE91,
                    ""),
                "")),
            MAX(IF(
                ISNUMBER(M91:AE91),
                IF(
                    M$4:AE$4=2,
                    M91:AE91,
                    ""),
                ""))
        ),
        IF(
            Parameters!$D$16=1,
            IFERROR(
                AVERAGE(IF(
                    ISNUMBER(M91:AE91),
                    IF(
                        M$4:AE$4=1,
                        M91:AE91,
                        ""),
                    "")),
                AVERAGE(IF(
                    ISNUMBER(M91:AE91),
                    IF(
                        M$4:AE$4=2,
                        M91:AE91,
                        ""),
                    ""))
            ),
            IF(
                Parameters!$D$17=1,
                IFERROR(
                    IF(
                        OR(
                            IF(
                                ISNUMBER(M91:AE91),
                                IF(
                                    M$4:AE$4=1,
                                    M91:AE91,
                                    ""),
                                "")
                            =0),
                        0,
                        GEOMEAN(IF(
                            ISNUMBER(M91:AE91),
                            IF(
                                M$4:AE$4=1,
                                M91:AE91,
                                ""),
                            ""))
                    ),
                    IF(
                        OR(IF(
                            ISNUMBER(M91:AE91),
                            IF(
                                M$4:AE$4=2,
                                M91:AE91,
                                ""),
                            "")
                            =0),
                        0,
                        GEOMEAN(IF(
                            ISNUMBER(M91:AE91),
                            IF(
                                M$4:AE$4=2,
                                M91:AE91,
                                ""),
                            "")))
                )
            )
        )
    )
)</f>
        <v>3.9292644205327099</v>
      </c>
      <c r="I91" s="191" cm="1">
        <f t="array" ref="I91">IF(
    SUM(IF(
            ISNUMBER(
                IF(
                    $M$5:$AE$5,
                    (M91:AE91),
                    "")),
            1,
            0))
        =0,
    NA(),
    IF(
        Parameters!$D$15=1,
        IF(
            SUM(--(ISNUMBER(IF($M$5:$AE$5=1,(M91:AE91),""))))&gt;0,
            MAX(IF(
                ISNUMBER(M91:AE91),
                IF(
                    M$5:AE$5=1,
                    M91:AE91,
                    ""),
                "")),
            MAX(IF(
                ISNUMBER(M91:AE91),
                IF(
                    M$5:AE$5=2,
                    M91:AE91,
                    ""),
                ""))
        ),
        IF(
            Parameters!$D$16=1,
            IFERROR(
                AVERAGE(IF(
                    ISNUMBER(M91:AE91),
                    IF(
                        M$5:AE$5=1,
                        M91:AE91,
                        ""),
                    "")),
                AVERAGE(IF(
                    ISNUMBER(M91:AE91),
                    IF(
                        M$5:AE$5=2,
                        M91:AE91,
                        ""),
                    ""))
            ),
            IF(
                Parameters!$D$17=1,
                IFERROR(
                    IF(
                        OR(
                            IF(
                                ISNUMBER(M91:AE91),
                                IF(
                                    M$5:AE$5=1,
                                    M91:AE91,
                                    ""),
                                "")
                            =0),
                        0,
                        GEOMEAN(IF(
                            ISNUMBER(M91:AE91),
                            IF(
                                M$5:AE$5=1,
                                M91:AE91,
                                ""),
                            ""))
                    ),
                    IF(
                        OR(IF(
                            ISNUMBER(M91:AE91),
                            IF(
                                M$5:AE$5=2,
                                M91:AE91,
                                ""),
                            "")
                            =0),
                        0,
                        GEOMEAN(IF(
                            ISNUMBER(M91:AE91),
                            IF(
                                M$5:AE$5=2,
                                M91:AE91,
                                ""),
                            "")))
                )
            )
        )
    )
)</f>
        <v>0</v>
      </c>
      <c r="J91" s="242">
        <v>45103</v>
      </c>
      <c r="K91" s="242">
        <v>44860</v>
      </c>
      <c r="L91" s="91" t="s">
        <v>142</v>
      </c>
      <c r="M91" s="192">
        <v>0</v>
      </c>
      <c r="N91" s="192">
        <v>3.9292644205327099</v>
      </c>
      <c r="O91" s="192">
        <v>0</v>
      </c>
      <c r="P91" s="192">
        <v>0</v>
      </c>
      <c r="Q91" s="192">
        <v>0</v>
      </c>
      <c r="R91" s="192" t="s">
        <v>409</v>
      </c>
      <c r="S91" s="192">
        <v>0</v>
      </c>
      <c r="T91" s="192">
        <v>0</v>
      </c>
      <c r="U91" s="192" t="s">
        <v>409</v>
      </c>
      <c r="V91" s="192">
        <v>79.599999999999994</v>
      </c>
      <c r="W91" s="192" t="s">
        <v>409</v>
      </c>
      <c r="X91" s="192">
        <v>-1.9147881743774999</v>
      </c>
      <c r="Y91" s="192" t="s">
        <v>409</v>
      </c>
      <c r="Z91" s="192">
        <v>-3.5714285714285497E-2</v>
      </c>
      <c r="AA91" s="192">
        <v>-18.032786885245901</v>
      </c>
      <c r="AB91" s="34"/>
      <c r="AC91" s="34"/>
      <c r="AD91" s="192"/>
      <c r="AE91" s="192"/>
      <c r="AF91" s="192"/>
      <c r="AG91" s="192"/>
      <c r="AH91" s="192"/>
      <c r="AI91" s="192"/>
    </row>
    <row r="92" spans="1:35" x14ac:dyDescent="0.2">
      <c r="A92" s="84">
        <v>85</v>
      </c>
      <c r="B92" s="84" t="str">
        <f ca="1"/>
        <v>Croatia</v>
      </c>
      <c r="C92" s="84" t="str">
        <f ca="1"/>
        <v>HRV</v>
      </c>
      <c r="D92" s="219" t="str">
        <f ca="1"/>
        <v>ECS           Europe &amp; Central Asia</v>
      </c>
      <c r="E92" s="219" t="str">
        <f ca="1"/>
        <v>IBRD</v>
      </c>
      <c r="F92" s="190" t="str">
        <f t="shared" ca="1" si="13"/>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$M$4:$AE$4,
                    (M92:AE92),
                    "")),
            1,
            0))
        =0,
    NA(),
    IF(
        Parameters!$D$15=1,
        IF(
            SUM(--(ISNUMBER(IF($M$4:$AE$4=1,(M92:AE92),""))))&gt;0,
            MAX(IF(
                ISNUMBER(M92:AE92),
                IF(
                    M$4:AE$4=1,
                    M92:AE92,
                    ""),
                "")),
            MAX(IF(
                ISNUMBER(M92:AE92),
                IF(
                    M$4:AE$4=2,
                    M92:AE92,
                    ""),
                ""))
        ),
        IF(
            Parameters!$D$16=1,
            IFERROR(
                AVERAGE(IF(
                    ISNUMBER(M92:AE92),
                    IF(
                        M$4:AE$4=1,
                        M92:AE92,
                        ""),
                    "")),
                AVERAGE(IF(
                    ISNUMBER(M92:AE92),
                    IF(
                        M$4:AE$4=2,
                        M92:AE92,
                        ""),
                    ""))
            ),
            IF(
                Parameters!$D$17=1,
                IFERROR(
                    IF(
                        OR(
                            IF(
                                ISNUMBER(M92:AE92),
                                IF(
                                    M$4:AE$4=1,
                                    M92:AE92,
                                    ""),
                                "")
                            =0),
                        0,
                        GEOMEAN(IF(
                            ISNUMBER(M92:AE92),
                            IF(
                                M$4:AE$4=1,
                                M92:AE92,
                                ""),
                            ""))
                    ),
                    IF(
                        OR(IF(
                            ISNUMBER(M92:AE92),
                            IF(
                                M$4:AE$4=2,
                                M92:AE92,
                                ""),
                            "")
                            =0),
                        0,
                        GEOMEAN(IF(
                            ISNUMBER(M92:AE92),
                            IF(
                                M$4:AE$4=2,
                                M92:AE92,
                                ""),
                            "")))
                )
            )
        )
    )
)</f>
        <v>0</v>
      </c>
      <c r="I92" s="191" cm="1">
        <f t="array" ref="I92">IF(
    SUM(IF(
            ISNUMBER(
                IF(
                    $M$5:$AE$5,
                    (M92:AE92),
                    "")),
            1,
            0))
        =0,
    NA(),
    IF(
        Parameters!$D$15=1,
        IF(
            SUM(--(ISNUMBER(IF($M$5:$AE$5=1,(M92:AE92),""))))&gt;0,
            MAX(IF(
                ISNUMBER(M92:AE92),
                IF(
                    M$5:AE$5=1,
                    M92:AE92,
                    ""),
                "")),
            MAX(IF(
                ISNUMBER(M92:AE92),
                IF(
                    M$5:AE$5=2,
                    M92:AE92,
                    ""),
                ""))
        ),
        IF(
            Parameters!$D$16=1,
            IFERROR(
                AVERAGE(IF(
                    ISNUMBER(M92:AE92),
                    IF(
                        M$5:AE$5=1,
                        M92:AE92,
                        ""),
                    "")),
                AVERAGE(IF(
                    ISNUMBER(M92:AE92),
                    IF(
                        M$5:AE$5=2,
                        M92:AE92,
                        ""),
                    ""))
            ),
            IF(
                Parameters!$D$17=1,
                IFERROR(
                    IF(
                        OR(
                            IF(
                                ISNUMBER(M92:AE92),
                                IF(
                                    M$5:AE$5=1,
                                    M92:AE92,
                                    ""),
                                "")
                            =0),
                        0,
                        GEOMEAN(IF(
                            ISNUMBER(M92:AE92),
                            IF(
                                M$5:AE$5=1,
                                M92:AE92,
                                ""),
                            ""))
                    ),
                    IF(
                        OR(IF(
                            ISNUMBER(M92:AE92),
                            IF(
                                M$5:AE$5=2,
                                M92:AE92,
                                ""),
                            "")
                            =0),
                        0,
                        GEOMEAN(IF(
                            ISNUMBER(M92:AE92),
                            IF(
                                M$5:AE$5=2,
                                M92:AE92,
                                ""),
                            "")))
                )
            )
        )
    )
)</f>
        <v>0</v>
      </c>
      <c r="J92" s="242">
        <v>45454</v>
      </c>
      <c r="K92" s="242">
        <v>45272</v>
      </c>
      <c r="L92" s="91" t="s">
        <v>144</v>
      </c>
      <c r="M92" s="192">
        <v>0</v>
      </c>
      <c r="N92" s="192">
        <v>0</v>
      </c>
      <c r="O92" s="192">
        <v>0</v>
      </c>
      <c r="P92" s="192" t="s">
        <v>409</v>
      </c>
      <c r="Q92" s="192">
        <v>0</v>
      </c>
      <c r="R92" s="192" t="s">
        <v>409</v>
      </c>
      <c r="S92" s="192">
        <v>0</v>
      </c>
      <c r="T92" s="192" t="s">
        <v>409</v>
      </c>
      <c r="U92" s="192" t="s">
        <v>409</v>
      </c>
      <c r="V92" s="192">
        <v>48.7</v>
      </c>
      <c r="W92" s="192" t="s">
        <v>409</v>
      </c>
      <c r="X92" s="192" t="s">
        <v>409</v>
      </c>
      <c r="Y92" s="192" t="s">
        <v>409</v>
      </c>
      <c r="Z92" s="192">
        <v>0</v>
      </c>
      <c r="AA92" s="192" t="s">
        <v>409</v>
      </c>
      <c r="AB92" s="34"/>
      <c r="AC92" s="34"/>
      <c r="AD92" s="192"/>
      <c r="AE92" s="192"/>
      <c r="AF92" s="192"/>
      <c r="AG92" s="192"/>
      <c r="AH92" s="192"/>
      <c r="AI92" s="192"/>
    </row>
    <row r="93" spans="1:35" x14ac:dyDescent="0.2">
      <c r="A93" s="84">
        <v>86</v>
      </c>
      <c r="B93" s="84" t="str">
        <f ca="1"/>
        <v>Haiti</v>
      </c>
      <c r="C93" s="84" t="str">
        <f ca="1"/>
        <v>HTI</v>
      </c>
      <c r="D93" s="219" t="str">
        <f ca="1"/>
        <v>LCN           Latin America &amp; Caribbean</v>
      </c>
      <c r="E93" s="219" t="str">
        <f ca="1"/>
        <v>IDA</v>
      </c>
      <c r="F93" s="190" t="str">
        <f t="shared" ca="1" si="13"/>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4.2257712736425646</v>
      </c>
      <c r="H93" s="80" cm="1">
        <f t="array" ref="H93">IF(
    SUM(IF(
            ISNUMBER(
                IF(
                    $M$4:$AE$4,
                    (M93:AE93),
                    "")),
            1,
            0))
        =0,
    NA(),
    IF(
        Parameters!$D$15=1,
        IF(
            SUM(--(ISNUMBER(IF($M$4:$AE$4=1,(M93:AE93),""))))&gt;0,
            MAX(IF(
                ISNUMBER(M93:AE93),
                IF(
                    M$4:AE$4=1,
                    M93:AE93,
                    ""),
                "")),
            MAX(IF(
                ISNUMBER(M93:AE93),
                IF(
                    M$4:AE$4=2,
                    M93:AE93,
                    ""),
                ""))
        ),
        IF(
            Parameters!$D$16=1,
            IFERROR(
                AVERAGE(IF(
                    ISNUMBER(M93:AE93),
                    IF(
                        M$4:AE$4=1,
                        M93:AE93,
                        ""),
                    "")),
                AVERAGE(IF(
                    ISNUMBER(M93:AE93),
                    IF(
                        M$4:AE$4=2,
                        M93:AE93,
                        ""),
                    ""))
            ),
            IF(
                Parameters!$D$17=1,
                IFERROR(
                    IF(
                        OR(
                            IF(
                                ISNUMBER(M93:AE93),
                                IF(
                                    M$4:AE$4=1,
                                    M93:AE93,
                                    ""),
                                "")
                            =0),
                        0,
                        GEOMEAN(IF(
                            ISNUMBER(M93:AE93),
                            IF(
                                M$4:AE$4=1,
                                M93:AE93,
                                ""),
                            ""))
                    ),
                    IF(
                        OR(IF(
                            ISNUMBER(M93:AE93),
                            IF(
                                M$4:AE$4=2,
                                M93:AE93,
                                ""),
                            "")
                            =0),
                        0,
                        GEOMEAN(IF(
                            ISNUMBER(M93:AE93),
                            IF(
                                M$4:AE$4=2,
                                M93:AE93,
                                ""),
                            "")))
                )
            )
        )
    )
)</f>
        <v>10</v>
      </c>
      <c r="I93" s="191" cm="1">
        <f t="array" ref="I93">IF(
    SUM(IF(
            ISNUMBER(
                IF(
                    $M$5:$AE$5,
                    (M93:AE93),
                    "")),
            1,
            0))
        =0,
    NA(),
    IF(
        Parameters!$D$15=1,
        IF(
            SUM(--(ISNUMBER(IF($M$5:$AE$5=1,(M93:AE93),""))))&gt;0,
            MAX(IF(
                ISNUMBER(M93:AE93),
                IF(
                    M$5:AE$5=1,
                    M93:AE93,
                    ""),
                "")),
            MAX(IF(
                ISNUMBER(M93:AE93),
                IF(
                    M$5:AE$5=2,
                    M93:AE93,
                    ""),
                ""))
        ),
        IF(
            Parameters!$D$16=1,
            IFERROR(
                AVERAGE(IF(
                    ISNUMBER(M93:AE93),
                    IF(
                        M$5:AE$5=1,
                        M93:AE93,
                        ""),
                    "")),
                AVERAGE(IF(
                    ISNUMBER(M93:AE93),
                    IF(
                        M$5:AE$5=2,
                        M93:AE93,
                        ""),
                    ""))
            ),
            IF(
                Parameters!$D$17=1,
                IFERROR(
                    IF(
                        OR(
                            IF(
                                ISNUMBER(M93:AE93),
                                IF(
                                    M$5:AE$5=1,
                                    M93:AE93,
                                    ""),
                                "")
                            =0),
                        0,
                        GEOMEAN(IF(
                            ISNUMBER(M93:AE93),
                            IF(
                                M$5:AE$5=1,
                                M93:AE93,
                                ""),
                            ""))
                    ),
                    IF(
                        OR(IF(
                            ISNUMBER(M93:AE93),
                            IF(
                                M$5:AE$5=2,
                                M93:AE93,
                                ""),
                            "")
                            =0),
                        0,
                        GEOMEAN(IF(
                            ISNUMBER(M93:AE93),
                            IF(
                                M$5:AE$5=2,
                                M93:AE93,
                                ""),
                            "")))
                )
            )
        )
    )
)</f>
        <v>1.78571428571427</v>
      </c>
      <c r="J93" s="242">
        <v>44778</v>
      </c>
      <c r="K93" s="242">
        <v>45418</v>
      </c>
      <c r="L93" s="91" t="s">
        <v>146</v>
      </c>
      <c r="M93" s="192">
        <v>10</v>
      </c>
      <c r="N93" s="192">
        <v>9.0668548244840306</v>
      </c>
      <c r="O93" s="192">
        <v>0</v>
      </c>
      <c r="P93" s="192">
        <v>0.77000753284641499</v>
      </c>
      <c r="Q93" s="192">
        <v>0</v>
      </c>
      <c r="R93" s="192" t="s">
        <v>409</v>
      </c>
      <c r="S93" s="192">
        <v>1.78571428571427</v>
      </c>
      <c r="T93" s="192">
        <v>0</v>
      </c>
      <c r="U93" s="192" t="s">
        <v>610</v>
      </c>
      <c r="V93" s="192">
        <v>102.9</v>
      </c>
      <c r="W93" s="192" t="s">
        <v>409</v>
      </c>
      <c r="X93" s="192">
        <v>7.7000753284641593E-2</v>
      </c>
      <c r="Y93" s="192" t="s">
        <v>409</v>
      </c>
      <c r="Z93" s="192">
        <v>3.5714285714285497E-2</v>
      </c>
      <c r="AA93" s="192">
        <v>-49.176470588235198</v>
      </c>
      <c r="AB93" s="34"/>
      <c r="AC93" s="34"/>
      <c r="AD93" s="192"/>
      <c r="AE93" s="192"/>
      <c r="AF93" s="192"/>
      <c r="AG93" s="192"/>
      <c r="AH93" s="192"/>
      <c r="AI93" s="192"/>
    </row>
    <row r="94" spans="1:35" x14ac:dyDescent="0.2">
      <c r="A94" s="84">
        <v>87</v>
      </c>
      <c r="B94" s="84" t="str">
        <f ca="1"/>
        <v>Hungary</v>
      </c>
      <c r="C94" s="84" t="str">
        <f ca="1"/>
        <v>HUN</v>
      </c>
      <c r="D94" s="219" t="str">
        <f ca="1"/>
        <v>ECS           Europe &amp; Central Asia</v>
      </c>
      <c r="E94" s="219" t="str">
        <f ca="1"/>
        <v>NA</v>
      </c>
      <c r="F94" s="190" t="str">
        <f t="shared" ca="1" si="13"/>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$M$4:$AE$4,
                    (M94:AE94),
                    "")),
            1,
            0))
        =0,
    NA(),
    IF(
        Parameters!$D$15=1,
        IF(
            SUM(--(ISNUMBER(IF($M$4:$AE$4=1,(M94:AE94),""))))&gt;0,
            MAX(IF(
                ISNUMBER(M94:AE94),
                IF(
                    M$4:AE$4=1,
                    M94:AE94,
                    ""),
                "")),
            MAX(IF(
                ISNUMBER(M94:AE94),
                IF(
                    M$4:AE$4=2,
                    M94:AE94,
                    ""),
                ""))
        ),
        IF(
            Parameters!$D$16=1,
            IFERROR(
                AVERAGE(IF(
                    ISNUMBER(M94:AE94),
                    IF(
                        M$4:AE$4=1,
                        M94:AE94,
                        ""),
                    "")),
                AVERAGE(IF(
                    ISNUMBER(M94:AE94),
                    IF(
                        M$4:AE$4=2,
                        M94:AE94,
                        ""),
                    ""))
            ),
            IF(
                Parameters!$D$17=1,
                IFERROR(
                    IF(
                        OR(
                            IF(
                                ISNUMBER(M94:AE94),
                                IF(
                                    M$4:AE$4=1,
                                    M94:AE94,
                                    ""),
                                "")
                            =0),
                        0,
                        GEOMEAN(IF(
                            ISNUMBER(M94:AE94),
                            IF(
                                M$4:AE$4=1,
                                M94:AE94,
                                ""),
                            ""))
                    ),
                    IF(
                        OR(IF(
                            ISNUMBER(M94:AE94),
                            IF(
                                M$4:AE$4=2,
                                M94:AE94,
                                ""),
                            "")
                            =0),
                        0,
                        GEOMEAN(IF(
                            ISNUMBER(M94:AE94),
                            IF(
                                M$4:AE$4=2,
                                M94:AE94,
                                ""),
                            "")))
                )
            )
        )
    )
)</f>
        <v>0</v>
      </c>
      <c r="I94" s="191" cm="1">
        <f t="array" ref="I94">IF(
    SUM(IF(
            ISNUMBER(
                IF(
                    $M$5:$AE$5,
                    (M94:AE94),
                    "")),
            1,
            0))
        =0,
    NA(),
    IF(
        Parameters!$D$15=1,
        IF(
            SUM(--(ISNUMBER(IF($M$5:$AE$5=1,(M94:AE94),""))))&gt;0,
            MAX(IF(
                ISNUMBER(M94:AE94),
                IF(
                    M$5:AE$5=1,
                    M94:AE94,
                    ""),
                "")),
            MAX(IF(
                ISNUMBER(M94:AE94),
                IF(
                    M$5:AE$5=2,
                    M94:AE94,
                    ""),
                ""))
        ),
        IF(
            Parameters!$D$16=1,
            IFERROR(
                AVERAGE(IF(
                    ISNUMBER(M94:AE94),
                    IF(
                        M$5:AE$5=1,
                        M94:AE94,
                        ""),
                    "")),
                AVERAGE(IF(
                    ISNUMBER(M94:AE94),
                    IF(
                        M$5:AE$5=2,
                        M94:AE94,
                        ""),
                    ""))
            ),
            IF(
                Parameters!$D$17=1,
                IFERROR(
                    IF(
                        OR(
                            IF(
                                ISNUMBER(M94:AE94),
                                IF(
                                    M$5:AE$5=1,
                                    M94:AE94,
                                    ""),
                                "")
                            =0),
                        0,
                        GEOMEAN(IF(
                            ISNUMBER(M94:AE94),
                            IF(
                                M$5:AE$5=1,
                                M94:AE94,
                                ""),
                            ""))
                    ),
                    IF(
                        OR(IF(
                            ISNUMBER(M94:AE94),
                            IF(
                                M$5:AE$5=2,
                                M94:AE94,
                                ""),
                            "")
                            =0),
                        0,
                        GEOMEAN(IF(
                            ISNUMBER(M94:AE94),
                            IF(
                                M$5:AE$5=2,
                                M94:AE94,
                                ""),
                            "")))
                )
            )
        )
    )
)</f>
        <v>0</v>
      </c>
      <c r="J94" s="242">
        <v>45454</v>
      </c>
      <c r="K94" s="242">
        <v>44900</v>
      </c>
      <c r="L94" s="91" t="s">
        <v>148</v>
      </c>
      <c r="M94" s="192">
        <v>0</v>
      </c>
      <c r="N94" s="192">
        <v>0</v>
      </c>
      <c r="O94" s="192">
        <v>0</v>
      </c>
      <c r="P94" s="192" t="s">
        <v>409</v>
      </c>
      <c r="Q94" s="192">
        <v>0</v>
      </c>
      <c r="R94" s="192" t="s">
        <v>409</v>
      </c>
      <c r="S94" s="192">
        <v>0</v>
      </c>
      <c r="T94" s="192" t="s">
        <v>409</v>
      </c>
      <c r="U94" s="192" t="s">
        <v>409</v>
      </c>
      <c r="V94" s="192">
        <v>48.8</v>
      </c>
      <c r="W94" s="192" t="s">
        <v>409</v>
      </c>
      <c r="X94" s="192" t="s">
        <v>409</v>
      </c>
      <c r="Y94" s="192" t="s">
        <v>409</v>
      </c>
      <c r="Z94" s="192">
        <v>0</v>
      </c>
      <c r="AA94" s="192" t="s">
        <v>409</v>
      </c>
      <c r="AB94" s="34"/>
      <c r="AC94" s="34"/>
      <c r="AD94" s="192"/>
      <c r="AE94" s="192"/>
      <c r="AF94" s="192"/>
      <c r="AG94" s="192"/>
      <c r="AH94" s="192"/>
      <c r="AI94" s="192"/>
    </row>
    <row r="95" spans="1:35" x14ac:dyDescent="0.2">
      <c r="A95" s="84">
        <v>88</v>
      </c>
      <c r="B95" s="84" t="str">
        <f ca="1"/>
        <v>Indonesia</v>
      </c>
      <c r="C95" s="84" t="str">
        <f ca="1"/>
        <v>IDN</v>
      </c>
      <c r="D95" s="219" t="str">
        <f ca="1"/>
        <v>EAS           East Asia &amp; Pacific</v>
      </c>
      <c r="E95" s="219" t="str">
        <f ca="1"/>
        <v>IBRD</v>
      </c>
      <c r="F95" s="190" t="str">
        <f t="shared" ca="1" si="13"/>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$M$4:$AE$4,
                    (M95:AE95),
                    "")),
            1,
            0))
        =0,
    NA(),
    IF(
        Parameters!$D$15=1,
        IF(
            SUM(--(ISNUMBER(IF($M$4:$AE$4=1,(M95:AE95),""))))&gt;0,
            MAX(IF(
                ISNUMBER(M95:AE95),
                IF(
                    M$4:AE$4=1,
                    M95:AE95,
                    ""),
                "")),
            MAX(IF(
                ISNUMBER(M95:AE95),
                IF(
                    M$4:AE$4=2,
                    M95:AE95,
                    ""),
                ""))
        ),
        IF(
            Parameters!$D$16=1,
            IFERROR(
                AVERAGE(IF(
                    ISNUMBER(M95:AE95),
                    IF(
                        M$4:AE$4=1,
                        M95:AE95,
                        ""),
                    "")),
                AVERAGE(IF(
                    ISNUMBER(M95:AE95),
                    IF(
                        M$4:AE$4=2,
                        M95:AE95,
                        ""),
                    ""))
            ),
            IF(
                Parameters!$D$17=1,
                IFERROR(
                    IF(
                        OR(
                            IF(
                                ISNUMBER(M95:AE95),
                                IF(
                                    M$4:AE$4=1,
                                    M95:AE95,
                                    ""),
                                "")
                            =0),
                        0,
                        GEOMEAN(IF(
                            ISNUMBER(M95:AE95),
                            IF(
                                M$4:AE$4=1,
                                M95:AE95,
                                ""),
                            ""))
                    ),
                    IF(
                        OR(IF(
                            ISNUMBER(M95:AE95),
                            IF(
                                M$4:AE$4=2,
                                M95:AE95,
                                ""),
                            "")
                            =0),
                        0,
                        GEOMEAN(IF(
                            ISNUMBER(M95:AE95),
                            IF(
                                M$4:AE$4=2,
                                M95:AE95,
                                ""),
                            "")))
                )
            )
        )
    )
)</f>
        <v>0.84230022931733795</v>
      </c>
      <c r="I95" s="191" cm="1">
        <f t="array" ref="I95">IF(
    SUM(IF(
            ISNUMBER(
                IF(
                    $M$5:$AE$5,
                    (M95:AE95),
                    "")),
            1,
            0))
        =0,
    NA(),
    IF(
        Parameters!$D$15=1,
        IF(
            SUM(--(ISNUMBER(IF($M$5:$AE$5=1,(M95:AE95),""))))&gt;0,
            MAX(IF(
                ISNUMBER(M95:AE95),
                IF(
                    M$5:AE$5=1,
                    M95:AE95,
                    ""),
                "")),
            MAX(IF(
                ISNUMBER(M95:AE95),
                IF(
                    M$5:AE$5=2,
                    M95:AE95,
                    ""),
                ""))
        ),
        IF(
            Parameters!$D$16=1,
            IFERROR(
                AVERAGE(IF(
                    ISNUMBER(M95:AE95),
                    IF(
                        M$5:AE$5=1,
                        M95:AE95,
                        ""),
                    "")),
                AVERAGE(IF(
                    ISNUMBER(M95:AE95),
                    IF(
                        M$5:AE$5=2,
                        M95:AE95,
                        ""),
                    ""))
            ),
            IF(
                Parameters!$D$17=1,
                IFERROR(
                    IF(
                        OR(
                            IF(
                                ISNUMBER(M95:AE95),
                                IF(
                                    M$5:AE$5=1,
                                    M95:AE95,
                                    ""),
                                "")
                            =0),
                        0,
                        GEOMEAN(IF(
                            ISNUMBER(M95:AE95),
                            IF(
                                M$5:AE$5=1,
                                M95:AE95,
                                ""),
                            ""))
                    ),
                    IF(
                        OR(IF(
                            ISNUMBER(M95:AE95),
                            IF(
                                M$5:AE$5=2,
                                M95:AE95,
                                ""),
                            "")
                            =0),
                        0,
                        GEOMEAN(IF(
                            ISNUMBER(M95:AE95),
                            IF(
                                M$5:AE$5=2,
                                M95:AE95,
                                ""),
                            "")))
                )
            )
        )
    )
)</f>
        <v>0</v>
      </c>
      <c r="J95" s="242">
        <v>45103</v>
      </c>
      <c r="K95" s="242">
        <v>45455</v>
      </c>
      <c r="L95" s="91" t="s">
        <v>150</v>
      </c>
      <c r="M95" s="192">
        <v>0</v>
      </c>
      <c r="N95" s="192">
        <v>0.84230022931733795</v>
      </c>
      <c r="O95" s="192">
        <v>0</v>
      </c>
      <c r="P95" s="192">
        <v>0</v>
      </c>
      <c r="Q95" s="192">
        <v>0</v>
      </c>
      <c r="R95" s="192" t="s">
        <v>409</v>
      </c>
      <c r="S95" s="192">
        <v>0</v>
      </c>
      <c r="T95" s="192">
        <v>0</v>
      </c>
      <c r="U95" s="192" t="s">
        <v>409</v>
      </c>
      <c r="V95" s="192">
        <v>65.599999999999994</v>
      </c>
      <c r="W95" s="192" t="s">
        <v>409</v>
      </c>
      <c r="X95" s="192">
        <v>-1.07768199496921</v>
      </c>
      <c r="Y95" s="192" t="s">
        <v>409</v>
      </c>
      <c r="Z95" s="192">
        <v>0</v>
      </c>
      <c r="AA95" s="192">
        <v>-88.461538461538396</v>
      </c>
      <c r="AB95" s="34"/>
      <c r="AC95" s="34"/>
      <c r="AD95" s="192"/>
      <c r="AE95" s="192"/>
      <c r="AF95" s="192"/>
      <c r="AG95" s="192"/>
      <c r="AH95" s="192"/>
      <c r="AI95" s="192"/>
    </row>
    <row r="96" spans="1:35" x14ac:dyDescent="0.2">
      <c r="A96" s="84">
        <v>89</v>
      </c>
      <c r="B96" s="84" t="str">
        <f ca="1"/>
        <v>Isle of Man</v>
      </c>
      <c r="C96" s="84" t="str">
        <f ca="1"/>
        <v>IMN</v>
      </c>
      <c r="D96" s="219" t="str">
        <f ca="1"/>
        <v>ECS           Europe &amp; Central Asia</v>
      </c>
      <c r="E96" s="219" t="str">
        <f ca="1"/>
        <v>NA</v>
      </c>
      <c r="F96" s="190" t="str">
        <f t="shared" ca="1" si="13"/>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cm="1">
        <f t="array" ref="H96">IF(
    SUM(IF(
            ISNUMBER(
                IF(
                    $M$4:$AE$4,
                    (M96:AE96),
                    "")),
            1,
            0))
        =0,
    NA(),
    IF(
        Parameters!$D$15=1,
        IF(
            SUM(--(ISNUMBER(IF($M$4:$AE$4=1,(M96:AE96),""))))&gt;0,
            MAX(IF(
                ISNUMBER(M96:AE96),
                IF(
                    M$4:AE$4=1,
                    M96:AE96,
                    ""),
                "")),
            MAX(IF(
                ISNUMBER(M96:AE96),
                IF(
                    M$4:AE$4=2,
                    M96:AE96,
                    ""),
                ""))
        ),
        IF(
            Parameters!$D$16=1,
            IFERROR(
                AVERAGE(IF(
                    ISNUMBER(M96:AE96),
                    IF(
                        M$4:AE$4=1,
                        M96:AE96,
                        ""),
                    "")),
                AVERAGE(IF(
                    ISNUMBER(M96:AE96),
                    IF(
                        M$4:AE$4=2,
                        M96:AE96,
                        ""),
                    ""))
            ),
            IF(
                Parameters!$D$17=1,
                IFERROR(
                    IF(
                        OR(
                            IF(
                                ISNUMBER(M96:AE96),
                                IF(
                                    M$4:AE$4=1,
                                    M96:AE96,
                                    ""),
                                "")
                            =0),
                        0,
                        GEOMEAN(IF(
                            ISNUMBER(M96:AE96),
                            IF(
                                M$4:AE$4=1,
                                M96:AE96,
                                ""),
                            ""))
                    ),
                    IF(
                        OR(IF(
                            ISNUMBER(M96:AE96),
                            IF(
                                M$4:AE$4=2,
                                M96:AE96,
                                ""),
                            "")
                            =0),
                        0,
                        GEOMEAN(IF(
                            ISNUMBER(M96:AE96),
                            IF(
                                M$4:AE$4=2,
                                M96:AE96,
                                ""),
                            "")))
                )
            )
        )
    )
)</f>
        <v>0</v>
      </c>
      <c r="I96" s="191" cm="1">
        <f t="array" ref="I96">IF(
    SUM(IF(
            ISNUMBER(
                IF(
                    $M$5:$AE$5,
                    (M96:AE96),
                    "")),
            1,
            0))
        =0,
    NA(),
    IF(
        Parameters!$D$15=1,
        IF(
            SUM(--(ISNUMBER(IF($M$5:$AE$5=1,(M96:AE96),""))))&gt;0,
            MAX(IF(
                ISNUMBER(M96:AE96),
                IF(
                    M$5:AE$5=1,
                    M96:AE96,
                    ""),
                "")),
            MAX(IF(
                ISNUMBER(M96:AE96),
                IF(
                    M$5:AE$5=2,
                    M96:AE96,
                    ""),
                ""))
        ),
        IF(
            Parameters!$D$16=1,
            IFERROR(
                AVERAGE(IF(
                    ISNUMBER(M96:AE96),
                    IF(
                        M$5:AE$5=1,
                        M96:AE96,
                        ""),
                    "")),
                AVERAGE(IF(
                    ISNUMBER(M96:AE96),
                    IF(
                        M$5:AE$5=2,
                        M96:AE96,
                        ""),
                    ""))
            ),
            IF(
                Parameters!$D$17=1,
                IFERROR(
                    IF(
                        OR(
                            IF(
                                ISNUMBER(M96:AE96),
                                IF(
                                    M$5:AE$5=1,
                                    M96:AE96,
                                    ""),
                                "")
                            =0),
                        0,
                        GEOMEAN(IF(
                            ISNUMBER(M96:AE96),
                            IF(
                                M$5:AE$5=1,
                                M96:AE96,
                                ""),
                            ""))
                    ),
                    IF(
                        OR(IF(
                            ISNUMBER(M96:AE96),
                            IF(
                                M$5:AE$5=2,
                                M96:AE96,
                                ""),
                            "")
                            =0),
                        0,
                        GEOMEAN(IF(
                            ISNUMBER(M96:AE96),
                            IF(
                                M$5:AE$5=2,
                                M96:AE96,
                                ""),
                            "")))
                )
            )
        )
    )
)</f>
        <v>0</v>
      </c>
      <c r="J96" s="242" t="s">
        <v>409</v>
      </c>
      <c r="K96" s="242" t="s">
        <v>409</v>
      </c>
      <c r="L96" s="91" t="s">
        <v>685</v>
      </c>
      <c r="M96" s="192">
        <v>0</v>
      </c>
      <c r="N96" s="192" t="s">
        <v>409</v>
      </c>
      <c r="O96" s="192">
        <v>0</v>
      </c>
      <c r="P96" s="192" t="s">
        <v>409</v>
      </c>
      <c r="Q96" s="192">
        <v>0</v>
      </c>
      <c r="R96" s="192" t="s">
        <v>409</v>
      </c>
      <c r="S96" s="192" t="s">
        <v>409</v>
      </c>
      <c r="T96" s="192" t="s">
        <v>409</v>
      </c>
      <c r="U96" s="192" t="s">
        <v>409</v>
      </c>
      <c r="V96" s="192" t="s">
        <v>409</v>
      </c>
      <c r="W96" s="192" t="s">
        <v>409</v>
      </c>
      <c r="X96" s="192" t="s">
        <v>409</v>
      </c>
      <c r="Y96" s="192" t="s">
        <v>409</v>
      </c>
      <c r="Z96" s="192" t="s">
        <v>409</v>
      </c>
      <c r="AA96" s="192" t="s">
        <v>409</v>
      </c>
      <c r="AB96" s="34"/>
      <c r="AC96" s="34"/>
      <c r="AD96" s="192"/>
      <c r="AE96" s="192"/>
      <c r="AF96" s="192"/>
      <c r="AG96" s="192"/>
      <c r="AH96" s="192"/>
      <c r="AI96" s="192"/>
    </row>
    <row r="97" spans="1:35" x14ac:dyDescent="0.2">
      <c r="A97" s="84">
        <v>90</v>
      </c>
      <c r="B97" s="84" t="str">
        <f ca="1"/>
        <v>India</v>
      </c>
      <c r="C97" s="84" t="str">
        <f ca="1"/>
        <v>IND</v>
      </c>
      <c r="D97" s="219" t="str">
        <f ca="1"/>
        <v>SAS           South Asia</v>
      </c>
      <c r="E97" s="219" t="str">
        <f ca="1"/>
        <v>IBRD</v>
      </c>
      <c r="F97" s="190" t="str">
        <f t="shared" ca="1" si="13"/>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3.3270103904361505</v>
      </c>
      <c r="H97" s="80" cm="1">
        <f t="array" ref="H97">IF(
    SUM(IF(
            ISNUMBER(
                IF(
                    $M$4:$AE$4,
                    (M97:AE97),
                    "")),
            1,
            0))
        =0,
    NA(),
    IF(
        Parameters!$D$15=1,
        IF(
            SUM(--(ISNUMBER(IF($M$4:$AE$4=1,(M97:AE97),""))))&gt;0,
            MAX(IF(
                ISNUMBER(M97:AE97),
                IF(
                    M$4:AE$4=1,
                    M97:AE97,
                    ""),
                "")),
            MAX(IF(
                ISNUMBER(M97:AE97),
                IF(
                    M$4:AE$4=2,
                    M97:AE97,
                    ""),
                ""))
        ),
        IF(
            Parameters!$D$16=1,
            IFERROR(
                AVERAGE(IF(
                    ISNUMBER(M97:AE97),
                    IF(
                        M$4:AE$4=1,
                        M97:AE97,
                        ""),
                    "")),
                AVERAGE(IF(
                    ISNUMBER(M97:AE97),
                    IF(
                        M$4:AE$4=2,
                        M97:AE97,
                        ""),
                    ""))
            ),
            IF(
                Parameters!$D$17=1,
                IFERROR(
                    IF(
                        OR(
                            IF(
                                ISNUMBER(M97:AE97),
                                IF(
                                    M$4:AE$4=1,
                                    M97:AE97,
                                    ""),
                                "")
                            =0),
                        0,
                        GEOMEAN(IF(
                            ISNUMBER(M97:AE97),
                            IF(
                                M$4:AE$4=1,
                                M97:AE97,
                                ""),
                            ""))
                    ),
                    IF(
                        OR(IF(
                            ISNUMBER(M97:AE97),
                            IF(
                                M$4:AE$4=2,
                                M97:AE97,
                                ""),
                            "")
                            =0),
                        0,
                        GEOMEAN(IF(
                            ISNUMBER(M97:AE97),
                            IF(
                                M$4:AE$4=2,
                                M97:AE97,
                                ""),
                            "")))
                )
            )
        )
    )
)</f>
        <v>2.71652848826953</v>
      </c>
      <c r="I97" s="191" cm="1">
        <f t="array" ref="I97">IF(
    SUM(IF(
            ISNUMBER(
                IF(
                    $M$5:$AE$5,
                    (M97:AE97),
                    "")),
            1,
            0))
        =0,
    NA(),
    IF(
        Parameters!$D$15=1,
        IF(
            SUM(--(ISNUMBER(IF($M$5:$AE$5=1,(M97:AE97),""))))&gt;0,
            MAX(IF(
                ISNUMBER(M97:AE97),
                IF(
                    M$5:AE$5=1,
                    M97:AE97,
                    ""),
                "")),
            MAX(IF(
                ISNUMBER(M97:AE97),
                IF(
                    M$5:AE$5=2,
                    M97:AE97,
                    ""),
                ""))
        ),
        IF(
            Parameters!$D$16=1,
            IFERROR(
                AVERAGE(IF(
                    ISNUMBER(M97:AE97),
                    IF(
                        M$5:AE$5=1,
                        M97:AE97,
                        ""),
                    "")),
                AVERAGE(IF(
                    ISNUMBER(M97:AE97),
                    IF(
                        M$5:AE$5=2,
                        M97:AE97,
                        ""),
                    ""))
            ),
            IF(
                Parameters!$D$17=1,
                IFERROR(
                    IF(
                        OR(
                            IF(
                                ISNUMBER(M97:AE97),
                                IF(
                                    M$5:AE$5=1,
                                    M97:AE97,
                                    ""),
                                "")
                            =0),
                        0,
                        GEOMEAN(IF(
                            ISNUMBER(M97:AE97),
                            IF(
                                M$5:AE$5=1,
                                M97:AE97,
                                ""),
                            ""))
                    ),
                    IF(
                        OR(IF(
                            ISNUMBER(M97:AE97),
                            IF(
                                M$5:AE$5=2,
                                M97:AE97,
                                ""),
                            "")
                            =0),
                        0,
                        GEOMEAN(IF(
                            ISNUMBER(M97:AE97),
                            IF(
                                M$5:AE$5=2,
                                M97:AE97,
                                ""),
                            "")))
                )
            )
        )
    )
)</f>
        <v>4.0746850938129597</v>
      </c>
      <c r="J97" s="242">
        <v>45103</v>
      </c>
      <c r="K97" s="242">
        <v>45440</v>
      </c>
      <c r="L97" s="91" t="s">
        <v>152</v>
      </c>
      <c r="M97" s="192">
        <v>0</v>
      </c>
      <c r="N97" s="192">
        <v>2.71652848826953</v>
      </c>
      <c r="O97" s="192">
        <v>0</v>
      </c>
      <c r="P97" s="192">
        <v>4.0746850938129597</v>
      </c>
      <c r="Q97" s="192">
        <v>0</v>
      </c>
      <c r="R97" s="192" t="s">
        <v>409</v>
      </c>
      <c r="S97" s="192">
        <v>3.5714285714285601</v>
      </c>
      <c r="T97" s="192">
        <v>0</v>
      </c>
      <c r="U97" s="192" t="s">
        <v>409</v>
      </c>
      <c r="V97" s="192">
        <v>74.099999999999994</v>
      </c>
      <c r="W97" s="192" t="s">
        <v>409</v>
      </c>
      <c r="X97" s="192">
        <v>0.40746850938129497</v>
      </c>
      <c r="Y97" s="192" t="s">
        <v>409</v>
      </c>
      <c r="Z97" s="192">
        <v>7.1428571428571397E-2</v>
      </c>
      <c r="AA97" s="192">
        <v>-38.351254480286698</v>
      </c>
      <c r="AB97" s="34"/>
      <c r="AC97" s="34"/>
      <c r="AD97" s="192"/>
      <c r="AE97" s="192"/>
      <c r="AF97" s="192"/>
      <c r="AG97" s="192"/>
      <c r="AH97" s="192"/>
      <c r="AI97" s="192"/>
    </row>
    <row r="98" spans="1:35" x14ac:dyDescent="0.2">
      <c r="A98" s="84">
        <v>91</v>
      </c>
      <c r="B98" s="84" t="str">
        <f ca="1"/>
        <v>Ireland</v>
      </c>
      <c r="C98" s="84" t="str">
        <f ca="1"/>
        <v>IRL</v>
      </c>
      <c r="D98" s="219" t="str">
        <f ca="1"/>
        <v>ECS           Europe &amp; Central Asia</v>
      </c>
      <c r="E98" s="219" t="str">
        <f ca="1"/>
        <v>NA</v>
      </c>
      <c r="F98" s="190" t="str">
        <f t="shared" ca="1" si="13"/>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$M$4:$AE$4,
                    (M98:AE98),
                    "")),
            1,
            0))
        =0,
    NA(),
    IF(
        Parameters!$D$15=1,
        IF(
            SUM(--(ISNUMBER(IF($M$4:$AE$4=1,(M98:AE98),""))))&gt;0,
            MAX(IF(
                ISNUMBER(M98:AE98),
                IF(
                    M$4:AE$4=1,
                    M98:AE98,
                    ""),
                "")),
            MAX(IF(
                ISNUMBER(M98:AE98),
                IF(
                    M$4:AE$4=2,
                    M98:AE98,
                    ""),
                ""))
        ),
        IF(
            Parameters!$D$16=1,
            IFERROR(
                AVERAGE(IF(
                    ISNUMBER(M98:AE98),
                    IF(
                        M$4:AE$4=1,
                        M98:AE98,
                        ""),
                    "")),
                AVERAGE(IF(
                    ISNUMBER(M98:AE98),
                    IF(
                        M$4:AE$4=2,
                        M98:AE98,
                        ""),
                    ""))
            ),
            IF(
                Parameters!$D$17=1,
                IFERROR(
                    IF(
                        OR(
                            IF(
                                ISNUMBER(M98:AE98),
                                IF(
                                    M$4:AE$4=1,
                                    M98:AE98,
                                    ""),
                                "")
                            =0),
                        0,
                        GEOMEAN(IF(
                            ISNUMBER(M98:AE98),
                            IF(
                                M$4:AE$4=1,
                                M98:AE98,
                                ""),
                            ""))
                    ),
                    IF(
                        OR(IF(
                            ISNUMBER(M98:AE98),
                            IF(
                                M$4:AE$4=2,
                                M98:AE98,
                                ""),
                            "")
                            =0),
                        0,
                        GEOMEAN(IF(
                            ISNUMBER(M98:AE98),
                            IF(
                                M$4:AE$4=2,
                                M98:AE98,
                                ""),
                            "")))
                )
            )
        )
    )
)</f>
        <v>0</v>
      </c>
      <c r="I98" s="191" cm="1">
        <f t="array" ref="I98">IF(
    SUM(IF(
            ISNUMBER(
                IF(
                    $M$5:$AE$5,
                    (M98:AE98),
                    "")),
            1,
            0))
        =0,
    NA(),
    IF(
        Parameters!$D$15=1,
        IF(
            SUM(--(ISNUMBER(IF($M$5:$AE$5=1,(M98:AE98),""))))&gt;0,
            MAX(IF(
                ISNUMBER(M98:AE98),
                IF(
                    M$5:AE$5=1,
                    M98:AE98,
                    ""),
                "")),
            MAX(IF(
                ISNUMBER(M98:AE98),
                IF(
                    M$5:AE$5=2,
                    M98:AE98,
                    ""),
                ""))
        ),
        IF(
            Parameters!$D$16=1,
            IFERROR(
                AVERAGE(IF(
                    ISNUMBER(M98:AE98),
                    IF(
                        M$5:AE$5=1,
                        M98:AE98,
                        ""),
                    "")),
                AVERAGE(IF(
                    ISNUMBER(M98:AE98),
                    IF(
                        M$5:AE$5=2,
                        M98:AE98,
                        ""),
                    ""))
            ),
            IF(
                Parameters!$D$17=1,
                IFERROR(
                    IF(
                        OR(
                            IF(
                                ISNUMBER(M98:AE98),
                                IF(
                                    M$5:AE$5=1,
                                    M98:AE98,
                                    ""),
                                "")
                            =0),
                        0,
                        GEOMEAN(IF(
                            ISNUMBER(M98:AE98),
                            IF(
                                M$5:AE$5=1,
                                M98:AE98,
                                ""),
                            ""))
                    ),
                    IF(
                        OR(IF(
                            ISNUMBER(M98:AE98),
                            IF(
                                M$5:AE$5=2,
                                M98:AE98,
                                ""),
                            "")
                            =0),
                        0,
                        GEOMEAN(IF(
                            ISNUMBER(M98:AE98),
                            IF(
                                M$5:AE$5=2,
                                M98:AE98,
                                ""),
                            "")))
                )
            )
        )
    )
)</f>
        <v>0</v>
      </c>
      <c r="J98" s="242">
        <v>45454</v>
      </c>
      <c r="K98" s="242">
        <v>45294</v>
      </c>
      <c r="L98" s="91" t="s">
        <v>154</v>
      </c>
      <c r="M98" s="192">
        <v>0</v>
      </c>
      <c r="N98" s="192">
        <v>0</v>
      </c>
      <c r="O98" s="192">
        <v>0</v>
      </c>
      <c r="P98" s="192" t="s">
        <v>409</v>
      </c>
      <c r="Q98" s="192">
        <v>0</v>
      </c>
      <c r="R98" s="192" t="s">
        <v>409</v>
      </c>
      <c r="S98" s="192">
        <v>0</v>
      </c>
      <c r="T98" s="192" t="s">
        <v>409</v>
      </c>
      <c r="U98" s="192" t="s">
        <v>409</v>
      </c>
      <c r="V98" s="192">
        <v>19.5</v>
      </c>
      <c r="W98" s="192" t="s">
        <v>409</v>
      </c>
      <c r="X98" s="192" t="s">
        <v>409</v>
      </c>
      <c r="Y98" s="192" t="s">
        <v>409</v>
      </c>
      <c r="Z98" s="192">
        <v>0</v>
      </c>
      <c r="AA98" s="192" t="s">
        <v>409</v>
      </c>
      <c r="AB98" s="34"/>
      <c r="AC98" s="34"/>
      <c r="AD98" s="192"/>
      <c r="AE98" s="192"/>
      <c r="AF98" s="192"/>
      <c r="AG98" s="192"/>
      <c r="AH98" s="192"/>
      <c r="AI98" s="192"/>
    </row>
    <row r="99" spans="1:35" x14ac:dyDescent="0.2">
      <c r="A99" s="84">
        <v>92</v>
      </c>
      <c r="B99" s="84" t="str">
        <f ca="1"/>
        <v>Iran, Islamic Rep.</v>
      </c>
      <c r="C99" s="84" t="str">
        <f ca="1"/>
        <v>IRN</v>
      </c>
      <c r="D99" s="219" t="str">
        <f ca="1"/>
        <v>MEA           Middle East &amp; North Africa</v>
      </c>
      <c r="E99" s="219" t="str">
        <f ca="1"/>
        <v>IBRD</v>
      </c>
      <c r="F99" s="190" t="str">
        <f t="shared" ca="1" si="13"/>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1.7540527123938239</v>
      </c>
      <c r="H99" s="80" cm="1">
        <f t="array" ref="H99">IF(
    SUM(IF(
            ISNUMBER(
                IF(
                    $M$4:$AE$4,
                    (M99:AE99),
                    "")),
            1,
            0))
        =0,
    NA(),
    IF(
        Parameters!$D$15=1,
        IF(
            SUM(--(ISNUMBER(IF($M$4:$AE$4=1,(M99:AE99),""))))&gt;0,
            MAX(IF(
                ISNUMBER(M99:AE99),
                IF(
                    M$4:AE$4=1,
                    M99:AE99,
                    ""),
                "")),
            MAX(IF(
                ISNUMBER(M99:AE99),
                IF(
                    M$4:AE$4=2,
                    M99:AE99,
                    ""),
                ""))
        ),
        IF(
            Parameters!$D$16=1,
            IFERROR(
                AVERAGE(IF(
                    ISNUMBER(M99:AE99),
                    IF(
                        M$4:AE$4=1,
                        M99:AE99,
                        ""),
                    "")),
                AVERAGE(IF(
                    ISNUMBER(M99:AE99),
                    IF(
                        M$4:AE$4=2,
                        M99:AE99,
                        ""),
                    ""))
            ),
            IF(
                Parameters!$D$17=1,
                IFERROR(
                    IF(
                        OR(
                            IF(
                                ISNUMBER(M99:AE99),
                                IF(
                                    M$4:AE$4=1,
                                    M99:AE99,
                                    ""),
                                "")
                            =0),
                        0,
                        GEOMEAN(IF(
                            ISNUMBER(M99:AE99),
                            IF(
                                M$4:AE$4=1,
                                M99:AE99,
                                ""),
                            ""))
                    ),
                    IF(
                        OR(IF(
                            ISNUMBER(M99:AE99),
                            IF(
                                M$4:AE$4=2,
                                M99:AE99,
                                ""),
                            "")
                            =0),
                        0,
                        GEOMEAN(IF(
                            ISNUMBER(M99:AE99),
                            IF(
                                M$4:AE$4=2,
                                M99:AE99,
                                ""),
                            "")))
                )
            )
        )
    )
)</f>
        <v>5.2081495854647999</v>
      </c>
      <c r="I99" s="191" cm="1">
        <f t="array" ref="I99">IF(
    SUM(IF(
            ISNUMBER(
                IF(
                    $M$5:$AE$5,
                    (M99:AE99),
                    "")),
            1,
            0))
        =0,
    NA(),
    IF(
        Parameters!$D$15=1,
        IF(
            SUM(--(ISNUMBER(IF($M$5:$AE$5=1,(M99:AE99),""))))&gt;0,
            MAX(IF(
                ISNUMBER(M99:AE99),
                IF(
                    M$5:AE$5=1,
                    M99:AE99,
                    ""),
                "")),
            MAX(IF(
                ISNUMBER(M99:AE99),
                IF(
                    M$5:AE$5=2,
                    M99:AE99,
                    ""),
                ""))
        ),
        IF(
            Parameters!$D$16=1,
            IFERROR(
                AVERAGE(IF(
                    ISNUMBER(M99:AE99),
                    IF(
                        M$5:AE$5=1,
                        M99:AE99,
                        ""),
                    "")),
                AVERAGE(IF(
                    ISNUMBER(M99:AE99),
                    IF(
                        M$5:AE$5=2,
                        M99:AE99,
                        ""),
                    ""))
            ),
            IF(
                Parameters!$D$17=1,
                IFERROR(
                    IF(
                        OR(
                            IF(
                                ISNUMBER(M99:AE99),
                                IF(
                                    M$5:AE$5=1,
                                    M99:AE99,
                                    ""),
                                "")
                            =0),
                        0,
                        GEOMEAN(IF(
                            ISNUMBER(M99:AE99),
                            IF(
                                M$5:AE$5=1,
                                M99:AE99,
                                ""),
                            ""))
                    ),
                    IF(
                        OR(IF(
                            ISNUMBER(M99:AE99),
                            IF(
                                M$5:AE$5=2,
                                M99:AE99,
                                ""),
                            "")
                            =0),
                        0,
                        GEOMEAN(IF(
                            ISNUMBER(M99:AE99),
                            IF(
                                M$5:AE$5=2,
                                M99:AE99,
                                ""),
                            "")))
                )
            )
        )
    )
)</f>
        <v>0.59074741755550997</v>
      </c>
      <c r="J99" s="242">
        <v>45103</v>
      </c>
      <c r="K99" s="242">
        <v>45440</v>
      </c>
      <c r="L99" s="91" t="s">
        <v>155</v>
      </c>
      <c r="M99" s="192">
        <v>0</v>
      </c>
      <c r="N99" s="192">
        <v>5.2081495854647999</v>
      </c>
      <c r="O99" s="192">
        <v>0</v>
      </c>
      <c r="P99" s="192">
        <v>0.59074741755550997</v>
      </c>
      <c r="Q99" s="192">
        <v>0</v>
      </c>
      <c r="R99" s="192" t="s">
        <v>409</v>
      </c>
      <c r="S99" s="192">
        <v>0</v>
      </c>
      <c r="T99" s="192">
        <v>0</v>
      </c>
      <c r="U99" s="192" t="s">
        <v>409</v>
      </c>
      <c r="V99" s="192">
        <v>85.4</v>
      </c>
      <c r="W99" s="192" t="s">
        <v>409</v>
      </c>
      <c r="X99" s="192">
        <v>5.9074741755550997E-2</v>
      </c>
      <c r="Y99" s="192" t="s">
        <v>409</v>
      </c>
      <c r="Z99" s="192">
        <v>0</v>
      </c>
      <c r="AA99" s="192">
        <v>-89.655172413793096</v>
      </c>
      <c r="AB99" s="34"/>
      <c r="AC99" s="34"/>
      <c r="AD99" s="192"/>
      <c r="AE99" s="192"/>
      <c r="AF99" s="192"/>
      <c r="AG99" s="192"/>
      <c r="AH99" s="192"/>
      <c r="AI99" s="192"/>
    </row>
    <row r="100" spans="1:35" x14ac:dyDescent="0.2">
      <c r="A100" s="84">
        <v>93</v>
      </c>
      <c r="B100" s="84" t="str">
        <f ca="1"/>
        <v>Iraq</v>
      </c>
      <c r="C100" s="84" t="str">
        <f ca="1"/>
        <v>IRQ</v>
      </c>
      <c r="D100" s="219" t="str">
        <f ca="1"/>
        <v>MEA           Middle East &amp; North Africa</v>
      </c>
      <c r="E100" s="219" t="str">
        <f ca="1"/>
        <v>IBRD</v>
      </c>
      <c r="F100" s="190" t="str">
        <f t="shared" ca="1" si="13"/>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$M$4:$AE$4,
                    (M100:AE100),
                    "")),
            1,
            0))
        =0,
    NA(),
    IF(
        Parameters!$D$15=1,
        IF(
            SUM(--(ISNUMBER(IF($M$4:$AE$4=1,(M100:AE100),""))))&gt;0,
            MAX(IF(
                ISNUMBER(M100:AE100),
                IF(
                    M$4:AE$4=1,
                    M100:AE100,
                    ""),
                "")),
            MAX(IF(
                ISNUMBER(M100:AE100),
                IF(
                    M$4:AE$4=2,
                    M100:AE100,
                    ""),
                ""))
        ),
        IF(
            Parameters!$D$16=1,
            IFERROR(
                AVERAGE(IF(
                    ISNUMBER(M100:AE100),
                    IF(
                        M$4:AE$4=1,
                        M100:AE100,
                        ""),
                    "")),
                AVERAGE(IF(
                    ISNUMBER(M100:AE100),
                    IF(
                        M$4:AE$4=2,
                        M100:AE100,
                        ""),
                    ""))
            ),
            IF(
                Parameters!$D$17=1,
                IFERROR(
                    IF(
                        OR(
                            IF(
                                ISNUMBER(M100:AE100),
                                IF(
                                    M$4:AE$4=1,
                                    M100:AE100,
                                    ""),
                                "")
                            =0),
                        0,
                        GEOMEAN(IF(
                            ISNUMBER(M100:AE100),
                            IF(
                                M$4:AE$4=1,
                                M100:AE100,
                                ""),
                            ""))
                    ),
                    IF(
                        OR(IF(
                            ISNUMBER(M100:AE100),
                            IF(
                                M$4:AE$4=2,
                                M100:AE100,
                                ""),
                            "")
                            =0),
                        0,
                        GEOMEAN(IF(
                            ISNUMBER(M100:AE100),
                            IF(
                                M$4:AE$4=2,
                                M100:AE100,
                                ""),
                            "")))
                )
            )
        )
    )
)</f>
        <v>10</v>
      </c>
      <c r="I100" s="191" cm="1">
        <f t="array" ref="I100">IF(
    SUM(IF(
            ISNUMBER(
                IF(
                    $M$5:$AE$5,
                    (M100:AE100),
                    "")),
            1,
            0))
        =0,
    NA(),
    IF(
        Parameters!$D$15=1,
        IF(
            SUM(--(ISNUMBER(IF($M$5:$AE$5=1,(M100:AE100),""))))&gt;0,
            MAX(IF(
                ISNUMBER(M100:AE100),
                IF(
                    M$5:AE$5=1,
                    M100:AE100,
                    ""),
                "")),
            MAX(IF(
                ISNUMBER(M100:AE100),
                IF(
                    M$5:AE$5=2,
                    M100:AE100,
                    ""),
                ""))
        ),
        IF(
            Parameters!$D$16=1,
            IFERROR(
                AVERAGE(IF(
                    ISNUMBER(M100:AE100),
                    IF(
                        M$5:AE$5=1,
                        M100:AE100,
                        ""),
                    "")),
                AVERAGE(IF(
                    ISNUMBER(M100:AE100),
                    IF(
                        M$5:AE$5=2,
                        M100:AE100,
                        ""),
                    ""))
            ),
            IF(
                Parameters!$D$17=1,
                IFERROR(
                    IF(
                        OR(
                            IF(
                                ISNUMBER(M100:AE100),
                                IF(
                                    M$5:AE$5=1,
                                    M100:AE100,
                                    ""),
                                "")
                            =0),
                        0,
                        GEOMEAN(IF(
                            ISNUMBER(M100:AE100),
                            IF(
                                M$5:AE$5=1,
                                M100:AE100,
                                ""),
                            ""))
                    ),
                    IF(
                        OR(IF(
                            ISNUMBER(M100:AE100),
                            IF(
                                M$5:AE$5=2,
                                M100:AE100,
                                ""),
                            "")
                            =0),
                        0,
                        GEOMEAN(IF(
                            ISNUMBER(M100:AE100),
                            IF(
                                M$5:AE$5=2,
                                M100:AE100,
                                ""),
                            "")))
                )
            )
        )
    )
)</f>
        <v>0</v>
      </c>
      <c r="J100" s="242">
        <v>44778</v>
      </c>
      <c r="K100" s="242">
        <v>45455</v>
      </c>
      <c r="L100" s="91" t="s">
        <v>157</v>
      </c>
      <c r="M100" s="192">
        <v>10</v>
      </c>
      <c r="N100" s="192">
        <v>6.5311342388428297</v>
      </c>
      <c r="O100" s="192">
        <v>0</v>
      </c>
      <c r="P100" s="192">
        <v>0</v>
      </c>
      <c r="Q100" s="192">
        <v>0</v>
      </c>
      <c r="R100" s="192" t="s">
        <v>409</v>
      </c>
      <c r="S100" s="192">
        <v>0</v>
      </c>
      <c r="T100" s="192">
        <v>0</v>
      </c>
      <c r="U100" s="192" t="s">
        <v>609</v>
      </c>
      <c r="V100" s="192">
        <v>91.4</v>
      </c>
      <c r="W100" s="192" t="s">
        <v>409</v>
      </c>
      <c r="X100" s="192">
        <v>-2.2675177164040501</v>
      </c>
      <c r="Y100" s="192" t="s">
        <v>409</v>
      </c>
      <c r="Z100" s="192">
        <v>0</v>
      </c>
      <c r="AA100" s="192">
        <v>-56.435643564356397</v>
      </c>
      <c r="AB100" s="34"/>
      <c r="AC100" s="34"/>
      <c r="AD100" s="192"/>
      <c r="AE100" s="192"/>
      <c r="AF100" s="192"/>
      <c r="AG100" s="192"/>
      <c r="AH100" s="192"/>
      <c r="AI100" s="192"/>
    </row>
    <row r="101" spans="1:35" x14ac:dyDescent="0.2">
      <c r="A101" s="84">
        <v>94</v>
      </c>
      <c r="B101" s="84" t="str">
        <f ca="1"/>
        <v>Iceland</v>
      </c>
      <c r="C101" s="84" t="str">
        <f ca="1"/>
        <v>ISL</v>
      </c>
      <c r="D101" s="219" t="str">
        <f ca="1"/>
        <v>ECS           Europe &amp; Central Asia</v>
      </c>
      <c r="E101" s="219" t="str">
        <f ca="1"/>
        <v>NA</v>
      </c>
      <c r="F101" s="190" t="str">
        <f t="shared" ca="1" si="13"/>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$M$4:$AE$4,
                    (M101:AE101),
                    "")),
            1,
            0))
        =0,
    NA(),
    IF(
        Parameters!$D$15=1,
        IF(
            SUM(--(ISNUMBER(IF($M$4:$AE$4=1,(M101:AE101),""))))&gt;0,
            MAX(IF(
                ISNUMBER(M101:AE101),
                IF(
                    M$4:AE$4=1,
                    M101:AE101,
                    ""),
                "")),
            MAX(IF(
                ISNUMBER(M101:AE101),
                IF(
                    M$4:AE$4=2,
                    M101:AE101,
                    ""),
                ""))
        ),
        IF(
            Parameters!$D$16=1,
            IFERROR(
                AVERAGE(IF(
                    ISNUMBER(M101:AE101),
                    IF(
                        M$4:AE$4=1,
                        M101:AE101,
                        ""),
                    "")),
                AVERAGE(IF(
                    ISNUMBER(M101:AE101),
                    IF(
                        M$4:AE$4=2,
                        M101:AE101,
                        ""),
                    ""))
            ),
            IF(
                Parameters!$D$17=1,
                IFERROR(
                    IF(
                        OR(
                            IF(
                                ISNUMBER(M101:AE101),
                                IF(
                                    M$4:AE$4=1,
                                    M101:AE101,
                                    ""),
                                "")
                            =0),
                        0,
                        GEOMEAN(IF(
                            ISNUMBER(M101:AE101),
                            IF(
                                M$4:AE$4=1,
                                M101:AE101,
                                ""),
                            ""))
                    ),
                    IF(
                        OR(IF(
                            ISNUMBER(M101:AE101),
                            IF(
                                M$4:AE$4=2,
                                M101:AE101,
                                ""),
                            "")
                            =0),
                        0,
                        GEOMEAN(IF(
                            ISNUMBER(M101:AE101),
                            IF(
                                M$4:AE$4=2,
                                M101:AE101,
                                ""),
                            "")))
                )
            )
        )
    )
)</f>
        <v>0</v>
      </c>
      <c r="I101" s="191" cm="1">
        <f t="array" ref="I101">IF(
    SUM(IF(
            ISNUMBER(
                IF(
                    $M$5:$AE$5,
                    (M101:AE101),
                    "")),
            1,
            0))
        =0,
    NA(),
    IF(
        Parameters!$D$15=1,
        IF(
            SUM(--(ISNUMBER(IF($M$5:$AE$5=1,(M101:AE101),""))))&gt;0,
            MAX(IF(
                ISNUMBER(M101:AE101),
                IF(
                    M$5:AE$5=1,
                    M101:AE101,
                    ""),
                "")),
            MAX(IF(
                ISNUMBER(M101:AE101),
                IF(
                    M$5:AE$5=2,
                    M101:AE101,
                    ""),
                ""))
        ),
        IF(
            Parameters!$D$16=1,
            IFERROR(
                AVERAGE(IF(
                    ISNUMBER(M101:AE101),
                    IF(
                        M$5:AE$5=1,
                        M101:AE101,
                        ""),
                    "")),
                AVERAGE(IF(
                    ISNUMBER(M101:AE101),
                    IF(
                        M$5:AE$5=2,
                        M101:AE101,
                        ""),
                    ""))
            ),
            IF(
                Parameters!$D$17=1,
                IFERROR(
                    IF(
                        OR(
                            IF(
                                ISNUMBER(M101:AE101),
                                IF(
                                    M$5:AE$5=1,
                                    M101:AE101,
                                    ""),
                                "")
                            =0),
                        0,
                        GEOMEAN(IF(
                            ISNUMBER(M101:AE101),
                            IF(
                                M$5:AE$5=1,
                                M101:AE101,
                                ""),
                            ""))
                    ),
                    IF(
                        OR(IF(
                            ISNUMBER(M101:AE101),
                            IF(
                                M$5:AE$5=2,
                                M101:AE101,
                                ""),
                            "")
                            =0),
                        0,
                        GEOMEAN(IF(
                            ISNUMBER(M101:AE101),
                            IF(
                                M$5:AE$5=2,
                                M101:AE101,
                                ""),
                            "")))
                )
            )
        )
    )
)</f>
        <v>7</v>
      </c>
      <c r="J101" s="242">
        <v>45454</v>
      </c>
      <c r="K101" s="242">
        <v>45418</v>
      </c>
      <c r="L101" s="91" t="s">
        <v>159</v>
      </c>
      <c r="M101" s="192">
        <v>0</v>
      </c>
      <c r="N101" s="192">
        <v>0</v>
      </c>
      <c r="O101" s="192">
        <v>0</v>
      </c>
      <c r="P101" s="192" t="s">
        <v>409</v>
      </c>
      <c r="Q101" s="192">
        <v>0</v>
      </c>
      <c r="R101" s="192" t="s">
        <v>409</v>
      </c>
      <c r="S101" s="192">
        <v>7</v>
      </c>
      <c r="T101" s="192" t="s">
        <v>409</v>
      </c>
      <c r="U101" s="192" t="s">
        <v>409</v>
      </c>
      <c r="V101" s="192">
        <v>15.7</v>
      </c>
      <c r="W101" s="192" t="s">
        <v>409</v>
      </c>
      <c r="X101" s="192" t="s">
        <v>409</v>
      </c>
      <c r="Y101" s="192" t="s">
        <v>409</v>
      </c>
      <c r="Z101" s="192">
        <v>0.32142857142857101</v>
      </c>
      <c r="AA101" s="192" t="s">
        <v>409</v>
      </c>
      <c r="AB101" s="34"/>
      <c r="AC101" s="34"/>
      <c r="AD101" s="192"/>
      <c r="AE101" s="192"/>
      <c r="AF101" s="192"/>
      <c r="AG101" s="192"/>
      <c r="AH101" s="192"/>
      <c r="AI101" s="192"/>
    </row>
    <row r="102" spans="1:35" x14ac:dyDescent="0.2">
      <c r="A102" s="84">
        <v>95</v>
      </c>
      <c r="B102" s="84" t="str">
        <f ca="1"/>
        <v>Israel</v>
      </c>
      <c r="C102" s="84" t="str">
        <f ca="1"/>
        <v>ISR</v>
      </c>
      <c r="D102" s="219" t="str">
        <f ca="1"/>
        <v>MEA           Middle East &amp; North Africa</v>
      </c>
      <c r="E102" s="219" t="str">
        <f ca="1"/>
        <v>NA</v>
      </c>
      <c r="F102" s="190" t="str">
        <f t="shared" ca="1" si="13"/>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$M$4:$AE$4,
                    (M102:AE102),
                    "")),
            1,
            0))
        =0,
    NA(),
    IF(
        Parameters!$D$15=1,
        IF(
            SUM(--(ISNUMBER(IF($M$4:$AE$4=1,(M102:AE102),""))))&gt;0,
            MAX(IF(
                ISNUMBER(M102:AE102),
                IF(
                    M$4:AE$4=1,
                    M102:AE102,
                    ""),
                "")),
            MAX(IF(
                ISNUMBER(M102:AE102),
                IF(
                    M$4:AE$4=2,
                    M102:AE102,
                    ""),
                ""))
        ),
        IF(
            Parameters!$D$16=1,
            IFERROR(
                AVERAGE(IF(
                    ISNUMBER(M102:AE102),
                    IF(
                        M$4:AE$4=1,
                        M102:AE102,
                        ""),
                    "")),
                AVERAGE(IF(
                    ISNUMBER(M102:AE102),
                    IF(
                        M$4:AE$4=2,
                        M102:AE102,
                        ""),
                    ""))
            ),
            IF(
                Parameters!$D$17=1,
                IFERROR(
                    IF(
                        OR(
                            IF(
                                ISNUMBER(M102:AE102),
                                IF(
                                    M$4:AE$4=1,
                                    M102:AE102,
                                    ""),
                                "")
                            =0),
                        0,
                        GEOMEAN(IF(
                            ISNUMBER(M102:AE102),
                            IF(
                                M$4:AE$4=1,
                                M102:AE102,
                                ""),
                            ""))
                    ),
                    IF(
                        OR(IF(
                            ISNUMBER(M102:AE102),
                            IF(
                                M$4:AE$4=2,
                                M102:AE102,
                                ""),
                            "")
                            =0),
                        0,
                        GEOMEAN(IF(
                            ISNUMBER(M102:AE102),
                            IF(
                                M$4:AE$4=2,
                                M102:AE102,
                                ""),
                            "")))
                )
            )
        )
    )
)</f>
        <v>0</v>
      </c>
      <c r="I102" s="191" cm="1">
        <f t="array" ref="I102">IF(
    SUM(IF(
            ISNUMBER(
                IF(
                    $M$5:$AE$5,
                    (M102:AE102),
                    "")),
            1,
            0))
        =0,
    NA(),
    IF(
        Parameters!$D$15=1,
        IF(
            SUM(--(ISNUMBER(IF($M$5:$AE$5=1,(M102:AE102),""))))&gt;0,
            MAX(IF(
                ISNUMBER(M102:AE102),
                IF(
                    M$5:AE$5=1,
                    M102:AE102,
                    ""),
                "")),
            MAX(IF(
                ISNUMBER(M102:AE102),
                IF(
                    M$5:AE$5=2,
                    M102:AE102,
                    ""),
                ""))
        ),
        IF(
            Parameters!$D$16=1,
            IFERROR(
                AVERAGE(IF(
                    ISNUMBER(M102:AE102),
                    IF(
                        M$5:AE$5=1,
                        M102:AE102,
                        ""),
                    "")),
                AVERAGE(IF(
                    ISNUMBER(M102:AE102),
                    IF(
                        M$5:AE$5=2,
                        M102:AE102,
                        ""),
                    ""))
            ),
            IF(
                Parameters!$D$17=1,
                IFERROR(
                    IF(
                        OR(
                            IF(
                                ISNUMBER(M102:AE102),
                                IF(
                                    M$5:AE$5=1,
                                    M102:AE102,
                                    ""),
                                "")
                            =0),
                        0,
                        GEOMEAN(IF(
                            ISNUMBER(M102:AE102),
                            IF(
                                M$5:AE$5=1,
                                M102:AE102,
                                ""),
                            ""))
                    ),
                    IF(
                        OR(IF(
                            ISNUMBER(M102:AE102),
                            IF(
                                M$5:AE$5=2,
                                M102:AE102,
                                ""),
                            "")
                            =0),
                        0,
                        GEOMEAN(IF(
                            ISNUMBER(M102:AE102),
                            IF(
                                M$5:AE$5=2,
                                M102:AE102,
                                ""),
                            "")))
                )
            )
        )
    )
)</f>
        <v>10</v>
      </c>
      <c r="J102" s="242">
        <v>45454</v>
      </c>
      <c r="K102" s="242">
        <v>45454</v>
      </c>
      <c r="L102" s="91" t="s">
        <v>161</v>
      </c>
      <c r="M102" s="192">
        <v>0</v>
      </c>
      <c r="N102" s="192">
        <v>0</v>
      </c>
      <c r="O102" s="192">
        <v>0</v>
      </c>
      <c r="P102" s="192">
        <v>0</v>
      </c>
      <c r="Q102" s="192">
        <v>0</v>
      </c>
      <c r="R102" s="192" t="s">
        <v>409</v>
      </c>
      <c r="S102" s="192">
        <v>10</v>
      </c>
      <c r="T102" s="192">
        <v>0</v>
      </c>
      <c r="U102" s="192" t="s">
        <v>409</v>
      </c>
      <c r="V102" s="192">
        <v>44.1</v>
      </c>
      <c r="W102" s="192" t="s">
        <v>409</v>
      </c>
      <c r="X102" s="192">
        <v>-0.204093582553175</v>
      </c>
      <c r="Y102" s="192" t="s">
        <v>409</v>
      </c>
      <c r="Z102" s="192">
        <v>0.53571428571428503</v>
      </c>
      <c r="AA102" s="192">
        <v>-76.470588235294102</v>
      </c>
      <c r="AB102" s="34"/>
      <c r="AC102" s="34"/>
      <c r="AD102" s="192"/>
      <c r="AE102" s="192"/>
      <c r="AF102" s="192"/>
      <c r="AG102" s="192"/>
      <c r="AH102" s="192"/>
      <c r="AI102" s="192"/>
    </row>
    <row r="103" spans="1:35" x14ac:dyDescent="0.2">
      <c r="A103" s="84">
        <v>96</v>
      </c>
      <c r="B103" s="84" t="str">
        <f ca="1"/>
        <v>Italy</v>
      </c>
      <c r="C103" s="84" t="str">
        <f ca="1"/>
        <v>ITA</v>
      </c>
      <c r="D103" s="219" t="str">
        <f ca="1"/>
        <v>ECS           Europe &amp; Central Asia</v>
      </c>
      <c r="E103" s="219" t="str">
        <f ca="1"/>
        <v>NA</v>
      </c>
      <c r="F103" s="190" t="str">
        <f t="shared" ca="1" si="13"/>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$M$4:$AE$4,
                    (M103:AE103),
                    "")),
            1,
            0))
        =0,
    NA(),
    IF(
        Parameters!$D$15=1,
        IF(
            SUM(--(ISNUMBER(IF($M$4:$AE$4=1,(M103:AE103),""))))&gt;0,
            MAX(IF(
                ISNUMBER(M103:AE103),
                IF(
                    M$4:AE$4=1,
                    M103:AE103,
                    ""),
                "")),
            MAX(IF(
                ISNUMBER(M103:AE103),
                IF(
                    M$4:AE$4=2,
                    M103:AE103,
                    ""),
                ""))
        ),
        IF(
            Parameters!$D$16=1,
            IFERROR(
                AVERAGE(IF(
                    ISNUMBER(M103:AE103),
                    IF(
                        M$4:AE$4=1,
                        M103:AE103,
                        ""),
                    "")),
                AVERAGE(IF(
                    ISNUMBER(M103:AE103),
                    IF(
                        M$4:AE$4=2,
                        M103:AE103,
                        ""),
                    ""))
            ),
            IF(
                Parameters!$D$17=1,
                IFERROR(
                    IF(
                        OR(
                            IF(
                                ISNUMBER(M103:AE103),
                                IF(
                                    M$4:AE$4=1,
                                    M103:AE103,
                                    ""),
                                "")
                            =0),
                        0,
                        GEOMEAN(IF(
                            ISNUMBER(M103:AE103),
                            IF(
                                M$4:AE$4=1,
                                M103:AE103,
                                ""),
                            ""))
                    ),
                    IF(
                        OR(IF(
                            ISNUMBER(M103:AE103),
                            IF(
                                M$4:AE$4=2,
                                M103:AE103,
                                ""),
                            "")
                            =0),
                        0,
                        GEOMEAN(IF(
                            ISNUMBER(M103:AE103),
                            IF(
                                M$4:AE$4=2,
                                M103:AE103,
                                ""),
                            "")))
                )
            )
        )
    )
)</f>
        <v>0</v>
      </c>
      <c r="I103" s="191" cm="1">
        <f t="array" ref="I103">IF(
    SUM(IF(
            ISNUMBER(
                IF(
                    $M$5:$AE$5,
                    (M103:AE103),
                    "")),
            1,
            0))
        =0,
    NA(),
    IF(
        Parameters!$D$15=1,
        IF(
            SUM(--(ISNUMBER(IF($M$5:$AE$5=1,(M103:AE103),""))))&gt;0,
            MAX(IF(
                ISNUMBER(M103:AE103),
                IF(
                    M$5:AE$5=1,
                    M103:AE103,
                    ""),
                "")),
            MAX(IF(
                ISNUMBER(M103:AE103),
                IF(
                    M$5:AE$5=2,
                    M103:AE103,
                    ""),
                ""))
        ),
        IF(
            Parameters!$D$16=1,
            IFERROR(
                AVERAGE(IF(
                    ISNUMBER(M103:AE103),
                    IF(
                        M$5:AE$5=1,
                        M103:AE103,
                        ""),
                    "")),
                AVERAGE(IF(
                    ISNUMBER(M103:AE103),
                    IF(
                        M$5:AE$5=2,
                        M103:AE103,
                        ""),
                    ""))
            ),
            IF(
                Parameters!$D$17=1,
                IFERROR(
                    IF(
                        OR(
                            IF(
                                ISNUMBER(M103:AE103),
                                IF(
                                    M$5:AE$5=1,
                                    M103:AE103,
                                    ""),
                                "")
                            =0),
                        0,
                        GEOMEAN(IF(
                            ISNUMBER(M103:AE103),
                            IF(
                                M$5:AE$5=1,
                                M103:AE103,
                                ""),
                            ""))
                    ),
                    IF(
                        OR(IF(
                            ISNUMBER(M103:AE103),
                            IF(
                                M$5:AE$5=2,
                                M103:AE103,
                                ""),
                            "")
                            =0),
                        0,
                        GEOMEAN(IF(
                            ISNUMBER(M103:AE103),
                            IF(
                                M$5:AE$5=2,
                                M103:AE103,
                                ""),
                            "")))
                )
            )
        )
    )
)</f>
        <v>1.78571428571427</v>
      </c>
      <c r="J103" s="242">
        <v>45454</v>
      </c>
      <c r="K103" s="242">
        <v>45294</v>
      </c>
      <c r="L103" s="91" t="s">
        <v>163</v>
      </c>
      <c r="M103" s="192">
        <v>0</v>
      </c>
      <c r="N103" s="192">
        <v>0</v>
      </c>
      <c r="O103" s="192">
        <v>0</v>
      </c>
      <c r="P103" s="192" t="s">
        <v>409</v>
      </c>
      <c r="Q103" s="192">
        <v>0</v>
      </c>
      <c r="R103" s="192" t="s">
        <v>409</v>
      </c>
      <c r="S103" s="192">
        <v>1.78571428571427</v>
      </c>
      <c r="T103" s="192" t="s">
        <v>409</v>
      </c>
      <c r="U103" s="192" t="s">
        <v>409</v>
      </c>
      <c r="V103" s="192">
        <v>42.6</v>
      </c>
      <c r="W103" s="192" t="s">
        <v>409</v>
      </c>
      <c r="X103" s="192" t="s">
        <v>409</v>
      </c>
      <c r="Y103" s="192" t="s">
        <v>409</v>
      </c>
      <c r="Z103" s="192">
        <v>3.5714285714285497E-2</v>
      </c>
      <c r="AA103" s="192" t="s">
        <v>409</v>
      </c>
      <c r="AB103" s="34"/>
      <c r="AC103" s="34"/>
      <c r="AD103" s="192"/>
      <c r="AE103" s="192"/>
      <c r="AF103" s="192"/>
      <c r="AG103" s="192"/>
      <c r="AH103" s="192"/>
      <c r="AI103" s="192"/>
    </row>
    <row r="104" spans="1:35" x14ac:dyDescent="0.2">
      <c r="A104" s="84">
        <v>97</v>
      </c>
      <c r="B104" s="84" t="str">
        <f ca="1"/>
        <v>Jamaica</v>
      </c>
      <c r="C104" s="84" t="str">
        <f ca="1"/>
        <v>JAM</v>
      </c>
      <c r="D104" s="219" t="str">
        <f ca="1"/>
        <v>LCN           Latin America &amp; Caribbean</v>
      </c>
      <c r="E104" s="219" t="str">
        <f ca="1"/>
        <v>IBRD</v>
      </c>
      <c r="F104" s="190" t="str">
        <f t="shared" ca="1" si="13"/>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$M$4:$AE$4,
                    (M104:AE104),
                    "")),
            1,
            0))
        =0,
    NA(),
    IF(
        Parameters!$D$15=1,
        IF(
            SUM(--(ISNUMBER(IF($M$4:$AE$4=1,(M104:AE104),""))))&gt;0,
            MAX(IF(
                ISNUMBER(M104:AE104),
                IF(
                    M$4:AE$4=1,
                    M104:AE104,
                    ""),
                "")),
            MAX(IF(
                ISNUMBER(M104:AE104),
                IF(
                    M$4:AE$4=2,
                    M104:AE104,
                    ""),
                ""))
        ),
        IF(
            Parameters!$D$16=1,
            IFERROR(
                AVERAGE(IF(
                    ISNUMBER(M104:AE104),
                    IF(
                        M$4:AE$4=1,
                        M104:AE104,
                        ""),
                    "")),
                AVERAGE(IF(
                    ISNUMBER(M104:AE104),
                    IF(
                        M$4:AE$4=2,
                        M104:AE104,
                        ""),
                    ""))
            ),
            IF(
                Parameters!$D$17=1,
                IFERROR(
                    IF(
                        OR(
                            IF(
                                ISNUMBER(M104:AE104),
                                IF(
                                    M$4:AE$4=1,
                                    M104:AE104,
                                    ""),
                                "")
                            =0),
                        0,
                        GEOMEAN(IF(
                            ISNUMBER(M104:AE104),
                            IF(
                                M$4:AE$4=1,
                                M104:AE104,
                                ""),
                            ""))
                    ),
                    IF(
                        OR(IF(
                            ISNUMBER(M104:AE104),
                            IF(
                                M$4:AE$4=2,
                                M104:AE104,
                                ""),
                            "")
                            =0),
                        0,
                        GEOMEAN(IF(
                            ISNUMBER(M104:AE104),
                            IF(
                                M$4:AE$4=2,
                                M104:AE104,
                                ""),
                            "")))
                )
            )
        )
    )
)</f>
        <v>2.64596930675597E-2</v>
      </c>
      <c r="I104" s="191" cm="1">
        <f t="array" ref="I104">IF(
    SUM(IF(
            ISNUMBER(
                IF(
                    $M$5:$AE$5,
                    (M104:AE104),
                    "")),
            1,
            0))
        =0,
    NA(),
    IF(
        Parameters!$D$15=1,
        IF(
            SUM(--(ISNUMBER(IF($M$5:$AE$5=1,(M104:AE104),""))))&gt;0,
            MAX(IF(
                ISNUMBER(M104:AE104),
                IF(
                    M$5:AE$5=1,
                    M104:AE104,
                    ""),
                "")),
            MAX(IF(
                ISNUMBER(M104:AE104),
                IF(
                    M$5:AE$5=2,
                    M104:AE104,
                    ""),
                ""))
        ),
        IF(
            Parameters!$D$16=1,
            IFERROR(
                AVERAGE(IF(
                    ISNUMBER(M104:AE104),
                    IF(
                        M$5:AE$5=1,
                        M104:AE104,
                        ""),
                    "")),
                AVERAGE(IF(
                    ISNUMBER(M104:AE104),
                    IF(
                        M$5:AE$5=2,
                        M104:AE104,
                        ""),
                    ""))
            ),
            IF(
                Parameters!$D$17=1,
                IFERROR(
                    IF(
                        OR(
                            IF(
                                ISNUMBER(M104:AE104),
                                IF(
                                    M$5:AE$5=1,
                                    M104:AE104,
                                    ""),
                                "")
                            =0),
                        0,
                        GEOMEAN(IF(
                            ISNUMBER(M104:AE104),
                            IF(
                                M$5:AE$5=1,
                                M104:AE104,
                                ""),
                            ""))
                    ),
                    IF(
                        OR(IF(
                            ISNUMBER(M104:AE104),
                            IF(
                                M$5:AE$5=2,
                                M104:AE104,
                                ""),
                            "")
                            =0),
                        0,
                        GEOMEAN(IF(
                            ISNUMBER(M104:AE104),
                            IF(
                                M$5:AE$5=2,
                                M104:AE104,
                                ""),
                            "")))
                )
            )
        )
    )
)</f>
        <v>0</v>
      </c>
      <c r="J104" s="242">
        <v>45103</v>
      </c>
      <c r="K104" s="242">
        <v>45455</v>
      </c>
      <c r="L104" s="91" t="s">
        <v>165</v>
      </c>
      <c r="M104" s="192">
        <v>0</v>
      </c>
      <c r="N104" s="192">
        <v>2.64596930675597E-2</v>
      </c>
      <c r="O104" s="192">
        <v>0</v>
      </c>
      <c r="P104" s="192">
        <v>0</v>
      </c>
      <c r="Q104" s="192">
        <v>0</v>
      </c>
      <c r="R104" s="192" t="s">
        <v>409</v>
      </c>
      <c r="S104" s="192">
        <v>0</v>
      </c>
      <c r="T104" s="192">
        <v>0</v>
      </c>
      <c r="U104" s="192" t="s">
        <v>409</v>
      </c>
      <c r="V104" s="192">
        <v>61.9</v>
      </c>
      <c r="W104" s="192" t="s">
        <v>409</v>
      </c>
      <c r="X104" s="192">
        <v>-0.89696796437097703</v>
      </c>
      <c r="Y104" s="192" t="s">
        <v>409</v>
      </c>
      <c r="Z104" s="192">
        <v>0</v>
      </c>
      <c r="AA104" s="192">
        <v>-40.213523131672602</v>
      </c>
      <c r="AB104" s="34"/>
      <c r="AC104" s="34"/>
      <c r="AD104" s="192"/>
      <c r="AE104" s="192"/>
      <c r="AF104" s="192"/>
      <c r="AG104" s="192"/>
      <c r="AH104" s="192"/>
      <c r="AI104" s="192"/>
    </row>
    <row r="105" spans="1:35" x14ac:dyDescent="0.2">
      <c r="A105" s="84">
        <v>98</v>
      </c>
      <c r="B105" s="84" t="str">
        <f ca="1"/>
        <v>Jordan</v>
      </c>
      <c r="C105" s="84" t="str">
        <f ca="1"/>
        <v>JOR</v>
      </c>
      <c r="D105" s="219" t="str">
        <f ca="1"/>
        <v>MEA           Middle East &amp; North Africa</v>
      </c>
      <c r="E105" s="219" t="str">
        <f ca="1"/>
        <v>IBRD</v>
      </c>
      <c r="F105" s="190" t="str">
        <f t="shared" ca="1" si="13"/>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4.6352206820019903</v>
      </c>
      <c r="H105" s="80" cm="1">
        <f t="array" ref="H105">IF(
    SUM(IF(
            ISNUMBER(
                IF(
                    $M$4:$AE$4,
                    (M105:AE105),
                    "")),
            1,
            0))
        =0,
    NA(),
    IF(
        Parameters!$D$15=1,
        IF(
            SUM(--(ISNUMBER(IF($M$4:$AE$4=1,(M105:AE105),""))))&gt;0,
            MAX(IF(
                ISNUMBER(M105:AE105),
                IF(
                    M$4:AE$4=1,
                    M105:AE105,
                    ""),
                "")),
            MAX(IF(
                ISNUMBER(M105:AE105),
                IF(
                    M$4:AE$4=2,
                    M105:AE105,
                    ""),
                ""))
        ),
        IF(
            Parameters!$D$16=1,
            IFERROR(
                AVERAGE(IF(
                    ISNUMBER(M105:AE105),
                    IF(
                        M$4:AE$4=1,
                        M105:AE105,
                        ""),
                    "")),
                AVERAGE(IF(
                    ISNUMBER(M105:AE105),
                    IF(
                        M$4:AE$4=2,
                        M105:AE105,
                        ""),
                    ""))
            ),
            IF(
                Parameters!$D$17=1,
                IFERROR(
                    IF(
                        OR(
                            IF(
                                ISNUMBER(M105:AE105),
                                IF(
                                    M$4:AE$4=1,
                                    M105:AE105,
                                    ""),
                                "")
                            =0),
                        0,
                        GEOMEAN(IF(
                            ISNUMBER(M105:AE105),
                            IF(
                                M$4:AE$4=1,
                                M105:AE105,
                                ""),
                            ""))
                    ),
                    IF(
                        OR(IF(
                            ISNUMBER(M105:AE105),
                            IF(
                                M$4:AE$4=2,
                                M105:AE105,
                                ""),
                            "")
                            =0),
                        0,
                        GEOMEAN(IF(
                            ISNUMBER(M105:AE105),
                            IF(
                                M$4:AE$4=2,
                                M105:AE105,
                                ""),
                            "")))
                )
            )
        )
    )
)</f>
        <v>3.069324395837</v>
      </c>
      <c r="I105" s="191" cm="1">
        <f t="array" ref="I105">IF(
    SUM(IF(
            ISNUMBER(
                IF(
                    $M$5:$AE$5,
                    (M105:AE105),
                    "")),
            1,
            0))
        =0,
    NA(),
    IF(
        Parameters!$D$15=1,
        IF(
            SUM(--(ISNUMBER(IF($M$5:$AE$5=1,(M105:AE105),""))))&gt;0,
            MAX(IF(
                ISNUMBER(M105:AE105),
                IF(
                    M$5:AE$5=1,
                    M105:AE105,
                    ""),
                "")),
            MAX(IF(
                ISNUMBER(M105:AE105),
                IF(
                    M$5:AE$5=2,
                    M105:AE105,
                    ""),
                ""))
        ),
        IF(
            Parameters!$D$16=1,
            IFERROR(
                AVERAGE(IF(
                    ISNUMBER(M105:AE105),
                    IF(
                        M$5:AE$5=1,
                        M105:AE105,
                        ""),
                    "")),
                AVERAGE(IF(
                    ISNUMBER(M105:AE105),
                    IF(
                        M$5:AE$5=2,
                        M105:AE105,
                        ""),
                    ""))
            ),
            IF(
                Parameters!$D$17=1,
                IFERROR(
                    IF(
                        OR(
                            IF(
                                ISNUMBER(M105:AE105),
                                IF(
                                    M$5:AE$5=1,
                                    M105:AE105,
                                    ""),
                                "")
                            =0),
                        0,
                        GEOMEAN(IF(
                            ISNUMBER(M105:AE105),
                            IF(
                                M$5:AE$5=1,
                                M105:AE105,
                                ""),
                            ""))
                    ),
                    IF(
                        OR(IF(
                            ISNUMBER(M105:AE105),
                            IF(
                                M$5:AE$5=2,
                                M105:AE105,
                                ""),
                            "")
                            =0),
                        0,
                        GEOMEAN(IF(
                            ISNUMBER(M105:AE105),
                            IF(
                                M$5:AE$5=2,
                                M105:AE105,
                                ""),
                            "")))
                )
            )
        )
    )
)</f>
        <v>7</v>
      </c>
      <c r="J105" s="242">
        <v>45103</v>
      </c>
      <c r="K105" s="242">
        <v>45455</v>
      </c>
      <c r="L105" s="91" t="s">
        <v>167</v>
      </c>
      <c r="M105" s="192">
        <v>0</v>
      </c>
      <c r="N105" s="192">
        <v>3.069324395837</v>
      </c>
      <c r="O105" s="192">
        <v>0</v>
      </c>
      <c r="P105" s="192" t="s">
        <v>409</v>
      </c>
      <c r="Q105" s="192">
        <v>0</v>
      </c>
      <c r="R105" s="192" t="s">
        <v>409</v>
      </c>
      <c r="S105" s="192">
        <v>0</v>
      </c>
      <c r="T105" s="192">
        <v>7</v>
      </c>
      <c r="U105" s="192" t="s">
        <v>409</v>
      </c>
      <c r="V105" s="192">
        <v>75.7</v>
      </c>
      <c r="W105" s="192" t="s">
        <v>409</v>
      </c>
      <c r="X105" s="192" t="s">
        <v>409</v>
      </c>
      <c r="Y105" s="192" t="s">
        <v>409</v>
      </c>
      <c r="Z105" s="192">
        <v>0</v>
      </c>
      <c r="AA105" s="192">
        <v>33.3333333333333</v>
      </c>
      <c r="AB105" s="34"/>
      <c r="AC105" s="34"/>
      <c r="AD105" s="192"/>
      <c r="AE105" s="192"/>
      <c r="AF105" s="192"/>
      <c r="AG105" s="192"/>
      <c r="AH105" s="192"/>
      <c r="AI105" s="192"/>
    </row>
    <row r="106" spans="1:35" x14ac:dyDescent="0.2">
      <c r="A106" s="84">
        <v>99</v>
      </c>
      <c r="B106" s="84" t="str">
        <f ca="1"/>
        <v>Japan</v>
      </c>
      <c r="C106" s="84" t="str">
        <f ca="1"/>
        <v>JPN</v>
      </c>
      <c r="D106" s="219" t="str">
        <f ca="1"/>
        <v>EAS           East Asia &amp; Pacific</v>
      </c>
      <c r="E106" s="219" t="str">
        <f ca="1"/>
        <v>NA</v>
      </c>
      <c r="F106" s="190" t="str">
        <f t="shared" ca="1" si="13"/>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$M$4:$AE$4,
                    (M106:AE106),
                    "")),
            1,
            0))
        =0,
    NA(),
    IF(
        Parameters!$D$15=1,
        IF(
            SUM(--(ISNUMBER(IF($M$4:$AE$4=1,(M106:AE106),""))))&gt;0,
            MAX(IF(
                ISNUMBER(M106:AE106),
                IF(
                    M$4:AE$4=1,
                    M106:AE106,
                    ""),
                "")),
            MAX(IF(
                ISNUMBER(M106:AE106),
                IF(
                    M$4:AE$4=2,
                    M106:AE106,
                    ""),
                ""))
        ),
        IF(
            Parameters!$D$16=1,
            IFERROR(
                AVERAGE(IF(
                    ISNUMBER(M106:AE106),
                    IF(
                        M$4:AE$4=1,
                        M106:AE106,
                        ""),
                    "")),
                AVERAGE(IF(
                    ISNUMBER(M106:AE106),
                    IF(
                        M$4:AE$4=2,
                        M106:AE106,
                        ""),
                    ""))
            ),
            IF(
                Parameters!$D$17=1,
                IFERROR(
                    IF(
                        OR(
                            IF(
                                ISNUMBER(M106:AE106),
                                IF(
                                    M$4:AE$4=1,
                                    M106:AE106,
                                    ""),
                                "")
                            =0),
                        0,
                        GEOMEAN(IF(
                            ISNUMBER(M106:AE106),
                            IF(
                                M$4:AE$4=1,
                                M106:AE106,
                                ""),
                            ""))
                    ),
                    IF(
                        OR(IF(
                            ISNUMBER(M106:AE106),
                            IF(
                                M$4:AE$4=2,
                                M106:AE106,
                                ""),
                            "")
                            =0),
                        0,
                        GEOMEAN(IF(
                            ISNUMBER(M106:AE106),
                            IF(
                                M$4:AE$4=2,
                                M106:AE106,
                                ""),
                            "")))
                )
            )
        )
    )
)</f>
        <v>0</v>
      </c>
      <c r="I106" s="191" cm="1">
        <f t="array" ref="I106">IF(
    SUM(IF(
            ISNUMBER(
                IF(
                    $M$5:$AE$5,
                    (M106:AE106),
                    "")),
            1,
            0))
        =0,
    NA(),
    IF(
        Parameters!$D$15=1,
        IF(
            SUM(--(ISNUMBER(IF($M$5:$AE$5=1,(M106:AE106),""))))&gt;0,
            MAX(IF(
                ISNUMBER(M106:AE106),
                IF(
                    M$5:AE$5=1,
                    M106:AE106,
                    ""),
                "")),
            MAX(IF(
                ISNUMBER(M106:AE106),
                IF(
                    M$5:AE$5=2,
                    M106:AE106,
                    ""),
                ""))
        ),
        IF(
            Parameters!$D$16=1,
            IFERROR(
                AVERAGE(IF(
                    ISNUMBER(M106:AE106),
                    IF(
                        M$5:AE$5=1,
                        M106:AE106,
                        ""),
                    "")),
                AVERAGE(IF(
                    ISNUMBER(M106:AE106),
                    IF(
                        M$5:AE$5=2,
                        M106:AE106,
                        ""),
                    ""))
            ),
            IF(
                Parameters!$D$17=1,
                IFERROR(
                    IF(
                        OR(
                            IF(
                                ISNUMBER(M106:AE106),
                                IF(
                                    M$5:AE$5=1,
                                    M106:AE106,
                                    ""),
                                "")
                            =0),
                        0,
                        GEOMEAN(IF(
                            ISNUMBER(M106:AE106),
                            IF(
                                M$5:AE$5=1,
                                M106:AE106,
                                ""),
                            ""))
                    ),
                    IF(
                        OR(IF(
                            ISNUMBER(M106:AE106),
                            IF(
                                M$5:AE$5=2,
                                M106:AE106,
                                ""),
                            "")
                            =0),
                        0,
                        GEOMEAN(IF(
                            ISNUMBER(M106:AE106),
                            IF(
                                M$5:AE$5=2,
                                M106:AE106,
                                ""),
                            "")))
                )
            )
        )
    )
)</f>
        <v>0</v>
      </c>
      <c r="J106" s="242">
        <v>45454</v>
      </c>
      <c r="K106" s="242">
        <v>44753</v>
      </c>
      <c r="L106" s="91" t="s">
        <v>169</v>
      </c>
      <c r="M106" s="192">
        <v>0</v>
      </c>
      <c r="N106" s="192">
        <v>0</v>
      </c>
      <c r="O106" s="192">
        <v>0</v>
      </c>
      <c r="P106" s="192" t="s">
        <v>409</v>
      </c>
      <c r="Q106" s="192">
        <v>0</v>
      </c>
      <c r="R106" s="192" t="s">
        <v>409</v>
      </c>
      <c r="S106" s="192" t="s">
        <v>409</v>
      </c>
      <c r="T106" s="192" t="s">
        <v>409</v>
      </c>
      <c r="U106" s="192" t="s">
        <v>409</v>
      </c>
      <c r="V106" s="192">
        <v>30.5</v>
      </c>
      <c r="W106" s="192" t="s">
        <v>409</v>
      </c>
      <c r="X106" s="192" t="s">
        <v>409</v>
      </c>
      <c r="Y106" s="192" t="s">
        <v>409</v>
      </c>
      <c r="Z106" s="192" t="s">
        <v>409</v>
      </c>
      <c r="AA106" s="192" t="s">
        <v>409</v>
      </c>
      <c r="AB106" s="34"/>
      <c r="AC106" s="34"/>
      <c r="AD106" s="192"/>
      <c r="AE106" s="192"/>
      <c r="AF106" s="192"/>
      <c r="AG106" s="192"/>
      <c r="AH106" s="192"/>
      <c r="AI106" s="192"/>
    </row>
    <row r="107" spans="1:35" x14ac:dyDescent="0.2">
      <c r="A107" s="84">
        <v>100</v>
      </c>
      <c r="B107" s="84" t="str">
        <f ca="1"/>
        <v>Kazakhstan</v>
      </c>
      <c r="C107" s="84" t="str">
        <f ca="1"/>
        <v>KAZ</v>
      </c>
      <c r="D107" s="219" t="str">
        <f ca="1"/>
        <v>ECS           Europe &amp; Central Asia</v>
      </c>
      <c r="E107" s="219" t="str">
        <f ca="1"/>
        <v>IBRD</v>
      </c>
      <c r="F107" s="190" t="str">
        <f t="shared" ca="1" si="13"/>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$M$4:$AE$4,
                    (M107:AE107),
                    "")),
            1,
            0))
        =0,
    NA(),
    IF(
        Parameters!$D$15=1,
        IF(
            SUM(--(ISNUMBER(IF($M$4:$AE$4=1,(M107:AE107),""))))&gt;0,
            MAX(IF(
                ISNUMBER(M107:AE107),
                IF(
                    M$4:AE$4=1,
                    M107:AE107,
                    ""),
                "")),
            MAX(IF(
                ISNUMBER(M107:AE107),
                IF(
                    M$4:AE$4=2,
                    M107:AE107,
                    ""),
                ""))
        ),
        IF(
            Parameters!$D$16=1,
            IFERROR(
                AVERAGE(IF(
                    ISNUMBER(M107:AE107),
                    IF(
                        M$4:AE$4=1,
                        M107:AE107,
                        ""),
                    "")),
                AVERAGE(IF(
                    ISNUMBER(M107:AE107),
                    IF(
                        M$4:AE$4=2,
                        M107:AE107,
                        ""),
                    ""))
            ),
            IF(
                Parameters!$D$17=1,
                IFERROR(
                    IF(
                        OR(
                            IF(
                                ISNUMBER(M107:AE107),
                                IF(
                                    M$4:AE$4=1,
                                    M107:AE107,
                                    ""),
                                "")
                            =0),
                        0,
                        GEOMEAN(IF(
                            ISNUMBER(M107:AE107),
                            IF(
                                M$4:AE$4=1,
                                M107:AE107,
                                ""),
                            ""))
                    ),
                    IF(
                        OR(IF(
                            ISNUMBER(M107:AE107),
                            IF(
                                M$4:AE$4=2,
                                M107:AE107,
                                ""),
                            "")
                            =0),
                        0,
                        GEOMEAN(IF(
                            ISNUMBER(M107:AE107),
                            IF(
                                M$4:AE$4=2,
                                M107:AE107,
                                ""),
                            "")))
                )
            )
        )
    )
)</f>
        <v>0</v>
      </c>
      <c r="I107" s="191" cm="1">
        <f t="array" ref="I107">IF(
    SUM(IF(
            ISNUMBER(
                IF(
                    $M$5:$AE$5,
                    (M107:AE107),
                    "")),
            1,
            0))
        =0,
    NA(),
    IF(
        Parameters!$D$15=1,
        IF(
            SUM(--(ISNUMBER(IF($M$5:$AE$5=1,(M107:AE107),""))))&gt;0,
            MAX(IF(
                ISNUMBER(M107:AE107),
                IF(
                    M$5:AE$5=1,
                    M107:AE107,
                    ""),
                "")),
            MAX(IF(
                ISNUMBER(M107:AE107),
                IF(
                    M$5:AE$5=2,
                    M107:AE107,
                    ""),
                ""))
        ),
        IF(
            Parameters!$D$16=1,
            IFERROR(
                AVERAGE(IF(
                    ISNUMBER(M107:AE107),
                    IF(
                        M$5:AE$5=1,
                        M107:AE107,
                        ""),
                    "")),
                AVERAGE(IF(
                    ISNUMBER(M107:AE107),
                    IF(
                        M$5:AE$5=2,
                        M107:AE107,
                        ""),
                    ""))
            ),
            IF(
                Parameters!$D$17=1,
                IFERROR(
                    IF(
                        OR(
                            IF(
                                ISNUMBER(M107:AE107),
                                IF(
                                    M$5:AE$5=1,
                                    M107:AE107,
                                    ""),
                                "")
                            =0),
                        0,
                        GEOMEAN(IF(
                            ISNUMBER(M107:AE107),
                            IF(
                                M$5:AE$5=1,
                                M107:AE107,
                                ""),
                            ""))
                    ),
                    IF(
                        OR(IF(
                            ISNUMBER(M107:AE107),
                            IF(
                                M$5:AE$5=2,
                                M107:AE107,
                                ""),
                            "")
                            =0),
                        0,
                        GEOMEAN(IF(
                            ISNUMBER(M107:AE107),
                            IF(
                                M$5:AE$5=2,
                                M107:AE107,
                                ""),
                            "")))
                )
            )
        )
    )
)</f>
        <v>0</v>
      </c>
      <c r="J107" s="242">
        <v>45454</v>
      </c>
      <c r="K107" s="242">
        <v>45455</v>
      </c>
      <c r="L107" s="91" t="s">
        <v>171</v>
      </c>
      <c r="M107" s="192">
        <v>0</v>
      </c>
      <c r="N107" s="192">
        <v>0</v>
      </c>
      <c r="O107" s="192">
        <v>0</v>
      </c>
      <c r="P107" s="192" t="s">
        <v>409</v>
      </c>
      <c r="Q107" s="192">
        <v>0</v>
      </c>
      <c r="R107" s="192" t="s">
        <v>409</v>
      </c>
      <c r="S107" s="192">
        <v>0</v>
      </c>
      <c r="T107" s="192">
        <v>0</v>
      </c>
      <c r="U107" s="192" t="s">
        <v>409</v>
      </c>
      <c r="V107" s="192">
        <v>60.6</v>
      </c>
      <c r="W107" s="192" t="s">
        <v>409</v>
      </c>
      <c r="X107" s="192" t="s">
        <v>409</v>
      </c>
      <c r="Y107" s="192" t="s">
        <v>409</v>
      </c>
      <c r="Z107" s="192">
        <v>0</v>
      </c>
      <c r="AA107" s="192">
        <v>-100</v>
      </c>
      <c r="AB107" s="34"/>
      <c r="AC107" s="34"/>
      <c r="AD107" s="192"/>
      <c r="AE107" s="192"/>
      <c r="AF107" s="192"/>
      <c r="AG107" s="192"/>
      <c r="AH107" s="192"/>
      <c r="AI107" s="192"/>
    </row>
    <row r="108" spans="1:35" x14ac:dyDescent="0.2">
      <c r="A108" s="84">
        <v>101</v>
      </c>
      <c r="B108" s="84" t="str">
        <f ca="1"/>
        <v>Kenya</v>
      </c>
      <c r="C108" s="84" t="str">
        <f ca="1"/>
        <v>KEN</v>
      </c>
      <c r="D108" s="219" t="str">
        <f ca="1"/>
        <v>SSF           Sub-Saharan Africa</v>
      </c>
      <c r="E108" s="219" t="str">
        <f ca="1"/>
        <v>Blend</v>
      </c>
      <c r="F108" s="190" t="str">
        <f t="shared" ca="1" si="13"/>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3.0966507591208488</v>
      </c>
      <c r="H108" s="80" cm="1">
        <f t="array" ref="H108">IF(
    SUM(IF(
            ISNUMBER(
                IF(
                    $M$4:$AE$4,
                    (M108:AE108),
                    "")),
            1,
            0))
        =0,
    NA(),
    IF(
        Parameters!$D$15=1,
        IF(
            SUM(--(ISNUMBER(IF($M$4:$AE$4=1,(M108:AE108),""))))&gt;0,
            MAX(IF(
                ISNUMBER(M108:AE108),
                IF(
                    M$4:AE$4=1,
                    M108:AE108,
                    ""),
                "")),
            MAX(IF(
                ISNUMBER(M108:AE108),
                IF(
                    M$4:AE$4=2,
                    M108:AE108,
                    ""),
                ""))
        ),
        IF(
            Parameters!$D$16=1,
            IFERROR(
                AVERAGE(IF(
                    ISNUMBER(M108:AE108),
                    IF(
                        M$4:AE$4=1,
                        M108:AE108,
                        ""),
                    "")),
                AVERAGE(IF(
                    ISNUMBER(M108:AE108),
                    IF(
                        M$4:AE$4=2,
                        M108:AE108,
                        ""),
                    ""))
            ),
            IF(
                Parameters!$D$17=1,
                IFERROR(
                    IF(
                        OR(
                            IF(
                                ISNUMBER(M108:AE108),
                                IF(
                                    M$4:AE$4=1,
                                    M108:AE108,
                                    ""),
                                "")
                            =0),
                        0,
                        GEOMEAN(IF(
                            ISNUMBER(M108:AE108),
                            IF(
                                M$4:AE$4=1,
                                M108:AE108,
                                ""),
                            ""))
                    ),
                    IF(
                        OR(IF(
                            ISNUMBER(M108:AE108),
                            IF(
                                M$4:AE$4=2,
                                M108:AE108,
                                ""),
                            "")
                            =0),
                        0,
                        GEOMEAN(IF(
                            ISNUMBER(M108:AE108),
                            IF(
                                M$4:AE$4=2,
                                M108:AE108,
                                ""),
                            "")))
                )
            )
        )
    )
)</f>
        <v>5.7373434468160101</v>
      </c>
      <c r="I108" s="191" cm="1">
        <f t="array" ref="I108">IF(
    SUM(IF(
            ISNUMBER(
                IF(
                    $M$5:$AE$5,
                    (M108:AE108),
                    "")),
            1,
            0))
        =0,
    NA(),
    IF(
        Parameters!$D$15=1,
        IF(
            SUM(--(ISNUMBER(IF($M$5:$AE$5=1,(M108:AE108),""))))&gt;0,
            MAX(IF(
                ISNUMBER(M108:AE108),
                IF(
                    M$5:AE$5=1,
                    M108:AE108,
                    ""),
                "")),
            MAX(IF(
                ISNUMBER(M108:AE108),
                IF(
                    M$5:AE$5=2,
                    M108:AE108,
                    ""),
                ""))
        ),
        IF(
            Parameters!$D$16=1,
            IFERROR(
                AVERAGE(IF(
                    ISNUMBER(M108:AE108),
                    IF(
                        M$5:AE$5=1,
                        M108:AE108,
                        ""),
                    "")),
                AVERAGE(IF(
                    ISNUMBER(M108:AE108),
                    IF(
                        M$5:AE$5=2,
                        M108:AE108,
                        ""),
                    ""))
            ),
            IF(
                Parameters!$D$17=1,
                IFERROR(
                    IF(
                        OR(
                            IF(
                                ISNUMBER(M108:AE108),
                                IF(
                                    M$5:AE$5=1,
                                    M108:AE108,
                                    ""),
                                "")
                            =0),
                        0,
                        GEOMEAN(IF(
                            ISNUMBER(M108:AE108),
                            IF(
                                M$5:AE$5=1,
                                M108:AE108,
                                ""),
                            ""))
                    ),
                    IF(
                        OR(IF(
                            ISNUMBER(M108:AE108),
                            IF(
                                M$5:AE$5=2,
                                M108:AE108,
                                ""),
                            "")
                            =0),
                        0,
                        GEOMEAN(IF(
                            ISNUMBER(M108:AE108),
                            IF(
                                M$5:AE$5=2,
                                M108:AE108,
                                ""),
                            "")))
                )
            )
        )
    )
)</f>
        <v>1.67137387065182</v>
      </c>
      <c r="J108" s="242">
        <v>45103</v>
      </c>
      <c r="K108" s="242">
        <v>45440</v>
      </c>
      <c r="L108" s="91" t="s">
        <v>173</v>
      </c>
      <c r="M108" s="192">
        <v>0</v>
      </c>
      <c r="N108" s="192">
        <v>5.7373434468160101</v>
      </c>
      <c r="O108" s="192">
        <v>0</v>
      </c>
      <c r="P108" s="192">
        <v>1.67137387065182</v>
      </c>
      <c r="Q108" s="192">
        <v>0</v>
      </c>
      <c r="R108" s="192" t="s">
        <v>409</v>
      </c>
      <c r="S108" s="192" t="s">
        <v>409</v>
      </c>
      <c r="T108" s="192">
        <v>0</v>
      </c>
      <c r="U108" s="192" t="s">
        <v>409</v>
      </c>
      <c r="V108" s="192">
        <v>87.8</v>
      </c>
      <c r="W108" s="192" t="s">
        <v>409</v>
      </c>
      <c r="X108" s="192">
        <v>0.167137387065182</v>
      </c>
      <c r="Y108" s="192" t="s">
        <v>409</v>
      </c>
      <c r="Z108" s="192" t="s">
        <v>409</v>
      </c>
      <c r="AA108" s="192">
        <v>-59.090909090909001</v>
      </c>
      <c r="AB108" s="34"/>
      <c r="AC108" s="34"/>
      <c r="AD108" s="192"/>
      <c r="AE108" s="192"/>
      <c r="AF108" s="192"/>
      <c r="AG108" s="192"/>
      <c r="AH108" s="192"/>
      <c r="AI108" s="192"/>
    </row>
    <row r="109" spans="1:35" x14ac:dyDescent="0.2">
      <c r="A109" s="84">
        <v>102</v>
      </c>
      <c r="B109" s="84" t="str">
        <f ca="1"/>
        <v>Kyrgyz Republic</v>
      </c>
      <c r="C109" s="84" t="str">
        <f ca="1"/>
        <v>KGZ</v>
      </c>
      <c r="D109" s="219" t="str">
        <f ca="1"/>
        <v>ECS           Europe &amp; Central Asia</v>
      </c>
      <c r="E109" s="219" t="str">
        <f ca="1"/>
        <v>IDA</v>
      </c>
      <c r="F109" s="190" t="str">
        <f t="shared" ca="1" si="13"/>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$M$4:$AE$4,
                    (M109:AE109),
                    "")),
            1,
            0))
        =0,
    NA(),
    IF(
        Parameters!$D$15=1,
        IF(
            SUM(--(ISNUMBER(IF($M$4:$AE$4=1,(M109:AE109),""))))&gt;0,
            MAX(IF(
                ISNUMBER(M109:AE109),
                IF(
                    M$4:AE$4=1,
                    M109:AE109,
                    ""),
                "")),
            MAX(IF(
                ISNUMBER(M109:AE109),
                IF(
                    M$4:AE$4=2,
                    M109:AE109,
                    ""),
                ""))
        ),
        IF(
            Parameters!$D$16=1,
            IFERROR(
                AVERAGE(IF(
                    ISNUMBER(M109:AE109),
                    IF(
                        M$4:AE$4=1,
                        M109:AE109,
                        ""),
                    "")),
                AVERAGE(IF(
                    ISNUMBER(M109:AE109),
                    IF(
                        M$4:AE$4=2,
                        M109:AE109,
                        ""),
                    ""))
            ),
            IF(
                Parameters!$D$17=1,
                IFERROR(
                    IF(
                        OR(
                            IF(
                                ISNUMBER(M109:AE109),
                                IF(
                                    M$4:AE$4=1,
                                    M109:AE109,
                                    ""),
                                "")
                            =0),
                        0,
                        GEOMEAN(IF(
                            ISNUMBER(M109:AE109),
                            IF(
                                M$4:AE$4=1,
                                M109:AE109,
                                ""),
                            ""))
                    ),
                    IF(
                        OR(IF(
                            ISNUMBER(M109:AE109),
                            IF(
                                M$4:AE$4=2,
                                M109:AE109,
                                ""),
                            "")
                            =0),
                        0,
                        GEOMEAN(IF(
                            ISNUMBER(M109:AE109),
                            IF(
                                M$4:AE$4=2,
                                M109:AE109,
                                ""),
                            "")))
                )
            )
        )
    )
)</f>
        <v>3.0472746516140301</v>
      </c>
      <c r="I109" s="191" cm="1">
        <f t="array" ref="I109">IF(
    SUM(IF(
            ISNUMBER(
                IF(
                    $M$5:$AE$5,
                    (M109:AE109),
                    "")),
            1,
            0))
        =0,
    NA(),
    IF(
        Parameters!$D$15=1,
        IF(
            SUM(--(ISNUMBER(IF($M$5:$AE$5=1,(M109:AE109),""))))&gt;0,
            MAX(IF(
                ISNUMBER(M109:AE109),
                IF(
                    M$5:AE$5=1,
                    M109:AE109,
                    ""),
                "")),
            MAX(IF(
                ISNUMBER(M109:AE109),
                IF(
                    M$5:AE$5=2,
                    M109:AE109,
                    ""),
                ""))
        ),
        IF(
            Parameters!$D$16=1,
            IFERROR(
                AVERAGE(IF(
                    ISNUMBER(M109:AE109),
                    IF(
                        M$5:AE$5=1,
                        M109:AE109,
                        ""),
                    "")),
                AVERAGE(IF(
                    ISNUMBER(M109:AE109),
                    IF(
                        M$5:AE$5=2,
                        M109:AE109,
                        ""),
                    ""))
            ),
            IF(
                Parameters!$D$17=1,
                IFERROR(
                    IF(
                        OR(
                            IF(
                                ISNUMBER(M109:AE109),
                                IF(
                                    M$5:AE$5=1,
                                    M109:AE109,
                                    ""),
                                "")
                            =0),
                        0,
                        GEOMEAN(IF(
                            ISNUMBER(M109:AE109),
                            IF(
                                M$5:AE$5=1,
                                M109:AE109,
                                ""),
                            ""))
                    ),
                    IF(
                        OR(IF(
                            ISNUMBER(M109:AE109),
                            IF(
                                M$5:AE$5=2,
                                M109:AE109,
                                ""),
                            "")
                            =0),
                        0,
                        GEOMEAN(IF(
                            ISNUMBER(M109:AE109),
                            IF(
                                M$5:AE$5=2,
                                M109:AE109,
                                ""),
                            "")))
                )
            )
        )
    )
)</f>
        <v>0</v>
      </c>
      <c r="J109" s="242">
        <v>45103</v>
      </c>
      <c r="K109" s="242">
        <v>45308</v>
      </c>
      <c r="L109" s="91" t="s">
        <v>174</v>
      </c>
      <c r="M109" s="192">
        <v>0</v>
      </c>
      <c r="N109" s="192">
        <v>3.0472746516140301</v>
      </c>
      <c r="O109" s="192">
        <v>0</v>
      </c>
      <c r="P109" s="192" t="s">
        <v>409</v>
      </c>
      <c r="Q109" s="192">
        <v>0</v>
      </c>
      <c r="R109" s="192" t="s">
        <v>409</v>
      </c>
      <c r="S109" s="192" t="s">
        <v>409</v>
      </c>
      <c r="T109" s="192">
        <v>0</v>
      </c>
      <c r="U109" s="192" t="s">
        <v>409</v>
      </c>
      <c r="V109" s="192">
        <v>75.599999999999994</v>
      </c>
      <c r="W109" s="192" t="s">
        <v>409</v>
      </c>
      <c r="X109" s="192" t="s">
        <v>409</v>
      </c>
      <c r="Y109" s="192" t="s">
        <v>409</v>
      </c>
      <c r="Z109" s="192" t="s">
        <v>409</v>
      </c>
      <c r="AA109" s="192">
        <v>-100</v>
      </c>
      <c r="AB109" s="34"/>
      <c r="AC109" s="34"/>
      <c r="AD109" s="192"/>
      <c r="AE109" s="192"/>
      <c r="AF109" s="192"/>
      <c r="AG109" s="192"/>
      <c r="AH109" s="192"/>
      <c r="AI109" s="192"/>
    </row>
    <row r="110" spans="1:35" x14ac:dyDescent="0.2">
      <c r="A110" s="84">
        <v>103</v>
      </c>
      <c r="B110" s="84" t="str">
        <f ca="1"/>
        <v>Cambodia</v>
      </c>
      <c r="C110" s="84" t="str">
        <f ca="1"/>
        <v>KHM</v>
      </c>
      <c r="D110" s="219" t="str">
        <f ca="1"/>
        <v>EAS           East Asia &amp; Pacific</v>
      </c>
      <c r="E110" s="219" t="str">
        <f ca="1"/>
        <v>IDA</v>
      </c>
      <c r="F110" s="190" t="str">
        <f t="shared" ca="1" si="13"/>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$M$4:$AE$4,
                    (M110:AE110),
                    "")),
            1,
            0))
        =0,
    NA(),
    IF(
        Parameters!$D$15=1,
        IF(
            SUM(--(ISNUMBER(IF($M$4:$AE$4=1,(M110:AE110),""))))&gt;0,
            MAX(IF(
                ISNUMBER(M110:AE110),
                IF(
                    M$4:AE$4=1,
                    M110:AE110,
                    ""),
                "")),
            MAX(IF(
                ISNUMBER(M110:AE110),
                IF(
                    M$4:AE$4=2,
                    M110:AE110,
                    ""),
                ""))
        ),
        IF(
            Parameters!$D$16=1,
            IFERROR(
                AVERAGE(IF(
                    ISNUMBER(M110:AE110),
                    IF(
                        M$4:AE$4=1,
                        M110:AE110,
                        ""),
                    "")),
                AVERAGE(IF(
                    ISNUMBER(M110:AE110),
                    IF(
                        M$4:AE$4=2,
                        M110:AE110,
                        ""),
                    ""))
            ),
            IF(
                Parameters!$D$17=1,
                IFERROR(
                    IF(
                        OR(
                            IF(
                                ISNUMBER(M110:AE110),
                                IF(
                                    M$4:AE$4=1,
                                    M110:AE110,
                                    ""),
                                "")
                            =0),
                        0,
                        GEOMEAN(IF(
                            ISNUMBER(M110:AE110),
                            IF(
                                M$4:AE$4=1,
                                M110:AE110,
                                ""),
                            ""))
                    ),
                    IF(
                        OR(IF(
                            ISNUMBER(M110:AE110),
                            IF(
                                M$4:AE$4=2,
                                M110:AE110,
                                ""),
                            "")
                            =0),
                        0,
                        GEOMEAN(IF(
                            ISNUMBER(M110:AE110),
                            IF(
                                M$4:AE$4=2,
                                M110:AE110,
                                ""),
                            "")))
                )
            )
        )
    )
)</f>
        <v>4.0836126300934801</v>
      </c>
      <c r="I110" s="191" cm="1">
        <f t="array" ref="I110">IF(
    SUM(IF(
            ISNUMBER(
                IF(
                    $M$5:$AE$5,
                    (M110:AE110),
                    "")),
            1,
            0))
        =0,
    NA(),
    IF(
        Parameters!$D$15=1,
        IF(
            SUM(--(ISNUMBER(IF($M$5:$AE$5=1,(M110:AE110),""))))&gt;0,
            MAX(IF(
                ISNUMBER(M110:AE110),
                IF(
                    M$5:AE$5=1,
                    M110:AE110,
                    ""),
                "")),
            MAX(IF(
                ISNUMBER(M110:AE110),
                IF(
                    M$5:AE$5=2,
                    M110:AE110,
                    ""),
                ""))
        ),
        IF(
            Parameters!$D$16=1,
            IFERROR(
                AVERAGE(IF(
                    ISNUMBER(M110:AE110),
                    IF(
                        M$5:AE$5=1,
                        M110:AE110,
                        ""),
                    "")),
                AVERAGE(IF(
                    ISNUMBER(M110:AE110),
                    IF(
                        M$5:AE$5=2,
                        M110:AE110,
                        ""),
                    ""))
            ),
            IF(
                Parameters!$D$17=1,
                IFERROR(
                    IF(
                        OR(
                            IF(
                                ISNUMBER(M110:AE110),
                                IF(
                                    M$5:AE$5=1,
                                    M110:AE110,
                                    ""),
                                "")
                            =0),
                        0,
                        GEOMEAN(IF(
                            ISNUMBER(M110:AE110),
                            IF(
                                M$5:AE$5=1,
                                M110:AE110,
                                ""),
                            ""))
                    ),
                    IF(
                        OR(IF(
                            ISNUMBER(M110:AE110),
                            IF(
                                M$5:AE$5=2,
                                M110:AE110,
                                ""),
                            "")
                            =0),
                        0,
                        GEOMEAN(IF(
                            ISNUMBER(M110:AE110),
                            IF(
                                M$5:AE$5=2,
                                M110:AE110,
                                ""),
                            "")))
                )
            )
        )
    )
)</f>
        <v>0</v>
      </c>
      <c r="J110" s="242">
        <v>45103</v>
      </c>
      <c r="K110" s="242">
        <v>44860</v>
      </c>
      <c r="L110" s="91" t="s">
        <v>176</v>
      </c>
      <c r="M110" s="192">
        <v>0</v>
      </c>
      <c r="N110" s="192">
        <v>4.0836126300934801</v>
      </c>
      <c r="O110" s="192">
        <v>0</v>
      </c>
      <c r="P110" s="192" t="s">
        <v>409</v>
      </c>
      <c r="Q110" s="192">
        <v>0</v>
      </c>
      <c r="R110" s="192" t="s">
        <v>409</v>
      </c>
      <c r="S110" s="192">
        <v>0</v>
      </c>
      <c r="T110" s="192" t="s">
        <v>409</v>
      </c>
      <c r="U110" s="192" t="s">
        <v>409</v>
      </c>
      <c r="V110" s="192">
        <v>80.3</v>
      </c>
      <c r="W110" s="192" t="s">
        <v>409</v>
      </c>
      <c r="X110" s="192" t="s">
        <v>409</v>
      </c>
      <c r="Y110" s="192" t="s">
        <v>409</v>
      </c>
      <c r="Z110" s="192">
        <v>0</v>
      </c>
      <c r="AA110" s="192" t="s">
        <v>409</v>
      </c>
      <c r="AB110" s="34"/>
      <c r="AC110" s="34"/>
      <c r="AD110" s="192"/>
      <c r="AE110" s="192"/>
      <c r="AF110" s="192"/>
      <c r="AG110" s="192"/>
      <c r="AH110" s="192"/>
      <c r="AI110" s="192"/>
    </row>
    <row r="111" spans="1:35" x14ac:dyDescent="0.2">
      <c r="A111" s="84">
        <v>104</v>
      </c>
      <c r="B111" s="84" t="str">
        <f ca="1"/>
        <v>Kiribati</v>
      </c>
      <c r="C111" s="84" t="str">
        <f ca="1"/>
        <v>KIR</v>
      </c>
      <c r="D111" s="219" t="str">
        <f ca="1"/>
        <v>EAS           East Asia &amp; Pacific</v>
      </c>
      <c r="E111" s="219" t="str">
        <f ca="1"/>
        <v>IDA</v>
      </c>
      <c r="F111" s="190" t="str">
        <f t="shared" ca="1" si="13"/>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$M$4:$AE$4,
                    (M111:AE111),
                    "")),
            1,
            0))
        =0,
    NA(),
    IF(
        Parameters!$D$15=1,
        IF(
            SUM(--(ISNUMBER(IF($M$4:$AE$4=1,(M111:AE111),""))))&gt;0,
            MAX(IF(
                ISNUMBER(M111:AE111),
                IF(
                    M$4:AE$4=1,
                    M111:AE111,
                    ""),
                "")),
            MAX(IF(
                ISNUMBER(M111:AE111),
                IF(
                    M$4:AE$4=2,
                    M111:AE111,
                    ""),
                ""))
        ),
        IF(
            Parameters!$D$16=1,
            IFERROR(
                AVERAGE(IF(
                    ISNUMBER(M111:AE111),
                    IF(
                        M$4:AE$4=1,
                        M111:AE111,
                        ""),
                    "")),
                AVERAGE(IF(
                    ISNUMBER(M111:AE111),
                    IF(
                        M$4:AE$4=2,
                        M111:AE111,
                        ""),
                    ""))
            ),
            IF(
                Parameters!$D$17=1,
                IFERROR(
                    IF(
                        OR(
                            IF(
                                ISNUMBER(M111:AE111),
                                IF(
                                    M$4:AE$4=1,
                                    M111:AE111,
                                    ""),
                                "")
                            =0),
                        0,
                        GEOMEAN(IF(
                            ISNUMBER(M111:AE111),
                            IF(
                                M$4:AE$4=1,
                                M111:AE111,
                                ""),
                            ""))
                    ),
                    IF(
                        OR(IF(
                            ISNUMBER(M111:AE111),
                            IF(
                                M$4:AE$4=2,
                                M111:AE111,
                                ""),
                            "")
                            =0),
                        0,
                        GEOMEAN(IF(
                            ISNUMBER(M111:AE111),
                            IF(
                                M$4:AE$4=2,
                                M111:AE111,
                                ""),
                            "")))
                )
            )
        )
    )
)</f>
        <v>10</v>
      </c>
      <c r="I111" s="191" cm="1">
        <f t="array" ref="I111">IF(
    SUM(IF(
            ISNUMBER(
                IF(
                    $M$5:$AE$5,
                    (M111:AE111),
                    "")),
            1,
            0))
        =0,
    NA(),
    IF(
        Parameters!$D$15=1,
        IF(
            SUM(--(ISNUMBER(IF($M$5:$AE$5=1,(M111:AE111),""))))&gt;0,
            MAX(IF(
                ISNUMBER(M111:AE111),
                IF(
                    M$5:AE$5=1,
                    M111:AE111,
                    ""),
                "")),
            MAX(IF(
                ISNUMBER(M111:AE111),
                IF(
                    M$5:AE$5=2,
                    M111:AE111,
                    ""),
                ""))
        ),
        IF(
            Parameters!$D$16=1,
            IFERROR(
                AVERAGE(IF(
                    ISNUMBER(M111:AE111),
                    IF(
                        M$5:AE$5=1,
                        M111:AE111,
                        ""),
                    "")),
                AVERAGE(IF(
                    ISNUMBER(M111:AE111),
                    IF(
                        M$5:AE$5=2,
                        M111:AE111,
                        ""),
                    ""))
            ),
            IF(
                Parameters!$D$17=1,
                IFERROR(
                    IF(
                        OR(
                            IF(
                                ISNUMBER(M111:AE111),
                                IF(
                                    M$5:AE$5=1,
                                    M111:AE111,
                                    ""),
                                "")
                            =0),
                        0,
                        GEOMEAN(IF(
                            ISNUMBER(M111:AE111),
                            IF(
                                M$5:AE$5=1,
                                M111:AE111,
                                ""),
                            ""))
                    ),
                    IF(
                        OR(IF(
                            ISNUMBER(M111:AE111),
                            IF(
                                M$5:AE$5=2,
                                M111:AE111,
                                ""),
                            "")
                            =0),
                        0,
                        GEOMEAN(IF(
                            ISNUMBER(M111:AE111),
                            IF(
                                M$5:AE$5=2,
                                M111:AE111,
                                ""),
                            "")))
                )
            )
        )
    )
)</f>
        <v>0</v>
      </c>
      <c r="J111" s="242">
        <v>45145</v>
      </c>
      <c r="K111" s="242" t="s">
        <v>409</v>
      </c>
      <c r="L111" s="91" t="s">
        <v>178</v>
      </c>
      <c r="M111" s="192">
        <v>10</v>
      </c>
      <c r="N111" s="192" t="s">
        <v>409</v>
      </c>
      <c r="O111" s="192">
        <v>0</v>
      </c>
      <c r="P111" s="192" t="s">
        <v>409</v>
      </c>
      <c r="Q111" s="192">
        <v>0</v>
      </c>
      <c r="R111" s="192" t="s">
        <v>409</v>
      </c>
      <c r="S111" s="192" t="s">
        <v>409</v>
      </c>
      <c r="T111" s="192" t="s">
        <v>409</v>
      </c>
      <c r="U111" s="192" t="s">
        <v>610</v>
      </c>
      <c r="V111" s="192" t="s">
        <v>409</v>
      </c>
      <c r="W111" s="192" t="s">
        <v>409</v>
      </c>
      <c r="X111" s="192" t="s">
        <v>409</v>
      </c>
      <c r="Y111" s="192" t="s">
        <v>409</v>
      </c>
      <c r="Z111" s="192" t="s">
        <v>409</v>
      </c>
      <c r="AA111" s="192" t="s">
        <v>409</v>
      </c>
      <c r="AB111" s="34"/>
      <c r="AC111" s="34"/>
      <c r="AD111" s="192"/>
      <c r="AE111" s="192"/>
      <c r="AF111" s="192"/>
      <c r="AG111" s="192"/>
      <c r="AH111" s="192"/>
      <c r="AI111" s="192"/>
    </row>
    <row r="112" spans="1:35" x14ac:dyDescent="0.2">
      <c r="A112" s="84">
        <v>105</v>
      </c>
      <c r="B112" s="84" t="str">
        <f ca="1"/>
        <v>St. Kitts and Nevis</v>
      </c>
      <c r="C112" s="84" t="str">
        <f ca="1"/>
        <v>KNA</v>
      </c>
      <c r="D112" s="219" t="str">
        <f ca="1"/>
        <v>LCN           Latin America &amp; Caribbean</v>
      </c>
      <c r="E112" s="219" t="str">
        <f ca="1"/>
        <v>IBRD</v>
      </c>
      <c r="F112" s="190" t="str">
        <f t="shared" ca="1" si="13"/>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$M$4:$AE$4,
                    (M112:AE112),
                    "")),
            1,
            0))
        =0,
    NA(),
    IF(
        Parameters!$D$15=1,
        IF(
            SUM(--(ISNUMBER(IF($M$4:$AE$4=1,(M112:AE112),""))))&gt;0,
            MAX(IF(
                ISNUMBER(M112:AE112),
                IF(
                    M$4:AE$4=1,
                    M112:AE112,
                    ""),
                "")),
            MAX(IF(
                ISNUMBER(M112:AE112),
                IF(
                    M$4:AE$4=2,
                    M112:AE112,
                    ""),
                ""))
        ),
        IF(
            Parameters!$D$16=1,
            IFERROR(
                AVERAGE(IF(
                    ISNUMBER(M112:AE112),
                    IF(
                        M$4:AE$4=1,
                        M112:AE112,
                        ""),
                    "")),
                AVERAGE(IF(
                    ISNUMBER(M112:AE112),
                    IF(
                        M$4:AE$4=2,
                        M112:AE112,
                        ""),
                    ""))
            ),
            IF(
                Parameters!$D$17=1,
                IFERROR(
                    IF(
                        OR(
                            IF(
                                ISNUMBER(M112:AE112),
                                IF(
                                    M$4:AE$4=1,
                                    M112:AE112,
                                    ""),
                                "")
                            =0),
                        0,
                        GEOMEAN(IF(
                            ISNUMBER(M112:AE112),
                            IF(
                                M$4:AE$4=1,
                                M112:AE112,
                                ""),
                            ""))
                    ),
                    IF(
                        OR(IF(
                            ISNUMBER(M112:AE112),
                            IF(
                                M$4:AE$4=2,
                                M112:AE112,
                                ""),
                            "")
                            =0),
                        0,
                        GEOMEAN(IF(
                            ISNUMBER(M112:AE112),
                            IF(
                                M$4:AE$4=2,
                                M112:AE112,
                                ""),
                            "")))
                )
            )
        )
    )
)</f>
        <v>0</v>
      </c>
      <c r="I112" s="191" cm="1">
        <f t="array" ref="I112">IF(
    SUM(IF(
            ISNUMBER(
                IF(
                    $M$5:$AE$5,
                    (M112:AE112),
                    "")),
            1,
            0))
        =0,
    NA(),
    IF(
        Parameters!$D$15=1,
        IF(
            SUM(--(ISNUMBER(IF($M$5:$AE$5=1,(M112:AE112),""))))&gt;0,
            MAX(IF(
                ISNUMBER(M112:AE112),
                IF(
                    M$5:AE$5=1,
                    M112:AE112,
                    ""),
                "")),
            MAX(IF(
                ISNUMBER(M112:AE112),
                IF(
                    M$5:AE$5=2,
                    M112:AE112,
                    ""),
                ""))
        ),
        IF(
            Parameters!$D$16=1,
            IFERROR(
                AVERAGE(IF(
                    ISNUMBER(M112:AE112),
                    IF(
                        M$5:AE$5=1,
                        M112:AE112,
                        ""),
                    "")),
                AVERAGE(IF(
                    ISNUMBER(M112:AE112),
                    IF(
                        M$5:AE$5=2,
                        M112:AE112,
                        ""),
                    ""))
            ),
            IF(
                Parameters!$D$17=1,
                IFERROR(
                    IF(
                        OR(
                            IF(
                                ISNUMBER(M112:AE112),
                                IF(
                                    M$5:AE$5=1,
                                    M112:AE112,
                                    ""),
                                "")
                            =0),
                        0,
                        GEOMEAN(IF(
                            ISNUMBER(M112:AE112),
                            IF(
                                M$5:AE$5=1,
                                M112:AE112,
                                ""),
                            ""))
                    ),
                    IF(
                        OR(IF(
                            ISNUMBER(M112:AE112),
                            IF(
                                M$5:AE$5=2,
                                M112:AE112,
                                ""),
                            "")
                            =0),
                        0,
                        GEOMEAN(IF(
                            ISNUMBER(M112:AE112),
                            IF(
                                M$5:AE$5=2,
                                M112:AE112,
                                ""),
                            "")))
                )
            )
        )
    )
)</f>
        <v>0</v>
      </c>
      <c r="J112" s="242">
        <v>44753</v>
      </c>
      <c r="K112" s="242">
        <v>44753</v>
      </c>
      <c r="L112" s="91" t="s">
        <v>179</v>
      </c>
      <c r="M112" s="192">
        <v>0</v>
      </c>
      <c r="N112" s="192" t="s">
        <v>409</v>
      </c>
      <c r="O112" s="192">
        <v>0</v>
      </c>
      <c r="P112" s="192" t="s">
        <v>409</v>
      </c>
      <c r="Q112" s="192">
        <v>0</v>
      </c>
      <c r="R112" s="192" t="s">
        <v>409</v>
      </c>
      <c r="S112" s="192" t="s">
        <v>409</v>
      </c>
      <c r="T112" s="192" t="s">
        <v>409</v>
      </c>
      <c r="U112" s="192" t="s">
        <v>409</v>
      </c>
      <c r="V112" s="192" t="s">
        <v>409</v>
      </c>
      <c r="W112" s="192" t="s">
        <v>409</v>
      </c>
      <c r="X112" s="192" t="s">
        <v>409</v>
      </c>
      <c r="Y112" s="192" t="s">
        <v>409</v>
      </c>
      <c r="Z112" s="192" t="s">
        <v>409</v>
      </c>
      <c r="AA112" s="192" t="s">
        <v>409</v>
      </c>
      <c r="AB112" s="34"/>
      <c r="AC112" s="34"/>
      <c r="AD112" s="192"/>
      <c r="AE112" s="192"/>
      <c r="AF112" s="192"/>
      <c r="AG112" s="192"/>
      <c r="AH112" s="192"/>
      <c r="AI112" s="192"/>
    </row>
    <row r="113" spans="1:35" x14ac:dyDescent="0.2">
      <c r="A113" s="84">
        <v>106</v>
      </c>
      <c r="B113" s="84" t="str">
        <f ca="1"/>
        <v>Korea, Rep.</v>
      </c>
      <c r="C113" s="84" t="str">
        <f ca="1"/>
        <v>KOR</v>
      </c>
      <c r="D113" s="219" t="str">
        <f ca="1"/>
        <v>EAS           East Asia &amp; Pacific</v>
      </c>
      <c r="E113" s="219" t="str">
        <f ca="1"/>
        <v>NA</v>
      </c>
      <c r="F113" s="190" t="str">
        <f t="shared" ca="1" si="13"/>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$M$4:$AE$4,
                    (M113:AE113),
                    "")),
            1,
            0))
        =0,
    NA(),
    IF(
        Parameters!$D$15=1,
        IF(
            SUM(--(ISNUMBER(IF($M$4:$AE$4=1,(M113:AE113),""))))&gt;0,
            MAX(IF(
                ISNUMBER(M113:AE113),
                IF(
                    M$4:AE$4=1,
                    M113:AE113,
                    ""),
                "")),
            MAX(IF(
                ISNUMBER(M113:AE113),
                IF(
                    M$4:AE$4=2,
                    M113:AE113,
                    ""),
                ""))
        ),
        IF(
            Parameters!$D$16=1,
            IFERROR(
                AVERAGE(IF(
                    ISNUMBER(M113:AE113),
                    IF(
                        M$4:AE$4=1,
                        M113:AE113,
                        ""),
                    "")),
                AVERAGE(IF(
                    ISNUMBER(M113:AE113),
                    IF(
                        M$4:AE$4=2,
                        M113:AE113,
                        ""),
                    ""))
            ),
            IF(
                Parameters!$D$17=1,
                IFERROR(
                    IF(
                        OR(
                            IF(
                                ISNUMBER(M113:AE113),
                                IF(
                                    M$4:AE$4=1,
                                    M113:AE113,
                                    ""),
                                "")
                            =0),
                        0,
                        GEOMEAN(IF(
                            ISNUMBER(M113:AE113),
                            IF(
                                M$4:AE$4=1,
                                M113:AE113,
                                ""),
                            ""))
                    ),
                    IF(
                        OR(IF(
                            ISNUMBER(M113:AE113),
                            IF(
                                M$4:AE$4=2,
                                M113:AE113,
                                ""),
                            "")
                            =0),
                        0,
                        GEOMEAN(IF(
                            ISNUMBER(M113:AE113),
                            IF(
                                M$4:AE$4=2,
                                M113:AE113,
                                ""),
                            "")))
                )
            )
        )
    )
)</f>
        <v>0</v>
      </c>
      <c r="I113" s="191" cm="1">
        <f t="array" ref="I113">IF(
    SUM(IF(
            ISNUMBER(
                IF(
                    $M$5:$AE$5,
                    (M113:AE113),
                    "")),
            1,
            0))
        =0,
    NA(),
    IF(
        Parameters!$D$15=1,
        IF(
            SUM(--(ISNUMBER(IF($M$5:$AE$5=1,(M113:AE113),""))))&gt;0,
            MAX(IF(
                ISNUMBER(M113:AE113),
                IF(
                    M$5:AE$5=1,
                    M113:AE113,
                    ""),
                "")),
            MAX(IF(
                ISNUMBER(M113:AE113),
                IF(
                    M$5:AE$5=2,
                    M113:AE113,
                    ""),
                ""))
        ),
        IF(
            Parameters!$D$16=1,
            IFERROR(
                AVERAGE(IF(
                    ISNUMBER(M113:AE113),
                    IF(
                        M$5:AE$5=1,
                        M113:AE113,
                        ""),
                    "")),
                AVERAGE(IF(
                    ISNUMBER(M113:AE113),
                    IF(
                        M$5:AE$5=2,
                        M113:AE113,
                        ""),
                    ""))
            ),
            IF(
                Parameters!$D$17=1,
                IFERROR(
                    IF(
                        OR(
                            IF(
                                ISNUMBER(M113:AE113),
                                IF(
                                    M$5:AE$5=1,
                                    M113:AE113,
                                    ""),
                                "")
                            =0),
                        0,
                        GEOMEAN(IF(
                            ISNUMBER(M113:AE113),
                            IF(
                                M$5:AE$5=1,
                                M113:AE113,
                                ""),
                            ""))
                    ),
                    IF(
                        OR(IF(
                            ISNUMBER(M113:AE113),
                            IF(
                                M$5:AE$5=2,
                                M113:AE113,
                                ""),
                            "")
                            =0),
                        0,
                        GEOMEAN(IF(
                            ISNUMBER(M113:AE113),
                            IF(
                                M$5:AE$5=2,
                                M113:AE113,
                                ""),
                            "")))
                )
            )
        )
    )
)</f>
        <v>0</v>
      </c>
      <c r="J113" s="242">
        <v>45454</v>
      </c>
      <c r="K113" s="242">
        <v>45272</v>
      </c>
      <c r="L113" s="91" t="s">
        <v>180</v>
      </c>
      <c r="M113" s="192">
        <v>0</v>
      </c>
      <c r="N113" s="192">
        <v>0</v>
      </c>
      <c r="O113" s="192">
        <v>0</v>
      </c>
      <c r="P113" s="192" t="s">
        <v>409</v>
      </c>
      <c r="Q113" s="192">
        <v>0</v>
      </c>
      <c r="R113" s="192" t="s">
        <v>409</v>
      </c>
      <c r="S113" s="192">
        <v>0</v>
      </c>
      <c r="T113" s="192" t="s">
        <v>409</v>
      </c>
      <c r="U113" s="192" t="s">
        <v>409</v>
      </c>
      <c r="V113" s="192">
        <v>31.5</v>
      </c>
      <c r="W113" s="192" t="s">
        <v>409</v>
      </c>
      <c r="X113" s="192" t="s">
        <v>409</v>
      </c>
      <c r="Y113" s="192" t="s">
        <v>409</v>
      </c>
      <c r="Z113" s="192">
        <v>0</v>
      </c>
      <c r="AA113" s="192" t="s">
        <v>409</v>
      </c>
      <c r="AB113" s="34"/>
      <c r="AC113" s="34"/>
      <c r="AD113" s="192"/>
      <c r="AE113" s="192"/>
      <c r="AF113" s="192"/>
      <c r="AG113" s="192"/>
      <c r="AH113" s="192"/>
      <c r="AI113" s="192"/>
    </row>
    <row r="114" spans="1:35" x14ac:dyDescent="0.2">
      <c r="A114" s="84">
        <v>107</v>
      </c>
      <c r="B114" s="84" t="str">
        <f ca="1"/>
        <v>Kuwait</v>
      </c>
      <c r="C114" s="84" t="str">
        <f ca="1"/>
        <v>KWT</v>
      </c>
      <c r="D114" s="219" t="str">
        <f ca="1"/>
        <v>MEA           Middle East &amp; North Africa</v>
      </c>
      <c r="E114" s="219" t="str">
        <f ca="1"/>
        <v>NA</v>
      </c>
      <c r="F114" s="190" t="str">
        <f t="shared" ca="1" si="13"/>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$M$4:$AE$4,
                    (M114:AE114),
                    "")),
            1,
            0))
        =0,
    NA(),
    IF(
        Parameters!$D$15=1,
        IF(
            SUM(--(ISNUMBER(IF($M$4:$AE$4=1,(M114:AE114),""))))&gt;0,
            MAX(IF(
                ISNUMBER(M114:AE114),
                IF(
                    M$4:AE$4=1,
                    M114:AE114,
                    ""),
                "")),
            MAX(IF(
                ISNUMBER(M114:AE114),
                IF(
                    M$4:AE$4=2,
                    M114:AE114,
                    ""),
                ""))
        ),
        IF(
            Parameters!$D$16=1,
            IFERROR(
                AVERAGE(IF(
                    ISNUMBER(M114:AE114),
                    IF(
                        M$4:AE$4=1,
                        M114:AE114,
                        ""),
                    "")),
                AVERAGE(IF(
                    ISNUMBER(M114:AE114),
                    IF(
                        M$4:AE$4=2,
                        M114:AE114,
                        ""),
                    ""))
            ),
            IF(
                Parameters!$D$17=1,
                IFERROR(
                    IF(
                        OR(
                            IF(
                                ISNUMBER(M114:AE114),
                                IF(
                                    M$4:AE$4=1,
                                    M114:AE114,
                                    ""),
                                "")
                            =0),
                        0,
                        GEOMEAN(IF(
                            ISNUMBER(M114:AE114),
                            IF(
                                M$4:AE$4=1,
                                M114:AE114,
                                ""),
                            ""))
                    ),
                    IF(
                        OR(IF(
                            ISNUMBER(M114:AE114),
                            IF(
                                M$4:AE$4=2,
                                M114:AE114,
                                ""),
                            "")
                            =0),
                        0,
                        GEOMEAN(IF(
                            ISNUMBER(M114:AE114),
                            IF(
                                M$4:AE$4=2,
                                M114:AE114,
                                ""),
                            "")))
                )
            )
        )
    )
)</f>
        <v>0</v>
      </c>
      <c r="I114" s="191" cm="1">
        <f t="array" ref="I114">IF(
    SUM(IF(
            ISNUMBER(
                IF(
                    $M$5:$AE$5,
                    (M114:AE114),
                    "")),
            1,
            0))
        =0,
    NA(),
    IF(
        Parameters!$D$15=1,
        IF(
            SUM(--(ISNUMBER(IF($M$5:$AE$5=1,(M114:AE114),""))))&gt;0,
            MAX(IF(
                ISNUMBER(M114:AE114),
                IF(
                    M$5:AE$5=1,
                    M114:AE114,
                    ""),
                "")),
            MAX(IF(
                ISNUMBER(M114:AE114),
                IF(
                    M$5:AE$5=2,
                    M114:AE114,
                    ""),
                ""))
        ),
        IF(
            Parameters!$D$16=1,
            IFERROR(
                AVERAGE(IF(
                    ISNUMBER(M114:AE114),
                    IF(
                        M$5:AE$5=1,
                        M114:AE114,
                        ""),
                    "")),
                AVERAGE(IF(
                    ISNUMBER(M114:AE114),
                    IF(
                        M$5:AE$5=2,
                        M114:AE114,
                        ""),
                    ""))
            ),
            IF(
                Parameters!$D$17=1,
                IFERROR(
                    IF(
                        OR(
                            IF(
                                ISNUMBER(M114:AE114),
                                IF(
                                    M$5:AE$5=1,
                                    M114:AE114,
                                    ""),
                                "")
                            =0),
                        0,
                        GEOMEAN(IF(
                            ISNUMBER(M114:AE114),
                            IF(
                                M$5:AE$5=1,
                                M114:AE114,
                                ""),
                            ""))
                    ),
                    IF(
                        OR(IF(
                            ISNUMBER(M114:AE114),
                            IF(
                                M$5:AE$5=2,
                                M114:AE114,
                                ""),
                            "")
                            =0),
                        0,
                        GEOMEAN(IF(
                            ISNUMBER(M114:AE114),
                            IF(
                                M$5:AE$5=2,
                                M114:AE114,
                                ""),
                            "")))
                )
            )
        )
    )
)</f>
        <v>0</v>
      </c>
      <c r="J114" s="242">
        <v>45454</v>
      </c>
      <c r="K114" s="242">
        <v>45142</v>
      </c>
      <c r="L114" s="91" t="s">
        <v>182</v>
      </c>
      <c r="M114" s="192">
        <v>0</v>
      </c>
      <c r="N114" s="192">
        <v>0</v>
      </c>
      <c r="O114" s="192">
        <v>0</v>
      </c>
      <c r="P114" s="192" t="s">
        <v>409</v>
      </c>
      <c r="Q114" s="192">
        <v>0</v>
      </c>
      <c r="R114" s="192" t="s">
        <v>409</v>
      </c>
      <c r="S114" s="192">
        <v>0</v>
      </c>
      <c r="T114" s="192" t="s">
        <v>409</v>
      </c>
      <c r="U114" s="192" t="s">
        <v>409</v>
      </c>
      <c r="V114" s="192">
        <v>51.2</v>
      </c>
      <c r="W114" s="192" t="s">
        <v>409</v>
      </c>
      <c r="X114" s="192" t="s">
        <v>409</v>
      </c>
      <c r="Y114" s="192" t="s">
        <v>409</v>
      </c>
      <c r="Z114" s="192">
        <v>0</v>
      </c>
      <c r="AA114" s="192" t="s">
        <v>409</v>
      </c>
      <c r="AB114" s="34"/>
      <c r="AC114" s="34"/>
      <c r="AD114" s="192"/>
      <c r="AE114" s="192"/>
      <c r="AF114" s="192"/>
      <c r="AG114" s="192"/>
      <c r="AH114" s="192"/>
      <c r="AI114" s="192"/>
    </row>
    <row r="115" spans="1:35" x14ac:dyDescent="0.2">
      <c r="A115" s="84">
        <v>108</v>
      </c>
      <c r="B115" s="84" t="str">
        <f ca="1"/>
        <v>Lao PDR</v>
      </c>
      <c r="C115" s="84" t="str">
        <f ca="1"/>
        <v>LAO</v>
      </c>
      <c r="D115" s="219" t="str">
        <f ca="1"/>
        <v>EAS           East Asia &amp; Pacific</v>
      </c>
      <c r="E115" s="219" t="str">
        <f ca="1"/>
        <v>IDA</v>
      </c>
      <c r="F115" s="190" t="str">
        <f t="shared" ca="1" si="13"/>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$M$4:$AE$4,
                    (M115:AE115),
                    "")),
            1,
            0))
        =0,
    NA(),
    IF(
        Parameters!$D$15=1,
        IF(
            SUM(--(ISNUMBER(IF($M$4:$AE$4=1,(M115:AE115),""))))&gt;0,
            MAX(IF(
                ISNUMBER(M115:AE115),
                IF(
                    M$4:AE$4=1,
                    M115:AE115,
                    ""),
                "")),
            MAX(IF(
                ISNUMBER(M115:AE115),
                IF(
                    M$4:AE$4=2,
                    M115:AE115,
                    ""),
                ""))
        ),
        IF(
            Parameters!$D$16=1,
            IFERROR(
                AVERAGE(IF(
                    ISNUMBER(M115:AE115),
                    IF(
                        M$4:AE$4=1,
                        M115:AE115,
                        ""),
                    "")),
                AVERAGE(IF(
                    ISNUMBER(M115:AE115),
                    IF(
                        M$4:AE$4=2,
                        M115:AE115,
                        ""),
                    ""))
            ),
            IF(
                Parameters!$D$17=1,
                IFERROR(
                    IF(
                        OR(
                            IF(
                                ISNUMBER(M115:AE115),
                                IF(
                                    M$4:AE$4=1,
                                    M115:AE115,
                                    ""),
                                "")
                            =0),
                        0,
                        GEOMEAN(IF(
                            ISNUMBER(M115:AE115),
                            IF(
                                M$4:AE$4=1,
                                M115:AE115,
                                ""),
                            ""))
                    ),
                    IF(
                        OR(IF(
                            ISNUMBER(M115:AE115),
                            IF(
                                M$4:AE$4=2,
                                M115:AE115,
                                ""),
                            "")
                            =0),
                        0,
                        GEOMEAN(IF(
                            ISNUMBER(M115:AE115),
                            IF(
                                M$4:AE$4=2,
                                M115:AE115,
                                ""),
                            "")))
                )
            )
        )
    )
)</f>
        <v>2.8488269536073298</v>
      </c>
      <c r="I115" s="191" cm="1">
        <f t="array" ref="I115">IF(
    SUM(IF(
            ISNUMBER(
                IF(
                    $M$5:$AE$5,
                    (M115:AE115),
                    "")),
            1,
            0))
        =0,
    NA(),
    IF(
        Parameters!$D$15=1,
        IF(
            SUM(--(ISNUMBER(IF($M$5:$AE$5=1,(M115:AE115),""))))&gt;0,
            MAX(IF(
                ISNUMBER(M115:AE115),
                IF(
                    M$5:AE$5=1,
                    M115:AE115,
                    ""),
                "")),
            MAX(IF(
                ISNUMBER(M115:AE115),
                IF(
                    M$5:AE$5=2,
                    M115:AE115,
                    ""),
                ""))
        ),
        IF(
            Parameters!$D$16=1,
            IFERROR(
                AVERAGE(IF(
                    ISNUMBER(M115:AE115),
                    IF(
                        M$5:AE$5=1,
                        M115:AE115,
                        ""),
                    "")),
                AVERAGE(IF(
                    ISNUMBER(M115:AE115),
                    IF(
                        M$5:AE$5=2,
                        M115:AE115,
                        ""),
                    ""))
            ),
            IF(
                Parameters!$D$17=1,
                IFERROR(
                    IF(
                        OR(
                            IF(
                                ISNUMBER(M115:AE115),
                                IF(
                                    M$5:AE$5=1,
                                    M115:AE115,
                                    ""),
                                "")
                            =0),
                        0,
                        GEOMEAN(IF(
                            ISNUMBER(M115:AE115),
                            IF(
                                M$5:AE$5=1,
                                M115:AE115,
                                ""),
                            ""))
                    ),
                    IF(
                        OR(IF(
                            ISNUMBER(M115:AE115),
                            IF(
                                M$5:AE$5=2,
                                M115:AE115,
                                ""),
                            "")
                            =0),
                        0,
                        GEOMEAN(IF(
                            ISNUMBER(M115:AE115),
                            IF(
                                M$5:AE$5=2,
                                M115:AE115,
                                ""),
                            "")))
                )
            )
        )
    )
)</f>
        <v>0</v>
      </c>
      <c r="J115" s="242">
        <v>45103</v>
      </c>
      <c r="K115" s="242">
        <v>45272</v>
      </c>
      <c r="L115" s="91" t="s">
        <v>184</v>
      </c>
      <c r="M115" s="192">
        <v>0</v>
      </c>
      <c r="N115" s="192">
        <v>2.8488269536073298</v>
      </c>
      <c r="O115" s="192">
        <v>0</v>
      </c>
      <c r="P115" s="192" t="s">
        <v>409</v>
      </c>
      <c r="Q115" s="192">
        <v>0</v>
      </c>
      <c r="R115" s="192" t="s">
        <v>409</v>
      </c>
      <c r="S115" s="192">
        <v>0</v>
      </c>
      <c r="T115" s="192" t="s">
        <v>409</v>
      </c>
      <c r="U115" s="192" t="s">
        <v>409</v>
      </c>
      <c r="V115" s="192">
        <v>74.7</v>
      </c>
      <c r="W115" s="192" t="s">
        <v>409</v>
      </c>
      <c r="X115" s="192" t="s">
        <v>409</v>
      </c>
      <c r="Y115" s="192" t="s">
        <v>409</v>
      </c>
      <c r="Z115" s="192">
        <v>0</v>
      </c>
      <c r="AA115" s="192" t="s">
        <v>409</v>
      </c>
      <c r="AB115" s="34"/>
      <c r="AC115" s="34"/>
      <c r="AD115" s="192"/>
      <c r="AE115" s="192"/>
      <c r="AF115" s="192"/>
      <c r="AG115" s="192"/>
      <c r="AH115" s="192"/>
      <c r="AI115" s="192"/>
    </row>
    <row r="116" spans="1:35" x14ac:dyDescent="0.2">
      <c r="A116" s="84">
        <v>109</v>
      </c>
      <c r="B116" s="84" t="str">
        <f ca="1"/>
        <v>Lebanon</v>
      </c>
      <c r="C116" s="84" t="str">
        <f ca="1"/>
        <v>LBN</v>
      </c>
      <c r="D116" s="219" t="str">
        <f ca="1"/>
        <v>MEA           Middle East &amp; North Africa</v>
      </c>
      <c r="E116" s="219" t="str">
        <f ca="1"/>
        <v>IBRD</v>
      </c>
      <c r="F116" s="190" t="str">
        <f t="shared" ca="1" si="13"/>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$M$4:$AE$4,
                    (M116:AE116),
                    "")),
            1,
            0))
        =0,
    NA(),
    IF(
        Parameters!$D$15=1,
        IF(
            SUM(--(ISNUMBER(IF($M$4:$AE$4=1,(M116:AE116),""))))&gt;0,
            MAX(IF(
                ISNUMBER(M116:AE116),
                IF(
                    M$4:AE$4=1,
                    M116:AE116,
                    ""),
                "")),
            MAX(IF(
                ISNUMBER(M116:AE116),
                IF(
                    M$4:AE$4=2,
                    M116:AE116,
                    ""),
                ""))
        ),
        IF(
            Parameters!$D$16=1,
            IFERROR(
                AVERAGE(IF(
                    ISNUMBER(M116:AE116),
                    IF(
                        M$4:AE$4=1,
                        M116:AE116,
                        ""),
                    "")),
                AVERAGE(IF(
                    ISNUMBER(M116:AE116),
                    IF(
                        M$4:AE$4=2,
                        M116:AE116,
                        ""),
                    ""))
            ),
            IF(
                Parameters!$D$17=1,
                IFERROR(
                    IF(
                        OR(
                            IF(
                                ISNUMBER(M116:AE116),
                                IF(
                                    M$4:AE$4=1,
                                    M116:AE116,
                                    ""),
                                "")
                            =0),
                        0,
                        GEOMEAN(IF(
                            ISNUMBER(M116:AE116),
                            IF(
                                M$4:AE$4=1,
                                M116:AE116,
                                ""),
                            ""))
                    ),
                    IF(
                        OR(IF(
                            ISNUMBER(M116:AE116),
                            IF(
                                M$4:AE$4=2,
                                M116:AE116,
                                ""),
                            "")
                            =0),
                        0,
                        GEOMEAN(IF(
                            ISNUMBER(M116:AE116),
                            IF(
                                M$4:AE$4=2,
                                M116:AE116,
                                ""),
                            "")))
                )
            )
        )
    )
)</f>
        <v>10</v>
      </c>
      <c r="I116" s="191" cm="1">
        <f t="array" ref="I116">IF(
    SUM(IF(
            ISNUMBER(
                IF(
                    $M$5:$AE$5,
                    (M116:AE116),
                    "")),
            1,
            0))
        =0,
    NA(),
    IF(
        Parameters!$D$15=1,
        IF(
            SUM(--(ISNUMBER(IF($M$5:$AE$5=1,(M116:AE116),""))))&gt;0,
            MAX(IF(
                ISNUMBER(M116:AE116),
                IF(
                    M$5:AE$5=1,
                    M116:AE116,
                    ""),
                "")),
            MAX(IF(
                ISNUMBER(M116:AE116),
                IF(
                    M$5:AE$5=2,
                    M116:AE116,
                    ""),
                ""))
        ),
        IF(
            Parameters!$D$16=1,
            IFERROR(
                AVERAGE(IF(
                    ISNUMBER(M116:AE116),
                    IF(
                        M$5:AE$5=1,
                        M116:AE116,
                        ""),
                    "")),
                AVERAGE(IF(
                    ISNUMBER(M116:AE116),
                    IF(
                        M$5:AE$5=2,
                        M116:AE116,
                        ""),
                    ""))
            ),
            IF(
                Parameters!$D$17=1,
                IFERROR(
                    IF(
                        OR(
                            IF(
                                ISNUMBER(M116:AE116),
                                IF(
                                    M$5:AE$5=1,
                                    M116:AE116,
                                    ""),
                                "")
                            =0),
                        0,
                        GEOMEAN(IF(
                            ISNUMBER(M116:AE116),
                            IF(
                                M$5:AE$5=1,
                                M116:AE116,
                                ""),
                            ""))
                    ),
                    IF(
                        OR(IF(
                            ISNUMBER(M116:AE116),
                            IF(
                                M$5:AE$5=2,
                                M116:AE116,
                                ""),
                            "")
                            =0),
                        0,
                        GEOMEAN(IF(
                            ISNUMBER(M116:AE116),
                            IF(
                                M$5:AE$5=2,
                                M116:AE116,
                                ""),
                            "")))
                )
            )
        )
    )
)</f>
        <v>10</v>
      </c>
      <c r="J116" s="242">
        <v>44778</v>
      </c>
      <c r="K116" s="242">
        <v>45440</v>
      </c>
      <c r="L116" s="91" t="s">
        <v>186</v>
      </c>
      <c r="M116" s="192">
        <v>10</v>
      </c>
      <c r="N116" s="192">
        <v>6.6193332157346898</v>
      </c>
      <c r="O116" s="192">
        <v>0</v>
      </c>
      <c r="P116" s="192">
        <v>10</v>
      </c>
      <c r="Q116" s="192">
        <v>0</v>
      </c>
      <c r="R116" s="192" t="s">
        <v>409</v>
      </c>
      <c r="S116" s="192">
        <v>1.7857142857143</v>
      </c>
      <c r="T116" s="192">
        <v>0</v>
      </c>
      <c r="U116" s="192" t="s">
        <v>610</v>
      </c>
      <c r="V116" s="192">
        <v>91.8</v>
      </c>
      <c r="W116" s="192" t="s">
        <v>409</v>
      </c>
      <c r="X116" s="192">
        <v>1.95832058077103</v>
      </c>
      <c r="Y116" s="192" t="s">
        <v>409</v>
      </c>
      <c r="Z116" s="192">
        <v>3.5714285714285997E-2</v>
      </c>
      <c r="AA116" s="192">
        <v>-5.6603773584905603</v>
      </c>
      <c r="AB116" s="34"/>
      <c r="AC116" s="34"/>
      <c r="AD116" s="192"/>
      <c r="AE116" s="192"/>
      <c r="AF116" s="192"/>
      <c r="AG116" s="192"/>
      <c r="AH116" s="192"/>
      <c r="AI116" s="192"/>
    </row>
    <row r="117" spans="1:35" x14ac:dyDescent="0.2">
      <c r="A117" s="84">
        <v>110</v>
      </c>
      <c r="B117" s="84" t="str">
        <f ca="1"/>
        <v>Liberia</v>
      </c>
      <c r="C117" s="84" t="str">
        <f ca="1"/>
        <v>LBR</v>
      </c>
      <c r="D117" s="219" t="str">
        <f ca="1"/>
        <v>SSF           Sub-Saharan Africa</v>
      </c>
      <c r="E117" s="219" t="str">
        <f ca="1"/>
        <v>IDA</v>
      </c>
      <c r="F117" s="190" t="str">
        <f t="shared" ca="1" si="13"/>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$M$4:$AE$4,
                    (M117:AE117),
                    "")),
            1,
            0))
        =0,
    NA(),
    IF(
        Parameters!$D$15=1,
        IF(
            SUM(--(ISNUMBER(IF($M$4:$AE$4=1,(M117:AE117),""))))&gt;0,
            MAX(IF(
                ISNUMBER(M117:AE117),
                IF(
                    M$4:AE$4=1,
                    M117:AE117,
                    ""),
                "")),
            MAX(IF(
                ISNUMBER(M117:AE117),
                IF(
                    M$4:AE$4=2,
                    M117:AE117,
                    ""),
                ""))
        ),
        IF(
            Parameters!$D$16=1,
            IFERROR(
                AVERAGE(IF(
                    ISNUMBER(M117:AE117),
                    IF(
                        M$4:AE$4=1,
                        M117:AE117,
                        ""),
                    "")),
                AVERAGE(IF(
                    ISNUMBER(M117:AE117),
                    IF(
                        M$4:AE$4=2,
                        M117:AE117,
                        ""),
                    ""))
            ),
            IF(
                Parameters!$D$17=1,
                IFERROR(
                    IF(
                        OR(
                            IF(
                                ISNUMBER(M117:AE117),
                                IF(
                                    M$4:AE$4=1,
                                    M117:AE117,
                                    ""),
                                "")
                            =0),
                        0,
                        GEOMEAN(IF(
                            ISNUMBER(M117:AE117),
                            IF(
                                M$4:AE$4=1,
                                M117:AE117,
                                ""),
                            ""))
                    ),
                    IF(
                        OR(IF(
                            ISNUMBER(M117:AE117),
                            IF(
                                M$4:AE$4=2,
                                M117:AE117,
                                ""),
                            "")
                            =0),
                        0,
                        GEOMEAN(IF(
                            ISNUMBER(M117:AE117),
                            IF(
                                M$4:AE$4=2,
                                M117:AE117,
                                ""),
                            "")))
                )
            )
        )
    )
)</f>
        <v>5.9798906332686501</v>
      </c>
      <c r="I117" s="191" cm="1">
        <f t="array" ref="I117">IF(
    SUM(IF(
            ISNUMBER(
                IF(
                    $M$5:$AE$5,
                    (M117:AE117),
                    "")),
            1,
            0))
        =0,
    NA(),
    IF(
        Parameters!$D$15=1,
        IF(
            SUM(--(ISNUMBER(IF($M$5:$AE$5=1,(M117:AE117),""))))&gt;0,
            MAX(IF(
                ISNUMBER(M117:AE117),
                IF(
                    M$5:AE$5=1,
                    M117:AE117,
                    ""),
                "")),
            MAX(IF(
                ISNUMBER(M117:AE117),
                IF(
                    M$5:AE$5=2,
                    M117:AE117,
                    ""),
                ""))
        ),
        IF(
            Parameters!$D$16=1,
            IFERROR(
                AVERAGE(IF(
                    ISNUMBER(M117:AE117),
                    IF(
                        M$5:AE$5=1,
                        M117:AE117,
                        ""),
                    "")),
                AVERAGE(IF(
                    ISNUMBER(M117:AE117),
                    IF(
                        M$5:AE$5=2,
                        M117:AE117,
                        ""),
                    ""))
            ),
            IF(
                Parameters!$D$17=1,
                IFERROR(
                    IF(
                        OR(
                            IF(
                                ISNUMBER(M117:AE117),
                                IF(
                                    M$5:AE$5=1,
                                    M117:AE117,
                                    ""),
                                "")
                            =0),
                        0,
                        GEOMEAN(IF(
                            ISNUMBER(M117:AE117),
                            IF(
                                M$5:AE$5=1,
                                M117:AE117,
                                ""),
                            ""))
                    ),
                    IF(
                        OR(IF(
                            ISNUMBER(M117:AE117),
                            IF(
                                M$5:AE$5=2,
                                M117:AE117,
                                ""),
                            "")
                            =0),
                        0,
                        GEOMEAN(IF(
                            ISNUMBER(M117:AE117),
                            IF(
                                M$5:AE$5=2,
                                M117:AE117,
                                ""),
                            "")))
                )
            )
        )
    )
)</f>
        <v>0</v>
      </c>
      <c r="J117" s="242">
        <v>45103</v>
      </c>
      <c r="K117" s="242">
        <v>45454</v>
      </c>
      <c r="L117" s="91" t="s">
        <v>188</v>
      </c>
      <c r="M117" s="192">
        <v>0</v>
      </c>
      <c r="N117" s="192">
        <v>5.9798906332686501</v>
      </c>
      <c r="O117" s="192">
        <v>0</v>
      </c>
      <c r="P117" s="192">
        <v>0</v>
      </c>
      <c r="Q117" s="192">
        <v>0</v>
      </c>
      <c r="R117" s="192" t="s">
        <v>409</v>
      </c>
      <c r="S117" s="192">
        <v>0</v>
      </c>
      <c r="T117" s="192">
        <v>0</v>
      </c>
      <c r="U117" s="192" t="s">
        <v>409</v>
      </c>
      <c r="V117" s="192">
        <v>88.9</v>
      </c>
      <c r="W117" s="192" t="s">
        <v>409</v>
      </c>
      <c r="X117" s="192">
        <v>1.20721356754884</v>
      </c>
      <c r="Y117" s="192" t="s">
        <v>409</v>
      </c>
      <c r="Z117" s="192">
        <v>0</v>
      </c>
      <c r="AA117" s="192">
        <v>-100</v>
      </c>
      <c r="AB117" s="34"/>
      <c r="AC117" s="34"/>
      <c r="AD117" s="192"/>
      <c r="AE117" s="192"/>
      <c r="AF117" s="192"/>
      <c r="AG117" s="192"/>
      <c r="AH117" s="192"/>
      <c r="AI117" s="192"/>
    </row>
    <row r="118" spans="1:35" x14ac:dyDescent="0.2">
      <c r="A118" s="84">
        <v>111</v>
      </c>
      <c r="B118" s="84" t="str">
        <f ca="1"/>
        <v>Libya</v>
      </c>
      <c r="C118" s="84" t="str">
        <f ca="1"/>
        <v>LBY</v>
      </c>
      <c r="D118" s="219" t="str">
        <f ca="1"/>
        <v>MEA           Middle East &amp; North Africa</v>
      </c>
      <c r="E118" s="219" t="str">
        <f ca="1"/>
        <v>IBRD</v>
      </c>
      <c r="F118" s="190" t="str">
        <f t="shared" ca="1" si="13"/>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8.3666002653407556</v>
      </c>
      <c r="H118" s="80" cm="1">
        <f t="array" ref="H118">IF(
    SUM(IF(
            ISNUMBER(
                IF(
                    $M$4:$AE$4,
                    (M118:AE118),
                    "")),
            1,
            0))
        =0,
    NA(),
    IF(
        Parameters!$D$15=1,
        IF(
            SUM(--(ISNUMBER(IF($M$4:$AE$4=1,(M118:AE118),""))))&gt;0,
            MAX(IF(
                ISNUMBER(M118:AE118),
                IF(
                    M$4:AE$4=1,
                    M118:AE118,
                    ""),
                "")),
            MAX(IF(
                ISNUMBER(M118:AE118),
                IF(
                    M$4:AE$4=2,
                    M118:AE118,
                    ""),
                ""))
        ),
        IF(
            Parameters!$D$16=1,
            IFERROR(
                AVERAGE(IF(
                    ISNUMBER(M118:AE118),
                    IF(
                        M$4:AE$4=1,
                        M118:AE118,
                        ""),
                    "")),
                AVERAGE(IF(
                    ISNUMBER(M118:AE118),
                    IF(
                        M$4:AE$4=2,
                        M118:AE118,
                        ""),
                    ""))
            ),
            IF(
                Parameters!$D$17=1,
                IFERROR(
                    IF(
                        OR(
                            IF(
                                ISNUMBER(M118:AE118),
                                IF(
                                    M$4:AE$4=1,
                                    M118:AE118,
                                    ""),
                                "")
                            =0),
                        0,
                        GEOMEAN(IF(
                            ISNUMBER(M118:AE118),
                            IF(
                                M$4:AE$4=1,
                                M118:AE118,
                                ""),
                            ""))
                    ),
                    IF(
                        OR(IF(
                            ISNUMBER(M118:AE118),
                            IF(
                                M$4:AE$4=2,
                                M118:AE118,
                                ""),
                            "")
                            =0),
                        0,
                        GEOMEAN(IF(
                            ISNUMBER(M118:AE118),
                            IF(
                                M$4:AE$4=2,
                                M118:AE118,
                                ""),
                            "")))
                )
            )
        )
    )
)</f>
        <v>10</v>
      </c>
      <c r="I118" s="191" cm="1">
        <f t="array" ref="I118">IF(
    SUM(IF(
            ISNUMBER(
                IF(
                    $M$5:$AE$5,
                    (M118:AE118),
                    "")),
            1,
            0))
        =0,
    NA(),
    IF(
        Parameters!$D$15=1,
        IF(
            SUM(--(ISNUMBER(IF($M$5:$AE$5=1,(M118:AE118),""))))&gt;0,
            MAX(IF(
                ISNUMBER(M118:AE118),
                IF(
                    M$5:AE$5=1,
                    M118:AE118,
                    ""),
                "")),
            MAX(IF(
                ISNUMBER(M118:AE118),
                IF(
                    M$5:AE$5=2,
                    M118:AE118,
                    ""),
                ""))
        ),
        IF(
            Parameters!$D$16=1,
            IFERROR(
                AVERAGE(IF(
                    ISNUMBER(M118:AE118),
                    IF(
                        M$5:AE$5=1,
                        M118:AE118,
                        ""),
                    "")),
                AVERAGE(IF(
                    ISNUMBER(M118:AE118),
                    IF(
                        M$5:AE$5=2,
                        M118:AE118,
                        ""),
                    ""))
            ),
            IF(
                Parameters!$D$17=1,
                IFERROR(
                    IF(
                        OR(
                            IF(
                                ISNUMBER(M118:AE118),
                                IF(
                                    M$5:AE$5=1,
                                    M118:AE118,
                                    ""),
                                "")
                            =0),
                        0,
                        GEOMEAN(IF(
                            ISNUMBER(M118:AE118),
                            IF(
                                M$5:AE$5=1,
                                M118:AE118,
                                ""),
                            ""))
                    ),
                    IF(
                        OR(IF(
                            ISNUMBER(M118:AE118),
                            IF(
                                M$5:AE$5=2,
                                M118:AE118,
                                ""),
                            "")
                            =0),
                        0,
                        GEOMEAN(IF(
                            ISNUMBER(M118:AE118),
                            IF(
                                M$5:AE$5=2,
                                M118:AE118,
                                ""),
                            "")))
                )
            )
        )
    )
)</f>
        <v>7</v>
      </c>
      <c r="J118" s="242">
        <v>44778</v>
      </c>
      <c r="K118" s="242">
        <v>45454</v>
      </c>
      <c r="L118" s="91" t="s">
        <v>190</v>
      </c>
      <c r="M118" s="192">
        <v>10</v>
      </c>
      <c r="N118" s="192">
        <v>7.5674722173222699</v>
      </c>
      <c r="O118" s="192">
        <v>0</v>
      </c>
      <c r="P118" s="192">
        <v>0</v>
      </c>
      <c r="Q118" s="192">
        <v>0</v>
      </c>
      <c r="R118" s="192" t="s">
        <v>409</v>
      </c>
      <c r="S118" s="192">
        <v>0</v>
      </c>
      <c r="T118" s="192">
        <v>7</v>
      </c>
      <c r="U118" s="192" t="s">
        <v>610</v>
      </c>
      <c r="V118" s="192">
        <v>96.1</v>
      </c>
      <c r="W118" s="192" t="s">
        <v>409</v>
      </c>
      <c r="X118" s="192">
        <v>-0.202450827712883</v>
      </c>
      <c r="Y118" s="192" t="s">
        <v>409</v>
      </c>
      <c r="Z118" s="192">
        <v>0</v>
      </c>
      <c r="AA118" s="192">
        <v>76.470588235294102</v>
      </c>
      <c r="AB118" s="34"/>
      <c r="AC118" s="34"/>
      <c r="AD118" s="192"/>
      <c r="AE118" s="192"/>
      <c r="AF118" s="192"/>
      <c r="AG118" s="192"/>
      <c r="AH118" s="192"/>
      <c r="AI118" s="192"/>
    </row>
    <row r="119" spans="1:35" x14ac:dyDescent="0.2">
      <c r="A119" s="84">
        <v>112</v>
      </c>
      <c r="B119" s="84" t="str">
        <f ca="1"/>
        <v>St. Lucia</v>
      </c>
      <c r="C119" s="84" t="str">
        <f ca="1"/>
        <v>LCA</v>
      </c>
      <c r="D119" s="219" t="str">
        <f ca="1"/>
        <v>LCN           Latin America &amp; Caribbean</v>
      </c>
      <c r="E119" s="219" t="str">
        <f ca="1"/>
        <v>Blend</v>
      </c>
      <c r="F119" s="190" t="str">
        <f t="shared" ca="1" si="13"/>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$M$4:$AE$4,
                    (M119:AE119),
                    "")),
            1,
            0))
        =0,
    NA(),
    IF(
        Parameters!$D$15=1,
        IF(
            SUM(--(ISNUMBER(IF($M$4:$AE$4=1,(M119:AE119),""))))&gt;0,
            MAX(IF(
                ISNUMBER(M119:AE119),
                IF(
                    M$4:AE$4=1,
                    M119:AE119,
                    ""),
                "")),
            MAX(IF(
                ISNUMBER(M119:AE119),
                IF(
                    M$4:AE$4=2,
                    M119:AE119,
                    ""),
                ""))
        ),
        IF(
            Parameters!$D$16=1,
            IFERROR(
                AVERAGE(IF(
                    ISNUMBER(M119:AE119),
                    IF(
                        M$4:AE$4=1,
                        M119:AE119,
                        ""),
                    "")),
                AVERAGE(IF(
                    ISNUMBER(M119:AE119),
                    IF(
                        M$4:AE$4=2,
                        M119:AE119,
                        ""),
                    ""))
            ),
            IF(
                Parameters!$D$17=1,
                IFERROR(
                    IF(
                        OR(
                            IF(
                                ISNUMBER(M119:AE119),
                                IF(
                                    M$4:AE$4=1,
                                    M119:AE119,
                                    ""),
                                "")
                            =0),
                        0,
                        GEOMEAN(IF(
                            ISNUMBER(M119:AE119),
                            IF(
                                M$4:AE$4=1,
                                M119:AE119,
                                ""),
                            ""))
                    ),
                    IF(
                        OR(IF(
                            ISNUMBER(M119:AE119),
                            IF(
                                M$4:AE$4=2,
                                M119:AE119,
                                ""),
                            "")
                            =0),
                        0,
                        GEOMEAN(IF(
                            ISNUMBER(M119:AE119),
                            IF(
                                M$4:AE$4=2,
                                M119:AE119,
                                ""),
                            "")))
                )
            )
        )
    )
)</f>
        <v>0</v>
      </c>
      <c r="I119" s="191" cm="1">
        <f t="array" ref="I119">IF(
    SUM(IF(
            ISNUMBER(
                IF(
                    $M$5:$AE$5,
                    (M119:AE119),
                    "")),
            1,
            0))
        =0,
    NA(),
    IF(
        Parameters!$D$15=1,
        IF(
            SUM(--(ISNUMBER(IF($M$5:$AE$5=1,(M119:AE119),""))))&gt;0,
            MAX(IF(
                ISNUMBER(M119:AE119),
                IF(
                    M$5:AE$5=1,
                    M119:AE119,
                    ""),
                "")),
            MAX(IF(
                ISNUMBER(M119:AE119),
                IF(
                    M$5:AE$5=2,
                    M119:AE119,
                    ""),
                ""))
        ),
        IF(
            Parameters!$D$16=1,
            IFERROR(
                AVERAGE(IF(
                    ISNUMBER(M119:AE119),
                    IF(
                        M$5:AE$5=1,
                        M119:AE119,
                        ""),
                    "")),
                AVERAGE(IF(
                    ISNUMBER(M119:AE119),
                    IF(
                        M$5:AE$5=2,
                        M119:AE119,
                        ""),
                    ""))
            ),
            IF(
                Parameters!$D$17=1,
                IFERROR(
                    IF(
                        OR(
                            IF(
                                ISNUMBER(M119:AE119),
                                IF(
                                    M$5:AE$5=1,
                                    M119:AE119,
                                    ""),
                                "")
                            =0),
                        0,
                        GEOMEAN(IF(
                            ISNUMBER(M119:AE119),
                            IF(
                                M$5:AE$5=1,
                                M119:AE119,
                                ""),
                            ""))
                    ),
                    IF(
                        OR(IF(
                            ISNUMBER(M119:AE119),
                            IF(
                                M$5:AE$5=2,
                                M119:AE119,
                                ""),
                            "")
                            =0),
                        0,
                        GEOMEAN(IF(
                            ISNUMBER(M119:AE119),
                            IF(
                                M$5:AE$5=2,
                                M119:AE119,
                                ""),
                            "")))
                )
            )
        )
    )
)</f>
        <v>0</v>
      </c>
      <c r="J119" s="242" t="s">
        <v>409</v>
      </c>
      <c r="K119" s="242">
        <v>44753</v>
      </c>
      <c r="L119" s="91" t="s">
        <v>191</v>
      </c>
      <c r="M119" s="192">
        <v>0</v>
      </c>
      <c r="N119" s="192" t="s">
        <v>409</v>
      </c>
      <c r="O119" s="192">
        <v>0</v>
      </c>
      <c r="P119" s="192" t="s">
        <v>409</v>
      </c>
      <c r="Q119" s="192">
        <v>0</v>
      </c>
      <c r="R119" s="192" t="s">
        <v>409</v>
      </c>
      <c r="S119" s="192" t="s">
        <v>409</v>
      </c>
      <c r="T119" s="192" t="s">
        <v>409</v>
      </c>
      <c r="U119" s="192" t="s">
        <v>409</v>
      </c>
      <c r="V119" s="192" t="s">
        <v>409</v>
      </c>
      <c r="W119" s="192" t="s">
        <v>409</v>
      </c>
      <c r="X119" s="192" t="s">
        <v>409</v>
      </c>
      <c r="Y119" s="192" t="s">
        <v>409</v>
      </c>
      <c r="Z119" s="192" t="s">
        <v>409</v>
      </c>
      <c r="AA119" s="192" t="s">
        <v>409</v>
      </c>
      <c r="AB119" s="34"/>
      <c r="AC119" s="34"/>
      <c r="AD119" s="192"/>
      <c r="AE119" s="192"/>
      <c r="AF119" s="192"/>
      <c r="AG119" s="192"/>
      <c r="AH119" s="192"/>
      <c r="AI119" s="192"/>
    </row>
    <row r="120" spans="1:35" x14ac:dyDescent="0.2">
      <c r="A120" s="84">
        <v>113</v>
      </c>
      <c r="B120" s="84" t="str">
        <f ca="1"/>
        <v>Liechtenstein</v>
      </c>
      <c r="C120" s="84" t="str">
        <f ca="1"/>
        <v>LIE</v>
      </c>
      <c r="D120" s="219" t="str">
        <f ca="1"/>
        <v>ECS           Europe &amp; Central Asia</v>
      </c>
      <c r="E120" s="219" t="str">
        <f ca="1"/>
        <v>NA</v>
      </c>
      <c r="F120" s="190" t="str">
        <f t="shared" ca="1" si="13"/>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$M$4:$AE$4,
                    (M120:AE120),
                    "")),
            1,
            0))
        =0,
    NA(),
    IF(
        Parameters!$D$15=1,
        IF(
            SUM(--(ISNUMBER(IF($M$4:$AE$4=1,(M120:AE120),""))))&gt;0,
            MAX(IF(
                ISNUMBER(M120:AE120),
                IF(
                    M$4:AE$4=1,
                    M120:AE120,
                    ""),
                "")),
            MAX(IF(
                ISNUMBER(M120:AE120),
                IF(
                    M$4:AE$4=2,
                    M120:AE120,
                    ""),
                ""))
        ),
        IF(
            Parameters!$D$16=1,
            IFERROR(
                AVERAGE(IF(
                    ISNUMBER(M120:AE120),
                    IF(
                        M$4:AE$4=1,
                        M120:AE120,
                        ""),
                    "")),
                AVERAGE(IF(
                    ISNUMBER(M120:AE120),
                    IF(
                        M$4:AE$4=2,
                        M120:AE120,
                        ""),
                    ""))
            ),
            IF(
                Parameters!$D$17=1,
                IFERROR(
                    IF(
                        OR(
                            IF(
                                ISNUMBER(M120:AE120),
                                IF(
                                    M$4:AE$4=1,
                                    M120:AE120,
                                    ""),
                                "")
                            =0),
                        0,
                        GEOMEAN(IF(
                            ISNUMBER(M120:AE120),
                            IF(
                                M$4:AE$4=1,
                                M120:AE120,
                                ""),
                            ""))
                    ),
                    IF(
                        OR(IF(
                            ISNUMBER(M120:AE120),
                            IF(
                                M$4:AE$4=2,
                                M120:AE120,
                                ""),
                            "")
                            =0),
                        0,
                        GEOMEAN(IF(
                            ISNUMBER(M120:AE120),
                            IF(
                                M$4:AE$4=2,
                                M120:AE120,
                                ""),
                            "")))
                )
            )
        )
    )
)</f>
        <v>0</v>
      </c>
      <c r="I120" s="191" cm="1">
        <f t="array" ref="I120">IF(
    SUM(IF(
            ISNUMBER(
                IF(
                    $M$5:$AE$5,
                    (M120:AE120),
                    "")),
            1,
            0))
        =0,
    NA(),
    IF(
        Parameters!$D$15=1,
        IF(
            SUM(--(ISNUMBER(IF($M$5:$AE$5=1,(M120:AE120),""))))&gt;0,
            MAX(IF(
                ISNUMBER(M120:AE120),
                IF(
                    M$5:AE$5=1,
                    M120:AE120,
                    ""),
                "")),
            MAX(IF(
                ISNUMBER(M120:AE120),
                IF(
                    M$5:AE$5=2,
                    M120:AE120,
                    ""),
                ""))
        ),
        IF(
            Parameters!$D$16=1,
            IFERROR(
                AVERAGE(IF(
                    ISNUMBER(M120:AE120),
                    IF(
                        M$5:AE$5=1,
                        M120:AE120,
                        ""),
                    "")),
                AVERAGE(IF(
                    ISNUMBER(M120:AE120),
                    IF(
                        M$5:AE$5=2,
                        M120:AE120,
                        ""),
                    ""))
            ),
            IF(
                Parameters!$D$17=1,
                IFERROR(
                    IF(
                        OR(
                            IF(
                                ISNUMBER(M120:AE120),
                                IF(
                                    M$5:AE$5=1,
                                    M120:AE120,
                                    ""),
                                "")
                            =0),
                        0,
                        GEOMEAN(IF(
                            ISNUMBER(M120:AE120),
                            IF(
                                M$5:AE$5=1,
                                M120:AE120,
                                ""),
                            ""))
                    ),
                    IF(
                        OR(IF(
                            ISNUMBER(M120:AE120),
                            IF(
                                M$5:AE$5=2,
                                M120:AE120,
                                ""),
                            "")
                            =0),
                        0,
                        GEOMEAN(IF(
                            ISNUMBER(M120:AE120),
                            IF(
                                M$5:AE$5=2,
                                M120:AE120,
                                ""),
                            "")))
                )
            )
        )
    )
)</f>
        <v>0</v>
      </c>
      <c r="J120" s="242" t="s">
        <v>409</v>
      </c>
      <c r="K120" s="242">
        <v>44860</v>
      </c>
      <c r="L120" s="91" t="s">
        <v>193</v>
      </c>
      <c r="M120" s="192">
        <v>0</v>
      </c>
      <c r="N120" s="192" t="s">
        <v>409</v>
      </c>
      <c r="O120" s="192">
        <v>0</v>
      </c>
      <c r="P120" s="192" t="s">
        <v>409</v>
      </c>
      <c r="Q120" s="192">
        <v>0</v>
      </c>
      <c r="R120" s="192" t="s">
        <v>409</v>
      </c>
      <c r="S120" s="192">
        <v>0</v>
      </c>
      <c r="T120" s="192" t="s">
        <v>409</v>
      </c>
      <c r="U120" s="192" t="s">
        <v>409</v>
      </c>
      <c r="V120" s="192" t="s">
        <v>409</v>
      </c>
      <c r="W120" s="192" t="s">
        <v>409</v>
      </c>
      <c r="X120" s="192" t="s">
        <v>409</v>
      </c>
      <c r="Y120" s="192" t="s">
        <v>409</v>
      </c>
      <c r="Z120" s="192">
        <v>0</v>
      </c>
      <c r="AA120" s="192" t="s">
        <v>409</v>
      </c>
      <c r="AB120" s="34"/>
      <c r="AC120" s="34"/>
      <c r="AD120" s="192"/>
      <c r="AE120" s="192"/>
      <c r="AF120" s="192"/>
      <c r="AG120" s="192"/>
      <c r="AH120" s="192"/>
      <c r="AI120" s="192"/>
    </row>
    <row r="121" spans="1:35" x14ac:dyDescent="0.2">
      <c r="A121" s="84">
        <v>114</v>
      </c>
      <c r="B121" s="84" t="str">
        <f ca="1"/>
        <v>Sri Lanka</v>
      </c>
      <c r="C121" s="84" t="str">
        <f ca="1"/>
        <v>LKA</v>
      </c>
      <c r="D121" s="219" t="str">
        <f ca="1"/>
        <v>SAS           South Asia</v>
      </c>
      <c r="E121" s="219" t="str">
        <f ca="1"/>
        <v>IBRD</v>
      </c>
      <c r="F121" s="190" t="str">
        <f t="shared" ca="1" si="13"/>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$M$4:$AE$4,
                    (M121:AE121),
                    "")),
            1,
            0))
        =0,
    NA(),
    IF(
        Parameters!$D$15=1,
        IF(
            SUM(--(ISNUMBER(IF($M$4:$AE$4=1,(M121:AE121),""))))&gt;0,
            MAX(IF(
                ISNUMBER(M121:AE121),
                IF(
                    M$4:AE$4=1,
                    M121:AE121,
                    ""),
                "")),
            MAX(IF(
                ISNUMBER(M121:AE121),
                IF(
                    M$4:AE$4=2,
                    M121:AE121,
                    ""),
                ""))
        ),
        IF(
            Parameters!$D$16=1,
            IFERROR(
                AVERAGE(IF(
                    ISNUMBER(M121:AE121),
                    IF(
                        M$4:AE$4=1,
                        M121:AE121,
                        ""),
                    "")),
                AVERAGE(IF(
                    ISNUMBER(M121:AE121),
                    IF(
                        M$4:AE$4=2,
                        M121:AE121,
                        ""),
                    ""))
            ),
            IF(
                Parameters!$D$17=1,
                IFERROR(
                    IF(
                        OR(
                            IF(
                                ISNUMBER(M121:AE121),
                                IF(
                                    M$4:AE$4=1,
                                    M121:AE121,
                                    ""),
                                "")
                            =0),
                        0,
                        GEOMEAN(IF(
                            ISNUMBER(M121:AE121),
                            IF(
                                M$4:AE$4=1,
                                M121:AE121,
                                ""),
                            ""))
                    ),
                    IF(
                        OR(IF(
                            ISNUMBER(M121:AE121),
                            IF(
                                M$4:AE$4=2,
                                M121:AE121,
                                ""),
                            "")
                            =0),
                        0,
                        GEOMEAN(IF(
                            ISNUMBER(M121:AE121),
                            IF(
                                M$4:AE$4=2,
                                M121:AE121,
                                ""),
                            "")))
                )
            )
        )
    )
)</f>
        <v>6.2885870523901897</v>
      </c>
      <c r="I121" s="191" cm="1">
        <f t="array" ref="I121">IF(
    SUM(IF(
            ISNUMBER(
                IF(
                    $M$5:$AE$5,
                    (M121:AE121),
                    "")),
            1,
            0))
        =0,
    NA(),
    IF(
        Parameters!$D$15=1,
        IF(
            SUM(--(ISNUMBER(IF($M$5:$AE$5=1,(M121:AE121),""))))&gt;0,
            MAX(IF(
                ISNUMBER(M121:AE121),
                IF(
                    M$5:AE$5=1,
                    M121:AE121,
                    ""),
                "")),
            MAX(IF(
                ISNUMBER(M121:AE121),
                IF(
                    M$5:AE$5=2,
                    M121:AE121,
                    ""),
                ""))
        ),
        IF(
            Parameters!$D$16=1,
            IFERROR(
                AVERAGE(IF(
                    ISNUMBER(M121:AE121),
                    IF(
                        M$5:AE$5=1,
                        M121:AE121,
                        ""),
                    "")),
                AVERAGE(IF(
                    ISNUMBER(M121:AE121),
                    IF(
                        M$5:AE$5=2,
                        M121:AE121,
                        ""),
                    ""))
            ),
            IF(
                Parameters!$D$17=1,
                IFERROR(
                    IF(
                        OR(
                            IF(
                                ISNUMBER(M121:AE121),
                                IF(
                                    M$5:AE$5=1,
                                    M121:AE121,
                                    ""),
                                "")
                            =0),
                        0,
                        GEOMEAN(IF(
                            ISNUMBER(M121:AE121),
                            IF(
                                M$5:AE$5=1,
                                M121:AE121,
                                ""),
                            ""))
                    ),
                    IF(
                        OR(IF(
                            ISNUMBER(M121:AE121),
                            IF(
                                M$5:AE$5=2,
                                M121:AE121,
                                ""),
                            "")
                            =0),
                        0,
                        GEOMEAN(IF(
                            ISNUMBER(M121:AE121),
                            IF(
                                M$5:AE$5=2,
                                M121:AE121,
                                ""),
                            "")))
                )
            )
        )
    )
)</f>
        <v>0</v>
      </c>
      <c r="J121" s="242">
        <v>45103</v>
      </c>
      <c r="K121" s="242">
        <v>45386</v>
      </c>
      <c r="L121" s="91" t="s">
        <v>195</v>
      </c>
      <c r="M121" s="192">
        <v>0</v>
      </c>
      <c r="N121" s="192">
        <v>6.2885870523901897</v>
      </c>
      <c r="O121" s="192">
        <v>0</v>
      </c>
      <c r="P121" s="192" t="s">
        <v>409</v>
      </c>
      <c r="Q121" s="192">
        <v>0</v>
      </c>
      <c r="R121" s="192" t="s">
        <v>409</v>
      </c>
      <c r="S121" s="192">
        <v>0</v>
      </c>
      <c r="T121" s="192">
        <v>0</v>
      </c>
      <c r="U121" s="192" t="s">
        <v>409</v>
      </c>
      <c r="V121" s="192">
        <v>90.3</v>
      </c>
      <c r="W121" s="192" t="s">
        <v>409</v>
      </c>
      <c r="X121" s="192" t="s">
        <v>409</v>
      </c>
      <c r="Y121" s="192" t="s">
        <v>409</v>
      </c>
      <c r="Z121" s="192">
        <v>0</v>
      </c>
      <c r="AA121" s="192">
        <v>-100</v>
      </c>
      <c r="AB121" s="34"/>
      <c r="AC121" s="34"/>
      <c r="AD121" s="192"/>
      <c r="AE121" s="192"/>
      <c r="AF121" s="192"/>
      <c r="AG121" s="192"/>
      <c r="AH121" s="192"/>
      <c r="AI121" s="192"/>
    </row>
    <row r="122" spans="1:35" x14ac:dyDescent="0.2">
      <c r="A122" s="84">
        <v>115</v>
      </c>
      <c r="B122" s="84" t="str">
        <f ca="1"/>
        <v>Lesotho</v>
      </c>
      <c r="C122" s="84" t="str">
        <f ca="1"/>
        <v>LSO</v>
      </c>
      <c r="D122" s="219" t="str">
        <f ca="1"/>
        <v>SSF           Sub-Saharan Africa</v>
      </c>
      <c r="E122" s="219" t="str">
        <f ca="1"/>
        <v>IDA</v>
      </c>
      <c r="F122" s="190" t="str">
        <f t="shared" ca="1" si="13"/>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$M$4:$AE$4,
                    (M122:AE122),
                    "")),
            1,
            0))
        =0,
    NA(),
    IF(
        Parameters!$D$15=1,
        IF(
            SUM(--(ISNUMBER(IF($M$4:$AE$4=1,(M122:AE122),""))))&gt;0,
            MAX(IF(
                ISNUMBER(M122:AE122),
                IF(
                    M$4:AE$4=1,
                    M122:AE122,
                    ""),
                "")),
            MAX(IF(
                ISNUMBER(M122:AE122),
                IF(
                    M$4:AE$4=2,
                    M122:AE122,
                    ""),
                ""))
        ),
        IF(
            Parameters!$D$16=1,
            IFERROR(
                AVERAGE(IF(
                    ISNUMBER(M122:AE122),
                    IF(
                        M$4:AE$4=1,
                        M122:AE122,
                        ""),
                    "")),
                AVERAGE(IF(
                    ISNUMBER(M122:AE122),
                    IF(
                        M$4:AE$4=2,
                        M122:AE122,
                        ""),
                    ""))
            ),
            IF(
                Parameters!$D$17=1,
                IFERROR(
                    IF(
                        OR(
                            IF(
                                ISNUMBER(M122:AE122),
                                IF(
                                    M$4:AE$4=1,
                                    M122:AE122,
                                    ""),
                                "")
                            =0),
                        0,
                        GEOMEAN(IF(
                            ISNUMBER(M122:AE122),
                            IF(
                                M$4:AE$4=1,
                                M122:AE122,
                                ""),
                            ""))
                    ),
                    IF(
                        OR(IF(
                            ISNUMBER(M122:AE122),
                            IF(
                                M$4:AE$4=2,
                                M122:AE122,
                                ""),
                            "")
                            =0),
                        0,
                        GEOMEAN(IF(
                            ISNUMBER(M122:AE122),
                            IF(
                                M$4:AE$4=2,
                                M122:AE122,
                                ""),
                            "")))
                )
            )
        )
    )
)</f>
        <v>3.2016228611747999</v>
      </c>
      <c r="I122" s="191" cm="1">
        <f t="array" ref="I122">IF(
    SUM(IF(
            ISNUMBER(
                IF(
                    $M$5:$AE$5,
                    (M122:AE122),
                    "")),
            1,
            0))
        =0,
    NA(),
    IF(
        Parameters!$D$15=1,
        IF(
            SUM(--(ISNUMBER(IF($M$5:$AE$5=1,(M122:AE122),""))))&gt;0,
            MAX(IF(
                ISNUMBER(M122:AE122),
                IF(
                    M$5:AE$5=1,
                    M122:AE122,
                    ""),
                "")),
            MAX(IF(
                ISNUMBER(M122:AE122),
                IF(
                    M$5:AE$5=2,
                    M122:AE122,
                    ""),
                ""))
        ),
        IF(
            Parameters!$D$16=1,
            IFERROR(
                AVERAGE(IF(
                    ISNUMBER(M122:AE122),
                    IF(
                        M$5:AE$5=1,
                        M122:AE122,
                        ""),
                    "")),
                AVERAGE(IF(
                    ISNUMBER(M122:AE122),
                    IF(
                        M$5:AE$5=2,
                        M122:AE122,
                        ""),
                    ""))
            ),
            IF(
                Parameters!$D$17=1,
                IFERROR(
                    IF(
                        OR(
                            IF(
                                ISNUMBER(M122:AE122),
                                IF(
                                    M$5:AE$5=1,
                                    M122:AE122,
                                    ""),
                                "")
                            =0),
                        0,
                        GEOMEAN(IF(
                            ISNUMBER(M122:AE122),
                            IF(
                                M$5:AE$5=1,
                                M122:AE122,
                                ""),
                            ""))
                    ),
                    IF(
                        OR(IF(
                            ISNUMBER(M122:AE122),
                            IF(
                                M$5:AE$5=2,
                                M122:AE122,
                                ""),
                            "")
                            =0),
                        0,
                        GEOMEAN(IF(
                            ISNUMBER(M122:AE122),
                            IF(
                                M$5:AE$5=2,
                                M122:AE122,
                                ""),
                            "")))
                )
            )
        )
    )
)</f>
        <v>0</v>
      </c>
      <c r="J122" s="242">
        <v>45103</v>
      </c>
      <c r="K122" s="242">
        <v>45418</v>
      </c>
      <c r="L122" s="91" t="s">
        <v>197</v>
      </c>
      <c r="M122" s="192">
        <v>0</v>
      </c>
      <c r="N122" s="192">
        <v>3.2016228611747999</v>
      </c>
      <c r="O122" s="192">
        <v>0</v>
      </c>
      <c r="P122" s="192" t="s">
        <v>409</v>
      </c>
      <c r="Q122" s="192">
        <v>0</v>
      </c>
      <c r="R122" s="192" t="s">
        <v>409</v>
      </c>
      <c r="S122" s="192">
        <v>0</v>
      </c>
      <c r="T122" s="192">
        <v>0</v>
      </c>
      <c r="U122" s="192" t="s">
        <v>409</v>
      </c>
      <c r="V122" s="192">
        <v>76.3</v>
      </c>
      <c r="W122" s="192" t="s">
        <v>409</v>
      </c>
      <c r="X122" s="192" t="s">
        <v>409</v>
      </c>
      <c r="Y122" s="192" t="s">
        <v>409</v>
      </c>
      <c r="Z122" s="192">
        <v>0</v>
      </c>
      <c r="AA122" s="192">
        <v>-100</v>
      </c>
      <c r="AB122" s="34"/>
      <c r="AC122" s="34"/>
      <c r="AD122" s="192"/>
      <c r="AE122" s="192"/>
      <c r="AF122" s="192"/>
      <c r="AG122" s="192"/>
      <c r="AH122" s="192"/>
      <c r="AI122" s="192"/>
    </row>
    <row r="123" spans="1:35" x14ac:dyDescent="0.2">
      <c r="A123" s="84">
        <v>116</v>
      </c>
      <c r="B123" s="84" t="str">
        <f ca="1"/>
        <v>Lithuania</v>
      </c>
      <c r="C123" s="84" t="str">
        <f ca="1"/>
        <v>LTU</v>
      </c>
      <c r="D123" s="219" t="str">
        <f ca="1"/>
        <v>ECS           Europe &amp; Central Asia</v>
      </c>
      <c r="E123" s="219" t="str">
        <f ca="1"/>
        <v>NA</v>
      </c>
      <c r="F123" s="190" t="str">
        <f t="shared" ca="1" si="13"/>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$M$4:$AE$4,
                    (M123:AE123),
                    "")),
            1,
            0))
        =0,
    NA(),
    IF(
        Parameters!$D$15=1,
        IF(
            SUM(--(ISNUMBER(IF($M$4:$AE$4=1,(M123:AE123),""))))&gt;0,
            MAX(IF(
                ISNUMBER(M123:AE123),
                IF(
                    M$4:AE$4=1,
                    M123:AE123,
                    ""),
                "")),
            MAX(IF(
                ISNUMBER(M123:AE123),
                IF(
                    M$4:AE$4=2,
                    M123:AE123,
                    ""),
                ""))
        ),
        IF(
            Parameters!$D$16=1,
            IFERROR(
                AVERAGE(IF(
                    ISNUMBER(M123:AE123),
                    IF(
                        M$4:AE$4=1,
                        M123:AE123,
                        ""),
                    "")),
                AVERAGE(IF(
                    ISNUMBER(M123:AE123),
                    IF(
                        M$4:AE$4=2,
                        M123:AE123,
                        ""),
                    ""))
            ),
            IF(
                Parameters!$D$17=1,
                IFERROR(
                    IF(
                        OR(
                            IF(
                                ISNUMBER(M123:AE123),
                                IF(
                                    M$4:AE$4=1,
                                    M123:AE123,
                                    ""),
                                "")
                            =0),
                        0,
                        GEOMEAN(IF(
                            ISNUMBER(M123:AE123),
                            IF(
                                M$4:AE$4=1,
                                M123:AE123,
                                ""),
                            ""))
                    ),
                    IF(
                        OR(IF(
                            ISNUMBER(M123:AE123),
                            IF(
                                M$4:AE$4=2,
                                M123:AE123,
                                ""),
                            "")
                            =0),
                        0,
                        GEOMEAN(IF(
                            ISNUMBER(M123:AE123),
                            IF(
                                M$4:AE$4=2,
                                M123:AE123,
                                ""),
                            "")))
                )
            )
        )
    )
)</f>
        <v>0</v>
      </c>
      <c r="I123" s="191" cm="1">
        <f t="array" ref="I123">IF(
    SUM(IF(
            ISNUMBER(
                IF(
                    $M$5:$AE$5,
                    (M123:AE123),
                    "")),
            1,
            0))
        =0,
    NA(),
    IF(
        Parameters!$D$15=1,
        IF(
            SUM(--(ISNUMBER(IF($M$5:$AE$5=1,(M123:AE123),""))))&gt;0,
            MAX(IF(
                ISNUMBER(M123:AE123),
                IF(
                    M$5:AE$5=1,
                    M123:AE123,
                    ""),
                "")),
            MAX(IF(
                ISNUMBER(M123:AE123),
                IF(
                    M$5:AE$5=2,
                    M123:AE123,
                    ""),
                ""))
        ),
        IF(
            Parameters!$D$16=1,
            IFERROR(
                AVERAGE(IF(
                    ISNUMBER(M123:AE123),
                    IF(
                        M$5:AE$5=1,
                        M123:AE123,
                        ""),
                    "")),
                AVERAGE(IF(
                    ISNUMBER(M123:AE123),
                    IF(
                        M$5:AE$5=2,
                        M123:AE123,
                        ""),
                    ""))
            ),
            IF(
                Parameters!$D$17=1,
                IFERROR(
                    IF(
                        OR(
                            IF(
                                ISNUMBER(M123:AE123),
                                IF(
                                    M$5:AE$5=1,
                                    M123:AE123,
                                    ""),
                                "")
                            =0),
                        0,
                        GEOMEAN(IF(
                            ISNUMBER(M123:AE123),
                            IF(
                                M$5:AE$5=1,
                                M123:AE123,
                                ""),
                            ""))
                    ),
                    IF(
                        OR(IF(
                            ISNUMBER(M123:AE123),
                            IF(
                                M$5:AE$5=2,
                                M123:AE123,
                                ""),
                            "")
                            =0),
                        0,
                        GEOMEAN(IF(
                            ISNUMBER(M123:AE123),
                            IF(
                                M$5:AE$5=2,
                                M123:AE123,
                                ""),
                            "")))
                )
            )
        )
    )
)</f>
        <v>0</v>
      </c>
      <c r="J123" s="242">
        <v>45454</v>
      </c>
      <c r="K123" s="242">
        <v>45454</v>
      </c>
      <c r="L123" s="91" t="s">
        <v>199</v>
      </c>
      <c r="M123" s="192">
        <v>0</v>
      </c>
      <c r="N123" s="192">
        <v>0</v>
      </c>
      <c r="O123" s="192">
        <v>0</v>
      </c>
      <c r="P123" s="192" t="s">
        <v>409</v>
      </c>
      <c r="Q123" s="192">
        <v>0</v>
      </c>
      <c r="R123" s="192" t="s">
        <v>409</v>
      </c>
      <c r="S123" s="192">
        <v>0</v>
      </c>
      <c r="T123" s="192" t="s">
        <v>409</v>
      </c>
      <c r="U123" s="192" t="s">
        <v>409</v>
      </c>
      <c r="V123" s="192">
        <v>39.4</v>
      </c>
      <c r="W123" s="192" t="s">
        <v>409</v>
      </c>
      <c r="X123" s="192" t="s">
        <v>409</v>
      </c>
      <c r="Y123" s="192" t="s">
        <v>409</v>
      </c>
      <c r="Z123" s="192">
        <v>-0.25</v>
      </c>
      <c r="AA123" s="192" t="s">
        <v>409</v>
      </c>
      <c r="AB123" s="34"/>
      <c r="AC123" s="34"/>
      <c r="AD123" s="192"/>
      <c r="AE123" s="192"/>
      <c r="AF123" s="192"/>
      <c r="AG123" s="192"/>
      <c r="AH123" s="192"/>
      <c r="AI123" s="192"/>
    </row>
    <row r="124" spans="1:35" x14ac:dyDescent="0.2">
      <c r="A124" s="84">
        <v>117</v>
      </c>
      <c r="B124" s="84" t="str">
        <f ca="1"/>
        <v>Luxembourg</v>
      </c>
      <c r="C124" s="84" t="str">
        <f ca="1"/>
        <v>LUX</v>
      </c>
      <c r="D124" s="219" t="str">
        <f ca="1"/>
        <v>ECS           Europe &amp; Central Asia</v>
      </c>
      <c r="E124" s="219" t="str">
        <f ca="1"/>
        <v>NA</v>
      </c>
      <c r="F124" s="190" t="str">
        <f t="shared" ca="1" si="13"/>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$M$4:$AE$4,
                    (M124:AE124),
                    "")),
            1,
            0))
        =0,
    NA(),
    IF(
        Parameters!$D$15=1,
        IF(
            SUM(--(ISNUMBER(IF($M$4:$AE$4=1,(M124:AE124),""))))&gt;0,
            MAX(IF(
                ISNUMBER(M124:AE124),
                IF(
                    M$4:AE$4=1,
                    M124:AE124,
                    ""),
                "")),
            MAX(IF(
                ISNUMBER(M124:AE124),
                IF(
                    M$4:AE$4=2,
                    M124:AE124,
                    ""),
                ""))
        ),
        IF(
            Parameters!$D$16=1,
            IFERROR(
                AVERAGE(IF(
                    ISNUMBER(M124:AE124),
                    IF(
                        M$4:AE$4=1,
                        M124:AE124,
                        ""),
                    "")),
                AVERAGE(IF(
                    ISNUMBER(M124:AE124),
                    IF(
                        M$4:AE$4=2,
                        M124:AE124,
                        ""),
                    ""))
            ),
            IF(
                Parameters!$D$17=1,
                IFERROR(
                    IF(
                        OR(
                            IF(
                                ISNUMBER(M124:AE124),
                                IF(
                                    M$4:AE$4=1,
                                    M124:AE124,
                                    ""),
                                "")
                            =0),
                        0,
                        GEOMEAN(IF(
                            ISNUMBER(M124:AE124),
                            IF(
                                M$4:AE$4=1,
                                M124:AE124,
                                ""),
                            ""))
                    ),
                    IF(
                        OR(IF(
                            ISNUMBER(M124:AE124),
                            IF(
                                M$4:AE$4=2,
                                M124:AE124,
                                ""),
                            "")
                            =0),
                        0,
                        GEOMEAN(IF(
                            ISNUMBER(M124:AE124),
                            IF(
                                M$4:AE$4=2,
                                M124:AE124,
                                ""),
                            "")))
                )
            )
        )
    )
)</f>
        <v>0</v>
      </c>
      <c r="I124" s="191" cm="1">
        <f t="array" ref="I124">IF(
    SUM(IF(
            ISNUMBER(
                IF(
                    $M$5:$AE$5,
                    (M124:AE124),
                    "")),
            1,
            0))
        =0,
    NA(),
    IF(
        Parameters!$D$15=1,
        IF(
            SUM(--(ISNUMBER(IF($M$5:$AE$5=1,(M124:AE124),""))))&gt;0,
            MAX(IF(
                ISNUMBER(M124:AE124),
                IF(
                    M$5:AE$5=1,
                    M124:AE124,
                    ""),
                "")),
            MAX(IF(
                ISNUMBER(M124:AE124),
                IF(
                    M$5:AE$5=2,
                    M124:AE124,
                    ""),
                ""))
        ),
        IF(
            Parameters!$D$16=1,
            IFERROR(
                AVERAGE(IF(
                    ISNUMBER(M124:AE124),
                    IF(
                        M$5:AE$5=1,
                        M124:AE124,
                        ""),
                    "")),
                AVERAGE(IF(
                    ISNUMBER(M124:AE124),
                    IF(
                        M$5:AE$5=2,
                        M124:AE124,
                        ""),
                    ""))
            ),
            IF(
                Parameters!$D$17=1,
                IFERROR(
                    IF(
                        OR(
                            IF(
                                ISNUMBER(M124:AE124),
                                IF(
                                    M$5:AE$5=1,
                                    M124:AE124,
                                    ""),
                                "")
                            =0),
                        0,
                        GEOMEAN(IF(
                            ISNUMBER(M124:AE124),
                            IF(
                                M$5:AE$5=1,
                                M124:AE124,
                                ""),
                            ""))
                    ),
                    IF(
                        OR(IF(
                            ISNUMBER(M124:AE124),
                            IF(
                                M$5:AE$5=2,
                                M124:AE124,
                                ""),
                            "")
                            =0),
                        0,
                        GEOMEAN(IF(
                            ISNUMBER(M124:AE124),
                            IF(
                                M$5:AE$5=2,
                                M124:AE124,
                                ""),
                            "")))
                )
            )
        )
    )
)</f>
        <v>0</v>
      </c>
      <c r="J124" s="242">
        <v>45454</v>
      </c>
      <c r="K124" s="242" t="s">
        <v>409</v>
      </c>
      <c r="L124" s="91" t="s">
        <v>201</v>
      </c>
      <c r="M124" s="192">
        <v>0</v>
      </c>
      <c r="N124" s="192">
        <v>0</v>
      </c>
      <c r="O124" s="192">
        <v>0</v>
      </c>
      <c r="P124" s="192" t="s">
        <v>409</v>
      </c>
      <c r="Q124" s="192">
        <v>0</v>
      </c>
      <c r="R124" s="192" t="s">
        <v>409</v>
      </c>
      <c r="S124" s="192" t="s">
        <v>409</v>
      </c>
      <c r="T124" s="192" t="s">
        <v>409</v>
      </c>
      <c r="U124" s="192" t="s">
        <v>409</v>
      </c>
      <c r="V124" s="192">
        <v>19.5</v>
      </c>
      <c r="W124" s="192" t="s">
        <v>409</v>
      </c>
      <c r="X124" s="192" t="s">
        <v>409</v>
      </c>
      <c r="Y124" s="192" t="s">
        <v>409</v>
      </c>
      <c r="Z124" s="192" t="s">
        <v>409</v>
      </c>
      <c r="AA124" s="192" t="s">
        <v>409</v>
      </c>
      <c r="AB124" s="34"/>
      <c r="AC124" s="34"/>
      <c r="AD124" s="192"/>
      <c r="AE124" s="192"/>
      <c r="AF124" s="192"/>
      <c r="AG124" s="192"/>
      <c r="AH124" s="192"/>
      <c r="AI124" s="192"/>
    </row>
    <row r="125" spans="1:35" x14ac:dyDescent="0.2">
      <c r="A125" s="84">
        <v>118</v>
      </c>
      <c r="B125" s="84" t="str">
        <f ca="1"/>
        <v>Latvia</v>
      </c>
      <c r="C125" s="84" t="str">
        <f ca="1"/>
        <v>LVA</v>
      </c>
      <c r="D125" s="219" t="str">
        <f ca="1"/>
        <v>ECS           Europe &amp; Central Asia</v>
      </c>
      <c r="E125" s="219" t="str">
        <f ca="1"/>
        <v>NA</v>
      </c>
      <c r="F125" s="190" t="str">
        <f t="shared" ca="1" si="13"/>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$M$4:$AE$4,
                    (M125:AE125),
                    "")),
            1,
            0))
        =0,
    NA(),
    IF(
        Parameters!$D$15=1,
        IF(
            SUM(--(ISNUMBER(IF($M$4:$AE$4=1,(M125:AE125),""))))&gt;0,
            MAX(IF(
                ISNUMBER(M125:AE125),
                IF(
                    M$4:AE$4=1,
                    M125:AE125,
                    ""),
                "")),
            MAX(IF(
                ISNUMBER(M125:AE125),
                IF(
                    M$4:AE$4=2,
                    M125:AE125,
                    ""),
                ""))
        ),
        IF(
            Parameters!$D$16=1,
            IFERROR(
                AVERAGE(IF(
                    ISNUMBER(M125:AE125),
                    IF(
                        M$4:AE$4=1,
                        M125:AE125,
                        ""),
                    "")),
                AVERAGE(IF(
                    ISNUMBER(M125:AE125),
                    IF(
                        M$4:AE$4=2,
                        M125:AE125,
                        ""),
                    ""))
            ),
            IF(
                Parameters!$D$17=1,
                IFERROR(
                    IF(
                        OR(
                            IF(
                                ISNUMBER(M125:AE125),
                                IF(
                                    M$4:AE$4=1,
                                    M125:AE125,
                                    ""),
                                "")
                            =0),
                        0,
                        GEOMEAN(IF(
                            ISNUMBER(M125:AE125),
                            IF(
                                M$4:AE$4=1,
                                M125:AE125,
                                ""),
                            ""))
                    ),
                    IF(
                        OR(IF(
                            ISNUMBER(M125:AE125),
                            IF(
                                M$4:AE$4=2,
                                M125:AE125,
                                ""),
                            "")
                            =0),
                        0,
                        GEOMEAN(IF(
                            ISNUMBER(M125:AE125),
                            IF(
                                M$4:AE$4=2,
                                M125:AE125,
                                ""),
                            "")))
                )
            )
        )
    )
)</f>
        <v>0</v>
      </c>
      <c r="I125" s="191" cm="1">
        <f t="array" ref="I125">IF(
    SUM(IF(
            ISNUMBER(
                IF(
                    $M$5:$AE$5,
                    (M125:AE125),
                    "")),
            1,
            0))
        =0,
    NA(),
    IF(
        Parameters!$D$15=1,
        IF(
            SUM(--(ISNUMBER(IF($M$5:$AE$5=1,(M125:AE125),""))))&gt;0,
            MAX(IF(
                ISNUMBER(M125:AE125),
                IF(
                    M$5:AE$5=1,
                    M125:AE125,
                    ""),
                "")),
            MAX(IF(
                ISNUMBER(M125:AE125),
                IF(
                    M$5:AE$5=2,
                    M125:AE125,
                    ""),
                ""))
        ),
        IF(
            Parameters!$D$16=1,
            IFERROR(
                AVERAGE(IF(
                    ISNUMBER(M125:AE125),
                    IF(
                        M$5:AE$5=1,
                        M125:AE125,
                        ""),
                    "")),
                AVERAGE(IF(
                    ISNUMBER(M125:AE125),
                    IF(
                        M$5:AE$5=2,
                        M125:AE125,
                        ""),
                    ""))
            ),
            IF(
                Parameters!$D$17=1,
                IFERROR(
                    IF(
                        OR(
                            IF(
                                ISNUMBER(M125:AE125),
                                IF(
                                    M$5:AE$5=1,
                                    M125:AE125,
                                    ""),
                                "")
                            =0),
                        0,
                        GEOMEAN(IF(
                            ISNUMBER(M125:AE125),
                            IF(
                                M$5:AE$5=1,
                                M125:AE125,
                                ""),
                            ""))
                    ),
                    IF(
                        OR(IF(
                            ISNUMBER(M125:AE125),
                            IF(
                                M$5:AE$5=2,
                                M125:AE125,
                                ""),
                            "")
                            =0),
                        0,
                        GEOMEAN(IF(
                            ISNUMBER(M125:AE125),
                            IF(
                                M$5:AE$5=2,
                                M125:AE125,
                                ""),
                            "")))
                )
            )
        )
    )
)</f>
        <v>0</v>
      </c>
      <c r="J125" s="242">
        <v>45454</v>
      </c>
      <c r="K125" s="242">
        <v>44753</v>
      </c>
      <c r="L125" s="91" t="s">
        <v>203</v>
      </c>
      <c r="M125" s="192">
        <v>0</v>
      </c>
      <c r="N125" s="192">
        <v>0</v>
      </c>
      <c r="O125" s="192">
        <v>0</v>
      </c>
      <c r="P125" s="192" t="s">
        <v>409</v>
      </c>
      <c r="Q125" s="192">
        <v>0</v>
      </c>
      <c r="R125" s="192" t="s">
        <v>409</v>
      </c>
      <c r="S125" s="192" t="s">
        <v>409</v>
      </c>
      <c r="T125" s="192" t="s">
        <v>409</v>
      </c>
      <c r="U125" s="192" t="s">
        <v>409</v>
      </c>
      <c r="V125" s="192">
        <v>43.3</v>
      </c>
      <c r="W125" s="192" t="s">
        <v>409</v>
      </c>
      <c r="X125" s="192" t="s">
        <v>409</v>
      </c>
      <c r="Y125" s="192" t="s">
        <v>409</v>
      </c>
      <c r="Z125" s="192" t="s">
        <v>409</v>
      </c>
      <c r="AA125" s="192" t="s">
        <v>409</v>
      </c>
      <c r="AB125" s="34"/>
      <c r="AC125" s="34"/>
      <c r="AD125" s="192"/>
      <c r="AE125" s="192"/>
      <c r="AF125" s="192"/>
      <c r="AG125" s="192"/>
      <c r="AH125" s="192"/>
      <c r="AI125" s="192"/>
    </row>
    <row r="126" spans="1:35" x14ac:dyDescent="0.2">
      <c r="A126" s="84">
        <v>119</v>
      </c>
      <c r="B126" s="84" t="str">
        <f ca="1"/>
        <v>Macao SAR, China</v>
      </c>
      <c r="C126" s="84" t="str">
        <f ca="1"/>
        <v>MAC</v>
      </c>
      <c r="D126" s="219" t="str">
        <f ca="1"/>
        <v>EAS           East Asia &amp; Pacific</v>
      </c>
      <c r="E126" s="219" t="str">
        <f ca="1"/>
        <v>NA</v>
      </c>
      <c r="F126" s="190" t="str">
        <f t="shared" ca="1" si="13"/>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$M$4:$AE$4,
                    (M126:AE126),
                    "")),
            1,
            0))
        =0,
    NA(),
    IF(
        Parameters!$D$15=1,
        IF(
            SUM(--(ISNUMBER(IF($M$4:$AE$4=1,(M126:AE126),""))))&gt;0,
            MAX(IF(
                ISNUMBER(M126:AE126),
                IF(
                    M$4:AE$4=1,
                    M126:AE126,
                    ""),
                "")),
            MAX(IF(
                ISNUMBER(M126:AE126),
                IF(
                    M$4:AE$4=2,
                    M126:AE126,
                    ""),
                ""))
        ),
        IF(
            Parameters!$D$16=1,
            IFERROR(
                AVERAGE(IF(
                    ISNUMBER(M126:AE126),
                    IF(
                        M$4:AE$4=1,
                        M126:AE126,
                        ""),
                    "")),
                AVERAGE(IF(
                    ISNUMBER(M126:AE126),
                    IF(
                        M$4:AE$4=2,
                        M126:AE126,
                        ""),
                    ""))
            ),
            IF(
                Parameters!$D$17=1,
                IFERROR(
                    IF(
                        OR(
                            IF(
                                ISNUMBER(M126:AE126),
                                IF(
                                    M$4:AE$4=1,
                                    M126:AE126,
                                    ""),
                                "")
                            =0),
                        0,
                        GEOMEAN(IF(
                            ISNUMBER(M126:AE126),
                            IF(
                                M$4:AE$4=1,
                                M126:AE126,
                                ""),
                            ""))
                    ),
                    IF(
                        OR(IF(
                            ISNUMBER(M126:AE126),
                            IF(
                                M$4:AE$4=2,
                                M126:AE126,
                                ""),
                            "")
                            =0),
                        0,
                        GEOMEAN(IF(
                            ISNUMBER(M126:AE126),
                            IF(
                                M$4:AE$4=2,
                                M126:AE126,
                                ""),
                            "")))
                )
            )
        )
    )
)</f>
        <v>0</v>
      </c>
      <c r="I126" s="191" cm="1">
        <f t="array" ref="I126">IF(
    SUM(IF(
            ISNUMBER(
                IF(
                    $M$5:$AE$5,
                    (M126:AE126),
                    "")),
            1,
            0))
        =0,
    NA(),
    IF(
        Parameters!$D$15=1,
        IF(
            SUM(--(ISNUMBER(IF($M$5:$AE$5=1,(M126:AE126),""))))&gt;0,
            MAX(IF(
                ISNUMBER(M126:AE126),
                IF(
                    M$5:AE$5=1,
                    M126:AE126,
                    ""),
                "")),
            MAX(IF(
                ISNUMBER(M126:AE126),
                IF(
                    M$5:AE$5=2,
                    M126:AE126,
                    ""),
                ""))
        ),
        IF(
            Parameters!$D$16=1,
            IFERROR(
                AVERAGE(IF(
                    ISNUMBER(M126:AE126),
                    IF(
                        M$5:AE$5=1,
                        M126:AE126,
                        ""),
                    "")),
                AVERAGE(IF(
                    ISNUMBER(M126:AE126),
                    IF(
                        M$5:AE$5=2,
                        M126:AE126,
                        ""),
                    ""))
            ),
            IF(
                Parameters!$D$17=1,
                IFERROR(
                    IF(
                        OR(
                            IF(
                                ISNUMBER(M126:AE126),
                                IF(
                                    M$5:AE$5=1,
                                    M126:AE126,
                                    ""),
                                "")
                            =0),
                        0,
                        GEOMEAN(IF(
                            ISNUMBER(M126:AE126),
                            IF(
                                M$5:AE$5=1,
                                M126:AE126,
                                ""),
                            ""))
                    ),
                    IF(
                        OR(IF(
                            ISNUMBER(M126:AE126),
                            IF(
                                M$5:AE$5=2,
                                M126:AE126,
                                ""),
                            "")
                            =0),
                        0,
                        GEOMEAN(IF(
                            ISNUMBER(M126:AE126),
                            IF(
                                M$5:AE$5=2,
                                M126:AE126,
                                ""),
                            "")))
                )
            )
        )
    )
)</f>
        <v>0</v>
      </c>
      <c r="J126" s="242">
        <v>44887</v>
      </c>
      <c r="K126" s="242" t="s">
        <v>409</v>
      </c>
      <c r="L126" s="91" t="s">
        <v>686</v>
      </c>
      <c r="M126" s="192">
        <v>0</v>
      </c>
      <c r="N126" s="192" t="s">
        <v>409</v>
      </c>
      <c r="O126" s="192">
        <v>0</v>
      </c>
      <c r="P126" s="192" t="s">
        <v>409</v>
      </c>
      <c r="Q126" s="192">
        <v>0</v>
      </c>
      <c r="R126" s="192" t="s">
        <v>409</v>
      </c>
      <c r="S126" s="192" t="s">
        <v>409</v>
      </c>
      <c r="T126" s="192" t="s">
        <v>409</v>
      </c>
      <c r="U126" s="192" t="s">
        <v>409</v>
      </c>
      <c r="V126" s="192" t="s">
        <v>409</v>
      </c>
      <c r="W126" s="192" t="s">
        <v>409</v>
      </c>
      <c r="X126" s="192" t="s">
        <v>409</v>
      </c>
      <c r="Y126" s="192" t="s">
        <v>409</v>
      </c>
      <c r="Z126" s="192" t="s">
        <v>409</v>
      </c>
      <c r="AA126" s="192" t="s">
        <v>409</v>
      </c>
      <c r="AB126" s="34"/>
      <c r="AC126" s="34"/>
      <c r="AD126" s="192"/>
      <c r="AE126" s="192"/>
      <c r="AF126" s="192"/>
      <c r="AG126" s="192"/>
      <c r="AH126" s="192"/>
      <c r="AI126" s="192"/>
    </row>
    <row r="127" spans="1:35" x14ac:dyDescent="0.2">
      <c r="A127" s="84">
        <v>120</v>
      </c>
      <c r="B127" s="84" t="str">
        <f ca="1"/>
        <v>St. Martin (French part)</v>
      </c>
      <c r="C127" s="84" t="str">
        <f ca="1"/>
        <v>MAF</v>
      </c>
      <c r="D127" s="219" t="str">
        <f ca="1"/>
        <v>LCN           Latin America &amp; Caribbean</v>
      </c>
      <c r="E127" s="219" t="str">
        <f ca="1"/>
        <v>NA</v>
      </c>
      <c r="F127" s="190" t="str">
        <f t="shared" ca="1" si="13"/>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cm="1">
        <f t="array" ref="H127">IF(
    SUM(IF(
            ISNUMBER(
                IF(
                    $M$4:$AE$4,
                    (M127:AE127),
                    "")),
            1,
            0))
        =0,
    NA(),
    IF(
        Parameters!$D$15=1,
        IF(
            SUM(--(ISNUMBER(IF($M$4:$AE$4=1,(M127:AE127),""))))&gt;0,
            MAX(IF(
                ISNUMBER(M127:AE127),
                IF(
                    M$4:AE$4=1,
                    M127:AE127,
                    ""),
                "")),
            MAX(IF(
                ISNUMBER(M127:AE127),
                IF(
                    M$4:AE$4=2,
                    M127:AE127,
                    ""),
                ""))
        ),
        IF(
            Parameters!$D$16=1,
            IFERROR(
                AVERAGE(IF(
                    ISNUMBER(M127:AE127),
                    IF(
                        M$4:AE$4=1,
                        M127:AE127,
                        ""),
                    "")),
                AVERAGE(IF(
                    ISNUMBER(M127:AE127),
                    IF(
                        M$4:AE$4=2,
                        M127:AE127,
                        ""),
                    ""))
            ),
            IF(
                Parameters!$D$17=1,
                IFERROR(
                    IF(
                        OR(
                            IF(
                                ISNUMBER(M127:AE127),
                                IF(
                                    M$4:AE$4=1,
                                    M127:AE127,
                                    ""),
                                "")
                            =0),
                        0,
                        GEOMEAN(IF(
                            ISNUMBER(M127:AE127),
                            IF(
                                M$4:AE$4=1,
                                M127:AE127,
                                ""),
                            ""))
                    ),
                    IF(
                        OR(IF(
                            ISNUMBER(M127:AE127),
                            IF(
                                M$4:AE$4=2,
                                M127:AE127,
                                ""),
                            "")
                            =0),
                        0,
                        GEOMEAN(IF(
                            ISNUMBER(M127:AE127),
                            IF(
                                M$4:AE$4=2,
                                M127:AE127,
                                ""),
                            "")))
                )
            )
        )
    )
)</f>
        <v>0</v>
      </c>
      <c r="I127" s="191" cm="1">
        <f t="array" ref="I127">IF(
    SUM(IF(
            ISNUMBER(
                IF(
                    $M$5:$AE$5,
                    (M127:AE127),
                    "")),
            1,
            0))
        =0,
    NA(),
    IF(
        Parameters!$D$15=1,
        IF(
            SUM(--(ISNUMBER(IF($M$5:$AE$5=1,(M127:AE127),""))))&gt;0,
            MAX(IF(
                ISNUMBER(M127:AE127),
                IF(
                    M$5:AE$5=1,
                    M127:AE127,
                    ""),
                "")),
            MAX(IF(
                ISNUMBER(M127:AE127),
                IF(
                    M$5:AE$5=2,
                    M127:AE127,
                    ""),
                ""))
        ),
        IF(
            Parameters!$D$16=1,
            IFERROR(
                AVERAGE(IF(
                    ISNUMBER(M127:AE127),
                    IF(
                        M$5:AE$5=1,
                        M127:AE127,
                        ""),
                    "")),
                AVERAGE(IF(
                    ISNUMBER(M127:AE127),
                    IF(
                        M$5:AE$5=2,
                        M127:AE127,
                        ""),
                    ""))
            ),
            IF(
                Parameters!$D$17=1,
                IFERROR(
                    IF(
                        OR(
                            IF(
                                ISNUMBER(M127:AE127),
                                IF(
                                    M$5:AE$5=1,
                                    M127:AE127,
                                    ""),
                                "")
                            =0),
                        0,
                        GEOMEAN(IF(
                            ISNUMBER(M127:AE127),
                            IF(
                                M$5:AE$5=1,
                                M127:AE127,
                                ""),
                            ""))
                    ),
                    IF(
                        OR(IF(
                            ISNUMBER(M127:AE127),
                            IF(
                                M$5:AE$5=2,
                                M127:AE127,
                                ""),
                            "")
                            =0),
                        0,
                        GEOMEAN(IF(
                            ISNUMBER(M127:AE127),
                            IF(
                                M$5:AE$5=2,
                                M127:AE127,
                                ""),
                            "")))
                )
            )
        )
    )
)</f>
        <v>0</v>
      </c>
      <c r="J127" s="242" t="s">
        <v>409</v>
      </c>
      <c r="K127" s="242" t="s">
        <v>409</v>
      </c>
      <c r="L127" s="91" t="s">
        <v>687</v>
      </c>
      <c r="M127" s="192">
        <v>0</v>
      </c>
      <c r="N127" s="192" t="s">
        <v>409</v>
      </c>
      <c r="O127" s="192">
        <v>0</v>
      </c>
      <c r="P127" s="192" t="s">
        <v>409</v>
      </c>
      <c r="Q127" s="192">
        <v>0</v>
      </c>
      <c r="R127" s="192" t="s">
        <v>409</v>
      </c>
      <c r="S127" s="192" t="s">
        <v>409</v>
      </c>
      <c r="T127" s="192" t="s">
        <v>409</v>
      </c>
      <c r="U127" s="192" t="s">
        <v>409</v>
      </c>
      <c r="V127" s="192" t="s">
        <v>409</v>
      </c>
      <c r="W127" s="192" t="s">
        <v>409</v>
      </c>
      <c r="X127" s="192" t="s">
        <v>409</v>
      </c>
      <c r="Y127" s="192" t="s">
        <v>409</v>
      </c>
      <c r="Z127" s="192" t="s">
        <v>409</v>
      </c>
      <c r="AA127" s="192" t="s">
        <v>409</v>
      </c>
      <c r="AB127" s="34"/>
      <c r="AC127" s="34"/>
      <c r="AD127" s="192"/>
      <c r="AE127" s="192"/>
      <c r="AF127" s="192"/>
      <c r="AG127" s="192"/>
      <c r="AH127" s="192"/>
      <c r="AI127" s="192"/>
    </row>
    <row r="128" spans="1:35" x14ac:dyDescent="0.2">
      <c r="A128" s="84">
        <v>121</v>
      </c>
      <c r="B128" s="84" t="str">
        <f ca="1"/>
        <v>Morocco</v>
      </c>
      <c r="C128" s="84" t="str">
        <f ca="1"/>
        <v>MAR</v>
      </c>
      <c r="D128" s="219" t="str">
        <f ca="1"/>
        <v>MEA           Middle East &amp; North Africa</v>
      </c>
      <c r="E128" s="219" t="str">
        <f ca="1"/>
        <v>IBRD</v>
      </c>
      <c r="F128" s="190" t="str">
        <f t="shared" ca="1" si="13"/>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$M$4:$AE$4,
                    (M128:AE128),
                    "")),
            1,
            0))
        =0,
    NA(),
    IF(
        Parameters!$D$15=1,
        IF(
            SUM(--(ISNUMBER(IF($M$4:$AE$4=1,(M128:AE128),""))))&gt;0,
            MAX(IF(
                ISNUMBER(M128:AE128),
                IF(
                    M$4:AE$4=1,
                    M128:AE128,
                    ""),
                "")),
            MAX(IF(
                ISNUMBER(M128:AE128),
                IF(
                    M$4:AE$4=2,
                    M128:AE128,
                    ""),
                ""))
        ),
        IF(
            Parameters!$D$16=1,
            IFERROR(
                AVERAGE(IF(
                    ISNUMBER(M128:AE128),
                    IF(
                        M$4:AE$4=1,
                        M128:AE128,
                        ""),
                    "")),
                AVERAGE(IF(
                    ISNUMBER(M128:AE128),
                    IF(
                        M$4:AE$4=2,
                        M128:AE128,
                        ""),
                    ""))
            ),
            IF(
                Parameters!$D$17=1,
                IFERROR(
                    IF(
                        OR(
                            IF(
                                ISNUMBER(M128:AE128),
                                IF(
                                    M$4:AE$4=1,
                                    M128:AE128,
                                    ""),
                                "")
                            =0),
                        0,
                        GEOMEAN(IF(
                            ISNUMBER(M128:AE128),
                            IF(
                                M$4:AE$4=1,
                                M128:AE128,
                                ""),
                            ""))
                    ),
                    IF(
                        OR(IF(
                            ISNUMBER(M128:AE128),
                            IF(
                                M$4:AE$4=2,
                                M128:AE128,
                                ""),
                            "")
                            =0),
                        0,
                        GEOMEAN(IF(
                            ISNUMBER(M128:AE128),
                            IF(
                                M$4:AE$4=2,
                                M128:AE128,
                                ""),
                            "")))
                )
            )
        )
    )
)</f>
        <v>1.41559357911448</v>
      </c>
      <c r="I128" s="191" cm="1">
        <f t="array" ref="I128">IF(
    SUM(IF(
            ISNUMBER(
                IF(
                    $M$5:$AE$5,
                    (M128:AE128),
                    "")),
            1,
            0))
        =0,
    NA(),
    IF(
        Parameters!$D$15=1,
        IF(
            SUM(--(ISNUMBER(IF($M$5:$AE$5=1,(M128:AE128),""))))&gt;0,
            MAX(IF(
                ISNUMBER(M128:AE128),
                IF(
                    M$5:AE$5=1,
                    M128:AE128,
                    ""),
                "")),
            MAX(IF(
                ISNUMBER(M128:AE128),
                IF(
                    M$5:AE$5=2,
                    M128:AE128,
                    ""),
                ""))
        ),
        IF(
            Parameters!$D$16=1,
            IFERROR(
                AVERAGE(IF(
                    ISNUMBER(M128:AE128),
                    IF(
                        M$5:AE$5=1,
                        M128:AE128,
                        ""),
                    "")),
                AVERAGE(IF(
                    ISNUMBER(M128:AE128),
                    IF(
                        M$5:AE$5=2,
                        M128:AE128,
                        ""),
                    ""))
            ),
            IF(
                Parameters!$D$17=1,
                IFERROR(
                    IF(
                        OR(
                            IF(
                                ISNUMBER(M128:AE128),
                                IF(
                                    M$5:AE$5=1,
                                    M128:AE128,
                                    ""),
                                "")
                            =0),
                        0,
                        GEOMEAN(IF(
                            ISNUMBER(M128:AE128),
                            IF(
                                M$5:AE$5=1,
                                M128:AE128,
                                ""),
                            ""))
                    ),
                    IF(
                        OR(IF(
                            ISNUMBER(M128:AE128),
                            IF(
                                M$5:AE$5=2,
                                M128:AE128,
                                ""),
                            "")
                            =0),
                        0,
                        GEOMEAN(IF(
                            ISNUMBER(M128:AE128),
                            IF(
                                M$5:AE$5=2,
                                M128:AE128,
                                ""),
                            "")))
                )
            )
        )
    )
)</f>
        <v>0</v>
      </c>
      <c r="J128" s="242">
        <v>45103</v>
      </c>
      <c r="K128" s="242">
        <v>45454</v>
      </c>
      <c r="L128" s="91" t="s">
        <v>205</v>
      </c>
      <c r="M128" s="192">
        <v>0</v>
      </c>
      <c r="N128" s="192">
        <v>1.41559357911448</v>
      </c>
      <c r="O128" s="192">
        <v>0</v>
      </c>
      <c r="P128" s="192">
        <v>0</v>
      </c>
      <c r="Q128" s="192">
        <v>0</v>
      </c>
      <c r="R128" s="192" t="s">
        <v>409</v>
      </c>
      <c r="S128" s="192">
        <v>0</v>
      </c>
      <c r="T128" s="192">
        <v>0</v>
      </c>
      <c r="U128" s="192" t="s">
        <v>409</v>
      </c>
      <c r="V128" s="192">
        <v>68.2</v>
      </c>
      <c r="W128" s="192" t="s">
        <v>409</v>
      </c>
      <c r="X128" s="192">
        <v>-0.53319456766125295</v>
      </c>
      <c r="Y128" s="192" t="s">
        <v>409</v>
      </c>
      <c r="Z128" s="192">
        <v>-3.5714285714285803E-2</v>
      </c>
      <c r="AA128" s="192">
        <v>-36.842105263157798</v>
      </c>
      <c r="AB128" s="34"/>
      <c r="AC128" s="34"/>
      <c r="AD128" s="192"/>
      <c r="AE128" s="192"/>
      <c r="AF128" s="192"/>
      <c r="AG128" s="192"/>
      <c r="AH128" s="192"/>
      <c r="AI128" s="192"/>
    </row>
    <row r="129" spans="1:35" x14ac:dyDescent="0.2">
      <c r="A129" s="84">
        <v>122</v>
      </c>
      <c r="B129" s="84" t="str">
        <f ca="1"/>
        <v>Monaco</v>
      </c>
      <c r="C129" s="84" t="str">
        <f ca="1"/>
        <v>MCO</v>
      </c>
      <c r="D129" s="219" t="str">
        <f ca="1"/>
        <v>ECS           Europe &amp; Central Asia</v>
      </c>
      <c r="E129" s="219" t="str">
        <f ca="1"/>
        <v>NA</v>
      </c>
      <c r="F129" s="190" t="str">
        <f t="shared" ca="1" si="13"/>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$M$4:$AE$4,
                    (M129:AE129),
                    "")),
            1,
            0))
        =0,
    NA(),
    IF(
        Parameters!$D$15=1,
        IF(
            SUM(--(ISNUMBER(IF($M$4:$AE$4=1,(M129:AE129),""))))&gt;0,
            MAX(IF(
                ISNUMBER(M129:AE129),
                IF(
                    M$4:AE$4=1,
                    M129:AE129,
                    ""),
                "")),
            MAX(IF(
                ISNUMBER(M129:AE129),
                IF(
                    M$4:AE$4=2,
                    M129:AE129,
                    ""),
                ""))
        ),
        IF(
            Parameters!$D$16=1,
            IFERROR(
                AVERAGE(IF(
                    ISNUMBER(M129:AE129),
                    IF(
                        M$4:AE$4=1,
                        M129:AE129,
                        ""),
                    "")),
                AVERAGE(IF(
                    ISNUMBER(M129:AE129),
                    IF(
                        M$4:AE$4=2,
                        M129:AE129,
                        ""),
                    ""))
            ),
            IF(
                Parameters!$D$17=1,
                IFERROR(
                    IF(
                        OR(
                            IF(
                                ISNUMBER(M129:AE129),
                                IF(
                                    M$4:AE$4=1,
                                    M129:AE129,
                                    ""),
                                "")
                            =0),
                        0,
                        GEOMEAN(IF(
                            ISNUMBER(M129:AE129),
                            IF(
                                M$4:AE$4=1,
                                M129:AE129,
                                ""),
                            ""))
                    ),
                    IF(
                        OR(IF(
                            ISNUMBER(M129:AE129),
                            IF(
                                M$4:AE$4=2,
                                M129:AE129,
                                ""),
                            "")
                            =0),
                        0,
                        GEOMEAN(IF(
                            ISNUMBER(M129:AE129),
                            IF(
                                M$4:AE$4=2,
                                M129:AE129,
                                ""),
                            "")))
                )
            )
        )
    )
)</f>
        <v>0</v>
      </c>
      <c r="I129" s="191" cm="1">
        <f t="array" ref="I129">IF(
    SUM(IF(
            ISNUMBER(
                IF(
                    $M$5:$AE$5,
                    (M129:AE129),
                    "")),
            1,
            0))
        =0,
    NA(),
    IF(
        Parameters!$D$15=1,
        IF(
            SUM(--(ISNUMBER(IF($M$5:$AE$5=1,(M129:AE129),""))))&gt;0,
            MAX(IF(
                ISNUMBER(M129:AE129),
                IF(
                    M$5:AE$5=1,
                    M129:AE129,
                    ""),
                "")),
            MAX(IF(
                ISNUMBER(M129:AE129),
                IF(
                    M$5:AE$5=2,
                    M129:AE129,
                    ""),
                ""))
        ),
        IF(
            Parameters!$D$16=1,
            IFERROR(
                AVERAGE(IF(
                    ISNUMBER(M129:AE129),
                    IF(
                        M$5:AE$5=1,
                        M129:AE129,
                        ""),
                    "")),
                AVERAGE(IF(
                    ISNUMBER(M129:AE129),
                    IF(
                        M$5:AE$5=2,
                        M129:AE129,
                        ""),
                    ""))
            ),
            IF(
                Parameters!$D$17=1,
                IFERROR(
                    IF(
                        OR(
                            IF(
                                ISNUMBER(M129:AE129),
                                IF(
                                    M$5:AE$5=1,
                                    M129:AE129,
                                    ""),
                                "")
                            =0),
                        0,
                        GEOMEAN(IF(
                            ISNUMBER(M129:AE129),
                            IF(
                                M$5:AE$5=1,
                                M129:AE129,
                                ""),
                            ""))
                    ),
                    IF(
                        OR(IF(
                            ISNUMBER(M129:AE129),
                            IF(
                                M$5:AE$5=2,
                                M129:AE129,
                                ""),
                            "")
                            =0),
                        0,
                        GEOMEAN(IF(
                            ISNUMBER(M129:AE129),
                            IF(
                                M$5:AE$5=2,
                                M129:AE129,
                                ""),
                            "")))
                )
            )
        )
    )
)</f>
        <v>0</v>
      </c>
      <c r="J129" s="242" t="s">
        <v>409</v>
      </c>
      <c r="K129" s="242" t="s">
        <v>409</v>
      </c>
      <c r="L129" s="91" t="s">
        <v>688</v>
      </c>
      <c r="M129" s="192">
        <v>0</v>
      </c>
      <c r="N129" s="192" t="s">
        <v>409</v>
      </c>
      <c r="O129" s="192">
        <v>0</v>
      </c>
      <c r="P129" s="192" t="s">
        <v>409</v>
      </c>
      <c r="Q129" s="192">
        <v>0</v>
      </c>
      <c r="R129" s="192" t="s">
        <v>409</v>
      </c>
      <c r="S129" s="192" t="s">
        <v>409</v>
      </c>
      <c r="T129" s="192" t="s">
        <v>409</v>
      </c>
      <c r="U129" s="192" t="s">
        <v>409</v>
      </c>
      <c r="V129" s="192" t="s">
        <v>409</v>
      </c>
      <c r="W129" s="192" t="s">
        <v>409</v>
      </c>
      <c r="X129" s="192" t="s">
        <v>409</v>
      </c>
      <c r="Y129" s="192" t="s">
        <v>409</v>
      </c>
      <c r="Z129" s="192" t="s">
        <v>409</v>
      </c>
      <c r="AA129" s="192" t="s">
        <v>409</v>
      </c>
      <c r="AB129" s="34"/>
      <c r="AC129" s="34"/>
      <c r="AD129" s="192"/>
      <c r="AE129" s="192"/>
      <c r="AF129" s="192"/>
      <c r="AG129" s="192"/>
      <c r="AH129" s="192"/>
      <c r="AI129" s="192"/>
    </row>
    <row r="130" spans="1:35" x14ac:dyDescent="0.2">
      <c r="A130" s="84">
        <v>123</v>
      </c>
      <c r="B130" s="84" t="str">
        <f ca="1"/>
        <v>Moldova</v>
      </c>
      <c r="C130" s="84" t="str">
        <f ca="1"/>
        <v>MDA</v>
      </c>
      <c r="D130" s="219" t="str">
        <f ca="1"/>
        <v>ECS           Europe &amp; Central Asia</v>
      </c>
      <c r="E130" s="219" t="str">
        <f ca="1"/>
        <v>IBRD</v>
      </c>
      <c r="F130" s="190" t="str">
        <f t="shared" ca="1" si="13"/>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$M$4:$AE$4,
                    (M130:AE130),
                    "")),
            1,
            0))
        =0,
    NA(),
    IF(
        Parameters!$D$15=1,
        IF(
            SUM(--(ISNUMBER(IF($M$4:$AE$4=1,(M130:AE130),""))))&gt;0,
            MAX(IF(
                ISNUMBER(M130:AE130),
                IF(
                    M$4:AE$4=1,
                    M130:AE130,
                    ""),
                "")),
            MAX(IF(
                ISNUMBER(M130:AE130),
                IF(
                    M$4:AE$4=2,
                    M130:AE130,
                    ""),
                ""))
        ),
        IF(
            Parameters!$D$16=1,
            IFERROR(
                AVERAGE(IF(
                    ISNUMBER(M130:AE130),
                    IF(
                        M$4:AE$4=1,
                        M130:AE130,
                        ""),
                    "")),
                AVERAGE(IF(
                    ISNUMBER(M130:AE130),
                    IF(
                        M$4:AE$4=2,
                        M130:AE130,
                        ""),
                    ""))
            ),
            IF(
                Parameters!$D$17=1,
                IFERROR(
                    IF(
                        OR(
                            IF(
                                ISNUMBER(M130:AE130),
                                IF(
                                    M$4:AE$4=1,
                                    M130:AE130,
                                    ""),
                                "")
                            =0),
                        0,
                        GEOMEAN(IF(
                            ISNUMBER(M130:AE130),
                            IF(
                                M$4:AE$4=1,
                                M130:AE130,
                                ""),
                            ""))
                    ),
                    IF(
                        OR(IF(
                            ISNUMBER(M130:AE130),
                            IF(
                                M$4:AE$4=2,
                                M130:AE130,
                                ""),
                            "")
                            =0),
                        0,
                        GEOMEAN(IF(
                            ISNUMBER(M130:AE130),
                            IF(
                                M$4:AE$4=2,
                                M130:AE130,
                                ""),
                            "")))
                )
            )
        )
    )
)</f>
        <v>1.2391956253307399</v>
      </c>
      <c r="I130" s="191" cm="1">
        <f t="array" ref="I130">IF(
    SUM(IF(
            ISNUMBER(
                IF(
                    $M$5:$AE$5,
                    (M130:AE130),
                    "")),
            1,
            0))
        =0,
    NA(),
    IF(
        Parameters!$D$15=1,
        IF(
            SUM(--(ISNUMBER(IF($M$5:$AE$5=1,(M130:AE130),""))))&gt;0,
            MAX(IF(
                ISNUMBER(M130:AE130),
                IF(
                    M$5:AE$5=1,
                    M130:AE130,
                    ""),
                "")),
            MAX(IF(
                ISNUMBER(M130:AE130),
                IF(
                    M$5:AE$5=2,
                    M130:AE130,
                    ""),
                ""))
        ),
        IF(
            Parameters!$D$16=1,
            IFERROR(
                AVERAGE(IF(
                    ISNUMBER(M130:AE130),
                    IF(
                        M$5:AE$5=1,
                        M130:AE130,
                        ""),
                    "")),
                AVERAGE(IF(
                    ISNUMBER(M130:AE130),
                    IF(
                        M$5:AE$5=2,
                        M130:AE130,
                        ""),
                    ""))
            ),
            IF(
                Parameters!$D$17=1,
                IFERROR(
                    IF(
                        OR(
                            IF(
                                ISNUMBER(M130:AE130),
                                IF(
                                    M$5:AE$5=1,
                                    M130:AE130,
                                    ""),
                                "")
                            =0),
                        0,
                        GEOMEAN(IF(
                            ISNUMBER(M130:AE130),
                            IF(
                                M$5:AE$5=1,
                                M130:AE130,
                                ""),
                            ""))
                    ),
                    IF(
                        OR(IF(
                            ISNUMBER(M130:AE130),
                            IF(
                                M$5:AE$5=2,
                                M130:AE130,
                                ""),
                            "")
                            =0),
                        0,
                        GEOMEAN(IF(
                            ISNUMBER(M130:AE130),
                            IF(
                                M$5:AE$5=2,
                                M130:AE130,
                                ""),
                            "")))
                )
            )
        )
    )
)</f>
        <v>0</v>
      </c>
      <c r="J130" s="242">
        <v>45103</v>
      </c>
      <c r="K130" s="242">
        <v>45272</v>
      </c>
      <c r="L130" s="91" t="s">
        <v>206</v>
      </c>
      <c r="M130" s="192">
        <v>0</v>
      </c>
      <c r="N130" s="192">
        <v>1.2391956253307399</v>
      </c>
      <c r="O130" s="192">
        <v>0</v>
      </c>
      <c r="P130" s="192" t="s">
        <v>409</v>
      </c>
      <c r="Q130" s="192">
        <v>0</v>
      </c>
      <c r="R130" s="192" t="s">
        <v>409</v>
      </c>
      <c r="S130" s="192">
        <v>0</v>
      </c>
      <c r="T130" s="192">
        <v>0</v>
      </c>
      <c r="U130" s="192" t="s">
        <v>409</v>
      </c>
      <c r="V130" s="192">
        <v>67.400000000000006</v>
      </c>
      <c r="W130" s="192" t="s">
        <v>409</v>
      </c>
      <c r="X130" s="192" t="s">
        <v>409</v>
      </c>
      <c r="Y130" s="192" t="s">
        <v>409</v>
      </c>
      <c r="Z130" s="192">
        <v>0</v>
      </c>
      <c r="AA130" s="192">
        <v>-100</v>
      </c>
      <c r="AB130" s="34"/>
      <c r="AC130" s="34"/>
      <c r="AD130" s="192"/>
      <c r="AE130" s="192"/>
      <c r="AF130" s="192"/>
      <c r="AG130" s="192"/>
      <c r="AH130" s="192"/>
      <c r="AI130" s="192"/>
    </row>
    <row r="131" spans="1:35" x14ac:dyDescent="0.2">
      <c r="A131" s="84">
        <v>124</v>
      </c>
      <c r="B131" s="84" t="str">
        <f ca="1"/>
        <v>Madagascar</v>
      </c>
      <c r="C131" s="84" t="str">
        <f ca="1"/>
        <v>MDG</v>
      </c>
      <c r="D131" s="219" t="str">
        <f ca="1"/>
        <v>SSF           Sub-Saharan Africa</v>
      </c>
      <c r="E131" s="219" t="str">
        <f ca="1"/>
        <v>IDA</v>
      </c>
      <c r="F131" s="190" t="str">
        <f t="shared" ca="1" si="13"/>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3.4650540731311921</v>
      </c>
      <c r="H131" s="80" cm="1">
        <f t="array" ref="H131">IF(
    SUM(IF(
            ISNUMBER(
                IF(
                    $M$4:$AE$4,
                    (M131:AE131),
                    "")),
            1,
            0))
        =0,
    NA(),
    IF(
        Parameters!$D$15=1,
        IF(
            SUM(--(ISNUMBER(IF($M$4:$AE$4=1,(M131:AE131),""))))&gt;0,
            MAX(IF(
                ISNUMBER(M131:AE131),
                IF(
                    M$4:AE$4=1,
                    M131:AE131,
                    ""),
                "")),
            MAX(IF(
                ISNUMBER(M131:AE131),
                IF(
                    M$4:AE$4=2,
                    M131:AE131,
                    ""),
                ""))
        ),
        IF(
            Parameters!$D$16=1,
            IFERROR(
                AVERAGE(IF(
                    ISNUMBER(M131:AE131),
                    IF(
                        M$4:AE$4=1,
                        M131:AE131,
                        ""),
                    "")),
                AVERAGE(IF(
                    ISNUMBER(M131:AE131),
                    IF(
                        M$4:AE$4=2,
                        M131:AE131,
                        ""),
                    ""))
            ),
            IF(
                Parameters!$D$17=1,
                IFERROR(
                    IF(
                        OR(
                            IF(
                                ISNUMBER(M131:AE131),
                                IF(
                                    M$4:AE$4=1,
                                    M131:AE131,
                                    ""),
                                "")
                            =0),
                        0,
                        GEOMEAN(IF(
                            ISNUMBER(M131:AE131),
                            IF(
                                M$4:AE$4=1,
                                M131:AE131,
                                ""),
                            ""))
                    ),
                    IF(
                        OR(IF(
                            ISNUMBER(M131:AE131),
                            IF(
                                M$4:AE$4=2,
                                M131:AE131,
                                ""),
                            "")
                            =0),
                        0,
                        GEOMEAN(IF(
                            ISNUMBER(M131:AE131),
                            IF(
                                M$4:AE$4=2,
                                M131:AE131,
                                ""),
                            "")))
                )
            )
        )
    )
)</f>
        <v>4.3923090492150196</v>
      </c>
      <c r="I131" s="191" cm="1">
        <f t="array" ref="I131">IF(
    SUM(IF(
            ISNUMBER(
                IF(
                    $M$5:$AE$5,
                    (M131:AE131),
                    "")),
            1,
            0))
        =0,
    NA(),
    IF(
        Parameters!$D$15=1,
        IF(
            SUM(--(ISNUMBER(IF($M$5:$AE$5=1,(M131:AE131),""))))&gt;0,
            MAX(IF(
                ISNUMBER(M131:AE131),
                IF(
                    M$5:AE$5=1,
                    M131:AE131,
                    ""),
                "")),
            MAX(IF(
                ISNUMBER(M131:AE131),
                IF(
                    M$5:AE$5=2,
                    M131:AE131,
                    ""),
                ""))
        ),
        IF(
            Parameters!$D$16=1,
            IFERROR(
                AVERAGE(IF(
                    ISNUMBER(M131:AE131),
                    IF(
                        M$5:AE$5=1,
                        M131:AE131,
                        ""),
                    "")),
                AVERAGE(IF(
                    ISNUMBER(M131:AE131),
                    IF(
                        M$5:AE$5=2,
                        M131:AE131,
                        ""),
                    ""))
            ),
            IF(
                Parameters!$D$17=1,
                IFERROR(
                    IF(
                        OR(
                            IF(
                                ISNUMBER(M131:AE131),
                                IF(
                                    M$5:AE$5=1,
                                    M131:AE131,
                                    ""),
                                "")
                            =0),
                        0,
                        GEOMEAN(IF(
                            ISNUMBER(M131:AE131),
                            IF(
                                M$5:AE$5=1,
                                M131:AE131,
                                ""),
                            ""))
                    ),
                    IF(
                        OR(IF(
                            ISNUMBER(M131:AE131),
                            IF(
                                M$5:AE$5=2,
                                M131:AE131,
                                ""),
                            "")
                            =0),
                        0,
                        GEOMEAN(IF(
                            ISNUMBER(M131:AE131),
                            IF(
                                M$5:AE$5=2,
                                M131:AE131,
                                ""),
                            "")))
                )
            )
        )
    )
)</f>
        <v>2.7335507577429801</v>
      </c>
      <c r="J131" s="242">
        <v>45103</v>
      </c>
      <c r="K131" s="242">
        <v>45440</v>
      </c>
      <c r="L131" s="91" t="s">
        <v>208</v>
      </c>
      <c r="M131" s="192">
        <v>0</v>
      </c>
      <c r="N131" s="192">
        <v>4.3923090492150196</v>
      </c>
      <c r="O131" s="192">
        <v>0</v>
      </c>
      <c r="P131" s="192">
        <v>2.7335507577429801</v>
      </c>
      <c r="Q131" s="192">
        <v>0</v>
      </c>
      <c r="R131" s="192" t="s">
        <v>409</v>
      </c>
      <c r="S131" s="192" t="s">
        <v>409</v>
      </c>
      <c r="T131" s="192">
        <v>0</v>
      </c>
      <c r="U131" s="192" t="s">
        <v>409</v>
      </c>
      <c r="V131" s="192">
        <v>81.7</v>
      </c>
      <c r="W131" s="192" t="s">
        <v>409</v>
      </c>
      <c r="X131" s="192">
        <v>0.27335507577429802</v>
      </c>
      <c r="Y131" s="192" t="s">
        <v>409</v>
      </c>
      <c r="Z131" s="192" t="s">
        <v>409</v>
      </c>
      <c r="AA131" s="192">
        <v>-46.391752577319501</v>
      </c>
      <c r="AB131" s="34"/>
      <c r="AC131" s="34"/>
      <c r="AD131" s="192"/>
      <c r="AE131" s="192"/>
      <c r="AF131" s="192"/>
      <c r="AG131" s="192"/>
      <c r="AH131" s="192"/>
      <c r="AI131" s="192"/>
    </row>
    <row r="132" spans="1:35" x14ac:dyDescent="0.2">
      <c r="A132" s="84">
        <v>125</v>
      </c>
      <c r="B132" s="84" t="str">
        <f ca="1"/>
        <v>Maldives</v>
      </c>
      <c r="C132" s="84" t="str">
        <f ca="1"/>
        <v>MDV</v>
      </c>
      <c r="D132" s="219" t="str">
        <f ca="1"/>
        <v>SAS           South Asia</v>
      </c>
      <c r="E132" s="219" t="str">
        <f ca="1"/>
        <v>IDA</v>
      </c>
      <c r="F132" s="190" t="str">
        <f t="shared" ca="1" si="13"/>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$M$4:$AE$4,
                    (M132:AE132),
                    "")),
            1,
            0))
        =0,
    NA(),
    IF(
        Parameters!$D$15=1,
        IF(
            SUM(--(ISNUMBER(IF($M$4:$AE$4=1,(M132:AE132),""))))&gt;0,
            MAX(IF(
                ISNUMBER(M132:AE132),
                IF(
                    M$4:AE$4=1,
                    M132:AE132,
                    ""),
                "")),
            MAX(IF(
                ISNUMBER(M132:AE132),
                IF(
                    M$4:AE$4=2,
                    M132:AE132,
                    ""),
                ""))
        ),
        IF(
            Parameters!$D$16=1,
            IFERROR(
                AVERAGE(IF(
                    ISNUMBER(M132:AE132),
                    IF(
                        M$4:AE$4=1,
                        M132:AE132,
                        ""),
                    "")),
                AVERAGE(IF(
                    ISNUMBER(M132:AE132),
                    IF(
                        M$4:AE$4=2,
                        M132:AE132,
                        ""),
                    ""))
            ),
            IF(
                Parameters!$D$17=1,
                IFERROR(
                    IF(
                        OR(
                            IF(
                                ISNUMBER(M132:AE132),
                                IF(
                                    M$4:AE$4=1,
                                    M132:AE132,
                                    ""),
                                "")
                            =0),
                        0,
                        GEOMEAN(IF(
                            ISNUMBER(M132:AE132),
                            IF(
                                M$4:AE$4=1,
                                M132:AE132,
                                ""),
                            ""))
                    ),
                    IF(
                        OR(IF(
                            ISNUMBER(M132:AE132),
                            IF(
                                M$4:AE$4=2,
                                M132:AE132,
                                ""),
                            "")
                            =0),
                        0,
                        GEOMEAN(IF(
                            ISNUMBER(M132:AE132),
                            IF(
                                M$4:AE$4=2,
                                M132:AE132,
                                ""),
                            "")))
                )
            )
        )
    )
)</f>
        <v>0.24695713529722901</v>
      </c>
      <c r="I132" s="191" cm="1">
        <f t="array" ref="I132">IF(
    SUM(IF(
            ISNUMBER(
                IF(
                    $M$5:$AE$5,
                    (M132:AE132),
                    "")),
            1,
            0))
        =0,
    NA(),
    IF(
        Parameters!$D$15=1,
        IF(
            SUM(--(ISNUMBER(IF($M$5:$AE$5=1,(M132:AE132),""))))&gt;0,
            MAX(IF(
                ISNUMBER(M132:AE132),
                IF(
                    M$5:AE$5=1,
                    M132:AE132,
                    ""),
                "")),
            MAX(IF(
                ISNUMBER(M132:AE132),
                IF(
                    M$5:AE$5=2,
                    M132:AE132,
                    ""),
                ""))
        ),
        IF(
            Parameters!$D$16=1,
            IFERROR(
                AVERAGE(IF(
                    ISNUMBER(M132:AE132),
                    IF(
                        M$5:AE$5=1,
                        M132:AE132,
                        ""),
                    "")),
                AVERAGE(IF(
                    ISNUMBER(M132:AE132),
                    IF(
                        M$5:AE$5=2,
                        M132:AE132,
                        ""),
                    ""))
            ),
            IF(
                Parameters!$D$17=1,
                IFERROR(
                    IF(
                        OR(
                            IF(
                                ISNUMBER(M132:AE132),
                                IF(
                                    M$5:AE$5=1,
                                    M132:AE132,
                                    ""),
                                "")
                            =0),
                        0,
                        GEOMEAN(IF(
                            ISNUMBER(M132:AE132),
                            IF(
                                M$5:AE$5=1,
                                M132:AE132,
                                ""),
                            ""))
                    ),
                    IF(
                        OR(IF(
                            ISNUMBER(M132:AE132),
                            IF(
                                M$5:AE$5=2,
                                M132:AE132,
                                ""),
                            "")
                            =0),
                        0,
                        GEOMEAN(IF(
                            ISNUMBER(M132:AE132),
                            IF(
                                M$5:AE$5=2,
                                M132:AE132,
                                ""),
                            "")))
                )
            )
        )
    )
)</f>
        <v>0</v>
      </c>
      <c r="J132" s="242">
        <v>45103</v>
      </c>
      <c r="K132" s="242">
        <v>44753</v>
      </c>
      <c r="L132" s="91" t="s">
        <v>210</v>
      </c>
      <c r="M132" s="192">
        <v>0</v>
      </c>
      <c r="N132" s="192">
        <v>0.24695713529722901</v>
      </c>
      <c r="O132" s="192">
        <v>0</v>
      </c>
      <c r="P132" s="192" t="s">
        <v>409</v>
      </c>
      <c r="Q132" s="192">
        <v>0</v>
      </c>
      <c r="R132" s="192" t="s">
        <v>409</v>
      </c>
      <c r="S132" s="192" t="s">
        <v>409</v>
      </c>
      <c r="T132" s="192" t="s">
        <v>409</v>
      </c>
      <c r="U132" s="192" t="s">
        <v>409</v>
      </c>
      <c r="V132" s="192">
        <v>62.9</v>
      </c>
      <c r="W132" s="192" t="s">
        <v>409</v>
      </c>
      <c r="X132" s="192" t="s">
        <v>409</v>
      </c>
      <c r="Y132" s="192" t="s">
        <v>409</v>
      </c>
      <c r="Z132" s="192" t="s">
        <v>409</v>
      </c>
      <c r="AA132" s="192" t="s">
        <v>409</v>
      </c>
      <c r="AB132" s="34"/>
      <c r="AC132" s="34"/>
      <c r="AD132" s="192"/>
      <c r="AE132" s="192"/>
      <c r="AF132" s="192"/>
      <c r="AG132" s="192"/>
      <c r="AH132" s="192"/>
      <c r="AI132" s="192"/>
    </row>
    <row r="133" spans="1:35" x14ac:dyDescent="0.2">
      <c r="A133" s="84">
        <v>126</v>
      </c>
      <c r="B133" s="84" t="str">
        <f ca="1"/>
        <v>Mexico</v>
      </c>
      <c r="C133" s="84" t="str">
        <f ca="1"/>
        <v>MEX</v>
      </c>
      <c r="D133" s="219" t="str">
        <f ca="1"/>
        <v>LCN           Latin America &amp; Caribbean</v>
      </c>
      <c r="E133" s="219" t="str">
        <f ca="1"/>
        <v>IBRD</v>
      </c>
      <c r="F133" s="190" t="str">
        <f t="shared" ca="1" si="13"/>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$M$4:$AE$4,
                    (M133:AE133),
                    "")),
            1,
            0))
        =0,
    NA(),
    IF(
        Parameters!$D$15=1,
        IF(
            SUM(--(ISNUMBER(IF($M$4:$AE$4=1,(M133:AE133),""))))&gt;0,
            MAX(IF(
                ISNUMBER(M133:AE133),
                IF(
                    M$4:AE$4=1,
                    M133:AE133,
                    ""),
                "")),
            MAX(IF(
                ISNUMBER(M133:AE133),
                IF(
                    M$4:AE$4=2,
                    M133:AE133,
                    ""),
                ""))
        ),
        IF(
            Parameters!$D$16=1,
            IFERROR(
                AVERAGE(IF(
                    ISNUMBER(M133:AE133),
                    IF(
                        M$4:AE$4=1,
                        M133:AE133,
                        ""),
                    "")),
                AVERAGE(IF(
                    ISNUMBER(M133:AE133),
                    IF(
                        M$4:AE$4=2,
                        M133:AE133,
                        ""),
                    ""))
            ),
            IF(
                Parameters!$D$17=1,
                IFERROR(
                    IF(
                        OR(
                            IF(
                                ISNUMBER(M133:AE133),
                                IF(
                                    M$4:AE$4=1,
                                    M133:AE133,
                                    ""),
                                "")
                            =0),
                        0,
                        GEOMEAN(IF(
                            ISNUMBER(M133:AE133),
                            IF(
                                M$4:AE$4=1,
                                M133:AE133,
                                ""),
                            ""))
                    ),
                    IF(
                        OR(IF(
                            ISNUMBER(M133:AE133),
                            IF(
                                M$4:AE$4=2,
                                M133:AE133,
                                ""),
                            "")
                            =0),
                        0,
                        GEOMEAN(IF(
                            ISNUMBER(M133:AE133),
                            IF(
                                M$4:AE$4=2,
                                M133:AE133,
                                ""),
                            "")))
                )
            )
        )
    )
)</f>
        <v>1.7683894866819501</v>
      </c>
      <c r="I133" s="191" cm="1">
        <f t="array" ref="I133">IF(
    SUM(IF(
            ISNUMBER(
                IF(
                    $M$5:$AE$5,
                    (M133:AE133),
                    "")),
            1,
            0))
        =0,
    NA(),
    IF(
        Parameters!$D$15=1,
        IF(
            SUM(--(ISNUMBER(IF($M$5:$AE$5=1,(M133:AE133),""))))&gt;0,
            MAX(IF(
                ISNUMBER(M133:AE133),
                IF(
                    M$5:AE$5=1,
                    M133:AE133,
                    ""),
                "")),
            MAX(IF(
                ISNUMBER(M133:AE133),
                IF(
                    M$5:AE$5=2,
                    M133:AE133,
                    ""),
                ""))
        ),
        IF(
            Parameters!$D$16=1,
            IFERROR(
                AVERAGE(IF(
                    ISNUMBER(M133:AE133),
                    IF(
                        M$5:AE$5=1,
                        M133:AE133,
                        ""),
                    "")),
                AVERAGE(IF(
                    ISNUMBER(M133:AE133),
                    IF(
                        M$5:AE$5=2,
                        M133:AE133,
                        ""),
                    ""))
            ),
            IF(
                Parameters!$D$17=1,
                IFERROR(
                    IF(
                        OR(
                            IF(
                                ISNUMBER(M133:AE133),
                                IF(
                                    M$5:AE$5=1,
                                    M133:AE133,
                                    ""),
                                "")
                            =0),
                        0,
                        GEOMEAN(IF(
                            ISNUMBER(M133:AE133),
                            IF(
                                M$5:AE$5=1,
                                M133:AE133,
                                ""),
                            ""))
                    ),
                    IF(
                        OR(IF(
                            ISNUMBER(M133:AE133),
                            IF(
                                M$5:AE$5=2,
                                M133:AE133,
                                ""),
                            "")
                            =0),
                        0,
                        GEOMEAN(IF(
                            ISNUMBER(M133:AE133),
                            IF(
                                M$5:AE$5=2,
                                M133:AE133,
                                ""),
                            "")))
                )
            )
        )
    )
)</f>
        <v>0</v>
      </c>
      <c r="J133" s="242">
        <v>45103</v>
      </c>
      <c r="K133" s="242">
        <v>45455</v>
      </c>
      <c r="L133" s="91" t="s">
        <v>212</v>
      </c>
      <c r="M133" s="192">
        <v>0</v>
      </c>
      <c r="N133" s="192">
        <v>1.7683894866819501</v>
      </c>
      <c r="O133" s="192">
        <v>0</v>
      </c>
      <c r="P133" s="192">
        <v>0</v>
      </c>
      <c r="Q133" s="192">
        <v>0</v>
      </c>
      <c r="R133" s="192" t="s">
        <v>409</v>
      </c>
      <c r="S133" s="192">
        <v>0</v>
      </c>
      <c r="T133" s="192">
        <v>0</v>
      </c>
      <c r="U133" s="192" t="s">
        <v>409</v>
      </c>
      <c r="V133" s="192">
        <v>69.8</v>
      </c>
      <c r="W133" s="192" t="s">
        <v>409</v>
      </c>
      <c r="X133" s="192">
        <v>-0.18894729506918301</v>
      </c>
      <c r="Y133" s="192" t="s">
        <v>409</v>
      </c>
      <c r="Z133" s="192">
        <v>0</v>
      </c>
      <c r="AA133" s="192">
        <v>-32.296756996890203</v>
      </c>
      <c r="AB133" s="34"/>
      <c r="AC133" s="34"/>
      <c r="AD133" s="192"/>
      <c r="AE133" s="192"/>
      <c r="AF133" s="192"/>
      <c r="AG133" s="192"/>
      <c r="AH133" s="192"/>
      <c r="AI133" s="192"/>
    </row>
    <row r="134" spans="1:35" x14ac:dyDescent="0.2">
      <c r="A134" s="84">
        <v>127</v>
      </c>
      <c r="B134" s="84" t="str">
        <f ca="1"/>
        <v>Marshall Islands</v>
      </c>
      <c r="C134" s="84" t="str">
        <f ca="1"/>
        <v>MHL</v>
      </c>
      <c r="D134" s="219" t="str">
        <f ca="1"/>
        <v>EAS           East Asia &amp; Pacific</v>
      </c>
      <c r="E134" s="219" t="str">
        <f ca="1"/>
        <v>IDA</v>
      </c>
      <c r="F134" s="190" t="str">
        <f t="shared" ca="1" si="13"/>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$M$4:$AE$4,
                    (M134:AE134),
                    "")),
            1,
            0))
        =0,
    NA(),
    IF(
        Parameters!$D$15=1,
        IF(
            SUM(--(ISNUMBER(IF($M$4:$AE$4=1,(M134:AE134),""))))&gt;0,
            MAX(IF(
                ISNUMBER(M134:AE134),
                IF(
                    M$4:AE$4=1,
                    M134:AE134,
                    ""),
                "")),
            MAX(IF(
                ISNUMBER(M134:AE134),
                IF(
                    M$4:AE$4=2,
                    M134:AE134,
                    ""),
                ""))
        ),
        IF(
            Parameters!$D$16=1,
            IFERROR(
                AVERAGE(IF(
                    ISNUMBER(M134:AE134),
                    IF(
                        M$4:AE$4=1,
                        M134:AE134,
                        ""),
                    "")),
                AVERAGE(IF(
                    ISNUMBER(M134:AE134),
                    IF(
                        M$4:AE$4=2,
                        M134:AE134,
                        ""),
                    ""))
            ),
            IF(
                Parameters!$D$17=1,
                IFERROR(
                    IF(
                        OR(
                            IF(
                                ISNUMBER(M134:AE134),
                                IF(
                                    M$4:AE$4=1,
                                    M134:AE134,
                                    ""),
                                "")
                            =0),
                        0,
                        GEOMEAN(IF(
                            ISNUMBER(M134:AE134),
                            IF(
                                M$4:AE$4=1,
                                M134:AE134,
                                ""),
                            ""))
                    ),
                    IF(
                        OR(IF(
                            ISNUMBER(M134:AE134),
                            IF(
                                M$4:AE$4=2,
                                M134:AE134,
                                ""),
                            "")
                            =0),
                        0,
                        GEOMEAN(IF(
                            ISNUMBER(M134:AE134),
                            IF(
                                M$4:AE$4=2,
                                M134:AE134,
                                ""),
                            "")))
                )
            )
        )
    )
)</f>
        <v>10</v>
      </c>
      <c r="I134" s="191" cm="1">
        <f t="array" ref="I134">IF(
    SUM(IF(
            ISNUMBER(
                IF(
                    $M$5:$AE$5,
                    (M134:AE134),
                    "")),
            1,
            0))
        =0,
    NA(),
    IF(
        Parameters!$D$15=1,
        IF(
            SUM(--(ISNUMBER(IF($M$5:$AE$5=1,(M134:AE134),""))))&gt;0,
            MAX(IF(
                ISNUMBER(M134:AE134),
                IF(
                    M$5:AE$5=1,
                    M134:AE134,
                    ""),
                "")),
            MAX(IF(
                ISNUMBER(M134:AE134),
                IF(
                    M$5:AE$5=2,
                    M134:AE134,
                    ""),
                ""))
        ),
        IF(
            Parameters!$D$16=1,
            IFERROR(
                AVERAGE(IF(
                    ISNUMBER(M134:AE134),
                    IF(
                        M$5:AE$5=1,
                        M134:AE134,
                        ""),
                    "")),
                AVERAGE(IF(
                    ISNUMBER(M134:AE134),
                    IF(
                        M$5:AE$5=2,
                        M134:AE134,
                        ""),
                    ""))
            ),
            IF(
                Parameters!$D$17=1,
                IFERROR(
                    IF(
                        OR(
                            IF(
                                ISNUMBER(M134:AE134),
                                IF(
                                    M$5:AE$5=1,
                                    M134:AE134,
                                    ""),
                                "")
                            =0),
                        0,
                        GEOMEAN(IF(
                            ISNUMBER(M134:AE134),
                            IF(
                                M$5:AE$5=1,
                                M134:AE134,
                                ""),
                            ""))
                    ),
                    IF(
                        OR(IF(
                            ISNUMBER(M134:AE134),
                            IF(
                                M$5:AE$5=2,
                                M134:AE134,
                                ""),
                            "")
                            =0),
                        0,
                        GEOMEAN(IF(
                            ISNUMBER(M134:AE134),
                            IF(
                                M$5:AE$5=2,
                                M134:AE134,
                                ""),
                            "")))
                )
            )
        )
    )
)</f>
        <v>0</v>
      </c>
      <c r="J134" s="242">
        <v>44778</v>
      </c>
      <c r="K134" s="242">
        <v>44753</v>
      </c>
      <c r="L134" s="91" t="s">
        <v>214</v>
      </c>
      <c r="M134" s="192">
        <v>10</v>
      </c>
      <c r="N134" s="192" t="s">
        <v>409</v>
      </c>
      <c r="O134" s="192">
        <v>0</v>
      </c>
      <c r="P134" s="192" t="s">
        <v>409</v>
      </c>
      <c r="Q134" s="192">
        <v>0</v>
      </c>
      <c r="R134" s="192" t="s">
        <v>409</v>
      </c>
      <c r="S134" s="192" t="s">
        <v>409</v>
      </c>
      <c r="T134" s="192" t="s">
        <v>409</v>
      </c>
      <c r="U134" s="192" t="s">
        <v>610</v>
      </c>
      <c r="V134" s="192" t="s">
        <v>409</v>
      </c>
      <c r="W134" s="192" t="s">
        <v>409</v>
      </c>
      <c r="X134" s="192" t="s">
        <v>409</v>
      </c>
      <c r="Y134" s="192" t="s">
        <v>409</v>
      </c>
      <c r="Z134" s="192" t="s">
        <v>409</v>
      </c>
      <c r="AA134" s="192" t="s">
        <v>409</v>
      </c>
      <c r="AB134" s="34"/>
      <c r="AC134" s="34"/>
      <c r="AD134" s="192"/>
      <c r="AE134" s="192"/>
      <c r="AF134" s="192"/>
      <c r="AG134" s="192"/>
      <c r="AH134" s="192"/>
      <c r="AI134" s="192"/>
    </row>
    <row r="135" spans="1:35" x14ac:dyDescent="0.2">
      <c r="A135" s="84">
        <v>128</v>
      </c>
      <c r="B135" s="84" t="str">
        <f ca="1"/>
        <v>North Macedonia</v>
      </c>
      <c r="C135" s="84" t="str">
        <f ca="1"/>
        <v>MKD</v>
      </c>
      <c r="D135" s="219" t="str">
        <f ca="1"/>
        <v>ECS           Europe &amp; Central Asia</v>
      </c>
      <c r="E135" s="219" t="str">
        <f ca="1"/>
        <v>IBRD</v>
      </c>
      <c r="F135" s="190" t="str">
        <f t="shared" ca="1" si="13"/>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$M$4:$AE$4,
                    (M135:AE135),
                    "")),
            1,
            0))
        =0,
    NA(),
    IF(
        Parameters!$D$15=1,
        IF(
            SUM(--(ISNUMBER(IF($M$4:$AE$4=1,(M135:AE135),""))))&gt;0,
            MAX(IF(
                ISNUMBER(M135:AE135),
                IF(
                    M$4:AE$4=1,
                    M135:AE135,
                    ""),
                "")),
            MAX(IF(
                ISNUMBER(M135:AE135),
                IF(
                    M$4:AE$4=2,
                    M135:AE135,
                    ""),
                ""))
        ),
        IF(
            Parameters!$D$16=1,
            IFERROR(
                AVERAGE(IF(
                    ISNUMBER(M135:AE135),
                    IF(
                        M$4:AE$4=1,
                        M135:AE135,
                        ""),
                    "")),
                AVERAGE(IF(
                    ISNUMBER(M135:AE135),
                    IF(
                        M$4:AE$4=2,
                        M135:AE135,
                        ""),
                    ""))
            ),
            IF(
                Parameters!$D$17=1,
                IFERROR(
                    IF(
                        OR(
                            IF(
                                ISNUMBER(M135:AE135),
                                IF(
                                    M$4:AE$4=1,
                                    M135:AE135,
                                    ""),
                                "")
                            =0),
                        0,
                        GEOMEAN(IF(
                            ISNUMBER(M135:AE135),
                            IF(
                                M$4:AE$4=1,
                                M135:AE135,
                                ""),
                            ""))
                    ),
                    IF(
                        OR(IF(
                            ISNUMBER(M135:AE135),
                            IF(
                                M$4:AE$4=2,
                                M135:AE135,
                                ""),
                            "")
                            =0),
                        0,
                        GEOMEAN(IF(
                            ISNUMBER(M135:AE135),
                            IF(
                                M$4:AE$4=2,
                                M135:AE135,
                                ""),
                            "")))
                )
            )
        )
    )
)</f>
        <v>0</v>
      </c>
      <c r="I135" s="191" cm="1">
        <f t="array" ref="I135">IF(
    SUM(IF(
            ISNUMBER(
                IF(
                    $M$5:$AE$5,
                    (M135:AE135),
                    "")),
            1,
            0))
        =0,
    NA(),
    IF(
        Parameters!$D$15=1,
        IF(
            SUM(--(ISNUMBER(IF($M$5:$AE$5=1,(M135:AE135),""))))&gt;0,
            MAX(IF(
                ISNUMBER(M135:AE135),
                IF(
                    M$5:AE$5=1,
                    M135:AE135,
                    ""),
                "")),
            MAX(IF(
                ISNUMBER(M135:AE135),
                IF(
                    M$5:AE$5=2,
                    M135:AE135,
                    ""),
                ""))
        ),
        IF(
            Parameters!$D$16=1,
            IFERROR(
                AVERAGE(IF(
                    ISNUMBER(M135:AE135),
                    IF(
                        M$5:AE$5=1,
                        M135:AE135,
                        ""),
                    "")),
                AVERAGE(IF(
                    ISNUMBER(M135:AE135),
                    IF(
                        M$5:AE$5=2,
                        M135:AE135,
                        ""),
                    ""))
            ),
            IF(
                Parameters!$D$17=1,
                IFERROR(
                    IF(
                        OR(
                            IF(
                                ISNUMBER(M135:AE135),
                                IF(
                                    M$5:AE$5=1,
                                    M135:AE135,
                                    ""),
                                "")
                            =0),
                        0,
                        GEOMEAN(IF(
                            ISNUMBER(M135:AE135),
                            IF(
                                M$5:AE$5=1,
                                M135:AE135,
                                ""),
                            ""))
                    ),
                    IF(
                        OR(IF(
                            ISNUMBER(M135:AE135),
                            IF(
                                M$5:AE$5=2,
                                M135:AE135,
                                ""),
                            "")
                            =0),
                        0,
                        GEOMEAN(IF(
                            ISNUMBER(M135:AE135),
                            IF(
                                M$5:AE$5=2,
                                M135:AE135,
                                ""),
                            "")))
                )
            )
        )
    )
)</f>
        <v>0</v>
      </c>
      <c r="J135" s="242">
        <v>45454</v>
      </c>
      <c r="K135" s="242">
        <v>44753</v>
      </c>
      <c r="L135" s="91" t="s">
        <v>216</v>
      </c>
      <c r="M135" s="192">
        <v>0</v>
      </c>
      <c r="N135" s="192">
        <v>0</v>
      </c>
      <c r="O135" s="192">
        <v>0</v>
      </c>
      <c r="P135" s="192" t="s">
        <v>409</v>
      </c>
      <c r="Q135" s="192">
        <v>0</v>
      </c>
      <c r="R135" s="192" t="s">
        <v>409</v>
      </c>
      <c r="S135" s="192">
        <v>0</v>
      </c>
      <c r="T135" s="192" t="s">
        <v>409</v>
      </c>
      <c r="U135" s="192" t="s">
        <v>409</v>
      </c>
      <c r="V135" s="192">
        <v>60.3</v>
      </c>
      <c r="W135" s="192" t="s">
        <v>409</v>
      </c>
      <c r="X135" s="192" t="s">
        <v>409</v>
      </c>
      <c r="Y135" s="192" t="s">
        <v>409</v>
      </c>
      <c r="Z135" s="192">
        <v>0</v>
      </c>
      <c r="AA135" s="192" t="s">
        <v>409</v>
      </c>
      <c r="AB135" s="34"/>
      <c r="AC135" s="34"/>
      <c r="AD135" s="192"/>
      <c r="AE135" s="192"/>
      <c r="AF135" s="192"/>
      <c r="AG135" s="192"/>
      <c r="AH135" s="192"/>
      <c r="AI135" s="192"/>
    </row>
    <row r="136" spans="1:35" x14ac:dyDescent="0.2">
      <c r="A136" s="84">
        <v>129</v>
      </c>
      <c r="B136" s="84" t="str">
        <f ca="1"/>
        <v>Mali</v>
      </c>
      <c r="C136" s="84" t="str">
        <f ca="1"/>
        <v>MLI</v>
      </c>
      <c r="D136" s="219" t="str">
        <f ca="1"/>
        <v>SSF           Sub-Saharan Africa</v>
      </c>
      <c r="E136" s="219" t="str">
        <f ca="1"/>
        <v>IDA</v>
      </c>
      <c r="F136" s="190" t="str">
        <f t="shared" ca="1" si="13"/>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7.3192505471139802</v>
      </c>
      <c r="H136" s="80" cm="1">
        <f t="array" ref="H136">IF(
    SUM(IF(
            ISNUMBER(
                IF(
                    $M$4:$AE$4,
                    (M136:AE136),
                    "")),
            1,
            0))
        =0,
    NA(),
    IF(
        Parameters!$D$15=1,
        IF(
            SUM(--(ISNUMBER(IF($M$4:$AE$4=1,(M136:AE136),""))))&gt;0,
            MAX(IF(
                ISNUMBER(M136:AE136),
                IF(
                    M$4:AE$4=1,
                    M136:AE136,
                    ""),
                "")),
            MAX(IF(
                ISNUMBER(M136:AE136),
                IF(
                    M$4:AE$4=2,
                    M136:AE136,
                    ""),
                ""))
        ),
        IF(
            Parameters!$D$16=1,
            IFERROR(
                AVERAGE(IF(
                    ISNUMBER(M136:AE136),
                    IF(
                        M$4:AE$4=1,
                        M136:AE136,
                        ""),
                    "")),
                AVERAGE(IF(
                    ISNUMBER(M136:AE136),
                    IF(
                        M$4:AE$4=2,
                        M136:AE136,
                        ""),
                    ""))
            ),
            IF(
                Parameters!$D$17=1,
                IFERROR(
                    IF(
                        OR(
                            IF(
                                ISNUMBER(M136:AE136),
                                IF(
                                    M$4:AE$4=1,
                                    M136:AE136,
                                    ""),
                                "")
                            =0),
                        0,
                        GEOMEAN(IF(
                            ISNUMBER(M136:AE136),
                            IF(
                                M$4:AE$4=1,
                                M136:AE136,
                                ""),
                            ""))
                    ),
                    IF(
                        OR(IF(
                            ISNUMBER(M136:AE136),
                            IF(
                                M$4:AE$4=2,
                                M136:AE136,
                                ""),
                            "")
                            =0),
                        0,
                        GEOMEAN(IF(
                            ISNUMBER(M136:AE136),
                            IF(
                                M$4:AE$4=2,
                                M136:AE136,
                                ""),
                            "")))
                )
            )
        )
    )
)</f>
        <v>10</v>
      </c>
      <c r="I136" s="191" cm="1">
        <f t="array" ref="I136">IF(
    SUM(IF(
            ISNUMBER(
                IF(
                    $M$5:$AE$5,
                    (M136:AE136),
                    "")),
            1,
            0))
        =0,
    NA(),
    IF(
        Parameters!$D$15=1,
        IF(
            SUM(--(ISNUMBER(IF($M$5:$AE$5=1,(M136:AE136),""))))&gt;0,
            MAX(IF(
                ISNUMBER(M136:AE136),
                IF(
                    M$5:AE$5=1,
                    M136:AE136,
                    ""),
                "")),
            MAX(IF(
                ISNUMBER(M136:AE136),
                IF(
                    M$5:AE$5=2,
                    M136:AE136,
                    ""),
                ""))
        ),
        IF(
            Parameters!$D$16=1,
            IFERROR(
                AVERAGE(IF(
                    ISNUMBER(M136:AE136),
                    IF(
                        M$5:AE$5=1,
                        M136:AE136,
                        ""),
                    "")),
                AVERAGE(IF(
                    ISNUMBER(M136:AE136),
                    IF(
                        M$5:AE$5=2,
                        M136:AE136,
                        ""),
                    ""))
            ),
            IF(
                Parameters!$D$17=1,
                IFERROR(
                    IF(
                        OR(
                            IF(
                                ISNUMBER(M136:AE136),
                                IF(
                                    M$5:AE$5=1,
                                    M136:AE136,
                                    ""),
                                "")
                            =0),
                        0,
                        GEOMEAN(IF(
                            ISNUMBER(M136:AE136),
                            IF(
                                M$5:AE$5=1,
                                M136:AE136,
                                ""),
                            ""))
                    ),
                    IF(
                        OR(IF(
                            ISNUMBER(M136:AE136),
                            IF(
                                M$5:AE$5=2,
                                M136:AE136,
                                ""),
                            "")
                            =0),
                        0,
                        GEOMEAN(IF(
                            ISNUMBER(M136:AE136),
                            IF(
                                M$5:AE$5=2,
                                M136:AE136,
                                ""),
                            "")))
                )
            )
        )
    )
)</f>
        <v>5.3571428571428301</v>
      </c>
      <c r="J136" s="242">
        <v>44778</v>
      </c>
      <c r="K136" s="242">
        <v>44860</v>
      </c>
      <c r="L136" s="91" t="s">
        <v>218</v>
      </c>
      <c r="M136" s="192">
        <v>10</v>
      </c>
      <c r="N136" s="192">
        <v>8.3171635209031507</v>
      </c>
      <c r="O136" s="192">
        <v>0</v>
      </c>
      <c r="P136" s="192">
        <v>4.4848125570390502</v>
      </c>
      <c r="Q136" s="192">
        <v>0</v>
      </c>
      <c r="R136" s="192" t="s">
        <v>409</v>
      </c>
      <c r="S136" s="192">
        <v>5.3571428571428301</v>
      </c>
      <c r="T136" s="192">
        <v>0</v>
      </c>
      <c r="U136" s="192" t="s">
        <v>609</v>
      </c>
      <c r="V136" s="192">
        <v>99.5</v>
      </c>
      <c r="W136" s="192" t="s">
        <v>409</v>
      </c>
      <c r="X136" s="192">
        <v>0.44848125570390501</v>
      </c>
      <c r="Y136" s="192" t="s">
        <v>409</v>
      </c>
      <c r="Z136" s="192">
        <v>0.107142857142856</v>
      </c>
      <c r="AA136" s="192">
        <v>-54.7445255474452</v>
      </c>
      <c r="AB136" s="34"/>
      <c r="AC136" s="34"/>
      <c r="AD136" s="192"/>
      <c r="AE136" s="192"/>
      <c r="AF136" s="192"/>
      <c r="AG136" s="192"/>
      <c r="AH136" s="192"/>
      <c r="AI136" s="192"/>
    </row>
    <row r="137" spans="1:35" x14ac:dyDescent="0.2">
      <c r="A137" s="84">
        <v>130</v>
      </c>
      <c r="B137" s="84" t="str">
        <f ca="1"/>
        <v>Malta</v>
      </c>
      <c r="C137" s="84" t="str">
        <f ca="1"/>
        <v>MLT</v>
      </c>
      <c r="D137" s="219" t="str">
        <f ca="1"/>
        <v>MEA           Middle East &amp; North Africa</v>
      </c>
      <c r="E137" s="219" t="str">
        <f ca="1"/>
        <v>NA</v>
      </c>
      <c r="F137" s="190" t="str">
        <f t="shared" ref="F137:F196" ca="1" si="14">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$M$4:$AE$4,
                    (M137:AE137),
                    "")),
            1,
            0))
        =0,
    NA(),
    IF(
        Parameters!$D$15=1,
        IF(
            SUM(--(ISNUMBER(IF($M$4:$AE$4=1,(M137:AE137),""))))&gt;0,
            MAX(IF(
                ISNUMBER(M137:AE137),
                IF(
                    M$4:AE$4=1,
                    M137:AE137,
                    ""),
                "")),
            MAX(IF(
                ISNUMBER(M137:AE137),
                IF(
                    M$4:AE$4=2,
                    M137:AE137,
                    ""),
                ""))
        ),
        IF(
            Parameters!$D$16=1,
            IFERROR(
                AVERAGE(IF(
                    ISNUMBER(M137:AE137),
                    IF(
                        M$4:AE$4=1,
                        M137:AE137,
                        ""),
                    "")),
                AVERAGE(IF(
                    ISNUMBER(M137:AE137),
                    IF(
                        M$4:AE$4=2,
                        M137:AE137,
                        ""),
                    ""))
            ),
            IF(
                Parameters!$D$17=1,
                IFERROR(
                    IF(
                        OR(
                            IF(
                                ISNUMBER(M137:AE137),
                                IF(
                                    M$4:AE$4=1,
                                    M137:AE137,
                                    ""),
                                "")
                            =0),
                        0,
                        GEOMEAN(IF(
                            ISNUMBER(M137:AE137),
                            IF(
                                M$4:AE$4=1,
                                M137:AE137,
                                ""),
                            ""))
                    ),
                    IF(
                        OR(IF(
                            ISNUMBER(M137:AE137),
                            IF(
                                M$4:AE$4=2,
                                M137:AE137,
                                ""),
                            "")
                            =0),
                        0,
                        GEOMEAN(IF(
                            ISNUMBER(M137:AE137),
                            IF(
                                M$4:AE$4=2,
                                M137:AE137,
                                ""),
                            "")))
                )
            )
        )
    )
)</f>
        <v>0</v>
      </c>
      <c r="I137" s="191" cm="1">
        <f t="array" ref="I137">IF(
    SUM(IF(
            ISNUMBER(
                IF(
                    $M$5:$AE$5,
                    (M137:AE137),
                    "")),
            1,
            0))
        =0,
    NA(),
    IF(
        Parameters!$D$15=1,
        IF(
            SUM(--(ISNUMBER(IF($M$5:$AE$5=1,(M137:AE137),""))))&gt;0,
            MAX(IF(
                ISNUMBER(M137:AE137),
                IF(
                    M$5:AE$5=1,
                    M137:AE137,
                    ""),
                "")),
            MAX(IF(
                ISNUMBER(M137:AE137),
                IF(
                    M$5:AE$5=2,
                    M137:AE137,
                    ""),
                ""))
        ),
        IF(
            Parameters!$D$16=1,
            IFERROR(
                AVERAGE(IF(
                    ISNUMBER(M137:AE137),
                    IF(
                        M$5:AE$5=1,
                        M137:AE137,
                        ""),
                    "")),
                AVERAGE(IF(
                    ISNUMBER(M137:AE137),
                    IF(
                        M$5:AE$5=2,
                        M137:AE137,
                        ""),
                    ""))
            ),
            IF(
                Parameters!$D$17=1,
                IFERROR(
                    IF(
                        OR(
                            IF(
                                ISNUMBER(M137:AE137),
                                IF(
                                    M$5:AE$5=1,
                                    M137:AE137,
                                    ""),
                                "")
                            =0),
                        0,
                        GEOMEAN(IF(
                            ISNUMBER(M137:AE137),
                            IF(
                                M$5:AE$5=1,
                                M137:AE137,
                                ""),
                            ""))
                    ),
                    IF(
                        OR(IF(
                            ISNUMBER(M137:AE137),
                            IF(
                                M$5:AE$5=2,
                                M137:AE137,
                                ""),
                            "")
                            =0),
                        0,
                        GEOMEAN(IF(
                            ISNUMBER(M137:AE137),
                            IF(
                                M$5:AE$5=2,
                                M137:AE137,
                                ""),
                            "")))
                )
            )
        )
    )
)</f>
        <v>0</v>
      </c>
      <c r="J137" s="242">
        <v>45454</v>
      </c>
      <c r="K137" s="242">
        <v>44753</v>
      </c>
      <c r="L137" s="91" t="s">
        <v>220</v>
      </c>
      <c r="M137" s="192">
        <v>0</v>
      </c>
      <c r="N137" s="192">
        <v>0</v>
      </c>
      <c r="O137" s="192">
        <v>0</v>
      </c>
      <c r="P137" s="192" t="s">
        <v>409</v>
      </c>
      <c r="Q137" s="192">
        <v>0</v>
      </c>
      <c r="R137" s="192" t="s">
        <v>409</v>
      </c>
      <c r="S137" s="192" t="s">
        <v>409</v>
      </c>
      <c r="T137" s="192" t="s">
        <v>409</v>
      </c>
      <c r="U137" s="192" t="s">
        <v>409</v>
      </c>
      <c r="V137" s="192">
        <v>33</v>
      </c>
      <c r="W137" s="192" t="s">
        <v>409</v>
      </c>
      <c r="X137" s="192" t="s">
        <v>409</v>
      </c>
      <c r="Y137" s="192" t="s">
        <v>409</v>
      </c>
      <c r="Z137" s="192" t="s">
        <v>409</v>
      </c>
      <c r="AA137" s="192" t="s">
        <v>409</v>
      </c>
      <c r="AB137" s="34"/>
      <c r="AC137" s="34"/>
      <c r="AD137" s="192"/>
      <c r="AE137" s="192"/>
      <c r="AF137" s="192"/>
      <c r="AG137" s="192"/>
      <c r="AH137" s="192"/>
      <c r="AI137" s="192"/>
    </row>
    <row r="138" spans="1:35" x14ac:dyDescent="0.2">
      <c r="A138" s="84">
        <v>131</v>
      </c>
      <c r="B138" s="84" t="str">
        <f ca="1"/>
        <v>Myanmar</v>
      </c>
      <c r="C138" s="84" t="str">
        <f ca="1"/>
        <v>MMR</v>
      </c>
      <c r="D138" s="219" t="str">
        <f ca="1"/>
        <v>EAS           East Asia &amp; Pacific</v>
      </c>
      <c r="E138" s="219" t="str">
        <f ca="1"/>
        <v>IDA</v>
      </c>
      <c r="F138" s="190" t="str">
        <f t="shared" ca="1" si="14"/>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10</v>
      </c>
      <c r="H138" s="80" cm="1">
        <f t="array" ref="H138">IF(
    SUM(IF(
            ISNUMBER(
                IF(
                    $M$4:$AE$4,
                    (M138:AE138),
                    "")),
            1,
            0))
        =0,
    NA(),
    IF(
        Parameters!$D$15=1,
        IF(
            SUM(--(ISNUMBER(IF($M$4:$AE$4=1,(M138:AE138),""))))&gt;0,
            MAX(IF(
                ISNUMBER(M138:AE138),
                IF(
                    M$4:AE$4=1,
                    M138:AE138,
                    ""),
                "")),
            MAX(IF(
                ISNUMBER(M138:AE138),
                IF(
                    M$4:AE$4=2,
                    M138:AE138,
                    ""),
                ""))
        ),
        IF(
            Parameters!$D$16=1,
            IFERROR(
                AVERAGE(IF(
                    ISNUMBER(M138:AE138),
                    IF(
                        M$4:AE$4=1,
                        M138:AE138,
                        ""),
                    "")),
                AVERAGE(IF(
                    ISNUMBER(M138:AE138),
                    IF(
                        M$4:AE$4=2,
                        M138:AE138,
                        ""),
                    ""))
            ),
            IF(
                Parameters!$D$17=1,
                IFERROR(
                    IF(
                        OR(
                            IF(
                                ISNUMBER(M138:AE138),
                                IF(
                                    M$4:AE$4=1,
                                    M138:AE138,
                                    ""),
                                "")
                            =0),
                        0,
                        GEOMEAN(IF(
                            ISNUMBER(M138:AE138),
                            IF(
                                M$4:AE$4=1,
                                M138:AE138,
                                ""),
                            ""))
                    ),
                    IF(
                        OR(IF(
                            ISNUMBER(M138:AE138),
                            IF(
                                M$4:AE$4=2,
                                M138:AE138,
                                ""),
                            "")
                            =0),
                        0,
                        GEOMEAN(IF(
                            ISNUMBER(M138:AE138),
                            IF(
                                M$4:AE$4=2,
                                M138:AE138,
                                ""),
                            "")))
                )
            )
        )
    )
)</f>
        <v>10</v>
      </c>
      <c r="I138" s="191" cm="1">
        <f t="array" ref="I138">IF(
    SUM(IF(
            ISNUMBER(
                IF(
                    $M$5:$AE$5,
                    (M138:AE138),
                    "")),
            1,
            0))
        =0,
    NA(),
    IF(
        Parameters!$D$15=1,
        IF(
            SUM(--(ISNUMBER(IF($M$5:$AE$5=1,(M138:AE138),""))))&gt;0,
            MAX(IF(
                ISNUMBER(M138:AE138),
                IF(
                    M$5:AE$5=1,
                    M138:AE138,
                    ""),
                "")),
            MAX(IF(
                ISNUMBER(M138:AE138),
                IF(
                    M$5:AE$5=2,
                    M138:AE138,
                    ""),
                ""))
        ),
        IF(
            Parameters!$D$16=1,
            IFERROR(
                AVERAGE(IF(
                    ISNUMBER(M138:AE138),
                    IF(
                        M$5:AE$5=1,
                        M138:AE138,
                        ""),
                    "")),
                AVERAGE(IF(
                    ISNUMBER(M138:AE138),
                    IF(
                        M$5:AE$5=2,
                        M138:AE138,
                        ""),
                    ""))
            ),
            IF(
                Parameters!$D$17=1,
                IFERROR(
                    IF(
                        OR(
                            IF(
                                ISNUMBER(M138:AE138),
                                IF(
                                    M$5:AE$5=1,
                                    M138:AE138,
                                    ""),
                                "")
                            =0),
                        0,
                        GEOMEAN(IF(
                            ISNUMBER(M138:AE138),
                            IF(
                                M$5:AE$5=1,
                                M138:AE138,
                                ""),
                            ""))
                    ),
                    IF(
                        OR(IF(
                            ISNUMBER(M138:AE138),
                            IF(
                                M$5:AE$5=2,
                                M138:AE138,
                                ""),
                            "")
                            =0),
                        0,
                        GEOMEAN(IF(
                            ISNUMBER(M138:AE138),
                            IF(
                                M$5:AE$5=2,
                                M138:AE138,
                                ""),
                            "")))
                )
            )
        )
    )
)</f>
        <v>10</v>
      </c>
      <c r="J138" s="242">
        <v>44778</v>
      </c>
      <c r="K138" s="242">
        <v>45455</v>
      </c>
      <c r="L138" s="91" t="s">
        <v>222</v>
      </c>
      <c r="M138" s="192">
        <v>10</v>
      </c>
      <c r="N138" s="192">
        <v>8.47151173046392</v>
      </c>
      <c r="O138" s="192">
        <v>0</v>
      </c>
      <c r="P138" s="192">
        <v>2.0783990290927101</v>
      </c>
      <c r="Q138" s="192">
        <v>0</v>
      </c>
      <c r="R138" s="192">
        <v>10</v>
      </c>
      <c r="S138" s="192">
        <v>10</v>
      </c>
      <c r="T138" s="192">
        <v>0</v>
      </c>
      <c r="U138" s="192" t="s">
        <v>609</v>
      </c>
      <c r="V138" s="192">
        <v>100.2</v>
      </c>
      <c r="W138" s="192" t="s">
        <v>409</v>
      </c>
      <c r="X138" s="192">
        <v>0.20783990290927101</v>
      </c>
      <c r="Y138" s="192" t="s">
        <v>826</v>
      </c>
      <c r="Z138" s="192">
        <v>0.42857142857142799</v>
      </c>
      <c r="AA138" s="192">
        <v>-47.2631578947368</v>
      </c>
      <c r="AB138" s="34"/>
      <c r="AC138" s="34"/>
      <c r="AD138" s="192"/>
      <c r="AE138" s="192"/>
      <c r="AF138" s="192"/>
      <c r="AG138" s="192"/>
      <c r="AH138" s="192"/>
      <c r="AI138" s="192"/>
    </row>
    <row r="139" spans="1:35" x14ac:dyDescent="0.2">
      <c r="A139" s="84">
        <v>132</v>
      </c>
      <c r="B139" s="84" t="str">
        <f ca="1"/>
        <v>Montenegro</v>
      </c>
      <c r="C139" s="84" t="str">
        <f ca="1"/>
        <v>MNE</v>
      </c>
      <c r="D139" s="219" t="str">
        <f ca="1"/>
        <v>ECS           Europe &amp; Central Asia</v>
      </c>
      <c r="E139" s="219" t="str">
        <f ca="1"/>
        <v>IBRD</v>
      </c>
      <c r="F139" s="190" t="str">
        <f t="shared" ca="1" si="14"/>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$M$4:$AE$4,
                    (M139:AE139),
                    "")),
            1,
            0))
        =0,
    NA(),
    IF(
        Parameters!$D$15=1,
        IF(
            SUM(--(ISNUMBER(IF($M$4:$AE$4=1,(M139:AE139),""))))&gt;0,
            MAX(IF(
                ISNUMBER(M139:AE139),
                IF(
                    M$4:AE$4=1,
                    M139:AE139,
                    ""),
                "")),
            MAX(IF(
                ISNUMBER(M139:AE139),
                IF(
                    M$4:AE$4=2,
                    M139:AE139,
                    ""),
                ""))
        ),
        IF(
            Parameters!$D$16=1,
            IFERROR(
                AVERAGE(IF(
                    ISNUMBER(M139:AE139),
                    IF(
                        M$4:AE$4=1,
                        M139:AE139,
                        ""),
                    "")),
                AVERAGE(IF(
                    ISNUMBER(M139:AE139),
                    IF(
                        M$4:AE$4=2,
                        M139:AE139,
                        ""),
                    ""))
            ),
            IF(
                Parameters!$D$17=1,
                IFERROR(
                    IF(
                        OR(
                            IF(
                                ISNUMBER(M139:AE139),
                                IF(
                                    M$4:AE$4=1,
                                    M139:AE139,
                                    ""),
                                "")
                            =0),
                        0,
                        GEOMEAN(IF(
                            ISNUMBER(M139:AE139),
                            IF(
                                M$4:AE$4=1,
                                M139:AE139,
                                ""),
                            ""))
                    ),
                    IF(
                        OR(IF(
                            ISNUMBER(M139:AE139),
                            IF(
                                M$4:AE$4=2,
                                M139:AE139,
                                ""),
                            "")
                            =0),
                        0,
                        GEOMEAN(IF(
                            ISNUMBER(M139:AE139),
                            IF(
                                M$4:AE$4=2,
                                M139:AE139,
                                ""),
                            "")))
                )
            )
        )
    )
)</f>
        <v>0</v>
      </c>
      <c r="I139" s="191" cm="1">
        <f t="array" ref="I139">IF(
    SUM(IF(
            ISNUMBER(
                IF(
                    $M$5:$AE$5,
                    (M139:AE139),
                    "")),
            1,
            0))
        =0,
    NA(),
    IF(
        Parameters!$D$15=1,
        IF(
            SUM(--(ISNUMBER(IF($M$5:$AE$5=1,(M139:AE139),""))))&gt;0,
            MAX(IF(
                ISNUMBER(M139:AE139),
                IF(
                    M$5:AE$5=1,
                    M139:AE139,
                    ""),
                "")),
            MAX(IF(
                ISNUMBER(M139:AE139),
                IF(
                    M$5:AE$5=2,
                    M139:AE139,
                    ""),
                ""))
        ),
        IF(
            Parameters!$D$16=1,
            IFERROR(
                AVERAGE(IF(
                    ISNUMBER(M139:AE139),
                    IF(
                        M$5:AE$5=1,
                        M139:AE139,
                        ""),
                    "")),
                AVERAGE(IF(
                    ISNUMBER(M139:AE139),
                    IF(
                        M$5:AE$5=2,
                        M139:AE139,
                        ""),
                    ""))
            ),
            IF(
                Parameters!$D$17=1,
                IFERROR(
                    IF(
                        OR(
                            IF(
                                ISNUMBER(M139:AE139),
                                IF(
                                    M$5:AE$5=1,
                                    M139:AE139,
                                    ""),
                                "")
                            =0),
                        0,
                        GEOMEAN(IF(
                            ISNUMBER(M139:AE139),
                            IF(
                                M$5:AE$5=1,
                                M139:AE139,
                                ""),
                            ""))
                    ),
                    IF(
                        OR(IF(
                            ISNUMBER(M139:AE139),
                            IF(
                                M$5:AE$5=2,
                                M139:AE139,
                                ""),
                            "")
                            =0),
                        0,
                        GEOMEAN(IF(
                            ISNUMBER(M139:AE139),
                            IF(
                                M$5:AE$5=2,
                                M139:AE139,
                                ""),
                            "")))
                )
            )
        )
    )
)</f>
        <v>0</v>
      </c>
      <c r="J139" s="242">
        <v>45454</v>
      </c>
      <c r="K139" s="242">
        <v>44860</v>
      </c>
      <c r="L139" s="91" t="s">
        <v>224</v>
      </c>
      <c r="M139" s="192">
        <v>0</v>
      </c>
      <c r="N139" s="192">
        <v>0</v>
      </c>
      <c r="O139" s="192">
        <v>0</v>
      </c>
      <c r="P139" s="192" t="s">
        <v>409</v>
      </c>
      <c r="Q139" s="192">
        <v>0</v>
      </c>
      <c r="R139" s="192" t="s">
        <v>409</v>
      </c>
      <c r="S139" s="192">
        <v>0</v>
      </c>
      <c r="T139" s="192" t="s">
        <v>409</v>
      </c>
      <c r="U139" s="192" t="s">
        <v>409</v>
      </c>
      <c r="V139" s="192">
        <v>58</v>
      </c>
      <c r="W139" s="192" t="s">
        <v>409</v>
      </c>
      <c r="X139" s="192" t="s">
        <v>409</v>
      </c>
      <c r="Y139" s="192" t="s">
        <v>409</v>
      </c>
      <c r="Z139" s="192">
        <v>0</v>
      </c>
      <c r="AA139" s="192" t="s">
        <v>409</v>
      </c>
      <c r="AB139" s="34"/>
      <c r="AC139" s="34"/>
      <c r="AD139" s="192"/>
      <c r="AE139" s="192"/>
      <c r="AF139" s="192"/>
      <c r="AG139" s="192"/>
      <c r="AH139" s="192"/>
      <c r="AI139" s="192"/>
    </row>
    <row r="140" spans="1:35" x14ac:dyDescent="0.2">
      <c r="A140" s="84">
        <v>133</v>
      </c>
      <c r="B140" s="84" t="str">
        <f ca="1"/>
        <v>Mongolia</v>
      </c>
      <c r="C140" s="84" t="str">
        <f ca="1"/>
        <v>MNG</v>
      </c>
      <c r="D140" s="219" t="str">
        <f ca="1"/>
        <v>EAS           East Asia &amp; Pacific</v>
      </c>
      <c r="E140" s="219" t="str">
        <f ca="1"/>
        <v>IBRD</v>
      </c>
      <c r="F140" s="190" t="str">
        <f t="shared" ca="1" si="14"/>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$M$4:$AE$4,
                    (M140:AE140),
                    "")),
            1,
            0))
        =0,
    NA(),
    IF(
        Parameters!$D$15=1,
        IF(
            SUM(--(ISNUMBER(IF($M$4:$AE$4=1,(M140:AE140),""))))&gt;0,
            MAX(IF(
                ISNUMBER(M140:AE140),
                IF(
                    M$4:AE$4=1,
                    M140:AE140,
                    ""),
                "")),
            MAX(IF(
                ISNUMBER(M140:AE140),
                IF(
                    M$4:AE$4=2,
                    M140:AE140,
                    ""),
                ""))
        ),
        IF(
            Parameters!$D$16=1,
            IFERROR(
                AVERAGE(IF(
                    ISNUMBER(M140:AE140),
                    IF(
                        M$4:AE$4=1,
                        M140:AE140,
                        ""),
                    "")),
                AVERAGE(IF(
                    ISNUMBER(M140:AE140),
                    IF(
                        M$4:AE$4=2,
                        M140:AE140,
                        ""),
                    ""))
            ),
            IF(
                Parameters!$D$17=1,
                IFERROR(
                    IF(
                        OR(
                            IF(
                                ISNUMBER(M140:AE140),
                                IF(
                                    M$4:AE$4=1,
                                    M140:AE140,
                                    ""),
                                "")
                            =0),
                        0,
                        GEOMEAN(IF(
                            ISNUMBER(M140:AE140),
                            IF(
                                M$4:AE$4=1,
                                M140:AE140,
                                ""),
                            ""))
                    ),
                    IF(
                        OR(IF(
                            ISNUMBER(M140:AE140),
                            IF(
                                M$4:AE$4=2,
                                M140:AE140,
                                ""),
                            "")
                            =0),
                        0,
                        GEOMEAN(IF(
                            ISNUMBER(M140:AE140),
                            IF(
                                M$4:AE$4=2,
                                M140:AE140,
                                ""),
                            "")))
                )
            )
        )
    )
)</f>
        <v>0</v>
      </c>
      <c r="I140" s="191" cm="1">
        <f t="array" ref="I140">IF(
    SUM(IF(
            ISNUMBER(
                IF(
                    $M$5:$AE$5,
                    (M140:AE140),
                    "")),
            1,
            0))
        =0,
    NA(),
    IF(
        Parameters!$D$15=1,
        IF(
            SUM(--(ISNUMBER(IF($M$5:$AE$5=1,(M140:AE140),""))))&gt;0,
            MAX(IF(
                ISNUMBER(M140:AE140),
                IF(
                    M$5:AE$5=1,
                    M140:AE140,
                    ""),
                "")),
            MAX(IF(
                ISNUMBER(M140:AE140),
                IF(
                    M$5:AE$5=2,
                    M140:AE140,
                    ""),
                ""))
        ),
        IF(
            Parameters!$D$16=1,
            IFERROR(
                AVERAGE(IF(
                    ISNUMBER(M140:AE140),
                    IF(
                        M$5:AE$5=1,
                        M140:AE140,
                        ""),
                    "")),
                AVERAGE(IF(
                    ISNUMBER(M140:AE140),
                    IF(
                        M$5:AE$5=2,
                        M140:AE140,
                        ""),
                    ""))
            ),
            IF(
                Parameters!$D$17=1,
                IFERROR(
                    IF(
                        OR(
                            IF(
                                ISNUMBER(M140:AE140),
                                IF(
                                    M$5:AE$5=1,
                                    M140:AE140,
                                    ""),
                                "")
                            =0),
                        0,
                        GEOMEAN(IF(
                            ISNUMBER(M140:AE140),
                            IF(
                                M$5:AE$5=1,
                                M140:AE140,
                                ""),
                            ""))
                    ),
                    IF(
                        OR(IF(
                            ISNUMBER(M140:AE140),
                            IF(
                                M$5:AE$5=2,
                                M140:AE140,
                                ""),
                            "")
                            =0),
                        0,
                        GEOMEAN(IF(
                            ISNUMBER(M140:AE140),
                            IF(
                                M$5:AE$5=2,
                                M140:AE140,
                                ""),
                            "")))
                )
            )
        )
    )
)</f>
        <v>0</v>
      </c>
      <c r="J140" s="242">
        <v>45454</v>
      </c>
      <c r="K140" s="242">
        <v>45272</v>
      </c>
      <c r="L140" s="91" t="s">
        <v>226</v>
      </c>
      <c r="M140" s="192">
        <v>0</v>
      </c>
      <c r="N140" s="192">
        <v>0</v>
      </c>
      <c r="O140" s="192">
        <v>0</v>
      </c>
      <c r="P140" s="192" t="s">
        <v>409</v>
      </c>
      <c r="Q140" s="192">
        <v>0</v>
      </c>
      <c r="R140" s="192" t="s">
        <v>409</v>
      </c>
      <c r="S140" s="192">
        <v>0</v>
      </c>
      <c r="T140" s="192" t="s">
        <v>409</v>
      </c>
      <c r="U140" s="192" t="s">
        <v>409</v>
      </c>
      <c r="V140" s="192">
        <v>51.3</v>
      </c>
      <c r="W140" s="192" t="s">
        <v>409</v>
      </c>
      <c r="X140" s="192" t="s">
        <v>409</v>
      </c>
      <c r="Y140" s="192" t="s">
        <v>409</v>
      </c>
      <c r="Z140" s="192">
        <v>-0.107142857142857</v>
      </c>
      <c r="AA140" s="192" t="s">
        <v>409</v>
      </c>
      <c r="AB140" s="34"/>
      <c r="AC140" s="34"/>
      <c r="AD140" s="192"/>
      <c r="AE140" s="192"/>
      <c r="AF140" s="192"/>
      <c r="AG140" s="192"/>
      <c r="AH140" s="192"/>
      <c r="AI140" s="192"/>
    </row>
    <row r="141" spans="1:35" x14ac:dyDescent="0.2">
      <c r="A141" s="84">
        <v>134</v>
      </c>
      <c r="B141" s="84" t="str">
        <f ca="1"/>
        <v>Northern Mariana Islands</v>
      </c>
      <c r="C141" s="84" t="str">
        <f ca="1"/>
        <v>MNP</v>
      </c>
      <c r="D141" s="219" t="str">
        <f ca="1"/>
        <v>EAS           East Asia &amp; Pacific</v>
      </c>
      <c r="E141" s="219" t="str">
        <f ca="1"/>
        <v>NA</v>
      </c>
      <c r="F141" s="190" t="str">
        <f t="shared" ca="1" si="14"/>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cm="1">
        <f t="array" ref="H141">IF(
    SUM(IF(
            ISNUMBER(
                IF(
                    $M$4:$AE$4,
                    (M141:AE141),
                    "")),
            1,
            0))
        =0,
    NA(),
    IF(
        Parameters!$D$15=1,
        IF(
            SUM(--(ISNUMBER(IF($M$4:$AE$4=1,(M141:AE141),""))))&gt;0,
            MAX(IF(
                ISNUMBER(M141:AE141),
                IF(
                    M$4:AE$4=1,
                    M141:AE141,
                    ""),
                "")),
            MAX(IF(
                ISNUMBER(M141:AE141),
                IF(
                    M$4:AE$4=2,
                    M141:AE141,
                    ""),
                ""))
        ),
        IF(
            Parameters!$D$16=1,
            IFERROR(
                AVERAGE(IF(
                    ISNUMBER(M141:AE141),
                    IF(
                        M$4:AE$4=1,
                        M141:AE141,
                        ""),
                    "")),
                AVERAGE(IF(
                    ISNUMBER(M141:AE141),
                    IF(
                        M$4:AE$4=2,
                        M141:AE141,
                        ""),
                    ""))
            ),
            IF(
                Parameters!$D$17=1,
                IFERROR(
                    IF(
                        OR(
                            IF(
                                ISNUMBER(M141:AE141),
                                IF(
                                    M$4:AE$4=1,
                                    M141:AE141,
                                    ""),
                                "")
                            =0),
                        0,
                        GEOMEAN(IF(
                            ISNUMBER(M141:AE141),
                            IF(
                                M$4:AE$4=1,
                                M141:AE141,
                                ""),
                            ""))
                    ),
                    IF(
                        OR(IF(
                            ISNUMBER(M141:AE141),
                            IF(
                                M$4:AE$4=2,
                                M141:AE141,
                                ""),
                            "")
                            =0),
                        0,
                        GEOMEAN(IF(
                            ISNUMBER(M141:AE141),
                            IF(
                                M$4:AE$4=2,
                                M141:AE141,
                                ""),
                            "")))
                )
            )
        )
    )
)</f>
        <v>0</v>
      </c>
      <c r="I141" s="191" cm="1">
        <f t="array" ref="I141">IF(
    SUM(IF(
            ISNUMBER(
                IF(
                    $M$5:$AE$5,
                    (M141:AE141),
                    "")),
            1,
            0))
        =0,
    NA(),
    IF(
        Parameters!$D$15=1,
        IF(
            SUM(--(ISNUMBER(IF($M$5:$AE$5=1,(M141:AE141),""))))&gt;0,
            MAX(IF(
                ISNUMBER(M141:AE141),
                IF(
                    M$5:AE$5=1,
                    M141:AE141,
                    ""),
                "")),
            MAX(IF(
                ISNUMBER(M141:AE141),
                IF(
                    M$5:AE$5=2,
                    M141:AE141,
                    ""),
                ""))
        ),
        IF(
            Parameters!$D$16=1,
            IFERROR(
                AVERAGE(IF(
                    ISNUMBER(M141:AE141),
                    IF(
                        M$5:AE$5=1,
                        M141:AE141,
                        ""),
                    "")),
                AVERAGE(IF(
                    ISNUMBER(M141:AE141),
                    IF(
                        M$5:AE$5=2,
                        M141:AE141,
                        ""),
                    ""))
            ),
            IF(
                Parameters!$D$17=1,
                IFERROR(
                    IF(
                        OR(
                            IF(
                                ISNUMBER(M141:AE141),
                                IF(
                                    M$5:AE$5=1,
                                    M141:AE141,
                                    ""),
                                "")
                            =0),
                        0,
                        GEOMEAN(IF(
                            ISNUMBER(M141:AE141),
                            IF(
                                M$5:AE$5=1,
                                M141:AE141,
                                ""),
                            ""))
                    ),
                    IF(
                        OR(IF(
                            ISNUMBER(M141:AE141),
                            IF(
                                M$5:AE$5=2,
                                M141:AE141,
                                ""),
                            "")
                            =0),
                        0,
                        GEOMEAN(IF(
                            ISNUMBER(M141:AE141),
                            IF(
                                M$5:AE$5=2,
                                M141:AE141,
                                ""),
                            "")))
                )
            )
        )
    )
)</f>
        <v>0</v>
      </c>
      <c r="J141" s="242" t="s">
        <v>409</v>
      </c>
      <c r="K141" s="242" t="s">
        <v>409</v>
      </c>
      <c r="L141" s="91" t="s">
        <v>689</v>
      </c>
      <c r="M141" s="192">
        <v>0</v>
      </c>
      <c r="N141" s="192" t="s">
        <v>409</v>
      </c>
      <c r="O141" s="192">
        <v>0</v>
      </c>
      <c r="P141" s="192" t="s">
        <v>409</v>
      </c>
      <c r="Q141" s="192">
        <v>0</v>
      </c>
      <c r="R141" s="192" t="s">
        <v>409</v>
      </c>
      <c r="S141" s="192" t="s">
        <v>409</v>
      </c>
      <c r="T141" s="192" t="s">
        <v>409</v>
      </c>
      <c r="U141" s="192" t="s">
        <v>409</v>
      </c>
      <c r="V141" s="192" t="s">
        <v>409</v>
      </c>
      <c r="W141" s="192" t="s">
        <v>409</v>
      </c>
      <c r="X141" s="192" t="s">
        <v>409</v>
      </c>
      <c r="Y141" s="192" t="s">
        <v>409</v>
      </c>
      <c r="Z141" s="192" t="s">
        <v>409</v>
      </c>
      <c r="AA141" s="192" t="s">
        <v>409</v>
      </c>
      <c r="AB141" s="34"/>
      <c r="AC141" s="34"/>
      <c r="AD141" s="192"/>
      <c r="AE141" s="192"/>
      <c r="AF141" s="192"/>
      <c r="AG141" s="192"/>
      <c r="AH141" s="192"/>
      <c r="AI141" s="192"/>
    </row>
    <row r="142" spans="1:35" x14ac:dyDescent="0.2">
      <c r="A142" s="84">
        <v>135</v>
      </c>
      <c r="B142" s="84" t="str">
        <f ca="1"/>
        <v>Mozambique</v>
      </c>
      <c r="C142" s="84" t="str">
        <f ca="1"/>
        <v>MOZ</v>
      </c>
      <c r="D142" s="219" t="str">
        <f ca="1"/>
        <v>SSF           Sub-Saharan Africa</v>
      </c>
      <c r="E142" s="219" t="str">
        <f ca="1"/>
        <v>IDA</v>
      </c>
      <c r="F142" s="190" t="str">
        <f t="shared" ca="1" si="14"/>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$M$4:$AE$4,
                    (M142:AE142),
                    "")),
            1,
            0))
        =0,
    NA(),
    IF(
        Parameters!$D$15=1,
        IF(
            SUM(--(ISNUMBER(IF($M$4:$AE$4=1,(M142:AE142),""))))&gt;0,
            MAX(IF(
                ISNUMBER(M142:AE142),
                IF(
                    M$4:AE$4=1,
                    M142:AE142,
                    ""),
                "")),
            MAX(IF(
                ISNUMBER(M142:AE142),
                IF(
                    M$4:AE$4=2,
                    M142:AE142,
                    ""),
                ""))
        ),
        IF(
            Parameters!$D$16=1,
            IFERROR(
                AVERAGE(IF(
                    ISNUMBER(M142:AE142),
                    IF(
                        M$4:AE$4=1,
                        M142:AE142,
                        ""),
                    "")),
                AVERAGE(IF(
                    ISNUMBER(M142:AE142),
                    IF(
                        M$4:AE$4=2,
                        M142:AE142,
                        ""),
                    ""))
            ),
            IF(
                Parameters!$D$17=1,
                IFERROR(
                    IF(
                        OR(
                            IF(
                                ISNUMBER(M142:AE142),
                                IF(
                                    M$4:AE$4=1,
                                    M142:AE142,
                                    ""),
                                "")
                            =0),
                        0,
                        GEOMEAN(IF(
                            ISNUMBER(M142:AE142),
                            IF(
                                M$4:AE$4=1,
                                M142:AE142,
                                ""),
                            ""))
                    ),
                    IF(
                        OR(IF(
                            ISNUMBER(M142:AE142),
                            IF(
                                M$4:AE$4=2,
                                M142:AE142,
                                ""),
                            "")
                            =0),
                        0,
                        GEOMEAN(IF(
                            ISNUMBER(M142:AE142),
                            IF(
                                M$4:AE$4=2,
                                M142:AE142,
                                ""),
                            "")))
                )
            )
        )
    )
)</f>
        <v>10</v>
      </c>
      <c r="I142" s="191" cm="1">
        <f t="array" ref="I142">IF(
    SUM(IF(
            ISNUMBER(
                IF(
                    $M$5:$AE$5,
                    (M142:AE142),
                    "")),
            1,
            0))
        =0,
    NA(),
    IF(
        Parameters!$D$15=1,
        IF(
            SUM(--(ISNUMBER(IF($M$5:$AE$5=1,(M142:AE142),""))))&gt;0,
            MAX(IF(
                ISNUMBER(M142:AE142),
                IF(
                    M$5:AE$5=1,
                    M142:AE142,
                    ""),
                "")),
            MAX(IF(
                ISNUMBER(M142:AE142),
                IF(
                    M$5:AE$5=2,
                    M142:AE142,
                    ""),
                ""))
        ),
        IF(
            Parameters!$D$16=1,
            IFERROR(
                AVERAGE(IF(
                    ISNUMBER(M142:AE142),
                    IF(
                        M$5:AE$5=1,
                        M142:AE142,
                        ""),
                    "")),
                AVERAGE(IF(
                    ISNUMBER(M142:AE142),
                    IF(
                        M$5:AE$5=2,
                        M142:AE142,
                        ""),
                    ""))
            ),
            IF(
                Parameters!$D$17=1,
                IFERROR(
                    IF(
                        OR(
                            IF(
                                ISNUMBER(M142:AE142),
                                IF(
                                    M$5:AE$5=1,
                                    M142:AE142,
                                    ""),
                                "")
                            =0),
                        0,
                        GEOMEAN(IF(
                            ISNUMBER(M142:AE142),
                            IF(
                                M$5:AE$5=1,
                                M142:AE142,
                                ""),
                            ""))
                    ),
                    IF(
                        OR(IF(
                            ISNUMBER(M142:AE142),
                            IF(
                                M$5:AE$5=2,
                                M142:AE142,
                                ""),
                            "")
                            =0),
                        0,
                        GEOMEAN(IF(
                            ISNUMBER(M142:AE142),
                            IF(
                                M$5:AE$5=2,
                                M142:AE142,
                                ""),
                            "")))
                )
            )
        )
    )
)</f>
        <v>0</v>
      </c>
      <c r="J142" s="242">
        <v>44778</v>
      </c>
      <c r="K142" s="242">
        <v>44860</v>
      </c>
      <c r="L142" s="91" t="s">
        <v>228</v>
      </c>
      <c r="M142" s="192">
        <v>10</v>
      </c>
      <c r="N142" s="192">
        <v>7.1044275886399699</v>
      </c>
      <c r="O142" s="192">
        <v>0</v>
      </c>
      <c r="P142" s="192">
        <v>0</v>
      </c>
      <c r="Q142" s="192">
        <v>0</v>
      </c>
      <c r="R142" s="192" t="s">
        <v>409</v>
      </c>
      <c r="S142" s="192" t="s">
        <v>409</v>
      </c>
      <c r="T142" s="192">
        <v>0</v>
      </c>
      <c r="U142" s="192" t="s">
        <v>609</v>
      </c>
      <c r="V142" s="192">
        <v>94</v>
      </c>
      <c r="W142" s="192" t="s">
        <v>409</v>
      </c>
      <c r="X142" s="192">
        <v>-0.34620745738896302</v>
      </c>
      <c r="Y142" s="192" t="s">
        <v>409</v>
      </c>
      <c r="Z142" s="192" t="s">
        <v>409</v>
      </c>
      <c r="AA142" s="192">
        <v>-37.313432835820798</v>
      </c>
      <c r="AB142" s="34"/>
      <c r="AC142" s="34"/>
      <c r="AD142" s="192"/>
      <c r="AE142" s="192"/>
      <c r="AF142" s="192"/>
      <c r="AG142" s="192"/>
      <c r="AH142" s="192"/>
      <c r="AI142" s="192"/>
    </row>
    <row r="143" spans="1:35" x14ac:dyDescent="0.2">
      <c r="A143" s="84">
        <v>136</v>
      </c>
      <c r="B143" s="84" t="str">
        <f ca="1"/>
        <v>Mauritania</v>
      </c>
      <c r="C143" s="84" t="str">
        <f ca="1"/>
        <v>MRT</v>
      </c>
      <c r="D143" s="219" t="str">
        <f ca="1"/>
        <v>SSF           Sub-Saharan Africa</v>
      </c>
      <c r="E143" s="219" t="str">
        <f ca="1"/>
        <v>IDA</v>
      </c>
      <c r="F143" s="190" t="str">
        <f t="shared" ca="1" si="14"/>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$M$4:$AE$4,
                    (M143:AE143),
                    "")),
            1,
            0))
        =0,
    NA(),
    IF(
        Parameters!$D$15=1,
        IF(
            SUM(--(ISNUMBER(IF($M$4:$AE$4=1,(M143:AE143),""))))&gt;0,
            MAX(IF(
                ISNUMBER(M143:AE143),
                IF(
                    M$4:AE$4=1,
                    M143:AE143,
                    ""),
                "")),
            MAX(IF(
                ISNUMBER(M143:AE143),
                IF(
                    M$4:AE$4=2,
                    M143:AE143,
                    ""),
                ""))
        ),
        IF(
            Parameters!$D$16=1,
            IFERROR(
                AVERAGE(IF(
                    ISNUMBER(M143:AE143),
                    IF(
                        M$4:AE$4=1,
                        M143:AE143,
                        ""),
                    "")),
                AVERAGE(IF(
                    ISNUMBER(M143:AE143),
                    IF(
                        M$4:AE$4=2,
                        M143:AE143,
                        ""),
                    ""))
            ),
            IF(
                Parameters!$D$17=1,
                IFERROR(
                    IF(
                        OR(
                            IF(
                                ISNUMBER(M143:AE143),
                                IF(
                                    M$4:AE$4=1,
                                    M143:AE143,
                                    ""),
                                "")
                            =0),
                        0,
                        GEOMEAN(IF(
                            ISNUMBER(M143:AE143),
                            IF(
                                M$4:AE$4=1,
                                M143:AE143,
                                ""),
                            ""))
                    ),
                    IF(
                        OR(IF(
                            ISNUMBER(M143:AE143),
                            IF(
                                M$4:AE$4=2,
                                M143:AE143,
                                ""),
                            "")
                            =0),
                        0,
                        GEOMEAN(IF(
                            ISNUMBER(M143:AE143),
                            IF(
                                M$4:AE$4=2,
                                M143:AE143,
                                ""),
                            "")))
                )
            )
        )
    )
)</f>
        <v>5.5609454930322801</v>
      </c>
      <c r="I143" s="191" cm="1">
        <f t="array" ref="I143">IF(
    SUM(IF(
            ISNUMBER(
                IF(
                    $M$5:$AE$5,
                    (M143:AE143),
                    "")),
            1,
            0))
        =0,
    NA(),
    IF(
        Parameters!$D$15=1,
        IF(
            SUM(--(ISNUMBER(IF($M$5:$AE$5=1,(M143:AE143),""))))&gt;0,
            MAX(IF(
                ISNUMBER(M143:AE143),
                IF(
                    M$5:AE$5=1,
                    M143:AE143,
                    ""),
                "")),
            MAX(IF(
                ISNUMBER(M143:AE143),
                IF(
                    M$5:AE$5=2,
                    M143:AE143,
                    ""),
                ""))
        ),
        IF(
            Parameters!$D$16=1,
            IFERROR(
                AVERAGE(IF(
                    ISNUMBER(M143:AE143),
                    IF(
                        M$5:AE$5=1,
                        M143:AE143,
                        ""),
                    "")),
                AVERAGE(IF(
                    ISNUMBER(M143:AE143),
                    IF(
                        M$5:AE$5=2,
                        M143:AE143,
                        ""),
                    ""))
            ),
            IF(
                Parameters!$D$17=1,
                IFERROR(
                    IF(
                        OR(
                            IF(
                                ISNUMBER(M143:AE143),
                                IF(
                                    M$5:AE$5=1,
                                    M143:AE143,
                                    ""),
                                "")
                            =0),
                        0,
                        GEOMEAN(IF(
                            ISNUMBER(M143:AE143),
                            IF(
                                M$5:AE$5=1,
                                M143:AE143,
                                ""),
                            ""))
                    ),
                    IF(
                        OR(IF(
                            ISNUMBER(M143:AE143),
                            IF(
                                M$5:AE$5=2,
                                M143:AE143,
                                ""),
                            "")
                            =0),
                        0,
                        GEOMEAN(IF(
                            ISNUMBER(M143:AE143),
                            IF(
                                M$5:AE$5=2,
                                M143:AE143,
                                ""),
                            "")))
                )
            )
        )
    )
)</f>
        <v>0</v>
      </c>
      <c r="J143" s="242">
        <v>45103</v>
      </c>
      <c r="K143" s="242">
        <v>45393</v>
      </c>
      <c r="L143" s="91" t="s">
        <v>230</v>
      </c>
      <c r="M143" s="192">
        <v>0</v>
      </c>
      <c r="N143" s="192">
        <v>5.5609454930322801</v>
      </c>
      <c r="O143" s="192">
        <v>0</v>
      </c>
      <c r="P143" s="192" t="s">
        <v>409</v>
      </c>
      <c r="Q143" s="192">
        <v>0</v>
      </c>
      <c r="R143" s="192" t="s">
        <v>409</v>
      </c>
      <c r="S143" s="192" t="s">
        <v>409</v>
      </c>
      <c r="T143" s="192">
        <v>0</v>
      </c>
      <c r="U143" s="192" t="s">
        <v>409</v>
      </c>
      <c r="V143" s="192">
        <v>87</v>
      </c>
      <c r="W143" s="192" t="s">
        <v>409</v>
      </c>
      <c r="X143" s="192" t="s">
        <v>409</v>
      </c>
      <c r="Y143" s="192" t="s">
        <v>409</v>
      </c>
      <c r="Z143" s="192" t="s">
        <v>409</v>
      </c>
      <c r="AA143" s="192">
        <v>-100</v>
      </c>
      <c r="AB143" s="34"/>
      <c r="AC143" s="34"/>
      <c r="AD143" s="192"/>
      <c r="AE143" s="192"/>
      <c r="AF143" s="192"/>
      <c r="AG143" s="192"/>
      <c r="AH143" s="192"/>
      <c r="AI143" s="192"/>
    </row>
    <row r="144" spans="1:35" x14ac:dyDescent="0.2">
      <c r="A144" s="84">
        <v>137</v>
      </c>
      <c r="B144" s="84" t="str">
        <f ca="1"/>
        <v>Mauritius</v>
      </c>
      <c r="C144" s="84" t="str">
        <f ca="1"/>
        <v>MUS</v>
      </c>
      <c r="D144" s="219" t="str">
        <f ca="1"/>
        <v>SSF           Sub-Saharan Africa</v>
      </c>
      <c r="E144" s="219" t="str">
        <f ca="1"/>
        <v>IBRD</v>
      </c>
      <c r="F144" s="190" t="str">
        <f t="shared" ca="1" si="14"/>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$M$4:$AE$4,
                    (M144:AE144),
                    "")),
            1,
            0))
        =0,
    NA(),
    IF(
        Parameters!$D$15=1,
        IF(
            SUM(--(ISNUMBER(IF($M$4:$AE$4=1,(M144:AE144),""))))&gt;0,
            MAX(IF(
                ISNUMBER(M144:AE144),
                IF(
                    M$4:AE$4=1,
                    M144:AE144,
                    ""),
                "")),
            MAX(IF(
                ISNUMBER(M144:AE144),
                IF(
                    M$4:AE$4=2,
                    M144:AE144,
                    ""),
                ""))
        ),
        IF(
            Parameters!$D$16=1,
            IFERROR(
                AVERAGE(IF(
                    ISNUMBER(M144:AE144),
                    IF(
                        M$4:AE$4=1,
                        M144:AE144,
                        ""),
                    "")),
                AVERAGE(IF(
                    ISNUMBER(M144:AE144),
                    IF(
                        M$4:AE$4=2,
                        M144:AE144,
                        ""),
                    ""))
            ),
            IF(
                Parameters!$D$17=1,
                IFERROR(
                    IF(
                        OR(
                            IF(
                                ISNUMBER(M144:AE144),
                                IF(
                                    M$4:AE$4=1,
                                    M144:AE144,
                                    ""),
                                "")
                            =0),
                        0,
                        GEOMEAN(IF(
                            ISNUMBER(M144:AE144),
                            IF(
                                M$4:AE$4=1,
                                M144:AE144,
                                ""),
                            ""))
                    ),
                    IF(
                        OR(IF(
                            ISNUMBER(M144:AE144),
                            IF(
                                M$4:AE$4=2,
                                M144:AE144,
                                ""),
                            "")
                            =0),
                        0,
                        GEOMEAN(IF(
                            ISNUMBER(M144:AE144),
                            IF(
                                M$4:AE$4=2,
                                M144:AE144,
                                ""),
                            "")))
                )
            )
        )
    )
)</f>
        <v>0</v>
      </c>
      <c r="I144" s="191" cm="1">
        <f t="array" ref="I144">IF(
    SUM(IF(
            ISNUMBER(
                IF(
                    $M$5:$AE$5,
                    (M144:AE144),
                    "")),
            1,
            0))
        =0,
    NA(),
    IF(
        Parameters!$D$15=1,
        IF(
            SUM(--(ISNUMBER(IF($M$5:$AE$5=1,(M144:AE144),""))))&gt;0,
            MAX(IF(
                ISNUMBER(M144:AE144),
                IF(
                    M$5:AE$5=1,
                    M144:AE144,
                    ""),
                "")),
            MAX(IF(
                ISNUMBER(M144:AE144),
                IF(
                    M$5:AE$5=2,
                    M144:AE144,
                    ""),
                ""))
        ),
        IF(
            Parameters!$D$16=1,
            IFERROR(
                AVERAGE(IF(
                    ISNUMBER(M144:AE144),
                    IF(
                        M$5:AE$5=1,
                        M144:AE144,
                        ""),
                    "")),
                AVERAGE(IF(
                    ISNUMBER(M144:AE144),
                    IF(
                        M$5:AE$5=2,
                        M144:AE144,
                        ""),
                    ""))
            ),
            IF(
                Parameters!$D$17=1,
                IFERROR(
                    IF(
                        OR(
                            IF(
                                ISNUMBER(M144:AE144),
                                IF(
                                    M$5:AE$5=1,
                                    M144:AE144,
                                    ""),
                                "")
                            =0),
                        0,
                        GEOMEAN(IF(
                            ISNUMBER(M144:AE144),
                            IF(
                                M$5:AE$5=1,
                                M144:AE144,
                                ""),
                            ""))
                    ),
                    IF(
                        OR(IF(
                            ISNUMBER(M144:AE144),
                            IF(
                                M$5:AE$5=2,
                                M144:AE144,
                                ""),
                            "")
                            =0),
                        0,
                        GEOMEAN(IF(
                            ISNUMBER(M144:AE144),
                            IF(
                                M$5:AE$5=2,
                                M144:AE144,
                                ""),
                            "")))
                )
            )
        )
    )
)</f>
        <v>0</v>
      </c>
      <c r="J144" s="242">
        <v>45454</v>
      </c>
      <c r="K144" s="242">
        <v>45336</v>
      </c>
      <c r="L144" s="91" t="s">
        <v>232</v>
      </c>
      <c r="M144" s="192">
        <v>0</v>
      </c>
      <c r="N144" s="192">
        <v>0</v>
      </c>
      <c r="O144" s="192">
        <v>0</v>
      </c>
      <c r="P144" s="192" t="s">
        <v>409</v>
      </c>
      <c r="Q144" s="192">
        <v>0</v>
      </c>
      <c r="R144" s="192" t="s">
        <v>409</v>
      </c>
      <c r="S144" s="192">
        <v>0</v>
      </c>
      <c r="T144" s="192">
        <v>0</v>
      </c>
      <c r="U144" s="192" t="s">
        <v>409</v>
      </c>
      <c r="V144" s="192">
        <v>38</v>
      </c>
      <c r="W144" s="192" t="s">
        <v>409</v>
      </c>
      <c r="X144" s="192" t="s">
        <v>409</v>
      </c>
      <c r="Y144" s="192" t="s">
        <v>409</v>
      </c>
      <c r="Z144" s="192">
        <v>0</v>
      </c>
      <c r="AA144" s="192">
        <v>-100</v>
      </c>
      <c r="AB144" s="34"/>
      <c r="AC144" s="34"/>
      <c r="AD144" s="192"/>
      <c r="AE144" s="192"/>
      <c r="AF144" s="192"/>
      <c r="AG144" s="192"/>
      <c r="AH144" s="192"/>
      <c r="AI144" s="192"/>
    </row>
    <row r="145" spans="1:35" x14ac:dyDescent="0.2">
      <c r="A145" s="84">
        <v>138</v>
      </c>
      <c r="B145" s="84" t="str">
        <f ca="1"/>
        <v>Malawi</v>
      </c>
      <c r="C145" s="84" t="str">
        <f ca="1"/>
        <v>MWI</v>
      </c>
      <c r="D145" s="219" t="str">
        <f ca="1"/>
        <v>SSF           Sub-Saharan Africa</v>
      </c>
      <c r="E145" s="219" t="str">
        <f ca="1"/>
        <v>IDA</v>
      </c>
      <c r="F145" s="190" t="str">
        <f t="shared" ca="1" si="14"/>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$M$4:$AE$4,
                    (M145:AE145),
                    "")),
            1,
            0))
        =0,
    NA(),
    IF(
        Parameters!$D$15=1,
        IF(
            SUM(--(ISNUMBER(IF($M$4:$AE$4=1,(M145:AE145),""))))&gt;0,
            MAX(IF(
                ISNUMBER(M145:AE145),
                IF(
                    M$4:AE$4=1,
                    M145:AE145,
                    ""),
                "")),
            MAX(IF(
                ISNUMBER(M145:AE145),
                IF(
                    M$4:AE$4=2,
                    M145:AE145,
                    ""),
                ""))
        ),
        IF(
            Parameters!$D$16=1,
            IFERROR(
                AVERAGE(IF(
                    ISNUMBER(M145:AE145),
                    IF(
                        M$4:AE$4=1,
                        M145:AE145,
                        ""),
                    "")),
                AVERAGE(IF(
                    ISNUMBER(M145:AE145),
                    IF(
                        M$4:AE$4=2,
                        M145:AE145,
                        ""),
                    ""))
            ),
            IF(
                Parameters!$D$17=1,
                IFERROR(
                    IF(
                        OR(
                            IF(
                                ISNUMBER(M145:AE145),
                                IF(
                                    M$4:AE$4=1,
                                    M145:AE145,
                                    ""),
                                "")
                            =0),
                        0,
                        GEOMEAN(IF(
                            ISNUMBER(M145:AE145),
                            IF(
                                M$4:AE$4=1,
                                M145:AE145,
                                ""),
                            ""))
                    ),
                    IF(
                        OR(IF(
                            ISNUMBER(M145:AE145),
                            IF(
                                M$4:AE$4=2,
                                M145:AE145,
                                ""),
                            "")
                            =0),
                        0,
                        GEOMEAN(IF(
                            ISNUMBER(M145:AE145),
                            IF(
                                M$4:AE$4=2,
                                M145:AE145,
                                ""),
                            "")))
                )
            )
        )
    )
)</f>
        <v>4.7230552125595304</v>
      </c>
      <c r="I145" s="191" cm="1">
        <f t="array" ref="I145">IF(
    SUM(IF(
            ISNUMBER(
                IF(
                    $M$5:$AE$5,
                    (M145:AE145),
                    "")),
            1,
            0))
        =0,
    NA(),
    IF(
        Parameters!$D$15=1,
        IF(
            SUM(--(ISNUMBER(IF($M$5:$AE$5=1,(M145:AE145),""))))&gt;0,
            MAX(IF(
                ISNUMBER(M145:AE145),
                IF(
                    M$5:AE$5=1,
                    M145:AE145,
                    ""),
                "")),
            MAX(IF(
                ISNUMBER(M145:AE145),
                IF(
                    M$5:AE$5=2,
                    M145:AE145,
                    ""),
                ""))
        ),
        IF(
            Parameters!$D$16=1,
            IFERROR(
                AVERAGE(IF(
                    ISNUMBER(M145:AE145),
                    IF(
                        M$5:AE$5=1,
                        M145:AE145,
                        ""),
                    "")),
                AVERAGE(IF(
                    ISNUMBER(M145:AE145),
                    IF(
                        M$5:AE$5=2,
                        M145:AE145,
                        ""),
                    ""))
            ),
            IF(
                Parameters!$D$17=1,
                IFERROR(
                    IF(
                        OR(
                            IF(
                                ISNUMBER(M145:AE145),
                                IF(
                                    M$5:AE$5=1,
                                    M145:AE145,
                                    ""),
                                "")
                            =0),
                        0,
                        GEOMEAN(IF(
                            ISNUMBER(M145:AE145),
                            IF(
                                M$5:AE$5=1,
                                M145:AE145,
                                ""),
                            ""))
                    ),
                    IF(
                        OR(IF(
                            ISNUMBER(M145:AE145),
                            IF(
                                M$5:AE$5=2,
                                M145:AE145,
                                ""),
                            "")
                            =0),
                        0,
                        GEOMEAN(IF(
                            ISNUMBER(M145:AE145),
                            IF(
                                M$5:AE$5=2,
                                M145:AE145,
                                ""),
                            "")))
                )
            )
        )
    )
)</f>
        <v>0</v>
      </c>
      <c r="J145" s="242">
        <v>45103</v>
      </c>
      <c r="K145" s="242">
        <v>45455</v>
      </c>
      <c r="L145" s="91" t="s">
        <v>234</v>
      </c>
      <c r="M145" s="192">
        <v>0</v>
      </c>
      <c r="N145" s="192">
        <v>4.7230552125595304</v>
      </c>
      <c r="O145" s="192">
        <v>0</v>
      </c>
      <c r="P145" s="192">
        <v>0</v>
      </c>
      <c r="Q145" s="192">
        <v>0</v>
      </c>
      <c r="R145" s="192" t="s">
        <v>409</v>
      </c>
      <c r="S145" s="192">
        <v>0</v>
      </c>
      <c r="T145" s="192">
        <v>0</v>
      </c>
      <c r="U145" s="192" t="s">
        <v>409</v>
      </c>
      <c r="V145" s="192">
        <v>83.2</v>
      </c>
      <c r="W145" s="192" t="s">
        <v>409</v>
      </c>
      <c r="X145" s="192">
        <v>-0.42667916992837901</v>
      </c>
      <c r="Y145" s="192" t="s">
        <v>409</v>
      </c>
      <c r="Z145" s="192">
        <v>0</v>
      </c>
      <c r="AA145" s="192">
        <v>-33.3333333333333</v>
      </c>
      <c r="AB145" s="34"/>
      <c r="AC145" s="34"/>
      <c r="AD145" s="192"/>
      <c r="AE145" s="192"/>
      <c r="AF145" s="192"/>
      <c r="AG145" s="192"/>
      <c r="AH145" s="192"/>
      <c r="AI145" s="192"/>
    </row>
    <row r="146" spans="1:35" x14ac:dyDescent="0.2">
      <c r="A146" s="84">
        <v>139</v>
      </c>
      <c r="B146" s="84" t="str">
        <f ca="1"/>
        <v>Malaysia</v>
      </c>
      <c r="C146" s="84" t="str">
        <f ca="1"/>
        <v>MYS</v>
      </c>
      <c r="D146" s="219" t="str">
        <f ca="1"/>
        <v>EAS           East Asia &amp; Pacific</v>
      </c>
      <c r="E146" s="219" t="str">
        <f ca="1"/>
        <v>IBRD</v>
      </c>
      <c r="F146" s="190" t="str">
        <f t="shared" ca="1" si="14"/>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$M$4:$AE$4,
                    (M146:AE146),
                    "")),
            1,
            0))
        =0,
    NA(),
    IF(
        Parameters!$D$15=1,
        IF(
            SUM(--(ISNUMBER(IF($M$4:$AE$4=1,(M146:AE146),""))))&gt;0,
            MAX(IF(
                ISNUMBER(M146:AE146),
                IF(
                    M$4:AE$4=1,
                    M146:AE146,
                    ""),
                "")),
            MAX(IF(
                ISNUMBER(M146:AE146),
                IF(
                    M$4:AE$4=2,
                    M146:AE146,
                    ""),
                ""))
        ),
        IF(
            Parameters!$D$16=1,
            IFERROR(
                AVERAGE(IF(
                    ISNUMBER(M146:AE146),
                    IF(
                        M$4:AE$4=1,
                        M146:AE146,
                        ""),
                    "")),
                AVERAGE(IF(
                    ISNUMBER(M146:AE146),
                    IF(
                        M$4:AE$4=2,
                        M146:AE146,
                        ""),
                    ""))
            ),
            IF(
                Parameters!$D$17=1,
                IFERROR(
                    IF(
                        OR(
                            IF(
                                ISNUMBER(M146:AE146),
                                IF(
                                    M$4:AE$4=1,
                                    M146:AE146,
                                    ""),
                                "")
                            =0),
                        0,
                        GEOMEAN(IF(
                            ISNUMBER(M146:AE146),
                            IF(
                                M$4:AE$4=1,
                                M146:AE146,
                                ""),
                            ""))
                    ),
                    IF(
                        OR(IF(
                            ISNUMBER(M146:AE146),
                            IF(
                                M$4:AE$4=2,
                                M146:AE146,
                                ""),
                            "")
                            =0),
                        0,
                        GEOMEAN(IF(
                            ISNUMBER(M146:AE146),
                            IF(
                                M$4:AE$4=2,
                                M146:AE146,
                                ""),
                            "")))
                )
            )
        )
    )
)</f>
        <v>0</v>
      </c>
      <c r="I146" s="191" cm="1">
        <f t="array" ref="I146">IF(
    SUM(IF(
            ISNUMBER(
                IF(
                    $M$5:$AE$5,
                    (M146:AE146),
                    "")),
            1,
            0))
        =0,
    NA(),
    IF(
        Parameters!$D$15=1,
        IF(
            SUM(--(ISNUMBER(IF($M$5:$AE$5=1,(M146:AE146),""))))&gt;0,
            MAX(IF(
                ISNUMBER(M146:AE146),
                IF(
                    M$5:AE$5=1,
                    M146:AE146,
                    ""),
                "")),
            MAX(IF(
                ISNUMBER(M146:AE146),
                IF(
                    M$5:AE$5=2,
                    M146:AE146,
                    ""),
                ""))
        ),
        IF(
            Parameters!$D$16=1,
            IFERROR(
                AVERAGE(IF(
                    ISNUMBER(M146:AE146),
                    IF(
                        M$5:AE$5=1,
                        M146:AE146,
                        ""),
                    "")),
                AVERAGE(IF(
                    ISNUMBER(M146:AE146),
                    IF(
                        M$5:AE$5=2,
                        M146:AE146,
                        ""),
                    ""))
            ),
            IF(
                Parameters!$D$17=1,
                IFERROR(
                    IF(
                        OR(
                            IF(
                                ISNUMBER(M146:AE146),
                                IF(
                                    M$5:AE$5=1,
                                    M146:AE146,
                                    ""),
                                "")
                            =0),
                        0,
                        GEOMEAN(IF(
                            ISNUMBER(M146:AE146),
                            IF(
                                M$5:AE$5=1,
                                M146:AE146,
                                ""),
                            ""))
                    ),
                    IF(
                        OR(IF(
                            ISNUMBER(M146:AE146),
                            IF(
                                M$5:AE$5=2,
                                M146:AE146,
                                ""),
                            "")
                            =0),
                        0,
                        GEOMEAN(IF(
                            ISNUMBER(M146:AE146),
                            IF(
                                M$5:AE$5=2,
                                M146:AE146,
                                ""),
                            "")))
                )
            )
        )
    )
)</f>
        <v>7</v>
      </c>
      <c r="J146" s="242">
        <v>45454</v>
      </c>
      <c r="K146" s="242">
        <v>45440</v>
      </c>
      <c r="L146" s="91" t="s">
        <v>236</v>
      </c>
      <c r="M146" s="192">
        <v>0</v>
      </c>
      <c r="N146" s="192">
        <v>0</v>
      </c>
      <c r="O146" s="192">
        <v>0</v>
      </c>
      <c r="P146" s="192" t="s">
        <v>409</v>
      </c>
      <c r="Q146" s="192">
        <v>0</v>
      </c>
      <c r="R146" s="192" t="s">
        <v>409</v>
      </c>
      <c r="S146" s="192">
        <v>0</v>
      </c>
      <c r="T146" s="192">
        <v>7</v>
      </c>
      <c r="U146" s="192" t="s">
        <v>409</v>
      </c>
      <c r="V146" s="192">
        <v>55</v>
      </c>
      <c r="W146" s="192" t="s">
        <v>409</v>
      </c>
      <c r="X146" s="192" t="s">
        <v>409</v>
      </c>
      <c r="Y146" s="192" t="s">
        <v>409</v>
      </c>
      <c r="Z146" s="192">
        <v>0</v>
      </c>
      <c r="AA146" s="192">
        <v>1100</v>
      </c>
      <c r="AB146" s="34"/>
      <c r="AC146" s="34"/>
      <c r="AD146" s="192"/>
      <c r="AE146" s="192"/>
      <c r="AF146" s="192"/>
      <c r="AG146" s="192"/>
      <c r="AH146" s="192"/>
      <c r="AI146" s="192"/>
    </row>
    <row r="147" spans="1:35" x14ac:dyDescent="0.2">
      <c r="A147" s="84">
        <v>140</v>
      </c>
      <c r="B147" s="84" t="str">
        <f ca="1"/>
        <v>Namibia</v>
      </c>
      <c r="C147" s="84" t="str">
        <f ca="1"/>
        <v>NAM</v>
      </c>
      <c r="D147" s="219" t="str">
        <f ca="1"/>
        <v>SSF           Sub-Saharan Africa</v>
      </c>
      <c r="E147" s="219" t="str">
        <f ca="1"/>
        <v>IBRD</v>
      </c>
      <c r="F147" s="190" t="str">
        <f t="shared" ca="1" si="14"/>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$M$4:$AE$4,
                    (M147:AE147),
                    "")),
            1,
            0))
        =0,
    NA(),
    IF(
        Parameters!$D$15=1,
        IF(
            SUM(--(ISNUMBER(IF($M$4:$AE$4=1,(M147:AE147),""))))&gt;0,
            MAX(IF(
                ISNUMBER(M147:AE147),
                IF(
                    M$4:AE$4=1,
                    M147:AE147,
                    ""),
                "")),
            MAX(IF(
                ISNUMBER(M147:AE147),
                IF(
                    M$4:AE$4=2,
                    M147:AE147,
                    ""),
                ""))
        ),
        IF(
            Parameters!$D$16=1,
            IFERROR(
                AVERAGE(IF(
                    ISNUMBER(M147:AE147),
                    IF(
                        M$4:AE$4=1,
                        M147:AE147,
                        ""),
                    "")),
                AVERAGE(IF(
                    ISNUMBER(M147:AE147),
                    IF(
                        M$4:AE$4=2,
                        M147:AE147,
                        ""),
                    ""))
            ),
            IF(
                Parameters!$D$17=1,
                IFERROR(
                    IF(
                        OR(
                            IF(
                                ISNUMBER(M147:AE147),
                                IF(
                                    M$4:AE$4=1,
                                    M147:AE147,
                                    ""),
                                "")
                            =0),
                        0,
                        GEOMEAN(IF(
                            ISNUMBER(M147:AE147),
                            IF(
                                M$4:AE$4=1,
                                M147:AE147,
                                ""),
                            ""))
                    ),
                    IF(
                        OR(IF(
                            ISNUMBER(M147:AE147),
                            IF(
                                M$4:AE$4=2,
                                M147:AE147,
                                ""),
                            "")
                            =0),
                        0,
                        GEOMEAN(IF(
                            ISNUMBER(M147:AE147),
                            IF(
                                M$4:AE$4=2,
                                M147:AE147,
                                ""),
                            "")))
                )
            )
        )
    )
)</f>
        <v>0</v>
      </c>
      <c r="I147" s="191" cm="1">
        <f t="array" ref="I147">IF(
    SUM(IF(
            ISNUMBER(
                IF(
                    $M$5:$AE$5,
                    (M147:AE147),
                    "")),
            1,
            0))
        =0,
    NA(),
    IF(
        Parameters!$D$15=1,
        IF(
            SUM(--(ISNUMBER(IF($M$5:$AE$5=1,(M147:AE147),""))))&gt;0,
            MAX(IF(
                ISNUMBER(M147:AE147),
                IF(
                    M$5:AE$5=1,
                    M147:AE147,
                    ""),
                "")),
            MAX(IF(
                ISNUMBER(M147:AE147),
                IF(
                    M$5:AE$5=2,
                    M147:AE147,
                    ""),
                ""))
        ),
        IF(
            Parameters!$D$16=1,
            IFERROR(
                AVERAGE(IF(
                    ISNUMBER(M147:AE147),
                    IF(
                        M$5:AE$5=1,
                        M147:AE147,
                        ""),
                    "")),
                AVERAGE(IF(
                    ISNUMBER(M147:AE147),
                    IF(
                        M$5:AE$5=2,
                        M147:AE147,
                        ""),
                    ""))
            ),
            IF(
                Parameters!$D$17=1,
                IFERROR(
                    IF(
                        OR(
                            IF(
                                ISNUMBER(M147:AE147),
                                IF(
                                    M$5:AE$5=1,
                                    M147:AE147,
                                    ""),
                                "")
                            =0),
                        0,
                        GEOMEAN(IF(
                            ISNUMBER(M147:AE147),
                            IF(
                                M$5:AE$5=1,
                                M147:AE147,
                                ""),
                            ""))
                    ),
                    IF(
                        OR(IF(
                            ISNUMBER(M147:AE147),
                            IF(
                                M$5:AE$5=2,
                                M147:AE147,
                                ""),
                            "")
                            =0),
                        0,
                        GEOMEAN(IF(
                            ISNUMBER(M147:AE147),
                            IF(
                                M$5:AE$5=2,
                                M147:AE147,
                                ""),
                            "")))
                )
            )
        )
    )
)</f>
        <v>0</v>
      </c>
      <c r="J147" s="242">
        <v>45454</v>
      </c>
      <c r="K147" s="242">
        <v>45455</v>
      </c>
      <c r="L147" s="91" t="s">
        <v>238</v>
      </c>
      <c r="M147" s="192">
        <v>0</v>
      </c>
      <c r="N147" s="192">
        <v>0</v>
      </c>
      <c r="O147" s="192">
        <v>0</v>
      </c>
      <c r="P147" s="192" t="s">
        <v>409</v>
      </c>
      <c r="Q147" s="192">
        <v>0</v>
      </c>
      <c r="R147" s="192" t="s">
        <v>409</v>
      </c>
      <c r="S147" s="192" t="s">
        <v>409</v>
      </c>
      <c r="T147" s="192">
        <v>0</v>
      </c>
      <c r="U147" s="192" t="s">
        <v>409</v>
      </c>
      <c r="V147" s="192">
        <v>60.3</v>
      </c>
      <c r="W147" s="192" t="s">
        <v>409</v>
      </c>
      <c r="X147" s="192" t="s">
        <v>409</v>
      </c>
      <c r="Y147" s="192" t="s">
        <v>409</v>
      </c>
      <c r="Z147" s="192" t="s">
        <v>409</v>
      </c>
      <c r="AA147" s="192">
        <v>-100</v>
      </c>
      <c r="AB147" s="34"/>
      <c r="AC147" s="34"/>
      <c r="AD147" s="192"/>
      <c r="AE147" s="192"/>
      <c r="AF147" s="192"/>
      <c r="AG147" s="192"/>
      <c r="AH147" s="192"/>
      <c r="AI147" s="192"/>
    </row>
    <row r="148" spans="1:35" x14ac:dyDescent="0.2">
      <c r="A148" s="84">
        <v>141</v>
      </c>
      <c r="B148" s="84" t="str">
        <f ca="1"/>
        <v>New Caledonia</v>
      </c>
      <c r="C148" s="84" t="str">
        <f ca="1"/>
        <v>NCL</v>
      </c>
      <c r="D148" s="219" t="str">
        <f ca="1"/>
        <v>EAS           East Asia &amp; Pacific</v>
      </c>
      <c r="E148" s="219" t="str">
        <f ca="1"/>
        <v>NA</v>
      </c>
      <c r="F148" s="190" t="str">
        <f t="shared" ca="1" si="14"/>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cm="1">
        <f t="array" ref="H148">IF(
    SUM(IF(
            ISNUMBER(
                IF(
                    $M$4:$AE$4,
                    (M148:AE148),
                    "")),
            1,
            0))
        =0,
    NA(),
    IF(
        Parameters!$D$15=1,
        IF(
            SUM(--(ISNUMBER(IF($M$4:$AE$4=1,(M148:AE148),""))))&gt;0,
            MAX(IF(
                ISNUMBER(M148:AE148),
                IF(
                    M$4:AE$4=1,
                    M148:AE148,
                    ""),
                "")),
            MAX(IF(
                ISNUMBER(M148:AE148),
                IF(
                    M$4:AE$4=2,
                    M148:AE148,
                    ""),
                ""))
        ),
        IF(
            Parameters!$D$16=1,
            IFERROR(
                AVERAGE(IF(
                    ISNUMBER(M148:AE148),
                    IF(
                        M$4:AE$4=1,
                        M148:AE148,
                        ""),
                    "")),
                AVERAGE(IF(
                    ISNUMBER(M148:AE148),
                    IF(
                        M$4:AE$4=2,
                        M148:AE148,
                        ""),
                    ""))
            ),
            IF(
                Parameters!$D$17=1,
                IFERROR(
                    IF(
                        OR(
                            IF(
                                ISNUMBER(M148:AE148),
                                IF(
                                    M$4:AE$4=1,
                                    M148:AE148,
                                    ""),
                                "")
                            =0),
                        0,
                        GEOMEAN(IF(
                            ISNUMBER(M148:AE148),
                            IF(
                                M$4:AE$4=1,
                                M148:AE148,
                                ""),
                            ""))
                    ),
                    IF(
                        OR(IF(
                            ISNUMBER(M148:AE148),
                            IF(
                                M$4:AE$4=2,
                                M148:AE148,
                                ""),
                            "")
                            =0),
                        0,
                        GEOMEAN(IF(
                            ISNUMBER(M148:AE148),
                            IF(
                                M$4:AE$4=2,
                                M148:AE148,
                                ""),
                            "")))
                )
            )
        )
    )
)</f>
        <v>0</v>
      </c>
      <c r="I148" s="191" cm="1">
        <f t="array" ref="I148">IF(
    SUM(IF(
            ISNUMBER(
                IF(
                    $M$5:$AE$5,
                    (M148:AE148),
                    "")),
            1,
            0))
        =0,
    NA(),
    IF(
        Parameters!$D$15=1,
        IF(
            SUM(--(ISNUMBER(IF($M$5:$AE$5=1,(M148:AE148),""))))&gt;0,
            MAX(IF(
                ISNUMBER(M148:AE148),
                IF(
                    M$5:AE$5=1,
                    M148:AE148,
                    ""),
                "")),
            MAX(IF(
                ISNUMBER(M148:AE148),
                IF(
                    M$5:AE$5=2,
                    M148:AE148,
                    ""),
                ""))
        ),
        IF(
            Parameters!$D$16=1,
            IFERROR(
                AVERAGE(IF(
                    ISNUMBER(M148:AE148),
                    IF(
                        M$5:AE$5=1,
                        M148:AE148,
                        ""),
                    "")),
                AVERAGE(IF(
                    ISNUMBER(M148:AE148),
                    IF(
                        M$5:AE$5=2,
                        M148:AE148,
                        ""),
                    ""))
            ),
            IF(
                Parameters!$D$17=1,
                IFERROR(
                    IF(
                        OR(
                            IF(
                                ISNUMBER(M148:AE148),
                                IF(
                                    M$5:AE$5=1,
                                    M148:AE148,
                                    ""),
                                "")
                            =0),
                        0,
                        GEOMEAN(IF(
                            ISNUMBER(M148:AE148),
                            IF(
                                M$5:AE$5=1,
                                M148:AE148,
                                ""),
                            ""))
                    ),
                    IF(
                        OR(IF(
                            ISNUMBER(M148:AE148),
                            IF(
                                M$5:AE$5=2,
                                M148:AE148,
                                ""),
                            "")
                            =0),
                        0,
                        GEOMEAN(IF(
                            ISNUMBER(M148:AE148),
                            IF(
                                M$5:AE$5=2,
                                M148:AE148,
                                ""),
                            "")))
                )
            )
        )
    )
)</f>
        <v>10</v>
      </c>
      <c r="J148" s="242" t="s">
        <v>409</v>
      </c>
      <c r="K148" s="242">
        <v>45440</v>
      </c>
      <c r="L148" s="91" t="s">
        <v>690</v>
      </c>
      <c r="M148" s="192">
        <v>0</v>
      </c>
      <c r="N148" s="192" t="s">
        <v>409</v>
      </c>
      <c r="O148" s="192">
        <v>0</v>
      </c>
      <c r="P148" s="192" t="s">
        <v>409</v>
      </c>
      <c r="Q148" s="192">
        <v>0</v>
      </c>
      <c r="R148" s="192" t="s">
        <v>409</v>
      </c>
      <c r="S148" s="192" t="s">
        <v>409</v>
      </c>
      <c r="T148" s="192">
        <v>10</v>
      </c>
      <c r="U148" s="192" t="s">
        <v>409</v>
      </c>
      <c r="V148" s="192" t="s">
        <v>409</v>
      </c>
      <c r="W148" s="192" t="s">
        <v>409</v>
      </c>
      <c r="X148" s="192" t="s">
        <v>409</v>
      </c>
      <c r="Y148" s="192" t="s">
        <v>409</v>
      </c>
      <c r="Z148" s="192" t="s">
        <v>409</v>
      </c>
      <c r="AA148" s="192">
        <v>1100</v>
      </c>
      <c r="AB148" s="34"/>
      <c r="AC148" s="34"/>
      <c r="AD148" s="192"/>
      <c r="AE148" s="192"/>
      <c r="AF148" s="192"/>
      <c r="AG148" s="192"/>
      <c r="AH148" s="192"/>
      <c r="AI148" s="192"/>
    </row>
    <row r="149" spans="1:35" x14ac:dyDescent="0.2">
      <c r="A149" s="84">
        <v>142</v>
      </c>
      <c r="B149" s="84" t="str">
        <f ca="1"/>
        <v>Niger</v>
      </c>
      <c r="C149" s="84" t="str">
        <f ca="1"/>
        <v>NER</v>
      </c>
      <c r="D149" s="219" t="str">
        <f ca="1"/>
        <v>SSF           Sub-Saharan Africa</v>
      </c>
      <c r="E149" s="219" t="str">
        <f ca="1"/>
        <v>IDA</v>
      </c>
      <c r="F149" s="190" t="str">
        <f t="shared" ca="1" si="14"/>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10</v>
      </c>
      <c r="H149" s="80" cm="1">
        <f t="array" ref="H149">IF(
    SUM(IF(
            ISNUMBER(
                IF(
                    $M$4:$AE$4,
                    (M149:AE149),
                    "")),
            1,
            0))
        =0,
    NA(),
    IF(
        Parameters!$D$15=1,
        IF(
            SUM(--(ISNUMBER(IF($M$4:$AE$4=1,(M149:AE149),""))))&gt;0,
            MAX(IF(
                ISNUMBER(M149:AE149),
                IF(
                    M$4:AE$4=1,
                    M149:AE149,
                    ""),
                "")),
            MAX(IF(
                ISNUMBER(M149:AE149),
                IF(
                    M$4:AE$4=2,
                    M149:AE149,
                    ""),
                ""))
        ),
        IF(
            Parameters!$D$16=1,
            IFERROR(
                AVERAGE(IF(
                    ISNUMBER(M149:AE149),
                    IF(
                        M$4:AE$4=1,
                        M149:AE149,
                        ""),
                    "")),
                AVERAGE(IF(
                    ISNUMBER(M149:AE149),
                    IF(
                        M$4:AE$4=2,
                        M149:AE149,
                        ""),
                    ""))
            ),
            IF(
                Parameters!$D$17=1,
                IFERROR(
                    IF(
                        OR(
                            IF(
                                ISNUMBER(M149:AE149),
                                IF(
                                    M$4:AE$4=1,
                                    M149:AE149,
                                    ""),
                                "")
                            =0),
                        0,
                        GEOMEAN(IF(
                            ISNUMBER(M149:AE149),
                            IF(
                                M$4:AE$4=1,
                                M149:AE149,
                                ""),
                            ""))
                    ),
                    IF(
                        OR(IF(
                            ISNUMBER(M149:AE149),
                            IF(
                                M$4:AE$4=2,
                                M149:AE149,
                                ""),
                            "")
                            =0),
                        0,
                        GEOMEAN(IF(
                            ISNUMBER(M149:AE149),
                            IF(
                                M$4:AE$4=2,
                                M149:AE149,
                                ""),
                            "")))
                )
            )
        )
    )
)</f>
        <v>10</v>
      </c>
      <c r="I149" s="191" cm="1">
        <f t="array" ref="I149">IF(
    SUM(IF(
            ISNUMBER(
                IF(
                    $M$5:$AE$5,
                    (M149:AE149),
                    "")),
            1,
            0))
        =0,
    NA(),
    IF(
        Parameters!$D$15=1,
        IF(
            SUM(--(ISNUMBER(IF($M$5:$AE$5=1,(M149:AE149),""))))&gt;0,
            MAX(IF(
                ISNUMBER(M149:AE149),
                IF(
                    M$5:AE$5=1,
                    M149:AE149,
                    ""),
                "")),
            MAX(IF(
                ISNUMBER(M149:AE149),
                IF(
                    M$5:AE$5=2,
                    M149:AE149,
                    ""),
                ""))
        ),
        IF(
            Parameters!$D$16=1,
            IFERROR(
                AVERAGE(IF(
                    ISNUMBER(M149:AE149),
                    IF(
                        M$5:AE$5=1,
                        M149:AE149,
                        ""),
                    "")),
                AVERAGE(IF(
                    ISNUMBER(M149:AE149),
                    IF(
                        M$5:AE$5=2,
                        M149:AE149,
                        ""),
                    ""))
            ),
            IF(
                Parameters!$D$17=1,
                IFERROR(
                    IF(
                        OR(
                            IF(
                                ISNUMBER(M149:AE149),
                                IF(
                                    M$5:AE$5=1,
                                    M149:AE149,
                                    ""),
                                "")
                            =0),
                        0,
                        GEOMEAN(IF(
                            ISNUMBER(M149:AE149),
                            IF(
                                M$5:AE$5=1,
                                M149:AE149,
                                ""),
                            ""))
                    ),
                    IF(
                        OR(IF(
                            ISNUMBER(M149:AE149),
                            IF(
                                M$5:AE$5=2,
                                M149:AE149,
                                ""),
                            "")
                            =0),
                        0,
                        GEOMEAN(IF(
                            ISNUMBER(M149:AE149),
                            IF(
                                M$5:AE$5=2,
                                M149:AE149,
                                ""),
                            "")))
                )
            )
        )
    )
)</f>
        <v>10</v>
      </c>
      <c r="J149" s="242">
        <v>44778</v>
      </c>
      <c r="K149" s="242">
        <v>45154</v>
      </c>
      <c r="L149" s="91" t="s">
        <v>240</v>
      </c>
      <c r="M149" s="192">
        <v>10</v>
      </c>
      <c r="N149" s="192">
        <v>6.9721291233021701</v>
      </c>
      <c r="O149" s="192">
        <v>7</v>
      </c>
      <c r="P149" s="192">
        <v>1.8006091812171101</v>
      </c>
      <c r="Q149" s="192">
        <v>10</v>
      </c>
      <c r="R149" s="192" t="s">
        <v>409</v>
      </c>
      <c r="S149" s="192">
        <v>0</v>
      </c>
      <c r="T149" s="192">
        <v>0</v>
      </c>
      <c r="U149" s="192" t="s">
        <v>609</v>
      </c>
      <c r="V149" s="192">
        <v>93.4</v>
      </c>
      <c r="W149" s="192" t="s">
        <v>796</v>
      </c>
      <c r="X149" s="192">
        <v>0.18006091812171099</v>
      </c>
      <c r="Y149" s="192" t="s">
        <v>409</v>
      </c>
      <c r="Z149" s="192">
        <v>0</v>
      </c>
      <c r="AA149" s="192">
        <v>-47.410358565736999</v>
      </c>
      <c r="AB149" s="34"/>
      <c r="AC149" s="34"/>
      <c r="AD149" s="192"/>
      <c r="AE149" s="192"/>
      <c r="AF149" s="192"/>
      <c r="AG149" s="192"/>
      <c r="AH149" s="192"/>
      <c r="AI149" s="192"/>
    </row>
    <row r="150" spans="1:35" x14ac:dyDescent="0.2">
      <c r="A150" s="84">
        <v>143</v>
      </c>
      <c r="B150" s="84" t="str">
        <f ca="1"/>
        <v>Nigeria</v>
      </c>
      <c r="C150" s="84" t="str">
        <f ca="1"/>
        <v>NGA</v>
      </c>
      <c r="D150" s="219" t="str">
        <f ca="1"/>
        <v>SSF           Sub-Saharan Africa</v>
      </c>
      <c r="E150" s="219" t="str">
        <f ca="1"/>
        <v>Blend</v>
      </c>
      <c r="F150" s="190" t="str">
        <f t="shared" ca="1" si="14"/>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7.0210593250047459</v>
      </c>
      <c r="H150" s="80" cm="1">
        <f t="array" ref="H150">IF(
    SUM(IF(
            ISNUMBER(
                IF(
                    $M$4:$AE$4,
                    (M150:AE150),
                    "")),
            1,
            0))
        =0,
    NA(),
    IF(
        Parameters!$D$15=1,
        IF(
            SUM(--(ISNUMBER(IF($M$4:$AE$4=1,(M150:AE150),""))))&gt;0,
            MAX(IF(
                ISNUMBER(M150:AE150),
                IF(
                    M$4:AE$4=1,
                    M150:AE150,
                    ""),
                "")),
            MAX(IF(
                ISNUMBER(M150:AE150),
                IF(
                    M$4:AE$4=2,
                    M150:AE150,
                    ""),
                ""))
        ),
        IF(
            Parameters!$D$16=1,
            IFERROR(
                AVERAGE(IF(
                    ISNUMBER(M150:AE150),
                    IF(
                        M$4:AE$4=1,
                        M150:AE150,
                        ""),
                    "")),
                AVERAGE(IF(
                    ISNUMBER(M150:AE150),
                    IF(
                        M$4:AE$4=2,
                        M150:AE150,
                        ""),
                    ""))
            ),
            IF(
                Parameters!$D$17=1,
                IFERROR(
                    IF(
                        OR(
                            IF(
                                ISNUMBER(M150:AE150),
                                IF(
                                    M$4:AE$4=1,
                                    M150:AE150,
                                    ""),
                                "")
                            =0),
                        0,
                        GEOMEAN(IF(
                            ISNUMBER(M150:AE150),
                            IF(
                                M$4:AE$4=1,
                                M150:AE150,
                                ""),
                            ""))
                    ),
                    IF(
                        OR(IF(
                            ISNUMBER(M150:AE150),
                            IF(
                                M$4:AE$4=2,
                                M150:AE150,
                                ""),
                            "")
                            =0),
                        0,
                        GEOMEAN(IF(
                            ISNUMBER(M150:AE150),
                            IF(
                                M$4:AE$4=2,
                                M150:AE150,
                                ""),
                            "")))
                )
            )
        )
    )
)</f>
        <v>10</v>
      </c>
      <c r="I150" s="191" cm="1">
        <f t="array" ref="I150">IF(
    SUM(IF(
            ISNUMBER(
                IF(
                    $M$5:$AE$5,
                    (M150:AE150),
                    "")),
            1,
            0))
        =0,
    NA(),
    IF(
        Parameters!$D$15=1,
        IF(
            SUM(--(ISNUMBER(IF($M$5:$AE$5=1,(M150:AE150),""))))&gt;0,
            MAX(IF(
                ISNUMBER(M150:AE150),
                IF(
                    M$5:AE$5=1,
                    M150:AE150,
                    ""),
                "")),
            MAX(IF(
                ISNUMBER(M150:AE150),
                IF(
                    M$5:AE$5=2,
                    M150:AE150,
                    ""),
                ""))
        ),
        IF(
            Parameters!$D$16=1,
            IFERROR(
                AVERAGE(IF(
                    ISNUMBER(M150:AE150),
                    IF(
                        M$5:AE$5=1,
                        M150:AE150,
                        ""),
                    "")),
                AVERAGE(IF(
                    ISNUMBER(M150:AE150),
                    IF(
                        M$5:AE$5=2,
                        M150:AE150,
                        ""),
                    ""))
            ),
            IF(
                Parameters!$D$17=1,
                IFERROR(
                    IF(
                        OR(
                            IF(
                                ISNUMBER(M150:AE150),
                                IF(
                                    M$5:AE$5=1,
                                    M150:AE150,
                                    ""),
                                "")
                            =0),
                        0,
                        GEOMEAN(IF(
                            ISNUMBER(M150:AE150),
                            IF(
                                M$5:AE$5=1,
                                M150:AE150,
                                ""),
                            ""))
                    ),
                    IF(
                        OR(IF(
                            ISNUMBER(M150:AE150),
                            IF(
                                M$5:AE$5=2,
                                M150:AE150,
                                ""),
                            "")
                            =0),
                        0,
                        GEOMEAN(IF(
                            ISNUMBER(M150:AE150),
                            IF(
                                M$5:AE$5=2,
                                M150:AE150,
                                ""),
                            "")))
                )
            )
        )
    )
)</f>
        <v>4.9295274045236104</v>
      </c>
      <c r="J150" s="242">
        <v>44778</v>
      </c>
      <c r="K150" s="242">
        <v>44860</v>
      </c>
      <c r="L150" s="91" t="s">
        <v>242</v>
      </c>
      <c r="M150" s="192">
        <v>10</v>
      </c>
      <c r="N150" s="192">
        <v>7.9864173575586497</v>
      </c>
      <c r="O150" s="192">
        <v>0</v>
      </c>
      <c r="P150" s="192">
        <v>4.9295274045236104</v>
      </c>
      <c r="Q150" s="192">
        <v>0</v>
      </c>
      <c r="R150" s="192" t="s">
        <v>409</v>
      </c>
      <c r="S150" s="192" t="s">
        <v>409</v>
      </c>
      <c r="T150" s="192">
        <v>0</v>
      </c>
      <c r="U150" s="192" t="s">
        <v>609</v>
      </c>
      <c r="V150" s="192">
        <v>98</v>
      </c>
      <c r="W150" s="192" t="s">
        <v>409</v>
      </c>
      <c r="X150" s="192">
        <v>0.49295274045236198</v>
      </c>
      <c r="Y150" s="192" t="s">
        <v>409</v>
      </c>
      <c r="Z150" s="192" t="s">
        <v>409</v>
      </c>
      <c r="AA150" s="192">
        <v>-38.360037700282703</v>
      </c>
      <c r="AB150" s="34"/>
      <c r="AC150" s="34"/>
      <c r="AD150" s="192"/>
      <c r="AE150" s="192"/>
      <c r="AF150" s="192"/>
      <c r="AG150" s="192"/>
      <c r="AH150" s="192"/>
      <c r="AI150" s="192"/>
    </row>
    <row r="151" spans="1:35" x14ac:dyDescent="0.2">
      <c r="A151" s="84">
        <v>144</v>
      </c>
      <c r="B151" s="84" t="str">
        <f ca="1"/>
        <v>Nicaragua</v>
      </c>
      <c r="C151" s="84" t="str">
        <f ca="1"/>
        <v>NIC</v>
      </c>
      <c r="D151" s="219" t="str">
        <f ca="1"/>
        <v>LCN           Latin America &amp; Caribbean</v>
      </c>
      <c r="E151" s="219" t="str">
        <f ca="1"/>
        <v>IDA</v>
      </c>
      <c r="F151" s="190" t="str">
        <f t="shared" ca="1" si="14"/>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$M$4:$AE$4,
                    (M151:AE151),
                    "")),
            1,
            0))
        =0,
    NA(),
    IF(
        Parameters!$D$15=1,
        IF(
            SUM(--(ISNUMBER(IF($M$4:$AE$4=1,(M151:AE151),""))))&gt;0,
            MAX(IF(
                ISNUMBER(M151:AE151),
                IF(
                    M$4:AE$4=1,
                    M151:AE151,
                    ""),
                "")),
            MAX(IF(
                ISNUMBER(M151:AE151),
                IF(
                    M$4:AE$4=2,
                    M151:AE151,
                    ""),
                ""))
        ),
        IF(
            Parameters!$D$16=1,
            IFERROR(
                AVERAGE(IF(
                    ISNUMBER(M151:AE151),
                    IF(
                        M$4:AE$4=1,
                        M151:AE151,
                        ""),
                    "")),
                AVERAGE(IF(
                    ISNUMBER(M151:AE151),
                    IF(
                        M$4:AE$4=2,
                        M151:AE151,
                        ""),
                    ""))
            ),
            IF(
                Parameters!$D$17=1,
                IFERROR(
                    IF(
                        OR(
                            IF(
                                ISNUMBER(M151:AE151),
                                IF(
                                    M$4:AE$4=1,
                                    M151:AE151,
                                    ""),
                                "")
                            =0),
                        0,
                        GEOMEAN(IF(
                            ISNUMBER(M151:AE151),
                            IF(
                                M$4:AE$4=1,
                                M151:AE151,
                                ""),
                            ""))
                    ),
                    IF(
                        OR(IF(
                            ISNUMBER(M151:AE151),
                            IF(
                                M$4:AE$4=2,
                                M151:AE151,
                                ""),
                            "")
                            =0),
                        0,
                        GEOMEAN(IF(
                            ISNUMBER(M151:AE151),
                            IF(
                                M$4:AE$4=2,
                                M151:AE151,
                                ""),
                            "")))
                )
            )
        )
    )
)</f>
        <v>3.5103192802963399</v>
      </c>
      <c r="I151" s="191" cm="1">
        <f t="array" ref="I151">IF(
    SUM(IF(
            ISNUMBER(
                IF(
                    $M$5:$AE$5,
                    (M151:AE151),
                    "")),
            1,
            0))
        =0,
    NA(),
    IF(
        Parameters!$D$15=1,
        IF(
            SUM(--(ISNUMBER(IF($M$5:$AE$5=1,(M151:AE151),""))))&gt;0,
            MAX(IF(
                ISNUMBER(M151:AE151),
                IF(
                    M$5:AE$5=1,
                    M151:AE151,
                    ""),
                "")),
            MAX(IF(
                ISNUMBER(M151:AE151),
                IF(
                    M$5:AE$5=2,
                    M151:AE151,
                    ""),
                ""))
        ),
        IF(
            Parameters!$D$16=1,
            IFERROR(
                AVERAGE(IF(
                    ISNUMBER(M151:AE151),
                    IF(
                        M$5:AE$5=1,
                        M151:AE151,
                        ""),
                    "")),
                AVERAGE(IF(
                    ISNUMBER(M151:AE151),
                    IF(
                        M$5:AE$5=2,
                        M151:AE151,
                        ""),
                    ""))
            ),
            IF(
                Parameters!$D$17=1,
                IFERROR(
                    IF(
                        OR(
                            IF(
                                ISNUMBER(M151:AE151),
                                IF(
                                    M$5:AE$5=1,
                                    M151:AE151,
                                    ""),
                                "")
                            =0),
                        0,
                        GEOMEAN(IF(
                            ISNUMBER(M151:AE151),
                            IF(
                                M$5:AE$5=1,
                                M151:AE151,
                                ""),
                            ""))
                    ),
                    IF(
                        OR(IF(
                            ISNUMBER(M151:AE151),
                            IF(
                                M$5:AE$5=2,
                                M151:AE151,
                                ""),
                            "")
                            =0),
                        0,
                        GEOMEAN(IF(
                            ISNUMBER(M151:AE151),
                            IF(
                                M$5:AE$5=2,
                                M151:AE151,
                                ""),
                            "")))
                )
            )
        )
    )
)</f>
        <v>0</v>
      </c>
      <c r="J151" s="242">
        <v>44860</v>
      </c>
      <c r="K151" s="242">
        <v>45455</v>
      </c>
      <c r="L151" s="91" t="s">
        <v>244</v>
      </c>
      <c r="M151" s="192">
        <v>0</v>
      </c>
      <c r="N151" s="192">
        <v>3.5103192802963399</v>
      </c>
      <c r="O151" s="192">
        <v>0</v>
      </c>
      <c r="P151" s="192">
        <v>0</v>
      </c>
      <c r="Q151" s="192">
        <v>0</v>
      </c>
      <c r="R151" s="192" t="s">
        <v>409</v>
      </c>
      <c r="S151" s="192">
        <v>0</v>
      </c>
      <c r="T151" s="192">
        <v>0</v>
      </c>
      <c r="U151" s="192" t="s">
        <v>409</v>
      </c>
      <c r="V151" s="192">
        <v>77.7</v>
      </c>
      <c r="W151" s="192" t="s">
        <v>409</v>
      </c>
      <c r="X151" s="192">
        <v>-0.30214285345216202</v>
      </c>
      <c r="Y151" s="192" t="s">
        <v>409</v>
      </c>
      <c r="Z151" s="192">
        <v>-0.107142857142857</v>
      </c>
      <c r="AA151" s="192">
        <v>-100</v>
      </c>
      <c r="AB151" s="34"/>
      <c r="AC151" s="34"/>
      <c r="AD151" s="192"/>
      <c r="AE151" s="192"/>
      <c r="AF151" s="192"/>
      <c r="AG151" s="192"/>
      <c r="AH151" s="192"/>
      <c r="AI151" s="192"/>
    </row>
    <row r="152" spans="1:35" x14ac:dyDescent="0.2">
      <c r="A152" s="84">
        <v>145</v>
      </c>
      <c r="B152" s="84" t="str">
        <f ca="1"/>
        <v>Netherlands</v>
      </c>
      <c r="C152" s="84" t="str">
        <f ca="1"/>
        <v>NLD</v>
      </c>
      <c r="D152" s="219" t="str">
        <f ca="1"/>
        <v>ECS           Europe &amp; Central Asia</v>
      </c>
      <c r="E152" s="219" t="str">
        <f ca="1"/>
        <v>NA</v>
      </c>
      <c r="F152" s="190" t="str">
        <f t="shared" ca="1" si="14"/>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$M$4:$AE$4,
                    (M152:AE152),
                    "")),
            1,
            0))
        =0,
    NA(),
    IF(
        Parameters!$D$15=1,
        IF(
            SUM(--(ISNUMBER(IF($M$4:$AE$4=1,(M152:AE152),""))))&gt;0,
            MAX(IF(
                ISNUMBER(M152:AE152),
                IF(
                    M$4:AE$4=1,
                    M152:AE152,
                    ""),
                "")),
            MAX(IF(
                ISNUMBER(M152:AE152),
                IF(
                    M$4:AE$4=2,
                    M152:AE152,
                    ""),
                ""))
        ),
        IF(
            Parameters!$D$16=1,
            IFERROR(
                AVERAGE(IF(
                    ISNUMBER(M152:AE152),
                    IF(
                        M$4:AE$4=1,
                        M152:AE152,
                        ""),
                    "")),
                AVERAGE(IF(
                    ISNUMBER(M152:AE152),
                    IF(
                        M$4:AE$4=2,
                        M152:AE152,
                        ""),
                    ""))
            ),
            IF(
                Parameters!$D$17=1,
                IFERROR(
                    IF(
                        OR(
                            IF(
                                ISNUMBER(M152:AE152),
                                IF(
                                    M$4:AE$4=1,
                                    M152:AE152,
                                    ""),
                                "")
                            =0),
                        0,
                        GEOMEAN(IF(
                            ISNUMBER(M152:AE152),
                            IF(
                                M$4:AE$4=1,
                                M152:AE152,
                                ""),
                            ""))
                    ),
                    IF(
                        OR(IF(
                            ISNUMBER(M152:AE152),
                            IF(
                                M$4:AE$4=2,
                                M152:AE152,
                                ""),
                            "")
                            =0),
                        0,
                        GEOMEAN(IF(
                            ISNUMBER(M152:AE152),
                            IF(
                                M$4:AE$4=2,
                                M152:AE152,
                                ""),
                            "")))
                )
            )
        )
    )
)</f>
        <v>0</v>
      </c>
      <c r="I152" s="191" cm="1">
        <f t="array" ref="I152">IF(
    SUM(IF(
            ISNUMBER(
                IF(
                    $M$5:$AE$5,
                    (M152:AE152),
                    "")),
            1,
            0))
        =0,
    NA(),
    IF(
        Parameters!$D$15=1,
        IF(
            SUM(--(ISNUMBER(IF($M$5:$AE$5=1,(M152:AE152),""))))&gt;0,
            MAX(IF(
                ISNUMBER(M152:AE152),
                IF(
                    M$5:AE$5=1,
                    M152:AE152,
                    ""),
                "")),
            MAX(IF(
                ISNUMBER(M152:AE152),
                IF(
                    M$5:AE$5=2,
                    M152:AE152,
                    ""),
                ""))
        ),
        IF(
            Parameters!$D$16=1,
            IFERROR(
                AVERAGE(IF(
                    ISNUMBER(M152:AE152),
                    IF(
                        M$5:AE$5=1,
                        M152:AE152,
                        ""),
                    "")),
                AVERAGE(IF(
                    ISNUMBER(M152:AE152),
                    IF(
                        M$5:AE$5=2,
                        M152:AE152,
                        ""),
                    ""))
            ),
            IF(
                Parameters!$D$17=1,
                IFERROR(
                    IF(
                        OR(
                            IF(
                                ISNUMBER(M152:AE152),
                                IF(
                                    M$5:AE$5=1,
                                    M152:AE152,
                                    ""),
                                "")
                            =0),
                        0,
                        GEOMEAN(IF(
                            ISNUMBER(M152:AE152),
                            IF(
                                M$5:AE$5=1,
                                M152:AE152,
                                ""),
                            ""))
                    ),
                    IF(
                        OR(IF(
                            ISNUMBER(M152:AE152),
                            IF(
                                M$5:AE$5=2,
                                M152:AE152,
                                ""),
                            "")
                            =0),
                        0,
                        GEOMEAN(IF(
                            ISNUMBER(M152:AE152),
                            IF(
                                M$5:AE$5=2,
                                M152:AE152,
                                ""),
                            "")))
                )
            )
        )
    )
)</f>
        <v>0</v>
      </c>
      <c r="J152" s="242">
        <v>45454</v>
      </c>
      <c r="K152" s="242">
        <v>44860</v>
      </c>
      <c r="L152" s="91" t="s">
        <v>246</v>
      </c>
      <c r="M152" s="192">
        <v>0</v>
      </c>
      <c r="N152" s="192">
        <v>0</v>
      </c>
      <c r="O152" s="192">
        <v>0</v>
      </c>
      <c r="P152" s="192" t="s">
        <v>409</v>
      </c>
      <c r="Q152" s="192">
        <v>0</v>
      </c>
      <c r="R152" s="192" t="s">
        <v>409</v>
      </c>
      <c r="S152" s="192">
        <v>0</v>
      </c>
      <c r="T152" s="192" t="s">
        <v>409</v>
      </c>
      <c r="U152" s="192" t="s">
        <v>409</v>
      </c>
      <c r="V152" s="192">
        <v>21</v>
      </c>
      <c r="W152" s="192" t="s">
        <v>409</v>
      </c>
      <c r="X152" s="192" t="s">
        <v>409</v>
      </c>
      <c r="Y152" s="192" t="s">
        <v>409</v>
      </c>
      <c r="Z152" s="192">
        <v>0</v>
      </c>
      <c r="AA152" s="192" t="s">
        <v>409</v>
      </c>
      <c r="AB152" s="34"/>
      <c r="AC152" s="34"/>
      <c r="AD152" s="192"/>
      <c r="AE152" s="192"/>
      <c r="AF152" s="192"/>
      <c r="AG152" s="192"/>
      <c r="AH152" s="192"/>
      <c r="AI152" s="192"/>
    </row>
    <row r="153" spans="1:35" x14ac:dyDescent="0.2">
      <c r="A153" s="84">
        <v>146</v>
      </c>
      <c r="B153" s="84" t="str">
        <f ca="1"/>
        <v>Norway</v>
      </c>
      <c r="C153" s="84" t="str">
        <f ca="1"/>
        <v>NOR</v>
      </c>
      <c r="D153" s="219" t="str">
        <f ca="1"/>
        <v>ECS           Europe &amp; Central Asia</v>
      </c>
      <c r="E153" s="219" t="str">
        <f ca="1"/>
        <v>NA</v>
      </c>
      <c r="F153" s="190" t="str">
        <f t="shared" ca="1" si="14"/>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$M$4:$AE$4,
                    (M153:AE153),
                    "")),
            1,
            0))
        =0,
    NA(),
    IF(
        Parameters!$D$15=1,
        IF(
            SUM(--(ISNUMBER(IF($M$4:$AE$4=1,(M153:AE153),""))))&gt;0,
            MAX(IF(
                ISNUMBER(M153:AE153),
                IF(
                    M$4:AE$4=1,
                    M153:AE153,
                    ""),
                "")),
            MAX(IF(
                ISNUMBER(M153:AE153),
                IF(
                    M$4:AE$4=2,
                    M153:AE153,
                    ""),
                ""))
        ),
        IF(
            Parameters!$D$16=1,
            IFERROR(
                AVERAGE(IF(
                    ISNUMBER(M153:AE153),
                    IF(
                        M$4:AE$4=1,
                        M153:AE153,
                        ""),
                    "")),
                AVERAGE(IF(
                    ISNUMBER(M153:AE153),
                    IF(
                        M$4:AE$4=2,
                        M153:AE153,
                        ""),
                    ""))
            ),
            IF(
                Parameters!$D$17=1,
                IFERROR(
                    IF(
                        OR(
                            IF(
                                ISNUMBER(M153:AE153),
                                IF(
                                    M$4:AE$4=1,
                                    M153:AE153,
                                    ""),
                                "")
                            =0),
                        0,
                        GEOMEAN(IF(
                            ISNUMBER(M153:AE153),
                            IF(
                                M$4:AE$4=1,
                                M153:AE153,
                                ""),
                            ""))
                    ),
                    IF(
                        OR(IF(
                            ISNUMBER(M153:AE153),
                            IF(
                                M$4:AE$4=2,
                                M153:AE153,
                                ""),
                            "")
                            =0),
                        0,
                        GEOMEAN(IF(
                            ISNUMBER(M153:AE153),
                            IF(
                                M$4:AE$4=2,
                                M153:AE153,
                                ""),
                            "")))
                )
            )
        )
    )
)</f>
        <v>0</v>
      </c>
      <c r="I153" s="191" cm="1">
        <f t="array" ref="I153">IF(
    SUM(IF(
            ISNUMBER(
                IF(
                    $M$5:$AE$5,
                    (M153:AE153),
                    "")),
            1,
            0))
        =0,
    NA(),
    IF(
        Parameters!$D$15=1,
        IF(
            SUM(--(ISNUMBER(IF($M$5:$AE$5=1,(M153:AE153),""))))&gt;0,
            MAX(IF(
                ISNUMBER(M153:AE153),
                IF(
                    M$5:AE$5=1,
                    M153:AE153,
                    ""),
                "")),
            MAX(IF(
                ISNUMBER(M153:AE153),
                IF(
                    M$5:AE$5=2,
                    M153:AE153,
                    ""),
                ""))
        ),
        IF(
            Parameters!$D$16=1,
            IFERROR(
                AVERAGE(IF(
                    ISNUMBER(M153:AE153),
                    IF(
                        M$5:AE$5=1,
                        M153:AE153,
                        ""),
                    "")),
                AVERAGE(IF(
                    ISNUMBER(M153:AE153),
                    IF(
                        M$5:AE$5=2,
                        M153:AE153,
                        ""),
                    ""))
            ),
            IF(
                Parameters!$D$17=1,
                IFERROR(
                    IF(
                        OR(
                            IF(
                                ISNUMBER(M153:AE153),
                                IF(
                                    M$5:AE$5=1,
                                    M153:AE153,
                                    ""),
                                "")
                            =0),
                        0,
                        GEOMEAN(IF(
                            ISNUMBER(M153:AE153),
                            IF(
                                M$5:AE$5=1,
                                M153:AE153,
                                ""),
                            ""))
                    ),
                    IF(
                        OR(IF(
                            ISNUMBER(M153:AE153),
                            IF(
                                M$5:AE$5=2,
                                M153:AE153,
                                ""),
                            "")
                            =0),
                        0,
                        GEOMEAN(IF(
                            ISNUMBER(M153:AE153),
                            IF(
                                M$5:AE$5=2,
                                M153:AE153,
                                ""),
                            "")))
                )
            )
        )
    )
)</f>
        <v>0</v>
      </c>
      <c r="J153" s="242">
        <v>45454</v>
      </c>
      <c r="K153" s="242">
        <v>45294</v>
      </c>
      <c r="L153" s="91" t="s">
        <v>248</v>
      </c>
      <c r="M153" s="192">
        <v>0</v>
      </c>
      <c r="N153" s="192">
        <v>0</v>
      </c>
      <c r="O153" s="192">
        <v>0</v>
      </c>
      <c r="P153" s="192" t="s">
        <v>409</v>
      </c>
      <c r="Q153" s="192">
        <v>0</v>
      </c>
      <c r="R153" s="192" t="s">
        <v>409</v>
      </c>
      <c r="S153" s="192">
        <v>0</v>
      </c>
      <c r="T153" s="192" t="s">
        <v>409</v>
      </c>
      <c r="U153" s="192" t="s">
        <v>409</v>
      </c>
      <c r="V153" s="192">
        <v>14.5</v>
      </c>
      <c r="W153" s="192" t="s">
        <v>409</v>
      </c>
      <c r="X153" s="192" t="s">
        <v>409</v>
      </c>
      <c r="Y153" s="192" t="s">
        <v>409</v>
      </c>
      <c r="Z153" s="192">
        <v>0</v>
      </c>
      <c r="AA153" s="192" t="s">
        <v>409</v>
      </c>
      <c r="AB153" s="34"/>
      <c r="AC153" s="34"/>
      <c r="AD153" s="192"/>
      <c r="AE153" s="192"/>
      <c r="AF153" s="192"/>
      <c r="AG153" s="192"/>
      <c r="AH153" s="192"/>
      <c r="AI153" s="192"/>
    </row>
    <row r="154" spans="1:35" x14ac:dyDescent="0.2">
      <c r="A154" s="84">
        <v>147</v>
      </c>
      <c r="B154" s="84" t="str">
        <f ca="1"/>
        <v>Nepal</v>
      </c>
      <c r="C154" s="84" t="str">
        <f ca="1"/>
        <v>NPL</v>
      </c>
      <c r="D154" s="219" t="str">
        <f ca="1"/>
        <v>SAS           South Asia</v>
      </c>
      <c r="E154" s="219" t="str">
        <f ca="1"/>
        <v>IDA</v>
      </c>
      <c r="F154" s="190" t="str">
        <f t="shared" ca="1" si="14"/>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$M$4:$AE$4,
                    (M154:AE154),
                    "")),
            1,
            0))
        =0,
    NA(),
    IF(
        Parameters!$D$15=1,
        IF(
            SUM(--(ISNUMBER(IF($M$4:$AE$4=1,(M154:AE154),""))))&gt;0,
            MAX(IF(
                ISNUMBER(M154:AE154),
                IF(
                    M$4:AE$4=1,
                    M154:AE154,
                    ""),
                "")),
            MAX(IF(
                ISNUMBER(M154:AE154),
                IF(
                    M$4:AE$4=2,
                    M154:AE154,
                    ""),
                ""))
        ),
        IF(
            Parameters!$D$16=1,
            IFERROR(
                AVERAGE(IF(
                    ISNUMBER(M154:AE154),
                    IF(
                        M$4:AE$4=1,
                        M154:AE154,
                        ""),
                    "")),
                AVERAGE(IF(
                    ISNUMBER(M154:AE154),
                    IF(
                        M$4:AE$4=2,
                        M154:AE154,
                        ""),
                    ""))
            ),
            IF(
                Parameters!$D$17=1,
                IFERROR(
                    IF(
                        OR(
                            IF(
                                ISNUMBER(M154:AE154),
                                IF(
                                    M$4:AE$4=1,
                                    M154:AE154,
                                    ""),
                                "")
                            =0),
                        0,
                        GEOMEAN(IF(
                            ISNUMBER(M154:AE154),
                            IF(
                                M$4:AE$4=1,
                                M154:AE154,
                                ""),
                            ""))
                    ),
                    IF(
                        OR(IF(
                            ISNUMBER(M154:AE154),
                            IF(
                                M$4:AE$4=2,
                                M154:AE154,
                                ""),
                            "")
                            =0),
                        0,
                        GEOMEAN(IF(
                            ISNUMBER(M154:AE154),
                            IF(
                                M$4:AE$4=2,
                                M154:AE154,
                                ""),
                            "")))
                )
            )
        )
    )
)</f>
        <v>4.0615628858705204</v>
      </c>
      <c r="I154" s="191" cm="1">
        <f t="array" ref="I154">IF(
    SUM(IF(
            ISNUMBER(
                IF(
                    $M$5:$AE$5,
                    (M154:AE154),
                    "")),
            1,
            0))
        =0,
    NA(),
    IF(
        Parameters!$D$15=1,
        IF(
            SUM(--(ISNUMBER(IF($M$5:$AE$5=1,(M154:AE154),""))))&gt;0,
            MAX(IF(
                ISNUMBER(M154:AE154),
                IF(
                    M$5:AE$5=1,
                    M154:AE154,
                    ""),
                "")),
            MAX(IF(
                ISNUMBER(M154:AE154),
                IF(
                    M$5:AE$5=2,
                    M154:AE154,
                    ""),
                ""))
        ),
        IF(
            Parameters!$D$16=1,
            IFERROR(
                AVERAGE(IF(
                    ISNUMBER(M154:AE154),
                    IF(
                        M$5:AE$5=1,
                        M154:AE154,
                        ""),
                    "")),
                AVERAGE(IF(
                    ISNUMBER(M154:AE154),
                    IF(
                        M$5:AE$5=2,
                        M154:AE154,
                        ""),
                    ""))
            ),
            IF(
                Parameters!$D$17=1,
                IFERROR(
                    IF(
                        OR(
                            IF(
                                ISNUMBER(M154:AE154),
                                IF(
                                    M$5:AE$5=1,
                                    M154:AE154,
                                    ""),
                                "")
                            =0),
                        0,
                        GEOMEAN(IF(
                            ISNUMBER(M154:AE154),
                            IF(
                                M$5:AE$5=1,
                                M154:AE154,
                                ""),
                            ""))
                    ),
                    IF(
                        OR(IF(
                            ISNUMBER(M154:AE154),
                            IF(
                                M$5:AE$5=2,
                                M154:AE154,
                                ""),
                            "")
                            =0),
                        0,
                        GEOMEAN(IF(
                            ISNUMBER(M154:AE154),
                            IF(
                                M$5:AE$5=2,
                                M154:AE154,
                                ""),
                            "")))
                )
            )
        )
    )
)</f>
        <v>0</v>
      </c>
      <c r="J154" s="242">
        <v>45103</v>
      </c>
      <c r="K154" s="242">
        <v>45440</v>
      </c>
      <c r="L154" s="91" t="s">
        <v>250</v>
      </c>
      <c r="M154" s="192">
        <v>0</v>
      </c>
      <c r="N154" s="192">
        <v>4.0615628858705204</v>
      </c>
      <c r="O154" s="192">
        <v>0</v>
      </c>
      <c r="P154" s="192">
        <v>0</v>
      </c>
      <c r="Q154" s="192">
        <v>0</v>
      </c>
      <c r="R154" s="192" t="s">
        <v>409</v>
      </c>
      <c r="S154" s="192">
        <v>0</v>
      </c>
      <c r="T154" s="192">
        <v>0</v>
      </c>
      <c r="U154" s="192" t="s">
        <v>409</v>
      </c>
      <c r="V154" s="192">
        <v>80.2</v>
      </c>
      <c r="W154" s="192" t="s">
        <v>409</v>
      </c>
      <c r="X154" s="192">
        <v>0.50840294350051396</v>
      </c>
      <c r="Y154" s="192" t="s">
        <v>409</v>
      </c>
      <c r="Z154" s="192">
        <v>0</v>
      </c>
      <c r="AA154" s="192">
        <v>-100</v>
      </c>
      <c r="AB154" s="34"/>
      <c r="AC154" s="34"/>
      <c r="AD154" s="192"/>
      <c r="AE154" s="192"/>
      <c r="AF154" s="192"/>
      <c r="AG154" s="192"/>
      <c r="AH154" s="192"/>
      <c r="AI154" s="192"/>
    </row>
    <row r="155" spans="1:35" x14ac:dyDescent="0.2">
      <c r="A155" s="84">
        <v>148</v>
      </c>
      <c r="B155" s="84" t="str">
        <f ca="1"/>
        <v>Nauru</v>
      </c>
      <c r="C155" s="84" t="str">
        <f ca="1"/>
        <v>NRU</v>
      </c>
      <c r="D155" s="219" t="str">
        <f ca="1"/>
        <v>EAS           East Asia &amp; Pacific</v>
      </c>
      <c r="E155" s="219" t="str">
        <f ca="1"/>
        <v>IBRD</v>
      </c>
      <c r="F155" s="190" t="str">
        <f t="shared" ca="1" si="14"/>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$M$4:$AE$4,
                    (M155:AE155),
                    "")),
            1,
            0))
        =0,
    NA(),
    IF(
        Parameters!$D$15=1,
        IF(
            SUM(--(ISNUMBER(IF($M$4:$AE$4=1,(M155:AE155),""))))&gt;0,
            MAX(IF(
                ISNUMBER(M155:AE155),
                IF(
                    M$4:AE$4=1,
                    M155:AE155,
                    ""),
                "")),
            MAX(IF(
                ISNUMBER(M155:AE155),
                IF(
                    M$4:AE$4=2,
                    M155:AE155,
                    ""),
                ""))
        ),
        IF(
            Parameters!$D$16=1,
            IFERROR(
                AVERAGE(IF(
                    ISNUMBER(M155:AE155),
                    IF(
                        M$4:AE$4=1,
                        M155:AE155,
                        ""),
                    "")),
                AVERAGE(IF(
                    ISNUMBER(M155:AE155),
                    IF(
                        M$4:AE$4=2,
                        M155:AE155,
                        ""),
                    ""))
            ),
            IF(
                Parameters!$D$17=1,
                IFERROR(
                    IF(
                        OR(
                            IF(
                                ISNUMBER(M155:AE155),
                                IF(
                                    M$4:AE$4=1,
                                    M155:AE155,
                                    ""),
                                "")
                            =0),
                        0,
                        GEOMEAN(IF(
                            ISNUMBER(M155:AE155),
                            IF(
                                M$4:AE$4=1,
                                M155:AE155,
                                ""),
                            ""))
                    ),
                    IF(
                        OR(IF(
                            ISNUMBER(M155:AE155),
                            IF(
                                M$4:AE$4=2,
                                M155:AE155,
                                ""),
                            "")
                            =0),
                        0,
                        GEOMEAN(IF(
                            ISNUMBER(M155:AE155),
                            IF(
                                M$4:AE$4=2,
                                M155:AE155,
                                ""),
                            "")))
                )
            )
        )
    )
)</f>
        <v>0</v>
      </c>
      <c r="I155" s="191" cm="1">
        <f t="array" ref="I155">IF(
    SUM(IF(
            ISNUMBER(
                IF(
                    $M$5:$AE$5,
                    (M155:AE155),
                    "")),
            1,
            0))
        =0,
    NA(),
    IF(
        Parameters!$D$15=1,
        IF(
            SUM(--(ISNUMBER(IF($M$5:$AE$5=1,(M155:AE155),""))))&gt;0,
            MAX(IF(
                ISNUMBER(M155:AE155),
                IF(
                    M$5:AE$5=1,
                    M155:AE155,
                    ""),
                "")),
            MAX(IF(
                ISNUMBER(M155:AE155),
                IF(
                    M$5:AE$5=2,
                    M155:AE155,
                    ""),
                ""))
        ),
        IF(
            Parameters!$D$16=1,
            IFERROR(
                AVERAGE(IF(
                    ISNUMBER(M155:AE155),
                    IF(
                        M$5:AE$5=1,
                        M155:AE155,
                        ""),
                    "")),
                AVERAGE(IF(
                    ISNUMBER(M155:AE155),
                    IF(
                        M$5:AE$5=2,
                        M155:AE155,
                        ""),
                    ""))
            ),
            IF(
                Parameters!$D$17=1,
                IFERROR(
                    IF(
                        OR(
                            IF(
                                ISNUMBER(M155:AE155),
                                IF(
                                    M$5:AE$5=1,
                                    M155:AE155,
                                    ""),
                                "")
                            =0),
                        0,
                        GEOMEAN(IF(
                            ISNUMBER(M155:AE155),
                            IF(
                                M$5:AE$5=1,
                                M155:AE155,
                                ""),
                            ""))
                    ),
                    IF(
                        OR(IF(
                            ISNUMBER(M155:AE155),
                            IF(
                                M$5:AE$5=2,
                                M155:AE155,
                                ""),
                            "")
                            =0),
                        0,
                        GEOMEAN(IF(
                            ISNUMBER(M155:AE155),
                            IF(
                                M$5:AE$5=2,
                                M155:AE155,
                                ""),
                            "")))
                )
            )
        )
    )
)</f>
        <v>0</v>
      </c>
      <c r="J155" s="242" t="s">
        <v>409</v>
      </c>
      <c r="K155" s="242">
        <v>44753</v>
      </c>
      <c r="L155" s="91" t="s">
        <v>252</v>
      </c>
      <c r="M155" s="192">
        <v>0</v>
      </c>
      <c r="N155" s="192" t="s">
        <v>409</v>
      </c>
      <c r="O155" s="192">
        <v>0</v>
      </c>
      <c r="P155" s="192" t="s">
        <v>409</v>
      </c>
      <c r="Q155" s="192">
        <v>0</v>
      </c>
      <c r="R155" s="192" t="s">
        <v>409</v>
      </c>
      <c r="S155" s="192" t="s">
        <v>409</v>
      </c>
      <c r="T155" s="192" t="s">
        <v>409</v>
      </c>
      <c r="U155" s="192" t="s">
        <v>409</v>
      </c>
      <c r="V155" s="192" t="s">
        <v>409</v>
      </c>
      <c r="W155" s="192" t="s">
        <v>409</v>
      </c>
      <c r="X155" s="192" t="s">
        <v>409</v>
      </c>
      <c r="Y155" s="192" t="s">
        <v>409</v>
      </c>
      <c r="Z155" s="192" t="s">
        <v>409</v>
      </c>
      <c r="AA155" s="192" t="s">
        <v>409</v>
      </c>
      <c r="AB155" s="34"/>
      <c r="AC155" s="34"/>
      <c r="AD155" s="192"/>
      <c r="AE155" s="192"/>
      <c r="AF155" s="192"/>
      <c r="AG155" s="192"/>
      <c r="AH155" s="192"/>
      <c r="AI155" s="192"/>
    </row>
    <row r="156" spans="1:35" x14ac:dyDescent="0.2">
      <c r="A156" s="84">
        <v>149</v>
      </c>
      <c r="B156" s="84" t="str">
        <f ca="1"/>
        <v>New Zealand</v>
      </c>
      <c r="C156" s="84" t="str">
        <f ca="1"/>
        <v>NZL</v>
      </c>
      <c r="D156" s="219" t="str">
        <f ca="1"/>
        <v>EAS           East Asia &amp; Pacific</v>
      </c>
      <c r="E156" s="219" t="str">
        <f ca="1"/>
        <v>NA</v>
      </c>
      <c r="F156" s="190" t="str">
        <f t="shared" ca="1" si="14"/>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$M$4:$AE$4,
                    (M156:AE156),
                    "")),
            1,
            0))
        =0,
    NA(),
    IF(
        Parameters!$D$15=1,
        IF(
            SUM(--(ISNUMBER(IF($M$4:$AE$4=1,(M156:AE156),""))))&gt;0,
            MAX(IF(
                ISNUMBER(M156:AE156),
                IF(
                    M$4:AE$4=1,
                    M156:AE156,
                    ""),
                "")),
            MAX(IF(
                ISNUMBER(M156:AE156),
                IF(
                    M$4:AE$4=2,
                    M156:AE156,
                    ""),
                ""))
        ),
        IF(
            Parameters!$D$16=1,
            IFERROR(
                AVERAGE(IF(
                    ISNUMBER(M156:AE156),
                    IF(
                        M$4:AE$4=1,
                        M156:AE156,
                        ""),
                    "")),
                AVERAGE(IF(
                    ISNUMBER(M156:AE156),
                    IF(
                        M$4:AE$4=2,
                        M156:AE156,
                        ""),
                    ""))
            ),
            IF(
                Parameters!$D$17=1,
                IFERROR(
                    IF(
                        OR(
                            IF(
                                ISNUMBER(M156:AE156),
                                IF(
                                    M$4:AE$4=1,
                                    M156:AE156,
                                    ""),
                                "")
                            =0),
                        0,
                        GEOMEAN(IF(
                            ISNUMBER(M156:AE156),
                            IF(
                                M$4:AE$4=1,
                                M156:AE156,
                                ""),
                            ""))
                    ),
                    IF(
                        OR(IF(
                            ISNUMBER(M156:AE156),
                            IF(
                                M$4:AE$4=2,
                                M156:AE156,
                                ""),
                            "")
                            =0),
                        0,
                        GEOMEAN(IF(
                            ISNUMBER(M156:AE156),
                            IF(
                                M$4:AE$4=2,
                                M156:AE156,
                                ""),
                            "")))
                )
            )
        )
    )
)</f>
        <v>0</v>
      </c>
      <c r="I156" s="191" cm="1">
        <f t="array" ref="I156">IF(
    SUM(IF(
            ISNUMBER(
                IF(
                    $M$5:$AE$5,
                    (M156:AE156),
                    "")),
            1,
            0))
        =0,
    NA(),
    IF(
        Parameters!$D$15=1,
        IF(
            SUM(--(ISNUMBER(IF($M$5:$AE$5=1,(M156:AE156),""))))&gt;0,
            MAX(IF(
                ISNUMBER(M156:AE156),
                IF(
                    M$5:AE$5=1,
                    M156:AE156,
                    ""),
                "")),
            MAX(IF(
                ISNUMBER(M156:AE156),
                IF(
                    M$5:AE$5=2,
                    M156:AE156,
                    ""),
                ""))
        ),
        IF(
            Parameters!$D$16=1,
            IFERROR(
                AVERAGE(IF(
                    ISNUMBER(M156:AE156),
                    IF(
                        M$5:AE$5=1,
                        M156:AE156,
                        ""),
                    "")),
                AVERAGE(IF(
                    ISNUMBER(M156:AE156),
                    IF(
                        M$5:AE$5=2,
                        M156:AE156,
                        ""),
                    ""))
            ),
            IF(
                Parameters!$D$17=1,
                IFERROR(
                    IF(
                        OR(
                            IF(
                                ISNUMBER(M156:AE156),
                                IF(
                                    M$5:AE$5=1,
                                    M156:AE156,
                                    ""),
                                "")
                            =0),
                        0,
                        GEOMEAN(IF(
                            ISNUMBER(M156:AE156),
                            IF(
                                M$5:AE$5=1,
                                M156:AE156,
                                ""),
                            ""))
                    ),
                    IF(
                        OR(IF(
                            ISNUMBER(M156:AE156),
                            IF(
                                M$5:AE$5=2,
                                M156:AE156,
                                ""),
                            "")
                            =0),
                        0,
                        GEOMEAN(IF(
                            ISNUMBER(M156:AE156),
                            IF(
                                M$5:AE$5=2,
                                M156:AE156,
                                ""),
                            "")))
                )
            )
        )
    )
)</f>
        <v>0</v>
      </c>
      <c r="J156" s="242">
        <v>45454</v>
      </c>
      <c r="K156" s="242">
        <v>44966</v>
      </c>
      <c r="L156" s="91" t="s">
        <v>254</v>
      </c>
      <c r="M156" s="192">
        <v>0</v>
      </c>
      <c r="N156" s="192">
        <v>0</v>
      </c>
      <c r="O156" s="192">
        <v>0</v>
      </c>
      <c r="P156" s="192" t="s">
        <v>409</v>
      </c>
      <c r="Q156" s="192">
        <v>0</v>
      </c>
      <c r="R156" s="192" t="s">
        <v>409</v>
      </c>
      <c r="S156" s="192">
        <v>0</v>
      </c>
      <c r="T156" s="192" t="s">
        <v>409</v>
      </c>
      <c r="U156" s="192" t="s">
        <v>409</v>
      </c>
      <c r="V156" s="192">
        <v>16.7</v>
      </c>
      <c r="W156" s="192" t="s">
        <v>409</v>
      </c>
      <c r="X156" s="192" t="s">
        <v>409</v>
      </c>
      <c r="Y156" s="192" t="s">
        <v>409</v>
      </c>
      <c r="Z156" s="192">
        <v>0</v>
      </c>
      <c r="AA156" s="192" t="s">
        <v>409</v>
      </c>
      <c r="AB156" s="34"/>
      <c r="AC156" s="34"/>
      <c r="AD156" s="192"/>
      <c r="AE156" s="192"/>
      <c r="AF156" s="192"/>
      <c r="AG156" s="192"/>
      <c r="AH156" s="192"/>
      <c r="AI156" s="192"/>
    </row>
    <row r="157" spans="1:35" x14ac:dyDescent="0.2">
      <c r="A157" s="84">
        <v>150</v>
      </c>
      <c r="B157" s="84" t="str">
        <f ca="1"/>
        <v>Oman</v>
      </c>
      <c r="C157" s="84" t="str">
        <f ca="1"/>
        <v>OMN</v>
      </c>
      <c r="D157" s="219" t="str">
        <f ca="1"/>
        <v>MEA           Middle East &amp; North Africa</v>
      </c>
      <c r="E157" s="219" t="str">
        <f ca="1"/>
        <v>NA</v>
      </c>
      <c r="F157" s="190" t="str">
        <f t="shared" ca="1" si="14"/>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$M$4:$AE$4,
                    (M157:AE157),
                    "")),
            1,
            0))
        =0,
    NA(),
    IF(
        Parameters!$D$15=1,
        IF(
            SUM(--(ISNUMBER(IF($M$4:$AE$4=1,(M157:AE157),""))))&gt;0,
            MAX(IF(
                ISNUMBER(M157:AE157),
                IF(
                    M$4:AE$4=1,
                    M157:AE157,
                    ""),
                "")),
            MAX(IF(
                ISNUMBER(M157:AE157),
                IF(
                    M$4:AE$4=2,
                    M157:AE157,
                    ""),
                ""))
        ),
        IF(
            Parameters!$D$16=1,
            IFERROR(
                AVERAGE(IF(
                    ISNUMBER(M157:AE157),
                    IF(
                        M$4:AE$4=1,
                        M157:AE157,
                        ""),
                    "")),
                AVERAGE(IF(
                    ISNUMBER(M157:AE157),
                    IF(
                        M$4:AE$4=2,
                        M157:AE157,
                        ""),
                    ""))
            ),
            IF(
                Parameters!$D$17=1,
                IFERROR(
                    IF(
                        OR(
                            IF(
                                ISNUMBER(M157:AE157),
                                IF(
                                    M$4:AE$4=1,
                                    M157:AE157,
                                    ""),
                                "")
                            =0),
                        0,
                        GEOMEAN(IF(
                            ISNUMBER(M157:AE157),
                            IF(
                                M$4:AE$4=1,
                                M157:AE157,
                                ""),
                            ""))
                    ),
                    IF(
                        OR(IF(
                            ISNUMBER(M157:AE157),
                            IF(
                                M$4:AE$4=2,
                                M157:AE157,
                                ""),
                            "")
                            =0),
                        0,
                        GEOMEAN(IF(
                            ISNUMBER(M157:AE157),
                            IF(
                                M$4:AE$4=2,
                                M157:AE157,
                                ""),
                            "")))
                )
            )
        )
    )
)</f>
        <v>0</v>
      </c>
      <c r="I157" s="191" cm="1">
        <f t="array" ref="I157">IF(
    SUM(IF(
            ISNUMBER(
                IF(
                    $M$5:$AE$5,
                    (M157:AE157),
                    "")),
            1,
            0))
        =0,
    NA(),
    IF(
        Parameters!$D$15=1,
        IF(
            SUM(--(ISNUMBER(IF($M$5:$AE$5=1,(M157:AE157),""))))&gt;0,
            MAX(IF(
                ISNUMBER(M157:AE157),
                IF(
                    M$5:AE$5=1,
                    M157:AE157,
                    ""),
                "")),
            MAX(IF(
                ISNUMBER(M157:AE157),
                IF(
                    M$5:AE$5=2,
                    M157:AE157,
                    ""),
                ""))
        ),
        IF(
            Parameters!$D$16=1,
            IFERROR(
                AVERAGE(IF(
                    ISNUMBER(M157:AE157),
                    IF(
                        M$5:AE$5=1,
                        M157:AE157,
                        ""),
                    "")),
                AVERAGE(IF(
                    ISNUMBER(M157:AE157),
                    IF(
                        M$5:AE$5=2,
                        M157:AE157,
                        ""),
                    ""))
            ),
            IF(
                Parameters!$D$17=1,
                IFERROR(
                    IF(
                        OR(
                            IF(
                                ISNUMBER(M157:AE157),
                                IF(
                                    M$5:AE$5=1,
                                    M157:AE157,
                                    ""),
                                "")
                            =0),
                        0,
                        GEOMEAN(IF(
                            ISNUMBER(M157:AE157),
                            IF(
                                M$5:AE$5=1,
                                M157:AE157,
                                ""),
                            ""))
                    ),
                    IF(
                        OR(IF(
                            ISNUMBER(M157:AE157),
                            IF(
                                M$5:AE$5=2,
                                M157:AE157,
                                ""),
                            "")
                            =0),
                        0,
                        GEOMEAN(IF(
                            ISNUMBER(M157:AE157),
                            IF(
                                M$5:AE$5=2,
                                M157:AE157,
                                ""),
                            "")))
                )
            )
        )
    )
)</f>
        <v>0</v>
      </c>
      <c r="J157" s="242">
        <v>45454</v>
      </c>
      <c r="K157" s="242">
        <v>45294</v>
      </c>
      <c r="L157" s="91" t="s">
        <v>256</v>
      </c>
      <c r="M157" s="192">
        <v>0</v>
      </c>
      <c r="N157" s="192">
        <v>0</v>
      </c>
      <c r="O157" s="192">
        <v>0</v>
      </c>
      <c r="P157" s="192" t="s">
        <v>409</v>
      </c>
      <c r="Q157" s="192">
        <v>0</v>
      </c>
      <c r="R157" s="192" t="s">
        <v>409</v>
      </c>
      <c r="S157" s="192">
        <v>0</v>
      </c>
      <c r="T157" s="192" t="s">
        <v>409</v>
      </c>
      <c r="U157" s="192" t="s">
        <v>409</v>
      </c>
      <c r="V157" s="192">
        <v>48.7</v>
      </c>
      <c r="W157" s="192" t="s">
        <v>409</v>
      </c>
      <c r="X157" s="192" t="s">
        <v>409</v>
      </c>
      <c r="Y157" s="192" t="s">
        <v>409</v>
      </c>
      <c r="Z157" s="192">
        <v>0</v>
      </c>
      <c r="AA157" s="192" t="s">
        <v>409</v>
      </c>
      <c r="AB157" s="34"/>
      <c r="AC157" s="34"/>
      <c r="AD157" s="192"/>
      <c r="AE157" s="192"/>
      <c r="AF157" s="192"/>
      <c r="AG157" s="192"/>
      <c r="AH157" s="192"/>
      <c r="AI157" s="192"/>
    </row>
    <row r="158" spans="1:35" x14ac:dyDescent="0.2">
      <c r="A158" s="84">
        <v>151</v>
      </c>
      <c r="B158" s="84" t="str">
        <f ca="1"/>
        <v>Pakistan</v>
      </c>
      <c r="C158" s="84" t="str">
        <f ca="1"/>
        <v>PAK</v>
      </c>
      <c r="D158" s="219" t="str">
        <f ca="1"/>
        <v>SAS           South Asia</v>
      </c>
      <c r="E158" s="219" t="str">
        <f ca="1"/>
        <v>Blend</v>
      </c>
      <c r="F158" s="190" t="str">
        <f t="shared" ca="1" si="14"/>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7.8742542983436348</v>
      </c>
      <c r="H158" s="80" cm="1">
        <f t="array" ref="H158">IF(
    SUM(IF(
            ISNUMBER(
                IF(
                    $M$4:$AE$4,
                    (M158:AE158),
                    "")),
            1,
            0))
        =0,
    NA(),
    IF(
        Parameters!$D$15=1,
        IF(
            SUM(--(ISNUMBER(IF($M$4:$AE$4=1,(M158:AE158),""))))&gt;0,
            MAX(IF(
                ISNUMBER(M158:AE158),
                IF(
                    M$4:AE$4=1,
                    M158:AE158,
                    ""),
                "")),
            MAX(IF(
                ISNUMBER(M158:AE158),
                IF(
                    M$4:AE$4=2,
                    M158:AE158,
                    ""),
                ""))
        ),
        IF(
            Parameters!$D$16=1,
            IFERROR(
                AVERAGE(IF(
                    ISNUMBER(M158:AE158),
                    IF(
                        M$4:AE$4=1,
                        M158:AE158,
                        ""),
                    "")),
                AVERAGE(IF(
                    ISNUMBER(M158:AE158),
                    IF(
                        M$4:AE$4=2,
                        M158:AE158,
                        ""),
                    ""))
            ),
            IF(
                Parameters!$D$17=1,
                IFERROR(
                    IF(
                        OR(
                            IF(
                                ISNUMBER(M158:AE158),
                                IF(
                                    M$4:AE$4=1,
                                    M158:AE158,
                                    ""),
                                "")
                            =0),
                        0,
                        GEOMEAN(IF(
                            ISNUMBER(M158:AE158),
                            IF(
                                M$4:AE$4=1,
                                M158:AE158,
                                ""),
                            ""))
                    ),
                    IF(
                        OR(IF(
                            ISNUMBER(M158:AE158),
                            IF(
                                M$4:AE$4=2,
                                M158:AE158,
                                ""),
                            "")
                            =0),
                        0,
                        GEOMEAN(IF(
                            ISNUMBER(M158:AE158),
                            IF(
                                M$4:AE$4=2,
                                M158:AE158,
                                ""),
                            "")))
                )
            )
        )
    )
)</f>
        <v>6.2003880754983198</v>
      </c>
      <c r="I158" s="191" cm="1">
        <f t="array" ref="I158">IF(
    SUM(IF(
            ISNUMBER(
                IF(
                    $M$5:$AE$5,
                    (M158:AE158),
                    "")),
            1,
            0))
        =0,
    NA(),
    IF(
        Parameters!$D$15=1,
        IF(
            SUM(--(ISNUMBER(IF($M$5:$AE$5=1,(M158:AE158),""))))&gt;0,
            MAX(IF(
                ISNUMBER(M158:AE158),
                IF(
                    M$5:AE$5=1,
                    M158:AE158,
                    ""),
                "")),
            MAX(IF(
                ISNUMBER(M158:AE158),
                IF(
                    M$5:AE$5=2,
                    M158:AE158,
                    ""),
                ""))
        ),
        IF(
            Parameters!$D$16=1,
            IFERROR(
                AVERAGE(IF(
                    ISNUMBER(M158:AE158),
                    IF(
                        M$5:AE$5=1,
                        M158:AE158,
                        ""),
                    "")),
                AVERAGE(IF(
                    ISNUMBER(M158:AE158),
                    IF(
                        M$5:AE$5=2,
                        M158:AE158,
                        ""),
                    ""))
            ),
            IF(
                Parameters!$D$17=1,
                IFERROR(
                    IF(
                        OR(
                            IF(
                                ISNUMBER(M158:AE158),
                                IF(
                                    M$5:AE$5=1,
                                    M158:AE158,
                                    ""),
                                "")
                            =0),
                        0,
                        GEOMEAN(IF(
                            ISNUMBER(M158:AE158),
                            IF(
                                M$5:AE$5=1,
                                M158:AE158,
                                ""),
                            ""))
                    ),
                    IF(
                        OR(IF(
                            ISNUMBER(M158:AE158),
                            IF(
                                M$5:AE$5=2,
                                M158:AE158,
                                ""),
                            "")
                            =0),
                        0,
                        GEOMEAN(IF(
                            ISNUMBER(M158:AE158),
                            IF(
                                M$5:AE$5=2,
                                M158:AE158,
                                ""),
                            "")))
                )
            )
        )
    )
)</f>
        <v>10</v>
      </c>
      <c r="J158" s="242">
        <v>45103</v>
      </c>
      <c r="K158" s="242">
        <v>45440</v>
      </c>
      <c r="L158" s="91" t="s">
        <v>258</v>
      </c>
      <c r="M158" s="192">
        <v>0</v>
      </c>
      <c r="N158" s="192">
        <v>6.2003880754983198</v>
      </c>
      <c r="O158" s="192">
        <v>0</v>
      </c>
      <c r="P158" s="192">
        <v>10</v>
      </c>
      <c r="Q158" s="192">
        <v>0</v>
      </c>
      <c r="R158" s="192" t="s">
        <v>409</v>
      </c>
      <c r="S158" s="192">
        <v>0</v>
      </c>
      <c r="T158" s="192">
        <v>0</v>
      </c>
      <c r="U158" s="192" t="s">
        <v>409</v>
      </c>
      <c r="V158" s="192">
        <v>89.9</v>
      </c>
      <c r="W158" s="192" t="s">
        <v>409</v>
      </c>
      <c r="X158" s="192">
        <v>1.02767311910042</v>
      </c>
      <c r="Y158" s="192" t="s">
        <v>409</v>
      </c>
      <c r="Z158" s="192">
        <v>0</v>
      </c>
      <c r="AA158" s="192">
        <v>-53.012048192770997</v>
      </c>
      <c r="AB158" s="34"/>
      <c r="AC158" s="34"/>
      <c r="AD158" s="192"/>
      <c r="AE158" s="192"/>
      <c r="AF158" s="192"/>
      <c r="AG158" s="192"/>
      <c r="AH158" s="192"/>
      <c r="AI158" s="192"/>
    </row>
    <row r="159" spans="1:35" x14ac:dyDescent="0.2">
      <c r="A159" s="84">
        <v>152</v>
      </c>
      <c r="B159" s="84" t="str">
        <f ca="1"/>
        <v>Panama</v>
      </c>
      <c r="C159" s="84" t="str">
        <f ca="1"/>
        <v>PAN</v>
      </c>
      <c r="D159" s="219" t="str">
        <f ca="1"/>
        <v>LCN           Latin America &amp; Caribbean</v>
      </c>
      <c r="E159" s="219" t="str">
        <f ca="1"/>
        <v>IBRD</v>
      </c>
      <c r="F159" s="190" t="str">
        <f t="shared" ca="1" si="14"/>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$M$4:$AE$4,
                    (M159:AE159),
                    "")),
            1,
            0))
        =0,
    NA(),
    IF(
        Parameters!$D$15=1,
        IF(
            SUM(--(ISNUMBER(IF($M$4:$AE$4=1,(M159:AE159),""))))&gt;0,
            MAX(IF(
                ISNUMBER(M159:AE159),
                IF(
                    M$4:AE$4=1,
                    M159:AE159,
                    ""),
                "")),
            MAX(IF(
                ISNUMBER(M159:AE159),
                IF(
                    M$4:AE$4=2,
                    M159:AE159,
                    ""),
                ""))
        ),
        IF(
            Parameters!$D$16=1,
            IFERROR(
                AVERAGE(IF(
                    ISNUMBER(M159:AE159),
                    IF(
                        M$4:AE$4=1,
                        M159:AE159,
                        ""),
                    "")),
                AVERAGE(IF(
                    ISNUMBER(M159:AE159),
                    IF(
                        M$4:AE$4=2,
                        M159:AE159,
                        ""),
                    ""))
            ),
            IF(
                Parameters!$D$17=1,
                IFERROR(
                    IF(
                        OR(
                            IF(
                                ISNUMBER(M159:AE159),
                                IF(
                                    M$4:AE$4=1,
                                    M159:AE159,
                                    ""),
                                "")
                            =0),
                        0,
                        GEOMEAN(IF(
                            ISNUMBER(M159:AE159),
                            IF(
                                M$4:AE$4=1,
                                M159:AE159,
                                ""),
                            ""))
                    ),
                    IF(
                        OR(IF(
                            ISNUMBER(M159:AE159),
                            IF(
                                M$4:AE$4=2,
                                M159:AE159,
                                ""),
                            "")
                            =0),
                        0,
                        GEOMEAN(IF(
                            ISNUMBER(M159:AE159),
                            IF(
                                M$4:AE$4=2,
                                M159:AE159,
                                ""),
                            "")))
                )
            )
        )
    )
)</f>
        <v>0</v>
      </c>
      <c r="I159" s="191" cm="1">
        <f t="array" ref="I159">IF(
    SUM(IF(
            ISNUMBER(
                IF(
                    $M$5:$AE$5,
                    (M159:AE159),
                    "")),
            1,
            0))
        =0,
    NA(),
    IF(
        Parameters!$D$15=1,
        IF(
            SUM(--(ISNUMBER(IF($M$5:$AE$5=1,(M159:AE159),""))))&gt;0,
            MAX(IF(
                ISNUMBER(M159:AE159),
                IF(
                    M$5:AE$5=1,
                    M159:AE159,
                    ""),
                "")),
            MAX(IF(
                ISNUMBER(M159:AE159),
                IF(
                    M$5:AE$5=2,
                    M159:AE159,
                    ""),
                ""))
        ),
        IF(
            Parameters!$D$16=1,
            IFERROR(
                AVERAGE(IF(
                    ISNUMBER(M159:AE159),
                    IF(
                        M$5:AE$5=1,
                        M159:AE159,
                        ""),
                    "")),
                AVERAGE(IF(
                    ISNUMBER(M159:AE159),
                    IF(
                        M$5:AE$5=2,
                        M159:AE159,
                        ""),
                    ""))
            ),
            IF(
                Parameters!$D$17=1,
                IFERROR(
                    IF(
                        OR(
                            IF(
                                ISNUMBER(M159:AE159),
                                IF(
                                    M$5:AE$5=1,
                                    M159:AE159,
                                    ""),
                                "")
                            =0),
                        0,
                        GEOMEAN(IF(
                            ISNUMBER(M159:AE159),
                            IF(
                                M$5:AE$5=1,
                                M159:AE159,
                                ""),
                            ""))
                    ),
                    IF(
                        OR(IF(
                            ISNUMBER(M159:AE159),
                            IF(
                                M$5:AE$5=2,
                                M159:AE159,
                                ""),
                            "")
                            =0),
                        0,
                        GEOMEAN(IF(
                            ISNUMBER(M159:AE159),
                            IF(
                                M$5:AE$5=2,
                                M159:AE159,
                                ""),
                            "")))
                )
            )
        )
    )
)</f>
        <v>0</v>
      </c>
      <c r="J159" s="242">
        <v>45454</v>
      </c>
      <c r="K159" s="242">
        <v>45294</v>
      </c>
      <c r="L159" s="91" t="s">
        <v>260</v>
      </c>
      <c r="M159" s="192">
        <v>0</v>
      </c>
      <c r="N159" s="192">
        <v>0</v>
      </c>
      <c r="O159" s="192">
        <v>0</v>
      </c>
      <c r="P159" s="192" t="s">
        <v>409</v>
      </c>
      <c r="Q159" s="192">
        <v>0</v>
      </c>
      <c r="R159" s="192" t="s">
        <v>409</v>
      </c>
      <c r="S159" s="192">
        <v>0</v>
      </c>
      <c r="T159" s="192">
        <v>0</v>
      </c>
      <c r="U159" s="192" t="s">
        <v>409</v>
      </c>
      <c r="V159" s="192">
        <v>48.7</v>
      </c>
      <c r="W159" s="192" t="s">
        <v>409</v>
      </c>
      <c r="X159" s="192" t="s">
        <v>409</v>
      </c>
      <c r="Y159" s="192" t="s">
        <v>409</v>
      </c>
      <c r="Z159" s="192">
        <v>0</v>
      </c>
      <c r="AA159" s="192">
        <v>-100</v>
      </c>
      <c r="AB159" s="34"/>
      <c r="AC159" s="34"/>
      <c r="AD159" s="192"/>
      <c r="AE159" s="192"/>
      <c r="AF159" s="192"/>
      <c r="AG159" s="192"/>
      <c r="AH159" s="192"/>
      <c r="AI159" s="192"/>
    </row>
    <row r="160" spans="1:35" x14ac:dyDescent="0.2">
      <c r="A160" s="84">
        <v>153</v>
      </c>
      <c r="B160" s="84" t="str">
        <f ca="1"/>
        <v>Peru</v>
      </c>
      <c r="C160" s="84" t="str">
        <f ca="1"/>
        <v>PER</v>
      </c>
      <c r="D160" s="219" t="str">
        <f ca="1"/>
        <v>LCN           Latin America &amp; Caribbean</v>
      </c>
      <c r="E160" s="219" t="str">
        <f ca="1"/>
        <v>IBRD</v>
      </c>
      <c r="F160" s="190" t="str">
        <f t="shared" ca="1" si="14"/>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2.9856986775291761</v>
      </c>
      <c r="H160" s="80" cm="1">
        <f t="array" ref="H160">IF(
    SUM(IF(
            ISNUMBER(
                IF(
                    $M$4:$AE$4,
                    (M160:AE160),
                    "")),
            1,
            0))
        =0,
    NA(),
    IF(
        Parameters!$D$15=1,
        IF(
            SUM(--(ISNUMBER(IF($M$4:$AE$4=1,(M160:AE160),""))))&gt;0,
            MAX(IF(
                ISNUMBER(M160:AE160),
                IF(
                    M$4:AE$4=1,
                    M160:AE160,
                    ""),
                "")),
            MAX(IF(
                ISNUMBER(M160:AE160),
                IF(
                    M$4:AE$4=2,
                    M160:AE160,
                    ""),
                ""))
        ),
        IF(
            Parameters!$D$16=1,
            IFERROR(
                AVERAGE(IF(
                    ISNUMBER(M160:AE160),
                    IF(
                        M$4:AE$4=1,
                        M160:AE160,
                        ""),
                    "")),
                AVERAGE(IF(
                    ISNUMBER(M160:AE160),
                    IF(
                        M$4:AE$4=2,
                        M160:AE160,
                        ""),
                    ""))
            ),
            IF(
                Parameters!$D$17=1,
                IFERROR(
                    IF(
                        OR(
                            IF(
                                ISNUMBER(M160:AE160),
                                IF(
                                    M$4:AE$4=1,
                                    M160:AE160,
                                    ""),
                                "")
                            =0),
                        0,
                        GEOMEAN(IF(
                            ISNUMBER(M160:AE160),
                            IF(
                                M$4:AE$4=1,
                                M160:AE160,
                                ""),
                            ""))
                    ),
                    IF(
                        OR(IF(
                            ISNUMBER(M160:AE160),
                            IF(
                                M$4:AE$4=2,
                                M160:AE160,
                                ""),
                            "")
                            =0),
                        0,
                        GEOMEAN(IF(
                            ISNUMBER(M160:AE160),
                            IF(
                                M$4:AE$4=2,
                                M160:AE160,
                                ""),
                            "")))
                )
            )
        )
    )
)</f>
        <v>2.4960310460398598</v>
      </c>
      <c r="I160" s="191" cm="1">
        <f t="array" ref="I160">IF(
    SUM(IF(
            ISNUMBER(
                IF(
                    $M$5:$AE$5,
                    (M160:AE160),
                    "")),
            1,
            0))
        =0,
    NA(),
    IF(
        Parameters!$D$15=1,
        IF(
            SUM(--(ISNUMBER(IF($M$5:$AE$5=1,(M160:AE160),""))))&gt;0,
            MAX(IF(
                ISNUMBER(M160:AE160),
                IF(
                    M$5:AE$5=1,
                    M160:AE160,
                    ""),
                "")),
            MAX(IF(
                ISNUMBER(M160:AE160),
                IF(
                    M$5:AE$5=2,
                    M160:AE160,
                    ""),
                ""))
        ),
        IF(
            Parameters!$D$16=1,
            IFERROR(
                AVERAGE(IF(
                    ISNUMBER(M160:AE160),
                    IF(
                        M$5:AE$5=1,
                        M160:AE160,
                        ""),
                    "")),
                AVERAGE(IF(
                    ISNUMBER(M160:AE160),
                    IF(
                        M$5:AE$5=2,
                        M160:AE160,
                        ""),
                    ""))
            ),
            IF(
                Parameters!$D$17=1,
                IFERROR(
                    IF(
                        OR(
                            IF(
                                ISNUMBER(M160:AE160),
                                IF(
                                    M$5:AE$5=1,
                                    M160:AE160,
                                    ""),
                                "")
                            =0),
                        0,
                        GEOMEAN(IF(
                            ISNUMBER(M160:AE160),
                            IF(
                                M$5:AE$5=1,
                                M160:AE160,
                                ""),
                            ""))
                    ),
                    IF(
                        OR(IF(
                            ISNUMBER(M160:AE160),
                            IF(
                                M$5:AE$5=2,
                                M160:AE160,
                                ""),
                            "")
                            =0),
                        0,
                        GEOMEAN(IF(
                            ISNUMBER(M160:AE160),
                            IF(
                                M$5:AE$5=2,
                                M160:AE160,
                                ""),
                            "")))
                )
            )
        )
    )
)</f>
        <v>3.5714285714285601</v>
      </c>
      <c r="J160" s="242">
        <v>45103</v>
      </c>
      <c r="K160" s="242">
        <v>45294</v>
      </c>
      <c r="L160" s="91" t="s">
        <v>262</v>
      </c>
      <c r="M160" s="192">
        <v>0</v>
      </c>
      <c r="N160" s="192">
        <v>2.4960310460398598</v>
      </c>
      <c r="O160" s="192">
        <v>0</v>
      </c>
      <c r="P160" s="192">
        <v>0</v>
      </c>
      <c r="Q160" s="192">
        <v>0</v>
      </c>
      <c r="R160" s="192" t="s">
        <v>409</v>
      </c>
      <c r="S160" s="192">
        <v>3.5714285714285601</v>
      </c>
      <c r="T160" s="192">
        <v>0</v>
      </c>
      <c r="U160" s="192" t="s">
        <v>409</v>
      </c>
      <c r="V160" s="192">
        <v>73.099999999999994</v>
      </c>
      <c r="W160" s="192" t="s">
        <v>409</v>
      </c>
      <c r="X160" s="192">
        <v>-0.14882675607469301</v>
      </c>
      <c r="Y160" s="192" t="s">
        <v>409</v>
      </c>
      <c r="Z160" s="192">
        <v>7.1428571428571397E-2</v>
      </c>
      <c r="AA160" s="192">
        <v>-50</v>
      </c>
      <c r="AB160" s="34"/>
      <c r="AC160" s="34"/>
      <c r="AD160" s="192"/>
      <c r="AE160" s="192"/>
      <c r="AF160" s="192"/>
      <c r="AG160" s="192"/>
      <c r="AH160" s="192"/>
      <c r="AI160" s="192"/>
    </row>
    <row r="161" spans="1:35" x14ac:dyDescent="0.2">
      <c r="A161" s="84">
        <v>154</v>
      </c>
      <c r="B161" s="84" t="str">
        <f ca="1"/>
        <v>Philippines</v>
      </c>
      <c r="C161" s="84" t="str">
        <f ca="1"/>
        <v>PHL</v>
      </c>
      <c r="D161" s="219" t="str">
        <f ca="1"/>
        <v>EAS           East Asia &amp; Pacific</v>
      </c>
      <c r="E161" s="219" t="str">
        <f ca="1"/>
        <v>IBRD</v>
      </c>
      <c r="F161" s="190" t="str">
        <f t="shared" ca="1" si="14"/>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$M$4:$AE$4,
                    (M161:AE161),
                    "")),
            1,
            0))
        =0,
    NA(),
    IF(
        Parameters!$D$15=1,
        IF(
            SUM(--(ISNUMBER(IF($M$4:$AE$4=1,(M161:AE161),""))))&gt;0,
            MAX(IF(
                ISNUMBER(M161:AE161),
                IF(
                    M$4:AE$4=1,
                    M161:AE161,
                    ""),
                "")),
            MAX(IF(
                ISNUMBER(M161:AE161),
                IF(
                    M$4:AE$4=2,
                    M161:AE161,
                    ""),
                ""))
        ),
        IF(
            Parameters!$D$16=1,
            IFERROR(
                AVERAGE(IF(
                    ISNUMBER(M161:AE161),
                    IF(
                        M$4:AE$4=1,
                        M161:AE161,
                        ""),
                    "")),
                AVERAGE(IF(
                    ISNUMBER(M161:AE161),
                    IF(
                        M$4:AE$4=2,
                        M161:AE161,
                        ""),
                    ""))
            ),
            IF(
                Parameters!$D$17=1,
                IFERROR(
                    IF(
                        OR(
                            IF(
                                ISNUMBER(M161:AE161),
                                IF(
                                    M$4:AE$4=1,
                                    M161:AE161,
                                    ""),
                                "")
                            =0),
                        0,
                        GEOMEAN(IF(
                            ISNUMBER(M161:AE161),
                            IF(
                                M$4:AE$4=1,
                                M161:AE161,
                                ""),
                            ""))
                    ),
                    IF(
                        OR(IF(
                            ISNUMBER(M161:AE161),
                            IF(
                                M$4:AE$4=2,
                                M161:AE161,
                                ""),
                            "")
                            =0),
                        0,
                        GEOMEAN(IF(
                            ISNUMBER(M161:AE161),
                            IF(
                                M$4:AE$4=2,
                                M161:AE161,
                                ""),
                            "")))
                )
            )
        )
    )
)</f>
        <v>3.5323690245193098</v>
      </c>
      <c r="I161" s="191" cm="1">
        <f t="array" ref="I161">IF(
    SUM(IF(
            ISNUMBER(
                IF(
                    $M$5:$AE$5,
                    (M161:AE161),
                    "")),
            1,
            0))
        =0,
    NA(),
    IF(
        Parameters!$D$15=1,
        IF(
            SUM(--(ISNUMBER(IF($M$5:$AE$5=1,(M161:AE161),""))))&gt;0,
            MAX(IF(
                ISNUMBER(M161:AE161),
                IF(
                    M$5:AE$5=1,
                    M161:AE161,
                    ""),
                "")),
            MAX(IF(
                ISNUMBER(M161:AE161),
                IF(
                    M$5:AE$5=2,
                    M161:AE161,
                    ""),
                ""))
        ),
        IF(
            Parameters!$D$16=1,
            IFERROR(
                AVERAGE(IF(
                    ISNUMBER(M161:AE161),
                    IF(
                        M$5:AE$5=1,
                        M161:AE161,
                        ""),
                    "")),
                AVERAGE(IF(
                    ISNUMBER(M161:AE161),
                    IF(
                        M$5:AE$5=2,
                        M161:AE161,
                        ""),
                    ""))
            ),
            IF(
                Parameters!$D$17=1,
                IFERROR(
                    IF(
                        OR(
                            IF(
                                ISNUMBER(M161:AE161),
                                IF(
                                    M$5:AE$5=1,
                                    M161:AE161,
                                    ""),
                                "")
                            =0),
                        0,
                        GEOMEAN(IF(
                            ISNUMBER(M161:AE161),
                            IF(
                                M$5:AE$5=1,
                                M161:AE161,
                                ""),
                            ""))
                    ),
                    IF(
                        OR(IF(
                            ISNUMBER(M161:AE161),
                            IF(
                                M$5:AE$5=2,
                                M161:AE161,
                                ""),
                            "")
                            =0),
                        0,
                        GEOMEAN(IF(
                            ISNUMBER(M161:AE161),
                            IF(
                                M$5:AE$5=2,
                                M161:AE161,
                                ""),
                            "")))
                )
            )
        )
    )
)</f>
        <v>0</v>
      </c>
      <c r="J161" s="242">
        <v>45103</v>
      </c>
      <c r="K161" s="242">
        <v>45455</v>
      </c>
      <c r="L161" s="91" t="s">
        <v>264</v>
      </c>
      <c r="M161" s="192">
        <v>0</v>
      </c>
      <c r="N161" s="192">
        <v>3.5323690245193098</v>
      </c>
      <c r="O161" s="192">
        <v>0</v>
      </c>
      <c r="P161" s="192">
        <v>0</v>
      </c>
      <c r="Q161" s="192">
        <v>0</v>
      </c>
      <c r="R161" s="192" t="s">
        <v>409</v>
      </c>
      <c r="S161" s="192">
        <v>0</v>
      </c>
      <c r="T161" s="192">
        <v>0</v>
      </c>
      <c r="U161" s="192" t="s">
        <v>409</v>
      </c>
      <c r="V161" s="192">
        <v>77.8</v>
      </c>
      <c r="W161" s="192" t="s">
        <v>409</v>
      </c>
      <c r="X161" s="192">
        <v>-0.95977960899971204</v>
      </c>
      <c r="Y161" s="192" t="s">
        <v>409</v>
      </c>
      <c r="Z161" s="192">
        <v>0</v>
      </c>
      <c r="AA161" s="192">
        <v>-58.9743589743589</v>
      </c>
      <c r="AB161" s="34"/>
      <c r="AC161" s="34"/>
      <c r="AD161" s="192"/>
      <c r="AE161" s="192"/>
      <c r="AF161" s="192"/>
      <c r="AG161" s="192"/>
      <c r="AH161" s="192"/>
      <c r="AI161" s="192"/>
    </row>
    <row r="162" spans="1:35" x14ac:dyDescent="0.2">
      <c r="A162" s="84">
        <v>155</v>
      </c>
      <c r="B162" s="84" t="str">
        <f ca="1"/>
        <v>Palau</v>
      </c>
      <c r="C162" s="84" t="str">
        <f ca="1"/>
        <v>PLW</v>
      </c>
      <c r="D162" s="219" t="str">
        <f ca="1"/>
        <v>EAS           East Asia &amp; Pacific</v>
      </c>
      <c r="E162" s="219" t="str">
        <f ca="1"/>
        <v>IBRD</v>
      </c>
      <c r="F162" s="190" t="str">
        <f t="shared" ca="1" si="14"/>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$M$4:$AE$4,
                    (M162:AE162),
                    "")),
            1,
            0))
        =0,
    NA(),
    IF(
        Parameters!$D$15=1,
        IF(
            SUM(--(ISNUMBER(IF($M$4:$AE$4=1,(M162:AE162),""))))&gt;0,
            MAX(IF(
                ISNUMBER(M162:AE162),
                IF(
                    M$4:AE$4=1,
                    M162:AE162,
                    ""),
                "")),
            MAX(IF(
                ISNUMBER(M162:AE162),
                IF(
                    M$4:AE$4=2,
                    M162:AE162,
                    ""),
                ""))
        ),
        IF(
            Parameters!$D$16=1,
            IFERROR(
                AVERAGE(IF(
                    ISNUMBER(M162:AE162),
                    IF(
                        M$4:AE$4=1,
                        M162:AE162,
                        ""),
                    "")),
                AVERAGE(IF(
                    ISNUMBER(M162:AE162),
                    IF(
                        M$4:AE$4=2,
                        M162:AE162,
                        ""),
                    ""))
            ),
            IF(
                Parameters!$D$17=1,
                IFERROR(
                    IF(
                        OR(
                            IF(
                                ISNUMBER(M162:AE162),
                                IF(
                                    M$4:AE$4=1,
                                    M162:AE162,
                                    ""),
                                "")
                            =0),
                        0,
                        GEOMEAN(IF(
                            ISNUMBER(M162:AE162),
                            IF(
                                M$4:AE$4=1,
                                M162:AE162,
                                ""),
                            ""))
                    ),
                    IF(
                        OR(IF(
                            ISNUMBER(M162:AE162),
                            IF(
                                M$4:AE$4=2,
                                M162:AE162,
                                ""),
                            "")
                            =0),
                        0,
                        GEOMEAN(IF(
                            ISNUMBER(M162:AE162),
                            IF(
                                M$4:AE$4=2,
                                M162:AE162,
                                ""),
                            "")))
                )
            )
        )
    )
)</f>
        <v>0</v>
      </c>
      <c r="I162" s="191" cm="1">
        <f t="array" ref="I162">IF(
    SUM(IF(
            ISNUMBER(
                IF(
                    $M$5:$AE$5,
                    (M162:AE162),
                    "")),
            1,
            0))
        =0,
    NA(),
    IF(
        Parameters!$D$15=1,
        IF(
            SUM(--(ISNUMBER(IF($M$5:$AE$5=1,(M162:AE162),""))))&gt;0,
            MAX(IF(
                ISNUMBER(M162:AE162),
                IF(
                    M$5:AE$5=1,
                    M162:AE162,
                    ""),
                "")),
            MAX(IF(
                ISNUMBER(M162:AE162),
                IF(
                    M$5:AE$5=2,
                    M162:AE162,
                    ""),
                ""))
        ),
        IF(
            Parameters!$D$16=1,
            IFERROR(
                AVERAGE(IF(
                    ISNUMBER(M162:AE162),
                    IF(
                        M$5:AE$5=1,
                        M162:AE162,
                        ""),
                    "")),
                AVERAGE(IF(
                    ISNUMBER(M162:AE162),
                    IF(
                        M$5:AE$5=2,
                        M162:AE162,
                        ""),
                    ""))
            ),
            IF(
                Parameters!$D$17=1,
                IFERROR(
                    IF(
                        OR(
                            IF(
                                ISNUMBER(M162:AE162),
                                IF(
                                    M$5:AE$5=1,
                                    M162:AE162,
                                    ""),
                                "")
                            =0),
                        0,
                        GEOMEAN(IF(
                            ISNUMBER(M162:AE162),
                            IF(
                                M$5:AE$5=1,
                                M162:AE162,
                                ""),
                            ""))
                    ),
                    IF(
                        OR(IF(
                            ISNUMBER(M162:AE162),
                            IF(
                                M$5:AE$5=2,
                                M162:AE162,
                                ""),
                            "")
                            =0),
                        0,
                        GEOMEAN(IF(
                            ISNUMBER(M162:AE162),
                            IF(
                                M$5:AE$5=2,
                                M162:AE162,
                                ""),
                            "")))
                )
            )
        )
    )
)</f>
        <v>0</v>
      </c>
      <c r="J162" s="242" t="s">
        <v>409</v>
      </c>
      <c r="K162" s="242" t="s">
        <v>409</v>
      </c>
      <c r="L162" s="91" t="s">
        <v>266</v>
      </c>
      <c r="M162" s="192">
        <v>0</v>
      </c>
      <c r="N162" s="192" t="s">
        <v>409</v>
      </c>
      <c r="O162" s="192">
        <v>0</v>
      </c>
      <c r="P162" s="192" t="s">
        <v>409</v>
      </c>
      <c r="Q162" s="192">
        <v>0</v>
      </c>
      <c r="R162" s="192" t="s">
        <v>409</v>
      </c>
      <c r="S162" s="192" t="s">
        <v>409</v>
      </c>
      <c r="T162" s="192" t="s">
        <v>409</v>
      </c>
      <c r="U162" s="192" t="s">
        <v>409</v>
      </c>
      <c r="V162" s="192" t="s">
        <v>409</v>
      </c>
      <c r="W162" s="192" t="s">
        <v>409</v>
      </c>
      <c r="X162" s="192" t="s">
        <v>409</v>
      </c>
      <c r="Y162" s="192" t="s">
        <v>409</v>
      </c>
      <c r="Z162" s="192" t="s">
        <v>409</v>
      </c>
      <c r="AA162" s="192" t="s">
        <v>409</v>
      </c>
      <c r="AB162" s="34"/>
      <c r="AC162" s="34"/>
      <c r="AD162" s="192"/>
      <c r="AE162" s="192"/>
      <c r="AF162" s="192"/>
      <c r="AG162" s="192"/>
      <c r="AH162" s="192"/>
      <c r="AI162" s="192"/>
    </row>
    <row r="163" spans="1:35" x14ac:dyDescent="0.2">
      <c r="A163" s="84">
        <v>156</v>
      </c>
      <c r="B163" s="84" t="str">
        <f ca="1"/>
        <v>Papua New Guinea</v>
      </c>
      <c r="C163" s="84" t="str">
        <f ca="1"/>
        <v>PNG</v>
      </c>
      <c r="D163" s="219" t="str">
        <f ca="1"/>
        <v>EAS           East Asia &amp; Pacific</v>
      </c>
      <c r="E163" s="219" t="str">
        <f ca="1"/>
        <v>Blend</v>
      </c>
      <c r="F163" s="190" t="str">
        <f t="shared" ca="1" si="14"/>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10</v>
      </c>
      <c r="H163" s="80" cm="1">
        <f t="array" ref="H163">IF(
    SUM(IF(
            ISNUMBER(
                IF(
                    $M$4:$AE$4,
                    (M163:AE163),
                    "")),
            1,
            0))
        =0,
    NA(),
    IF(
        Parameters!$D$15=1,
        IF(
            SUM(--(ISNUMBER(IF($M$4:$AE$4=1,(M163:AE163),""))))&gt;0,
            MAX(IF(
                ISNUMBER(M163:AE163),
                IF(
                    M$4:AE$4=1,
                    M163:AE163,
                    ""),
                "")),
            MAX(IF(
                ISNUMBER(M163:AE163),
                IF(
                    M$4:AE$4=2,
                    M163:AE163,
                    ""),
                ""))
        ),
        IF(
            Parameters!$D$16=1,
            IFERROR(
                AVERAGE(IF(
                    ISNUMBER(M163:AE163),
                    IF(
                        M$4:AE$4=1,
                        M163:AE163,
                        ""),
                    "")),
                AVERAGE(IF(
                    ISNUMBER(M163:AE163),
                    IF(
                        M$4:AE$4=2,
                        M163:AE163,
                        ""),
                    ""))
            ),
            IF(
                Parameters!$D$17=1,
                IFERROR(
                    IF(
                        OR(
                            IF(
                                ISNUMBER(M163:AE163),
                                IF(
                                    M$4:AE$4=1,
                                    M163:AE163,
                                    ""),
                                "")
                            =0),
                        0,
                        GEOMEAN(IF(
                            ISNUMBER(M163:AE163),
                            IF(
                                M$4:AE$4=1,
                                M163:AE163,
                                ""),
                            ""))
                    ),
                    IF(
                        OR(IF(
                            ISNUMBER(M163:AE163),
                            IF(
                                M$4:AE$4=2,
                                M163:AE163,
                                ""),
                            "")
                            =0),
                        0,
                        GEOMEAN(IF(
                            ISNUMBER(M163:AE163),
                            IF(
                                M$4:AE$4=2,
                                M163:AE163,
                                ""),
                            "")))
                )
            )
        )
    )
)</f>
        <v>10</v>
      </c>
      <c r="I163" s="191" cm="1">
        <f t="array" ref="I163">IF(
    SUM(IF(
            ISNUMBER(
                IF(
                    $M$5:$AE$5,
                    (M163:AE163),
                    "")),
            1,
            0))
        =0,
    NA(),
    IF(
        Parameters!$D$15=1,
        IF(
            SUM(--(ISNUMBER(IF($M$5:$AE$5=1,(M163:AE163),""))))&gt;0,
            MAX(IF(
                ISNUMBER(M163:AE163),
                IF(
                    M$5:AE$5=1,
                    M163:AE163,
                    ""),
                "")),
            MAX(IF(
                ISNUMBER(M163:AE163),
                IF(
                    M$5:AE$5=2,
                    M163:AE163,
                    ""),
                ""))
        ),
        IF(
            Parameters!$D$16=1,
            IFERROR(
                AVERAGE(IF(
                    ISNUMBER(M163:AE163),
                    IF(
                        M$5:AE$5=1,
                        M163:AE163,
                        ""),
                    "")),
                AVERAGE(IF(
                    ISNUMBER(M163:AE163),
                    IF(
                        M$5:AE$5=2,
                        M163:AE163,
                        ""),
                    ""))
            ),
            IF(
                Parameters!$D$17=1,
                IFERROR(
                    IF(
                        OR(
                            IF(
                                ISNUMBER(M163:AE163),
                                IF(
                                    M$5:AE$5=1,
                                    M163:AE163,
                                    ""),
                                "")
                            =0),
                        0,
                        GEOMEAN(IF(
                            ISNUMBER(M163:AE163),
                            IF(
                                M$5:AE$5=1,
                                M163:AE163,
                                ""),
                            ""))
                    ),
                    IF(
                        OR(IF(
                            ISNUMBER(M163:AE163),
                            IF(
                                M$5:AE$5=2,
                                M163:AE163,
                                ""),
                            "")
                            =0),
                        0,
                        GEOMEAN(IF(
                            ISNUMBER(M163:AE163),
                            IF(
                                M$5:AE$5=2,
                                M163:AE163,
                                ""),
                            "")))
                )
            )
        )
    )
)</f>
        <v>10</v>
      </c>
      <c r="J163" s="242">
        <v>44778</v>
      </c>
      <c r="K163" s="242">
        <v>45455</v>
      </c>
      <c r="L163" s="91" t="s">
        <v>268</v>
      </c>
      <c r="M163" s="192">
        <v>10</v>
      </c>
      <c r="N163" s="192">
        <v>3.5985182571882102</v>
      </c>
      <c r="O163" s="192">
        <v>0</v>
      </c>
      <c r="P163" s="192">
        <v>9.4372553080102897</v>
      </c>
      <c r="Q163" s="192">
        <v>0</v>
      </c>
      <c r="R163" s="192">
        <v>10</v>
      </c>
      <c r="S163" s="192">
        <v>0</v>
      </c>
      <c r="T163" s="192">
        <v>0</v>
      </c>
      <c r="U163" s="192" t="s">
        <v>610</v>
      </c>
      <c r="V163" s="192">
        <v>78.099999999999994</v>
      </c>
      <c r="W163" s="192" t="s">
        <v>409</v>
      </c>
      <c r="X163" s="192">
        <v>0.94372553080102894</v>
      </c>
      <c r="Y163" s="192" t="s">
        <v>827</v>
      </c>
      <c r="Z163" s="192">
        <v>-0.107142857142857</v>
      </c>
      <c r="AA163" s="192">
        <v>-78.571428571428498</v>
      </c>
      <c r="AB163" s="34"/>
      <c r="AC163" s="34"/>
      <c r="AD163" s="192"/>
      <c r="AE163" s="192"/>
      <c r="AF163" s="192"/>
      <c r="AG163" s="192"/>
      <c r="AH163" s="192"/>
      <c r="AI163" s="192"/>
    </row>
    <row r="164" spans="1:35" x14ac:dyDescent="0.2">
      <c r="A164" s="84">
        <v>157</v>
      </c>
      <c r="B164" s="84" t="str">
        <f ca="1"/>
        <v>Poland</v>
      </c>
      <c r="C164" s="84" t="str">
        <f ca="1"/>
        <v>POL</v>
      </c>
      <c r="D164" s="219" t="str">
        <f ca="1"/>
        <v>ECS           Europe &amp; Central Asia</v>
      </c>
      <c r="E164" s="219" t="str">
        <f ca="1"/>
        <v>IBRD</v>
      </c>
      <c r="F164" s="190" t="str">
        <f t="shared" ca="1" si="14"/>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$M$4:$AE$4,
                    (M164:AE164),
                    "")),
            1,
            0))
        =0,
    NA(),
    IF(
        Parameters!$D$15=1,
        IF(
            SUM(--(ISNUMBER(IF($M$4:$AE$4=1,(M164:AE164),""))))&gt;0,
            MAX(IF(
                ISNUMBER(M164:AE164),
                IF(
                    M$4:AE$4=1,
                    M164:AE164,
                    ""),
                "")),
            MAX(IF(
                ISNUMBER(M164:AE164),
                IF(
                    M$4:AE$4=2,
                    M164:AE164,
                    ""),
                ""))
        ),
        IF(
            Parameters!$D$16=1,
            IFERROR(
                AVERAGE(IF(
                    ISNUMBER(M164:AE164),
                    IF(
                        M$4:AE$4=1,
                        M164:AE164,
                        ""),
                    "")),
                AVERAGE(IF(
                    ISNUMBER(M164:AE164),
                    IF(
                        M$4:AE$4=2,
                        M164:AE164,
                        ""),
                    ""))
            ),
            IF(
                Parameters!$D$17=1,
                IFERROR(
                    IF(
                        OR(
                            IF(
                                ISNUMBER(M164:AE164),
                                IF(
                                    M$4:AE$4=1,
                                    M164:AE164,
                                    ""),
                                "")
                            =0),
                        0,
                        GEOMEAN(IF(
                            ISNUMBER(M164:AE164),
                            IF(
                                M$4:AE$4=1,
                                M164:AE164,
                                ""),
                            ""))
                    ),
                    IF(
                        OR(IF(
                            ISNUMBER(M164:AE164),
                            IF(
                                M$4:AE$4=2,
                                M164:AE164,
                                ""),
                            "")
                            =0),
                        0,
                        GEOMEAN(IF(
                            ISNUMBER(M164:AE164),
                            IF(
                                M$4:AE$4=2,
                                M164:AE164,
                                ""),
                            "")))
                )
            )
        )
    )
)</f>
        <v>0</v>
      </c>
      <c r="I164" s="191" cm="1">
        <f t="array" ref="I164">IF(
    SUM(IF(
            ISNUMBER(
                IF(
                    $M$5:$AE$5,
                    (M164:AE164),
                    "")),
            1,
            0))
        =0,
    NA(),
    IF(
        Parameters!$D$15=1,
        IF(
            SUM(--(ISNUMBER(IF($M$5:$AE$5=1,(M164:AE164),""))))&gt;0,
            MAX(IF(
                ISNUMBER(M164:AE164),
                IF(
                    M$5:AE$5=1,
                    M164:AE164,
                    ""),
                "")),
            MAX(IF(
                ISNUMBER(M164:AE164),
                IF(
                    M$5:AE$5=2,
                    M164:AE164,
                    ""),
                ""))
        ),
        IF(
            Parameters!$D$16=1,
            IFERROR(
                AVERAGE(IF(
                    ISNUMBER(M164:AE164),
                    IF(
                        M$5:AE$5=1,
                        M164:AE164,
                        ""),
                    "")),
                AVERAGE(IF(
                    ISNUMBER(M164:AE164),
                    IF(
                        M$5:AE$5=2,
                        M164:AE164,
                        ""),
                    ""))
            ),
            IF(
                Parameters!$D$17=1,
                IFERROR(
                    IF(
                        OR(
                            IF(
                                ISNUMBER(M164:AE164),
                                IF(
                                    M$5:AE$5=1,
                                    M164:AE164,
                                    ""),
                                "")
                            =0),
                        0,
                        GEOMEAN(IF(
                            ISNUMBER(M164:AE164),
                            IF(
                                M$5:AE$5=1,
                                M164:AE164,
                                ""),
                            ""))
                    ),
                    IF(
                        OR(IF(
                            ISNUMBER(M164:AE164),
                            IF(
                                M$5:AE$5=2,
                                M164:AE164,
                                ""),
                            "")
                            =0),
                        0,
                        GEOMEAN(IF(
                            ISNUMBER(M164:AE164),
                            IF(
                                M$5:AE$5=2,
                                M164:AE164,
                                ""),
                            "")))
                )
            )
        )
    )
)</f>
        <v>0</v>
      </c>
      <c r="J164" s="242">
        <v>45454</v>
      </c>
      <c r="K164" s="242">
        <v>45336</v>
      </c>
      <c r="L164" s="91" t="s">
        <v>270</v>
      </c>
      <c r="M164" s="192">
        <v>0</v>
      </c>
      <c r="N164" s="192">
        <v>0</v>
      </c>
      <c r="O164" s="192">
        <v>0</v>
      </c>
      <c r="P164" s="192" t="s">
        <v>409</v>
      </c>
      <c r="Q164" s="192">
        <v>0</v>
      </c>
      <c r="R164" s="192" t="s">
        <v>409</v>
      </c>
      <c r="S164" s="192" t="s">
        <v>409</v>
      </c>
      <c r="T164" s="192">
        <v>0</v>
      </c>
      <c r="U164" s="192" t="s">
        <v>409</v>
      </c>
      <c r="V164" s="192">
        <v>45.2</v>
      </c>
      <c r="W164" s="192" t="s">
        <v>409</v>
      </c>
      <c r="X164" s="192" t="s">
        <v>409</v>
      </c>
      <c r="Y164" s="192" t="s">
        <v>409</v>
      </c>
      <c r="Z164" s="192" t="s">
        <v>409</v>
      </c>
      <c r="AA164" s="192">
        <v>-100</v>
      </c>
      <c r="AB164" s="34"/>
      <c r="AC164" s="34"/>
      <c r="AD164" s="192"/>
      <c r="AE164" s="192"/>
      <c r="AF164" s="192"/>
      <c r="AG164" s="192"/>
      <c r="AH164" s="192"/>
      <c r="AI164" s="192"/>
    </row>
    <row r="165" spans="1:35" x14ac:dyDescent="0.2">
      <c r="A165" s="84">
        <v>158</v>
      </c>
      <c r="B165" s="84" t="str">
        <f ca="1"/>
        <v>Puerto Rico</v>
      </c>
      <c r="C165" s="84" t="str">
        <f ca="1"/>
        <v>PRI</v>
      </c>
      <c r="D165" s="219" t="str">
        <f ca="1"/>
        <v>LCN           Latin America &amp; Caribbean</v>
      </c>
      <c r="E165" s="219" t="str">
        <f ca="1"/>
        <v>NA</v>
      </c>
      <c r="F165" s="190" t="str">
        <f t="shared" ca="1" si="14"/>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$M$4:$AE$4,
                    (M165:AE165),
                    "")),
            1,
            0))
        =0,
    NA(),
    IF(
        Parameters!$D$15=1,
        IF(
            SUM(--(ISNUMBER(IF($M$4:$AE$4=1,(M165:AE165),""))))&gt;0,
            MAX(IF(
                ISNUMBER(M165:AE165),
                IF(
                    M$4:AE$4=1,
                    M165:AE165,
                    ""),
                "")),
            MAX(IF(
                ISNUMBER(M165:AE165),
                IF(
                    M$4:AE$4=2,
                    M165:AE165,
                    ""),
                ""))
        ),
        IF(
            Parameters!$D$16=1,
            IFERROR(
                AVERAGE(IF(
                    ISNUMBER(M165:AE165),
                    IF(
                        M$4:AE$4=1,
                        M165:AE165,
                        ""),
                    "")),
                AVERAGE(IF(
                    ISNUMBER(M165:AE165),
                    IF(
                        M$4:AE$4=2,
                        M165:AE165,
                        ""),
                    ""))
            ),
            IF(
                Parameters!$D$17=1,
                IFERROR(
                    IF(
                        OR(
                            IF(
                                ISNUMBER(M165:AE165),
                                IF(
                                    M$4:AE$4=1,
                                    M165:AE165,
                                    ""),
                                "")
                            =0),
                        0,
                        GEOMEAN(IF(
                            ISNUMBER(M165:AE165),
                            IF(
                                M$4:AE$4=1,
                                M165:AE165,
                                ""),
                            ""))
                    ),
                    IF(
                        OR(IF(
                            ISNUMBER(M165:AE165),
                            IF(
                                M$4:AE$4=2,
                                M165:AE165,
                                ""),
                            "")
                            =0),
                        0,
                        GEOMEAN(IF(
                            ISNUMBER(M165:AE165),
                            IF(
                                M$4:AE$4=2,
                                M165:AE165,
                                ""),
                            "")))
                )
            )
        )
    )
)</f>
        <v>0</v>
      </c>
      <c r="I165" s="191" cm="1">
        <f t="array" ref="I165">IF(
    SUM(IF(
            ISNUMBER(
                IF(
                    $M$5:$AE$5,
                    (M165:AE165),
                    "")),
            1,
            0))
        =0,
    NA(),
    IF(
        Parameters!$D$15=1,
        IF(
            SUM(--(ISNUMBER(IF($M$5:$AE$5=1,(M165:AE165),""))))&gt;0,
            MAX(IF(
                ISNUMBER(M165:AE165),
                IF(
                    M$5:AE$5=1,
                    M165:AE165,
                    ""),
                "")),
            MAX(IF(
                ISNUMBER(M165:AE165),
                IF(
                    M$5:AE$5=2,
                    M165:AE165,
                    ""),
                ""))
        ),
        IF(
            Parameters!$D$16=1,
            IFERROR(
                AVERAGE(IF(
                    ISNUMBER(M165:AE165),
                    IF(
                        M$5:AE$5=1,
                        M165:AE165,
                        ""),
                    "")),
                AVERAGE(IF(
                    ISNUMBER(M165:AE165),
                    IF(
                        M$5:AE$5=2,
                        M165:AE165,
                        ""),
                    ""))
            ),
            IF(
                Parameters!$D$17=1,
                IFERROR(
                    IF(
                        OR(
                            IF(
                                ISNUMBER(M165:AE165),
                                IF(
                                    M$5:AE$5=1,
                                    M165:AE165,
                                    ""),
                                "")
                            =0),
                        0,
                        GEOMEAN(IF(
                            ISNUMBER(M165:AE165),
                            IF(
                                M$5:AE$5=1,
                                M165:AE165,
                                ""),
                            ""))
                    ),
                    IF(
                        OR(IF(
                            ISNUMBER(M165:AE165),
                            IF(
                                M$5:AE$5=2,
                                M165:AE165,
                                ""),
                            "")
                            =0),
                        0,
                        GEOMEAN(IF(
                            ISNUMBER(M165:AE165),
                            IF(
                                M$5:AE$5=2,
                                M165:AE165,
                                ""),
                            "")))
                )
            )
        )
    )
)</f>
        <v>2.0707739147194801</v>
      </c>
      <c r="J165" s="242">
        <v>44887</v>
      </c>
      <c r="K165" s="242">
        <v>45440</v>
      </c>
      <c r="L165" s="91" t="s">
        <v>691</v>
      </c>
      <c r="M165" s="192">
        <v>0</v>
      </c>
      <c r="N165" s="192" t="s">
        <v>409</v>
      </c>
      <c r="O165" s="192">
        <v>0</v>
      </c>
      <c r="P165" s="192">
        <v>2.0707739147194801</v>
      </c>
      <c r="Q165" s="192">
        <v>0</v>
      </c>
      <c r="R165" s="192" t="s">
        <v>409</v>
      </c>
      <c r="S165" s="192">
        <v>0</v>
      </c>
      <c r="T165" s="192">
        <v>0</v>
      </c>
      <c r="U165" s="192" t="s">
        <v>409</v>
      </c>
      <c r="V165" s="192" t="s">
        <v>409</v>
      </c>
      <c r="W165" s="192" t="s">
        <v>409</v>
      </c>
      <c r="X165" s="192">
        <v>0.20707739147194801</v>
      </c>
      <c r="Y165" s="192" t="s">
        <v>409</v>
      </c>
      <c r="Z165" s="192">
        <v>0</v>
      </c>
      <c r="AA165" s="192">
        <v>-30.769230769230699</v>
      </c>
      <c r="AB165" s="34"/>
      <c r="AC165" s="34"/>
      <c r="AD165" s="192"/>
      <c r="AE165" s="192"/>
      <c r="AF165" s="192"/>
      <c r="AG165" s="192"/>
      <c r="AH165" s="192"/>
      <c r="AI165" s="192"/>
    </row>
    <row r="166" spans="1:35" x14ac:dyDescent="0.2">
      <c r="A166" s="84">
        <v>159</v>
      </c>
      <c r="B166" s="84" t="str">
        <f ca="1"/>
        <v>Korea, Dem. People's Rep.</v>
      </c>
      <c r="C166" s="84" t="str">
        <f ca="1"/>
        <v>PRK</v>
      </c>
      <c r="D166" s="219" t="str">
        <f ca="1"/>
        <v>EAS           East Asia &amp; Pacific</v>
      </c>
      <c r="E166" s="219" t="str">
        <f ca="1"/>
        <v>NA</v>
      </c>
      <c r="F166" s="190" t="str">
        <f t="shared" ca="1" si="14"/>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$M$4:$AE$4,
                    (M166:AE166),
                    "")),
            1,
            0))
        =0,
    NA(),
    IF(
        Parameters!$D$15=1,
        IF(
            SUM(--(ISNUMBER(IF($M$4:$AE$4=1,(M166:AE166),""))))&gt;0,
            MAX(IF(
                ISNUMBER(M166:AE166),
                IF(
                    M$4:AE$4=1,
                    M166:AE166,
                    ""),
                "")),
            MAX(IF(
                ISNUMBER(M166:AE166),
                IF(
                    M$4:AE$4=2,
                    M166:AE166,
                    ""),
                ""))
        ),
        IF(
            Parameters!$D$16=1,
            IFERROR(
                AVERAGE(IF(
                    ISNUMBER(M166:AE166),
                    IF(
                        M$4:AE$4=1,
                        M166:AE166,
                        ""),
                    "")),
                AVERAGE(IF(
                    ISNUMBER(M166:AE166),
                    IF(
                        M$4:AE$4=2,
                        M166:AE166,
                        ""),
                    ""))
            ),
            IF(
                Parameters!$D$17=1,
                IFERROR(
                    IF(
                        OR(
                            IF(
                                ISNUMBER(M166:AE166),
                                IF(
                                    M$4:AE$4=1,
                                    M166:AE166,
                                    ""),
                                "")
                            =0),
                        0,
                        GEOMEAN(IF(
                            ISNUMBER(M166:AE166),
                            IF(
                                M$4:AE$4=1,
                                M166:AE166,
                                ""),
                            ""))
                    ),
                    IF(
                        OR(IF(
                            ISNUMBER(M166:AE166),
                            IF(
                                M$4:AE$4=2,
                                M166:AE166,
                                ""),
                            "")
                            =0),
                        0,
                        GEOMEAN(IF(
                            ISNUMBER(M166:AE166),
                            IF(
                                M$4:AE$4=2,
                                M166:AE166,
                                ""),
                            "")))
                )
            )
        )
    )
)</f>
        <v>5.5609454930322801</v>
      </c>
      <c r="I166" s="191" cm="1">
        <f t="array" ref="I166">IF(
    SUM(IF(
            ISNUMBER(
                IF(
                    $M$5:$AE$5,
                    (M166:AE166),
                    "")),
            1,
            0))
        =0,
    NA(),
    IF(
        Parameters!$D$15=1,
        IF(
            SUM(--(ISNUMBER(IF($M$5:$AE$5=1,(M166:AE166),""))))&gt;0,
            MAX(IF(
                ISNUMBER(M166:AE166),
                IF(
                    M$5:AE$5=1,
                    M166:AE166,
                    ""),
                "")),
            MAX(IF(
                ISNUMBER(M166:AE166),
                IF(
                    M$5:AE$5=2,
                    M166:AE166,
                    ""),
                ""))
        ),
        IF(
            Parameters!$D$16=1,
            IFERROR(
                AVERAGE(IF(
                    ISNUMBER(M166:AE166),
                    IF(
                        M$5:AE$5=1,
                        M166:AE166,
                        ""),
                    "")),
                AVERAGE(IF(
                    ISNUMBER(M166:AE166),
                    IF(
                        M$5:AE$5=2,
                        M166:AE166,
                        ""),
                    ""))
            ),
            IF(
                Parameters!$D$17=1,
                IFERROR(
                    IF(
                        OR(
                            IF(
                                ISNUMBER(M166:AE166),
                                IF(
                                    M$5:AE$5=1,
                                    M166:AE166,
                                    ""),
                                "")
                            =0),
                        0,
                        GEOMEAN(IF(
                            ISNUMBER(M166:AE166),
                            IF(
                                M$5:AE$5=1,
                                M166:AE166,
                                ""),
                            ""))
                    ),
                    IF(
                        OR(IF(
                            ISNUMBER(M166:AE166),
                            IF(
                                M$5:AE$5=2,
                                M166:AE166,
                                ""),
                            "")
                            =0),
                        0,
                        GEOMEAN(IF(
                            ISNUMBER(M166:AE166),
                            IF(
                                M$5:AE$5=2,
                                M166:AE166,
                                ""),
                            "")))
                )
            )
        )
    )
)</f>
        <v>0</v>
      </c>
      <c r="J166" s="242">
        <v>45103</v>
      </c>
      <c r="K166" s="242">
        <v>45203</v>
      </c>
      <c r="L166" s="91" t="s">
        <v>271</v>
      </c>
      <c r="M166" s="192">
        <v>0</v>
      </c>
      <c r="N166" s="192">
        <v>5.5609454930322801</v>
      </c>
      <c r="O166" s="192">
        <v>0</v>
      </c>
      <c r="P166" s="192" t="s">
        <v>409</v>
      </c>
      <c r="Q166" s="192">
        <v>0</v>
      </c>
      <c r="R166" s="192" t="s">
        <v>409</v>
      </c>
      <c r="S166" s="192">
        <v>0</v>
      </c>
      <c r="T166" s="192">
        <v>0</v>
      </c>
      <c r="U166" s="192" t="s">
        <v>409</v>
      </c>
      <c r="V166" s="192">
        <v>87</v>
      </c>
      <c r="W166" s="192" t="s">
        <v>409</v>
      </c>
      <c r="X166" s="192" t="s">
        <v>409</v>
      </c>
      <c r="Y166" s="192" t="s">
        <v>409</v>
      </c>
      <c r="Z166" s="192">
        <v>-7.1428571428571605E-2</v>
      </c>
      <c r="AA166" s="192">
        <v>-100</v>
      </c>
      <c r="AB166" s="34"/>
      <c r="AC166" s="34"/>
      <c r="AD166" s="192"/>
      <c r="AE166" s="192"/>
      <c r="AF166" s="192"/>
      <c r="AG166" s="192"/>
      <c r="AH166" s="192"/>
      <c r="AI166" s="192"/>
    </row>
    <row r="167" spans="1:35" x14ac:dyDescent="0.2">
      <c r="A167" s="84">
        <v>160</v>
      </c>
      <c r="B167" s="84" t="str">
        <f ca="1"/>
        <v>Portugal</v>
      </c>
      <c r="C167" s="84" t="str">
        <f ca="1"/>
        <v>PRT</v>
      </c>
      <c r="D167" s="219" t="str">
        <f ca="1"/>
        <v>ECS           Europe &amp; Central Asia</v>
      </c>
      <c r="E167" s="219" t="str">
        <f ca="1"/>
        <v>NA</v>
      </c>
      <c r="F167" s="190" t="str">
        <f t="shared" ca="1" si="14"/>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$M$4:$AE$4,
                    (M167:AE167),
                    "")),
            1,
            0))
        =0,
    NA(),
    IF(
        Parameters!$D$15=1,
        IF(
            SUM(--(ISNUMBER(IF($M$4:$AE$4=1,(M167:AE167),""))))&gt;0,
            MAX(IF(
                ISNUMBER(M167:AE167),
                IF(
                    M$4:AE$4=1,
                    M167:AE167,
                    ""),
                "")),
            MAX(IF(
                ISNUMBER(M167:AE167),
                IF(
                    M$4:AE$4=2,
                    M167:AE167,
                    ""),
                ""))
        ),
        IF(
            Parameters!$D$16=1,
            IFERROR(
                AVERAGE(IF(
                    ISNUMBER(M167:AE167),
                    IF(
                        M$4:AE$4=1,
                        M167:AE167,
                        ""),
                    "")),
                AVERAGE(IF(
                    ISNUMBER(M167:AE167),
                    IF(
                        M$4:AE$4=2,
                        M167:AE167,
                        ""),
                    ""))
            ),
            IF(
                Parameters!$D$17=1,
                IFERROR(
                    IF(
                        OR(
                            IF(
                                ISNUMBER(M167:AE167),
                                IF(
                                    M$4:AE$4=1,
                                    M167:AE167,
                                    ""),
                                "")
                            =0),
                        0,
                        GEOMEAN(IF(
                            ISNUMBER(M167:AE167),
                            IF(
                                M$4:AE$4=1,
                                M167:AE167,
                                ""),
                            ""))
                    ),
                    IF(
                        OR(IF(
                            ISNUMBER(M167:AE167),
                            IF(
                                M$4:AE$4=2,
                                M167:AE167,
                                ""),
                            "")
                            =0),
                        0,
                        GEOMEAN(IF(
                            ISNUMBER(M167:AE167),
                            IF(
                                M$4:AE$4=2,
                                M167:AE167,
                                ""),
                            "")))
                )
            )
        )
    )
)</f>
        <v>0</v>
      </c>
      <c r="I167" s="191" cm="1">
        <f t="array" ref="I167">IF(
    SUM(IF(
            ISNUMBER(
                IF(
                    $M$5:$AE$5,
                    (M167:AE167),
                    "")),
            1,
            0))
        =0,
    NA(),
    IF(
        Parameters!$D$15=1,
        IF(
            SUM(--(ISNUMBER(IF($M$5:$AE$5=1,(M167:AE167),""))))&gt;0,
            MAX(IF(
                ISNUMBER(M167:AE167),
                IF(
                    M$5:AE$5=1,
                    M167:AE167,
                    ""),
                "")),
            MAX(IF(
                ISNUMBER(M167:AE167),
                IF(
                    M$5:AE$5=2,
                    M167:AE167,
                    ""),
                ""))
        ),
        IF(
            Parameters!$D$16=1,
            IFERROR(
                AVERAGE(IF(
                    ISNUMBER(M167:AE167),
                    IF(
                        M$5:AE$5=1,
                        M167:AE167,
                        ""),
                    "")),
                AVERAGE(IF(
                    ISNUMBER(M167:AE167),
                    IF(
                        M$5:AE$5=2,
                        M167:AE167,
                        ""),
                    ""))
            ),
            IF(
                Parameters!$D$17=1,
                IFERROR(
                    IF(
                        OR(
                            IF(
                                ISNUMBER(M167:AE167),
                                IF(
                                    M$5:AE$5=1,
                                    M167:AE167,
                                    ""),
                                "")
                            =0),
                        0,
                        GEOMEAN(IF(
                            ISNUMBER(M167:AE167),
                            IF(
                                M$5:AE$5=1,
                                M167:AE167,
                                ""),
                            ""))
                    ),
                    IF(
                        OR(IF(
                            ISNUMBER(M167:AE167),
                            IF(
                                M$5:AE$5=2,
                                M167:AE167,
                                ""),
                            "")
                            =0),
                        0,
                        GEOMEAN(IF(
                            ISNUMBER(M167:AE167),
                            IF(
                                M$5:AE$5=2,
                                M167:AE167,
                                ""),
                            "")))
                )
            )
        )
    )
)</f>
        <v>0</v>
      </c>
      <c r="J167" s="242">
        <v>45454</v>
      </c>
      <c r="K167" s="242">
        <v>45142</v>
      </c>
      <c r="L167" s="91" t="s">
        <v>273</v>
      </c>
      <c r="M167" s="192">
        <v>0</v>
      </c>
      <c r="N167" s="192">
        <v>0</v>
      </c>
      <c r="O167" s="192">
        <v>0</v>
      </c>
      <c r="P167" s="192" t="s">
        <v>409</v>
      </c>
      <c r="Q167" s="192">
        <v>0</v>
      </c>
      <c r="R167" s="192" t="s">
        <v>409</v>
      </c>
      <c r="S167" s="192">
        <v>0</v>
      </c>
      <c r="T167" s="192" t="s">
        <v>409</v>
      </c>
      <c r="U167" s="192" t="s">
        <v>409</v>
      </c>
      <c r="V167" s="192">
        <v>25.7</v>
      </c>
      <c r="W167" s="192" t="s">
        <v>409</v>
      </c>
      <c r="X167" s="192" t="s">
        <v>409</v>
      </c>
      <c r="Y167" s="192" t="s">
        <v>409</v>
      </c>
      <c r="Z167" s="192">
        <v>0</v>
      </c>
      <c r="AA167" s="192" t="s">
        <v>409</v>
      </c>
      <c r="AB167" s="34"/>
      <c r="AC167" s="34"/>
      <c r="AD167" s="192"/>
      <c r="AE167" s="192"/>
      <c r="AF167" s="192"/>
      <c r="AG167" s="192"/>
      <c r="AH167" s="192"/>
      <c r="AI167" s="192"/>
    </row>
    <row r="168" spans="1:35" x14ac:dyDescent="0.2">
      <c r="A168" s="84">
        <v>161</v>
      </c>
      <c r="B168" s="84" t="str">
        <f ca="1"/>
        <v>Paraguay</v>
      </c>
      <c r="C168" s="84" t="str">
        <f ca="1"/>
        <v>PRY</v>
      </c>
      <c r="D168" s="219" t="str">
        <f ca="1"/>
        <v>LCN           Latin America &amp; Caribbean</v>
      </c>
      <c r="E168" s="219" t="str">
        <f ca="1"/>
        <v>IBRD</v>
      </c>
      <c r="F168" s="190" t="str">
        <f t="shared" ca="1" si="14"/>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$M$4:$AE$4,
                    (M168:AE168),
                    "")),
            1,
            0))
        =0,
    NA(),
    IF(
        Parameters!$D$15=1,
        IF(
            SUM(--(ISNUMBER(IF($M$4:$AE$4=1,(M168:AE168),""))))&gt;0,
            MAX(IF(
                ISNUMBER(M168:AE168),
                IF(
                    M$4:AE$4=1,
                    M168:AE168,
                    ""),
                "")),
            MAX(IF(
                ISNUMBER(M168:AE168),
                IF(
                    M$4:AE$4=2,
                    M168:AE168,
                    ""),
                ""))
        ),
        IF(
            Parameters!$D$16=1,
            IFERROR(
                AVERAGE(IF(
                    ISNUMBER(M168:AE168),
                    IF(
                        M$4:AE$4=1,
                        M168:AE168,
                        ""),
                    "")),
                AVERAGE(IF(
                    ISNUMBER(M168:AE168),
                    IF(
                        M$4:AE$4=2,
                        M168:AE168,
                        ""),
                    ""))
            ),
            IF(
                Parameters!$D$17=1,
                IFERROR(
                    IF(
                        OR(
                            IF(
                                ISNUMBER(M168:AE168),
                                IF(
                                    M$4:AE$4=1,
                                    M168:AE168,
                                    ""),
                                "")
                            =0),
                        0,
                        GEOMEAN(IF(
                            ISNUMBER(M168:AE168),
                            IF(
                                M$4:AE$4=1,
                                M168:AE168,
                                ""),
                            ""))
                    ),
                    IF(
                        OR(IF(
                            ISNUMBER(M168:AE168),
                            IF(
                                M$4:AE$4=2,
                                M168:AE168,
                                ""),
                            "")
                            =0),
                        0,
                        GEOMEAN(IF(
                            ISNUMBER(M168:AE168),
                            IF(
                                M$4:AE$4=2,
                                M168:AE168,
                                ""),
                            "")))
                )
            )
        )
    )
)</f>
        <v>0.42335508908096697</v>
      </c>
      <c r="I168" s="191" cm="1">
        <f t="array" ref="I168">IF(
    SUM(IF(
            ISNUMBER(
                IF(
                    $M$5:$AE$5,
                    (M168:AE168),
                    "")),
            1,
            0))
        =0,
    NA(),
    IF(
        Parameters!$D$15=1,
        IF(
            SUM(--(ISNUMBER(IF($M$5:$AE$5=1,(M168:AE168),""))))&gt;0,
            MAX(IF(
                ISNUMBER(M168:AE168),
                IF(
                    M$5:AE$5=1,
                    M168:AE168,
                    ""),
                "")),
            MAX(IF(
                ISNUMBER(M168:AE168),
                IF(
                    M$5:AE$5=2,
                    M168:AE168,
                    ""),
                ""))
        ),
        IF(
            Parameters!$D$16=1,
            IFERROR(
                AVERAGE(IF(
                    ISNUMBER(M168:AE168),
                    IF(
                        M$5:AE$5=1,
                        M168:AE168,
                        ""),
                    "")),
                AVERAGE(IF(
                    ISNUMBER(M168:AE168),
                    IF(
                        M$5:AE$5=2,
                        M168:AE168,
                        ""),
                    ""))
            ),
            IF(
                Parameters!$D$17=1,
                IFERROR(
                    IF(
                        OR(
                            IF(
                                ISNUMBER(M168:AE168),
                                IF(
                                    M$5:AE$5=1,
                                    M168:AE168,
                                    ""),
                                "")
                            =0),
                        0,
                        GEOMEAN(IF(
                            ISNUMBER(M168:AE168),
                            IF(
                                M$5:AE$5=1,
                                M168:AE168,
                                ""),
                            ""))
                    ),
                    IF(
                        OR(IF(
                            ISNUMBER(M168:AE168),
                            IF(
                                M$5:AE$5=2,
                                M168:AE168,
                                ""),
                            "")
                            =0),
                        0,
                        GEOMEAN(IF(
                            ISNUMBER(M168:AE168),
                            IF(
                                M$5:AE$5=2,
                                M168:AE168,
                                ""),
                            "")))
                )
            )
        )
    )
)</f>
        <v>0</v>
      </c>
      <c r="J168" s="242">
        <v>45103</v>
      </c>
      <c r="K168" s="242">
        <v>45454</v>
      </c>
      <c r="L168" s="91" t="s">
        <v>275</v>
      </c>
      <c r="M168" s="192">
        <v>0</v>
      </c>
      <c r="N168" s="192">
        <v>0.42335508908096697</v>
      </c>
      <c r="O168" s="192">
        <v>0</v>
      </c>
      <c r="P168" s="192">
        <v>0</v>
      </c>
      <c r="Q168" s="192">
        <v>0</v>
      </c>
      <c r="R168" s="192" t="s">
        <v>409</v>
      </c>
      <c r="S168" s="192">
        <v>0</v>
      </c>
      <c r="T168" s="192">
        <v>0</v>
      </c>
      <c r="U168" s="192" t="s">
        <v>409</v>
      </c>
      <c r="V168" s="192">
        <v>63.7</v>
      </c>
      <c r="W168" s="192" t="s">
        <v>409</v>
      </c>
      <c r="X168" s="192">
        <v>-6.5829044147203794E-2</v>
      </c>
      <c r="Y168" s="192" t="s">
        <v>409</v>
      </c>
      <c r="Z168" s="192">
        <v>0</v>
      </c>
      <c r="AA168" s="192">
        <v>-100</v>
      </c>
      <c r="AB168" s="34"/>
      <c r="AC168" s="34"/>
      <c r="AD168" s="192"/>
      <c r="AE168" s="192"/>
      <c r="AF168" s="192"/>
      <c r="AG168" s="192"/>
      <c r="AH168" s="192"/>
      <c r="AI168" s="192"/>
    </row>
    <row r="169" spans="1:35" x14ac:dyDescent="0.2">
      <c r="A169" s="84">
        <v>162</v>
      </c>
      <c r="B169" s="84" t="str">
        <f ca="1"/>
        <v>West Bank and Gaza</v>
      </c>
      <c r="C169" s="84" t="str">
        <f ca="1"/>
        <v>PSE</v>
      </c>
      <c r="D169" s="219" t="str">
        <f ca="1"/>
        <v>MEA           Middle East &amp; North Africa</v>
      </c>
      <c r="E169" s="219" t="str">
        <f ca="1"/>
        <v>NA</v>
      </c>
      <c r="F169" s="190" t="str">
        <f t="shared" ca="1" si="14"/>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10</v>
      </c>
      <c r="H169" s="80" cm="1">
        <f t="array" ref="H169">IF(
    SUM(IF(
            ISNUMBER(
                IF(
                    $M$4:$AE$4,
                    (M169:AE169),
                    "")),
            1,
            0))
        =0,
    NA(),
    IF(
        Parameters!$D$15=1,
        IF(
            SUM(--(ISNUMBER(IF($M$4:$AE$4=1,(M169:AE169),""))))&gt;0,
            MAX(IF(
                ISNUMBER(M169:AE169),
                IF(
                    M$4:AE$4=1,
                    M169:AE169,
                    ""),
                "")),
            MAX(IF(
                ISNUMBER(M169:AE169),
                IF(
                    M$4:AE$4=2,
                    M169:AE169,
                    ""),
                ""))
        ),
        IF(
            Parameters!$D$16=1,
            IFERROR(
                AVERAGE(IF(
                    ISNUMBER(M169:AE169),
                    IF(
                        M$4:AE$4=1,
                        M169:AE169,
                        ""),
                    "")),
                AVERAGE(IF(
                    ISNUMBER(M169:AE169),
                    IF(
                        M$4:AE$4=2,
                        M169:AE169,
                        ""),
                    ""))
            ),
            IF(
                Parameters!$D$17=1,
                IFERROR(
                    IF(
                        OR(
                            IF(
                                ISNUMBER(M169:AE169),
                                IF(
                                    M$4:AE$4=1,
                                    M169:AE169,
                                    ""),
                                "")
                            =0),
                        0,
                        GEOMEAN(IF(
                            ISNUMBER(M169:AE169),
                            IF(
                                M$4:AE$4=1,
                                M169:AE169,
                                ""),
                            ""))
                    ),
                    IF(
                        OR(IF(
                            ISNUMBER(M169:AE169),
                            IF(
                                M$4:AE$4=2,
                                M169:AE169,
                                ""),
                            "")
                            =0),
                        0,
                        GEOMEAN(IF(
                            ISNUMBER(M169:AE169),
                            IF(
                                M$4:AE$4=2,
                                M169:AE169,
                                ""),
                            "")))
                )
            )
        )
    )
)</f>
        <v>10</v>
      </c>
      <c r="I169" s="191" cm="1">
        <f t="array" ref="I169">IF(
    SUM(IF(
            ISNUMBER(
                IF(
                    $M$5:$AE$5,
                    (M169:AE169),
                    "")),
            1,
            0))
        =0,
    NA(),
    IF(
        Parameters!$D$15=1,
        IF(
            SUM(--(ISNUMBER(IF($M$5:$AE$5=1,(M169:AE169),""))))&gt;0,
            MAX(IF(
                ISNUMBER(M169:AE169),
                IF(
                    M$5:AE$5=1,
                    M169:AE169,
                    ""),
                "")),
            MAX(IF(
                ISNUMBER(M169:AE169),
                IF(
                    M$5:AE$5=2,
                    M169:AE169,
                    ""),
                ""))
        ),
        IF(
            Parameters!$D$16=1,
            IFERROR(
                AVERAGE(IF(
                    ISNUMBER(M169:AE169),
                    IF(
                        M$5:AE$5=1,
                        M169:AE169,
                        ""),
                    "")),
                AVERAGE(IF(
                    ISNUMBER(M169:AE169),
                    IF(
                        M$5:AE$5=2,
                        M169:AE169,
                        ""),
                    ""))
            ),
            IF(
                Parameters!$D$17=1,
                IFERROR(
                    IF(
                        OR(
                            IF(
                                ISNUMBER(M169:AE169),
                                IF(
                                    M$5:AE$5=1,
                                    M169:AE169,
                                    ""),
                                "")
                            =0),
                        0,
                        GEOMEAN(IF(
                            ISNUMBER(M169:AE169),
                            IF(
                                M$5:AE$5=1,
                                M169:AE169,
                                ""),
                            ""))
                    ),
                    IF(
                        OR(IF(
                            ISNUMBER(M169:AE169),
                            IF(
                                M$5:AE$5=2,
                                M169:AE169,
                                ""),
                            "")
                            =0),
                        0,
                        GEOMEAN(IF(
                            ISNUMBER(M169:AE169),
                            IF(
                                M$5:AE$5=2,
                                M169:AE169,
                                ""),
                            "")))
                )
            )
        )
    )
)</f>
        <v>10</v>
      </c>
      <c r="J169" s="242">
        <v>45145</v>
      </c>
      <c r="K169" s="242">
        <v>45440</v>
      </c>
      <c r="L169" s="91" t="s">
        <v>692</v>
      </c>
      <c r="M169" s="192">
        <v>10</v>
      </c>
      <c r="N169" s="192">
        <v>5.7593931910389804</v>
      </c>
      <c r="O169" s="192">
        <v>0</v>
      </c>
      <c r="P169" s="192">
        <v>10</v>
      </c>
      <c r="Q169" s="192">
        <v>0</v>
      </c>
      <c r="R169" s="192" t="s">
        <v>409</v>
      </c>
      <c r="S169" s="192">
        <v>10</v>
      </c>
      <c r="T169" s="192">
        <v>0</v>
      </c>
      <c r="U169" s="192" t="s">
        <v>609</v>
      </c>
      <c r="V169" s="192">
        <v>87.9</v>
      </c>
      <c r="W169" s="192" t="s">
        <v>409</v>
      </c>
      <c r="X169" s="192">
        <v>1.7086265438250201</v>
      </c>
      <c r="Y169" s="192" t="s">
        <v>409</v>
      </c>
      <c r="Z169" s="192">
        <v>0.214285714285713</v>
      </c>
      <c r="AA169" s="192">
        <v>-24.195032198711999</v>
      </c>
      <c r="AB169" s="34"/>
      <c r="AC169" s="34"/>
      <c r="AD169" s="192"/>
      <c r="AE169" s="192"/>
      <c r="AF169" s="192"/>
      <c r="AG169" s="192"/>
      <c r="AH169" s="192"/>
      <c r="AI169" s="192"/>
    </row>
    <row r="170" spans="1:35" x14ac:dyDescent="0.2">
      <c r="A170" s="84">
        <v>163</v>
      </c>
      <c r="B170" s="84" t="str">
        <f ca="1"/>
        <v>French Polynesia</v>
      </c>
      <c r="C170" s="84" t="str">
        <f ca="1"/>
        <v>PYF</v>
      </c>
      <c r="D170" s="219" t="str">
        <f ca="1"/>
        <v>EAS           East Asia &amp; Pacific</v>
      </c>
      <c r="E170" s="219" t="str">
        <f ca="1"/>
        <v>NA</v>
      </c>
      <c r="F170" s="190" t="str">
        <f t="shared" ca="1" si="14"/>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cm="1">
        <f t="array" ref="H170">IF(
    SUM(IF(
            ISNUMBER(
                IF(
                    $M$4:$AE$4,
                    (M170:AE170),
                    "")),
            1,
            0))
        =0,
    NA(),
    IF(
        Parameters!$D$15=1,
        IF(
            SUM(--(ISNUMBER(IF($M$4:$AE$4=1,(M170:AE170),""))))&gt;0,
            MAX(IF(
                ISNUMBER(M170:AE170),
                IF(
                    M$4:AE$4=1,
                    M170:AE170,
                    ""),
                "")),
            MAX(IF(
                ISNUMBER(M170:AE170),
                IF(
                    M$4:AE$4=2,
                    M170:AE170,
                    ""),
                ""))
        ),
        IF(
            Parameters!$D$16=1,
            IFERROR(
                AVERAGE(IF(
                    ISNUMBER(M170:AE170),
                    IF(
                        M$4:AE$4=1,
                        M170:AE170,
                        ""),
                    "")),
                AVERAGE(IF(
                    ISNUMBER(M170:AE170),
                    IF(
                        M$4:AE$4=2,
                        M170:AE170,
                        ""),
                    ""))
            ),
            IF(
                Parameters!$D$17=1,
                IFERROR(
                    IF(
                        OR(
                            IF(
                                ISNUMBER(M170:AE170),
                                IF(
                                    M$4:AE$4=1,
                                    M170:AE170,
                                    ""),
                                "")
                            =0),
                        0,
                        GEOMEAN(IF(
                            ISNUMBER(M170:AE170),
                            IF(
                                M$4:AE$4=1,
                                M170:AE170,
                                ""),
                            ""))
                    ),
                    IF(
                        OR(IF(
                            ISNUMBER(M170:AE170),
                            IF(
                                M$4:AE$4=2,
                                M170:AE170,
                                ""),
                            "")
                            =0),
                        0,
                        GEOMEAN(IF(
                            ISNUMBER(M170:AE170),
                            IF(
                                M$4:AE$4=2,
                                M170:AE170,
                                ""),
                            "")))
                )
            )
        )
    )
)</f>
        <v>0</v>
      </c>
      <c r="I170" s="191" cm="1">
        <f t="array" ref="I170">IF(
    SUM(IF(
            ISNUMBER(
                IF(
                    $M$5:$AE$5,
                    (M170:AE170),
                    "")),
            1,
            0))
        =0,
    NA(),
    IF(
        Parameters!$D$15=1,
        IF(
            SUM(--(ISNUMBER(IF($M$5:$AE$5=1,(M170:AE170),""))))&gt;0,
            MAX(IF(
                ISNUMBER(M170:AE170),
                IF(
                    M$5:AE$5=1,
                    M170:AE170,
                    ""),
                "")),
            MAX(IF(
                ISNUMBER(M170:AE170),
                IF(
                    M$5:AE$5=2,
                    M170:AE170,
                    ""),
                ""))
        ),
        IF(
            Parameters!$D$16=1,
            IFERROR(
                AVERAGE(IF(
                    ISNUMBER(M170:AE170),
                    IF(
                        M$5:AE$5=1,
                        M170:AE170,
                        ""),
                    "")),
                AVERAGE(IF(
                    ISNUMBER(M170:AE170),
                    IF(
                        M$5:AE$5=2,
                        M170:AE170,
                        ""),
                    ""))
            ),
            IF(
                Parameters!$D$17=1,
                IFERROR(
                    IF(
                        OR(
                            IF(
                                ISNUMBER(M170:AE170),
                                IF(
                                    M$5:AE$5=1,
                                    M170:AE170,
                                    ""),
                                "")
                            =0),
                        0,
                        GEOMEAN(IF(
                            ISNUMBER(M170:AE170),
                            IF(
                                M$5:AE$5=1,
                                M170:AE170,
                                ""),
                            ""))
                    ),
                    IF(
                        OR(IF(
                            ISNUMBER(M170:AE170),
                            IF(
                                M$5:AE$5=2,
                                M170:AE170,
                                ""),
                            "")
                            =0),
                        0,
                        GEOMEAN(IF(
                            ISNUMBER(M170:AE170),
                            IF(
                                M$5:AE$5=2,
                                M170:AE170,
                                ""),
                            "")))
                )
            )
        )
    )
)</f>
        <v>0</v>
      </c>
      <c r="J170" s="242" t="s">
        <v>409</v>
      </c>
      <c r="K170" s="242" t="s">
        <v>409</v>
      </c>
      <c r="L170" s="91" t="s">
        <v>693</v>
      </c>
      <c r="M170" s="192">
        <v>0</v>
      </c>
      <c r="N170" s="192" t="s">
        <v>409</v>
      </c>
      <c r="O170" s="192">
        <v>0</v>
      </c>
      <c r="P170" s="192" t="s">
        <v>409</v>
      </c>
      <c r="Q170" s="192">
        <v>0</v>
      </c>
      <c r="R170" s="192" t="s">
        <v>409</v>
      </c>
      <c r="S170" s="192" t="s">
        <v>409</v>
      </c>
      <c r="T170" s="192" t="s">
        <v>409</v>
      </c>
      <c r="U170" s="192" t="s">
        <v>409</v>
      </c>
      <c r="V170" s="192" t="s">
        <v>409</v>
      </c>
      <c r="W170" s="192" t="s">
        <v>409</v>
      </c>
      <c r="X170" s="192" t="s">
        <v>409</v>
      </c>
      <c r="Y170" s="192" t="s">
        <v>409</v>
      </c>
      <c r="Z170" s="192" t="s">
        <v>409</v>
      </c>
      <c r="AA170" s="192" t="s">
        <v>409</v>
      </c>
      <c r="AB170" s="34"/>
      <c r="AC170" s="34"/>
      <c r="AD170" s="192"/>
      <c r="AE170" s="192"/>
      <c r="AF170" s="192"/>
      <c r="AG170" s="192"/>
      <c r="AH170" s="192"/>
      <c r="AI170" s="192"/>
    </row>
    <row r="171" spans="1:35" x14ac:dyDescent="0.2">
      <c r="A171" s="84">
        <v>164</v>
      </c>
      <c r="B171" s="84" t="str">
        <f ca="1"/>
        <v>Qatar</v>
      </c>
      <c r="C171" s="84" t="str">
        <f ca="1"/>
        <v>QAT</v>
      </c>
      <c r="D171" s="219" t="str">
        <f ca="1"/>
        <v>MEA           Middle East &amp; North Africa</v>
      </c>
      <c r="E171" s="219" t="str">
        <f ca="1"/>
        <v>NA</v>
      </c>
      <c r="F171" s="190" t="str">
        <f t="shared" ca="1" si="14"/>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$M$4:$AE$4,
                    (M171:AE171),
                    "")),
            1,
            0))
        =0,
    NA(),
    IF(
        Parameters!$D$15=1,
        IF(
            SUM(--(ISNUMBER(IF($M$4:$AE$4=1,(M171:AE171),""))))&gt;0,
            MAX(IF(
                ISNUMBER(M171:AE171),
                IF(
                    M$4:AE$4=1,
                    M171:AE171,
                    ""),
                "")),
            MAX(IF(
                ISNUMBER(M171:AE171),
                IF(
                    M$4:AE$4=2,
                    M171:AE171,
                    ""),
                ""))
        ),
        IF(
            Parameters!$D$16=1,
            IFERROR(
                AVERAGE(IF(
                    ISNUMBER(M171:AE171),
                    IF(
                        M$4:AE$4=1,
                        M171:AE171,
                        ""),
                    "")),
                AVERAGE(IF(
                    ISNUMBER(M171:AE171),
                    IF(
                        M$4:AE$4=2,
                        M171:AE171,
                        ""),
                    ""))
            ),
            IF(
                Parameters!$D$17=1,
                IFERROR(
                    IF(
                        OR(
                            IF(
                                ISNUMBER(M171:AE171),
                                IF(
                                    M$4:AE$4=1,
                                    M171:AE171,
                                    ""),
                                "")
                            =0),
                        0,
                        GEOMEAN(IF(
                            ISNUMBER(M171:AE171),
                            IF(
                                M$4:AE$4=1,
                                M171:AE171,
                                ""),
                            ""))
                    ),
                    IF(
                        OR(IF(
                            ISNUMBER(M171:AE171),
                            IF(
                                M$4:AE$4=2,
                                M171:AE171,
                                ""),
                            "")
                            =0),
                        0,
                        GEOMEAN(IF(
                            ISNUMBER(M171:AE171),
                            IF(
                                M$4:AE$4=2,
                                M171:AE171,
                                ""),
                            "")))
                )
            )
        )
    )
)</f>
        <v>0</v>
      </c>
      <c r="I171" s="191" cm="1">
        <f t="array" ref="I171">IF(
    SUM(IF(
            ISNUMBER(
                IF(
                    $M$5:$AE$5,
                    (M171:AE171),
                    "")),
            1,
            0))
        =0,
    NA(),
    IF(
        Parameters!$D$15=1,
        IF(
            SUM(--(ISNUMBER(IF($M$5:$AE$5=1,(M171:AE171),""))))&gt;0,
            MAX(IF(
                ISNUMBER(M171:AE171),
                IF(
                    M$5:AE$5=1,
                    M171:AE171,
                    ""),
                "")),
            MAX(IF(
                ISNUMBER(M171:AE171),
                IF(
                    M$5:AE$5=2,
                    M171:AE171,
                    ""),
                ""))
        ),
        IF(
            Parameters!$D$16=1,
            IFERROR(
                AVERAGE(IF(
                    ISNUMBER(M171:AE171),
                    IF(
                        M$5:AE$5=1,
                        M171:AE171,
                        ""),
                    "")),
                AVERAGE(IF(
                    ISNUMBER(M171:AE171),
                    IF(
                        M$5:AE$5=2,
                        M171:AE171,
                        ""),
                    ""))
            ),
            IF(
                Parameters!$D$17=1,
                IFERROR(
                    IF(
                        OR(
                            IF(
                                ISNUMBER(M171:AE171),
                                IF(
                                    M$5:AE$5=1,
                                    M171:AE171,
                                    ""),
                                "")
                            =0),
                        0,
                        GEOMEAN(IF(
                            ISNUMBER(M171:AE171),
                            IF(
                                M$5:AE$5=1,
                                M171:AE171,
                                ""),
                            ""))
                    ),
                    IF(
                        OR(IF(
                            ISNUMBER(M171:AE171),
                            IF(
                                M$5:AE$5=2,
                                M171:AE171,
                                ""),
                            "")
                            =0),
                        0,
                        GEOMEAN(IF(
                            ISNUMBER(M171:AE171),
                            IF(
                                M$5:AE$5=2,
                                M171:AE171,
                                ""),
                            "")))
                )
            )
        )
    )
)</f>
        <v>0</v>
      </c>
      <c r="J171" s="242">
        <v>45454</v>
      </c>
      <c r="K171" s="242">
        <v>44753</v>
      </c>
      <c r="L171" s="91" t="s">
        <v>277</v>
      </c>
      <c r="M171" s="192">
        <v>0</v>
      </c>
      <c r="N171" s="192">
        <v>0</v>
      </c>
      <c r="O171" s="192">
        <v>0</v>
      </c>
      <c r="P171" s="192" t="s">
        <v>409</v>
      </c>
      <c r="Q171" s="192">
        <v>0</v>
      </c>
      <c r="R171" s="192" t="s">
        <v>409</v>
      </c>
      <c r="S171" s="192" t="s">
        <v>409</v>
      </c>
      <c r="T171" s="192" t="s">
        <v>409</v>
      </c>
      <c r="U171" s="192" t="s">
        <v>409</v>
      </c>
      <c r="V171" s="192">
        <v>40.5</v>
      </c>
      <c r="W171" s="192" t="s">
        <v>409</v>
      </c>
      <c r="X171" s="192" t="s">
        <v>409</v>
      </c>
      <c r="Y171" s="192" t="s">
        <v>409</v>
      </c>
      <c r="Z171" s="192" t="s">
        <v>409</v>
      </c>
      <c r="AA171" s="192" t="s">
        <v>409</v>
      </c>
      <c r="AB171" s="34"/>
      <c r="AC171" s="34"/>
      <c r="AD171" s="192"/>
      <c r="AE171" s="192"/>
      <c r="AF171" s="192"/>
      <c r="AG171" s="192"/>
      <c r="AH171" s="192"/>
      <c r="AI171" s="192"/>
    </row>
    <row r="172" spans="1:35" x14ac:dyDescent="0.2">
      <c r="A172" s="84">
        <v>165</v>
      </c>
      <c r="B172" s="84" t="str">
        <f ca="1"/>
        <v>Romania</v>
      </c>
      <c r="C172" s="84" t="str">
        <f ca="1"/>
        <v>ROU</v>
      </c>
      <c r="D172" s="219" t="str">
        <f ca="1"/>
        <v>ECS           Europe &amp; Central Asia</v>
      </c>
      <c r="E172" s="219" t="str">
        <f ca="1"/>
        <v>IBRD</v>
      </c>
      <c r="F172" s="190" t="str">
        <f t="shared" ca="1" si="14"/>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$M$4:$AE$4,
                    (M172:AE172),
                    "")),
            1,
            0))
        =0,
    NA(),
    IF(
        Parameters!$D$15=1,
        IF(
            SUM(--(ISNUMBER(IF($M$4:$AE$4=1,(M172:AE172),""))))&gt;0,
            MAX(IF(
                ISNUMBER(M172:AE172),
                IF(
                    M$4:AE$4=1,
                    M172:AE172,
                    ""),
                "")),
            MAX(IF(
                ISNUMBER(M172:AE172),
                IF(
                    M$4:AE$4=2,
                    M172:AE172,
                    ""),
                ""))
        ),
        IF(
            Parameters!$D$16=1,
            IFERROR(
                AVERAGE(IF(
                    ISNUMBER(M172:AE172),
                    IF(
                        M$4:AE$4=1,
                        M172:AE172,
                        ""),
                    "")),
                AVERAGE(IF(
                    ISNUMBER(M172:AE172),
                    IF(
                        M$4:AE$4=2,
                        M172:AE172,
                        ""),
                    ""))
            ),
            IF(
                Parameters!$D$17=1,
                IFERROR(
                    IF(
                        OR(
                            IF(
                                ISNUMBER(M172:AE172),
                                IF(
                                    M$4:AE$4=1,
                                    M172:AE172,
                                    ""),
                                "")
                            =0),
                        0,
                        GEOMEAN(IF(
                            ISNUMBER(M172:AE172),
                            IF(
                                M$4:AE$4=1,
                                M172:AE172,
                                ""),
                            ""))
                    ),
                    IF(
                        OR(IF(
                            ISNUMBER(M172:AE172),
                            IF(
                                M$4:AE$4=2,
                                M172:AE172,
                                ""),
                            "")
                            =0),
                        0,
                        GEOMEAN(IF(
                            ISNUMBER(M172:AE172),
                            IF(
                                M$4:AE$4=2,
                                M172:AE172,
                                ""),
                            "")))
                )
            )
        )
    )
)</f>
        <v>0</v>
      </c>
      <c r="I172" s="191" cm="1">
        <f t="array" ref="I172">IF(
    SUM(IF(
            ISNUMBER(
                IF(
                    $M$5:$AE$5,
                    (M172:AE172),
                    "")),
            1,
            0))
        =0,
    NA(),
    IF(
        Parameters!$D$15=1,
        IF(
            SUM(--(ISNUMBER(IF($M$5:$AE$5=1,(M172:AE172),""))))&gt;0,
            MAX(IF(
                ISNUMBER(M172:AE172),
                IF(
                    M$5:AE$5=1,
                    M172:AE172,
                    ""),
                "")),
            MAX(IF(
                ISNUMBER(M172:AE172),
                IF(
                    M$5:AE$5=2,
                    M172:AE172,
                    ""),
                ""))
        ),
        IF(
            Parameters!$D$16=1,
            IFERROR(
                AVERAGE(IF(
                    ISNUMBER(M172:AE172),
                    IF(
                        M$5:AE$5=1,
                        M172:AE172,
                        ""),
                    "")),
                AVERAGE(IF(
                    ISNUMBER(M172:AE172),
                    IF(
                        M$5:AE$5=2,
                        M172:AE172,
                        ""),
                    ""))
            ),
            IF(
                Parameters!$D$17=1,
                IFERROR(
                    IF(
                        OR(
                            IF(
                                ISNUMBER(M172:AE172),
                                IF(
                                    M$5:AE$5=1,
                                    M172:AE172,
                                    ""),
                                "")
                            =0),
                        0,
                        GEOMEAN(IF(
                            ISNUMBER(M172:AE172),
                            IF(
                                M$5:AE$5=1,
                                M172:AE172,
                                ""),
                            ""))
                    ),
                    IF(
                        OR(IF(
                            ISNUMBER(M172:AE172),
                            IF(
                                M$5:AE$5=2,
                                M172:AE172,
                                ""),
                            "")
                            =0),
                        0,
                        GEOMEAN(IF(
                            ISNUMBER(M172:AE172),
                            IF(
                                M$5:AE$5=2,
                                M172:AE172,
                                ""),
                            "")))
                )
            )
        )
    )
)</f>
        <v>0</v>
      </c>
      <c r="J172" s="242">
        <v>45454</v>
      </c>
      <c r="K172" s="242">
        <v>45142</v>
      </c>
      <c r="L172" s="91" t="s">
        <v>279</v>
      </c>
      <c r="M172" s="192">
        <v>0</v>
      </c>
      <c r="N172" s="192">
        <v>0</v>
      </c>
      <c r="O172" s="192">
        <v>0</v>
      </c>
      <c r="P172" s="192" t="s">
        <v>409</v>
      </c>
      <c r="Q172" s="192">
        <v>0</v>
      </c>
      <c r="R172" s="192" t="s">
        <v>409</v>
      </c>
      <c r="S172" s="192">
        <v>0</v>
      </c>
      <c r="T172" s="192" t="s">
        <v>409</v>
      </c>
      <c r="U172" s="192" t="s">
        <v>409</v>
      </c>
      <c r="V172" s="192">
        <v>53</v>
      </c>
      <c r="W172" s="192" t="s">
        <v>409</v>
      </c>
      <c r="X172" s="192" t="s">
        <v>409</v>
      </c>
      <c r="Y172" s="192" t="s">
        <v>409</v>
      </c>
      <c r="Z172" s="192">
        <v>0</v>
      </c>
      <c r="AA172" s="192" t="s">
        <v>409</v>
      </c>
      <c r="AB172" s="34"/>
      <c r="AC172" s="34"/>
      <c r="AD172" s="192"/>
      <c r="AE172" s="192"/>
      <c r="AF172" s="192"/>
      <c r="AG172" s="192"/>
      <c r="AH172" s="192"/>
      <c r="AI172" s="192"/>
    </row>
    <row r="173" spans="1:35" x14ac:dyDescent="0.2">
      <c r="A173" s="84">
        <v>166</v>
      </c>
      <c r="B173" s="84" t="str">
        <f ca="1"/>
        <v>Russian Federation</v>
      </c>
      <c r="C173" s="84" t="str">
        <f ca="1"/>
        <v>RUS</v>
      </c>
      <c r="D173" s="219" t="str">
        <f ca="1"/>
        <v>ECS           Europe &amp; Central Asia</v>
      </c>
      <c r="E173" s="219" t="str">
        <f ca="1"/>
        <v>IBRD</v>
      </c>
      <c r="F173" s="190" t="str">
        <f t="shared" ca="1" si="14"/>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6.4589562678387598</v>
      </c>
      <c r="H173" s="80" cm="1">
        <f t="array" ref="H173">IF(
    SUM(IF(
            ISNUMBER(
                IF(
                    $M$4:$AE$4,
                    (M173:AE173),
                    "")),
            1,
            0))
        =0,
    NA(),
    IF(
        Parameters!$D$15=1,
        IF(
            SUM(--(ISNUMBER(IF($M$4:$AE$4=1,(M173:AE173),""))))&gt;0,
            MAX(IF(
                ISNUMBER(M173:AE173),
                IF(
                    M$4:AE$4=1,
                    M173:AE173,
                    ""),
                "")),
            MAX(IF(
                ISNUMBER(M173:AE173),
                IF(
                    M$4:AE$4=2,
                    M173:AE173,
                    ""),
                ""))
        ),
        IF(
            Parameters!$D$16=1,
            IFERROR(
                AVERAGE(IF(
                    ISNUMBER(M173:AE173),
                    IF(
                        M$4:AE$4=1,
                        M173:AE173,
                        ""),
                    "")),
                AVERAGE(IF(
                    ISNUMBER(M173:AE173),
                    IF(
                        M$4:AE$4=2,
                        M173:AE173,
                        ""),
                    ""))
            ),
            IF(
                Parameters!$D$17=1,
                IFERROR(
                    IF(
                        OR(
                            IF(
                                ISNUMBER(M173:AE173),
                                IF(
                                    M$4:AE$4=1,
                                    M173:AE173,
                                    ""),
                                "")
                            =0),
                        0,
                        GEOMEAN(IF(
                            ISNUMBER(M173:AE173),
                            IF(
                                M$4:AE$4=1,
                                M173:AE173,
                                ""),
                            ""))
                    ),
                    IF(
                        OR(IF(
                            ISNUMBER(M173:AE173),
                            IF(
                                M$4:AE$4=2,
                                M173:AE173,
                                ""),
                            "")
                            =0),
                        0,
                        GEOMEAN(IF(
                            ISNUMBER(M173:AE173),
                            IF(
                                M$4:AE$4=2,
                                M173:AE173,
                                ""),
                            "")))
                )
            )
        )
    )
)</f>
        <v>4.1718116069853597</v>
      </c>
      <c r="I173" s="191" cm="1">
        <f t="array" ref="I173">IF(
    SUM(IF(
            ISNUMBER(
                IF(
                    $M$5:$AE$5,
                    (M173:AE173),
                    "")),
            1,
            0))
        =0,
    NA(),
    IF(
        Parameters!$D$15=1,
        IF(
            SUM(--(ISNUMBER(IF($M$5:$AE$5=1,(M173:AE173),""))))&gt;0,
            MAX(IF(
                ISNUMBER(M173:AE173),
                IF(
                    M$5:AE$5=1,
                    M173:AE173,
                    ""),
                "")),
            MAX(IF(
                ISNUMBER(M173:AE173),
                IF(
                    M$5:AE$5=2,
                    M173:AE173,
                    ""),
                ""))
        ),
        IF(
            Parameters!$D$16=1,
            IFERROR(
                AVERAGE(IF(
                    ISNUMBER(M173:AE173),
                    IF(
                        M$5:AE$5=1,
                        M173:AE173,
                        ""),
                    "")),
                AVERAGE(IF(
                    ISNUMBER(M173:AE173),
                    IF(
                        M$5:AE$5=2,
                        M173:AE173,
                        ""),
                    ""))
            ),
            IF(
                Parameters!$D$17=1,
                IFERROR(
                    IF(
                        OR(
                            IF(
                                ISNUMBER(M173:AE173),
                                IF(
                                    M$5:AE$5=1,
                                    M173:AE173,
                                    ""),
                                "")
                            =0),
                        0,
                        GEOMEAN(IF(
                            ISNUMBER(M173:AE173),
                            IF(
                                M$5:AE$5=1,
                                M173:AE173,
                                ""),
                            ""))
                    ),
                    IF(
                        OR(IF(
                            ISNUMBER(M173:AE173),
                            IF(
                                M$5:AE$5=2,
                                M173:AE173,
                                ""),
                            "")
                            =0),
                        0,
                        GEOMEAN(IF(
                            ISNUMBER(M173:AE173),
                            IF(
                                M$5:AE$5=2,
                                M173:AE173,
                                ""),
                            "")))
                )
            )
        )
    )
)</f>
        <v>10</v>
      </c>
      <c r="J173" s="242">
        <v>45103</v>
      </c>
      <c r="K173" s="242">
        <v>45455</v>
      </c>
      <c r="L173" s="91" t="s">
        <v>281</v>
      </c>
      <c r="M173" s="192">
        <v>0</v>
      </c>
      <c r="N173" s="192">
        <v>4.1718116069853597</v>
      </c>
      <c r="O173" s="192">
        <v>0</v>
      </c>
      <c r="P173" s="192">
        <v>10</v>
      </c>
      <c r="Q173" s="192">
        <v>0</v>
      </c>
      <c r="R173" s="192" t="s">
        <v>409</v>
      </c>
      <c r="S173" s="192">
        <v>0</v>
      </c>
      <c r="T173" s="192">
        <v>10</v>
      </c>
      <c r="U173" s="192" t="s">
        <v>409</v>
      </c>
      <c r="V173" s="192">
        <v>80.7</v>
      </c>
      <c r="W173" s="192" t="s">
        <v>409</v>
      </c>
      <c r="X173" s="192">
        <v>2.67470288857684</v>
      </c>
      <c r="Y173" s="192" t="s">
        <v>409</v>
      </c>
      <c r="Z173" s="192">
        <v>0</v>
      </c>
      <c r="AA173" s="192">
        <v>56.097560975609703</v>
      </c>
      <c r="AB173" s="34"/>
      <c r="AC173" s="34"/>
      <c r="AD173" s="192"/>
      <c r="AE173" s="192"/>
      <c r="AF173" s="192"/>
      <c r="AG173" s="192"/>
      <c r="AH173" s="192"/>
      <c r="AI173" s="192"/>
    </row>
    <row r="174" spans="1:35" x14ac:dyDescent="0.2">
      <c r="A174" s="84">
        <v>167</v>
      </c>
      <c r="B174" s="84" t="str">
        <f ca="1"/>
        <v>Rwanda</v>
      </c>
      <c r="C174" s="84" t="str">
        <f ca="1"/>
        <v>RWA</v>
      </c>
      <c r="D174" s="219" t="str">
        <f ca="1"/>
        <v>SSF           Sub-Saharan Africa</v>
      </c>
      <c r="E174" s="219" t="str">
        <f ca="1"/>
        <v>IDA</v>
      </c>
      <c r="F174" s="190" t="str">
        <f t="shared" ca="1" si="14"/>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$M$4:$AE$4,
                    (M174:AE174),
                    "")),
            1,
            0))
        =0,
    NA(),
    IF(
        Parameters!$D$15=1,
        IF(
            SUM(--(ISNUMBER(IF($M$4:$AE$4=1,(M174:AE174),""))))&gt;0,
            MAX(IF(
                ISNUMBER(M174:AE174),
                IF(
                    M$4:AE$4=1,
                    M174:AE174,
                    ""),
                "")),
            MAX(IF(
                ISNUMBER(M174:AE174),
                IF(
                    M$4:AE$4=2,
                    M174:AE174,
                    ""),
                ""))
        ),
        IF(
            Parameters!$D$16=1,
            IFERROR(
                AVERAGE(IF(
                    ISNUMBER(M174:AE174),
                    IF(
                        M$4:AE$4=1,
                        M174:AE174,
                        ""),
                    "")),
                AVERAGE(IF(
                    ISNUMBER(M174:AE174),
                    IF(
                        M$4:AE$4=2,
                        M174:AE174,
                        ""),
                    ""))
            ),
            IF(
                Parameters!$D$17=1,
                IFERROR(
                    IF(
                        OR(
                            IF(
                                ISNUMBER(M174:AE174),
                                IF(
                                    M$4:AE$4=1,
                                    M174:AE174,
                                    ""),
                                "")
                            =0),
                        0,
                        GEOMEAN(IF(
                            ISNUMBER(M174:AE174),
                            IF(
                                M$4:AE$4=1,
                                M174:AE174,
                                ""),
                            ""))
                    ),
                    IF(
                        OR(IF(
                            ISNUMBER(M174:AE174),
                            IF(
                                M$4:AE$4=2,
                                M174:AE174,
                                ""),
                            "")
                            =0),
                        0,
                        GEOMEAN(IF(
                            ISNUMBER(M174:AE174),
                            IF(
                                M$4:AE$4=2,
                                M174:AE174,
                                ""),
                            "")))
                )
            )
        )
    )
)</f>
        <v>4.5246075145528302</v>
      </c>
      <c r="I174" s="191" cm="1">
        <f t="array" ref="I174">IF(
    SUM(IF(
            ISNUMBER(
                IF(
                    $M$5:$AE$5,
                    (M174:AE174),
                    "")),
            1,
            0))
        =0,
    NA(),
    IF(
        Parameters!$D$15=1,
        IF(
            SUM(--(ISNUMBER(IF($M$5:$AE$5=1,(M174:AE174),""))))&gt;0,
            MAX(IF(
                ISNUMBER(M174:AE174),
                IF(
                    M$5:AE$5=1,
                    M174:AE174,
                    ""),
                "")),
            MAX(IF(
                ISNUMBER(M174:AE174),
                IF(
                    M$5:AE$5=2,
                    M174:AE174,
                    ""),
                ""))
        ),
        IF(
            Parameters!$D$16=1,
            IFERROR(
                AVERAGE(IF(
                    ISNUMBER(M174:AE174),
                    IF(
                        M$5:AE$5=1,
                        M174:AE174,
                        ""),
                    "")),
                AVERAGE(IF(
                    ISNUMBER(M174:AE174),
                    IF(
                        M$5:AE$5=2,
                        M174:AE174,
                        ""),
                    ""))
            ),
            IF(
                Parameters!$D$17=1,
                IFERROR(
                    IF(
                        OR(
                            IF(
                                ISNUMBER(M174:AE174),
                                IF(
                                    M$5:AE$5=1,
                                    M174:AE174,
                                    ""),
                                "")
                            =0),
                        0,
                        GEOMEAN(IF(
                            ISNUMBER(M174:AE174),
                            IF(
                                M$5:AE$5=1,
                                M174:AE174,
                                ""),
                            ""))
                    ),
                    IF(
                        OR(IF(
                            ISNUMBER(M174:AE174),
                            IF(
                                M$5:AE$5=2,
                                M174:AE174,
                                ""),
                            "")
                            =0),
                        0,
                        GEOMEAN(IF(
                            ISNUMBER(M174:AE174),
                            IF(
                                M$5:AE$5=2,
                                M174:AE174,
                                ""),
                            "")))
                )
            )
        )
    )
)</f>
        <v>0</v>
      </c>
      <c r="J174" s="242">
        <v>45103</v>
      </c>
      <c r="K174" s="242">
        <v>45440</v>
      </c>
      <c r="L174" s="91" t="s">
        <v>283</v>
      </c>
      <c r="M174" s="192">
        <v>0</v>
      </c>
      <c r="N174" s="192">
        <v>4.5246075145528302</v>
      </c>
      <c r="O174" s="192">
        <v>0</v>
      </c>
      <c r="P174" s="192">
        <v>0</v>
      </c>
      <c r="Q174" s="192">
        <v>0</v>
      </c>
      <c r="R174" s="192" t="s">
        <v>409</v>
      </c>
      <c r="S174" s="192">
        <v>0</v>
      </c>
      <c r="T174" s="192">
        <v>0</v>
      </c>
      <c r="U174" s="192" t="s">
        <v>409</v>
      </c>
      <c r="V174" s="192">
        <v>82.3</v>
      </c>
      <c r="W174" s="192" t="s">
        <v>409</v>
      </c>
      <c r="X174" s="192">
        <v>-0.83506396783418901</v>
      </c>
      <c r="Y174" s="192" t="s">
        <v>409</v>
      </c>
      <c r="Z174" s="192">
        <v>0</v>
      </c>
      <c r="AA174" s="192">
        <v>-100</v>
      </c>
      <c r="AB174" s="34"/>
      <c r="AC174" s="34"/>
      <c r="AD174" s="192"/>
      <c r="AE174" s="192"/>
      <c r="AF174" s="192"/>
      <c r="AG174" s="192"/>
      <c r="AH174" s="192"/>
      <c r="AI174" s="192"/>
    </row>
    <row r="175" spans="1:35" x14ac:dyDescent="0.2">
      <c r="A175" s="84">
        <v>168</v>
      </c>
      <c r="B175" s="84" t="str">
        <f ca="1"/>
        <v>Saudi Arabia</v>
      </c>
      <c r="C175" s="84" t="str">
        <f ca="1"/>
        <v>SAU</v>
      </c>
      <c r="D175" s="219" t="str">
        <f ca="1"/>
        <v>MEA           Middle East &amp; North Africa</v>
      </c>
      <c r="E175" s="219" t="str">
        <f ca="1"/>
        <v>NA</v>
      </c>
      <c r="F175" s="190" t="str">
        <f t="shared" ca="1" si="14"/>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$M$4:$AE$4,
                    (M175:AE175),
                    "")),
            1,
            0))
        =0,
    NA(),
    IF(
        Parameters!$D$15=1,
        IF(
            SUM(--(ISNUMBER(IF($M$4:$AE$4=1,(M175:AE175),""))))&gt;0,
            MAX(IF(
                ISNUMBER(M175:AE175),
                IF(
                    M$4:AE$4=1,
                    M175:AE175,
                    ""),
                "")),
            MAX(IF(
                ISNUMBER(M175:AE175),
                IF(
                    M$4:AE$4=2,
                    M175:AE175,
                    ""),
                ""))
        ),
        IF(
            Parameters!$D$16=1,
            IFERROR(
                AVERAGE(IF(
                    ISNUMBER(M175:AE175),
                    IF(
                        M$4:AE$4=1,
                        M175:AE175,
                        ""),
                    "")),
                AVERAGE(IF(
                    ISNUMBER(M175:AE175),
                    IF(
                        M$4:AE$4=2,
                        M175:AE175,
                        ""),
                    ""))
            ),
            IF(
                Parameters!$D$17=1,
                IFERROR(
                    IF(
                        OR(
                            IF(
                                ISNUMBER(M175:AE175),
                                IF(
                                    M$4:AE$4=1,
                                    M175:AE175,
                                    ""),
                                "")
                            =0),
                        0,
                        GEOMEAN(IF(
                            ISNUMBER(M175:AE175),
                            IF(
                                M$4:AE$4=1,
                                M175:AE175,
                                ""),
                            ""))
                    ),
                    IF(
                        OR(IF(
                            ISNUMBER(M175:AE175),
                            IF(
                                M$4:AE$4=2,
                                M175:AE175,
                                ""),
                            "")
                            =0),
                        0,
                        GEOMEAN(IF(
                            ISNUMBER(M175:AE175),
                            IF(
                                M$4:AE$4=2,
                                M175:AE175,
                                ""),
                            "")))
                )
            )
        )
    )
)</f>
        <v>0.77615099664843701</v>
      </c>
      <c r="I175" s="191" cm="1">
        <f t="array" ref="I175">IF(
    SUM(IF(
            ISNUMBER(
                IF(
                    $M$5:$AE$5,
                    (M175:AE175),
                    "")),
            1,
            0))
        =0,
    NA(),
    IF(
        Parameters!$D$15=1,
        IF(
            SUM(--(ISNUMBER(IF($M$5:$AE$5=1,(M175:AE175),""))))&gt;0,
            MAX(IF(
                ISNUMBER(M175:AE175),
                IF(
                    M$5:AE$5=1,
                    M175:AE175,
                    ""),
                "")),
            MAX(IF(
                ISNUMBER(M175:AE175),
                IF(
                    M$5:AE$5=2,
                    M175:AE175,
                    ""),
                ""))
        ),
        IF(
            Parameters!$D$16=1,
            IFERROR(
                AVERAGE(IF(
                    ISNUMBER(M175:AE175),
                    IF(
                        M$5:AE$5=1,
                        M175:AE175,
                        ""),
                    "")),
                AVERAGE(IF(
                    ISNUMBER(M175:AE175),
                    IF(
                        M$5:AE$5=2,
                        M175:AE175,
                        ""),
                    ""))
            ),
            IF(
                Parameters!$D$17=1,
                IFERROR(
                    IF(
                        OR(
                            IF(
                                ISNUMBER(M175:AE175),
                                IF(
                                    M$5:AE$5=1,
                                    M175:AE175,
                                    ""),
                                "")
                            =0),
                        0,
                        GEOMEAN(IF(
                            ISNUMBER(M175:AE175),
                            IF(
                                M$5:AE$5=1,
                                M175:AE175,
                                ""),
                            ""))
                    ),
                    IF(
                        OR(IF(
                            ISNUMBER(M175:AE175),
                            IF(
                                M$5:AE$5=2,
                                M175:AE175,
                                ""),
                            "")
                            =0),
                        0,
                        GEOMEAN(IF(
                            ISNUMBER(M175:AE175),
                            IF(
                                M$5:AE$5=2,
                                M175:AE175,
                                ""),
                            "")))
                )
            )
        )
    )
)</f>
        <v>0</v>
      </c>
      <c r="J175" s="242">
        <v>45103</v>
      </c>
      <c r="K175" s="242">
        <v>45386</v>
      </c>
      <c r="L175" s="91" t="s">
        <v>285</v>
      </c>
      <c r="M175" s="192">
        <v>0</v>
      </c>
      <c r="N175" s="192">
        <v>0.77615099664843701</v>
      </c>
      <c r="O175" s="192">
        <v>0</v>
      </c>
      <c r="P175" s="192" t="s">
        <v>409</v>
      </c>
      <c r="Q175" s="192">
        <v>0</v>
      </c>
      <c r="R175" s="192" t="s">
        <v>409</v>
      </c>
      <c r="S175" s="192">
        <v>0</v>
      </c>
      <c r="T175" s="192">
        <v>0</v>
      </c>
      <c r="U175" s="192" t="s">
        <v>409</v>
      </c>
      <c r="V175" s="192">
        <v>65.3</v>
      </c>
      <c r="W175" s="192" t="s">
        <v>409</v>
      </c>
      <c r="X175" s="192" t="s">
        <v>409</v>
      </c>
      <c r="Y175" s="192" t="s">
        <v>409</v>
      </c>
      <c r="Z175" s="192">
        <v>0</v>
      </c>
      <c r="AA175" s="192">
        <v>-100</v>
      </c>
      <c r="AB175" s="34"/>
      <c r="AC175" s="34"/>
      <c r="AD175" s="192"/>
      <c r="AE175" s="192"/>
      <c r="AF175" s="192"/>
      <c r="AG175" s="192"/>
      <c r="AH175" s="192"/>
      <c r="AI175" s="192"/>
    </row>
    <row r="176" spans="1:35" x14ac:dyDescent="0.2">
      <c r="A176" s="84">
        <v>169</v>
      </c>
      <c r="B176" s="84" t="str">
        <f ca="1"/>
        <v>Sudan</v>
      </c>
      <c r="C176" s="84" t="str">
        <f ca="1"/>
        <v>SDN</v>
      </c>
      <c r="D176" s="219" t="str">
        <f ca="1"/>
        <v>SSF           Sub-Saharan Africa</v>
      </c>
      <c r="E176" s="219" t="str">
        <f ca="1"/>
        <v>IDA</v>
      </c>
      <c r="F176" s="190" t="str">
        <f t="shared" ca="1" si="14"/>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$M$4:$AE$4,
                    (M176:AE176),
                    "")),
            1,
            0))
        =0,
    NA(),
    IF(
        Parameters!$D$15=1,
        IF(
            SUM(--(ISNUMBER(IF($M$4:$AE$4=1,(M176:AE176),""))))&gt;0,
            MAX(IF(
                ISNUMBER(M176:AE176),
                IF(
                    M$4:AE$4=1,
                    M176:AE176,
                    ""),
                "")),
            MAX(IF(
                ISNUMBER(M176:AE176),
                IF(
                    M$4:AE$4=2,
                    M176:AE176,
                    ""),
                ""))
        ),
        IF(
            Parameters!$D$16=1,
            IFERROR(
                AVERAGE(IF(
                    ISNUMBER(M176:AE176),
                    IF(
                        M$4:AE$4=1,
                        M176:AE176,
                        ""),
                    "")),
                AVERAGE(IF(
                    ISNUMBER(M176:AE176),
                    IF(
                        M$4:AE$4=2,
                        M176:AE176,
                        ""),
                    ""))
            ),
            IF(
                Parameters!$D$17=1,
                IFERROR(
                    IF(
                        OR(
                            IF(
                                ISNUMBER(M176:AE176),
                                IF(
                                    M$4:AE$4=1,
                                    M176:AE176,
                                    ""),
                                "")
                            =0),
                        0,
                        GEOMEAN(IF(
                            ISNUMBER(M176:AE176),
                            IF(
                                M$4:AE$4=1,
                                M176:AE176,
                                ""),
                            ""))
                    ),
                    IF(
                        OR(IF(
                            ISNUMBER(M176:AE176),
                            IF(
                                M$4:AE$4=2,
                                M176:AE176,
                                ""),
                            "")
                            =0),
                        0,
                        GEOMEAN(IF(
                            ISNUMBER(M176:AE176),
                            IF(
                                M$4:AE$4=2,
                                M176:AE176,
                                ""),
                            "")))
                )
            )
        )
    )
)</f>
        <v>10</v>
      </c>
      <c r="I176" s="191" cm="1">
        <f t="array" ref="I176">IF(
    SUM(IF(
            ISNUMBER(
                IF(
                    $M$5:$AE$5,
                    (M176:AE176),
                    "")),
            1,
            0))
        =0,
    NA(),
    IF(
        Parameters!$D$15=1,
        IF(
            SUM(--(ISNUMBER(IF($M$5:$AE$5=1,(M176:AE176),""))))&gt;0,
            MAX(IF(
                ISNUMBER(M176:AE176),
                IF(
                    M$5:AE$5=1,
                    M176:AE176,
                    ""),
                "")),
            MAX(IF(
                ISNUMBER(M176:AE176),
                IF(
                    M$5:AE$5=2,
                    M176:AE176,
                    ""),
                ""))
        ),
        IF(
            Parameters!$D$16=1,
            IFERROR(
                AVERAGE(IF(
                    ISNUMBER(M176:AE176),
                    IF(
                        M$5:AE$5=1,
                        M176:AE176,
                        ""),
                    "")),
                AVERAGE(IF(
                    ISNUMBER(M176:AE176),
                    IF(
                        M$5:AE$5=2,
                        M176:AE176,
                        ""),
                    ""))
            ),
            IF(
                Parameters!$D$17=1,
                IFERROR(
                    IF(
                        OR(
                            IF(
                                ISNUMBER(M176:AE176),
                                IF(
                                    M$5:AE$5=1,
                                    M176:AE176,
                                    ""),
                                "")
                            =0),
                        0,
                        GEOMEAN(IF(
                            ISNUMBER(M176:AE176),
                            IF(
                                M$5:AE$5=1,
                                M176:AE176,
                                ""),
                            ""))
                    ),
                    IF(
                        OR(IF(
                            ISNUMBER(M176:AE176),
                            IF(
                                M$5:AE$5=2,
                                M176:AE176,
                                ""),
                            "")
                            =0),
                        0,
                        GEOMEAN(IF(
                            ISNUMBER(M176:AE176),
                            IF(
                                M$5:AE$5=2,
                                M176:AE176,
                                ""),
                            "")))
                )
            )
        )
    )
)</f>
        <v>10</v>
      </c>
      <c r="J176" s="242">
        <v>45145</v>
      </c>
      <c r="K176" s="242">
        <v>45454</v>
      </c>
      <c r="L176" s="91" t="s">
        <v>287</v>
      </c>
      <c r="M176" s="192">
        <v>10</v>
      </c>
      <c r="N176" s="192">
        <v>9.7944963838419401</v>
      </c>
      <c r="O176" s="192">
        <v>0</v>
      </c>
      <c r="P176" s="192">
        <v>10</v>
      </c>
      <c r="Q176" s="192">
        <v>0</v>
      </c>
      <c r="R176" s="192" t="s">
        <v>409</v>
      </c>
      <c r="S176" s="192">
        <v>10</v>
      </c>
      <c r="T176" s="192">
        <v>0</v>
      </c>
      <c r="U176" s="192" t="s">
        <v>609</v>
      </c>
      <c r="V176" s="192">
        <v>106.2</v>
      </c>
      <c r="W176" s="192" t="s">
        <v>409</v>
      </c>
      <c r="X176" s="192">
        <v>1.0157346613338101</v>
      </c>
      <c r="Y176" s="192" t="s">
        <v>409</v>
      </c>
      <c r="Z176" s="192">
        <v>0.214285714285714</v>
      </c>
      <c r="AA176" s="192">
        <v>-38.6503067484662</v>
      </c>
      <c r="AB176" s="34"/>
      <c r="AC176" s="34"/>
      <c r="AD176" s="192"/>
      <c r="AE176" s="192"/>
      <c r="AF176" s="192"/>
      <c r="AG176" s="192"/>
      <c r="AH176" s="192"/>
      <c r="AI176" s="192"/>
    </row>
    <row r="177" spans="1:35" x14ac:dyDescent="0.2">
      <c r="A177" s="84">
        <v>170</v>
      </c>
      <c r="B177" s="84" t="str">
        <f ca="1"/>
        <v>Senegal</v>
      </c>
      <c r="C177" s="84" t="str">
        <f ca="1"/>
        <v>SEN</v>
      </c>
      <c r="D177" s="219" t="str">
        <f ca="1"/>
        <v>SSF           Sub-Saharan Africa</v>
      </c>
      <c r="E177" s="219" t="str">
        <f ca="1"/>
        <v>IDA</v>
      </c>
      <c r="F177" s="190" t="str">
        <f t="shared" ca="1" si="14"/>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$M$4:$AE$4,
                    (M177:AE177),
                    "")),
            1,
            0))
        =0,
    NA(),
    IF(
        Parameters!$D$15=1,
        IF(
            SUM(--(ISNUMBER(IF($M$4:$AE$4=1,(M177:AE177),""))))&gt;0,
            MAX(IF(
                ISNUMBER(M177:AE177),
                IF(
                    M$4:AE$4=1,
                    M177:AE177,
                    ""),
                "")),
            MAX(IF(
                ISNUMBER(M177:AE177),
                IF(
                    M$4:AE$4=2,
                    M177:AE177,
                    ""),
                ""))
        ),
        IF(
            Parameters!$D$16=1,
            IFERROR(
                AVERAGE(IF(
                    ISNUMBER(M177:AE177),
                    IF(
                        M$4:AE$4=1,
                        M177:AE177,
                        ""),
                    "")),
                AVERAGE(IF(
                    ISNUMBER(M177:AE177),
                    IF(
                        M$4:AE$4=2,
                        M177:AE177,
                        ""),
                    ""))
            ),
            IF(
                Parameters!$D$17=1,
                IFERROR(
                    IF(
                        OR(
                            IF(
                                ISNUMBER(M177:AE177),
                                IF(
                                    M$4:AE$4=1,
                                    M177:AE177,
                                    ""),
                                "")
                            =0),
                        0,
                        GEOMEAN(IF(
                            ISNUMBER(M177:AE177),
                            IF(
                                M$4:AE$4=1,
                                M177:AE177,
                                ""),
                            ""))
                    ),
                    IF(
                        OR(IF(
                            ISNUMBER(M177:AE177),
                            IF(
                                M$4:AE$4=2,
                                M177:AE177,
                                ""),
                            "")
                            =0),
                        0,
                        GEOMEAN(IF(
                            ISNUMBER(M177:AE177),
                            IF(
                                M$4:AE$4=2,
                                M177:AE177,
                                ""),
                            "")))
                )
            )
        )
    )
)</f>
        <v>2.1432351384723898</v>
      </c>
      <c r="I177" s="191" cm="1">
        <f t="array" ref="I177">IF(
    SUM(IF(
            ISNUMBER(
                IF(
                    $M$5:$AE$5,
                    (M177:AE177),
                    "")),
            1,
            0))
        =0,
    NA(),
    IF(
        Parameters!$D$15=1,
        IF(
            SUM(--(ISNUMBER(IF($M$5:$AE$5=1,(M177:AE177),""))))&gt;0,
            MAX(IF(
                ISNUMBER(M177:AE177),
                IF(
                    M$5:AE$5=1,
                    M177:AE177,
                    ""),
                "")),
            MAX(IF(
                ISNUMBER(M177:AE177),
                IF(
                    M$5:AE$5=2,
                    M177:AE177,
                    ""),
                ""))
        ),
        IF(
            Parameters!$D$16=1,
            IFERROR(
                AVERAGE(IF(
                    ISNUMBER(M177:AE177),
                    IF(
                        M$5:AE$5=1,
                        M177:AE177,
                        ""),
                    "")),
                AVERAGE(IF(
                    ISNUMBER(M177:AE177),
                    IF(
                        M$5:AE$5=2,
                        M177:AE177,
                        ""),
                    ""))
            ),
            IF(
                Parameters!$D$17=1,
                IFERROR(
                    IF(
                        OR(
                            IF(
                                ISNUMBER(M177:AE177),
                                IF(
                                    M$5:AE$5=1,
                                    M177:AE177,
                                    ""),
                                "")
                            =0),
                        0,
                        GEOMEAN(IF(
                            ISNUMBER(M177:AE177),
                            IF(
                                M$5:AE$5=1,
                                M177:AE177,
                                ""),
                            ""))
                    ),
                    IF(
                        OR(IF(
                            ISNUMBER(M177:AE177),
                            IF(
                                M$5:AE$5=2,
                                M177:AE177,
                                ""),
                            "")
                            =0),
                        0,
                        GEOMEAN(IF(
                            ISNUMBER(M177:AE177),
                            IF(
                                M$5:AE$5=2,
                                M177:AE177,
                                ""),
                            "")))
                )
            )
        )
    )
)</f>
        <v>0</v>
      </c>
      <c r="J177" s="242">
        <v>45103</v>
      </c>
      <c r="K177" s="242">
        <v>45418</v>
      </c>
      <c r="L177" s="91" t="s">
        <v>289</v>
      </c>
      <c r="M177" s="192">
        <v>0</v>
      </c>
      <c r="N177" s="192">
        <v>2.1432351384723898</v>
      </c>
      <c r="O177" s="192">
        <v>0</v>
      </c>
      <c r="P177" s="192" t="s">
        <v>409</v>
      </c>
      <c r="Q177" s="192">
        <v>0</v>
      </c>
      <c r="R177" s="192" t="s">
        <v>409</v>
      </c>
      <c r="S177" s="192">
        <v>0</v>
      </c>
      <c r="T177" s="192">
        <v>0</v>
      </c>
      <c r="U177" s="192" t="s">
        <v>409</v>
      </c>
      <c r="V177" s="192">
        <v>71.5</v>
      </c>
      <c r="W177" s="192" t="s">
        <v>409</v>
      </c>
      <c r="X177" s="192" t="s">
        <v>409</v>
      </c>
      <c r="Y177" s="192" t="s">
        <v>409</v>
      </c>
      <c r="Z177" s="192">
        <v>0</v>
      </c>
      <c r="AA177" s="192">
        <v>-100</v>
      </c>
      <c r="AB177" s="34"/>
      <c r="AC177" s="34"/>
      <c r="AD177" s="192"/>
      <c r="AE177" s="192"/>
      <c r="AF177" s="192"/>
      <c r="AG177" s="192"/>
      <c r="AH177" s="192"/>
      <c r="AI177" s="192"/>
    </row>
    <row r="178" spans="1:35" x14ac:dyDescent="0.2">
      <c r="A178" s="84">
        <v>171</v>
      </c>
      <c r="B178" s="84" t="str">
        <f ca="1"/>
        <v>Singapore</v>
      </c>
      <c r="C178" s="84" t="str">
        <f ca="1"/>
        <v>SGP</v>
      </c>
      <c r="D178" s="219" t="str">
        <f ca="1"/>
        <v>EAS           East Asia &amp; Pacific</v>
      </c>
      <c r="E178" s="219" t="str">
        <f ca="1"/>
        <v>NA</v>
      </c>
      <c r="F178" s="190" t="str">
        <f t="shared" ca="1" si="14"/>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$M$4:$AE$4,
                    (M178:AE178),
                    "")),
            1,
            0))
        =0,
    NA(),
    IF(
        Parameters!$D$15=1,
        IF(
            SUM(--(ISNUMBER(IF($M$4:$AE$4=1,(M178:AE178),""))))&gt;0,
            MAX(IF(
                ISNUMBER(M178:AE178),
                IF(
                    M$4:AE$4=1,
                    M178:AE178,
                    ""),
                "")),
            MAX(IF(
                ISNUMBER(M178:AE178),
                IF(
                    M$4:AE$4=2,
                    M178:AE178,
                    ""),
                ""))
        ),
        IF(
            Parameters!$D$16=1,
            IFERROR(
                AVERAGE(IF(
                    ISNUMBER(M178:AE178),
                    IF(
                        M$4:AE$4=1,
                        M178:AE178,
                        ""),
                    "")),
                AVERAGE(IF(
                    ISNUMBER(M178:AE178),
                    IF(
                        M$4:AE$4=2,
                        M178:AE178,
                        ""),
                    ""))
            ),
            IF(
                Parameters!$D$17=1,
                IFERROR(
                    IF(
                        OR(
                            IF(
                                ISNUMBER(M178:AE178),
                                IF(
                                    M$4:AE$4=1,
                                    M178:AE178,
                                    ""),
                                "")
                            =0),
                        0,
                        GEOMEAN(IF(
                            ISNUMBER(M178:AE178),
                            IF(
                                M$4:AE$4=1,
                                M178:AE178,
                                ""),
                            ""))
                    ),
                    IF(
                        OR(IF(
                            ISNUMBER(M178:AE178),
                            IF(
                                M$4:AE$4=2,
                                M178:AE178,
                                ""),
                            "")
                            =0),
                        0,
                        GEOMEAN(IF(
                            ISNUMBER(M178:AE178),
                            IF(
                                M$4:AE$4=2,
                                M178:AE178,
                                ""),
                            "")))
                )
            )
        )
    )
)</f>
        <v>0</v>
      </c>
      <c r="I178" s="191" cm="1">
        <f t="array" ref="I178">IF(
    SUM(IF(
            ISNUMBER(
                IF(
                    $M$5:$AE$5,
                    (M178:AE178),
                    "")),
            1,
            0))
        =0,
    NA(),
    IF(
        Parameters!$D$15=1,
        IF(
            SUM(--(ISNUMBER(IF($M$5:$AE$5=1,(M178:AE178),""))))&gt;0,
            MAX(IF(
                ISNUMBER(M178:AE178),
                IF(
                    M$5:AE$5=1,
                    M178:AE178,
                    ""),
                "")),
            MAX(IF(
                ISNUMBER(M178:AE178),
                IF(
                    M$5:AE$5=2,
                    M178:AE178,
                    ""),
                ""))
        ),
        IF(
            Parameters!$D$16=1,
            IFERROR(
                AVERAGE(IF(
                    ISNUMBER(M178:AE178),
                    IF(
                        M$5:AE$5=1,
                        M178:AE178,
                        ""),
                    "")),
                AVERAGE(IF(
                    ISNUMBER(M178:AE178),
                    IF(
                        M$5:AE$5=2,
                        M178:AE178,
                        ""),
                    ""))
            ),
            IF(
                Parameters!$D$17=1,
                IFERROR(
                    IF(
                        OR(
                            IF(
                                ISNUMBER(M178:AE178),
                                IF(
                                    M$5:AE$5=1,
                                    M178:AE178,
                                    ""),
                                "")
                            =0),
                        0,
                        GEOMEAN(IF(
                            ISNUMBER(M178:AE178),
                            IF(
                                M$5:AE$5=1,
                                M178:AE178,
                                ""),
                            ""))
                    ),
                    IF(
                        OR(IF(
                            ISNUMBER(M178:AE178),
                            IF(
                                M$5:AE$5=2,
                                M178:AE178,
                                ""),
                            "")
                            =0),
                        0,
                        GEOMEAN(IF(
                            ISNUMBER(M178:AE178),
                            IF(
                                M$5:AE$5=2,
                                M178:AE178,
                                ""),
                            "")))
                )
            )
        )
    )
)</f>
        <v>5.3571428571428497</v>
      </c>
      <c r="J178" s="242">
        <v>45454</v>
      </c>
      <c r="K178" s="242">
        <v>45272</v>
      </c>
      <c r="L178" s="91" t="s">
        <v>291</v>
      </c>
      <c r="M178" s="192">
        <v>0</v>
      </c>
      <c r="N178" s="192">
        <v>0</v>
      </c>
      <c r="O178" s="192">
        <v>0</v>
      </c>
      <c r="P178" s="192" t="s">
        <v>409</v>
      </c>
      <c r="Q178" s="192">
        <v>0</v>
      </c>
      <c r="R178" s="192" t="s">
        <v>409</v>
      </c>
      <c r="S178" s="192">
        <v>5.3571428571428497</v>
      </c>
      <c r="T178" s="192" t="s">
        <v>409</v>
      </c>
      <c r="U178" s="192" t="s">
        <v>409</v>
      </c>
      <c r="V178" s="192">
        <v>25.5</v>
      </c>
      <c r="W178" s="192" t="s">
        <v>409</v>
      </c>
      <c r="X178" s="192" t="s">
        <v>409</v>
      </c>
      <c r="Y178" s="192" t="s">
        <v>409</v>
      </c>
      <c r="Z178" s="192">
        <v>0.107142857142857</v>
      </c>
      <c r="AA178" s="192" t="s">
        <v>409</v>
      </c>
      <c r="AB178" s="34"/>
      <c r="AC178" s="34"/>
      <c r="AD178" s="192"/>
      <c r="AE178" s="192"/>
      <c r="AF178" s="192"/>
      <c r="AG178" s="192"/>
      <c r="AH178" s="192"/>
      <c r="AI178" s="192"/>
    </row>
    <row r="179" spans="1:35" x14ac:dyDescent="0.2">
      <c r="A179" s="84">
        <v>172</v>
      </c>
      <c r="B179" s="84" t="str">
        <f ca="1"/>
        <v>Solomon Islands</v>
      </c>
      <c r="C179" s="84" t="str">
        <f ca="1"/>
        <v>SLB</v>
      </c>
      <c r="D179" s="219" t="str">
        <f ca="1"/>
        <v>EAS           East Asia &amp; Pacific</v>
      </c>
      <c r="E179" s="219" t="str">
        <f ca="1"/>
        <v>IDA</v>
      </c>
      <c r="F179" s="190" t="str">
        <f t="shared" ca="1" si="14"/>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$M$4:$AE$4,
                    (M179:AE179),
                    "")),
            1,
            0))
        =0,
    NA(),
    IF(
        Parameters!$D$15=1,
        IF(
            SUM(--(ISNUMBER(IF($M$4:$AE$4=1,(M179:AE179),""))))&gt;0,
            MAX(IF(
                ISNUMBER(M179:AE179),
                IF(
                    M$4:AE$4=1,
                    M179:AE179,
                    ""),
                "")),
            MAX(IF(
                ISNUMBER(M179:AE179),
                IF(
                    M$4:AE$4=2,
                    M179:AE179,
                    ""),
                ""))
        ),
        IF(
            Parameters!$D$16=1,
            IFERROR(
                AVERAGE(IF(
                    ISNUMBER(M179:AE179),
                    IF(
                        M$4:AE$4=1,
                        M179:AE179,
                        ""),
                    "")),
                AVERAGE(IF(
                    ISNUMBER(M179:AE179),
                    IF(
                        M$4:AE$4=2,
                        M179:AE179,
                        ""),
                    ""))
            ),
            IF(
                Parameters!$D$17=1,
                IFERROR(
                    IF(
                        OR(
                            IF(
                                ISNUMBER(M179:AE179),
                                IF(
                                    M$4:AE$4=1,
                                    M179:AE179,
                                    ""),
                                "")
                            =0),
                        0,
                        GEOMEAN(IF(
                            ISNUMBER(M179:AE179),
                            IF(
                                M$4:AE$4=1,
                                M179:AE179,
                                ""),
                            ""))
                    ),
                    IF(
                        OR(IF(
                            ISNUMBER(M179:AE179),
                            IF(
                                M$4:AE$4=2,
                                M179:AE179,
                                ""),
                            "")
                            =0),
                        0,
                        GEOMEAN(IF(
                            ISNUMBER(M179:AE179),
                            IF(
                                M$4:AE$4=2,
                                M179:AE179,
                                ""),
                            "")))
                )
            )
        )
    )
)</f>
        <v>10</v>
      </c>
      <c r="I179" s="191" cm="1">
        <f t="array" ref="I179">IF(
    SUM(IF(
            ISNUMBER(
                IF(
                    $M$5:$AE$5,
                    (M179:AE179),
                    "")),
            1,
            0))
        =0,
    NA(),
    IF(
        Parameters!$D$15=1,
        IF(
            SUM(--(ISNUMBER(IF($M$5:$AE$5=1,(M179:AE179),""))))&gt;0,
            MAX(IF(
                ISNUMBER(M179:AE179),
                IF(
                    M$5:AE$5=1,
                    M179:AE179,
                    ""),
                "")),
            MAX(IF(
                ISNUMBER(M179:AE179),
                IF(
                    M$5:AE$5=2,
                    M179:AE179,
                    ""),
                ""))
        ),
        IF(
            Parameters!$D$16=1,
            IFERROR(
                AVERAGE(IF(
                    ISNUMBER(M179:AE179),
                    IF(
                        M$5:AE$5=1,
                        M179:AE179,
                        ""),
                    "")),
                AVERAGE(IF(
                    ISNUMBER(M179:AE179),
                    IF(
                        M$5:AE$5=2,
                        M179:AE179,
                        ""),
                    ""))
            ),
            IF(
                Parameters!$D$17=1,
                IFERROR(
                    IF(
                        OR(
                            IF(
                                ISNUMBER(M179:AE179),
                                IF(
                                    M$5:AE$5=1,
                                    M179:AE179,
                                    ""),
                                "")
                            =0),
                        0,
                        GEOMEAN(IF(
                            ISNUMBER(M179:AE179),
                            IF(
                                M$5:AE$5=1,
                                M179:AE179,
                                ""),
                            ""))
                    ),
                    IF(
                        OR(IF(
                            ISNUMBER(M179:AE179),
                            IF(
                                M$5:AE$5=2,
                                M179:AE179,
                                ""),
                            "")
                            =0),
                        0,
                        GEOMEAN(IF(
                            ISNUMBER(M179:AE179),
                            IF(
                                M$5:AE$5=2,
                                M179:AE179,
                                ""),
                            "")))
                )
            )
        )
    )
)</f>
        <v>0</v>
      </c>
      <c r="J179" s="242">
        <v>44778</v>
      </c>
      <c r="K179" s="242">
        <v>44753</v>
      </c>
      <c r="L179" s="91" t="s">
        <v>293</v>
      </c>
      <c r="M179" s="192">
        <v>10</v>
      </c>
      <c r="N179" s="192">
        <v>3.9292644205327099</v>
      </c>
      <c r="O179" s="192">
        <v>0</v>
      </c>
      <c r="P179" s="192" t="s">
        <v>409</v>
      </c>
      <c r="Q179" s="192">
        <v>0</v>
      </c>
      <c r="R179" s="192" t="s">
        <v>409</v>
      </c>
      <c r="S179" s="192" t="s">
        <v>409</v>
      </c>
      <c r="T179" s="192" t="s">
        <v>409</v>
      </c>
      <c r="U179" s="192" t="s">
        <v>610</v>
      </c>
      <c r="V179" s="192">
        <v>79.599999999999994</v>
      </c>
      <c r="W179" s="192" t="s">
        <v>409</v>
      </c>
      <c r="X179" s="192" t="s">
        <v>409</v>
      </c>
      <c r="Y179" s="192" t="s">
        <v>409</v>
      </c>
      <c r="Z179" s="192" t="s">
        <v>409</v>
      </c>
      <c r="AA179" s="192" t="s">
        <v>409</v>
      </c>
      <c r="AB179" s="34"/>
      <c r="AC179" s="34"/>
      <c r="AD179" s="192"/>
      <c r="AE179" s="192"/>
      <c r="AF179" s="192"/>
      <c r="AG179" s="192"/>
      <c r="AH179" s="192"/>
      <c r="AI179" s="192"/>
    </row>
    <row r="180" spans="1:35" x14ac:dyDescent="0.2">
      <c r="A180" s="84">
        <v>173</v>
      </c>
      <c r="B180" s="84" t="str">
        <f ca="1"/>
        <v>Sierra Leone</v>
      </c>
      <c r="C180" s="84" t="str">
        <f ca="1"/>
        <v>SLE</v>
      </c>
      <c r="D180" s="219" t="str">
        <f ca="1"/>
        <v>SSF           Sub-Saharan Africa</v>
      </c>
      <c r="E180" s="219" t="str">
        <f ca="1"/>
        <v>IDA</v>
      </c>
      <c r="F180" s="190" t="str">
        <f t="shared" ca="1" si="14"/>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4.8141308831468708</v>
      </c>
      <c r="H180" s="80" cm="1">
        <f t="array" ref="H180">IF(
    SUM(IF(
            ISNUMBER(
                IF(
                    $M$4:$AE$4,
                    (M180:AE180),
                    "")),
            1,
            0))
        =0,
    NA(),
    IF(
        Parameters!$D$15=1,
        IF(
            SUM(--(ISNUMBER(IF($M$4:$AE$4=1,(M180:AE180),""))))&gt;0,
            MAX(IF(
                ISNUMBER(M180:AE180),
                IF(
                    M$4:AE$4=1,
                    M180:AE180,
                    ""),
                "")),
            MAX(IF(
                ISNUMBER(M180:AE180),
                IF(
                    M$4:AE$4=2,
                    M180:AE180,
                    ""),
                ""))
        ),
        IF(
            Parameters!$D$16=1,
            IFERROR(
                AVERAGE(IF(
                    ISNUMBER(M180:AE180),
                    IF(
                        M$4:AE$4=1,
                        M180:AE180,
                        ""),
                    "")),
                AVERAGE(IF(
                    ISNUMBER(M180:AE180),
                    IF(
                        M$4:AE$4=2,
                        M180:AE180,
                        ""),
                    ""))
            ),
            IF(
                Parameters!$D$17=1,
                IFERROR(
                    IF(
                        OR(
                            IF(
                                ISNUMBER(M180:AE180),
                                IF(
                                    M$4:AE$4=1,
                                    M180:AE180,
                                    ""),
                                "")
                            =0),
                        0,
                        GEOMEAN(IF(
                            ISNUMBER(M180:AE180),
                            IF(
                                M$4:AE$4=1,
                                M180:AE180,
                                ""),
                            ""))
                    ),
                    IF(
                        OR(IF(
                            ISNUMBER(M180:AE180),
                            IF(
                                M$4:AE$4=2,
                                M180:AE180,
                                ""),
                            "")
                            =0),
                        0,
                        GEOMEAN(IF(
                            ISNUMBER(M180:AE180),
                            IF(
                                M$4:AE$4=2,
                                M180:AE180,
                                ""),
                            "")))
                )
            )
        )
    )
)</f>
        <v>4.3261598165461201</v>
      </c>
      <c r="I180" s="191" cm="1">
        <f t="array" ref="I180">IF(
    SUM(IF(
            ISNUMBER(
                IF(
                    $M$5:$AE$5,
                    (M180:AE180),
                    "")),
            1,
            0))
        =0,
    NA(),
    IF(
        Parameters!$D$15=1,
        IF(
            SUM(--(ISNUMBER(IF($M$5:$AE$5=1,(M180:AE180),""))))&gt;0,
            MAX(IF(
                ISNUMBER(M180:AE180),
                IF(
                    M$5:AE$5=1,
                    M180:AE180,
                    ""),
                "")),
            MAX(IF(
                ISNUMBER(M180:AE180),
                IF(
                    M$5:AE$5=2,
                    M180:AE180,
                    ""),
                ""))
        ),
        IF(
            Parameters!$D$16=1,
            IFERROR(
                AVERAGE(IF(
                    ISNUMBER(M180:AE180),
                    IF(
                        M$5:AE$5=1,
                        M180:AE180,
                        ""),
                    "")),
                AVERAGE(IF(
                    ISNUMBER(M180:AE180),
                    IF(
                        M$5:AE$5=2,
                        M180:AE180,
                        ""),
                    ""))
            ),
            IF(
                Parameters!$D$17=1,
                IFERROR(
                    IF(
                        OR(
                            IF(
                                ISNUMBER(M180:AE180),
                                IF(
                                    M$5:AE$5=1,
                                    M180:AE180,
                                    ""),
                                "")
                            =0),
                        0,
                        GEOMEAN(IF(
                            ISNUMBER(M180:AE180),
                            IF(
                                M$5:AE$5=1,
                                M180:AE180,
                                ""),
                            ""))
                    ),
                    IF(
                        OR(IF(
                            ISNUMBER(M180:AE180),
                            IF(
                                M$5:AE$5=2,
                                M180:AE180,
                                ""),
                            "")
                            =0),
                        0,
                        GEOMEAN(IF(
                            ISNUMBER(M180:AE180),
                            IF(
                                M$5:AE$5=2,
                                M180:AE180,
                                ""),
                            "")))
                )
            )
        )
    )
)</f>
        <v>5.3571428571428497</v>
      </c>
      <c r="J180" s="242">
        <v>45103</v>
      </c>
      <c r="K180" s="242">
        <v>45272</v>
      </c>
      <c r="L180" s="91" t="s">
        <v>295</v>
      </c>
      <c r="M180" s="192">
        <v>0</v>
      </c>
      <c r="N180" s="192">
        <v>4.3261598165461201</v>
      </c>
      <c r="O180" s="192">
        <v>0</v>
      </c>
      <c r="P180" s="192" t="s">
        <v>409</v>
      </c>
      <c r="Q180" s="192">
        <v>0</v>
      </c>
      <c r="R180" s="192" t="s">
        <v>409</v>
      </c>
      <c r="S180" s="192">
        <v>5.3571428571428497</v>
      </c>
      <c r="T180" s="192">
        <v>0</v>
      </c>
      <c r="U180" s="192" t="s">
        <v>409</v>
      </c>
      <c r="V180" s="192">
        <v>81.400000000000006</v>
      </c>
      <c r="W180" s="192" t="s">
        <v>409</v>
      </c>
      <c r="X180" s="192" t="s">
        <v>409</v>
      </c>
      <c r="Y180" s="192" t="s">
        <v>409</v>
      </c>
      <c r="Z180" s="192">
        <v>0.107142857142857</v>
      </c>
      <c r="AA180" s="192">
        <v>-100</v>
      </c>
      <c r="AB180" s="34"/>
      <c r="AC180" s="34"/>
      <c r="AD180" s="192"/>
      <c r="AE180" s="192"/>
      <c r="AF180" s="192"/>
      <c r="AG180" s="192"/>
      <c r="AH180" s="192"/>
      <c r="AI180" s="192"/>
    </row>
    <row r="181" spans="1:35" x14ac:dyDescent="0.2">
      <c r="A181" s="84">
        <v>174</v>
      </c>
      <c r="B181" s="84" t="str">
        <f ca="1"/>
        <v>El Salvador</v>
      </c>
      <c r="C181" s="84" t="str">
        <f ca="1"/>
        <v>SLV</v>
      </c>
      <c r="D181" s="219" t="str">
        <f ca="1"/>
        <v>LCN           Latin America &amp; Caribbean</v>
      </c>
      <c r="E181" s="219" t="str">
        <f ca="1"/>
        <v>IBRD</v>
      </c>
      <c r="F181" s="190" t="str">
        <f t="shared" ca="1" si="14"/>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$M$4:$AE$4,
                    (M181:AE181),
                    "")),
            1,
            0))
        =0,
    NA(),
    IF(
        Parameters!$D$15=1,
        IF(
            SUM(--(ISNUMBER(IF($M$4:$AE$4=1,(M181:AE181),""))))&gt;0,
            MAX(IF(
                ISNUMBER(M181:AE181),
                IF(
                    M$4:AE$4=1,
                    M181:AE181,
                    ""),
                "")),
            MAX(IF(
                ISNUMBER(M181:AE181),
                IF(
                    M$4:AE$4=2,
                    M181:AE181,
                    ""),
                ""))
        ),
        IF(
            Parameters!$D$16=1,
            IFERROR(
                AVERAGE(IF(
                    ISNUMBER(M181:AE181),
                    IF(
                        M$4:AE$4=1,
                        M181:AE181,
                        ""),
                    "")),
                AVERAGE(IF(
                    ISNUMBER(M181:AE181),
                    IF(
                        M$4:AE$4=2,
                        M181:AE181,
                        ""),
                    ""))
            ),
            IF(
                Parameters!$D$17=1,
                IFERROR(
                    IF(
                        OR(
                            IF(
                                ISNUMBER(M181:AE181),
                                IF(
                                    M$4:AE$4=1,
                                    M181:AE181,
                                    ""),
                                "")
                            =0),
                        0,
                        GEOMEAN(IF(
                            ISNUMBER(M181:AE181),
                            IF(
                                M$4:AE$4=1,
                                M181:AE181,
                                ""),
                            ""))
                    ),
                    IF(
                        OR(IF(
                            ISNUMBER(M181:AE181),
                            IF(
                                M$4:AE$4=2,
                                M181:AE181,
                                ""),
                            "")
                            =0),
                        0,
                        GEOMEAN(IF(
                            ISNUMBER(M181:AE181),
                            IF(
                                M$4:AE$4=2,
                                M181:AE181,
                                ""),
                            "")))
                )
            )
        )
    )
)</f>
        <v>1.6581407655671101</v>
      </c>
      <c r="I181" s="191" cm="1">
        <f t="array" ref="I181">IF(
    SUM(IF(
            ISNUMBER(
                IF(
                    $M$5:$AE$5,
                    (M181:AE181),
                    "")),
            1,
            0))
        =0,
    NA(),
    IF(
        Parameters!$D$15=1,
        IF(
            SUM(--(ISNUMBER(IF($M$5:$AE$5=1,(M181:AE181),""))))&gt;0,
            MAX(IF(
                ISNUMBER(M181:AE181),
                IF(
                    M$5:AE$5=1,
                    M181:AE181,
                    ""),
                "")),
            MAX(IF(
                ISNUMBER(M181:AE181),
                IF(
                    M$5:AE$5=2,
                    M181:AE181,
                    ""),
                ""))
        ),
        IF(
            Parameters!$D$16=1,
            IFERROR(
                AVERAGE(IF(
                    ISNUMBER(M181:AE181),
                    IF(
                        M$5:AE$5=1,
                        M181:AE181,
                        ""),
                    "")),
                AVERAGE(IF(
                    ISNUMBER(M181:AE181),
                    IF(
                        M$5:AE$5=2,
                        M181:AE181,
                        ""),
                    ""))
            ),
            IF(
                Parameters!$D$17=1,
                IFERROR(
                    IF(
                        OR(
                            IF(
                                ISNUMBER(M181:AE181),
                                IF(
                                    M$5:AE$5=1,
                                    M181:AE181,
                                    ""),
                                "")
                            =0),
                        0,
                        GEOMEAN(IF(
                            ISNUMBER(M181:AE181),
                            IF(
                                M$5:AE$5=1,
                                M181:AE181,
                                ""),
                            ""))
                    ),
                    IF(
                        OR(IF(
                            ISNUMBER(M181:AE181),
                            IF(
                                M$5:AE$5=2,
                                M181:AE181,
                                ""),
                            "")
                            =0),
                        0,
                        GEOMEAN(IF(
                            ISNUMBER(M181:AE181),
                            IF(
                                M$5:AE$5=2,
                                M181:AE181,
                                ""),
                            "")))
                )
            )
        )
    )
)</f>
        <v>0</v>
      </c>
      <c r="J181" s="242">
        <v>45103</v>
      </c>
      <c r="K181" s="242">
        <v>45454</v>
      </c>
      <c r="L181" s="91" t="s">
        <v>297</v>
      </c>
      <c r="M181" s="192">
        <v>0</v>
      </c>
      <c r="N181" s="192">
        <v>1.6581407655671101</v>
      </c>
      <c r="O181" s="192">
        <v>0</v>
      </c>
      <c r="P181" s="192">
        <v>0</v>
      </c>
      <c r="Q181" s="192">
        <v>0</v>
      </c>
      <c r="R181" s="192" t="s">
        <v>409</v>
      </c>
      <c r="S181" s="192" t="s">
        <v>409</v>
      </c>
      <c r="T181" s="192">
        <v>0</v>
      </c>
      <c r="U181" s="192" t="s">
        <v>409</v>
      </c>
      <c r="V181" s="192">
        <v>69.3</v>
      </c>
      <c r="W181" s="192" t="s">
        <v>409</v>
      </c>
      <c r="X181" s="192">
        <v>-1.49759600490816</v>
      </c>
      <c r="Y181" s="192" t="s">
        <v>409</v>
      </c>
      <c r="Z181" s="192" t="s">
        <v>409</v>
      </c>
      <c r="AA181" s="192">
        <v>-36.842105263157798</v>
      </c>
      <c r="AB181" s="34"/>
      <c r="AC181" s="34"/>
      <c r="AD181" s="192"/>
      <c r="AE181" s="192"/>
      <c r="AF181" s="192"/>
      <c r="AG181" s="192"/>
      <c r="AH181" s="192"/>
      <c r="AI181" s="192"/>
    </row>
    <row r="182" spans="1:35" x14ac:dyDescent="0.2">
      <c r="A182" s="84">
        <v>175</v>
      </c>
      <c r="B182" s="84" t="str">
        <f ca="1"/>
        <v>San Marino</v>
      </c>
      <c r="C182" s="84" t="str">
        <f ca="1"/>
        <v>SMR</v>
      </c>
      <c r="D182" s="219" t="str">
        <f ca="1"/>
        <v>ECS           Europe &amp; Central Asia</v>
      </c>
      <c r="E182" s="219" t="str">
        <f ca="1"/>
        <v>NA</v>
      </c>
      <c r="F182" s="190" t="str">
        <f t="shared" ca="1" si="14"/>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$M$4:$AE$4,
                    (M182:AE182),
                    "")),
            1,
            0))
        =0,
    NA(),
    IF(
        Parameters!$D$15=1,
        IF(
            SUM(--(ISNUMBER(IF($M$4:$AE$4=1,(M182:AE182),""))))&gt;0,
            MAX(IF(
                ISNUMBER(M182:AE182),
                IF(
                    M$4:AE$4=1,
                    M182:AE182,
                    ""),
                "")),
            MAX(IF(
                ISNUMBER(M182:AE182),
                IF(
                    M$4:AE$4=2,
                    M182:AE182,
                    ""),
                ""))
        ),
        IF(
            Parameters!$D$16=1,
            IFERROR(
                AVERAGE(IF(
                    ISNUMBER(M182:AE182),
                    IF(
                        M$4:AE$4=1,
                        M182:AE182,
                        ""),
                    "")),
                AVERAGE(IF(
                    ISNUMBER(M182:AE182),
                    IF(
                        M$4:AE$4=2,
                        M182:AE182,
                        ""),
                    ""))
            ),
            IF(
                Parameters!$D$17=1,
                IFERROR(
                    IF(
                        OR(
                            IF(
                                ISNUMBER(M182:AE182),
                                IF(
                                    M$4:AE$4=1,
                                    M182:AE182,
                                    ""),
                                "")
                            =0),
                        0,
                        GEOMEAN(IF(
                            ISNUMBER(M182:AE182),
                            IF(
                                M$4:AE$4=1,
                                M182:AE182,
                                ""),
                            ""))
                    ),
                    IF(
                        OR(IF(
                            ISNUMBER(M182:AE182),
                            IF(
                                M$4:AE$4=2,
                                M182:AE182,
                                ""),
                            "")
                            =0),
                        0,
                        GEOMEAN(IF(
                            ISNUMBER(M182:AE182),
                            IF(
                                M$4:AE$4=2,
                                M182:AE182,
                                ""),
                            "")))
                )
            )
        )
    )
)</f>
        <v>0</v>
      </c>
      <c r="I182" s="191" cm="1">
        <f t="array" ref="I182">IF(
    SUM(IF(
            ISNUMBER(
                IF(
                    $M$5:$AE$5,
                    (M182:AE182),
                    "")),
            1,
            0))
        =0,
    NA(),
    IF(
        Parameters!$D$15=1,
        IF(
            SUM(--(ISNUMBER(IF($M$5:$AE$5=1,(M182:AE182),""))))&gt;0,
            MAX(IF(
                ISNUMBER(M182:AE182),
                IF(
                    M$5:AE$5=1,
                    M182:AE182,
                    ""),
                "")),
            MAX(IF(
                ISNUMBER(M182:AE182),
                IF(
                    M$5:AE$5=2,
                    M182:AE182,
                    ""),
                ""))
        ),
        IF(
            Parameters!$D$16=1,
            IFERROR(
                AVERAGE(IF(
                    ISNUMBER(M182:AE182),
                    IF(
                        M$5:AE$5=1,
                        M182:AE182,
                        ""),
                    "")),
                AVERAGE(IF(
                    ISNUMBER(M182:AE182),
                    IF(
                        M$5:AE$5=2,
                        M182:AE182,
                        ""),
                    ""))
            ),
            IF(
                Parameters!$D$17=1,
                IFERROR(
                    IF(
                        OR(
                            IF(
                                ISNUMBER(M182:AE182),
                                IF(
                                    M$5:AE$5=1,
                                    M182:AE182,
                                    ""),
                                "")
                            =0),
                        0,
                        GEOMEAN(IF(
                            ISNUMBER(M182:AE182),
                            IF(
                                M$5:AE$5=1,
                                M182:AE182,
                                ""),
                            ""))
                    ),
                    IF(
                        OR(IF(
                            ISNUMBER(M182:AE182),
                            IF(
                                M$5:AE$5=2,
                                M182:AE182,
                                ""),
                            "")
                            =0),
                        0,
                        GEOMEAN(IF(
                            ISNUMBER(M182:AE182),
                            IF(
                                M$5:AE$5=2,
                                M182:AE182,
                                ""),
                            "")))
                )
            )
        )
    )
)</f>
        <v>0</v>
      </c>
      <c r="J182" s="242" t="s">
        <v>409</v>
      </c>
      <c r="K182" s="242" t="s">
        <v>409</v>
      </c>
      <c r="L182" s="91" t="s">
        <v>694</v>
      </c>
      <c r="M182" s="192">
        <v>0</v>
      </c>
      <c r="N182" s="192" t="s">
        <v>409</v>
      </c>
      <c r="O182" s="192">
        <v>0</v>
      </c>
      <c r="P182" s="192" t="s">
        <v>409</v>
      </c>
      <c r="Q182" s="192">
        <v>0</v>
      </c>
      <c r="R182" s="192" t="s">
        <v>409</v>
      </c>
      <c r="S182" s="192" t="s">
        <v>409</v>
      </c>
      <c r="T182" s="192" t="s">
        <v>409</v>
      </c>
      <c r="U182" s="192" t="s">
        <v>409</v>
      </c>
      <c r="V182" s="192" t="s">
        <v>409</v>
      </c>
      <c r="W182" s="192" t="s">
        <v>409</v>
      </c>
      <c r="X182" s="192" t="s">
        <v>409</v>
      </c>
      <c r="Y182" s="192" t="s">
        <v>409</v>
      </c>
      <c r="Z182" s="192" t="s">
        <v>409</v>
      </c>
      <c r="AA182" s="192" t="s">
        <v>409</v>
      </c>
      <c r="AB182" s="34"/>
      <c r="AC182" s="34"/>
      <c r="AD182" s="192"/>
      <c r="AE182" s="192"/>
      <c r="AF182" s="192"/>
      <c r="AG182" s="192"/>
      <c r="AH182" s="192"/>
      <c r="AI182" s="192"/>
    </row>
    <row r="183" spans="1:35" x14ac:dyDescent="0.2">
      <c r="A183" s="84">
        <v>176</v>
      </c>
      <c r="B183" s="84" t="str">
        <f ca="1"/>
        <v>Somalia</v>
      </c>
      <c r="C183" s="84" t="str">
        <f ca="1"/>
        <v>SOM</v>
      </c>
      <c r="D183" s="219" t="str">
        <f ca="1"/>
        <v>SSF           Sub-Saharan Africa</v>
      </c>
      <c r="E183" s="219" t="str">
        <f ca="1"/>
        <v>IDA</v>
      </c>
      <c r="F183" s="190" t="str">
        <f t="shared" ca="1" si="14"/>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5.9377925437849033</v>
      </c>
      <c r="H183" s="80" cm="1">
        <f t="array" ref="H183">IF(
    SUM(IF(
            ISNUMBER(
                IF(
                    $M$4:$AE$4,
                    (M183:AE183),
                    "")),
            1,
            0))
        =0,
    NA(),
    IF(
        Parameters!$D$15=1,
        IF(
            SUM(--(ISNUMBER(IF($M$4:$AE$4=1,(M183:AE183),""))))&gt;0,
            MAX(IF(
                ISNUMBER(M183:AE183),
                IF(
                    M$4:AE$4=1,
                    M183:AE183,
                    ""),
                "")),
            MAX(IF(
                ISNUMBER(M183:AE183),
                IF(
                    M$4:AE$4=2,
                    M183:AE183,
                    ""),
                ""))
        ),
        IF(
            Parameters!$D$16=1,
            IFERROR(
                AVERAGE(IF(
                    ISNUMBER(M183:AE183),
                    IF(
                        M$4:AE$4=1,
                        M183:AE183,
                        ""),
                    "")),
                AVERAGE(IF(
                    ISNUMBER(M183:AE183),
                    IF(
                        M$4:AE$4=2,
                        M183:AE183,
                        ""),
                    ""))
            ),
            IF(
                Parameters!$D$17=1,
                IFERROR(
                    IF(
                        OR(
                            IF(
                                ISNUMBER(M183:AE183),
                                IF(
                                    M$4:AE$4=1,
                                    M183:AE183,
                                    ""),
                                "")
                            =0),
                        0,
                        GEOMEAN(IF(
                            ISNUMBER(M183:AE183),
                            IF(
                                M$4:AE$4=1,
                                M183:AE183,
                                ""),
                            ""))
                    ),
                    IF(
                        OR(IF(
                            ISNUMBER(M183:AE183),
                            IF(
                                M$4:AE$4=2,
                                M183:AE183,
                                ""),
                            "")
                            =0),
                        0,
                        GEOMEAN(IF(
                            ISNUMBER(M183:AE183),
                            IF(
                                M$4:AE$4=2,
                                M183:AE183,
                                ""),
                            "")))
                )
            )
        )
    )
)</f>
        <v>10</v>
      </c>
      <c r="I183" s="191" cm="1">
        <f t="array" ref="I183">IF(
    SUM(IF(
            ISNUMBER(
                IF(
                    $M$5:$AE$5,
                    (M183:AE183),
                    "")),
            1,
            0))
        =0,
    NA(),
    IF(
        Parameters!$D$15=1,
        IF(
            SUM(--(ISNUMBER(IF($M$5:$AE$5=1,(M183:AE183),""))))&gt;0,
            MAX(IF(
                ISNUMBER(M183:AE183),
                IF(
                    M$5:AE$5=1,
                    M183:AE183,
                    ""),
                "")),
            MAX(IF(
                ISNUMBER(M183:AE183),
                IF(
                    M$5:AE$5=2,
                    M183:AE183,
                    ""),
                ""))
        ),
        IF(
            Parameters!$D$16=1,
            IFERROR(
                AVERAGE(IF(
                    ISNUMBER(M183:AE183),
                    IF(
                        M$5:AE$5=1,
                        M183:AE183,
                        ""),
                    "")),
                AVERAGE(IF(
                    ISNUMBER(M183:AE183),
                    IF(
                        M$5:AE$5=2,
                        M183:AE183,
                        ""),
                    ""))
            ),
            IF(
                Parameters!$D$17=1,
                IFERROR(
                    IF(
                        OR(
                            IF(
                                ISNUMBER(M183:AE183),
                                IF(
                                    M$5:AE$5=1,
                                    M183:AE183,
                                    ""),
                                "")
                            =0),
                        0,
                        GEOMEAN(IF(
                            ISNUMBER(M183:AE183),
                            IF(
                                M$5:AE$5=1,
                                M183:AE183,
                                ""),
                            ""))
                    ),
                    IF(
                        OR(IF(
                            ISNUMBER(M183:AE183),
                            IF(
                                M$5:AE$5=2,
                                M183:AE183,
                                ""),
                            "")
                            =0),
                        0,
                        GEOMEAN(IF(
                            ISNUMBER(M183:AE183),
                            IF(
                                M$5:AE$5=2,
                                M183:AE183,
                                ""),
                            "")))
                )
            )
        )
    )
)</f>
        <v>3.5257380293027598</v>
      </c>
      <c r="J183" s="242">
        <v>45103</v>
      </c>
      <c r="K183" s="242">
        <v>44860</v>
      </c>
      <c r="L183" s="91" t="s">
        <v>299</v>
      </c>
      <c r="M183" s="192">
        <v>10</v>
      </c>
      <c r="N183" s="192">
        <v>10</v>
      </c>
      <c r="O183" s="192">
        <v>0</v>
      </c>
      <c r="P183" s="192">
        <v>3.5257380293027598</v>
      </c>
      <c r="Q183" s="192">
        <v>0</v>
      </c>
      <c r="R183" s="192" t="s">
        <v>409</v>
      </c>
      <c r="S183" s="192">
        <v>0</v>
      </c>
      <c r="T183" s="192">
        <v>0</v>
      </c>
      <c r="U183" s="192" t="s">
        <v>609</v>
      </c>
      <c r="V183" s="192">
        <v>111.9</v>
      </c>
      <c r="W183" s="192" t="s">
        <v>409</v>
      </c>
      <c r="X183" s="192">
        <v>0.35257380293027601</v>
      </c>
      <c r="Y183" s="192" t="s">
        <v>409</v>
      </c>
      <c r="Z183" s="192">
        <v>0</v>
      </c>
      <c r="AA183" s="192">
        <v>-51.585014409221898</v>
      </c>
      <c r="AB183" s="34"/>
      <c r="AC183" s="34"/>
      <c r="AD183" s="192"/>
      <c r="AE183" s="192"/>
      <c r="AF183" s="192"/>
      <c r="AG183" s="192"/>
      <c r="AH183" s="192"/>
      <c r="AI183" s="192"/>
    </row>
    <row r="184" spans="1:35" x14ac:dyDescent="0.2">
      <c r="A184" s="84">
        <v>177</v>
      </c>
      <c r="B184" s="84" t="str">
        <f ca="1"/>
        <v>Serbia</v>
      </c>
      <c r="C184" s="84" t="str">
        <f ca="1"/>
        <v>SRB</v>
      </c>
      <c r="D184" s="219" t="str">
        <f ca="1"/>
        <v>ECS           Europe &amp; Central Asia</v>
      </c>
      <c r="E184" s="219" t="str">
        <f ca="1"/>
        <v>IBRD</v>
      </c>
      <c r="F184" s="190" t="str">
        <f t="shared" ca="1" si="14"/>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$M$4:$AE$4,
                    (M184:AE184),
                    "")),
            1,
            0))
        =0,
    NA(),
    IF(
        Parameters!$D$15=1,
        IF(
            SUM(--(ISNUMBER(IF($M$4:$AE$4=1,(M184:AE184),""))))&gt;0,
            MAX(IF(
                ISNUMBER(M184:AE184),
                IF(
                    M$4:AE$4=1,
                    M184:AE184,
                    ""),
                "")),
            MAX(IF(
                ISNUMBER(M184:AE184),
                IF(
                    M$4:AE$4=2,
                    M184:AE184,
                    ""),
                ""))
        ),
        IF(
            Parameters!$D$16=1,
            IFERROR(
                AVERAGE(IF(
                    ISNUMBER(M184:AE184),
                    IF(
                        M$4:AE$4=1,
                        M184:AE184,
                        ""),
                    "")),
                AVERAGE(IF(
                    ISNUMBER(M184:AE184),
                    IF(
                        M$4:AE$4=2,
                        M184:AE184,
                        ""),
                    ""))
            ),
            IF(
                Parameters!$D$17=1,
                IFERROR(
                    IF(
                        OR(
                            IF(
                                ISNUMBER(M184:AE184),
                                IF(
                                    M$4:AE$4=1,
                                    M184:AE184,
                                    ""),
                                "")
                            =0),
                        0,
                        GEOMEAN(IF(
                            ISNUMBER(M184:AE184),
                            IF(
                                M$4:AE$4=1,
                                M184:AE184,
                                ""),
                            ""))
                    ),
                    IF(
                        OR(IF(
                            ISNUMBER(M184:AE184),
                            IF(
                                M$4:AE$4=2,
                                M184:AE184,
                                ""),
                            "")
                            =0),
                        0,
                        GEOMEAN(IF(
                            ISNUMBER(M184:AE184),
                            IF(
                                M$4:AE$4=2,
                                M184:AE184,
                                ""),
                            "")))
                )
            )
        )
    )
)</f>
        <v>1.3494443464455801</v>
      </c>
      <c r="I184" s="191" cm="1">
        <f t="array" ref="I184">IF(
    SUM(IF(
            ISNUMBER(
                IF(
                    $M$5:$AE$5,
                    (M184:AE184),
                    "")),
            1,
            0))
        =0,
    NA(),
    IF(
        Parameters!$D$15=1,
        IF(
            SUM(--(ISNUMBER(IF($M$5:$AE$5=1,(M184:AE184),""))))&gt;0,
            MAX(IF(
                ISNUMBER(M184:AE184),
                IF(
                    M$5:AE$5=1,
                    M184:AE184,
                    ""),
                "")),
            MAX(IF(
                ISNUMBER(M184:AE184),
                IF(
                    M$5:AE$5=2,
                    M184:AE184,
                    ""),
                ""))
        ),
        IF(
            Parameters!$D$16=1,
            IFERROR(
                AVERAGE(IF(
                    ISNUMBER(M184:AE184),
                    IF(
                        M$5:AE$5=1,
                        M184:AE184,
                        ""),
                    "")),
                AVERAGE(IF(
                    ISNUMBER(M184:AE184),
                    IF(
                        M$5:AE$5=2,
                        M184:AE184,
                        ""),
                    ""))
            ),
            IF(
                Parameters!$D$17=1,
                IFERROR(
                    IF(
                        OR(
                            IF(
                                ISNUMBER(M184:AE184),
                                IF(
                                    M$5:AE$5=1,
                                    M184:AE184,
                                    ""),
                                "")
                            =0),
                        0,
                        GEOMEAN(IF(
                            ISNUMBER(M184:AE184),
                            IF(
                                M$5:AE$5=1,
                                M184:AE184,
                                ""),
                            ""))
                    ),
                    IF(
                        OR(IF(
                            ISNUMBER(M184:AE184),
                            IF(
                                M$5:AE$5=2,
                                M184:AE184,
                                ""),
                            "")
                            =0),
                        0,
                        GEOMEAN(IF(
                            ISNUMBER(M184:AE184),
                            IF(
                                M$5:AE$5=2,
                                M184:AE184,
                                ""),
                            "")))
                )
            )
        )
    )
)</f>
        <v>0</v>
      </c>
      <c r="J184" s="242">
        <v>45103</v>
      </c>
      <c r="K184" s="242">
        <v>45383</v>
      </c>
      <c r="L184" s="91" t="s">
        <v>301</v>
      </c>
      <c r="M184" s="192">
        <v>0</v>
      </c>
      <c r="N184" s="192">
        <v>1.3494443464455801</v>
      </c>
      <c r="O184" s="192">
        <v>0</v>
      </c>
      <c r="P184" s="192" t="s">
        <v>409</v>
      </c>
      <c r="Q184" s="192">
        <v>0</v>
      </c>
      <c r="R184" s="192" t="s">
        <v>409</v>
      </c>
      <c r="S184" s="192">
        <v>0</v>
      </c>
      <c r="T184" s="192" t="s">
        <v>409</v>
      </c>
      <c r="U184" s="192" t="s">
        <v>409</v>
      </c>
      <c r="V184" s="192">
        <v>67.900000000000006</v>
      </c>
      <c r="W184" s="192" t="s">
        <v>409</v>
      </c>
      <c r="X184" s="192" t="s">
        <v>409</v>
      </c>
      <c r="Y184" s="192" t="s">
        <v>409</v>
      </c>
      <c r="Z184" s="192">
        <v>-0.107142857142857</v>
      </c>
      <c r="AA184" s="192" t="s">
        <v>409</v>
      </c>
      <c r="AB184" s="34"/>
      <c r="AC184" s="34"/>
      <c r="AD184" s="192"/>
      <c r="AE184" s="192"/>
      <c r="AF184" s="192"/>
      <c r="AG184" s="192"/>
      <c r="AH184" s="192"/>
      <c r="AI184" s="192"/>
    </row>
    <row r="185" spans="1:35" x14ac:dyDescent="0.2">
      <c r="A185" s="84">
        <v>178</v>
      </c>
      <c r="B185" s="84" t="str">
        <f ca="1"/>
        <v>South Sudan</v>
      </c>
      <c r="C185" s="84" t="str">
        <f ca="1"/>
        <v>SSD</v>
      </c>
      <c r="D185" s="219" t="str">
        <f ca="1"/>
        <v>SSF           Sub-Saharan Africa</v>
      </c>
      <c r="E185" s="219" t="str">
        <f ca="1"/>
        <v>IDA</v>
      </c>
      <c r="F185" s="190" t="str">
        <f t="shared" ca="1" si="14"/>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$M$4:$AE$4,
                    (M185:AE185),
                    "")),
            1,
            0))
        =0,
    NA(),
    IF(
        Parameters!$D$15=1,
        IF(
            SUM(--(ISNUMBER(IF($M$4:$AE$4=1,(M185:AE185),""))))&gt;0,
            MAX(IF(
                ISNUMBER(M185:AE185),
                IF(
                    M$4:AE$4=1,
                    M185:AE185,
                    ""),
                "")),
            MAX(IF(
                ISNUMBER(M185:AE185),
                IF(
                    M$4:AE$4=2,
                    M185:AE185,
                    ""),
                ""))
        ),
        IF(
            Parameters!$D$16=1,
            IFERROR(
                AVERAGE(IF(
                    ISNUMBER(M185:AE185),
                    IF(
                        M$4:AE$4=1,
                        M185:AE185,
                        ""),
                    "")),
                AVERAGE(IF(
                    ISNUMBER(M185:AE185),
                    IF(
                        M$4:AE$4=2,
                        M185:AE185,
                        ""),
                    ""))
            ),
            IF(
                Parameters!$D$17=1,
                IFERROR(
                    IF(
                        OR(
                            IF(
                                ISNUMBER(M185:AE185),
                                IF(
                                    M$4:AE$4=1,
                                    M185:AE185,
                                    ""),
                                "")
                            =0),
                        0,
                        GEOMEAN(IF(
                            ISNUMBER(M185:AE185),
                            IF(
                                M$4:AE$4=1,
                                M185:AE185,
                                ""),
                            ""))
                    ),
                    IF(
                        OR(IF(
                            ISNUMBER(M185:AE185),
                            IF(
                                M$4:AE$4=2,
                                M185:AE185,
                                ""),
                            "")
                            =0),
                        0,
                        GEOMEAN(IF(
                            ISNUMBER(M185:AE185),
                            IF(
                                M$4:AE$4=2,
                                M185:AE185,
                                ""),
                            "")))
                )
            )
        )
    )
)</f>
        <v>10</v>
      </c>
      <c r="I185" s="191" cm="1">
        <f t="array" ref="I185">IF(
    SUM(IF(
            ISNUMBER(
                IF(
                    $M$5:$AE$5,
                    (M185:AE185),
                    "")),
            1,
            0))
        =0,
    NA(),
    IF(
        Parameters!$D$15=1,
        IF(
            SUM(--(ISNUMBER(IF($M$5:$AE$5=1,(M185:AE185),""))))&gt;0,
            MAX(IF(
                ISNUMBER(M185:AE185),
                IF(
                    M$5:AE$5=1,
                    M185:AE185,
                    ""),
                "")),
            MAX(IF(
                ISNUMBER(M185:AE185),
                IF(
                    M$5:AE$5=2,
                    M185:AE185,
                    ""),
                ""))
        ),
        IF(
            Parameters!$D$16=1,
            IFERROR(
                AVERAGE(IF(
                    ISNUMBER(M185:AE185),
                    IF(
                        M$5:AE$5=1,
                        M185:AE185,
                        ""),
                    "")),
                AVERAGE(IF(
                    ISNUMBER(M185:AE185),
                    IF(
                        M$5:AE$5=2,
                        M185:AE185,
                        ""),
                    ""))
            ),
            IF(
                Parameters!$D$17=1,
                IFERROR(
                    IF(
                        OR(
                            IF(
                                ISNUMBER(M185:AE185),
                                IF(
                                    M$5:AE$5=1,
                                    M185:AE185,
                                    ""),
                                "")
                            =0),
                        0,
                        GEOMEAN(IF(
                            ISNUMBER(M185:AE185),
                            IF(
                                M$5:AE$5=1,
                                M185:AE185,
                                ""),
                            ""))
                    ),
                    IF(
                        OR(IF(
                            ISNUMBER(M185:AE185),
                            IF(
                                M$5:AE$5=2,
                                M185:AE185,
                                ""),
                            "")
                            =0),
                        0,
                        GEOMEAN(IF(
                            ISNUMBER(M185:AE185),
                            IF(
                                M$5:AE$5=2,
                                M185:AE185,
                                ""),
                            "")))
                )
            )
        )
    )
)</f>
        <v>0</v>
      </c>
      <c r="J185" s="242">
        <v>45103</v>
      </c>
      <c r="K185" s="242">
        <v>44860</v>
      </c>
      <c r="L185" s="91" t="s">
        <v>303</v>
      </c>
      <c r="M185" s="192">
        <v>10</v>
      </c>
      <c r="N185" s="192">
        <v>10</v>
      </c>
      <c r="O185" s="192">
        <v>0</v>
      </c>
      <c r="P185" s="192">
        <v>0</v>
      </c>
      <c r="Q185" s="192">
        <v>0</v>
      </c>
      <c r="R185" s="192" t="s">
        <v>409</v>
      </c>
      <c r="S185" s="192" t="s">
        <v>409</v>
      </c>
      <c r="T185" s="192">
        <v>0</v>
      </c>
      <c r="U185" s="192" t="s">
        <v>609</v>
      </c>
      <c r="V185" s="192">
        <v>108.5</v>
      </c>
      <c r="W185" s="192" t="s">
        <v>409</v>
      </c>
      <c r="X185" s="192">
        <v>-0.62959184248609001</v>
      </c>
      <c r="Y185" s="192" t="s">
        <v>409</v>
      </c>
      <c r="Z185" s="192" t="s">
        <v>409</v>
      </c>
      <c r="AA185" s="192">
        <v>-17.090909090909001</v>
      </c>
      <c r="AB185" s="34"/>
      <c r="AC185" s="34"/>
      <c r="AD185" s="192"/>
      <c r="AE185" s="192"/>
      <c r="AF185" s="192"/>
      <c r="AG185" s="192"/>
      <c r="AH185" s="192"/>
      <c r="AI185" s="192"/>
    </row>
    <row r="186" spans="1:35" x14ac:dyDescent="0.2">
      <c r="A186" s="84">
        <v>179</v>
      </c>
      <c r="B186" s="84" t="str">
        <f ca="1"/>
        <v>São Tomé and Príncipe</v>
      </c>
      <c r="C186" s="84" t="str">
        <f ca="1"/>
        <v>STP</v>
      </c>
      <c r="D186" s="219" t="str">
        <f ca="1"/>
        <v>SSF           Sub-Saharan Africa</v>
      </c>
      <c r="E186" s="219" t="str">
        <f ca="1"/>
        <v>IDA</v>
      </c>
      <c r="F186" s="190" t="str">
        <f t="shared" ca="1" si="14"/>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$M$4:$AE$4,
                    (M186:AE186),
                    "")),
            1,
            0))
        =0,
    NA(),
    IF(
        Parameters!$D$15=1,
        IF(
            SUM(--(ISNUMBER(IF($M$4:$AE$4=1,(M186:AE186),""))))&gt;0,
            MAX(IF(
                ISNUMBER(M186:AE186),
                IF(
                    M$4:AE$4=1,
                    M186:AE186,
                    ""),
                "")),
            MAX(IF(
                ISNUMBER(M186:AE186),
                IF(
                    M$4:AE$4=2,
                    M186:AE186,
                    ""),
                ""))
        ),
        IF(
            Parameters!$D$16=1,
            IFERROR(
                AVERAGE(IF(
                    ISNUMBER(M186:AE186),
                    IF(
                        M$4:AE$4=1,
                        M186:AE186,
                        ""),
                    "")),
                AVERAGE(IF(
                    ISNUMBER(M186:AE186),
                    IF(
                        M$4:AE$4=2,
                        M186:AE186,
                        ""),
                    ""))
            ),
            IF(
                Parameters!$D$17=1,
                IFERROR(
                    IF(
                        OR(
                            IF(
                                ISNUMBER(M186:AE186),
                                IF(
                                    M$4:AE$4=1,
                                    M186:AE186,
                                    ""),
                                "")
                            =0),
                        0,
                        GEOMEAN(IF(
                            ISNUMBER(M186:AE186),
                            IF(
                                M$4:AE$4=1,
                                M186:AE186,
                                ""),
                            ""))
                    ),
                    IF(
                        OR(IF(
                            ISNUMBER(M186:AE186),
                            IF(
                                M$4:AE$4=2,
                                M186:AE186,
                                ""),
                            "")
                            =0),
                        0,
                        GEOMEAN(IF(
                            ISNUMBER(M186:AE186),
                            IF(
                                M$4:AE$4=2,
                                M186:AE186,
                                ""),
                            "")))
                )
            )
        )
    )
)</f>
        <v>10</v>
      </c>
      <c r="I186" s="191" cm="1">
        <f t="array" ref="I186">IF(
    SUM(IF(
            ISNUMBER(
                IF(
                    $M$5:$AE$5,
                    (M186:AE186),
                    "")),
            1,
            0))
        =0,
    NA(),
    IF(
        Parameters!$D$15=1,
        IF(
            SUM(--(ISNUMBER(IF($M$5:$AE$5=1,(M186:AE186),""))))&gt;0,
            MAX(IF(
                ISNUMBER(M186:AE186),
                IF(
                    M$5:AE$5=1,
                    M186:AE186,
                    ""),
                "")),
            MAX(IF(
                ISNUMBER(M186:AE186),
                IF(
                    M$5:AE$5=2,
                    M186:AE186,
                    ""),
                ""))
        ),
        IF(
            Parameters!$D$16=1,
            IFERROR(
                AVERAGE(IF(
                    ISNUMBER(M186:AE186),
                    IF(
                        M$5:AE$5=1,
                        M186:AE186,
                        ""),
                    "")),
                AVERAGE(IF(
                    ISNUMBER(M186:AE186),
                    IF(
                        M$5:AE$5=2,
                        M186:AE186,
                        ""),
                    ""))
            ),
            IF(
                Parameters!$D$17=1,
                IFERROR(
                    IF(
                        OR(
                            IF(
                                ISNUMBER(M186:AE186),
                                IF(
                                    M$5:AE$5=1,
                                    M186:AE186,
                                    ""),
                                "")
                            =0),
                        0,
                        GEOMEAN(IF(
                            ISNUMBER(M186:AE186),
                            IF(
                                M$5:AE$5=1,
                                M186:AE186,
                                ""),
                            ""))
                    ),
                    IF(
                        OR(IF(
                            ISNUMBER(M186:AE186),
                            IF(
                                M$5:AE$5=2,
                                M186:AE186,
                                ""),
                            "")
                            =0),
                        0,
                        GEOMEAN(IF(
                            ISNUMBER(M186:AE186),
                            IF(
                                M$5:AE$5=2,
                                M186:AE186,
                                ""),
                            "")))
                )
            )
        )
    )
)</f>
        <v>0</v>
      </c>
      <c r="J186" s="242">
        <v>45145</v>
      </c>
      <c r="K186" s="242">
        <v>45259</v>
      </c>
      <c r="L186" s="91" t="s">
        <v>304</v>
      </c>
      <c r="M186" s="192">
        <v>10</v>
      </c>
      <c r="N186" s="192">
        <v>1.7463397424589799</v>
      </c>
      <c r="O186" s="192">
        <v>0</v>
      </c>
      <c r="P186" s="192" t="s">
        <v>409</v>
      </c>
      <c r="Q186" s="192">
        <v>0</v>
      </c>
      <c r="R186" s="192" t="s">
        <v>409</v>
      </c>
      <c r="S186" s="192" t="s">
        <v>409</v>
      </c>
      <c r="T186" s="192" t="s">
        <v>409</v>
      </c>
      <c r="U186" s="192" t="s">
        <v>610</v>
      </c>
      <c r="V186" s="192">
        <v>69.7</v>
      </c>
      <c r="W186" s="192" t="s">
        <v>409</v>
      </c>
      <c r="X186" s="192" t="s">
        <v>409</v>
      </c>
      <c r="Y186" s="192" t="s">
        <v>409</v>
      </c>
      <c r="Z186" s="192" t="s">
        <v>409</v>
      </c>
      <c r="AA186" s="192" t="s">
        <v>409</v>
      </c>
      <c r="AB186" s="34"/>
      <c r="AC186" s="34"/>
      <c r="AD186" s="192"/>
      <c r="AE186" s="192"/>
      <c r="AF186" s="192"/>
      <c r="AG186" s="192"/>
      <c r="AH186" s="192"/>
      <c r="AI186" s="192"/>
    </row>
    <row r="187" spans="1:35" x14ac:dyDescent="0.2">
      <c r="A187" s="84">
        <v>180</v>
      </c>
      <c r="B187" s="84" t="str">
        <f ca="1"/>
        <v>Suriname</v>
      </c>
      <c r="C187" s="84" t="str">
        <f ca="1"/>
        <v>SUR</v>
      </c>
      <c r="D187" s="219" t="str">
        <f ca="1"/>
        <v>LCN           Latin America &amp; Caribbean</v>
      </c>
      <c r="E187" s="219" t="str">
        <f ca="1"/>
        <v>IBRD</v>
      </c>
      <c r="F187" s="190" t="str">
        <f t="shared" ca="1" si="14"/>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$M$4:$AE$4,
                    (M187:AE187),
                    "")),
            1,
            0))
        =0,
    NA(),
    IF(
        Parameters!$D$15=1,
        IF(
            SUM(--(ISNUMBER(IF($M$4:$AE$4=1,(M187:AE187),""))))&gt;0,
            MAX(IF(
                ISNUMBER(M187:AE187),
                IF(
                    M$4:AE$4=1,
                    M187:AE187,
                    ""),
                "")),
            MAX(IF(
                ISNUMBER(M187:AE187),
                IF(
                    M$4:AE$4=2,
                    M187:AE187,
                    ""),
                ""))
        ),
        IF(
            Parameters!$D$16=1,
            IFERROR(
                AVERAGE(IF(
                    ISNUMBER(M187:AE187),
                    IF(
                        M$4:AE$4=1,
                        M187:AE187,
                        ""),
                    "")),
                AVERAGE(IF(
                    ISNUMBER(M187:AE187),
                    IF(
                        M$4:AE$4=2,
                        M187:AE187,
                        ""),
                    ""))
            ),
            IF(
                Parameters!$D$17=1,
                IFERROR(
                    IF(
                        OR(
                            IF(
                                ISNUMBER(M187:AE187),
                                IF(
                                    M$4:AE$4=1,
                                    M187:AE187,
                                    ""),
                                "")
                            =0),
                        0,
                        GEOMEAN(IF(
                            ISNUMBER(M187:AE187),
                            IF(
                                M$4:AE$4=1,
                                M187:AE187,
                                ""),
                            ""))
                    ),
                    IF(
                        OR(IF(
                            ISNUMBER(M187:AE187),
                            IF(
                                M$4:AE$4=2,
                                M187:AE187,
                                ""),
                            "")
                            =0),
                        0,
                        GEOMEAN(IF(
                            ISNUMBER(M187:AE187),
                            IF(
                                M$4:AE$4=2,
                                M187:AE187,
                                ""),
                            "")))
                )
            )
        )
    )
)</f>
        <v>0</v>
      </c>
      <c r="I187" s="191" cm="1">
        <f t="array" ref="I187">IF(
    SUM(IF(
            ISNUMBER(
                IF(
                    $M$5:$AE$5,
                    (M187:AE187),
                    "")),
            1,
            0))
        =0,
    NA(),
    IF(
        Parameters!$D$15=1,
        IF(
            SUM(--(ISNUMBER(IF($M$5:$AE$5=1,(M187:AE187),""))))&gt;0,
            MAX(IF(
                ISNUMBER(M187:AE187),
                IF(
                    M$5:AE$5=1,
                    M187:AE187,
                    ""),
                "")),
            MAX(IF(
                ISNUMBER(M187:AE187),
                IF(
                    M$5:AE$5=2,
                    M187:AE187,
                    ""),
                ""))
        ),
        IF(
            Parameters!$D$16=1,
            IFERROR(
                AVERAGE(IF(
                    ISNUMBER(M187:AE187),
                    IF(
                        M$5:AE$5=1,
                        M187:AE187,
                        ""),
                    "")),
                AVERAGE(IF(
                    ISNUMBER(M187:AE187),
                    IF(
                        M$5:AE$5=2,
                        M187:AE187,
                        ""),
                    ""))
            ),
            IF(
                Parameters!$D$17=1,
                IFERROR(
                    IF(
                        OR(
                            IF(
                                ISNUMBER(M187:AE187),
                                IF(
                                    M$5:AE$5=1,
                                    M187:AE187,
                                    ""),
                                "")
                            =0),
                        0,
                        GEOMEAN(IF(
                            ISNUMBER(M187:AE187),
                            IF(
                                M$5:AE$5=1,
                                M187:AE187,
                                ""),
                            ""))
                    ),
                    IF(
                        OR(IF(
                            ISNUMBER(M187:AE187),
                            IF(
                                M$5:AE$5=2,
                                M187:AE187,
                                ""),
                            "")
                            =0),
                        0,
                        GEOMEAN(IF(
                            ISNUMBER(M187:AE187),
                            IF(
                                M$5:AE$5=2,
                                M187:AE187,
                                ""),
                            "")))
                )
            )
        )
    )
)</f>
        <v>0</v>
      </c>
      <c r="J187" s="242">
        <v>45454</v>
      </c>
      <c r="K187" s="242">
        <v>45272</v>
      </c>
      <c r="L187" s="91" t="s">
        <v>306</v>
      </c>
      <c r="M187" s="192">
        <v>0</v>
      </c>
      <c r="N187" s="192">
        <v>0</v>
      </c>
      <c r="O187" s="192">
        <v>0</v>
      </c>
      <c r="P187" s="192" t="s">
        <v>409</v>
      </c>
      <c r="Q187" s="192">
        <v>0</v>
      </c>
      <c r="R187" s="192" t="s">
        <v>409</v>
      </c>
      <c r="S187" s="192">
        <v>0</v>
      </c>
      <c r="T187" s="192" t="s">
        <v>409</v>
      </c>
      <c r="U187" s="192" t="s">
        <v>409</v>
      </c>
      <c r="V187" s="192">
        <v>59.7</v>
      </c>
      <c r="W187" s="192" t="s">
        <v>409</v>
      </c>
      <c r="X187" s="192" t="s">
        <v>409</v>
      </c>
      <c r="Y187" s="192" t="s">
        <v>409</v>
      </c>
      <c r="Z187" s="192">
        <v>-0.107142857142857</v>
      </c>
      <c r="AA187" s="192" t="s">
        <v>409</v>
      </c>
      <c r="AB187" s="34"/>
      <c r="AC187" s="34"/>
      <c r="AD187" s="192"/>
      <c r="AE187" s="192"/>
      <c r="AF187" s="192"/>
      <c r="AG187" s="192"/>
      <c r="AH187" s="192"/>
      <c r="AI187" s="192"/>
    </row>
    <row r="188" spans="1:35" x14ac:dyDescent="0.2">
      <c r="A188" s="84">
        <v>181</v>
      </c>
      <c r="B188" s="84" t="str">
        <f ca="1"/>
        <v>Slovak Republic</v>
      </c>
      <c r="C188" s="84" t="str">
        <f ca="1"/>
        <v>SVK</v>
      </c>
      <c r="D188" s="219" t="str">
        <f ca="1"/>
        <v>ECS           Europe &amp; Central Asia</v>
      </c>
      <c r="E188" s="219" t="str">
        <f ca="1"/>
        <v>NA</v>
      </c>
      <c r="F188" s="190" t="str">
        <f t="shared" ca="1" si="14"/>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$M$4:$AE$4,
                    (M188:AE188),
                    "")),
            1,
            0))
        =0,
    NA(),
    IF(
        Parameters!$D$15=1,
        IF(
            SUM(--(ISNUMBER(IF($M$4:$AE$4=1,(M188:AE188),""))))&gt;0,
            MAX(IF(
                ISNUMBER(M188:AE188),
                IF(
                    M$4:AE$4=1,
                    M188:AE188,
                    ""),
                "")),
            MAX(IF(
                ISNUMBER(M188:AE188),
                IF(
                    M$4:AE$4=2,
                    M188:AE188,
                    ""),
                ""))
        ),
        IF(
            Parameters!$D$16=1,
            IFERROR(
                AVERAGE(IF(
                    ISNUMBER(M188:AE188),
                    IF(
                        M$4:AE$4=1,
                        M188:AE188,
                        ""),
                    "")),
                AVERAGE(IF(
                    ISNUMBER(M188:AE188),
                    IF(
                        M$4:AE$4=2,
                        M188:AE188,
                        ""),
                    ""))
            ),
            IF(
                Parameters!$D$17=1,
                IFERROR(
                    IF(
                        OR(
                            IF(
                                ISNUMBER(M188:AE188),
                                IF(
                                    M$4:AE$4=1,
                                    M188:AE188,
                                    ""),
                                "")
                            =0),
                        0,
                        GEOMEAN(IF(
                            ISNUMBER(M188:AE188),
                            IF(
                                M$4:AE$4=1,
                                M188:AE188,
                                ""),
                            ""))
                    ),
                    IF(
                        OR(IF(
                            ISNUMBER(M188:AE188),
                            IF(
                                M$4:AE$4=2,
                                M188:AE188,
                                ""),
                            "")
                            =0),
                        0,
                        GEOMEAN(IF(
                            ISNUMBER(M188:AE188),
                            IF(
                                M$4:AE$4=2,
                                M188:AE188,
                                ""),
                            "")))
                )
            )
        )
    )
)</f>
        <v>0</v>
      </c>
      <c r="I188" s="191" cm="1">
        <f t="array" ref="I188">IF(
    SUM(IF(
            ISNUMBER(
                IF(
                    $M$5:$AE$5,
                    (M188:AE188),
                    "")),
            1,
            0))
        =0,
    NA(),
    IF(
        Parameters!$D$15=1,
        IF(
            SUM(--(ISNUMBER(IF($M$5:$AE$5=1,(M188:AE188),""))))&gt;0,
            MAX(IF(
                ISNUMBER(M188:AE188),
                IF(
                    M$5:AE$5=1,
                    M188:AE188,
                    ""),
                "")),
            MAX(IF(
                ISNUMBER(M188:AE188),
                IF(
                    M$5:AE$5=2,
                    M188:AE188,
                    ""),
                ""))
        ),
        IF(
            Parameters!$D$16=1,
            IFERROR(
                AVERAGE(IF(
                    ISNUMBER(M188:AE188),
                    IF(
                        M$5:AE$5=1,
                        M188:AE188,
                        ""),
                    "")),
                AVERAGE(IF(
                    ISNUMBER(M188:AE188),
                    IF(
                        M$5:AE$5=2,
                        M188:AE188,
                        ""),
                    ""))
            ),
            IF(
                Parameters!$D$17=1,
                IFERROR(
                    IF(
                        OR(
                            IF(
                                ISNUMBER(M188:AE188),
                                IF(
                                    M$5:AE$5=1,
                                    M188:AE188,
                                    ""),
                                "")
                            =0),
                        0,
                        GEOMEAN(IF(
                            ISNUMBER(M188:AE188),
                            IF(
                                M$5:AE$5=1,
                                M188:AE188,
                                ""),
                            ""))
                    ),
                    IF(
                        OR(IF(
                            ISNUMBER(M188:AE188),
                            IF(
                                M$5:AE$5=2,
                                M188:AE188,
                                ""),
                            "")
                            =0),
                        0,
                        GEOMEAN(IF(
                            ISNUMBER(M188:AE188),
                            IF(
                                M$5:AE$5=2,
                                M188:AE188,
                                ""),
                            "")))
                )
            )
        )
    )
)</f>
        <v>0</v>
      </c>
      <c r="J188" s="242">
        <v>45454</v>
      </c>
      <c r="K188" s="242">
        <v>45454</v>
      </c>
      <c r="L188" s="91" t="s">
        <v>307</v>
      </c>
      <c r="M188" s="192">
        <v>0</v>
      </c>
      <c r="N188" s="192">
        <v>0</v>
      </c>
      <c r="O188" s="192">
        <v>0</v>
      </c>
      <c r="P188" s="192" t="s">
        <v>409</v>
      </c>
      <c r="Q188" s="192">
        <v>0</v>
      </c>
      <c r="R188" s="192" t="s">
        <v>409</v>
      </c>
      <c r="S188" s="192">
        <v>0</v>
      </c>
      <c r="T188" s="192" t="s">
        <v>409</v>
      </c>
      <c r="U188" s="192" t="s">
        <v>409</v>
      </c>
      <c r="V188" s="192">
        <v>37.799999999999997</v>
      </c>
      <c r="W188" s="192" t="s">
        <v>409</v>
      </c>
      <c r="X188" s="192" t="s">
        <v>409</v>
      </c>
      <c r="Y188" s="192" t="s">
        <v>409</v>
      </c>
      <c r="Z188" s="192">
        <v>-0.14285714285714199</v>
      </c>
      <c r="AA188" s="192" t="s">
        <v>409</v>
      </c>
      <c r="AB188" s="34"/>
      <c r="AC188" s="34"/>
      <c r="AD188" s="192"/>
      <c r="AE188" s="192"/>
      <c r="AF188" s="192"/>
      <c r="AG188" s="192"/>
      <c r="AH188" s="192"/>
      <c r="AI188" s="192"/>
    </row>
    <row r="189" spans="1:35" x14ac:dyDescent="0.2">
      <c r="A189" s="84">
        <v>182</v>
      </c>
      <c r="B189" s="84" t="str">
        <f ca="1"/>
        <v>Slovenia</v>
      </c>
      <c r="C189" s="84" t="str">
        <f ca="1"/>
        <v>SVN</v>
      </c>
      <c r="D189" s="219" t="str">
        <f ca="1"/>
        <v>ECS           Europe &amp; Central Asia</v>
      </c>
      <c r="E189" s="219" t="str">
        <f ca="1"/>
        <v>NA</v>
      </c>
      <c r="F189" s="190" t="str">
        <f t="shared" ca="1" si="14"/>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$M$4:$AE$4,
                    (M189:AE189),
                    "")),
            1,
            0))
        =0,
    NA(),
    IF(
        Parameters!$D$15=1,
        IF(
            SUM(--(ISNUMBER(IF($M$4:$AE$4=1,(M189:AE189),""))))&gt;0,
            MAX(IF(
                ISNUMBER(M189:AE189),
                IF(
                    M$4:AE$4=1,
                    M189:AE189,
                    ""),
                "")),
            MAX(IF(
                ISNUMBER(M189:AE189),
                IF(
                    M$4:AE$4=2,
                    M189:AE189,
                    ""),
                ""))
        ),
        IF(
            Parameters!$D$16=1,
            IFERROR(
                AVERAGE(IF(
                    ISNUMBER(M189:AE189),
                    IF(
                        M$4:AE$4=1,
                        M189:AE189,
                        ""),
                    "")),
                AVERAGE(IF(
                    ISNUMBER(M189:AE189),
                    IF(
                        M$4:AE$4=2,
                        M189:AE189,
                        ""),
                    ""))
            ),
            IF(
                Parameters!$D$17=1,
                IFERROR(
                    IF(
                        OR(
                            IF(
                                ISNUMBER(M189:AE189),
                                IF(
                                    M$4:AE$4=1,
                                    M189:AE189,
                                    ""),
                                "")
                            =0),
                        0,
                        GEOMEAN(IF(
                            ISNUMBER(M189:AE189),
                            IF(
                                M$4:AE$4=1,
                                M189:AE189,
                                ""),
                            ""))
                    ),
                    IF(
                        OR(IF(
                            ISNUMBER(M189:AE189),
                            IF(
                                M$4:AE$4=2,
                                M189:AE189,
                                ""),
                            "")
                            =0),
                        0,
                        GEOMEAN(IF(
                            ISNUMBER(M189:AE189),
                            IF(
                                M$4:AE$4=2,
                                M189:AE189,
                                ""),
                            "")))
                )
            )
        )
    )
)</f>
        <v>0</v>
      </c>
      <c r="I189" s="191" cm="1">
        <f t="array" ref="I189">IF(
    SUM(IF(
            ISNUMBER(
                IF(
                    $M$5:$AE$5,
                    (M189:AE189),
                    "")),
            1,
            0))
        =0,
    NA(),
    IF(
        Parameters!$D$15=1,
        IF(
            SUM(--(ISNUMBER(IF($M$5:$AE$5=1,(M189:AE189),""))))&gt;0,
            MAX(IF(
                ISNUMBER(M189:AE189),
                IF(
                    M$5:AE$5=1,
                    M189:AE189,
                    ""),
                "")),
            MAX(IF(
                ISNUMBER(M189:AE189),
                IF(
                    M$5:AE$5=2,
                    M189:AE189,
                    ""),
                ""))
        ),
        IF(
            Parameters!$D$16=1,
            IFERROR(
                AVERAGE(IF(
                    ISNUMBER(M189:AE189),
                    IF(
                        M$5:AE$5=1,
                        M189:AE189,
                        ""),
                    "")),
                AVERAGE(IF(
                    ISNUMBER(M189:AE189),
                    IF(
                        M$5:AE$5=2,
                        M189:AE189,
                        ""),
                    ""))
            ),
            IF(
                Parameters!$D$17=1,
                IFERROR(
                    IF(
                        OR(
                            IF(
                                ISNUMBER(M189:AE189),
                                IF(
                                    M$5:AE$5=1,
                                    M189:AE189,
                                    ""),
                                "")
                            =0),
                        0,
                        GEOMEAN(IF(
                            ISNUMBER(M189:AE189),
                            IF(
                                M$5:AE$5=1,
                                M189:AE189,
                                ""),
                            ""))
                    ),
                    IF(
                        OR(IF(
                            ISNUMBER(M189:AE189),
                            IF(
                                M$5:AE$5=2,
                                M189:AE189,
                                ""),
                            "")
                            =0),
                        0,
                        GEOMEAN(IF(
                            ISNUMBER(M189:AE189),
                            IF(
                                M$5:AE$5=2,
                                M189:AE189,
                                ""),
                            "")))
                )
            )
        )
    )
)</f>
        <v>0</v>
      </c>
      <c r="J189" s="242">
        <v>45454</v>
      </c>
      <c r="K189" s="242">
        <v>45218</v>
      </c>
      <c r="L189" s="91" t="s">
        <v>309</v>
      </c>
      <c r="M189" s="192">
        <v>0</v>
      </c>
      <c r="N189" s="192">
        <v>0</v>
      </c>
      <c r="O189" s="192">
        <v>0</v>
      </c>
      <c r="P189" s="192" t="s">
        <v>409</v>
      </c>
      <c r="Q189" s="192">
        <v>0</v>
      </c>
      <c r="R189" s="192" t="s">
        <v>409</v>
      </c>
      <c r="S189" s="192">
        <v>0</v>
      </c>
      <c r="T189" s="192" t="s">
        <v>409</v>
      </c>
      <c r="U189" s="192" t="s">
        <v>409</v>
      </c>
      <c r="V189" s="192">
        <v>27.3</v>
      </c>
      <c r="W189" s="192" t="s">
        <v>409</v>
      </c>
      <c r="X189" s="192" t="s">
        <v>409</v>
      </c>
      <c r="Y189" s="192" t="s">
        <v>409</v>
      </c>
      <c r="Z189" s="192">
        <v>0</v>
      </c>
      <c r="AA189" s="192" t="s">
        <v>409</v>
      </c>
      <c r="AB189" s="34"/>
      <c r="AC189" s="34"/>
      <c r="AD189" s="192"/>
      <c r="AE189" s="192"/>
      <c r="AF189" s="192"/>
      <c r="AG189" s="192"/>
      <c r="AH189" s="192"/>
      <c r="AI189" s="192"/>
    </row>
    <row r="190" spans="1:35" x14ac:dyDescent="0.2">
      <c r="A190" s="84">
        <v>183</v>
      </c>
      <c r="B190" s="84" t="str">
        <f ca="1"/>
        <v>Sweden</v>
      </c>
      <c r="C190" s="84" t="str">
        <f ca="1"/>
        <v>SWE</v>
      </c>
      <c r="D190" s="219" t="str">
        <f ca="1"/>
        <v>ECS           Europe &amp; Central Asia</v>
      </c>
      <c r="E190" s="219" t="str">
        <f ca="1"/>
        <v>NA</v>
      </c>
      <c r="F190" s="190" t="str">
        <f t="shared" ca="1" si="14"/>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$M$4:$AE$4,
                    (M190:AE190),
                    "")),
            1,
            0))
        =0,
    NA(),
    IF(
        Parameters!$D$15=1,
        IF(
            SUM(--(ISNUMBER(IF($M$4:$AE$4=1,(M190:AE190),""))))&gt;0,
            MAX(IF(
                ISNUMBER(M190:AE190),
                IF(
                    M$4:AE$4=1,
                    M190:AE190,
                    ""),
                "")),
            MAX(IF(
                ISNUMBER(M190:AE190),
                IF(
                    M$4:AE$4=2,
                    M190:AE190,
                    ""),
                ""))
        ),
        IF(
            Parameters!$D$16=1,
            IFERROR(
                AVERAGE(IF(
                    ISNUMBER(M190:AE190),
                    IF(
                        M$4:AE$4=1,
                        M190:AE190,
                        ""),
                    "")),
                AVERAGE(IF(
                    ISNUMBER(M190:AE190),
                    IF(
                        M$4:AE$4=2,
                        M190:AE190,
                        ""),
                    ""))
            ),
            IF(
                Parameters!$D$17=1,
                IFERROR(
                    IF(
                        OR(
                            IF(
                                ISNUMBER(M190:AE190),
                                IF(
                                    M$4:AE$4=1,
                                    M190:AE190,
                                    ""),
                                "")
                            =0),
                        0,
                        GEOMEAN(IF(
                            ISNUMBER(M190:AE190),
                            IF(
                                M$4:AE$4=1,
                                M190:AE190,
                                ""),
                            ""))
                    ),
                    IF(
                        OR(IF(
                            ISNUMBER(M190:AE190),
                            IF(
                                M$4:AE$4=2,
                                M190:AE190,
                                ""),
                            "")
                            =0),
                        0,
                        GEOMEAN(IF(
                            ISNUMBER(M190:AE190),
                            IF(
                                M$4:AE$4=2,
                                M190:AE190,
                                ""),
                            "")))
                )
            )
        )
    )
)</f>
        <v>0</v>
      </c>
      <c r="I190" s="191" cm="1">
        <f t="array" ref="I190">IF(
    SUM(IF(
            ISNUMBER(
                IF(
                    $M$5:$AE$5,
                    (M190:AE190),
                    "")),
            1,
            0))
        =0,
    NA(),
    IF(
        Parameters!$D$15=1,
        IF(
            SUM(--(ISNUMBER(IF($M$5:$AE$5=1,(M190:AE190),""))))&gt;0,
            MAX(IF(
                ISNUMBER(M190:AE190),
                IF(
                    M$5:AE$5=1,
                    M190:AE190,
                    ""),
                "")),
            MAX(IF(
                ISNUMBER(M190:AE190),
                IF(
                    M$5:AE$5=2,
                    M190:AE190,
                    ""),
                ""))
        ),
        IF(
            Parameters!$D$16=1,
            IFERROR(
                AVERAGE(IF(
                    ISNUMBER(M190:AE190),
                    IF(
                        M$5:AE$5=1,
                        M190:AE190,
                        ""),
                    "")),
                AVERAGE(IF(
                    ISNUMBER(M190:AE190),
                    IF(
                        M$5:AE$5=2,
                        M190:AE190,
                        ""),
                    ""))
            ),
            IF(
                Parameters!$D$17=1,
                IFERROR(
                    IF(
                        OR(
                            IF(
                                ISNUMBER(M190:AE190),
                                IF(
                                    M$5:AE$5=1,
                                    M190:AE190,
                                    ""),
                                "")
                            =0),
                        0,
                        GEOMEAN(IF(
                            ISNUMBER(M190:AE190),
                            IF(
                                M$5:AE$5=1,
                                M190:AE190,
                                ""),
                            ""))
                    ),
                    IF(
                        OR(IF(
                            ISNUMBER(M190:AE190),
                            IF(
                                M$5:AE$5=2,
                                M190:AE190,
                                ""),
                            "")
                            =0),
                        0,
                        GEOMEAN(IF(
                            ISNUMBER(M190:AE190),
                            IF(
                                M$5:AE$5=2,
                                M190:AE190,
                                ""),
                            "")))
                )
            )
        )
    )
)</f>
        <v>7</v>
      </c>
      <c r="J190" s="242">
        <v>45454</v>
      </c>
      <c r="K190" s="242">
        <v>45454</v>
      </c>
      <c r="L190" s="91" t="s">
        <v>311</v>
      </c>
      <c r="M190" s="192">
        <v>0</v>
      </c>
      <c r="N190" s="192">
        <v>0</v>
      </c>
      <c r="O190" s="192">
        <v>0</v>
      </c>
      <c r="P190" s="192" t="s">
        <v>409</v>
      </c>
      <c r="Q190" s="192">
        <v>0</v>
      </c>
      <c r="R190" s="192" t="s">
        <v>409</v>
      </c>
      <c r="S190" s="192">
        <v>7</v>
      </c>
      <c r="T190" s="192" t="s">
        <v>409</v>
      </c>
      <c r="U190" s="192" t="s">
        <v>409</v>
      </c>
      <c r="V190" s="192">
        <v>20.6</v>
      </c>
      <c r="W190" s="192" t="s">
        <v>409</v>
      </c>
      <c r="X190" s="192" t="s">
        <v>409</v>
      </c>
      <c r="Y190" s="192" t="s">
        <v>409</v>
      </c>
      <c r="Z190" s="192">
        <v>0.249999999999999</v>
      </c>
      <c r="AA190" s="192" t="s">
        <v>409</v>
      </c>
      <c r="AB190" s="34"/>
      <c r="AC190" s="34"/>
      <c r="AD190" s="192"/>
      <c r="AE190" s="192"/>
      <c r="AF190" s="192"/>
      <c r="AG190" s="192"/>
      <c r="AH190" s="192"/>
      <c r="AI190" s="192"/>
    </row>
    <row r="191" spans="1:35" x14ac:dyDescent="0.2">
      <c r="A191" s="84">
        <v>184</v>
      </c>
      <c r="B191" s="84" t="str">
        <f ca="1"/>
        <v>Eswatini</v>
      </c>
      <c r="C191" s="84" t="str">
        <f ca="1"/>
        <v>SWZ</v>
      </c>
      <c r="D191" s="219" t="str">
        <f ca="1"/>
        <v>SSF           Sub-Saharan Africa</v>
      </c>
      <c r="E191" s="219" t="str">
        <f ca="1"/>
        <v>IBRD</v>
      </c>
      <c r="F191" s="190" t="str">
        <f t="shared" ca="1" si="14"/>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5.1704071305773551</v>
      </c>
      <c r="H191" s="80" cm="1">
        <f t="array" ref="H191">IF(
    SUM(IF(
            ISNUMBER(
                IF(
                    $M$4:$AE$4,
                    (M191:AE191),
                    "")),
            1,
            0))
        =0,
    NA(),
    IF(
        Parameters!$D$15=1,
        IF(
            SUM(--(ISNUMBER(IF($M$4:$AE$4=1,(M191:AE191),""))))&gt;0,
            MAX(IF(
                ISNUMBER(M191:AE191),
                IF(
                    M$4:AE$4=1,
                    M191:AE191,
                    ""),
                "")),
            MAX(IF(
                ISNUMBER(M191:AE191),
                IF(
                    M$4:AE$4=2,
                    M191:AE191,
                    ""),
                ""))
        ),
        IF(
            Parameters!$D$16=1,
            IFERROR(
                AVERAGE(IF(
                    ISNUMBER(M191:AE191),
                    IF(
                        M$4:AE$4=1,
                        M191:AE191,
                        ""),
                    "")),
                AVERAGE(IF(
                    ISNUMBER(M191:AE191),
                    IF(
                        M$4:AE$4=2,
                        M191:AE191,
                        ""),
                    ""))
            ),
            IF(
                Parameters!$D$17=1,
                IFERROR(
                    IF(
                        OR(
                            IF(
                                ISNUMBER(M191:AE191),
                                IF(
                                    M$4:AE$4=1,
                                    M191:AE191,
                                    ""),
                                "")
                            =0),
                        0,
                        GEOMEAN(IF(
                            ISNUMBER(M191:AE191),
                            IF(
                                M$4:AE$4=1,
                                M191:AE191,
                                ""),
                            ""))
                    ),
                    IF(
                        OR(IF(
                            ISNUMBER(M191:AE191),
                            IF(
                                M$4:AE$4=2,
                                M191:AE191,
                                ""),
                            "")
                            =0),
                        0,
                        GEOMEAN(IF(
                            ISNUMBER(M191:AE191),
                            IF(
                                M$4:AE$4=2,
                                M191:AE191,
                                ""),
                            "")))
                )
            )
        )
    )
)</f>
        <v>3.8190156994178799</v>
      </c>
      <c r="I191" s="191" cm="1">
        <f t="array" ref="I191">IF(
    SUM(IF(
            ISNUMBER(
                IF(
                    $M$5:$AE$5,
                    (M191:AE191),
                    "")),
            1,
            0))
        =0,
    NA(),
    IF(
        Parameters!$D$15=1,
        IF(
            SUM(--(ISNUMBER(IF($M$5:$AE$5=1,(M191:AE191),""))))&gt;0,
            MAX(IF(
                ISNUMBER(M191:AE191),
                IF(
                    M$5:AE$5=1,
                    M191:AE191,
                    ""),
                "")),
            MAX(IF(
                ISNUMBER(M191:AE191),
                IF(
                    M$5:AE$5=2,
                    M191:AE191,
                    ""),
                ""))
        ),
        IF(
            Parameters!$D$16=1,
            IFERROR(
                AVERAGE(IF(
                    ISNUMBER(M191:AE191),
                    IF(
                        M$5:AE$5=1,
                        M191:AE191,
                        ""),
                    "")),
                AVERAGE(IF(
                    ISNUMBER(M191:AE191),
                    IF(
                        M$5:AE$5=2,
                        M191:AE191,
                        ""),
                    ""))
            ),
            IF(
                Parameters!$D$17=1,
                IFERROR(
                    IF(
                        OR(
                            IF(
                                ISNUMBER(M191:AE191),
                                IF(
                                    M$5:AE$5=1,
                                    M191:AE191,
                                    ""),
                                "")
                            =0),
                        0,
                        GEOMEAN(IF(
                            ISNUMBER(M191:AE191),
                            IF(
                                M$5:AE$5=1,
                                M191:AE191,
                                ""),
                            ""))
                    ),
                    IF(
                        OR(IF(
                            ISNUMBER(M191:AE191),
                            IF(
                                M$5:AE$5=2,
                                M191:AE191,
                                ""),
                            "")
                            =0),
                        0,
                        GEOMEAN(IF(
                            ISNUMBER(M191:AE191),
                            IF(
                                M$5:AE$5=2,
                                M191:AE191,
                                ""),
                            "")))
                )
            )
        )
    )
)</f>
        <v>7</v>
      </c>
      <c r="J191" s="242">
        <v>45103</v>
      </c>
      <c r="K191" s="242">
        <v>45440</v>
      </c>
      <c r="L191" s="91" t="s">
        <v>313</v>
      </c>
      <c r="M191" s="192">
        <v>0</v>
      </c>
      <c r="N191" s="192">
        <v>3.8190156994178799</v>
      </c>
      <c r="O191" s="192">
        <v>0</v>
      </c>
      <c r="P191" s="192" t="s">
        <v>409</v>
      </c>
      <c r="Q191" s="192">
        <v>0</v>
      </c>
      <c r="R191" s="192" t="s">
        <v>409</v>
      </c>
      <c r="S191" s="192">
        <v>5.3571428571428497</v>
      </c>
      <c r="T191" s="192">
        <v>7</v>
      </c>
      <c r="U191" s="192" t="s">
        <v>409</v>
      </c>
      <c r="V191" s="192">
        <v>79.099999999999994</v>
      </c>
      <c r="W191" s="192" t="s">
        <v>409</v>
      </c>
      <c r="X191" s="192" t="s">
        <v>409</v>
      </c>
      <c r="Y191" s="192" t="s">
        <v>409</v>
      </c>
      <c r="Z191" s="192">
        <v>0.107142857142857</v>
      </c>
      <c r="AA191" s="192">
        <v>118.181818181818</v>
      </c>
      <c r="AB191" s="34"/>
      <c r="AC191" s="34"/>
      <c r="AD191" s="192"/>
      <c r="AE191" s="192"/>
      <c r="AF191" s="192"/>
      <c r="AG191" s="192"/>
      <c r="AH191" s="192"/>
      <c r="AI191" s="192"/>
    </row>
    <row r="192" spans="1:35" x14ac:dyDescent="0.2">
      <c r="A192" s="84">
        <v>185</v>
      </c>
      <c r="B192" s="84" t="str">
        <f ca="1"/>
        <v>Sint Maarten (Dutch part)</v>
      </c>
      <c r="C192" s="84" t="str">
        <f ca="1"/>
        <v>SXM</v>
      </c>
      <c r="D192" s="219" t="str">
        <f ca="1"/>
        <v>LCN           Latin America &amp; Caribbean</v>
      </c>
      <c r="E192" s="219" t="str">
        <f ca="1"/>
        <v>NA</v>
      </c>
      <c r="F192" s="190" t="str">
        <f t="shared" ca="1" si="14"/>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cm="1">
        <f t="array" ref="H192">IF(
    SUM(IF(
            ISNUMBER(
                IF(
                    $M$4:$AE$4,
                    (M192:AE192),
                    "")),
            1,
            0))
        =0,
    NA(),
    IF(
        Parameters!$D$15=1,
        IF(
            SUM(--(ISNUMBER(IF($M$4:$AE$4=1,(M192:AE192),""))))&gt;0,
            MAX(IF(
                ISNUMBER(M192:AE192),
                IF(
                    M$4:AE$4=1,
                    M192:AE192,
                    ""),
                "")),
            MAX(IF(
                ISNUMBER(M192:AE192),
                IF(
                    M$4:AE$4=2,
                    M192:AE192,
                    ""),
                ""))
        ),
        IF(
            Parameters!$D$16=1,
            IFERROR(
                AVERAGE(IF(
                    ISNUMBER(M192:AE192),
                    IF(
                        M$4:AE$4=1,
                        M192:AE192,
                        ""),
                    "")),
                AVERAGE(IF(
                    ISNUMBER(M192:AE192),
                    IF(
                        M$4:AE$4=2,
                        M192:AE192,
                        ""),
                    ""))
            ),
            IF(
                Parameters!$D$17=1,
                IFERROR(
                    IF(
                        OR(
                            IF(
                                ISNUMBER(M192:AE192),
                                IF(
                                    M$4:AE$4=1,
                                    M192:AE192,
                                    ""),
                                "")
                            =0),
                        0,
                        GEOMEAN(IF(
                            ISNUMBER(M192:AE192),
                            IF(
                                M$4:AE$4=1,
                                M192:AE192,
                                ""),
                            ""))
                    ),
                    IF(
                        OR(IF(
                            ISNUMBER(M192:AE192),
                            IF(
                                M$4:AE$4=2,
                                M192:AE192,
                                ""),
                            "")
                            =0),
                        0,
                        GEOMEAN(IF(
                            ISNUMBER(M192:AE192),
                            IF(
                                M$4:AE$4=2,
                                M192:AE192,
                                ""),
                            "")))
                )
            )
        )
    )
)</f>
        <v>0</v>
      </c>
      <c r="I192" s="191" cm="1">
        <f t="array" ref="I192">IF(
    SUM(IF(
            ISNUMBER(
                IF(
                    $M$5:$AE$5,
                    (M192:AE192),
                    "")),
            1,
            0))
        =0,
    NA(),
    IF(
        Parameters!$D$15=1,
        IF(
            SUM(--(ISNUMBER(IF($M$5:$AE$5=1,(M192:AE192),""))))&gt;0,
            MAX(IF(
                ISNUMBER(M192:AE192),
                IF(
                    M$5:AE$5=1,
                    M192:AE192,
                    ""),
                "")),
            MAX(IF(
                ISNUMBER(M192:AE192),
                IF(
                    M$5:AE$5=2,
                    M192:AE192,
                    ""),
                ""))
        ),
        IF(
            Parameters!$D$16=1,
            IFERROR(
                AVERAGE(IF(
                    ISNUMBER(M192:AE192),
                    IF(
                        M$5:AE$5=1,
                        M192:AE192,
                        ""),
                    "")),
                AVERAGE(IF(
                    ISNUMBER(M192:AE192),
                    IF(
                        M$5:AE$5=2,
                        M192:AE192,
                        ""),
                    ""))
            ),
            IF(
                Parameters!$D$17=1,
                IFERROR(
                    IF(
                        OR(
                            IF(
                                ISNUMBER(M192:AE192),
                                IF(
                                    M$5:AE$5=1,
                                    M192:AE192,
                                    ""),
                                "")
                            =0),
                        0,
                        GEOMEAN(IF(
                            ISNUMBER(M192:AE192),
                            IF(
                                M$5:AE$5=1,
                                M192:AE192,
                                ""),
                            ""))
                    ),
                    IF(
                        OR(IF(
                            ISNUMBER(M192:AE192),
                            IF(
                                M$5:AE$5=2,
                                M192:AE192,
                                ""),
                            "")
                            =0),
                        0,
                        GEOMEAN(IF(
                            ISNUMBER(M192:AE192),
                            IF(
                                M$5:AE$5=2,
                                M192:AE192,
                                ""),
                            "")))
                )
            )
        )
    )
)</f>
        <v>0</v>
      </c>
      <c r="J192" s="242" t="s">
        <v>409</v>
      </c>
      <c r="K192" s="242" t="s">
        <v>409</v>
      </c>
      <c r="L192" s="91" t="s">
        <v>695</v>
      </c>
      <c r="M192" s="192">
        <v>0</v>
      </c>
      <c r="N192" s="192" t="s">
        <v>409</v>
      </c>
      <c r="O192" s="192">
        <v>0</v>
      </c>
      <c r="P192" s="192" t="s">
        <v>409</v>
      </c>
      <c r="Q192" s="192">
        <v>0</v>
      </c>
      <c r="R192" s="192" t="s">
        <v>409</v>
      </c>
      <c r="S192" s="192" t="s">
        <v>409</v>
      </c>
      <c r="T192" s="192" t="s">
        <v>409</v>
      </c>
      <c r="U192" s="192" t="s">
        <v>409</v>
      </c>
      <c r="V192" s="192" t="s">
        <v>409</v>
      </c>
      <c r="W192" s="192" t="s">
        <v>409</v>
      </c>
      <c r="X192" s="192" t="s">
        <v>409</v>
      </c>
      <c r="Y192" s="192" t="s">
        <v>409</v>
      </c>
      <c r="Z192" s="192" t="s">
        <v>409</v>
      </c>
      <c r="AA192" s="192" t="s">
        <v>409</v>
      </c>
      <c r="AB192" s="34"/>
      <c r="AC192" s="34"/>
      <c r="AD192" s="192"/>
      <c r="AE192" s="192"/>
      <c r="AF192" s="192"/>
      <c r="AG192" s="192"/>
      <c r="AH192" s="192"/>
      <c r="AI192" s="192"/>
    </row>
    <row r="193" spans="1:45" x14ac:dyDescent="0.2">
      <c r="A193" s="84">
        <v>186</v>
      </c>
      <c r="B193" s="84" t="str">
        <f ca="1"/>
        <v>Seychelles</v>
      </c>
      <c r="C193" s="84" t="str">
        <f ca="1"/>
        <v>SYC</v>
      </c>
      <c r="D193" s="219" t="str">
        <f ca="1"/>
        <v>SSF           Sub-Saharan Africa</v>
      </c>
      <c r="E193" s="219" t="str">
        <f ca="1"/>
        <v>IBRD</v>
      </c>
      <c r="F193" s="190" t="str">
        <f t="shared" ca="1" si="14"/>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$M$4:$AE$4,
                    (M193:AE193),
                    "")),
            1,
            0))
        =0,
    NA(),
    IF(
        Parameters!$D$15=1,
        IF(
            SUM(--(ISNUMBER(IF($M$4:$AE$4=1,(M193:AE193),""))))&gt;0,
            MAX(IF(
                ISNUMBER(M193:AE193),
                IF(
                    M$4:AE$4=1,
                    M193:AE193,
                    ""),
                "")),
            MAX(IF(
                ISNUMBER(M193:AE193),
                IF(
                    M$4:AE$4=2,
                    M193:AE193,
                    ""),
                ""))
        ),
        IF(
            Parameters!$D$16=1,
            IFERROR(
                AVERAGE(IF(
                    ISNUMBER(M193:AE193),
                    IF(
                        M$4:AE$4=1,
                        M193:AE193,
                        ""),
                    "")),
                AVERAGE(IF(
                    ISNUMBER(M193:AE193),
                    IF(
                        M$4:AE$4=2,
                        M193:AE193,
                        ""),
                    ""))
            ),
            IF(
                Parameters!$D$17=1,
                IFERROR(
                    IF(
                        OR(
                            IF(
                                ISNUMBER(M193:AE193),
                                IF(
                                    M$4:AE$4=1,
                                    M193:AE193,
                                    ""),
                                "")
                            =0),
                        0,
                        GEOMEAN(IF(
                            ISNUMBER(M193:AE193),
                            IF(
                                M$4:AE$4=1,
                                M193:AE193,
                                ""),
                            ""))
                    ),
                    IF(
                        OR(IF(
                            ISNUMBER(M193:AE193),
                            IF(
                                M$4:AE$4=2,
                                M193:AE193,
                                ""),
                            "")
                            =0),
                        0,
                        GEOMEAN(IF(
                            ISNUMBER(M193:AE193),
                            IF(
                                M$4:AE$4=2,
                                M193:AE193,
                                ""),
                            "")))
                )
            )
        )
    )
)</f>
        <v>0</v>
      </c>
      <c r="I193" s="191" cm="1">
        <f t="array" ref="I193">IF(
    SUM(IF(
            ISNUMBER(
                IF(
                    $M$5:$AE$5,
                    (M193:AE193),
                    "")),
            1,
            0))
        =0,
    NA(),
    IF(
        Parameters!$D$15=1,
        IF(
            SUM(--(ISNUMBER(IF($M$5:$AE$5=1,(M193:AE193),""))))&gt;0,
            MAX(IF(
                ISNUMBER(M193:AE193),
                IF(
                    M$5:AE$5=1,
                    M193:AE193,
                    ""),
                "")),
            MAX(IF(
                ISNUMBER(M193:AE193),
                IF(
                    M$5:AE$5=2,
                    M193:AE193,
                    ""),
                ""))
        ),
        IF(
            Parameters!$D$16=1,
            IFERROR(
                AVERAGE(IF(
                    ISNUMBER(M193:AE193),
                    IF(
                        M$5:AE$5=1,
                        M193:AE193,
                        ""),
                    "")),
                AVERAGE(IF(
                    ISNUMBER(M193:AE193),
                    IF(
                        M$5:AE$5=2,
                        M193:AE193,
                        ""),
                    ""))
            ),
            IF(
                Parameters!$D$17=1,
                IFERROR(
                    IF(
                        OR(
                            IF(
                                ISNUMBER(M193:AE193),
                                IF(
                                    M$5:AE$5=1,
                                    M193:AE193,
                                    ""),
                                "")
                            =0),
                        0,
                        GEOMEAN(IF(
                            ISNUMBER(M193:AE193),
                            IF(
                                M$5:AE$5=1,
                                M193:AE193,
                                ""),
                            ""))
                    ),
                    IF(
                        OR(IF(
                            ISNUMBER(M193:AE193),
                            IF(
                                M$5:AE$5=2,
                                M193:AE193,
                                ""),
                            "")
                            =0),
                        0,
                        GEOMEAN(IF(
                            ISNUMBER(M193:AE193),
                            IF(
                                M$5:AE$5=2,
                                M193:AE193,
                                ""),
                            "")))
                )
            )
        )
    )
)</f>
        <v>0</v>
      </c>
      <c r="J193" s="242">
        <v>45454</v>
      </c>
      <c r="K193" s="242">
        <v>44860</v>
      </c>
      <c r="L193" s="91" t="s">
        <v>315</v>
      </c>
      <c r="M193" s="192">
        <v>0</v>
      </c>
      <c r="N193" s="192">
        <v>0</v>
      </c>
      <c r="O193" s="192">
        <v>0</v>
      </c>
      <c r="P193" s="192" t="s">
        <v>409</v>
      </c>
      <c r="Q193" s="192">
        <v>0</v>
      </c>
      <c r="R193" s="192" t="s">
        <v>409</v>
      </c>
      <c r="S193" s="192">
        <v>0</v>
      </c>
      <c r="T193" s="192" t="s">
        <v>409</v>
      </c>
      <c r="U193" s="192" t="s">
        <v>409</v>
      </c>
      <c r="V193" s="192">
        <v>53.3</v>
      </c>
      <c r="W193" s="192" t="s">
        <v>409</v>
      </c>
      <c r="X193" s="192" t="s">
        <v>409</v>
      </c>
      <c r="Y193" s="192" t="s">
        <v>409</v>
      </c>
      <c r="Z193" s="192">
        <v>0</v>
      </c>
      <c r="AA193" s="192" t="s">
        <v>409</v>
      </c>
      <c r="AB193" s="34"/>
      <c r="AC193" s="34"/>
      <c r="AD193" s="192"/>
      <c r="AE193" s="192"/>
      <c r="AF193" s="192"/>
      <c r="AG193" s="192"/>
      <c r="AH193" s="192"/>
      <c r="AI193" s="192"/>
    </row>
    <row r="194" spans="1:45" x14ac:dyDescent="0.2">
      <c r="A194" s="84">
        <v>187</v>
      </c>
      <c r="B194" s="84" t="str">
        <f ca="1"/>
        <v>Syrian Arab Republic</v>
      </c>
      <c r="C194" s="84" t="str">
        <f ca="1"/>
        <v>SYR</v>
      </c>
      <c r="D194" s="219" t="str">
        <f ca="1"/>
        <v>MEA           Middle East &amp; North Africa</v>
      </c>
      <c r="E194" s="219" t="str">
        <f ca="1"/>
        <v>IDA</v>
      </c>
      <c r="F194" s="190" t="str">
        <f t="shared" ca="1" si="14"/>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10</v>
      </c>
      <c r="H194" s="80" cm="1">
        <f t="array" ref="H194">IF(
    SUM(IF(
            ISNUMBER(
                IF(
                    $M$4:$AE$4,
                    (M194:AE194),
                    "")),
            1,
            0))
        =0,
    NA(),
    IF(
        Parameters!$D$15=1,
        IF(
            SUM(--(ISNUMBER(IF($M$4:$AE$4=1,(M194:AE194),""))))&gt;0,
            MAX(IF(
                ISNUMBER(M194:AE194),
                IF(
                    M$4:AE$4=1,
                    M194:AE194,
                    ""),
                "")),
            MAX(IF(
                ISNUMBER(M194:AE194),
                IF(
                    M$4:AE$4=2,
                    M194:AE194,
                    ""),
                ""))
        ),
        IF(
            Parameters!$D$16=1,
            IFERROR(
                AVERAGE(IF(
                    ISNUMBER(M194:AE194),
                    IF(
                        M$4:AE$4=1,
                        M194:AE194,
                        ""),
                    "")),
                AVERAGE(IF(
                    ISNUMBER(M194:AE194),
                    IF(
                        M$4:AE$4=2,
                        M194:AE194,
                        ""),
                    ""))
            ),
            IF(
                Parameters!$D$17=1,
                IFERROR(
                    IF(
                        OR(
                            IF(
                                ISNUMBER(M194:AE194),
                                IF(
                                    M$4:AE$4=1,
                                    M194:AE194,
                                    ""),
                                "")
                            =0),
                        0,
                        GEOMEAN(IF(
                            ISNUMBER(M194:AE194),
                            IF(
                                M$4:AE$4=1,
                                M194:AE194,
                                ""),
                            ""))
                    ),
                    IF(
                        OR(IF(
                            ISNUMBER(M194:AE194),
                            IF(
                                M$4:AE$4=2,
                                M194:AE194,
                                ""),
                            "")
                            =0),
                        0,
                        GEOMEAN(IF(
                            ISNUMBER(M194:AE194),
                            IF(
                                M$4:AE$4=2,
                                M194:AE194,
                                ""),
                            "")))
                )
            )
        )
    )
)</f>
        <v>10</v>
      </c>
      <c r="I194" s="191" cm="1">
        <f t="array" ref="I194">IF(
    SUM(IF(
            ISNUMBER(
                IF(
                    $M$5:$AE$5,
                    (M194:AE194),
                    "")),
            1,
            0))
        =0,
    NA(),
    IF(
        Parameters!$D$15=1,
        IF(
            SUM(--(ISNUMBER(IF($M$5:$AE$5=1,(M194:AE194),""))))&gt;0,
            MAX(IF(
                ISNUMBER(M194:AE194),
                IF(
                    M$5:AE$5=1,
                    M194:AE194,
                    ""),
                "")),
            MAX(IF(
                ISNUMBER(M194:AE194),
                IF(
                    M$5:AE$5=2,
                    M194:AE194,
                    ""),
                ""))
        ),
        IF(
            Parameters!$D$16=1,
            IFERROR(
                AVERAGE(IF(
                    ISNUMBER(M194:AE194),
                    IF(
                        M$5:AE$5=1,
                        M194:AE194,
                        ""),
                    "")),
                AVERAGE(IF(
                    ISNUMBER(M194:AE194),
                    IF(
                        M$5:AE$5=2,
                        M194:AE194,
                        ""),
                    ""))
            ),
            IF(
                Parameters!$D$17=1,
                IFERROR(
                    IF(
                        OR(
                            IF(
                                ISNUMBER(M194:AE194),
                                IF(
                                    M$5:AE$5=1,
                                    M194:AE194,
                                    ""),
                                "")
                            =0),
                        0,
                        GEOMEAN(IF(
                            ISNUMBER(M194:AE194),
                            IF(
                                M$5:AE$5=1,
                                M194:AE194,
                                ""),
                            ""))
                    ),
                    IF(
                        OR(IF(
                            ISNUMBER(M194:AE194),
                            IF(
                                M$5:AE$5=2,
                                M194:AE194,
                                ""),
                            "")
                            =0),
                        0,
                        GEOMEAN(IF(
                            ISNUMBER(M194:AE194),
                            IF(
                                M$5:AE$5=2,
                                M194:AE194,
                                ""),
                            "")))
                )
            )
        )
    )
)</f>
        <v>10</v>
      </c>
      <c r="J194" s="242">
        <v>44778</v>
      </c>
      <c r="K194" s="242">
        <v>45440</v>
      </c>
      <c r="L194" s="91" t="s">
        <v>316</v>
      </c>
      <c r="M194" s="192">
        <v>10</v>
      </c>
      <c r="N194" s="192">
        <v>9.9929440818486395</v>
      </c>
      <c r="O194" s="192">
        <v>0</v>
      </c>
      <c r="P194" s="192">
        <v>10</v>
      </c>
      <c r="Q194" s="192">
        <v>0</v>
      </c>
      <c r="R194" s="192" t="s">
        <v>409</v>
      </c>
      <c r="S194" s="192">
        <v>0</v>
      </c>
      <c r="T194" s="192">
        <v>0</v>
      </c>
      <c r="U194" s="192" t="s">
        <v>609</v>
      </c>
      <c r="V194" s="192">
        <v>107.1</v>
      </c>
      <c r="W194" s="192" t="s">
        <v>409</v>
      </c>
      <c r="X194" s="192">
        <v>1.1522651077873001</v>
      </c>
      <c r="Y194" s="192" t="s">
        <v>409</v>
      </c>
      <c r="Z194" s="192">
        <v>0</v>
      </c>
      <c r="AA194" s="192">
        <v>-57.499096494398202</v>
      </c>
      <c r="AB194" s="34"/>
      <c r="AC194" s="34"/>
      <c r="AD194" s="192"/>
      <c r="AE194" s="192"/>
      <c r="AF194" s="192"/>
      <c r="AG194" s="192"/>
      <c r="AH194" s="192"/>
      <c r="AI194" s="192"/>
    </row>
    <row r="195" spans="1:45" x14ac:dyDescent="0.2">
      <c r="A195" s="84">
        <v>188</v>
      </c>
      <c r="B195" s="84" t="str">
        <f ca="1"/>
        <v>Turks and Caicos Islands</v>
      </c>
      <c r="C195" s="84" t="str">
        <f ca="1"/>
        <v>TCA</v>
      </c>
      <c r="D195" s="219" t="str">
        <f ca="1"/>
        <v>LCN           Latin America &amp; Caribbean</v>
      </c>
      <c r="E195" s="219" t="str">
        <f ca="1"/>
        <v>NA</v>
      </c>
      <c r="F195" s="190" t="str">
        <f t="shared" ca="1" si="14"/>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cm="1">
        <f t="array" ref="H195">IF(
    SUM(IF(
            ISNUMBER(
                IF(
                    $M$4:$AE$4,
                    (M195:AE195),
                    "")),
            1,
            0))
        =0,
    NA(),
    IF(
        Parameters!$D$15=1,
        IF(
            SUM(--(ISNUMBER(IF($M$4:$AE$4=1,(M195:AE195),""))))&gt;0,
            MAX(IF(
                ISNUMBER(M195:AE195),
                IF(
                    M$4:AE$4=1,
                    M195:AE195,
                    ""),
                "")),
            MAX(IF(
                ISNUMBER(M195:AE195),
                IF(
                    M$4:AE$4=2,
                    M195:AE195,
                    ""),
                ""))
        ),
        IF(
            Parameters!$D$16=1,
            IFERROR(
                AVERAGE(IF(
                    ISNUMBER(M195:AE195),
                    IF(
                        M$4:AE$4=1,
                        M195:AE195,
                        ""),
                    "")),
                AVERAGE(IF(
                    ISNUMBER(M195:AE195),
                    IF(
                        M$4:AE$4=2,
                        M195:AE195,
                        ""),
                    ""))
            ),
            IF(
                Parameters!$D$17=1,
                IFERROR(
                    IF(
                        OR(
                            IF(
                                ISNUMBER(M195:AE195),
                                IF(
                                    M$4:AE$4=1,
                                    M195:AE195,
                                    ""),
                                "")
                            =0),
                        0,
                        GEOMEAN(IF(
                            ISNUMBER(M195:AE195),
                            IF(
                                M$4:AE$4=1,
                                M195:AE195,
                                ""),
                            ""))
                    ),
                    IF(
                        OR(IF(
                            ISNUMBER(M195:AE195),
                            IF(
                                M$4:AE$4=2,
                                M195:AE195,
                                ""),
                            "")
                            =0),
                        0,
                        GEOMEAN(IF(
                            ISNUMBER(M195:AE195),
                            IF(
                                M$4:AE$4=2,
                                M195:AE195,
                                ""),
                            "")))
                )
            )
        )
    )
)</f>
        <v>0</v>
      </c>
      <c r="I195" s="191" cm="1">
        <f t="array" ref="I195">IF(
    SUM(IF(
            ISNUMBER(
                IF(
                    $M$5:$AE$5,
                    (M195:AE195),
                    "")),
            1,
            0))
        =0,
    NA(),
    IF(
        Parameters!$D$15=1,
        IF(
            SUM(--(ISNUMBER(IF($M$5:$AE$5=1,(M195:AE195),""))))&gt;0,
            MAX(IF(
                ISNUMBER(M195:AE195),
                IF(
                    M$5:AE$5=1,
                    M195:AE195,
                    ""),
                "")),
            MAX(IF(
                ISNUMBER(M195:AE195),
                IF(
                    M$5:AE$5=2,
                    M195:AE195,
                    ""),
                ""))
        ),
        IF(
            Parameters!$D$16=1,
            IFERROR(
                AVERAGE(IF(
                    ISNUMBER(M195:AE195),
                    IF(
                        M$5:AE$5=1,
                        M195:AE195,
                        ""),
                    "")),
                AVERAGE(IF(
                    ISNUMBER(M195:AE195),
                    IF(
                        M$5:AE$5=2,
                        M195:AE195,
                        ""),
                    ""))
            ),
            IF(
                Parameters!$D$17=1,
                IFERROR(
                    IF(
                        OR(
                            IF(
                                ISNUMBER(M195:AE195),
                                IF(
                                    M$5:AE$5=1,
                                    M195:AE195,
                                    ""),
                                "")
                            =0),
                        0,
                        GEOMEAN(IF(
                            ISNUMBER(M195:AE195),
                            IF(
                                M$5:AE$5=1,
                                M195:AE195,
                                ""),
                            ""))
                    ),
                    IF(
                        OR(IF(
                            ISNUMBER(M195:AE195),
                            IF(
                                M$5:AE$5=2,
                                M195:AE195,
                                ""),
                            "")
                            =0),
                        0,
                        GEOMEAN(IF(
                            ISNUMBER(M195:AE195),
                            IF(
                                M$5:AE$5=2,
                                M195:AE195,
                                ""),
                            "")))
                )
            )
        )
    )
)</f>
        <v>0</v>
      </c>
      <c r="J195" s="242" t="s">
        <v>409</v>
      </c>
      <c r="K195" s="242" t="s">
        <v>409</v>
      </c>
      <c r="L195" s="91" t="s">
        <v>696</v>
      </c>
      <c r="M195" s="192">
        <v>0</v>
      </c>
      <c r="N195" s="192" t="s">
        <v>409</v>
      </c>
      <c r="O195" s="192">
        <v>0</v>
      </c>
      <c r="P195" s="192" t="s">
        <v>409</v>
      </c>
      <c r="Q195" s="192">
        <v>0</v>
      </c>
      <c r="R195" s="192" t="s">
        <v>409</v>
      </c>
      <c r="S195" s="192" t="s">
        <v>409</v>
      </c>
      <c r="T195" s="192" t="s">
        <v>409</v>
      </c>
      <c r="U195" s="192" t="s">
        <v>409</v>
      </c>
      <c r="V195" s="192" t="s">
        <v>409</v>
      </c>
      <c r="W195" s="192" t="s">
        <v>409</v>
      </c>
      <c r="X195" s="192" t="s">
        <v>409</v>
      </c>
      <c r="Y195" s="192" t="s">
        <v>409</v>
      </c>
      <c r="Z195" s="192" t="s">
        <v>409</v>
      </c>
      <c r="AA195" s="192" t="s">
        <v>409</v>
      </c>
      <c r="AB195" s="34"/>
      <c r="AC195" s="34"/>
      <c r="AD195" s="192"/>
      <c r="AE195" s="192"/>
      <c r="AF195" s="192"/>
      <c r="AG195" s="192"/>
      <c r="AH195" s="192"/>
      <c r="AI195" s="192"/>
    </row>
    <row r="196" spans="1:45" x14ac:dyDescent="0.2">
      <c r="A196" s="84">
        <v>189</v>
      </c>
      <c r="B196" s="84" t="str">
        <f ca="1"/>
        <v>Chad</v>
      </c>
      <c r="C196" s="84" t="str">
        <f ca="1"/>
        <v>TCD</v>
      </c>
      <c r="D196" s="219" t="str">
        <f ca="1"/>
        <v>SSF           Sub-Saharan Africa</v>
      </c>
      <c r="E196" s="219" t="str">
        <f ca="1"/>
        <v>IDA</v>
      </c>
      <c r="F196" s="190" t="str">
        <f t="shared" ca="1" si="14"/>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5.9761430466719752</v>
      </c>
      <c r="H196" s="80" cm="1">
        <f t="array" ref="H196">IF(
    SUM(IF(
            ISNUMBER(
                IF(
                    $M$4:$AE$4,
                    (M196:AE196),
                    "")),
            1,
            0))
        =0,
    NA(),
    IF(
        Parameters!$D$15=1,
        IF(
            SUM(--(ISNUMBER(IF($M$4:$AE$4=1,(M196:AE196),""))))&gt;0,
            MAX(IF(
                ISNUMBER(M196:AE196),
                IF(
                    M$4:AE$4=1,
                    M196:AE196,
                    ""),
                "")),
            MAX(IF(
                ISNUMBER(M196:AE196),
                IF(
                    M$4:AE$4=2,
                    M196:AE196,
                    ""),
                ""))
        ),
        IF(
            Parameters!$D$16=1,
            IFERROR(
                AVERAGE(IF(
                    ISNUMBER(M196:AE196),
                    IF(
                        M$4:AE$4=1,
                        M196:AE196,
                        ""),
                    "")),
                AVERAGE(IF(
                    ISNUMBER(M196:AE196),
                    IF(
                        M$4:AE$4=2,
                        M196:AE196,
                        ""),
                    ""))
            ),
            IF(
                Parameters!$D$17=1,
                IFERROR(
                    IF(
                        OR(
                            IF(
                                ISNUMBER(M196:AE196),
                                IF(
                                    M$4:AE$4=1,
                                    M196:AE196,
                                    ""),
                                "")
                            =0),
                        0,
                        GEOMEAN(IF(
                            ISNUMBER(M196:AE196),
                            IF(
                                M$4:AE$4=1,
                                M196:AE196,
                                ""),
                            ""))
                    ),
                    IF(
                        OR(IF(
                            ISNUMBER(M196:AE196),
                            IF(
                                M$4:AE$4=2,
                                M196:AE196,
                                ""),
                            "")
                            =0),
                        0,
                        GEOMEAN(IF(
                            ISNUMBER(M196:AE196),
                            IF(
                                M$4:AE$4=2,
                                M196:AE196,
                                ""),
                            "")))
                )
            )
        )
    )
)</f>
        <v>10</v>
      </c>
      <c r="I196" s="191" cm="1">
        <f t="array" ref="I196">IF(
    SUM(IF(
            ISNUMBER(
                IF(
                    $M$5:$AE$5,
                    (M196:AE196),
                    "")),
            1,
            0))
        =0,
    NA(),
    IF(
        Parameters!$D$15=1,
        IF(
            SUM(--(ISNUMBER(IF($M$5:$AE$5=1,(M196:AE196),""))))&gt;0,
            MAX(IF(
                ISNUMBER(M196:AE196),
                IF(
                    M$5:AE$5=1,
                    M196:AE196,
                    ""),
                "")),
            MAX(IF(
                ISNUMBER(M196:AE196),
                IF(
                    M$5:AE$5=2,
                    M196:AE196,
                    ""),
                ""))
        ),
        IF(
            Parameters!$D$16=1,
            IFERROR(
                AVERAGE(IF(
                    ISNUMBER(M196:AE196),
                    IF(
                        M$5:AE$5=1,
                        M196:AE196,
                        ""),
                    "")),
                AVERAGE(IF(
                    ISNUMBER(M196:AE196),
                    IF(
                        M$5:AE$5=2,
                        M196:AE196,
                        ""),
                    ""))
            ),
            IF(
                Parameters!$D$17=1,
                IFERROR(
                    IF(
                        OR(
                            IF(
                                ISNUMBER(M196:AE196),
                                IF(
                                    M$5:AE$5=1,
                                    M196:AE196,
                                    ""),
                                "")
                            =0),
                        0,
                        GEOMEAN(IF(
                            ISNUMBER(M196:AE196),
                            IF(
                                M$5:AE$5=1,
                                M196:AE196,
                                ""),
                            ""))
                    ),
                    IF(
                        OR(IF(
                            ISNUMBER(M196:AE196),
                            IF(
                                M$5:AE$5=2,
                                M196:AE196,
                                ""),
                            "")
                            =0),
                        0,
                        GEOMEAN(IF(
                            ISNUMBER(M196:AE196),
                            IF(
                                M$5:AE$5=2,
                                M196:AE196,
                                ""),
                            "")))
                )
            )
        )
    )
)</f>
        <v>3.5714285714285801</v>
      </c>
      <c r="J196" s="242">
        <v>44778</v>
      </c>
      <c r="K196" s="242">
        <v>44860</v>
      </c>
      <c r="L196" s="91" t="s">
        <v>318</v>
      </c>
      <c r="M196" s="192">
        <v>10</v>
      </c>
      <c r="N196" s="192">
        <v>9.4417004762744696</v>
      </c>
      <c r="O196" s="192">
        <v>0</v>
      </c>
      <c r="P196" s="192">
        <v>1.83925358829674</v>
      </c>
      <c r="Q196" s="192">
        <v>0</v>
      </c>
      <c r="R196" s="192" t="s">
        <v>409</v>
      </c>
      <c r="S196" s="192">
        <v>3.5714285714285801</v>
      </c>
      <c r="T196" s="192">
        <v>0</v>
      </c>
      <c r="U196" s="192" t="s">
        <v>610</v>
      </c>
      <c r="V196" s="192">
        <v>104.6</v>
      </c>
      <c r="W196" s="192" t="s">
        <v>409</v>
      </c>
      <c r="X196" s="192">
        <v>0.18392535882967301</v>
      </c>
      <c r="Y196" s="192" t="s">
        <v>409</v>
      </c>
      <c r="Z196" s="192">
        <v>7.1428571428571605E-2</v>
      </c>
      <c r="AA196" s="192">
        <v>-22.580645161290299</v>
      </c>
      <c r="AB196" s="34"/>
      <c r="AC196" s="34"/>
      <c r="AD196" s="192"/>
      <c r="AE196" s="192"/>
      <c r="AF196" s="192"/>
      <c r="AG196" s="192"/>
      <c r="AH196" s="192"/>
      <c r="AI196" s="192"/>
    </row>
    <row r="197" spans="1:45" x14ac:dyDescent="0.2">
      <c r="A197" s="84">
        <v>190</v>
      </c>
      <c r="B197" s="84" t="str">
        <f ca="1"/>
        <v>Togo</v>
      </c>
      <c r="C197" s="84" t="str">
        <f ca="1"/>
        <v>TGO</v>
      </c>
      <c r="D197" s="219" t="str">
        <f ca="1"/>
        <v>SSF           Sub-Saharan Africa</v>
      </c>
      <c r="E197" s="219" t="str">
        <f ca="1"/>
        <v>IDA</v>
      </c>
      <c r="F197" s="190" t="str">
        <f t="shared" ref="F197:F225" ca="1" si="15">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$M$4:$AE$4,
                    (M197:AE197),
                    "")),
            1,
            0))
        =0,
    NA(),
    IF(
        Parameters!$D$15=1,
        IF(
            SUM(--(ISNUMBER(IF($M$4:$AE$4=1,(M197:AE197),""))))&gt;0,
            MAX(IF(
                ISNUMBER(M197:AE197),
                IF(
                    M$4:AE$4=1,
                    M197:AE197,
                    ""),
                "")),
            MAX(IF(
                ISNUMBER(M197:AE197),
                IF(
                    M$4:AE$4=2,
                    M197:AE197,
                    ""),
                ""))
        ),
        IF(
            Parameters!$D$16=1,
            IFERROR(
                AVERAGE(IF(
                    ISNUMBER(M197:AE197),
                    IF(
                        M$4:AE$4=1,
                        M197:AE197,
                        ""),
                    "")),
                AVERAGE(IF(
                    ISNUMBER(M197:AE197),
                    IF(
                        M$4:AE$4=2,
                        M197:AE197,
                        ""),
                    ""))
            ),
            IF(
                Parameters!$D$17=1,
                IFERROR(
                    IF(
                        OR(
                            IF(
                                ISNUMBER(M197:AE197),
                                IF(
                                    M$4:AE$4=1,
                                    M197:AE197,
                                    ""),
                                "")
                            =0),
                        0,
                        GEOMEAN(IF(
                            ISNUMBER(M197:AE197),
                            IF(
                                M$4:AE$4=1,
                                M197:AE197,
                                ""),
                            ""))
                    ),
                    IF(
                        OR(IF(
                            ISNUMBER(M197:AE197),
                            IF(
                                M$4:AE$4=2,
                                M197:AE197,
                                ""),
                            "")
                            =0),
                        0,
                        GEOMEAN(IF(
                            ISNUMBER(M197:AE197),
                            IF(
                                M$4:AE$4=2,
                                M197:AE197,
                                ""),
                            "")))
                )
            )
        )
    )
)</f>
        <v>4.4805080261068904</v>
      </c>
      <c r="I197" s="191" cm="1">
        <f t="array" ref="I197">IF(
    SUM(IF(
            ISNUMBER(
                IF(
                    $M$5:$AE$5,
                    (M197:AE197),
                    "")),
            1,
            0))
        =0,
    NA(),
    IF(
        Parameters!$D$15=1,
        IF(
            SUM(--(ISNUMBER(IF($M$5:$AE$5=1,(M197:AE197),""))))&gt;0,
            MAX(IF(
                ISNUMBER(M197:AE197),
                IF(
                    M$5:AE$5=1,
                    M197:AE197,
                    ""),
                "")),
            MAX(IF(
                ISNUMBER(M197:AE197),
                IF(
                    M$5:AE$5=2,
                    M197:AE197,
                    ""),
                ""))
        ),
        IF(
            Parameters!$D$16=1,
            IFERROR(
                AVERAGE(IF(
                    ISNUMBER(M197:AE197),
                    IF(
                        M$5:AE$5=1,
                        M197:AE197,
                        ""),
                    "")),
                AVERAGE(IF(
                    ISNUMBER(M197:AE197),
                    IF(
                        M$5:AE$5=2,
                        M197:AE197,
                        ""),
                    ""))
            ),
            IF(
                Parameters!$D$17=1,
                IFERROR(
                    IF(
                        OR(
                            IF(
                                ISNUMBER(M197:AE197),
                                IF(
                                    M$5:AE$5=1,
                                    M197:AE197,
                                    ""),
                                "")
                            =0),
                        0,
                        GEOMEAN(IF(
                            ISNUMBER(M197:AE197),
                            IF(
                                M$5:AE$5=1,
                                M197:AE197,
                                ""),
                            ""))
                    ),
                    IF(
                        OR(IF(
                            ISNUMBER(M197:AE197),
                            IF(
                                M$5:AE$5=2,
                                M197:AE197,
                                ""),
                            "")
                            =0),
                        0,
                        GEOMEAN(IF(
                            ISNUMBER(M197:AE197),
                            IF(
                                M$5:AE$5=2,
                                M197:AE197,
                                ""),
                            "")))
                )
            )
        )
    )
)</f>
        <v>0</v>
      </c>
      <c r="J197" s="242">
        <v>45103</v>
      </c>
      <c r="K197" s="242">
        <v>45393</v>
      </c>
      <c r="L197" s="91" t="s">
        <v>320</v>
      </c>
      <c r="M197" s="193">
        <v>0</v>
      </c>
      <c r="N197" s="193">
        <v>4.4805080261068904</v>
      </c>
      <c r="O197" s="193">
        <v>0</v>
      </c>
      <c r="P197" s="193" t="s">
        <v>409</v>
      </c>
      <c r="Q197" s="193">
        <v>0</v>
      </c>
      <c r="R197" s="193" t="s">
        <v>409</v>
      </c>
      <c r="S197" s="193">
        <v>0</v>
      </c>
      <c r="T197" s="193">
        <v>0</v>
      </c>
      <c r="U197" s="192" t="s">
        <v>409</v>
      </c>
      <c r="V197" s="192">
        <v>82.1</v>
      </c>
      <c r="W197" s="192" t="s">
        <v>409</v>
      </c>
      <c r="X197" s="192" t="s">
        <v>409</v>
      </c>
      <c r="Y197" s="192" t="s">
        <v>409</v>
      </c>
      <c r="Z197" s="192">
        <v>0</v>
      </c>
      <c r="AA197" s="192">
        <v>-100</v>
      </c>
      <c r="AB197" s="34"/>
      <c r="AC197" s="34"/>
      <c r="AD197" s="193"/>
      <c r="AE197" s="193"/>
      <c r="AF197" s="193"/>
      <c r="AG197" s="193"/>
      <c r="AH197" s="193"/>
      <c r="AI197" s="193"/>
    </row>
    <row r="198" spans="1:45" x14ac:dyDescent="0.2">
      <c r="A198" s="84">
        <v>191</v>
      </c>
      <c r="B198" s="84" t="str">
        <f ca="1"/>
        <v>Thailand</v>
      </c>
      <c r="C198" s="84" t="str">
        <f ca="1"/>
        <v>THA</v>
      </c>
      <c r="D198" s="84" t="str">
        <f ca="1"/>
        <v>EAS           East Asia &amp; Pacific</v>
      </c>
      <c r="E198" s="84" t="str">
        <f ca="1"/>
        <v>IBRD</v>
      </c>
      <c r="F198" s="190" t="str">
        <f t="shared" ca="1" si="15"/>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$M$4:$AE$4,
                    (M198:AE198),
                    "")),
            1,
            0))
        =0,
    NA(),
    IF(
        Parameters!$D$15=1,
        IF(
            SUM(--(ISNUMBER(IF($M$4:$AE$4=1,(M198:AE198),""))))&gt;0,
            MAX(IF(
                ISNUMBER(M198:AE198),
                IF(
                    M$4:AE$4=1,
                    M198:AE198,
                    ""),
                "")),
            MAX(IF(
                ISNUMBER(M198:AE198),
                IF(
                    M$4:AE$4=2,
                    M198:AE198,
                    ""),
                ""))
        ),
        IF(
            Parameters!$D$16=1,
            IFERROR(
                AVERAGE(IF(
                    ISNUMBER(M198:AE198),
                    IF(
                        M$4:AE$4=1,
                        M198:AE198,
                        ""),
                    "")),
                AVERAGE(IF(
                    ISNUMBER(M198:AE198),
                    IF(
                        M$4:AE$4=2,
                        M198:AE198,
                        ""),
                    ""))
            ),
            IF(
                Parameters!$D$17=1,
                IFERROR(
                    IF(
                        OR(
                            IF(
                                ISNUMBER(M198:AE198),
                                IF(
                                    M$4:AE$4=1,
                                    M198:AE198,
                                    ""),
                                "")
                            =0),
                        0,
                        GEOMEAN(IF(
                            ISNUMBER(M198:AE198),
                            IF(
                                M$4:AE$4=1,
                                M198:AE198,
                                ""),
                            ""))
                    ),
                    IF(
                        OR(IF(
                            ISNUMBER(M198:AE198),
                            IF(
                                M$4:AE$4=2,
                                M198:AE198,
                                ""),
                            "")
                            =0),
                        0,
                        GEOMEAN(IF(
                            ISNUMBER(M198:AE198),
                            IF(
                                M$4:AE$4=2,
                                M198:AE198,
                                ""),
                            "")))
                )
            )
        )
    )
)</f>
        <v>1.37149409066854</v>
      </c>
      <c r="I198" s="191" cm="1">
        <f t="array" ref="I198">IF(
    SUM(IF(
            ISNUMBER(
                IF(
                    $M$5:$AE$5,
                    (M198:AE198),
                    "")),
            1,
            0))
        =0,
    NA(),
    IF(
        Parameters!$D$15=1,
        IF(
            SUM(--(ISNUMBER(IF($M$5:$AE$5=1,(M198:AE198),""))))&gt;0,
            MAX(IF(
                ISNUMBER(M198:AE198),
                IF(
                    M$5:AE$5=1,
                    M198:AE198,
                    ""),
                "")),
            MAX(IF(
                ISNUMBER(M198:AE198),
                IF(
                    M$5:AE$5=2,
                    M198:AE198,
                    ""),
                ""))
        ),
        IF(
            Parameters!$D$16=1,
            IFERROR(
                AVERAGE(IF(
                    ISNUMBER(M198:AE198),
                    IF(
                        M$5:AE$5=1,
                        M198:AE198,
                        ""),
                    "")),
                AVERAGE(IF(
                    ISNUMBER(M198:AE198),
                    IF(
                        M$5:AE$5=2,
                        M198:AE198,
                        ""),
                    ""))
            ),
            IF(
                Parameters!$D$17=1,
                IFERROR(
                    IF(
                        OR(
                            IF(
                                ISNUMBER(M198:AE198),
                                IF(
                                    M$5:AE$5=1,
                                    M198:AE198,
                                    ""),
                                "")
                            =0),
                        0,
                        GEOMEAN(IF(
                            ISNUMBER(M198:AE198),
                            IF(
                                M$5:AE$5=1,
                                M198:AE198,
                                ""),
                            ""))
                    ),
                    IF(
                        OR(IF(
                            ISNUMBER(M198:AE198),
                            IF(
                                M$5:AE$5=2,
                                M198:AE198,
                                ""),
                            "")
                            =0),
                        0,
                        GEOMEAN(IF(
                            ISNUMBER(M198:AE198),
                            IF(
                                M$5:AE$5=2,
                                M198:AE198,
                                ""),
                            "")))
                )
            )
        )
    )
)</f>
        <v>0</v>
      </c>
      <c r="J198" s="242">
        <v>45103</v>
      </c>
      <c r="K198" s="242">
        <v>45455</v>
      </c>
      <c r="L198" s="91" t="s">
        <v>322</v>
      </c>
      <c r="M198" s="192">
        <v>0</v>
      </c>
      <c r="N198" s="192">
        <v>1.37149409066854</v>
      </c>
      <c r="O198" s="192">
        <v>0</v>
      </c>
      <c r="P198" s="192">
        <v>0</v>
      </c>
      <c r="Q198" s="192">
        <v>0</v>
      </c>
      <c r="R198" s="192" t="s">
        <v>409</v>
      </c>
      <c r="S198" s="192">
        <v>0</v>
      </c>
      <c r="T198" s="192">
        <v>0</v>
      </c>
      <c r="U198" s="192" t="s">
        <v>409</v>
      </c>
      <c r="V198" s="192">
        <v>68</v>
      </c>
      <c r="W198" s="192" t="s">
        <v>409</v>
      </c>
      <c r="X198" s="192">
        <v>0.34205564319635301</v>
      </c>
      <c r="Y198" s="192" t="s">
        <v>409</v>
      </c>
      <c r="Z198" s="192">
        <v>-3.5714285714285803E-2</v>
      </c>
      <c r="AA198" s="192">
        <v>-65.714285714285694</v>
      </c>
      <c r="AB198" s="80"/>
      <c r="AC198" s="80"/>
      <c r="AD198" s="81"/>
      <c r="AE198" s="81"/>
      <c r="AF198" s="81"/>
      <c r="AG198" s="81"/>
      <c r="AH198" s="81"/>
      <c r="AI198" s="81"/>
      <c r="AJ198" s="81"/>
    </row>
    <row r="199" spans="1:45" x14ac:dyDescent="0.2">
      <c r="A199" s="84">
        <v>192</v>
      </c>
      <c r="B199" s="84" t="str">
        <f ca="1"/>
        <v>Tajikistan</v>
      </c>
      <c r="C199" s="84" t="str">
        <f ca="1"/>
        <v>TJK</v>
      </c>
      <c r="D199" s="84" t="str">
        <f ca="1"/>
        <v>ECS           Europe &amp; Central Asia</v>
      </c>
      <c r="E199" s="84" t="str">
        <f ca="1"/>
        <v>IDA</v>
      </c>
      <c r="F199" s="190" t="str">
        <f t="shared" ca="1" si="15"/>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$M$4:$AE$4,
                    (M199:AE199),
                    "")),
            1,
            0))
        =0,
    NA(),
    IF(
        Parameters!$D$15=1,
        IF(
            SUM(--(ISNUMBER(IF($M$4:$AE$4=1,(M199:AE199),""))))&gt;0,
            MAX(IF(
                ISNUMBER(M199:AE199),
                IF(
                    M$4:AE$4=1,
                    M199:AE199,
                    ""),
                "")),
            MAX(IF(
                ISNUMBER(M199:AE199),
                IF(
                    M$4:AE$4=2,
                    M199:AE199,
                    ""),
                ""))
        ),
        IF(
            Parameters!$D$16=1,
            IFERROR(
                AVERAGE(IF(
                    ISNUMBER(M199:AE199),
                    IF(
                        M$4:AE$4=1,
                        M199:AE199,
                        ""),
                    "")),
                AVERAGE(IF(
                    ISNUMBER(M199:AE199),
                    IF(
                        M$4:AE$4=2,
                        M199:AE199,
                        ""),
                    ""))
            ),
            IF(
                Parameters!$D$17=1,
                IFERROR(
                    IF(
                        OR(
                            IF(
                                ISNUMBER(M199:AE199),
                                IF(
                                    M$4:AE$4=1,
                                    M199:AE199,
                                    ""),
                                "")
                            =0),
                        0,
                        GEOMEAN(IF(
                            ISNUMBER(M199:AE199),
                            IF(
                                M$4:AE$4=1,
                                M199:AE199,
                                ""),
                            ""))
                    ),
                    IF(
                        OR(IF(
                            ISNUMBER(M199:AE199),
                            IF(
                                M$4:AE$4=2,
                                M199:AE199,
                                ""),
                            "")
                            =0),
                        0,
                        GEOMEAN(IF(
                            ISNUMBER(M199:AE199),
                            IF(
                                M$4:AE$4=2,
                                M199:AE199,
                                ""),
                            "")))
                )
            )
        )
    )
)</f>
        <v>2.7385782324924999</v>
      </c>
      <c r="I199" s="191" cm="1">
        <f t="array" ref="I199">IF(
    SUM(IF(
            ISNUMBER(
                IF(
                    $M$5:$AE$5,
                    (M199:AE199),
                    "")),
            1,
            0))
        =0,
    NA(),
    IF(
        Parameters!$D$15=1,
        IF(
            SUM(--(ISNUMBER(IF($M$5:$AE$5=1,(M199:AE199),""))))&gt;0,
            MAX(IF(
                ISNUMBER(M199:AE199),
                IF(
                    M$5:AE$5=1,
                    M199:AE199,
                    ""),
                "")),
            MAX(IF(
                ISNUMBER(M199:AE199),
                IF(
                    M$5:AE$5=2,
                    M199:AE199,
                    ""),
                ""))
        ),
        IF(
            Parameters!$D$16=1,
            IFERROR(
                AVERAGE(IF(
                    ISNUMBER(M199:AE199),
                    IF(
                        M$5:AE$5=1,
                        M199:AE199,
                        ""),
                    "")),
                AVERAGE(IF(
                    ISNUMBER(M199:AE199),
                    IF(
                        M$5:AE$5=2,
                        M199:AE199,
                        ""),
                    ""))
            ),
            IF(
                Parameters!$D$17=1,
                IFERROR(
                    IF(
                        OR(
                            IF(
                                ISNUMBER(M199:AE199),
                                IF(
                                    M$5:AE$5=1,
                                    M199:AE199,
                                    ""),
                                "")
                            =0),
                        0,
                        GEOMEAN(IF(
                            ISNUMBER(M199:AE199),
                            IF(
                                M$5:AE$5=1,
                                M199:AE199,
                                ""),
                            ""))
                    ),
                    IF(
                        OR(IF(
                            ISNUMBER(M199:AE199),
                            IF(
                                M$5:AE$5=2,
                                M199:AE199,
                                ""),
                            "")
                            =0),
                        0,
                        GEOMEAN(IF(
                            ISNUMBER(M199:AE199),
                            IF(
                                M$5:AE$5=2,
                                M199:AE199,
                                ""),
                            "")))
                )
            )
        )
    )
)</f>
        <v>0</v>
      </c>
      <c r="J199" s="242">
        <v>45103</v>
      </c>
      <c r="K199" s="242">
        <v>45218</v>
      </c>
      <c r="L199" s="91" t="s">
        <v>324</v>
      </c>
      <c r="M199" s="192">
        <v>0</v>
      </c>
      <c r="N199" s="192">
        <v>2.7385782324924999</v>
      </c>
      <c r="O199" s="192">
        <v>0</v>
      </c>
      <c r="P199" s="192" t="s">
        <v>409</v>
      </c>
      <c r="Q199" s="192">
        <v>0</v>
      </c>
      <c r="R199" s="192" t="s">
        <v>409</v>
      </c>
      <c r="S199" s="192" t="s">
        <v>409</v>
      </c>
      <c r="T199" s="192">
        <v>0</v>
      </c>
      <c r="U199" s="192" t="s">
        <v>409</v>
      </c>
      <c r="V199" s="192">
        <v>74.2</v>
      </c>
      <c r="W199" s="192" t="s">
        <v>409</v>
      </c>
      <c r="X199" s="192" t="s">
        <v>409</v>
      </c>
      <c r="Y199" s="192" t="s">
        <v>409</v>
      </c>
      <c r="Z199" s="192" t="s">
        <v>409</v>
      </c>
      <c r="AA199" s="192">
        <v>-100</v>
      </c>
      <c r="AB199" s="80"/>
      <c r="AC199" s="80"/>
      <c r="AD199" s="80"/>
      <c r="AE199" s="80"/>
      <c r="AF199" s="80"/>
      <c r="AG199" s="80"/>
      <c r="AH199" s="80"/>
      <c r="AI199" s="80"/>
      <c r="AJ199" s="81"/>
      <c r="AK199" s="81"/>
      <c r="AL199" s="81"/>
      <c r="AM199" s="81"/>
      <c r="AN199" s="81"/>
      <c r="AO199" s="81"/>
      <c r="AP199" s="81"/>
      <c r="AQ199" s="81"/>
      <c r="AR199" s="81"/>
      <c r="AS199" s="81"/>
    </row>
    <row r="200" spans="1:45" x14ac:dyDescent="0.2">
      <c r="A200" s="84">
        <v>193</v>
      </c>
      <c r="B200" s="84" t="str">
        <f ca="1"/>
        <v>Turkmenistan</v>
      </c>
      <c r="C200" s="84" t="str">
        <f ca="1"/>
        <v>TKM</v>
      </c>
      <c r="D200" s="84" t="str">
        <f ca="1"/>
        <v>ECS           Europe &amp; Central Asia</v>
      </c>
      <c r="E200" s="84" t="str">
        <f ca="1"/>
        <v>IBRD</v>
      </c>
      <c r="F200" s="190" t="str">
        <f t="shared" ca="1" si="15"/>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$M$4:$AE$4,
                    (M200:AE200),
                    "")),
            1,
            0))
        =0,
    NA(),
    IF(
        Parameters!$D$15=1,
        IF(
            SUM(--(ISNUMBER(IF($M$4:$AE$4=1,(M200:AE200),""))))&gt;0,
            MAX(IF(
                ISNUMBER(M200:AE200),
                IF(
                    M$4:AE$4=1,
                    M200:AE200,
                    ""),
                "")),
            MAX(IF(
                ISNUMBER(M200:AE200),
                IF(
                    M$4:AE$4=2,
                    M200:AE200,
                    ""),
                ""))
        ),
        IF(
            Parameters!$D$16=1,
            IFERROR(
                AVERAGE(IF(
                    ISNUMBER(M200:AE200),
                    IF(
                        M$4:AE$4=1,
                        M200:AE200,
                        ""),
                    "")),
                AVERAGE(IF(
                    ISNUMBER(M200:AE200),
                    IF(
                        M$4:AE$4=2,
                        M200:AE200,
                        ""),
                    ""))
            ),
            IF(
                Parameters!$D$17=1,
                IFERROR(
                    IF(
                        OR(
                            IF(
                                ISNUMBER(M200:AE200),
                                IF(
                                    M$4:AE$4=1,
                                    M200:AE200,
                                    ""),
                                "")
                            =0),
                        0,
                        GEOMEAN(IF(
                            ISNUMBER(M200:AE200),
                            IF(
                                M$4:AE$4=1,
                                M200:AE200,
                                ""),
                            ""))
                    ),
                    IF(
                        OR(IF(
                            ISNUMBER(M200:AE200),
                            IF(
                                M$4:AE$4=2,
                                M200:AE200,
                                ""),
                            "")
                            =0),
                        0,
                        GEOMEAN(IF(
                            ISNUMBER(M200:AE200),
                            IF(
                                M$4:AE$4=2,
                                M200:AE200,
                                ""),
                            "")))
                )
            )
        )
    )
)</f>
        <v>0.59975304286470099</v>
      </c>
      <c r="I200" s="191" cm="1">
        <f t="array" ref="I200">IF(
    SUM(IF(
            ISNUMBER(
                IF(
                    $M$5:$AE$5,
                    (M200:AE200),
                    "")),
            1,
            0))
        =0,
    NA(),
    IF(
        Parameters!$D$15=1,
        IF(
            SUM(--(ISNUMBER(IF($M$5:$AE$5=1,(M200:AE200),""))))&gt;0,
            MAX(IF(
                ISNUMBER(M200:AE200),
                IF(
                    M$5:AE$5=1,
                    M200:AE200,
                    ""),
                "")),
            MAX(IF(
                ISNUMBER(M200:AE200),
                IF(
                    M$5:AE$5=2,
                    M200:AE200,
                    ""),
                ""))
        ),
        IF(
            Parameters!$D$16=1,
            IFERROR(
                AVERAGE(IF(
                    ISNUMBER(M200:AE200),
                    IF(
                        M$5:AE$5=1,
                        M200:AE200,
                        ""),
                    "")),
                AVERAGE(IF(
                    ISNUMBER(M200:AE200),
                    IF(
                        M$5:AE$5=2,
                        M200:AE200,
                        ""),
                    ""))
            ),
            IF(
                Parameters!$D$17=1,
                IFERROR(
                    IF(
                        OR(
                            IF(
                                ISNUMBER(M200:AE200),
                                IF(
                                    M$5:AE$5=1,
                                    M200:AE200,
                                    ""),
                                "")
                            =0),
                        0,
                        GEOMEAN(IF(
                            ISNUMBER(M200:AE200),
                            IF(
                                M$5:AE$5=1,
                                M200:AE200,
                                ""),
                            ""))
                    ),
                    IF(
                        OR(IF(
                            ISNUMBER(M200:AE200),
                            IF(
                                M$5:AE$5=2,
                                M200:AE200,
                                ""),
                            "")
                            =0),
                        0,
                        GEOMEAN(IF(
                            ISNUMBER(M200:AE200),
                            IF(
                                M$5:AE$5=2,
                                M200:AE200,
                                ""),
                            "")))
                )
            )
        )
    )
)</f>
        <v>0</v>
      </c>
      <c r="J200" s="242">
        <v>45103</v>
      </c>
      <c r="K200" s="242">
        <v>45336</v>
      </c>
      <c r="L200" s="91" t="s">
        <v>326</v>
      </c>
      <c r="M200" s="192">
        <v>0</v>
      </c>
      <c r="N200" s="192">
        <v>0.59975304286470099</v>
      </c>
      <c r="O200" s="192">
        <v>0</v>
      </c>
      <c r="P200" s="192" t="s">
        <v>409</v>
      </c>
      <c r="Q200" s="192">
        <v>0</v>
      </c>
      <c r="R200" s="192" t="s">
        <v>409</v>
      </c>
      <c r="S200" s="192">
        <v>0</v>
      </c>
      <c r="T200" s="192">
        <v>0</v>
      </c>
      <c r="U200" s="192" t="s">
        <v>409</v>
      </c>
      <c r="V200" s="192">
        <v>64.5</v>
      </c>
      <c r="W200" s="192" t="s">
        <v>409</v>
      </c>
      <c r="X200" s="192" t="s">
        <v>409</v>
      </c>
      <c r="Y200" s="192" t="s">
        <v>409</v>
      </c>
      <c r="Z200" s="192">
        <v>0</v>
      </c>
      <c r="AA200" s="192">
        <v>-100</v>
      </c>
      <c r="AB200" s="80"/>
      <c r="AC200" s="80"/>
      <c r="AD200" s="80"/>
      <c r="AE200" s="80"/>
      <c r="AF200" s="80"/>
      <c r="AG200" s="80"/>
      <c r="AH200" s="80"/>
      <c r="AI200" s="80"/>
      <c r="AJ200" s="81"/>
      <c r="AK200" s="81"/>
      <c r="AL200" s="81"/>
      <c r="AM200" s="81"/>
      <c r="AN200" s="81"/>
      <c r="AO200" s="81"/>
      <c r="AP200" s="81"/>
      <c r="AQ200" s="81"/>
      <c r="AR200" s="81"/>
      <c r="AS200" s="81"/>
    </row>
    <row r="201" spans="1:45" x14ac:dyDescent="0.2">
      <c r="A201" s="84">
        <v>194</v>
      </c>
      <c r="B201" s="84" t="str">
        <f ca="1"/>
        <v>Timor-Leste</v>
      </c>
      <c r="C201" s="84" t="str">
        <f ca="1"/>
        <v>TLS</v>
      </c>
      <c r="D201" s="84" t="str">
        <f ca="1"/>
        <v>EAS           East Asia &amp; Pacific</v>
      </c>
      <c r="E201" s="84" t="str">
        <f ca="1"/>
        <v>Blend</v>
      </c>
      <c r="F201" s="190" t="str">
        <f t="shared" ca="1" si="15"/>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$M$4:$AE$4,
                    (M201:AE201),
                    "")),
            1,
            0))
        =0,
    NA(),
    IF(
        Parameters!$D$15=1,
        IF(
            SUM(--(ISNUMBER(IF($M$4:$AE$4=1,(M201:AE201),""))))&gt;0,
            MAX(IF(
                ISNUMBER(M201:AE201),
                IF(
                    M$4:AE$4=1,
                    M201:AE201,
                    ""),
                "")),
            MAX(IF(
                ISNUMBER(M201:AE201),
                IF(
                    M$4:AE$4=2,
                    M201:AE201,
                    ""),
                ""))
        ),
        IF(
            Parameters!$D$16=1,
            IFERROR(
                AVERAGE(IF(
                    ISNUMBER(M201:AE201),
                    IF(
                        M$4:AE$4=1,
                        M201:AE201,
                        ""),
                    "")),
                AVERAGE(IF(
                    ISNUMBER(M201:AE201),
                    IF(
                        M$4:AE$4=2,
                        M201:AE201,
                        ""),
                    ""))
            ),
            IF(
                Parameters!$D$17=1,
                IFERROR(
                    IF(
                        OR(
                            IF(
                                ISNUMBER(M201:AE201),
                                IF(
                                    M$4:AE$4=1,
                                    M201:AE201,
                                    ""),
                                "")
                            =0),
                        0,
                        GEOMEAN(IF(
                            ISNUMBER(M201:AE201),
                            IF(
                                M$4:AE$4=1,
                                M201:AE201,
                                ""),
                            ""))
                    ),
                    IF(
                        OR(IF(
                            ISNUMBER(M201:AE201),
                            IF(
                                M$4:AE$4=2,
                                M201:AE201,
                                ""),
                            "")
                            =0),
                        0,
                        GEOMEAN(IF(
                            ISNUMBER(M201:AE201),
                            IF(
                                M$4:AE$4=2,
                                M201:AE201,
                                ""),
                            "")))
                )
            )
        )
    )
)</f>
        <v>10</v>
      </c>
      <c r="I201" s="191" cm="1">
        <f t="array" ref="I201">IF(
    SUM(IF(
            ISNUMBER(
                IF(
                    $M$5:$AE$5,
                    (M201:AE201),
                    "")),
            1,
            0))
        =0,
    NA(),
    IF(
        Parameters!$D$15=1,
        IF(
            SUM(--(ISNUMBER(IF($M$5:$AE$5=1,(M201:AE201),""))))&gt;0,
            MAX(IF(
                ISNUMBER(M201:AE201),
                IF(
                    M$5:AE$5=1,
                    M201:AE201,
                    ""),
                "")),
            MAX(IF(
                ISNUMBER(M201:AE201),
                IF(
                    M$5:AE$5=2,
                    M201:AE201,
                    ""),
                ""))
        ),
        IF(
            Parameters!$D$16=1,
            IFERROR(
                AVERAGE(IF(
                    ISNUMBER(M201:AE201),
                    IF(
                        M$5:AE$5=1,
                        M201:AE201,
                        ""),
                    "")),
                AVERAGE(IF(
                    ISNUMBER(M201:AE201),
                    IF(
                        M$5:AE$5=2,
                        M201:AE201,
                        ""),
                    ""))
            ),
            IF(
                Parameters!$D$17=1,
                IFERROR(
                    IF(
                        OR(
                            IF(
                                ISNUMBER(M201:AE201),
                                IF(
                                    M$5:AE$5=1,
                                    M201:AE201,
                                    ""),
                                "")
                            =0),
                        0,
                        GEOMEAN(IF(
                            ISNUMBER(M201:AE201),
                            IF(
                                M$5:AE$5=1,
                                M201:AE201,
                                ""),
                            ""))
                    ),
                    IF(
                        OR(IF(
                            ISNUMBER(M201:AE201),
                            IF(
                                M$5:AE$5=2,
                                M201:AE201,
                                ""),
                            "")
                            =0),
                        0,
                        GEOMEAN(IF(
                            ISNUMBER(M201:AE201),
                            IF(
                                M$5:AE$5=2,
                                M201:AE201,
                                ""),
                            "")))
                )
            )
        )
    )
)</f>
        <v>0</v>
      </c>
      <c r="J201" s="242">
        <v>44778</v>
      </c>
      <c r="K201" s="242">
        <v>45272</v>
      </c>
      <c r="L201" s="91" t="s">
        <v>328</v>
      </c>
      <c r="M201" s="192">
        <v>10</v>
      </c>
      <c r="N201" s="192">
        <v>3.4662197918504098</v>
      </c>
      <c r="O201" s="192">
        <v>0</v>
      </c>
      <c r="P201" s="192" t="s">
        <v>409</v>
      </c>
      <c r="Q201" s="192">
        <v>0</v>
      </c>
      <c r="R201" s="192" t="s">
        <v>409</v>
      </c>
      <c r="S201" s="192">
        <v>0</v>
      </c>
      <c r="T201" s="192" t="s">
        <v>409</v>
      </c>
      <c r="U201" s="192" t="s">
        <v>610</v>
      </c>
      <c r="V201" s="192">
        <v>77.5</v>
      </c>
      <c r="W201" s="192" t="s">
        <v>409</v>
      </c>
      <c r="X201" s="192" t="s">
        <v>409</v>
      </c>
      <c r="Y201" s="192" t="s">
        <v>409</v>
      </c>
      <c r="Z201" s="192">
        <v>-0.107142857142857</v>
      </c>
      <c r="AA201" s="192" t="s">
        <v>409</v>
      </c>
      <c r="AB201" s="181"/>
      <c r="AC201" s="181"/>
      <c r="AD201" s="181"/>
      <c r="AE201" s="181"/>
      <c r="AF201" s="181" t="str">
        <f>IFERROR(INDEX('Data Dictionary'!$I$8:$I$37,MATCH(AF7,'Data Dictionary'!$K$8:$K$37,0)),"")</f>
        <v/>
      </c>
      <c r="AG201" s="181" t="str">
        <f>IFERROR(INDEX('Data Dictionary'!$I$8:$I$33,MATCH(AG7,'Data Dictionary'!$M$8:$M$33,0)),"")</f>
        <v/>
      </c>
      <c r="AH201" s="181" t="str">
        <f>IFERROR(INDEX('Data Dictionary'!$I$8:$I$33,MATCH(AH7,'Data Dictionary'!$M$8:$M$33,0)),"")</f>
        <v/>
      </c>
      <c r="AI201" s="181" t="str">
        <f>IFERROR(INDEX('Data Dictionary'!$I$8:$I$33,MATCH(AI7,'Data Dictionary'!$M$8:$M$33,0)),"")</f>
        <v/>
      </c>
      <c r="AJ201" s="81"/>
      <c r="AK201" s="81"/>
      <c r="AL201" s="81"/>
      <c r="AM201" s="81"/>
      <c r="AN201" s="81"/>
      <c r="AO201" s="81"/>
      <c r="AP201" s="81"/>
      <c r="AQ201" s="81"/>
      <c r="AR201" s="81"/>
      <c r="AS201" s="81"/>
    </row>
    <row r="202" spans="1:45" x14ac:dyDescent="0.2">
      <c r="A202" s="84">
        <v>195</v>
      </c>
      <c r="B202" s="84" t="str">
        <f ca="1"/>
        <v>Tonga</v>
      </c>
      <c r="C202" s="84" t="str">
        <f ca="1"/>
        <v>TON</v>
      </c>
      <c r="D202" s="84" t="str">
        <f ca="1"/>
        <v>EAS           East Asia &amp; Pacific</v>
      </c>
      <c r="E202" s="84" t="str">
        <f ca="1"/>
        <v>IDA</v>
      </c>
      <c r="F202" s="190" t="str">
        <f t="shared" ca="1" si="15"/>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$M$4:$AE$4,
                    (M202:AE202),
                    "")),
            1,
            0))
        =0,
    NA(),
    IF(
        Parameters!$D$15=1,
        IF(
            SUM(--(ISNUMBER(IF($M$4:$AE$4=1,(M202:AE202),""))))&gt;0,
            MAX(IF(
                ISNUMBER(M202:AE202),
                IF(
                    M$4:AE$4=1,
                    M202:AE202,
                    ""),
                "")),
            MAX(IF(
                ISNUMBER(M202:AE202),
                IF(
                    M$4:AE$4=2,
                    M202:AE202,
                    ""),
                ""))
        ),
        IF(
            Parameters!$D$16=1,
            IFERROR(
                AVERAGE(IF(
                    ISNUMBER(M202:AE202),
                    IF(
                        M$4:AE$4=1,
                        M202:AE202,
                        ""),
                    "")),
                AVERAGE(IF(
                    ISNUMBER(M202:AE202),
                    IF(
                        M$4:AE$4=2,
                        M202:AE202,
                        ""),
                    ""))
            ),
            IF(
                Parameters!$D$17=1,
                IFERROR(
                    IF(
                        OR(
                            IF(
                                ISNUMBER(M202:AE202),
                                IF(
                                    M$4:AE$4=1,
                                    M202:AE202,
                                    ""),
                                "")
                            =0),
                        0,
                        GEOMEAN(IF(
                            ISNUMBER(M202:AE202),
                            IF(
                                M$4:AE$4=1,
                                M202:AE202,
                                ""),
                            ""))
                    ),
                    IF(
                        OR(IF(
                            ISNUMBER(M202:AE202),
                            IF(
                                M$4:AE$4=2,
                                M202:AE202,
                                ""),
                            "")
                            =0),
                        0,
                        GEOMEAN(IF(
                            ISNUMBER(M202:AE202),
                            IF(
                                M$4:AE$4=2,
                                M202:AE202,
                                ""),
                            "")))
                )
            )
        )
    )
)</f>
        <v>0</v>
      </c>
      <c r="I202" s="191" cm="1">
        <f t="array" ref="I202">IF(
    SUM(IF(
            ISNUMBER(
                IF(
                    $M$5:$AE$5,
                    (M202:AE202),
                    "")),
            1,
            0))
        =0,
    NA(),
    IF(
        Parameters!$D$15=1,
        IF(
            SUM(--(ISNUMBER(IF($M$5:$AE$5=1,(M202:AE202),""))))&gt;0,
            MAX(IF(
                ISNUMBER(M202:AE202),
                IF(
                    M$5:AE$5=1,
                    M202:AE202,
                    ""),
                "")),
            MAX(IF(
                ISNUMBER(M202:AE202),
                IF(
                    M$5:AE$5=2,
                    M202:AE202,
                    ""),
                ""))
        ),
        IF(
            Parameters!$D$16=1,
            IFERROR(
                AVERAGE(IF(
                    ISNUMBER(M202:AE202),
                    IF(
                        M$5:AE$5=1,
                        M202:AE202,
                        ""),
                    "")),
                AVERAGE(IF(
                    ISNUMBER(M202:AE202),
                    IF(
                        M$5:AE$5=2,
                        M202:AE202,
                        ""),
                    ""))
            ),
            IF(
                Parameters!$D$17=1,
                IFERROR(
                    IF(
                        OR(
                            IF(
                                ISNUMBER(M202:AE202),
                                IF(
                                    M$5:AE$5=1,
                                    M202:AE202,
                                    ""),
                                "")
                            =0),
                        0,
                        GEOMEAN(IF(
                            ISNUMBER(M202:AE202),
                            IF(
                                M$5:AE$5=1,
                                M202:AE202,
                                ""),
                            ""))
                    ),
                    IF(
                        OR(IF(
                            ISNUMBER(M202:AE202),
                            IF(
                                M$5:AE$5=2,
                                M202:AE202,
                                ""),
                            "")
                            =0),
                        0,
                        GEOMEAN(IF(
                            ISNUMBER(M202:AE202),
                            IF(
                                M$5:AE$5=2,
                                M202:AE202,
                                ""),
                            "")))
                )
            )
        )
    )
)</f>
        <v>0</v>
      </c>
      <c r="J202" s="242">
        <v>44753</v>
      </c>
      <c r="K202" s="242">
        <v>44753</v>
      </c>
      <c r="L202" s="91" t="s">
        <v>330</v>
      </c>
      <c r="M202" s="192">
        <v>0</v>
      </c>
      <c r="N202" s="192" t="s">
        <v>409</v>
      </c>
      <c r="O202" s="192">
        <v>0</v>
      </c>
      <c r="P202" s="192" t="s">
        <v>409</v>
      </c>
      <c r="Q202" s="192">
        <v>0</v>
      </c>
      <c r="R202" s="192" t="s">
        <v>409</v>
      </c>
      <c r="S202" s="192" t="s">
        <v>409</v>
      </c>
      <c r="T202" s="192" t="s">
        <v>409</v>
      </c>
      <c r="U202" s="192" t="s">
        <v>409</v>
      </c>
      <c r="V202" s="192" t="s">
        <v>409</v>
      </c>
      <c r="W202" s="192" t="s">
        <v>409</v>
      </c>
      <c r="X202" s="192" t="s">
        <v>409</v>
      </c>
      <c r="Y202" s="192" t="s">
        <v>409</v>
      </c>
      <c r="Z202" s="192" t="s">
        <v>409</v>
      </c>
      <c r="AA202" s="192" t="s">
        <v>409</v>
      </c>
      <c r="AB202" s="194"/>
      <c r="AC202" s="194"/>
      <c r="AD202" s="181"/>
      <c r="AE202" s="181"/>
      <c r="AF202" s="181" t="str">
        <f>IFERROR(INDEX('Data Dictionary'!$J$8:$J$37,MATCH(AF7,'Data Dictionary'!$K$8:$K$37,0)),"")</f>
        <v/>
      </c>
      <c r="AG202" s="181" t="str">
        <f>IFERROR(INDEX('Data Dictionary'!$J$8:$J$33,MATCH(AG7,'Data Dictionary'!$M$8:$M$33,0)),"")</f>
        <v/>
      </c>
      <c r="AH202" s="181" t="str">
        <f>IFERROR(INDEX('Data Dictionary'!$J$8:$J$33,MATCH(AH7,'Data Dictionary'!$M$8:$M$33,0)),"")</f>
        <v/>
      </c>
      <c r="AI202" s="181" t="str">
        <f>IFERROR(INDEX('Data Dictionary'!$J$8:$J$33,MATCH(AI7,'Data Dictionary'!$M$8:$M$33,0)),"")</f>
        <v/>
      </c>
      <c r="AJ202" s="81"/>
      <c r="AK202" s="81"/>
      <c r="AL202" s="81"/>
      <c r="AM202" s="81"/>
      <c r="AN202" s="81"/>
      <c r="AO202" s="81"/>
      <c r="AP202" s="81"/>
      <c r="AQ202" s="81"/>
      <c r="AR202" s="81"/>
      <c r="AS202" s="81"/>
    </row>
    <row r="203" spans="1:45" x14ac:dyDescent="0.2">
      <c r="A203" s="84">
        <v>196</v>
      </c>
      <c r="B203" s="84" t="str">
        <f ca="1"/>
        <v>Trinidad and Tobago</v>
      </c>
      <c r="C203" s="84" t="str">
        <f ca="1"/>
        <v>TTO</v>
      </c>
      <c r="D203" s="84" t="str">
        <f ca="1"/>
        <v>LCN           Latin America &amp; Caribbean</v>
      </c>
      <c r="E203" s="84" t="str">
        <f ca="1"/>
        <v>IBRD</v>
      </c>
      <c r="F203" s="190" t="str">
        <f t="shared" ca="1" si="15"/>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$M$4:$AE$4,
                    (M203:AE203),
                    "")),
            1,
            0))
        =0,
    NA(),
    IF(
        Parameters!$D$15=1,
        IF(
            SUM(--(ISNUMBER(IF($M$4:$AE$4=1,(M203:AE203),""))))&gt;0,
            MAX(IF(
                ISNUMBER(M203:AE203),
                IF(
                    M$4:AE$4=1,
                    M203:AE203,
                    ""),
                "")),
            MAX(IF(
                ISNUMBER(M203:AE203),
                IF(
                    M$4:AE$4=2,
                    M203:AE203,
                    ""),
                ""))
        ),
        IF(
            Parameters!$D$16=1,
            IFERROR(
                AVERAGE(IF(
                    ISNUMBER(M203:AE203),
                    IF(
                        M$4:AE$4=1,
                        M203:AE203,
                        ""),
                    "")),
                AVERAGE(IF(
                    ISNUMBER(M203:AE203),
                    IF(
                        M$4:AE$4=2,
                        M203:AE203,
                        ""),
                    ""))
            ),
            IF(
                Parameters!$D$17=1,
                IFERROR(
                    IF(
                        OR(
                            IF(
                                ISNUMBER(M203:AE203),
                                IF(
                                    M$4:AE$4=1,
                                    M203:AE203,
                                    ""),
                                "")
                            =0),
                        0,
                        GEOMEAN(IF(
                            ISNUMBER(M203:AE203),
                            IF(
                                M$4:AE$4=1,
                                M203:AE203,
                                ""),
                            ""))
                    ),
                    IF(
                        OR(IF(
                            ISNUMBER(M203:AE203),
                            IF(
                                M$4:AE$4=2,
                                M203:AE203,
                                ""),
                            "")
                            =0),
                        0,
                        GEOMEAN(IF(
                            ISNUMBER(M203:AE203),
                            IF(
                                M$4:AE$4=2,
                                M203:AE203,
                                ""),
                            "")))
                )
            )
        )
    )
)</f>
        <v>0</v>
      </c>
      <c r="I203" s="191" cm="1">
        <f t="array" ref="I203">IF(
    SUM(IF(
            ISNUMBER(
                IF(
                    $M$5:$AE$5,
                    (M203:AE203),
                    "")),
            1,
            0))
        =0,
    NA(),
    IF(
        Parameters!$D$15=1,
        IF(
            SUM(--(ISNUMBER(IF($M$5:$AE$5=1,(M203:AE203),""))))&gt;0,
            MAX(IF(
                ISNUMBER(M203:AE203),
                IF(
                    M$5:AE$5=1,
                    M203:AE203,
                    ""),
                "")),
            MAX(IF(
                ISNUMBER(M203:AE203),
                IF(
                    M$5:AE$5=2,
                    M203:AE203,
                    ""),
                ""))
        ),
        IF(
            Parameters!$D$16=1,
            IFERROR(
                AVERAGE(IF(
                    ISNUMBER(M203:AE203),
                    IF(
                        M$5:AE$5=1,
                        M203:AE203,
                        ""),
                    "")),
                AVERAGE(IF(
                    ISNUMBER(M203:AE203),
                    IF(
                        M$5:AE$5=2,
                        M203:AE203,
                        ""),
                    ""))
            ),
            IF(
                Parameters!$D$17=1,
                IFERROR(
                    IF(
                        OR(
                            IF(
                                ISNUMBER(M203:AE203),
                                IF(
                                    M$5:AE$5=1,
                                    M203:AE203,
                                    ""),
                                "")
                            =0),
                        0,
                        GEOMEAN(IF(
                            ISNUMBER(M203:AE203),
                            IF(
                                M$5:AE$5=1,
                                M203:AE203,
                                ""),
                            ""))
                    ),
                    IF(
                        OR(IF(
                            ISNUMBER(M203:AE203),
                            IF(
                                M$5:AE$5=2,
                                M203:AE203,
                                ""),
                            "")
                            =0),
                        0,
                        GEOMEAN(IF(
                            ISNUMBER(M203:AE203),
                            IF(
                                M$5:AE$5=2,
                                M203:AE203,
                                ""),
                            "")))
                )
            )
        )
    )
)</f>
        <v>4.0751763818197801</v>
      </c>
      <c r="J203" s="242">
        <v>45454</v>
      </c>
      <c r="K203" s="242">
        <v>45440</v>
      </c>
      <c r="L203" s="91" t="s">
        <v>332</v>
      </c>
      <c r="M203" s="192">
        <v>0</v>
      </c>
      <c r="N203" s="192">
        <v>0</v>
      </c>
      <c r="O203" s="192">
        <v>0</v>
      </c>
      <c r="P203" s="192">
        <v>4.0751763818197801</v>
      </c>
      <c r="Q203" s="192">
        <v>0</v>
      </c>
      <c r="R203" s="192" t="s">
        <v>409</v>
      </c>
      <c r="S203" s="192">
        <v>3.5714285714285499</v>
      </c>
      <c r="T203" s="192">
        <v>0</v>
      </c>
      <c r="U203" s="192" t="s">
        <v>409</v>
      </c>
      <c r="V203" s="192">
        <v>52.9</v>
      </c>
      <c r="W203" s="192" t="s">
        <v>409</v>
      </c>
      <c r="X203" s="192">
        <v>0.407517638181978</v>
      </c>
      <c r="Y203" s="192" t="s">
        <v>409</v>
      </c>
      <c r="Z203" s="192">
        <v>7.1428571428571105E-2</v>
      </c>
      <c r="AA203" s="192">
        <v>-29.411764705882302</v>
      </c>
      <c r="AB203" s="194"/>
      <c r="AC203" s="194"/>
      <c r="AD203" s="80"/>
      <c r="AE203" s="80"/>
      <c r="AF203" s="80"/>
      <c r="AG203" s="80"/>
      <c r="AH203" s="80"/>
      <c r="AI203" s="80"/>
      <c r="AJ203" s="81"/>
      <c r="AK203" s="81"/>
      <c r="AL203" s="81"/>
      <c r="AM203" s="81"/>
      <c r="AN203" s="81"/>
      <c r="AO203" s="81"/>
      <c r="AP203" s="81"/>
      <c r="AQ203" s="81"/>
      <c r="AR203" s="81"/>
      <c r="AS203" s="81"/>
    </row>
    <row r="204" spans="1:45" x14ac:dyDescent="0.2">
      <c r="A204" s="84">
        <v>197</v>
      </c>
      <c r="B204" s="84" t="str">
        <f ca="1"/>
        <v>Tunisia</v>
      </c>
      <c r="C204" s="84" t="str">
        <f ca="1"/>
        <v>TUN</v>
      </c>
      <c r="D204" s="84" t="str">
        <f ca="1"/>
        <v>MEA           Middle East &amp; North Africa</v>
      </c>
      <c r="E204" s="84" t="str">
        <f ca="1"/>
        <v>IBRD</v>
      </c>
      <c r="F204" s="190" t="str">
        <f t="shared" ca="1" si="15"/>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$M$4:$AE$4,
                    (M204:AE204),
                    "")),
            1,
            0))
        =0,
    NA(),
    IF(
        Parameters!$D$15=1,
        IF(
            SUM(--(ISNUMBER(IF($M$4:$AE$4=1,(M204:AE204),""))))&gt;0,
            MAX(IF(
                ISNUMBER(M204:AE204),
                IF(
                    M$4:AE$4=1,
                    M204:AE204,
                    ""),
                "")),
            MAX(IF(
                ISNUMBER(M204:AE204),
                IF(
                    M$4:AE$4=2,
                    M204:AE204,
                    ""),
                ""))
        ),
        IF(
            Parameters!$D$16=1,
            IFERROR(
                AVERAGE(IF(
                    ISNUMBER(M204:AE204),
                    IF(
                        M$4:AE$4=1,
                        M204:AE204,
                        ""),
                    "")),
                AVERAGE(IF(
                    ISNUMBER(M204:AE204),
                    IF(
                        M$4:AE$4=2,
                        M204:AE204,
                        ""),
                    ""))
            ),
            IF(
                Parameters!$D$17=1,
                IFERROR(
                    IF(
                        OR(
                            IF(
                                ISNUMBER(M204:AE204),
                                IF(
                                    M$4:AE$4=1,
                                    M204:AE204,
                                    ""),
                                "")
                            =0),
                        0,
                        GEOMEAN(IF(
                            ISNUMBER(M204:AE204),
                            IF(
                                M$4:AE$4=1,
                                M204:AE204,
                                ""),
                            ""))
                    ),
                    IF(
                        OR(IF(
                            ISNUMBER(M204:AE204),
                            IF(
                                M$4:AE$4=2,
                                M204:AE204,
                                ""),
                            "")
                            =0),
                        0,
                        GEOMEAN(IF(
                            ISNUMBER(M204:AE204),
                            IF(
                                M$4:AE$4=2,
                                M204:AE204,
                                ""),
                            "")))
                )
            )
        )
    )
)</f>
        <v>1.01869818310107</v>
      </c>
      <c r="I204" s="191" cm="1">
        <f t="array" ref="I204">IF(
    SUM(IF(
            ISNUMBER(
                IF(
                    $M$5:$AE$5,
                    (M204:AE204),
                    "")),
            1,
            0))
        =0,
    NA(),
    IF(
        Parameters!$D$15=1,
        IF(
            SUM(--(ISNUMBER(IF($M$5:$AE$5=1,(M204:AE204),""))))&gt;0,
            MAX(IF(
                ISNUMBER(M204:AE204),
                IF(
                    M$5:AE$5=1,
                    M204:AE204,
                    ""),
                "")),
            MAX(IF(
                ISNUMBER(M204:AE204),
                IF(
                    M$5:AE$5=2,
                    M204:AE204,
                    ""),
                ""))
        ),
        IF(
            Parameters!$D$16=1,
            IFERROR(
                AVERAGE(IF(
                    ISNUMBER(M204:AE204),
                    IF(
                        M$5:AE$5=1,
                        M204:AE204,
                        ""),
                    "")),
                AVERAGE(IF(
                    ISNUMBER(M204:AE204),
                    IF(
                        M$5:AE$5=2,
                        M204:AE204,
                        ""),
                    ""))
            ),
            IF(
                Parameters!$D$17=1,
                IFERROR(
                    IF(
                        OR(
                            IF(
                                ISNUMBER(M204:AE204),
                                IF(
                                    M$5:AE$5=1,
                                    M204:AE204,
                                    ""),
                                "")
                            =0),
                        0,
                        GEOMEAN(IF(
                            ISNUMBER(M204:AE204),
                            IF(
                                M$5:AE$5=1,
                                M204:AE204,
                                ""),
                            ""))
                    ),
                    IF(
                        OR(IF(
                            ISNUMBER(M204:AE204),
                            IF(
                                M$5:AE$5=2,
                                M204:AE204,
                                ""),
                            "")
                            =0),
                        0,
                        GEOMEAN(IF(
                            ISNUMBER(M204:AE204),
                            IF(
                                M$5:AE$5=2,
                                M204:AE204,
                                ""),
                            "")))
                )
            )
        )
    )
)</f>
        <v>0</v>
      </c>
      <c r="J204" s="242">
        <v>45103</v>
      </c>
      <c r="K204" s="242">
        <v>45336</v>
      </c>
      <c r="L204" s="91" t="s">
        <v>334</v>
      </c>
      <c r="M204" s="192">
        <v>0</v>
      </c>
      <c r="N204" s="192">
        <v>1.01869818310107</v>
      </c>
      <c r="O204" s="192">
        <v>0</v>
      </c>
      <c r="P204" s="192" t="s">
        <v>409</v>
      </c>
      <c r="Q204" s="192">
        <v>0</v>
      </c>
      <c r="R204" s="192" t="s">
        <v>409</v>
      </c>
      <c r="S204" s="192">
        <v>0</v>
      </c>
      <c r="T204" s="192">
        <v>0</v>
      </c>
      <c r="U204" s="192" t="s">
        <v>409</v>
      </c>
      <c r="V204" s="192">
        <v>66.400000000000006</v>
      </c>
      <c r="W204" s="192" t="s">
        <v>409</v>
      </c>
      <c r="X204" s="192" t="s">
        <v>409</v>
      </c>
      <c r="Y204" s="192" t="s">
        <v>409</v>
      </c>
      <c r="Z204" s="192">
        <v>0</v>
      </c>
      <c r="AA204" s="192">
        <v>-100</v>
      </c>
      <c r="AB204" s="80"/>
      <c r="AC204" s="80"/>
      <c r="AD204" s="80"/>
      <c r="AE204" s="80"/>
      <c r="AF204" s="80"/>
      <c r="AG204" s="80"/>
      <c r="AH204" s="80"/>
      <c r="AI204" s="80"/>
      <c r="AJ204" s="81"/>
      <c r="AK204" s="81"/>
      <c r="AL204" s="81"/>
      <c r="AM204" s="81"/>
      <c r="AN204" s="81"/>
      <c r="AO204" s="81"/>
      <c r="AP204" s="81"/>
      <c r="AQ204" s="81"/>
      <c r="AR204" s="81"/>
      <c r="AS204" s="81"/>
    </row>
    <row r="205" spans="1:45" x14ac:dyDescent="0.2">
      <c r="A205" s="84">
        <v>198</v>
      </c>
      <c r="B205" s="84" t="str">
        <f ca="1"/>
        <v>Türkiye</v>
      </c>
      <c r="C205" s="84" t="str">
        <f ca="1"/>
        <v>TUR</v>
      </c>
      <c r="D205" s="84" t="str">
        <f ca="1"/>
        <v>ECS           Europe &amp; Central Asia</v>
      </c>
      <c r="E205" s="84" t="str">
        <f ca="1"/>
        <v>IBRD</v>
      </c>
      <c r="F205" s="190" t="str">
        <f t="shared" ca="1" si="15"/>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$M$4:$AE$4,
                    (M205:AE205),
                    "")),
            1,
            0))
        =0,
    NA(),
    IF(
        Parameters!$D$15=1,
        IF(
            SUM(--(ISNUMBER(IF($M$4:$AE$4=1,(M205:AE205),""))))&gt;0,
            MAX(IF(
                ISNUMBER(M205:AE205),
                IF(
                    M$4:AE$4=1,
                    M205:AE205,
                    ""),
                "")),
            MAX(IF(
                ISNUMBER(M205:AE205),
                IF(
                    M$4:AE$4=2,
                    M205:AE205,
                    ""),
                ""))
        ),
        IF(
            Parameters!$D$16=1,
            IFERROR(
                AVERAGE(IF(
                    ISNUMBER(M205:AE205),
                    IF(
                        M$4:AE$4=1,
                        M205:AE205,
                        ""),
                    "")),
                AVERAGE(IF(
                    ISNUMBER(M205:AE205),
                    IF(
                        M$4:AE$4=2,
                        M205:AE205,
                        ""),
                    ""))
            ),
            IF(
                Parameters!$D$17=1,
                IFERROR(
                    IF(
                        OR(
                            IF(
                                ISNUMBER(M205:AE205),
                                IF(
                                    M$4:AE$4=1,
                                    M205:AE205,
                                    ""),
                                "")
                            =0),
                        0,
                        GEOMEAN(IF(
                            ISNUMBER(M205:AE205),
                            IF(
                                M$4:AE$4=1,
                                M205:AE205,
                                ""),
                            ""))
                    ),
                    IF(
                        OR(IF(
                            ISNUMBER(M205:AE205),
                            IF(
                                M$4:AE$4=2,
                                M205:AE205,
                                ""),
                            "")
                            =0),
                        0,
                        GEOMEAN(IF(
                            ISNUMBER(M205:AE205),
                            IF(
                                M$4:AE$4=2,
                                M205:AE205,
                                ""),
                            "")))
                )
            )
        )
    )
)</f>
        <v>4.2820603281001901</v>
      </c>
      <c r="I205" s="191" cm="1">
        <f t="array" ref="I205">IF(
    SUM(IF(
            ISNUMBER(
                IF(
                    $M$5:$AE$5,
                    (M205:AE205),
                    "")),
            1,
            0))
        =0,
    NA(),
    IF(
        Parameters!$D$15=1,
        IF(
            SUM(--(ISNUMBER(IF($M$5:$AE$5=1,(M205:AE205),""))))&gt;0,
            MAX(IF(
                ISNUMBER(M205:AE205),
                IF(
                    M$5:AE$5=1,
                    M205:AE205,
                    ""),
                "")),
            MAX(IF(
                ISNUMBER(M205:AE205),
                IF(
                    M$5:AE$5=2,
                    M205:AE205,
                    ""),
                ""))
        ),
        IF(
            Parameters!$D$16=1,
            IFERROR(
                AVERAGE(IF(
                    ISNUMBER(M205:AE205),
                    IF(
                        M$5:AE$5=1,
                        M205:AE205,
                        ""),
                    "")),
                AVERAGE(IF(
                    ISNUMBER(M205:AE205),
                    IF(
                        M$5:AE$5=2,
                        M205:AE205,
                        ""),
                    ""))
            ),
            IF(
                Parameters!$D$17=1,
                IFERROR(
                    IF(
                        OR(
                            IF(
                                ISNUMBER(M205:AE205),
                                IF(
                                    M$5:AE$5=1,
                                    M205:AE205,
                                    ""),
                                "")
                            =0),
                        0,
                        GEOMEAN(IF(
                            ISNUMBER(M205:AE205),
                            IF(
                                M$5:AE$5=1,
                                M205:AE205,
                                ""),
                            ""))
                    ),
                    IF(
                        OR(IF(
                            ISNUMBER(M205:AE205),
                            IF(
                                M$5:AE$5=2,
                                M205:AE205,
                                ""),
                            "")
                            =0),
                        0,
                        GEOMEAN(IF(
                            ISNUMBER(M205:AE205),
                            IF(
                                M$5:AE$5=2,
                                M205:AE205,
                                ""),
                            "")))
                )
            )
        )
    )
)</f>
        <v>0</v>
      </c>
      <c r="J205" s="242">
        <v>45103</v>
      </c>
      <c r="K205" s="242">
        <v>45455</v>
      </c>
      <c r="L205" s="91" t="s">
        <v>335</v>
      </c>
      <c r="M205" s="192">
        <v>0</v>
      </c>
      <c r="N205" s="192">
        <v>4.2820603281001901</v>
      </c>
      <c r="O205" s="192">
        <v>0</v>
      </c>
      <c r="P205" s="192">
        <v>0</v>
      </c>
      <c r="Q205" s="192">
        <v>0</v>
      </c>
      <c r="R205" s="192" t="s">
        <v>409</v>
      </c>
      <c r="S205" s="192">
        <v>0</v>
      </c>
      <c r="T205" s="192">
        <v>0</v>
      </c>
      <c r="U205" s="192" t="s">
        <v>409</v>
      </c>
      <c r="V205" s="192">
        <v>81.2</v>
      </c>
      <c r="W205" s="192" t="s">
        <v>409</v>
      </c>
      <c r="X205" s="192">
        <v>-1.62129641099957</v>
      </c>
      <c r="Y205" s="192" t="s">
        <v>409</v>
      </c>
      <c r="Z205" s="192">
        <v>0</v>
      </c>
      <c r="AA205" s="192">
        <v>-72.093023255813904</v>
      </c>
      <c r="AB205" s="80"/>
      <c r="AC205" s="80"/>
      <c r="AD205" s="80"/>
      <c r="AE205" s="80"/>
      <c r="AF205" s="80"/>
      <c r="AG205" s="80"/>
      <c r="AH205" s="80"/>
      <c r="AI205" s="80"/>
      <c r="AJ205" s="81"/>
      <c r="AK205" s="81"/>
      <c r="AL205" s="81"/>
      <c r="AM205" s="81"/>
      <c r="AN205" s="81"/>
      <c r="AO205" s="81"/>
      <c r="AP205" s="81"/>
      <c r="AQ205" s="81"/>
      <c r="AR205" s="81"/>
      <c r="AS205" s="81"/>
    </row>
    <row r="206" spans="1:45" x14ac:dyDescent="0.2">
      <c r="A206" s="84">
        <v>199</v>
      </c>
      <c r="B206" s="35" t="str">
        <f ca="1"/>
        <v>Tuvalu</v>
      </c>
      <c r="C206" s="35" t="str">
        <f ca="1"/>
        <v>TUV</v>
      </c>
      <c r="D206" s="35" t="str">
        <f ca="1"/>
        <v>EAS           East Asia &amp; Pacific</v>
      </c>
      <c r="E206" s="35" t="str">
        <f ca="1"/>
        <v>IDA</v>
      </c>
      <c r="F206" s="190" t="str">
        <f t="shared" ca="1" si="15"/>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$M$4:$AE$4,
                    (M206:AE206),
                    "")),
            1,
            0))
        =0,
    NA(),
    IF(
        Parameters!$D$15=1,
        IF(
            SUM(--(ISNUMBER(IF($M$4:$AE$4=1,(M206:AE206),""))))&gt;0,
            MAX(IF(
                ISNUMBER(M206:AE206),
                IF(
                    M$4:AE$4=1,
                    M206:AE206,
                    ""),
                "")),
            MAX(IF(
                ISNUMBER(M206:AE206),
                IF(
                    M$4:AE$4=2,
                    M206:AE206,
                    ""),
                ""))
        ),
        IF(
            Parameters!$D$16=1,
            IFERROR(
                AVERAGE(IF(
                    ISNUMBER(M206:AE206),
                    IF(
                        M$4:AE$4=1,
                        M206:AE206,
                        ""),
                    "")),
                AVERAGE(IF(
                    ISNUMBER(M206:AE206),
                    IF(
                        M$4:AE$4=2,
                        M206:AE206,
                        ""),
                    ""))
            ),
            IF(
                Parameters!$D$17=1,
                IFERROR(
                    IF(
                        OR(
                            IF(
                                ISNUMBER(M206:AE206),
                                IF(
                                    M$4:AE$4=1,
                                    M206:AE206,
                                    ""),
                                "")
                            =0),
                        0,
                        GEOMEAN(IF(
                            ISNUMBER(M206:AE206),
                            IF(
                                M$4:AE$4=1,
                                M206:AE206,
                                ""),
                            ""))
                    ),
                    IF(
                        OR(IF(
                            ISNUMBER(M206:AE206),
                            IF(
                                M$4:AE$4=2,
                                M206:AE206,
                                ""),
                            "")
                            =0),
                        0,
                        GEOMEAN(IF(
                            ISNUMBER(M206:AE206),
                            IF(
                                M$4:AE$4=2,
                                M206:AE206,
                                ""),
                            "")))
                )
            )
        )
    )
)</f>
        <v>10</v>
      </c>
      <c r="I206" s="191" cm="1">
        <f t="array" ref="I206">IF(
    SUM(IF(
            ISNUMBER(
                IF(
                    $M$5:$AE$5,
                    (M206:AE206),
                    "")),
            1,
            0))
        =0,
    NA(),
    IF(
        Parameters!$D$15=1,
        IF(
            SUM(--(ISNUMBER(IF($M$5:$AE$5=1,(M206:AE206),""))))&gt;0,
            MAX(IF(
                ISNUMBER(M206:AE206),
                IF(
                    M$5:AE$5=1,
                    M206:AE206,
                    ""),
                "")),
            MAX(IF(
                ISNUMBER(M206:AE206),
                IF(
                    M$5:AE$5=2,
                    M206:AE206,
                    ""),
                ""))
        ),
        IF(
            Parameters!$D$16=1,
            IFERROR(
                AVERAGE(IF(
                    ISNUMBER(M206:AE206),
                    IF(
                        M$5:AE$5=1,
                        M206:AE206,
                        ""),
                    "")),
                AVERAGE(IF(
                    ISNUMBER(M206:AE206),
                    IF(
                        M$5:AE$5=2,
                        M206:AE206,
                        ""),
                    ""))
            ),
            IF(
                Parameters!$D$17=1,
                IFERROR(
                    IF(
                        OR(
                            IF(
                                ISNUMBER(M206:AE206),
                                IF(
                                    M$5:AE$5=1,
                                    M206:AE206,
                                    ""),
                                "")
                            =0),
                        0,
                        GEOMEAN(IF(
                            ISNUMBER(M206:AE206),
                            IF(
                                M$5:AE$5=1,
                                M206:AE206,
                                ""),
                            ""))
                    ),
                    IF(
                        OR(IF(
                            ISNUMBER(M206:AE206),
                            IF(
                                M$5:AE$5=2,
                                M206:AE206,
                                ""),
                            "")
                            =0),
                        0,
                        GEOMEAN(IF(
                            ISNUMBER(M206:AE206),
                            IF(
                                M$5:AE$5=2,
                                M206:AE206,
                                ""),
                            "")))
                )
            )
        )
    )
)</f>
        <v>0</v>
      </c>
      <c r="J206" s="242">
        <v>44778</v>
      </c>
      <c r="K206" s="242" t="s">
        <v>409</v>
      </c>
      <c r="L206" s="91" t="s">
        <v>337</v>
      </c>
      <c r="M206" s="192">
        <v>10</v>
      </c>
      <c r="N206" s="192" t="s">
        <v>409</v>
      </c>
      <c r="O206" s="192">
        <v>0</v>
      </c>
      <c r="P206" s="192" t="s">
        <v>409</v>
      </c>
      <c r="Q206" s="192">
        <v>0</v>
      </c>
      <c r="R206" s="192" t="s">
        <v>409</v>
      </c>
      <c r="S206" s="192" t="s">
        <v>409</v>
      </c>
      <c r="T206" s="192" t="s">
        <v>409</v>
      </c>
      <c r="U206" s="192" t="s">
        <v>610</v>
      </c>
      <c r="V206" s="192" t="s">
        <v>409</v>
      </c>
      <c r="W206" s="192" t="s">
        <v>409</v>
      </c>
      <c r="X206" s="192" t="s">
        <v>409</v>
      </c>
      <c r="Y206" s="192" t="s">
        <v>409</v>
      </c>
      <c r="Z206" s="192" t="s">
        <v>409</v>
      </c>
      <c r="AA206" s="192" t="s">
        <v>409</v>
      </c>
    </row>
    <row r="207" spans="1:45" x14ac:dyDescent="0.2">
      <c r="A207" s="84">
        <v>200</v>
      </c>
      <c r="B207" s="35" t="str">
        <f ca="1"/>
        <v>Taiwan, China</v>
      </c>
      <c r="C207" s="35" t="str">
        <f ca="1"/>
        <v>TWN</v>
      </c>
      <c r="D207" s="35" t="str">
        <f ca="1"/>
        <v>EAS           East Asia &amp; Pacific</v>
      </c>
      <c r="E207" s="35" t="str">
        <f ca="1"/>
        <v>NA</v>
      </c>
      <c r="F207" s="190" t="str">
        <f t="shared" ca="1" si="15"/>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cm="1">
        <f t="array" ref="H207">IF(
    SUM(IF(
            ISNUMBER(
                IF(
                    $M$4:$AE$4,
                    (M207:AE207),
                    "")),
            1,
            0))
        =0,
    NA(),
    IF(
        Parameters!$D$15=1,
        IF(
            SUM(--(ISNUMBER(IF($M$4:$AE$4=1,(M207:AE207),""))))&gt;0,
            MAX(IF(
                ISNUMBER(M207:AE207),
                IF(
                    M$4:AE$4=1,
                    M207:AE207,
                    ""),
                "")),
            MAX(IF(
                ISNUMBER(M207:AE207),
                IF(
                    M$4:AE$4=2,
                    M207:AE207,
                    ""),
                ""))
        ),
        IF(
            Parameters!$D$16=1,
            IFERROR(
                AVERAGE(IF(
                    ISNUMBER(M207:AE207),
                    IF(
                        M$4:AE$4=1,
                        M207:AE207,
                        ""),
                    "")),
                AVERAGE(IF(
                    ISNUMBER(M207:AE207),
                    IF(
                        M$4:AE$4=2,
                        M207:AE207,
                        ""),
                    ""))
            ),
            IF(
                Parameters!$D$17=1,
                IFERROR(
                    IF(
                        OR(
                            IF(
                                ISNUMBER(M207:AE207),
                                IF(
                                    M$4:AE$4=1,
                                    M207:AE207,
                                    ""),
                                "")
                            =0),
                        0,
                        GEOMEAN(IF(
                            ISNUMBER(M207:AE207),
                            IF(
                                M$4:AE$4=1,
                                M207:AE207,
                                ""),
                            ""))
                    ),
                    IF(
                        OR(IF(
                            ISNUMBER(M207:AE207),
                            IF(
                                M$4:AE$4=2,
                                M207:AE207,
                                ""),
                            "")
                            =0),
                        0,
                        GEOMEAN(IF(
                            ISNUMBER(M207:AE207),
                            IF(
                                M$4:AE$4=2,
                                M207:AE207,
                                ""),
                            "")))
                )
            )
        )
    )
)</f>
        <v>0</v>
      </c>
      <c r="I207" s="191" cm="1">
        <f t="array" ref="I207">IF(
    SUM(IF(
            ISNUMBER(
                IF(
                    $M$5:$AE$5,
                    (M207:AE207),
                    "")),
            1,
            0))
        =0,
    NA(),
    IF(
        Parameters!$D$15=1,
        IF(
            SUM(--(ISNUMBER(IF($M$5:$AE$5=1,(M207:AE207),""))))&gt;0,
            MAX(IF(
                ISNUMBER(M207:AE207),
                IF(
                    M$5:AE$5=1,
                    M207:AE207,
                    ""),
                "")),
            MAX(IF(
                ISNUMBER(M207:AE207),
                IF(
                    M$5:AE$5=2,
                    M207:AE207,
                    ""),
                ""))
        ),
        IF(
            Parameters!$D$16=1,
            IFERROR(
                AVERAGE(IF(
                    ISNUMBER(M207:AE207),
                    IF(
                        M$5:AE$5=1,
                        M207:AE207,
                        ""),
                    "")),
                AVERAGE(IF(
                    ISNUMBER(M207:AE207),
                    IF(
                        M$5:AE$5=2,
                        M207:AE207,
                        ""),
                    ""))
            ),
            IF(
                Parameters!$D$17=1,
                IFERROR(
                    IF(
                        OR(
                            IF(
                                ISNUMBER(M207:AE207),
                                IF(
                                    M$5:AE$5=1,
                                    M207:AE207,
                                    ""),
                                "")
                            =0),
                        0,
                        GEOMEAN(IF(
                            ISNUMBER(M207:AE207),
                            IF(
                                M$5:AE$5=1,
                                M207:AE207,
                                ""),
                            ""))
                    ),
                    IF(
                        OR(IF(
                            ISNUMBER(M207:AE207),
                            IF(
                                M$5:AE$5=2,
                                M207:AE207,
                                ""),
                            "")
                            =0),
                        0,
                        GEOMEAN(IF(
                            ISNUMBER(M207:AE207),
                            IF(
                                M$5:AE$5=2,
                                M207:AE207,
                                ""),
                            "")))
                )
            )
        )
    )
)</f>
        <v>0</v>
      </c>
      <c r="J207" s="242" t="s">
        <v>409</v>
      </c>
      <c r="K207" s="242" t="s">
        <v>409</v>
      </c>
      <c r="L207" s="91" t="s">
        <v>697</v>
      </c>
      <c r="M207" s="192">
        <v>0</v>
      </c>
      <c r="N207" s="192" t="s">
        <v>409</v>
      </c>
      <c r="O207" s="192">
        <v>0</v>
      </c>
      <c r="P207" s="192" t="s">
        <v>409</v>
      </c>
      <c r="Q207" s="192">
        <v>0</v>
      </c>
      <c r="R207" s="192" t="s">
        <v>409</v>
      </c>
      <c r="S207" s="192" t="s">
        <v>409</v>
      </c>
      <c r="T207" s="192" t="s">
        <v>409</v>
      </c>
      <c r="U207" s="192" t="s">
        <v>409</v>
      </c>
      <c r="V207" s="192" t="s">
        <v>409</v>
      </c>
      <c r="W207" s="192" t="s">
        <v>409</v>
      </c>
      <c r="X207" s="192" t="s">
        <v>409</v>
      </c>
      <c r="Y207" s="192" t="s">
        <v>409</v>
      </c>
      <c r="Z207" s="192" t="s">
        <v>409</v>
      </c>
      <c r="AA207" s="192" t="s">
        <v>409</v>
      </c>
    </row>
    <row r="208" spans="1:45" x14ac:dyDescent="0.2">
      <c r="A208" s="84">
        <v>201</v>
      </c>
      <c r="B208" s="35" t="str">
        <f ca="1"/>
        <v>Tanzania</v>
      </c>
      <c r="C208" s="35" t="str">
        <f ca="1"/>
        <v>TZA</v>
      </c>
      <c r="D208" s="35" t="str">
        <f ca="1"/>
        <v>SSF           Sub-Saharan Africa</v>
      </c>
      <c r="E208" s="35" t="str">
        <f ca="1"/>
        <v>IDA</v>
      </c>
      <c r="F208" s="190" t="str">
        <f t="shared" ca="1" si="15"/>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$M$4:$AE$4,
                    (M208:AE208),
                    "")),
            1,
            0))
        =0,
    NA(),
    IF(
        Parameters!$D$15=1,
        IF(
            SUM(--(ISNUMBER(IF($M$4:$AE$4=1,(M208:AE208),""))))&gt;0,
            MAX(IF(
                ISNUMBER(M208:AE208),
                IF(
                    M$4:AE$4=1,
                    M208:AE208,
                    ""),
                "")),
            MAX(IF(
                ISNUMBER(M208:AE208),
                IF(
                    M$4:AE$4=2,
                    M208:AE208,
                    ""),
                ""))
        ),
        IF(
            Parameters!$D$16=1,
            IFERROR(
                AVERAGE(IF(
                    ISNUMBER(M208:AE208),
                    IF(
                        M$4:AE$4=1,
                        M208:AE208,
                        ""),
                    "")),
                AVERAGE(IF(
                    ISNUMBER(M208:AE208),
                    IF(
                        M$4:AE$4=2,
                        M208:AE208,
                        ""),
                    ""))
            ),
            IF(
                Parameters!$D$17=1,
                IFERROR(
                    IF(
                        OR(
                            IF(
                                ISNUMBER(M208:AE208),
                                IF(
                                    M$4:AE$4=1,
                                    M208:AE208,
                                    ""),
                                "")
                            =0),
                        0,
                        GEOMEAN(IF(
                            ISNUMBER(M208:AE208),
                            IF(
                                M$4:AE$4=1,
                                M208:AE208,
                                ""),
                            ""))
                    ),
                    IF(
                        OR(IF(
                            ISNUMBER(M208:AE208),
                            IF(
                                M$4:AE$4=2,
                                M208:AE208,
                                ""),
                            "")
                            =0),
                        0,
                        GEOMEAN(IF(
                            ISNUMBER(M208:AE208),
                            IF(
                                M$4:AE$4=2,
                                M208:AE208,
                                ""),
                            "")))
                )
            )
        )
    )
)</f>
        <v>3.2677720938436998</v>
      </c>
      <c r="I208" s="191" cm="1">
        <f t="array" ref="I208">IF(
    SUM(IF(
            ISNUMBER(
                IF(
                    $M$5:$AE$5,
                    (M208:AE208),
                    "")),
            1,
            0))
        =0,
    NA(),
    IF(
        Parameters!$D$15=1,
        IF(
            SUM(--(ISNUMBER(IF($M$5:$AE$5=1,(M208:AE208),""))))&gt;0,
            MAX(IF(
                ISNUMBER(M208:AE208),
                IF(
                    M$5:AE$5=1,
                    M208:AE208,
                    ""),
                "")),
            MAX(IF(
                ISNUMBER(M208:AE208),
                IF(
                    M$5:AE$5=2,
                    M208:AE208,
                    ""),
                ""))
        ),
        IF(
            Parameters!$D$16=1,
            IFERROR(
                AVERAGE(IF(
                    ISNUMBER(M208:AE208),
                    IF(
                        M$5:AE$5=1,
                        M208:AE208,
                        ""),
                    "")),
                AVERAGE(IF(
                    ISNUMBER(M208:AE208),
                    IF(
                        M$5:AE$5=2,
                        M208:AE208,
                        ""),
                    ""))
            ),
            IF(
                Parameters!$D$17=1,
                IFERROR(
                    IF(
                        OR(
                            IF(
                                ISNUMBER(M208:AE208),
                                IF(
                                    M$5:AE$5=1,
                                    M208:AE208,
                                    ""),
                                "")
                            =0),
                        0,
                        GEOMEAN(IF(
                            ISNUMBER(M208:AE208),
                            IF(
                                M$5:AE$5=1,
                                M208:AE208,
                                ""),
                            ""))
                    ),
                    IF(
                        OR(IF(
                            ISNUMBER(M208:AE208),
                            IF(
                                M$5:AE$5=2,
                                M208:AE208,
                                ""),
                            "")
                            =0),
                        0,
                        GEOMEAN(IF(
                            ISNUMBER(M208:AE208),
                            IF(
                                M$5:AE$5=2,
                                M208:AE208,
                                ""),
                            "")))
                )
            )
        )
    )
)</f>
        <v>0</v>
      </c>
      <c r="J208" s="242">
        <v>45103</v>
      </c>
      <c r="K208" s="242">
        <v>45454</v>
      </c>
      <c r="L208" s="91" t="s">
        <v>339</v>
      </c>
      <c r="M208" s="192">
        <v>0</v>
      </c>
      <c r="N208" s="192">
        <v>3.2677720938436998</v>
      </c>
      <c r="O208" s="192">
        <v>0</v>
      </c>
      <c r="P208" s="192">
        <v>0</v>
      </c>
      <c r="Q208" s="192">
        <v>0</v>
      </c>
      <c r="R208" s="192" t="s">
        <v>409</v>
      </c>
      <c r="S208" s="192">
        <v>0</v>
      </c>
      <c r="T208" s="192">
        <v>0</v>
      </c>
      <c r="U208" s="192" t="s">
        <v>409</v>
      </c>
      <c r="V208" s="192">
        <v>76.599999999999994</v>
      </c>
      <c r="W208" s="192" t="s">
        <v>409</v>
      </c>
      <c r="X208" s="192">
        <v>-1.6440829402425301</v>
      </c>
      <c r="Y208" s="192" t="s">
        <v>409</v>
      </c>
      <c r="Z208" s="192">
        <v>0</v>
      </c>
      <c r="AA208" s="192">
        <v>-14.285714285714199</v>
      </c>
    </row>
    <row r="209" spans="1:27" x14ac:dyDescent="0.2">
      <c r="A209" s="84">
        <v>202</v>
      </c>
      <c r="B209" s="35" t="str">
        <f ca="1"/>
        <v>Uganda</v>
      </c>
      <c r="C209" s="35" t="str">
        <f ca="1"/>
        <v>UGA</v>
      </c>
      <c r="D209" s="35" t="str">
        <f ca="1"/>
        <v>SSF           Sub-Saharan Africa</v>
      </c>
      <c r="E209" s="35" t="str">
        <f ca="1"/>
        <v>IDA</v>
      </c>
      <c r="F209" s="190" t="str">
        <f t="shared" ca="1" si="15"/>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$M$4:$AE$4,
                    (M209:AE209),
                    "")),
            1,
            0))
        =0,
    NA(),
    IF(
        Parameters!$D$15=1,
        IF(
            SUM(--(ISNUMBER(IF($M$4:$AE$4=1,(M209:AE209),""))))&gt;0,
            MAX(IF(
                ISNUMBER(M209:AE209),
                IF(
                    M$4:AE$4=1,
                    M209:AE209,
                    ""),
                "")),
            MAX(IF(
                ISNUMBER(M209:AE209),
                IF(
                    M$4:AE$4=2,
                    M209:AE209,
                    ""),
                ""))
        ),
        IF(
            Parameters!$D$16=1,
            IFERROR(
                AVERAGE(IF(
                    ISNUMBER(M209:AE209),
                    IF(
                        M$4:AE$4=1,
                        M209:AE209,
                        ""),
                    "")),
                AVERAGE(IF(
                    ISNUMBER(M209:AE209),
                    IF(
                        M$4:AE$4=2,
                        M209:AE209,
                        ""),
                    ""))
            ),
            IF(
                Parameters!$D$17=1,
                IFERROR(
                    IF(
                        OR(
                            IF(
                                ISNUMBER(M209:AE209),
                                IF(
                                    M$4:AE$4=1,
                                    M209:AE209,
                                    ""),
                                "")
                            =0),
                        0,
                        GEOMEAN(IF(
                            ISNUMBER(M209:AE209),
                            IF(
                                M$4:AE$4=1,
                                M209:AE209,
                                ""),
                            ""))
                    ),
                    IF(
                        OR(IF(
                            ISNUMBER(M209:AE209),
                            IF(
                                M$4:AE$4=2,
                                M209:AE209,
                                ""),
                            "")
                            =0),
                        0,
                        GEOMEAN(IF(
                            ISNUMBER(M209:AE209),
                            IF(
                                M$4:AE$4=2,
                                M209:AE209,
                                ""),
                            "")))
                )
            )
        )
    )
)</f>
        <v>6.5531839830657903</v>
      </c>
      <c r="I209" s="191" cm="1">
        <f t="array" ref="I209">IF(
    SUM(IF(
            ISNUMBER(
                IF(
                    $M$5:$AE$5,
                    (M209:AE209),
                    "")),
            1,
            0))
        =0,
    NA(),
    IF(
        Parameters!$D$15=1,
        IF(
            SUM(--(ISNUMBER(IF($M$5:$AE$5=1,(M209:AE209),""))))&gt;0,
            MAX(IF(
                ISNUMBER(M209:AE209),
                IF(
                    M$5:AE$5=1,
                    M209:AE209,
                    ""),
                "")),
            MAX(IF(
                ISNUMBER(M209:AE209),
                IF(
                    M$5:AE$5=2,
                    M209:AE209,
                    ""),
                ""))
        ),
        IF(
            Parameters!$D$16=1,
            IFERROR(
                AVERAGE(IF(
                    ISNUMBER(M209:AE209),
                    IF(
                        M$5:AE$5=1,
                        M209:AE209,
                        ""),
                    "")),
                AVERAGE(IF(
                    ISNUMBER(M209:AE209),
                    IF(
                        M$5:AE$5=2,
                        M209:AE209,
                        ""),
                    ""))
            ),
            IF(
                Parameters!$D$17=1,
                IFERROR(
                    IF(
                        OR(
                            IF(
                                ISNUMBER(M209:AE209),
                                IF(
                                    M$5:AE$5=1,
                                    M209:AE209,
                                    ""),
                                "")
                            =0),
                        0,
                        GEOMEAN(IF(
                            ISNUMBER(M209:AE209),
                            IF(
                                M$5:AE$5=1,
                                M209:AE209,
                                ""),
                            ""))
                    ),
                    IF(
                        OR(IF(
                            ISNUMBER(M209:AE209),
                            IF(
                                M$5:AE$5=2,
                                M209:AE209,
                                ""),
                            "")
                            =0),
                        0,
                        GEOMEAN(IF(
                            ISNUMBER(M209:AE209),
                            IF(
                                M$5:AE$5=2,
                                M209:AE209,
                                ""),
                            "")))
                )
            )
        )
    )
)</f>
        <v>0</v>
      </c>
      <c r="J209" s="242">
        <v>45103</v>
      </c>
      <c r="K209" s="242">
        <v>45455</v>
      </c>
      <c r="L209" s="91" t="s">
        <v>341</v>
      </c>
      <c r="M209" s="192">
        <v>0</v>
      </c>
      <c r="N209" s="192">
        <v>6.5531839830657903</v>
      </c>
      <c r="O209" s="192">
        <v>0</v>
      </c>
      <c r="P209" s="192">
        <v>0</v>
      </c>
      <c r="Q209" s="192">
        <v>0</v>
      </c>
      <c r="R209" s="192" t="s">
        <v>409</v>
      </c>
      <c r="S209" s="192">
        <v>0</v>
      </c>
      <c r="T209" s="192">
        <v>0</v>
      </c>
      <c r="U209" s="192" t="s">
        <v>409</v>
      </c>
      <c r="V209" s="192">
        <v>91.5</v>
      </c>
      <c r="W209" s="192" t="s">
        <v>409</v>
      </c>
      <c r="X209" s="192">
        <v>-1.41766350850022</v>
      </c>
      <c r="Y209" s="192" t="s">
        <v>409</v>
      </c>
      <c r="Z209" s="192">
        <v>0</v>
      </c>
      <c r="AA209" s="192">
        <v>-38.983050847457598</v>
      </c>
    </row>
    <row r="210" spans="1:27" x14ac:dyDescent="0.2">
      <c r="A210" s="84">
        <v>203</v>
      </c>
      <c r="B210" s="35" t="str">
        <f ca="1"/>
        <v>Ukraine</v>
      </c>
      <c r="C210" s="35" t="str">
        <f ca="1"/>
        <v>UKR</v>
      </c>
      <c r="D210" s="35" t="str">
        <f ca="1"/>
        <v>ECS           Europe &amp; Central Asia</v>
      </c>
      <c r="E210" s="35" t="str">
        <f ca="1"/>
        <v>IBRD</v>
      </c>
      <c r="F210" s="190" t="str">
        <f t="shared" ca="1" si="15"/>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$M$4:$AE$4,
                    (M210:AE210),
                    "")),
            1,
            0))
        =0,
    NA(),
    IF(
        Parameters!$D$15=1,
        IF(
            SUM(--(ISNUMBER(IF($M$4:$AE$4=1,(M210:AE210),""))))&gt;0,
            MAX(IF(
                ISNUMBER(M210:AE210),
                IF(
                    M$4:AE$4=1,
                    M210:AE210,
                    ""),
                "")),
            MAX(IF(
                ISNUMBER(M210:AE210),
                IF(
                    M$4:AE$4=2,
                    M210:AE210,
                    ""),
                ""))
        ),
        IF(
            Parameters!$D$16=1,
            IFERROR(
                AVERAGE(IF(
                    ISNUMBER(M210:AE210),
                    IF(
                        M$4:AE$4=1,
                        M210:AE210,
                        ""),
                    "")),
                AVERAGE(IF(
                    ISNUMBER(M210:AE210),
                    IF(
                        M$4:AE$4=2,
                        M210:AE210,
                        ""),
                    ""))
            ),
            IF(
                Parameters!$D$17=1,
                IFERROR(
                    IF(
                        OR(
                            IF(
                                ISNUMBER(M210:AE210),
                                IF(
                                    M$4:AE$4=1,
                                    M210:AE210,
                                    ""),
                                "")
                            =0),
                        0,
                        GEOMEAN(IF(
                            ISNUMBER(M210:AE210),
                            IF(
                                M$4:AE$4=1,
                                M210:AE210,
                                ""),
                            ""))
                    ),
                    IF(
                        OR(IF(
                            ISNUMBER(M210:AE210),
                            IF(
                                M$4:AE$4=2,
                                M210:AE210,
                                ""),
                            "")
                            =0),
                        0,
                        GEOMEAN(IF(
                            ISNUMBER(M210:AE210),
                            IF(
                                M$4:AE$4=2,
                                M210:AE210,
                                ""),
                            "")))
                )
            )
        )
    )
)</f>
        <v>10</v>
      </c>
      <c r="I210" s="191" cm="1">
        <f t="array" ref="I210">IF(
    SUM(IF(
            ISNUMBER(
                IF(
                    $M$5:$AE$5,
                    (M210:AE210),
                    "")),
            1,
            0))
        =0,
    NA(),
    IF(
        Parameters!$D$15=1,
        IF(
            SUM(--(ISNUMBER(IF($M$5:$AE$5=1,(M210:AE210),""))))&gt;0,
            MAX(IF(
                ISNUMBER(M210:AE210),
                IF(
                    M$5:AE$5=1,
                    M210:AE210,
                    ""),
                "")),
            MAX(IF(
                ISNUMBER(M210:AE210),
                IF(
                    M$5:AE$5=2,
                    M210:AE210,
                    ""),
                ""))
        ),
        IF(
            Parameters!$D$16=1,
            IFERROR(
                AVERAGE(IF(
                    ISNUMBER(M210:AE210),
                    IF(
                        M$5:AE$5=1,
                        M210:AE210,
                        ""),
                    "")),
                AVERAGE(IF(
                    ISNUMBER(M210:AE210),
                    IF(
                        M$5:AE$5=2,
                        M210:AE210,
                        ""),
                    ""))
            ),
            IF(
                Parameters!$D$17=1,
                IFERROR(
                    IF(
                        OR(
                            IF(
                                ISNUMBER(M210:AE210),
                                IF(
                                    M$5:AE$5=1,
                                    M210:AE210,
                                    ""),
                                "")
                            =0),
                        0,
                        GEOMEAN(IF(
                            ISNUMBER(M210:AE210),
                            IF(
                                M$5:AE$5=1,
                                M210:AE210,
                                ""),
                            ""))
                    ),
                    IF(
                        OR(IF(
                            ISNUMBER(M210:AE210),
                            IF(
                                M$5:AE$5=2,
                                M210:AE210,
                                ""),
                            "")
                            =0),
                        0,
                        GEOMEAN(IF(
                            ISNUMBER(M210:AE210),
                            IF(
                                M$5:AE$5=2,
                                M210:AE210,
                                ""),
                            "")))
                )
            )
        )
    )
)</f>
        <v>10</v>
      </c>
      <c r="J210" s="242">
        <v>44778</v>
      </c>
      <c r="K210" s="242">
        <v>45455</v>
      </c>
      <c r="L210" s="91" t="s">
        <v>343</v>
      </c>
      <c r="M210" s="192">
        <v>10</v>
      </c>
      <c r="N210" s="192">
        <v>7.5233727288763399</v>
      </c>
      <c r="O210" s="192">
        <v>0</v>
      </c>
      <c r="P210" s="192">
        <v>5.3523952702649797</v>
      </c>
      <c r="Q210" s="192">
        <v>0</v>
      </c>
      <c r="R210" s="192">
        <v>10</v>
      </c>
      <c r="S210" s="192">
        <v>0</v>
      </c>
      <c r="T210" s="192">
        <v>0</v>
      </c>
      <c r="U210" s="192" t="s">
        <v>609</v>
      </c>
      <c r="V210" s="192">
        <v>95.9</v>
      </c>
      <c r="W210" s="192" t="s">
        <v>409</v>
      </c>
      <c r="X210" s="192">
        <v>0.53523952702649802</v>
      </c>
      <c r="Y210" s="192" t="s">
        <v>828</v>
      </c>
      <c r="Z210" s="192">
        <v>-7.1428571428571105E-2</v>
      </c>
      <c r="AA210" s="192">
        <v>-12.717536813922299</v>
      </c>
    </row>
    <row r="211" spans="1:27" x14ac:dyDescent="0.2">
      <c r="A211" s="84">
        <v>204</v>
      </c>
      <c r="B211" s="35" t="str">
        <f ca="1"/>
        <v>Uruguay</v>
      </c>
      <c r="C211" s="35" t="str">
        <f ca="1"/>
        <v>URY</v>
      </c>
      <c r="D211" s="35" t="str">
        <f ca="1"/>
        <v>LCN           Latin America &amp; Caribbean</v>
      </c>
      <c r="E211" s="35" t="str">
        <f ca="1"/>
        <v>IBRD</v>
      </c>
      <c r="F211" s="190" t="str">
        <f t="shared" ca="1" si="15"/>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$M$4:$AE$4,
                    (M211:AE211),
                    "")),
            1,
            0))
        =0,
    NA(),
    IF(
        Parameters!$D$15=1,
        IF(
            SUM(--(ISNUMBER(IF($M$4:$AE$4=1,(M211:AE211),""))))&gt;0,
            MAX(IF(
                ISNUMBER(M211:AE211),
                IF(
                    M$4:AE$4=1,
                    M211:AE211,
                    ""),
                "")),
            MAX(IF(
                ISNUMBER(M211:AE211),
                IF(
                    M$4:AE$4=2,
                    M211:AE211,
                    ""),
                ""))
        ),
        IF(
            Parameters!$D$16=1,
            IFERROR(
                AVERAGE(IF(
                    ISNUMBER(M211:AE211),
                    IF(
                        M$4:AE$4=1,
                        M211:AE211,
                        ""),
                    "")),
                AVERAGE(IF(
                    ISNUMBER(M211:AE211),
                    IF(
                        M$4:AE$4=2,
                        M211:AE211,
                        ""),
                    ""))
            ),
            IF(
                Parameters!$D$17=1,
                IFERROR(
                    IF(
                        OR(
                            IF(
                                ISNUMBER(M211:AE211),
                                IF(
                                    M$4:AE$4=1,
                                    M211:AE211,
                                    ""),
                                "")
                            =0),
                        0,
                        GEOMEAN(IF(
                            ISNUMBER(M211:AE211),
                            IF(
                                M$4:AE$4=1,
                                M211:AE211,
                                ""),
                            ""))
                    ),
                    IF(
                        OR(IF(
                            ISNUMBER(M211:AE211),
                            IF(
                                M$4:AE$4=2,
                                M211:AE211,
                                ""),
                            "")
                            =0),
                        0,
                        GEOMEAN(IF(
                            ISNUMBER(M211:AE211),
                            IF(
                                M$4:AE$4=2,
                                M211:AE211,
                                ""),
                            "")))
                )
            )
        )
    )
)</f>
        <v>0</v>
      </c>
      <c r="I211" s="191" cm="1">
        <f t="array" ref="I211">IF(
    SUM(IF(
            ISNUMBER(
                IF(
                    $M$5:$AE$5,
                    (M211:AE211),
                    "")),
            1,
            0))
        =0,
    NA(),
    IF(
        Parameters!$D$15=1,
        IF(
            SUM(--(ISNUMBER(IF($M$5:$AE$5=1,(M211:AE211),""))))&gt;0,
            MAX(IF(
                ISNUMBER(M211:AE211),
                IF(
                    M$5:AE$5=1,
                    M211:AE211,
                    ""),
                "")),
            MAX(IF(
                ISNUMBER(M211:AE211),
                IF(
                    M$5:AE$5=2,
                    M211:AE211,
                    ""),
                ""))
        ),
        IF(
            Parameters!$D$16=1,
            IFERROR(
                AVERAGE(IF(
                    ISNUMBER(M211:AE211),
                    IF(
                        M$5:AE$5=1,
                        M211:AE211,
                        ""),
                    "")),
                AVERAGE(IF(
                    ISNUMBER(M211:AE211),
                    IF(
                        M$5:AE$5=2,
                        M211:AE211,
                        ""),
                    ""))
            ),
            IF(
                Parameters!$D$17=1,
                IFERROR(
                    IF(
                        OR(
                            IF(
                                ISNUMBER(M211:AE211),
                                IF(
                                    M$5:AE$5=1,
                                    M211:AE211,
                                    ""),
                                "")
                            =0),
                        0,
                        GEOMEAN(IF(
                            ISNUMBER(M211:AE211),
                            IF(
                                M$5:AE$5=1,
                                M211:AE211,
                                ""),
                            ""))
                    ),
                    IF(
                        OR(IF(
                            ISNUMBER(M211:AE211),
                            IF(
                                M$5:AE$5=2,
                                M211:AE211,
                                ""),
                            "")
                            =0),
                        0,
                        GEOMEAN(IF(
                            ISNUMBER(M211:AE211),
                            IF(
                                M$5:AE$5=2,
                                M211:AE211,
                                ""),
                            "")))
                )
            )
        )
    )
)</f>
        <v>0</v>
      </c>
      <c r="J211" s="242">
        <v>45454</v>
      </c>
      <c r="K211" s="242">
        <v>44860</v>
      </c>
      <c r="L211" s="91" t="s">
        <v>345</v>
      </c>
      <c r="M211" s="192">
        <v>0</v>
      </c>
      <c r="N211" s="192">
        <v>0</v>
      </c>
      <c r="O211" s="192">
        <v>0</v>
      </c>
      <c r="P211" s="192" t="s">
        <v>409</v>
      </c>
      <c r="Q211" s="192">
        <v>0</v>
      </c>
      <c r="R211" s="192" t="s">
        <v>409</v>
      </c>
      <c r="S211" s="192">
        <v>0</v>
      </c>
      <c r="T211" s="192" t="s">
        <v>409</v>
      </c>
      <c r="U211" s="192" t="s">
        <v>409</v>
      </c>
      <c r="V211" s="192">
        <v>34.4</v>
      </c>
      <c r="W211" s="192" t="s">
        <v>409</v>
      </c>
      <c r="X211" s="192" t="s">
        <v>409</v>
      </c>
      <c r="Y211" s="192" t="s">
        <v>409</v>
      </c>
      <c r="Z211" s="192">
        <v>0</v>
      </c>
      <c r="AA211" s="192" t="s">
        <v>409</v>
      </c>
    </row>
    <row r="212" spans="1:27" x14ac:dyDescent="0.2">
      <c r="A212" s="84">
        <v>205</v>
      </c>
      <c r="B212" s="35" t="str">
        <f ca="1"/>
        <v>United States</v>
      </c>
      <c r="C212" s="35" t="str">
        <f ca="1"/>
        <v>USA</v>
      </c>
      <c r="D212" s="35" t="str">
        <f ca="1"/>
        <v>NAC           North America</v>
      </c>
      <c r="E212" s="35" t="str">
        <f ca="1"/>
        <v>NA</v>
      </c>
      <c r="F212" s="190" t="str">
        <f t="shared" ca="1" si="15"/>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$M$4:$AE$4,
                    (M212:AE212),
                    "")),
            1,
            0))
        =0,
    NA(),
    IF(
        Parameters!$D$15=1,
        IF(
            SUM(--(ISNUMBER(IF($M$4:$AE$4=1,(M212:AE212),""))))&gt;0,
            MAX(IF(
                ISNUMBER(M212:AE212),
                IF(
                    M$4:AE$4=1,
                    M212:AE212,
                    ""),
                "")),
            MAX(IF(
                ISNUMBER(M212:AE212),
                IF(
                    M$4:AE$4=2,
                    M212:AE212,
                    ""),
                ""))
        ),
        IF(
            Parameters!$D$16=1,
            IFERROR(
                AVERAGE(IF(
                    ISNUMBER(M212:AE212),
                    IF(
                        M$4:AE$4=1,
                        M212:AE212,
                        ""),
                    "")),
                AVERAGE(IF(
                    ISNUMBER(M212:AE212),
                    IF(
                        M$4:AE$4=2,
                        M212:AE212,
                        ""),
                    ""))
            ),
            IF(
                Parameters!$D$17=1,
                IFERROR(
                    IF(
                        OR(
                            IF(
                                ISNUMBER(M212:AE212),
                                IF(
                                    M$4:AE$4=1,
                                    M212:AE212,
                                    ""),
                                "")
                            =0),
                        0,
                        GEOMEAN(IF(
                            ISNUMBER(M212:AE212),
                            IF(
                                M$4:AE$4=1,
                                M212:AE212,
                                ""),
                            ""))
                    ),
                    IF(
                        OR(IF(
                            ISNUMBER(M212:AE212),
                            IF(
                                M$4:AE$4=2,
                                M212:AE212,
                                ""),
                            "")
                            =0),
                        0,
                        GEOMEAN(IF(
                            ISNUMBER(M212:AE212),
                            IF(
                                M$4:AE$4=2,
                                M212:AE212,
                                ""),
                            "")))
                )
            )
        )
    )
)</f>
        <v>0</v>
      </c>
      <c r="I212" s="191" cm="1">
        <f t="array" ref="I212">IF(
    SUM(IF(
            ISNUMBER(
                IF(
                    $M$5:$AE$5,
                    (M212:AE212),
                    "")),
            1,
            0))
        =0,
    NA(),
    IF(
        Parameters!$D$15=1,
        IF(
            SUM(--(ISNUMBER(IF($M$5:$AE$5=1,(M212:AE212),""))))&gt;0,
            MAX(IF(
                ISNUMBER(M212:AE212),
                IF(
                    M$5:AE$5=1,
                    M212:AE212,
                    ""),
                "")),
            MAX(IF(
                ISNUMBER(M212:AE212),
                IF(
                    M$5:AE$5=2,
                    M212:AE212,
                    ""),
                ""))
        ),
        IF(
            Parameters!$D$16=1,
            IFERROR(
                AVERAGE(IF(
                    ISNUMBER(M212:AE212),
                    IF(
                        M$5:AE$5=1,
                        M212:AE212,
                        ""),
                    "")),
                AVERAGE(IF(
                    ISNUMBER(M212:AE212),
                    IF(
                        M$5:AE$5=2,
                        M212:AE212,
                        ""),
                    ""))
            ),
            IF(
                Parameters!$D$17=1,
                IFERROR(
                    IF(
                        OR(
                            IF(
                                ISNUMBER(M212:AE212),
                                IF(
                                    M$5:AE$5=1,
                                    M212:AE212,
                                    ""),
                                "")
                            =0),
                        0,
                        GEOMEAN(IF(
                            ISNUMBER(M212:AE212),
                            IF(
                                M$5:AE$5=1,
                                M212:AE212,
                                ""),
                            ""))
                    ),
                    IF(
                        OR(IF(
                            ISNUMBER(M212:AE212),
                            IF(
                                M$5:AE$5=2,
                                M212:AE212,
                                ""),
                            "")
                            =0),
                        0,
                        GEOMEAN(IF(
                            ISNUMBER(M212:AE212),
                            IF(
                                M$5:AE$5=2,
                                M212:AE212,
                                ""),
                            "")))
                )
            )
        )
    )
)</f>
        <v>0</v>
      </c>
      <c r="J212" s="242">
        <v>45454</v>
      </c>
      <c r="K212" s="242">
        <v>45454</v>
      </c>
      <c r="L212" s="91" t="s">
        <v>346</v>
      </c>
      <c r="M212" s="192">
        <v>0</v>
      </c>
      <c r="N212" s="192">
        <v>0</v>
      </c>
      <c r="O212" s="192">
        <v>0</v>
      </c>
      <c r="P212" s="192">
        <v>0</v>
      </c>
      <c r="Q212" s="192">
        <v>0</v>
      </c>
      <c r="R212" s="192" t="s">
        <v>409</v>
      </c>
      <c r="S212" s="192">
        <v>0</v>
      </c>
      <c r="T212" s="192">
        <v>0</v>
      </c>
      <c r="U212" s="192" t="s">
        <v>409</v>
      </c>
      <c r="V212" s="192">
        <v>45.3</v>
      </c>
      <c r="W212" s="192" t="s">
        <v>409</v>
      </c>
      <c r="X212" s="192">
        <v>-2.4291676162075602</v>
      </c>
      <c r="Y212" s="192" t="s">
        <v>409</v>
      </c>
      <c r="Z212" s="192">
        <v>0</v>
      </c>
      <c r="AA212" s="192">
        <v>-100</v>
      </c>
    </row>
    <row r="213" spans="1:27" x14ac:dyDescent="0.2">
      <c r="A213" s="84">
        <v>206</v>
      </c>
      <c r="B213" s="35" t="str">
        <f ca="1"/>
        <v>Uzbekistan</v>
      </c>
      <c r="C213" s="35" t="str">
        <f ca="1"/>
        <v>UZB</v>
      </c>
      <c r="D213" s="35" t="str">
        <f ca="1"/>
        <v>ECS           Europe &amp; Central Asia</v>
      </c>
      <c r="E213" s="35" t="str">
        <f ca="1"/>
        <v>Blend</v>
      </c>
      <c r="F213" s="190" t="str">
        <f t="shared" ca="1" si="15"/>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$M$4:$AE$4,
                    (M213:AE213),
                    "")),
            1,
            0))
        =0,
    NA(),
    IF(
        Parameters!$D$15=1,
        IF(
            SUM(--(ISNUMBER(IF($M$4:$AE$4=1,(M213:AE213),""))))&gt;0,
            MAX(IF(
                ISNUMBER(M213:AE213),
                IF(
                    M$4:AE$4=1,
                    M213:AE213,
                    ""),
                "")),
            MAX(IF(
                ISNUMBER(M213:AE213),
                IF(
                    M$4:AE$4=2,
                    M213:AE213,
                    ""),
                ""))
        ),
        IF(
            Parameters!$D$16=1,
            IFERROR(
                AVERAGE(IF(
                    ISNUMBER(M213:AE213),
                    IF(
                        M$4:AE$4=1,
                        M213:AE213,
                        ""),
                    "")),
                AVERAGE(IF(
                    ISNUMBER(M213:AE213),
                    IF(
                        M$4:AE$4=2,
                        M213:AE213,
                        ""),
                    ""))
            ),
            IF(
                Parameters!$D$17=1,
                IFERROR(
                    IF(
                        OR(
                            IF(
                                ISNUMBER(M213:AE213),
                                IF(
                                    M$4:AE$4=1,
                                    M213:AE213,
                                    ""),
                                "")
                            =0),
                        0,
                        GEOMEAN(IF(
                            ISNUMBER(M213:AE213),
                            IF(
                                M$4:AE$4=1,
                                M213:AE213,
                                ""),
                            ""))
                    ),
                    IF(
                        OR(IF(
                            ISNUMBER(M213:AE213),
                            IF(
                                M$4:AE$4=2,
                                M213:AE213,
                                ""),
                            "")
                            =0),
                        0,
                        GEOMEAN(IF(
                            ISNUMBER(M213:AE213),
                            IF(
                                M$4:AE$4=2,
                                M213:AE213,
                                ""),
                            "")))
                )
            )
        )
    )
)</f>
        <v>1.10689715999294</v>
      </c>
      <c r="I213" s="191" cm="1">
        <f t="array" ref="I213">IF(
    SUM(IF(
            ISNUMBER(
                IF(
                    $M$5:$AE$5,
                    (M213:AE213),
                    "")),
            1,
            0))
        =0,
    NA(),
    IF(
        Parameters!$D$15=1,
        IF(
            SUM(--(ISNUMBER(IF($M$5:$AE$5=1,(M213:AE213),""))))&gt;0,
            MAX(IF(
                ISNUMBER(M213:AE213),
                IF(
                    M$5:AE$5=1,
                    M213:AE213,
                    ""),
                "")),
            MAX(IF(
                ISNUMBER(M213:AE213),
                IF(
                    M$5:AE$5=2,
                    M213:AE213,
                    ""),
                ""))
        ),
        IF(
            Parameters!$D$16=1,
            IFERROR(
                AVERAGE(IF(
                    ISNUMBER(M213:AE213),
                    IF(
                        M$5:AE$5=1,
                        M213:AE213,
                        ""),
                    "")),
                AVERAGE(IF(
                    ISNUMBER(M213:AE213),
                    IF(
                        M$5:AE$5=2,
                        M213:AE213,
                        ""),
                    ""))
            ),
            IF(
                Parameters!$D$17=1,
                IFERROR(
                    IF(
                        OR(
                            IF(
                                ISNUMBER(M213:AE213),
                                IF(
                                    M$5:AE$5=1,
                                    M213:AE213,
                                    ""),
                                "")
                            =0),
                        0,
                        GEOMEAN(IF(
                            ISNUMBER(M213:AE213),
                            IF(
                                M$5:AE$5=1,
                                M213:AE213,
                                ""),
                            ""))
                    ),
                    IF(
                        OR(IF(
                            ISNUMBER(M213:AE213),
                            IF(
                                M$5:AE$5=2,
                                M213:AE213,
                                ""),
                            "")
                            =0),
                        0,
                        GEOMEAN(IF(
                            ISNUMBER(M213:AE213),
                            IF(
                                M$5:AE$5=2,
                                M213:AE213,
                                ""),
                            "")))
                )
            )
        )
    )
)</f>
        <v>0</v>
      </c>
      <c r="J213" s="242">
        <v>45103</v>
      </c>
      <c r="K213" s="242">
        <v>45307</v>
      </c>
      <c r="L213" s="91" t="s">
        <v>348</v>
      </c>
      <c r="M213" s="192">
        <v>0</v>
      </c>
      <c r="N213" s="192">
        <v>1.10689715999294</v>
      </c>
      <c r="O213" s="192">
        <v>0</v>
      </c>
      <c r="P213" s="192" t="s">
        <v>409</v>
      </c>
      <c r="Q213" s="192">
        <v>0</v>
      </c>
      <c r="R213" s="192" t="s">
        <v>409</v>
      </c>
      <c r="S213" s="192">
        <v>0</v>
      </c>
      <c r="T213" s="192">
        <v>0</v>
      </c>
      <c r="U213" s="192" t="s">
        <v>409</v>
      </c>
      <c r="V213" s="192">
        <v>66.8</v>
      </c>
      <c r="W213" s="192" t="s">
        <v>409</v>
      </c>
      <c r="X213" s="192" t="s">
        <v>409</v>
      </c>
      <c r="Y213" s="192" t="s">
        <v>409</v>
      </c>
      <c r="Z213" s="192">
        <v>0</v>
      </c>
      <c r="AA213" s="192">
        <v>-100</v>
      </c>
    </row>
    <row r="214" spans="1:27" x14ac:dyDescent="0.2">
      <c r="A214" s="84">
        <v>207</v>
      </c>
      <c r="B214" s="35" t="str">
        <f ca="1"/>
        <v>St. Vincent and the Grenadines</v>
      </c>
      <c r="C214" s="35" t="str">
        <f ca="1"/>
        <v>VCT</v>
      </c>
      <c r="D214" s="35" t="str">
        <f ca="1"/>
        <v>LCN           Latin America &amp; Caribbean</v>
      </c>
      <c r="E214" s="35" t="str">
        <f ca="1"/>
        <v>Blend</v>
      </c>
      <c r="F214" s="190" t="str">
        <f t="shared" ca="1" si="15"/>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$M$4:$AE$4,
                    (M214:AE214),
                    "")),
            1,
            0))
        =0,
    NA(),
    IF(
        Parameters!$D$15=1,
        IF(
            SUM(--(ISNUMBER(IF($M$4:$AE$4=1,(M214:AE214),""))))&gt;0,
            MAX(IF(
                ISNUMBER(M214:AE214),
                IF(
                    M$4:AE$4=1,
                    M214:AE214,
                    ""),
                "")),
            MAX(IF(
                ISNUMBER(M214:AE214),
                IF(
                    M$4:AE$4=2,
                    M214:AE214,
                    ""),
                ""))
        ),
        IF(
            Parameters!$D$16=1,
            IFERROR(
                AVERAGE(IF(
                    ISNUMBER(M214:AE214),
                    IF(
                        M$4:AE$4=1,
                        M214:AE214,
                        ""),
                    "")),
                AVERAGE(IF(
                    ISNUMBER(M214:AE214),
                    IF(
                        M$4:AE$4=2,
                        M214:AE214,
                        ""),
                    ""))
            ),
            IF(
                Parameters!$D$17=1,
                IFERROR(
                    IF(
                        OR(
                            IF(
                                ISNUMBER(M214:AE214),
                                IF(
                                    M$4:AE$4=1,
                                    M214:AE214,
                                    ""),
                                "")
                            =0),
                        0,
                        GEOMEAN(IF(
                            ISNUMBER(M214:AE214),
                            IF(
                                M$4:AE$4=1,
                                M214:AE214,
                                ""),
                            ""))
                    ),
                    IF(
                        OR(IF(
                            ISNUMBER(M214:AE214),
                            IF(
                                M$4:AE$4=2,
                                M214:AE214,
                                ""),
                            "")
                            =0),
                        0,
                        GEOMEAN(IF(
                            ISNUMBER(M214:AE214),
                            IF(
                                M$4:AE$4=2,
                                M214:AE214,
                                ""),
                            "")))
                )
            )
        )
    )
)</f>
        <v>0</v>
      </c>
      <c r="I214" s="191" cm="1">
        <f t="array" ref="I214">IF(
    SUM(IF(
            ISNUMBER(
                IF(
                    $M$5:$AE$5,
                    (M214:AE214),
                    "")),
            1,
            0))
        =0,
    NA(),
    IF(
        Parameters!$D$15=1,
        IF(
            SUM(--(ISNUMBER(IF($M$5:$AE$5=1,(M214:AE214),""))))&gt;0,
            MAX(IF(
                ISNUMBER(M214:AE214),
                IF(
                    M$5:AE$5=1,
                    M214:AE214,
                    ""),
                "")),
            MAX(IF(
                ISNUMBER(M214:AE214),
                IF(
                    M$5:AE$5=2,
                    M214:AE214,
                    ""),
                ""))
        ),
        IF(
            Parameters!$D$16=1,
            IFERROR(
                AVERAGE(IF(
                    ISNUMBER(M214:AE214),
                    IF(
                        M$5:AE$5=1,
                        M214:AE214,
                        ""),
                    "")),
                AVERAGE(IF(
                    ISNUMBER(M214:AE214),
                    IF(
                        M$5:AE$5=2,
                        M214:AE214,
                        ""),
                    ""))
            ),
            IF(
                Parameters!$D$17=1,
                IFERROR(
                    IF(
                        OR(
                            IF(
                                ISNUMBER(M214:AE214),
                                IF(
                                    M$5:AE$5=1,
                                    M214:AE214,
                                    ""),
                                "")
                            =0),
                        0,
                        GEOMEAN(IF(
                            ISNUMBER(M214:AE214),
                            IF(
                                M$5:AE$5=1,
                                M214:AE214,
                                ""),
                            ""))
                    ),
                    IF(
                        OR(IF(
                            ISNUMBER(M214:AE214),
                            IF(
                                M$5:AE$5=2,
                                M214:AE214,
                                ""),
                            "")
                            =0),
                        0,
                        GEOMEAN(IF(
                            ISNUMBER(M214:AE214),
                            IF(
                                M$5:AE$5=2,
                                M214:AE214,
                                ""),
                            "")))
                )
            )
        )
    )
)</f>
        <v>0</v>
      </c>
      <c r="J214" s="242">
        <v>44753</v>
      </c>
      <c r="K214" s="242">
        <v>44753</v>
      </c>
      <c r="L214" s="91" t="s">
        <v>349</v>
      </c>
      <c r="M214" s="192">
        <v>0</v>
      </c>
      <c r="N214" s="192" t="s">
        <v>409</v>
      </c>
      <c r="O214" s="192">
        <v>0</v>
      </c>
      <c r="P214" s="192" t="s">
        <v>409</v>
      </c>
      <c r="Q214" s="192">
        <v>0</v>
      </c>
      <c r="R214" s="192" t="s">
        <v>409</v>
      </c>
      <c r="S214" s="192" t="s">
        <v>409</v>
      </c>
      <c r="T214" s="192" t="s">
        <v>409</v>
      </c>
      <c r="U214" s="192" t="s">
        <v>409</v>
      </c>
      <c r="V214" s="192" t="s">
        <v>409</v>
      </c>
      <c r="W214" s="192" t="s">
        <v>409</v>
      </c>
      <c r="X214" s="192" t="s">
        <v>409</v>
      </c>
      <c r="Y214" s="192" t="s">
        <v>409</v>
      </c>
      <c r="Z214" s="192" t="s">
        <v>409</v>
      </c>
      <c r="AA214" s="192" t="s">
        <v>409</v>
      </c>
    </row>
    <row r="215" spans="1:27" x14ac:dyDescent="0.2">
      <c r="A215" s="84">
        <v>208</v>
      </c>
      <c r="B215" s="35" t="str">
        <f ca="1"/>
        <v>Venezuela, RB</v>
      </c>
      <c r="C215" s="35" t="str">
        <f ca="1"/>
        <v>VEN</v>
      </c>
      <c r="D215" s="35" t="str">
        <f ca="1"/>
        <v>LCN           Latin America &amp; Caribbean</v>
      </c>
      <c r="E215" s="35" t="str">
        <f ca="1"/>
        <v>IBRD</v>
      </c>
      <c r="F215" s="190" t="str">
        <f t="shared" ca="1" si="15"/>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$M$4:$AE$4,
                    (M215:AE215),
                    "")),
            1,
            0))
        =0,
    NA(),
    IF(
        Parameters!$D$15=1,
        IF(
            SUM(--(ISNUMBER(IF($M$4:$AE$4=1,(M215:AE215),""))))&gt;0,
            MAX(IF(
                ISNUMBER(M215:AE215),
                IF(
                    M$4:AE$4=1,
                    M215:AE215,
                    ""),
                "")),
            MAX(IF(
                ISNUMBER(M215:AE215),
                IF(
                    M$4:AE$4=2,
                    M215:AE215,
                    ""),
                ""))
        ),
        IF(
            Parameters!$D$16=1,
            IFERROR(
                AVERAGE(IF(
                    ISNUMBER(M215:AE215),
                    IF(
                        M$4:AE$4=1,
                        M215:AE215,
                        ""),
                    "")),
                AVERAGE(IF(
                    ISNUMBER(M215:AE215),
                    IF(
                        M$4:AE$4=2,
                        M215:AE215,
                        ""),
                    ""))
            ),
            IF(
                Parameters!$D$17=1,
                IFERROR(
                    IF(
                        OR(
                            IF(
                                ISNUMBER(M215:AE215),
                                IF(
                                    M$4:AE$4=1,
                                    M215:AE215,
                                    ""),
                                "")
                            =0),
                        0,
                        GEOMEAN(IF(
                            ISNUMBER(M215:AE215),
                            IF(
                                M$4:AE$4=1,
                                M215:AE215,
                                ""),
                            ""))
                    ),
                    IF(
                        OR(IF(
                            ISNUMBER(M215:AE215),
                            IF(
                                M$4:AE$4=2,
                                M215:AE215,
                                ""),
                            "")
                            =0),
                        0,
                        GEOMEAN(IF(
                            ISNUMBER(M215:AE215),
                            IF(
                                M$4:AE$4=2,
                                M215:AE215,
                                ""),
                            "")))
                )
            )
        )
    )
)</f>
        <v>10</v>
      </c>
      <c r="I215" s="191" cm="1">
        <f t="array" ref="I215">IF(
    SUM(IF(
            ISNUMBER(
                IF(
                    $M$5:$AE$5,
                    (M215:AE215),
                    "")),
            1,
            0))
        =0,
    NA(),
    IF(
        Parameters!$D$15=1,
        IF(
            SUM(--(ISNUMBER(IF($M$5:$AE$5=1,(M215:AE215),""))))&gt;0,
            MAX(IF(
                ISNUMBER(M215:AE215),
                IF(
                    M$5:AE$5=1,
                    M215:AE215,
                    ""),
                "")),
            MAX(IF(
                ISNUMBER(M215:AE215),
                IF(
                    M$5:AE$5=2,
                    M215:AE215,
                    ""),
                ""))
        ),
        IF(
            Parameters!$D$16=1,
            IFERROR(
                AVERAGE(IF(
                    ISNUMBER(M215:AE215),
                    IF(
                        M$5:AE$5=1,
                        M215:AE215,
                        ""),
                    "")),
                AVERAGE(IF(
                    ISNUMBER(M215:AE215),
                    IF(
                        M$5:AE$5=2,
                        M215:AE215,
                        ""),
                    ""))
            ),
            IF(
                Parameters!$D$17=1,
                IFERROR(
                    IF(
                        OR(
                            IF(
                                ISNUMBER(M215:AE215),
                                IF(
                                    M$5:AE$5=1,
                                    M215:AE215,
                                    ""),
                                "")
                            =0),
                        0,
                        GEOMEAN(IF(
                            ISNUMBER(M215:AE215),
                            IF(
                                M$5:AE$5=1,
                                M215:AE215,
                                ""),
                            ""))
                    ),
                    IF(
                        OR(IF(
                            ISNUMBER(M215:AE215),
                            IF(
                                M$5:AE$5=2,
                                M215:AE215,
                                ""),
                            "")
                            =0),
                        0,
                        GEOMEAN(IF(
                            ISNUMBER(M215:AE215),
                            IF(
                                M$5:AE$5=2,
                                M215:AE215,
                                ""),
                            "")))
                )
            )
        )
    )
)</f>
        <v>0</v>
      </c>
      <c r="J215" s="242">
        <v>44778</v>
      </c>
      <c r="K215" s="242">
        <v>45455</v>
      </c>
      <c r="L215" s="91" t="s">
        <v>350</v>
      </c>
      <c r="M215" s="192">
        <v>10</v>
      </c>
      <c r="N215" s="192">
        <v>6.3326865408361197</v>
      </c>
      <c r="O215" s="192">
        <v>0</v>
      </c>
      <c r="P215" s="192">
        <v>0</v>
      </c>
      <c r="Q215" s="192">
        <v>0</v>
      </c>
      <c r="R215" s="192" t="s">
        <v>409</v>
      </c>
      <c r="S215" s="192">
        <v>0</v>
      </c>
      <c r="T215" s="192">
        <v>0</v>
      </c>
      <c r="U215" s="192" t="s">
        <v>610</v>
      </c>
      <c r="V215" s="192">
        <v>90.5</v>
      </c>
      <c r="W215" s="192" t="s">
        <v>409</v>
      </c>
      <c r="X215" s="192">
        <v>-1.3487363149004801</v>
      </c>
      <c r="Y215" s="192" t="s">
        <v>409</v>
      </c>
      <c r="Z215" s="192">
        <v>0</v>
      </c>
      <c r="AA215" s="192">
        <v>-35.410764872521199</v>
      </c>
    </row>
    <row r="216" spans="1:27" x14ac:dyDescent="0.2">
      <c r="A216" s="84">
        <v>209</v>
      </c>
      <c r="B216" s="35" t="str">
        <f ca="1"/>
        <v>British Virgin Islands</v>
      </c>
      <c r="C216" s="35" t="str">
        <f ca="1"/>
        <v>VGB</v>
      </c>
      <c r="D216" s="35" t="str">
        <f ca="1"/>
        <v>LCN           Latin America &amp; Caribbean</v>
      </c>
      <c r="E216" s="35" t="str">
        <f ca="1"/>
        <v>NA</v>
      </c>
      <c r="F216" s="190" t="str">
        <f t="shared" ca="1" si="15"/>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cm="1">
        <f t="array" ref="H216">IF(
    SUM(IF(
            ISNUMBER(
                IF(
                    $M$4:$AE$4,
                    (M216:AE216),
                    "")),
            1,
            0))
        =0,
    NA(),
    IF(
        Parameters!$D$15=1,
        IF(
            SUM(--(ISNUMBER(IF($M$4:$AE$4=1,(M216:AE216),""))))&gt;0,
            MAX(IF(
                ISNUMBER(M216:AE216),
                IF(
                    M$4:AE$4=1,
                    M216:AE216,
                    ""),
                "")),
            MAX(IF(
                ISNUMBER(M216:AE216),
                IF(
                    M$4:AE$4=2,
                    M216:AE216,
                    ""),
                ""))
        ),
        IF(
            Parameters!$D$16=1,
            IFERROR(
                AVERAGE(IF(
                    ISNUMBER(M216:AE216),
                    IF(
                        M$4:AE$4=1,
                        M216:AE216,
                        ""),
                    "")),
                AVERAGE(IF(
                    ISNUMBER(M216:AE216),
                    IF(
                        M$4:AE$4=2,
                        M216:AE216,
                        ""),
                    ""))
            ),
            IF(
                Parameters!$D$17=1,
                IFERROR(
                    IF(
                        OR(
                            IF(
                                ISNUMBER(M216:AE216),
                                IF(
                                    M$4:AE$4=1,
                                    M216:AE216,
                                    ""),
                                "")
                            =0),
                        0,
                        GEOMEAN(IF(
                            ISNUMBER(M216:AE216),
                            IF(
                                M$4:AE$4=1,
                                M216:AE216,
                                ""),
                            ""))
                    ),
                    IF(
                        OR(IF(
                            ISNUMBER(M216:AE216),
                            IF(
                                M$4:AE$4=2,
                                M216:AE216,
                                ""),
                            "")
                            =0),
                        0,
                        GEOMEAN(IF(
                            ISNUMBER(M216:AE216),
                            IF(
                                M$4:AE$4=2,
                                M216:AE216,
                                ""),
                            "")))
                )
            )
        )
    )
)</f>
        <v>0</v>
      </c>
      <c r="I216" s="191" cm="1">
        <f t="array" ref="I216">IF(
    SUM(IF(
            ISNUMBER(
                IF(
                    $M$5:$AE$5,
                    (M216:AE216),
                    "")),
            1,
            0))
        =0,
    NA(),
    IF(
        Parameters!$D$15=1,
        IF(
            SUM(--(ISNUMBER(IF($M$5:$AE$5=1,(M216:AE216),""))))&gt;0,
            MAX(IF(
                ISNUMBER(M216:AE216),
                IF(
                    M$5:AE$5=1,
                    M216:AE216,
                    ""),
                "")),
            MAX(IF(
                ISNUMBER(M216:AE216),
                IF(
                    M$5:AE$5=2,
                    M216:AE216,
                    ""),
                ""))
        ),
        IF(
            Parameters!$D$16=1,
            IFERROR(
                AVERAGE(IF(
                    ISNUMBER(M216:AE216),
                    IF(
                        M$5:AE$5=1,
                        M216:AE216,
                        ""),
                    "")),
                AVERAGE(IF(
                    ISNUMBER(M216:AE216),
                    IF(
                        M$5:AE$5=2,
                        M216:AE216,
                        ""),
                    ""))
            ),
            IF(
                Parameters!$D$17=1,
                IFERROR(
                    IF(
                        OR(
                            IF(
                                ISNUMBER(M216:AE216),
                                IF(
                                    M$5:AE$5=1,
                                    M216:AE216,
                                    ""),
                                "")
                            =0),
                        0,
                        GEOMEAN(IF(
                            ISNUMBER(M216:AE216),
                            IF(
                                M$5:AE$5=1,
                                M216:AE216,
                                ""),
                            ""))
                    ),
                    IF(
                        OR(IF(
                            ISNUMBER(M216:AE216),
                            IF(
                                M$5:AE$5=2,
                                M216:AE216,
                                ""),
                            "")
                            =0),
                        0,
                        GEOMEAN(IF(
                            ISNUMBER(M216:AE216),
                            IF(
                                M$5:AE$5=2,
                                M216:AE216,
                                ""),
                            "")))
                )
            )
        )
    )
)</f>
        <v>0</v>
      </c>
      <c r="J216" s="242" t="s">
        <v>409</v>
      </c>
      <c r="K216" s="242" t="s">
        <v>409</v>
      </c>
      <c r="L216" s="91" t="s">
        <v>698</v>
      </c>
      <c r="M216" s="192">
        <v>0</v>
      </c>
      <c r="N216" s="192" t="s">
        <v>409</v>
      </c>
      <c r="O216" s="192">
        <v>0</v>
      </c>
      <c r="P216" s="192" t="s">
        <v>409</v>
      </c>
      <c r="Q216" s="192">
        <v>0</v>
      </c>
      <c r="R216" s="192" t="s">
        <v>409</v>
      </c>
      <c r="S216" s="192" t="s">
        <v>409</v>
      </c>
      <c r="T216" s="192" t="s">
        <v>409</v>
      </c>
      <c r="U216" s="192" t="s">
        <v>409</v>
      </c>
      <c r="V216" s="192" t="s">
        <v>409</v>
      </c>
      <c r="W216" s="192" t="s">
        <v>409</v>
      </c>
      <c r="X216" s="192" t="s">
        <v>409</v>
      </c>
      <c r="Y216" s="192" t="s">
        <v>409</v>
      </c>
      <c r="Z216" s="192" t="s">
        <v>409</v>
      </c>
      <c r="AA216" s="192" t="s">
        <v>409</v>
      </c>
    </row>
    <row r="217" spans="1:27" x14ac:dyDescent="0.2">
      <c r="A217" s="84">
        <v>210</v>
      </c>
      <c r="B217" s="35" t="str">
        <f ca="1"/>
        <v>Virgin Islands (U.S.)</v>
      </c>
      <c r="C217" s="35" t="str">
        <f ca="1"/>
        <v>VIR</v>
      </c>
      <c r="D217" s="35" t="str">
        <f ca="1"/>
        <v>LCN           Latin America &amp; Caribbean</v>
      </c>
      <c r="E217" s="35" t="str">
        <f ca="1"/>
        <v>NA</v>
      </c>
      <c r="F217" s="190" t="str">
        <f t="shared" ca="1" si="15"/>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cm="1">
        <f t="array" ref="H217">IF(
    SUM(IF(
            ISNUMBER(
                IF(
                    $M$4:$AE$4,
                    (M217:AE217),
                    "")),
            1,
            0))
        =0,
    NA(),
    IF(
        Parameters!$D$15=1,
        IF(
            SUM(--(ISNUMBER(IF($M$4:$AE$4=1,(M217:AE217),""))))&gt;0,
            MAX(IF(
                ISNUMBER(M217:AE217),
                IF(
                    M$4:AE$4=1,
                    M217:AE217,
                    ""),
                "")),
            MAX(IF(
                ISNUMBER(M217:AE217),
                IF(
                    M$4:AE$4=2,
                    M217:AE217,
                    ""),
                ""))
        ),
        IF(
            Parameters!$D$16=1,
            IFERROR(
                AVERAGE(IF(
                    ISNUMBER(M217:AE217),
                    IF(
                        M$4:AE$4=1,
                        M217:AE217,
                        ""),
                    "")),
                AVERAGE(IF(
                    ISNUMBER(M217:AE217),
                    IF(
                        M$4:AE$4=2,
                        M217:AE217,
                        ""),
                    ""))
            ),
            IF(
                Parameters!$D$17=1,
                IFERROR(
                    IF(
                        OR(
                            IF(
                                ISNUMBER(M217:AE217),
                                IF(
                                    M$4:AE$4=1,
                                    M217:AE217,
                                    ""),
                                "")
                            =0),
                        0,
                        GEOMEAN(IF(
                            ISNUMBER(M217:AE217),
                            IF(
                                M$4:AE$4=1,
                                M217:AE217,
                                ""),
                            ""))
                    ),
                    IF(
                        OR(IF(
                            ISNUMBER(M217:AE217),
                            IF(
                                M$4:AE$4=2,
                                M217:AE217,
                                ""),
                            "")
                            =0),
                        0,
                        GEOMEAN(IF(
                            ISNUMBER(M217:AE217),
                            IF(
                                M$4:AE$4=2,
                                M217:AE217,
                                ""),
                            "")))
                )
            )
        )
    )
)</f>
        <v>0</v>
      </c>
      <c r="I217" s="191" cm="1">
        <f t="array" ref="I217">IF(
    SUM(IF(
            ISNUMBER(
                IF(
                    $M$5:$AE$5,
                    (M217:AE217),
                    "")),
            1,
            0))
        =0,
    NA(),
    IF(
        Parameters!$D$15=1,
        IF(
            SUM(--(ISNUMBER(IF($M$5:$AE$5=1,(M217:AE217),""))))&gt;0,
            MAX(IF(
                ISNUMBER(M217:AE217),
                IF(
                    M$5:AE$5=1,
                    M217:AE217,
                    ""),
                "")),
            MAX(IF(
                ISNUMBER(M217:AE217),
                IF(
                    M$5:AE$5=2,
                    M217:AE217,
                    ""),
                ""))
        ),
        IF(
            Parameters!$D$16=1,
            IFERROR(
                AVERAGE(IF(
                    ISNUMBER(M217:AE217),
                    IF(
                        M$5:AE$5=1,
                        M217:AE217,
                        ""),
                    "")),
                AVERAGE(IF(
                    ISNUMBER(M217:AE217),
                    IF(
                        M$5:AE$5=2,
                        M217:AE217,
                        ""),
                    ""))
            ),
            IF(
                Parameters!$D$17=1,
                IFERROR(
                    IF(
                        OR(
                            IF(
                                ISNUMBER(M217:AE217),
                                IF(
                                    M$5:AE$5=1,
                                    M217:AE217,
                                    ""),
                                "")
                            =0),
                        0,
                        GEOMEAN(IF(
                            ISNUMBER(M217:AE217),
                            IF(
                                M$5:AE$5=1,
                                M217:AE217,
                                ""),
                            ""))
                    ),
                    IF(
                        OR(IF(
                            ISNUMBER(M217:AE217),
                            IF(
                                M$5:AE$5=2,
                                M217:AE217,
                                ""),
                            "")
                            =0),
                        0,
                        GEOMEAN(IF(
                            ISNUMBER(M217:AE217),
                            IF(
                                M$5:AE$5=2,
                                M217:AE217,
                                ""),
                            "")))
                )
            )
        )
    )
)</f>
        <v>0</v>
      </c>
      <c r="J217" s="242" t="s">
        <v>409</v>
      </c>
      <c r="K217" s="242" t="s">
        <v>409</v>
      </c>
      <c r="L217" s="91" t="s">
        <v>699</v>
      </c>
      <c r="M217" s="192">
        <v>0</v>
      </c>
      <c r="N217" s="192" t="s">
        <v>409</v>
      </c>
      <c r="O217" s="192">
        <v>0</v>
      </c>
      <c r="P217" s="192" t="s">
        <v>409</v>
      </c>
      <c r="Q217" s="192">
        <v>0</v>
      </c>
      <c r="R217" s="192" t="s">
        <v>409</v>
      </c>
      <c r="S217" s="192" t="s">
        <v>409</v>
      </c>
      <c r="T217" s="192" t="s">
        <v>409</v>
      </c>
      <c r="U217" s="192" t="s">
        <v>409</v>
      </c>
      <c r="V217" s="192" t="s">
        <v>409</v>
      </c>
      <c r="W217" s="192" t="s">
        <v>409</v>
      </c>
      <c r="X217" s="192" t="s">
        <v>409</v>
      </c>
      <c r="Y217" s="192" t="s">
        <v>409</v>
      </c>
      <c r="Z217" s="192" t="s">
        <v>409</v>
      </c>
      <c r="AA217" s="192" t="s">
        <v>409</v>
      </c>
    </row>
    <row r="218" spans="1:27" x14ac:dyDescent="0.2">
      <c r="A218" s="84">
        <v>211</v>
      </c>
      <c r="B218" s="35" t="str">
        <f ca="1"/>
        <v>Vietnam</v>
      </c>
      <c r="C218" s="35" t="str">
        <f ca="1"/>
        <v>VNM</v>
      </c>
      <c r="D218" s="35" t="str">
        <f ca="1"/>
        <v>EAS           East Asia &amp; Pacific</v>
      </c>
      <c r="E218" s="35" t="str">
        <f ca="1"/>
        <v>IBRD</v>
      </c>
      <c r="F218" s="190" t="str">
        <f t="shared" ca="1" si="15"/>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$M$4:$AE$4,
                    (M218:AE218),
                    "")),
            1,
            0))
        =0,
    NA(),
    IF(
        Parameters!$D$15=1,
        IF(
            SUM(--(ISNUMBER(IF($M$4:$AE$4=1,(M218:AE218),""))))&gt;0,
            MAX(IF(
                ISNUMBER(M218:AE218),
                IF(
                    M$4:AE$4=1,
                    M218:AE218,
                    ""),
                "")),
            MAX(IF(
                ISNUMBER(M218:AE218),
                IF(
                    M$4:AE$4=2,
                    M218:AE218,
                    ""),
                ""))
        ),
        IF(
            Parameters!$D$16=1,
            IFERROR(
                AVERAGE(IF(
                    ISNUMBER(M218:AE218),
                    IF(
                        M$4:AE$4=1,
                        M218:AE218,
                        ""),
                    "")),
                AVERAGE(IF(
                    ISNUMBER(M218:AE218),
                    IF(
                        M$4:AE$4=2,
                        M218:AE218,
                        ""),
                    ""))
            ),
            IF(
                Parameters!$D$17=1,
                IFERROR(
                    IF(
                        OR(
                            IF(
                                ISNUMBER(M218:AE218),
                                IF(
                                    M$4:AE$4=1,
                                    M218:AE218,
                                    ""),
                                "")
                            =0),
                        0,
                        GEOMEAN(IF(
                            ISNUMBER(M218:AE218),
                            IF(
                                M$4:AE$4=1,
                                M218:AE218,
                                ""),
                            ""))
                    ),
                    IF(
                        OR(IF(
                            ISNUMBER(M218:AE218),
                            IF(
                                M$4:AE$4=2,
                                M218:AE218,
                                ""),
                            "")
                            =0),
                        0,
                        GEOMEAN(IF(
                            ISNUMBER(M218:AE218),
                            IF(
                                M$4:AE$4=2,
                                M218:AE218,
                                ""),
                            "")))
                )
            )
        )
    )
)</f>
        <v>0</v>
      </c>
      <c r="I218" s="191" cm="1">
        <f t="array" ref="I218">IF(
    SUM(IF(
            ISNUMBER(
                IF(
                    $M$5:$AE$5,
                    (M218:AE218),
                    "")),
            1,
            0))
        =0,
    NA(),
    IF(
        Parameters!$D$15=1,
        IF(
            SUM(--(ISNUMBER(IF($M$5:$AE$5=1,(M218:AE218),""))))&gt;0,
            MAX(IF(
                ISNUMBER(M218:AE218),
                IF(
                    M$5:AE$5=1,
                    M218:AE218,
                    ""),
                "")),
            MAX(IF(
                ISNUMBER(M218:AE218),
                IF(
                    M$5:AE$5=2,
                    M218:AE218,
                    ""),
                ""))
        ),
        IF(
            Parameters!$D$16=1,
            IFERROR(
                AVERAGE(IF(
                    ISNUMBER(M218:AE218),
                    IF(
                        M$5:AE$5=1,
                        M218:AE218,
                        ""),
                    "")),
                AVERAGE(IF(
                    ISNUMBER(M218:AE218),
                    IF(
                        M$5:AE$5=2,
                        M218:AE218,
                        ""),
                    ""))
            ),
            IF(
                Parameters!$D$17=1,
                IFERROR(
                    IF(
                        OR(
                            IF(
                                ISNUMBER(M218:AE218),
                                IF(
                                    M$5:AE$5=1,
                                    M218:AE218,
                                    ""),
                                "")
                            =0),
                        0,
                        GEOMEAN(IF(
                            ISNUMBER(M218:AE218),
                            IF(
                                M$5:AE$5=1,
                                M218:AE218,
                                ""),
                            ""))
                    ),
                    IF(
                        OR(IF(
                            ISNUMBER(M218:AE218),
                            IF(
                                M$5:AE$5=2,
                                M218:AE218,
                                ""),
                            "")
                            =0),
                        0,
                        GEOMEAN(IF(
                            ISNUMBER(M218:AE218),
                            IF(
                                M$5:AE$5=2,
                                M218:AE218,
                                ""),
                            "")))
                )
            )
        )
    )
)</f>
        <v>0</v>
      </c>
      <c r="J218" s="242">
        <v>45454</v>
      </c>
      <c r="K218" s="242">
        <v>45454</v>
      </c>
      <c r="L218" s="91" t="s">
        <v>351</v>
      </c>
      <c r="M218" s="192">
        <v>0</v>
      </c>
      <c r="N218" s="192">
        <v>0</v>
      </c>
      <c r="O218" s="192">
        <v>0</v>
      </c>
      <c r="P218" s="192" t="s">
        <v>409</v>
      </c>
      <c r="Q218" s="192">
        <v>0</v>
      </c>
      <c r="R218" s="192" t="s">
        <v>409</v>
      </c>
      <c r="S218" s="192">
        <v>0</v>
      </c>
      <c r="T218" s="192">
        <v>0</v>
      </c>
      <c r="U218" s="192" t="s">
        <v>409</v>
      </c>
      <c r="V218" s="192">
        <v>58.3</v>
      </c>
      <c r="W218" s="192" t="s">
        <v>409</v>
      </c>
      <c r="X218" s="192" t="s">
        <v>409</v>
      </c>
      <c r="Y218" s="192" t="s">
        <v>409</v>
      </c>
      <c r="Z218" s="192">
        <v>-4.7619047619047603E-2</v>
      </c>
      <c r="AA218" s="192">
        <v>-100</v>
      </c>
    </row>
    <row r="219" spans="1:27" x14ac:dyDescent="0.2">
      <c r="A219" s="84">
        <v>212</v>
      </c>
      <c r="B219" s="35" t="str">
        <f ca="1"/>
        <v>Vanuatu</v>
      </c>
      <c r="C219" s="35" t="str">
        <f ca="1"/>
        <v>VUT</v>
      </c>
      <c r="D219" s="35" t="str">
        <f ca="1"/>
        <v>EAS           East Asia &amp; Pacific</v>
      </c>
      <c r="E219" s="35" t="str">
        <f ca="1"/>
        <v>IDA</v>
      </c>
      <c r="F219" s="190" t="str">
        <f t="shared" ca="1" si="15"/>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$M$4:$AE$4,
                    (M219:AE219),
                    "")),
            1,
            0))
        =0,
    NA(),
    IF(
        Parameters!$D$15=1,
        IF(
            SUM(--(ISNUMBER(IF($M$4:$AE$4=1,(M219:AE219),""))))&gt;0,
            MAX(IF(
                ISNUMBER(M219:AE219),
                IF(
                    M$4:AE$4=1,
                    M219:AE219,
                    ""),
                "")),
            MAX(IF(
                ISNUMBER(M219:AE219),
                IF(
                    M$4:AE$4=2,
                    M219:AE219,
                    ""),
                ""))
        ),
        IF(
            Parameters!$D$16=1,
            IFERROR(
                AVERAGE(IF(
                    ISNUMBER(M219:AE219),
                    IF(
                        M$4:AE$4=1,
                        M219:AE219,
                        ""),
                    "")),
                AVERAGE(IF(
                    ISNUMBER(M219:AE219),
                    IF(
                        M$4:AE$4=2,
                        M219:AE219,
                        ""),
                    ""))
            ),
            IF(
                Parameters!$D$17=1,
                IFERROR(
                    IF(
                        OR(
                            IF(
                                ISNUMBER(M219:AE219),
                                IF(
                                    M$4:AE$4=1,
                                    M219:AE219,
                                    ""),
                                "")
                            =0),
                        0,
                        GEOMEAN(IF(
                            ISNUMBER(M219:AE219),
                            IF(
                                M$4:AE$4=1,
                                M219:AE219,
                                ""),
                            ""))
                    ),
                    IF(
                        OR(IF(
                            ISNUMBER(M219:AE219),
                            IF(
                                M$4:AE$4=2,
                                M219:AE219,
                                ""),
                            "")
                            =0),
                        0,
                        GEOMEAN(IF(
                            ISNUMBER(M219:AE219),
                            IF(
                                M$4:AE$4=2,
                                M219:AE219,
                                ""),
                            "")))
                )
            )
        )
    )
)</f>
        <v>0</v>
      </c>
      <c r="I219" s="191" cm="1">
        <f t="array" ref="I219">IF(
    SUM(IF(
            ISNUMBER(
                IF(
                    $M$5:$AE$5,
                    (M219:AE219),
                    "")),
            1,
            0))
        =0,
    NA(),
    IF(
        Parameters!$D$15=1,
        IF(
            SUM(--(ISNUMBER(IF($M$5:$AE$5=1,(M219:AE219),""))))&gt;0,
            MAX(IF(
                ISNUMBER(M219:AE219),
                IF(
                    M$5:AE$5=1,
                    M219:AE219,
                    ""),
                "")),
            MAX(IF(
                ISNUMBER(M219:AE219),
                IF(
                    M$5:AE$5=2,
                    M219:AE219,
                    ""),
                ""))
        ),
        IF(
            Parameters!$D$16=1,
            IFERROR(
                AVERAGE(IF(
                    ISNUMBER(M219:AE219),
                    IF(
                        M$5:AE$5=1,
                        M219:AE219,
                        ""),
                    "")),
                AVERAGE(IF(
                    ISNUMBER(M219:AE219),
                    IF(
                        M$5:AE$5=2,
                        M219:AE219,
                        ""),
                    ""))
            ),
            IF(
                Parameters!$D$17=1,
                IFERROR(
                    IF(
                        OR(
                            IF(
                                ISNUMBER(M219:AE219),
                                IF(
                                    M$5:AE$5=1,
                                    M219:AE219,
                                    ""),
                                "")
                            =0),
                        0,
                        GEOMEAN(IF(
                            ISNUMBER(M219:AE219),
                            IF(
                                M$5:AE$5=1,
                                M219:AE219,
                                ""),
                            ""))
                    ),
                    IF(
                        OR(IF(
                            ISNUMBER(M219:AE219),
                            IF(
                                M$5:AE$5=2,
                                M219:AE219,
                                ""),
                            "")
                            =0),
                        0,
                        GEOMEAN(IF(
                            ISNUMBER(M219:AE219),
                            IF(
                                M$5:AE$5=2,
                                M219:AE219,
                                ""),
                            "")))
                )
            )
        )
    )
)</f>
        <v>0</v>
      </c>
      <c r="J219" s="242">
        <v>44753</v>
      </c>
      <c r="K219" s="242">
        <v>44753</v>
      </c>
      <c r="L219" s="91" t="s">
        <v>353</v>
      </c>
      <c r="M219" s="192">
        <v>0</v>
      </c>
      <c r="N219" s="192" t="s">
        <v>409</v>
      </c>
      <c r="O219" s="192">
        <v>0</v>
      </c>
      <c r="P219" s="192" t="s">
        <v>409</v>
      </c>
      <c r="Q219" s="192">
        <v>0</v>
      </c>
      <c r="R219" s="192" t="s">
        <v>409</v>
      </c>
      <c r="S219" s="192" t="s">
        <v>409</v>
      </c>
      <c r="T219" s="192" t="s">
        <v>409</v>
      </c>
      <c r="U219" s="192" t="s">
        <v>409</v>
      </c>
      <c r="V219" s="192" t="s">
        <v>409</v>
      </c>
      <c r="W219" s="192" t="s">
        <v>409</v>
      </c>
      <c r="X219" s="192" t="s">
        <v>409</v>
      </c>
      <c r="Y219" s="192" t="s">
        <v>409</v>
      </c>
      <c r="Z219" s="192" t="s">
        <v>409</v>
      </c>
      <c r="AA219" s="192" t="s">
        <v>409</v>
      </c>
    </row>
    <row r="220" spans="1:27" x14ac:dyDescent="0.2">
      <c r="A220" s="84">
        <v>213</v>
      </c>
      <c r="B220" s="35" t="str">
        <f ca="1"/>
        <v>Samoa</v>
      </c>
      <c r="C220" s="35" t="str">
        <f ca="1"/>
        <v>WSM</v>
      </c>
      <c r="D220" s="35" t="str">
        <f ca="1"/>
        <v>EAS           East Asia &amp; Pacific</v>
      </c>
      <c r="E220" s="35" t="str">
        <f ca="1"/>
        <v>IDA</v>
      </c>
      <c r="F220" s="190" t="str">
        <f t="shared" ca="1" si="15"/>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$M$4:$AE$4,
                    (M220:AE220),
                    "")),
            1,
            0))
        =0,
    NA(),
    IF(
        Parameters!$D$15=1,
        IF(
            SUM(--(ISNUMBER(IF($M$4:$AE$4=1,(M220:AE220),""))))&gt;0,
            MAX(IF(
                ISNUMBER(M220:AE220),
                IF(
                    M$4:AE$4=1,
                    M220:AE220,
                    ""),
                "")),
            MAX(IF(
                ISNUMBER(M220:AE220),
                IF(
                    M$4:AE$4=2,
                    M220:AE220,
                    ""),
                ""))
        ),
        IF(
            Parameters!$D$16=1,
            IFERROR(
                AVERAGE(IF(
                    ISNUMBER(M220:AE220),
                    IF(
                        M$4:AE$4=1,
                        M220:AE220,
                        ""),
                    "")),
                AVERAGE(IF(
                    ISNUMBER(M220:AE220),
                    IF(
                        M$4:AE$4=2,
                        M220:AE220,
                        ""),
                    ""))
            ),
            IF(
                Parameters!$D$17=1,
                IFERROR(
                    IF(
                        OR(
                            IF(
                                ISNUMBER(M220:AE220),
                                IF(
                                    M$4:AE$4=1,
                                    M220:AE220,
                                    ""),
                                "")
                            =0),
                        0,
                        GEOMEAN(IF(
                            ISNUMBER(M220:AE220),
                            IF(
                                M$4:AE$4=1,
                                M220:AE220,
                                ""),
                            ""))
                    ),
                    IF(
                        OR(IF(
                            ISNUMBER(M220:AE220),
                            IF(
                                M$4:AE$4=2,
                                M220:AE220,
                                ""),
                            "")
                            =0),
                        0,
                        GEOMEAN(IF(
                            ISNUMBER(M220:AE220),
                            IF(
                                M$4:AE$4=2,
                                M220:AE220,
                                ""),
                            "")))
                )
            )
        )
    )
)</f>
        <v>0.73205150820250398</v>
      </c>
      <c r="I220" s="191" cm="1">
        <f t="array" ref="I220">IF(
    SUM(IF(
            ISNUMBER(
                IF(
                    $M$5:$AE$5,
                    (M220:AE220),
                    "")),
            1,
            0))
        =0,
    NA(),
    IF(
        Parameters!$D$15=1,
        IF(
            SUM(--(ISNUMBER(IF($M$5:$AE$5=1,(M220:AE220),""))))&gt;0,
            MAX(IF(
                ISNUMBER(M220:AE220),
                IF(
                    M$5:AE$5=1,
                    M220:AE220,
                    ""),
                "")),
            MAX(IF(
                ISNUMBER(M220:AE220),
                IF(
                    M$5:AE$5=2,
                    M220:AE220,
                    ""),
                ""))
        ),
        IF(
            Parameters!$D$16=1,
            IFERROR(
                AVERAGE(IF(
                    ISNUMBER(M220:AE220),
                    IF(
                        M$5:AE$5=1,
                        M220:AE220,
                        ""),
                    "")),
                AVERAGE(IF(
                    ISNUMBER(M220:AE220),
                    IF(
                        M$5:AE$5=2,
                        M220:AE220,
                        ""),
                    ""))
            ),
            IF(
                Parameters!$D$17=1,
                IFERROR(
                    IF(
                        OR(
                            IF(
                                ISNUMBER(M220:AE220),
                                IF(
                                    M$5:AE$5=1,
                                    M220:AE220,
                                    ""),
                                "")
                            =0),
                        0,
                        GEOMEAN(IF(
                            ISNUMBER(M220:AE220),
                            IF(
                                M$5:AE$5=1,
                                M220:AE220,
                                ""),
                            ""))
                    ),
                    IF(
                        OR(IF(
                            ISNUMBER(M220:AE220),
                            IF(
                                M$5:AE$5=2,
                                M220:AE220,
                                ""),
                            "")
                            =0),
                        0,
                        GEOMEAN(IF(
                            ISNUMBER(M220:AE220),
                            IF(
                                M$5:AE$5=2,
                                M220:AE220,
                                ""),
                            "")))
                )
            )
        )
    )
)</f>
        <v>0</v>
      </c>
      <c r="J220" s="242">
        <v>45103</v>
      </c>
      <c r="K220" s="242">
        <v>44753</v>
      </c>
      <c r="L220" s="91" t="s">
        <v>355</v>
      </c>
      <c r="M220" s="192">
        <v>0</v>
      </c>
      <c r="N220" s="192">
        <v>0.73205150820250398</v>
      </c>
      <c r="O220" s="192">
        <v>0</v>
      </c>
      <c r="P220" s="192" t="s">
        <v>409</v>
      </c>
      <c r="Q220" s="192">
        <v>0</v>
      </c>
      <c r="R220" s="192" t="s">
        <v>409</v>
      </c>
      <c r="S220" s="192" t="s">
        <v>409</v>
      </c>
      <c r="T220" s="192" t="s">
        <v>409</v>
      </c>
      <c r="U220" s="192" t="s">
        <v>409</v>
      </c>
      <c r="V220" s="192">
        <v>65.099999999999994</v>
      </c>
      <c r="W220" s="192" t="s">
        <v>409</v>
      </c>
      <c r="X220" s="192" t="s">
        <v>409</v>
      </c>
      <c r="Y220" s="192" t="s">
        <v>409</v>
      </c>
      <c r="Z220" s="192" t="s">
        <v>409</v>
      </c>
      <c r="AA220" s="192" t="s">
        <v>409</v>
      </c>
    </row>
    <row r="221" spans="1:27" x14ac:dyDescent="0.2">
      <c r="A221" s="84">
        <v>214</v>
      </c>
      <c r="B221" s="35" t="str">
        <f ca="1"/>
        <v>Kosovo</v>
      </c>
      <c r="C221" s="35" t="str">
        <f ca="1"/>
        <v>XKX</v>
      </c>
      <c r="D221" s="35" t="str">
        <f ca="1"/>
        <v>ECS           Europe &amp; Central Asia</v>
      </c>
      <c r="E221" s="35" t="str">
        <f ca="1"/>
        <v>IDA</v>
      </c>
      <c r="F221" s="190" t="str">
        <f t="shared" ca="1" si="15"/>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4.2257712736425646</v>
      </c>
      <c r="H221" s="80" cm="1">
        <f t="array" ref="H221">IF(
    SUM(IF(
            ISNUMBER(
                IF(
                    $M$4:$AE$4,
                    (M221:AE221),
                    "")),
            1,
            0))
        =0,
    NA(),
    IF(
        Parameters!$D$15=1,
        IF(
            SUM(--(ISNUMBER(IF($M$4:$AE$4=1,(M221:AE221),""))))&gt;0,
            MAX(IF(
                ISNUMBER(M221:AE221),
                IF(
                    M$4:AE$4=1,
                    M221:AE221,
                    ""),
                "")),
            MAX(IF(
                ISNUMBER(M221:AE221),
                IF(
                    M$4:AE$4=2,
                    M221:AE221,
                    ""),
                ""))
        ),
        IF(
            Parameters!$D$16=1,
            IFERROR(
                AVERAGE(IF(
                    ISNUMBER(M221:AE221),
                    IF(
                        M$4:AE$4=1,
                        M221:AE221,
                        ""),
                    "")),
                AVERAGE(IF(
                    ISNUMBER(M221:AE221),
                    IF(
                        M$4:AE$4=2,
                        M221:AE221,
                        ""),
                    ""))
            ),
            IF(
                Parameters!$D$17=1,
                IFERROR(
                    IF(
                        OR(
                            IF(
                                ISNUMBER(M221:AE221),
                                IF(
                                    M$4:AE$4=1,
                                    M221:AE221,
                                    ""),
                                "")
                            =0),
                        0,
                        GEOMEAN(IF(
                            ISNUMBER(M221:AE221),
                            IF(
                                M$4:AE$4=1,
                                M221:AE221,
                                ""),
                            ""))
                    ),
                    IF(
                        OR(IF(
                            ISNUMBER(M221:AE221),
                            IF(
                                M$4:AE$4=2,
                                M221:AE221,
                                ""),
                            "")
                            =0),
                        0,
                        GEOMEAN(IF(
                            ISNUMBER(M221:AE221),
                            IF(
                                M$4:AE$4=2,
                                M221:AE221,
                                ""),
                            "")))
                )
            )
        )
    )
)</f>
        <v>10</v>
      </c>
      <c r="I221" s="191" cm="1">
        <f t="array" ref="I221">IF(
    SUM(IF(
            ISNUMBER(
                IF(
                    $M$5:$AE$5,
                    (M221:AE221),
                    "")),
            1,
            0))
        =0,
    NA(),
    IF(
        Parameters!$D$15=1,
        IF(
            SUM(--(ISNUMBER(IF($M$5:$AE$5=1,(M221:AE221),""))))&gt;0,
            MAX(IF(
                ISNUMBER(M221:AE221),
                IF(
                    M$5:AE$5=1,
                    M221:AE221,
                    ""),
                "")),
            MAX(IF(
                ISNUMBER(M221:AE221),
                IF(
                    M$5:AE$5=2,
                    M221:AE221,
                    ""),
                ""))
        ),
        IF(
            Parameters!$D$16=1,
            IFERROR(
                AVERAGE(IF(
                    ISNUMBER(M221:AE221),
                    IF(
                        M$5:AE$5=1,
                        M221:AE221,
                        ""),
                    "")),
                AVERAGE(IF(
                    ISNUMBER(M221:AE221),
                    IF(
                        M$5:AE$5=2,
                        M221:AE221,
                        ""),
                    ""))
            ),
            IF(
                Parameters!$D$17=1,
                IFERROR(
                    IF(
                        OR(
                            IF(
                                ISNUMBER(M221:AE221),
                                IF(
                                    M$5:AE$5=1,
                                    M221:AE221,
                                    ""),
                                "")
                            =0),
                        0,
                        GEOMEAN(IF(
                            ISNUMBER(M221:AE221),
                            IF(
                                M$5:AE$5=1,
                                M221:AE221,
                                ""),
                            ""))
                    ),
                    IF(
                        OR(IF(
                            ISNUMBER(M221:AE221),
                            IF(
                                M$5:AE$5=2,
                                M221:AE221,
                                ""),
                            "")
                            =0),
                        0,
                        GEOMEAN(IF(
                            ISNUMBER(M221:AE221),
                            IF(
                                M$5:AE$5=2,
                                M221:AE221,
                                ""),
                            "")))
                )
            )
        )
    )
)</f>
        <v>1.78571428571427</v>
      </c>
      <c r="J221" s="242">
        <v>44966</v>
      </c>
      <c r="K221" s="242">
        <v>45454</v>
      </c>
      <c r="L221" s="91" t="s">
        <v>700</v>
      </c>
      <c r="M221" s="192">
        <v>10</v>
      </c>
      <c r="N221" s="192" t="s">
        <v>409</v>
      </c>
      <c r="O221" s="192">
        <v>0</v>
      </c>
      <c r="P221" s="192" t="s">
        <v>409</v>
      </c>
      <c r="Q221" s="192">
        <v>0</v>
      </c>
      <c r="R221" s="192" t="s">
        <v>409</v>
      </c>
      <c r="S221" s="192">
        <v>1.78571428571427</v>
      </c>
      <c r="T221" s="192">
        <v>0</v>
      </c>
      <c r="U221" s="192" t="s">
        <v>610</v>
      </c>
      <c r="V221" s="192" t="s">
        <v>409</v>
      </c>
      <c r="W221" s="192" t="s">
        <v>409</v>
      </c>
      <c r="X221" s="192" t="s">
        <v>409</v>
      </c>
      <c r="Y221" s="192" t="s">
        <v>409</v>
      </c>
      <c r="Z221" s="192">
        <v>3.5714285714285497E-2</v>
      </c>
      <c r="AA221" s="192">
        <v>-100</v>
      </c>
    </row>
    <row r="222" spans="1:27" x14ac:dyDescent="0.2">
      <c r="A222" s="84">
        <v>215</v>
      </c>
      <c r="B222" s="35" t="str">
        <f ca="1"/>
        <v>Yemen, Rep.</v>
      </c>
      <c r="C222" s="35" t="str">
        <f ca="1"/>
        <v>YEM</v>
      </c>
      <c r="D222" s="35" t="str">
        <f ca="1"/>
        <v>MEA           Middle East &amp; North Africa</v>
      </c>
      <c r="E222" s="35" t="str">
        <f ca="1"/>
        <v>IDA</v>
      </c>
      <c r="F222" s="190" t="str">
        <f t="shared" ca="1" si="15"/>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7.3192505471139935</v>
      </c>
      <c r="H222" s="80" cm="1">
        <f t="array" ref="H222">IF(
    SUM(IF(
            ISNUMBER(
                IF(
                    $M$4:$AE$4,
                    (M222:AE222),
                    "")),
            1,
            0))
        =0,
    NA(),
    IF(
        Parameters!$D$15=1,
        IF(
            SUM(--(ISNUMBER(IF($M$4:$AE$4=1,(M222:AE222),""))))&gt;0,
            MAX(IF(
                ISNUMBER(M222:AE222),
                IF(
                    M$4:AE$4=1,
                    M222:AE222,
                    ""),
                "")),
            MAX(IF(
                ISNUMBER(M222:AE222),
                IF(
                    M$4:AE$4=2,
                    M222:AE222,
                    ""),
                ""))
        ),
        IF(
            Parameters!$D$16=1,
            IFERROR(
                AVERAGE(IF(
                    ISNUMBER(M222:AE222),
                    IF(
                        M$4:AE$4=1,
                        M222:AE222,
                        ""),
                    "")),
                AVERAGE(IF(
                    ISNUMBER(M222:AE222),
                    IF(
                        M$4:AE$4=2,
                        M222:AE222,
                        ""),
                    ""))
            ),
            IF(
                Parameters!$D$17=1,
                IFERROR(
                    IF(
                        OR(
                            IF(
                                ISNUMBER(M222:AE222),
                                IF(
                                    M$4:AE$4=1,
                                    M222:AE222,
                                    ""),
                                "")
                            =0),
                        0,
                        GEOMEAN(IF(
                            ISNUMBER(M222:AE222),
                            IF(
                                M$4:AE$4=1,
                                M222:AE222,
                                ""),
                            ""))
                    ),
                    IF(
                        OR(IF(
                            ISNUMBER(M222:AE222),
                            IF(
                                M$4:AE$4=2,
                                M222:AE222,
                                ""),
                            "")
                            =0),
                        0,
                        GEOMEAN(IF(
                            ISNUMBER(M222:AE222),
                            IF(
                                M$4:AE$4=2,
                                M222:AE222,
                                ""),
                            "")))
                )
            )
        )
    )
)</f>
        <v>10</v>
      </c>
      <c r="I222" s="191" cm="1">
        <f t="array" ref="I222">IF(
    SUM(IF(
            ISNUMBER(
                IF(
                    $M$5:$AE$5,
                    (M222:AE222),
                    "")),
            1,
            0))
        =0,
    NA(),
    IF(
        Parameters!$D$15=1,
        IF(
            SUM(--(ISNUMBER(IF($M$5:$AE$5=1,(M222:AE222),""))))&gt;0,
            MAX(IF(
                ISNUMBER(M222:AE222),
                IF(
                    M$5:AE$5=1,
                    M222:AE222,
                    ""),
                "")),
            MAX(IF(
                ISNUMBER(M222:AE222),
                IF(
                    M$5:AE$5=2,
                    M222:AE222,
                    ""),
                ""))
        ),
        IF(
            Parameters!$D$16=1,
            IFERROR(
                AVERAGE(IF(
                    ISNUMBER(M222:AE222),
                    IF(
                        M$5:AE$5=1,
                        M222:AE222,
                        ""),
                    "")),
                AVERAGE(IF(
                    ISNUMBER(M222:AE222),
                    IF(
                        M$5:AE$5=2,
                        M222:AE222,
                        ""),
                    ""))
            ),
            IF(
                Parameters!$D$17=1,
                IFERROR(
                    IF(
                        OR(
                            IF(
                                ISNUMBER(M222:AE222),
                                IF(
                                    M$5:AE$5=1,
                                    M222:AE222,
                                    ""),
                                "")
                            =0),
                        0,
                        GEOMEAN(IF(
                            ISNUMBER(M222:AE222),
                            IF(
                                M$5:AE$5=1,
                                M222:AE222,
                                ""),
                            ""))
                    ),
                    IF(
                        OR(IF(
                            ISNUMBER(M222:AE222),
                            IF(
                                M$5:AE$5=2,
                                M222:AE222,
                                ""),
                            "")
                            =0),
                        0,
                        GEOMEAN(IF(
                            ISNUMBER(M222:AE222),
                            IF(
                                M$5:AE$5=2,
                                M222:AE222,
                                ""),
                            "")))
                )
            )
        )
    )
)</f>
        <v>5.3571428571428497</v>
      </c>
      <c r="J222" s="242">
        <v>45103</v>
      </c>
      <c r="K222" s="242">
        <v>44860</v>
      </c>
      <c r="L222" s="91" t="s">
        <v>356</v>
      </c>
      <c r="M222" s="192">
        <v>10</v>
      </c>
      <c r="N222" s="192">
        <v>10</v>
      </c>
      <c r="O222" s="192">
        <v>0</v>
      </c>
      <c r="P222" s="192">
        <v>0</v>
      </c>
      <c r="Q222" s="192">
        <v>0</v>
      </c>
      <c r="R222" s="192" t="s">
        <v>409</v>
      </c>
      <c r="S222" s="192">
        <v>5.3571428571428497</v>
      </c>
      <c r="T222" s="192">
        <v>0</v>
      </c>
      <c r="U222" s="192" t="s">
        <v>609</v>
      </c>
      <c r="V222" s="192">
        <v>108.9</v>
      </c>
      <c r="W222" s="192" t="s">
        <v>409</v>
      </c>
      <c r="X222" s="192">
        <v>-1.17058101128597</v>
      </c>
      <c r="Y222" s="192" t="s">
        <v>409</v>
      </c>
      <c r="Z222" s="192">
        <v>0.107142857142857</v>
      </c>
      <c r="AA222" s="192">
        <v>-50.129870129870099</v>
      </c>
    </row>
    <row r="223" spans="1:27" x14ac:dyDescent="0.2">
      <c r="A223" s="84">
        <v>216</v>
      </c>
      <c r="B223" s="35" t="str">
        <f ca="1"/>
        <v>South Africa</v>
      </c>
      <c r="C223" s="35" t="str">
        <f ca="1"/>
        <v>ZAF</v>
      </c>
      <c r="D223" s="35" t="str">
        <f ca="1"/>
        <v>SSF           Sub-Saharan Africa</v>
      </c>
      <c r="E223" s="35" t="str">
        <f ca="1"/>
        <v>IBRD</v>
      </c>
      <c r="F223" s="190" t="str">
        <f t="shared" ca="1" si="15"/>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$M$4:$AE$4,
                    (M223:AE223),
                    "")),
            1,
            0))
        =0,
    NA(),
    IF(
        Parameters!$D$15=1,
        IF(
            SUM(--(ISNUMBER(IF($M$4:$AE$4=1,(M223:AE223),""))))&gt;0,
            MAX(IF(
                ISNUMBER(M223:AE223),
                IF(
                    M$4:AE$4=1,
                    M223:AE223,
                    ""),
                "")),
            MAX(IF(
                ISNUMBER(M223:AE223),
                IF(
                    M$4:AE$4=2,
                    M223:AE223,
                    ""),
                ""))
        ),
        IF(
            Parameters!$D$16=1,
            IFERROR(
                AVERAGE(IF(
                    ISNUMBER(M223:AE223),
                    IF(
                        M$4:AE$4=1,
                        M223:AE223,
                        ""),
                    "")),
                AVERAGE(IF(
                    ISNUMBER(M223:AE223),
                    IF(
                        M$4:AE$4=2,
                        M223:AE223,
                        ""),
                    ""))
            ),
            IF(
                Parameters!$D$17=1,
                IFERROR(
                    IF(
                        OR(
                            IF(
                                ISNUMBER(M223:AE223),
                                IF(
                                    M$4:AE$4=1,
                                    M223:AE223,
                                    ""),
                                "")
                            =0),
                        0,
                        GEOMEAN(IF(
                            ISNUMBER(M223:AE223),
                            IF(
                                M$4:AE$4=1,
                                M223:AE223,
                                ""),
                            ""))
                    ),
                    IF(
                        OR(IF(
                            ISNUMBER(M223:AE223),
                            IF(
                                M$4:AE$4=2,
                                M223:AE223,
                                ""),
                            "")
                            =0),
                        0,
                        GEOMEAN(IF(
                            ISNUMBER(M223:AE223),
                            IF(
                                M$4:AE$4=2,
                                M223:AE223,
                                ""),
                            "")))
                )
            )
        )
    )
)</f>
        <v>2.2534838595872202</v>
      </c>
      <c r="I223" s="191" cm="1">
        <f t="array" ref="I223">IF(
    SUM(IF(
            ISNUMBER(
                IF(
                    $M$5:$AE$5,
                    (M223:AE223),
                    "")),
            1,
            0))
        =0,
    NA(),
    IF(
        Parameters!$D$15=1,
        IF(
            SUM(--(ISNUMBER(IF($M$5:$AE$5=1,(M223:AE223),""))))&gt;0,
            MAX(IF(
                ISNUMBER(M223:AE223),
                IF(
                    M$5:AE$5=1,
                    M223:AE223,
                    ""),
                "")),
            MAX(IF(
                ISNUMBER(M223:AE223),
                IF(
                    M$5:AE$5=2,
                    M223:AE223,
                    ""),
                ""))
        ),
        IF(
            Parameters!$D$16=1,
            IFERROR(
                AVERAGE(IF(
                    ISNUMBER(M223:AE223),
                    IF(
                        M$5:AE$5=1,
                        M223:AE223,
                        ""),
                    "")),
                AVERAGE(IF(
                    ISNUMBER(M223:AE223),
                    IF(
                        M$5:AE$5=2,
                        M223:AE223,
                        ""),
                    ""))
            ),
            IF(
                Parameters!$D$17=1,
                IFERROR(
                    IF(
                        OR(
                            IF(
                                ISNUMBER(M223:AE223),
                                IF(
                                    M$5:AE$5=1,
                                    M223:AE223,
                                    ""),
                                "")
                            =0),
                        0,
                        GEOMEAN(IF(
                            ISNUMBER(M223:AE223),
                            IF(
                                M$5:AE$5=1,
                                M223:AE223,
                                ""),
                            ""))
                    ),
                    IF(
                        OR(IF(
                            ISNUMBER(M223:AE223),
                            IF(
                                M$5:AE$5=2,
                                M223:AE223,
                                ""),
                            "")
                            =0),
                        0,
                        GEOMEAN(IF(
                            ISNUMBER(M223:AE223),
                            IF(
                                M$5:AE$5=2,
                                M223:AE223,
                                ""),
                            "")))
                )
            )
        )
    )
)</f>
        <v>0</v>
      </c>
      <c r="J223" s="242">
        <v>44860</v>
      </c>
      <c r="K223" s="242">
        <v>45455</v>
      </c>
      <c r="L223" s="91" t="s">
        <v>358</v>
      </c>
      <c r="M223" s="192">
        <v>0</v>
      </c>
      <c r="N223" s="192">
        <v>2.2534838595872202</v>
      </c>
      <c r="O223" s="192">
        <v>0</v>
      </c>
      <c r="P223" s="192">
        <v>0</v>
      </c>
      <c r="Q223" s="192">
        <v>0</v>
      </c>
      <c r="R223" s="192" t="s">
        <v>409</v>
      </c>
      <c r="S223" s="192">
        <v>0</v>
      </c>
      <c r="T223" s="192">
        <v>0</v>
      </c>
      <c r="U223" s="192" t="s">
        <v>409</v>
      </c>
      <c r="V223" s="192">
        <v>72</v>
      </c>
      <c r="W223" s="192" t="s">
        <v>409</v>
      </c>
      <c r="X223" s="192">
        <v>-0.52827846320492</v>
      </c>
      <c r="Y223" s="192" t="s">
        <v>409</v>
      </c>
      <c r="Z223" s="192">
        <v>0</v>
      </c>
      <c r="AA223" s="192">
        <v>-88.8888888888888</v>
      </c>
    </row>
    <row r="224" spans="1:27" x14ac:dyDescent="0.2">
      <c r="A224" s="84">
        <v>217</v>
      </c>
      <c r="B224" s="35" t="str">
        <f ca="1"/>
        <v>Zambia</v>
      </c>
      <c r="C224" s="35" t="str">
        <f ca="1"/>
        <v>ZMB</v>
      </c>
      <c r="D224" s="35" t="str">
        <f ca="1"/>
        <v>SSF           Sub-Saharan Africa</v>
      </c>
      <c r="E224" s="35" t="str">
        <f ca="1"/>
        <v>IDA</v>
      </c>
      <c r="F224" s="190" t="str">
        <f t="shared" ca="1" si="15"/>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$M$4:$AE$4,
                    (M224:AE224),
                    "")),
            1,
            0))
        =0,
    NA(),
    IF(
        Parameters!$D$15=1,
        IF(
            SUM(--(ISNUMBER(IF($M$4:$AE$4=1,(M224:AE224),""))))&gt;0,
            MAX(IF(
                ISNUMBER(M224:AE224),
                IF(
                    M$4:AE$4=1,
                    M224:AE224,
                    ""),
                "")),
            MAX(IF(
                ISNUMBER(M224:AE224),
                IF(
                    M$4:AE$4=2,
                    M224:AE224,
                    ""),
                ""))
        ),
        IF(
            Parameters!$D$16=1,
            IFERROR(
                AVERAGE(IF(
                    ISNUMBER(M224:AE224),
                    IF(
                        M$4:AE$4=1,
                        M224:AE224,
                        ""),
                    "")),
                AVERAGE(IF(
                    ISNUMBER(M224:AE224),
                    IF(
                        M$4:AE$4=2,
                        M224:AE224,
                        ""),
                    ""))
            ),
            IF(
                Parameters!$D$17=1,
                IFERROR(
                    IF(
                        OR(
                            IF(
                                ISNUMBER(M224:AE224),
                                IF(
                                    M$4:AE$4=1,
                                    M224:AE224,
                                    ""),
                                "")
                            =0),
                        0,
                        GEOMEAN(IF(
                            ISNUMBER(M224:AE224),
                            IF(
                                M$4:AE$4=1,
                                M224:AE224,
                                ""),
                            ""))
                    ),
                    IF(
                        OR(IF(
                            ISNUMBER(M224:AE224),
                            IF(
                                M$4:AE$4=2,
                                M224:AE224,
                                ""),
                            "")
                            =0),
                        0,
                        GEOMEAN(IF(
                            ISNUMBER(M224:AE224),
                            IF(
                                M$4:AE$4=2,
                                M224:AE224,
                                ""),
                            "")))
                )
            )
        )
    )
)</f>
        <v>4.41435879343799</v>
      </c>
      <c r="I224" s="191" cm="1">
        <f t="array" ref="I224">IF(
    SUM(IF(
            ISNUMBER(
                IF(
                    $M$5:$AE$5,
                    (M224:AE224),
                    "")),
            1,
            0))
        =0,
    NA(),
    IF(
        Parameters!$D$15=1,
        IF(
            SUM(--(ISNUMBER(IF($M$5:$AE$5=1,(M224:AE224),""))))&gt;0,
            MAX(IF(
                ISNUMBER(M224:AE224),
                IF(
                    M$5:AE$5=1,
                    M224:AE224,
                    ""),
                "")),
            MAX(IF(
                ISNUMBER(M224:AE224),
                IF(
                    M$5:AE$5=2,
                    M224:AE224,
                    ""),
                ""))
        ),
        IF(
            Parameters!$D$16=1,
            IFERROR(
                AVERAGE(IF(
                    ISNUMBER(M224:AE224),
                    IF(
                        M$5:AE$5=1,
                        M224:AE224,
                        ""),
                    "")),
                AVERAGE(IF(
                    ISNUMBER(M224:AE224),
                    IF(
                        M$5:AE$5=2,
                        M224:AE224,
                        ""),
                    ""))
            ),
            IF(
                Parameters!$D$17=1,
                IFERROR(
                    IF(
                        OR(
                            IF(
                                ISNUMBER(M224:AE224),
                                IF(
                                    M$5:AE$5=1,
                                    M224:AE224,
                                    ""),
                                "")
                            =0),
                        0,
                        GEOMEAN(IF(
                            ISNUMBER(M224:AE224),
                            IF(
                                M$5:AE$5=1,
                                M224:AE224,
                                ""),
                            ""))
                    ),
                    IF(
                        OR(IF(
                            ISNUMBER(M224:AE224),
                            IF(
                                M$5:AE$5=2,
                                M224:AE224,
                                ""),
                            "")
                            =0),
                        0,
                        GEOMEAN(IF(
                            ISNUMBER(M224:AE224),
                            IF(
                                M$5:AE$5=2,
                                M224:AE224,
                                ""),
                            "")))
                )
            )
        )
    )
)</f>
        <v>0</v>
      </c>
      <c r="J224" s="242">
        <v>45103</v>
      </c>
      <c r="K224" s="242">
        <v>45440</v>
      </c>
      <c r="L224" s="91" t="s">
        <v>360</v>
      </c>
      <c r="M224" s="192">
        <v>0</v>
      </c>
      <c r="N224" s="192">
        <v>4.41435879343799</v>
      </c>
      <c r="O224" s="192">
        <v>0</v>
      </c>
      <c r="P224" s="192" t="s">
        <v>409</v>
      </c>
      <c r="Q224" s="192">
        <v>0</v>
      </c>
      <c r="R224" s="192" t="s">
        <v>409</v>
      </c>
      <c r="S224" s="192">
        <v>0</v>
      </c>
      <c r="T224" s="192">
        <v>0</v>
      </c>
      <c r="U224" s="192" t="s">
        <v>409</v>
      </c>
      <c r="V224" s="192">
        <v>81.8</v>
      </c>
      <c r="W224" s="192" t="s">
        <v>409</v>
      </c>
      <c r="X224" s="192" t="s">
        <v>409</v>
      </c>
      <c r="Y224" s="192" t="s">
        <v>409</v>
      </c>
      <c r="Z224" s="192">
        <v>0</v>
      </c>
      <c r="AA224" s="192">
        <v>-100</v>
      </c>
    </row>
    <row r="225" spans="1:27" x14ac:dyDescent="0.2">
      <c r="A225" s="84">
        <v>218</v>
      </c>
      <c r="B225" s="35" t="str">
        <f ca="1"/>
        <v>Zimbabwe</v>
      </c>
      <c r="C225" s="35" t="str">
        <f ca="1"/>
        <v>ZWE</v>
      </c>
      <c r="D225" s="35" t="str">
        <f ca="1"/>
        <v>SSF           Sub-Saharan Africa</v>
      </c>
      <c r="E225" s="35" t="str">
        <f ca="1"/>
        <v>Blend</v>
      </c>
      <c r="F225" s="190" t="str">
        <f t="shared" ca="1" si="15"/>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4.2257712736425646</v>
      </c>
      <c r="H225" s="80" cm="1">
        <f t="array" ref="H225">IF(
    SUM(IF(
            ISNUMBER(
                IF(
                    $M$4:$AE$4,
                    (M225:AE225),
                    "")),
            1,
            0))
        =0,
    NA(),
    IF(
        Parameters!$D$15=1,
        IF(
            SUM(--(ISNUMBER(IF($M$4:$AE$4=1,(M225:AE225),""))))&gt;0,
            MAX(IF(
                ISNUMBER(M225:AE225),
                IF(
                    M$4:AE$4=1,
                    M225:AE225,
                    ""),
                "")),
            MAX(IF(
                ISNUMBER(M225:AE225),
                IF(
                    M$4:AE$4=2,
                    M225:AE225,
                    ""),
                ""))
        ),
        IF(
            Parameters!$D$16=1,
            IFERROR(
                AVERAGE(IF(
                    ISNUMBER(M225:AE225),
                    IF(
                        M$4:AE$4=1,
                        M225:AE225,
                        ""),
                    "")),
                AVERAGE(IF(
                    ISNUMBER(M225:AE225),
                    IF(
                        M$4:AE$4=2,
                        M225:AE225,
                        ""),
                    ""))
            ),
            IF(
                Parameters!$D$17=1,
                IFERROR(
                    IF(
                        OR(
                            IF(
                                ISNUMBER(M225:AE225),
                                IF(
                                    M$4:AE$4=1,
                                    M225:AE225,
                                    ""),
                                "")
                            =0),
                        0,
                        GEOMEAN(IF(
                            ISNUMBER(M225:AE225),
                            IF(
                                M$4:AE$4=1,
                                M225:AE225,
                                ""),
                            ""))
                    ),
                    IF(
                        OR(IF(
                            ISNUMBER(M225:AE225),
                            IF(
                                M$4:AE$4=2,
                                M225:AE225,
                                ""),
                            "")
                            =0),
                        0,
                        GEOMEAN(IF(
                            ISNUMBER(M225:AE225),
                            IF(
                                M$4:AE$4=2,
                                M225:AE225,
                                ""),
                            "")))
                )
            )
        )
    )
)</f>
        <v>10</v>
      </c>
      <c r="I225" s="191" cm="1">
        <f t="array" ref="I225">IF(
    SUM(IF(
            ISNUMBER(
                IF(
                    $M$5:$AE$5,
                    (M225:AE225),
                    "")),
            1,
            0))
        =0,
    NA(),
    IF(
        Parameters!$D$15=1,
        IF(
            SUM(--(ISNUMBER(IF($M$5:$AE$5=1,(M225:AE225),""))))&gt;0,
            MAX(IF(
                ISNUMBER(M225:AE225),
                IF(
                    M$5:AE$5=1,
                    M225:AE225,
                    ""),
                "")),
            MAX(IF(
                ISNUMBER(M225:AE225),
                IF(
                    M$5:AE$5=2,
                    M225:AE225,
                    ""),
                ""))
        ),
        IF(
            Parameters!$D$16=1,
            IFERROR(
                AVERAGE(IF(
                    ISNUMBER(M225:AE225),
                    IF(
                        M$5:AE$5=1,
                        M225:AE225,
                        ""),
                    "")),
                AVERAGE(IF(
                    ISNUMBER(M225:AE225),
                    IF(
                        M$5:AE$5=2,
                        M225:AE225,
                        ""),
                    ""))
            ),
            IF(
                Parameters!$D$17=1,
                IFERROR(
                    IF(
                        OR(
                            IF(
                                ISNUMBER(M225:AE225),
                                IF(
                                    M$5:AE$5=1,
                                    M225:AE225,
                                    ""),
                                "")
                            =0),
                        0,
                        GEOMEAN(IF(
                            ISNUMBER(M225:AE225),
                            IF(
                                M$5:AE$5=1,
                                M225:AE225,
                                ""),
                            ""))
                    ),
                    IF(
                        OR(IF(
                            ISNUMBER(M225:AE225),
                            IF(
                                M$5:AE$5=2,
                                M225:AE225,
                                ""),
                            "")
                            =0),
                        0,
                        GEOMEAN(IF(
                            ISNUMBER(M225:AE225),
                            IF(
                                M$5:AE$5=2,
                                M225:AE225,
                                ""),
                            "")))
                )
            )
        )
    )
)</f>
        <v>1.78571428571427</v>
      </c>
      <c r="J225" s="242">
        <v>44778</v>
      </c>
      <c r="K225" s="242">
        <v>45418</v>
      </c>
      <c r="L225" s="91" t="s">
        <v>362</v>
      </c>
      <c r="M225" s="192">
        <v>10</v>
      </c>
      <c r="N225" s="192">
        <v>7.7438701711060096</v>
      </c>
      <c r="O225" s="192">
        <v>0</v>
      </c>
      <c r="P225" s="192">
        <v>0</v>
      </c>
      <c r="Q225" s="192">
        <v>0</v>
      </c>
      <c r="R225" s="192" t="s">
        <v>409</v>
      </c>
      <c r="S225" s="192">
        <v>1.78571428571427</v>
      </c>
      <c r="T225" s="192">
        <v>0</v>
      </c>
      <c r="U225" s="192" t="s">
        <v>610</v>
      </c>
      <c r="V225" s="192">
        <v>96.9</v>
      </c>
      <c r="W225" s="192" t="s">
        <v>409</v>
      </c>
      <c r="X225" s="192">
        <v>-0.75290263060981599</v>
      </c>
      <c r="Y225" s="192" t="s">
        <v>409</v>
      </c>
      <c r="Z225" s="192">
        <v>3.5714285714285497E-2</v>
      </c>
      <c r="AA225" s="192">
        <v>-100</v>
      </c>
    </row>
    <row r="226" spans="1:27" x14ac:dyDescent="0.2">
      <c r="L226" s="79"/>
      <c r="M226" s="80"/>
      <c r="N226" s="80"/>
      <c r="O226" s="80"/>
      <c r="P226" s="80"/>
      <c r="Q226" s="80"/>
      <c r="R226" s="80"/>
      <c r="S226" s="87"/>
      <c r="T226" s="87"/>
      <c r="U226" s="87"/>
      <c r="V226" s="87"/>
      <c r="W226" s="87"/>
      <c r="X226" s="87"/>
      <c r="Y226" s="87"/>
      <c r="Z226" s="87"/>
      <c r="AA226" s="87"/>
    </row>
    <row r="227" spans="1:27" x14ac:dyDescent="0.2">
      <c r="L227" s="79"/>
      <c r="M227" s="80"/>
      <c r="N227" s="80"/>
      <c r="O227" s="80"/>
      <c r="P227" s="80"/>
      <c r="Q227" s="80"/>
      <c r="R227" s="80"/>
      <c r="S227" s="87"/>
      <c r="T227" s="87"/>
      <c r="U227" s="87"/>
      <c r="V227" s="87"/>
      <c r="W227" s="87"/>
      <c r="X227" s="87"/>
      <c r="Y227" s="87"/>
      <c r="Z227" s="87"/>
      <c r="AA227" s="87"/>
    </row>
    <row r="228" spans="1:27" x14ac:dyDescent="0.2">
      <c r="L228" s="79"/>
      <c r="M228" s="80"/>
      <c r="N228" s="80"/>
      <c r="O228" s="80"/>
      <c r="P228" s="80"/>
      <c r="Q228" s="80"/>
      <c r="R228" s="80"/>
      <c r="S228" s="87"/>
      <c r="T228" s="87"/>
      <c r="U228" s="87"/>
      <c r="V228" s="87"/>
      <c r="W228" s="87"/>
      <c r="X228" s="87"/>
      <c r="Y228" s="87"/>
      <c r="Z228" s="87"/>
      <c r="AA228" s="87"/>
    </row>
    <row r="229" spans="1:27" x14ac:dyDescent="0.2">
      <c r="L229" s="91"/>
      <c r="M229" s="181"/>
      <c r="N229" s="181"/>
      <c r="O229" s="181"/>
      <c r="P229" s="181"/>
      <c r="Q229" s="181"/>
      <c r="R229" s="181"/>
      <c r="S229" s="202"/>
      <c r="T229" s="202"/>
      <c r="U229" s="202"/>
      <c r="V229" s="202"/>
      <c r="W229" s="202"/>
      <c r="X229" s="202"/>
      <c r="Y229" s="202"/>
      <c r="Z229" s="202"/>
      <c r="AA229" s="202"/>
    </row>
    <row r="230" spans="1:27" x14ac:dyDescent="0.2">
      <c r="L230" s="91"/>
      <c r="M230" s="181"/>
      <c r="N230" s="181"/>
      <c r="O230" s="181"/>
      <c r="P230" s="181"/>
      <c r="Q230" s="194"/>
      <c r="R230" s="194"/>
      <c r="S230" s="202"/>
      <c r="T230" s="202"/>
      <c r="U230" s="202"/>
      <c r="V230" s="202"/>
      <c r="W230" s="202"/>
      <c r="X230" s="202"/>
      <c r="Y230" s="202"/>
      <c r="Z230" s="202"/>
      <c r="AA230" s="202"/>
    </row>
    <row r="231" spans="1:27" x14ac:dyDescent="0.2">
      <c r="L231" s="79"/>
      <c r="M231" s="181"/>
      <c r="N231" s="194"/>
      <c r="O231" s="194"/>
      <c r="P231" s="194"/>
      <c r="Q231" s="194"/>
      <c r="R231" s="194"/>
      <c r="S231" s="202"/>
      <c r="T231" s="202"/>
      <c r="U231" s="202"/>
      <c r="V231" s="202"/>
      <c r="W231" s="202"/>
      <c r="X231" s="202"/>
      <c r="Y231" s="202"/>
      <c r="Z231" s="202"/>
      <c r="AA231" s="202"/>
    </row>
    <row r="232" spans="1:27" x14ac:dyDescent="0.2">
      <c r="L232" s="79"/>
      <c r="M232" s="80"/>
      <c r="N232" s="181" t="str">
        <f>IFERROR(INDEX('Data Dictionary'!$J$8:$J$37,MATCH(N9,'Data Dictionary'!$K$8:$K$37,0)),"")</f>
        <v/>
      </c>
      <c r="O232" s="80"/>
      <c r="P232" s="80"/>
      <c r="Q232" s="80"/>
      <c r="R232" s="80"/>
      <c r="S232" s="87"/>
      <c r="T232" s="87"/>
      <c r="U232" s="87"/>
      <c r="V232" s="87"/>
      <c r="W232" s="87"/>
      <c r="X232" s="87"/>
      <c r="Y232" s="87"/>
      <c r="Z232" s="87"/>
      <c r="AA232" s="87"/>
    </row>
    <row r="233" spans="1:27" x14ac:dyDescent="0.2">
      <c r="L233" s="79"/>
      <c r="M233" s="80"/>
      <c r="N233" s="80"/>
      <c r="O233" s="80"/>
      <c r="P233" s="80"/>
      <c r="Q233" s="80"/>
      <c r="R233" s="80"/>
      <c r="S233" s="87"/>
      <c r="T233" s="87"/>
      <c r="U233" s="87"/>
      <c r="V233" s="87"/>
      <c r="W233" s="87"/>
      <c r="X233" s="87"/>
      <c r="Y233" s="87"/>
      <c r="Z233" s="87"/>
      <c r="AA233" s="87"/>
    </row>
  </sheetData>
  <conditionalFormatting sqref="G1:G5">
    <cfRule type="cellIs" dxfId="88" priority="25" stopIfTrue="1" operator="greaterThanOrEqual">
      <formula>0</formula>
    </cfRule>
  </conditionalFormatting>
  <conditionalFormatting sqref="G8:G225">
    <cfRule type="cellIs" dxfId="85" priority="4" stopIfTrue="1" operator="greaterThanOrEqual">
      <formula>0</formula>
    </cfRule>
  </conditionalFormatting>
  <conditionalFormatting sqref="G1:H5">
    <cfRule type="expression" dxfId="84" priority="11" stopIfTrue="1">
      <formula>G1=""</formula>
    </cfRule>
  </conditionalFormatting>
  <conditionalFormatting sqref="G8:H225">
    <cfRule type="expression" dxfId="83" priority="1" stopIfTrue="1">
      <formula>G8=""</formula>
    </cfRule>
  </conditionalFormatting>
  <conditionalFormatting sqref="H1:H5">
    <cfRule type="cellIs" dxfId="82" priority="16" operator="between">
      <formula>0</formula>
      <formula>6.999</formula>
    </cfRule>
    <cfRule type="cellIs" dxfId="81" priority="17" operator="between">
      <formula>7</formula>
      <formula>9.99</formula>
    </cfRule>
    <cfRule type="expression" dxfId="80" priority="18">
      <formula>H1=10</formula>
    </cfRule>
  </conditionalFormatting>
  <conditionalFormatting sqref="H8:H225">
    <cfRule type="cellIs" dxfId="76" priority="68" operator="between">
      <formula>0</formula>
      <formula>6.999</formula>
    </cfRule>
    <cfRule type="cellIs" dxfId="75" priority="69" operator="between">
      <formula>7</formula>
      <formula>9.99</formula>
    </cfRule>
    <cfRule type="expression" dxfId="74" priority="70">
      <formula>H8=10</formula>
    </cfRule>
  </conditionalFormatting>
  <conditionalFormatting sqref="I2:I3">
    <cfRule type="expression" dxfId="70" priority="26">
      <formula>I2=""</formula>
    </cfRule>
    <cfRule type="cellIs" dxfId="69" priority="27" operator="between">
      <formula>0</formula>
      <formula>6.999</formula>
    </cfRule>
    <cfRule type="cellIs" dxfId="68" priority="28" operator="between">
      <formula>7</formula>
      <formula>9.99</formula>
    </cfRule>
    <cfRule type="expression" dxfId="67" priority="29">
      <formula>I2=10</formula>
    </cfRule>
  </conditionalFormatting>
  <conditionalFormatting sqref="I2:I5">
    <cfRule type="expression" dxfId="66" priority="12">
      <formula>I2=""</formula>
    </cfRule>
    <cfRule type="cellIs" dxfId="65" priority="13" operator="between">
      <formula>0</formula>
      <formula>6.999</formula>
    </cfRule>
    <cfRule type="cellIs" dxfId="64" priority="14" operator="between">
      <formula>7</formula>
      <formula>9.99</formula>
    </cfRule>
    <cfRule type="expression" dxfId="63" priority="15">
      <formula>I2=10</formula>
    </cfRule>
  </conditionalFormatting>
  <conditionalFormatting sqref="I4:I5">
    <cfRule type="expression" dxfId="62" priority="7">
      <formula>I4=""</formula>
    </cfRule>
    <cfRule type="cellIs" dxfId="61" priority="8" operator="between">
      <formula>0</formula>
      <formula>6.999</formula>
    </cfRule>
    <cfRule type="cellIs" dxfId="60" priority="9" operator="between">
      <formula>7</formula>
      <formula>9.99</formula>
    </cfRule>
    <cfRule type="expression" dxfId="59" priority="10">
      <formula>I4=10</formula>
    </cfRule>
  </conditionalFormatting>
  <conditionalFormatting sqref="I8:I225">
    <cfRule type="expression" dxfId="58" priority="63">
      <formula>I8=""</formula>
    </cfRule>
    <cfRule type="cellIs" dxfId="55" priority="66" stopIfTrue="1" operator="greaterThanOrEqual">
      <formula>0</formula>
    </cfRule>
  </conditionalFormatting>
  <conditionalFormatting sqref="J8:K225">
    <cfRule type="colorScale" priority="851">
      <colorScale>
        <cfvo type="min"/>
        <cfvo type="max"/>
        <color rgb="FFFCDCDF"/>
        <color rgb="FFF2676B"/>
      </colorScale>
    </cfRule>
  </conditionalFormatting>
  <conditionalFormatting sqref="L8:L15 L17:L225">
    <cfRule type="expression" dxfId="54" priority="37">
      <formula>$L8&lt;&gt;$C8</formula>
    </cfRule>
  </conditionalFormatting>
  <conditionalFormatting sqref="M6:AA6">
    <cfRule type="expression" dxfId="53" priority="22">
      <formula>ISNUMBER(SEARCH("_raw",M$7))</formula>
    </cfRule>
  </conditionalFormatting>
  <conditionalFormatting sqref="M8:AA225">
    <cfRule type="expression" dxfId="52" priority="62" stopIfTrue="1">
      <formula>ISNUMBER(SEARCH("_raw",M$7))</formula>
    </cfRule>
    <cfRule type="colorScale" priority="632">
      <colorScale>
        <cfvo type="num" val="0"/>
        <cfvo type="num" val="10"/>
        <color rgb="FFFCFCFF"/>
        <color rgb="FFFFFF00"/>
      </colorScale>
    </cfRule>
  </conditionalFormatting>
  <conditionalFormatting sqref="M2:AA3">
    <cfRule type="expression" dxfId="51" priority="30">
      <formula>M2=L2</formula>
    </cfRule>
    <cfRule type="expression" dxfId="50" priority="31">
      <formula>M2&lt;&gt;L2</formula>
    </cfRule>
    <cfRule type="expression" dxfId="49" priority="32">
      <formula>M2=L2</formula>
    </cfRule>
  </conditionalFormatting>
  <conditionalFormatting sqref="AB2:AE3">
    <cfRule type="expression" dxfId="48" priority="33">
      <formula>AB2=V2</formula>
    </cfRule>
    <cfRule type="expression" dxfId="47" priority="34">
      <formula>AB2&lt;&gt;V2</formula>
    </cfRule>
    <cfRule type="expression" dxfId="46" priority="35">
      <formula>AB2=V2</formula>
    </cfRule>
  </conditionalFormatting>
  <conditionalFormatting sqref="AD8:AI197">
    <cfRule type="expression" dxfId="45" priority="61">
      <formula>ISNUMBER(SEARCH("_raw",AD$7))</formula>
    </cfRule>
  </conditionalFormatting>
  <conditionalFormatting sqref="AB2:AD2">
    <cfRule type="expression" dxfId="44" priority="893">
      <formula>AB2=Z2</formula>
    </cfRule>
    <cfRule type="expression" dxfId="43" priority="894">
      <formula>AB2&lt;&gt;Z2</formula>
    </cfRule>
    <cfRule type="expression" dxfId="42" priority="895">
      <formula>AB2=Z2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3" stopIfTrue="1" operator="greaterThanOrEqual" id="{5E97E8CD-6DF2-FB47-8F7C-8673278B9934}">
            <xm:f>Parameters!$D$37</xm:f>
            <x14:dxf>
              <font>
                <sz val="12"/>
                <color rgb="FF000000"/>
                <name val="Arial"/>
              </font>
              <fill>
                <patternFill patternType="solid">
                  <bgColor rgb="FFE35A3A"/>
                </patternFill>
              </fill>
            </x14:dxf>
          </x14:cfRule>
          <x14:cfRule type="cellIs" priority="24" stopIfTrue="1" operator="greaterThanOrEqual" id="{927F630C-93F1-764D-8D04-E759A1A3980A}">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2" stopIfTrue="1" operator="greaterThanOrEqual" id="{CDBAFCEF-2945-244B-B6F0-55AC3A754820}">
            <xm:f>Parameters!$D$37</xm:f>
            <x14:dxf>
              <font>
                <sz val="12"/>
                <color rgb="FF000000"/>
                <name val="Arial"/>
              </font>
              <fill>
                <patternFill patternType="solid">
                  <bgColor rgb="FFE35A3A"/>
                </patternFill>
              </fill>
            </x14:dxf>
          </x14:cfRule>
          <x14:cfRule type="cellIs" priority="3" stopIfTrue="1" operator="greaterThanOrEqual" id="{B12AF258-47B9-4F40-9A84-2423207E06D7}">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9" stopIfTrue="1" operator="greaterThanOrEqual" id="{7E79F415-0379-E643-A6D0-371B3C47E92F}">
            <xm:f>Parameters!$D$41</xm:f>
            <x14:dxf>
              <font>
                <sz val="12"/>
                <color rgb="FF000000"/>
                <name val="Arial"/>
              </font>
              <fill>
                <patternFill patternType="solid">
                  <bgColor rgb="FFF2676B"/>
                </patternFill>
              </fill>
            </x14:dxf>
          </x14:cfRule>
          <x14:cfRule type="cellIs" priority="20" stopIfTrue="1" operator="greaterThanOrEqual" id="{E100178C-CE71-CC48-9A07-5435209E8627}">
            <xm:f>Parameters!$D$42</xm:f>
            <x14:dxf>
              <font>
                <sz val="12"/>
                <color rgb="FF000000"/>
                <name val="Arial"/>
              </font>
              <fill>
                <patternFill patternType="solid">
                  <bgColor rgb="FFF7A9AC"/>
                </patternFill>
              </fill>
            </x14:dxf>
          </x14:cfRule>
          <x14:cfRule type="cellIs" priority="21" stopIfTrue="1" operator="between" id="{6E6F3A39-A958-2342-AABD-4ECE67DBBD07}">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71" stopIfTrue="1" operator="greaterThanOrEqual" id="{0E4D86E4-E41E-0C40-AA0E-1CA99754BD7E}">
            <xm:f>Parameters!$D$41</xm:f>
            <x14:dxf>
              <font>
                <sz val="12"/>
                <color rgb="FF000000"/>
                <name val="Arial"/>
              </font>
              <fill>
                <patternFill patternType="solid">
                  <bgColor rgb="FFF2676B"/>
                </patternFill>
              </fill>
            </x14:dxf>
          </x14:cfRule>
          <x14:cfRule type="cellIs" priority="72" stopIfTrue="1" operator="greaterThanOrEqual" id="{00FA0448-0462-444A-BD46-F5AB2969F434}">
            <xm:f>Parameters!$D$42</xm:f>
            <x14:dxf>
              <font>
                <sz val="12"/>
                <color rgb="FF000000"/>
                <name val="Arial"/>
              </font>
              <fill>
                <patternFill patternType="solid">
                  <bgColor rgb="FFF7A9AC"/>
                </patternFill>
              </fill>
            </x14:dxf>
          </x14:cfRule>
          <x14:cfRule type="cellIs" priority="73" stopIfTrue="1" operator="between" id="{FABDCF05-C5C3-2240-8C62-2342E70D9E49}">
            <xm:f>0</xm:f>
            <xm:f>Parameters!$D$42</xm:f>
            <x14:dxf>
              <font>
                <sz val="12"/>
                <color rgb="FF000000"/>
                <name val="Arial"/>
              </font>
              <fill>
                <patternFill patternType="solid">
                  <bgColor rgb="FFFCDCDF"/>
                </patternFill>
              </fill>
            </x14:dxf>
          </x14:cfRule>
          <xm:sqref>H8:H225</xm:sqref>
        </x14:conditionalFormatting>
        <x14:conditionalFormatting xmlns:xm="http://schemas.microsoft.com/office/excel/2006/main">
          <x14:cfRule type="cellIs" priority="64" stopIfTrue="1" operator="greaterThanOrEqual" id="{73387B95-360C-BA48-898C-7D543B8DCDDE}">
            <xm:f>Parameters!$D$37</xm:f>
            <x14:dxf>
              <font>
                <sz val="12"/>
                <color rgb="FF000000"/>
                <name val="Arial"/>
              </font>
              <fill>
                <patternFill patternType="solid">
                  <bgColor rgb="FFE06C25"/>
                </patternFill>
              </fill>
            </x14:dxf>
          </x14:cfRule>
          <x14:cfRule type="cellIs" priority="65" stopIfTrue="1" operator="greaterThanOrEqual" id="{592929FF-A268-4645-90FD-95A51F7AC6C9}">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6" id="{3C3436AD-FAB1-914E-9404-3F6BAE5109B6}">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M4:AA5</xm:sqref>
        </x14:conditionalFormatting>
        <x14:conditionalFormatting xmlns:xm="http://schemas.microsoft.com/office/excel/2006/main">
          <x14:cfRule type="iconSet" priority="5" id="{4960FC72-F72F-E54B-95D6-49C0C467AB6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AB2:AE2 M2:AA3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D2EE9-D749-C944-A438-1615E166AE89}">
  <dimension ref="A1:S68"/>
  <sheetViews>
    <sheetView topLeftCell="A19" workbookViewId="0">
      <selection activeCell="R37" sqref="R37"/>
    </sheetView>
  </sheetViews>
  <sheetFormatPr baseColWidth="10" defaultRowHeight="16" x14ac:dyDescent="0.2"/>
  <cols>
    <col min="1" max="1" width="5.28515625" customWidth="1"/>
    <col min="2" max="2" width="4.5703125" customWidth="1"/>
    <col min="3" max="3" width="30.7109375" customWidth="1"/>
    <col min="4" max="4" width="9.28515625" style="142" customWidth="1"/>
    <col min="5" max="5" width="9.28515625" style="143" customWidth="1"/>
    <col min="6" max="8" width="9.28515625" style="142" customWidth="1"/>
    <col min="9" max="9" width="10.42578125" style="142" customWidth="1"/>
    <col min="10" max="11" width="9.28515625" style="142" customWidth="1"/>
    <col min="12" max="12" width="4.5703125" style="142" customWidth="1"/>
    <col min="13" max="13" width="5" bestFit="1" customWidth="1"/>
    <col min="14" max="14" width="18.85546875" bestFit="1" customWidth="1"/>
    <col min="15" max="16" width="4.85546875" bestFit="1" customWidth="1"/>
    <col min="17" max="17" width="5" bestFit="1" customWidth="1"/>
    <col min="18" max="18" width="27.85546875" bestFit="1" customWidth="1"/>
    <col min="19" max="20" width="4.85546875" bestFit="1" customWidth="1"/>
    <col min="21" max="21" width="5" bestFit="1" customWidth="1"/>
    <col min="22" max="22" width="21.85546875" bestFit="1" customWidth="1"/>
    <col min="23" max="24" width="4.85546875" bestFit="1" customWidth="1"/>
    <col min="25" max="25" width="5" bestFit="1" customWidth="1"/>
    <col min="26" max="26" width="21.85546875" bestFit="1" customWidth="1"/>
    <col min="27" max="28" width="4.85546875" bestFit="1" customWidth="1"/>
    <col min="29" max="29" width="5" bestFit="1" customWidth="1"/>
    <col min="30" max="30" width="25.140625" bestFit="1" customWidth="1"/>
    <col min="31" max="31" width="18.140625" bestFit="1" customWidth="1"/>
    <col min="32" max="32" width="23.42578125" bestFit="1" customWidth="1"/>
    <col min="33" max="33" width="32.42578125" bestFit="1" customWidth="1"/>
    <col min="34" max="35" width="26.42578125" bestFit="1" customWidth="1"/>
  </cols>
  <sheetData>
    <row r="1" spans="1:14" x14ac:dyDescent="0.2">
      <c r="A1" s="34"/>
      <c r="B1" s="34"/>
      <c r="C1" s="35"/>
      <c r="D1" s="145"/>
      <c r="E1" s="146"/>
      <c r="F1" s="145"/>
      <c r="G1" s="145"/>
      <c r="H1" s="145"/>
      <c r="I1" s="145"/>
      <c r="J1" s="145"/>
      <c r="K1" s="145"/>
      <c r="L1" s="145"/>
      <c r="M1" s="34"/>
    </row>
    <row r="2" spans="1:14" x14ac:dyDescent="0.2">
      <c r="A2" s="34"/>
      <c r="B2" s="98" t="s">
        <v>494</v>
      </c>
      <c r="C2" s="34"/>
      <c r="D2" s="145"/>
      <c r="E2" s="146"/>
      <c r="F2" s="145"/>
      <c r="G2" s="145"/>
      <c r="H2" s="145"/>
      <c r="I2" s="145"/>
      <c r="J2" s="145"/>
      <c r="K2" s="145"/>
      <c r="L2" s="145"/>
      <c r="M2" s="34"/>
    </row>
    <row r="3" spans="1:14" x14ac:dyDescent="0.2">
      <c r="A3" s="34"/>
      <c r="B3" s="148"/>
      <c r="C3" s="34"/>
      <c r="D3" s="145"/>
      <c r="E3" s="146"/>
      <c r="F3" s="145"/>
      <c r="G3" s="145"/>
      <c r="H3" s="145"/>
      <c r="I3" s="145"/>
      <c r="J3" s="145"/>
      <c r="K3" s="145"/>
      <c r="L3" s="145"/>
      <c r="M3" s="34"/>
    </row>
    <row r="4" spans="1:14" x14ac:dyDescent="0.2">
      <c r="A4" s="34"/>
      <c r="B4" s="172" t="s">
        <v>498</v>
      </c>
      <c r="C4" s="34"/>
      <c r="D4" s="145"/>
      <c r="E4" s="146"/>
      <c r="F4" s="145"/>
      <c r="G4" s="145"/>
      <c r="H4" s="145"/>
      <c r="I4" s="145"/>
      <c r="J4" s="145"/>
      <c r="K4" s="145"/>
      <c r="L4" s="145"/>
      <c r="M4" s="34"/>
    </row>
    <row r="5" spans="1:14" x14ac:dyDescent="0.2">
      <c r="A5" s="34"/>
      <c r="B5" s="159"/>
      <c r="C5" s="163"/>
      <c r="D5" s="164"/>
      <c r="E5" s="165"/>
      <c r="F5" s="164"/>
      <c r="G5" s="164"/>
      <c r="H5" s="164"/>
      <c r="I5" s="164"/>
      <c r="J5" s="164"/>
      <c r="K5" s="164"/>
      <c r="L5" s="166"/>
      <c r="M5" s="34"/>
    </row>
    <row r="6" spans="1:14" ht="34" x14ac:dyDescent="0.2">
      <c r="A6" s="34"/>
      <c r="B6" s="149"/>
      <c r="C6" s="32" t="s">
        <v>500</v>
      </c>
      <c r="D6" s="72" t="s">
        <v>493</v>
      </c>
      <c r="E6" s="161" t="s">
        <v>492</v>
      </c>
      <c r="F6" s="161" t="s">
        <v>371</v>
      </c>
      <c r="G6" s="161" t="s">
        <v>372</v>
      </c>
      <c r="H6" s="161" t="s">
        <v>373</v>
      </c>
      <c r="I6" s="161" t="s">
        <v>417</v>
      </c>
      <c r="J6" s="161" t="s">
        <v>375</v>
      </c>
      <c r="K6" s="161" t="s">
        <v>376</v>
      </c>
      <c r="L6" s="162"/>
      <c r="M6" s="34"/>
    </row>
    <row r="7" spans="1:14" ht="17" thickBot="1" x14ac:dyDescent="0.25">
      <c r="A7" s="34"/>
      <c r="B7" s="149"/>
      <c r="C7" s="150" t="s">
        <v>436</v>
      </c>
      <c r="D7" s="145">
        <f>COUNTIF('Compound Alert'!$D$6:$D$195,'Regional Sumaries'!$C7)</f>
        <v>30</v>
      </c>
      <c r="E7" s="146">
        <f ca="1">AVERAGEIF('Compound Alert'!$D$6:$D$195,'Regional Sumaries'!$C7,'Compound Alert'!$G$6:$G$195)</f>
        <v>0.66666666666666663</v>
      </c>
      <c r="F7" s="145">
        <f ca="1">COUNTIFS('Compound Alert'!$D$6:$D$195,'Regional Sumaries'!$C7,'Compound Alert'!R$6:R$195,"&gt;=7")</f>
        <v>0</v>
      </c>
      <c r="G7" s="145">
        <f ca="1">COUNTIFS('Compound Alert'!$D$6:$D$195,'Regional Sumaries'!$C7,'Compound Alert'!S$6:S$195,"&gt;=7")</f>
        <v>0</v>
      </c>
      <c r="H7" s="145">
        <f ca="1">COUNTIFS('Compound Alert'!$D$6:$D$195,'Regional Sumaries'!$C7,'Compound Alert'!T$6:T$195,"&gt;=7")</f>
        <v>2</v>
      </c>
      <c r="I7" s="145">
        <f ca="1">COUNTIFS('Compound Alert'!$D$6:$D$195,'Regional Sumaries'!$C7,'Compound Alert'!U$6:U$195,"&gt;=7")</f>
        <v>2</v>
      </c>
      <c r="J7" s="145">
        <f ca="1">COUNTIFS('Compound Alert'!$D$6:$D$195,'Regional Sumaries'!$C7,'Compound Alert'!V$6:V$195,"&gt;=7")</f>
        <v>10</v>
      </c>
      <c r="K7" s="145">
        <f ca="1">COUNTIFS('Compound Alert'!$D$6:$D$195,'Regional Sumaries'!$C7,'Compound Alert'!W$6:W$195,"&gt;=7")</f>
        <v>2</v>
      </c>
      <c r="L7" s="151"/>
      <c r="M7" s="34"/>
    </row>
    <row r="8" spans="1:14" ht="17" thickBot="1" x14ac:dyDescent="0.25">
      <c r="A8" s="34"/>
      <c r="B8" s="149"/>
      <c r="C8" s="168" t="s">
        <v>433</v>
      </c>
      <c r="D8" s="145">
        <f>COUNTIF('Compound Alert'!$D$6:$D$195,'Regional Sumaries'!$C8)</f>
        <v>52</v>
      </c>
      <c r="E8" s="146">
        <f ca="1">AVERAGEIF('Compound Alert'!$D$6:$D$195,'Regional Sumaries'!$C8,'Compound Alert'!$G$6:$G$195)</f>
        <v>0.19230769230769232</v>
      </c>
      <c r="F8" s="169">
        <f ca="1">COUNTIFS('Compound Alert'!$D$6:$D$195,'Regional Sumaries'!$C8,'Compound Alert'!R$6:R$195,"&gt;=7")</f>
        <v>1</v>
      </c>
      <c r="G8" s="169">
        <f ca="1">COUNTIFS('Compound Alert'!$D$6:$D$195,'Regional Sumaries'!$C8,'Compound Alert'!S$6:S$195,"&gt;=7")</f>
        <v>0</v>
      </c>
      <c r="H8" s="169">
        <f ca="1">COUNTIFS('Compound Alert'!$D$6:$D$195,'Regional Sumaries'!$C8,'Compound Alert'!T$6:T$195,"&gt;=7")</f>
        <v>1</v>
      </c>
      <c r="I8" s="169">
        <f ca="1">COUNTIFS('Compound Alert'!$D$6:$D$195,'Regional Sumaries'!$C8,'Compound Alert'!U$6:U$195,"&gt;=7")</f>
        <v>0</v>
      </c>
      <c r="J8" s="169">
        <f ca="1">COUNTIFS('Compound Alert'!$D$6:$D$195,'Regional Sumaries'!$C8,'Compound Alert'!V$6:V$195,"&gt;=7")</f>
        <v>2</v>
      </c>
      <c r="K8" s="169">
        <f ca="1">COUNTIFS('Compound Alert'!$D$6:$D$195,'Regional Sumaries'!$C8,'Compound Alert'!W$6:W$195,"&gt;=7")</f>
        <v>0</v>
      </c>
      <c r="L8" s="151"/>
      <c r="M8" s="34"/>
    </row>
    <row r="9" spans="1:14" ht="17" thickBot="1" x14ac:dyDescent="0.25">
      <c r="A9" s="34"/>
      <c r="B9" s="149"/>
      <c r="C9" s="168" t="s">
        <v>435</v>
      </c>
      <c r="D9" s="145">
        <f>COUNTIF('Compound Alert'!$D$6:$D$195,'Regional Sumaries'!$C9)</f>
        <v>36</v>
      </c>
      <c r="E9" s="146">
        <f ca="1">AVERAGEIF('Compound Alert'!$D$6:$D$195,'Regional Sumaries'!$C9,'Compound Alert'!$G$6:$G$195)</f>
        <v>0.98611111111111116</v>
      </c>
      <c r="F9" s="169">
        <f ca="1">COUNTIFS('Compound Alert'!$D$6:$D$195,'Regional Sumaries'!$C9,'Compound Alert'!R$6:R$195,"&gt;=7")</f>
        <v>2</v>
      </c>
      <c r="G9" s="169">
        <f ca="1">COUNTIFS('Compound Alert'!$D$6:$D$195,'Regional Sumaries'!$C9,'Compound Alert'!S$6:S$195,"&gt;=7")</f>
        <v>1</v>
      </c>
      <c r="H9" s="169">
        <f ca="1">COUNTIFS('Compound Alert'!$D$6:$D$195,'Regional Sumaries'!$C9,'Compound Alert'!T$6:T$195,"&gt;=7")</f>
        <v>2</v>
      </c>
      <c r="I9" s="169">
        <f ca="1">COUNTIFS('Compound Alert'!$D$6:$D$195,'Regional Sumaries'!$C9,'Compound Alert'!U$6:U$195,"&gt;=7")</f>
        <v>3</v>
      </c>
      <c r="J9" s="169">
        <f ca="1">COUNTIFS('Compound Alert'!$D$6:$D$195,'Regional Sumaries'!$C9,'Compound Alert'!V$6:V$195,"&gt;=7")</f>
        <v>21</v>
      </c>
      <c r="K9" s="169">
        <f ca="1">COUNTIFS('Compound Alert'!$D$6:$D$195,'Regional Sumaries'!$C9,'Compound Alert'!W$6:W$195,"&gt;=7")</f>
        <v>0</v>
      </c>
      <c r="L9" s="151"/>
      <c r="M9" s="34"/>
    </row>
    <row r="10" spans="1:14" ht="17" thickBot="1" x14ac:dyDescent="0.25">
      <c r="A10" s="34"/>
      <c r="B10" s="149"/>
      <c r="C10" s="168" t="s">
        <v>434</v>
      </c>
      <c r="D10" s="145">
        <f>COUNTIF('Compound Alert'!$D$6:$D$195,'Regional Sumaries'!$C10)</f>
        <v>19</v>
      </c>
      <c r="E10" s="146">
        <f ca="1">AVERAGEIF('Compound Alert'!$D$6:$D$195,'Regional Sumaries'!$C10,'Compound Alert'!$G$6:$G$195)</f>
        <v>1.0263157894736843</v>
      </c>
      <c r="F10" s="169">
        <f ca="1">COUNTIFS('Compound Alert'!$D$6:$D$195,'Regional Sumaries'!$C10,'Compound Alert'!R$6:R$195,"&gt;=7")</f>
        <v>0</v>
      </c>
      <c r="G10" s="169">
        <f ca="1">COUNTIFS('Compound Alert'!$D$6:$D$195,'Regional Sumaries'!$C10,'Compound Alert'!S$6:S$195,"&gt;=7")</f>
        <v>1</v>
      </c>
      <c r="H10" s="169">
        <f ca="1">COUNTIFS('Compound Alert'!$D$6:$D$195,'Regional Sumaries'!$C10,'Compound Alert'!T$6:T$195,"&gt;=7")</f>
        <v>5</v>
      </c>
      <c r="I10" s="169">
        <f ca="1">COUNTIFS('Compound Alert'!$D$6:$D$195,'Regional Sumaries'!$C10,'Compound Alert'!U$6:U$195,"&gt;=7")</f>
        <v>1</v>
      </c>
      <c r="J10" s="169">
        <f ca="1">COUNTIFS('Compound Alert'!$D$6:$D$195,'Regional Sumaries'!$C10,'Compound Alert'!V$6:V$195,"&gt;=7")</f>
        <v>3</v>
      </c>
      <c r="K10" s="169">
        <f ca="1">COUNTIFS('Compound Alert'!$D$6:$D$195,'Regional Sumaries'!$C10,'Compound Alert'!W$6:W$195,"&gt;=7")</f>
        <v>4</v>
      </c>
      <c r="L10" s="151"/>
      <c r="M10" s="34"/>
    </row>
    <row r="11" spans="1:14" ht="17" thickBot="1" x14ac:dyDescent="0.25">
      <c r="A11" s="34"/>
      <c r="B11" s="149"/>
      <c r="C11" s="168" t="s">
        <v>437</v>
      </c>
      <c r="D11" s="145">
        <f>COUNTIF('Compound Alert'!$D$6:$D$195,'Regional Sumaries'!$C11)</f>
        <v>2</v>
      </c>
      <c r="E11" s="146">
        <f ca="1">AVERAGEIF('Compound Alert'!$D$6:$D$195,'Regional Sumaries'!$C11,'Compound Alert'!$G$6:$G$195)</f>
        <v>0</v>
      </c>
      <c r="F11" s="169">
        <f ca="1">COUNTIFS('Compound Alert'!$D$6:$D$195,'Regional Sumaries'!$C11,'Compound Alert'!R$6:R$195,"&gt;=7")</f>
        <v>0</v>
      </c>
      <c r="G11" s="169">
        <f ca="1">COUNTIFS('Compound Alert'!$D$6:$D$195,'Regional Sumaries'!$C11,'Compound Alert'!S$6:S$195,"&gt;=7")</f>
        <v>0</v>
      </c>
      <c r="H11" s="169">
        <f ca="1">COUNTIFS('Compound Alert'!$D$6:$D$195,'Regional Sumaries'!$C11,'Compound Alert'!T$6:T$195,"&gt;=7")</f>
        <v>0</v>
      </c>
      <c r="I11" s="169">
        <f ca="1">COUNTIFS('Compound Alert'!$D$6:$D$195,'Regional Sumaries'!$C11,'Compound Alert'!U$6:U$195,"&gt;=7")</f>
        <v>0</v>
      </c>
      <c r="J11" s="169">
        <f ca="1">COUNTIFS('Compound Alert'!$D$6:$D$195,'Regional Sumaries'!$C11,'Compound Alert'!V$6:V$195,"&gt;=7")</f>
        <v>0</v>
      </c>
      <c r="K11" s="169">
        <f ca="1">COUNTIFS('Compound Alert'!$D$6:$D$195,'Regional Sumaries'!$C11,'Compound Alert'!W$6:W$195,"&gt;=7")</f>
        <v>0</v>
      </c>
      <c r="L11" s="151"/>
      <c r="M11" s="34"/>
    </row>
    <row r="12" spans="1:14" ht="17" thickBot="1" x14ac:dyDescent="0.25">
      <c r="A12" s="34"/>
      <c r="B12" s="149"/>
      <c r="C12" s="168" t="s">
        <v>431</v>
      </c>
      <c r="D12" s="145">
        <f>COUNTIF('Compound Alert'!$D$6:$D$195,'Regional Sumaries'!$C12)</f>
        <v>8</v>
      </c>
      <c r="E12" s="146">
        <f ca="1">AVERAGEIF('Compound Alert'!$D$6:$D$195,'Regional Sumaries'!$C12,'Compound Alert'!$G$6:$G$195)</f>
        <v>1.625</v>
      </c>
      <c r="F12" s="169">
        <f ca="1">COUNTIFS('Compound Alert'!$D$6:$D$195,'Regional Sumaries'!$C12,'Compound Alert'!R$6:R$195,"&gt;=7")</f>
        <v>0</v>
      </c>
      <c r="G12" s="169">
        <f ca="1">COUNTIFS('Compound Alert'!$D$6:$D$195,'Regional Sumaries'!$C12,'Compound Alert'!S$6:S$195,"&gt;=7")</f>
        <v>2</v>
      </c>
      <c r="H12" s="169">
        <f ca="1">COUNTIFS('Compound Alert'!$D$6:$D$195,'Regional Sumaries'!$C12,'Compound Alert'!T$6:T$195,"&gt;=7")</f>
        <v>0</v>
      </c>
      <c r="I12" s="169">
        <f ca="1">COUNTIFS('Compound Alert'!$D$6:$D$195,'Regional Sumaries'!$C12,'Compound Alert'!U$6:U$195,"&gt;=7")</f>
        <v>2</v>
      </c>
      <c r="J12" s="169">
        <f ca="1">COUNTIFS('Compound Alert'!$D$6:$D$195,'Regional Sumaries'!$C12,'Compound Alert'!V$6:V$195,"&gt;=7")</f>
        <v>4</v>
      </c>
      <c r="K12" s="169">
        <f ca="1">COUNTIFS('Compound Alert'!$D$6:$D$195,'Regional Sumaries'!$C12,'Compound Alert'!W$6:W$195,"&gt;=7")</f>
        <v>1</v>
      </c>
      <c r="L12" s="151"/>
      <c r="M12" s="34"/>
    </row>
    <row r="13" spans="1:14" ht="17" thickBot="1" x14ac:dyDescent="0.25">
      <c r="A13" s="34"/>
      <c r="B13" s="149"/>
      <c r="C13" s="168" t="s">
        <v>432</v>
      </c>
      <c r="D13" s="145">
        <f>COUNTIF('Compound Alert'!$D$6:$D$195,'Regional Sumaries'!$C13)</f>
        <v>43</v>
      </c>
      <c r="E13" s="146">
        <f ca="1">AVERAGEIF('Compound Alert'!$D$6:$D$195,'Regional Sumaries'!$C13,'Compound Alert'!$G$6:$G$195)</f>
        <v>1.7674418604651163</v>
      </c>
      <c r="F13" s="169">
        <f ca="1">COUNTIFS('Compound Alert'!$D$6:$D$195,'Regional Sumaries'!$C13,'Compound Alert'!R$6:R$195,"&gt;=7")</f>
        <v>3</v>
      </c>
      <c r="G13" s="169">
        <f ca="1">COUNTIFS('Compound Alert'!$D$6:$D$195,'Regional Sumaries'!$C13,'Compound Alert'!S$6:S$195,"&gt;=7")</f>
        <v>14</v>
      </c>
      <c r="H13" s="169">
        <f ca="1">COUNTIFS('Compound Alert'!$D$6:$D$195,'Regional Sumaries'!$C13,'Compound Alert'!T$6:T$195,"&gt;=7")</f>
        <v>11</v>
      </c>
      <c r="I13" s="169">
        <f ca="1">COUNTIFS('Compound Alert'!$D$6:$D$195,'Regional Sumaries'!$C13,'Compound Alert'!U$6:U$195,"&gt;=7")</f>
        <v>16</v>
      </c>
      <c r="J13" s="169">
        <f ca="1">COUNTIFS('Compound Alert'!$D$6:$D$195,'Regional Sumaries'!$C13,'Compound Alert'!V$6:V$195,"&gt;=7")</f>
        <v>5</v>
      </c>
      <c r="K13" s="169">
        <f ca="1">COUNTIFS('Compound Alert'!$D$6:$D$195,'Regional Sumaries'!$C13,'Compound Alert'!W$6:W$195,"&gt;=7")</f>
        <v>8</v>
      </c>
      <c r="L13" s="151"/>
      <c r="M13" s="34"/>
    </row>
    <row r="14" spans="1:14" x14ac:dyDescent="0.2">
      <c r="A14" s="34"/>
      <c r="B14" s="149"/>
      <c r="C14" s="34"/>
      <c r="D14" s="145"/>
      <c r="E14" s="146"/>
      <c r="F14" s="145"/>
      <c r="G14" s="145"/>
      <c r="H14" s="145"/>
      <c r="I14" s="145"/>
      <c r="J14" s="145"/>
      <c r="K14" s="145"/>
      <c r="L14" s="151"/>
      <c r="M14" s="34"/>
    </row>
    <row r="15" spans="1:14" ht="34" x14ac:dyDescent="0.2">
      <c r="A15" s="34"/>
      <c r="B15" s="149"/>
      <c r="C15" s="32" t="s">
        <v>502</v>
      </c>
      <c r="D15" s="72" t="s">
        <v>493</v>
      </c>
      <c r="E15" s="161" t="s">
        <v>492</v>
      </c>
      <c r="F15" s="72" t="s">
        <v>371</v>
      </c>
      <c r="G15" s="72" t="s">
        <v>372</v>
      </c>
      <c r="H15" s="72" t="s">
        <v>373</v>
      </c>
      <c r="I15" s="72" t="s">
        <v>417</v>
      </c>
      <c r="J15" s="72" t="s">
        <v>375</v>
      </c>
      <c r="K15" s="72" t="s">
        <v>376</v>
      </c>
      <c r="L15" s="151"/>
      <c r="M15" s="34"/>
    </row>
    <row r="16" spans="1:14" ht="17" thickBot="1" x14ac:dyDescent="0.25">
      <c r="A16" s="34"/>
      <c r="B16" s="149"/>
      <c r="C16" s="150" t="s">
        <v>436</v>
      </c>
      <c r="D16" s="145">
        <f>COUNTIF(Dashboard!$D$42:$D$231,'Regional Sumaries'!$C16)</f>
        <v>28</v>
      </c>
      <c r="E16" s="146">
        <f ca="1">AVERAGEIF('Compound Alert'!$D$6:$D$195,'Regional Sumaries'!$C16,'Compound Alert'!$G$6:$G$195)</f>
        <v>0.66666666666666663</v>
      </c>
      <c r="F16" s="152">
        <f t="shared" ref="F16:K22" ca="1" si="0">F7/$D16</f>
        <v>0</v>
      </c>
      <c r="G16" s="152">
        <f t="shared" ca="1" si="0"/>
        <v>0</v>
      </c>
      <c r="H16" s="152">
        <f t="shared" ca="1" si="0"/>
        <v>7.1428571428571425E-2</v>
      </c>
      <c r="I16" s="152">
        <f t="shared" ca="1" si="0"/>
        <v>7.1428571428571425E-2</v>
      </c>
      <c r="J16" s="152">
        <f t="shared" ca="1" si="0"/>
        <v>0.35714285714285715</v>
      </c>
      <c r="K16" s="152">
        <f t="shared" ca="1" si="0"/>
        <v>7.1428571428571425E-2</v>
      </c>
      <c r="L16" s="153"/>
      <c r="M16" s="34"/>
      <c r="N16" s="71"/>
    </row>
    <row r="17" spans="1:14" ht="17" thickBot="1" x14ac:dyDescent="0.25">
      <c r="A17" s="34"/>
      <c r="B17" s="149"/>
      <c r="C17" s="168" t="s">
        <v>433</v>
      </c>
      <c r="D17" s="169">
        <f>COUNTIF(Dashboard!$D$42:$D$231,'Regional Sumaries'!$C17)</f>
        <v>46</v>
      </c>
      <c r="E17" s="170">
        <f ca="1">AVERAGEIF('Compound Alert'!$D$6:$D$195,'Regional Sumaries'!$C17,'Compound Alert'!$G$6:$G$195)</f>
        <v>0.19230769230769232</v>
      </c>
      <c r="F17" s="171">
        <f t="shared" ca="1" si="0"/>
        <v>2.1739130434782608E-2</v>
      </c>
      <c r="G17" s="171">
        <f t="shared" ca="1" si="0"/>
        <v>0</v>
      </c>
      <c r="H17" s="171">
        <f t="shared" ca="1" si="0"/>
        <v>2.1739130434782608E-2</v>
      </c>
      <c r="I17" s="171">
        <f t="shared" ca="1" si="0"/>
        <v>0</v>
      </c>
      <c r="J17" s="171">
        <f t="shared" ca="1" si="0"/>
        <v>4.3478260869565216E-2</v>
      </c>
      <c r="K17" s="171">
        <f t="shared" ca="1" si="0"/>
        <v>0</v>
      </c>
      <c r="L17" s="153"/>
      <c r="M17" s="34"/>
      <c r="N17" s="71"/>
    </row>
    <row r="18" spans="1:14" ht="17" thickBot="1" x14ac:dyDescent="0.25">
      <c r="A18" s="34"/>
      <c r="B18" s="149"/>
      <c r="C18" s="168" t="s">
        <v>435</v>
      </c>
      <c r="D18" s="169">
        <f>COUNTIF(Dashboard!$D$42:$D$231,'Regional Sumaries'!$C18)</f>
        <v>41</v>
      </c>
      <c r="E18" s="170">
        <f ca="1">AVERAGEIF('Compound Alert'!$D$6:$D$195,'Regional Sumaries'!$C18,'Compound Alert'!$G$6:$G$195)</f>
        <v>0.98611111111111116</v>
      </c>
      <c r="F18" s="171">
        <f t="shared" ca="1" si="0"/>
        <v>4.878048780487805E-2</v>
      </c>
      <c r="G18" s="171">
        <f t="shared" ca="1" si="0"/>
        <v>2.4390243902439025E-2</v>
      </c>
      <c r="H18" s="171">
        <f t="shared" ca="1" si="0"/>
        <v>4.878048780487805E-2</v>
      </c>
      <c r="I18" s="171">
        <f t="shared" ca="1" si="0"/>
        <v>7.3170731707317069E-2</v>
      </c>
      <c r="J18" s="171">
        <f t="shared" ca="1" si="0"/>
        <v>0.51219512195121952</v>
      </c>
      <c r="K18" s="171">
        <f t="shared" ca="1" si="0"/>
        <v>0</v>
      </c>
      <c r="L18" s="153"/>
      <c r="M18" s="34"/>
      <c r="N18" s="71"/>
    </row>
    <row r="19" spans="1:14" ht="17" thickBot="1" x14ac:dyDescent="0.25">
      <c r="A19" s="34"/>
      <c r="B19" s="149"/>
      <c r="C19" s="168" t="s">
        <v>434</v>
      </c>
      <c r="D19" s="169">
        <f>COUNTIF(Dashboard!$D$42:$D$231,'Regional Sumaries'!$C19)</f>
        <v>17</v>
      </c>
      <c r="E19" s="170">
        <f ca="1">AVERAGEIF('Compound Alert'!$D$6:$D$195,'Regional Sumaries'!$C19,'Compound Alert'!$G$6:$G$195)</f>
        <v>1.0263157894736843</v>
      </c>
      <c r="F19" s="171">
        <f t="shared" ca="1" si="0"/>
        <v>0</v>
      </c>
      <c r="G19" s="171">
        <f t="shared" ca="1" si="0"/>
        <v>5.8823529411764705E-2</v>
      </c>
      <c r="H19" s="171">
        <f t="shared" ca="1" si="0"/>
        <v>0.29411764705882354</v>
      </c>
      <c r="I19" s="171">
        <f t="shared" ca="1" si="0"/>
        <v>5.8823529411764705E-2</v>
      </c>
      <c r="J19" s="171">
        <f t="shared" ca="1" si="0"/>
        <v>0.17647058823529413</v>
      </c>
      <c r="K19" s="171">
        <f t="shared" ca="1" si="0"/>
        <v>0.23529411764705882</v>
      </c>
      <c r="L19" s="153"/>
      <c r="M19" s="34"/>
      <c r="N19" s="71"/>
    </row>
    <row r="20" spans="1:14" ht="17" thickBot="1" x14ac:dyDescent="0.25">
      <c r="A20" s="34"/>
      <c r="B20" s="149"/>
      <c r="C20" s="168" t="s">
        <v>437</v>
      </c>
      <c r="D20" s="169">
        <f>COUNTIF(Dashboard!$D$42:$D$231,'Regional Sumaries'!$C20)</f>
        <v>3</v>
      </c>
      <c r="E20" s="170">
        <f ca="1">AVERAGEIF('Compound Alert'!$D$6:$D$195,'Regional Sumaries'!$C20,'Compound Alert'!$G$6:$G$195)</f>
        <v>0</v>
      </c>
      <c r="F20" s="171">
        <f t="shared" ca="1" si="0"/>
        <v>0</v>
      </c>
      <c r="G20" s="171">
        <f t="shared" ca="1" si="0"/>
        <v>0</v>
      </c>
      <c r="H20" s="171">
        <f t="shared" ca="1" si="0"/>
        <v>0</v>
      </c>
      <c r="I20" s="171">
        <f t="shared" ca="1" si="0"/>
        <v>0</v>
      </c>
      <c r="J20" s="171">
        <f t="shared" ca="1" si="0"/>
        <v>0</v>
      </c>
      <c r="K20" s="171">
        <f t="shared" ca="1" si="0"/>
        <v>0</v>
      </c>
      <c r="L20" s="153"/>
      <c r="M20" s="34"/>
      <c r="N20" s="71"/>
    </row>
    <row r="21" spans="1:14" ht="17" thickBot="1" x14ac:dyDescent="0.25">
      <c r="A21" s="34"/>
      <c r="B21" s="149"/>
      <c r="C21" s="168" t="s">
        <v>431</v>
      </c>
      <c r="D21" s="169">
        <f>COUNTIF(Dashboard!$D$42:$D$231,'Regional Sumaries'!$C21)</f>
        <v>8</v>
      </c>
      <c r="E21" s="170">
        <f ca="1">AVERAGEIF('Compound Alert'!$D$6:$D$195,'Regional Sumaries'!$C21,'Compound Alert'!$G$6:$G$195)</f>
        <v>1.625</v>
      </c>
      <c r="F21" s="171">
        <f t="shared" ca="1" si="0"/>
        <v>0</v>
      </c>
      <c r="G21" s="171">
        <f t="shared" ca="1" si="0"/>
        <v>0.25</v>
      </c>
      <c r="H21" s="171">
        <f t="shared" ca="1" si="0"/>
        <v>0</v>
      </c>
      <c r="I21" s="171">
        <f t="shared" ca="1" si="0"/>
        <v>0.25</v>
      </c>
      <c r="J21" s="171">
        <f t="shared" ca="1" si="0"/>
        <v>0.5</v>
      </c>
      <c r="K21" s="171">
        <f t="shared" ca="1" si="0"/>
        <v>0.125</v>
      </c>
      <c r="L21" s="153"/>
      <c r="M21" s="34"/>
      <c r="N21" s="71"/>
    </row>
    <row r="22" spans="1:14" ht="17" thickBot="1" x14ac:dyDescent="0.25">
      <c r="A22" s="34"/>
      <c r="B22" s="149"/>
      <c r="C22" s="168" t="s">
        <v>432</v>
      </c>
      <c r="D22" s="169">
        <f>COUNTIF(Dashboard!$D$42:$D$231,'Regional Sumaries'!$C22)</f>
        <v>47</v>
      </c>
      <c r="E22" s="170">
        <f ca="1">AVERAGEIF('Compound Alert'!$D$6:$D$195,'Regional Sumaries'!$C22,'Compound Alert'!$G$6:$G$195)</f>
        <v>1.7674418604651163</v>
      </c>
      <c r="F22" s="171">
        <f t="shared" ca="1" si="0"/>
        <v>6.3829787234042548E-2</v>
      </c>
      <c r="G22" s="171">
        <f t="shared" ca="1" si="0"/>
        <v>0.2978723404255319</v>
      </c>
      <c r="H22" s="171">
        <f t="shared" ca="1" si="0"/>
        <v>0.23404255319148937</v>
      </c>
      <c r="I22" s="171">
        <f t="shared" ca="1" si="0"/>
        <v>0.34042553191489361</v>
      </c>
      <c r="J22" s="171">
        <f t="shared" ca="1" si="0"/>
        <v>0.10638297872340426</v>
      </c>
      <c r="K22" s="171">
        <f t="shared" ca="1" si="0"/>
        <v>0.1702127659574468</v>
      </c>
      <c r="L22" s="153"/>
      <c r="M22" s="34"/>
      <c r="N22" s="71"/>
    </row>
    <row r="23" spans="1:14" x14ac:dyDescent="0.2">
      <c r="A23" s="34"/>
      <c r="B23" s="154"/>
      <c r="C23" s="155"/>
      <c r="D23" s="156"/>
      <c r="E23" s="157"/>
      <c r="F23" s="156"/>
      <c r="G23" s="156"/>
      <c r="H23" s="156"/>
      <c r="I23" s="156"/>
      <c r="J23" s="156"/>
      <c r="K23" s="156"/>
      <c r="L23" s="158"/>
      <c r="M23" s="34"/>
    </row>
    <row r="24" spans="1:14" x14ac:dyDescent="0.2">
      <c r="A24" s="34"/>
      <c r="B24" s="34"/>
      <c r="C24" s="148"/>
      <c r="D24" s="145"/>
      <c r="E24" s="146"/>
      <c r="F24" s="145"/>
      <c r="G24" s="145"/>
      <c r="H24" s="145"/>
      <c r="I24" s="145"/>
      <c r="J24" s="145"/>
      <c r="K24" s="145"/>
      <c r="L24" s="145"/>
      <c r="M24" s="34"/>
    </row>
    <row r="25" spans="1:14" x14ac:dyDescent="0.2">
      <c r="A25" s="34"/>
      <c r="B25" s="35" t="s">
        <v>499</v>
      </c>
      <c r="C25" s="148"/>
      <c r="D25" s="145"/>
      <c r="E25" s="146"/>
      <c r="F25" s="145"/>
      <c r="G25" s="145"/>
      <c r="H25" s="145"/>
      <c r="I25" s="145"/>
      <c r="J25" s="145"/>
      <c r="K25" s="145"/>
      <c r="L25" s="145"/>
      <c r="M25" s="34"/>
    </row>
    <row r="26" spans="1:14" x14ac:dyDescent="0.2">
      <c r="A26" s="34"/>
      <c r="B26" s="159"/>
      <c r="C26" s="167"/>
      <c r="D26" s="164"/>
      <c r="E26" s="165"/>
      <c r="F26" s="164"/>
      <c r="G26" s="164"/>
      <c r="H26" s="164"/>
      <c r="I26" s="164"/>
      <c r="J26" s="164"/>
      <c r="K26" s="164"/>
      <c r="L26" s="166"/>
      <c r="M26" s="34"/>
    </row>
    <row r="27" spans="1:14" s="144" customFormat="1" ht="34" x14ac:dyDescent="0.2">
      <c r="A27" s="147"/>
      <c r="B27" s="160"/>
      <c r="C27" s="32" t="s">
        <v>501</v>
      </c>
      <c r="D27" s="72" t="s">
        <v>493</v>
      </c>
      <c r="E27" s="161" t="s">
        <v>492</v>
      </c>
      <c r="F27" s="161" t="s">
        <v>371</v>
      </c>
      <c r="G27" s="161" t="s">
        <v>372</v>
      </c>
      <c r="H27" s="161" t="s">
        <v>373</v>
      </c>
      <c r="I27" s="161" t="s">
        <v>417</v>
      </c>
      <c r="J27" s="161" t="s">
        <v>375</v>
      </c>
      <c r="K27" s="161" t="s">
        <v>376</v>
      </c>
      <c r="L27" s="162"/>
      <c r="M27" s="147"/>
    </row>
    <row r="28" spans="1:14" ht="17" thickBot="1" x14ac:dyDescent="0.25">
      <c r="A28" s="34"/>
      <c r="B28" s="149"/>
      <c r="C28" s="150" t="s">
        <v>436</v>
      </c>
      <c r="D28" s="145">
        <f>COUNTIF('Compound Alert'!$D$6:$D$195,'Regional Sumaries'!$C28)</f>
        <v>30</v>
      </c>
      <c r="E28" s="146">
        <f ca="1">AVERAGEIF('Compound Alert'!$D$6:$D$195,'Regional Sumaries'!$C28,'Compound Alert'!$J$6:$J$195)</f>
        <v>0.9</v>
      </c>
      <c r="F28" s="145">
        <f ca="1">COUNTIFS('Compound Alert'!$D$6:$D$195,'Regional Sumaries'!$C28,'Compound Alert'!Y$6:Y$195,"&gt;=10")</f>
        <v>2</v>
      </c>
      <c r="G28" s="145">
        <f ca="1">COUNTIFS('Compound Alert'!$D$6:$D$195,'Regional Sumaries'!$C28,'Compound Alert'!Z$6:Z$195,"&gt;=10")</f>
        <v>1</v>
      </c>
      <c r="H28" s="145">
        <f ca="1">COUNTIFS('Compound Alert'!$D$6:$D$195,'Regional Sumaries'!$C28,'Compound Alert'!AA$6:AA$195,"&gt;=10")</f>
        <v>1</v>
      </c>
      <c r="I28" s="145">
        <f ca="1">COUNTIFS('Compound Alert'!$D$6:$D$195,'Regional Sumaries'!$C28,'Compound Alert'!AB$6:AB$195,"&gt;=10")</f>
        <v>0</v>
      </c>
      <c r="J28" s="145">
        <f ca="1">COUNTIFS('Compound Alert'!$D$6:$D$195,'Regional Sumaries'!$C28,'Compound Alert'!AC$6:AC$195,"&gt;=10")</f>
        <v>5</v>
      </c>
      <c r="K28" s="145">
        <f ca="1">COUNTIFS('Compound Alert'!$D$6:$D$195,'Regional Sumaries'!$C28,'Compound Alert'!AD$6:AD$195,"&gt;=10")</f>
        <v>6</v>
      </c>
      <c r="L28" s="151"/>
      <c r="M28" s="34"/>
    </row>
    <row r="29" spans="1:14" ht="17" thickBot="1" x14ac:dyDescent="0.25">
      <c r="A29" s="34"/>
      <c r="B29" s="149"/>
      <c r="C29" s="168" t="s">
        <v>433</v>
      </c>
      <c r="D29" s="169">
        <f>COUNTIF('Compound Alert'!$D$6:$D$195,'Regional Sumaries'!$C29)</f>
        <v>52</v>
      </c>
      <c r="E29" s="170">
        <f ca="1">AVERAGEIF('Compound Alert'!$D$6:$D$195,'Regional Sumaries'!$C29,'Compound Alert'!$J$6:$J$195)</f>
        <v>2.8846153846153848E-2</v>
      </c>
      <c r="F29" s="169">
        <f ca="1">COUNTIFS('Compound Alert'!$D$6:$D$195,'Regional Sumaries'!$C29,'Compound Alert'!Y$6:Y$195,"&gt;=10")</f>
        <v>0</v>
      </c>
      <c r="G29" s="169">
        <f ca="1">COUNTIFS('Compound Alert'!$D$6:$D$195,'Regional Sumaries'!$C29,'Compound Alert'!Z$6:Z$195,"&gt;=10")</f>
        <v>0</v>
      </c>
      <c r="H29" s="169">
        <f ca="1">COUNTIFS('Compound Alert'!$D$6:$D$195,'Regional Sumaries'!$C29,'Compound Alert'!AA$6:AA$195,"&gt;=10")</f>
        <v>0</v>
      </c>
      <c r="I29" s="169">
        <f ca="1">COUNTIFS('Compound Alert'!$D$6:$D$195,'Regional Sumaries'!$C29,'Compound Alert'!AB$6:AB$195,"&gt;=10")</f>
        <v>0</v>
      </c>
      <c r="J29" s="169">
        <f ca="1">COUNTIFS('Compound Alert'!$D$6:$D$195,'Regional Sumaries'!$C29,'Compound Alert'!AC$6:AC$195,"&gt;=10")</f>
        <v>0</v>
      </c>
      <c r="K29" s="169">
        <f ca="1">COUNTIFS('Compound Alert'!$D$6:$D$195,'Regional Sumaries'!$C29,'Compound Alert'!AD$6:AD$195,"&gt;=10")</f>
        <v>0</v>
      </c>
      <c r="L29" s="151"/>
      <c r="M29" s="34"/>
    </row>
    <row r="30" spans="1:14" ht="17" thickBot="1" x14ac:dyDescent="0.25">
      <c r="A30" s="34"/>
      <c r="B30" s="149"/>
      <c r="C30" s="168" t="s">
        <v>435</v>
      </c>
      <c r="D30" s="169">
        <f>COUNTIF('Compound Alert'!$D$6:$D$195,'Regional Sumaries'!$C30)</f>
        <v>36</v>
      </c>
      <c r="E30" s="170">
        <f ca="1">AVERAGEIF('Compound Alert'!$D$6:$D$195,'Regional Sumaries'!$C30,'Compound Alert'!$J$6:$J$195)</f>
        <v>0.52777777777777779</v>
      </c>
      <c r="F30" s="169">
        <f ca="1">COUNTIFS('Compound Alert'!$D$6:$D$195,'Regional Sumaries'!$C30,'Compound Alert'!Y$6:Y$195,"&gt;=10")</f>
        <v>0</v>
      </c>
      <c r="G30" s="169">
        <f ca="1">COUNTIFS('Compound Alert'!$D$6:$D$195,'Regional Sumaries'!$C30,'Compound Alert'!Z$6:Z$195,"&gt;=10")</f>
        <v>1</v>
      </c>
      <c r="H30" s="169">
        <f ca="1">COUNTIFS('Compound Alert'!$D$6:$D$195,'Regional Sumaries'!$C30,'Compound Alert'!AA$6:AA$195,"&gt;=10")</f>
        <v>2</v>
      </c>
      <c r="I30" s="169">
        <f ca="1">COUNTIFS('Compound Alert'!$D$6:$D$195,'Regional Sumaries'!$C30,'Compound Alert'!AB$6:AB$195,"&gt;=10")</f>
        <v>0</v>
      </c>
      <c r="J30" s="169">
        <f ca="1">COUNTIFS('Compound Alert'!$D$6:$D$195,'Regional Sumaries'!$C30,'Compound Alert'!AC$6:AC$195,"&gt;=10")</f>
        <v>0</v>
      </c>
      <c r="K30" s="169">
        <f ca="1">COUNTIFS('Compound Alert'!$D$6:$D$195,'Regional Sumaries'!$C30,'Compound Alert'!AD$6:AD$195,"&gt;=10")</f>
        <v>1</v>
      </c>
      <c r="L30" s="151"/>
      <c r="M30" s="34"/>
    </row>
    <row r="31" spans="1:14" ht="17" thickBot="1" x14ac:dyDescent="0.25">
      <c r="A31" s="34"/>
      <c r="B31" s="149"/>
      <c r="C31" s="168" t="s">
        <v>434</v>
      </c>
      <c r="D31" s="169">
        <f>COUNTIF('Compound Alert'!$D$6:$D$195,'Regional Sumaries'!$C31)</f>
        <v>19</v>
      </c>
      <c r="E31" s="170">
        <f ca="1">AVERAGEIF('Compound Alert'!$D$6:$D$195,'Regional Sumaries'!$C31,'Compound Alert'!$J$6:$J$195)</f>
        <v>0.81578947368421051</v>
      </c>
      <c r="F31" s="169">
        <f ca="1">COUNTIFS('Compound Alert'!$D$6:$D$195,'Regional Sumaries'!$C31,'Compound Alert'!Y$6:Y$195,"&gt;=10")</f>
        <v>1</v>
      </c>
      <c r="G31" s="169">
        <f ca="1">COUNTIFS('Compound Alert'!$D$6:$D$195,'Regional Sumaries'!$C31,'Compound Alert'!Z$6:Z$195,"&gt;=10")</f>
        <v>1</v>
      </c>
      <c r="H31" s="169">
        <f ca="1">COUNTIFS('Compound Alert'!$D$6:$D$195,'Regional Sumaries'!$C31,'Compound Alert'!AA$6:AA$195,"&gt;=10")</f>
        <v>2</v>
      </c>
      <c r="I31" s="169">
        <f ca="1">COUNTIFS('Compound Alert'!$D$6:$D$195,'Regional Sumaries'!$C31,'Compound Alert'!AB$6:AB$195,"&gt;=10")</f>
        <v>0</v>
      </c>
      <c r="J31" s="169">
        <f ca="1">COUNTIFS('Compound Alert'!$D$6:$D$195,'Regional Sumaries'!$C31,'Compound Alert'!AC$6:AC$195,"&gt;=10")</f>
        <v>0</v>
      </c>
      <c r="K31" s="169">
        <f ca="1">COUNTIFS('Compound Alert'!$D$6:$D$195,'Regional Sumaries'!$C31,'Compound Alert'!AD$6:AD$195,"&gt;=10")</f>
        <v>5</v>
      </c>
      <c r="L31" s="151"/>
      <c r="M31" s="34"/>
    </row>
    <row r="32" spans="1:14" ht="17" thickBot="1" x14ac:dyDescent="0.25">
      <c r="A32" s="34"/>
      <c r="B32" s="149"/>
      <c r="C32" s="168" t="s">
        <v>437</v>
      </c>
      <c r="D32" s="169">
        <f>COUNTIF('Compound Alert'!$D$6:$D$195,'Regional Sumaries'!$C32)</f>
        <v>2</v>
      </c>
      <c r="E32" s="170">
        <f ca="1">AVERAGEIF('Compound Alert'!$D$6:$D$195,'Regional Sumaries'!$C32,'Compound Alert'!$J$6:$J$195)</f>
        <v>0</v>
      </c>
      <c r="F32" s="169">
        <f ca="1">COUNTIFS('Compound Alert'!$D$6:$D$195,'Regional Sumaries'!$C32,'Compound Alert'!Y$6:Y$195,"&gt;=10")</f>
        <v>0</v>
      </c>
      <c r="G32" s="169">
        <f ca="1">COUNTIFS('Compound Alert'!$D$6:$D$195,'Regional Sumaries'!$C32,'Compound Alert'!Z$6:Z$195,"&gt;=10")</f>
        <v>0</v>
      </c>
      <c r="H32" s="169">
        <f ca="1">COUNTIFS('Compound Alert'!$D$6:$D$195,'Regional Sumaries'!$C32,'Compound Alert'!AA$6:AA$195,"&gt;=10")</f>
        <v>0</v>
      </c>
      <c r="I32" s="169">
        <f ca="1">COUNTIFS('Compound Alert'!$D$6:$D$195,'Regional Sumaries'!$C32,'Compound Alert'!AB$6:AB$195,"&gt;=10")</f>
        <v>0</v>
      </c>
      <c r="J32" s="169">
        <f ca="1">COUNTIFS('Compound Alert'!$D$6:$D$195,'Regional Sumaries'!$C32,'Compound Alert'!AC$6:AC$195,"&gt;=10")</f>
        <v>0</v>
      </c>
      <c r="K32" s="169">
        <f ca="1">COUNTIFS('Compound Alert'!$D$6:$D$195,'Regional Sumaries'!$C32,'Compound Alert'!AD$6:AD$195,"&gt;=10")</f>
        <v>0</v>
      </c>
      <c r="L32" s="151"/>
      <c r="M32" s="34"/>
    </row>
    <row r="33" spans="1:14" ht="17" thickBot="1" x14ac:dyDescent="0.25">
      <c r="A33" s="34"/>
      <c r="B33" s="149"/>
      <c r="C33" s="168" t="s">
        <v>431</v>
      </c>
      <c r="D33" s="169">
        <f>COUNTIF('Compound Alert'!$D$6:$D$195,'Regional Sumaries'!$C33)</f>
        <v>8</v>
      </c>
      <c r="E33" s="170">
        <f ca="1">AVERAGEIF('Compound Alert'!$D$6:$D$195,'Regional Sumaries'!$C33,'Compound Alert'!$J$6:$J$195)</f>
        <v>1.3125</v>
      </c>
      <c r="F33" s="169">
        <f ca="1">COUNTIFS('Compound Alert'!$D$6:$D$195,'Regional Sumaries'!$C33,'Compound Alert'!Y$6:Y$195,"&gt;=10")</f>
        <v>0</v>
      </c>
      <c r="G33" s="169">
        <f ca="1">COUNTIFS('Compound Alert'!$D$6:$D$195,'Regional Sumaries'!$C33,'Compound Alert'!Z$6:Z$195,"&gt;=10")</f>
        <v>1</v>
      </c>
      <c r="H33" s="169">
        <f ca="1">COUNTIFS('Compound Alert'!$D$6:$D$195,'Regional Sumaries'!$C33,'Compound Alert'!AA$6:AA$195,"&gt;=10")</f>
        <v>0</v>
      </c>
      <c r="I33" s="169">
        <f ca="1">COUNTIFS('Compound Alert'!$D$6:$D$195,'Regional Sumaries'!$C33,'Compound Alert'!AB$6:AB$195,"&gt;=10")</f>
        <v>1</v>
      </c>
      <c r="J33" s="169">
        <f ca="1">COUNTIFS('Compound Alert'!$D$6:$D$195,'Regional Sumaries'!$C33,'Compound Alert'!AC$6:AC$195,"&gt;=10")</f>
        <v>3</v>
      </c>
      <c r="K33" s="169">
        <f ca="1">COUNTIFS('Compound Alert'!$D$6:$D$195,'Regional Sumaries'!$C33,'Compound Alert'!AD$6:AD$195,"&gt;=10")</f>
        <v>1</v>
      </c>
      <c r="L33" s="151"/>
      <c r="M33" s="34"/>
    </row>
    <row r="34" spans="1:14" ht="17" thickBot="1" x14ac:dyDescent="0.25">
      <c r="A34" s="34"/>
      <c r="B34" s="149"/>
      <c r="C34" s="168" t="s">
        <v>432</v>
      </c>
      <c r="D34" s="169">
        <f>COUNTIF('Compound Alert'!$D$6:$D$195,'Regional Sumaries'!$C34)</f>
        <v>43</v>
      </c>
      <c r="E34" s="170">
        <f ca="1">AVERAGEIF('Compound Alert'!$D$6:$D$195,'Regional Sumaries'!$C34,'Compound Alert'!$J$6:$J$195)</f>
        <v>2.2093023255813953</v>
      </c>
      <c r="F34" s="169">
        <f ca="1">COUNTIFS('Compound Alert'!$D$6:$D$195,'Regional Sumaries'!$C34,'Compound Alert'!Y$6:Y$195,"&gt;=10")</f>
        <v>3</v>
      </c>
      <c r="G34" s="169">
        <f ca="1">COUNTIFS('Compound Alert'!$D$6:$D$195,'Regional Sumaries'!$C34,'Compound Alert'!Z$6:Z$195,"&gt;=10")</f>
        <v>12</v>
      </c>
      <c r="H34" s="169">
        <f ca="1">COUNTIFS('Compound Alert'!$D$6:$D$195,'Regional Sumaries'!$C34,'Compound Alert'!AA$6:AA$195,"&gt;=10")</f>
        <v>1</v>
      </c>
      <c r="I34" s="169">
        <f ca="1">COUNTIFS('Compound Alert'!$D$6:$D$195,'Regional Sumaries'!$C34,'Compound Alert'!AB$6:AB$195,"&gt;=10")</f>
        <v>13</v>
      </c>
      <c r="J34" s="169">
        <f ca="1">COUNTIFS('Compound Alert'!$D$6:$D$195,'Regional Sumaries'!$C34,'Compound Alert'!AC$6:AC$195,"&gt;=10")</f>
        <v>0</v>
      </c>
      <c r="K34" s="169">
        <f ca="1">COUNTIFS('Compound Alert'!$D$6:$D$195,'Regional Sumaries'!$C34,'Compound Alert'!AD$6:AD$195,"&gt;=10")</f>
        <v>19</v>
      </c>
      <c r="L34" s="151"/>
      <c r="M34" s="34"/>
    </row>
    <row r="35" spans="1:14" x14ac:dyDescent="0.2">
      <c r="A35" s="34"/>
      <c r="B35" s="149"/>
      <c r="C35" s="34"/>
      <c r="D35" s="145"/>
      <c r="E35" s="146"/>
      <c r="F35" s="145"/>
      <c r="G35" s="145"/>
      <c r="H35" s="145"/>
      <c r="I35" s="145"/>
      <c r="J35" s="145"/>
      <c r="K35" s="145"/>
      <c r="L35" s="151"/>
      <c r="M35" s="34"/>
    </row>
    <row r="36" spans="1:14" ht="34" x14ac:dyDescent="0.2">
      <c r="A36" s="34"/>
      <c r="B36" s="149"/>
      <c r="C36" s="32" t="s">
        <v>502</v>
      </c>
      <c r="D36" s="72" t="s">
        <v>493</v>
      </c>
      <c r="E36" s="161" t="s">
        <v>492</v>
      </c>
      <c r="F36" s="72" t="s">
        <v>371</v>
      </c>
      <c r="G36" s="72" t="s">
        <v>372</v>
      </c>
      <c r="H36" s="72" t="s">
        <v>373</v>
      </c>
      <c r="I36" s="72" t="s">
        <v>417</v>
      </c>
      <c r="J36" s="72" t="s">
        <v>375</v>
      </c>
      <c r="K36" s="72" t="s">
        <v>376</v>
      </c>
      <c r="L36" s="151"/>
      <c r="M36" s="34"/>
    </row>
    <row r="37" spans="1:14" ht="17" thickBot="1" x14ac:dyDescent="0.25">
      <c r="A37" s="34"/>
      <c r="B37" s="149"/>
      <c r="C37" s="150" t="s">
        <v>436</v>
      </c>
      <c r="D37" s="145">
        <f>COUNTIF(Dashboard!$D$42:$D$231,'Regional Sumaries'!$C37)</f>
        <v>28</v>
      </c>
      <c r="E37" s="146">
        <f ca="1">AVERAGEIF('Compound Alert'!$D$6:$D$195,'Regional Sumaries'!$C37,'Compound Alert'!$J$6:$J$195)</f>
        <v>0.9</v>
      </c>
      <c r="F37" s="152">
        <f t="shared" ref="F37:K43" ca="1" si="1">F28/$D37</f>
        <v>7.1428571428571425E-2</v>
      </c>
      <c r="G37" s="152">
        <f t="shared" ca="1" si="1"/>
        <v>3.5714285714285712E-2</v>
      </c>
      <c r="H37" s="152">
        <f t="shared" ca="1" si="1"/>
        <v>3.5714285714285712E-2</v>
      </c>
      <c r="I37" s="152">
        <f t="shared" ca="1" si="1"/>
        <v>0</v>
      </c>
      <c r="J37" s="152">
        <f t="shared" ca="1" si="1"/>
        <v>0.17857142857142858</v>
      </c>
      <c r="K37" s="152">
        <f t="shared" ca="1" si="1"/>
        <v>0.21428571428571427</v>
      </c>
      <c r="L37" s="153"/>
      <c r="M37" s="34"/>
      <c r="N37" s="71"/>
    </row>
    <row r="38" spans="1:14" ht="17" thickBot="1" x14ac:dyDescent="0.25">
      <c r="A38" s="34"/>
      <c r="B38" s="149"/>
      <c r="C38" s="168" t="s">
        <v>433</v>
      </c>
      <c r="D38" s="169">
        <f>COUNTIF(Dashboard!$D$42:$D$231,'Regional Sumaries'!$C38)</f>
        <v>46</v>
      </c>
      <c r="E38" s="170">
        <f ca="1">AVERAGEIF('Compound Alert'!$D$6:$D$195,'Regional Sumaries'!$C38,'Compound Alert'!$J$6:$J$195)</f>
        <v>2.8846153846153848E-2</v>
      </c>
      <c r="F38" s="171">
        <f t="shared" ca="1" si="1"/>
        <v>0</v>
      </c>
      <c r="G38" s="171">
        <f t="shared" ca="1" si="1"/>
        <v>0</v>
      </c>
      <c r="H38" s="171">
        <f t="shared" ca="1" si="1"/>
        <v>0</v>
      </c>
      <c r="I38" s="171">
        <f t="shared" ca="1" si="1"/>
        <v>0</v>
      </c>
      <c r="J38" s="171">
        <f t="shared" ca="1" si="1"/>
        <v>0</v>
      </c>
      <c r="K38" s="171">
        <f t="shared" ca="1" si="1"/>
        <v>0</v>
      </c>
      <c r="L38" s="153"/>
      <c r="M38" s="34"/>
      <c r="N38" s="71"/>
    </row>
    <row r="39" spans="1:14" ht="17" thickBot="1" x14ac:dyDescent="0.25">
      <c r="A39" s="34"/>
      <c r="B39" s="149"/>
      <c r="C39" s="168" t="s">
        <v>435</v>
      </c>
      <c r="D39" s="169">
        <f>COUNTIF(Dashboard!$D$42:$D$231,'Regional Sumaries'!$C39)</f>
        <v>41</v>
      </c>
      <c r="E39" s="170">
        <f ca="1">AVERAGEIF('Compound Alert'!$D$6:$D$195,'Regional Sumaries'!$C39,'Compound Alert'!$J$6:$J$195)</f>
        <v>0.52777777777777779</v>
      </c>
      <c r="F39" s="171">
        <f t="shared" ca="1" si="1"/>
        <v>0</v>
      </c>
      <c r="G39" s="171">
        <f t="shared" ca="1" si="1"/>
        <v>2.4390243902439025E-2</v>
      </c>
      <c r="H39" s="171">
        <f t="shared" ca="1" si="1"/>
        <v>4.878048780487805E-2</v>
      </c>
      <c r="I39" s="171">
        <f t="shared" ca="1" si="1"/>
        <v>0</v>
      </c>
      <c r="J39" s="171">
        <f t="shared" ca="1" si="1"/>
        <v>0</v>
      </c>
      <c r="K39" s="171">
        <f t="shared" ca="1" si="1"/>
        <v>2.4390243902439025E-2</v>
      </c>
      <c r="L39" s="153"/>
      <c r="M39" s="34"/>
      <c r="N39" s="71"/>
    </row>
    <row r="40" spans="1:14" ht="17" thickBot="1" x14ac:dyDescent="0.25">
      <c r="A40" s="34"/>
      <c r="B40" s="149"/>
      <c r="C40" s="168" t="s">
        <v>434</v>
      </c>
      <c r="D40" s="169">
        <f>COUNTIF(Dashboard!$D$42:$D$231,'Regional Sumaries'!$C40)</f>
        <v>17</v>
      </c>
      <c r="E40" s="170">
        <f ca="1">AVERAGEIF('Compound Alert'!$D$6:$D$195,'Regional Sumaries'!$C40,'Compound Alert'!$J$6:$J$195)</f>
        <v>0.81578947368421051</v>
      </c>
      <c r="F40" s="171">
        <f t="shared" ca="1" si="1"/>
        <v>5.8823529411764705E-2</v>
      </c>
      <c r="G40" s="171">
        <f t="shared" ca="1" si="1"/>
        <v>5.8823529411764705E-2</v>
      </c>
      <c r="H40" s="171">
        <f t="shared" ca="1" si="1"/>
        <v>0.11764705882352941</v>
      </c>
      <c r="I40" s="171">
        <f t="shared" ca="1" si="1"/>
        <v>0</v>
      </c>
      <c r="J40" s="171">
        <f t="shared" ca="1" si="1"/>
        <v>0</v>
      </c>
      <c r="K40" s="171">
        <f t="shared" ca="1" si="1"/>
        <v>0.29411764705882354</v>
      </c>
      <c r="L40" s="153"/>
      <c r="M40" s="34"/>
      <c r="N40" s="71"/>
    </row>
    <row r="41" spans="1:14" ht="17" thickBot="1" x14ac:dyDescent="0.25">
      <c r="A41" s="34"/>
      <c r="B41" s="149"/>
      <c r="C41" s="168" t="s">
        <v>437</v>
      </c>
      <c r="D41" s="169">
        <f>COUNTIF(Dashboard!$D$42:$D$231,'Regional Sumaries'!$C41)</f>
        <v>3</v>
      </c>
      <c r="E41" s="170">
        <f ca="1">AVERAGEIF('Compound Alert'!$D$6:$D$195,'Regional Sumaries'!$C41,'Compound Alert'!$J$6:$J$195)</f>
        <v>0</v>
      </c>
      <c r="F41" s="171">
        <f t="shared" ca="1" si="1"/>
        <v>0</v>
      </c>
      <c r="G41" s="171">
        <f t="shared" ca="1" si="1"/>
        <v>0</v>
      </c>
      <c r="H41" s="171">
        <f t="shared" ca="1" si="1"/>
        <v>0</v>
      </c>
      <c r="I41" s="171">
        <f t="shared" ca="1" si="1"/>
        <v>0</v>
      </c>
      <c r="J41" s="171">
        <f t="shared" ca="1" si="1"/>
        <v>0</v>
      </c>
      <c r="K41" s="171">
        <f t="shared" ca="1" si="1"/>
        <v>0</v>
      </c>
      <c r="L41" s="153"/>
      <c r="M41" s="34"/>
    </row>
    <row r="42" spans="1:14" ht="17" thickBot="1" x14ac:dyDescent="0.25">
      <c r="A42" s="34"/>
      <c r="B42" s="149"/>
      <c r="C42" s="168" t="s">
        <v>431</v>
      </c>
      <c r="D42" s="169">
        <f>COUNTIF(Dashboard!$D$42:$D$231,'Regional Sumaries'!$C42)</f>
        <v>8</v>
      </c>
      <c r="E42" s="170">
        <f ca="1">AVERAGEIF('Compound Alert'!$D$6:$D$195,'Regional Sumaries'!$C42,'Compound Alert'!$J$6:$J$195)</f>
        <v>1.3125</v>
      </c>
      <c r="F42" s="171">
        <f t="shared" ca="1" si="1"/>
        <v>0</v>
      </c>
      <c r="G42" s="171">
        <f t="shared" ca="1" si="1"/>
        <v>0.125</v>
      </c>
      <c r="H42" s="171">
        <f t="shared" ca="1" si="1"/>
        <v>0</v>
      </c>
      <c r="I42" s="171">
        <f t="shared" ca="1" si="1"/>
        <v>0.125</v>
      </c>
      <c r="J42" s="171">
        <f t="shared" ca="1" si="1"/>
        <v>0.375</v>
      </c>
      <c r="K42" s="171">
        <f t="shared" ca="1" si="1"/>
        <v>0.125</v>
      </c>
      <c r="L42" s="153"/>
      <c r="M42" s="34"/>
      <c r="N42" s="71"/>
    </row>
    <row r="43" spans="1:14" ht="17" thickBot="1" x14ac:dyDescent="0.25">
      <c r="A43" s="34"/>
      <c r="B43" s="149"/>
      <c r="C43" s="168" t="s">
        <v>432</v>
      </c>
      <c r="D43" s="169">
        <f>COUNTIF(Dashboard!$D$42:$D$231,'Regional Sumaries'!$C43)</f>
        <v>47</v>
      </c>
      <c r="E43" s="170">
        <f ca="1">AVERAGEIF('Compound Alert'!$D$6:$D$195,'Regional Sumaries'!$C43,'Compound Alert'!$J$6:$J$195)</f>
        <v>2.2093023255813953</v>
      </c>
      <c r="F43" s="171">
        <f t="shared" ca="1" si="1"/>
        <v>6.3829787234042548E-2</v>
      </c>
      <c r="G43" s="171">
        <f t="shared" ca="1" si="1"/>
        <v>0.25531914893617019</v>
      </c>
      <c r="H43" s="171">
        <f t="shared" ca="1" si="1"/>
        <v>2.1276595744680851E-2</v>
      </c>
      <c r="I43" s="171">
        <f t="shared" ca="1" si="1"/>
        <v>0.27659574468085107</v>
      </c>
      <c r="J43" s="171">
        <f t="shared" ca="1" si="1"/>
        <v>0</v>
      </c>
      <c r="K43" s="171">
        <f t="shared" ca="1" si="1"/>
        <v>0.40425531914893614</v>
      </c>
      <c r="L43" s="153"/>
      <c r="M43" s="34"/>
      <c r="N43" s="71"/>
    </row>
    <row r="44" spans="1:14" x14ac:dyDescent="0.2">
      <c r="A44" s="34"/>
      <c r="B44" s="154"/>
      <c r="C44" s="155"/>
      <c r="D44" s="156"/>
      <c r="E44" s="157"/>
      <c r="F44" s="156"/>
      <c r="G44" s="156"/>
      <c r="H44" s="156"/>
      <c r="I44" s="156"/>
      <c r="J44" s="156"/>
      <c r="K44" s="156"/>
      <c r="L44" s="158"/>
      <c r="M44" s="34"/>
    </row>
    <row r="45" spans="1:14" x14ac:dyDescent="0.2">
      <c r="A45" s="34"/>
      <c r="B45" s="34"/>
      <c r="C45" s="34"/>
      <c r="D45" s="145"/>
      <c r="E45" s="146"/>
      <c r="F45" s="145"/>
      <c r="G45" s="145"/>
      <c r="H45" s="145"/>
      <c r="I45" s="145"/>
      <c r="J45" s="145"/>
      <c r="K45" s="145"/>
      <c r="L45" s="145"/>
      <c r="M45" s="34"/>
    </row>
    <row r="46" spans="1:14" x14ac:dyDescent="0.2">
      <c r="A46" s="34"/>
      <c r="B46" s="35" t="s">
        <v>497</v>
      </c>
      <c r="C46" s="34"/>
      <c r="D46" s="145"/>
      <c r="E46" s="146"/>
      <c r="F46" s="145"/>
      <c r="G46" s="145"/>
      <c r="H46" s="145"/>
      <c r="I46" s="145"/>
      <c r="J46" s="145"/>
      <c r="K46" s="145"/>
      <c r="L46" s="145"/>
      <c r="M46" s="34"/>
    </row>
    <row r="47" spans="1:14" x14ac:dyDescent="0.2">
      <c r="A47" s="34"/>
      <c r="B47" s="159"/>
      <c r="C47" s="163"/>
      <c r="D47" s="164"/>
      <c r="E47" s="165"/>
      <c r="F47" s="164"/>
      <c r="G47" s="164"/>
      <c r="H47" s="164"/>
      <c r="I47" s="164"/>
      <c r="J47" s="164"/>
      <c r="K47" s="164"/>
      <c r="L47" s="166"/>
      <c r="M47" s="34"/>
    </row>
    <row r="48" spans="1:14" ht="34" x14ac:dyDescent="0.2">
      <c r="A48" s="34"/>
      <c r="B48" s="149"/>
      <c r="C48" s="32" t="s">
        <v>496</v>
      </c>
      <c r="D48" s="72" t="s">
        <v>493</v>
      </c>
      <c r="E48" s="161" t="s">
        <v>492</v>
      </c>
      <c r="F48" s="161" t="s">
        <v>371</v>
      </c>
      <c r="G48" s="161" t="s">
        <v>372</v>
      </c>
      <c r="H48" s="161" t="s">
        <v>373</v>
      </c>
      <c r="I48" s="161" t="s">
        <v>417</v>
      </c>
      <c r="J48" s="161" t="s">
        <v>375</v>
      </c>
      <c r="K48" s="161" t="s">
        <v>376</v>
      </c>
      <c r="L48" s="162"/>
      <c r="M48" s="34"/>
    </row>
    <row r="49" spans="1:19" x14ac:dyDescent="0.2">
      <c r="A49" s="34"/>
      <c r="B49" s="149"/>
      <c r="C49" s="150" t="s">
        <v>436</v>
      </c>
      <c r="D49" s="145">
        <f>COUNTIF('Compound Alert'!$D$6:$D$195,'Regional Sumaries'!$C49)</f>
        <v>30</v>
      </c>
      <c r="E49" s="146">
        <f ca="1">AVERAGEIF('Compound Alert'!$D$6:$D$195,'Regional Sumaries'!$C49,'Compound Alert'!$M$6:$M$195)</f>
        <v>0.76666666666666672</v>
      </c>
      <c r="F49" s="145">
        <f ca="1">COUNTIFS('Compound Alert'!$D$6:$D$195,'Regional Sumaries'!$C49,'Compound Alert'!AF$6:AF$195,"&gt;=10")</f>
        <v>0</v>
      </c>
      <c r="G49" s="145">
        <f ca="1">COUNTIFS('Compound Alert'!$D$6:$D$195,'Regional Sumaries'!$C49,'Compound Alert'!AG$6:AG$195,"&gt;=10")</f>
        <v>0</v>
      </c>
      <c r="H49" s="145">
        <f ca="1">COUNTIFS('Compound Alert'!$D$6:$D$195,'Regional Sumaries'!$C49,'Compound Alert'!AH$6:AH$195,"&gt;=10")</f>
        <v>1</v>
      </c>
      <c r="I49" s="145">
        <f ca="1">COUNTIFS('Compound Alert'!$D$6:$D$195,'Regional Sumaries'!$C49,'Compound Alert'!AI$6:AI$195,"&gt;=10")</f>
        <v>1</v>
      </c>
      <c r="J49" s="145">
        <f ca="1">COUNTIFS('Compound Alert'!$D$6:$D$195,'Regional Sumaries'!$C49,'Compound Alert'!AJ$6:AJ$195,"&gt;=10")</f>
        <v>14</v>
      </c>
      <c r="K49" s="145">
        <f ca="1">COUNTIFS('Compound Alert'!$D$6:$D$195,'Regional Sumaries'!$C49,'Compound Alert'!AK$6:AK$195,"&gt;=10")</f>
        <v>3</v>
      </c>
      <c r="L49" s="151"/>
      <c r="M49" s="34"/>
    </row>
    <row r="50" spans="1:19" x14ac:dyDescent="0.2">
      <c r="A50" s="34"/>
      <c r="B50" s="149"/>
      <c r="C50" s="150" t="s">
        <v>433</v>
      </c>
      <c r="D50" s="145">
        <f>COUNTIF('Compound Alert'!$D$6:$D$195,'Regional Sumaries'!$C50)</f>
        <v>52</v>
      </c>
      <c r="E50" s="146">
        <f ca="1">AVERAGEIF('Compound Alert'!$D$6:$D$195,'Regional Sumaries'!$C50,'Compound Alert'!$M$6:$M$195)</f>
        <v>0.22115384615384615</v>
      </c>
      <c r="F50" s="145">
        <f ca="1">COUNTIFS('Compound Alert'!$D$6:$D$195,'Regional Sumaries'!$C50,'Compound Alert'!AF$6:AF$195,"&gt;=10")</f>
        <v>1</v>
      </c>
      <c r="G50" s="145">
        <f ca="1">COUNTIFS('Compound Alert'!$D$6:$D$195,'Regional Sumaries'!$C50,'Compound Alert'!AG$6:AG$195,"&gt;=10")</f>
        <v>0</v>
      </c>
      <c r="H50" s="145">
        <f ca="1">COUNTIFS('Compound Alert'!$D$6:$D$195,'Regional Sumaries'!$C50,'Compound Alert'!AH$6:AH$195,"&gt;=10")</f>
        <v>1</v>
      </c>
      <c r="I50" s="145">
        <f ca="1">COUNTIFS('Compound Alert'!$D$6:$D$195,'Regional Sumaries'!$C50,'Compound Alert'!AI$6:AI$195,"&gt;=10")</f>
        <v>0</v>
      </c>
      <c r="J50" s="145">
        <f ca="1">COUNTIFS('Compound Alert'!$D$6:$D$195,'Regional Sumaries'!$C50,'Compound Alert'!AJ$6:AJ$195,"&gt;=10")</f>
        <v>4</v>
      </c>
      <c r="K50" s="145">
        <f ca="1">COUNTIFS('Compound Alert'!$D$6:$D$195,'Regional Sumaries'!$C50,'Compound Alert'!AK$6:AK$195,"&gt;=10")</f>
        <v>1</v>
      </c>
      <c r="L50" s="151"/>
      <c r="M50" s="34"/>
    </row>
    <row r="51" spans="1:19" x14ac:dyDescent="0.2">
      <c r="A51" s="34"/>
      <c r="B51" s="149"/>
      <c r="C51" s="150" t="s">
        <v>435</v>
      </c>
      <c r="D51" s="145">
        <f>COUNTIF('Compound Alert'!$D$6:$D$195,'Regional Sumaries'!$C51)</f>
        <v>36</v>
      </c>
      <c r="E51" s="146">
        <f ca="1">AVERAGEIF('Compound Alert'!$D$6:$D$195,'Regional Sumaries'!$C51,'Compound Alert'!$M$6:$M$195)</f>
        <v>1.1111111111111112</v>
      </c>
      <c r="F51" s="145">
        <f ca="1">COUNTIFS('Compound Alert'!$D$6:$D$195,'Regional Sumaries'!$C51,'Compound Alert'!AF$6:AF$195,"&gt;=10")</f>
        <v>2</v>
      </c>
      <c r="G51" s="145">
        <f ca="1">COUNTIFS('Compound Alert'!$D$6:$D$195,'Regional Sumaries'!$C51,'Compound Alert'!AG$6:AG$195,"&gt;=10")</f>
        <v>2</v>
      </c>
      <c r="H51" s="145">
        <f ca="1">COUNTIFS('Compound Alert'!$D$6:$D$195,'Regional Sumaries'!$C51,'Compound Alert'!AH$6:AH$195,"&gt;=10")</f>
        <v>0</v>
      </c>
      <c r="I51" s="145">
        <f ca="1">COUNTIFS('Compound Alert'!$D$6:$D$195,'Regional Sumaries'!$C51,'Compound Alert'!AI$6:AI$195,"&gt;=10")</f>
        <v>3</v>
      </c>
      <c r="J51" s="145">
        <f ca="1">COUNTIFS('Compound Alert'!$D$6:$D$195,'Regional Sumaries'!$C51,'Compound Alert'!AJ$6:AJ$195,"&gt;=10")</f>
        <v>30</v>
      </c>
      <c r="K51" s="145">
        <f ca="1">COUNTIFS('Compound Alert'!$D$6:$D$195,'Regional Sumaries'!$C51,'Compound Alert'!AK$6:AK$195,"&gt;=10")</f>
        <v>0</v>
      </c>
      <c r="L51" s="151"/>
      <c r="M51" s="34"/>
    </row>
    <row r="52" spans="1:19" x14ac:dyDescent="0.2">
      <c r="A52" s="34"/>
      <c r="B52" s="149"/>
      <c r="C52" s="150" t="s">
        <v>434</v>
      </c>
      <c r="D52" s="145">
        <f>COUNTIF('Compound Alert'!$D$6:$D$195,'Regional Sumaries'!$C52)</f>
        <v>19</v>
      </c>
      <c r="E52" s="146">
        <f ca="1">AVERAGEIF('Compound Alert'!$D$6:$D$195,'Regional Sumaries'!$C52,'Compound Alert'!$M$6:$M$195)</f>
        <v>1.0526315789473684</v>
      </c>
      <c r="F52" s="145">
        <f ca="1">COUNTIFS('Compound Alert'!$D$6:$D$195,'Regional Sumaries'!$C52,'Compound Alert'!AF$6:AF$195,"&gt;=10")</f>
        <v>0</v>
      </c>
      <c r="G52" s="145">
        <f ca="1">COUNTIFS('Compound Alert'!$D$6:$D$195,'Regional Sumaries'!$C52,'Compound Alert'!AG$6:AG$195,"&gt;=10")</f>
        <v>1</v>
      </c>
      <c r="H52" s="145">
        <f ca="1">COUNTIFS('Compound Alert'!$D$6:$D$195,'Regional Sumaries'!$C52,'Compound Alert'!AH$6:AH$195,"&gt;=10")</f>
        <v>2</v>
      </c>
      <c r="I52" s="145">
        <f ca="1">COUNTIFS('Compound Alert'!$D$6:$D$195,'Regional Sumaries'!$C52,'Compound Alert'!AI$6:AI$195,"&gt;=10")</f>
        <v>1</v>
      </c>
      <c r="J52" s="145">
        <f ca="1">COUNTIFS('Compound Alert'!$D$6:$D$195,'Regional Sumaries'!$C52,'Compound Alert'!AJ$6:AJ$195,"&gt;=10")</f>
        <v>6</v>
      </c>
      <c r="K52" s="145">
        <f ca="1">COUNTIFS('Compound Alert'!$D$6:$D$195,'Regional Sumaries'!$C52,'Compound Alert'!AK$6:AK$195,"&gt;=10")</f>
        <v>4</v>
      </c>
      <c r="L52" s="151"/>
      <c r="M52" s="34"/>
    </row>
    <row r="53" spans="1:19" x14ac:dyDescent="0.2">
      <c r="A53" s="34"/>
      <c r="B53" s="149"/>
      <c r="C53" s="150" t="s">
        <v>437</v>
      </c>
      <c r="D53" s="145">
        <f>COUNTIF('Compound Alert'!$D$6:$D$195,'Regional Sumaries'!$C53)</f>
        <v>2</v>
      </c>
      <c r="E53" s="146">
        <f ca="1">AVERAGEIF('Compound Alert'!$D$6:$D$195,'Regional Sumaries'!$C53,'Compound Alert'!$M$6:$M$195)</f>
        <v>0</v>
      </c>
      <c r="F53" s="145">
        <f ca="1">COUNTIFS('Compound Alert'!$D$6:$D$195,'Regional Sumaries'!$C53,'Compound Alert'!AF$6:AF$195,"&gt;=10")</f>
        <v>0</v>
      </c>
      <c r="G53" s="145">
        <f ca="1">COUNTIFS('Compound Alert'!$D$6:$D$195,'Regional Sumaries'!$C53,'Compound Alert'!AG$6:AG$195,"&gt;=10")</f>
        <v>0</v>
      </c>
      <c r="H53" s="145">
        <f ca="1">COUNTIFS('Compound Alert'!$D$6:$D$195,'Regional Sumaries'!$C53,'Compound Alert'!AH$6:AH$195,"&gt;=10")</f>
        <v>0</v>
      </c>
      <c r="I53" s="145">
        <f ca="1">COUNTIFS('Compound Alert'!$D$6:$D$195,'Regional Sumaries'!$C53,'Compound Alert'!AI$6:AI$195,"&gt;=10")</f>
        <v>0</v>
      </c>
      <c r="J53" s="145">
        <f ca="1">COUNTIFS('Compound Alert'!$D$6:$D$195,'Regional Sumaries'!$C53,'Compound Alert'!AJ$6:AJ$195,"&gt;=10")</f>
        <v>0</v>
      </c>
      <c r="K53" s="145">
        <f ca="1">COUNTIFS('Compound Alert'!$D$6:$D$195,'Regional Sumaries'!$C53,'Compound Alert'!AK$6:AK$195,"&gt;=10")</f>
        <v>0</v>
      </c>
      <c r="L53" s="151"/>
      <c r="M53" s="34"/>
    </row>
    <row r="54" spans="1:19" x14ac:dyDescent="0.2">
      <c r="A54" s="34"/>
      <c r="B54" s="149"/>
      <c r="C54" s="150" t="s">
        <v>431</v>
      </c>
      <c r="D54" s="145">
        <f>COUNTIF('Compound Alert'!$D$6:$D$195,'Regional Sumaries'!$C54)</f>
        <v>8</v>
      </c>
      <c r="E54" s="146">
        <f ca="1">AVERAGEIF('Compound Alert'!$D$6:$D$195,'Regional Sumaries'!$C54,'Compound Alert'!$M$6:$M$195)</f>
        <v>1.4375</v>
      </c>
      <c r="F54" s="145">
        <f ca="1">COUNTIFS('Compound Alert'!$D$6:$D$195,'Regional Sumaries'!$C54,'Compound Alert'!AF$6:AF$195,"&gt;=10")</f>
        <v>0</v>
      </c>
      <c r="G54" s="145">
        <f ca="1">COUNTIFS('Compound Alert'!$D$6:$D$195,'Regional Sumaries'!$C54,'Compound Alert'!AG$6:AG$195,"&gt;=10")</f>
        <v>0</v>
      </c>
      <c r="H54" s="145">
        <f ca="1">COUNTIFS('Compound Alert'!$D$6:$D$195,'Regional Sumaries'!$C54,'Compound Alert'!AH$6:AH$195,"&gt;=10")</f>
        <v>0</v>
      </c>
      <c r="I54" s="145">
        <f ca="1">COUNTIFS('Compound Alert'!$D$6:$D$195,'Regional Sumaries'!$C54,'Compound Alert'!AI$6:AI$195,"&gt;=10")</f>
        <v>3</v>
      </c>
      <c r="J54" s="145">
        <f ca="1">COUNTIFS('Compound Alert'!$D$6:$D$195,'Regional Sumaries'!$C54,'Compound Alert'!AJ$6:AJ$195,"&gt;=10")</f>
        <v>5</v>
      </c>
      <c r="K54" s="145">
        <f ca="1">COUNTIFS('Compound Alert'!$D$6:$D$195,'Regional Sumaries'!$C54,'Compound Alert'!AK$6:AK$195,"&gt;=10")</f>
        <v>1</v>
      </c>
      <c r="L54" s="151"/>
      <c r="M54" s="34"/>
    </row>
    <row r="55" spans="1:19" x14ac:dyDescent="0.2">
      <c r="A55" s="34"/>
      <c r="B55" s="149"/>
      <c r="C55" s="150" t="s">
        <v>432</v>
      </c>
      <c r="D55" s="145">
        <f>COUNTIF('Compound Alert'!$D$6:$D$195,'Regional Sumaries'!$C55)</f>
        <v>43</v>
      </c>
      <c r="E55" s="146">
        <f ca="1">AVERAGEIF('Compound Alert'!$D$6:$D$195,'Regional Sumaries'!$C55,'Compound Alert'!$M$6:$M$195)</f>
        <v>1.3604651162790697</v>
      </c>
      <c r="F55" s="145">
        <f ca="1">COUNTIFS('Compound Alert'!$D$6:$D$195,'Regional Sumaries'!$C55,'Compound Alert'!AF$6:AF$195,"&gt;=10")</f>
        <v>3</v>
      </c>
      <c r="G55" s="145">
        <f ca="1">COUNTIFS('Compound Alert'!$D$6:$D$195,'Regional Sumaries'!$C55,'Compound Alert'!AG$6:AG$195,"&gt;=10")</f>
        <v>9</v>
      </c>
      <c r="H55" s="145">
        <f ca="1">COUNTIFS('Compound Alert'!$D$6:$D$195,'Regional Sumaries'!$C55,'Compound Alert'!AH$6:AH$195,"&gt;=10")</f>
        <v>2</v>
      </c>
      <c r="I55" s="145">
        <f ca="1">COUNTIFS('Compound Alert'!$D$6:$D$195,'Regional Sumaries'!$C55,'Compound Alert'!AI$6:AI$195,"&gt;=10")</f>
        <v>13</v>
      </c>
      <c r="J55" s="145">
        <f ca="1">COUNTIFS('Compound Alert'!$D$6:$D$195,'Regional Sumaries'!$C55,'Compound Alert'!AJ$6:AJ$195,"&gt;=10")</f>
        <v>16</v>
      </c>
      <c r="K55" s="145">
        <f ca="1">COUNTIFS('Compound Alert'!$D$6:$D$195,'Regional Sumaries'!$C55,'Compound Alert'!AK$6:AK$195,"&gt;=10")</f>
        <v>5</v>
      </c>
      <c r="L55" s="151"/>
      <c r="M55" s="34"/>
    </row>
    <row r="56" spans="1:19" x14ac:dyDescent="0.2">
      <c r="A56" s="34"/>
      <c r="B56" s="149"/>
      <c r="C56" s="34"/>
      <c r="D56" s="145"/>
      <c r="E56" s="146"/>
      <c r="F56" s="145"/>
      <c r="G56" s="145"/>
      <c r="H56" s="145"/>
      <c r="I56" s="145"/>
      <c r="J56" s="145"/>
      <c r="K56" s="145"/>
      <c r="L56" s="151"/>
      <c r="M56" s="34"/>
    </row>
    <row r="57" spans="1:19" ht="34" x14ac:dyDescent="0.2">
      <c r="A57" s="34"/>
      <c r="B57" s="149"/>
      <c r="C57" s="32" t="s">
        <v>495</v>
      </c>
      <c r="D57" s="72" t="s">
        <v>493</v>
      </c>
      <c r="E57" s="161" t="s">
        <v>492</v>
      </c>
      <c r="F57" s="72" t="s">
        <v>371</v>
      </c>
      <c r="G57" s="72" t="s">
        <v>372</v>
      </c>
      <c r="H57" s="72" t="s">
        <v>373</v>
      </c>
      <c r="I57" s="72" t="s">
        <v>417</v>
      </c>
      <c r="J57" s="72" t="s">
        <v>375</v>
      </c>
      <c r="K57" s="72" t="s">
        <v>376</v>
      </c>
      <c r="L57" s="151"/>
      <c r="M57" s="34"/>
    </row>
    <row r="58" spans="1:19" x14ac:dyDescent="0.2">
      <c r="A58" s="34"/>
      <c r="B58" s="149"/>
      <c r="C58" s="150" t="s">
        <v>436</v>
      </c>
      <c r="D58" s="145">
        <f>COUNTIF(Dashboard!$D$42:$D$231,'Regional Sumaries'!$C58)</f>
        <v>28</v>
      </c>
      <c r="E58" s="146">
        <f ca="1">AVERAGEIF('Compound Alert'!$D$6:$D$195,'Regional Sumaries'!$C58,'Compound Alert'!$M$6:$M$195)</f>
        <v>0.76666666666666672</v>
      </c>
      <c r="F58" s="152">
        <f t="shared" ref="F58:K64" ca="1" si="2">F49/$D58</f>
        <v>0</v>
      </c>
      <c r="G58" s="152">
        <f t="shared" ca="1" si="2"/>
        <v>0</v>
      </c>
      <c r="H58" s="152">
        <f t="shared" ca="1" si="2"/>
        <v>3.5714285714285712E-2</v>
      </c>
      <c r="I58" s="152">
        <f t="shared" ca="1" si="2"/>
        <v>3.5714285714285712E-2</v>
      </c>
      <c r="J58" s="152">
        <f t="shared" ca="1" si="2"/>
        <v>0.5</v>
      </c>
      <c r="K58" s="152">
        <f t="shared" ca="1" si="2"/>
        <v>0.10714285714285714</v>
      </c>
      <c r="L58" s="153"/>
      <c r="M58" s="34"/>
      <c r="N58" s="71"/>
      <c r="S58" s="71"/>
    </row>
    <row r="59" spans="1:19" x14ac:dyDescent="0.2">
      <c r="A59" s="34"/>
      <c r="B59" s="149"/>
      <c r="C59" s="150" t="s">
        <v>433</v>
      </c>
      <c r="D59" s="145">
        <f>COUNTIF(Dashboard!$D$42:$D$231,'Regional Sumaries'!$C59)</f>
        <v>46</v>
      </c>
      <c r="E59" s="146">
        <f ca="1">AVERAGEIF('Compound Alert'!$D$6:$D$195,'Regional Sumaries'!$C59,'Compound Alert'!$M$6:$M$195)</f>
        <v>0.22115384615384615</v>
      </c>
      <c r="F59" s="152">
        <f t="shared" ca="1" si="2"/>
        <v>2.1739130434782608E-2</v>
      </c>
      <c r="G59" s="152">
        <f t="shared" ca="1" si="2"/>
        <v>0</v>
      </c>
      <c r="H59" s="152">
        <f t="shared" ca="1" si="2"/>
        <v>2.1739130434782608E-2</v>
      </c>
      <c r="I59" s="152">
        <f t="shared" ca="1" si="2"/>
        <v>0</v>
      </c>
      <c r="J59" s="152">
        <f t="shared" ca="1" si="2"/>
        <v>8.6956521739130432E-2</v>
      </c>
      <c r="K59" s="152">
        <f t="shared" ca="1" si="2"/>
        <v>2.1739130434782608E-2</v>
      </c>
      <c r="L59" s="153"/>
      <c r="M59" s="34"/>
      <c r="N59" s="71"/>
      <c r="S59" s="71"/>
    </row>
    <row r="60" spans="1:19" x14ac:dyDescent="0.2">
      <c r="A60" s="34"/>
      <c r="B60" s="149"/>
      <c r="C60" s="150" t="s">
        <v>435</v>
      </c>
      <c r="D60" s="145">
        <f>COUNTIF(Dashboard!$D$42:$D$231,'Regional Sumaries'!$C60)</f>
        <v>41</v>
      </c>
      <c r="E60" s="146">
        <f ca="1">AVERAGEIF('Compound Alert'!$D$6:$D$195,'Regional Sumaries'!$C60,'Compound Alert'!$M$6:$M$195)</f>
        <v>1.1111111111111112</v>
      </c>
      <c r="F60" s="152">
        <f t="shared" ca="1" si="2"/>
        <v>4.878048780487805E-2</v>
      </c>
      <c r="G60" s="152">
        <f t="shared" ca="1" si="2"/>
        <v>4.878048780487805E-2</v>
      </c>
      <c r="H60" s="152">
        <f t="shared" ca="1" si="2"/>
        <v>0</v>
      </c>
      <c r="I60" s="152">
        <f t="shared" ca="1" si="2"/>
        <v>7.3170731707317069E-2</v>
      </c>
      <c r="J60" s="152">
        <f t="shared" ca="1" si="2"/>
        <v>0.73170731707317072</v>
      </c>
      <c r="K60" s="152">
        <f t="shared" ca="1" si="2"/>
        <v>0</v>
      </c>
      <c r="L60" s="153"/>
      <c r="M60" s="34"/>
      <c r="N60" s="71"/>
      <c r="S60" s="71"/>
    </row>
    <row r="61" spans="1:19" x14ac:dyDescent="0.2">
      <c r="A61" s="34"/>
      <c r="B61" s="149"/>
      <c r="C61" s="150" t="s">
        <v>434</v>
      </c>
      <c r="D61" s="145">
        <f>COUNTIF(Dashboard!$D$42:$D$231,'Regional Sumaries'!$C61)</f>
        <v>17</v>
      </c>
      <c r="E61" s="146">
        <f ca="1">AVERAGEIF('Compound Alert'!$D$6:$D$195,'Regional Sumaries'!$C61,'Compound Alert'!$M$6:$M$195)</f>
        <v>1.0526315789473684</v>
      </c>
      <c r="F61" s="152">
        <f t="shared" ca="1" si="2"/>
        <v>0</v>
      </c>
      <c r="G61" s="152">
        <f t="shared" ca="1" si="2"/>
        <v>5.8823529411764705E-2</v>
      </c>
      <c r="H61" s="152">
        <f t="shared" ca="1" si="2"/>
        <v>0.11764705882352941</v>
      </c>
      <c r="I61" s="152">
        <f t="shared" ca="1" si="2"/>
        <v>5.8823529411764705E-2</v>
      </c>
      <c r="J61" s="152">
        <f t="shared" ca="1" si="2"/>
        <v>0.35294117647058826</v>
      </c>
      <c r="K61" s="152">
        <f t="shared" ca="1" si="2"/>
        <v>0.23529411764705882</v>
      </c>
      <c r="L61" s="153"/>
      <c r="M61" s="34"/>
      <c r="N61" s="71"/>
      <c r="S61" s="71"/>
    </row>
    <row r="62" spans="1:19" x14ac:dyDescent="0.2">
      <c r="A62" s="34"/>
      <c r="B62" s="149"/>
      <c r="C62" s="150" t="s">
        <v>437</v>
      </c>
      <c r="D62" s="145">
        <f>COUNTIF(Dashboard!$D$42:$D$231,'Regional Sumaries'!$C62)</f>
        <v>3</v>
      </c>
      <c r="E62" s="146">
        <f ca="1">AVERAGEIF('Compound Alert'!$D$6:$D$195,'Regional Sumaries'!$C62,'Compound Alert'!$M$6:$M$195)</f>
        <v>0</v>
      </c>
      <c r="F62" s="152">
        <f t="shared" ca="1" si="2"/>
        <v>0</v>
      </c>
      <c r="G62" s="152">
        <f t="shared" ca="1" si="2"/>
        <v>0</v>
      </c>
      <c r="H62" s="152">
        <f t="shared" ca="1" si="2"/>
        <v>0</v>
      </c>
      <c r="I62" s="152">
        <f t="shared" ca="1" si="2"/>
        <v>0</v>
      </c>
      <c r="J62" s="152">
        <f t="shared" ca="1" si="2"/>
        <v>0</v>
      </c>
      <c r="K62" s="152">
        <f t="shared" ca="1" si="2"/>
        <v>0</v>
      </c>
      <c r="L62" s="153"/>
      <c r="M62" s="34"/>
      <c r="N62" s="71"/>
      <c r="S62" s="71"/>
    </row>
    <row r="63" spans="1:19" x14ac:dyDescent="0.2">
      <c r="A63" s="34"/>
      <c r="B63" s="149"/>
      <c r="C63" s="150" t="s">
        <v>431</v>
      </c>
      <c r="D63" s="145">
        <f>COUNTIF(Dashboard!$D$42:$D$231,'Regional Sumaries'!$C63)</f>
        <v>8</v>
      </c>
      <c r="E63" s="146">
        <f ca="1">AVERAGEIF('Compound Alert'!$D$6:$D$195,'Regional Sumaries'!$C63,'Compound Alert'!$M$6:$M$195)</f>
        <v>1.4375</v>
      </c>
      <c r="F63" s="152">
        <f t="shared" ca="1" si="2"/>
        <v>0</v>
      </c>
      <c r="G63" s="152">
        <f t="shared" ca="1" si="2"/>
        <v>0</v>
      </c>
      <c r="H63" s="152">
        <f t="shared" ca="1" si="2"/>
        <v>0</v>
      </c>
      <c r="I63" s="152">
        <f t="shared" ca="1" si="2"/>
        <v>0.375</v>
      </c>
      <c r="J63" s="152">
        <f t="shared" ca="1" si="2"/>
        <v>0.625</v>
      </c>
      <c r="K63" s="152">
        <f t="shared" ca="1" si="2"/>
        <v>0.125</v>
      </c>
      <c r="L63" s="153"/>
      <c r="M63" s="34"/>
      <c r="N63" s="71"/>
      <c r="S63" s="71"/>
    </row>
    <row r="64" spans="1:19" x14ac:dyDescent="0.2">
      <c r="A64" s="34"/>
      <c r="B64" s="149"/>
      <c r="C64" s="150" t="s">
        <v>432</v>
      </c>
      <c r="D64" s="145">
        <f>COUNTIF(Dashboard!$D$42:$D$231,'Regional Sumaries'!$C64)</f>
        <v>47</v>
      </c>
      <c r="E64" s="146">
        <f ca="1">AVERAGEIF('Compound Alert'!$D$6:$D$195,'Regional Sumaries'!$C64,'Compound Alert'!$M$6:$M$195)</f>
        <v>1.3604651162790697</v>
      </c>
      <c r="F64" s="152">
        <f t="shared" ca="1" si="2"/>
        <v>6.3829787234042548E-2</v>
      </c>
      <c r="G64" s="152">
        <f t="shared" ca="1" si="2"/>
        <v>0.19148936170212766</v>
      </c>
      <c r="H64" s="152">
        <f t="shared" ca="1" si="2"/>
        <v>4.2553191489361701E-2</v>
      </c>
      <c r="I64" s="152">
        <f t="shared" ca="1" si="2"/>
        <v>0.27659574468085107</v>
      </c>
      <c r="J64" s="152">
        <f t="shared" ca="1" si="2"/>
        <v>0.34042553191489361</v>
      </c>
      <c r="K64" s="152">
        <f t="shared" ca="1" si="2"/>
        <v>0.10638297872340426</v>
      </c>
      <c r="L64" s="153"/>
      <c r="M64" s="34"/>
      <c r="N64" s="71"/>
      <c r="S64" s="71"/>
    </row>
    <row r="65" spans="1:13" x14ac:dyDescent="0.2">
      <c r="A65" s="34"/>
      <c r="B65" s="149"/>
      <c r="C65" s="34"/>
      <c r="D65" s="145"/>
      <c r="E65" s="146"/>
      <c r="F65" s="145"/>
      <c r="G65" s="145"/>
      <c r="H65" s="145"/>
      <c r="I65" s="145"/>
      <c r="J65" s="145"/>
      <c r="K65" s="145"/>
      <c r="L65" s="151"/>
      <c r="M65" s="34"/>
    </row>
    <row r="66" spans="1:13" x14ac:dyDescent="0.2">
      <c r="A66" s="34"/>
      <c r="B66" s="154"/>
      <c r="C66" s="155"/>
      <c r="D66" s="156"/>
      <c r="E66" s="157"/>
      <c r="F66" s="156"/>
      <c r="G66" s="156"/>
      <c r="H66" s="156"/>
      <c r="I66" s="156"/>
      <c r="J66" s="156"/>
      <c r="K66" s="156"/>
      <c r="L66" s="158"/>
      <c r="M66" s="34"/>
    </row>
    <row r="67" spans="1:13" x14ac:dyDescent="0.2">
      <c r="A67" s="34"/>
      <c r="B67" s="34"/>
      <c r="C67" s="34"/>
      <c r="D67" s="145"/>
      <c r="E67" s="146"/>
      <c r="F67" s="145"/>
      <c r="G67" s="145"/>
      <c r="H67" s="145"/>
      <c r="I67" s="145"/>
      <c r="J67" s="145"/>
      <c r="K67" s="145"/>
      <c r="L67" s="145"/>
      <c r="M67" s="34"/>
    </row>
    <row r="68" spans="1:13" x14ac:dyDescent="0.2">
      <c r="A68" s="34"/>
      <c r="B68" s="34"/>
      <c r="C68" s="34"/>
      <c r="D68" s="145"/>
      <c r="E68" s="146"/>
      <c r="F68" s="145"/>
      <c r="G68" s="145"/>
      <c r="H68" s="145"/>
      <c r="I68" s="145"/>
      <c r="J68" s="145"/>
      <c r="K68" s="145"/>
      <c r="L68" s="145"/>
      <c r="M68" s="34"/>
    </row>
  </sheetData>
  <conditionalFormatting sqref="F7:L13">
    <cfRule type="colorScale" priority="1">
      <colorScale>
        <cfvo type="min"/>
        <cfvo type="max"/>
        <color rgb="FFFCFCFF"/>
        <color rgb="FFE3593A"/>
      </colorScale>
    </cfRule>
  </conditionalFormatting>
  <conditionalFormatting sqref="F16:L22">
    <cfRule type="colorScale" priority="2">
      <colorScale>
        <cfvo type="min"/>
        <cfvo type="max"/>
        <color rgb="FFFCFCFF"/>
        <color rgb="FFE3593A"/>
      </colorScale>
    </cfRule>
  </conditionalFormatting>
  <conditionalFormatting sqref="F28:L34">
    <cfRule type="colorScale" priority="5">
      <colorScale>
        <cfvo type="min"/>
        <cfvo type="max"/>
        <color rgb="FFFCFCFF"/>
        <color rgb="FFF2676B"/>
      </colorScale>
    </cfRule>
  </conditionalFormatting>
  <conditionalFormatting sqref="F37:L43">
    <cfRule type="colorScale" priority="6">
      <colorScale>
        <cfvo type="min"/>
        <cfvo type="max"/>
        <color rgb="FFFCFCFF"/>
        <color rgb="FFF8696B"/>
      </colorScale>
    </cfRule>
  </conditionalFormatting>
  <conditionalFormatting sqref="F49:L55">
    <cfRule type="colorScale" priority="3">
      <colorScale>
        <cfvo type="min"/>
        <cfvo type="max"/>
        <color rgb="FFFCFCFF"/>
        <color rgb="FFE06C25"/>
      </colorScale>
    </cfRule>
  </conditionalFormatting>
  <conditionalFormatting sqref="F58:L64">
    <cfRule type="colorScale" priority="4">
      <colorScale>
        <cfvo type="min"/>
        <cfvo type="max"/>
        <color rgb="FFFCFCFF"/>
        <color rgb="FFE06C25"/>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D4A7-D26B-FC4B-A1B6-27861AFC1984}">
  <dimension ref="A1:H51"/>
  <sheetViews>
    <sheetView topLeftCell="A13" workbookViewId="0">
      <selection activeCell="J25" sqref="J25"/>
    </sheetView>
  </sheetViews>
  <sheetFormatPr baseColWidth="10" defaultRowHeight="16" x14ac:dyDescent="0.2"/>
  <cols>
    <col min="1" max="1" width="6.140625" style="34" customWidth="1"/>
    <col min="2" max="2" width="36.140625" style="34" customWidth="1"/>
    <col min="3" max="3" width="2.140625" style="35" customWidth="1"/>
    <col min="4" max="4" width="8.28515625" style="35" customWidth="1"/>
    <col min="5" max="16384" width="10.7109375" style="34"/>
  </cols>
  <sheetData>
    <row r="1" spans="1:6" x14ac:dyDescent="0.2">
      <c r="A1" s="31"/>
      <c r="B1" s="32"/>
      <c r="C1" s="33"/>
      <c r="D1" s="31"/>
      <c r="E1" s="31"/>
      <c r="F1" s="31"/>
    </row>
    <row r="2" spans="1:6" x14ac:dyDescent="0.2">
      <c r="A2" s="31"/>
      <c r="B2" s="293" t="s">
        <v>378</v>
      </c>
      <c r="C2" s="293"/>
      <c r="D2" s="293"/>
      <c r="E2" s="31"/>
      <c r="F2" s="31"/>
    </row>
    <row r="3" spans="1:6" x14ac:dyDescent="0.2">
      <c r="A3" s="31"/>
      <c r="B3" s="36"/>
      <c r="C3" s="36"/>
      <c r="D3" s="36"/>
      <c r="E3" s="31"/>
      <c r="F3" s="31"/>
    </row>
    <row r="4" spans="1:6" ht="52" customHeight="1" x14ac:dyDescent="0.2">
      <c r="A4" s="31"/>
      <c r="B4" s="295" t="s">
        <v>489</v>
      </c>
      <c r="C4" s="295"/>
      <c r="D4" s="295"/>
      <c r="E4" s="31"/>
      <c r="F4" s="31"/>
    </row>
    <row r="5" spans="1:6" x14ac:dyDescent="0.2">
      <c r="A5" s="31"/>
      <c r="B5" s="36"/>
      <c r="C5" s="37"/>
      <c r="D5" s="37"/>
      <c r="E5" s="31"/>
      <c r="F5" s="31"/>
    </row>
    <row r="6" spans="1:6" ht="17" customHeight="1" x14ac:dyDescent="0.2">
      <c r="A6" s="31"/>
      <c r="B6" s="294" t="s">
        <v>380</v>
      </c>
      <c r="C6" s="294"/>
      <c r="D6" s="294"/>
      <c r="E6" s="31"/>
      <c r="F6" s="31"/>
    </row>
    <row r="7" spans="1:6" x14ac:dyDescent="0.2">
      <c r="A7" s="31"/>
      <c r="B7" s="36"/>
      <c r="C7" s="37"/>
      <c r="D7" s="37"/>
      <c r="E7" s="31"/>
      <c r="F7" s="31"/>
    </row>
    <row r="8" spans="1:6" ht="17" x14ac:dyDescent="0.2">
      <c r="A8" s="31"/>
      <c r="B8" s="36" t="s">
        <v>445</v>
      </c>
      <c r="C8" s="37"/>
      <c r="D8" s="37"/>
      <c r="E8" s="31"/>
      <c r="F8" s="31"/>
    </row>
    <row r="9" spans="1:6" ht="34" customHeight="1" x14ac:dyDescent="0.2">
      <c r="A9" s="31"/>
      <c r="B9" s="296" t="s">
        <v>446</v>
      </c>
      <c r="C9" s="296"/>
      <c r="D9" s="296"/>
      <c r="E9" s="31"/>
      <c r="F9" s="31"/>
    </row>
    <row r="10" spans="1:6" x14ac:dyDescent="0.2">
      <c r="A10" s="31"/>
      <c r="B10" s="38"/>
      <c r="C10" s="37"/>
      <c r="D10" s="37"/>
      <c r="E10" s="31"/>
      <c r="F10" s="31"/>
    </row>
    <row r="11" spans="1:6" x14ac:dyDescent="0.2">
      <c r="A11" s="31"/>
      <c r="B11" s="294" t="s">
        <v>397</v>
      </c>
      <c r="C11" s="294"/>
      <c r="D11" s="294"/>
      <c r="E11" s="31"/>
      <c r="F11" s="31"/>
    </row>
    <row r="12" spans="1:6" x14ac:dyDescent="0.2">
      <c r="A12" s="31"/>
      <c r="B12" s="37"/>
      <c r="C12" s="37"/>
      <c r="D12" s="37"/>
      <c r="E12" s="31"/>
      <c r="F12" s="31"/>
    </row>
    <row r="13" spans="1:6" ht="17" x14ac:dyDescent="0.2">
      <c r="A13" s="31"/>
      <c r="B13" s="36" t="s">
        <v>447</v>
      </c>
      <c r="C13" s="37"/>
      <c r="D13" s="37"/>
      <c r="E13" s="31"/>
      <c r="F13" s="31"/>
    </row>
    <row r="14" spans="1:6" ht="17" x14ac:dyDescent="0.2">
      <c r="A14" s="31"/>
      <c r="B14" s="37" t="s">
        <v>398</v>
      </c>
      <c r="C14" s="37"/>
      <c r="D14" s="37"/>
      <c r="E14" s="31"/>
      <c r="F14" s="31"/>
    </row>
    <row r="15" spans="1:6" ht="51" x14ac:dyDescent="0.2">
      <c r="A15" s="31"/>
      <c r="B15" s="141" t="s">
        <v>449</v>
      </c>
      <c r="C15" s="37"/>
      <c r="D15" s="82">
        <f>IF(Dashboard!$B$12=Parameters!B15,1,0)</f>
        <v>1</v>
      </c>
      <c r="E15" s="31"/>
      <c r="F15" s="31"/>
    </row>
    <row r="16" spans="1:6" ht="17" x14ac:dyDescent="0.2">
      <c r="A16" s="31"/>
      <c r="B16" s="141" t="s">
        <v>385</v>
      </c>
      <c r="C16" s="37"/>
      <c r="D16" s="82">
        <f>IF(Dashboard!$B$12=Parameters!B16,1,0)</f>
        <v>0</v>
      </c>
      <c r="E16" s="31"/>
      <c r="F16" s="31"/>
    </row>
    <row r="17" spans="1:8" ht="17" x14ac:dyDescent="0.2">
      <c r="A17" s="31"/>
      <c r="B17" s="141" t="s">
        <v>384</v>
      </c>
      <c r="C17" s="37"/>
      <c r="D17" s="82">
        <f>IF(Dashboard!$B$12=Parameters!B17,1,0)</f>
        <v>0</v>
      </c>
      <c r="E17" s="31"/>
      <c r="F17" s="31"/>
    </row>
    <row r="18" spans="1:8" x14ac:dyDescent="0.2">
      <c r="A18" s="31"/>
      <c r="B18" s="37"/>
      <c r="C18" s="37"/>
      <c r="D18" s="42"/>
      <c r="E18" s="31"/>
      <c r="F18" s="31"/>
      <c r="H18" s="35"/>
    </row>
    <row r="19" spans="1:8" ht="17" x14ac:dyDescent="0.2">
      <c r="A19" s="31"/>
      <c r="B19" s="36" t="s">
        <v>448</v>
      </c>
      <c r="C19" s="37"/>
      <c r="D19" s="42"/>
      <c r="E19" s="31"/>
      <c r="F19" s="31"/>
      <c r="H19" s="35"/>
    </row>
    <row r="20" spans="1:8" ht="17" x14ac:dyDescent="0.2">
      <c r="A20" s="31"/>
      <c r="B20" s="37" t="s">
        <v>398</v>
      </c>
      <c r="C20" s="37"/>
      <c r="D20" s="42"/>
      <c r="E20" s="31"/>
      <c r="F20" s="31"/>
    </row>
    <row r="21" spans="1:8" ht="34" x14ac:dyDescent="0.2">
      <c r="A21" s="31"/>
      <c r="B21" s="120" t="s">
        <v>467</v>
      </c>
      <c r="C21" s="37"/>
      <c r="D21" s="82">
        <f>IF(Dashboard!$J$8=B21,1,0)</f>
        <v>0</v>
      </c>
      <c r="E21" s="31"/>
      <c r="F21" s="31"/>
    </row>
    <row r="22" spans="1:8" ht="17" x14ac:dyDescent="0.2">
      <c r="A22" s="31"/>
      <c r="B22" s="120" t="s">
        <v>465</v>
      </c>
      <c r="C22" s="37"/>
      <c r="D22" s="82">
        <f>IF(Dashboard!$J$8=B22,1,0)</f>
        <v>0</v>
      </c>
      <c r="E22" s="31"/>
      <c r="F22" s="31"/>
    </row>
    <row r="23" spans="1:8" ht="17" x14ac:dyDescent="0.2">
      <c r="A23" s="31"/>
      <c r="B23" s="120" t="s">
        <v>459</v>
      </c>
      <c r="C23" s="37"/>
      <c r="D23" s="82">
        <f>IF(Dashboard!$J$8=B23,1,0)</f>
        <v>1</v>
      </c>
      <c r="E23" s="31"/>
      <c r="F23" s="31"/>
    </row>
    <row r="24" spans="1:8" ht="34" x14ac:dyDescent="0.2">
      <c r="A24" s="31"/>
      <c r="B24" s="120" t="s">
        <v>464</v>
      </c>
      <c r="C24" s="37"/>
      <c r="D24" s="82">
        <f>IF(Dashboard!$J$8=B24,1,0)</f>
        <v>0</v>
      </c>
      <c r="E24" s="31"/>
      <c r="F24" s="31"/>
    </row>
    <row r="25" spans="1:8" ht="34" x14ac:dyDescent="0.2">
      <c r="A25" s="31"/>
      <c r="B25" s="120" t="s">
        <v>468</v>
      </c>
      <c r="C25" s="37"/>
      <c r="D25" s="82">
        <f>IF(Dashboard!$J$8=B25,1,0)</f>
        <v>0</v>
      </c>
      <c r="E25" s="31"/>
      <c r="F25" s="31"/>
    </row>
    <row r="26" spans="1:8" ht="51" x14ac:dyDescent="0.2">
      <c r="A26" s="31"/>
      <c r="B26" s="120" t="s">
        <v>487</v>
      </c>
      <c r="C26" s="37"/>
      <c r="D26" s="82">
        <f>IF(Dashboard!$J$8=B26,1,0)</f>
        <v>0</v>
      </c>
      <c r="E26" s="31"/>
      <c r="F26" s="31"/>
    </row>
    <row r="27" spans="1:8" ht="51" x14ac:dyDescent="0.2">
      <c r="A27" s="31"/>
      <c r="B27" s="120" t="s">
        <v>488</v>
      </c>
      <c r="C27" s="37"/>
      <c r="D27" s="82">
        <f>IF(Dashboard!$J$8=B27,1,0)</f>
        <v>0</v>
      </c>
      <c r="E27" s="31"/>
      <c r="F27" s="31"/>
    </row>
    <row r="28" spans="1:8" x14ac:dyDescent="0.2">
      <c r="A28" s="31"/>
      <c r="B28" s="36"/>
      <c r="C28" s="37"/>
      <c r="D28" s="42"/>
      <c r="E28" s="31"/>
      <c r="F28" s="31"/>
    </row>
    <row r="29" spans="1:8" ht="21" customHeight="1" x14ac:dyDescent="0.2">
      <c r="A29" s="31"/>
      <c r="B29" s="36" t="s">
        <v>452</v>
      </c>
      <c r="C29" s="37"/>
      <c r="D29" s="42"/>
      <c r="E29" s="31"/>
      <c r="F29" s="31"/>
    </row>
    <row r="30" spans="1:8" ht="17" x14ac:dyDescent="0.2">
      <c r="A30" s="31"/>
      <c r="B30" s="37" t="s">
        <v>398</v>
      </c>
      <c r="C30" s="37"/>
      <c r="D30" s="42"/>
      <c r="E30" s="31"/>
      <c r="F30" s="31"/>
    </row>
    <row r="31" spans="1:8" ht="85" x14ac:dyDescent="0.2">
      <c r="A31" s="31"/>
      <c r="B31" s="39" t="s">
        <v>450</v>
      </c>
      <c r="C31" s="37"/>
      <c r="D31" s="82">
        <f>IF(Dashboard!$J$12=Parameters!B50, 1, 0)</f>
        <v>1</v>
      </c>
      <c r="E31" s="31"/>
      <c r="F31" s="31"/>
    </row>
    <row r="32" spans="1:8" ht="17" x14ac:dyDescent="0.2">
      <c r="A32" s="31"/>
      <c r="B32" s="39" t="s">
        <v>399</v>
      </c>
      <c r="C32" s="37"/>
      <c r="D32" s="82">
        <f>IF(Dashboard!$J$12=Parameters!B51, 1, 0)</f>
        <v>0</v>
      </c>
      <c r="E32" s="31"/>
      <c r="F32" s="31"/>
    </row>
    <row r="33" spans="1:6" ht="17" x14ac:dyDescent="0.2">
      <c r="A33" s="31"/>
      <c r="B33" s="39" t="s">
        <v>385</v>
      </c>
      <c r="C33" s="37"/>
      <c r="D33" s="82">
        <v>0</v>
      </c>
      <c r="E33" s="31"/>
      <c r="F33" s="31"/>
    </row>
    <row r="34" spans="1:6" ht="17" x14ac:dyDescent="0.2">
      <c r="A34" s="31"/>
      <c r="B34" s="39" t="s">
        <v>384</v>
      </c>
      <c r="C34" s="37"/>
      <c r="D34" s="82">
        <v>0</v>
      </c>
      <c r="E34" s="31"/>
      <c r="F34" s="31"/>
    </row>
    <row r="35" spans="1:6" x14ac:dyDescent="0.2">
      <c r="A35" s="31"/>
      <c r="B35" s="38"/>
      <c r="C35" s="37"/>
      <c r="D35" s="40"/>
      <c r="E35" s="31"/>
      <c r="F35" s="31"/>
    </row>
    <row r="36" spans="1:6" x14ac:dyDescent="0.2">
      <c r="A36" s="31"/>
      <c r="B36" s="35" t="s">
        <v>451</v>
      </c>
      <c r="C36" s="34"/>
      <c r="D36" s="41"/>
      <c r="E36" s="31"/>
      <c r="F36" s="31"/>
    </row>
    <row r="37" spans="1:6" ht="17" x14ac:dyDescent="0.2">
      <c r="A37" s="31"/>
      <c r="B37" s="39" t="s">
        <v>381</v>
      </c>
      <c r="C37" s="37" t="s">
        <v>383</v>
      </c>
      <c r="D37" s="83">
        <v>7</v>
      </c>
      <c r="E37" s="31"/>
      <c r="F37" s="31"/>
    </row>
    <row r="38" spans="1:6" ht="17" x14ac:dyDescent="0.2">
      <c r="A38" s="31"/>
      <c r="B38" s="39" t="s">
        <v>382</v>
      </c>
      <c r="C38" s="37" t="s">
        <v>383</v>
      </c>
      <c r="D38" s="83">
        <v>5</v>
      </c>
      <c r="E38" s="31"/>
      <c r="F38" s="31"/>
    </row>
    <row r="39" spans="1:6" x14ac:dyDescent="0.2">
      <c r="A39" s="31"/>
      <c r="B39" s="36"/>
      <c r="C39" s="37"/>
      <c r="D39" s="37"/>
      <c r="E39" s="31"/>
      <c r="F39" s="31"/>
    </row>
    <row r="40" spans="1:6" x14ac:dyDescent="0.2">
      <c r="A40" s="31"/>
      <c r="B40" s="35" t="s">
        <v>453</v>
      </c>
      <c r="C40" s="34"/>
      <c r="D40" s="34"/>
      <c r="E40" s="31"/>
      <c r="F40" s="31"/>
    </row>
    <row r="41" spans="1:6" ht="17" x14ac:dyDescent="0.2">
      <c r="A41" s="31"/>
      <c r="B41" s="39" t="s">
        <v>381</v>
      </c>
      <c r="C41" s="37" t="s">
        <v>383</v>
      </c>
      <c r="D41" s="83">
        <v>10</v>
      </c>
      <c r="E41" s="31"/>
      <c r="F41" s="31"/>
    </row>
    <row r="42" spans="1:6" ht="17" x14ac:dyDescent="0.2">
      <c r="A42" s="31"/>
      <c r="B42" s="39" t="s">
        <v>382</v>
      </c>
      <c r="C42" s="37" t="s">
        <v>383</v>
      </c>
      <c r="D42" s="83">
        <v>7</v>
      </c>
      <c r="E42" s="31"/>
      <c r="F42" s="31"/>
    </row>
    <row r="43" spans="1:6" x14ac:dyDescent="0.2">
      <c r="A43" s="31"/>
      <c r="B43" s="37"/>
      <c r="C43" s="37"/>
      <c r="D43" s="37"/>
      <c r="E43" s="31"/>
      <c r="F43" s="31"/>
    </row>
    <row r="44" spans="1:6" x14ac:dyDescent="0.2">
      <c r="B44" s="119" t="s">
        <v>490</v>
      </c>
      <c r="C44" s="34"/>
      <c r="D44" s="34"/>
    </row>
    <row r="45" spans="1:6" x14ac:dyDescent="0.2">
      <c r="C45" s="34"/>
      <c r="D45" s="34"/>
    </row>
    <row r="46" spans="1:6" x14ac:dyDescent="0.2">
      <c r="B46" s="35" t="s">
        <v>5</v>
      </c>
      <c r="C46" s="34"/>
      <c r="D46" s="34"/>
    </row>
    <row r="47" spans="1:6" x14ac:dyDescent="0.2">
      <c r="B47" s="35" t="s">
        <v>440</v>
      </c>
      <c r="C47" s="34"/>
      <c r="D47" s="34"/>
    </row>
    <row r="48" spans="1:6" x14ac:dyDescent="0.2">
      <c r="B48" s="35" t="s">
        <v>4</v>
      </c>
      <c r="C48" s="34"/>
      <c r="D48" s="34"/>
    </row>
    <row r="50" spans="2:2" x14ac:dyDescent="0.2">
      <c r="B50" s="35" t="s">
        <v>480</v>
      </c>
    </row>
    <row r="51" spans="2:2" x14ac:dyDescent="0.2">
      <c r="B51" s="35" t="s">
        <v>466</v>
      </c>
    </row>
  </sheetData>
  <mergeCells count="5">
    <mergeCell ref="B2:D2"/>
    <mergeCell ref="B11:D11"/>
    <mergeCell ref="B4:D4"/>
    <mergeCell ref="B6:D6"/>
    <mergeCell ref="B9:D9"/>
  </mergeCells>
  <hyperlinks>
    <hyperlink ref="B9" location="'Data Dictionary'!A1" display="To select indicators, use the Data Dictionary sheet." xr:uid="{90C6A5D3-6796-4149-B380-6A440F05677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3D09-EE09-0A42-AEF7-E9CD3084148E}">
  <dimension ref="A1:V223"/>
  <sheetViews>
    <sheetView zoomScale="75" zoomScaleNormal="25" workbookViewId="0">
      <selection activeCell="I24" sqref="I24"/>
    </sheetView>
  </sheetViews>
  <sheetFormatPr baseColWidth="10" defaultRowHeight="16" x14ac:dyDescent="0.2"/>
  <cols>
    <col min="1" max="1" width="5" style="34" bestFit="1" customWidth="1"/>
    <col min="2" max="2" width="31.28515625" style="150" bestFit="1" customWidth="1"/>
    <col min="3" max="3" width="6.5703125" style="150" bestFit="1" customWidth="1"/>
    <col min="4" max="4" width="13" style="113" customWidth="1"/>
    <col min="5" max="5" width="5.28515625" style="113" hidden="1" customWidth="1"/>
    <col min="6" max="6" width="26.5703125" style="113" hidden="1" customWidth="1"/>
    <col min="7" max="7" width="11.42578125" style="113" bestFit="1" customWidth="1"/>
    <col min="8" max="8" width="13.28515625" style="113" bestFit="1" customWidth="1"/>
    <col min="9" max="9" width="13.140625" style="113" bestFit="1" customWidth="1"/>
    <col min="10" max="10" width="19.5703125" style="113" bestFit="1" customWidth="1"/>
    <col min="11" max="12" width="13.42578125" style="113" bestFit="1" customWidth="1"/>
    <col min="13" max="13" width="12.85546875" style="113" bestFit="1" customWidth="1"/>
    <col min="14" max="14" width="24.140625" style="113" bestFit="1" customWidth="1"/>
    <col min="15" max="15" width="19" style="113" bestFit="1" customWidth="1"/>
    <col min="16" max="16" width="17.42578125" style="113" bestFit="1" customWidth="1"/>
    <col min="17" max="17" width="13.5703125" style="113" bestFit="1" customWidth="1"/>
    <col min="18" max="18" width="12.85546875" style="113" bestFit="1" customWidth="1"/>
    <col min="19" max="19" width="16.28515625" style="113" bestFit="1" customWidth="1"/>
    <col min="20" max="20" width="16.140625" style="113" bestFit="1" customWidth="1"/>
    <col min="21" max="21" width="15.42578125" style="113" bestFit="1" customWidth="1"/>
    <col min="22" max="22" width="14.42578125" style="113" bestFit="1" customWidth="1"/>
    <col min="23" max="23" width="44.7109375" style="34" bestFit="1" customWidth="1"/>
    <col min="24" max="16384" width="10.7109375" style="34"/>
  </cols>
  <sheetData>
    <row r="1" spans="1:22" x14ac:dyDescent="0.2">
      <c r="V1" s="34"/>
    </row>
    <row r="2" spans="1:22" ht="16" customHeight="1" x14ac:dyDescent="0.2">
      <c r="A2" s="93"/>
      <c r="B2" s="95" t="s">
        <v>441</v>
      </c>
      <c r="C2" s="88"/>
      <c r="D2" s="109"/>
      <c r="E2" s="109"/>
      <c r="F2" s="109"/>
      <c r="G2" s="109"/>
      <c r="H2" s="109"/>
      <c r="I2" s="297" t="s">
        <v>455</v>
      </c>
      <c r="J2" s="298"/>
      <c r="K2" s="298"/>
      <c r="L2" s="298"/>
      <c r="M2" s="298"/>
      <c r="N2" s="298"/>
      <c r="O2" s="297" t="s">
        <v>364</v>
      </c>
      <c r="P2" s="298"/>
      <c r="Q2" s="298"/>
      <c r="R2" s="298"/>
      <c r="S2" s="298"/>
      <c r="T2" s="298"/>
      <c r="U2" s="298"/>
      <c r="V2" s="34"/>
    </row>
    <row r="3" spans="1:22" x14ac:dyDescent="0.2">
      <c r="A3" s="93"/>
      <c r="B3" s="8"/>
      <c r="C3" s="88"/>
      <c r="D3" s="109"/>
      <c r="E3" s="109"/>
      <c r="F3" s="109"/>
      <c r="G3" s="109"/>
      <c r="H3" s="109"/>
      <c r="I3" s="109"/>
      <c r="J3" s="110"/>
      <c r="K3" s="110"/>
      <c r="L3" s="110"/>
      <c r="M3" s="110"/>
      <c r="N3" s="111"/>
      <c r="O3" s="112"/>
      <c r="P3" s="112"/>
      <c r="Q3" s="112"/>
      <c r="R3" s="112"/>
      <c r="S3" s="112"/>
      <c r="T3" s="112"/>
      <c r="V3" s="34"/>
    </row>
    <row r="4" spans="1:22" ht="29" x14ac:dyDescent="0.2">
      <c r="A4" s="101"/>
      <c r="B4" s="207" t="s">
        <v>1</v>
      </c>
      <c r="C4" s="183" t="s">
        <v>2</v>
      </c>
      <c r="D4" s="208" t="s">
        <v>4</v>
      </c>
      <c r="E4" s="208"/>
      <c r="F4" s="208"/>
      <c r="G4" s="208" t="s">
        <v>442</v>
      </c>
      <c r="H4" s="208" t="s">
        <v>443</v>
      </c>
      <c r="I4" s="208" t="s">
        <v>371</v>
      </c>
      <c r="J4" s="208" t="s">
        <v>372</v>
      </c>
      <c r="K4" s="208" t="s">
        <v>373</v>
      </c>
      <c r="L4" s="208" t="s">
        <v>390</v>
      </c>
      <c r="M4" s="208" t="s">
        <v>375</v>
      </c>
      <c r="N4" s="208" t="s">
        <v>379</v>
      </c>
      <c r="O4" s="208" t="s">
        <v>371</v>
      </c>
      <c r="P4" s="208" t="s">
        <v>372</v>
      </c>
      <c r="Q4" s="208" t="s">
        <v>373</v>
      </c>
      <c r="R4" s="208" t="s">
        <v>390</v>
      </c>
      <c r="S4" s="208"/>
      <c r="T4" s="208" t="s">
        <v>375</v>
      </c>
      <c r="U4" s="208" t="s">
        <v>379</v>
      </c>
      <c r="V4" s="34"/>
    </row>
    <row r="5" spans="1:22" ht="43" x14ac:dyDescent="0.2">
      <c r="A5" s="102"/>
      <c r="B5" s="188"/>
      <c r="C5" s="188"/>
      <c r="D5" s="209"/>
      <c r="E5" s="210" t="s">
        <v>2</v>
      </c>
      <c r="F5" s="211" t="s">
        <v>1</v>
      </c>
      <c r="G5" s="212" t="s">
        <v>518</v>
      </c>
      <c r="H5" s="212" t="s">
        <v>519</v>
      </c>
      <c r="I5" s="212" t="s">
        <v>506</v>
      </c>
      <c r="J5" s="213" t="s">
        <v>507</v>
      </c>
      <c r="K5" s="213" t="s">
        <v>508</v>
      </c>
      <c r="L5" s="213" t="s">
        <v>509</v>
      </c>
      <c r="M5" s="213" t="s">
        <v>510</v>
      </c>
      <c r="N5" s="213" t="s">
        <v>511</v>
      </c>
      <c r="O5" s="213" t="s">
        <v>512</v>
      </c>
      <c r="P5" s="213" t="s">
        <v>513</v>
      </c>
      <c r="Q5" s="213" t="s">
        <v>514</v>
      </c>
      <c r="R5" s="213" t="s">
        <v>515</v>
      </c>
      <c r="S5" s="213" t="s">
        <v>516</v>
      </c>
      <c r="T5" s="213" t="s">
        <v>517</v>
      </c>
      <c r="U5" s="34"/>
      <c r="V5" s="34"/>
    </row>
    <row r="6" spans="1:22" x14ac:dyDescent="0.2">
      <c r="A6" s="81">
        <v>1</v>
      </c>
      <c r="B6" s="84" t="str">
        <f>F6</f>
        <v>Aruba</v>
      </c>
      <c r="C6" s="84" t="str">
        <f>E6</f>
        <v>ABW</v>
      </c>
      <c r="D6" s="214">
        <f>AVERAGE(G6:H6)</f>
        <v>0.65277777777777746</v>
      </c>
      <c r="E6" s="81" t="s">
        <v>673</v>
      </c>
      <c r="F6" s="84" t="s">
        <v>701</v>
      </c>
      <c r="G6" s="216">
        <v>0.72222222222222199</v>
      </c>
      <c r="H6" s="214">
        <v>0.58333333333333304</v>
      </c>
      <c r="I6" s="214">
        <v>1</v>
      </c>
      <c r="J6" s="214">
        <v>0.5</v>
      </c>
      <c r="K6" s="214">
        <v>1</v>
      </c>
      <c r="L6" s="214">
        <v>1</v>
      </c>
      <c r="M6" s="214">
        <v>0</v>
      </c>
      <c r="N6" s="214">
        <v>0</v>
      </c>
      <c r="O6" s="214">
        <v>1</v>
      </c>
      <c r="P6" s="214">
        <v>1</v>
      </c>
      <c r="Q6" s="214">
        <v>1</v>
      </c>
      <c r="R6" s="214">
        <v>0.4</v>
      </c>
      <c r="S6" s="214">
        <v>0.33333333333333298</v>
      </c>
      <c r="T6" s="215">
        <v>0.6</v>
      </c>
      <c r="U6" s="34"/>
      <c r="V6" s="34"/>
    </row>
    <row r="7" spans="1:22" x14ac:dyDescent="0.2">
      <c r="A7" s="81">
        <v>2</v>
      </c>
      <c r="B7" s="84" t="str">
        <f t="shared" ref="B7:B70" si="0">F7</f>
        <v>Afghanistan</v>
      </c>
      <c r="C7" s="84" t="str">
        <f t="shared" ref="C7:C70" si="1">E7</f>
        <v>AFG</v>
      </c>
      <c r="D7" s="214">
        <f t="shared" ref="D7:D70" si="2">AVERAGE(G7:H7)</f>
        <v>0.21666666666666665</v>
      </c>
      <c r="E7" s="81" t="s">
        <v>7</v>
      </c>
      <c r="F7" s="84" t="s">
        <v>6</v>
      </c>
      <c r="G7" s="216">
        <v>8.3333333333333301E-2</v>
      </c>
      <c r="H7" s="214">
        <v>0.35</v>
      </c>
      <c r="I7" s="214">
        <v>0</v>
      </c>
      <c r="J7" s="214">
        <v>0.5</v>
      </c>
      <c r="K7" s="214">
        <v>0.5</v>
      </c>
      <c r="L7" s="214">
        <v>0</v>
      </c>
      <c r="M7" s="214">
        <v>0</v>
      </c>
      <c r="N7" s="214">
        <v>0</v>
      </c>
      <c r="O7" s="214">
        <v>0</v>
      </c>
      <c r="P7" s="214">
        <v>1</v>
      </c>
      <c r="Q7" s="214">
        <v>0</v>
      </c>
      <c r="R7" s="214">
        <v>0.4</v>
      </c>
      <c r="S7" s="214">
        <v>0</v>
      </c>
      <c r="T7" s="215">
        <v>0.2</v>
      </c>
      <c r="U7" s="34"/>
      <c r="V7" s="34"/>
    </row>
    <row r="8" spans="1:22" x14ac:dyDescent="0.2">
      <c r="A8" s="81">
        <v>3</v>
      </c>
      <c r="B8" s="84" t="str">
        <f t="shared" si="0"/>
        <v>Angola</v>
      </c>
      <c r="C8" s="84" t="str">
        <f t="shared" si="1"/>
        <v>AGO</v>
      </c>
      <c r="D8" s="214">
        <f t="shared" si="2"/>
        <v>0.172222222222222</v>
      </c>
      <c r="E8" s="81" t="s">
        <v>9</v>
      </c>
      <c r="F8" s="84" t="s">
        <v>8</v>
      </c>
      <c r="G8" s="216">
        <v>0</v>
      </c>
      <c r="H8" s="214">
        <v>0.344444444444444</v>
      </c>
      <c r="I8" s="214">
        <v>0</v>
      </c>
      <c r="J8" s="214">
        <v>0</v>
      </c>
      <c r="K8" s="214">
        <v>0</v>
      </c>
      <c r="L8" s="214">
        <v>1</v>
      </c>
      <c r="M8" s="214">
        <v>0</v>
      </c>
      <c r="N8" s="214">
        <v>0</v>
      </c>
      <c r="O8" s="214">
        <v>0</v>
      </c>
      <c r="P8" s="214">
        <v>0.66666666666666696</v>
      </c>
      <c r="Q8" s="214">
        <v>0</v>
      </c>
      <c r="R8" s="214">
        <v>0.2</v>
      </c>
      <c r="S8" s="214">
        <v>0</v>
      </c>
      <c r="T8" s="215">
        <v>0.2</v>
      </c>
      <c r="U8" s="34"/>
      <c r="V8" s="34"/>
    </row>
    <row r="9" spans="1:22" x14ac:dyDescent="0.2">
      <c r="A9" s="81">
        <v>4</v>
      </c>
      <c r="B9" s="84" t="str">
        <f t="shared" si="0"/>
        <v>Albania</v>
      </c>
      <c r="C9" s="84" t="str">
        <f t="shared" si="1"/>
        <v>ALB</v>
      </c>
      <c r="D9" s="214">
        <f t="shared" si="2"/>
        <v>0.31666666666666665</v>
      </c>
      <c r="E9" s="81" t="s">
        <v>11</v>
      </c>
      <c r="F9" s="84" t="s">
        <v>10</v>
      </c>
      <c r="G9" s="216">
        <v>8.3333333333333301E-2</v>
      </c>
      <c r="H9" s="214">
        <v>0.55000000000000004</v>
      </c>
      <c r="I9" s="214">
        <v>0</v>
      </c>
      <c r="J9" s="214">
        <v>0.5</v>
      </c>
      <c r="K9" s="214">
        <v>0.5</v>
      </c>
      <c r="L9" s="214">
        <v>1</v>
      </c>
      <c r="M9" s="214">
        <v>0</v>
      </c>
      <c r="N9" s="214">
        <v>0</v>
      </c>
      <c r="O9" s="214">
        <v>0</v>
      </c>
      <c r="P9" s="214">
        <v>1</v>
      </c>
      <c r="Q9" s="214">
        <v>0</v>
      </c>
      <c r="R9" s="214">
        <v>0.4</v>
      </c>
      <c r="S9" s="214">
        <v>0</v>
      </c>
      <c r="T9" s="215">
        <v>0.4</v>
      </c>
      <c r="U9" s="34"/>
      <c r="V9" s="34"/>
    </row>
    <row r="10" spans="1:22" x14ac:dyDescent="0.2">
      <c r="A10" s="81">
        <v>5</v>
      </c>
      <c r="B10" s="84" t="str">
        <f t="shared" si="0"/>
        <v>Andorra</v>
      </c>
      <c r="C10" s="84" t="str">
        <f t="shared" si="1"/>
        <v>AND</v>
      </c>
      <c r="D10" s="214">
        <f t="shared" si="2"/>
        <v>0.75277777777777755</v>
      </c>
      <c r="E10" s="81" t="s">
        <v>674</v>
      </c>
      <c r="F10" s="84" t="s">
        <v>702</v>
      </c>
      <c r="G10" s="216">
        <v>0.72222222222222199</v>
      </c>
      <c r="H10" s="214">
        <v>0.78333333333333299</v>
      </c>
      <c r="I10" s="214">
        <v>0</v>
      </c>
      <c r="J10" s="214">
        <v>0.5</v>
      </c>
      <c r="K10" s="214">
        <v>1</v>
      </c>
      <c r="L10" s="214">
        <v>1</v>
      </c>
      <c r="M10" s="214">
        <v>1</v>
      </c>
      <c r="N10" s="214">
        <v>1</v>
      </c>
      <c r="O10" s="214">
        <v>1</v>
      </c>
      <c r="P10" s="214">
        <v>1</v>
      </c>
      <c r="Q10" s="214">
        <v>1</v>
      </c>
      <c r="R10" s="214">
        <v>0.4</v>
      </c>
      <c r="S10" s="214">
        <v>0.33333333333333298</v>
      </c>
      <c r="T10" s="215">
        <v>0.8</v>
      </c>
      <c r="U10" s="34"/>
      <c r="V10" s="34"/>
    </row>
    <row r="11" spans="1:22" x14ac:dyDescent="0.2">
      <c r="A11" s="81">
        <v>6</v>
      </c>
      <c r="B11" s="84" t="str">
        <f t="shared" si="0"/>
        <v>United Arab Emirates</v>
      </c>
      <c r="C11" s="84" t="str">
        <f t="shared" si="1"/>
        <v>ARE</v>
      </c>
      <c r="D11" s="214">
        <f t="shared" si="2"/>
        <v>0.30833333333333351</v>
      </c>
      <c r="E11" s="81" t="s">
        <v>13</v>
      </c>
      <c r="F11" s="84" t="s">
        <v>12</v>
      </c>
      <c r="G11" s="216">
        <v>0</v>
      </c>
      <c r="H11" s="214">
        <v>0.61666666666666703</v>
      </c>
      <c r="I11" s="214">
        <v>0</v>
      </c>
      <c r="J11" s="214">
        <v>0.5</v>
      </c>
      <c r="K11" s="214">
        <v>0</v>
      </c>
      <c r="L11" s="214">
        <v>1</v>
      </c>
      <c r="M11" s="214">
        <v>0</v>
      </c>
      <c r="N11" s="214">
        <v>0</v>
      </c>
      <c r="O11" s="214">
        <v>0</v>
      </c>
      <c r="P11" s="214">
        <v>1</v>
      </c>
      <c r="Q11" s="214">
        <v>0</v>
      </c>
      <c r="R11" s="214">
        <v>0.6</v>
      </c>
      <c r="S11" s="214">
        <v>0</v>
      </c>
      <c r="T11" s="215">
        <v>0.6</v>
      </c>
      <c r="U11" s="34"/>
      <c r="V11" s="34"/>
    </row>
    <row r="12" spans="1:22" x14ac:dyDescent="0.2">
      <c r="A12" s="81">
        <v>7</v>
      </c>
      <c r="B12" s="84" t="str">
        <f t="shared" si="0"/>
        <v>Argentina</v>
      </c>
      <c r="C12" s="84" t="str">
        <f t="shared" si="1"/>
        <v>ARG</v>
      </c>
      <c r="D12" s="214">
        <f t="shared" si="2"/>
        <v>0.23055555555555551</v>
      </c>
      <c r="E12" s="81" t="s">
        <v>15</v>
      </c>
      <c r="F12" s="84" t="s">
        <v>14</v>
      </c>
      <c r="G12" s="216">
        <v>0</v>
      </c>
      <c r="H12" s="214">
        <v>0.46111111111111103</v>
      </c>
      <c r="I12" s="214">
        <v>0</v>
      </c>
      <c r="J12" s="214">
        <v>0.5</v>
      </c>
      <c r="K12" s="214">
        <v>0</v>
      </c>
      <c r="L12" s="214">
        <v>1</v>
      </c>
      <c r="M12" s="214">
        <v>0</v>
      </c>
      <c r="N12" s="214">
        <v>0</v>
      </c>
      <c r="O12" s="214">
        <v>0</v>
      </c>
      <c r="P12" s="214">
        <v>0.66666666666666696</v>
      </c>
      <c r="Q12" s="214">
        <v>0</v>
      </c>
      <c r="R12" s="214">
        <v>0.2</v>
      </c>
      <c r="S12" s="214">
        <v>0</v>
      </c>
      <c r="T12" s="215">
        <v>0.4</v>
      </c>
      <c r="U12" s="34"/>
      <c r="V12" s="34"/>
    </row>
    <row r="13" spans="1:22" x14ac:dyDescent="0.2">
      <c r="A13" s="81">
        <v>8</v>
      </c>
      <c r="B13" s="84" t="str">
        <f t="shared" si="0"/>
        <v>Armenia</v>
      </c>
      <c r="C13" s="84" t="str">
        <f t="shared" si="1"/>
        <v>ARM</v>
      </c>
      <c r="D13" s="214">
        <f t="shared" si="2"/>
        <v>0.26111111111111113</v>
      </c>
      <c r="E13" s="81" t="s">
        <v>17</v>
      </c>
      <c r="F13" s="84" t="s">
        <v>16</v>
      </c>
      <c r="G13" s="216">
        <v>8.3333333333333301E-2</v>
      </c>
      <c r="H13" s="214">
        <v>0.43888888888888899</v>
      </c>
      <c r="I13" s="214">
        <v>0</v>
      </c>
      <c r="J13" s="214">
        <v>0.5</v>
      </c>
      <c r="K13" s="214">
        <v>0.5</v>
      </c>
      <c r="L13" s="214">
        <v>0.66666666666666696</v>
      </c>
      <c r="M13" s="214">
        <v>0</v>
      </c>
      <c r="N13" s="214">
        <v>0</v>
      </c>
      <c r="O13" s="214">
        <v>0</v>
      </c>
      <c r="P13" s="214">
        <v>0.66666666666666696</v>
      </c>
      <c r="Q13" s="214">
        <v>0</v>
      </c>
      <c r="R13" s="214">
        <v>0.4</v>
      </c>
      <c r="S13" s="214">
        <v>0</v>
      </c>
      <c r="T13" s="215">
        <v>0.4</v>
      </c>
      <c r="U13" s="34"/>
      <c r="V13" s="34"/>
    </row>
    <row r="14" spans="1:22" x14ac:dyDescent="0.2">
      <c r="A14" s="81">
        <v>9</v>
      </c>
      <c r="B14" s="84" t="str">
        <f t="shared" si="0"/>
        <v>American Samoa</v>
      </c>
      <c r="C14" s="84" t="str">
        <f t="shared" si="1"/>
        <v>ASM</v>
      </c>
      <c r="D14" s="214">
        <f t="shared" si="2"/>
        <v>0.83611111111111103</v>
      </c>
      <c r="E14" s="81" t="s">
        <v>675</v>
      </c>
      <c r="F14" s="84" t="s">
        <v>703</v>
      </c>
      <c r="G14" s="216">
        <v>0.88888888888888895</v>
      </c>
      <c r="H14" s="214">
        <v>0.78333333333333299</v>
      </c>
      <c r="I14" s="214">
        <v>1</v>
      </c>
      <c r="J14" s="214">
        <v>0.5</v>
      </c>
      <c r="K14" s="214">
        <v>1</v>
      </c>
      <c r="L14" s="214">
        <v>1</v>
      </c>
      <c r="M14" s="214">
        <v>1</v>
      </c>
      <c r="N14" s="214">
        <v>1</v>
      </c>
      <c r="O14" s="214">
        <v>1</v>
      </c>
      <c r="P14" s="214">
        <v>1</v>
      </c>
      <c r="Q14" s="214">
        <v>1</v>
      </c>
      <c r="R14" s="214">
        <v>0.4</v>
      </c>
      <c r="S14" s="214">
        <v>0.33333333333333298</v>
      </c>
      <c r="T14" s="215">
        <v>0.8</v>
      </c>
      <c r="U14" s="34"/>
      <c r="V14" s="34"/>
    </row>
    <row r="15" spans="1:22" x14ac:dyDescent="0.2">
      <c r="A15" s="81">
        <v>10</v>
      </c>
      <c r="B15" s="84" t="str">
        <f t="shared" si="0"/>
        <v>Antigua and Barbuda</v>
      </c>
      <c r="C15" s="84" t="str">
        <f t="shared" si="1"/>
        <v>ATG</v>
      </c>
      <c r="D15" s="214">
        <f t="shared" si="2"/>
        <v>0.54166666666666652</v>
      </c>
      <c r="E15" s="81" t="s">
        <v>19</v>
      </c>
      <c r="F15" s="84" t="s">
        <v>18</v>
      </c>
      <c r="G15" s="216">
        <v>0.33333333333333298</v>
      </c>
      <c r="H15" s="214">
        <v>0.75</v>
      </c>
      <c r="I15" s="214">
        <v>0</v>
      </c>
      <c r="J15" s="214">
        <v>0.5</v>
      </c>
      <c r="K15" s="214">
        <v>1</v>
      </c>
      <c r="L15" s="214">
        <v>1</v>
      </c>
      <c r="M15" s="214">
        <v>1</v>
      </c>
      <c r="N15" s="214">
        <v>1</v>
      </c>
      <c r="O15" s="214">
        <v>0</v>
      </c>
      <c r="P15" s="214">
        <v>1</v>
      </c>
      <c r="Q15" s="214">
        <v>0</v>
      </c>
      <c r="R15" s="214">
        <v>0.4</v>
      </c>
      <c r="S15" s="214">
        <v>0</v>
      </c>
      <c r="T15" s="215">
        <v>0.6</v>
      </c>
      <c r="U15" s="34"/>
      <c r="V15" s="34"/>
    </row>
    <row r="16" spans="1:22" x14ac:dyDescent="0.2">
      <c r="A16" s="81">
        <v>11</v>
      </c>
      <c r="B16" s="84" t="str">
        <f t="shared" si="0"/>
        <v>Australia</v>
      </c>
      <c r="C16" s="84" t="str">
        <f t="shared" si="1"/>
        <v>AUS</v>
      </c>
      <c r="D16" s="214">
        <f t="shared" si="2"/>
        <v>0.29166666666666652</v>
      </c>
      <c r="E16" s="81" t="s">
        <v>21</v>
      </c>
      <c r="F16" s="84" t="s">
        <v>20</v>
      </c>
      <c r="G16" s="216">
        <v>0</v>
      </c>
      <c r="H16" s="214">
        <v>0.58333333333333304</v>
      </c>
      <c r="I16" s="214">
        <v>0</v>
      </c>
      <c r="J16" s="214">
        <v>0.5</v>
      </c>
      <c r="K16" s="214">
        <v>0</v>
      </c>
      <c r="L16" s="214">
        <v>1</v>
      </c>
      <c r="M16" s="214">
        <v>0</v>
      </c>
      <c r="N16" s="214">
        <v>0</v>
      </c>
      <c r="O16" s="214">
        <v>0</v>
      </c>
      <c r="P16" s="214">
        <v>1</v>
      </c>
      <c r="Q16" s="214">
        <v>0</v>
      </c>
      <c r="R16" s="214">
        <v>0.4</v>
      </c>
      <c r="S16" s="214">
        <v>0</v>
      </c>
      <c r="T16" s="215">
        <v>0.6</v>
      </c>
      <c r="U16" s="34"/>
      <c r="V16" s="34"/>
    </row>
    <row r="17" spans="1:22" x14ac:dyDescent="0.2">
      <c r="A17" s="81">
        <v>12</v>
      </c>
      <c r="B17" s="84" t="str">
        <f t="shared" si="0"/>
        <v>Austria</v>
      </c>
      <c r="C17" s="84" t="str">
        <f t="shared" si="1"/>
        <v>AUT</v>
      </c>
      <c r="D17" s="214">
        <f t="shared" si="2"/>
        <v>0.29166666666666652</v>
      </c>
      <c r="E17" s="81" t="s">
        <v>23</v>
      </c>
      <c r="F17" s="84" t="s">
        <v>22</v>
      </c>
      <c r="G17" s="216">
        <v>0</v>
      </c>
      <c r="H17" s="214">
        <v>0.58333333333333304</v>
      </c>
      <c r="I17" s="214">
        <v>0</v>
      </c>
      <c r="J17" s="214">
        <v>0.5</v>
      </c>
      <c r="K17" s="214">
        <v>0</v>
      </c>
      <c r="L17" s="214">
        <v>1</v>
      </c>
      <c r="M17" s="214">
        <v>0</v>
      </c>
      <c r="N17" s="214">
        <v>0</v>
      </c>
      <c r="O17" s="214">
        <v>0</v>
      </c>
      <c r="P17" s="214">
        <v>1</v>
      </c>
      <c r="Q17" s="214">
        <v>0</v>
      </c>
      <c r="R17" s="214">
        <v>0.4</v>
      </c>
      <c r="S17" s="214">
        <v>0</v>
      </c>
      <c r="T17" s="215">
        <v>0.6</v>
      </c>
      <c r="U17" s="34"/>
      <c r="V17" s="34"/>
    </row>
    <row r="18" spans="1:22" x14ac:dyDescent="0.2">
      <c r="A18" s="81">
        <v>13</v>
      </c>
      <c r="B18" s="84" t="str">
        <f t="shared" si="0"/>
        <v>Azerbaijan</v>
      </c>
      <c r="C18" s="84" t="str">
        <f t="shared" si="1"/>
        <v>AZE</v>
      </c>
      <c r="D18" s="214">
        <f t="shared" si="2"/>
        <v>0.29166666666666652</v>
      </c>
      <c r="E18" s="81" t="s">
        <v>25</v>
      </c>
      <c r="F18" s="84" t="s">
        <v>24</v>
      </c>
      <c r="G18" s="216">
        <v>0</v>
      </c>
      <c r="H18" s="214">
        <v>0.58333333333333304</v>
      </c>
      <c r="I18" s="214">
        <v>0</v>
      </c>
      <c r="J18" s="214">
        <v>0.5</v>
      </c>
      <c r="K18" s="214">
        <v>0</v>
      </c>
      <c r="L18" s="214">
        <v>1</v>
      </c>
      <c r="M18" s="214">
        <v>0</v>
      </c>
      <c r="N18" s="214">
        <v>0</v>
      </c>
      <c r="O18" s="214">
        <v>0</v>
      </c>
      <c r="P18" s="214">
        <v>1</v>
      </c>
      <c r="Q18" s="214">
        <v>0</v>
      </c>
      <c r="R18" s="214">
        <v>0.4</v>
      </c>
      <c r="S18" s="214">
        <v>0</v>
      </c>
      <c r="T18" s="215">
        <v>0.6</v>
      </c>
      <c r="U18" s="34"/>
      <c r="V18" s="34"/>
    </row>
    <row r="19" spans="1:22" x14ac:dyDescent="0.2">
      <c r="A19" s="81">
        <v>14</v>
      </c>
      <c r="B19" s="84" t="str">
        <f t="shared" si="0"/>
        <v>Burundi</v>
      </c>
      <c r="C19" s="84" t="str">
        <f t="shared" si="1"/>
        <v>BDI</v>
      </c>
      <c r="D19" s="214">
        <f t="shared" si="2"/>
        <v>0.17499999999999999</v>
      </c>
      <c r="E19" s="81" t="s">
        <v>27</v>
      </c>
      <c r="F19" s="84" t="s">
        <v>26</v>
      </c>
      <c r="G19" s="216">
        <v>0</v>
      </c>
      <c r="H19" s="214">
        <v>0.35</v>
      </c>
      <c r="I19" s="214">
        <v>0</v>
      </c>
      <c r="J19" s="214">
        <v>0.5</v>
      </c>
      <c r="K19" s="214">
        <v>0</v>
      </c>
      <c r="L19" s="214">
        <v>0.33333333333333298</v>
      </c>
      <c r="M19" s="214">
        <v>0</v>
      </c>
      <c r="N19" s="214">
        <v>0</v>
      </c>
      <c r="O19" s="214">
        <v>0</v>
      </c>
      <c r="P19" s="214">
        <v>0.66666666666666696</v>
      </c>
      <c r="Q19" s="214">
        <v>0</v>
      </c>
      <c r="R19" s="214">
        <v>0.4</v>
      </c>
      <c r="S19" s="214">
        <v>0</v>
      </c>
      <c r="T19" s="215">
        <v>0.2</v>
      </c>
      <c r="U19" s="34"/>
      <c r="V19" s="34"/>
    </row>
    <row r="20" spans="1:22" x14ac:dyDescent="0.2">
      <c r="A20" s="81">
        <v>15</v>
      </c>
      <c r="B20" s="84" t="str">
        <f t="shared" si="0"/>
        <v>Belgium</v>
      </c>
      <c r="C20" s="84" t="str">
        <f t="shared" si="1"/>
        <v>BEL</v>
      </c>
      <c r="D20" s="214">
        <f t="shared" si="2"/>
        <v>0.27500000000000002</v>
      </c>
      <c r="E20" s="81" t="s">
        <v>29</v>
      </c>
      <c r="F20" s="84" t="s">
        <v>28</v>
      </c>
      <c r="G20" s="216">
        <v>0</v>
      </c>
      <c r="H20" s="214">
        <v>0.55000000000000004</v>
      </c>
      <c r="I20" s="214">
        <v>0</v>
      </c>
      <c r="J20" s="214">
        <v>0.5</v>
      </c>
      <c r="K20" s="214">
        <v>0</v>
      </c>
      <c r="L20" s="214">
        <v>1</v>
      </c>
      <c r="M20" s="214">
        <v>0</v>
      </c>
      <c r="N20" s="214">
        <v>0</v>
      </c>
      <c r="O20" s="214">
        <v>0</v>
      </c>
      <c r="P20" s="214">
        <v>1</v>
      </c>
      <c r="Q20" s="214">
        <v>0</v>
      </c>
      <c r="R20" s="214">
        <v>0.4</v>
      </c>
      <c r="S20" s="214">
        <v>0</v>
      </c>
      <c r="T20" s="215">
        <v>0.4</v>
      </c>
      <c r="U20" s="34"/>
      <c r="V20" s="34"/>
    </row>
    <row r="21" spans="1:22" x14ac:dyDescent="0.2">
      <c r="A21" s="81">
        <v>16</v>
      </c>
      <c r="B21" s="84" t="str">
        <f t="shared" si="0"/>
        <v>Benin</v>
      </c>
      <c r="C21" s="84" t="str">
        <f t="shared" si="1"/>
        <v>BEN</v>
      </c>
      <c r="D21" s="214">
        <f t="shared" si="2"/>
        <v>0.23055555555555551</v>
      </c>
      <c r="E21" s="81" t="s">
        <v>31</v>
      </c>
      <c r="F21" s="84" t="s">
        <v>30</v>
      </c>
      <c r="G21" s="216">
        <v>0</v>
      </c>
      <c r="H21" s="214">
        <v>0.46111111111111103</v>
      </c>
      <c r="I21" s="214">
        <v>0</v>
      </c>
      <c r="J21" s="214">
        <v>0.5</v>
      </c>
      <c r="K21" s="214">
        <v>0</v>
      </c>
      <c r="L21" s="214">
        <v>1</v>
      </c>
      <c r="M21" s="214">
        <v>0</v>
      </c>
      <c r="N21" s="214">
        <v>0</v>
      </c>
      <c r="O21" s="214">
        <v>0</v>
      </c>
      <c r="P21" s="214">
        <v>0.66666666666666696</v>
      </c>
      <c r="Q21" s="214">
        <v>0</v>
      </c>
      <c r="R21" s="214">
        <v>0.4</v>
      </c>
      <c r="S21" s="214">
        <v>0</v>
      </c>
      <c r="T21" s="215">
        <v>0.2</v>
      </c>
      <c r="U21" s="34"/>
      <c r="V21" s="34"/>
    </row>
    <row r="22" spans="1:22" x14ac:dyDescent="0.2">
      <c r="A22" s="81">
        <v>17</v>
      </c>
      <c r="B22" s="84" t="str">
        <f t="shared" si="0"/>
        <v>Burkina Faso</v>
      </c>
      <c r="C22" s="84" t="str">
        <f t="shared" si="1"/>
        <v>BFA</v>
      </c>
      <c r="D22" s="214">
        <f t="shared" si="2"/>
        <v>0.147222222222222</v>
      </c>
      <c r="E22" s="81" t="s">
        <v>33</v>
      </c>
      <c r="F22" s="84" t="s">
        <v>32</v>
      </c>
      <c r="G22" s="216">
        <v>0</v>
      </c>
      <c r="H22" s="214">
        <v>0.29444444444444401</v>
      </c>
      <c r="I22" s="214">
        <v>0</v>
      </c>
      <c r="J22" s="214">
        <v>0.5</v>
      </c>
      <c r="K22" s="214">
        <v>0</v>
      </c>
      <c r="L22" s="214">
        <v>0</v>
      </c>
      <c r="M22" s="214">
        <v>0</v>
      </c>
      <c r="N22" s="214">
        <v>0</v>
      </c>
      <c r="O22" s="214">
        <v>0</v>
      </c>
      <c r="P22" s="214">
        <v>0.66666666666666696</v>
      </c>
      <c r="Q22" s="214">
        <v>0</v>
      </c>
      <c r="R22" s="214">
        <v>0.4</v>
      </c>
      <c r="S22" s="214">
        <v>0</v>
      </c>
      <c r="T22" s="215">
        <v>0.2</v>
      </c>
      <c r="U22" s="34"/>
      <c r="V22" s="34"/>
    </row>
    <row r="23" spans="1:22" x14ac:dyDescent="0.2">
      <c r="A23" s="81">
        <v>18</v>
      </c>
      <c r="B23" s="84" t="str">
        <f t="shared" si="0"/>
        <v>Bangladesh</v>
      </c>
      <c r="C23" s="84" t="str">
        <f t="shared" si="1"/>
        <v>BGD</v>
      </c>
      <c r="D23" s="214">
        <f t="shared" si="2"/>
        <v>0.15833333333333349</v>
      </c>
      <c r="E23" s="81" t="s">
        <v>35</v>
      </c>
      <c r="F23" s="84" t="s">
        <v>34</v>
      </c>
      <c r="G23" s="216">
        <v>0</v>
      </c>
      <c r="H23" s="214">
        <v>0.31666666666666698</v>
      </c>
      <c r="I23" s="214">
        <v>0</v>
      </c>
      <c r="J23" s="214">
        <v>0.5</v>
      </c>
      <c r="K23" s="214">
        <v>0</v>
      </c>
      <c r="L23" s="214">
        <v>0.66666666666666696</v>
      </c>
      <c r="M23" s="214">
        <v>0</v>
      </c>
      <c r="N23" s="214">
        <v>0</v>
      </c>
      <c r="O23" s="214">
        <v>0</v>
      </c>
      <c r="P23" s="214">
        <v>0.33333333333333298</v>
      </c>
      <c r="Q23" s="214">
        <v>0</v>
      </c>
      <c r="R23" s="214">
        <v>0.2</v>
      </c>
      <c r="S23" s="214">
        <v>0</v>
      </c>
      <c r="T23" s="215">
        <v>0.2</v>
      </c>
      <c r="U23" s="34"/>
      <c r="V23" s="34"/>
    </row>
    <row r="24" spans="1:22" x14ac:dyDescent="0.2">
      <c r="A24" s="81">
        <v>19</v>
      </c>
      <c r="B24" s="84" t="str">
        <f t="shared" si="0"/>
        <v>Bulgaria</v>
      </c>
      <c r="C24" s="84" t="str">
        <f t="shared" si="1"/>
        <v>BGR</v>
      </c>
      <c r="D24" s="214">
        <f t="shared" si="2"/>
        <v>0.26388888888888901</v>
      </c>
      <c r="E24" s="81" t="s">
        <v>37</v>
      </c>
      <c r="F24" s="84" t="s">
        <v>36</v>
      </c>
      <c r="G24" s="216">
        <v>0</v>
      </c>
      <c r="H24" s="214">
        <v>0.52777777777777801</v>
      </c>
      <c r="I24" s="214">
        <v>0</v>
      </c>
      <c r="J24" s="214">
        <v>0.5</v>
      </c>
      <c r="K24" s="214">
        <v>0</v>
      </c>
      <c r="L24" s="214">
        <v>1</v>
      </c>
      <c r="M24" s="214">
        <v>0</v>
      </c>
      <c r="N24" s="214">
        <v>0</v>
      </c>
      <c r="O24" s="214">
        <v>0</v>
      </c>
      <c r="P24" s="214">
        <v>0.66666666666666696</v>
      </c>
      <c r="Q24" s="214">
        <v>0</v>
      </c>
      <c r="R24" s="214">
        <v>0.4</v>
      </c>
      <c r="S24" s="214">
        <v>0</v>
      </c>
      <c r="T24" s="215">
        <v>0.6</v>
      </c>
      <c r="U24" s="34"/>
      <c r="V24" s="34"/>
    </row>
    <row r="25" spans="1:22" x14ac:dyDescent="0.2">
      <c r="A25" s="81">
        <v>20</v>
      </c>
      <c r="B25" s="84" t="str">
        <f t="shared" si="0"/>
        <v>Bahrain</v>
      </c>
      <c r="C25" s="84" t="str">
        <f t="shared" si="1"/>
        <v>BHR</v>
      </c>
      <c r="D25" s="214">
        <f t="shared" si="2"/>
        <v>0.30833333333333351</v>
      </c>
      <c r="E25" s="81" t="s">
        <v>39</v>
      </c>
      <c r="F25" s="84" t="s">
        <v>38</v>
      </c>
      <c r="G25" s="216">
        <v>0</v>
      </c>
      <c r="H25" s="214">
        <v>0.61666666666666703</v>
      </c>
      <c r="I25" s="214">
        <v>0</v>
      </c>
      <c r="J25" s="214">
        <v>0.5</v>
      </c>
      <c r="K25" s="214">
        <v>0</v>
      </c>
      <c r="L25" s="214">
        <v>1</v>
      </c>
      <c r="M25" s="214">
        <v>0</v>
      </c>
      <c r="N25" s="214">
        <v>0</v>
      </c>
      <c r="O25" s="214">
        <v>0</v>
      </c>
      <c r="P25" s="214">
        <v>1</v>
      </c>
      <c r="Q25" s="214">
        <v>0</v>
      </c>
      <c r="R25" s="214">
        <v>0.6</v>
      </c>
      <c r="S25" s="214">
        <v>0</v>
      </c>
      <c r="T25" s="215">
        <v>0.6</v>
      </c>
      <c r="U25" s="34"/>
      <c r="V25" s="34"/>
    </row>
    <row r="26" spans="1:22" x14ac:dyDescent="0.2">
      <c r="A26" s="81">
        <v>21</v>
      </c>
      <c r="B26" s="84" t="str">
        <f t="shared" si="0"/>
        <v>Bahamas, The</v>
      </c>
      <c r="C26" s="84" t="str">
        <f t="shared" si="1"/>
        <v>BHS</v>
      </c>
      <c r="D26" s="214">
        <f t="shared" si="2"/>
        <v>0.33333333333333315</v>
      </c>
      <c r="E26" s="81" t="s">
        <v>40</v>
      </c>
      <c r="F26" s="84" t="s">
        <v>704</v>
      </c>
      <c r="G26" s="216">
        <v>8.3333333333333301E-2</v>
      </c>
      <c r="H26" s="214">
        <v>0.58333333333333304</v>
      </c>
      <c r="I26" s="214">
        <v>0</v>
      </c>
      <c r="J26" s="214">
        <v>0.5</v>
      </c>
      <c r="K26" s="214">
        <v>0.5</v>
      </c>
      <c r="L26" s="214">
        <v>1</v>
      </c>
      <c r="M26" s="214">
        <v>0</v>
      </c>
      <c r="N26" s="214">
        <v>0</v>
      </c>
      <c r="O26" s="214">
        <v>0</v>
      </c>
      <c r="P26" s="214">
        <v>1</v>
      </c>
      <c r="Q26" s="214">
        <v>0</v>
      </c>
      <c r="R26" s="214">
        <v>0.4</v>
      </c>
      <c r="S26" s="214">
        <v>0</v>
      </c>
      <c r="T26" s="215">
        <v>0.6</v>
      </c>
      <c r="U26" s="34"/>
      <c r="V26" s="34"/>
    </row>
    <row r="27" spans="1:22" x14ac:dyDescent="0.2">
      <c r="A27" s="81">
        <v>22</v>
      </c>
      <c r="B27" s="84" t="str">
        <f t="shared" si="0"/>
        <v>Bosnia and Herzegovina</v>
      </c>
      <c r="C27" s="84" t="str">
        <f t="shared" si="1"/>
        <v>BIH</v>
      </c>
      <c r="D27" s="214">
        <f t="shared" si="2"/>
        <v>0.29166666666666663</v>
      </c>
      <c r="E27" s="81" t="s">
        <v>42</v>
      </c>
      <c r="F27" s="84" t="s">
        <v>41</v>
      </c>
      <c r="G27" s="216">
        <v>8.3333333333333301E-2</v>
      </c>
      <c r="H27" s="214">
        <v>0.5</v>
      </c>
      <c r="I27" s="214">
        <v>0</v>
      </c>
      <c r="J27" s="214">
        <v>0</v>
      </c>
      <c r="K27" s="214">
        <v>0.5</v>
      </c>
      <c r="L27" s="214">
        <v>1</v>
      </c>
      <c r="M27" s="214">
        <v>0</v>
      </c>
      <c r="N27" s="214">
        <v>0</v>
      </c>
      <c r="O27" s="214">
        <v>0</v>
      </c>
      <c r="P27" s="214">
        <v>1</v>
      </c>
      <c r="Q27" s="214">
        <v>0</v>
      </c>
      <c r="R27" s="214">
        <v>0.4</v>
      </c>
      <c r="S27" s="214">
        <v>0</v>
      </c>
      <c r="T27" s="215">
        <v>0.6</v>
      </c>
      <c r="U27" s="34"/>
      <c r="V27" s="34"/>
    </row>
    <row r="28" spans="1:22" x14ac:dyDescent="0.2">
      <c r="A28" s="81">
        <v>23</v>
      </c>
      <c r="B28" s="84" t="str">
        <f t="shared" si="0"/>
        <v>Belarus</v>
      </c>
      <c r="C28" s="84" t="str">
        <f t="shared" si="1"/>
        <v>BLR</v>
      </c>
      <c r="D28" s="214">
        <f t="shared" si="2"/>
        <v>0.24722222222222201</v>
      </c>
      <c r="E28" s="81" t="s">
        <v>44</v>
      </c>
      <c r="F28" s="84" t="s">
        <v>43</v>
      </c>
      <c r="G28" s="216">
        <v>0</v>
      </c>
      <c r="H28" s="214">
        <v>0.49444444444444402</v>
      </c>
      <c r="I28" s="214">
        <v>0</v>
      </c>
      <c r="J28" s="214">
        <v>0.5</v>
      </c>
      <c r="K28" s="214">
        <v>0</v>
      </c>
      <c r="L28" s="214">
        <v>1</v>
      </c>
      <c r="M28" s="214">
        <v>0</v>
      </c>
      <c r="N28" s="214">
        <v>0</v>
      </c>
      <c r="O28" s="214">
        <v>0</v>
      </c>
      <c r="P28" s="214">
        <v>0.66666666666666696</v>
      </c>
      <c r="Q28" s="214">
        <v>0</v>
      </c>
      <c r="R28" s="214">
        <v>0.4</v>
      </c>
      <c r="S28" s="214">
        <v>0</v>
      </c>
      <c r="T28" s="215">
        <v>0.4</v>
      </c>
      <c r="U28" s="34"/>
      <c r="V28" s="34"/>
    </row>
    <row r="29" spans="1:22" x14ac:dyDescent="0.2">
      <c r="A29" s="81">
        <v>24</v>
      </c>
      <c r="B29" s="84" t="str">
        <f t="shared" si="0"/>
        <v>Belize</v>
      </c>
      <c r="C29" s="84" t="str">
        <f t="shared" si="1"/>
        <v>BLZ</v>
      </c>
      <c r="D29" s="214">
        <f t="shared" si="2"/>
        <v>0.30000000000000016</v>
      </c>
      <c r="E29" s="81" t="s">
        <v>46</v>
      </c>
      <c r="F29" s="84" t="s">
        <v>45</v>
      </c>
      <c r="G29" s="216">
        <v>8.3333333333333301E-2</v>
      </c>
      <c r="H29" s="214">
        <v>0.51666666666666705</v>
      </c>
      <c r="I29" s="214">
        <v>0</v>
      </c>
      <c r="J29" s="214">
        <v>0.5</v>
      </c>
      <c r="K29" s="214">
        <v>0.5</v>
      </c>
      <c r="L29" s="214">
        <v>1</v>
      </c>
      <c r="M29" s="214">
        <v>0</v>
      </c>
      <c r="N29" s="214">
        <v>0</v>
      </c>
      <c r="O29" s="214">
        <v>0</v>
      </c>
      <c r="P29" s="214">
        <v>1</v>
      </c>
      <c r="Q29" s="214">
        <v>0</v>
      </c>
      <c r="R29" s="214">
        <v>0.2</v>
      </c>
      <c r="S29" s="214">
        <v>0</v>
      </c>
      <c r="T29" s="215">
        <v>0.4</v>
      </c>
      <c r="U29" s="34"/>
      <c r="V29" s="34"/>
    </row>
    <row r="30" spans="1:22" x14ac:dyDescent="0.2">
      <c r="A30" s="81">
        <v>25</v>
      </c>
      <c r="B30" s="84" t="str">
        <f t="shared" si="0"/>
        <v>Bermuda</v>
      </c>
      <c r="C30" s="84" t="str">
        <f t="shared" si="1"/>
        <v>BMU</v>
      </c>
      <c r="D30" s="214">
        <f t="shared" si="2"/>
        <v>0.83611111111111103</v>
      </c>
      <c r="E30" s="81" t="s">
        <v>676</v>
      </c>
      <c r="F30" s="84" t="s">
        <v>705</v>
      </c>
      <c r="G30" s="216">
        <v>0.88888888888888895</v>
      </c>
      <c r="H30" s="214">
        <v>0.78333333333333299</v>
      </c>
      <c r="I30" s="214">
        <v>1</v>
      </c>
      <c r="J30" s="214">
        <v>0.5</v>
      </c>
      <c r="K30" s="214">
        <v>1</v>
      </c>
      <c r="L30" s="214">
        <v>1</v>
      </c>
      <c r="M30" s="214">
        <v>1</v>
      </c>
      <c r="N30" s="214">
        <v>1</v>
      </c>
      <c r="O30" s="214">
        <v>1</v>
      </c>
      <c r="P30" s="214">
        <v>1</v>
      </c>
      <c r="Q30" s="214">
        <v>1</v>
      </c>
      <c r="R30" s="214">
        <v>0.4</v>
      </c>
      <c r="S30" s="214">
        <v>0.33333333333333298</v>
      </c>
      <c r="T30" s="215">
        <v>0.8</v>
      </c>
      <c r="U30" s="34"/>
      <c r="V30" s="34"/>
    </row>
    <row r="31" spans="1:22" x14ac:dyDescent="0.2">
      <c r="A31" s="81">
        <v>26</v>
      </c>
      <c r="B31" s="84" t="str">
        <f t="shared" si="0"/>
        <v>Bolivia</v>
      </c>
      <c r="C31" s="84" t="str">
        <f t="shared" si="1"/>
        <v>BOL</v>
      </c>
      <c r="D31" s="214">
        <f t="shared" si="2"/>
        <v>0.39722222222222248</v>
      </c>
      <c r="E31" s="81" t="s">
        <v>48</v>
      </c>
      <c r="F31" s="84" t="s">
        <v>47</v>
      </c>
      <c r="G31" s="216">
        <v>0.16666666666666699</v>
      </c>
      <c r="H31" s="214">
        <v>0.62777777777777799</v>
      </c>
      <c r="I31" s="214">
        <v>0</v>
      </c>
      <c r="J31" s="214">
        <v>0.5</v>
      </c>
      <c r="K31" s="214">
        <v>0</v>
      </c>
      <c r="L31" s="214">
        <v>1</v>
      </c>
      <c r="M31" s="214">
        <v>1</v>
      </c>
      <c r="N31" s="214">
        <v>1</v>
      </c>
      <c r="O31" s="214">
        <v>0</v>
      </c>
      <c r="P31" s="214">
        <v>0.66666666666666696</v>
      </c>
      <c r="Q31" s="214">
        <v>0</v>
      </c>
      <c r="R31" s="214">
        <v>0.2</v>
      </c>
      <c r="S31" s="214">
        <v>0</v>
      </c>
      <c r="T31" s="215">
        <v>0.4</v>
      </c>
      <c r="U31" s="34"/>
      <c r="V31" s="34"/>
    </row>
    <row r="32" spans="1:22" x14ac:dyDescent="0.2">
      <c r="A32" s="81">
        <v>27</v>
      </c>
      <c r="B32" s="84" t="str">
        <f t="shared" si="0"/>
        <v>Brazil</v>
      </c>
      <c r="C32" s="84" t="str">
        <f t="shared" si="1"/>
        <v>BRA</v>
      </c>
      <c r="D32" s="214">
        <f t="shared" si="2"/>
        <v>0.172222222222222</v>
      </c>
      <c r="E32" s="81" t="s">
        <v>50</v>
      </c>
      <c r="F32" s="84" t="s">
        <v>49</v>
      </c>
      <c r="G32" s="216">
        <v>0</v>
      </c>
      <c r="H32" s="214">
        <v>0.344444444444444</v>
      </c>
      <c r="I32" s="214">
        <v>0</v>
      </c>
      <c r="J32" s="214">
        <v>0</v>
      </c>
      <c r="K32" s="214">
        <v>0</v>
      </c>
      <c r="L32" s="214">
        <v>1</v>
      </c>
      <c r="M32" s="214">
        <v>0</v>
      </c>
      <c r="N32" s="214">
        <v>0</v>
      </c>
      <c r="O32" s="214">
        <v>0</v>
      </c>
      <c r="P32" s="214">
        <v>0.66666666666666696</v>
      </c>
      <c r="Q32" s="214">
        <v>0</v>
      </c>
      <c r="R32" s="214">
        <v>0.2</v>
      </c>
      <c r="S32" s="214">
        <v>0</v>
      </c>
      <c r="T32" s="215">
        <v>0.2</v>
      </c>
      <c r="U32" s="34"/>
      <c r="V32" s="34"/>
    </row>
    <row r="33" spans="1:22" x14ac:dyDescent="0.2">
      <c r="A33" s="81">
        <v>28</v>
      </c>
      <c r="B33" s="84" t="str">
        <f t="shared" si="0"/>
        <v>Barbados</v>
      </c>
      <c r="C33" s="84" t="str">
        <f t="shared" si="1"/>
        <v>BRB</v>
      </c>
      <c r="D33" s="214">
        <f t="shared" si="2"/>
        <v>0.33333333333333315</v>
      </c>
      <c r="E33" s="81" t="s">
        <v>52</v>
      </c>
      <c r="F33" s="84" t="s">
        <v>51</v>
      </c>
      <c r="G33" s="216">
        <v>8.3333333333333301E-2</v>
      </c>
      <c r="H33" s="214">
        <v>0.58333333333333304</v>
      </c>
      <c r="I33" s="214">
        <v>0</v>
      </c>
      <c r="J33" s="214">
        <v>0.5</v>
      </c>
      <c r="K33" s="214">
        <v>0.5</v>
      </c>
      <c r="L33" s="214">
        <v>1</v>
      </c>
      <c r="M33" s="214">
        <v>0</v>
      </c>
      <c r="N33" s="214">
        <v>0</v>
      </c>
      <c r="O33" s="214">
        <v>0</v>
      </c>
      <c r="P33" s="214">
        <v>1</v>
      </c>
      <c r="Q33" s="214">
        <v>0</v>
      </c>
      <c r="R33" s="214">
        <v>0.4</v>
      </c>
      <c r="S33" s="214">
        <v>0</v>
      </c>
      <c r="T33" s="215">
        <v>0.6</v>
      </c>
      <c r="U33" s="34"/>
      <c r="V33" s="34"/>
    </row>
    <row r="34" spans="1:22" x14ac:dyDescent="0.2">
      <c r="A34" s="81">
        <v>29</v>
      </c>
      <c r="B34" s="84" t="str">
        <f t="shared" si="0"/>
        <v>Brunei Darussalam</v>
      </c>
      <c r="C34" s="84" t="str">
        <f t="shared" si="1"/>
        <v>BRN</v>
      </c>
      <c r="D34" s="214">
        <f t="shared" si="2"/>
        <v>0.33333333333333315</v>
      </c>
      <c r="E34" s="81" t="s">
        <v>54</v>
      </c>
      <c r="F34" s="84" t="s">
        <v>53</v>
      </c>
      <c r="G34" s="216">
        <v>8.3333333333333301E-2</v>
      </c>
      <c r="H34" s="214">
        <v>0.58333333333333304</v>
      </c>
      <c r="I34" s="214">
        <v>0</v>
      </c>
      <c r="J34" s="214">
        <v>0.5</v>
      </c>
      <c r="K34" s="214">
        <v>0.5</v>
      </c>
      <c r="L34" s="214">
        <v>1</v>
      </c>
      <c r="M34" s="214">
        <v>0</v>
      </c>
      <c r="N34" s="214">
        <v>0</v>
      </c>
      <c r="O34" s="214">
        <v>0</v>
      </c>
      <c r="P34" s="214">
        <v>1</v>
      </c>
      <c r="Q34" s="214">
        <v>0</v>
      </c>
      <c r="R34" s="214">
        <v>0.4</v>
      </c>
      <c r="S34" s="214">
        <v>0</v>
      </c>
      <c r="T34" s="215">
        <v>0.6</v>
      </c>
      <c r="U34" s="34"/>
      <c r="V34" s="34"/>
    </row>
    <row r="35" spans="1:22" x14ac:dyDescent="0.2">
      <c r="A35" s="81">
        <v>30</v>
      </c>
      <c r="B35" s="84" t="str">
        <f t="shared" si="0"/>
        <v>Bhutan</v>
      </c>
      <c r="C35" s="84" t="str">
        <f t="shared" si="1"/>
        <v>BTN</v>
      </c>
      <c r="D35" s="214">
        <f t="shared" si="2"/>
        <v>0.28888888888888864</v>
      </c>
      <c r="E35" s="81" t="s">
        <v>56</v>
      </c>
      <c r="F35" s="84" t="s">
        <v>55</v>
      </c>
      <c r="G35" s="216">
        <v>8.3333333333333301E-2</v>
      </c>
      <c r="H35" s="214">
        <v>0.49444444444444402</v>
      </c>
      <c r="I35" s="214">
        <v>0</v>
      </c>
      <c r="J35" s="214">
        <v>0.5</v>
      </c>
      <c r="K35" s="214">
        <v>0.5</v>
      </c>
      <c r="L35" s="214">
        <v>1</v>
      </c>
      <c r="M35" s="214">
        <v>0</v>
      </c>
      <c r="N35" s="214">
        <v>0</v>
      </c>
      <c r="O35" s="214">
        <v>0</v>
      </c>
      <c r="P35" s="214">
        <v>0.66666666666666696</v>
      </c>
      <c r="Q35" s="214">
        <v>0</v>
      </c>
      <c r="R35" s="214">
        <v>0.2</v>
      </c>
      <c r="S35" s="214">
        <v>0</v>
      </c>
      <c r="T35" s="215">
        <v>0.6</v>
      </c>
      <c r="U35" s="34"/>
      <c r="V35" s="34"/>
    </row>
    <row r="36" spans="1:22" x14ac:dyDescent="0.2">
      <c r="A36" s="81">
        <v>31</v>
      </c>
      <c r="B36" s="84" t="str">
        <f t="shared" si="0"/>
        <v>Botswana</v>
      </c>
      <c r="C36" s="84" t="str">
        <f t="shared" si="1"/>
        <v>BWA</v>
      </c>
      <c r="D36" s="214">
        <f t="shared" si="2"/>
        <v>0.24722222222222201</v>
      </c>
      <c r="E36" s="81" t="s">
        <v>58</v>
      </c>
      <c r="F36" s="84" t="s">
        <v>57</v>
      </c>
      <c r="G36" s="216">
        <v>0</v>
      </c>
      <c r="H36" s="214">
        <v>0.49444444444444402</v>
      </c>
      <c r="I36" s="214">
        <v>0</v>
      </c>
      <c r="J36" s="214">
        <v>0.5</v>
      </c>
      <c r="K36" s="214">
        <v>0</v>
      </c>
      <c r="L36" s="214">
        <v>1</v>
      </c>
      <c r="M36" s="214">
        <v>0</v>
      </c>
      <c r="N36" s="214">
        <v>0</v>
      </c>
      <c r="O36" s="214">
        <v>0</v>
      </c>
      <c r="P36" s="214">
        <v>0.66666666666666696</v>
      </c>
      <c r="Q36" s="214">
        <v>0</v>
      </c>
      <c r="R36" s="214">
        <v>0.4</v>
      </c>
      <c r="S36" s="214">
        <v>0</v>
      </c>
      <c r="T36" s="215">
        <v>0.4</v>
      </c>
      <c r="U36" s="34"/>
      <c r="V36" s="34"/>
    </row>
    <row r="37" spans="1:22" x14ac:dyDescent="0.2">
      <c r="A37" s="81">
        <v>32</v>
      </c>
      <c r="B37" s="84" t="str">
        <f t="shared" si="0"/>
        <v>Central African Republic</v>
      </c>
      <c r="C37" s="84" t="str">
        <f t="shared" si="1"/>
        <v>CAF</v>
      </c>
      <c r="D37" s="214">
        <f t="shared" si="2"/>
        <v>0.26111111111111113</v>
      </c>
      <c r="E37" s="81" t="s">
        <v>60</v>
      </c>
      <c r="F37" s="84" t="s">
        <v>59</v>
      </c>
      <c r="G37" s="216">
        <v>8.3333333333333301E-2</v>
      </c>
      <c r="H37" s="214">
        <v>0.43888888888888899</v>
      </c>
      <c r="I37" s="214">
        <v>0</v>
      </c>
      <c r="J37" s="214">
        <v>0.5</v>
      </c>
      <c r="K37" s="214">
        <v>0.5</v>
      </c>
      <c r="L37" s="214">
        <v>0.66666666666666696</v>
      </c>
      <c r="M37" s="214">
        <v>0</v>
      </c>
      <c r="N37" s="214">
        <v>0</v>
      </c>
      <c r="O37" s="214">
        <v>0</v>
      </c>
      <c r="P37" s="214">
        <v>0.66666666666666696</v>
      </c>
      <c r="Q37" s="214">
        <v>0</v>
      </c>
      <c r="R37" s="214">
        <v>0.4</v>
      </c>
      <c r="S37" s="214">
        <v>0</v>
      </c>
      <c r="T37" s="215">
        <v>0.4</v>
      </c>
      <c r="U37" s="34"/>
      <c r="V37" s="34"/>
    </row>
    <row r="38" spans="1:22" x14ac:dyDescent="0.2">
      <c r="A38" s="81">
        <v>33</v>
      </c>
      <c r="B38" s="84" t="str">
        <f t="shared" si="0"/>
        <v>Canada</v>
      </c>
      <c r="C38" s="84" t="str">
        <f t="shared" si="1"/>
        <v>CAN</v>
      </c>
      <c r="D38" s="214">
        <f t="shared" si="2"/>
        <v>0.27500000000000002</v>
      </c>
      <c r="E38" s="81" t="s">
        <v>62</v>
      </c>
      <c r="F38" s="84" t="s">
        <v>61</v>
      </c>
      <c r="G38" s="216">
        <v>0</v>
      </c>
      <c r="H38" s="214">
        <v>0.55000000000000004</v>
      </c>
      <c r="I38" s="214">
        <v>0</v>
      </c>
      <c r="J38" s="214">
        <v>0.5</v>
      </c>
      <c r="K38" s="214">
        <v>0</v>
      </c>
      <c r="L38" s="214">
        <v>1</v>
      </c>
      <c r="M38" s="214">
        <v>0</v>
      </c>
      <c r="N38" s="214">
        <v>0</v>
      </c>
      <c r="O38" s="214">
        <v>0</v>
      </c>
      <c r="P38" s="214">
        <v>1</v>
      </c>
      <c r="Q38" s="214">
        <v>0</v>
      </c>
      <c r="R38" s="214">
        <v>0.4</v>
      </c>
      <c r="S38" s="214">
        <v>0</v>
      </c>
      <c r="T38" s="215">
        <v>0.4</v>
      </c>
      <c r="U38" s="34"/>
      <c r="V38" s="34"/>
    </row>
    <row r="39" spans="1:22" x14ac:dyDescent="0.2">
      <c r="A39" s="81">
        <v>34</v>
      </c>
      <c r="B39" s="84" t="str">
        <f t="shared" si="0"/>
        <v>Switzerland</v>
      </c>
      <c r="C39" s="84" t="str">
        <f t="shared" si="1"/>
        <v>CHE</v>
      </c>
      <c r="D39" s="214">
        <f t="shared" si="2"/>
        <v>0.29166666666666652</v>
      </c>
      <c r="E39" s="81" t="s">
        <v>64</v>
      </c>
      <c r="F39" s="84" t="s">
        <v>63</v>
      </c>
      <c r="G39" s="216">
        <v>0</v>
      </c>
      <c r="H39" s="214">
        <v>0.58333333333333304</v>
      </c>
      <c r="I39" s="214">
        <v>0</v>
      </c>
      <c r="J39" s="214">
        <v>0.5</v>
      </c>
      <c r="K39" s="214">
        <v>0</v>
      </c>
      <c r="L39" s="214">
        <v>1</v>
      </c>
      <c r="M39" s="214">
        <v>0</v>
      </c>
      <c r="N39" s="214">
        <v>0</v>
      </c>
      <c r="O39" s="214">
        <v>0</v>
      </c>
      <c r="P39" s="214">
        <v>1</v>
      </c>
      <c r="Q39" s="214">
        <v>0</v>
      </c>
      <c r="R39" s="214">
        <v>0.4</v>
      </c>
      <c r="S39" s="214">
        <v>0</v>
      </c>
      <c r="T39" s="215">
        <v>0.6</v>
      </c>
      <c r="U39" s="34"/>
      <c r="V39" s="34"/>
    </row>
    <row r="40" spans="1:22" x14ac:dyDescent="0.2">
      <c r="A40" s="81">
        <v>35</v>
      </c>
      <c r="B40" s="84" t="str">
        <f t="shared" si="0"/>
        <v>Channel Islands</v>
      </c>
      <c r="C40" s="84" t="str">
        <f t="shared" si="1"/>
        <v>CHI</v>
      </c>
      <c r="D40" s="214">
        <f t="shared" si="2"/>
        <v>0.85277777777777797</v>
      </c>
      <c r="E40" s="81" t="s">
        <v>677</v>
      </c>
      <c r="F40" s="84" t="s">
        <v>706</v>
      </c>
      <c r="G40" s="216">
        <v>0.88888888888888895</v>
      </c>
      <c r="H40" s="214">
        <v>0.81666666666666698</v>
      </c>
      <c r="I40" s="214">
        <v>1</v>
      </c>
      <c r="J40" s="214">
        <v>0.5</v>
      </c>
      <c r="K40" s="214">
        <v>1</v>
      </c>
      <c r="L40" s="214">
        <v>1</v>
      </c>
      <c r="M40" s="214">
        <v>1</v>
      </c>
      <c r="N40" s="214">
        <v>1</v>
      </c>
      <c r="O40" s="214">
        <v>1</v>
      </c>
      <c r="P40" s="214">
        <v>1</v>
      </c>
      <c r="Q40" s="214">
        <v>1</v>
      </c>
      <c r="R40" s="214">
        <v>0.6</v>
      </c>
      <c r="S40" s="214">
        <v>0.33333333333333298</v>
      </c>
      <c r="T40" s="215">
        <v>0.8</v>
      </c>
      <c r="U40" s="34"/>
      <c r="V40" s="34"/>
    </row>
    <row r="41" spans="1:22" x14ac:dyDescent="0.2">
      <c r="A41" s="81">
        <v>36</v>
      </c>
      <c r="B41" s="84" t="str">
        <f t="shared" si="0"/>
        <v>Chile</v>
      </c>
      <c r="C41" s="84" t="str">
        <f t="shared" si="1"/>
        <v>CHL</v>
      </c>
      <c r="D41" s="214">
        <f t="shared" si="2"/>
        <v>0.23055555555555551</v>
      </c>
      <c r="E41" s="81" t="s">
        <v>66</v>
      </c>
      <c r="F41" s="84" t="s">
        <v>65</v>
      </c>
      <c r="G41" s="216">
        <v>0</v>
      </c>
      <c r="H41" s="214">
        <v>0.46111111111111103</v>
      </c>
      <c r="I41" s="214">
        <v>0</v>
      </c>
      <c r="J41" s="214">
        <v>0.5</v>
      </c>
      <c r="K41" s="214">
        <v>0</v>
      </c>
      <c r="L41" s="214">
        <v>1</v>
      </c>
      <c r="M41" s="214">
        <v>0</v>
      </c>
      <c r="N41" s="214">
        <v>0</v>
      </c>
      <c r="O41" s="214">
        <v>0</v>
      </c>
      <c r="P41" s="214">
        <v>0.66666666666666696</v>
      </c>
      <c r="Q41" s="214">
        <v>0</v>
      </c>
      <c r="R41" s="214">
        <v>0.4</v>
      </c>
      <c r="S41" s="214">
        <v>0</v>
      </c>
      <c r="T41" s="215">
        <v>0.2</v>
      </c>
      <c r="U41" s="34"/>
      <c r="V41" s="34"/>
    </row>
    <row r="42" spans="1:22" x14ac:dyDescent="0.2">
      <c r="A42" s="81">
        <v>37</v>
      </c>
      <c r="B42" s="84" t="str">
        <f t="shared" si="0"/>
        <v>China</v>
      </c>
      <c r="C42" s="84" t="str">
        <f t="shared" si="1"/>
        <v>CHN</v>
      </c>
      <c r="D42" s="214">
        <f t="shared" si="2"/>
        <v>0.23055555555555551</v>
      </c>
      <c r="E42" s="81" t="s">
        <v>68</v>
      </c>
      <c r="F42" s="84" t="s">
        <v>67</v>
      </c>
      <c r="G42" s="216">
        <v>0</v>
      </c>
      <c r="H42" s="214">
        <v>0.46111111111111103</v>
      </c>
      <c r="I42" s="214">
        <v>0</v>
      </c>
      <c r="J42" s="214">
        <v>0.5</v>
      </c>
      <c r="K42" s="214">
        <v>0</v>
      </c>
      <c r="L42" s="214">
        <v>1</v>
      </c>
      <c r="M42" s="214">
        <v>0</v>
      </c>
      <c r="N42" s="214">
        <v>0</v>
      </c>
      <c r="O42" s="214">
        <v>0</v>
      </c>
      <c r="P42" s="214">
        <v>0.66666666666666696</v>
      </c>
      <c r="Q42" s="214">
        <v>0</v>
      </c>
      <c r="R42" s="214">
        <v>0.2</v>
      </c>
      <c r="S42" s="214">
        <v>0</v>
      </c>
      <c r="T42" s="215">
        <v>0.4</v>
      </c>
      <c r="U42" s="34"/>
      <c r="V42" s="34"/>
    </row>
    <row r="43" spans="1:22" x14ac:dyDescent="0.2">
      <c r="A43" s="81">
        <v>38</v>
      </c>
      <c r="B43" s="84" t="str">
        <f t="shared" si="0"/>
        <v>CÃ´te dâ€™Ivoire</v>
      </c>
      <c r="C43" s="84" t="str">
        <f t="shared" si="1"/>
        <v>CIV</v>
      </c>
      <c r="D43" s="214">
        <f t="shared" si="2"/>
        <v>0.24722222222222201</v>
      </c>
      <c r="E43" s="81" t="s">
        <v>69</v>
      </c>
      <c r="F43" s="84" t="s">
        <v>527</v>
      </c>
      <c r="G43" s="216">
        <v>0</v>
      </c>
      <c r="H43" s="214">
        <v>0.49444444444444402</v>
      </c>
      <c r="I43" s="214">
        <v>0</v>
      </c>
      <c r="J43" s="214">
        <v>0.5</v>
      </c>
      <c r="K43" s="214">
        <v>0</v>
      </c>
      <c r="L43" s="214">
        <v>1</v>
      </c>
      <c r="M43" s="214">
        <v>0</v>
      </c>
      <c r="N43" s="214">
        <v>0</v>
      </c>
      <c r="O43" s="214">
        <v>0</v>
      </c>
      <c r="P43" s="214">
        <v>0.66666666666666696</v>
      </c>
      <c r="Q43" s="214">
        <v>0</v>
      </c>
      <c r="R43" s="214">
        <v>0.4</v>
      </c>
      <c r="S43" s="214">
        <v>0</v>
      </c>
      <c r="T43" s="215">
        <v>0.4</v>
      </c>
      <c r="U43" s="34"/>
      <c r="V43" s="34"/>
    </row>
    <row r="44" spans="1:22" x14ac:dyDescent="0.2">
      <c r="A44" s="81">
        <v>39</v>
      </c>
      <c r="B44" s="84" t="str">
        <f t="shared" si="0"/>
        <v>Cameroon</v>
      </c>
      <c r="C44" s="84" t="str">
        <f t="shared" si="1"/>
        <v>CMR</v>
      </c>
      <c r="D44" s="214">
        <f t="shared" si="2"/>
        <v>0.17499999999999999</v>
      </c>
      <c r="E44" s="81" t="s">
        <v>71</v>
      </c>
      <c r="F44" s="84" t="s">
        <v>70</v>
      </c>
      <c r="G44" s="216">
        <v>0</v>
      </c>
      <c r="H44" s="214">
        <v>0.35</v>
      </c>
      <c r="I44" s="214">
        <v>0</v>
      </c>
      <c r="J44" s="214">
        <v>0.5</v>
      </c>
      <c r="K44" s="214">
        <v>0</v>
      </c>
      <c r="L44" s="214">
        <v>0.33333333333333298</v>
      </c>
      <c r="M44" s="214">
        <v>0</v>
      </c>
      <c r="N44" s="214">
        <v>0</v>
      </c>
      <c r="O44" s="214">
        <v>0</v>
      </c>
      <c r="P44" s="214">
        <v>0.66666666666666696</v>
      </c>
      <c r="Q44" s="214">
        <v>0</v>
      </c>
      <c r="R44" s="214">
        <v>0.4</v>
      </c>
      <c r="S44" s="214">
        <v>0</v>
      </c>
      <c r="T44" s="215">
        <v>0.2</v>
      </c>
      <c r="U44" s="34"/>
      <c r="V44" s="34"/>
    </row>
    <row r="45" spans="1:22" x14ac:dyDescent="0.2">
      <c r="A45" s="81">
        <v>40</v>
      </c>
      <c r="B45" s="84" t="str">
        <f t="shared" si="0"/>
        <v>Congo, Dem. Rep.</v>
      </c>
      <c r="C45" s="84" t="str">
        <f t="shared" si="1"/>
        <v>COD</v>
      </c>
      <c r="D45" s="214">
        <f t="shared" si="2"/>
        <v>0.13055555555555551</v>
      </c>
      <c r="E45" s="81" t="s">
        <v>72</v>
      </c>
      <c r="F45" s="84" t="s">
        <v>707</v>
      </c>
      <c r="G45" s="216">
        <v>0</v>
      </c>
      <c r="H45" s="214">
        <v>0.26111111111111102</v>
      </c>
      <c r="I45" s="214">
        <v>0</v>
      </c>
      <c r="J45" s="214">
        <v>0.5</v>
      </c>
      <c r="K45" s="214">
        <v>0</v>
      </c>
      <c r="L45" s="214">
        <v>0</v>
      </c>
      <c r="M45" s="214">
        <v>0</v>
      </c>
      <c r="N45" s="214">
        <v>0</v>
      </c>
      <c r="O45" s="214">
        <v>0</v>
      </c>
      <c r="P45" s="214">
        <v>0.66666666666666696</v>
      </c>
      <c r="Q45" s="214">
        <v>0</v>
      </c>
      <c r="R45" s="214">
        <v>0.2</v>
      </c>
      <c r="S45" s="214">
        <v>0</v>
      </c>
      <c r="T45" s="215">
        <v>0.2</v>
      </c>
      <c r="U45" s="34"/>
      <c r="V45" s="34"/>
    </row>
    <row r="46" spans="1:22" x14ac:dyDescent="0.2">
      <c r="A46" s="81">
        <v>41</v>
      </c>
      <c r="B46" s="84" t="str">
        <f t="shared" si="0"/>
        <v>Congo, Rep.</v>
      </c>
      <c r="C46" s="84" t="str">
        <f t="shared" si="1"/>
        <v>COG</v>
      </c>
      <c r="D46" s="214">
        <f t="shared" si="2"/>
        <v>0.20277777777777767</v>
      </c>
      <c r="E46" s="81" t="s">
        <v>73</v>
      </c>
      <c r="F46" s="84" t="s">
        <v>708</v>
      </c>
      <c r="G46" s="216">
        <v>8.3333333333333301E-2</v>
      </c>
      <c r="H46" s="214">
        <v>0.32222222222222202</v>
      </c>
      <c r="I46" s="214">
        <v>0</v>
      </c>
      <c r="J46" s="214">
        <v>0</v>
      </c>
      <c r="K46" s="214">
        <v>0.5</v>
      </c>
      <c r="L46" s="214">
        <v>0.66666666666666696</v>
      </c>
      <c r="M46" s="214">
        <v>0</v>
      </c>
      <c r="N46" s="214">
        <v>0</v>
      </c>
      <c r="O46" s="214">
        <v>0</v>
      </c>
      <c r="P46" s="214">
        <v>0.66666666666666696</v>
      </c>
      <c r="Q46" s="214">
        <v>0</v>
      </c>
      <c r="R46" s="214">
        <v>0.4</v>
      </c>
      <c r="S46" s="214">
        <v>0</v>
      </c>
      <c r="T46" s="215">
        <v>0.2</v>
      </c>
      <c r="U46" s="34"/>
      <c r="V46" s="34"/>
    </row>
    <row r="47" spans="1:22" x14ac:dyDescent="0.2">
      <c r="A47" s="81">
        <v>42</v>
      </c>
      <c r="B47" s="84" t="str">
        <f t="shared" si="0"/>
        <v>Colombia</v>
      </c>
      <c r="C47" s="84" t="str">
        <f t="shared" si="1"/>
        <v>COL</v>
      </c>
      <c r="D47" s="214">
        <f t="shared" si="2"/>
        <v>0.21388888888888899</v>
      </c>
      <c r="E47" s="81" t="s">
        <v>75</v>
      </c>
      <c r="F47" s="84" t="s">
        <v>74</v>
      </c>
      <c r="G47" s="216">
        <v>0</v>
      </c>
      <c r="H47" s="214">
        <v>0.42777777777777798</v>
      </c>
      <c r="I47" s="214">
        <v>0</v>
      </c>
      <c r="J47" s="214">
        <v>0.5</v>
      </c>
      <c r="K47" s="214">
        <v>0</v>
      </c>
      <c r="L47" s="214">
        <v>1</v>
      </c>
      <c r="M47" s="214">
        <v>0</v>
      </c>
      <c r="N47" s="214">
        <v>0</v>
      </c>
      <c r="O47" s="214">
        <v>0</v>
      </c>
      <c r="P47" s="214">
        <v>0.66666666666666696</v>
      </c>
      <c r="Q47" s="214">
        <v>0</v>
      </c>
      <c r="R47" s="214">
        <v>0.2</v>
      </c>
      <c r="S47" s="214">
        <v>0</v>
      </c>
      <c r="T47" s="215">
        <v>0.2</v>
      </c>
      <c r="U47" s="34"/>
      <c r="V47" s="34"/>
    </row>
    <row r="48" spans="1:22" x14ac:dyDescent="0.2">
      <c r="A48" s="81">
        <v>43</v>
      </c>
      <c r="B48" s="84" t="str">
        <f t="shared" si="0"/>
        <v>Comoros</v>
      </c>
      <c r="C48" s="84" t="str">
        <f t="shared" si="1"/>
        <v>COM</v>
      </c>
      <c r="D48" s="214">
        <f t="shared" si="2"/>
        <v>0.47222222222222199</v>
      </c>
      <c r="E48" s="81" t="s">
        <v>77</v>
      </c>
      <c r="F48" s="84" t="s">
        <v>76</v>
      </c>
      <c r="G48" s="216">
        <v>0.25</v>
      </c>
      <c r="H48" s="214">
        <v>0.69444444444444398</v>
      </c>
      <c r="I48" s="214">
        <v>0</v>
      </c>
      <c r="J48" s="214">
        <v>0.5</v>
      </c>
      <c r="K48" s="214">
        <v>0.5</v>
      </c>
      <c r="L48" s="214">
        <v>1</v>
      </c>
      <c r="M48" s="214">
        <v>1</v>
      </c>
      <c r="N48" s="214">
        <v>1</v>
      </c>
      <c r="O48" s="214">
        <v>0</v>
      </c>
      <c r="P48" s="214">
        <v>0.66666666666666696</v>
      </c>
      <c r="Q48" s="214">
        <v>0</v>
      </c>
      <c r="R48" s="214">
        <v>0.4</v>
      </c>
      <c r="S48" s="214">
        <v>0</v>
      </c>
      <c r="T48" s="215">
        <v>0.6</v>
      </c>
      <c r="U48" s="34"/>
      <c r="V48" s="34"/>
    </row>
    <row r="49" spans="1:22" x14ac:dyDescent="0.2">
      <c r="A49" s="81">
        <v>44</v>
      </c>
      <c r="B49" s="84" t="str">
        <f t="shared" si="0"/>
        <v>Cabo Verde</v>
      </c>
      <c r="C49" s="84" t="str">
        <f t="shared" si="1"/>
        <v>CPV</v>
      </c>
      <c r="D49" s="214">
        <f t="shared" si="2"/>
        <v>0.30555555555555564</v>
      </c>
      <c r="E49" s="81" t="s">
        <v>79</v>
      </c>
      <c r="F49" s="84" t="s">
        <v>78</v>
      </c>
      <c r="G49" s="216">
        <v>8.3333333333333301E-2</v>
      </c>
      <c r="H49" s="214">
        <v>0.52777777777777801</v>
      </c>
      <c r="I49" s="214">
        <v>0</v>
      </c>
      <c r="J49" s="214">
        <v>0.5</v>
      </c>
      <c r="K49" s="214">
        <v>0.5</v>
      </c>
      <c r="L49" s="214">
        <v>1</v>
      </c>
      <c r="M49" s="214">
        <v>0</v>
      </c>
      <c r="N49" s="214">
        <v>0</v>
      </c>
      <c r="O49" s="214">
        <v>0</v>
      </c>
      <c r="P49" s="214">
        <v>0.66666666666666696</v>
      </c>
      <c r="Q49" s="214">
        <v>0</v>
      </c>
      <c r="R49" s="214">
        <v>0.4</v>
      </c>
      <c r="S49" s="214">
        <v>0</v>
      </c>
      <c r="T49" s="215">
        <v>0.6</v>
      </c>
      <c r="U49" s="34"/>
      <c r="V49" s="34"/>
    </row>
    <row r="50" spans="1:22" x14ac:dyDescent="0.2">
      <c r="A50" s="81">
        <v>45</v>
      </c>
      <c r="B50" s="84" t="str">
        <f t="shared" si="0"/>
        <v>Costa Rica</v>
      </c>
      <c r="C50" s="84" t="str">
        <f t="shared" si="1"/>
        <v>CRI</v>
      </c>
      <c r="D50" s="214">
        <f t="shared" si="2"/>
        <v>0.24722222222222201</v>
      </c>
      <c r="E50" s="81" t="s">
        <v>81</v>
      </c>
      <c r="F50" s="84" t="s">
        <v>80</v>
      </c>
      <c r="G50" s="216">
        <v>0</v>
      </c>
      <c r="H50" s="214">
        <v>0.49444444444444402</v>
      </c>
      <c r="I50" s="214">
        <v>0</v>
      </c>
      <c r="J50" s="214">
        <v>0.5</v>
      </c>
      <c r="K50" s="214">
        <v>0</v>
      </c>
      <c r="L50" s="214">
        <v>1</v>
      </c>
      <c r="M50" s="214">
        <v>0</v>
      </c>
      <c r="N50" s="214">
        <v>0</v>
      </c>
      <c r="O50" s="214">
        <v>0</v>
      </c>
      <c r="P50" s="214">
        <v>0.66666666666666696</v>
      </c>
      <c r="Q50" s="214">
        <v>0</v>
      </c>
      <c r="R50" s="214">
        <v>0.4</v>
      </c>
      <c r="S50" s="214">
        <v>0</v>
      </c>
      <c r="T50" s="215">
        <v>0.4</v>
      </c>
      <c r="U50" s="34"/>
      <c r="V50" s="34"/>
    </row>
    <row r="51" spans="1:22" x14ac:dyDescent="0.2">
      <c r="A51" s="81">
        <v>46</v>
      </c>
      <c r="B51" s="84" t="str">
        <f t="shared" si="0"/>
        <v>Cuba</v>
      </c>
      <c r="C51" s="84" t="str">
        <f t="shared" si="1"/>
        <v>CUB</v>
      </c>
      <c r="D51" s="214">
        <f t="shared" si="2"/>
        <v>0.31666666666666665</v>
      </c>
      <c r="E51" s="81" t="s">
        <v>83</v>
      </c>
      <c r="F51" s="84" t="s">
        <v>82</v>
      </c>
      <c r="G51" s="216">
        <v>8.3333333333333301E-2</v>
      </c>
      <c r="H51" s="214">
        <v>0.55000000000000004</v>
      </c>
      <c r="I51" s="214">
        <v>0</v>
      </c>
      <c r="J51" s="214">
        <v>0.5</v>
      </c>
      <c r="K51" s="214">
        <v>0.5</v>
      </c>
      <c r="L51" s="214">
        <v>1</v>
      </c>
      <c r="M51" s="214">
        <v>0</v>
      </c>
      <c r="N51" s="214">
        <v>0</v>
      </c>
      <c r="O51" s="214">
        <v>0</v>
      </c>
      <c r="P51" s="214">
        <v>1</v>
      </c>
      <c r="Q51" s="214">
        <v>0</v>
      </c>
      <c r="R51" s="214">
        <v>0.4</v>
      </c>
      <c r="S51" s="214">
        <v>0</v>
      </c>
      <c r="T51" s="215">
        <v>0.4</v>
      </c>
      <c r="U51" s="34"/>
      <c r="V51" s="34"/>
    </row>
    <row r="52" spans="1:22" x14ac:dyDescent="0.2">
      <c r="A52" s="81">
        <v>47</v>
      </c>
      <c r="B52" s="84" t="str">
        <f t="shared" si="0"/>
        <v>CuraÃ§ao</v>
      </c>
      <c r="C52" s="84" t="str">
        <f t="shared" si="1"/>
        <v>CUW</v>
      </c>
      <c r="D52" s="214">
        <f t="shared" si="2"/>
        <v>0.85277777777777797</v>
      </c>
      <c r="E52" s="81" t="s">
        <v>678</v>
      </c>
      <c r="F52" s="84" t="s">
        <v>765</v>
      </c>
      <c r="G52" s="216">
        <v>0.88888888888888895</v>
      </c>
      <c r="H52" s="214">
        <v>0.81666666666666698</v>
      </c>
      <c r="I52" s="214">
        <v>1</v>
      </c>
      <c r="J52" s="214">
        <v>0.5</v>
      </c>
      <c r="K52" s="214">
        <v>1</v>
      </c>
      <c r="L52" s="214">
        <v>1</v>
      </c>
      <c r="M52" s="214">
        <v>1</v>
      </c>
      <c r="N52" s="214">
        <v>1</v>
      </c>
      <c r="O52" s="214">
        <v>1</v>
      </c>
      <c r="P52" s="214">
        <v>1</v>
      </c>
      <c r="Q52" s="214">
        <v>1</v>
      </c>
      <c r="R52" s="214">
        <v>0.6</v>
      </c>
      <c r="S52" s="214">
        <v>0.33333333333333298</v>
      </c>
      <c r="T52" s="215">
        <v>0.8</v>
      </c>
      <c r="U52" s="34"/>
      <c r="V52" s="34"/>
    </row>
    <row r="53" spans="1:22" x14ac:dyDescent="0.2">
      <c r="A53" s="81">
        <v>48</v>
      </c>
      <c r="B53" s="84" t="str">
        <f t="shared" si="0"/>
        <v>Cayman Islands</v>
      </c>
      <c r="C53" s="84" t="str">
        <f t="shared" si="1"/>
        <v>CYM</v>
      </c>
      <c r="D53" s="214">
        <f t="shared" si="2"/>
        <v>0.66944444444444451</v>
      </c>
      <c r="E53" s="81" t="s">
        <v>679</v>
      </c>
      <c r="F53" s="84" t="s">
        <v>709</v>
      </c>
      <c r="G53" s="216">
        <v>0.72222222222222199</v>
      </c>
      <c r="H53" s="214">
        <v>0.61666666666666703</v>
      </c>
      <c r="I53" s="214">
        <v>1</v>
      </c>
      <c r="J53" s="214">
        <v>0.5</v>
      </c>
      <c r="K53" s="214">
        <v>1</v>
      </c>
      <c r="L53" s="214">
        <v>1</v>
      </c>
      <c r="M53" s="214">
        <v>0</v>
      </c>
      <c r="N53" s="214">
        <v>0</v>
      </c>
      <c r="O53" s="214">
        <v>1</v>
      </c>
      <c r="P53" s="214">
        <v>1</v>
      </c>
      <c r="Q53" s="214">
        <v>1</v>
      </c>
      <c r="R53" s="214">
        <v>0.4</v>
      </c>
      <c r="S53" s="214">
        <v>0.33333333333333298</v>
      </c>
      <c r="T53" s="215">
        <v>0.8</v>
      </c>
      <c r="U53" s="34"/>
      <c r="V53" s="34"/>
    </row>
    <row r="54" spans="1:22" x14ac:dyDescent="0.2">
      <c r="A54" s="81">
        <v>49</v>
      </c>
      <c r="B54" s="84" t="str">
        <f t="shared" si="0"/>
        <v>Cyprus</v>
      </c>
      <c r="C54" s="84" t="str">
        <f t="shared" si="1"/>
        <v>CYP</v>
      </c>
      <c r="D54" s="214">
        <f t="shared" si="2"/>
        <v>0.30000000000000016</v>
      </c>
      <c r="E54" s="81" t="s">
        <v>85</v>
      </c>
      <c r="F54" s="84" t="s">
        <v>84</v>
      </c>
      <c r="G54" s="216">
        <v>8.3333333333333301E-2</v>
      </c>
      <c r="H54" s="214">
        <v>0.51666666666666705</v>
      </c>
      <c r="I54" s="214">
        <v>0</v>
      </c>
      <c r="J54" s="214">
        <v>0.5</v>
      </c>
      <c r="K54" s="214">
        <v>0.5</v>
      </c>
      <c r="L54" s="214">
        <v>1</v>
      </c>
      <c r="M54" s="214">
        <v>0</v>
      </c>
      <c r="N54" s="214">
        <v>0</v>
      </c>
      <c r="O54" s="214">
        <v>0</v>
      </c>
      <c r="P54" s="214">
        <v>1</v>
      </c>
      <c r="Q54" s="214">
        <v>0</v>
      </c>
      <c r="R54" s="214">
        <v>0.2</v>
      </c>
      <c r="S54" s="214">
        <v>0</v>
      </c>
      <c r="T54" s="215">
        <v>0.4</v>
      </c>
      <c r="U54" s="34"/>
      <c r="V54" s="34"/>
    </row>
    <row r="55" spans="1:22" x14ac:dyDescent="0.2">
      <c r="A55" s="81">
        <v>50</v>
      </c>
      <c r="B55" s="84" t="str">
        <f t="shared" si="0"/>
        <v>Czech Republic</v>
      </c>
      <c r="C55" s="84" t="str">
        <f t="shared" si="1"/>
        <v>CZE</v>
      </c>
      <c r="D55" s="214">
        <f t="shared" si="2"/>
        <v>0.29166666666666652</v>
      </c>
      <c r="E55" s="81" t="s">
        <v>87</v>
      </c>
      <c r="F55" s="84" t="s">
        <v>86</v>
      </c>
      <c r="G55" s="216">
        <v>0</v>
      </c>
      <c r="H55" s="214">
        <v>0.58333333333333304</v>
      </c>
      <c r="I55" s="214">
        <v>0</v>
      </c>
      <c r="J55" s="214">
        <v>0.5</v>
      </c>
      <c r="K55" s="214">
        <v>0</v>
      </c>
      <c r="L55" s="214">
        <v>1</v>
      </c>
      <c r="M55" s="214">
        <v>0</v>
      </c>
      <c r="N55" s="214">
        <v>0</v>
      </c>
      <c r="O55" s="214">
        <v>0</v>
      </c>
      <c r="P55" s="214">
        <v>1</v>
      </c>
      <c r="Q55" s="214">
        <v>0</v>
      </c>
      <c r="R55" s="214">
        <v>0.4</v>
      </c>
      <c r="S55" s="214">
        <v>0</v>
      </c>
      <c r="T55" s="215">
        <v>0.6</v>
      </c>
      <c r="U55" s="34"/>
      <c r="V55" s="34"/>
    </row>
    <row r="56" spans="1:22" x14ac:dyDescent="0.2">
      <c r="A56" s="81">
        <v>51</v>
      </c>
      <c r="B56" s="84" t="str">
        <f t="shared" si="0"/>
        <v>Germany</v>
      </c>
      <c r="C56" s="84" t="str">
        <f t="shared" si="1"/>
        <v>DEU</v>
      </c>
      <c r="D56" s="214">
        <f t="shared" si="2"/>
        <v>0.29166666666666652</v>
      </c>
      <c r="E56" s="81" t="s">
        <v>89</v>
      </c>
      <c r="F56" s="84" t="s">
        <v>88</v>
      </c>
      <c r="G56" s="216">
        <v>0</v>
      </c>
      <c r="H56" s="214">
        <v>0.58333333333333304</v>
      </c>
      <c r="I56" s="214">
        <v>0</v>
      </c>
      <c r="J56" s="214">
        <v>0.5</v>
      </c>
      <c r="K56" s="214">
        <v>0</v>
      </c>
      <c r="L56" s="214">
        <v>1</v>
      </c>
      <c r="M56" s="214">
        <v>0</v>
      </c>
      <c r="N56" s="214">
        <v>0</v>
      </c>
      <c r="O56" s="214">
        <v>0</v>
      </c>
      <c r="P56" s="214">
        <v>1</v>
      </c>
      <c r="Q56" s="214">
        <v>0</v>
      </c>
      <c r="R56" s="214">
        <v>0.4</v>
      </c>
      <c r="S56" s="214">
        <v>0</v>
      </c>
      <c r="T56" s="215">
        <v>0.6</v>
      </c>
      <c r="U56" s="34"/>
      <c r="V56" s="34"/>
    </row>
    <row r="57" spans="1:22" x14ac:dyDescent="0.2">
      <c r="A57" s="81">
        <v>52</v>
      </c>
      <c r="B57" s="84" t="str">
        <f t="shared" si="0"/>
        <v>Djibouti</v>
      </c>
      <c r="C57" s="84" t="str">
        <f t="shared" si="1"/>
        <v>DJI</v>
      </c>
      <c r="D57" s="214">
        <f t="shared" si="2"/>
        <v>0.26111111111111113</v>
      </c>
      <c r="E57" s="81" t="s">
        <v>91</v>
      </c>
      <c r="F57" s="84" t="s">
        <v>90</v>
      </c>
      <c r="G57" s="216">
        <v>8.3333333333333301E-2</v>
      </c>
      <c r="H57" s="214">
        <v>0.43888888888888899</v>
      </c>
      <c r="I57" s="214">
        <v>0</v>
      </c>
      <c r="J57" s="214">
        <v>0.5</v>
      </c>
      <c r="K57" s="214">
        <v>0.5</v>
      </c>
      <c r="L57" s="214">
        <v>0.66666666666666696</v>
      </c>
      <c r="M57" s="214">
        <v>0</v>
      </c>
      <c r="N57" s="214">
        <v>0</v>
      </c>
      <c r="O57" s="214">
        <v>0</v>
      </c>
      <c r="P57" s="214">
        <v>0.66666666666666696</v>
      </c>
      <c r="Q57" s="214">
        <v>0</v>
      </c>
      <c r="R57" s="214">
        <v>0.4</v>
      </c>
      <c r="S57" s="214">
        <v>0</v>
      </c>
      <c r="T57" s="215">
        <v>0.4</v>
      </c>
      <c r="U57" s="34"/>
      <c r="V57" s="34"/>
    </row>
    <row r="58" spans="1:22" x14ac:dyDescent="0.2">
      <c r="A58" s="81">
        <v>53</v>
      </c>
      <c r="B58" s="84" t="str">
        <f t="shared" si="0"/>
        <v>Dominica</v>
      </c>
      <c r="C58" s="84" t="str">
        <f t="shared" si="1"/>
        <v>DMA</v>
      </c>
      <c r="D58" s="214">
        <f t="shared" si="2"/>
        <v>0.54444444444444451</v>
      </c>
      <c r="E58" s="81" t="s">
        <v>93</v>
      </c>
      <c r="F58" s="84" t="s">
        <v>92</v>
      </c>
      <c r="G58" s="216">
        <v>0.30555555555555602</v>
      </c>
      <c r="H58" s="214">
        <v>0.78333333333333299</v>
      </c>
      <c r="I58" s="214">
        <v>0</v>
      </c>
      <c r="J58" s="214">
        <v>0.5</v>
      </c>
      <c r="K58" s="214">
        <v>0.5</v>
      </c>
      <c r="L58" s="214">
        <v>1</v>
      </c>
      <c r="M58" s="214">
        <v>1</v>
      </c>
      <c r="N58" s="214">
        <v>1</v>
      </c>
      <c r="O58" s="214">
        <v>0</v>
      </c>
      <c r="P58" s="214">
        <v>1</v>
      </c>
      <c r="Q58" s="214">
        <v>0</v>
      </c>
      <c r="R58" s="214">
        <v>0.4</v>
      </c>
      <c r="S58" s="214">
        <v>0.33333333333333298</v>
      </c>
      <c r="T58" s="215">
        <v>0.8</v>
      </c>
      <c r="U58" s="34"/>
      <c r="V58" s="34"/>
    </row>
    <row r="59" spans="1:22" x14ac:dyDescent="0.2">
      <c r="A59" s="81">
        <v>54</v>
      </c>
      <c r="B59" s="84" t="str">
        <f t="shared" si="0"/>
        <v>Denmark</v>
      </c>
      <c r="C59" s="84" t="str">
        <f t="shared" si="1"/>
        <v>DNK</v>
      </c>
      <c r="D59" s="214">
        <f t="shared" si="2"/>
        <v>0.29166666666666652</v>
      </c>
      <c r="E59" s="81" t="s">
        <v>95</v>
      </c>
      <c r="F59" s="84" t="s">
        <v>94</v>
      </c>
      <c r="G59" s="216">
        <v>0</v>
      </c>
      <c r="H59" s="214">
        <v>0.58333333333333304</v>
      </c>
      <c r="I59" s="214">
        <v>0</v>
      </c>
      <c r="J59" s="214">
        <v>0.5</v>
      </c>
      <c r="K59" s="214">
        <v>0</v>
      </c>
      <c r="L59" s="214">
        <v>1</v>
      </c>
      <c r="M59" s="214">
        <v>0</v>
      </c>
      <c r="N59" s="214">
        <v>0</v>
      </c>
      <c r="O59" s="214">
        <v>0</v>
      </c>
      <c r="P59" s="214">
        <v>1</v>
      </c>
      <c r="Q59" s="214">
        <v>0</v>
      </c>
      <c r="R59" s="214">
        <v>0.4</v>
      </c>
      <c r="S59" s="214">
        <v>0</v>
      </c>
      <c r="T59" s="215">
        <v>0.6</v>
      </c>
      <c r="U59" s="34"/>
      <c r="V59" s="34"/>
    </row>
    <row r="60" spans="1:22" x14ac:dyDescent="0.2">
      <c r="A60" s="81">
        <v>55</v>
      </c>
      <c r="B60" s="84" t="str">
        <f t="shared" si="0"/>
        <v>Dominican Republic</v>
      </c>
      <c r="C60" s="84" t="str">
        <f t="shared" si="1"/>
        <v>DOM</v>
      </c>
      <c r="D60" s="214">
        <f t="shared" si="2"/>
        <v>0.23055555555555551</v>
      </c>
      <c r="E60" s="81" t="s">
        <v>97</v>
      </c>
      <c r="F60" s="84" t="s">
        <v>96</v>
      </c>
      <c r="G60" s="216">
        <v>0</v>
      </c>
      <c r="H60" s="214">
        <v>0.46111111111111103</v>
      </c>
      <c r="I60" s="214">
        <v>0</v>
      </c>
      <c r="J60" s="214">
        <v>0.5</v>
      </c>
      <c r="K60" s="214">
        <v>0</v>
      </c>
      <c r="L60" s="214">
        <v>1</v>
      </c>
      <c r="M60" s="214">
        <v>0</v>
      </c>
      <c r="N60" s="214">
        <v>0</v>
      </c>
      <c r="O60" s="214">
        <v>0</v>
      </c>
      <c r="P60" s="214">
        <v>0.66666666666666696</v>
      </c>
      <c r="Q60" s="214">
        <v>0</v>
      </c>
      <c r="R60" s="214">
        <v>0.4</v>
      </c>
      <c r="S60" s="214">
        <v>0</v>
      </c>
      <c r="T60" s="215">
        <v>0.2</v>
      </c>
      <c r="U60" s="34"/>
      <c r="V60" s="34"/>
    </row>
    <row r="61" spans="1:22" x14ac:dyDescent="0.2">
      <c r="A61" s="81">
        <v>56</v>
      </c>
      <c r="B61" s="84" t="str">
        <f t="shared" si="0"/>
        <v>Algeria</v>
      </c>
      <c r="C61" s="84" t="str">
        <f t="shared" si="1"/>
        <v>DZA</v>
      </c>
      <c r="D61" s="214">
        <f t="shared" si="2"/>
        <v>0.2416666666666665</v>
      </c>
      <c r="E61" s="81" t="s">
        <v>99</v>
      </c>
      <c r="F61" s="84" t="s">
        <v>98</v>
      </c>
      <c r="G61" s="216">
        <v>0</v>
      </c>
      <c r="H61" s="214">
        <v>0.483333333333333</v>
      </c>
      <c r="I61" s="214">
        <v>0</v>
      </c>
      <c r="J61" s="214">
        <v>0.5</v>
      </c>
      <c r="K61" s="214">
        <v>0</v>
      </c>
      <c r="L61" s="214">
        <v>1</v>
      </c>
      <c r="M61" s="214">
        <v>0</v>
      </c>
      <c r="N61" s="214">
        <v>0</v>
      </c>
      <c r="O61" s="214">
        <v>0</v>
      </c>
      <c r="P61" s="214">
        <v>1</v>
      </c>
      <c r="Q61" s="214">
        <v>0</v>
      </c>
      <c r="R61" s="214">
        <v>0.2</v>
      </c>
      <c r="S61" s="214">
        <v>0</v>
      </c>
      <c r="T61" s="215">
        <v>0.2</v>
      </c>
      <c r="U61" s="34"/>
      <c r="V61" s="34"/>
    </row>
    <row r="62" spans="1:22" x14ac:dyDescent="0.2">
      <c r="A62" s="81">
        <v>57</v>
      </c>
      <c r="B62" s="84" t="str">
        <f t="shared" si="0"/>
        <v>Ecuador</v>
      </c>
      <c r="C62" s="84" t="str">
        <f t="shared" si="1"/>
        <v>ECU</v>
      </c>
      <c r="D62" s="214">
        <f t="shared" si="2"/>
        <v>0.23055555555555551</v>
      </c>
      <c r="E62" s="81" t="s">
        <v>101</v>
      </c>
      <c r="F62" s="84" t="s">
        <v>100</v>
      </c>
      <c r="G62" s="216">
        <v>0</v>
      </c>
      <c r="H62" s="214">
        <v>0.46111111111111103</v>
      </c>
      <c r="I62" s="214">
        <v>0</v>
      </c>
      <c r="J62" s="214">
        <v>0.5</v>
      </c>
      <c r="K62" s="214">
        <v>0</v>
      </c>
      <c r="L62" s="214">
        <v>1</v>
      </c>
      <c r="M62" s="214">
        <v>0</v>
      </c>
      <c r="N62" s="214">
        <v>0</v>
      </c>
      <c r="O62" s="214">
        <v>0</v>
      </c>
      <c r="P62" s="214">
        <v>0.66666666666666696</v>
      </c>
      <c r="Q62" s="214">
        <v>0</v>
      </c>
      <c r="R62" s="214">
        <v>0.4</v>
      </c>
      <c r="S62" s="214">
        <v>0</v>
      </c>
      <c r="T62" s="215">
        <v>0.2</v>
      </c>
      <c r="U62" s="34"/>
      <c r="V62" s="34"/>
    </row>
    <row r="63" spans="1:22" x14ac:dyDescent="0.2">
      <c r="A63" s="81">
        <v>58</v>
      </c>
      <c r="B63" s="84" t="str">
        <f t="shared" si="0"/>
        <v>Egypt, Arab Rep.</v>
      </c>
      <c r="C63" s="84" t="str">
        <f t="shared" si="1"/>
        <v>EGY</v>
      </c>
      <c r="D63" s="214">
        <f t="shared" si="2"/>
        <v>0.24722222222222201</v>
      </c>
      <c r="E63" s="81" t="s">
        <v>102</v>
      </c>
      <c r="F63" s="84" t="s">
        <v>710</v>
      </c>
      <c r="G63" s="216">
        <v>0</v>
      </c>
      <c r="H63" s="214">
        <v>0.49444444444444402</v>
      </c>
      <c r="I63" s="214">
        <v>0</v>
      </c>
      <c r="J63" s="214">
        <v>0.5</v>
      </c>
      <c r="K63" s="214">
        <v>0</v>
      </c>
      <c r="L63" s="214">
        <v>1</v>
      </c>
      <c r="M63" s="214">
        <v>0</v>
      </c>
      <c r="N63" s="214">
        <v>0</v>
      </c>
      <c r="O63" s="214">
        <v>0</v>
      </c>
      <c r="P63" s="214">
        <v>0.66666666666666696</v>
      </c>
      <c r="Q63" s="214">
        <v>0</v>
      </c>
      <c r="R63" s="214">
        <v>0.4</v>
      </c>
      <c r="S63" s="214">
        <v>0</v>
      </c>
      <c r="T63" s="215">
        <v>0.4</v>
      </c>
      <c r="U63" s="34"/>
      <c r="V63" s="34"/>
    </row>
    <row r="64" spans="1:22" x14ac:dyDescent="0.2">
      <c r="A64" s="81">
        <v>59</v>
      </c>
      <c r="B64" s="84" t="str">
        <f t="shared" si="0"/>
        <v>Eritrea</v>
      </c>
      <c r="C64" s="84" t="str">
        <f t="shared" si="1"/>
        <v>ERI</v>
      </c>
      <c r="D64" s="214">
        <f t="shared" si="2"/>
        <v>0.31666666666666665</v>
      </c>
      <c r="E64" s="81" t="s">
        <v>104</v>
      </c>
      <c r="F64" s="84" t="s">
        <v>103</v>
      </c>
      <c r="G64" s="216">
        <v>8.3333333333333301E-2</v>
      </c>
      <c r="H64" s="214">
        <v>0.55000000000000004</v>
      </c>
      <c r="I64" s="214">
        <v>0</v>
      </c>
      <c r="J64" s="214">
        <v>0.5</v>
      </c>
      <c r="K64" s="214">
        <v>0.5</v>
      </c>
      <c r="L64" s="214">
        <v>1</v>
      </c>
      <c r="M64" s="214">
        <v>0</v>
      </c>
      <c r="N64" s="214">
        <v>0</v>
      </c>
      <c r="O64" s="214">
        <v>0</v>
      </c>
      <c r="P64" s="214">
        <v>1</v>
      </c>
      <c r="Q64" s="214">
        <v>0</v>
      </c>
      <c r="R64" s="214">
        <v>0.4</v>
      </c>
      <c r="S64" s="214">
        <v>0</v>
      </c>
      <c r="T64" s="215">
        <v>0.4</v>
      </c>
      <c r="U64" s="34"/>
      <c r="V64" s="34"/>
    </row>
    <row r="65" spans="1:22" x14ac:dyDescent="0.2">
      <c r="A65" s="81">
        <v>60</v>
      </c>
      <c r="B65" s="84" t="str">
        <f t="shared" si="0"/>
        <v>Spain</v>
      </c>
      <c r="C65" s="84" t="str">
        <f t="shared" si="1"/>
        <v>ESP</v>
      </c>
      <c r="D65" s="214">
        <f t="shared" si="2"/>
        <v>0.29166666666666652</v>
      </c>
      <c r="E65" s="81" t="s">
        <v>106</v>
      </c>
      <c r="F65" s="84" t="s">
        <v>105</v>
      </c>
      <c r="G65" s="216">
        <v>0</v>
      </c>
      <c r="H65" s="214">
        <v>0.58333333333333304</v>
      </c>
      <c r="I65" s="214">
        <v>0</v>
      </c>
      <c r="J65" s="214">
        <v>0.5</v>
      </c>
      <c r="K65" s="214">
        <v>0</v>
      </c>
      <c r="L65" s="214">
        <v>1</v>
      </c>
      <c r="M65" s="214">
        <v>0</v>
      </c>
      <c r="N65" s="214">
        <v>0</v>
      </c>
      <c r="O65" s="214">
        <v>0</v>
      </c>
      <c r="P65" s="214">
        <v>1</v>
      </c>
      <c r="Q65" s="214">
        <v>0</v>
      </c>
      <c r="R65" s="214">
        <v>0.2</v>
      </c>
      <c r="S65" s="214">
        <v>0</v>
      </c>
      <c r="T65" s="215">
        <v>0.8</v>
      </c>
      <c r="U65" s="34"/>
      <c r="V65" s="34"/>
    </row>
    <row r="66" spans="1:22" x14ac:dyDescent="0.2">
      <c r="A66" s="81">
        <v>61</v>
      </c>
      <c r="B66" s="84" t="str">
        <f t="shared" si="0"/>
        <v>Estonia</v>
      </c>
      <c r="C66" s="84" t="str">
        <f t="shared" si="1"/>
        <v>EST</v>
      </c>
      <c r="D66" s="214">
        <f t="shared" si="2"/>
        <v>0.33333333333333315</v>
      </c>
      <c r="E66" s="81" t="s">
        <v>108</v>
      </c>
      <c r="F66" s="84" t="s">
        <v>107</v>
      </c>
      <c r="G66" s="216">
        <v>8.3333333333333301E-2</v>
      </c>
      <c r="H66" s="214">
        <v>0.58333333333333304</v>
      </c>
      <c r="I66" s="214">
        <v>0</v>
      </c>
      <c r="J66" s="214">
        <v>0.5</v>
      </c>
      <c r="K66" s="214">
        <v>0.5</v>
      </c>
      <c r="L66" s="214">
        <v>1</v>
      </c>
      <c r="M66" s="214">
        <v>0</v>
      </c>
      <c r="N66" s="214">
        <v>0</v>
      </c>
      <c r="O66" s="214">
        <v>0</v>
      </c>
      <c r="P66" s="214">
        <v>1</v>
      </c>
      <c r="Q66" s="214">
        <v>0</v>
      </c>
      <c r="R66" s="214">
        <v>0.4</v>
      </c>
      <c r="S66" s="214">
        <v>0</v>
      </c>
      <c r="T66" s="215">
        <v>0.6</v>
      </c>
      <c r="U66" s="34"/>
      <c r="V66" s="34"/>
    </row>
    <row r="67" spans="1:22" x14ac:dyDescent="0.2">
      <c r="A67" s="81">
        <v>62</v>
      </c>
      <c r="B67" s="84" t="str">
        <f t="shared" si="0"/>
        <v>Ethiopia</v>
      </c>
      <c r="C67" s="84" t="str">
        <f t="shared" si="1"/>
        <v>ETH</v>
      </c>
      <c r="D67" s="214">
        <f t="shared" si="2"/>
        <v>0.19166666666666651</v>
      </c>
      <c r="E67" s="81" t="s">
        <v>110</v>
      </c>
      <c r="F67" s="84" t="s">
        <v>109</v>
      </c>
      <c r="G67" s="216">
        <v>0</v>
      </c>
      <c r="H67" s="214">
        <v>0.38333333333333303</v>
      </c>
      <c r="I67" s="214">
        <v>0</v>
      </c>
      <c r="J67" s="214">
        <v>0.5</v>
      </c>
      <c r="K67" s="214">
        <v>0</v>
      </c>
      <c r="L67" s="214">
        <v>0.33333333333333298</v>
      </c>
      <c r="M67" s="214">
        <v>0</v>
      </c>
      <c r="N67" s="214">
        <v>0</v>
      </c>
      <c r="O67" s="214">
        <v>0</v>
      </c>
      <c r="P67" s="214">
        <v>0.66666666666666696</v>
      </c>
      <c r="Q67" s="214">
        <v>0</v>
      </c>
      <c r="R67" s="214">
        <v>0.4</v>
      </c>
      <c r="S67" s="214">
        <v>0</v>
      </c>
      <c r="T67" s="215">
        <v>0.4</v>
      </c>
      <c r="U67" s="34"/>
      <c r="V67" s="34"/>
    </row>
    <row r="68" spans="1:22" x14ac:dyDescent="0.2">
      <c r="A68" s="81">
        <v>63</v>
      </c>
      <c r="B68" s="84" t="str">
        <f t="shared" si="0"/>
        <v>Finland</v>
      </c>
      <c r="C68" s="84" t="str">
        <f t="shared" si="1"/>
        <v>FIN</v>
      </c>
      <c r="D68" s="214">
        <f t="shared" si="2"/>
        <v>0.29166666666666652</v>
      </c>
      <c r="E68" s="81" t="s">
        <v>112</v>
      </c>
      <c r="F68" s="84" t="s">
        <v>111</v>
      </c>
      <c r="G68" s="216">
        <v>0</v>
      </c>
      <c r="H68" s="214">
        <v>0.58333333333333304</v>
      </c>
      <c r="I68" s="214">
        <v>0</v>
      </c>
      <c r="J68" s="214">
        <v>0.5</v>
      </c>
      <c r="K68" s="214">
        <v>0</v>
      </c>
      <c r="L68" s="214">
        <v>1</v>
      </c>
      <c r="M68" s="214">
        <v>0</v>
      </c>
      <c r="N68" s="214">
        <v>0</v>
      </c>
      <c r="O68" s="214">
        <v>0</v>
      </c>
      <c r="P68" s="214">
        <v>1</v>
      </c>
      <c r="Q68" s="214">
        <v>0</v>
      </c>
      <c r="R68" s="214">
        <v>0.4</v>
      </c>
      <c r="S68" s="214">
        <v>0</v>
      </c>
      <c r="T68" s="215">
        <v>0.6</v>
      </c>
      <c r="U68" s="34"/>
      <c r="V68" s="34"/>
    </row>
    <row r="69" spans="1:22" x14ac:dyDescent="0.2">
      <c r="A69" s="81">
        <v>64</v>
      </c>
      <c r="B69" s="84" t="str">
        <f t="shared" si="0"/>
        <v>Fiji</v>
      </c>
      <c r="C69" s="84" t="str">
        <f t="shared" si="1"/>
        <v>FJI</v>
      </c>
      <c r="D69" s="214">
        <f t="shared" si="2"/>
        <v>0.48888888888888898</v>
      </c>
      <c r="E69" s="81" t="s">
        <v>114</v>
      </c>
      <c r="F69" s="84" t="s">
        <v>113</v>
      </c>
      <c r="G69" s="216">
        <v>0.25</v>
      </c>
      <c r="H69" s="214">
        <v>0.72777777777777797</v>
      </c>
      <c r="I69" s="214">
        <v>0</v>
      </c>
      <c r="J69" s="214">
        <v>0.5</v>
      </c>
      <c r="K69" s="214">
        <v>0.5</v>
      </c>
      <c r="L69" s="214">
        <v>1</v>
      </c>
      <c r="M69" s="214">
        <v>1</v>
      </c>
      <c r="N69" s="214">
        <v>1</v>
      </c>
      <c r="O69" s="214">
        <v>0</v>
      </c>
      <c r="P69" s="214">
        <v>0.66666666666666696</v>
      </c>
      <c r="Q69" s="214">
        <v>0</v>
      </c>
      <c r="R69" s="214">
        <v>0.4</v>
      </c>
      <c r="S69" s="214">
        <v>0</v>
      </c>
      <c r="T69" s="215">
        <v>0.8</v>
      </c>
      <c r="U69" s="34"/>
      <c r="V69" s="34"/>
    </row>
    <row r="70" spans="1:22" x14ac:dyDescent="0.2">
      <c r="A70" s="81">
        <v>65</v>
      </c>
      <c r="B70" s="84" t="str">
        <f t="shared" si="0"/>
        <v>France</v>
      </c>
      <c r="C70" s="84" t="str">
        <f t="shared" si="1"/>
        <v>FRA</v>
      </c>
      <c r="D70" s="214">
        <f t="shared" si="2"/>
        <v>0.27500000000000002</v>
      </c>
      <c r="E70" s="81" t="s">
        <v>116</v>
      </c>
      <c r="F70" s="84" t="s">
        <v>115</v>
      </c>
      <c r="G70" s="216">
        <v>0</v>
      </c>
      <c r="H70" s="214">
        <v>0.55000000000000004</v>
      </c>
      <c r="I70" s="214">
        <v>0</v>
      </c>
      <c r="J70" s="214">
        <v>0.5</v>
      </c>
      <c r="K70" s="214">
        <v>0</v>
      </c>
      <c r="L70" s="214">
        <v>1</v>
      </c>
      <c r="M70" s="214">
        <v>0</v>
      </c>
      <c r="N70" s="214">
        <v>0</v>
      </c>
      <c r="O70" s="214">
        <v>0</v>
      </c>
      <c r="P70" s="214">
        <v>1</v>
      </c>
      <c r="Q70" s="214">
        <v>0</v>
      </c>
      <c r="R70" s="214">
        <v>0.4</v>
      </c>
      <c r="S70" s="214">
        <v>0</v>
      </c>
      <c r="T70" s="215">
        <v>0.4</v>
      </c>
      <c r="U70" s="34"/>
      <c r="V70" s="34"/>
    </row>
    <row r="71" spans="1:22" x14ac:dyDescent="0.2">
      <c r="A71" s="81">
        <v>66</v>
      </c>
      <c r="B71" s="84" t="str">
        <f t="shared" ref="B71:B134" si="3">F71</f>
        <v>Faroe Islands</v>
      </c>
      <c r="C71" s="84" t="str">
        <f t="shared" ref="C71:C134" si="4">E71</f>
        <v>FRO</v>
      </c>
      <c r="D71" s="214">
        <f t="shared" ref="D71:D134" si="5">AVERAGE(G71:H71)</f>
        <v>0.83611111111111103</v>
      </c>
      <c r="E71" s="81" t="s">
        <v>680</v>
      </c>
      <c r="F71" s="84" t="s">
        <v>711</v>
      </c>
      <c r="G71" s="216">
        <v>0.88888888888888895</v>
      </c>
      <c r="H71" s="214">
        <v>0.78333333333333299</v>
      </c>
      <c r="I71" s="214">
        <v>1</v>
      </c>
      <c r="J71" s="214">
        <v>0.5</v>
      </c>
      <c r="K71" s="214">
        <v>1</v>
      </c>
      <c r="L71" s="214">
        <v>1</v>
      </c>
      <c r="M71" s="214">
        <v>1</v>
      </c>
      <c r="N71" s="214">
        <v>1</v>
      </c>
      <c r="O71" s="214">
        <v>1</v>
      </c>
      <c r="P71" s="214">
        <v>1</v>
      </c>
      <c r="Q71" s="214">
        <v>1</v>
      </c>
      <c r="R71" s="214">
        <v>0.4</v>
      </c>
      <c r="S71" s="214">
        <v>0.33333333333333298</v>
      </c>
      <c r="T71" s="215">
        <v>0.8</v>
      </c>
      <c r="U71" s="34"/>
      <c r="V71" s="34"/>
    </row>
    <row r="72" spans="1:22" x14ac:dyDescent="0.2">
      <c r="A72" s="81">
        <v>67</v>
      </c>
      <c r="B72" s="84" t="str">
        <f t="shared" si="3"/>
        <v>Micronesia, Fed. Sts.</v>
      </c>
      <c r="C72" s="84" t="str">
        <f t="shared" si="4"/>
        <v>FSM</v>
      </c>
      <c r="D72" s="214">
        <f t="shared" si="5"/>
        <v>0.55833333333333302</v>
      </c>
      <c r="E72" s="81" t="s">
        <v>117</v>
      </c>
      <c r="F72" s="84" t="s">
        <v>712</v>
      </c>
      <c r="G72" s="216">
        <v>0.33333333333333298</v>
      </c>
      <c r="H72" s="214">
        <v>0.78333333333333299</v>
      </c>
      <c r="I72" s="214">
        <v>0</v>
      </c>
      <c r="J72" s="214">
        <v>0.5</v>
      </c>
      <c r="K72" s="214">
        <v>1</v>
      </c>
      <c r="L72" s="214">
        <v>1</v>
      </c>
      <c r="M72" s="214">
        <v>1</v>
      </c>
      <c r="N72" s="214">
        <v>1</v>
      </c>
      <c r="O72" s="214">
        <v>0</v>
      </c>
      <c r="P72" s="214">
        <v>1</v>
      </c>
      <c r="Q72" s="214">
        <v>0</v>
      </c>
      <c r="R72" s="214">
        <v>0.4</v>
      </c>
      <c r="S72" s="214">
        <v>0</v>
      </c>
      <c r="T72" s="215">
        <v>0.8</v>
      </c>
      <c r="U72" s="34"/>
      <c r="V72" s="34"/>
    </row>
    <row r="73" spans="1:22" x14ac:dyDescent="0.2">
      <c r="A73" s="81">
        <v>68</v>
      </c>
      <c r="B73" s="84" t="str">
        <f t="shared" si="3"/>
        <v>Gabon</v>
      </c>
      <c r="C73" s="84" t="str">
        <f t="shared" si="4"/>
        <v>GAB</v>
      </c>
      <c r="D73" s="214">
        <f t="shared" si="5"/>
        <v>0.28888888888888864</v>
      </c>
      <c r="E73" s="81" t="s">
        <v>119</v>
      </c>
      <c r="F73" s="84" t="s">
        <v>118</v>
      </c>
      <c r="G73" s="216">
        <v>8.3333333333333301E-2</v>
      </c>
      <c r="H73" s="214">
        <v>0.49444444444444402</v>
      </c>
      <c r="I73" s="214">
        <v>0</v>
      </c>
      <c r="J73" s="214">
        <v>0.5</v>
      </c>
      <c r="K73" s="214">
        <v>0.5</v>
      </c>
      <c r="L73" s="214">
        <v>1</v>
      </c>
      <c r="M73" s="214">
        <v>0</v>
      </c>
      <c r="N73" s="214">
        <v>0</v>
      </c>
      <c r="O73" s="214">
        <v>0</v>
      </c>
      <c r="P73" s="214">
        <v>0.66666666666666696</v>
      </c>
      <c r="Q73" s="214">
        <v>0</v>
      </c>
      <c r="R73" s="214">
        <v>0.4</v>
      </c>
      <c r="S73" s="214">
        <v>0</v>
      </c>
      <c r="T73" s="215">
        <v>0.4</v>
      </c>
      <c r="U73" s="34"/>
      <c r="V73" s="34"/>
    </row>
    <row r="74" spans="1:22" x14ac:dyDescent="0.2">
      <c r="A74" s="81">
        <v>69</v>
      </c>
      <c r="B74" s="84" t="str">
        <f t="shared" si="3"/>
        <v>United Kingdom</v>
      </c>
      <c r="C74" s="84" t="str">
        <f t="shared" si="4"/>
        <v>GBR</v>
      </c>
      <c r="D74" s="214">
        <f t="shared" si="5"/>
        <v>0.29166666666666652</v>
      </c>
      <c r="E74" s="81" t="s">
        <v>121</v>
      </c>
      <c r="F74" s="84" t="s">
        <v>120</v>
      </c>
      <c r="G74" s="216">
        <v>0</v>
      </c>
      <c r="H74" s="214">
        <v>0.58333333333333304</v>
      </c>
      <c r="I74" s="214">
        <v>0</v>
      </c>
      <c r="J74" s="214">
        <v>0.5</v>
      </c>
      <c r="K74" s="214">
        <v>0</v>
      </c>
      <c r="L74" s="214">
        <v>1</v>
      </c>
      <c r="M74" s="214">
        <v>0</v>
      </c>
      <c r="N74" s="214">
        <v>0</v>
      </c>
      <c r="O74" s="214">
        <v>0</v>
      </c>
      <c r="P74" s="214">
        <v>1</v>
      </c>
      <c r="Q74" s="214">
        <v>0</v>
      </c>
      <c r="R74" s="214">
        <v>0.4</v>
      </c>
      <c r="S74" s="214">
        <v>0</v>
      </c>
      <c r="T74" s="215">
        <v>0.6</v>
      </c>
      <c r="U74" s="34"/>
      <c r="V74" s="34"/>
    </row>
    <row r="75" spans="1:22" x14ac:dyDescent="0.2">
      <c r="A75" s="81">
        <v>70</v>
      </c>
      <c r="B75" s="84" t="str">
        <f t="shared" si="3"/>
        <v>Georgia</v>
      </c>
      <c r="C75" s="84" t="str">
        <f t="shared" si="4"/>
        <v>GEO</v>
      </c>
      <c r="D75" s="214">
        <f t="shared" si="5"/>
        <v>0.28888888888888864</v>
      </c>
      <c r="E75" s="81" t="s">
        <v>123</v>
      </c>
      <c r="F75" s="84" t="s">
        <v>122</v>
      </c>
      <c r="G75" s="216">
        <v>8.3333333333333301E-2</v>
      </c>
      <c r="H75" s="214">
        <v>0.49444444444444402</v>
      </c>
      <c r="I75" s="214">
        <v>0</v>
      </c>
      <c r="J75" s="214">
        <v>0.5</v>
      </c>
      <c r="K75" s="214">
        <v>0.5</v>
      </c>
      <c r="L75" s="214">
        <v>1</v>
      </c>
      <c r="M75" s="214">
        <v>0</v>
      </c>
      <c r="N75" s="214">
        <v>0</v>
      </c>
      <c r="O75" s="214">
        <v>0</v>
      </c>
      <c r="P75" s="214">
        <v>0.66666666666666696</v>
      </c>
      <c r="Q75" s="214">
        <v>0</v>
      </c>
      <c r="R75" s="214">
        <v>0.4</v>
      </c>
      <c r="S75" s="214">
        <v>0</v>
      </c>
      <c r="T75" s="215">
        <v>0.4</v>
      </c>
      <c r="U75" s="34"/>
      <c r="V75" s="34"/>
    </row>
    <row r="76" spans="1:22" x14ac:dyDescent="0.2">
      <c r="A76" s="81">
        <v>71</v>
      </c>
      <c r="B76" s="84" t="str">
        <f t="shared" si="3"/>
        <v>Ghana</v>
      </c>
      <c r="C76" s="84" t="str">
        <f t="shared" si="4"/>
        <v>GHA</v>
      </c>
      <c r="D76" s="214">
        <f t="shared" si="5"/>
        <v>0.24722222222222201</v>
      </c>
      <c r="E76" s="81" t="s">
        <v>125</v>
      </c>
      <c r="F76" s="84" t="s">
        <v>124</v>
      </c>
      <c r="G76" s="216">
        <v>0</v>
      </c>
      <c r="H76" s="214">
        <v>0.49444444444444402</v>
      </c>
      <c r="I76" s="214">
        <v>0</v>
      </c>
      <c r="J76" s="214">
        <v>0.5</v>
      </c>
      <c r="K76" s="214">
        <v>0</v>
      </c>
      <c r="L76" s="214">
        <v>1</v>
      </c>
      <c r="M76" s="214">
        <v>0</v>
      </c>
      <c r="N76" s="214">
        <v>0</v>
      </c>
      <c r="O76" s="214">
        <v>0</v>
      </c>
      <c r="P76" s="214">
        <v>0.66666666666666696</v>
      </c>
      <c r="Q76" s="214">
        <v>0</v>
      </c>
      <c r="R76" s="214">
        <v>0.4</v>
      </c>
      <c r="S76" s="214">
        <v>0</v>
      </c>
      <c r="T76" s="215">
        <v>0.4</v>
      </c>
      <c r="U76" s="34"/>
      <c r="V76" s="34"/>
    </row>
    <row r="77" spans="1:22" x14ac:dyDescent="0.2">
      <c r="A77" s="81">
        <v>72</v>
      </c>
      <c r="B77" s="84" t="str">
        <f t="shared" si="3"/>
        <v>Gibraltar</v>
      </c>
      <c r="C77" s="84" t="str">
        <f t="shared" si="4"/>
        <v>GIB</v>
      </c>
      <c r="D77" s="214">
        <f t="shared" si="5"/>
        <v>0.85277777777777797</v>
      </c>
      <c r="E77" s="81" t="s">
        <v>681</v>
      </c>
      <c r="F77" s="84" t="s">
        <v>713</v>
      </c>
      <c r="G77" s="216">
        <v>0.88888888888888895</v>
      </c>
      <c r="H77" s="214">
        <v>0.81666666666666698</v>
      </c>
      <c r="I77" s="214">
        <v>1</v>
      </c>
      <c r="J77" s="214">
        <v>0.5</v>
      </c>
      <c r="K77" s="214">
        <v>1</v>
      </c>
      <c r="L77" s="214">
        <v>1</v>
      </c>
      <c r="M77" s="214">
        <v>1</v>
      </c>
      <c r="N77" s="214">
        <v>1</v>
      </c>
      <c r="O77" s="214">
        <v>1</v>
      </c>
      <c r="P77" s="214">
        <v>1</v>
      </c>
      <c r="Q77" s="214">
        <v>1</v>
      </c>
      <c r="R77" s="214">
        <v>0.6</v>
      </c>
      <c r="S77" s="214">
        <v>0.33333333333333298</v>
      </c>
      <c r="T77" s="215">
        <v>0.8</v>
      </c>
      <c r="U77" s="34"/>
      <c r="V77" s="34"/>
    </row>
    <row r="78" spans="1:22" x14ac:dyDescent="0.2">
      <c r="A78" s="81">
        <v>73</v>
      </c>
      <c r="B78" s="84" t="str">
        <f t="shared" si="3"/>
        <v>Guinea</v>
      </c>
      <c r="C78" s="84" t="str">
        <f t="shared" si="4"/>
        <v>GIN</v>
      </c>
      <c r="D78" s="214">
        <f t="shared" si="5"/>
        <v>0.202777777777778</v>
      </c>
      <c r="E78" s="81" t="s">
        <v>127</v>
      </c>
      <c r="F78" s="84" t="s">
        <v>126</v>
      </c>
      <c r="G78" s="216">
        <v>0</v>
      </c>
      <c r="H78" s="214">
        <v>0.405555555555556</v>
      </c>
      <c r="I78" s="214">
        <v>0</v>
      </c>
      <c r="J78" s="214">
        <v>0.5</v>
      </c>
      <c r="K78" s="214">
        <v>0</v>
      </c>
      <c r="L78" s="214">
        <v>0.66666666666666696</v>
      </c>
      <c r="M78" s="214">
        <v>0</v>
      </c>
      <c r="N78" s="214">
        <v>0</v>
      </c>
      <c r="O78" s="214">
        <v>0</v>
      </c>
      <c r="P78" s="214">
        <v>0.66666666666666696</v>
      </c>
      <c r="Q78" s="214">
        <v>0</v>
      </c>
      <c r="R78" s="214">
        <v>0.4</v>
      </c>
      <c r="S78" s="214">
        <v>0</v>
      </c>
      <c r="T78" s="215">
        <v>0.2</v>
      </c>
      <c r="U78" s="34"/>
      <c r="V78" s="34"/>
    </row>
    <row r="79" spans="1:22" x14ac:dyDescent="0.2">
      <c r="A79" s="81">
        <v>74</v>
      </c>
      <c r="B79" s="84" t="str">
        <f t="shared" si="3"/>
        <v>Gambia, The</v>
      </c>
      <c r="C79" s="84" t="str">
        <f t="shared" si="4"/>
        <v>GMB</v>
      </c>
      <c r="D79" s="214">
        <f t="shared" si="5"/>
        <v>0.26111111111111113</v>
      </c>
      <c r="E79" s="81" t="s">
        <v>128</v>
      </c>
      <c r="F79" s="84" t="s">
        <v>714</v>
      </c>
      <c r="G79" s="216">
        <v>8.3333333333333301E-2</v>
      </c>
      <c r="H79" s="214">
        <v>0.43888888888888899</v>
      </c>
      <c r="I79" s="214">
        <v>0</v>
      </c>
      <c r="J79" s="214">
        <v>0.5</v>
      </c>
      <c r="K79" s="214">
        <v>0.5</v>
      </c>
      <c r="L79" s="214">
        <v>0.66666666666666696</v>
      </c>
      <c r="M79" s="214">
        <v>0</v>
      </c>
      <c r="N79" s="214">
        <v>0</v>
      </c>
      <c r="O79" s="214">
        <v>0</v>
      </c>
      <c r="P79" s="214">
        <v>0.66666666666666696</v>
      </c>
      <c r="Q79" s="214">
        <v>0</v>
      </c>
      <c r="R79" s="214">
        <v>0.4</v>
      </c>
      <c r="S79" s="214">
        <v>0</v>
      </c>
      <c r="T79" s="215">
        <v>0.4</v>
      </c>
      <c r="U79" s="34"/>
      <c r="V79" s="34"/>
    </row>
    <row r="80" spans="1:22" x14ac:dyDescent="0.2">
      <c r="A80" s="81">
        <v>75</v>
      </c>
      <c r="B80" s="84" t="str">
        <f t="shared" si="3"/>
        <v>Guinea-Bissau</v>
      </c>
      <c r="C80" s="84" t="str">
        <f t="shared" si="4"/>
        <v>GNB</v>
      </c>
      <c r="D80" s="214">
        <f t="shared" si="5"/>
        <v>0.44444444444444448</v>
      </c>
      <c r="E80" s="81" t="s">
        <v>130</v>
      </c>
      <c r="F80" s="84" t="s">
        <v>129</v>
      </c>
      <c r="G80" s="216">
        <v>0.25</v>
      </c>
      <c r="H80" s="214">
        <v>0.63888888888888895</v>
      </c>
      <c r="I80" s="214">
        <v>0</v>
      </c>
      <c r="J80" s="214">
        <v>0.5</v>
      </c>
      <c r="K80" s="214">
        <v>0.5</v>
      </c>
      <c r="L80" s="214">
        <v>0.66666666666666696</v>
      </c>
      <c r="M80" s="214">
        <v>1</v>
      </c>
      <c r="N80" s="214">
        <v>1</v>
      </c>
      <c r="O80" s="214">
        <v>0</v>
      </c>
      <c r="P80" s="214">
        <v>0.66666666666666696</v>
      </c>
      <c r="Q80" s="214">
        <v>0</v>
      </c>
      <c r="R80" s="214">
        <v>0.4</v>
      </c>
      <c r="S80" s="214">
        <v>0</v>
      </c>
      <c r="T80" s="215">
        <v>0.6</v>
      </c>
      <c r="U80" s="34"/>
      <c r="V80" s="34"/>
    </row>
    <row r="81" spans="1:22" x14ac:dyDescent="0.2">
      <c r="A81" s="81">
        <v>76</v>
      </c>
      <c r="B81" s="84" t="str">
        <f t="shared" si="3"/>
        <v>Equatorial Guinea</v>
      </c>
      <c r="C81" s="84" t="str">
        <f t="shared" si="4"/>
        <v>GNQ</v>
      </c>
      <c r="D81" s="214">
        <f t="shared" si="5"/>
        <v>0.33333333333333315</v>
      </c>
      <c r="E81" s="81" t="s">
        <v>132</v>
      </c>
      <c r="F81" s="84" t="s">
        <v>131</v>
      </c>
      <c r="G81" s="216">
        <v>8.3333333333333301E-2</v>
      </c>
      <c r="H81" s="214">
        <v>0.58333333333333304</v>
      </c>
      <c r="I81" s="214">
        <v>0</v>
      </c>
      <c r="J81" s="214">
        <v>0.5</v>
      </c>
      <c r="K81" s="214">
        <v>0.5</v>
      </c>
      <c r="L81" s="214">
        <v>1</v>
      </c>
      <c r="M81" s="214">
        <v>0</v>
      </c>
      <c r="N81" s="214">
        <v>0</v>
      </c>
      <c r="O81" s="214">
        <v>0</v>
      </c>
      <c r="P81" s="214">
        <v>1</v>
      </c>
      <c r="Q81" s="214">
        <v>0</v>
      </c>
      <c r="R81" s="214">
        <v>0.4</v>
      </c>
      <c r="S81" s="214">
        <v>0</v>
      </c>
      <c r="T81" s="215">
        <v>0.6</v>
      </c>
      <c r="U81" s="34"/>
      <c r="V81" s="34"/>
    </row>
    <row r="82" spans="1:22" x14ac:dyDescent="0.2">
      <c r="A82" s="81">
        <v>77</v>
      </c>
      <c r="B82" s="84" t="str">
        <f t="shared" si="3"/>
        <v>Greece</v>
      </c>
      <c r="C82" s="84" t="str">
        <f t="shared" si="4"/>
        <v>GRC</v>
      </c>
      <c r="D82" s="214">
        <f t="shared" si="5"/>
        <v>0.25833333333333353</v>
      </c>
      <c r="E82" s="81" t="s">
        <v>134</v>
      </c>
      <c r="F82" s="84" t="s">
        <v>133</v>
      </c>
      <c r="G82" s="216">
        <v>0</v>
      </c>
      <c r="H82" s="214">
        <v>0.51666666666666705</v>
      </c>
      <c r="I82" s="214">
        <v>0</v>
      </c>
      <c r="J82" s="214">
        <v>0.5</v>
      </c>
      <c r="K82" s="214">
        <v>0</v>
      </c>
      <c r="L82" s="214">
        <v>1</v>
      </c>
      <c r="M82" s="214">
        <v>0</v>
      </c>
      <c r="N82" s="214">
        <v>0</v>
      </c>
      <c r="O82" s="214">
        <v>0</v>
      </c>
      <c r="P82" s="214">
        <v>1</v>
      </c>
      <c r="Q82" s="214">
        <v>0</v>
      </c>
      <c r="R82" s="214">
        <v>0.2</v>
      </c>
      <c r="S82" s="214">
        <v>0</v>
      </c>
      <c r="T82" s="215">
        <v>0.4</v>
      </c>
      <c r="U82" s="34"/>
      <c r="V82" s="34"/>
    </row>
    <row r="83" spans="1:22" x14ac:dyDescent="0.2">
      <c r="A83" s="81">
        <v>78</v>
      </c>
      <c r="B83" s="84" t="str">
        <f t="shared" si="3"/>
        <v>Grenada</v>
      </c>
      <c r="C83" s="84" t="str">
        <f t="shared" si="4"/>
        <v>GRD</v>
      </c>
      <c r="D83" s="214">
        <f t="shared" si="5"/>
        <v>0.55833333333333302</v>
      </c>
      <c r="E83" s="81" t="s">
        <v>136</v>
      </c>
      <c r="F83" s="84" t="s">
        <v>135</v>
      </c>
      <c r="G83" s="216">
        <v>0.33333333333333298</v>
      </c>
      <c r="H83" s="214">
        <v>0.78333333333333299</v>
      </c>
      <c r="I83" s="214">
        <v>0</v>
      </c>
      <c r="J83" s="214">
        <v>0.5</v>
      </c>
      <c r="K83" s="214">
        <v>1</v>
      </c>
      <c r="L83" s="214">
        <v>1</v>
      </c>
      <c r="M83" s="214">
        <v>1</v>
      </c>
      <c r="N83" s="214">
        <v>1</v>
      </c>
      <c r="O83" s="214">
        <v>0</v>
      </c>
      <c r="P83" s="214">
        <v>1</v>
      </c>
      <c r="Q83" s="214">
        <v>0</v>
      </c>
      <c r="R83" s="214">
        <v>0.4</v>
      </c>
      <c r="S83" s="214">
        <v>0</v>
      </c>
      <c r="T83" s="215">
        <v>0.8</v>
      </c>
      <c r="U83" s="34"/>
      <c r="V83" s="34"/>
    </row>
    <row r="84" spans="1:22" x14ac:dyDescent="0.2">
      <c r="A84" s="81">
        <v>79</v>
      </c>
      <c r="B84" s="84" t="str">
        <f t="shared" si="3"/>
        <v>Greenland</v>
      </c>
      <c r="C84" s="84" t="str">
        <f t="shared" si="4"/>
        <v>GRL</v>
      </c>
      <c r="D84" s="214">
        <f t="shared" si="5"/>
        <v>0.66944444444444451</v>
      </c>
      <c r="E84" s="81" t="s">
        <v>682</v>
      </c>
      <c r="F84" s="84" t="s">
        <v>715</v>
      </c>
      <c r="G84" s="216">
        <v>0.72222222222222199</v>
      </c>
      <c r="H84" s="214">
        <v>0.61666666666666703</v>
      </c>
      <c r="I84" s="214">
        <v>1</v>
      </c>
      <c r="J84" s="214">
        <v>0.5</v>
      </c>
      <c r="K84" s="214">
        <v>1</v>
      </c>
      <c r="L84" s="214">
        <v>1</v>
      </c>
      <c r="M84" s="214">
        <v>0</v>
      </c>
      <c r="N84" s="214">
        <v>0</v>
      </c>
      <c r="O84" s="214">
        <v>1</v>
      </c>
      <c r="P84" s="214">
        <v>1</v>
      </c>
      <c r="Q84" s="214">
        <v>1</v>
      </c>
      <c r="R84" s="214">
        <v>0.6</v>
      </c>
      <c r="S84" s="214">
        <v>0.33333333333333298</v>
      </c>
      <c r="T84" s="215">
        <v>0.6</v>
      </c>
      <c r="U84" s="34"/>
      <c r="V84" s="34"/>
    </row>
    <row r="85" spans="1:22" x14ac:dyDescent="0.2">
      <c r="A85" s="81">
        <v>80</v>
      </c>
      <c r="B85" s="84" t="str">
        <f t="shared" si="3"/>
        <v>Guatemala</v>
      </c>
      <c r="C85" s="84" t="str">
        <f t="shared" si="4"/>
        <v>GTM</v>
      </c>
      <c r="D85" s="214">
        <f t="shared" si="5"/>
        <v>0.1333333333333335</v>
      </c>
      <c r="E85" s="81" t="s">
        <v>138</v>
      </c>
      <c r="F85" s="84" t="s">
        <v>137</v>
      </c>
      <c r="G85" s="216">
        <v>0</v>
      </c>
      <c r="H85" s="214">
        <v>0.266666666666667</v>
      </c>
      <c r="I85" s="214">
        <v>0</v>
      </c>
      <c r="J85" s="214">
        <v>0</v>
      </c>
      <c r="K85" s="214">
        <v>0</v>
      </c>
      <c r="L85" s="214">
        <v>0.33333333333333298</v>
      </c>
      <c r="M85" s="214">
        <v>0</v>
      </c>
      <c r="N85" s="214">
        <v>0</v>
      </c>
      <c r="O85" s="214">
        <v>0</v>
      </c>
      <c r="P85" s="214">
        <v>0.66666666666666696</v>
      </c>
      <c r="Q85" s="214">
        <v>0</v>
      </c>
      <c r="R85" s="214">
        <v>0.2</v>
      </c>
      <c r="S85" s="214">
        <v>0</v>
      </c>
      <c r="T85" s="215">
        <v>0.4</v>
      </c>
      <c r="U85" s="34"/>
      <c r="V85" s="34"/>
    </row>
    <row r="86" spans="1:22" x14ac:dyDescent="0.2">
      <c r="A86" s="81">
        <v>81</v>
      </c>
      <c r="B86" s="84" t="str">
        <f t="shared" si="3"/>
        <v>Guam</v>
      </c>
      <c r="C86" s="84" t="str">
        <f t="shared" si="4"/>
        <v>GUM</v>
      </c>
      <c r="D86" s="214">
        <f t="shared" si="5"/>
        <v>0.83611111111111103</v>
      </c>
      <c r="E86" s="81" t="s">
        <v>683</v>
      </c>
      <c r="F86" s="84" t="s">
        <v>716</v>
      </c>
      <c r="G86" s="216">
        <v>0.88888888888888895</v>
      </c>
      <c r="H86" s="214">
        <v>0.78333333333333299</v>
      </c>
      <c r="I86" s="214">
        <v>1</v>
      </c>
      <c r="J86" s="214">
        <v>0.5</v>
      </c>
      <c r="K86" s="214">
        <v>1</v>
      </c>
      <c r="L86" s="214">
        <v>1</v>
      </c>
      <c r="M86" s="214">
        <v>1</v>
      </c>
      <c r="N86" s="214">
        <v>1</v>
      </c>
      <c r="O86" s="214">
        <v>1</v>
      </c>
      <c r="P86" s="214">
        <v>1</v>
      </c>
      <c r="Q86" s="214">
        <v>1</v>
      </c>
      <c r="R86" s="214">
        <v>0.4</v>
      </c>
      <c r="S86" s="214">
        <v>0.33333333333333298</v>
      </c>
      <c r="T86" s="215">
        <v>0.8</v>
      </c>
      <c r="U86" s="34"/>
      <c r="V86" s="34"/>
    </row>
    <row r="87" spans="1:22" x14ac:dyDescent="0.2">
      <c r="A87" s="81">
        <v>82</v>
      </c>
      <c r="B87" s="84" t="str">
        <f t="shared" si="3"/>
        <v>Guyana</v>
      </c>
      <c r="C87" s="84" t="str">
        <f t="shared" si="4"/>
        <v>GUY</v>
      </c>
      <c r="D87" s="214">
        <f t="shared" si="5"/>
        <v>0.31666666666666665</v>
      </c>
      <c r="E87" s="81" t="s">
        <v>140</v>
      </c>
      <c r="F87" s="84" t="s">
        <v>139</v>
      </c>
      <c r="G87" s="216">
        <v>8.3333333333333301E-2</v>
      </c>
      <c r="H87" s="214">
        <v>0.55000000000000004</v>
      </c>
      <c r="I87" s="214">
        <v>0</v>
      </c>
      <c r="J87" s="214">
        <v>0.5</v>
      </c>
      <c r="K87" s="214">
        <v>0.5</v>
      </c>
      <c r="L87" s="214">
        <v>1</v>
      </c>
      <c r="M87" s="214">
        <v>0</v>
      </c>
      <c r="N87" s="214">
        <v>0</v>
      </c>
      <c r="O87" s="214">
        <v>0</v>
      </c>
      <c r="P87" s="214">
        <v>1</v>
      </c>
      <c r="Q87" s="214">
        <v>0</v>
      </c>
      <c r="R87" s="214">
        <v>0.2</v>
      </c>
      <c r="S87" s="214">
        <v>0</v>
      </c>
      <c r="T87" s="215">
        <v>0.6</v>
      </c>
      <c r="U87" s="34"/>
      <c r="V87" s="34"/>
    </row>
    <row r="88" spans="1:22" x14ac:dyDescent="0.2">
      <c r="A88" s="81">
        <v>83</v>
      </c>
      <c r="B88" s="84" t="str">
        <f t="shared" si="3"/>
        <v>Hong Kong SAR, China</v>
      </c>
      <c r="C88" s="84" t="str">
        <f t="shared" si="4"/>
        <v>HKG</v>
      </c>
      <c r="D88" s="214">
        <f t="shared" si="5"/>
        <v>0.61111111111111094</v>
      </c>
      <c r="E88" s="81" t="s">
        <v>684</v>
      </c>
      <c r="F88" s="84" t="s">
        <v>717</v>
      </c>
      <c r="G88" s="216">
        <v>0.63888888888888895</v>
      </c>
      <c r="H88" s="214">
        <v>0.58333333333333304</v>
      </c>
      <c r="I88" s="214">
        <v>1</v>
      </c>
      <c r="J88" s="214">
        <v>0.5</v>
      </c>
      <c r="K88" s="214">
        <v>0.5</v>
      </c>
      <c r="L88" s="214">
        <v>1</v>
      </c>
      <c r="M88" s="214">
        <v>0</v>
      </c>
      <c r="N88" s="214">
        <v>0</v>
      </c>
      <c r="O88" s="214">
        <v>1</v>
      </c>
      <c r="P88" s="214">
        <v>1</v>
      </c>
      <c r="Q88" s="214">
        <v>1</v>
      </c>
      <c r="R88" s="214">
        <v>0.4</v>
      </c>
      <c r="S88" s="214">
        <v>0.33333333333333298</v>
      </c>
      <c r="T88" s="215">
        <v>0.6</v>
      </c>
      <c r="U88" s="34"/>
      <c r="V88" s="34"/>
    </row>
    <row r="89" spans="1:22" x14ac:dyDescent="0.2">
      <c r="A89" s="81">
        <v>84</v>
      </c>
      <c r="B89" s="84" t="str">
        <f t="shared" si="3"/>
        <v>Honduras</v>
      </c>
      <c r="C89" s="84" t="str">
        <f t="shared" si="4"/>
        <v>HND</v>
      </c>
      <c r="D89" s="214">
        <f t="shared" si="5"/>
        <v>0.18611111111111101</v>
      </c>
      <c r="E89" s="81" t="s">
        <v>142</v>
      </c>
      <c r="F89" s="84" t="s">
        <v>141</v>
      </c>
      <c r="G89" s="216">
        <v>0</v>
      </c>
      <c r="H89" s="214">
        <v>0.37222222222222201</v>
      </c>
      <c r="I89" s="214">
        <v>0</v>
      </c>
      <c r="J89" s="214">
        <v>0.5</v>
      </c>
      <c r="K89" s="214">
        <v>0</v>
      </c>
      <c r="L89" s="214">
        <v>0.66666666666666696</v>
      </c>
      <c r="M89" s="214">
        <v>0</v>
      </c>
      <c r="N89" s="214">
        <v>0</v>
      </c>
      <c r="O89" s="214">
        <v>0</v>
      </c>
      <c r="P89" s="214">
        <v>0.66666666666666696</v>
      </c>
      <c r="Q89" s="214">
        <v>0</v>
      </c>
      <c r="R89" s="214">
        <v>0.2</v>
      </c>
      <c r="S89" s="214">
        <v>0</v>
      </c>
      <c r="T89" s="215">
        <v>0.2</v>
      </c>
      <c r="U89" s="34"/>
      <c r="V89" s="34"/>
    </row>
    <row r="90" spans="1:22" x14ac:dyDescent="0.2">
      <c r="A90" s="81">
        <v>85</v>
      </c>
      <c r="B90" s="84" t="str">
        <f t="shared" si="3"/>
        <v>Croatia</v>
      </c>
      <c r="C90" s="84" t="str">
        <f t="shared" si="4"/>
        <v>HRV</v>
      </c>
      <c r="D90" s="214">
        <f t="shared" si="5"/>
        <v>0.30555555555555564</v>
      </c>
      <c r="E90" s="81" t="s">
        <v>144</v>
      </c>
      <c r="F90" s="84" t="s">
        <v>143</v>
      </c>
      <c r="G90" s="216">
        <v>8.3333333333333301E-2</v>
      </c>
      <c r="H90" s="214">
        <v>0.52777777777777801</v>
      </c>
      <c r="I90" s="214">
        <v>0</v>
      </c>
      <c r="J90" s="214">
        <v>0.5</v>
      </c>
      <c r="K90" s="214">
        <v>0.5</v>
      </c>
      <c r="L90" s="214">
        <v>1</v>
      </c>
      <c r="M90" s="214">
        <v>0</v>
      </c>
      <c r="N90" s="214">
        <v>0</v>
      </c>
      <c r="O90" s="214">
        <v>0</v>
      </c>
      <c r="P90" s="214">
        <v>0.66666666666666696</v>
      </c>
      <c r="Q90" s="214">
        <v>0</v>
      </c>
      <c r="R90" s="214">
        <v>0.4</v>
      </c>
      <c r="S90" s="214">
        <v>0</v>
      </c>
      <c r="T90" s="215">
        <v>0.6</v>
      </c>
      <c r="U90" s="34"/>
      <c r="V90" s="34"/>
    </row>
    <row r="91" spans="1:22" x14ac:dyDescent="0.2">
      <c r="A91" s="81">
        <v>86</v>
      </c>
      <c r="B91" s="84" t="str">
        <f t="shared" si="3"/>
        <v>Haiti</v>
      </c>
      <c r="C91" s="84" t="str">
        <f t="shared" si="4"/>
        <v>HTI</v>
      </c>
      <c r="D91" s="214">
        <f t="shared" si="5"/>
        <v>0.147222222222222</v>
      </c>
      <c r="E91" s="81" t="s">
        <v>146</v>
      </c>
      <c r="F91" s="84" t="s">
        <v>145</v>
      </c>
      <c r="G91" s="216">
        <v>0</v>
      </c>
      <c r="H91" s="214">
        <v>0.29444444444444401</v>
      </c>
      <c r="I91" s="214">
        <v>0</v>
      </c>
      <c r="J91" s="214">
        <v>0.5</v>
      </c>
      <c r="K91" s="214">
        <v>0</v>
      </c>
      <c r="L91" s="214">
        <v>0</v>
      </c>
      <c r="M91" s="214">
        <v>0</v>
      </c>
      <c r="N91" s="214">
        <v>0</v>
      </c>
      <c r="O91" s="214">
        <v>0</v>
      </c>
      <c r="P91" s="214">
        <v>0.66666666666666696</v>
      </c>
      <c r="Q91" s="214">
        <v>0</v>
      </c>
      <c r="R91" s="214">
        <v>0.4</v>
      </c>
      <c r="S91" s="214">
        <v>0</v>
      </c>
      <c r="T91" s="215">
        <v>0.2</v>
      </c>
      <c r="U91" s="34"/>
      <c r="V91" s="34"/>
    </row>
    <row r="92" spans="1:22" x14ac:dyDescent="0.2">
      <c r="A92" s="81">
        <v>87</v>
      </c>
      <c r="B92" s="84" t="str">
        <f t="shared" si="3"/>
        <v>Hungary</v>
      </c>
      <c r="C92" s="84" t="str">
        <f t="shared" si="4"/>
        <v>HUN</v>
      </c>
      <c r="D92" s="214">
        <f t="shared" si="5"/>
        <v>0.29166666666666652</v>
      </c>
      <c r="E92" s="81" t="s">
        <v>148</v>
      </c>
      <c r="F92" s="84" t="s">
        <v>147</v>
      </c>
      <c r="G92" s="216">
        <v>0</v>
      </c>
      <c r="H92" s="214">
        <v>0.58333333333333304</v>
      </c>
      <c r="I92" s="214">
        <v>0</v>
      </c>
      <c r="J92" s="214">
        <v>0.5</v>
      </c>
      <c r="K92" s="214">
        <v>0</v>
      </c>
      <c r="L92" s="214">
        <v>1</v>
      </c>
      <c r="M92" s="214">
        <v>0</v>
      </c>
      <c r="N92" s="214">
        <v>0</v>
      </c>
      <c r="O92" s="214">
        <v>0</v>
      </c>
      <c r="P92" s="214">
        <v>1</v>
      </c>
      <c r="Q92" s="214">
        <v>0</v>
      </c>
      <c r="R92" s="214">
        <v>0.4</v>
      </c>
      <c r="S92" s="214">
        <v>0</v>
      </c>
      <c r="T92" s="215">
        <v>0.6</v>
      </c>
      <c r="U92" s="34"/>
      <c r="V92" s="34"/>
    </row>
    <row r="93" spans="1:22" x14ac:dyDescent="0.2">
      <c r="A93" s="81">
        <v>88</v>
      </c>
      <c r="B93" s="84" t="str">
        <f t="shared" si="3"/>
        <v>Indonesia</v>
      </c>
      <c r="C93" s="84" t="str">
        <f t="shared" si="4"/>
        <v>IDN</v>
      </c>
      <c r="D93" s="214">
        <f t="shared" si="5"/>
        <v>0.202777777777778</v>
      </c>
      <c r="E93" s="81" t="s">
        <v>150</v>
      </c>
      <c r="F93" s="84" t="s">
        <v>149</v>
      </c>
      <c r="G93" s="216">
        <v>0</v>
      </c>
      <c r="H93" s="214">
        <v>0.405555555555556</v>
      </c>
      <c r="I93" s="214">
        <v>0</v>
      </c>
      <c r="J93" s="214">
        <v>0.5</v>
      </c>
      <c r="K93" s="214">
        <v>0</v>
      </c>
      <c r="L93" s="214">
        <v>0.66666666666666696</v>
      </c>
      <c r="M93" s="214">
        <v>0</v>
      </c>
      <c r="N93" s="214">
        <v>0</v>
      </c>
      <c r="O93" s="214">
        <v>0</v>
      </c>
      <c r="P93" s="214">
        <v>0.66666666666666696</v>
      </c>
      <c r="Q93" s="214">
        <v>0</v>
      </c>
      <c r="R93" s="214">
        <v>0.4</v>
      </c>
      <c r="S93" s="214">
        <v>0</v>
      </c>
      <c r="T93" s="215">
        <v>0.2</v>
      </c>
      <c r="U93" s="34"/>
      <c r="V93" s="34"/>
    </row>
    <row r="94" spans="1:22" x14ac:dyDescent="0.2">
      <c r="A94" s="81">
        <v>89</v>
      </c>
      <c r="B94" s="84" t="str">
        <f t="shared" si="3"/>
        <v>Isle of Man</v>
      </c>
      <c r="C94" s="84" t="str">
        <f t="shared" si="4"/>
        <v>IMN</v>
      </c>
      <c r="D94" s="214">
        <f t="shared" si="5"/>
        <v>0.83611111111111103</v>
      </c>
      <c r="E94" s="81" t="s">
        <v>685</v>
      </c>
      <c r="F94" s="84" t="s">
        <v>718</v>
      </c>
      <c r="G94" s="216">
        <v>0.88888888888888895</v>
      </c>
      <c r="H94" s="214">
        <v>0.78333333333333299</v>
      </c>
      <c r="I94" s="214">
        <v>1</v>
      </c>
      <c r="J94" s="214">
        <v>0.5</v>
      </c>
      <c r="K94" s="214">
        <v>1</v>
      </c>
      <c r="L94" s="214">
        <v>1</v>
      </c>
      <c r="M94" s="214">
        <v>1</v>
      </c>
      <c r="N94" s="214">
        <v>1</v>
      </c>
      <c r="O94" s="214">
        <v>1</v>
      </c>
      <c r="P94" s="214">
        <v>1</v>
      </c>
      <c r="Q94" s="214">
        <v>1</v>
      </c>
      <c r="R94" s="214">
        <v>0.4</v>
      </c>
      <c r="S94" s="214">
        <v>0.33333333333333298</v>
      </c>
      <c r="T94" s="215">
        <v>0.8</v>
      </c>
      <c r="U94" s="34"/>
      <c r="V94" s="34"/>
    </row>
    <row r="95" spans="1:22" x14ac:dyDescent="0.2">
      <c r="A95" s="81">
        <v>90</v>
      </c>
      <c r="B95" s="84" t="str">
        <f t="shared" si="3"/>
        <v>India</v>
      </c>
      <c r="C95" s="84" t="str">
        <f t="shared" si="4"/>
        <v>IND</v>
      </c>
      <c r="D95" s="214">
        <f t="shared" si="5"/>
        <v>0.21388888888888899</v>
      </c>
      <c r="E95" s="81" t="s">
        <v>152</v>
      </c>
      <c r="F95" s="84" t="s">
        <v>151</v>
      </c>
      <c r="G95" s="216">
        <v>0</v>
      </c>
      <c r="H95" s="214">
        <v>0.42777777777777798</v>
      </c>
      <c r="I95" s="214">
        <v>0</v>
      </c>
      <c r="J95" s="214">
        <v>0.5</v>
      </c>
      <c r="K95" s="214">
        <v>0</v>
      </c>
      <c r="L95" s="214">
        <v>1</v>
      </c>
      <c r="M95" s="214">
        <v>0</v>
      </c>
      <c r="N95" s="214">
        <v>0</v>
      </c>
      <c r="O95" s="214">
        <v>0</v>
      </c>
      <c r="P95" s="214">
        <v>0.66666666666666696</v>
      </c>
      <c r="Q95" s="214">
        <v>0</v>
      </c>
      <c r="R95" s="214">
        <v>0.2</v>
      </c>
      <c r="S95" s="214">
        <v>0</v>
      </c>
      <c r="T95" s="215">
        <v>0.2</v>
      </c>
      <c r="U95" s="34"/>
      <c r="V95" s="34"/>
    </row>
    <row r="96" spans="1:22" x14ac:dyDescent="0.2">
      <c r="A96" s="81">
        <v>91</v>
      </c>
      <c r="B96" s="84" t="str">
        <f t="shared" si="3"/>
        <v>Ireland</v>
      </c>
      <c r="C96" s="84" t="str">
        <f t="shared" si="4"/>
        <v>IRL</v>
      </c>
      <c r="D96" s="214">
        <f t="shared" si="5"/>
        <v>0.29166666666666652</v>
      </c>
      <c r="E96" s="81" t="s">
        <v>154</v>
      </c>
      <c r="F96" s="84" t="s">
        <v>153</v>
      </c>
      <c r="G96" s="216">
        <v>0</v>
      </c>
      <c r="H96" s="214">
        <v>0.58333333333333304</v>
      </c>
      <c r="I96" s="214">
        <v>0</v>
      </c>
      <c r="J96" s="214">
        <v>0.5</v>
      </c>
      <c r="K96" s="214">
        <v>0</v>
      </c>
      <c r="L96" s="214">
        <v>1</v>
      </c>
      <c r="M96" s="214">
        <v>0</v>
      </c>
      <c r="N96" s="214">
        <v>0</v>
      </c>
      <c r="O96" s="214">
        <v>0</v>
      </c>
      <c r="P96" s="214">
        <v>1</v>
      </c>
      <c r="Q96" s="214">
        <v>0</v>
      </c>
      <c r="R96" s="214">
        <v>0.4</v>
      </c>
      <c r="S96" s="214">
        <v>0</v>
      </c>
      <c r="T96" s="215">
        <v>0.6</v>
      </c>
      <c r="U96" s="34"/>
      <c r="V96" s="34"/>
    </row>
    <row r="97" spans="1:22" x14ac:dyDescent="0.2">
      <c r="A97" s="81">
        <v>92</v>
      </c>
      <c r="B97" s="84" t="str">
        <f t="shared" si="3"/>
        <v>Iran, Islamic Rep.</v>
      </c>
      <c r="C97" s="84" t="str">
        <f t="shared" si="4"/>
        <v>IRN</v>
      </c>
      <c r="D97" s="214">
        <f t="shared" si="5"/>
        <v>0.30000000000000016</v>
      </c>
      <c r="E97" s="81" t="s">
        <v>155</v>
      </c>
      <c r="F97" s="84" t="s">
        <v>719</v>
      </c>
      <c r="G97" s="216">
        <v>8.3333333333333301E-2</v>
      </c>
      <c r="H97" s="214">
        <v>0.51666666666666705</v>
      </c>
      <c r="I97" s="214">
        <v>0</v>
      </c>
      <c r="J97" s="214">
        <v>0.5</v>
      </c>
      <c r="K97" s="214">
        <v>0.5</v>
      </c>
      <c r="L97" s="214">
        <v>1</v>
      </c>
      <c r="M97" s="214">
        <v>0</v>
      </c>
      <c r="N97" s="214">
        <v>0</v>
      </c>
      <c r="O97" s="214">
        <v>0</v>
      </c>
      <c r="P97" s="214">
        <v>1</v>
      </c>
      <c r="Q97" s="214">
        <v>0</v>
      </c>
      <c r="R97" s="214">
        <v>0.4</v>
      </c>
      <c r="S97" s="214">
        <v>0</v>
      </c>
      <c r="T97" s="215">
        <v>0.2</v>
      </c>
      <c r="U97" s="34"/>
      <c r="V97" s="34"/>
    </row>
    <row r="98" spans="1:22" x14ac:dyDescent="0.2">
      <c r="A98" s="81">
        <v>93</v>
      </c>
      <c r="B98" s="84" t="str">
        <f t="shared" si="3"/>
        <v>Iraq</v>
      </c>
      <c r="C98" s="84" t="str">
        <f t="shared" si="4"/>
        <v>IRQ</v>
      </c>
      <c r="D98" s="214">
        <f t="shared" si="5"/>
        <v>0.27222222222222214</v>
      </c>
      <c r="E98" s="81" t="s">
        <v>157</v>
      </c>
      <c r="F98" s="84" t="s">
        <v>156</v>
      </c>
      <c r="G98" s="216">
        <v>8.3333333333333301E-2</v>
      </c>
      <c r="H98" s="214">
        <v>0.46111111111111103</v>
      </c>
      <c r="I98" s="214">
        <v>0</v>
      </c>
      <c r="J98" s="214">
        <v>0.5</v>
      </c>
      <c r="K98" s="214">
        <v>0.5</v>
      </c>
      <c r="L98" s="214">
        <v>0.66666666666666696</v>
      </c>
      <c r="M98" s="214">
        <v>0</v>
      </c>
      <c r="N98" s="214">
        <v>0</v>
      </c>
      <c r="O98" s="214">
        <v>0</v>
      </c>
      <c r="P98" s="214">
        <v>1</v>
      </c>
      <c r="Q98" s="214">
        <v>0</v>
      </c>
      <c r="R98" s="214">
        <v>0.4</v>
      </c>
      <c r="S98" s="214">
        <v>0</v>
      </c>
      <c r="T98" s="215">
        <v>0.2</v>
      </c>
      <c r="U98" s="34"/>
      <c r="V98" s="34"/>
    </row>
    <row r="99" spans="1:22" x14ac:dyDescent="0.2">
      <c r="A99" s="81">
        <v>94</v>
      </c>
      <c r="B99" s="84" t="str">
        <f t="shared" si="3"/>
        <v>Iceland</v>
      </c>
      <c r="C99" s="84" t="str">
        <f t="shared" si="4"/>
        <v>ISL</v>
      </c>
      <c r="D99" s="214">
        <f t="shared" si="5"/>
        <v>0.33333333333333315</v>
      </c>
      <c r="E99" s="81" t="s">
        <v>159</v>
      </c>
      <c r="F99" s="84" t="s">
        <v>158</v>
      </c>
      <c r="G99" s="216">
        <v>8.3333333333333301E-2</v>
      </c>
      <c r="H99" s="214">
        <v>0.58333333333333304</v>
      </c>
      <c r="I99" s="214">
        <v>0</v>
      </c>
      <c r="J99" s="214">
        <v>0.5</v>
      </c>
      <c r="K99" s="214">
        <v>0.5</v>
      </c>
      <c r="L99" s="214">
        <v>1</v>
      </c>
      <c r="M99" s="214">
        <v>0</v>
      </c>
      <c r="N99" s="214">
        <v>0</v>
      </c>
      <c r="O99" s="214">
        <v>0</v>
      </c>
      <c r="P99" s="214">
        <v>1</v>
      </c>
      <c r="Q99" s="214">
        <v>0</v>
      </c>
      <c r="R99" s="214">
        <v>0.4</v>
      </c>
      <c r="S99" s="214">
        <v>0</v>
      </c>
      <c r="T99" s="215">
        <v>0.6</v>
      </c>
      <c r="U99" s="34"/>
      <c r="V99" s="34"/>
    </row>
    <row r="100" spans="1:22" x14ac:dyDescent="0.2">
      <c r="A100" s="81">
        <v>95</v>
      </c>
      <c r="B100" s="84" t="str">
        <f t="shared" si="3"/>
        <v>Israel</v>
      </c>
      <c r="C100" s="84" t="str">
        <f t="shared" si="4"/>
        <v>ISR</v>
      </c>
      <c r="D100" s="214">
        <f t="shared" si="5"/>
        <v>0.25833333333333353</v>
      </c>
      <c r="E100" s="81" t="s">
        <v>161</v>
      </c>
      <c r="F100" s="84" t="s">
        <v>160</v>
      </c>
      <c r="G100" s="216">
        <v>0</v>
      </c>
      <c r="H100" s="214">
        <v>0.51666666666666705</v>
      </c>
      <c r="I100" s="214">
        <v>0</v>
      </c>
      <c r="J100" s="214">
        <v>0.5</v>
      </c>
      <c r="K100" s="214">
        <v>0</v>
      </c>
      <c r="L100" s="214">
        <v>1</v>
      </c>
      <c r="M100" s="214">
        <v>0</v>
      </c>
      <c r="N100" s="214">
        <v>0</v>
      </c>
      <c r="O100" s="214">
        <v>0</v>
      </c>
      <c r="P100" s="214">
        <v>1</v>
      </c>
      <c r="Q100" s="214">
        <v>0</v>
      </c>
      <c r="R100" s="214">
        <v>0.4</v>
      </c>
      <c r="S100" s="214">
        <v>0</v>
      </c>
      <c r="T100" s="215">
        <v>0.2</v>
      </c>
      <c r="U100" s="34"/>
      <c r="V100" s="34"/>
    </row>
    <row r="101" spans="1:22" x14ac:dyDescent="0.2">
      <c r="A101" s="81">
        <v>96</v>
      </c>
      <c r="B101" s="84" t="str">
        <f t="shared" si="3"/>
        <v>Italy</v>
      </c>
      <c r="C101" s="84" t="str">
        <f t="shared" si="4"/>
        <v>ITA</v>
      </c>
      <c r="D101" s="214">
        <f t="shared" si="5"/>
        <v>0.27500000000000002</v>
      </c>
      <c r="E101" s="81" t="s">
        <v>163</v>
      </c>
      <c r="F101" s="84" t="s">
        <v>162</v>
      </c>
      <c r="G101" s="216">
        <v>0</v>
      </c>
      <c r="H101" s="214">
        <v>0.55000000000000004</v>
      </c>
      <c r="I101" s="214">
        <v>0</v>
      </c>
      <c r="J101" s="214">
        <v>0.5</v>
      </c>
      <c r="K101" s="214">
        <v>0</v>
      </c>
      <c r="L101" s="214">
        <v>1</v>
      </c>
      <c r="M101" s="214">
        <v>0</v>
      </c>
      <c r="N101" s="214">
        <v>0</v>
      </c>
      <c r="O101" s="214">
        <v>0</v>
      </c>
      <c r="P101" s="214">
        <v>1</v>
      </c>
      <c r="Q101" s="214">
        <v>0</v>
      </c>
      <c r="R101" s="214">
        <v>0.2</v>
      </c>
      <c r="S101" s="214">
        <v>0</v>
      </c>
      <c r="T101" s="215">
        <v>0.6</v>
      </c>
      <c r="U101" s="34"/>
      <c r="V101" s="34"/>
    </row>
    <row r="102" spans="1:22" x14ac:dyDescent="0.2">
      <c r="A102" s="81">
        <v>97</v>
      </c>
      <c r="B102" s="84" t="str">
        <f t="shared" si="3"/>
        <v>Jamaica</v>
      </c>
      <c r="C102" s="84" t="str">
        <f t="shared" si="4"/>
        <v>JAM</v>
      </c>
      <c r="D102" s="214">
        <f t="shared" si="5"/>
        <v>0.30000000000000016</v>
      </c>
      <c r="E102" s="81" t="s">
        <v>165</v>
      </c>
      <c r="F102" s="84" t="s">
        <v>164</v>
      </c>
      <c r="G102" s="216">
        <v>8.3333333333333301E-2</v>
      </c>
      <c r="H102" s="214">
        <v>0.51666666666666705</v>
      </c>
      <c r="I102" s="214">
        <v>0</v>
      </c>
      <c r="J102" s="214">
        <v>0.5</v>
      </c>
      <c r="K102" s="214">
        <v>0.5</v>
      </c>
      <c r="L102" s="214">
        <v>1</v>
      </c>
      <c r="M102" s="214">
        <v>0</v>
      </c>
      <c r="N102" s="214">
        <v>0</v>
      </c>
      <c r="O102" s="214">
        <v>0</v>
      </c>
      <c r="P102" s="214">
        <v>1</v>
      </c>
      <c r="Q102" s="214">
        <v>0</v>
      </c>
      <c r="R102" s="214">
        <v>0.4</v>
      </c>
      <c r="S102" s="214">
        <v>0</v>
      </c>
      <c r="T102" s="215">
        <v>0.2</v>
      </c>
      <c r="U102" s="34"/>
      <c r="V102" s="34"/>
    </row>
    <row r="103" spans="1:22" x14ac:dyDescent="0.2">
      <c r="A103" s="81">
        <v>98</v>
      </c>
      <c r="B103" s="84" t="str">
        <f t="shared" si="3"/>
        <v>Jordan</v>
      </c>
      <c r="C103" s="84" t="str">
        <f t="shared" si="4"/>
        <v>JOR</v>
      </c>
      <c r="D103" s="214">
        <f t="shared" si="5"/>
        <v>0.27500000000000002</v>
      </c>
      <c r="E103" s="81" t="s">
        <v>167</v>
      </c>
      <c r="F103" s="84" t="s">
        <v>166</v>
      </c>
      <c r="G103" s="216">
        <v>0</v>
      </c>
      <c r="H103" s="214">
        <v>0.55000000000000004</v>
      </c>
      <c r="I103" s="214">
        <v>0</v>
      </c>
      <c r="J103" s="214">
        <v>0.5</v>
      </c>
      <c r="K103" s="214">
        <v>0</v>
      </c>
      <c r="L103" s="214">
        <v>1</v>
      </c>
      <c r="M103" s="214">
        <v>0</v>
      </c>
      <c r="N103" s="214">
        <v>0</v>
      </c>
      <c r="O103" s="214">
        <v>0</v>
      </c>
      <c r="P103" s="214">
        <v>1</v>
      </c>
      <c r="Q103" s="214">
        <v>0</v>
      </c>
      <c r="R103" s="214">
        <v>0.4</v>
      </c>
      <c r="S103" s="214">
        <v>0</v>
      </c>
      <c r="T103" s="215">
        <v>0.4</v>
      </c>
      <c r="U103" s="34"/>
      <c r="V103" s="34"/>
    </row>
    <row r="104" spans="1:22" x14ac:dyDescent="0.2">
      <c r="A104" s="81">
        <v>99</v>
      </c>
      <c r="B104" s="84" t="str">
        <f t="shared" si="3"/>
        <v>Japan</v>
      </c>
      <c r="C104" s="84" t="str">
        <f t="shared" si="4"/>
        <v>JPN</v>
      </c>
      <c r="D104" s="214">
        <f t="shared" si="5"/>
        <v>0.30833333333333351</v>
      </c>
      <c r="E104" s="81" t="s">
        <v>169</v>
      </c>
      <c r="F104" s="84" t="s">
        <v>168</v>
      </c>
      <c r="G104" s="216">
        <v>0</v>
      </c>
      <c r="H104" s="214">
        <v>0.61666666666666703</v>
      </c>
      <c r="I104" s="214">
        <v>0</v>
      </c>
      <c r="J104" s="214">
        <v>0.5</v>
      </c>
      <c r="K104" s="214">
        <v>0</v>
      </c>
      <c r="L104" s="214">
        <v>1</v>
      </c>
      <c r="M104" s="214">
        <v>0</v>
      </c>
      <c r="N104" s="214">
        <v>0</v>
      </c>
      <c r="O104" s="214">
        <v>0</v>
      </c>
      <c r="P104" s="214">
        <v>1</v>
      </c>
      <c r="Q104" s="214">
        <v>0</v>
      </c>
      <c r="R104" s="214">
        <v>0.4</v>
      </c>
      <c r="S104" s="214">
        <v>0</v>
      </c>
      <c r="T104" s="215">
        <v>0.8</v>
      </c>
      <c r="U104" s="34"/>
      <c r="V104" s="34"/>
    </row>
    <row r="105" spans="1:22" x14ac:dyDescent="0.2">
      <c r="A105" s="81">
        <v>100</v>
      </c>
      <c r="B105" s="84" t="str">
        <f t="shared" si="3"/>
        <v>Kazakhstan</v>
      </c>
      <c r="C105" s="84" t="str">
        <f t="shared" si="4"/>
        <v>KAZ</v>
      </c>
      <c r="D105" s="214">
        <f t="shared" si="5"/>
        <v>0.27500000000000002</v>
      </c>
      <c r="E105" s="81" t="s">
        <v>171</v>
      </c>
      <c r="F105" s="84" t="s">
        <v>170</v>
      </c>
      <c r="G105" s="216">
        <v>0</v>
      </c>
      <c r="H105" s="214">
        <v>0.55000000000000004</v>
      </c>
      <c r="I105" s="214">
        <v>0</v>
      </c>
      <c r="J105" s="214">
        <v>0.5</v>
      </c>
      <c r="K105" s="214">
        <v>0</v>
      </c>
      <c r="L105" s="214">
        <v>1</v>
      </c>
      <c r="M105" s="214">
        <v>0</v>
      </c>
      <c r="N105" s="214">
        <v>0</v>
      </c>
      <c r="O105" s="214">
        <v>0</v>
      </c>
      <c r="P105" s="214">
        <v>1</v>
      </c>
      <c r="Q105" s="214">
        <v>0</v>
      </c>
      <c r="R105" s="214">
        <v>0.4</v>
      </c>
      <c r="S105" s="214">
        <v>0</v>
      </c>
      <c r="T105" s="215">
        <v>0.4</v>
      </c>
      <c r="U105" s="34"/>
      <c r="V105" s="34"/>
    </row>
    <row r="106" spans="1:22" x14ac:dyDescent="0.2">
      <c r="A106" s="81">
        <v>101</v>
      </c>
      <c r="B106" s="84" t="str">
        <f t="shared" si="3"/>
        <v>Kenya</v>
      </c>
      <c r="C106" s="84" t="str">
        <f t="shared" si="4"/>
        <v>KEN</v>
      </c>
      <c r="D106" s="214">
        <f t="shared" si="5"/>
        <v>0.15</v>
      </c>
      <c r="E106" s="81" t="s">
        <v>173</v>
      </c>
      <c r="F106" s="84" t="s">
        <v>172</v>
      </c>
      <c r="G106" s="216">
        <v>0</v>
      </c>
      <c r="H106" s="214">
        <v>0.3</v>
      </c>
      <c r="I106" s="214">
        <v>0</v>
      </c>
      <c r="J106" s="214">
        <v>0</v>
      </c>
      <c r="K106" s="214">
        <v>0</v>
      </c>
      <c r="L106" s="214">
        <v>0.33333333333333298</v>
      </c>
      <c r="M106" s="214">
        <v>0</v>
      </c>
      <c r="N106" s="214">
        <v>0</v>
      </c>
      <c r="O106" s="214">
        <v>0</v>
      </c>
      <c r="P106" s="214">
        <v>0.66666666666666696</v>
      </c>
      <c r="Q106" s="214">
        <v>0</v>
      </c>
      <c r="R106" s="214">
        <v>0.4</v>
      </c>
      <c r="S106" s="214">
        <v>0</v>
      </c>
      <c r="T106" s="215">
        <v>0.4</v>
      </c>
      <c r="U106" s="34"/>
      <c r="V106" s="34"/>
    </row>
    <row r="107" spans="1:22" x14ac:dyDescent="0.2">
      <c r="A107" s="81">
        <v>102</v>
      </c>
      <c r="B107" s="84" t="str">
        <f t="shared" si="3"/>
        <v>Kyrgyz Republic</v>
      </c>
      <c r="C107" s="84" t="str">
        <f t="shared" si="4"/>
        <v>KGZ</v>
      </c>
      <c r="D107" s="214">
        <f t="shared" si="5"/>
        <v>0.30555555555555564</v>
      </c>
      <c r="E107" s="81" t="s">
        <v>174</v>
      </c>
      <c r="F107" s="84" t="s">
        <v>720</v>
      </c>
      <c r="G107" s="216">
        <v>8.3333333333333301E-2</v>
      </c>
      <c r="H107" s="214">
        <v>0.52777777777777801</v>
      </c>
      <c r="I107" s="214">
        <v>0</v>
      </c>
      <c r="J107" s="214">
        <v>0.5</v>
      </c>
      <c r="K107" s="214">
        <v>0.5</v>
      </c>
      <c r="L107" s="214">
        <v>1</v>
      </c>
      <c r="M107" s="214">
        <v>0</v>
      </c>
      <c r="N107" s="214">
        <v>0</v>
      </c>
      <c r="O107" s="214">
        <v>0</v>
      </c>
      <c r="P107" s="214">
        <v>0.66666666666666696</v>
      </c>
      <c r="Q107" s="214">
        <v>0</v>
      </c>
      <c r="R107" s="214">
        <v>0.4</v>
      </c>
      <c r="S107" s="214">
        <v>0</v>
      </c>
      <c r="T107" s="215">
        <v>0.6</v>
      </c>
      <c r="U107" s="34"/>
      <c r="V107" s="34"/>
    </row>
    <row r="108" spans="1:22" x14ac:dyDescent="0.2">
      <c r="A108" s="81">
        <v>103</v>
      </c>
      <c r="B108" s="84" t="str">
        <f t="shared" si="3"/>
        <v>Cambodia</v>
      </c>
      <c r="C108" s="84" t="str">
        <f t="shared" si="4"/>
        <v>KHM</v>
      </c>
      <c r="D108" s="214">
        <f t="shared" si="5"/>
        <v>0.27500000000000002</v>
      </c>
      <c r="E108" s="81" t="s">
        <v>176</v>
      </c>
      <c r="F108" s="84" t="s">
        <v>175</v>
      </c>
      <c r="G108" s="216">
        <v>0</v>
      </c>
      <c r="H108" s="214">
        <v>0.55000000000000004</v>
      </c>
      <c r="I108" s="214">
        <v>0</v>
      </c>
      <c r="J108" s="214">
        <v>0.5</v>
      </c>
      <c r="K108" s="214">
        <v>0</v>
      </c>
      <c r="L108" s="214">
        <v>1</v>
      </c>
      <c r="M108" s="214">
        <v>0</v>
      </c>
      <c r="N108" s="214">
        <v>0</v>
      </c>
      <c r="O108" s="214">
        <v>0</v>
      </c>
      <c r="P108" s="214">
        <v>1</v>
      </c>
      <c r="Q108" s="214">
        <v>0</v>
      </c>
      <c r="R108" s="214">
        <v>0.2</v>
      </c>
      <c r="S108" s="214">
        <v>0</v>
      </c>
      <c r="T108" s="215">
        <v>0.6</v>
      </c>
      <c r="U108" s="34"/>
      <c r="V108" s="34"/>
    </row>
    <row r="109" spans="1:22" x14ac:dyDescent="0.2">
      <c r="A109" s="81">
        <v>104</v>
      </c>
      <c r="B109" s="84" t="str">
        <f t="shared" si="3"/>
        <v>Kiribati</v>
      </c>
      <c r="C109" s="84" t="str">
        <f t="shared" si="4"/>
        <v>KIR</v>
      </c>
      <c r="D109" s="214">
        <f t="shared" si="5"/>
        <v>0.54444444444444451</v>
      </c>
      <c r="E109" s="81" t="s">
        <v>178</v>
      </c>
      <c r="F109" s="84" t="s">
        <v>177</v>
      </c>
      <c r="G109" s="216">
        <v>0.30555555555555602</v>
      </c>
      <c r="H109" s="214">
        <v>0.78333333333333299</v>
      </c>
      <c r="I109" s="214">
        <v>0</v>
      </c>
      <c r="J109" s="214">
        <v>0.5</v>
      </c>
      <c r="K109" s="214">
        <v>0.5</v>
      </c>
      <c r="L109" s="214">
        <v>1</v>
      </c>
      <c r="M109" s="214">
        <v>1</v>
      </c>
      <c r="N109" s="214">
        <v>1</v>
      </c>
      <c r="O109" s="214">
        <v>0</v>
      </c>
      <c r="P109" s="214">
        <v>1</v>
      </c>
      <c r="Q109" s="214">
        <v>0</v>
      </c>
      <c r="R109" s="214">
        <v>0.4</v>
      </c>
      <c r="S109" s="214">
        <v>0.33333333333333298</v>
      </c>
      <c r="T109" s="215">
        <v>0.8</v>
      </c>
      <c r="U109" s="34"/>
      <c r="V109" s="34"/>
    </row>
    <row r="110" spans="1:22" x14ac:dyDescent="0.2">
      <c r="A110" s="81">
        <v>105</v>
      </c>
      <c r="B110" s="84" t="str">
        <f t="shared" si="3"/>
        <v>St. Kitts and Nevis</v>
      </c>
      <c r="C110" s="84" t="str">
        <f t="shared" si="4"/>
        <v>KNA</v>
      </c>
      <c r="D110" s="214">
        <f t="shared" si="5"/>
        <v>0.54444444444444451</v>
      </c>
      <c r="E110" s="81" t="s">
        <v>179</v>
      </c>
      <c r="F110" s="84" t="s">
        <v>721</v>
      </c>
      <c r="G110" s="216">
        <v>0.30555555555555602</v>
      </c>
      <c r="H110" s="214">
        <v>0.78333333333333299</v>
      </c>
      <c r="I110" s="214">
        <v>0</v>
      </c>
      <c r="J110" s="214">
        <v>0.5</v>
      </c>
      <c r="K110" s="214">
        <v>0.5</v>
      </c>
      <c r="L110" s="214">
        <v>1</v>
      </c>
      <c r="M110" s="214">
        <v>1</v>
      </c>
      <c r="N110" s="214">
        <v>1</v>
      </c>
      <c r="O110" s="214">
        <v>0</v>
      </c>
      <c r="P110" s="214">
        <v>1</v>
      </c>
      <c r="Q110" s="214">
        <v>0</v>
      </c>
      <c r="R110" s="214">
        <v>0.4</v>
      </c>
      <c r="S110" s="214">
        <v>0.33333333333333298</v>
      </c>
      <c r="T110" s="215">
        <v>0.8</v>
      </c>
      <c r="U110" s="34"/>
      <c r="V110" s="34"/>
    </row>
    <row r="111" spans="1:22" x14ac:dyDescent="0.2">
      <c r="A111" s="81">
        <v>106</v>
      </c>
      <c r="B111" s="84" t="str">
        <f t="shared" si="3"/>
        <v>Korea, Rep.</v>
      </c>
      <c r="C111" s="84" t="str">
        <f t="shared" si="4"/>
        <v>KOR</v>
      </c>
      <c r="D111" s="214">
        <f t="shared" si="5"/>
        <v>0.29166666666666652</v>
      </c>
      <c r="E111" s="81" t="s">
        <v>180</v>
      </c>
      <c r="F111" s="84" t="s">
        <v>722</v>
      </c>
      <c r="G111" s="216">
        <v>0</v>
      </c>
      <c r="H111" s="214">
        <v>0.58333333333333304</v>
      </c>
      <c r="I111" s="214">
        <v>0</v>
      </c>
      <c r="J111" s="214">
        <v>0.5</v>
      </c>
      <c r="K111" s="214">
        <v>0</v>
      </c>
      <c r="L111" s="214">
        <v>1</v>
      </c>
      <c r="M111" s="214">
        <v>0</v>
      </c>
      <c r="N111" s="214">
        <v>0</v>
      </c>
      <c r="O111" s="214">
        <v>0</v>
      </c>
      <c r="P111" s="214">
        <v>1</v>
      </c>
      <c r="Q111" s="214">
        <v>0</v>
      </c>
      <c r="R111" s="214">
        <v>0.4</v>
      </c>
      <c r="S111" s="214">
        <v>0</v>
      </c>
      <c r="T111" s="215">
        <v>0.6</v>
      </c>
      <c r="U111" s="34"/>
      <c r="V111" s="34"/>
    </row>
    <row r="112" spans="1:22" x14ac:dyDescent="0.2">
      <c r="A112" s="81">
        <v>107</v>
      </c>
      <c r="B112" s="84" t="str">
        <f t="shared" si="3"/>
        <v>Kuwait</v>
      </c>
      <c r="C112" s="84" t="str">
        <f t="shared" si="4"/>
        <v>KWT</v>
      </c>
      <c r="D112" s="214">
        <f t="shared" si="5"/>
        <v>0.30833333333333351</v>
      </c>
      <c r="E112" s="81" t="s">
        <v>182</v>
      </c>
      <c r="F112" s="84" t="s">
        <v>181</v>
      </c>
      <c r="G112" s="216">
        <v>0</v>
      </c>
      <c r="H112" s="214">
        <v>0.61666666666666703</v>
      </c>
      <c r="I112" s="214">
        <v>0</v>
      </c>
      <c r="J112" s="214">
        <v>0.5</v>
      </c>
      <c r="K112" s="214">
        <v>0</v>
      </c>
      <c r="L112" s="214">
        <v>1</v>
      </c>
      <c r="M112" s="214">
        <v>0</v>
      </c>
      <c r="N112" s="214">
        <v>0</v>
      </c>
      <c r="O112" s="214">
        <v>0</v>
      </c>
      <c r="P112" s="214">
        <v>1</v>
      </c>
      <c r="Q112" s="214">
        <v>0</v>
      </c>
      <c r="R112" s="214">
        <v>0.6</v>
      </c>
      <c r="S112" s="214">
        <v>0</v>
      </c>
      <c r="T112" s="215">
        <v>0.6</v>
      </c>
      <c r="U112" s="34"/>
      <c r="V112" s="34"/>
    </row>
    <row r="113" spans="1:22" x14ac:dyDescent="0.2">
      <c r="A113" s="81">
        <v>108</v>
      </c>
      <c r="B113" s="84" t="str">
        <f t="shared" si="3"/>
        <v>Lao PDR</v>
      </c>
      <c r="C113" s="84" t="str">
        <f t="shared" si="4"/>
        <v>LAO</v>
      </c>
      <c r="D113" s="214">
        <f t="shared" si="5"/>
        <v>0.2194444444444445</v>
      </c>
      <c r="E113" s="81" t="s">
        <v>184</v>
      </c>
      <c r="F113" s="84" t="s">
        <v>183</v>
      </c>
      <c r="G113" s="216">
        <v>0</v>
      </c>
      <c r="H113" s="214">
        <v>0.43888888888888899</v>
      </c>
      <c r="I113" s="214">
        <v>0</v>
      </c>
      <c r="J113" s="214">
        <v>0.5</v>
      </c>
      <c r="K113" s="214">
        <v>0</v>
      </c>
      <c r="L113" s="214">
        <v>0.66666666666666696</v>
      </c>
      <c r="M113" s="214">
        <v>0</v>
      </c>
      <c r="N113" s="214">
        <v>0</v>
      </c>
      <c r="O113" s="214">
        <v>0</v>
      </c>
      <c r="P113" s="214">
        <v>0.66666666666666696</v>
      </c>
      <c r="Q113" s="214">
        <v>0</v>
      </c>
      <c r="R113" s="214">
        <v>0.2</v>
      </c>
      <c r="S113" s="214">
        <v>0</v>
      </c>
      <c r="T113" s="215">
        <v>0.6</v>
      </c>
      <c r="U113" s="34"/>
      <c r="V113" s="34"/>
    </row>
    <row r="114" spans="1:22" x14ac:dyDescent="0.2">
      <c r="A114" s="81">
        <v>109</v>
      </c>
      <c r="B114" s="84" t="str">
        <f t="shared" si="3"/>
        <v>Lebanon</v>
      </c>
      <c r="C114" s="84" t="str">
        <f t="shared" si="4"/>
        <v>LBN</v>
      </c>
      <c r="D114" s="214">
        <f t="shared" si="5"/>
        <v>0.27222222222222214</v>
      </c>
      <c r="E114" s="81" t="s">
        <v>186</v>
      </c>
      <c r="F114" s="84" t="s">
        <v>185</v>
      </c>
      <c r="G114" s="216">
        <v>8.3333333333333301E-2</v>
      </c>
      <c r="H114" s="214">
        <v>0.46111111111111103</v>
      </c>
      <c r="I114" s="214">
        <v>0</v>
      </c>
      <c r="J114" s="214">
        <v>0.5</v>
      </c>
      <c r="K114" s="214">
        <v>0.5</v>
      </c>
      <c r="L114" s="214">
        <v>0.66666666666666696</v>
      </c>
      <c r="M114" s="214">
        <v>0</v>
      </c>
      <c r="N114" s="214">
        <v>0</v>
      </c>
      <c r="O114" s="214">
        <v>0</v>
      </c>
      <c r="P114" s="214">
        <v>1</v>
      </c>
      <c r="Q114" s="214">
        <v>0</v>
      </c>
      <c r="R114" s="214">
        <v>0.4</v>
      </c>
      <c r="S114" s="214">
        <v>0</v>
      </c>
      <c r="T114" s="215">
        <v>0.2</v>
      </c>
      <c r="U114" s="34"/>
      <c r="V114" s="34"/>
    </row>
    <row r="115" spans="1:22" x14ac:dyDescent="0.2">
      <c r="A115" s="81">
        <v>110</v>
      </c>
      <c r="B115" s="84" t="str">
        <f t="shared" si="3"/>
        <v>Liberia</v>
      </c>
      <c r="C115" s="84" t="str">
        <f t="shared" si="4"/>
        <v>LBR</v>
      </c>
      <c r="D115" s="214">
        <f t="shared" si="5"/>
        <v>0.24444444444444466</v>
      </c>
      <c r="E115" s="81" t="s">
        <v>188</v>
      </c>
      <c r="F115" s="84" t="s">
        <v>187</v>
      </c>
      <c r="G115" s="216">
        <v>8.3333333333333301E-2</v>
      </c>
      <c r="H115" s="214">
        <v>0.405555555555556</v>
      </c>
      <c r="I115" s="214">
        <v>0</v>
      </c>
      <c r="J115" s="214">
        <v>0.5</v>
      </c>
      <c r="K115" s="214">
        <v>0.5</v>
      </c>
      <c r="L115" s="214">
        <v>0.66666666666666696</v>
      </c>
      <c r="M115" s="214">
        <v>0</v>
      </c>
      <c r="N115" s="214">
        <v>0</v>
      </c>
      <c r="O115" s="214">
        <v>0</v>
      </c>
      <c r="P115" s="214">
        <v>0.66666666666666696</v>
      </c>
      <c r="Q115" s="214">
        <v>0</v>
      </c>
      <c r="R115" s="214">
        <v>0.4</v>
      </c>
      <c r="S115" s="214">
        <v>0</v>
      </c>
      <c r="T115" s="215">
        <v>0.2</v>
      </c>
      <c r="U115" s="34"/>
      <c r="V115" s="34"/>
    </row>
    <row r="116" spans="1:22" x14ac:dyDescent="0.2">
      <c r="A116" s="81">
        <v>111</v>
      </c>
      <c r="B116" s="84" t="str">
        <f t="shared" si="3"/>
        <v>Libya</v>
      </c>
      <c r="C116" s="84" t="str">
        <f t="shared" si="4"/>
        <v>LBY</v>
      </c>
      <c r="D116" s="214">
        <f t="shared" si="5"/>
        <v>0.28888888888888864</v>
      </c>
      <c r="E116" s="81" t="s">
        <v>190</v>
      </c>
      <c r="F116" s="84" t="s">
        <v>189</v>
      </c>
      <c r="G116" s="216">
        <v>8.3333333333333301E-2</v>
      </c>
      <c r="H116" s="214">
        <v>0.49444444444444402</v>
      </c>
      <c r="I116" s="214">
        <v>0</v>
      </c>
      <c r="J116" s="214">
        <v>0.5</v>
      </c>
      <c r="K116" s="214">
        <v>0.5</v>
      </c>
      <c r="L116" s="214">
        <v>0.66666666666666696</v>
      </c>
      <c r="M116" s="214">
        <v>0</v>
      </c>
      <c r="N116" s="214">
        <v>0</v>
      </c>
      <c r="O116" s="214">
        <v>0</v>
      </c>
      <c r="P116" s="214">
        <v>1</v>
      </c>
      <c r="Q116" s="214">
        <v>0</v>
      </c>
      <c r="R116" s="214">
        <v>0.6</v>
      </c>
      <c r="S116" s="214">
        <v>0</v>
      </c>
      <c r="T116" s="215">
        <v>0.2</v>
      </c>
      <c r="U116" s="34"/>
      <c r="V116" s="34"/>
    </row>
    <row r="117" spans="1:22" x14ac:dyDescent="0.2">
      <c r="A117" s="81">
        <v>112</v>
      </c>
      <c r="B117" s="84" t="str">
        <f t="shared" si="3"/>
        <v>St. Lucia</v>
      </c>
      <c r="C117" s="84" t="str">
        <f t="shared" si="4"/>
        <v>LCA</v>
      </c>
      <c r="D117" s="214">
        <f t="shared" si="5"/>
        <v>0.55833333333333346</v>
      </c>
      <c r="E117" s="81" t="s">
        <v>191</v>
      </c>
      <c r="F117" s="84" t="s">
        <v>528</v>
      </c>
      <c r="G117" s="216">
        <v>0.38888888888888901</v>
      </c>
      <c r="H117" s="214">
        <v>0.72777777777777797</v>
      </c>
      <c r="I117" s="214">
        <v>0</v>
      </c>
      <c r="J117" s="214">
        <v>0.5</v>
      </c>
      <c r="K117" s="214">
        <v>1</v>
      </c>
      <c r="L117" s="214">
        <v>1</v>
      </c>
      <c r="M117" s="214">
        <v>1</v>
      </c>
      <c r="N117" s="214">
        <v>1</v>
      </c>
      <c r="O117" s="214">
        <v>0</v>
      </c>
      <c r="P117" s="214">
        <v>0.66666666666666696</v>
      </c>
      <c r="Q117" s="214">
        <v>0</v>
      </c>
      <c r="R117" s="214">
        <v>0.4</v>
      </c>
      <c r="S117" s="214">
        <v>0.33333333333333298</v>
      </c>
      <c r="T117" s="215">
        <v>0.8</v>
      </c>
      <c r="U117" s="34"/>
      <c r="V117" s="34"/>
    </row>
    <row r="118" spans="1:22" x14ac:dyDescent="0.2">
      <c r="A118" s="81">
        <v>113</v>
      </c>
      <c r="B118" s="84" t="str">
        <f t="shared" si="3"/>
        <v>Liechtenstein</v>
      </c>
      <c r="C118" s="84" t="str">
        <f t="shared" si="4"/>
        <v>LIE</v>
      </c>
      <c r="D118" s="214">
        <f t="shared" si="5"/>
        <v>0.40277777777777751</v>
      </c>
      <c r="E118" s="81" t="s">
        <v>193</v>
      </c>
      <c r="F118" s="84" t="s">
        <v>192</v>
      </c>
      <c r="G118" s="216">
        <v>0.22222222222222199</v>
      </c>
      <c r="H118" s="214">
        <v>0.58333333333333304</v>
      </c>
      <c r="I118" s="214">
        <v>0</v>
      </c>
      <c r="J118" s="214">
        <v>0.5</v>
      </c>
      <c r="K118" s="214">
        <v>1</v>
      </c>
      <c r="L118" s="214">
        <v>1</v>
      </c>
      <c r="M118" s="214">
        <v>0</v>
      </c>
      <c r="N118" s="214">
        <v>0</v>
      </c>
      <c r="O118" s="214">
        <v>0</v>
      </c>
      <c r="P118" s="214">
        <v>1</v>
      </c>
      <c r="Q118" s="214">
        <v>0</v>
      </c>
      <c r="R118" s="214">
        <v>0.4</v>
      </c>
      <c r="S118" s="214">
        <v>0.33333333333333298</v>
      </c>
      <c r="T118" s="215">
        <v>0.6</v>
      </c>
      <c r="U118" s="34"/>
      <c r="V118" s="34"/>
    </row>
    <row r="119" spans="1:22" x14ac:dyDescent="0.2">
      <c r="A119" s="81">
        <v>114</v>
      </c>
      <c r="B119" s="84" t="str">
        <f t="shared" si="3"/>
        <v>Sri Lanka</v>
      </c>
      <c r="C119" s="84" t="str">
        <f t="shared" si="4"/>
        <v>LKA</v>
      </c>
      <c r="D119" s="214">
        <f t="shared" si="5"/>
        <v>0.38611111111111146</v>
      </c>
      <c r="E119" s="81" t="s">
        <v>195</v>
      </c>
      <c r="F119" s="84" t="s">
        <v>194</v>
      </c>
      <c r="G119" s="216">
        <v>0.16666666666666699</v>
      </c>
      <c r="H119" s="214">
        <v>0.60555555555555596</v>
      </c>
      <c r="I119" s="214">
        <v>0</v>
      </c>
      <c r="J119" s="214">
        <v>0.5</v>
      </c>
      <c r="K119" s="214">
        <v>0</v>
      </c>
      <c r="L119" s="214">
        <v>0.66666666666666696</v>
      </c>
      <c r="M119" s="214">
        <v>1</v>
      </c>
      <c r="N119" s="214">
        <v>1</v>
      </c>
      <c r="O119" s="214">
        <v>0</v>
      </c>
      <c r="P119" s="214">
        <v>0.66666666666666696</v>
      </c>
      <c r="Q119" s="214">
        <v>0</v>
      </c>
      <c r="R119" s="214">
        <v>0.4</v>
      </c>
      <c r="S119" s="214">
        <v>0</v>
      </c>
      <c r="T119" s="215">
        <v>0.4</v>
      </c>
      <c r="U119" s="34"/>
      <c r="V119" s="34"/>
    </row>
    <row r="120" spans="1:22" x14ac:dyDescent="0.2">
      <c r="A120" s="81">
        <v>115</v>
      </c>
      <c r="B120" s="84" t="str">
        <f t="shared" si="3"/>
        <v>Lesotho</v>
      </c>
      <c r="C120" s="84" t="str">
        <f t="shared" si="4"/>
        <v>LSO</v>
      </c>
      <c r="D120" s="214">
        <f t="shared" si="5"/>
        <v>0.28888888888888864</v>
      </c>
      <c r="E120" s="81" t="s">
        <v>197</v>
      </c>
      <c r="F120" s="84" t="s">
        <v>196</v>
      </c>
      <c r="G120" s="216">
        <v>8.3333333333333301E-2</v>
      </c>
      <c r="H120" s="214">
        <v>0.49444444444444402</v>
      </c>
      <c r="I120" s="214">
        <v>0</v>
      </c>
      <c r="J120" s="214">
        <v>0.5</v>
      </c>
      <c r="K120" s="214">
        <v>0.5</v>
      </c>
      <c r="L120" s="214">
        <v>1</v>
      </c>
      <c r="M120" s="214">
        <v>0</v>
      </c>
      <c r="N120" s="214">
        <v>0</v>
      </c>
      <c r="O120" s="214">
        <v>0</v>
      </c>
      <c r="P120" s="214">
        <v>0.66666666666666696</v>
      </c>
      <c r="Q120" s="214">
        <v>0</v>
      </c>
      <c r="R120" s="214">
        <v>0.4</v>
      </c>
      <c r="S120" s="214">
        <v>0</v>
      </c>
      <c r="T120" s="215">
        <v>0.4</v>
      </c>
      <c r="U120" s="34"/>
      <c r="V120" s="34"/>
    </row>
    <row r="121" spans="1:22" x14ac:dyDescent="0.2">
      <c r="A121" s="81">
        <v>116</v>
      </c>
      <c r="B121" s="84" t="str">
        <f t="shared" si="3"/>
        <v>Lithuania</v>
      </c>
      <c r="C121" s="84" t="str">
        <f t="shared" si="4"/>
        <v>LTU</v>
      </c>
      <c r="D121" s="214">
        <f t="shared" si="5"/>
        <v>0.33333333333333315</v>
      </c>
      <c r="E121" s="81" t="s">
        <v>199</v>
      </c>
      <c r="F121" s="84" t="s">
        <v>198</v>
      </c>
      <c r="G121" s="216">
        <v>8.3333333333333301E-2</v>
      </c>
      <c r="H121" s="214">
        <v>0.58333333333333304</v>
      </c>
      <c r="I121" s="214">
        <v>0</v>
      </c>
      <c r="J121" s="214">
        <v>0.5</v>
      </c>
      <c r="K121" s="214">
        <v>0.5</v>
      </c>
      <c r="L121" s="214">
        <v>1</v>
      </c>
      <c r="M121" s="214">
        <v>0</v>
      </c>
      <c r="N121" s="214">
        <v>0</v>
      </c>
      <c r="O121" s="214">
        <v>0</v>
      </c>
      <c r="P121" s="214">
        <v>1</v>
      </c>
      <c r="Q121" s="214">
        <v>0</v>
      </c>
      <c r="R121" s="214">
        <v>0.4</v>
      </c>
      <c r="S121" s="214">
        <v>0</v>
      </c>
      <c r="T121" s="215">
        <v>0.6</v>
      </c>
      <c r="U121" s="34"/>
      <c r="V121" s="34"/>
    </row>
    <row r="122" spans="1:22" x14ac:dyDescent="0.2">
      <c r="A122" s="81">
        <v>117</v>
      </c>
      <c r="B122" s="84" t="str">
        <f t="shared" si="3"/>
        <v>Luxembourg</v>
      </c>
      <c r="C122" s="84" t="str">
        <f t="shared" si="4"/>
        <v>LUX</v>
      </c>
      <c r="D122" s="214">
        <f t="shared" si="5"/>
        <v>0.35000000000000014</v>
      </c>
      <c r="E122" s="81" t="s">
        <v>201</v>
      </c>
      <c r="F122" s="84" t="s">
        <v>200</v>
      </c>
      <c r="G122" s="216">
        <v>8.3333333333333301E-2</v>
      </c>
      <c r="H122" s="214">
        <v>0.61666666666666703</v>
      </c>
      <c r="I122" s="214">
        <v>0</v>
      </c>
      <c r="J122" s="214">
        <v>0.5</v>
      </c>
      <c r="K122" s="214">
        <v>0.5</v>
      </c>
      <c r="L122" s="214">
        <v>1</v>
      </c>
      <c r="M122" s="214">
        <v>0</v>
      </c>
      <c r="N122" s="214">
        <v>0</v>
      </c>
      <c r="O122" s="214">
        <v>0</v>
      </c>
      <c r="P122" s="214">
        <v>1</v>
      </c>
      <c r="Q122" s="214">
        <v>0</v>
      </c>
      <c r="R122" s="214">
        <v>0.4</v>
      </c>
      <c r="S122" s="214">
        <v>0</v>
      </c>
      <c r="T122" s="215">
        <v>0.8</v>
      </c>
      <c r="U122" s="34"/>
      <c r="V122" s="34"/>
    </row>
    <row r="123" spans="1:22" x14ac:dyDescent="0.2">
      <c r="A123" s="81">
        <v>118</v>
      </c>
      <c r="B123" s="84" t="str">
        <f t="shared" si="3"/>
        <v>Latvia</v>
      </c>
      <c r="C123" s="84" t="str">
        <f t="shared" si="4"/>
        <v>LVA</v>
      </c>
      <c r="D123" s="214">
        <f t="shared" si="5"/>
        <v>0.35000000000000014</v>
      </c>
      <c r="E123" s="81" t="s">
        <v>203</v>
      </c>
      <c r="F123" s="84" t="s">
        <v>202</v>
      </c>
      <c r="G123" s="216">
        <v>8.3333333333333301E-2</v>
      </c>
      <c r="H123" s="214">
        <v>0.61666666666666703</v>
      </c>
      <c r="I123" s="214">
        <v>0</v>
      </c>
      <c r="J123" s="214">
        <v>0.5</v>
      </c>
      <c r="K123" s="214">
        <v>0.5</v>
      </c>
      <c r="L123" s="214">
        <v>1</v>
      </c>
      <c r="M123" s="214">
        <v>0</v>
      </c>
      <c r="N123" s="214">
        <v>0</v>
      </c>
      <c r="O123" s="214">
        <v>0</v>
      </c>
      <c r="P123" s="214">
        <v>1</v>
      </c>
      <c r="Q123" s="214">
        <v>0</v>
      </c>
      <c r="R123" s="214">
        <v>0.4</v>
      </c>
      <c r="S123" s="214">
        <v>0</v>
      </c>
      <c r="T123" s="215">
        <v>0.8</v>
      </c>
      <c r="U123" s="34"/>
      <c r="V123" s="34"/>
    </row>
    <row r="124" spans="1:22" x14ac:dyDescent="0.2">
      <c r="A124" s="81">
        <v>119</v>
      </c>
      <c r="B124" s="84" t="str">
        <f t="shared" si="3"/>
        <v>Macao SAR, China</v>
      </c>
      <c r="C124" s="84" t="str">
        <f t="shared" si="4"/>
        <v>MAC</v>
      </c>
      <c r="D124" s="214">
        <f t="shared" si="5"/>
        <v>0.79444444444444451</v>
      </c>
      <c r="E124" s="81" t="s">
        <v>686</v>
      </c>
      <c r="F124" s="84" t="s">
        <v>723</v>
      </c>
      <c r="G124" s="216">
        <v>0.80555555555555602</v>
      </c>
      <c r="H124" s="214">
        <v>0.78333333333333299</v>
      </c>
      <c r="I124" s="214">
        <v>1</v>
      </c>
      <c r="J124" s="214">
        <v>0.5</v>
      </c>
      <c r="K124" s="214">
        <v>0.5</v>
      </c>
      <c r="L124" s="214">
        <v>1</v>
      </c>
      <c r="M124" s="214">
        <v>1</v>
      </c>
      <c r="N124" s="214">
        <v>1</v>
      </c>
      <c r="O124" s="214">
        <v>1</v>
      </c>
      <c r="P124" s="214">
        <v>1</v>
      </c>
      <c r="Q124" s="214">
        <v>1</v>
      </c>
      <c r="R124" s="214">
        <v>0.4</v>
      </c>
      <c r="S124" s="214">
        <v>0.33333333333333298</v>
      </c>
      <c r="T124" s="215">
        <v>0.8</v>
      </c>
      <c r="U124" s="34"/>
      <c r="V124" s="34"/>
    </row>
    <row r="125" spans="1:22" x14ac:dyDescent="0.2">
      <c r="A125" s="81">
        <v>120</v>
      </c>
      <c r="B125" s="84" t="str">
        <f t="shared" si="3"/>
        <v>St. Martin (French part)</v>
      </c>
      <c r="C125" s="84" t="str">
        <f t="shared" si="4"/>
        <v>MAF</v>
      </c>
      <c r="D125" s="214">
        <f t="shared" si="5"/>
        <v>0.83611111111111103</v>
      </c>
      <c r="E125" s="81" t="s">
        <v>687</v>
      </c>
      <c r="F125" s="84" t="s">
        <v>724</v>
      </c>
      <c r="G125" s="216">
        <v>0.88888888888888895</v>
      </c>
      <c r="H125" s="214">
        <v>0.78333333333333299</v>
      </c>
      <c r="I125" s="214">
        <v>1</v>
      </c>
      <c r="J125" s="214">
        <v>0.5</v>
      </c>
      <c r="K125" s="214">
        <v>1</v>
      </c>
      <c r="L125" s="214">
        <v>1</v>
      </c>
      <c r="M125" s="214">
        <v>1</v>
      </c>
      <c r="N125" s="214">
        <v>1</v>
      </c>
      <c r="O125" s="214">
        <v>1</v>
      </c>
      <c r="P125" s="214">
        <v>1</v>
      </c>
      <c r="Q125" s="214">
        <v>1</v>
      </c>
      <c r="R125" s="214">
        <v>0.4</v>
      </c>
      <c r="S125" s="214">
        <v>0.33333333333333298</v>
      </c>
      <c r="T125" s="215">
        <v>0.8</v>
      </c>
      <c r="U125" s="34"/>
      <c r="V125" s="34"/>
    </row>
    <row r="126" spans="1:22" x14ac:dyDescent="0.2">
      <c r="A126" s="81">
        <v>121</v>
      </c>
      <c r="B126" s="84" t="str">
        <f t="shared" si="3"/>
        <v>Morocco</v>
      </c>
      <c r="C126" s="84" t="str">
        <f t="shared" si="4"/>
        <v>MAR</v>
      </c>
      <c r="D126" s="214">
        <f t="shared" si="5"/>
        <v>0.21388888888888899</v>
      </c>
      <c r="E126" s="81" t="s">
        <v>205</v>
      </c>
      <c r="F126" s="84" t="s">
        <v>204</v>
      </c>
      <c r="G126" s="216">
        <v>0</v>
      </c>
      <c r="H126" s="214">
        <v>0.42777777777777798</v>
      </c>
      <c r="I126" s="214">
        <v>0</v>
      </c>
      <c r="J126" s="214">
        <v>0.5</v>
      </c>
      <c r="K126" s="214">
        <v>0</v>
      </c>
      <c r="L126" s="214">
        <v>1</v>
      </c>
      <c r="M126" s="214">
        <v>0</v>
      </c>
      <c r="N126" s="214">
        <v>0</v>
      </c>
      <c r="O126" s="214">
        <v>0</v>
      </c>
      <c r="P126" s="214">
        <v>0.66666666666666696</v>
      </c>
      <c r="Q126" s="214">
        <v>0</v>
      </c>
      <c r="R126" s="214">
        <v>0.2</v>
      </c>
      <c r="S126" s="214">
        <v>0</v>
      </c>
      <c r="T126" s="215">
        <v>0.2</v>
      </c>
      <c r="U126" s="34"/>
      <c r="V126" s="34"/>
    </row>
    <row r="127" spans="1:22" x14ac:dyDescent="0.2">
      <c r="A127" s="81">
        <v>122</v>
      </c>
      <c r="B127" s="84" t="str">
        <f t="shared" si="3"/>
        <v>Monaco</v>
      </c>
      <c r="C127" s="84" t="str">
        <f t="shared" si="4"/>
        <v>MCO</v>
      </c>
      <c r="D127" s="214">
        <f t="shared" si="5"/>
        <v>0.75277777777777755</v>
      </c>
      <c r="E127" s="81" t="s">
        <v>688</v>
      </c>
      <c r="F127" s="84" t="s">
        <v>725</v>
      </c>
      <c r="G127" s="216">
        <v>0.72222222222222199</v>
      </c>
      <c r="H127" s="214">
        <v>0.78333333333333299</v>
      </c>
      <c r="I127" s="214">
        <v>0</v>
      </c>
      <c r="J127" s="214">
        <v>0.5</v>
      </c>
      <c r="K127" s="214">
        <v>1</v>
      </c>
      <c r="L127" s="214">
        <v>1</v>
      </c>
      <c r="M127" s="214">
        <v>1</v>
      </c>
      <c r="N127" s="214">
        <v>1</v>
      </c>
      <c r="O127" s="214">
        <v>1</v>
      </c>
      <c r="P127" s="214">
        <v>1</v>
      </c>
      <c r="Q127" s="214">
        <v>1</v>
      </c>
      <c r="R127" s="214">
        <v>0.4</v>
      </c>
      <c r="S127" s="214">
        <v>0.33333333333333298</v>
      </c>
      <c r="T127" s="215">
        <v>0.8</v>
      </c>
      <c r="U127" s="34"/>
      <c r="V127" s="34"/>
    </row>
    <row r="128" spans="1:22" x14ac:dyDescent="0.2">
      <c r="A128" s="81">
        <v>123</v>
      </c>
      <c r="B128" s="84" t="str">
        <f t="shared" si="3"/>
        <v>Moldova</v>
      </c>
      <c r="C128" s="84" t="str">
        <f t="shared" si="4"/>
        <v>MDA</v>
      </c>
      <c r="D128" s="214">
        <f t="shared" si="5"/>
        <v>0.28888888888888864</v>
      </c>
      <c r="E128" s="81" t="s">
        <v>206</v>
      </c>
      <c r="F128" s="84" t="s">
        <v>529</v>
      </c>
      <c r="G128" s="216">
        <v>8.3333333333333301E-2</v>
      </c>
      <c r="H128" s="214">
        <v>0.49444444444444402</v>
      </c>
      <c r="I128" s="214">
        <v>0</v>
      </c>
      <c r="J128" s="214">
        <v>0.5</v>
      </c>
      <c r="K128" s="214">
        <v>0.5</v>
      </c>
      <c r="L128" s="214">
        <v>1</v>
      </c>
      <c r="M128" s="214">
        <v>0</v>
      </c>
      <c r="N128" s="214">
        <v>0</v>
      </c>
      <c r="O128" s="214">
        <v>0</v>
      </c>
      <c r="P128" s="214">
        <v>0.66666666666666696</v>
      </c>
      <c r="Q128" s="214">
        <v>0</v>
      </c>
      <c r="R128" s="214">
        <v>0.4</v>
      </c>
      <c r="S128" s="214">
        <v>0</v>
      </c>
      <c r="T128" s="215">
        <v>0.4</v>
      </c>
      <c r="U128" s="34"/>
      <c r="V128" s="34"/>
    </row>
    <row r="129" spans="1:22" x14ac:dyDescent="0.2">
      <c r="A129" s="81">
        <v>124</v>
      </c>
      <c r="B129" s="84" t="str">
        <f t="shared" si="3"/>
        <v>Madagascar</v>
      </c>
      <c r="C129" s="84" t="str">
        <f t="shared" si="4"/>
        <v>MDG</v>
      </c>
      <c r="D129" s="214">
        <f t="shared" si="5"/>
        <v>0.2194444444444445</v>
      </c>
      <c r="E129" s="81" t="s">
        <v>208</v>
      </c>
      <c r="F129" s="84" t="s">
        <v>207</v>
      </c>
      <c r="G129" s="216">
        <v>0</v>
      </c>
      <c r="H129" s="214">
        <v>0.43888888888888899</v>
      </c>
      <c r="I129" s="214">
        <v>0</v>
      </c>
      <c r="J129" s="214">
        <v>0.5</v>
      </c>
      <c r="K129" s="214">
        <v>0</v>
      </c>
      <c r="L129" s="214">
        <v>0.66666666666666696</v>
      </c>
      <c r="M129" s="214">
        <v>0</v>
      </c>
      <c r="N129" s="214">
        <v>0</v>
      </c>
      <c r="O129" s="214">
        <v>0</v>
      </c>
      <c r="P129" s="214">
        <v>0.66666666666666696</v>
      </c>
      <c r="Q129" s="214">
        <v>0</v>
      </c>
      <c r="R129" s="214">
        <v>0.4</v>
      </c>
      <c r="S129" s="214">
        <v>0</v>
      </c>
      <c r="T129" s="215">
        <v>0.4</v>
      </c>
      <c r="U129" s="34"/>
      <c r="V129" s="34"/>
    </row>
    <row r="130" spans="1:22" x14ac:dyDescent="0.2">
      <c r="A130" s="81">
        <v>125</v>
      </c>
      <c r="B130" s="84" t="str">
        <f t="shared" si="3"/>
        <v>Maldives</v>
      </c>
      <c r="C130" s="84" t="str">
        <f t="shared" si="4"/>
        <v>MDV</v>
      </c>
      <c r="D130" s="214">
        <f t="shared" si="5"/>
        <v>0.5166666666666665</v>
      </c>
      <c r="E130" s="81" t="s">
        <v>210</v>
      </c>
      <c r="F130" s="84" t="s">
        <v>209</v>
      </c>
      <c r="G130" s="216">
        <v>0.25</v>
      </c>
      <c r="H130" s="214">
        <v>0.78333333333333299</v>
      </c>
      <c r="I130" s="214">
        <v>0</v>
      </c>
      <c r="J130" s="214">
        <v>0.5</v>
      </c>
      <c r="K130" s="214">
        <v>0.5</v>
      </c>
      <c r="L130" s="214">
        <v>1</v>
      </c>
      <c r="M130" s="214">
        <v>1</v>
      </c>
      <c r="N130" s="214">
        <v>1</v>
      </c>
      <c r="O130" s="214">
        <v>0</v>
      </c>
      <c r="P130" s="214">
        <v>1</v>
      </c>
      <c r="Q130" s="214">
        <v>0</v>
      </c>
      <c r="R130" s="214">
        <v>0.4</v>
      </c>
      <c r="S130" s="214">
        <v>0</v>
      </c>
      <c r="T130" s="215">
        <v>0.8</v>
      </c>
      <c r="U130" s="34"/>
      <c r="V130" s="34"/>
    </row>
    <row r="131" spans="1:22" x14ac:dyDescent="0.2">
      <c r="A131" s="81">
        <v>126</v>
      </c>
      <c r="B131" s="84" t="str">
        <f t="shared" si="3"/>
        <v>Mexico</v>
      </c>
      <c r="C131" s="84" t="str">
        <f t="shared" si="4"/>
        <v>MEX</v>
      </c>
      <c r="D131" s="214">
        <f t="shared" si="5"/>
        <v>0.21388888888888899</v>
      </c>
      <c r="E131" s="81" t="s">
        <v>212</v>
      </c>
      <c r="F131" s="84" t="s">
        <v>211</v>
      </c>
      <c r="G131" s="216">
        <v>0</v>
      </c>
      <c r="H131" s="214">
        <v>0.42777777777777798</v>
      </c>
      <c r="I131" s="214">
        <v>0</v>
      </c>
      <c r="J131" s="214">
        <v>0.5</v>
      </c>
      <c r="K131" s="214">
        <v>0</v>
      </c>
      <c r="L131" s="214">
        <v>1</v>
      </c>
      <c r="M131" s="214">
        <v>0</v>
      </c>
      <c r="N131" s="214">
        <v>0</v>
      </c>
      <c r="O131" s="214">
        <v>0</v>
      </c>
      <c r="P131" s="214">
        <v>0.66666666666666696</v>
      </c>
      <c r="Q131" s="214">
        <v>0</v>
      </c>
      <c r="R131" s="214">
        <v>0.2</v>
      </c>
      <c r="S131" s="214">
        <v>0</v>
      </c>
      <c r="T131" s="215">
        <v>0.2</v>
      </c>
      <c r="U131" s="34"/>
      <c r="V131" s="34"/>
    </row>
    <row r="132" spans="1:22" x14ac:dyDescent="0.2">
      <c r="A132" s="81">
        <v>127</v>
      </c>
      <c r="B132" s="84" t="str">
        <f t="shared" si="3"/>
        <v>Marshall Islands</v>
      </c>
      <c r="C132" s="84" t="str">
        <f t="shared" si="4"/>
        <v>MHL</v>
      </c>
      <c r="D132" s="214">
        <f t="shared" si="5"/>
        <v>0.58611111111111103</v>
      </c>
      <c r="E132" s="81" t="s">
        <v>214</v>
      </c>
      <c r="F132" s="84" t="s">
        <v>213</v>
      </c>
      <c r="G132" s="216">
        <v>0.38888888888888901</v>
      </c>
      <c r="H132" s="214">
        <v>0.78333333333333299</v>
      </c>
      <c r="I132" s="214">
        <v>0</v>
      </c>
      <c r="J132" s="214">
        <v>0.5</v>
      </c>
      <c r="K132" s="214">
        <v>1</v>
      </c>
      <c r="L132" s="214">
        <v>1</v>
      </c>
      <c r="M132" s="214">
        <v>1</v>
      </c>
      <c r="N132" s="214">
        <v>1</v>
      </c>
      <c r="O132" s="214">
        <v>0</v>
      </c>
      <c r="P132" s="214">
        <v>1</v>
      </c>
      <c r="Q132" s="214">
        <v>0</v>
      </c>
      <c r="R132" s="214">
        <v>0.4</v>
      </c>
      <c r="S132" s="214">
        <v>0.33333333333333298</v>
      </c>
      <c r="T132" s="215">
        <v>0.8</v>
      </c>
      <c r="U132" s="34"/>
      <c r="V132" s="34"/>
    </row>
    <row r="133" spans="1:22" x14ac:dyDescent="0.2">
      <c r="A133" s="81">
        <v>128</v>
      </c>
      <c r="B133" s="84" t="str">
        <f t="shared" si="3"/>
        <v>North Macedonia</v>
      </c>
      <c r="C133" s="84" t="str">
        <f t="shared" si="4"/>
        <v>MKD</v>
      </c>
      <c r="D133" s="214">
        <f t="shared" si="5"/>
        <v>0.33333333333333315</v>
      </c>
      <c r="E133" s="81" t="s">
        <v>216</v>
      </c>
      <c r="F133" s="84" t="s">
        <v>215</v>
      </c>
      <c r="G133" s="216">
        <v>8.3333333333333301E-2</v>
      </c>
      <c r="H133" s="214">
        <v>0.58333333333333304</v>
      </c>
      <c r="I133" s="214">
        <v>0</v>
      </c>
      <c r="J133" s="214">
        <v>0.5</v>
      </c>
      <c r="K133" s="214">
        <v>0.5</v>
      </c>
      <c r="L133" s="214">
        <v>1</v>
      </c>
      <c r="M133" s="214">
        <v>0</v>
      </c>
      <c r="N133" s="214">
        <v>0</v>
      </c>
      <c r="O133" s="214">
        <v>0</v>
      </c>
      <c r="P133" s="214">
        <v>1</v>
      </c>
      <c r="Q133" s="214">
        <v>0</v>
      </c>
      <c r="R133" s="214">
        <v>0.4</v>
      </c>
      <c r="S133" s="214">
        <v>0</v>
      </c>
      <c r="T133" s="215">
        <v>0.6</v>
      </c>
      <c r="U133" s="34"/>
      <c r="V133" s="34"/>
    </row>
    <row r="134" spans="1:22" x14ac:dyDescent="0.2">
      <c r="A134" s="81">
        <v>129</v>
      </c>
      <c r="B134" s="84" t="str">
        <f t="shared" si="3"/>
        <v>Mali</v>
      </c>
      <c r="C134" s="84" t="str">
        <f t="shared" si="4"/>
        <v>MLI</v>
      </c>
      <c r="D134" s="214">
        <f t="shared" si="5"/>
        <v>0.147222222222222</v>
      </c>
      <c r="E134" s="81" t="s">
        <v>218</v>
      </c>
      <c r="F134" s="84" t="s">
        <v>217</v>
      </c>
      <c r="G134" s="216">
        <v>0</v>
      </c>
      <c r="H134" s="214">
        <v>0.29444444444444401</v>
      </c>
      <c r="I134" s="214">
        <v>0</v>
      </c>
      <c r="J134" s="214">
        <v>0.5</v>
      </c>
      <c r="K134" s="214">
        <v>0</v>
      </c>
      <c r="L134" s="214">
        <v>0</v>
      </c>
      <c r="M134" s="214">
        <v>0</v>
      </c>
      <c r="N134" s="214">
        <v>0</v>
      </c>
      <c r="O134" s="214">
        <v>0</v>
      </c>
      <c r="P134" s="214">
        <v>0.66666666666666696</v>
      </c>
      <c r="Q134" s="214">
        <v>0</v>
      </c>
      <c r="R134" s="214">
        <v>0.4</v>
      </c>
      <c r="S134" s="214">
        <v>0</v>
      </c>
      <c r="T134" s="215">
        <v>0.2</v>
      </c>
      <c r="U134" s="34"/>
      <c r="V134" s="34"/>
    </row>
    <row r="135" spans="1:22" x14ac:dyDescent="0.2">
      <c r="A135" s="81">
        <v>130</v>
      </c>
      <c r="B135" s="84" t="str">
        <f t="shared" ref="B135:B194" si="6">F135</f>
        <v>Malta</v>
      </c>
      <c r="C135" s="84" t="str">
        <f t="shared" ref="C135:C194" si="7">E135</f>
        <v>MLT</v>
      </c>
      <c r="D135" s="214">
        <f t="shared" ref="D135:D194" si="8">AVERAGE(G135:H135)</f>
        <v>0.33333333333333315</v>
      </c>
      <c r="E135" s="81" t="s">
        <v>220</v>
      </c>
      <c r="F135" s="84" t="s">
        <v>219</v>
      </c>
      <c r="G135" s="216">
        <v>8.3333333333333301E-2</v>
      </c>
      <c r="H135" s="214">
        <v>0.58333333333333304</v>
      </c>
      <c r="I135" s="214">
        <v>0</v>
      </c>
      <c r="J135" s="214">
        <v>0.5</v>
      </c>
      <c r="K135" s="214">
        <v>0.5</v>
      </c>
      <c r="L135" s="214">
        <v>1</v>
      </c>
      <c r="M135" s="214">
        <v>0</v>
      </c>
      <c r="N135" s="214">
        <v>0</v>
      </c>
      <c r="O135" s="214">
        <v>0</v>
      </c>
      <c r="P135" s="214">
        <v>1</v>
      </c>
      <c r="Q135" s="214">
        <v>0</v>
      </c>
      <c r="R135" s="214">
        <v>0.2</v>
      </c>
      <c r="S135" s="214">
        <v>0</v>
      </c>
      <c r="T135" s="215">
        <v>0.8</v>
      </c>
      <c r="U135" s="34"/>
      <c r="V135" s="34"/>
    </row>
    <row r="136" spans="1:22" x14ac:dyDescent="0.2">
      <c r="A136" s="81">
        <v>131</v>
      </c>
      <c r="B136" s="84" t="str">
        <f t="shared" si="6"/>
        <v>Myanmar</v>
      </c>
      <c r="C136" s="84" t="str">
        <f t="shared" si="7"/>
        <v>MMR</v>
      </c>
      <c r="D136" s="214">
        <f t="shared" si="8"/>
        <v>0.16944444444444451</v>
      </c>
      <c r="E136" s="81" t="s">
        <v>222</v>
      </c>
      <c r="F136" s="84" t="s">
        <v>221</v>
      </c>
      <c r="G136" s="216">
        <v>0</v>
      </c>
      <c r="H136" s="214">
        <v>0.33888888888888902</v>
      </c>
      <c r="I136" s="214">
        <v>0</v>
      </c>
      <c r="J136" s="214">
        <v>0.5</v>
      </c>
      <c r="K136" s="214">
        <v>0</v>
      </c>
      <c r="L136" s="214">
        <v>0.66666666666666696</v>
      </c>
      <c r="M136" s="214">
        <v>0</v>
      </c>
      <c r="N136" s="214">
        <v>0</v>
      </c>
      <c r="O136" s="214">
        <v>0</v>
      </c>
      <c r="P136" s="214">
        <v>0.66666666666666696</v>
      </c>
      <c r="Q136" s="214">
        <v>0</v>
      </c>
      <c r="R136" s="214">
        <v>0.2</v>
      </c>
      <c r="S136" s="214">
        <v>0</v>
      </c>
      <c r="T136" s="215">
        <v>0</v>
      </c>
      <c r="U136" s="34"/>
      <c r="V136" s="34"/>
    </row>
    <row r="137" spans="1:22" x14ac:dyDescent="0.2">
      <c r="A137" s="81">
        <v>132</v>
      </c>
      <c r="B137" s="84" t="str">
        <f t="shared" si="6"/>
        <v>Montenegro</v>
      </c>
      <c r="C137" s="84" t="str">
        <f t="shared" si="7"/>
        <v>MNE</v>
      </c>
      <c r="D137" s="214">
        <f t="shared" si="8"/>
        <v>0.30555555555555564</v>
      </c>
      <c r="E137" s="81" t="s">
        <v>224</v>
      </c>
      <c r="F137" s="84" t="s">
        <v>223</v>
      </c>
      <c r="G137" s="216">
        <v>8.3333333333333301E-2</v>
      </c>
      <c r="H137" s="214">
        <v>0.52777777777777801</v>
      </c>
      <c r="I137" s="214">
        <v>0</v>
      </c>
      <c r="J137" s="214">
        <v>0.5</v>
      </c>
      <c r="K137" s="214">
        <v>0.5</v>
      </c>
      <c r="L137" s="214">
        <v>1</v>
      </c>
      <c r="M137" s="214">
        <v>0</v>
      </c>
      <c r="N137" s="214">
        <v>0</v>
      </c>
      <c r="O137" s="214">
        <v>0</v>
      </c>
      <c r="P137" s="214">
        <v>0.66666666666666696</v>
      </c>
      <c r="Q137" s="214">
        <v>0</v>
      </c>
      <c r="R137" s="214">
        <v>0.4</v>
      </c>
      <c r="S137" s="214">
        <v>0</v>
      </c>
      <c r="T137" s="215">
        <v>0.6</v>
      </c>
      <c r="U137" s="34"/>
      <c r="V137" s="34"/>
    </row>
    <row r="138" spans="1:22" x14ac:dyDescent="0.2">
      <c r="A138" s="81">
        <v>133</v>
      </c>
      <c r="B138" s="84" t="str">
        <f t="shared" si="6"/>
        <v>Mongolia</v>
      </c>
      <c r="C138" s="84" t="str">
        <f t="shared" si="7"/>
        <v>MNG</v>
      </c>
      <c r="D138" s="214">
        <f t="shared" si="8"/>
        <v>0.30555555555555564</v>
      </c>
      <c r="E138" s="81" t="s">
        <v>226</v>
      </c>
      <c r="F138" s="84" t="s">
        <v>225</v>
      </c>
      <c r="G138" s="216">
        <v>8.3333333333333301E-2</v>
      </c>
      <c r="H138" s="214">
        <v>0.52777777777777801</v>
      </c>
      <c r="I138" s="214">
        <v>0</v>
      </c>
      <c r="J138" s="214">
        <v>0.5</v>
      </c>
      <c r="K138" s="214">
        <v>0.5</v>
      </c>
      <c r="L138" s="214">
        <v>1</v>
      </c>
      <c r="M138" s="214">
        <v>0</v>
      </c>
      <c r="N138" s="214">
        <v>0</v>
      </c>
      <c r="O138" s="214">
        <v>0</v>
      </c>
      <c r="P138" s="214">
        <v>0.66666666666666696</v>
      </c>
      <c r="Q138" s="214">
        <v>0</v>
      </c>
      <c r="R138" s="214">
        <v>0.4</v>
      </c>
      <c r="S138" s="214">
        <v>0</v>
      </c>
      <c r="T138" s="215">
        <v>0.6</v>
      </c>
      <c r="U138" s="34"/>
      <c r="V138" s="34"/>
    </row>
    <row r="139" spans="1:22" x14ac:dyDescent="0.2">
      <c r="A139" s="81">
        <v>134</v>
      </c>
      <c r="B139" s="84" t="str">
        <f t="shared" si="6"/>
        <v>Northern Mariana Islands</v>
      </c>
      <c r="C139" s="84" t="str">
        <f t="shared" si="7"/>
        <v>MNP</v>
      </c>
      <c r="D139" s="214">
        <f t="shared" si="8"/>
        <v>0.83611111111111103</v>
      </c>
      <c r="E139" s="81" t="s">
        <v>689</v>
      </c>
      <c r="F139" s="84" t="s">
        <v>726</v>
      </c>
      <c r="G139" s="216">
        <v>0.88888888888888895</v>
      </c>
      <c r="H139" s="214">
        <v>0.78333333333333299</v>
      </c>
      <c r="I139" s="214">
        <v>1</v>
      </c>
      <c r="J139" s="214">
        <v>0.5</v>
      </c>
      <c r="K139" s="214">
        <v>1</v>
      </c>
      <c r="L139" s="214">
        <v>1</v>
      </c>
      <c r="M139" s="214">
        <v>1</v>
      </c>
      <c r="N139" s="214">
        <v>1</v>
      </c>
      <c r="O139" s="214">
        <v>1</v>
      </c>
      <c r="P139" s="214">
        <v>1</v>
      </c>
      <c r="Q139" s="214">
        <v>1</v>
      </c>
      <c r="R139" s="214">
        <v>0.4</v>
      </c>
      <c r="S139" s="214">
        <v>0.33333333333333298</v>
      </c>
      <c r="T139" s="215">
        <v>0.8</v>
      </c>
      <c r="U139" s="34"/>
      <c r="V139" s="34"/>
    </row>
    <row r="140" spans="1:22" x14ac:dyDescent="0.2">
      <c r="A140" s="81">
        <v>135</v>
      </c>
      <c r="B140" s="84" t="str">
        <f t="shared" si="6"/>
        <v>Mozambique</v>
      </c>
      <c r="C140" s="84" t="str">
        <f t="shared" si="7"/>
        <v>MOZ</v>
      </c>
      <c r="D140" s="214">
        <f t="shared" si="8"/>
        <v>0.17499999999999999</v>
      </c>
      <c r="E140" s="81" t="s">
        <v>228</v>
      </c>
      <c r="F140" s="84" t="s">
        <v>227</v>
      </c>
      <c r="G140" s="216">
        <v>0</v>
      </c>
      <c r="H140" s="214">
        <v>0.35</v>
      </c>
      <c r="I140" s="214">
        <v>0</v>
      </c>
      <c r="J140" s="214">
        <v>0.5</v>
      </c>
      <c r="K140" s="214">
        <v>0</v>
      </c>
      <c r="L140" s="214">
        <v>0.33333333333333298</v>
      </c>
      <c r="M140" s="214">
        <v>0</v>
      </c>
      <c r="N140" s="214">
        <v>0</v>
      </c>
      <c r="O140" s="214">
        <v>0</v>
      </c>
      <c r="P140" s="214">
        <v>0.66666666666666696</v>
      </c>
      <c r="Q140" s="214">
        <v>0</v>
      </c>
      <c r="R140" s="214">
        <v>0.2</v>
      </c>
      <c r="S140" s="214">
        <v>0</v>
      </c>
      <c r="T140" s="215">
        <v>0.4</v>
      </c>
      <c r="U140" s="34"/>
      <c r="V140" s="34"/>
    </row>
    <row r="141" spans="1:22" x14ac:dyDescent="0.2">
      <c r="A141" s="81">
        <v>136</v>
      </c>
      <c r="B141" s="84" t="str">
        <f t="shared" si="6"/>
        <v>Mauritania</v>
      </c>
      <c r="C141" s="84" t="str">
        <f t="shared" si="7"/>
        <v>MRT</v>
      </c>
      <c r="D141" s="214">
        <f t="shared" si="8"/>
        <v>0.27777777777777762</v>
      </c>
      <c r="E141" s="81" t="s">
        <v>230</v>
      </c>
      <c r="F141" s="84" t="s">
        <v>229</v>
      </c>
      <c r="G141" s="216">
        <v>8.3333333333333301E-2</v>
      </c>
      <c r="H141" s="214">
        <v>0.47222222222222199</v>
      </c>
      <c r="I141" s="214">
        <v>0</v>
      </c>
      <c r="J141" s="214">
        <v>0.5</v>
      </c>
      <c r="K141" s="214">
        <v>0.5</v>
      </c>
      <c r="L141" s="214">
        <v>0.66666666666666696</v>
      </c>
      <c r="M141" s="214">
        <v>0</v>
      </c>
      <c r="N141" s="214">
        <v>0</v>
      </c>
      <c r="O141" s="214">
        <v>0</v>
      </c>
      <c r="P141" s="214">
        <v>0.66666666666666696</v>
      </c>
      <c r="Q141" s="214">
        <v>0</v>
      </c>
      <c r="R141" s="214">
        <v>0.4</v>
      </c>
      <c r="S141" s="214">
        <v>0</v>
      </c>
      <c r="T141" s="215">
        <v>0.6</v>
      </c>
      <c r="U141" s="34"/>
      <c r="V141" s="34"/>
    </row>
    <row r="142" spans="1:22" x14ac:dyDescent="0.2">
      <c r="A142" s="81">
        <v>137</v>
      </c>
      <c r="B142" s="84" t="str">
        <f t="shared" si="6"/>
        <v>Mauritius</v>
      </c>
      <c r="C142" s="84" t="str">
        <f t="shared" si="7"/>
        <v>MUS</v>
      </c>
      <c r="D142" s="214">
        <f t="shared" si="8"/>
        <v>0.31666666666666665</v>
      </c>
      <c r="E142" s="81" t="s">
        <v>232</v>
      </c>
      <c r="F142" s="84" t="s">
        <v>231</v>
      </c>
      <c r="G142" s="216">
        <v>8.3333333333333301E-2</v>
      </c>
      <c r="H142" s="214">
        <v>0.55000000000000004</v>
      </c>
      <c r="I142" s="214">
        <v>0</v>
      </c>
      <c r="J142" s="214">
        <v>0.5</v>
      </c>
      <c r="K142" s="214">
        <v>0.5</v>
      </c>
      <c r="L142" s="214">
        <v>1</v>
      </c>
      <c r="M142" s="214">
        <v>0</v>
      </c>
      <c r="N142" s="214">
        <v>0</v>
      </c>
      <c r="O142" s="214">
        <v>0</v>
      </c>
      <c r="P142" s="214">
        <v>1</v>
      </c>
      <c r="Q142" s="214">
        <v>0</v>
      </c>
      <c r="R142" s="214">
        <v>0.4</v>
      </c>
      <c r="S142" s="214">
        <v>0</v>
      </c>
      <c r="T142" s="215">
        <v>0.4</v>
      </c>
      <c r="U142" s="34"/>
      <c r="V142" s="34"/>
    </row>
    <row r="143" spans="1:22" x14ac:dyDescent="0.2">
      <c r="A143" s="81">
        <v>138</v>
      </c>
      <c r="B143" s="84" t="str">
        <f t="shared" si="6"/>
        <v>Malawi</v>
      </c>
      <c r="C143" s="84" t="str">
        <f t="shared" si="7"/>
        <v>MWI</v>
      </c>
      <c r="D143" s="214">
        <f t="shared" si="8"/>
        <v>0.13055555555555551</v>
      </c>
      <c r="E143" s="81" t="s">
        <v>234</v>
      </c>
      <c r="F143" s="84" t="s">
        <v>233</v>
      </c>
      <c r="G143" s="216">
        <v>0</v>
      </c>
      <c r="H143" s="214">
        <v>0.26111111111111102</v>
      </c>
      <c r="I143" s="214">
        <v>0</v>
      </c>
      <c r="J143" s="214">
        <v>0.5</v>
      </c>
      <c r="K143" s="214">
        <v>0</v>
      </c>
      <c r="L143" s="214">
        <v>0</v>
      </c>
      <c r="M143" s="214">
        <v>0</v>
      </c>
      <c r="N143" s="214">
        <v>0</v>
      </c>
      <c r="O143" s="214">
        <v>0</v>
      </c>
      <c r="P143" s="214">
        <v>0.66666666666666696</v>
      </c>
      <c r="Q143" s="214">
        <v>0</v>
      </c>
      <c r="R143" s="214">
        <v>0.2</v>
      </c>
      <c r="S143" s="214">
        <v>0</v>
      </c>
      <c r="T143" s="215">
        <v>0.2</v>
      </c>
      <c r="U143" s="34"/>
      <c r="V143" s="34"/>
    </row>
    <row r="144" spans="1:22" x14ac:dyDescent="0.2">
      <c r="A144" s="81">
        <v>139</v>
      </c>
      <c r="B144" s="84" t="str">
        <f t="shared" si="6"/>
        <v>Malaysia</v>
      </c>
      <c r="C144" s="84" t="str">
        <f t="shared" si="7"/>
        <v>MYS</v>
      </c>
      <c r="D144" s="214">
        <f t="shared" si="8"/>
        <v>0.25833333333333353</v>
      </c>
      <c r="E144" s="81" t="s">
        <v>236</v>
      </c>
      <c r="F144" s="84" t="s">
        <v>235</v>
      </c>
      <c r="G144" s="216">
        <v>0</v>
      </c>
      <c r="H144" s="214">
        <v>0.51666666666666705</v>
      </c>
      <c r="I144" s="214">
        <v>0</v>
      </c>
      <c r="J144" s="214">
        <v>0.5</v>
      </c>
      <c r="K144" s="214">
        <v>0</v>
      </c>
      <c r="L144" s="214">
        <v>1</v>
      </c>
      <c r="M144" s="214">
        <v>0</v>
      </c>
      <c r="N144" s="214">
        <v>0</v>
      </c>
      <c r="O144" s="214">
        <v>0</v>
      </c>
      <c r="P144" s="214">
        <v>1</v>
      </c>
      <c r="Q144" s="214">
        <v>0</v>
      </c>
      <c r="R144" s="214">
        <v>0.2</v>
      </c>
      <c r="S144" s="214">
        <v>0</v>
      </c>
      <c r="T144" s="215">
        <v>0.4</v>
      </c>
      <c r="U144" s="34"/>
      <c r="V144" s="34"/>
    </row>
    <row r="145" spans="1:22" x14ac:dyDescent="0.2">
      <c r="A145" s="81">
        <v>140</v>
      </c>
      <c r="B145" s="84" t="str">
        <f t="shared" si="6"/>
        <v>Namibia</v>
      </c>
      <c r="C145" s="84" t="str">
        <f t="shared" si="7"/>
        <v>NAM</v>
      </c>
      <c r="D145" s="214">
        <f t="shared" si="8"/>
        <v>0.28888888888888864</v>
      </c>
      <c r="E145" s="81" t="s">
        <v>238</v>
      </c>
      <c r="F145" s="84" t="s">
        <v>237</v>
      </c>
      <c r="G145" s="216">
        <v>8.3333333333333301E-2</v>
      </c>
      <c r="H145" s="214">
        <v>0.49444444444444402</v>
      </c>
      <c r="I145" s="214">
        <v>0</v>
      </c>
      <c r="J145" s="214">
        <v>0.5</v>
      </c>
      <c r="K145" s="214">
        <v>0.5</v>
      </c>
      <c r="L145" s="214">
        <v>1</v>
      </c>
      <c r="M145" s="214">
        <v>0</v>
      </c>
      <c r="N145" s="214">
        <v>0</v>
      </c>
      <c r="O145" s="214">
        <v>0</v>
      </c>
      <c r="P145" s="214">
        <v>0.66666666666666696</v>
      </c>
      <c r="Q145" s="214">
        <v>0</v>
      </c>
      <c r="R145" s="214">
        <v>0.2</v>
      </c>
      <c r="S145" s="214">
        <v>0</v>
      </c>
      <c r="T145" s="215">
        <v>0.6</v>
      </c>
      <c r="U145" s="34"/>
      <c r="V145" s="34"/>
    </row>
    <row r="146" spans="1:22" x14ac:dyDescent="0.2">
      <c r="A146" s="81">
        <v>141</v>
      </c>
      <c r="B146" s="84" t="str">
        <f t="shared" si="6"/>
        <v>New Caledonia</v>
      </c>
      <c r="C146" s="84" t="str">
        <f t="shared" si="7"/>
        <v>NCL</v>
      </c>
      <c r="D146" s="214">
        <f t="shared" si="8"/>
        <v>0.81944444444444442</v>
      </c>
      <c r="E146" s="81" t="s">
        <v>690</v>
      </c>
      <c r="F146" s="84" t="s">
        <v>727</v>
      </c>
      <c r="G146" s="216">
        <v>0.88888888888888895</v>
      </c>
      <c r="H146" s="214">
        <v>0.75</v>
      </c>
      <c r="I146" s="214">
        <v>1</v>
      </c>
      <c r="J146" s="214">
        <v>0.5</v>
      </c>
      <c r="K146" s="214">
        <v>1</v>
      </c>
      <c r="L146" s="214">
        <v>1</v>
      </c>
      <c r="M146" s="214">
        <v>1</v>
      </c>
      <c r="N146" s="214">
        <v>1</v>
      </c>
      <c r="O146" s="214">
        <v>1</v>
      </c>
      <c r="P146" s="214">
        <v>1</v>
      </c>
      <c r="Q146" s="214">
        <v>1</v>
      </c>
      <c r="R146" s="214">
        <v>0.4</v>
      </c>
      <c r="S146" s="214">
        <v>0.33333333333333298</v>
      </c>
      <c r="T146" s="215">
        <v>0.6</v>
      </c>
      <c r="U146" s="34"/>
      <c r="V146" s="34"/>
    </row>
    <row r="147" spans="1:22" x14ac:dyDescent="0.2">
      <c r="A147" s="81">
        <v>142</v>
      </c>
      <c r="B147" s="84" t="str">
        <f t="shared" si="6"/>
        <v>Niger</v>
      </c>
      <c r="C147" s="84" t="str">
        <f t="shared" si="7"/>
        <v>NER</v>
      </c>
      <c r="D147" s="214">
        <f t="shared" si="8"/>
        <v>0.147222222222222</v>
      </c>
      <c r="E147" s="81" t="s">
        <v>240</v>
      </c>
      <c r="F147" s="84" t="s">
        <v>239</v>
      </c>
      <c r="G147" s="216">
        <v>0</v>
      </c>
      <c r="H147" s="214">
        <v>0.29444444444444401</v>
      </c>
      <c r="I147" s="214">
        <v>0</v>
      </c>
      <c r="J147" s="214">
        <v>0.5</v>
      </c>
      <c r="K147" s="214">
        <v>0</v>
      </c>
      <c r="L147" s="214">
        <v>0</v>
      </c>
      <c r="M147" s="214">
        <v>0</v>
      </c>
      <c r="N147" s="214">
        <v>0</v>
      </c>
      <c r="O147" s="214">
        <v>0</v>
      </c>
      <c r="P147" s="214">
        <v>0.66666666666666696</v>
      </c>
      <c r="Q147" s="214">
        <v>0</v>
      </c>
      <c r="R147" s="214">
        <v>0.4</v>
      </c>
      <c r="S147" s="214">
        <v>0</v>
      </c>
      <c r="T147" s="215">
        <v>0.2</v>
      </c>
      <c r="U147" s="34"/>
      <c r="V147" s="34"/>
    </row>
    <row r="148" spans="1:22" x14ac:dyDescent="0.2">
      <c r="A148" s="81">
        <v>143</v>
      </c>
      <c r="B148" s="84" t="str">
        <f t="shared" si="6"/>
        <v>Nigeria</v>
      </c>
      <c r="C148" s="84" t="str">
        <f t="shared" si="7"/>
        <v>NGA</v>
      </c>
      <c r="D148" s="214">
        <f t="shared" si="8"/>
        <v>0.19166666666666651</v>
      </c>
      <c r="E148" s="81" t="s">
        <v>242</v>
      </c>
      <c r="F148" s="84" t="s">
        <v>241</v>
      </c>
      <c r="G148" s="216">
        <v>0</v>
      </c>
      <c r="H148" s="214">
        <v>0.38333333333333303</v>
      </c>
      <c r="I148" s="214">
        <v>0</v>
      </c>
      <c r="J148" s="214">
        <v>0.5</v>
      </c>
      <c r="K148" s="214">
        <v>0</v>
      </c>
      <c r="L148" s="214">
        <v>0.33333333333333298</v>
      </c>
      <c r="M148" s="214">
        <v>0</v>
      </c>
      <c r="N148" s="214">
        <v>0</v>
      </c>
      <c r="O148" s="214">
        <v>0</v>
      </c>
      <c r="P148" s="214">
        <v>0.66666666666666696</v>
      </c>
      <c r="Q148" s="214">
        <v>0</v>
      </c>
      <c r="R148" s="214">
        <v>0.4</v>
      </c>
      <c r="S148" s="214">
        <v>0</v>
      </c>
      <c r="T148" s="215">
        <v>0.4</v>
      </c>
      <c r="U148" s="34"/>
      <c r="V148" s="34"/>
    </row>
    <row r="149" spans="1:22" x14ac:dyDescent="0.2">
      <c r="A149" s="81">
        <v>144</v>
      </c>
      <c r="B149" s="84" t="str">
        <f t="shared" si="6"/>
        <v>Nicaragua</v>
      </c>
      <c r="C149" s="84" t="str">
        <f t="shared" si="7"/>
        <v>NIC</v>
      </c>
      <c r="D149" s="214">
        <f t="shared" si="8"/>
        <v>0.18611111111111101</v>
      </c>
      <c r="E149" s="81" t="s">
        <v>244</v>
      </c>
      <c r="F149" s="84" t="s">
        <v>243</v>
      </c>
      <c r="G149" s="216">
        <v>0</v>
      </c>
      <c r="H149" s="214">
        <v>0.37222222222222201</v>
      </c>
      <c r="I149" s="214">
        <v>0</v>
      </c>
      <c r="J149" s="214">
        <v>0.5</v>
      </c>
      <c r="K149" s="214">
        <v>0</v>
      </c>
      <c r="L149" s="214">
        <v>0.66666666666666696</v>
      </c>
      <c r="M149" s="214">
        <v>0</v>
      </c>
      <c r="N149" s="214">
        <v>0</v>
      </c>
      <c r="O149" s="214">
        <v>0</v>
      </c>
      <c r="P149" s="214">
        <v>0.66666666666666696</v>
      </c>
      <c r="Q149" s="214">
        <v>0</v>
      </c>
      <c r="R149" s="214">
        <v>0.2</v>
      </c>
      <c r="S149" s="214">
        <v>0</v>
      </c>
      <c r="T149" s="215">
        <v>0.2</v>
      </c>
      <c r="U149" s="34"/>
      <c r="V149" s="34"/>
    </row>
    <row r="150" spans="1:22" x14ac:dyDescent="0.2">
      <c r="A150" s="81">
        <v>145</v>
      </c>
      <c r="B150" s="84" t="str">
        <f t="shared" si="6"/>
        <v>Netherlands</v>
      </c>
      <c r="C150" s="84" t="str">
        <f t="shared" si="7"/>
        <v>NLD</v>
      </c>
      <c r="D150" s="214">
        <f t="shared" si="8"/>
        <v>0.29166666666666652</v>
      </c>
      <c r="E150" s="81" t="s">
        <v>246</v>
      </c>
      <c r="F150" s="84" t="s">
        <v>245</v>
      </c>
      <c r="G150" s="216">
        <v>0</v>
      </c>
      <c r="H150" s="214">
        <v>0.58333333333333304</v>
      </c>
      <c r="I150" s="214">
        <v>0</v>
      </c>
      <c r="J150" s="214">
        <v>0.5</v>
      </c>
      <c r="K150" s="214">
        <v>0</v>
      </c>
      <c r="L150" s="214">
        <v>1</v>
      </c>
      <c r="M150" s="214">
        <v>0</v>
      </c>
      <c r="N150" s="214">
        <v>0</v>
      </c>
      <c r="O150" s="214">
        <v>0</v>
      </c>
      <c r="P150" s="214">
        <v>1</v>
      </c>
      <c r="Q150" s="214">
        <v>0</v>
      </c>
      <c r="R150" s="214">
        <v>0.4</v>
      </c>
      <c r="S150" s="214">
        <v>0</v>
      </c>
      <c r="T150" s="215">
        <v>0.6</v>
      </c>
      <c r="U150" s="34"/>
      <c r="V150" s="34"/>
    </row>
    <row r="151" spans="1:22" x14ac:dyDescent="0.2">
      <c r="A151" s="81">
        <v>146</v>
      </c>
      <c r="B151" s="84" t="str">
        <f t="shared" si="6"/>
        <v>Norway</v>
      </c>
      <c r="C151" s="84" t="str">
        <f t="shared" si="7"/>
        <v>NOR</v>
      </c>
      <c r="D151" s="214">
        <f t="shared" si="8"/>
        <v>0.29166666666666652</v>
      </c>
      <c r="E151" s="81" t="s">
        <v>248</v>
      </c>
      <c r="F151" s="84" t="s">
        <v>247</v>
      </c>
      <c r="G151" s="216">
        <v>0</v>
      </c>
      <c r="H151" s="214">
        <v>0.58333333333333304</v>
      </c>
      <c r="I151" s="214">
        <v>0</v>
      </c>
      <c r="J151" s="214">
        <v>0.5</v>
      </c>
      <c r="K151" s="214">
        <v>0</v>
      </c>
      <c r="L151" s="214">
        <v>1</v>
      </c>
      <c r="M151" s="214">
        <v>0</v>
      </c>
      <c r="N151" s="214">
        <v>0</v>
      </c>
      <c r="O151" s="214">
        <v>0</v>
      </c>
      <c r="P151" s="214">
        <v>1</v>
      </c>
      <c r="Q151" s="214">
        <v>0</v>
      </c>
      <c r="R151" s="214">
        <v>0.4</v>
      </c>
      <c r="S151" s="214">
        <v>0</v>
      </c>
      <c r="T151" s="215">
        <v>0.6</v>
      </c>
      <c r="U151" s="34"/>
      <c r="V151" s="34"/>
    </row>
    <row r="152" spans="1:22" x14ac:dyDescent="0.2">
      <c r="A152" s="81">
        <v>147</v>
      </c>
      <c r="B152" s="84" t="str">
        <f t="shared" si="6"/>
        <v>Nepal</v>
      </c>
      <c r="C152" s="84" t="str">
        <f t="shared" si="7"/>
        <v>NPL</v>
      </c>
      <c r="D152" s="214">
        <f t="shared" si="8"/>
        <v>0.25833333333333353</v>
      </c>
      <c r="E152" s="81" t="s">
        <v>250</v>
      </c>
      <c r="F152" s="84" t="s">
        <v>249</v>
      </c>
      <c r="G152" s="216">
        <v>0</v>
      </c>
      <c r="H152" s="214">
        <v>0.51666666666666705</v>
      </c>
      <c r="I152" s="214">
        <v>0</v>
      </c>
      <c r="J152" s="214">
        <v>0.5</v>
      </c>
      <c r="K152" s="214">
        <v>0</v>
      </c>
      <c r="L152" s="214">
        <v>1</v>
      </c>
      <c r="M152" s="214">
        <v>0</v>
      </c>
      <c r="N152" s="214">
        <v>0</v>
      </c>
      <c r="O152" s="214">
        <v>0</v>
      </c>
      <c r="P152" s="214">
        <v>1</v>
      </c>
      <c r="Q152" s="214">
        <v>0</v>
      </c>
      <c r="R152" s="214">
        <v>0.4</v>
      </c>
      <c r="S152" s="214">
        <v>0</v>
      </c>
      <c r="T152" s="215">
        <v>0.2</v>
      </c>
      <c r="U152" s="34"/>
      <c r="V152" s="34"/>
    </row>
    <row r="153" spans="1:22" x14ac:dyDescent="0.2">
      <c r="A153" s="81">
        <v>148</v>
      </c>
      <c r="B153" s="84" t="str">
        <f t="shared" si="6"/>
        <v>Nauru</v>
      </c>
      <c r="C153" s="84" t="str">
        <f t="shared" si="7"/>
        <v>NRU</v>
      </c>
      <c r="D153" s="214">
        <f t="shared" si="8"/>
        <v>0.58611111111111103</v>
      </c>
      <c r="E153" s="81" t="s">
        <v>252</v>
      </c>
      <c r="F153" s="84" t="s">
        <v>251</v>
      </c>
      <c r="G153" s="216">
        <v>0.38888888888888901</v>
      </c>
      <c r="H153" s="214">
        <v>0.78333333333333299</v>
      </c>
      <c r="I153" s="214">
        <v>0</v>
      </c>
      <c r="J153" s="214">
        <v>0.5</v>
      </c>
      <c r="K153" s="214">
        <v>1</v>
      </c>
      <c r="L153" s="214">
        <v>1</v>
      </c>
      <c r="M153" s="214">
        <v>1</v>
      </c>
      <c r="N153" s="214">
        <v>1</v>
      </c>
      <c r="O153" s="214">
        <v>0</v>
      </c>
      <c r="P153" s="214">
        <v>1</v>
      </c>
      <c r="Q153" s="214">
        <v>0</v>
      </c>
      <c r="R153" s="214">
        <v>0.4</v>
      </c>
      <c r="S153" s="214">
        <v>0.33333333333333298</v>
      </c>
      <c r="T153" s="215">
        <v>0.8</v>
      </c>
      <c r="U153" s="34"/>
      <c r="V153" s="34"/>
    </row>
    <row r="154" spans="1:22" x14ac:dyDescent="0.2">
      <c r="A154" s="81">
        <v>149</v>
      </c>
      <c r="B154" s="84" t="str">
        <f t="shared" si="6"/>
        <v>New Zealand</v>
      </c>
      <c r="C154" s="84" t="str">
        <f t="shared" si="7"/>
        <v>NZL</v>
      </c>
      <c r="D154" s="214">
        <f t="shared" si="8"/>
        <v>0.29166666666666652</v>
      </c>
      <c r="E154" s="81" t="s">
        <v>254</v>
      </c>
      <c r="F154" s="84" t="s">
        <v>253</v>
      </c>
      <c r="G154" s="216">
        <v>0</v>
      </c>
      <c r="H154" s="214">
        <v>0.58333333333333304</v>
      </c>
      <c r="I154" s="214">
        <v>0</v>
      </c>
      <c r="J154" s="214">
        <v>0.5</v>
      </c>
      <c r="K154" s="214">
        <v>0</v>
      </c>
      <c r="L154" s="214">
        <v>1</v>
      </c>
      <c r="M154" s="214">
        <v>0</v>
      </c>
      <c r="N154" s="214">
        <v>0</v>
      </c>
      <c r="O154" s="214">
        <v>0</v>
      </c>
      <c r="P154" s="214">
        <v>1</v>
      </c>
      <c r="Q154" s="214">
        <v>0</v>
      </c>
      <c r="R154" s="214">
        <v>0.4</v>
      </c>
      <c r="S154" s="214">
        <v>0</v>
      </c>
      <c r="T154" s="215">
        <v>0.6</v>
      </c>
      <c r="U154" s="34"/>
      <c r="V154" s="34"/>
    </row>
    <row r="155" spans="1:22" x14ac:dyDescent="0.2">
      <c r="A155" s="81">
        <v>150</v>
      </c>
      <c r="B155" s="84" t="str">
        <f t="shared" si="6"/>
        <v>Oman</v>
      </c>
      <c r="C155" s="84" t="str">
        <f t="shared" si="7"/>
        <v>OMN</v>
      </c>
      <c r="D155" s="214">
        <f t="shared" si="8"/>
        <v>0.29166666666666652</v>
      </c>
      <c r="E155" s="81" t="s">
        <v>256</v>
      </c>
      <c r="F155" s="84" t="s">
        <v>255</v>
      </c>
      <c r="G155" s="216">
        <v>0</v>
      </c>
      <c r="H155" s="214">
        <v>0.58333333333333304</v>
      </c>
      <c r="I155" s="214">
        <v>0</v>
      </c>
      <c r="J155" s="214">
        <v>0.5</v>
      </c>
      <c r="K155" s="214">
        <v>0</v>
      </c>
      <c r="L155" s="214">
        <v>1</v>
      </c>
      <c r="M155" s="214">
        <v>0</v>
      </c>
      <c r="N155" s="214">
        <v>0</v>
      </c>
      <c r="O155" s="214">
        <v>0</v>
      </c>
      <c r="P155" s="214">
        <v>1</v>
      </c>
      <c r="Q155" s="214">
        <v>0</v>
      </c>
      <c r="R155" s="214">
        <v>0.4</v>
      </c>
      <c r="S155" s="214">
        <v>0</v>
      </c>
      <c r="T155" s="215">
        <v>0.6</v>
      </c>
      <c r="U155" s="34"/>
      <c r="V155" s="34"/>
    </row>
    <row r="156" spans="1:22" x14ac:dyDescent="0.2">
      <c r="A156" s="81">
        <v>151</v>
      </c>
      <c r="B156" s="84" t="str">
        <f t="shared" si="6"/>
        <v>Pakistan</v>
      </c>
      <c r="C156" s="84" t="str">
        <f t="shared" si="7"/>
        <v>PAK</v>
      </c>
      <c r="D156" s="214">
        <f t="shared" si="8"/>
        <v>0.202777777777778</v>
      </c>
      <c r="E156" s="81" t="s">
        <v>258</v>
      </c>
      <c r="F156" s="84" t="s">
        <v>257</v>
      </c>
      <c r="G156" s="216">
        <v>0</v>
      </c>
      <c r="H156" s="214">
        <v>0.405555555555556</v>
      </c>
      <c r="I156" s="214">
        <v>0</v>
      </c>
      <c r="J156" s="214">
        <v>0.5</v>
      </c>
      <c r="K156" s="214">
        <v>0</v>
      </c>
      <c r="L156" s="214">
        <v>0.66666666666666696</v>
      </c>
      <c r="M156" s="214">
        <v>0</v>
      </c>
      <c r="N156" s="214">
        <v>0</v>
      </c>
      <c r="O156" s="214">
        <v>0</v>
      </c>
      <c r="P156" s="214">
        <v>0.66666666666666696</v>
      </c>
      <c r="Q156" s="214">
        <v>0</v>
      </c>
      <c r="R156" s="214">
        <v>0.4</v>
      </c>
      <c r="S156" s="214">
        <v>0</v>
      </c>
      <c r="T156" s="215">
        <v>0.2</v>
      </c>
      <c r="U156" s="34"/>
      <c r="V156" s="34"/>
    </row>
    <row r="157" spans="1:22" x14ac:dyDescent="0.2">
      <c r="A157" s="81">
        <v>152</v>
      </c>
      <c r="B157" s="84" t="str">
        <f t="shared" si="6"/>
        <v>Panama</v>
      </c>
      <c r="C157" s="84" t="str">
        <f t="shared" si="7"/>
        <v>PAN</v>
      </c>
      <c r="D157" s="214">
        <f t="shared" si="8"/>
        <v>0.24722222222222201</v>
      </c>
      <c r="E157" s="81" t="s">
        <v>260</v>
      </c>
      <c r="F157" s="84" t="s">
        <v>259</v>
      </c>
      <c r="G157" s="216">
        <v>0</v>
      </c>
      <c r="H157" s="214">
        <v>0.49444444444444402</v>
      </c>
      <c r="I157" s="214">
        <v>0</v>
      </c>
      <c r="J157" s="214">
        <v>0.5</v>
      </c>
      <c r="K157" s="214">
        <v>0</v>
      </c>
      <c r="L157" s="214">
        <v>1</v>
      </c>
      <c r="M157" s="214">
        <v>0</v>
      </c>
      <c r="N157" s="214">
        <v>0</v>
      </c>
      <c r="O157" s="214">
        <v>0</v>
      </c>
      <c r="P157" s="214">
        <v>0.66666666666666696</v>
      </c>
      <c r="Q157" s="214">
        <v>0</v>
      </c>
      <c r="R157" s="214">
        <v>0.4</v>
      </c>
      <c r="S157" s="214">
        <v>0</v>
      </c>
      <c r="T157" s="215">
        <v>0.4</v>
      </c>
      <c r="U157" s="34"/>
      <c r="V157" s="34"/>
    </row>
    <row r="158" spans="1:22" x14ac:dyDescent="0.2">
      <c r="A158" s="81">
        <v>153</v>
      </c>
      <c r="B158" s="84" t="str">
        <f t="shared" si="6"/>
        <v>Peru</v>
      </c>
      <c r="C158" s="84" t="str">
        <f t="shared" si="7"/>
        <v>PER</v>
      </c>
      <c r="D158" s="214">
        <f t="shared" si="8"/>
        <v>0.21388888888888899</v>
      </c>
      <c r="E158" s="81" t="s">
        <v>262</v>
      </c>
      <c r="F158" s="84" t="s">
        <v>261</v>
      </c>
      <c r="G158" s="216">
        <v>0</v>
      </c>
      <c r="H158" s="214">
        <v>0.42777777777777798</v>
      </c>
      <c r="I158" s="214">
        <v>0</v>
      </c>
      <c r="J158" s="214">
        <v>0.5</v>
      </c>
      <c r="K158" s="214">
        <v>0</v>
      </c>
      <c r="L158" s="214">
        <v>1</v>
      </c>
      <c r="M158" s="214">
        <v>0</v>
      </c>
      <c r="N158" s="214">
        <v>0</v>
      </c>
      <c r="O158" s="214">
        <v>0</v>
      </c>
      <c r="P158" s="214">
        <v>0.66666666666666696</v>
      </c>
      <c r="Q158" s="214">
        <v>0</v>
      </c>
      <c r="R158" s="214">
        <v>0.2</v>
      </c>
      <c r="S158" s="214">
        <v>0</v>
      </c>
      <c r="T158" s="215">
        <v>0.2</v>
      </c>
      <c r="U158" s="34"/>
      <c r="V158" s="34"/>
    </row>
    <row r="159" spans="1:22" x14ac:dyDescent="0.2">
      <c r="A159" s="81">
        <v>154</v>
      </c>
      <c r="B159" s="84" t="str">
        <f t="shared" si="6"/>
        <v>Philippines</v>
      </c>
      <c r="C159" s="84" t="str">
        <f t="shared" si="7"/>
        <v>PHL</v>
      </c>
      <c r="D159" s="214">
        <f t="shared" si="8"/>
        <v>0.202777777777778</v>
      </c>
      <c r="E159" s="81" t="s">
        <v>264</v>
      </c>
      <c r="F159" s="84" t="s">
        <v>263</v>
      </c>
      <c r="G159" s="216">
        <v>0</v>
      </c>
      <c r="H159" s="214">
        <v>0.405555555555556</v>
      </c>
      <c r="I159" s="214">
        <v>0</v>
      </c>
      <c r="J159" s="214">
        <v>0.5</v>
      </c>
      <c r="K159" s="214">
        <v>0</v>
      </c>
      <c r="L159" s="214">
        <v>0.66666666666666696</v>
      </c>
      <c r="M159" s="214">
        <v>0</v>
      </c>
      <c r="N159" s="214">
        <v>0</v>
      </c>
      <c r="O159" s="214">
        <v>0</v>
      </c>
      <c r="P159" s="214">
        <v>0.66666666666666696</v>
      </c>
      <c r="Q159" s="214">
        <v>0</v>
      </c>
      <c r="R159" s="214">
        <v>0.4</v>
      </c>
      <c r="S159" s="214">
        <v>0</v>
      </c>
      <c r="T159" s="215">
        <v>0.2</v>
      </c>
      <c r="U159" s="34"/>
      <c r="V159" s="34"/>
    </row>
    <row r="160" spans="1:22" x14ac:dyDescent="0.2">
      <c r="A160" s="81">
        <v>155</v>
      </c>
      <c r="B160" s="84" t="str">
        <f t="shared" si="6"/>
        <v>Palau</v>
      </c>
      <c r="C160" s="84" t="str">
        <f t="shared" si="7"/>
        <v>PLW</v>
      </c>
      <c r="D160" s="214">
        <f t="shared" si="8"/>
        <v>0.58611111111111103</v>
      </c>
      <c r="E160" s="81" t="s">
        <v>266</v>
      </c>
      <c r="F160" s="84" t="s">
        <v>265</v>
      </c>
      <c r="G160" s="216">
        <v>0.38888888888888901</v>
      </c>
      <c r="H160" s="214">
        <v>0.78333333333333299</v>
      </c>
      <c r="I160" s="214">
        <v>0</v>
      </c>
      <c r="J160" s="214">
        <v>0.5</v>
      </c>
      <c r="K160" s="214">
        <v>1</v>
      </c>
      <c r="L160" s="214">
        <v>1</v>
      </c>
      <c r="M160" s="214">
        <v>1</v>
      </c>
      <c r="N160" s="214">
        <v>1</v>
      </c>
      <c r="O160" s="214">
        <v>0</v>
      </c>
      <c r="P160" s="214">
        <v>1</v>
      </c>
      <c r="Q160" s="214">
        <v>0</v>
      </c>
      <c r="R160" s="214">
        <v>0.4</v>
      </c>
      <c r="S160" s="214">
        <v>0.33333333333333298</v>
      </c>
      <c r="T160" s="215">
        <v>0.8</v>
      </c>
      <c r="U160" s="34"/>
      <c r="V160" s="34"/>
    </row>
    <row r="161" spans="1:22" x14ac:dyDescent="0.2">
      <c r="A161" s="81">
        <v>156</v>
      </c>
      <c r="B161" s="84" t="str">
        <f t="shared" si="6"/>
        <v>Papua New Guinea</v>
      </c>
      <c r="C161" s="84" t="str">
        <f t="shared" si="7"/>
        <v>PNG</v>
      </c>
      <c r="D161" s="214">
        <f t="shared" si="8"/>
        <v>0.25555555555555565</v>
      </c>
      <c r="E161" s="81" t="s">
        <v>268</v>
      </c>
      <c r="F161" s="84" t="s">
        <v>267</v>
      </c>
      <c r="G161" s="216">
        <v>8.3333333333333301E-2</v>
      </c>
      <c r="H161" s="214">
        <v>0.42777777777777798</v>
      </c>
      <c r="I161" s="214">
        <v>0</v>
      </c>
      <c r="J161" s="214">
        <v>0.5</v>
      </c>
      <c r="K161" s="214">
        <v>0.5</v>
      </c>
      <c r="L161" s="214">
        <v>1</v>
      </c>
      <c r="M161" s="214">
        <v>0</v>
      </c>
      <c r="N161" s="214">
        <v>0</v>
      </c>
      <c r="O161" s="214">
        <v>0</v>
      </c>
      <c r="P161" s="214">
        <v>0.66666666666666696</v>
      </c>
      <c r="Q161" s="214">
        <v>0</v>
      </c>
      <c r="R161" s="214">
        <v>0.4</v>
      </c>
      <c r="S161" s="214">
        <v>0</v>
      </c>
      <c r="T161" s="215">
        <v>0</v>
      </c>
      <c r="U161" s="34"/>
      <c r="V161" s="34"/>
    </row>
    <row r="162" spans="1:22" x14ac:dyDescent="0.2">
      <c r="A162" s="81">
        <v>157</v>
      </c>
      <c r="B162" s="84" t="str">
        <f t="shared" si="6"/>
        <v>Poland</v>
      </c>
      <c r="C162" s="84" t="str">
        <f t="shared" si="7"/>
        <v>POL</v>
      </c>
      <c r="D162" s="214">
        <f t="shared" si="8"/>
        <v>0.29166666666666652</v>
      </c>
      <c r="E162" s="81" t="s">
        <v>270</v>
      </c>
      <c r="F162" s="84" t="s">
        <v>269</v>
      </c>
      <c r="G162" s="216">
        <v>0</v>
      </c>
      <c r="H162" s="214">
        <v>0.58333333333333304</v>
      </c>
      <c r="I162" s="214">
        <v>0</v>
      </c>
      <c r="J162" s="214">
        <v>0.5</v>
      </c>
      <c r="K162" s="214">
        <v>0</v>
      </c>
      <c r="L162" s="214">
        <v>1</v>
      </c>
      <c r="M162" s="214">
        <v>0</v>
      </c>
      <c r="N162" s="214">
        <v>0</v>
      </c>
      <c r="O162" s="214">
        <v>0</v>
      </c>
      <c r="P162" s="214">
        <v>1</v>
      </c>
      <c r="Q162" s="214">
        <v>0</v>
      </c>
      <c r="R162" s="214">
        <v>0.4</v>
      </c>
      <c r="S162" s="214">
        <v>0</v>
      </c>
      <c r="T162" s="215">
        <v>0.6</v>
      </c>
      <c r="U162" s="34"/>
      <c r="V162" s="34"/>
    </row>
    <row r="163" spans="1:22" x14ac:dyDescent="0.2">
      <c r="A163" s="81">
        <v>158</v>
      </c>
      <c r="B163" s="84" t="str">
        <f t="shared" si="6"/>
        <v>Puerto Rico</v>
      </c>
      <c r="C163" s="84" t="str">
        <f t="shared" si="7"/>
        <v>PRI</v>
      </c>
      <c r="D163" s="214">
        <f t="shared" si="8"/>
        <v>0.57777777777777795</v>
      </c>
      <c r="E163" s="81" t="s">
        <v>691</v>
      </c>
      <c r="F163" s="84" t="s">
        <v>728</v>
      </c>
      <c r="G163" s="216">
        <v>0.63888888888888895</v>
      </c>
      <c r="H163" s="214">
        <v>0.51666666666666705</v>
      </c>
      <c r="I163" s="214">
        <v>1</v>
      </c>
      <c r="J163" s="214">
        <v>0.5</v>
      </c>
      <c r="K163" s="214">
        <v>0.5</v>
      </c>
      <c r="L163" s="214">
        <v>1</v>
      </c>
      <c r="M163" s="214">
        <v>0</v>
      </c>
      <c r="N163" s="214">
        <v>0</v>
      </c>
      <c r="O163" s="214">
        <v>1</v>
      </c>
      <c r="P163" s="214">
        <v>1</v>
      </c>
      <c r="Q163" s="214">
        <v>1</v>
      </c>
      <c r="R163" s="214">
        <v>0.4</v>
      </c>
      <c r="S163" s="214">
        <v>0.33333333333333298</v>
      </c>
      <c r="T163" s="215">
        <v>0.2</v>
      </c>
      <c r="U163" s="34"/>
      <c r="V163" s="34"/>
    </row>
    <row r="164" spans="1:22" x14ac:dyDescent="0.2">
      <c r="A164" s="81">
        <v>159</v>
      </c>
      <c r="B164" s="84" t="str">
        <f t="shared" si="6"/>
        <v>Korea, Dem. People's Rep.</v>
      </c>
      <c r="C164" s="84" t="str">
        <f t="shared" si="7"/>
        <v>PRK</v>
      </c>
      <c r="D164" s="214">
        <f t="shared" si="8"/>
        <v>0.31666666666666665</v>
      </c>
      <c r="E164" s="81" t="s">
        <v>271</v>
      </c>
      <c r="F164" s="84" t="s">
        <v>729</v>
      </c>
      <c r="G164" s="216">
        <v>8.3333333333333301E-2</v>
      </c>
      <c r="H164" s="214">
        <v>0.55000000000000004</v>
      </c>
      <c r="I164" s="214">
        <v>0</v>
      </c>
      <c r="J164" s="214">
        <v>0.5</v>
      </c>
      <c r="K164" s="214">
        <v>0.5</v>
      </c>
      <c r="L164" s="214">
        <v>1</v>
      </c>
      <c r="M164" s="214">
        <v>0</v>
      </c>
      <c r="N164" s="214">
        <v>0</v>
      </c>
      <c r="O164" s="214">
        <v>0</v>
      </c>
      <c r="P164" s="214">
        <v>1</v>
      </c>
      <c r="Q164" s="214">
        <v>0</v>
      </c>
      <c r="R164" s="214">
        <v>0.4</v>
      </c>
      <c r="S164" s="214">
        <v>0</v>
      </c>
      <c r="T164" s="215">
        <v>0.4</v>
      </c>
      <c r="U164" s="34"/>
      <c r="V164" s="34"/>
    </row>
    <row r="165" spans="1:22" x14ac:dyDescent="0.2">
      <c r="A165" s="81">
        <v>160</v>
      </c>
      <c r="B165" s="84" t="str">
        <f t="shared" si="6"/>
        <v>Portugal</v>
      </c>
      <c r="C165" s="84" t="str">
        <f t="shared" si="7"/>
        <v>PRT</v>
      </c>
      <c r="D165" s="214">
        <f t="shared" si="8"/>
        <v>0.29166666666666652</v>
      </c>
      <c r="E165" s="81" t="s">
        <v>273</v>
      </c>
      <c r="F165" s="84" t="s">
        <v>272</v>
      </c>
      <c r="G165" s="216">
        <v>0</v>
      </c>
      <c r="H165" s="214">
        <v>0.58333333333333304</v>
      </c>
      <c r="I165" s="214">
        <v>0</v>
      </c>
      <c r="J165" s="214">
        <v>0.5</v>
      </c>
      <c r="K165" s="214">
        <v>0</v>
      </c>
      <c r="L165" s="214">
        <v>1</v>
      </c>
      <c r="M165" s="214">
        <v>0</v>
      </c>
      <c r="N165" s="214">
        <v>0</v>
      </c>
      <c r="O165" s="214">
        <v>0</v>
      </c>
      <c r="P165" s="214">
        <v>1</v>
      </c>
      <c r="Q165" s="214">
        <v>0</v>
      </c>
      <c r="R165" s="214">
        <v>0.4</v>
      </c>
      <c r="S165" s="214">
        <v>0</v>
      </c>
      <c r="T165" s="215">
        <v>0.6</v>
      </c>
      <c r="U165" s="34"/>
      <c r="V165" s="34"/>
    </row>
    <row r="166" spans="1:22" x14ac:dyDescent="0.2">
      <c r="A166" s="81">
        <v>161</v>
      </c>
      <c r="B166" s="84" t="str">
        <f t="shared" si="6"/>
        <v>Paraguay</v>
      </c>
      <c r="C166" s="84" t="str">
        <f t="shared" si="7"/>
        <v>PRY</v>
      </c>
      <c r="D166" s="214">
        <f t="shared" si="8"/>
        <v>0.21388888888888899</v>
      </c>
      <c r="E166" s="81" t="s">
        <v>275</v>
      </c>
      <c r="F166" s="84" t="s">
        <v>274</v>
      </c>
      <c r="G166" s="216">
        <v>0</v>
      </c>
      <c r="H166" s="214">
        <v>0.42777777777777798</v>
      </c>
      <c r="I166" s="214">
        <v>0</v>
      </c>
      <c r="J166" s="214">
        <v>0.5</v>
      </c>
      <c r="K166" s="214">
        <v>0</v>
      </c>
      <c r="L166" s="214">
        <v>1</v>
      </c>
      <c r="M166" s="214">
        <v>0</v>
      </c>
      <c r="N166" s="214">
        <v>0</v>
      </c>
      <c r="O166" s="214">
        <v>0</v>
      </c>
      <c r="P166" s="214">
        <v>0.66666666666666696</v>
      </c>
      <c r="Q166" s="214">
        <v>0</v>
      </c>
      <c r="R166" s="214">
        <v>0.2</v>
      </c>
      <c r="S166" s="214">
        <v>0</v>
      </c>
      <c r="T166" s="215">
        <v>0.2</v>
      </c>
      <c r="U166" s="34"/>
      <c r="V166" s="34"/>
    </row>
    <row r="167" spans="1:22" x14ac:dyDescent="0.2">
      <c r="A167" s="81">
        <v>162</v>
      </c>
      <c r="B167" s="84" t="str">
        <f t="shared" si="6"/>
        <v>West Bank and Gaza</v>
      </c>
      <c r="C167" s="84" t="str">
        <f t="shared" si="7"/>
        <v>PSE</v>
      </c>
      <c r="D167" s="214">
        <f t="shared" si="8"/>
        <v>0.327777777777778</v>
      </c>
      <c r="E167" s="81" t="s">
        <v>692</v>
      </c>
      <c r="F167" s="84" t="s">
        <v>730</v>
      </c>
      <c r="G167" s="216">
        <v>0.25</v>
      </c>
      <c r="H167" s="214">
        <v>0.405555555555556</v>
      </c>
      <c r="I167" s="214">
        <v>1</v>
      </c>
      <c r="J167" s="214">
        <v>0.5</v>
      </c>
      <c r="K167" s="214">
        <v>0.5</v>
      </c>
      <c r="L167" s="214">
        <v>0.66666666666666696</v>
      </c>
      <c r="M167" s="214">
        <v>0</v>
      </c>
      <c r="N167" s="214">
        <v>0</v>
      </c>
      <c r="O167" s="214">
        <v>0</v>
      </c>
      <c r="P167" s="214">
        <v>0.66666666666666696</v>
      </c>
      <c r="Q167" s="214">
        <v>0</v>
      </c>
      <c r="R167" s="214">
        <v>0.4</v>
      </c>
      <c r="S167" s="214">
        <v>0</v>
      </c>
      <c r="T167" s="215">
        <v>0.2</v>
      </c>
      <c r="U167" s="34"/>
      <c r="V167" s="34"/>
    </row>
    <row r="168" spans="1:22" x14ac:dyDescent="0.2">
      <c r="A168" s="81">
        <v>163</v>
      </c>
      <c r="B168" s="84" t="str">
        <f t="shared" si="6"/>
        <v>French Polynesia</v>
      </c>
      <c r="C168" s="84" t="str">
        <f t="shared" si="7"/>
        <v>PYF</v>
      </c>
      <c r="D168" s="214">
        <f t="shared" si="8"/>
        <v>0.83611111111111103</v>
      </c>
      <c r="E168" s="81" t="s">
        <v>693</v>
      </c>
      <c r="F168" s="84" t="s">
        <v>731</v>
      </c>
      <c r="G168" s="216">
        <v>0.88888888888888895</v>
      </c>
      <c r="H168" s="214">
        <v>0.78333333333333299</v>
      </c>
      <c r="I168" s="214">
        <v>1</v>
      </c>
      <c r="J168" s="214">
        <v>0.5</v>
      </c>
      <c r="K168" s="214">
        <v>1</v>
      </c>
      <c r="L168" s="214">
        <v>1</v>
      </c>
      <c r="M168" s="214">
        <v>1</v>
      </c>
      <c r="N168" s="214">
        <v>1</v>
      </c>
      <c r="O168" s="214">
        <v>1</v>
      </c>
      <c r="P168" s="214">
        <v>1</v>
      </c>
      <c r="Q168" s="214">
        <v>1</v>
      </c>
      <c r="R168" s="214">
        <v>0.4</v>
      </c>
      <c r="S168" s="214">
        <v>0.33333333333333298</v>
      </c>
      <c r="T168" s="215">
        <v>0.8</v>
      </c>
      <c r="U168" s="34"/>
      <c r="V168" s="34"/>
    </row>
    <row r="169" spans="1:22" x14ac:dyDescent="0.2">
      <c r="A169" s="81">
        <v>164</v>
      </c>
      <c r="B169" s="84" t="str">
        <f t="shared" si="6"/>
        <v>Qatar</v>
      </c>
      <c r="C169" s="84" t="str">
        <f t="shared" si="7"/>
        <v>QAT</v>
      </c>
      <c r="D169" s="214">
        <f t="shared" si="8"/>
        <v>0.32500000000000001</v>
      </c>
      <c r="E169" s="81" t="s">
        <v>277</v>
      </c>
      <c r="F169" s="84" t="s">
        <v>276</v>
      </c>
      <c r="G169" s="216">
        <v>0</v>
      </c>
      <c r="H169" s="214">
        <v>0.65</v>
      </c>
      <c r="I169" s="214">
        <v>0</v>
      </c>
      <c r="J169" s="214">
        <v>0.5</v>
      </c>
      <c r="K169" s="214">
        <v>0</v>
      </c>
      <c r="L169" s="214">
        <v>1</v>
      </c>
      <c r="M169" s="214">
        <v>0</v>
      </c>
      <c r="N169" s="214">
        <v>0</v>
      </c>
      <c r="O169" s="214">
        <v>0</v>
      </c>
      <c r="P169" s="214">
        <v>1</v>
      </c>
      <c r="Q169" s="214">
        <v>0</v>
      </c>
      <c r="R169" s="214">
        <v>0.6</v>
      </c>
      <c r="S169" s="214">
        <v>0</v>
      </c>
      <c r="T169" s="215">
        <v>0.8</v>
      </c>
      <c r="U169" s="34"/>
      <c r="V169" s="34"/>
    </row>
    <row r="170" spans="1:22" x14ac:dyDescent="0.2">
      <c r="A170" s="81">
        <v>165</v>
      </c>
      <c r="B170" s="84" t="str">
        <f t="shared" si="6"/>
        <v>Romania</v>
      </c>
      <c r="C170" s="84" t="str">
        <f t="shared" si="7"/>
        <v>ROU</v>
      </c>
      <c r="D170" s="214">
        <f t="shared" si="8"/>
        <v>0.26388888888888901</v>
      </c>
      <c r="E170" s="81" t="s">
        <v>279</v>
      </c>
      <c r="F170" s="84" t="s">
        <v>278</v>
      </c>
      <c r="G170" s="216">
        <v>0</v>
      </c>
      <c r="H170" s="214">
        <v>0.52777777777777801</v>
      </c>
      <c r="I170" s="214">
        <v>0</v>
      </c>
      <c r="J170" s="214">
        <v>0.5</v>
      </c>
      <c r="K170" s="214">
        <v>0</v>
      </c>
      <c r="L170" s="214">
        <v>1</v>
      </c>
      <c r="M170" s="214">
        <v>0</v>
      </c>
      <c r="N170" s="214">
        <v>0</v>
      </c>
      <c r="O170" s="214">
        <v>0</v>
      </c>
      <c r="P170" s="214">
        <v>0.66666666666666696</v>
      </c>
      <c r="Q170" s="214">
        <v>0</v>
      </c>
      <c r="R170" s="214">
        <v>0.4</v>
      </c>
      <c r="S170" s="214">
        <v>0</v>
      </c>
      <c r="T170" s="215">
        <v>0.6</v>
      </c>
      <c r="U170" s="34"/>
      <c r="V170" s="34"/>
    </row>
    <row r="171" spans="1:22" x14ac:dyDescent="0.2">
      <c r="A171" s="81">
        <v>166</v>
      </c>
      <c r="B171" s="84" t="str">
        <f t="shared" si="6"/>
        <v>Russian Federation</v>
      </c>
      <c r="C171" s="84" t="str">
        <f t="shared" si="7"/>
        <v>RUS</v>
      </c>
      <c r="D171" s="214">
        <f t="shared" si="8"/>
        <v>0.25833333333333353</v>
      </c>
      <c r="E171" s="81" t="s">
        <v>281</v>
      </c>
      <c r="F171" s="84" t="s">
        <v>280</v>
      </c>
      <c r="G171" s="216">
        <v>0</v>
      </c>
      <c r="H171" s="214">
        <v>0.51666666666666705</v>
      </c>
      <c r="I171" s="214">
        <v>0</v>
      </c>
      <c r="J171" s="214">
        <v>0.5</v>
      </c>
      <c r="K171" s="214">
        <v>0</v>
      </c>
      <c r="L171" s="214">
        <v>1</v>
      </c>
      <c r="M171" s="214">
        <v>0</v>
      </c>
      <c r="N171" s="214">
        <v>0</v>
      </c>
      <c r="O171" s="214">
        <v>0</v>
      </c>
      <c r="P171" s="214">
        <v>1</v>
      </c>
      <c r="Q171" s="214">
        <v>0</v>
      </c>
      <c r="R171" s="214">
        <v>0.4</v>
      </c>
      <c r="S171" s="214">
        <v>0</v>
      </c>
      <c r="T171" s="215">
        <v>0.2</v>
      </c>
      <c r="U171" s="34"/>
      <c r="V171" s="34"/>
    </row>
    <row r="172" spans="1:22" x14ac:dyDescent="0.2">
      <c r="A172" s="81">
        <v>167</v>
      </c>
      <c r="B172" s="84" t="str">
        <f t="shared" si="6"/>
        <v>Rwanda</v>
      </c>
      <c r="C172" s="84" t="str">
        <f t="shared" si="7"/>
        <v>RWA</v>
      </c>
      <c r="D172" s="214">
        <f t="shared" si="8"/>
        <v>0.23055555555555551</v>
      </c>
      <c r="E172" s="81" t="s">
        <v>283</v>
      </c>
      <c r="F172" s="84" t="s">
        <v>282</v>
      </c>
      <c r="G172" s="216">
        <v>0</v>
      </c>
      <c r="H172" s="214">
        <v>0.46111111111111103</v>
      </c>
      <c r="I172" s="214">
        <v>0</v>
      </c>
      <c r="J172" s="214">
        <v>0.5</v>
      </c>
      <c r="K172" s="214">
        <v>0</v>
      </c>
      <c r="L172" s="214">
        <v>1</v>
      </c>
      <c r="M172" s="214">
        <v>0</v>
      </c>
      <c r="N172" s="214">
        <v>0</v>
      </c>
      <c r="O172" s="214">
        <v>0</v>
      </c>
      <c r="P172" s="214">
        <v>0.66666666666666696</v>
      </c>
      <c r="Q172" s="214">
        <v>0</v>
      </c>
      <c r="R172" s="214">
        <v>0.4</v>
      </c>
      <c r="S172" s="214">
        <v>0</v>
      </c>
      <c r="T172" s="215">
        <v>0.2</v>
      </c>
      <c r="U172" s="34"/>
      <c r="V172" s="34"/>
    </row>
    <row r="173" spans="1:22" x14ac:dyDescent="0.2">
      <c r="A173" s="81">
        <v>168</v>
      </c>
      <c r="B173" s="84" t="str">
        <f t="shared" si="6"/>
        <v>Saudi Arabia</v>
      </c>
      <c r="C173" s="84" t="str">
        <f t="shared" si="7"/>
        <v>SAU</v>
      </c>
      <c r="D173" s="214">
        <f t="shared" si="8"/>
        <v>0.27500000000000002</v>
      </c>
      <c r="E173" s="81" t="s">
        <v>285</v>
      </c>
      <c r="F173" s="84" t="s">
        <v>284</v>
      </c>
      <c r="G173" s="216">
        <v>0</v>
      </c>
      <c r="H173" s="214">
        <v>0.55000000000000004</v>
      </c>
      <c r="I173" s="214">
        <v>0</v>
      </c>
      <c r="J173" s="214">
        <v>0.5</v>
      </c>
      <c r="K173" s="214">
        <v>0</v>
      </c>
      <c r="L173" s="214">
        <v>1</v>
      </c>
      <c r="M173" s="214">
        <v>0</v>
      </c>
      <c r="N173" s="214">
        <v>0</v>
      </c>
      <c r="O173" s="214">
        <v>0</v>
      </c>
      <c r="P173" s="214">
        <v>1</v>
      </c>
      <c r="Q173" s="214">
        <v>0</v>
      </c>
      <c r="R173" s="214">
        <v>0.4</v>
      </c>
      <c r="S173" s="214">
        <v>0</v>
      </c>
      <c r="T173" s="215">
        <v>0.4</v>
      </c>
      <c r="U173" s="34"/>
      <c r="V173" s="34"/>
    </row>
    <row r="174" spans="1:22" x14ac:dyDescent="0.2">
      <c r="A174" s="81">
        <v>169</v>
      </c>
      <c r="B174" s="84" t="str">
        <f t="shared" si="6"/>
        <v>Sudan</v>
      </c>
      <c r="C174" s="84" t="str">
        <f t="shared" si="7"/>
        <v>SDN</v>
      </c>
      <c r="D174" s="214">
        <f t="shared" si="8"/>
        <v>0.147222222222222</v>
      </c>
      <c r="E174" s="81" t="s">
        <v>287</v>
      </c>
      <c r="F174" s="84" t="s">
        <v>286</v>
      </c>
      <c r="G174" s="216">
        <v>0</v>
      </c>
      <c r="H174" s="214">
        <v>0.29444444444444401</v>
      </c>
      <c r="I174" s="214">
        <v>0</v>
      </c>
      <c r="J174" s="214">
        <v>0.5</v>
      </c>
      <c r="K174" s="214">
        <v>0</v>
      </c>
      <c r="L174" s="214">
        <v>0</v>
      </c>
      <c r="M174" s="214">
        <v>0</v>
      </c>
      <c r="N174" s="214">
        <v>0</v>
      </c>
      <c r="O174" s="214">
        <v>0</v>
      </c>
      <c r="P174" s="214">
        <v>0.66666666666666696</v>
      </c>
      <c r="Q174" s="214">
        <v>0</v>
      </c>
      <c r="R174" s="214">
        <v>0.4</v>
      </c>
      <c r="S174" s="214">
        <v>0</v>
      </c>
      <c r="T174" s="215">
        <v>0.2</v>
      </c>
      <c r="U174" s="34"/>
      <c r="V174" s="34"/>
    </row>
    <row r="175" spans="1:22" x14ac:dyDescent="0.2">
      <c r="A175" s="81">
        <v>170</v>
      </c>
      <c r="B175" s="84" t="str">
        <f t="shared" si="6"/>
        <v>Senegal</v>
      </c>
      <c r="C175" s="84" t="str">
        <f t="shared" si="7"/>
        <v>SEN</v>
      </c>
      <c r="D175" s="214">
        <f t="shared" si="8"/>
        <v>0.2194444444444445</v>
      </c>
      <c r="E175" s="81" t="s">
        <v>289</v>
      </c>
      <c r="F175" s="84" t="s">
        <v>288</v>
      </c>
      <c r="G175" s="216">
        <v>0</v>
      </c>
      <c r="H175" s="214">
        <v>0.43888888888888899</v>
      </c>
      <c r="I175" s="214">
        <v>0</v>
      </c>
      <c r="J175" s="214">
        <v>0.5</v>
      </c>
      <c r="K175" s="214">
        <v>0</v>
      </c>
      <c r="L175" s="214">
        <v>0.66666666666666696</v>
      </c>
      <c r="M175" s="214">
        <v>0</v>
      </c>
      <c r="N175" s="214">
        <v>0</v>
      </c>
      <c r="O175" s="214">
        <v>0</v>
      </c>
      <c r="P175" s="214">
        <v>0.66666666666666696</v>
      </c>
      <c r="Q175" s="214">
        <v>0</v>
      </c>
      <c r="R175" s="214">
        <v>0.4</v>
      </c>
      <c r="S175" s="214">
        <v>0</v>
      </c>
      <c r="T175" s="215">
        <v>0.4</v>
      </c>
      <c r="U175" s="34"/>
      <c r="V175" s="34"/>
    </row>
    <row r="176" spans="1:22" x14ac:dyDescent="0.2">
      <c r="A176" s="81">
        <v>171</v>
      </c>
      <c r="B176" s="84" t="str">
        <f t="shared" si="6"/>
        <v>Singapore</v>
      </c>
      <c r="C176" s="84" t="str">
        <f t="shared" si="7"/>
        <v>SGP</v>
      </c>
      <c r="D176" s="214">
        <f t="shared" si="8"/>
        <v>0.29166666666666652</v>
      </c>
      <c r="E176" s="81" t="s">
        <v>291</v>
      </c>
      <c r="F176" s="84" t="s">
        <v>290</v>
      </c>
      <c r="G176" s="216">
        <v>0</v>
      </c>
      <c r="H176" s="214">
        <v>0.58333333333333304</v>
      </c>
      <c r="I176" s="214">
        <v>0</v>
      </c>
      <c r="J176" s="214">
        <v>0.5</v>
      </c>
      <c r="K176" s="214">
        <v>0</v>
      </c>
      <c r="L176" s="214">
        <v>1</v>
      </c>
      <c r="M176" s="214">
        <v>0</v>
      </c>
      <c r="N176" s="214">
        <v>0</v>
      </c>
      <c r="O176" s="214">
        <v>0</v>
      </c>
      <c r="P176" s="214">
        <v>1</v>
      </c>
      <c r="Q176" s="214">
        <v>0</v>
      </c>
      <c r="R176" s="214">
        <v>0.4</v>
      </c>
      <c r="S176" s="214">
        <v>0</v>
      </c>
      <c r="T176" s="215">
        <v>0.6</v>
      </c>
      <c r="U176" s="34"/>
      <c r="V176" s="34"/>
    </row>
    <row r="177" spans="1:22" x14ac:dyDescent="0.2">
      <c r="A177" s="81">
        <v>172</v>
      </c>
      <c r="B177" s="84" t="str">
        <f t="shared" si="6"/>
        <v>Solomon Islands</v>
      </c>
      <c r="C177" s="84" t="str">
        <f t="shared" si="7"/>
        <v>SLB</v>
      </c>
      <c r="D177" s="214">
        <f t="shared" si="8"/>
        <v>0.5166666666666665</v>
      </c>
      <c r="E177" s="81" t="s">
        <v>293</v>
      </c>
      <c r="F177" s="84" t="s">
        <v>292</v>
      </c>
      <c r="G177" s="216">
        <v>0.25</v>
      </c>
      <c r="H177" s="214">
        <v>0.78333333333333299</v>
      </c>
      <c r="I177" s="214">
        <v>0</v>
      </c>
      <c r="J177" s="214">
        <v>0.5</v>
      </c>
      <c r="K177" s="214">
        <v>0.5</v>
      </c>
      <c r="L177" s="214">
        <v>1</v>
      </c>
      <c r="M177" s="214">
        <v>1</v>
      </c>
      <c r="N177" s="214">
        <v>1</v>
      </c>
      <c r="O177" s="214">
        <v>0</v>
      </c>
      <c r="P177" s="214">
        <v>1</v>
      </c>
      <c r="Q177" s="214">
        <v>0</v>
      </c>
      <c r="R177" s="214">
        <v>0.4</v>
      </c>
      <c r="S177" s="214">
        <v>0</v>
      </c>
      <c r="T177" s="215">
        <v>0.8</v>
      </c>
      <c r="U177" s="34"/>
      <c r="V177" s="34"/>
    </row>
    <row r="178" spans="1:22" x14ac:dyDescent="0.2">
      <c r="A178" s="81">
        <v>173</v>
      </c>
      <c r="B178" s="84" t="str">
        <f t="shared" si="6"/>
        <v>Sierra Leone</v>
      </c>
      <c r="C178" s="84" t="str">
        <f t="shared" si="7"/>
        <v>SLE</v>
      </c>
      <c r="D178" s="214">
        <f t="shared" si="8"/>
        <v>0.24722222222222201</v>
      </c>
      <c r="E178" s="81" t="s">
        <v>295</v>
      </c>
      <c r="F178" s="84" t="s">
        <v>294</v>
      </c>
      <c r="G178" s="216">
        <v>0</v>
      </c>
      <c r="H178" s="214">
        <v>0.49444444444444402</v>
      </c>
      <c r="I178" s="214">
        <v>0</v>
      </c>
      <c r="J178" s="214">
        <v>0.5</v>
      </c>
      <c r="K178" s="214">
        <v>0</v>
      </c>
      <c r="L178" s="214">
        <v>1</v>
      </c>
      <c r="M178" s="214">
        <v>0</v>
      </c>
      <c r="N178" s="214">
        <v>0</v>
      </c>
      <c r="O178" s="214">
        <v>0</v>
      </c>
      <c r="P178" s="214">
        <v>0.66666666666666696</v>
      </c>
      <c r="Q178" s="214">
        <v>0</v>
      </c>
      <c r="R178" s="214">
        <v>0.4</v>
      </c>
      <c r="S178" s="214">
        <v>0</v>
      </c>
      <c r="T178" s="215">
        <v>0.4</v>
      </c>
      <c r="U178" s="34"/>
      <c r="V178" s="34"/>
    </row>
    <row r="179" spans="1:22" x14ac:dyDescent="0.2">
      <c r="A179" s="81">
        <v>174</v>
      </c>
      <c r="B179" s="84" t="str">
        <f t="shared" si="6"/>
        <v>El Salvador</v>
      </c>
      <c r="C179" s="84" t="str">
        <f t="shared" si="7"/>
        <v>SLV</v>
      </c>
      <c r="D179" s="214">
        <f t="shared" si="8"/>
        <v>0.38611111111111146</v>
      </c>
      <c r="E179" s="81" t="s">
        <v>297</v>
      </c>
      <c r="F179" s="84" t="s">
        <v>296</v>
      </c>
      <c r="G179" s="216">
        <v>0.16666666666666699</v>
      </c>
      <c r="H179" s="214">
        <v>0.60555555555555596</v>
      </c>
      <c r="I179" s="214">
        <v>0</v>
      </c>
      <c r="J179" s="214">
        <v>0.5</v>
      </c>
      <c r="K179" s="214">
        <v>0</v>
      </c>
      <c r="L179" s="214">
        <v>0.66666666666666696</v>
      </c>
      <c r="M179" s="214">
        <v>1</v>
      </c>
      <c r="N179" s="214">
        <v>1</v>
      </c>
      <c r="O179" s="214">
        <v>0</v>
      </c>
      <c r="P179" s="214">
        <v>0.66666666666666696</v>
      </c>
      <c r="Q179" s="214">
        <v>0</v>
      </c>
      <c r="R179" s="214">
        <v>0.4</v>
      </c>
      <c r="S179" s="214">
        <v>0</v>
      </c>
      <c r="T179" s="215">
        <v>0.4</v>
      </c>
      <c r="U179" s="34"/>
      <c r="V179" s="34"/>
    </row>
    <row r="180" spans="1:22" x14ac:dyDescent="0.2">
      <c r="A180" s="81">
        <v>175</v>
      </c>
      <c r="B180" s="84" t="str">
        <f t="shared" si="6"/>
        <v>San Marino</v>
      </c>
      <c r="C180" s="84" t="str">
        <f t="shared" si="7"/>
        <v>SMR</v>
      </c>
      <c r="D180" s="214">
        <f t="shared" si="8"/>
        <v>0.75277777777777755</v>
      </c>
      <c r="E180" s="81" t="s">
        <v>694</v>
      </c>
      <c r="F180" s="84" t="s">
        <v>732</v>
      </c>
      <c r="G180" s="216">
        <v>0.72222222222222199</v>
      </c>
      <c r="H180" s="214">
        <v>0.78333333333333299</v>
      </c>
      <c r="I180" s="214">
        <v>0</v>
      </c>
      <c r="J180" s="214">
        <v>0.5</v>
      </c>
      <c r="K180" s="214">
        <v>1</v>
      </c>
      <c r="L180" s="214">
        <v>1</v>
      </c>
      <c r="M180" s="214">
        <v>1</v>
      </c>
      <c r="N180" s="214">
        <v>1</v>
      </c>
      <c r="O180" s="214">
        <v>1</v>
      </c>
      <c r="P180" s="214">
        <v>1</v>
      </c>
      <c r="Q180" s="214">
        <v>1</v>
      </c>
      <c r="R180" s="214">
        <v>0.4</v>
      </c>
      <c r="S180" s="214">
        <v>0.33333333333333298</v>
      </c>
      <c r="T180" s="215">
        <v>0.8</v>
      </c>
      <c r="U180" s="34"/>
      <c r="V180" s="34"/>
    </row>
    <row r="181" spans="1:22" x14ac:dyDescent="0.2">
      <c r="A181" s="81">
        <v>176</v>
      </c>
      <c r="B181" s="84" t="str">
        <f t="shared" si="6"/>
        <v>Somalia</v>
      </c>
      <c r="C181" s="84" t="str">
        <f t="shared" si="7"/>
        <v>SOM</v>
      </c>
      <c r="D181" s="214">
        <f t="shared" si="8"/>
        <v>0.18888888888888866</v>
      </c>
      <c r="E181" s="81" t="s">
        <v>299</v>
      </c>
      <c r="F181" s="84" t="s">
        <v>298</v>
      </c>
      <c r="G181" s="216">
        <v>8.3333333333333301E-2</v>
      </c>
      <c r="H181" s="214">
        <v>0.29444444444444401</v>
      </c>
      <c r="I181" s="214">
        <v>0</v>
      </c>
      <c r="J181" s="214">
        <v>0.5</v>
      </c>
      <c r="K181" s="214">
        <v>0.5</v>
      </c>
      <c r="L181" s="214">
        <v>0</v>
      </c>
      <c r="M181" s="214">
        <v>0</v>
      </c>
      <c r="N181" s="214">
        <v>0</v>
      </c>
      <c r="O181" s="214">
        <v>0</v>
      </c>
      <c r="P181" s="214">
        <v>0.66666666666666696</v>
      </c>
      <c r="Q181" s="214">
        <v>0</v>
      </c>
      <c r="R181" s="214">
        <v>0.4</v>
      </c>
      <c r="S181" s="214">
        <v>0</v>
      </c>
      <c r="T181" s="215">
        <v>0.2</v>
      </c>
      <c r="U181" s="34"/>
      <c r="V181" s="34"/>
    </row>
    <row r="182" spans="1:22" x14ac:dyDescent="0.2">
      <c r="A182" s="81">
        <v>177</v>
      </c>
      <c r="B182" s="84" t="str">
        <f t="shared" si="6"/>
        <v>Serbia</v>
      </c>
      <c r="C182" s="84" t="str">
        <f t="shared" si="7"/>
        <v>SRB</v>
      </c>
      <c r="D182" s="214">
        <f t="shared" si="8"/>
        <v>0.26388888888888901</v>
      </c>
      <c r="E182" s="81" t="s">
        <v>301</v>
      </c>
      <c r="F182" s="84" t="s">
        <v>300</v>
      </c>
      <c r="G182" s="216">
        <v>0</v>
      </c>
      <c r="H182" s="214">
        <v>0.52777777777777801</v>
      </c>
      <c r="I182" s="214">
        <v>0</v>
      </c>
      <c r="J182" s="214">
        <v>0.5</v>
      </c>
      <c r="K182" s="214">
        <v>0</v>
      </c>
      <c r="L182" s="214">
        <v>1</v>
      </c>
      <c r="M182" s="214">
        <v>0</v>
      </c>
      <c r="N182" s="214">
        <v>0</v>
      </c>
      <c r="O182" s="214">
        <v>0</v>
      </c>
      <c r="P182" s="214">
        <v>0.66666666666666696</v>
      </c>
      <c r="Q182" s="214">
        <v>0</v>
      </c>
      <c r="R182" s="214">
        <v>0.4</v>
      </c>
      <c r="S182" s="214">
        <v>0</v>
      </c>
      <c r="T182" s="215">
        <v>0.6</v>
      </c>
      <c r="U182" s="34"/>
      <c r="V182" s="34"/>
    </row>
    <row r="183" spans="1:22" x14ac:dyDescent="0.2">
      <c r="A183" s="81">
        <v>178</v>
      </c>
      <c r="B183" s="84" t="str">
        <f t="shared" si="6"/>
        <v>South Sudan</v>
      </c>
      <c r="C183" s="84" t="str">
        <f t="shared" si="7"/>
        <v>SSD</v>
      </c>
      <c r="D183" s="214">
        <f t="shared" si="8"/>
        <v>0.38888888888888901</v>
      </c>
      <c r="E183" s="81" t="s">
        <v>303</v>
      </c>
      <c r="F183" s="84" t="s">
        <v>302</v>
      </c>
      <c r="G183" s="216">
        <v>0.25</v>
      </c>
      <c r="H183" s="214">
        <v>0.52777777777777801</v>
      </c>
      <c r="I183" s="214">
        <v>0</v>
      </c>
      <c r="J183" s="214">
        <v>0.5</v>
      </c>
      <c r="K183" s="214">
        <v>0.5</v>
      </c>
      <c r="L183" s="214">
        <v>0</v>
      </c>
      <c r="M183" s="214">
        <v>1</v>
      </c>
      <c r="N183" s="214">
        <v>1</v>
      </c>
      <c r="O183" s="214">
        <v>0</v>
      </c>
      <c r="P183" s="214">
        <v>0.66666666666666696</v>
      </c>
      <c r="Q183" s="214">
        <v>0</v>
      </c>
      <c r="R183" s="214">
        <v>0.6</v>
      </c>
      <c r="S183" s="214">
        <v>0</v>
      </c>
      <c r="T183" s="215">
        <v>0.4</v>
      </c>
      <c r="U183" s="34"/>
      <c r="V183" s="34"/>
    </row>
    <row r="184" spans="1:22" x14ac:dyDescent="0.2">
      <c r="A184" s="81">
        <v>179</v>
      </c>
      <c r="B184" s="84" t="str">
        <f t="shared" si="6"/>
        <v>SÃ£o TomÃ© and PrÃ­ncipe</v>
      </c>
      <c r="C184" s="84" t="str">
        <f t="shared" si="7"/>
        <v>STP</v>
      </c>
      <c r="D184" s="214">
        <f t="shared" si="8"/>
        <v>0.32222222222222213</v>
      </c>
      <c r="E184" s="81" t="s">
        <v>304</v>
      </c>
      <c r="F184" s="84" t="s">
        <v>766</v>
      </c>
      <c r="G184" s="216">
        <v>8.3333333333333301E-2</v>
      </c>
      <c r="H184" s="214">
        <v>0.56111111111111101</v>
      </c>
      <c r="I184" s="214">
        <v>0</v>
      </c>
      <c r="J184" s="214">
        <v>0.5</v>
      </c>
      <c r="K184" s="214">
        <v>0.5</v>
      </c>
      <c r="L184" s="214">
        <v>1</v>
      </c>
      <c r="M184" s="214">
        <v>0</v>
      </c>
      <c r="N184" s="214">
        <v>0</v>
      </c>
      <c r="O184" s="214">
        <v>0</v>
      </c>
      <c r="P184" s="214">
        <v>0.66666666666666696</v>
      </c>
      <c r="Q184" s="214">
        <v>0</v>
      </c>
      <c r="R184" s="214">
        <v>0.4</v>
      </c>
      <c r="S184" s="214">
        <v>0</v>
      </c>
      <c r="T184" s="215">
        <v>0.8</v>
      </c>
      <c r="U184" s="34"/>
      <c r="V184" s="34"/>
    </row>
    <row r="185" spans="1:22" x14ac:dyDescent="0.2">
      <c r="A185" s="81">
        <v>180</v>
      </c>
      <c r="B185" s="84" t="str">
        <f t="shared" si="6"/>
        <v>Suriname</v>
      </c>
      <c r="C185" s="84" t="str">
        <f t="shared" si="7"/>
        <v>SUR</v>
      </c>
      <c r="D185" s="214">
        <f t="shared" si="8"/>
        <v>0.33333333333333315</v>
      </c>
      <c r="E185" s="81" t="s">
        <v>306</v>
      </c>
      <c r="F185" s="84" t="s">
        <v>305</v>
      </c>
      <c r="G185" s="216">
        <v>8.3333333333333301E-2</v>
      </c>
      <c r="H185" s="214">
        <v>0.58333333333333304</v>
      </c>
      <c r="I185" s="214">
        <v>0</v>
      </c>
      <c r="J185" s="214">
        <v>0.5</v>
      </c>
      <c r="K185" s="214">
        <v>0.5</v>
      </c>
      <c r="L185" s="214">
        <v>1</v>
      </c>
      <c r="M185" s="214">
        <v>0</v>
      </c>
      <c r="N185" s="214">
        <v>0</v>
      </c>
      <c r="O185" s="214">
        <v>0</v>
      </c>
      <c r="P185" s="214">
        <v>1</v>
      </c>
      <c r="Q185" s="214">
        <v>0</v>
      </c>
      <c r="R185" s="214">
        <v>0.4</v>
      </c>
      <c r="S185" s="214">
        <v>0</v>
      </c>
      <c r="T185" s="215">
        <v>0.6</v>
      </c>
      <c r="U185" s="34"/>
      <c r="V185" s="34"/>
    </row>
    <row r="186" spans="1:22" x14ac:dyDescent="0.2">
      <c r="A186" s="81">
        <v>181</v>
      </c>
      <c r="B186" s="84" t="str">
        <f t="shared" si="6"/>
        <v>Slovak Republic</v>
      </c>
      <c r="C186" s="84" t="str">
        <f t="shared" si="7"/>
        <v>SVK</v>
      </c>
      <c r="D186" s="214">
        <f t="shared" si="8"/>
        <v>0.29166666666666652</v>
      </c>
      <c r="E186" s="81" t="s">
        <v>307</v>
      </c>
      <c r="F186" s="84" t="s">
        <v>733</v>
      </c>
      <c r="G186" s="216">
        <v>0</v>
      </c>
      <c r="H186" s="214">
        <v>0.58333333333333304</v>
      </c>
      <c r="I186" s="214">
        <v>0</v>
      </c>
      <c r="J186" s="214">
        <v>0.5</v>
      </c>
      <c r="K186" s="214">
        <v>0</v>
      </c>
      <c r="L186" s="214">
        <v>1</v>
      </c>
      <c r="M186" s="214">
        <v>0</v>
      </c>
      <c r="N186" s="214">
        <v>0</v>
      </c>
      <c r="O186" s="214">
        <v>0</v>
      </c>
      <c r="P186" s="214">
        <v>1</v>
      </c>
      <c r="Q186" s="214">
        <v>0</v>
      </c>
      <c r="R186" s="214">
        <v>0.4</v>
      </c>
      <c r="S186" s="214">
        <v>0</v>
      </c>
      <c r="T186" s="215">
        <v>0.6</v>
      </c>
      <c r="U186" s="34"/>
      <c r="V186" s="34"/>
    </row>
    <row r="187" spans="1:22" x14ac:dyDescent="0.2">
      <c r="A187" s="81">
        <v>182</v>
      </c>
      <c r="B187" s="84" t="str">
        <f t="shared" si="6"/>
        <v>Slovenia</v>
      </c>
      <c r="C187" s="84" t="str">
        <f t="shared" si="7"/>
        <v>SVN</v>
      </c>
      <c r="D187" s="214">
        <f t="shared" si="8"/>
        <v>0.33333333333333315</v>
      </c>
      <c r="E187" s="81" t="s">
        <v>309</v>
      </c>
      <c r="F187" s="84" t="s">
        <v>308</v>
      </c>
      <c r="G187" s="216">
        <v>8.3333333333333301E-2</v>
      </c>
      <c r="H187" s="214">
        <v>0.58333333333333304</v>
      </c>
      <c r="I187" s="214">
        <v>0</v>
      </c>
      <c r="J187" s="214">
        <v>0.5</v>
      </c>
      <c r="K187" s="214">
        <v>0.5</v>
      </c>
      <c r="L187" s="214">
        <v>1</v>
      </c>
      <c r="M187" s="214">
        <v>0</v>
      </c>
      <c r="N187" s="214">
        <v>0</v>
      </c>
      <c r="O187" s="214">
        <v>0</v>
      </c>
      <c r="P187" s="214">
        <v>1</v>
      </c>
      <c r="Q187" s="214">
        <v>0</v>
      </c>
      <c r="R187" s="214">
        <v>0.4</v>
      </c>
      <c r="S187" s="214">
        <v>0</v>
      </c>
      <c r="T187" s="215">
        <v>0.6</v>
      </c>
      <c r="U187" s="34"/>
      <c r="V187" s="34"/>
    </row>
    <row r="188" spans="1:22" x14ac:dyDescent="0.2">
      <c r="A188" s="81">
        <v>183</v>
      </c>
      <c r="B188" s="84" t="str">
        <f t="shared" si="6"/>
        <v>Sweden</v>
      </c>
      <c r="C188" s="84" t="str">
        <f t="shared" si="7"/>
        <v>SWE</v>
      </c>
      <c r="D188" s="214">
        <f t="shared" si="8"/>
        <v>0.29166666666666652</v>
      </c>
      <c r="E188" s="81" t="s">
        <v>311</v>
      </c>
      <c r="F188" s="84" t="s">
        <v>310</v>
      </c>
      <c r="G188" s="216">
        <v>0</v>
      </c>
      <c r="H188" s="214">
        <v>0.58333333333333304</v>
      </c>
      <c r="I188" s="214">
        <v>0</v>
      </c>
      <c r="J188" s="214">
        <v>0.5</v>
      </c>
      <c r="K188" s="214">
        <v>0</v>
      </c>
      <c r="L188" s="214">
        <v>1</v>
      </c>
      <c r="M188" s="214">
        <v>0</v>
      </c>
      <c r="N188" s="214">
        <v>0</v>
      </c>
      <c r="O188" s="214">
        <v>0</v>
      </c>
      <c r="P188" s="214">
        <v>1</v>
      </c>
      <c r="Q188" s="214">
        <v>0</v>
      </c>
      <c r="R188" s="214">
        <v>0.4</v>
      </c>
      <c r="S188" s="214">
        <v>0</v>
      </c>
      <c r="T188" s="215">
        <v>0.6</v>
      </c>
      <c r="U188" s="34"/>
      <c r="V188" s="34"/>
    </row>
    <row r="189" spans="1:22" x14ac:dyDescent="0.2">
      <c r="A189" s="81">
        <v>184</v>
      </c>
      <c r="B189" s="84" t="str">
        <f t="shared" si="6"/>
        <v>Eswatini</v>
      </c>
      <c r="C189" s="84" t="str">
        <f t="shared" si="7"/>
        <v>SWZ</v>
      </c>
      <c r="D189" s="214">
        <f t="shared" si="8"/>
        <v>0.28888888888888864</v>
      </c>
      <c r="E189" s="81" t="s">
        <v>313</v>
      </c>
      <c r="F189" s="84" t="s">
        <v>312</v>
      </c>
      <c r="G189" s="216">
        <v>8.3333333333333301E-2</v>
      </c>
      <c r="H189" s="214">
        <v>0.49444444444444402</v>
      </c>
      <c r="I189" s="214">
        <v>0</v>
      </c>
      <c r="J189" s="214">
        <v>0.5</v>
      </c>
      <c r="K189" s="214">
        <v>0.5</v>
      </c>
      <c r="L189" s="214">
        <v>1</v>
      </c>
      <c r="M189" s="214">
        <v>0</v>
      </c>
      <c r="N189" s="214">
        <v>0</v>
      </c>
      <c r="O189" s="214">
        <v>0</v>
      </c>
      <c r="P189" s="214">
        <v>0.66666666666666696</v>
      </c>
      <c r="Q189" s="214">
        <v>0</v>
      </c>
      <c r="R189" s="214">
        <v>0.4</v>
      </c>
      <c r="S189" s="214">
        <v>0</v>
      </c>
      <c r="T189" s="215">
        <v>0.4</v>
      </c>
      <c r="U189" s="34"/>
      <c r="V189" s="34"/>
    </row>
    <row r="190" spans="1:22" x14ac:dyDescent="0.2">
      <c r="A190" s="81">
        <v>185</v>
      </c>
      <c r="B190" s="84" t="str">
        <f t="shared" si="6"/>
        <v>Sint Maarten (Dutch part)</v>
      </c>
      <c r="C190" s="84" t="str">
        <f t="shared" si="7"/>
        <v>SXM</v>
      </c>
      <c r="D190" s="214">
        <f t="shared" si="8"/>
        <v>0.85277777777777797</v>
      </c>
      <c r="E190" s="81" t="s">
        <v>695</v>
      </c>
      <c r="F190" s="84" t="s">
        <v>734</v>
      </c>
      <c r="G190" s="216">
        <v>0.88888888888888895</v>
      </c>
      <c r="H190" s="214">
        <v>0.81666666666666698</v>
      </c>
      <c r="I190" s="214">
        <v>1</v>
      </c>
      <c r="J190" s="214">
        <v>0.5</v>
      </c>
      <c r="K190" s="214">
        <v>1</v>
      </c>
      <c r="L190" s="214">
        <v>1</v>
      </c>
      <c r="M190" s="214">
        <v>1</v>
      </c>
      <c r="N190" s="214">
        <v>1</v>
      </c>
      <c r="O190" s="214">
        <v>1</v>
      </c>
      <c r="P190" s="214">
        <v>1</v>
      </c>
      <c r="Q190" s="214">
        <v>1</v>
      </c>
      <c r="R190" s="214">
        <v>0.6</v>
      </c>
      <c r="S190" s="214">
        <v>0.33333333333333298</v>
      </c>
      <c r="T190" s="215">
        <v>0.8</v>
      </c>
      <c r="U190" s="34"/>
      <c r="V190" s="34"/>
    </row>
    <row r="191" spans="1:22" x14ac:dyDescent="0.2">
      <c r="A191" s="81">
        <v>186</v>
      </c>
      <c r="B191" s="84" t="str">
        <f t="shared" si="6"/>
        <v>Seychelles</v>
      </c>
      <c r="C191" s="84" t="str">
        <f t="shared" si="7"/>
        <v>SYC</v>
      </c>
      <c r="D191" s="214">
        <f t="shared" si="8"/>
        <v>0.30555555555555564</v>
      </c>
      <c r="E191" s="81" t="s">
        <v>315</v>
      </c>
      <c r="F191" s="84" t="s">
        <v>314</v>
      </c>
      <c r="G191" s="216">
        <v>8.3333333333333301E-2</v>
      </c>
      <c r="H191" s="214">
        <v>0.52777777777777801</v>
      </c>
      <c r="I191" s="214">
        <v>0</v>
      </c>
      <c r="J191" s="214">
        <v>0.5</v>
      </c>
      <c r="K191" s="214">
        <v>0.5</v>
      </c>
      <c r="L191" s="214">
        <v>1</v>
      </c>
      <c r="M191" s="214">
        <v>0</v>
      </c>
      <c r="N191" s="214">
        <v>0</v>
      </c>
      <c r="O191" s="214">
        <v>0</v>
      </c>
      <c r="P191" s="214">
        <v>0.66666666666666696</v>
      </c>
      <c r="Q191" s="214">
        <v>0</v>
      </c>
      <c r="R191" s="214">
        <v>0.4</v>
      </c>
      <c r="S191" s="214">
        <v>0</v>
      </c>
      <c r="T191" s="215">
        <v>0.6</v>
      </c>
      <c r="U191" s="34"/>
      <c r="V191" s="34"/>
    </row>
    <row r="192" spans="1:22" x14ac:dyDescent="0.2">
      <c r="A192" s="81">
        <v>187</v>
      </c>
      <c r="B192" s="84" t="str">
        <f t="shared" si="6"/>
        <v>Syrian Arab Republic</v>
      </c>
      <c r="C192" s="84" t="str">
        <f t="shared" si="7"/>
        <v>SYR</v>
      </c>
      <c r="D192" s="214">
        <f t="shared" si="8"/>
        <v>0.202777777777778</v>
      </c>
      <c r="E192" s="81" t="s">
        <v>316</v>
      </c>
      <c r="F192" s="84" t="s">
        <v>735</v>
      </c>
      <c r="G192" s="216">
        <v>0</v>
      </c>
      <c r="H192" s="214">
        <v>0.405555555555556</v>
      </c>
      <c r="I192" s="214">
        <v>0</v>
      </c>
      <c r="J192" s="214">
        <v>0.5</v>
      </c>
      <c r="K192" s="214">
        <v>0</v>
      </c>
      <c r="L192" s="214">
        <v>0.33333333333333298</v>
      </c>
      <c r="M192" s="214">
        <v>0</v>
      </c>
      <c r="N192" s="214">
        <v>0</v>
      </c>
      <c r="O192" s="214">
        <v>0</v>
      </c>
      <c r="P192" s="214">
        <v>1</v>
      </c>
      <c r="Q192" s="214">
        <v>0</v>
      </c>
      <c r="R192" s="214">
        <v>0.4</v>
      </c>
      <c r="S192" s="214">
        <v>0</v>
      </c>
      <c r="T192" s="215">
        <v>0.2</v>
      </c>
      <c r="U192" s="34"/>
      <c r="V192" s="34"/>
    </row>
    <row r="193" spans="1:22" x14ac:dyDescent="0.2">
      <c r="A193" s="81">
        <v>188</v>
      </c>
      <c r="B193" s="84" t="str">
        <f t="shared" si="6"/>
        <v>Turks and Caicos Islands</v>
      </c>
      <c r="C193" s="84" t="str">
        <f t="shared" si="7"/>
        <v>TCA</v>
      </c>
      <c r="D193" s="214">
        <f t="shared" si="8"/>
        <v>0.83611111111111103</v>
      </c>
      <c r="E193" s="81" t="s">
        <v>696</v>
      </c>
      <c r="F193" s="84" t="s">
        <v>736</v>
      </c>
      <c r="G193" s="216">
        <v>0.88888888888888895</v>
      </c>
      <c r="H193" s="214">
        <v>0.78333333333333299</v>
      </c>
      <c r="I193" s="214">
        <v>1</v>
      </c>
      <c r="J193" s="214">
        <v>0.5</v>
      </c>
      <c r="K193" s="214">
        <v>1</v>
      </c>
      <c r="L193" s="214">
        <v>1</v>
      </c>
      <c r="M193" s="214">
        <v>1</v>
      </c>
      <c r="N193" s="214">
        <v>1</v>
      </c>
      <c r="O193" s="214">
        <v>1</v>
      </c>
      <c r="P193" s="214">
        <v>1</v>
      </c>
      <c r="Q193" s="214">
        <v>1</v>
      </c>
      <c r="R193" s="214">
        <v>0.4</v>
      </c>
      <c r="S193" s="214">
        <v>0.33333333333333298</v>
      </c>
      <c r="T193" s="215">
        <v>0.8</v>
      </c>
      <c r="U193" s="34"/>
      <c r="V193" s="34"/>
    </row>
    <row r="194" spans="1:22" x14ac:dyDescent="0.2">
      <c r="A194" s="81">
        <v>189</v>
      </c>
      <c r="B194" s="84" t="str">
        <f t="shared" si="6"/>
        <v>Chad</v>
      </c>
      <c r="C194" s="84" t="str">
        <f t="shared" si="7"/>
        <v>TCD</v>
      </c>
      <c r="D194" s="214">
        <f t="shared" si="8"/>
        <v>0.147222222222222</v>
      </c>
      <c r="E194" s="81" t="s">
        <v>318</v>
      </c>
      <c r="F194" s="84" t="s">
        <v>317</v>
      </c>
      <c r="G194" s="216">
        <v>0</v>
      </c>
      <c r="H194" s="214">
        <v>0.29444444444444401</v>
      </c>
      <c r="I194" s="214">
        <v>0</v>
      </c>
      <c r="J194" s="214">
        <v>0.5</v>
      </c>
      <c r="K194" s="214">
        <v>0</v>
      </c>
      <c r="L194" s="214">
        <v>0</v>
      </c>
      <c r="M194" s="214">
        <v>0</v>
      </c>
      <c r="N194" s="214">
        <v>0</v>
      </c>
      <c r="O194" s="214">
        <v>0</v>
      </c>
      <c r="P194" s="214">
        <v>0.66666666666666696</v>
      </c>
      <c r="Q194" s="214">
        <v>0</v>
      </c>
      <c r="R194" s="214">
        <v>0.4</v>
      </c>
      <c r="S194" s="214">
        <v>0</v>
      </c>
      <c r="T194" s="215">
        <v>0.2</v>
      </c>
      <c r="U194" s="34"/>
      <c r="V194" s="34"/>
    </row>
    <row r="195" spans="1:22" x14ac:dyDescent="0.2">
      <c r="A195" s="81">
        <v>190</v>
      </c>
      <c r="B195" s="84" t="str">
        <f>F223</f>
        <v>Zimbabwe</v>
      </c>
      <c r="C195" s="84" t="str">
        <f>E223</f>
        <v>ZWE</v>
      </c>
      <c r="D195" s="214">
        <f>AVERAGE(G223:H223)</f>
        <v>0.20000000000000015</v>
      </c>
      <c r="E195" s="81" t="s">
        <v>320</v>
      </c>
      <c r="F195" s="84" t="s">
        <v>319</v>
      </c>
      <c r="G195" s="216">
        <v>0</v>
      </c>
      <c r="H195" s="214">
        <v>0.49444444444444402</v>
      </c>
      <c r="I195" s="214">
        <v>0</v>
      </c>
      <c r="J195" s="214">
        <v>0.5</v>
      </c>
      <c r="K195" s="214">
        <v>0</v>
      </c>
      <c r="L195" s="214">
        <v>1</v>
      </c>
      <c r="M195" s="214">
        <v>0</v>
      </c>
      <c r="N195" s="214">
        <v>0</v>
      </c>
      <c r="O195" s="214">
        <v>0</v>
      </c>
      <c r="P195" s="214">
        <v>0.66666666666666696</v>
      </c>
      <c r="Q195" s="214">
        <v>0</v>
      </c>
      <c r="R195" s="214">
        <v>0.4</v>
      </c>
      <c r="S195" s="214">
        <v>0</v>
      </c>
      <c r="T195" s="215">
        <v>0.4</v>
      </c>
      <c r="U195" s="34"/>
      <c r="V195" s="34"/>
    </row>
    <row r="196" spans="1:22" x14ac:dyDescent="0.2">
      <c r="E196" s="81" t="s">
        <v>322</v>
      </c>
      <c r="F196" s="84" t="s">
        <v>321</v>
      </c>
      <c r="G196" s="216">
        <v>0</v>
      </c>
      <c r="H196" s="214">
        <v>0.42777777777777798</v>
      </c>
      <c r="I196" s="214">
        <v>0</v>
      </c>
      <c r="J196" s="214">
        <v>0.5</v>
      </c>
      <c r="K196" s="214">
        <v>0</v>
      </c>
      <c r="L196" s="214">
        <v>1</v>
      </c>
      <c r="M196" s="214">
        <v>0</v>
      </c>
      <c r="N196" s="214">
        <v>0</v>
      </c>
      <c r="O196" s="214">
        <v>0</v>
      </c>
      <c r="P196" s="214">
        <v>0.66666666666666696</v>
      </c>
      <c r="Q196" s="214">
        <v>0</v>
      </c>
      <c r="R196" s="214">
        <v>0.2</v>
      </c>
      <c r="S196" s="214">
        <v>0</v>
      </c>
      <c r="T196" s="215">
        <v>0.2</v>
      </c>
    </row>
    <row r="197" spans="1:22" x14ac:dyDescent="0.2">
      <c r="E197" s="81" t="s">
        <v>324</v>
      </c>
      <c r="F197" s="84" t="s">
        <v>323</v>
      </c>
      <c r="G197" s="216">
        <v>0</v>
      </c>
      <c r="H197" s="214">
        <v>0.52777777777777801</v>
      </c>
      <c r="I197" s="214">
        <v>0</v>
      </c>
      <c r="J197" s="214">
        <v>0.5</v>
      </c>
      <c r="K197" s="214">
        <v>0</v>
      </c>
      <c r="L197" s="214">
        <v>1</v>
      </c>
      <c r="M197" s="214">
        <v>0</v>
      </c>
      <c r="N197" s="214">
        <v>0</v>
      </c>
      <c r="O197" s="214">
        <v>0</v>
      </c>
      <c r="P197" s="214">
        <v>0.66666666666666696</v>
      </c>
      <c r="Q197" s="214">
        <v>0</v>
      </c>
      <c r="R197" s="214">
        <v>0.4</v>
      </c>
      <c r="S197" s="214">
        <v>0</v>
      </c>
      <c r="T197" s="215">
        <v>0.6</v>
      </c>
    </row>
    <row r="198" spans="1:22" x14ac:dyDescent="0.2">
      <c r="E198" s="81" t="s">
        <v>326</v>
      </c>
      <c r="F198" s="84" t="s">
        <v>325</v>
      </c>
      <c r="G198" s="216">
        <v>0.25</v>
      </c>
      <c r="H198" s="214">
        <v>0.71666666666666701</v>
      </c>
      <c r="I198" s="214">
        <v>0</v>
      </c>
      <c r="J198" s="214">
        <v>0.5</v>
      </c>
      <c r="K198" s="214">
        <v>0.5</v>
      </c>
      <c r="L198" s="214">
        <v>1</v>
      </c>
      <c r="M198" s="214">
        <v>1</v>
      </c>
      <c r="N198" s="214">
        <v>1</v>
      </c>
      <c r="O198" s="214">
        <v>0</v>
      </c>
      <c r="P198" s="214">
        <v>1</v>
      </c>
      <c r="Q198" s="214">
        <v>0</v>
      </c>
      <c r="R198" s="214">
        <v>0.4</v>
      </c>
      <c r="S198" s="214">
        <v>0</v>
      </c>
      <c r="T198" s="215">
        <v>0.4</v>
      </c>
    </row>
    <row r="199" spans="1:22" x14ac:dyDescent="0.2">
      <c r="E199" s="81" t="s">
        <v>328</v>
      </c>
      <c r="F199" s="84" t="s">
        <v>327</v>
      </c>
      <c r="G199" s="216">
        <v>8.3333333333333301E-2</v>
      </c>
      <c r="H199" s="214">
        <v>0.52777777777777801</v>
      </c>
      <c r="I199" s="214">
        <v>0</v>
      </c>
      <c r="J199" s="214">
        <v>0.5</v>
      </c>
      <c r="K199" s="214">
        <v>0.5</v>
      </c>
      <c r="L199" s="214">
        <v>1</v>
      </c>
      <c r="M199" s="214">
        <v>0</v>
      </c>
      <c r="N199" s="214">
        <v>0</v>
      </c>
      <c r="O199" s="214">
        <v>0</v>
      </c>
      <c r="P199" s="214">
        <v>0.66666666666666696</v>
      </c>
      <c r="Q199" s="214">
        <v>0</v>
      </c>
      <c r="R199" s="214">
        <v>0.4</v>
      </c>
      <c r="S199" s="214">
        <v>0</v>
      </c>
      <c r="T199" s="215">
        <v>0.6</v>
      </c>
    </row>
    <row r="200" spans="1:22" x14ac:dyDescent="0.2">
      <c r="E200" s="81" t="s">
        <v>330</v>
      </c>
      <c r="F200" s="84" t="s">
        <v>329</v>
      </c>
      <c r="G200" s="216">
        <v>0.30555555555555602</v>
      </c>
      <c r="H200" s="214">
        <v>0.78333333333333299</v>
      </c>
      <c r="I200" s="214">
        <v>0</v>
      </c>
      <c r="J200" s="214">
        <v>0.5</v>
      </c>
      <c r="K200" s="214">
        <v>0.5</v>
      </c>
      <c r="L200" s="214">
        <v>1</v>
      </c>
      <c r="M200" s="214">
        <v>1</v>
      </c>
      <c r="N200" s="214">
        <v>1</v>
      </c>
      <c r="O200" s="214">
        <v>0</v>
      </c>
      <c r="P200" s="214">
        <v>1</v>
      </c>
      <c r="Q200" s="214">
        <v>0</v>
      </c>
      <c r="R200" s="214">
        <v>0.4</v>
      </c>
      <c r="S200" s="214">
        <v>0.33333333333333298</v>
      </c>
      <c r="T200" s="215">
        <v>0.8</v>
      </c>
    </row>
    <row r="201" spans="1:22" x14ac:dyDescent="0.2">
      <c r="E201" s="81" t="s">
        <v>332</v>
      </c>
      <c r="F201" s="84" t="s">
        <v>331</v>
      </c>
      <c r="G201" s="216">
        <v>8.3333333333333301E-2</v>
      </c>
      <c r="H201" s="214">
        <v>0.51666666666666705</v>
      </c>
      <c r="I201" s="214">
        <v>0</v>
      </c>
      <c r="J201" s="214">
        <v>0.5</v>
      </c>
      <c r="K201" s="214">
        <v>0.5</v>
      </c>
      <c r="L201" s="214">
        <v>1</v>
      </c>
      <c r="M201" s="214">
        <v>0</v>
      </c>
      <c r="N201" s="214">
        <v>0</v>
      </c>
      <c r="O201" s="214">
        <v>0</v>
      </c>
      <c r="P201" s="214">
        <v>1</v>
      </c>
      <c r="Q201" s="214">
        <v>0</v>
      </c>
      <c r="R201" s="214">
        <v>0.4</v>
      </c>
      <c r="S201" s="214">
        <v>0</v>
      </c>
      <c r="T201" s="215">
        <v>0.2</v>
      </c>
    </row>
    <row r="202" spans="1:22" x14ac:dyDescent="0.2">
      <c r="E202" s="81" t="s">
        <v>334</v>
      </c>
      <c r="F202" s="84" t="s">
        <v>333</v>
      </c>
      <c r="G202" s="216">
        <v>0</v>
      </c>
      <c r="H202" s="214">
        <v>0.46111111111111103</v>
      </c>
      <c r="I202" s="214">
        <v>0</v>
      </c>
      <c r="J202" s="214">
        <v>0.5</v>
      </c>
      <c r="K202" s="214">
        <v>0</v>
      </c>
      <c r="L202" s="214">
        <v>1</v>
      </c>
      <c r="M202" s="214">
        <v>0</v>
      </c>
      <c r="N202" s="214">
        <v>0</v>
      </c>
      <c r="O202" s="214">
        <v>0</v>
      </c>
      <c r="P202" s="214">
        <v>0.66666666666666696</v>
      </c>
      <c r="Q202" s="214">
        <v>0</v>
      </c>
      <c r="R202" s="214">
        <v>0.2</v>
      </c>
      <c r="S202" s="214">
        <v>0</v>
      </c>
      <c r="T202" s="215">
        <v>0.4</v>
      </c>
    </row>
    <row r="203" spans="1:22" x14ac:dyDescent="0.2">
      <c r="E203" s="81" t="s">
        <v>335</v>
      </c>
      <c r="F203" s="84" t="s">
        <v>767</v>
      </c>
      <c r="G203" s="216">
        <v>0</v>
      </c>
      <c r="H203" s="214">
        <v>0.42777777777777798</v>
      </c>
      <c r="I203" s="214">
        <v>0</v>
      </c>
      <c r="J203" s="214">
        <v>0.5</v>
      </c>
      <c r="K203" s="214">
        <v>0</v>
      </c>
      <c r="L203" s="214">
        <v>1</v>
      </c>
      <c r="M203" s="214">
        <v>0</v>
      </c>
      <c r="N203" s="214">
        <v>0</v>
      </c>
      <c r="O203" s="214">
        <v>0</v>
      </c>
      <c r="P203" s="214">
        <v>0.66666666666666696</v>
      </c>
      <c r="Q203" s="214">
        <v>0</v>
      </c>
      <c r="R203" s="214">
        <v>0.2</v>
      </c>
      <c r="S203" s="214">
        <v>0</v>
      </c>
      <c r="T203" s="215">
        <v>0.2</v>
      </c>
    </row>
    <row r="204" spans="1:22" x14ac:dyDescent="0.2">
      <c r="E204" s="81" t="s">
        <v>337</v>
      </c>
      <c r="F204" s="84" t="s">
        <v>336</v>
      </c>
      <c r="G204" s="216">
        <v>0.38888888888888901</v>
      </c>
      <c r="H204" s="214">
        <v>0.78333333333333299</v>
      </c>
      <c r="I204" s="214">
        <v>0</v>
      </c>
      <c r="J204" s="214">
        <v>0.5</v>
      </c>
      <c r="K204" s="214">
        <v>1</v>
      </c>
      <c r="L204" s="214">
        <v>1</v>
      </c>
      <c r="M204" s="214">
        <v>1</v>
      </c>
      <c r="N204" s="214">
        <v>1</v>
      </c>
      <c r="O204" s="214">
        <v>0</v>
      </c>
      <c r="P204" s="214">
        <v>1</v>
      </c>
      <c r="Q204" s="214">
        <v>0</v>
      </c>
      <c r="R204" s="214">
        <v>0.4</v>
      </c>
      <c r="S204" s="214">
        <v>0.33333333333333298</v>
      </c>
      <c r="T204" s="215">
        <v>0.8</v>
      </c>
    </row>
    <row r="205" spans="1:22" x14ac:dyDescent="0.2">
      <c r="E205" s="81" t="s">
        <v>697</v>
      </c>
      <c r="F205" s="84" t="s">
        <v>737</v>
      </c>
      <c r="G205" s="216">
        <v>0.72222222222222199</v>
      </c>
      <c r="H205" s="214">
        <v>0.61666666666666703</v>
      </c>
      <c r="I205" s="214">
        <v>1</v>
      </c>
      <c r="J205" s="214">
        <v>0.5</v>
      </c>
      <c r="K205" s="214">
        <v>1</v>
      </c>
      <c r="L205" s="214">
        <v>1</v>
      </c>
      <c r="M205" s="214">
        <v>0</v>
      </c>
      <c r="N205" s="214">
        <v>0</v>
      </c>
      <c r="O205" s="214">
        <v>1</v>
      </c>
      <c r="P205" s="214">
        <v>1</v>
      </c>
      <c r="Q205" s="214">
        <v>1</v>
      </c>
      <c r="R205" s="214">
        <v>0.4</v>
      </c>
      <c r="S205" s="214">
        <v>0.33333333333333298</v>
      </c>
      <c r="T205" s="215">
        <v>0.8</v>
      </c>
    </row>
    <row r="206" spans="1:22" x14ac:dyDescent="0.2">
      <c r="E206" s="81" t="s">
        <v>339</v>
      </c>
      <c r="F206" s="84" t="s">
        <v>338</v>
      </c>
      <c r="G206" s="216">
        <v>0</v>
      </c>
      <c r="H206" s="214">
        <v>0.46111111111111103</v>
      </c>
      <c r="I206" s="214">
        <v>0</v>
      </c>
      <c r="J206" s="214">
        <v>0.5</v>
      </c>
      <c r="K206" s="214">
        <v>0</v>
      </c>
      <c r="L206" s="214">
        <v>1</v>
      </c>
      <c r="M206" s="214">
        <v>0</v>
      </c>
      <c r="N206" s="214">
        <v>0</v>
      </c>
      <c r="O206" s="214">
        <v>0</v>
      </c>
      <c r="P206" s="214">
        <v>0.66666666666666696</v>
      </c>
      <c r="Q206" s="214">
        <v>0</v>
      </c>
      <c r="R206" s="214">
        <v>0.4</v>
      </c>
      <c r="S206" s="214">
        <v>0</v>
      </c>
      <c r="T206" s="215">
        <v>0.2</v>
      </c>
    </row>
    <row r="207" spans="1:22" x14ac:dyDescent="0.2">
      <c r="E207" s="81" t="s">
        <v>341</v>
      </c>
      <c r="F207" s="84" t="s">
        <v>340</v>
      </c>
      <c r="G207" s="216">
        <v>0</v>
      </c>
      <c r="H207" s="214">
        <v>0.32222222222222202</v>
      </c>
      <c r="I207" s="214">
        <v>0</v>
      </c>
      <c r="J207" s="214">
        <v>0</v>
      </c>
      <c r="K207" s="214">
        <v>0</v>
      </c>
      <c r="L207" s="214">
        <v>0.66666666666666696</v>
      </c>
      <c r="M207" s="214">
        <v>0</v>
      </c>
      <c r="N207" s="214">
        <v>0</v>
      </c>
      <c r="O207" s="214">
        <v>0</v>
      </c>
      <c r="P207" s="214">
        <v>0.66666666666666696</v>
      </c>
      <c r="Q207" s="214">
        <v>0</v>
      </c>
      <c r="R207" s="214">
        <v>0.4</v>
      </c>
      <c r="S207" s="214">
        <v>0</v>
      </c>
      <c r="T207" s="215">
        <v>0.2</v>
      </c>
    </row>
    <row r="208" spans="1:22" x14ac:dyDescent="0.2">
      <c r="E208" s="81" t="s">
        <v>343</v>
      </c>
      <c r="F208" s="84" t="s">
        <v>342</v>
      </c>
      <c r="G208" s="216">
        <v>0</v>
      </c>
      <c r="H208" s="214">
        <v>0.42777777777777798</v>
      </c>
      <c r="I208" s="214">
        <v>0</v>
      </c>
      <c r="J208" s="214">
        <v>0.5</v>
      </c>
      <c r="K208" s="214">
        <v>0</v>
      </c>
      <c r="L208" s="214">
        <v>1</v>
      </c>
      <c r="M208" s="214">
        <v>0</v>
      </c>
      <c r="N208" s="214">
        <v>0</v>
      </c>
      <c r="O208" s="214">
        <v>0</v>
      </c>
      <c r="P208" s="214">
        <v>0.66666666666666696</v>
      </c>
      <c r="Q208" s="214">
        <v>0</v>
      </c>
      <c r="R208" s="214">
        <v>0.4</v>
      </c>
      <c r="S208" s="214">
        <v>0</v>
      </c>
      <c r="T208" s="215">
        <v>0</v>
      </c>
    </row>
    <row r="209" spans="5:20" x14ac:dyDescent="0.2">
      <c r="E209" s="81" t="s">
        <v>345</v>
      </c>
      <c r="F209" s="84" t="s">
        <v>344</v>
      </c>
      <c r="G209" s="216">
        <v>0</v>
      </c>
      <c r="H209" s="214">
        <v>0.52777777777777801</v>
      </c>
      <c r="I209" s="214">
        <v>0</v>
      </c>
      <c r="J209" s="214">
        <v>0.5</v>
      </c>
      <c r="K209" s="214">
        <v>0</v>
      </c>
      <c r="L209" s="214">
        <v>1</v>
      </c>
      <c r="M209" s="214">
        <v>0</v>
      </c>
      <c r="N209" s="214">
        <v>0</v>
      </c>
      <c r="O209" s="214">
        <v>0</v>
      </c>
      <c r="P209" s="214">
        <v>0.66666666666666696</v>
      </c>
      <c r="Q209" s="214">
        <v>0</v>
      </c>
      <c r="R209" s="214">
        <v>0.4</v>
      </c>
      <c r="S209" s="214">
        <v>0</v>
      </c>
      <c r="T209" s="215">
        <v>0.6</v>
      </c>
    </row>
    <row r="210" spans="5:20" x14ac:dyDescent="0.2">
      <c r="E210" s="81" t="s">
        <v>346</v>
      </c>
      <c r="F210" s="84" t="s">
        <v>530</v>
      </c>
      <c r="G210" s="216">
        <v>0</v>
      </c>
      <c r="H210" s="214">
        <v>0.51666666666666705</v>
      </c>
      <c r="I210" s="214">
        <v>0</v>
      </c>
      <c r="J210" s="214">
        <v>0.5</v>
      </c>
      <c r="K210" s="214">
        <v>0</v>
      </c>
      <c r="L210" s="214">
        <v>1</v>
      </c>
      <c r="M210" s="214">
        <v>0</v>
      </c>
      <c r="N210" s="214">
        <v>0</v>
      </c>
      <c r="O210" s="214">
        <v>0</v>
      </c>
      <c r="P210" s="214">
        <v>1</v>
      </c>
      <c r="Q210" s="214">
        <v>0</v>
      </c>
      <c r="R210" s="214">
        <v>0.4</v>
      </c>
      <c r="S210" s="214">
        <v>0</v>
      </c>
      <c r="T210" s="215">
        <v>0.2</v>
      </c>
    </row>
    <row r="211" spans="5:20" x14ac:dyDescent="0.2">
      <c r="E211" s="81" t="s">
        <v>348</v>
      </c>
      <c r="F211" s="84" t="s">
        <v>347</v>
      </c>
      <c r="G211" s="216">
        <v>0</v>
      </c>
      <c r="H211" s="214">
        <v>0.55000000000000004</v>
      </c>
      <c r="I211" s="214">
        <v>0</v>
      </c>
      <c r="J211" s="214">
        <v>0.5</v>
      </c>
      <c r="K211" s="214">
        <v>0</v>
      </c>
      <c r="L211" s="214">
        <v>1</v>
      </c>
      <c r="M211" s="214">
        <v>0</v>
      </c>
      <c r="N211" s="214">
        <v>0</v>
      </c>
      <c r="O211" s="214">
        <v>0</v>
      </c>
      <c r="P211" s="214">
        <v>1</v>
      </c>
      <c r="Q211" s="214">
        <v>0</v>
      </c>
      <c r="R211" s="214">
        <v>0.4</v>
      </c>
      <c r="S211" s="214">
        <v>0</v>
      </c>
      <c r="T211" s="215">
        <v>0.4</v>
      </c>
    </row>
    <row r="212" spans="5:20" x14ac:dyDescent="0.2">
      <c r="E212" s="81" t="s">
        <v>349</v>
      </c>
      <c r="F212" s="84" t="s">
        <v>738</v>
      </c>
      <c r="G212" s="216">
        <v>0.30555555555555602</v>
      </c>
      <c r="H212" s="214">
        <v>0.78333333333333299</v>
      </c>
      <c r="I212" s="214">
        <v>0</v>
      </c>
      <c r="J212" s="214">
        <v>0.5</v>
      </c>
      <c r="K212" s="214">
        <v>0.5</v>
      </c>
      <c r="L212" s="214">
        <v>1</v>
      </c>
      <c r="M212" s="214">
        <v>1</v>
      </c>
      <c r="N212" s="214">
        <v>1</v>
      </c>
      <c r="O212" s="214">
        <v>0</v>
      </c>
      <c r="P212" s="214">
        <v>1</v>
      </c>
      <c r="Q212" s="214">
        <v>0</v>
      </c>
      <c r="R212" s="214">
        <v>0.4</v>
      </c>
      <c r="S212" s="214">
        <v>0.33333333333333298</v>
      </c>
      <c r="T212" s="215">
        <v>0.8</v>
      </c>
    </row>
    <row r="213" spans="5:20" x14ac:dyDescent="0.2">
      <c r="E213" s="81" t="s">
        <v>350</v>
      </c>
      <c r="F213" s="84" t="s">
        <v>739</v>
      </c>
      <c r="G213" s="216">
        <v>0</v>
      </c>
      <c r="H213" s="214">
        <v>0.483333333333333</v>
      </c>
      <c r="I213" s="214">
        <v>0</v>
      </c>
      <c r="J213" s="214">
        <v>0.5</v>
      </c>
      <c r="K213" s="214">
        <v>0</v>
      </c>
      <c r="L213" s="214">
        <v>1</v>
      </c>
      <c r="M213" s="214">
        <v>0</v>
      </c>
      <c r="N213" s="214">
        <v>0</v>
      </c>
      <c r="O213" s="214">
        <v>0</v>
      </c>
      <c r="P213" s="214">
        <v>1</v>
      </c>
      <c r="Q213" s="214">
        <v>0</v>
      </c>
      <c r="R213" s="214">
        <v>0.2</v>
      </c>
      <c r="S213" s="214">
        <v>0</v>
      </c>
      <c r="T213" s="215">
        <v>0.2</v>
      </c>
    </row>
    <row r="214" spans="5:20" x14ac:dyDescent="0.2">
      <c r="E214" s="81" t="s">
        <v>698</v>
      </c>
      <c r="F214" s="84" t="s">
        <v>740</v>
      </c>
      <c r="G214" s="216">
        <v>0.88888888888888895</v>
      </c>
      <c r="H214" s="214">
        <v>0.78333333333333299</v>
      </c>
      <c r="I214" s="214">
        <v>1</v>
      </c>
      <c r="J214" s="214">
        <v>0.5</v>
      </c>
      <c r="K214" s="214">
        <v>1</v>
      </c>
      <c r="L214" s="214">
        <v>1</v>
      </c>
      <c r="M214" s="214">
        <v>1</v>
      </c>
      <c r="N214" s="214">
        <v>1</v>
      </c>
      <c r="O214" s="214">
        <v>1</v>
      </c>
      <c r="P214" s="214">
        <v>1</v>
      </c>
      <c r="Q214" s="214">
        <v>1</v>
      </c>
      <c r="R214" s="214">
        <v>0.4</v>
      </c>
      <c r="S214" s="214">
        <v>0.33333333333333298</v>
      </c>
      <c r="T214" s="215">
        <v>0.8</v>
      </c>
    </row>
    <row r="215" spans="5:20" x14ac:dyDescent="0.2">
      <c r="E215" s="81" t="s">
        <v>699</v>
      </c>
      <c r="F215" s="84" t="s">
        <v>741</v>
      </c>
      <c r="G215" s="216">
        <v>0.88888888888888895</v>
      </c>
      <c r="H215" s="214">
        <v>0.78333333333333299</v>
      </c>
      <c r="I215" s="214">
        <v>1</v>
      </c>
      <c r="J215" s="214">
        <v>0.5</v>
      </c>
      <c r="K215" s="214">
        <v>1</v>
      </c>
      <c r="L215" s="214">
        <v>1</v>
      </c>
      <c r="M215" s="214">
        <v>1</v>
      </c>
      <c r="N215" s="214">
        <v>1</v>
      </c>
      <c r="O215" s="214">
        <v>1</v>
      </c>
      <c r="P215" s="214">
        <v>1</v>
      </c>
      <c r="Q215" s="214">
        <v>1</v>
      </c>
      <c r="R215" s="214">
        <v>0.4</v>
      </c>
      <c r="S215" s="214">
        <v>0.33333333333333298</v>
      </c>
      <c r="T215" s="215">
        <v>0.8</v>
      </c>
    </row>
    <row r="216" spans="5:20" x14ac:dyDescent="0.2">
      <c r="E216" s="81" t="s">
        <v>351</v>
      </c>
      <c r="F216" s="84" t="s">
        <v>531</v>
      </c>
      <c r="G216" s="216">
        <v>0</v>
      </c>
      <c r="H216" s="214">
        <v>0.46111111111111103</v>
      </c>
      <c r="I216" s="214">
        <v>0</v>
      </c>
      <c r="J216" s="214">
        <v>0.5</v>
      </c>
      <c r="K216" s="214">
        <v>0</v>
      </c>
      <c r="L216" s="214">
        <v>1</v>
      </c>
      <c r="M216" s="214">
        <v>0</v>
      </c>
      <c r="N216" s="214">
        <v>0</v>
      </c>
      <c r="O216" s="214">
        <v>0</v>
      </c>
      <c r="P216" s="214">
        <v>0.66666666666666696</v>
      </c>
      <c r="Q216" s="214">
        <v>0</v>
      </c>
      <c r="R216" s="214">
        <v>0.2</v>
      </c>
      <c r="S216" s="214">
        <v>0</v>
      </c>
      <c r="T216" s="215">
        <v>0.4</v>
      </c>
    </row>
    <row r="217" spans="5:20" x14ac:dyDescent="0.2">
      <c r="E217" s="81" t="s">
        <v>353</v>
      </c>
      <c r="F217" s="84" t="s">
        <v>352</v>
      </c>
      <c r="G217" s="216">
        <v>0.30555555555555602</v>
      </c>
      <c r="H217" s="214">
        <v>0.78333333333333299</v>
      </c>
      <c r="I217" s="214">
        <v>0</v>
      </c>
      <c r="J217" s="214">
        <v>0.5</v>
      </c>
      <c r="K217" s="214">
        <v>0.5</v>
      </c>
      <c r="L217" s="214">
        <v>1</v>
      </c>
      <c r="M217" s="214">
        <v>1</v>
      </c>
      <c r="N217" s="214">
        <v>1</v>
      </c>
      <c r="O217" s="214">
        <v>0</v>
      </c>
      <c r="P217" s="214">
        <v>1</v>
      </c>
      <c r="Q217" s="214">
        <v>0</v>
      </c>
      <c r="R217" s="214">
        <v>0.4</v>
      </c>
      <c r="S217" s="214">
        <v>0.33333333333333298</v>
      </c>
      <c r="T217" s="215">
        <v>0.8</v>
      </c>
    </row>
    <row r="218" spans="5:20" x14ac:dyDescent="0.2">
      <c r="E218" s="81" t="s">
        <v>355</v>
      </c>
      <c r="F218" s="84" t="s">
        <v>354</v>
      </c>
      <c r="G218" s="216">
        <v>0.25</v>
      </c>
      <c r="H218" s="214">
        <v>0.78333333333333299</v>
      </c>
      <c r="I218" s="214">
        <v>0</v>
      </c>
      <c r="J218" s="214">
        <v>0.5</v>
      </c>
      <c r="K218" s="214">
        <v>0.5</v>
      </c>
      <c r="L218" s="214">
        <v>1</v>
      </c>
      <c r="M218" s="214">
        <v>1</v>
      </c>
      <c r="N218" s="214">
        <v>1</v>
      </c>
      <c r="O218" s="214">
        <v>0</v>
      </c>
      <c r="P218" s="214">
        <v>1</v>
      </c>
      <c r="Q218" s="214">
        <v>0</v>
      </c>
      <c r="R218" s="214">
        <v>0.4</v>
      </c>
      <c r="S218" s="214">
        <v>0</v>
      </c>
      <c r="T218" s="215">
        <v>0.8</v>
      </c>
    </row>
    <row r="219" spans="5:20" x14ac:dyDescent="0.2">
      <c r="E219" s="81" t="s">
        <v>700</v>
      </c>
      <c r="F219" s="84" t="s">
        <v>742</v>
      </c>
      <c r="G219" s="216">
        <v>0.72222222222222199</v>
      </c>
      <c r="H219" s="214">
        <v>0.58333333333333304</v>
      </c>
      <c r="I219" s="214">
        <v>1</v>
      </c>
      <c r="J219" s="214">
        <v>0.5</v>
      </c>
      <c r="K219" s="214">
        <v>1</v>
      </c>
      <c r="L219" s="214">
        <v>1</v>
      </c>
      <c r="M219" s="214">
        <v>0</v>
      </c>
      <c r="N219" s="214">
        <v>0</v>
      </c>
      <c r="O219" s="214">
        <v>1</v>
      </c>
      <c r="P219" s="214">
        <v>1</v>
      </c>
      <c r="Q219" s="214">
        <v>1</v>
      </c>
      <c r="R219" s="214">
        <v>0.6</v>
      </c>
      <c r="S219" s="214">
        <v>0.33333333333333298</v>
      </c>
      <c r="T219" s="215">
        <v>0.4</v>
      </c>
    </row>
    <row r="220" spans="5:20" x14ac:dyDescent="0.2">
      <c r="E220" s="81" t="s">
        <v>356</v>
      </c>
      <c r="F220" s="84" t="s">
        <v>743</v>
      </c>
      <c r="G220" s="216">
        <v>0</v>
      </c>
      <c r="H220" s="214">
        <v>0.405555555555556</v>
      </c>
      <c r="I220" s="214">
        <v>0</v>
      </c>
      <c r="J220" s="214">
        <v>0.5</v>
      </c>
      <c r="K220" s="214">
        <v>0</v>
      </c>
      <c r="L220" s="214">
        <v>0.33333333333333298</v>
      </c>
      <c r="M220" s="214">
        <v>0</v>
      </c>
      <c r="N220" s="214">
        <v>0</v>
      </c>
      <c r="O220" s="214">
        <v>0</v>
      </c>
      <c r="P220" s="214">
        <v>1</v>
      </c>
      <c r="Q220" s="214">
        <v>0</v>
      </c>
      <c r="R220" s="214">
        <v>0.4</v>
      </c>
      <c r="S220" s="214">
        <v>0</v>
      </c>
      <c r="T220" s="215">
        <v>0.2</v>
      </c>
    </row>
    <row r="221" spans="5:20" x14ac:dyDescent="0.2">
      <c r="E221" s="81" t="s">
        <v>358</v>
      </c>
      <c r="F221" s="84" t="s">
        <v>357</v>
      </c>
      <c r="G221" s="216">
        <v>0</v>
      </c>
      <c r="H221" s="214">
        <v>0.42777777777777798</v>
      </c>
      <c r="I221" s="214">
        <v>0</v>
      </c>
      <c r="J221" s="214">
        <v>0.5</v>
      </c>
      <c r="K221" s="214">
        <v>0</v>
      </c>
      <c r="L221" s="214">
        <v>1</v>
      </c>
      <c r="M221" s="214">
        <v>0</v>
      </c>
      <c r="N221" s="214">
        <v>0</v>
      </c>
      <c r="O221" s="214">
        <v>0</v>
      </c>
      <c r="P221" s="214">
        <v>0.66666666666666696</v>
      </c>
      <c r="Q221" s="214">
        <v>0</v>
      </c>
      <c r="R221" s="214">
        <v>0.2</v>
      </c>
      <c r="S221" s="214">
        <v>0</v>
      </c>
      <c r="T221" s="215">
        <v>0.2</v>
      </c>
    </row>
    <row r="222" spans="5:20" x14ac:dyDescent="0.2">
      <c r="E222" s="81" t="s">
        <v>360</v>
      </c>
      <c r="F222" s="84" t="s">
        <v>359</v>
      </c>
      <c r="G222" s="216">
        <v>0</v>
      </c>
      <c r="H222" s="214">
        <v>0.49444444444444402</v>
      </c>
      <c r="I222" s="214">
        <v>0</v>
      </c>
      <c r="J222" s="214">
        <v>0.5</v>
      </c>
      <c r="K222" s="214">
        <v>0</v>
      </c>
      <c r="L222" s="214">
        <v>1</v>
      </c>
      <c r="M222" s="214">
        <v>0</v>
      </c>
      <c r="N222" s="214">
        <v>0</v>
      </c>
      <c r="O222" s="214">
        <v>0</v>
      </c>
      <c r="P222" s="214">
        <v>0.66666666666666696</v>
      </c>
      <c r="Q222" s="214">
        <v>0</v>
      </c>
      <c r="R222" s="214">
        <v>0.4</v>
      </c>
      <c r="S222" s="214">
        <v>0</v>
      </c>
      <c r="T222" s="215">
        <v>0.4</v>
      </c>
    </row>
    <row r="223" spans="5:20" x14ac:dyDescent="0.2">
      <c r="E223" s="81" t="s">
        <v>362</v>
      </c>
      <c r="F223" s="84" t="s">
        <v>361</v>
      </c>
      <c r="G223" s="216">
        <v>8.3333333333333301E-2</v>
      </c>
      <c r="H223" s="214">
        <v>0.31666666666666698</v>
      </c>
      <c r="I223" s="214">
        <v>0</v>
      </c>
      <c r="J223" s="214">
        <v>0.5</v>
      </c>
      <c r="K223" s="214">
        <v>0.5</v>
      </c>
      <c r="L223" s="214">
        <v>0.33333333333333298</v>
      </c>
      <c r="M223" s="214">
        <v>0</v>
      </c>
      <c r="N223" s="214">
        <v>0</v>
      </c>
      <c r="O223" s="214">
        <v>0</v>
      </c>
      <c r="P223" s="214">
        <v>0.66666666666666696</v>
      </c>
      <c r="Q223" s="214">
        <v>0</v>
      </c>
      <c r="R223" s="214">
        <v>0.2</v>
      </c>
      <c r="S223" s="214">
        <v>0</v>
      </c>
      <c r="T223" s="215">
        <v>0.2</v>
      </c>
    </row>
  </sheetData>
  <mergeCells count="2">
    <mergeCell ref="I2:N2"/>
    <mergeCell ref="O2:U2"/>
  </mergeCells>
  <conditionalFormatting sqref="B6:B195">
    <cfRule type="expression" dxfId="41" priority="1">
      <formula>"""&lt;&gt;F6:F195"""</formula>
    </cfRule>
  </conditionalFormatting>
  <conditionalFormatting sqref="E5:T223 D6:D195">
    <cfRule type="expression" dxfId="40" priority="22">
      <formula>D5=""</formula>
    </cfRule>
    <cfRule type="cellIs" dxfId="39" priority="23" operator="between">
      <formula>0</formula>
      <formula>0.332</formula>
    </cfRule>
    <cfRule type="cellIs" dxfId="38" priority="24" operator="between">
      <formula>0.333333333333333</formula>
      <formula>0.665</formula>
    </cfRule>
    <cfRule type="cellIs" dxfId="37" priority="25" operator="between">
      <formula>0.666666666666667</formula>
      <formula>1</formula>
    </cfRule>
  </conditionalFormatting>
  <conditionalFormatting sqref="K3">
    <cfRule type="cellIs" dxfId="34" priority="56" stopIfTrue="1" operator="greaterThanOrEqual">
      <formula>0</formula>
    </cfRule>
  </conditionalFormatting>
  <conditionalFormatting sqref="K3:L3">
    <cfRule type="expression" dxfId="33" priority="49" stopIfTrue="1">
      <formula>K3=""</formula>
    </cfRule>
  </conditionalFormatting>
  <conditionalFormatting sqref="L3">
    <cfRule type="cellIs" dxfId="32" priority="61" operator="between">
      <formula>0</formula>
      <formula>6.999</formula>
    </cfRule>
    <cfRule type="cellIs" dxfId="31" priority="62" operator="between">
      <formula>7</formula>
      <formula>9.99</formula>
    </cfRule>
    <cfRule type="expression" dxfId="30" priority="63">
      <formula>L3=10</formula>
    </cfRule>
  </conditionalFormatting>
  <conditionalFormatting sqref="M3">
    <cfRule type="expression" dxfId="26" priority="45">
      <formula>M3=""</formula>
    </cfRule>
    <cfRule type="cellIs" dxfId="25" priority="46" operator="between">
      <formula>0</formula>
      <formula>6.999</formula>
    </cfRule>
    <cfRule type="cellIs" dxfId="24" priority="47" operator="between">
      <formula>7</formula>
      <formula>9.99</formula>
    </cfRule>
    <cfRule type="expression" dxfId="23" priority="48">
      <formula>M3=10</formula>
    </cfRule>
    <cfRule type="expression" dxfId="22" priority="57">
      <formula>M3=""</formula>
    </cfRule>
    <cfRule type="cellIs" dxfId="21" priority="58" operator="between">
      <formula>0</formula>
      <formula>6.999</formula>
    </cfRule>
    <cfRule type="cellIs" dxfId="20" priority="59" operator="between">
      <formula>7</formula>
      <formula>9.99</formula>
    </cfRule>
    <cfRule type="expression" dxfId="19" priority="60">
      <formula>M3=10</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54" stopIfTrue="1" operator="greaterThanOrEqual" id="{D4C3AE25-98F8-C646-B69B-5D3E8218DD67}">
            <xm:f>Parameters!$D$37</xm:f>
            <x14:dxf>
              <font>
                <sz val="12"/>
                <color rgb="FF000000"/>
                <name val="Arial"/>
              </font>
              <fill>
                <patternFill patternType="solid">
                  <bgColor rgb="FFE35A3A"/>
                </patternFill>
              </fill>
            </x14:dxf>
          </x14:cfRule>
          <x14:cfRule type="cellIs" priority="55" stopIfTrue="1" operator="greaterThanOrEqual" id="{8BF137DA-C06D-6343-B760-2E4FFC25EF7E}">
            <xm:f>Parameters!$D$38</xm:f>
            <x14:dxf>
              <font>
                <sz val="12"/>
                <color rgb="FF000000"/>
                <name val="Arial"/>
              </font>
              <fill>
                <patternFill patternType="solid">
                  <bgColor rgb="FFEE9F8F"/>
                </patternFill>
              </fill>
            </x14:dxf>
          </x14:cfRule>
          <xm:sqref>K3</xm:sqref>
        </x14:conditionalFormatting>
        <x14:conditionalFormatting xmlns:xm="http://schemas.microsoft.com/office/excel/2006/main">
          <x14:cfRule type="cellIs" priority="163" stopIfTrue="1" operator="greaterThanOrEqual" id="{3245A860-2AC7-884E-B9E7-FB2A625F3664}">
            <xm:f>Parameters!$D$41</xm:f>
            <x14:dxf>
              <font>
                <sz val="12"/>
                <color rgb="FF000000"/>
                <name val="Arial"/>
              </font>
              <fill>
                <patternFill patternType="solid">
                  <bgColor rgb="FFF2676B"/>
                </patternFill>
              </fill>
            </x14:dxf>
          </x14:cfRule>
          <x14:cfRule type="cellIs" priority="164" stopIfTrue="1" operator="greaterThanOrEqual" id="{FB5F2AAA-BCFD-144C-8F83-FB09AACFC82D}">
            <xm:f>Parameters!$D$42</xm:f>
            <x14:dxf>
              <font>
                <sz val="12"/>
                <color rgb="FF000000"/>
                <name val="Arial"/>
              </font>
              <fill>
                <patternFill patternType="solid">
                  <bgColor rgb="FFF7A9AC"/>
                </patternFill>
              </fill>
            </x14:dxf>
          </x14:cfRule>
          <x14:cfRule type="cellIs" priority="165" stopIfTrue="1" operator="between" id="{EFF6C2F6-FC52-5D45-A678-7260B15CCB85}">
            <xm:f>0</xm:f>
            <xm:f>Parameters!$D$42</xm:f>
            <x14:dxf>
              <font>
                <sz val="12"/>
                <color rgb="FF000000"/>
                <name val="Arial"/>
              </font>
              <fill>
                <patternFill patternType="solid">
                  <bgColor rgb="FFFCDCDF"/>
                </patternFill>
              </fill>
            </x14:dxf>
          </x14:cfRule>
          <xm:sqref>L3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B095B-10BA-8B47-9B72-B3D9B6CE3BB7}">
  <dimension ref="A1:D219"/>
  <sheetViews>
    <sheetView workbookViewId="0">
      <selection activeCell="J13" sqref="J13"/>
    </sheetView>
  </sheetViews>
  <sheetFormatPr baseColWidth="10" defaultRowHeight="16" x14ac:dyDescent="0.2"/>
  <cols>
    <col min="1" max="1" width="24.28515625" customWidth="1"/>
  </cols>
  <sheetData>
    <row r="1" spans="1:4" x14ac:dyDescent="0.2">
      <c r="A1" t="s">
        <v>368</v>
      </c>
      <c r="B1" t="s">
        <v>369</v>
      </c>
      <c r="C1" t="s">
        <v>427</v>
      </c>
      <c r="D1" t="s">
        <v>428</v>
      </c>
    </row>
    <row r="2" spans="1:4" x14ac:dyDescent="0.2">
      <c r="A2" t="s">
        <v>701</v>
      </c>
      <c r="B2" t="s">
        <v>673</v>
      </c>
      <c r="C2" t="s">
        <v>435</v>
      </c>
      <c r="D2" t="s">
        <v>409</v>
      </c>
    </row>
    <row r="3" spans="1:4" x14ac:dyDescent="0.2">
      <c r="A3" t="s">
        <v>6</v>
      </c>
      <c r="B3" t="s">
        <v>7</v>
      </c>
      <c r="C3" t="s">
        <v>431</v>
      </c>
      <c r="D3" t="s">
        <v>429</v>
      </c>
    </row>
    <row r="4" spans="1:4" x14ac:dyDescent="0.2">
      <c r="A4" t="s">
        <v>8</v>
      </c>
      <c r="B4" t="s">
        <v>9</v>
      </c>
      <c r="C4" t="s">
        <v>432</v>
      </c>
      <c r="D4" t="s">
        <v>430</v>
      </c>
    </row>
    <row r="5" spans="1:4" x14ac:dyDescent="0.2">
      <c r="A5" t="s">
        <v>10</v>
      </c>
      <c r="B5" t="s">
        <v>11</v>
      </c>
      <c r="C5" t="s">
        <v>433</v>
      </c>
      <c r="D5" t="s">
        <v>430</v>
      </c>
    </row>
    <row r="6" spans="1:4" x14ac:dyDescent="0.2">
      <c r="A6" t="s">
        <v>702</v>
      </c>
      <c r="B6" t="s">
        <v>674</v>
      </c>
      <c r="C6" t="s">
        <v>433</v>
      </c>
      <c r="D6" t="s">
        <v>409</v>
      </c>
    </row>
    <row r="7" spans="1:4" x14ac:dyDescent="0.2">
      <c r="A7" t="s">
        <v>12</v>
      </c>
      <c r="B7" t="s">
        <v>13</v>
      </c>
      <c r="C7" t="s">
        <v>434</v>
      </c>
      <c r="D7" t="s">
        <v>409</v>
      </c>
    </row>
    <row r="8" spans="1:4" x14ac:dyDescent="0.2">
      <c r="A8" t="s">
        <v>14</v>
      </c>
      <c r="B8" t="s">
        <v>15</v>
      </c>
      <c r="C8" t="s">
        <v>435</v>
      </c>
      <c r="D8" t="s">
        <v>430</v>
      </c>
    </row>
    <row r="9" spans="1:4" x14ac:dyDescent="0.2">
      <c r="A9" t="s">
        <v>16</v>
      </c>
      <c r="B9" t="s">
        <v>17</v>
      </c>
      <c r="C9" t="s">
        <v>433</v>
      </c>
      <c r="D9" t="s">
        <v>430</v>
      </c>
    </row>
    <row r="10" spans="1:4" x14ac:dyDescent="0.2">
      <c r="A10" t="s">
        <v>703</v>
      </c>
      <c r="B10" t="s">
        <v>675</v>
      </c>
      <c r="C10" t="s">
        <v>436</v>
      </c>
      <c r="D10" t="s">
        <v>409</v>
      </c>
    </row>
    <row r="11" spans="1:4" x14ac:dyDescent="0.2">
      <c r="A11" t="s">
        <v>18</v>
      </c>
      <c r="B11" t="s">
        <v>19</v>
      </c>
      <c r="C11" t="s">
        <v>435</v>
      </c>
      <c r="D11" t="s">
        <v>430</v>
      </c>
    </row>
    <row r="12" spans="1:4" x14ac:dyDescent="0.2">
      <c r="A12" t="s">
        <v>20</v>
      </c>
      <c r="B12" t="s">
        <v>21</v>
      </c>
      <c r="C12" t="s">
        <v>436</v>
      </c>
      <c r="D12" t="s">
        <v>409</v>
      </c>
    </row>
    <row r="13" spans="1:4" x14ac:dyDescent="0.2">
      <c r="A13" t="s">
        <v>22</v>
      </c>
      <c r="B13" t="s">
        <v>23</v>
      </c>
      <c r="C13" t="s">
        <v>433</v>
      </c>
      <c r="D13" t="s">
        <v>409</v>
      </c>
    </row>
    <row r="14" spans="1:4" x14ac:dyDescent="0.2">
      <c r="A14" t="s">
        <v>24</v>
      </c>
      <c r="B14" t="s">
        <v>25</v>
      </c>
      <c r="C14" t="s">
        <v>433</v>
      </c>
      <c r="D14" t="s">
        <v>430</v>
      </c>
    </row>
    <row r="15" spans="1:4" x14ac:dyDescent="0.2">
      <c r="A15" t="s">
        <v>26</v>
      </c>
      <c r="B15" t="s">
        <v>27</v>
      </c>
      <c r="C15" t="s">
        <v>432</v>
      </c>
      <c r="D15" t="s">
        <v>429</v>
      </c>
    </row>
    <row r="16" spans="1:4" x14ac:dyDescent="0.2">
      <c r="A16" t="s">
        <v>28</v>
      </c>
      <c r="B16" t="s">
        <v>29</v>
      </c>
      <c r="C16" t="s">
        <v>433</v>
      </c>
      <c r="D16" t="s">
        <v>409</v>
      </c>
    </row>
    <row r="17" spans="1:4" x14ac:dyDescent="0.2">
      <c r="A17" t="s">
        <v>30</v>
      </c>
      <c r="B17" t="s">
        <v>31</v>
      </c>
      <c r="C17" t="s">
        <v>432</v>
      </c>
      <c r="D17" t="s">
        <v>429</v>
      </c>
    </row>
    <row r="18" spans="1:4" x14ac:dyDescent="0.2">
      <c r="A18" t="s">
        <v>32</v>
      </c>
      <c r="B18" t="s">
        <v>33</v>
      </c>
      <c r="C18" t="s">
        <v>432</v>
      </c>
      <c r="D18" t="s">
        <v>429</v>
      </c>
    </row>
    <row r="19" spans="1:4" x14ac:dyDescent="0.2">
      <c r="A19" t="s">
        <v>34</v>
      </c>
      <c r="B19" t="s">
        <v>35</v>
      </c>
      <c r="C19" t="s">
        <v>431</v>
      </c>
      <c r="D19" t="s">
        <v>429</v>
      </c>
    </row>
    <row r="20" spans="1:4" x14ac:dyDescent="0.2">
      <c r="A20" t="s">
        <v>36</v>
      </c>
      <c r="B20" t="s">
        <v>37</v>
      </c>
      <c r="C20" t="s">
        <v>433</v>
      </c>
      <c r="D20" t="s">
        <v>430</v>
      </c>
    </row>
    <row r="21" spans="1:4" x14ac:dyDescent="0.2">
      <c r="A21" t="s">
        <v>38</v>
      </c>
      <c r="B21" t="s">
        <v>39</v>
      </c>
      <c r="C21" t="s">
        <v>434</v>
      </c>
      <c r="D21" t="s">
        <v>409</v>
      </c>
    </row>
    <row r="22" spans="1:4" x14ac:dyDescent="0.2">
      <c r="A22" t="s">
        <v>704</v>
      </c>
      <c r="B22" t="s">
        <v>40</v>
      </c>
      <c r="C22" t="s">
        <v>435</v>
      </c>
      <c r="D22" t="s">
        <v>409</v>
      </c>
    </row>
    <row r="23" spans="1:4" x14ac:dyDescent="0.2">
      <c r="A23" t="s">
        <v>41</v>
      </c>
      <c r="B23" t="s">
        <v>42</v>
      </c>
      <c r="C23" t="s">
        <v>433</v>
      </c>
      <c r="D23" t="s">
        <v>430</v>
      </c>
    </row>
    <row r="24" spans="1:4" x14ac:dyDescent="0.2">
      <c r="A24" t="s">
        <v>43</v>
      </c>
      <c r="B24" t="s">
        <v>44</v>
      </c>
      <c r="C24" t="s">
        <v>433</v>
      </c>
      <c r="D24" t="s">
        <v>430</v>
      </c>
    </row>
    <row r="25" spans="1:4" x14ac:dyDescent="0.2">
      <c r="A25" t="s">
        <v>45</v>
      </c>
      <c r="B25" t="s">
        <v>46</v>
      </c>
      <c r="C25" t="s">
        <v>435</v>
      </c>
      <c r="D25" t="s">
        <v>430</v>
      </c>
    </row>
    <row r="26" spans="1:4" x14ac:dyDescent="0.2">
      <c r="A26" t="s">
        <v>705</v>
      </c>
      <c r="B26" t="s">
        <v>676</v>
      </c>
      <c r="C26" t="s">
        <v>437</v>
      </c>
      <c r="D26" t="s">
        <v>409</v>
      </c>
    </row>
    <row r="27" spans="1:4" x14ac:dyDescent="0.2">
      <c r="A27" t="s">
        <v>47</v>
      </c>
      <c r="B27" t="s">
        <v>48</v>
      </c>
      <c r="C27" t="s">
        <v>435</v>
      </c>
      <c r="D27" t="s">
        <v>430</v>
      </c>
    </row>
    <row r="28" spans="1:4" x14ac:dyDescent="0.2">
      <c r="A28" t="s">
        <v>49</v>
      </c>
      <c r="B28" t="s">
        <v>50</v>
      </c>
      <c r="C28" t="s">
        <v>435</v>
      </c>
      <c r="D28" t="s">
        <v>430</v>
      </c>
    </row>
    <row r="29" spans="1:4" x14ac:dyDescent="0.2">
      <c r="A29" t="s">
        <v>51</v>
      </c>
      <c r="B29" t="s">
        <v>52</v>
      </c>
      <c r="C29" t="s">
        <v>435</v>
      </c>
      <c r="D29" t="s">
        <v>409</v>
      </c>
    </row>
    <row r="30" spans="1:4" x14ac:dyDescent="0.2">
      <c r="A30" t="s">
        <v>53</v>
      </c>
      <c r="B30" t="s">
        <v>54</v>
      </c>
      <c r="C30" t="s">
        <v>436</v>
      </c>
      <c r="D30" t="s">
        <v>409</v>
      </c>
    </row>
    <row r="31" spans="1:4" x14ac:dyDescent="0.2">
      <c r="A31" t="s">
        <v>55</v>
      </c>
      <c r="B31" t="s">
        <v>56</v>
      </c>
      <c r="C31" t="s">
        <v>431</v>
      </c>
      <c r="D31" t="s">
        <v>429</v>
      </c>
    </row>
    <row r="32" spans="1:4" x14ac:dyDescent="0.2">
      <c r="A32" t="s">
        <v>57</v>
      </c>
      <c r="B32" t="s">
        <v>58</v>
      </c>
      <c r="C32" t="s">
        <v>432</v>
      </c>
      <c r="D32" t="s">
        <v>430</v>
      </c>
    </row>
    <row r="33" spans="1:4" x14ac:dyDescent="0.2">
      <c r="A33" t="s">
        <v>59</v>
      </c>
      <c r="B33" t="s">
        <v>60</v>
      </c>
      <c r="C33" t="s">
        <v>432</v>
      </c>
      <c r="D33" t="s">
        <v>429</v>
      </c>
    </row>
    <row r="34" spans="1:4" x14ac:dyDescent="0.2">
      <c r="A34" t="s">
        <v>61</v>
      </c>
      <c r="B34" t="s">
        <v>62</v>
      </c>
      <c r="C34" t="s">
        <v>437</v>
      </c>
      <c r="D34" t="s">
        <v>409</v>
      </c>
    </row>
    <row r="35" spans="1:4" x14ac:dyDescent="0.2">
      <c r="A35" t="s">
        <v>63</v>
      </c>
      <c r="B35" t="s">
        <v>64</v>
      </c>
      <c r="C35" t="s">
        <v>433</v>
      </c>
      <c r="D35" t="s">
        <v>409</v>
      </c>
    </row>
    <row r="36" spans="1:4" x14ac:dyDescent="0.2">
      <c r="A36" t="s">
        <v>706</v>
      </c>
      <c r="B36" t="s">
        <v>677</v>
      </c>
      <c r="C36" t="s">
        <v>433</v>
      </c>
      <c r="D36" t="s">
        <v>409</v>
      </c>
    </row>
    <row r="37" spans="1:4" x14ac:dyDescent="0.2">
      <c r="A37" t="s">
        <v>65</v>
      </c>
      <c r="B37" t="s">
        <v>66</v>
      </c>
      <c r="C37" t="s">
        <v>435</v>
      </c>
      <c r="D37" t="s">
        <v>430</v>
      </c>
    </row>
    <row r="38" spans="1:4" x14ac:dyDescent="0.2">
      <c r="A38" t="s">
        <v>67</v>
      </c>
      <c r="B38" t="s">
        <v>68</v>
      </c>
      <c r="C38" t="s">
        <v>436</v>
      </c>
      <c r="D38" t="s">
        <v>430</v>
      </c>
    </row>
    <row r="39" spans="1:4" x14ac:dyDescent="0.2">
      <c r="A39" t="s">
        <v>744</v>
      </c>
      <c r="B39" t="s">
        <v>69</v>
      </c>
      <c r="C39" t="s">
        <v>432</v>
      </c>
      <c r="D39" t="s">
        <v>429</v>
      </c>
    </row>
    <row r="40" spans="1:4" x14ac:dyDescent="0.2">
      <c r="A40" t="s">
        <v>70</v>
      </c>
      <c r="B40" t="s">
        <v>71</v>
      </c>
      <c r="C40" t="s">
        <v>432</v>
      </c>
      <c r="D40" t="s">
        <v>532</v>
      </c>
    </row>
    <row r="41" spans="1:4" x14ac:dyDescent="0.2">
      <c r="A41" t="s">
        <v>707</v>
      </c>
      <c r="B41" t="s">
        <v>72</v>
      </c>
      <c r="C41" t="s">
        <v>432</v>
      </c>
      <c r="D41" t="s">
        <v>429</v>
      </c>
    </row>
    <row r="42" spans="1:4" x14ac:dyDescent="0.2">
      <c r="A42" t="s">
        <v>708</v>
      </c>
      <c r="B42" t="s">
        <v>73</v>
      </c>
      <c r="C42" t="s">
        <v>432</v>
      </c>
      <c r="D42" t="s">
        <v>532</v>
      </c>
    </row>
    <row r="43" spans="1:4" x14ac:dyDescent="0.2">
      <c r="A43" t="s">
        <v>74</v>
      </c>
      <c r="B43" t="s">
        <v>75</v>
      </c>
      <c r="C43" t="s">
        <v>435</v>
      </c>
      <c r="D43" t="s">
        <v>430</v>
      </c>
    </row>
    <row r="44" spans="1:4" x14ac:dyDescent="0.2">
      <c r="A44" t="s">
        <v>76</v>
      </c>
      <c r="B44" t="s">
        <v>77</v>
      </c>
      <c r="C44" t="s">
        <v>432</v>
      </c>
      <c r="D44" t="s">
        <v>429</v>
      </c>
    </row>
    <row r="45" spans="1:4" x14ac:dyDescent="0.2">
      <c r="A45" t="s">
        <v>78</v>
      </c>
      <c r="B45" t="s">
        <v>79</v>
      </c>
      <c r="C45" t="s">
        <v>432</v>
      </c>
      <c r="D45" t="s">
        <v>532</v>
      </c>
    </row>
    <row r="46" spans="1:4" x14ac:dyDescent="0.2">
      <c r="A46" t="s">
        <v>80</v>
      </c>
      <c r="B46" t="s">
        <v>81</v>
      </c>
      <c r="C46" t="s">
        <v>435</v>
      </c>
      <c r="D46" t="s">
        <v>430</v>
      </c>
    </row>
    <row r="47" spans="1:4" x14ac:dyDescent="0.2">
      <c r="A47" t="s">
        <v>82</v>
      </c>
      <c r="B47" t="s">
        <v>83</v>
      </c>
      <c r="C47" t="s">
        <v>435</v>
      </c>
      <c r="D47" t="s">
        <v>409</v>
      </c>
    </row>
    <row r="48" spans="1:4" x14ac:dyDescent="0.2">
      <c r="A48" t="s">
        <v>745</v>
      </c>
      <c r="B48" t="s">
        <v>678</v>
      </c>
      <c r="C48" t="s">
        <v>435</v>
      </c>
      <c r="D48" t="s">
        <v>409</v>
      </c>
    </row>
    <row r="49" spans="1:4" x14ac:dyDescent="0.2">
      <c r="A49" t="s">
        <v>709</v>
      </c>
      <c r="B49" t="s">
        <v>679</v>
      </c>
      <c r="C49" t="s">
        <v>435</v>
      </c>
      <c r="D49" t="s">
        <v>409</v>
      </c>
    </row>
    <row r="50" spans="1:4" x14ac:dyDescent="0.2">
      <c r="A50" t="s">
        <v>84</v>
      </c>
      <c r="B50" t="s">
        <v>85</v>
      </c>
      <c r="C50" t="s">
        <v>433</v>
      </c>
      <c r="D50" t="s">
        <v>409</v>
      </c>
    </row>
    <row r="51" spans="1:4" x14ac:dyDescent="0.2">
      <c r="A51" t="s">
        <v>86</v>
      </c>
      <c r="B51" t="s">
        <v>87</v>
      </c>
      <c r="C51" t="s">
        <v>433</v>
      </c>
      <c r="D51" t="s">
        <v>409</v>
      </c>
    </row>
    <row r="52" spans="1:4" x14ac:dyDescent="0.2">
      <c r="A52" t="s">
        <v>88</v>
      </c>
      <c r="B52" t="s">
        <v>89</v>
      </c>
      <c r="C52" t="s">
        <v>433</v>
      </c>
      <c r="D52" t="s">
        <v>409</v>
      </c>
    </row>
    <row r="53" spans="1:4" x14ac:dyDescent="0.2">
      <c r="A53" t="s">
        <v>90</v>
      </c>
      <c r="B53" t="s">
        <v>91</v>
      </c>
      <c r="C53" t="s">
        <v>434</v>
      </c>
      <c r="D53" t="s">
        <v>429</v>
      </c>
    </row>
    <row r="54" spans="1:4" x14ac:dyDescent="0.2">
      <c r="A54" t="s">
        <v>92</v>
      </c>
      <c r="B54" t="s">
        <v>93</v>
      </c>
      <c r="C54" t="s">
        <v>435</v>
      </c>
      <c r="D54" t="s">
        <v>532</v>
      </c>
    </row>
    <row r="55" spans="1:4" x14ac:dyDescent="0.2">
      <c r="A55" t="s">
        <v>94</v>
      </c>
      <c r="B55" t="s">
        <v>95</v>
      </c>
      <c r="C55" t="s">
        <v>433</v>
      </c>
      <c r="D55" t="s">
        <v>409</v>
      </c>
    </row>
    <row r="56" spans="1:4" x14ac:dyDescent="0.2">
      <c r="A56" t="s">
        <v>96</v>
      </c>
      <c r="B56" t="s">
        <v>97</v>
      </c>
      <c r="C56" t="s">
        <v>435</v>
      </c>
      <c r="D56" t="s">
        <v>430</v>
      </c>
    </row>
    <row r="57" spans="1:4" x14ac:dyDescent="0.2">
      <c r="A57" t="s">
        <v>98</v>
      </c>
      <c r="B57" t="s">
        <v>99</v>
      </c>
      <c r="C57" t="s">
        <v>434</v>
      </c>
      <c r="D57" t="s">
        <v>430</v>
      </c>
    </row>
    <row r="58" spans="1:4" x14ac:dyDescent="0.2">
      <c r="A58" t="s">
        <v>100</v>
      </c>
      <c r="B58" t="s">
        <v>101</v>
      </c>
      <c r="C58" t="s">
        <v>435</v>
      </c>
      <c r="D58" t="s">
        <v>430</v>
      </c>
    </row>
    <row r="59" spans="1:4" x14ac:dyDescent="0.2">
      <c r="A59" t="s">
        <v>710</v>
      </c>
      <c r="B59" t="s">
        <v>102</v>
      </c>
      <c r="C59" t="s">
        <v>434</v>
      </c>
      <c r="D59" t="s">
        <v>430</v>
      </c>
    </row>
    <row r="60" spans="1:4" x14ac:dyDescent="0.2">
      <c r="A60" t="s">
        <v>103</v>
      </c>
      <c r="B60" t="s">
        <v>104</v>
      </c>
      <c r="C60" t="s">
        <v>432</v>
      </c>
      <c r="D60" t="s">
        <v>429</v>
      </c>
    </row>
    <row r="61" spans="1:4" x14ac:dyDescent="0.2">
      <c r="A61" t="s">
        <v>105</v>
      </c>
      <c r="B61" t="s">
        <v>106</v>
      </c>
      <c r="C61" t="s">
        <v>433</v>
      </c>
      <c r="D61" t="s">
        <v>409</v>
      </c>
    </row>
    <row r="62" spans="1:4" x14ac:dyDescent="0.2">
      <c r="A62" t="s">
        <v>107</v>
      </c>
      <c r="B62" t="s">
        <v>108</v>
      </c>
      <c r="C62" t="s">
        <v>433</v>
      </c>
      <c r="D62" t="s">
        <v>409</v>
      </c>
    </row>
    <row r="63" spans="1:4" x14ac:dyDescent="0.2">
      <c r="A63" t="s">
        <v>109</v>
      </c>
      <c r="B63" t="s">
        <v>110</v>
      </c>
      <c r="C63" t="s">
        <v>432</v>
      </c>
      <c r="D63" t="s">
        <v>429</v>
      </c>
    </row>
    <row r="64" spans="1:4" x14ac:dyDescent="0.2">
      <c r="A64" t="s">
        <v>111</v>
      </c>
      <c r="B64" t="s">
        <v>112</v>
      </c>
      <c r="C64" t="s">
        <v>433</v>
      </c>
      <c r="D64" t="s">
        <v>409</v>
      </c>
    </row>
    <row r="65" spans="1:4" x14ac:dyDescent="0.2">
      <c r="A65" t="s">
        <v>113</v>
      </c>
      <c r="B65" t="s">
        <v>114</v>
      </c>
      <c r="C65" t="s">
        <v>436</v>
      </c>
      <c r="D65" t="s">
        <v>532</v>
      </c>
    </row>
    <row r="66" spans="1:4" x14ac:dyDescent="0.2">
      <c r="A66" t="s">
        <v>115</v>
      </c>
      <c r="B66" t="s">
        <v>116</v>
      </c>
      <c r="C66" t="s">
        <v>433</v>
      </c>
      <c r="D66" t="s">
        <v>409</v>
      </c>
    </row>
    <row r="67" spans="1:4" x14ac:dyDescent="0.2">
      <c r="A67" t="s">
        <v>711</v>
      </c>
      <c r="B67" t="s">
        <v>680</v>
      </c>
      <c r="C67" t="s">
        <v>433</v>
      </c>
      <c r="D67" t="s">
        <v>409</v>
      </c>
    </row>
    <row r="68" spans="1:4" x14ac:dyDescent="0.2">
      <c r="A68" t="s">
        <v>712</v>
      </c>
      <c r="B68" t="s">
        <v>117</v>
      </c>
      <c r="C68" t="s">
        <v>436</v>
      </c>
      <c r="D68" t="s">
        <v>429</v>
      </c>
    </row>
    <row r="69" spans="1:4" x14ac:dyDescent="0.2">
      <c r="A69" t="s">
        <v>118</v>
      </c>
      <c r="B69" t="s">
        <v>119</v>
      </c>
      <c r="C69" t="s">
        <v>432</v>
      </c>
      <c r="D69" t="s">
        <v>430</v>
      </c>
    </row>
    <row r="70" spans="1:4" x14ac:dyDescent="0.2">
      <c r="A70" t="s">
        <v>120</v>
      </c>
      <c r="B70" t="s">
        <v>121</v>
      </c>
      <c r="C70" t="s">
        <v>433</v>
      </c>
      <c r="D70" t="s">
        <v>409</v>
      </c>
    </row>
    <row r="71" spans="1:4" x14ac:dyDescent="0.2">
      <c r="A71" t="s">
        <v>122</v>
      </c>
      <c r="B71" t="s">
        <v>123</v>
      </c>
      <c r="C71" t="s">
        <v>433</v>
      </c>
      <c r="D71" t="s">
        <v>430</v>
      </c>
    </row>
    <row r="72" spans="1:4" x14ac:dyDescent="0.2">
      <c r="A72" t="s">
        <v>124</v>
      </c>
      <c r="B72" t="s">
        <v>125</v>
      </c>
      <c r="C72" t="s">
        <v>432</v>
      </c>
      <c r="D72" t="s">
        <v>429</v>
      </c>
    </row>
    <row r="73" spans="1:4" x14ac:dyDescent="0.2">
      <c r="A73" t="s">
        <v>713</v>
      </c>
      <c r="B73" t="s">
        <v>681</v>
      </c>
      <c r="C73" t="s">
        <v>433</v>
      </c>
      <c r="D73" t="s">
        <v>409</v>
      </c>
    </row>
    <row r="74" spans="1:4" x14ac:dyDescent="0.2">
      <c r="A74" t="s">
        <v>126</v>
      </c>
      <c r="B74" t="s">
        <v>127</v>
      </c>
      <c r="C74" t="s">
        <v>432</v>
      </c>
      <c r="D74" t="s">
        <v>429</v>
      </c>
    </row>
    <row r="75" spans="1:4" x14ac:dyDescent="0.2">
      <c r="A75" t="s">
        <v>714</v>
      </c>
      <c r="B75" t="s">
        <v>128</v>
      </c>
      <c r="C75" t="s">
        <v>432</v>
      </c>
      <c r="D75" t="s">
        <v>429</v>
      </c>
    </row>
    <row r="76" spans="1:4" x14ac:dyDescent="0.2">
      <c r="A76" t="s">
        <v>129</v>
      </c>
      <c r="B76" t="s">
        <v>130</v>
      </c>
      <c r="C76" t="s">
        <v>432</v>
      </c>
      <c r="D76" t="s">
        <v>429</v>
      </c>
    </row>
    <row r="77" spans="1:4" x14ac:dyDescent="0.2">
      <c r="A77" t="s">
        <v>131</v>
      </c>
      <c r="B77" t="s">
        <v>132</v>
      </c>
      <c r="C77" t="s">
        <v>432</v>
      </c>
      <c r="D77" t="s">
        <v>430</v>
      </c>
    </row>
    <row r="78" spans="1:4" x14ac:dyDescent="0.2">
      <c r="A78" t="s">
        <v>133</v>
      </c>
      <c r="B78" t="s">
        <v>134</v>
      </c>
      <c r="C78" t="s">
        <v>433</v>
      </c>
      <c r="D78" t="s">
        <v>409</v>
      </c>
    </row>
    <row r="79" spans="1:4" x14ac:dyDescent="0.2">
      <c r="A79" t="s">
        <v>135</v>
      </c>
      <c r="B79" t="s">
        <v>136</v>
      </c>
      <c r="C79" t="s">
        <v>435</v>
      </c>
      <c r="D79" t="s">
        <v>532</v>
      </c>
    </row>
    <row r="80" spans="1:4" x14ac:dyDescent="0.2">
      <c r="A80" t="s">
        <v>715</v>
      </c>
      <c r="B80" t="s">
        <v>682</v>
      </c>
      <c r="C80" t="s">
        <v>433</v>
      </c>
      <c r="D80" t="s">
        <v>409</v>
      </c>
    </row>
    <row r="81" spans="1:4" x14ac:dyDescent="0.2">
      <c r="A81" t="s">
        <v>137</v>
      </c>
      <c r="B81" t="s">
        <v>138</v>
      </c>
      <c r="C81" t="s">
        <v>435</v>
      </c>
      <c r="D81" t="s">
        <v>430</v>
      </c>
    </row>
    <row r="82" spans="1:4" x14ac:dyDescent="0.2">
      <c r="A82" t="s">
        <v>716</v>
      </c>
      <c r="B82" t="s">
        <v>683</v>
      </c>
      <c r="C82" t="s">
        <v>436</v>
      </c>
      <c r="D82" t="s">
        <v>409</v>
      </c>
    </row>
    <row r="83" spans="1:4" x14ac:dyDescent="0.2">
      <c r="A83" t="s">
        <v>139</v>
      </c>
      <c r="B83" t="s">
        <v>140</v>
      </c>
      <c r="C83" t="s">
        <v>435</v>
      </c>
      <c r="D83" t="s">
        <v>429</v>
      </c>
    </row>
    <row r="84" spans="1:4" x14ac:dyDescent="0.2">
      <c r="A84" t="s">
        <v>717</v>
      </c>
      <c r="B84" t="s">
        <v>684</v>
      </c>
      <c r="C84" t="s">
        <v>436</v>
      </c>
      <c r="D84" t="s">
        <v>409</v>
      </c>
    </row>
    <row r="85" spans="1:4" x14ac:dyDescent="0.2">
      <c r="A85" t="s">
        <v>141</v>
      </c>
      <c r="B85" t="s">
        <v>142</v>
      </c>
      <c r="C85" t="s">
        <v>435</v>
      </c>
      <c r="D85" t="s">
        <v>429</v>
      </c>
    </row>
    <row r="86" spans="1:4" x14ac:dyDescent="0.2">
      <c r="A86" t="s">
        <v>143</v>
      </c>
      <c r="B86" t="s">
        <v>144</v>
      </c>
      <c r="C86" t="s">
        <v>433</v>
      </c>
      <c r="D86" t="s">
        <v>430</v>
      </c>
    </row>
    <row r="87" spans="1:4" x14ac:dyDescent="0.2">
      <c r="A87" t="s">
        <v>145</v>
      </c>
      <c r="B87" t="s">
        <v>146</v>
      </c>
      <c r="C87" t="s">
        <v>435</v>
      </c>
      <c r="D87" t="s">
        <v>429</v>
      </c>
    </row>
    <row r="88" spans="1:4" x14ac:dyDescent="0.2">
      <c r="A88" t="s">
        <v>147</v>
      </c>
      <c r="B88" t="s">
        <v>148</v>
      </c>
      <c r="C88" t="s">
        <v>433</v>
      </c>
      <c r="D88" t="s">
        <v>409</v>
      </c>
    </row>
    <row r="89" spans="1:4" x14ac:dyDescent="0.2">
      <c r="A89" t="s">
        <v>149</v>
      </c>
      <c r="B89" t="s">
        <v>150</v>
      </c>
      <c r="C89" t="s">
        <v>436</v>
      </c>
      <c r="D89" t="s">
        <v>430</v>
      </c>
    </row>
    <row r="90" spans="1:4" x14ac:dyDescent="0.2">
      <c r="A90" t="s">
        <v>718</v>
      </c>
      <c r="B90" t="s">
        <v>685</v>
      </c>
      <c r="C90" t="s">
        <v>433</v>
      </c>
      <c r="D90" t="s">
        <v>409</v>
      </c>
    </row>
    <row r="91" spans="1:4" x14ac:dyDescent="0.2">
      <c r="A91" t="s">
        <v>151</v>
      </c>
      <c r="B91" t="s">
        <v>152</v>
      </c>
      <c r="C91" t="s">
        <v>431</v>
      </c>
      <c r="D91" t="s">
        <v>430</v>
      </c>
    </row>
    <row r="92" spans="1:4" x14ac:dyDescent="0.2">
      <c r="A92" t="s">
        <v>153</v>
      </c>
      <c r="B92" t="s">
        <v>154</v>
      </c>
      <c r="C92" t="s">
        <v>433</v>
      </c>
      <c r="D92" t="s">
        <v>409</v>
      </c>
    </row>
    <row r="93" spans="1:4" x14ac:dyDescent="0.2">
      <c r="A93" t="s">
        <v>719</v>
      </c>
      <c r="B93" t="s">
        <v>155</v>
      </c>
      <c r="C93" t="s">
        <v>434</v>
      </c>
      <c r="D93" t="s">
        <v>430</v>
      </c>
    </row>
    <row r="94" spans="1:4" x14ac:dyDescent="0.2">
      <c r="A94" t="s">
        <v>156</v>
      </c>
      <c r="B94" t="s">
        <v>157</v>
      </c>
      <c r="C94" t="s">
        <v>434</v>
      </c>
      <c r="D94" t="s">
        <v>430</v>
      </c>
    </row>
    <row r="95" spans="1:4" x14ac:dyDescent="0.2">
      <c r="A95" t="s">
        <v>158</v>
      </c>
      <c r="B95" t="s">
        <v>159</v>
      </c>
      <c r="C95" t="s">
        <v>433</v>
      </c>
      <c r="D95" t="s">
        <v>409</v>
      </c>
    </row>
    <row r="96" spans="1:4" x14ac:dyDescent="0.2">
      <c r="A96" t="s">
        <v>160</v>
      </c>
      <c r="B96" t="s">
        <v>161</v>
      </c>
      <c r="C96" t="s">
        <v>434</v>
      </c>
      <c r="D96" t="s">
        <v>409</v>
      </c>
    </row>
    <row r="97" spans="1:4" x14ac:dyDescent="0.2">
      <c r="A97" t="s">
        <v>162</v>
      </c>
      <c r="B97" t="s">
        <v>163</v>
      </c>
      <c r="C97" t="s">
        <v>433</v>
      </c>
      <c r="D97" t="s">
        <v>409</v>
      </c>
    </row>
    <row r="98" spans="1:4" x14ac:dyDescent="0.2">
      <c r="A98" t="s">
        <v>164</v>
      </c>
      <c r="B98" t="s">
        <v>165</v>
      </c>
      <c r="C98" t="s">
        <v>435</v>
      </c>
      <c r="D98" t="s">
        <v>430</v>
      </c>
    </row>
    <row r="99" spans="1:4" x14ac:dyDescent="0.2">
      <c r="A99" t="s">
        <v>166</v>
      </c>
      <c r="B99" t="s">
        <v>167</v>
      </c>
      <c r="C99" t="s">
        <v>434</v>
      </c>
      <c r="D99" t="s">
        <v>430</v>
      </c>
    </row>
    <row r="100" spans="1:4" x14ac:dyDescent="0.2">
      <c r="A100" t="s">
        <v>168</v>
      </c>
      <c r="B100" t="s">
        <v>169</v>
      </c>
      <c r="C100" t="s">
        <v>436</v>
      </c>
      <c r="D100" t="s">
        <v>409</v>
      </c>
    </row>
    <row r="101" spans="1:4" x14ac:dyDescent="0.2">
      <c r="A101" t="s">
        <v>170</v>
      </c>
      <c r="B101" t="s">
        <v>171</v>
      </c>
      <c r="C101" t="s">
        <v>433</v>
      </c>
      <c r="D101" t="s">
        <v>430</v>
      </c>
    </row>
    <row r="102" spans="1:4" x14ac:dyDescent="0.2">
      <c r="A102" t="s">
        <v>172</v>
      </c>
      <c r="B102" t="s">
        <v>173</v>
      </c>
      <c r="C102" t="s">
        <v>432</v>
      </c>
      <c r="D102" t="s">
        <v>532</v>
      </c>
    </row>
    <row r="103" spans="1:4" x14ac:dyDescent="0.2">
      <c r="A103" t="s">
        <v>720</v>
      </c>
      <c r="B103" t="s">
        <v>174</v>
      </c>
      <c r="C103" t="s">
        <v>433</v>
      </c>
      <c r="D103" t="s">
        <v>429</v>
      </c>
    </row>
    <row r="104" spans="1:4" x14ac:dyDescent="0.2">
      <c r="A104" t="s">
        <v>175</v>
      </c>
      <c r="B104" t="s">
        <v>176</v>
      </c>
      <c r="C104" t="s">
        <v>436</v>
      </c>
      <c r="D104" t="s">
        <v>429</v>
      </c>
    </row>
    <row r="105" spans="1:4" x14ac:dyDescent="0.2">
      <c r="A105" t="s">
        <v>177</v>
      </c>
      <c r="B105" t="s">
        <v>178</v>
      </c>
      <c r="C105" t="s">
        <v>436</v>
      </c>
      <c r="D105" t="s">
        <v>429</v>
      </c>
    </row>
    <row r="106" spans="1:4" x14ac:dyDescent="0.2">
      <c r="A106" t="s">
        <v>721</v>
      </c>
      <c r="B106" t="s">
        <v>179</v>
      </c>
      <c r="C106" t="s">
        <v>435</v>
      </c>
      <c r="D106" t="s">
        <v>430</v>
      </c>
    </row>
    <row r="107" spans="1:4" x14ac:dyDescent="0.2">
      <c r="A107" t="s">
        <v>722</v>
      </c>
      <c r="B107" t="s">
        <v>180</v>
      </c>
      <c r="C107" t="s">
        <v>436</v>
      </c>
      <c r="D107" t="s">
        <v>409</v>
      </c>
    </row>
    <row r="108" spans="1:4" x14ac:dyDescent="0.2">
      <c r="A108" t="s">
        <v>181</v>
      </c>
      <c r="B108" t="s">
        <v>182</v>
      </c>
      <c r="C108" t="s">
        <v>434</v>
      </c>
      <c r="D108" t="s">
        <v>409</v>
      </c>
    </row>
    <row r="109" spans="1:4" x14ac:dyDescent="0.2">
      <c r="A109" t="s">
        <v>183</v>
      </c>
      <c r="B109" t="s">
        <v>184</v>
      </c>
      <c r="C109" t="s">
        <v>436</v>
      </c>
      <c r="D109" t="s">
        <v>429</v>
      </c>
    </row>
    <row r="110" spans="1:4" x14ac:dyDescent="0.2">
      <c r="A110" t="s">
        <v>185</v>
      </c>
      <c r="B110" t="s">
        <v>186</v>
      </c>
      <c r="C110" t="s">
        <v>434</v>
      </c>
      <c r="D110" t="s">
        <v>430</v>
      </c>
    </row>
    <row r="111" spans="1:4" x14ac:dyDescent="0.2">
      <c r="A111" t="s">
        <v>187</v>
      </c>
      <c r="B111" t="s">
        <v>188</v>
      </c>
      <c r="C111" t="s">
        <v>432</v>
      </c>
      <c r="D111" t="s">
        <v>429</v>
      </c>
    </row>
    <row r="112" spans="1:4" x14ac:dyDescent="0.2">
      <c r="A112" t="s">
        <v>189</v>
      </c>
      <c r="B112" t="s">
        <v>190</v>
      </c>
      <c r="C112" t="s">
        <v>434</v>
      </c>
      <c r="D112" t="s">
        <v>430</v>
      </c>
    </row>
    <row r="113" spans="1:4" x14ac:dyDescent="0.2">
      <c r="A113" t="s">
        <v>528</v>
      </c>
      <c r="B113" t="s">
        <v>191</v>
      </c>
      <c r="C113" t="s">
        <v>435</v>
      </c>
      <c r="D113" t="s">
        <v>532</v>
      </c>
    </row>
    <row r="114" spans="1:4" x14ac:dyDescent="0.2">
      <c r="A114" t="s">
        <v>192</v>
      </c>
      <c r="B114" t="s">
        <v>193</v>
      </c>
      <c r="C114" t="s">
        <v>433</v>
      </c>
      <c r="D114" t="s">
        <v>409</v>
      </c>
    </row>
    <row r="115" spans="1:4" x14ac:dyDescent="0.2">
      <c r="A115" t="s">
        <v>194</v>
      </c>
      <c r="B115" t="s">
        <v>195</v>
      </c>
      <c r="C115" t="s">
        <v>431</v>
      </c>
      <c r="D115" t="s">
        <v>430</v>
      </c>
    </row>
    <row r="116" spans="1:4" x14ac:dyDescent="0.2">
      <c r="A116" t="s">
        <v>196</v>
      </c>
      <c r="B116" t="s">
        <v>197</v>
      </c>
      <c r="C116" t="s">
        <v>432</v>
      </c>
      <c r="D116" t="s">
        <v>429</v>
      </c>
    </row>
    <row r="117" spans="1:4" x14ac:dyDescent="0.2">
      <c r="A117" t="s">
        <v>198</v>
      </c>
      <c r="B117" t="s">
        <v>199</v>
      </c>
      <c r="C117" t="s">
        <v>433</v>
      </c>
      <c r="D117" t="s">
        <v>409</v>
      </c>
    </row>
    <row r="118" spans="1:4" x14ac:dyDescent="0.2">
      <c r="A118" t="s">
        <v>200</v>
      </c>
      <c r="B118" t="s">
        <v>201</v>
      </c>
      <c r="C118" t="s">
        <v>433</v>
      </c>
      <c r="D118" t="s">
        <v>409</v>
      </c>
    </row>
    <row r="119" spans="1:4" x14ac:dyDescent="0.2">
      <c r="A119" t="s">
        <v>202</v>
      </c>
      <c r="B119" t="s">
        <v>203</v>
      </c>
      <c r="C119" t="s">
        <v>433</v>
      </c>
      <c r="D119" t="s">
        <v>409</v>
      </c>
    </row>
    <row r="120" spans="1:4" x14ac:dyDescent="0.2">
      <c r="A120" t="s">
        <v>723</v>
      </c>
      <c r="B120" t="s">
        <v>686</v>
      </c>
      <c r="C120" t="s">
        <v>436</v>
      </c>
      <c r="D120" t="s">
        <v>409</v>
      </c>
    </row>
    <row r="121" spans="1:4" x14ac:dyDescent="0.2">
      <c r="A121" t="s">
        <v>724</v>
      </c>
      <c r="B121" t="s">
        <v>687</v>
      </c>
      <c r="C121" t="s">
        <v>435</v>
      </c>
      <c r="D121" t="s">
        <v>409</v>
      </c>
    </row>
    <row r="122" spans="1:4" x14ac:dyDescent="0.2">
      <c r="A122" t="s">
        <v>204</v>
      </c>
      <c r="B122" t="s">
        <v>205</v>
      </c>
      <c r="C122" t="s">
        <v>434</v>
      </c>
      <c r="D122" t="s">
        <v>430</v>
      </c>
    </row>
    <row r="123" spans="1:4" x14ac:dyDescent="0.2">
      <c r="A123" t="s">
        <v>725</v>
      </c>
      <c r="B123" t="s">
        <v>688</v>
      </c>
      <c r="C123" t="s">
        <v>433</v>
      </c>
      <c r="D123" t="s">
        <v>409</v>
      </c>
    </row>
    <row r="124" spans="1:4" x14ac:dyDescent="0.2">
      <c r="A124" t="s">
        <v>529</v>
      </c>
      <c r="B124" t="s">
        <v>206</v>
      </c>
      <c r="C124" t="s">
        <v>433</v>
      </c>
      <c r="D124" t="s">
        <v>430</v>
      </c>
    </row>
    <row r="125" spans="1:4" x14ac:dyDescent="0.2">
      <c r="A125" t="s">
        <v>207</v>
      </c>
      <c r="B125" t="s">
        <v>208</v>
      </c>
      <c r="C125" t="s">
        <v>432</v>
      </c>
      <c r="D125" t="s">
        <v>429</v>
      </c>
    </row>
    <row r="126" spans="1:4" x14ac:dyDescent="0.2">
      <c r="A126" t="s">
        <v>209</v>
      </c>
      <c r="B126" t="s">
        <v>210</v>
      </c>
      <c r="C126" t="s">
        <v>431</v>
      </c>
      <c r="D126" t="s">
        <v>429</v>
      </c>
    </row>
    <row r="127" spans="1:4" x14ac:dyDescent="0.2">
      <c r="A127" t="s">
        <v>211</v>
      </c>
      <c r="B127" t="s">
        <v>212</v>
      </c>
      <c r="C127" t="s">
        <v>435</v>
      </c>
      <c r="D127" t="s">
        <v>430</v>
      </c>
    </row>
    <row r="128" spans="1:4" x14ac:dyDescent="0.2">
      <c r="A128" t="s">
        <v>213</v>
      </c>
      <c r="B128" t="s">
        <v>214</v>
      </c>
      <c r="C128" t="s">
        <v>436</v>
      </c>
      <c r="D128" t="s">
        <v>429</v>
      </c>
    </row>
    <row r="129" spans="1:4" x14ac:dyDescent="0.2">
      <c r="A129" t="s">
        <v>215</v>
      </c>
      <c r="B129" t="s">
        <v>216</v>
      </c>
      <c r="C129" t="s">
        <v>433</v>
      </c>
      <c r="D129" t="s">
        <v>430</v>
      </c>
    </row>
    <row r="130" spans="1:4" x14ac:dyDescent="0.2">
      <c r="A130" t="s">
        <v>217</v>
      </c>
      <c r="B130" t="s">
        <v>218</v>
      </c>
      <c r="C130" t="s">
        <v>432</v>
      </c>
      <c r="D130" t="s">
        <v>429</v>
      </c>
    </row>
    <row r="131" spans="1:4" x14ac:dyDescent="0.2">
      <c r="A131" t="s">
        <v>219</v>
      </c>
      <c r="B131" t="s">
        <v>220</v>
      </c>
      <c r="C131" t="s">
        <v>434</v>
      </c>
      <c r="D131" t="s">
        <v>409</v>
      </c>
    </row>
    <row r="132" spans="1:4" x14ac:dyDescent="0.2">
      <c r="A132" t="s">
        <v>221</v>
      </c>
      <c r="B132" t="s">
        <v>222</v>
      </c>
      <c r="C132" t="s">
        <v>436</v>
      </c>
      <c r="D132" t="s">
        <v>429</v>
      </c>
    </row>
    <row r="133" spans="1:4" x14ac:dyDescent="0.2">
      <c r="A133" t="s">
        <v>223</v>
      </c>
      <c r="B133" t="s">
        <v>224</v>
      </c>
      <c r="C133" t="s">
        <v>433</v>
      </c>
      <c r="D133" t="s">
        <v>430</v>
      </c>
    </row>
    <row r="134" spans="1:4" x14ac:dyDescent="0.2">
      <c r="A134" t="s">
        <v>225</v>
      </c>
      <c r="B134" t="s">
        <v>226</v>
      </c>
      <c r="C134" t="s">
        <v>436</v>
      </c>
      <c r="D134" t="s">
        <v>430</v>
      </c>
    </row>
    <row r="135" spans="1:4" x14ac:dyDescent="0.2">
      <c r="A135" t="s">
        <v>726</v>
      </c>
      <c r="B135" t="s">
        <v>689</v>
      </c>
      <c r="C135" t="s">
        <v>436</v>
      </c>
      <c r="D135" t="s">
        <v>409</v>
      </c>
    </row>
    <row r="136" spans="1:4" x14ac:dyDescent="0.2">
      <c r="A136" t="s">
        <v>227</v>
      </c>
      <c r="B136" t="s">
        <v>228</v>
      </c>
      <c r="C136" t="s">
        <v>432</v>
      </c>
      <c r="D136" t="s">
        <v>429</v>
      </c>
    </row>
    <row r="137" spans="1:4" x14ac:dyDescent="0.2">
      <c r="A137" t="s">
        <v>229</v>
      </c>
      <c r="B137" t="s">
        <v>230</v>
      </c>
      <c r="C137" t="s">
        <v>432</v>
      </c>
      <c r="D137" t="s">
        <v>429</v>
      </c>
    </row>
    <row r="138" spans="1:4" x14ac:dyDescent="0.2">
      <c r="A138" t="s">
        <v>231</v>
      </c>
      <c r="B138" t="s">
        <v>232</v>
      </c>
      <c r="C138" t="s">
        <v>432</v>
      </c>
      <c r="D138" t="s">
        <v>430</v>
      </c>
    </row>
    <row r="139" spans="1:4" x14ac:dyDescent="0.2">
      <c r="A139" t="s">
        <v>233</v>
      </c>
      <c r="B139" t="s">
        <v>234</v>
      </c>
      <c r="C139" t="s">
        <v>432</v>
      </c>
      <c r="D139" t="s">
        <v>429</v>
      </c>
    </row>
    <row r="140" spans="1:4" x14ac:dyDescent="0.2">
      <c r="A140" t="s">
        <v>235</v>
      </c>
      <c r="B140" t="s">
        <v>236</v>
      </c>
      <c r="C140" t="s">
        <v>436</v>
      </c>
      <c r="D140" t="s">
        <v>430</v>
      </c>
    </row>
    <row r="141" spans="1:4" x14ac:dyDescent="0.2">
      <c r="A141" t="s">
        <v>237</v>
      </c>
      <c r="B141" t="s">
        <v>238</v>
      </c>
      <c r="C141" t="s">
        <v>432</v>
      </c>
      <c r="D141" t="s">
        <v>430</v>
      </c>
    </row>
    <row r="142" spans="1:4" x14ac:dyDescent="0.2">
      <c r="A142" t="s">
        <v>727</v>
      </c>
      <c r="B142" t="s">
        <v>690</v>
      </c>
      <c r="C142" t="s">
        <v>436</v>
      </c>
      <c r="D142" t="s">
        <v>409</v>
      </c>
    </row>
    <row r="143" spans="1:4" x14ac:dyDescent="0.2">
      <c r="A143" t="s">
        <v>239</v>
      </c>
      <c r="B143" t="s">
        <v>240</v>
      </c>
      <c r="C143" t="s">
        <v>432</v>
      </c>
      <c r="D143" t="s">
        <v>429</v>
      </c>
    </row>
    <row r="144" spans="1:4" x14ac:dyDescent="0.2">
      <c r="A144" t="s">
        <v>241</v>
      </c>
      <c r="B144" t="s">
        <v>242</v>
      </c>
      <c r="C144" t="s">
        <v>432</v>
      </c>
      <c r="D144" t="s">
        <v>532</v>
      </c>
    </row>
    <row r="145" spans="1:4" x14ac:dyDescent="0.2">
      <c r="A145" t="s">
        <v>243</v>
      </c>
      <c r="B145" t="s">
        <v>244</v>
      </c>
      <c r="C145" t="s">
        <v>435</v>
      </c>
      <c r="D145" t="s">
        <v>429</v>
      </c>
    </row>
    <row r="146" spans="1:4" x14ac:dyDescent="0.2">
      <c r="A146" t="s">
        <v>245</v>
      </c>
      <c r="B146" t="s">
        <v>246</v>
      </c>
      <c r="C146" t="s">
        <v>433</v>
      </c>
      <c r="D146" t="s">
        <v>409</v>
      </c>
    </row>
    <row r="147" spans="1:4" x14ac:dyDescent="0.2">
      <c r="A147" t="s">
        <v>247</v>
      </c>
      <c r="B147" t="s">
        <v>248</v>
      </c>
      <c r="C147" t="s">
        <v>433</v>
      </c>
      <c r="D147" t="s">
        <v>409</v>
      </c>
    </row>
    <row r="148" spans="1:4" x14ac:dyDescent="0.2">
      <c r="A148" t="s">
        <v>249</v>
      </c>
      <c r="B148" t="s">
        <v>250</v>
      </c>
      <c r="C148" t="s">
        <v>431</v>
      </c>
      <c r="D148" t="s">
        <v>429</v>
      </c>
    </row>
    <row r="149" spans="1:4" x14ac:dyDescent="0.2">
      <c r="A149" t="s">
        <v>251</v>
      </c>
      <c r="B149" t="s">
        <v>252</v>
      </c>
      <c r="C149" t="s">
        <v>436</v>
      </c>
      <c r="D149" t="s">
        <v>430</v>
      </c>
    </row>
    <row r="150" spans="1:4" x14ac:dyDescent="0.2">
      <c r="A150" t="s">
        <v>253</v>
      </c>
      <c r="B150" t="s">
        <v>254</v>
      </c>
      <c r="C150" t="s">
        <v>436</v>
      </c>
      <c r="D150" t="s">
        <v>409</v>
      </c>
    </row>
    <row r="151" spans="1:4" x14ac:dyDescent="0.2">
      <c r="A151" t="s">
        <v>255</v>
      </c>
      <c r="B151" t="s">
        <v>256</v>
      </c>
      <c r="C151" t="s">
        <v>434</v>
      </c>
      <c r="D151" t="s">
        <v>409</v>
      </c>
    </row>
    <row r="152" spans="1:4" x14ac:dyDescent="0.2">
      <c r="A152" t="s">
        <v>257</v>
      </c>
      <c r="B152" t="s">
        <v>258</v>
      </c>
      <c r="C152" t="s">
        <v>431</v>
      </c>
      <c r="D152" t="s">
        <v>532</v>
      </c>
    </row>
    <row r="153" spans="1:4" x14ac:dyDescent="0.2">
      <c r="A153" t="s">
        <v>259</v>
      </c>
      <c r="B153" t="s">
        <v>260</v>
      </c>
      <c r="C153" t="s">
        <v>435</v>
      </c>
      <c r="D153" t="s">
        <v>430</v>
      </c>
    </row>
    <row r="154" spans="1:4" x14ac:dyDescent="0.2">
      <c r="A154" t="s">
        <v>261</v>
      </c>
      <c r="B154" t="s">
        <v>262</v>
      </c>
      <c r="C154" t="s">
        <v>435</v>
      </c>
      <c r="D154" t="s">
        <v>430</v>
      </c>
    </row>
    <row r="155" spans="1:4" x14ac:dyDescent="0.2">
      <c r="A155" t="s">
        <v>263</v>
      </c>
      <c r="B155" t="s">
        <v>264</v>
      </c>
      <c r="C155" t="s">
        <v>436</v>
      </c>
      <c r="D155" t="s">
        <v>430</v>
      </c>
    </row>
    <row r="156" spans="1:4" x14ac:dyDescent="0.2">
      <c r="A156" t="s">
        <v>265</v>
      </c>
      <c r="B156" t="s">
        <v>266</v>
      </c>
      <c r="C156" t="s">
        <v>436</v>
      </c>
      <c r="D156" t="s">
        <v>430</v>
      </c>
    </row>
    <row r="157" spans="1:4" x14ac:dyDescent="0.2">
      <c r="A157" t="s">
        <v>267</v>
      </c>
      <c r="B157" t="s">
        <v>268</v>
      </c>
      <c r="C157" t="s">
        <v>436</v>
      </c>
      <c r="D157" t="s">
        <v>532</v>
      </c>
    </row>
    <row r="158" spans="1:4" x14ac:dyDescent="0.2">
      <c r="A158" t="s">
        <v>269</v>
      </c>
      <c r="B158" t="s">
        <v>270</v>
      </c>
      <c r="C158" t="s">
        <v>433</v>
      </c>
      <c r="D158" t="s">
        <v>430</v>
      </c>
    </row>
    <row r="159" spans="1:4" x14ac:dyDescent="0.2">
      <c r="A159" t="s">
        <v>728</v>
      </c>
      <c r="B159" t="s">
        <v>691</v>
      </c>
      <c r="C159" t="s">
        <v>435</v>
      </c>
      <c r="D159" t="s">
        <v>409</v>
      </c>
    </row>
    <row r="160" spans="1:4" x14ac:dyDescent="0.2">
      <c r="A160" t="s">
        <v>729</v>
      </c>
      <c r="B160" t="s">
        <v>271</v>
      </c>
      <c r="C160" t="s">
        <v>436</v>
      </c>
      <c r="D160" t="s">
        <v>409</v>
      </c>
    </row>
    <row r="161" spans="1:4" x14ac:dyDescent="0.2">
      <c r="A161" t="s">
        <v>272</v>
      </c>
      <c r="B161" t="s">
        <v>273</v>
      </c>
      <c r="C161" t="s">
        <v>433</v>
      </c>
      <c r="D161" t="s">
        <v>409</v>
      </c>
    </row>
    <row r="162" spans="1:4" x14ac:dyDescent="0.2">
      <c r="A162" t="s">
        <v>274</v>
      </c>
      <c r="B162" t="s">
        <v>275</v>
      </c>
      <c r="C162" t="s">
        <v>435</v>
      </c>
      <c r="D162" t="s">
        <v>430</v>
      </c>
    </row>
    <row r="163" spans="1:4" x14ac:dyDescent="0.2">
      <c r="A163" t="s">
        <v>730</v>
      </c>
      <c r="B163" t="s">
        <v>692</v>
      </c>
      <c r="C163" t="s">
        <v>434</v>
      </c>
      <c r="D163" t="s">
        <v>409</v>
      </c>
    </row>
    <row r="164" spans="1:4" x14ac:dyDescent="0.2">
      <c r="A164" t="s">
        <v>731</v>
      </c>
      <c r="B164" t="s">
        <v>693</v>
      </c>
      <c r="C164" t="s">
        <v>436</v>
      </c>
      <c r="D164" t="s">
        <v>409</v>
      </c>
    </row>
    <row r="165" spans="1:4" x14ac:dyDescent="0.2">
      <c r="A165" t="s">
        <v>276</v>
      </c>
      <c r="B165" t="s">
        <v>277</v>
      </c>
      <c r="C165" t="s">
        <v>434</v>
      </c>
      <c r="D165" t="s">
        <v>409</v>
      </c>
    </row>
    <row r="166" spans="1:4" x14ac:dyDescent="0.2">
      <c r="A166" t="s">
        <v>278</v>
      </c>
      <c r="B166" t="s">
        <v>279</v>
      </c>
      <c r="C166" t="s">
        <v>433</v>
      </c>
      <c r="D166" t="s">
        <v>430</v>
      </c>
    </row>
    <row r="167" spans="1:4" x14ac:dyDescent="0.2">
      <c r="A167" t="s">
        <v>280</v>
      </c>
      <c r="B167" t="s">
        <v>281</v>
      </c>
      <c r="C167" t="s">
        <v>433</v>
      </c>
      <c r="D167" t="s">
        <v>430</v>
      </c>
    </row>
    <row r="168" spans="1:4" x14ac:dyDescent="0.2">
      <c r="A168" t="s">
        <v>282</v>
      </c>
      <c r="B168" t="s">
        <v>283</v>
      </c>
      <c r="C168" t="s">
        <v>432</v>
      </c>
      <c r="D168" t="s">
        <v>429</v>
      </c>
    </row>
    <row r="169" spans="1:4" x14ac:dyDescent="0.2">
      <c r="A169" t="s">
        <v>284</v>
      </c>
      <c r="B169" t="s">
        <v>285</v>
      </c>
      <c r="C169" t="s">
        <v>434</v>
      </c>
      <c r="D169" t="s">
        <v>409</v>
      </c>
    </row>
    <row r="170" spans="1:4" x14ac:dyDescent="0.2">
      <c r="A170" t="s">
        <v>286</v>
      </c>
      <c r="B170" t="s">
        <v>287</v>
      </c>
      <c r="C170" t="s">
        <v>432</v>
      </c>
      <c r="D170" t="s">
        <v>429</v>
      </c>
    </row>
    <row r="171" spans="1:4" x14ac:dyDescent="0.2">
      <c r="A171" t="s">
        <v>288</v>
      </c>
      <c r="B171" t="s">
        <v>289</v>
      </c>
      <c r="C171" t="s">
        <v>432</v>
      </c>
      <c r="D171" t="s">
        <v>429</v>
      </c>
    </row>
    <row r="172" spans="1:4" x14ac:dyDescent="0.2">
      <c r="A172" t="s">
        <v>290</v>
      </c>
      <c r="B172" t="s">
        <v>291</v>
      </c>
      <c r="C172" t="s">
        <v>436</v>
      </c>
      <c r="D172" t="s">
        <v>409</v>
      </c>
    </row>
    <row r="173" spans="1:4" x14ac:dyDescent="0.2">
      <c r="A173" t="s">
        <v>292</v>
      </c>
      <c r="B173" t="s">
        <v>293</v>
      </c>
      <c r="C173" t="s">
        <v>436</v>
      </c>
      <c r="D173" t="s">
        <v>429</v>
      </c>
    </row>
    <row r="174" spans="1:4" x14ac:dyDescent="0.2">
      <c r="A174" t="s">
        <v>294</v>
      </c>
      <c r="B174" t="s">
        <v>295</v>
      </c>
      <c r="C174" t="s">
        <v>432</v>
      </c>
      <c r="D174" t="s">
        <v>429</v>
      </c>
    </row>
    <row r="175" spans="1:4" x14ac:dyDescent="0.2">
      <c r="A175" t="s">
        <v>296</v>
      </c>
      <c r="B175" t="s">
        <v>297</v>
      </c>
      <c r="C175" t="s">
        <v>435</v>
      </c>
      <c r="D175" t="s">
        <v>430</v>
      </c>
    </row>
    <row r="176" spans="1:4" x14ac:dyDescent="0.2">
      <c r="A176" t="s">
        <v>732</v>
      </c>
      <c r="B176" t="s">
        <v>694</v>
      </c>
      <c r="C176" t="s">
        <v>433</v>
      </c>
      <c r="D176" t="s">
        <v>409</v>
      </c>
    </row>
    <row r="177" spans="1:4" x14ac:dyDescent="0.2">
      <c r="A177" t="s">
        <v>298</v>
      </c>
      <c r="B177" t="s">
        <v>299</v>
      </c>
      <c r="C177" t="s">
        <v>432</v>
      </c>
      <c r="D177" t="s">
        <v>429</v>
      </c>
    </row>
    <row r="178" spans="1:4" x14ac:dyDescent="0.2">
      <c r="A178" t="s">
        <v>300</v>
      </c>
      <c r="B178" t="s">
        <v>301</v>
      </c>
      <c r="C178" t="s">
        <v>433</v>
      </c>
      <c r="D178" t="s">
        <v>430</v>
      </c>
    </row>
    <row r="179" spans="1:4" x14ac:dyDescent="0.2">
      <c r="A179" t="s">
        <v>302</v>
      </c>
      <c r="B179" t="s">
        <v>303</v>
      </c>
      <c r="C179" t="s">
        <v>432</v>
      </c>
      <c r="D179" t="s">
        <v>429</v>
      </c>
    </row>
    <row r="180" spans="1:4" x14ac:dyDescent="0.2">
      <c r="A180" t="s">
        <v>746</v>
      </c>
      <c r="B180" t="s">
        <v>304</v>
      </c>
      <c r="C180" t="s">
        <v>432</v>
      </c>
      <c r="D180" t="s">
        <v>429</v>
      </c>
    </row>
    <row r="181" spans="1:4" x14ac:dyDescent="0.2">
      <c r="A181" t="s">
        <v>305</v>
      </c>
      <c r="B181" t="s">
        <v>306</v>
      </c>
      <c r="C181" t="s">
        <v>435</v>
      </c>
      <c r="D181" t="s">
        <v>430</v>
      </c>
    </row>
    <row r="182" spans="1:4" x14ac:dyDescent="0.2">
      <c r="A182" t="s">
        <v>733</v>
      </c>
      <c r="B182" t="s">
        <v>307</v>
      </c>
      <c r="C182" t="s">
        <v>433</v>
      </c>
      <c r="D182" t="s">
        <v>409</v>
      </c>
    </row>
    <row r="183" spans="1:4" x14ac:dyDescent="0.2">
      <c r="A183" t="s">
        <v>308</v>
      </c>
      <c r="B183" t="s">
        <v>309</v>
      </c>
      <c r="C183" t="s">
        <v>433</v>
      </c>
      <c r="D183" t="s">
        <v>409</v>
      </c>
    </row>
    <row r="184" spans="1:4" x14ac:dyDescent="0.2">
      <c r="A184" t="s">
        <v>310</v>
      </c>
      <c r="B184" t="s">
        <v>311</v>
      </c>
      <c r="C184" t="s">
        <v>433</v>
      </c>
      <c r="D184" t="s">
        <v>409</v>
      </c>
    </row>
    <row r="185" spans="1:4" x14ac:dyDescent="0.2">
      <c r="A185" t="s">
        <v>312</v>
      </c>
      <c r="B185" t="s">
        <v>313</v>
      </c>
      <c r="C185" t="s">
        <v>432</v>
      </c>
      <c r="D185" t="s">
        <v>430</v>
      </c>
    </row>
    <row r="186" spans="1:4" x14ac:dyDescent="0.2">
      <c r="A186" t="s">
        <v>734</v>
      </c>
      <c r="B186" t="s">
        <v>695</v>
      </c>
      <c r="C186" t="s">
        <v>435</v>
      </c>
      <c r="D186" t="s">
        <v>409</v>
      </c>
    </row>
    <row r="187" spans="1:4" x14ac:dyDescent="0.2">
      <c r="A187" t="s">
        <v>314</v>
      </c>
      <c r="B187" t="s">
        <v>315</v>
      </c>
      <c r="C187" t="s">
        <v>432</v>
      </c>
      <c r="D187" t="s">
        <v>430</v>
      </c>
    </row>
    <row r="188" spans="1:4" x14ac:dyDescent="0.2">
      <c r="A188" t="s">
        <v>735</v>
      </c>
      <c r="B188" t="s">
        <v>316</v>
      </c>
      <c r="C188" t="s">
        <v>434</v>
      </c>
      <c r="D188" t="s">
        <v>429</v>
      </c>
    </row>
    <row r="189" spans="1:4" x14ac:dyDescent="0.2">
      <c r="A189" t="s">
        <v>736</v>
      </c>
      <c r="B189" t="s">
        <v>696</v>
      </c>
      <c r="C189" t="s">
        <v>435</v>
      </c>
      <c r="D189" t="s">
        <v>409</v>
      </c>
    </row>
    <row r="190" spans="1:4" x14ac:dyDescent="0.2">
      <c r="A190" t="s">
        <v>317</v>
      </c>
      <c r="B190" t="s">
        <v>318</v>
      </c>
      <c r="C190" t="s">
        <v>432</v>
      </c>
      <c r="D190" t="s">
        <v>429</v>
      </c>
    </row>
    <row r="191" spans="1:4" x14ac:dyDescent="0.2">
      <c r="A191" t="s">
        <v>319</v>
      </c>
      <c r="B191" t="s">
        <v>320</v>
      </c>
      <c r="C191" t="s">
        <v>432</v>
      </c>
      <c r="D191" t="s">
        <v>429</v>
      </c>
    </row>
    <row r="192" spans="1:4" x14ac:dyDescent="0.2">
      <c r="A192" t="s">
        <v>321</v>
      </c>
      <c r="B192" t="s">
        <v>322</v>
      </c>
      <c r="C192" t="s">
        <v>436</v>
      </c>
      <c r="D192" t="s">
        <v>430</v>
      </c>
    </row>
    <row r="193" spans="1:4" x14ac:dyDescent="0.2">
      <c r="A193" t="s">
        <v>323</v>
      </c>
      <c r="B193" t="s">
        <v>324</v>
      </c>
      <c r="C193" t="s">
        <v>433</v>
      </c>
      <c r="D193" t="s">
        <v>429</v>
      </c>
    </row>
    <row r="194" spans="1:4" x14ac:dyDescent="0.2">
      <c r="A194" t="s">
        <v>325</v>
      </c>
      <c r="B194" t="s">
        <v>326</v>
      </c>
      <c r="C194" t="s">
        <v>433</v>
      </c>
      <c r="D194" t="s">
        <v>430</v>
      </c>
    </row>
    <row r="195" spans="1:4" x14ac:dyDescent="0.2">
      <c r="A195" t="s">
        <v>327</v>
      </c>
      <c r="B195" t="s">
        <v>328</v>
      </c>
      <c r="C195" t="s">
        <v>436</v>
      </c>
      <c r="D195" t="s">
        <v>532</v>
      </c>
    </row>
    <row r="196" spans="1:4" x14ac:dyDescent="0.2">
      <c r="A196" t="s">
        <v>329</v>
      </c>
      <c r="B196" t="s">
        <v>330</v>
      </c>
      <c r="C196" t="s">
        <v>436</v>
      </c>
      <c r="D196" t="s">
        <v>429</v>
      </c>
    </row>
    <row r="197" spans="1:4" x14ac:dyDescent="0.2">
      <c r="A197" t="s">
        <v>331</v>
      </c>
      <c r="B197" t="s">
        <v>332</v>
      </c>
      <c r="C197" t="s">
        <v>435</v>
      </c>
      <c r="D197" t="s">
        <v>430</v>
      </c>
    </row>
    <row r="198" spans="1:4" x14ac:dyDescent="0.2">
      <c r="A198" t="s">
        <v>333</v>
      </c>
      <c r="B198" t="s">
        <v>334</v>
      </c>
      <c r="C198" t="s">
        <v>434</v>
      </c>
      <c r="D198" t="s">
        <v>430</v>
      </c>
    </row>
    <row r="199" spans="1:4" x14ac:dyDescent="0.2">
      <c r="A199" t="s">
        <v>747</v>
      </c>
      <c r="B199" t="s">
        <v>335</v>
      </c>
      <c r="C199" t="s">
        <v>433</v>
      </c>
      <c r="D199" t="s">
        <v>430</v>
      </c>
    </row>
    <row r="200" spans="1:4" x14ac:dyDescent="0.2">
      <c r="A200" t="s">
        <v>336</v>
      </c>
      <c r="B200" t="s">
        <v>337</v>
      </c>
      <c r="C200" t="s">
        <v>436</v>
      </c>
      <c r="D200" t="s">
        <v>429</v>
      </c>
    </row>
    <row r="201" spans="1:4" x14ac:dyDescent="0.2">
      <c r="A201" t="s">
        <v>737</v>
      </c>
      <c r="B201" t="s">
        <v>697</v>
      </c>
      <c r="C201" t="s">
        <v>436</v>
      </c>
      <c r="D201" t="s">
        <v>409</v>
      </c>
    </row>
    <row r="202" spans="1:4" x14ac:dyDescent="0.2">
      <c r="A202" t="s">
        <v>338</v>
      </c>
      <c r="B202" t="s">
        <v>339</v>
      </c>
      <c r="C202" t="s">
        <v>432</v>
      </c>
      <c r="D202" t="s">
        <v>429</v>
      </c>
    </row>
    <row r="203" spans="1:4" x14ac:dyDescent="0.2">
      <c r="A203" t="s">
        <v>340</v>
      </c>
      <c r="B203" t="s">
        <v>341</v>
      </c>
      <c r="C203" t="s">
        <v>432</v>
      </c>
      <c r="D203" t="s">
        <v>429</v>
      </c>
    </row>
    <row r="204" spans="1:4" x14ac:dyDescent="0.2">
      <c r="A204" t="s">
        <v>342</v>
      </c>
      <c r="B204" t="s">
        <v>343</v>
      </c>
      <c r="C204" t="s">
        <v>433</v>
      </c>
      <c r="D204" t="s">
        <v>430</v>
      </c>
    </row>
    <row r="205" spans="1:4" x14ac:dyDescent="0.2">
      <c r="A205" t="s">
        <v>344</v>
      </c>
      <c r="B205" t="s">
        <v>345</v>
      </c>
      <c r="C205" t="s">
        <v>435</v>
      </c>
      <c r="D205" t="s">
        <v>430</v>
      </c>
    </row>
    <row r="206" spans="1:4" x14ac:dyDescent="0.2">
      <c r="A206" t="s">
        <v>530</v>
      </c>
      <c r="B206" t="s">
        <v>346</v>
      </c>
      <c r="C206" t="s">
        <v>437</v>
      </c>
      <c r="D206" t="s">
        <v>409</v>
      </c>
    </row>
    <row r="207" spans="1:4" x14ac:dyDescent="0.2">
      <c r="A207" t="s">
        <v>347</v>
      </c>
      <c r="B207" t="s">
        <v>348</v>
      </c>
      <c r="C207" t="s">
        <v>433</v>
      </c>
      <c r="D207" t="s">
        <v>532</v>
      </c>
    </row>
    <row r="208" spans="1:4" x14ac:dyDescent="0.2">
      <c r="A208" t="s">
        <v>738</v>
      </c>
      <c r="B208" t="s">
        <v>349</v>
      </c>
      <c r="C208" t="s">
        <v>435</v>
      </c>
      <c r="D208" t="s">
        <v>532</v>
      </c>
    </row>
    <row r="209" spans="1:4" x14ac:dyDescent="0.2">
      <c r="A209" t="s">
        <v>739</v>
      </c>
      <c r="B209" t="s">
        <v>350</v>
      </c>
      <c r="C209" t="s">
        <v>435</v>
      </c>
      <c r="D209" t="s">
        <v>430</v>
      </c>
    </row>
    <row r="210" spans="1:4" x14ac:dyDescent="0.2">
      <c r="A210" t="s">
        <v>740</v>
      </c>
      <c r="B210" t="s">
        <v>698</v>
      </c>
      <c r="C210" t="s">
        <v>435</v>
      </c>
      <c r="D210" t="s">
        <v>409</v>
      </c>
    </row>
    <row r="211" spans="1:4" x14ac:dyDescent="0.2">
      <c r="A211" t="s">
        <v>741</v>
      </c>
      <c r="B211" t="s">
        <v>699</v>
      </c>
      <c r="C211" t="s">
        <v>435</v>
      </c>
      <c r="D211" t="s">
        <v>409</v>
      </c>
    </row>
    <row r="212" spans="1:4" x14ac:dyDescent="0.2">
      <c r="A212" t="s">
        <v>531</v>
      </c>
      <c r="B212" t="s">
        <v>351</v>
      </c>
      <c r="C212" t="s">
        <v>436</v>
      </c>
      <c r="D212" t="s">
        <v>430</v>
      </c>
    </row>
    <row r="213" spans="1:4" x14ac:dyDescent="0.2">
      <c r="A213" t="s">
        <v>352</v>
      </c>
      <c r="B213" t="s">
        <v>353</v>
      </c>
      <c r="C213" t="s">
        <v>436</v>
      </c>
      <c r="D213" t="s">
        <v>429</v>
      </c>
    </row>
    <row r="214" spans="1:4" x14ac:dyDescent="0.2">
      <c r="A214" t="s">
        <v>354</v>
      </c>
      <c r="B214" t="s">
        <v>355</v>
      </c>
      <c r="C214" t="s">
        <v>436</v>
      </c>
      <c r="D214" t="s">
        <v>429</v>
      </c>
    </row>
    <row r="215" spans="1:4" x14ac:dyDescent="0.2">
      <c r="A215" t="s">
        <v>742</v>
      </c>
      <c r="B215" t="s">
        <v>700</v>
      </c>
      <c r="C215" t="s">
        <v>433</v>
      </c>
      <c r="D215" t="s">
        <v>429</v>
      </c>
    </row>
    <row r="216" spans="1:4" x14ac:dyDescent="0.2">
      <c r="A216" t="s">
        <v>743</v>
      </c>
      <c r="B216" t="s">
        <v>356</v>
      </c>
      <c r="C216" t="s">
        <v>434</v>
      </c>
      <c r="D216" t="s">
        <v>429</v>
      </c>
    </row>
    <row r="217" spans="1:4" x14ac:dyDescent="0.2">
      <c r="A217" t="s">
        <v>357</v>
      </c>
      <c r="B217" t="s">
        <v>358</v>
      </c>
      <c r="C217" t="s">
        <v>432</v>
      </c>
      <c r="D217" t="s">
        <v>430</v>
      </c>
    </row>
    <row r="218" spans="1:4" x14ac:dyDescent="0.2">
      <c r="A218" t="s">
        <v>359</v>
      </c>
      <c r="B218" t="s">
        <v>360</v>
      </c>
      <c r="C218" t="s">
        <v>432</v>
      </c>
      <c r="D218" t="s">
        <v>429</v>
      </c>
    </row>
    <row r="219" spans="1:4" x14ac:dyDescent="0.2">
      <c r="A219" t="s">
        <v>361</v>
      </c>
      <c r="B219" t="s">
        <v>362</v>
      </c>
      <c r="C219" t="s">
        <v>432</v>
      </c>
      <c r="D219" t="s">
        <v>532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3D5BD9-BB21-044F-91B6-B456B0C990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8</vt:i4>
      </vt:variant>
    </vt:vector>
  </HeadingPairs>
  <TitlesOfParts>
    <vt:vector size="22" baseType="lpstr">
      <vt:lpstr>Landing</vt:lpstr>
      <vt:lpstr>Dashboard</vt:lpstr>
      <vt:lpstr>Data Dictionary</vt:lpstr>
      <vt:lpstr>Compound Alert</vt:lpstr>
      <vt:lpstr>Health</vt:lpstr>
      <vt:lpstr>Food</vt:lpstr>
      <vt:lpstr>Macro</vt:lpstr>
      <vt:lpstr>Socioeconomic</vt:lpstr>
      <vt:lpstr>Natural Hazard</vt:lpstr>
      <vt:lpstr>Conflict</vt:lpstr>
      <vt:lpstr>Regional Sumaries</vt:lpstr>
      <vt:lpstr>Parameters</vt:lpstr>
      <vt:lpstr>Data Reliability</vt:lpstr>
      <vt:lpstr>Lookup</vt:lpstr>
      <vt:lpstr>Conflict!conflict_and_fragility_1</vt:lpstr>
      <vt:lpstr>Food!food_security_1</vt:lpstr>
      <vt:lpstr>Health!health_1</vt:lpstr>
      <vt:lpstr>'Data Dictionary'!indicators_list</vt:lpstr>
      <vt:lpstr>Macro!macro_fiscal_1</vt:lpstr>
      <vt:lpstr>'Natural Hazard'!natural_hazard_1</vt:lpstr>
      <vt:lpstr>'Data Reliability'!reliabilitysheet_1</vt:lpstr>
      <vt:lpstr>Socioeconomic!socioeconomic_vulnerability_1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bennotkin</dc:creator>
  <cp:lastModifiedBy>Notkin, Benjamin</cp:lastModifiedBy>
  <dcterms:created xsi:type="dcterms:W3CDTF">2021-03-11T13:03:26Z</dcterms:created>
  <dcterms:modified xsi:type="dcterms:W3CDTF">2024-06-12T16:30:20Z</dcterms:modified>
</cp:coreProperties>
</file>